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ivotTables/pivotTable1.xml" ContentType="application/vnd.openxmlformats-officedocument.spreadsheetml.pivotTable+xml"/>
  <Override PartName="/xl/pivotTables/pivotTable2.xml" ContentType="application/vnd.openxmlformats-officedocument.spreadsheetml.pivotTable+xml"/>
  <Override PartName="/xl/webextensions/taskpanes.xml" ContentType="application/vnd.ms-office.webextensiontaskpanes+xml"/>
  <Override PartName="/xl/webextensions/webextension1.xml" ContentType="application/vnd.ms-office.webextension+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externalLinks/externalLink1.xml" ContentType="application/vnd.openxmlformats-officedocument.spreadsheetml.externalLink+xml"/>
  <Override PartName="/xl/tables/table100.xml" ContentType="application/vnd.openxmlformats-officedocument.spreadsheetml.table+xml"/>
  <Override PartName="/xl/pivotCache/pivotCacheDefinition1.xml" ContentType="application/vnd.openxmlformats-officedocument.spreadsheetml.pivotCacheDefinition+xml"/>
  <Override PartName="/xl/threadedComments/threadedComment1.xml" ContentType="application/vnd.ms-excel.threadedcomments+xml"/>
  <Override PartName="/xl/namedSheetViews/namedSheetView1.xml" ContentType="application/vnd.ms-excel.namedsheetviews+xml"/>
  <Override PartName="/xl/tables/table101.xml" ContentType="application/vnd.openxmlformats-officedocument.spreadsheetml.table+xml"/>
  <Override PartName="/xl/queryTables/queryTable1.xml" ContentType="application/vnd.openxmlformats-officedocument.spreadsheetml.queryTable+xml"/>
  <Override PartName="/xl/pivotCache/pivotCacheRecords1.xml" ContentType="application/vnd.openxmlformats-officedocument.spreadsheetml.pivotCacheRecords+xml"/>
  <Override PartName="/xl/connections.xml" ContentType="application/vnd.openxmlformats-officedocument.spreadsheetml.connections+xml"/>
  <Override PartName="/xl/tables/table102.xml" ContentType="application/vnd.openxmlformats-officedocument.spreadsheetml.table+xml"/>
  <Override PartName="/xl/tables/table103.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xl/tables/table1.xml" ContentType="application/vnd.openxmlformats-officedocument.spreadsheetml.table+xml"/>
  <Override PartName="/xl/comments1.xml" ContentType="application/vnd.openxmlformats-officedocument.spreadsheetml.comments+xml"/>
  <Override PartName="/docProps/app.xml" ContentType="application/vnd.openxmlformats-officedocument.extended-propertie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docProps/core.xml" ContentType="application/vnd.openxmlformats-package.core-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https://gytres-my.sharepoint.com/personal/finanzas_gytres_com/Documents/2025/"/>
    </mc:Choice>
  </mc:AlternateContent>
  <xr:revisionPtr revIDLastSave="23697" documentId="13_ncr:1_{2140D1D2-A280-48E5-B812-B4ACD732136B}" xr6:coauthVersionLast="47" xr6:coauthVersionMax="47" xr10:uidLastSave="{CA19C1C1-C68B-49CE-AED5-921B9133B173}"/>
  <bookViews>
    <workbookView xWindow="-120" yWindow="-120" windowWidth="29040" windowHeight="15720" tabRatio="596" activeTab="1" xr2:uid="{C8413AFB-BBBA-43E8-B5FF-0EE76DA09C79}"/>
  </bookViews>
  <sheets>
    <sheet name="Tablas" sheetId="2" r:id="rId1"/>
    <sheet name="Presupuestos" sheetId="1" r:id="rId2"/>
    <sheet name="Clientes_Proveedores" sheetId="3" state="hidden" r:id="rId3"/>
    <sheet name="ER Funcion" sheetId="10" r:id="rId4"/>
    <sheet name="ER Naturaleza" sheetId="11" r:id="rId5"/>
    <sheet name="Partidas_Presupuestos" sheetId="8" r:id="rId6"/>
    <sheet name="BD_Pagos" sheetId="9" state="hidden" r:id="rId7"/>
  </sheets>
  <externalReferences>
    <externalReference r:id="rId8"/>
  </externalReferences>
  <definedNames>
    <definedName name="Actividad" localSheetId="4">Tabla18[Actividad]</definedName>
    <definedName name="Actividad">Tabla18[Actividad]</definedName>
    <definedName name="Actividad_Economica" localSheetId="4">Tabla21[Actividad Economica]</definedName>
    <definedName name="Actividad_Economica">Tabla21[Actividad Economica]</definedName>
    <definedName name="Administración" localSheetId="4">Administracion[Administración]</definedName>
    <definedName name="Administración">Administracion[Administración]</definedName>
    <definedName name="Almacen" localSheetId="4">Tabla5[ALMACEN]</definedName>
    <definedName name="Almacen">Tabla5[ALMACEN]</definedName>
    <definedName name="_xlnm.Print_Area" localSheetId="3">'ER Funcion'!$B$6:$I$77</definedName>
    <definedName name="_xlnm.Print_Area" localSheetId="4">'ER Naturaleza'!$B$6:$J$182</definedName>
    <definedName name="_xlnm.Print_Area" localSheetId="1">Presupuestos!$B$5:$BR$1557</definedName>
    <definedName name="Areas" localSheetId="4">Tabla6[AREAS]</definedName>
    <definedName name="Areas">Tabla6[AREAS]</definedName>
    <definedName name="Clasificacion" localSheetId="4">Tabla17[Clasificación]</definedName>
    <definedName name="Clasificacion">Tabla17[Clasificación]</definedName>
    <definedName name="Comercial" localSheetId="4">Tabla8[Comercial]</definedName>
    <definedName name="Comercial">Tabla8[Comercial]</definedName>
    <definedName name="Contabilidad_y_Finanzas" localSheetId="4">Tabla10[Contabilidad y Finanzas]</definedName>
    <definedName name="Contabilidad_y_Finanzas">Tabla10[Contabilidad y Finanzas]</definedName>
    <definedName name="DatosExternos_1" localSheetId="6" hidden="1">BD_Pagos!$A$1:$K$6625</definedName>
    <definedName name="DatosExternos_1" localSheetId="2" hidden="1">'Clientes_Proveedores'!$A$1:$E$804</definedName>
    <definedName name="Gerencia" localSheetId="4">Tabla14[Gerencia]</definedName>
    <definedName name="Gerencia">Tabla14[Gerencia]</definedName>
    <definedName name="Gestión_Humana" localSheetId="4">Tabla12[Gestión Humana]</definedName>
    <definedName name="Gestión_Humana">Tabla12[Gestión Humana]</definedName>
    <definedName name="logística" localSheetId="4">Tabla11[Logística]</definedName>
    <definedName name="logística">Tabla11[Logística]</definedName>
    <definedName name="Nivel_2_" localSheetId="4">Nivel_2[[CONCATENADO]:[CODIGO NIVEL 2]]</definedName>
    <definedName name="Nivel_2_">Nivel_2[[CONCATENADO]:[CODIGO NIVEL 2]]</definedName>
    <definedName name="Operaciones" localSheetId="4">Tabla9[Operaciones]</definedName>
    <definedName name="Operaciones">Tabla9[Operaciones]</definedName>
    <definedName name="OPERARIO">[1]PERSONAL!$C$19:$C$41</definedName>
    <definedName name="P0101_" localSheetId="4">Tabla29[P0101_]</definedName>
    <definedName name="P0101_">Tabla29[P0101_]</definedName>
    <definedName name="P0102_" localSheetId="4">Tabla31[P0102_]</definedName>
    <definedName name="P0102_">Tabla31[P0102_]</definedName>
    <definedName name="P0103_" localSheetId="4">Tabla32[P0103_]</definedName>
    <definedName name="P0103_">Tabla32[P0103_]</definedName>
    <definedName name="P0104_" localSheetId="4">Tabla33[P0104_]</definedName>
    <definedName name="P0104_">Tabla33[P0104_]</definedName>
    <definedName name="P0105_" localSheetId="4">Tabla34[P0105_]</definedName>
    <definedName name="P0105_">Tabla34[P0105_]</definedName>
    <definedName name="P0201_" localSheetId="4">Tabla35[P0201_]</definedName>
    <definedName name="P0201_">Tabla35[P0201_]</definedName>
    <definedName name="P0202_" localSheetId="4">Tabla37[P0202_]</definedName>
    <definedName name="P0202_">Tabla37[P0202_]</definedName>
    <definedName name="P0203_" localSheetId="4">Tabla38[P0203_]</definedName>
    <definedName name="P0203_">Tabla38[P0203_]</definedName>
    <definedName name="P0204_" localSheetId="4">Tabla39[P0204_]</definedName>
    <definedName name="P0204_">Tabla39[P0204_]</definedName>
    <definedName name="P0205_" localSheetId="4">Tabla40[P0205_]</definedName>
    <definedName name="P0205_">Tabla40[P0205_]</definedName>
    <definedName name="P0206_" localSheetId="4">Tabla41[P0206_]</definedName>
    <definedName name="P0206_">Tabla41[P0206_]</definedName>
    <definedName name="P0207_" localSheetId="4">Tabla42[P0207_]</definedName>
    <definedName name="P0207_">Tabla42[P0207_]</definedName>
    <definedName name="P0208_" localSheetId="4">Tabla45[P0208_]</definedName>
    <definedName name="P0208_">Tabla45[P0208_]</definedName>
    <definedName name="P0209_" localSheetId="4">Tabla44[P0209_]</definedName>
    <definedName name="P0209_">Tabla44[P0209_]</definedName>
    <definedName name="P0210_" localSheetId="4">Tabla43[P0210_]</definedName>
    <definedName name="P0210_">Tabla43[P0210_]</definedName>
    <definedName name="P0211_" localSheetId="4">Tabla27[P0211_]</definedName>
    <definedName name="P0211_">Tabla27[P0211_]</definedName>
    <definedName name="P0301_" localSheetId="4">Tabla30[P0301_]</definedName>
    <definedName name="P0301_">Tabla30[P0301_]</definedName>
    <definedName name="P0302_" localSheetId="4">Tabla46[P0302_]</definedName>
    <definedName name="P0302_">Tabla46[P0302_]</definedName>
    <definedName name="P0303_" localSheetId="4">Tabla47[P0303_]</definedName>
    <definedName name="P0303_">Tabla47[P0303_]</definedName>
    <definedName name="P0304_" localSheetId="4">Tabla48[P0304_]</definedName>
    <definedName name="P0304_">Tabla48[P0304_]</definedName>
    <definedName name="P0305_" localSheetId="4">Tabla49[P0305_]</definedName>
    <definedName name="P0305_">Tabla49[P0305_]</definedName>
    <definedName name="P0306_" localSheetId="4">Tabla50[P0306_]</definedName>
    <definedName name="P0306_">Tabla50[P0306_]</definedName>
    <definedName name="P0307_" localSheetId="4">Tabla51[P0307_]</definedName>
    <definedName name="P0307_">Tabla51[P0307_]</definedName>
    <definedName name="P0308_" localSheetId="4">Tabla52[P0308_]</definedName>
    <definedName name="P0308_">Tabla52[P0308_]</definedName>
    <definedName name="P0309_" localSheetId="4">Tabla53[P0309_]</definedName>
    <definedName name="P0309_">Tabla53[P0309_]</definedName>
    <definedName name="P0310_" localSheetId="4">Tabla54[P0310_]</definedName>
    <definedName name="P0310_">Tabla54[P0310_]</definedName>
    <definedName name="P0311_" localSheetId="4">Tabla55[P0311_]</definedName>
    <definedName name="P0311_">Tabla55[P0311_]</definedName>
    <definedName name="P0312_" localSheetId="4">Tabla56[P0312_]</definedName>
    <definedName name="P0312_">Tabla56[P0312_]</definedName>
    <definedName name="P0313_" localSheetId="4">Tabla57[P0313_]</definedName>
    <definedName name="P0313_">Tabla57[P0313_]</definedName>
    <definedName name="P0314_" localSheetId="4">Tabla59[P0314_]</definedName>
    <definedName name="P0314_">Tabla59[P0314_]</definedName>
    <definedName name="P0315_" localSheetId="4">Tabla58[P0315_]</definedName>
    <definedName name="P0315_">Tabla58[P0315_]</definedName>
    <definedName name="P0401_" localSheetId="4">Tabla60[P0401_]</definedName>
    <definedName name="P0401_">Tabla60[P0401_]</definedName>
    <definedName name="P0402_" localSheetId="4">Tabla61[P0402_]</definedName>
    <definedName name="P0402_">Tabla61[P0402_]</definedName>
    <definedName name="P0403_" localSheetId="4">Tabla62[P0403_]</definedName>
    <definedName name="P0403_">Tabla62[P0403_]</definedName>
    <definedName name="P0404_" localSheetId="4">Tabla63[P0404_]</definedName>
    <definedName name="P0404_">Tabla63[P0404_]</definedName>
    <definedName name="P0405_" localSheetId="4">Tabla64[P0405_]</definedName>
    <definedName name="P0405_">Tabla64[P0405_]</definedName>
    <definedName name="P0406_" localSheetId="4">Tabla65[P0406_]</definedName>
    <definedName name="P0406_">Tabla65[P0406_]</definedName>
    <definedName name="P0407_" localSheetId="4">Tabla66[P0407_]</definedName>
    <definedName name="P0407_">Tabla66[P0407_]</definedName>
    <definedName name="P0408_" localSheetId="4">Tabla67[P0408_]</definedName>
    <definedName name="P0408_">Tabla67[P0408_]</definedName>
    <definedName name="P0409_" localSheetId="4">Tabla68[P0409_]</definedName>
    <definedName name="P0409_">Tabla68[P0409_]</definedName>
    <definedName name="P0410_" localSheetId="4">Tabla69[P0410_]</definedName>
    <definedName name="P0410_">Tabla69[P0410_]</definedName>
    <definedName name="P0411_">Tabla6923[P0411_]</definedName>
    <definedName name="P0501_" localSheetId="4">Tabla70[P0501_]</definedName>
    <definedName name="P0501_">Tabla70[P0501_]</definedName>
    <definedName name="P0502_" localSheetId="4">Tabla71[P0502_]</definedName>
    <definedName name="P0502_">Tabla71[P0502_]</definedName>
    <definedName name="P0503_" localSheetId="4">Tabla72[P0503_]</definedName>
    <definedName name="P0503_">Tabla72[P0503_]</definedName>
    <definedName name="P0504_" localSheetId="4">Tabla73[P0504_]</definedName>
    <definedName name="P0504_">Tabla73[P0504_]</definedName>
    <definedName name="P0505_" localSheetId="4">Tabla74[P0505_]</definedName>
    <definedName name="P0505_">Tabla74[P0505_]</definedName>
    <definedName name="P0506_" localSheetId="4">Tabla75[P0506_]</definedName>
    <definedName name="P0506_">Tabla75[P0506_]</definedName>
    <definedName name="P0507_" localSheetId="4">Tabla76[P0507_]</definedName>
    <definedName name="P0507_">Tabla76[P0507_]</definedName>
    <definedName name="P0601_" localSheetId="4">Tabla77[P0601_]</definedName>
    <definedName name="P0601_">Tabla77[P0601_]</definedName>
    <definedName name="P0602_" localSheetId="4">Tabla78[P0602_]</definedName>
    <definedName name="P0602_">Tabla78[P0602_]</definedName>
    <definedName name="P0603_" localSheetId="4">Tabla79[P0603_]</definedName>
    <definedName name="P0603_">Tabla79[P0603_]</definedName>
    <definedName name="P0604_" localSheetId="4">Tabla80[P0604_]</definedName>
    <definedName name="P0604_">Tabla80[P0604_]</definedName>
    <definedName name="P0605_" localSheetId="4">Tabla81[P0605_]</definedName>
    <definedName name="P0605_">Tabla81[P0605_]</definedName>
    <definedName name="P0606_" localSheetId="4">Tabla82[P0606_]</definedName>
    <definedName name="P0606_">Tabla82[P0606_]</definedName>
    <definedName name="P0607_" localSheetId="4">Tabla83[P0607_]</definedName>
    <definedName name="P0607_">Tabla83[P0607_]</definedName>
    <definedName name="P0701_" localSheetId="4">Tabla84[P0701_]</definedName>
    <definedName name="P0701_">Tabla84[P0701_]</definedName>
    <definedName name="P0702_" localSheetId="4">Tabla85[P0702_]</definedName>
    <definedName name="P0702_">Tabla85[P0702_]</definedName>
    <definedName name="P0703_" localSheetId="4">Tabla86[P0703_]</definedName>
    <definedName name="P0703_">Tabla86[P0703_]</definedName>
    <definedName name="P0704_" localSheetId="4">Tabla87[P0704_]</definedName>
    <definedName name="P0704_">Tabla87[P0704_]</definedName>
    <definedName name="P0705_" localSheetId="4">Tabla88[P0705_]</definedName>
    <definedName name="P0705_">Tabla88[P0705_]</definedName>
    <definedName name="P0706_" localSheetId="4">Tabla89[P0706_]</definedName>
    <definedName name="P0706_">Tabla89[P0706_]</definedName>
    <definedName name="P0707_" localSheetId="4">Tabla90[P0707_]</definedName>
    <definedName name="P0707_">Tabla90[P0707_]</definedName>
    <definedName name="P0801_" localSheetId="4">Tabla92[P0801_]</definedName>
    <definedName name="P0801_">Tabla92[P0801_]</definedName>
    <definedName name="P0802_" localSheetId="4">Tabla91[P0802_]</definedName>
    <definedName name="P0802_">Tabla91[P0802_]</definedName>
    <definedName name="P0803_" localSheetId="4">Tabla95[P0803_]</definedName>
    <definedName name="P0803_">Tabla95[P0803_]</definedName>
    <definedName name="P0804_" localSheetId="4">Tabla94[P0804_]</definedName>
    <definedName name="P0804_">Tabla94[P0804_]</definedName>
    <definedName name="P0805_" localSheetId="4">Tabla93[P0805_]</definedName>
    <definedName name="P0805_">Tabla93[P0805_]</definedName>
    <definedName name="P0806_" localSheetId="4">Tabla96[P0806_]</definedName>
    <definedName name="P0806_">Tabla96[P0806_]</definedName>
    <definedName name="P0807_" localSheetId="4">Tabla97[P0807_]</definedName>
    <definedName name="P0807_">Tabla97[P0807_]</definedName>
    <definedName name="P0901_" localSheetId="4">Tabla98[P0901_]</definedName>
    <definedName name="P0901_">Tabla98[P0901_]</definedName>
    <definedName name="P0902_" localSheetId="4">Tabla99[P0902_]</definedName>
    <definedName name="P0902_">Tabla99[P0902_]</definedName>
    <definedName name="P0903_" localSheetId="4">Tabla100[P0903_]</definedName>
    <definedName name="P0903_">Tabla100[P0903_]</definedName>
    <definedName name="P0904_" localSheetId="4">Tabla101[P0904_]</definedName>
    <definedName name="P0904_">Tabla101[P0904_]</definedName>
    <definedName name="P0905_" localSheetId="4">Tabla102[P0905_]</definedName>
    <definedName name="P0905_">Tabla102[P0905_]</definedName>
    <definedName name="P1001_" localSheetId="4">Tabla103[P1001_]</definedName>
    <definedName name="P1001_">Tabla103[P1001_]</definedName>
    <definedName name="P1002_" localSheetId="4">Tabla104[P1002_]</definedName>
    <definedName name="P1002_">Tabla104[P1002_]</definedName>
    <definedName name="P1003_" localSheetId="4">Tabla105[P1003_]</definedName>
    <definedName name="P1003_">Tabla105[P1003_]</definedName>
    <definedName name="P1004_" localSheetId="4">Tabla106[P1004_]</definedName>
    <definedName name="P1004_">Tabla106[P1004_]</definedName>
    <definedName name="P1005_" localSheetId="4">Tabla107[P1005_]</definedName>
    <definedName name="P1005_">Tabla107[P1005_]</definedName>
    <definedName name="Razon_Social" localSheetId="4">Clientes_Proveedores[Razon Social]</definedName>
    <definedName name="Razon_Social">Clientes_Proveedores[Razon Social]</definedName>
    <definedName name="servicios">'[1]Lista de Servicios'!$B$4:$C$7</definedName>
    <definedName name="SIG" localSheetId="4">Tabla16[SIG]</definedName>
    <definedName name="SIG">Tabla16[SIG]</definedName>
    <definedName name="Sistemas" localSheetId="4">Tabla15[Sistemas]</definedName>
    <definedName name="Sistemas">Tabla15[Sistemas]</definedName>
    <definedName name="SSOMA" localSheetId="4">Tabla13[SSOMA]</definedName>
    <definedName name="SSOMA">Tabla13[SSOMA]</definedName>
    <definedName name="T_Documento" localSheetId="4">Tipo_Documento[Tipo de Documento]</definedName>
    <definedName name="T_Documento">Tipo_Documento[Tipo de Documento]</definedName>
    <definedName name="_xlnm.Print_Titles" localSheetId="3">'ER Funcion'!$2:$5</definedName>
    <definedName name="_xlnm.Print_Titles" localSheetId="4">'ER Naturaleza'!$2:$5</definedName>
    <definedName name="_xlnm.Print_Titles" localSheetId="1">Presupuestos!$2:$4</definedName>
    <definedName name="Unidad_Vehicular" localSheetId="4">Tabla2[VEHICULOS PROPIOS]</definedName>
    <definedName name="Unidad_Vehicular">Tabla2[VEHICULOS PROPIOS]</definedName>
    <definedName name="VEHICULOS">'[1]UNIDADES VEHICULARES'!$E$3:$G$8</definedName>
  </definedNames>
  <calcPr calcId="191028"/>
  <pivotCaches>
    <pivotCache cacheId="27"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557" i="1" l="1"/>
  <c r="AG1557" i="1" s="1"/>
  <c r="I1557" i="1"/>
  <c r="Q1557" i="1"/>
  <c r="R1557" i="1"/>
  <c r="T1557" i="1"/>
  <c r="AA1557" i="1"/>
  <c r="U1557" i="1" s="1"/>
  <c r="AH1557" i="1"/>
  <c r="I1556" i="1"/>
  <c r="Q1556" i="1"/>
  <c r="R1556" i="1"/>
  <c r="T1556" i="1"/>
  <c r="AA1556" i="1"/>
  <c r="U1556" i="1" s="1"/>
  <c r="AF1556" i="1"/>
  <c r="AG1556" i="1" s="1"/>
  <c r="AH1556" i="1"/>
  <c r="AI1557" i="1" l="1"/>
  <c r="AO1557" i="1"/>
  <c r="BJ1557" i="1"/>
  <c r="BE1557" i="1"/>
  <c r="BF1557" i="1"/>
  <c r="BG1557" i="1"/>
  <c r="BH1557" i="1"/>
  <c r="AP1557" i="1"/>
  <c r="BK1557" i="1"/>
  <c r="AQ1557" i="1"/>
  <c r="BL1557" i="1"/>
  <c r="AS1557" i="1"/>
  <c r="AT1557" i="1"/>
  <c r="AU1557" i="1"/>
  <c r="AV1557" i="1"/>
  <c r="BI1557" i="1"/>
  <c r="AI1556" i="1"/>
  <c r="BG1556" i="1" s="1"/>
  <c r="AO1556" i="1"/>
  <c r="BJ1556" i="1"/>
  <c r="AP1556" i="1"/>
  <c r="BE1556" i="1"/>
  <c r="BF1556" i="1"/>
  <c r="BH1556" i="1"/>
  <c r="BI1556" i="1"/>
  <c r="AQ1556" i="1"/>
  <c r="AS1556" i="1"/>
  <c r="AT1556" i="1"/>
  <c r="AU1556" i="1"/>
  <c r="AV1556" i="1"/>
  <c r="I1555" i="1"/>
  <c r="Q1555" i="1"/>
  <c r="R1555" i="1"/>
  <c r="T1555" i="1"/>
  <c r="AA1555" i="1"/>
  <c r="U1555" i="1" s="1"/>
  <c r="AF1555" i="1"/>
  <c r="AG1555" i="1" s="1"/>
  <c r="AH1555" i="1"/>
  <c r="BK1556" i="1" l="1"/>
  <c r="BQ1557" i="1"/>
  <c r="BR1557" i="1" s="1"/>
  <c r="BL1556" i="1"/>
  <c r="BQ1556" i="1"/>
  <c r="BR1556" i="1" s="1"/>
  <c r="AI1555" i="1"/>
  <c r="BL1555" i="1" s="1"/>
  <c r="AO1555" i="1"/>
  <c r="BJ1555" i="1"/>
  <c r="BE1555" i="1"/>
  <c r="BF1555" i="1"/>
  <c r="BG1555" i="1"/>
  <c r="BH1555" i="1"/>
  <c r="BI1555" i="1"/>
  <c r="AP1555" i="1"/>
  <c r="AQ1555" i="1"/>
  <c r="AS1555" i="1"/>
  <c r="AT1555" i="1"/>
  <c r="AU1555" i="1"/>
  <c r="AV1555" i="1"/>
  <c r="BK1555" i="1" l="1"/>
  <c r="BQ1555" i="1"/>
  <c r="BR1555" i="1" s="1"/>
  <c r="I1554" i="1" l="1"/>
  <c r="Q1554" i="1"/>
  <c r="R1554" i="1"/>
  <c r="T1554" i="1"/>
  <c r="AA1554" i="1"/>
  <c r="U1554" i="1" s="1"/>
  <c r="AF1554" i="1"/>
  <c r="AG1554" i="1" s="1"/>
  <c r="AH1554" i="1"/>
  <c r="I1553" i="1"/>
  <c r="Q1553" i="1"/>
  <c r="R1553" i="1"/>
  <c r="T1553" i="1"/>
  <c r="AA1553" i="1"/>
  <c r="U1553" i="1" s="1"/>
  <c r="AF1553" i="1"/>
  <c r="AG1553" i="1" s="1"/>
  <c r="AH1553" i="1"/>
  <c r="I1552" i="1"/>
  <c r="Q1552" i="1"/>
  <c r="R1552" i="1"/>
  <c r="T1552" i="1"/>
  <c r="AA1552" i="1"/>
  <c r="U1552" i="1" s="1"/>
  <c r="AF1552" i="1"/>
  <c r="AG1552" i="1" s="1"/>
  <c r="AH1552" i="1"/>
  <c r="I1551" i="1"/>
  <c r="Q1551" i="1"/>
  <c r="R1551" i="1"/>
  <c r="T1551" i="1"/>
  <c r="AA1551" i="1"/>
  <c r="U1551" i="1" s="1"/>
  <c r="AF1551" i="1"/>
  <c r="AG1551" i="1" s="1"/>
  <c r="AH1551" i="1"/>
  <c r="I1550" i="1"/>
  <c r="Q1550" i="1"/>
  <c r="R1550" i="1"/>
  <c r="T1550" i="1"/>
  <c r="AA1550" i="1"/>
  <c r="U1550" i="1" s="1"/>
  <c r="AF1550" i="1"/>
  <c r="AG1550" i="1" s="1"/>
  <c r="AH1550" i="1"/>
  <c r="R1549" i="1"/>
  <c r="Q1549" i="1"/>
  <c r="R1548" i="1"/>
  <c r="Q1548" i="1"/>
  <c r="R1547" i="1"/>
  <c r="Q1547" i="1"/>
  <c r="R1546" i="1"/>
  <c r="Q1546" i="1"/>
  <c r="I1549" i="1"/>
  <c r="T1549" i="1"/>
  <c r="AA1549" i="1"/>
  <c r="U1549" i="1" s="1"/>
  <c r="AF1549" i="1"/>
  <c r="AG1549" i="1" s="1"/>
  <c r="AH1549" i="1"/>
  <c r="I1548" i="1"/>
  <c r="T1548" i="1"/>
  <c r="AA1548" i="1"/>
  <c r="U1548" i="1" s="1"/>
  <c r="AF1548" i="1"/>
  <c r="AG1548" i="1" s="1"/>
  <c r="AH1548" i="1"/>
  <c r="I1547" i="1"/>
  <c r="T1547" i="1"/>
  <c r="AA1547" i="1"/>
  <c r="U1547" i="1" s="1"/>
  <c r="AF1547" i="1"/>
  <c r="AG1547" i="1" s="1"/>
  <c r="AH1547" i="1"/>
  <c r="I1546" i="1"/>
  <c r="T1546" i="1"/>
  <c r="AA1546" i="1"/>
  <c r="U1546" i="1" s="1"/>
  <c r="AF1546" i="1"/>
  <c r="AG1546" i="1" s="1"/>
  <c r="AH1546" i="1"/>
  <c r="I1545" i="1"/>
  <c r="Q1545" i="1"/>
  <c r="R1545" i="1"/>
  <c r="T1545" i="1"/>
  <c r="AA1545" i="1"/>
  <c r="U1545" i="1" s="1"/>
  <c r="AF1545" i="1"/>
  <c r="AG1545" i="1" s="1"/>
  <c r="AH1545" i="1"/>
  <c r="AI1554" i="1" l="1"/>
  <c r="BG1554" i="1" s="1"/>
  <c r="AO1554" i="1"/>
  <c r="BJ1554" i="1"/>
  <c r="AP1554" i="1"/>
  <c r="BK1554" i="1"/>
  <c r="AQ1554" i="1"/>
  <c r="BL1554" i="1"/>
  <c r="AS1554" i="1"/>
  <c r="AT1554" i="1"/>
  <c r="AU1554" i="1"/>
  <c r="AV1554" i="1"/>
  <c r="BE1554" i="1"/>
  <c r="BF1554" i="1"/>
  <c r="BH1554" i="1"/>
  <c r="BI1554" i="1"/>
  <c r="AI1553" i="1"/>
  <c r="BL1553" i="1" s="1"/>
  <c r="AO1553" i="1"/>
  <c r="BJ1553" i="1"/>
  <c r="AP1553" i="1"/>
  <c r="AQ1553" i="1"/>
  <c r="BH1553" i="1"/>
  <c r="BI1553" i="1"/>
  <c r="AS1553" i="1"/>
  <c r="AT1553" i="1"/>
  <c r="AU1553" i="1"/>
  <c r="BE1553" i="1"/>
  <c r="BF1553" i="1"/>
  <c r="AI1552" i="1"/>
  <c r="AV1552" i="1" s="1"/>
  <c r="AI1551" i="1"/>
  <c r="BG1551" i="1" s="1"/>
  <c r="AO1552" i="1"/>
  <c r="BJ1552" i="1"/>
  <c r="AP1552" i="1"/>
  <c r="BI1552" i="1"/>
  <c r="AQ1552" i="1"/>
  <c r="AU1552" i="1"/>
  <c r="AS1552" i="1"/>
  <c r="AT1552" i="1"/>
  <c r="BE1552" i="1"/>
  <c r="BF1552" i="1"/>
  <c r="BH1552" i="1"/>
  <c r="AS1551" i="1"/>
  <c r="BI1551" i="1"/>
  <c r="AO1551" i="1"/>
  <c r="BJ1551" i="1"/>
  <c r="AT1551" i="1"/>
  <c r="AU1551" i="1"/>
  <c r="BE1551" i="1"/>
  <c r="BF1551" i="1"/>
  <c r="BH1551" i="1"/>
  <c r="AP1551" i="1"/>
  <c r="AQ1551" i="1"/>
  <c r="AI1550" i="1"/>
  <c r="BL1550" i="1" s="1"/>
  <c r="AO1550" i="1"/>
  <c r="BJ1550" i="1"/>
  <c r="AS1550" i="1"/>
  <c r="AT1550" i="1"/>
  <c r="AU1550" i="1"/>
  <c r="BE1550" i="1"/>
  <c r="BH1550" i="1"/>
  <c r="AP1550" i="1"/>
  <c r="AQ1550" i="1"/>
  <c r="BF1550" i="1"/>
  <c r="BI1550" i="1"/>
  <c r="AI1549" i="1"/>
  <c r="AV1549" i="1" s="1"/>
  <c r="AI1548" i="1"/>
  <c r="BL1548" i="1" s="1"/>
  <c r="AO1549" i="1"/>
  <c r="BJ1549" i="1"/>
  <c r="AQ1549" i="1"/>
  <c r="AT1549" i="1"/>
  <c r="AU1549" i="1"/>
  <c r="AP1549" i="1"/>
  <c r="AS1549" i="1"/>
  <c r="BE1549" i="1"/>
  <c r="BF1549" i="1"/>
  <c r="BH1549" i="1"/>
  <c r="BI1549" i="1"/>
  <c r="AI1547" i="1"/>
  <c r="BK1547" i="1" s="1"/>
  <c r="AO1548" i="1"/>
  <c r="BJ1548" i="1"/>
  <c r="AS1548" i="1"/>
  <c r="AT1548" i="1"/>
  <c r="AU1548" i="1"/>
  <c r="AP1548" i="1"/>
  <c r="AQ1548" i="1"/>
  <c r="BE1548" i="1"/>
  <c r="BF1548" i="1"/>
  <c r="BH1548" i="1"/>
  <c r="BI1548" i="1"/>
  <c r="AI1546" i="1"/>
  <c r="BK1546" i="1" s="1"/>
  <c r="AO1547" i="1"/>
  <c r="BJ1547" i="1"/>
  <c r="AP1547" i="1"/>
  <c r="AQ1547" i="1"/>
  <c r="AS1547" i="1"/>
  <c r="AT1547" i="1"/>
  <c r="AU1547" i="1"/>
  <c r="BE1547" i="1"/>
  <c r="BF1547" i="1"/>
  <c r="BH1547" i="1"/>
  <c r="BI1547" i="1"/>
  <c r="AO1546" i="1"/>
  <c r="BJ1546" i="1"/>
  <c r="AP1546" i="1"/>
  <c r="AQ1546" i="1"/>
  <c r="BE1546" i="1"/>
  <c r="BF1546" i="1"/>
  <c r="BH1546" i="1"/>
  <c r="AS1546" i="1"/>
  <c r="AT1546" i="1"/>
  <c r="AU1546" i="1"/>
  <c r="BI1546" i="1"/>
  <c r="AI1545" i="1"/>
  <c r="BK1545" i="1" s="1"/>
  <c r="AO1545" i="1"/>
  <c r="BJ1545" i="1"/>
  <c r="AP1545" i="1"/>
  <c r="AQ1545" i="1"/>
  <c r="AS1545" i="1"/>
  <c r="AT1545" i="1"/>
  <c r="AU1545" i="1"/>
  <c r="BE1545" i="1"/>
  <c r="BF1545" i="1"/>
  <c r="BH1545" i="1"/>
  <c r="BI1545" i="1"/>
  <c r="BL1551" i="1" l="1"/>
  <c r="BQ1554" i="1"/>
  <c r="BR1554" i="1" s="1"/>
  <c r="BG1553" i="1"/>
  <c r="AV1551" i="1"/>
  <c r="BQ1551" i="1" s="1"/>
  <c r="BR1551" i="1" s="1"/>
  <c r="AV1553" i="1"/>
  <c r="BK1553" i="1"/>
  <c r="BK1551" i="1"/>
  <c r="BG1552" i="1"/>
  <c r="BQ1552" i="1" s="1"/>
  <c r="BR1552" i="1" s="1"/>
  <c r="BL1552" i="1"/>
  <c r="BK1552" i="1"/>
  <c r="BG1547" i="1"/>
  <c r="BK1550" i="1"/>
  <c r="BG1550" i="1"/>
  <c r="AV1550" i="1"/>
  <c r="AV1547" i="1"/>
  <c r="BG1549" i="1"/>
  <c r="BQ1549" i="1" s="1"/>
  <c r="BR1549" i="1" s="1"/>
  <c r="BK1549" i="1"/>
  <c r="BL1549" i="1"/>
  <c r="BK1548" i="1"/>
  <c r="AV1548" i="1"/>
  <c r="BG1548" i="1"/>
  <c r="BL1547" i="1"/>
  <c r="BG1546" i="1"/>
  <c r="AV1546" i="1"/>
  <c r="BL1546" i="1"/>
  <c r="BG1545" i="1"/>
  <c r="AV1545" i="1"/>
  <c r="BL1545" i="1"/>
  <c r="BQ1553" i="1" l="1"/>
  <c r="BR1553" i="1" s="1"/>
  <c r="BQ1547" i="1"/>
  <c r="BR1547" i="1" s="1"/>
  <c r="BQ1550" i="1"/>
  <c r="BR1550" i="1" s="1"/>
  <c r="BQ1548" i="1"/>
  <c r="BR1548" i="1" s="1"/>
  <c r="BQ1545" i="1"/>
  <c r="BR1545" i="1" s="1"/>
  <c r="BQ1546" i="1"/>
  <c r="BR1546" i="1" s="1"/>
  <c r="I1544" i="1" l="1"/>
  <c r="Q1544" i="1"/>
  <c r="R1544" i="1"/>
  <c r="T1544" i="1"/>
  <c r="AA1544" i="1"/>
  <c r="U1544" i="1" s="1"/>
  <c r="AF1544" i="1"/>
  <c r="AG1544" i="1" s="1"/>
  <c r="AI1544" i="1" s="1"/>
  <c r="AH1544" i="1"/>
  <c r="I1543" i="1"/>
  <c r="Q1543" i="1"/>
  <c r="R1543" i="1"/>
  <c r="T1543" i="1"/>
  <c r="AA1543" i="1"/>
  <c r="U1543" i="1" s="1"/>
  <c r="AF1543" i="1"/>
  <c r="AG1543" i="1" s="1"/>
  <c r="AI1543" i="1" s="1"/>
  <c r="AH1543" i="1"/>
  <c r="AQ1544" i="1" l="1"/>
  <c r="BE1544" i="1"/>
  <c r="BF1544" i="1"/>
  <c r="BI1544" i="1"/>
  <c r="BJ1544" i="1"/>
  <c r="BK1544" i="1"/>
  <c r="AS1544" i="1"/>
  <c r="AT1544" i="1"/>
  <c r="AU1544" i="1"/>
  <c r="AV1544" i="1"/>
  <c r="BG1544" i="1"/>
  <c r="BH1544" i="1"/>
  <c r="AO1544" i="1"/>
  <c r="AP1544" i="1"/>
  <c r="BL1544" i="1"/>
  <c r="AP1543" i="1"/>
  <c r="BK1543" i="1"/>
  <c r="AQ1543" i="1"/>
  <c r="BL1543" i="1"/>
  <c r="BE1543" i="1"/>
  <c r="BF1543" i="1"/>
  <c r="BG1543" i="1"/>
  <c r="BH1543" i="1"/>
  <c r="BI1543" i="1"/>
  <c r="AO1543" i="1"/>
  <c r="BJ1543" i="1"/>
  <c r="AS1543" i="1"/>
  <c r="AT1543" i="1"/>
  <c r="AU1543" i="1"/>
  <c r="AV1543" i="1"/>
  <c r="I1542" i="1"/>
  <c r="Q1542" i="1"/>
  <c r="R1542" i="1"/>
  <c r="T1542" i="1"/>
  <c r="AA1542" i="1"/>
  <c r="U1542" i="1" s="1"/>
  <c r="AF1542" i="1"/>
  <c r="AG1542" i="1" s="1"/>
  <c r="AH1542" i="1"/>
  <c r="I1541" i="1"/>
  <c r="Q1541" i="1"/>
  <c r="R1541" i="1"/>
  <c r="T1541" i="1"/>
  <c r="AA1541" i="1"/>
  <c r="U1541" i="1" s="1"/>
  <c r="AF1541" i="1"/>
  <c r="AG1541" i="1" s="1"/>
  <c r="AH1541" i="1"/>
  <c r="I1540" i="1"/>
  <c r="Q1540" i="1"/>
  <c r="R1540" i="1"/>
  <c r="T1540" i="1"/>
  <c r="AA1540" i="1"/>
  <c r="U1540" i="1" s="1"/>
  <c r="AF1540" i="1"/>
  <c r="AG1540" i="1" s="1"/>
  <c r="AH1540" i="1"/>
  <c r="I1539" i="1"/>
  <c r="Q1539" i="1"/>
  <c r="R1539" i="1"/>
  <c r="T1539" i="1"/>
  <c r="AA1539" i="1"/>
  <c r="U1539" i="1" s="1"/>
  <c r="AF1539" i="1"/>
  <c r="AG1539" i="1" s="1"/>
  <c r="AH1539" i="1"/>
  <c r="I1538" i="1"/>
  <c r="Q1538" i="1"/>
  <c r="R1538" i="1"/>
  <c r="T1538" i="1"/>
  <c r="AA1538" i="1"/>
  <c r="U1538" i="1" s="1"/>
  <c r="AF1538" i="1"/>
  <c r="AG1538" i="1" s="1"/>
  <c r="AH1538" i="1"/>
  <c r="I1537" i="1"/>
  <c r="Q1537" i="1"/>
  <c r="R1537" i="1"/>
  <c r="T1537" i="1"/>
  <c r="AA1537" i="1"/>
  <c r="U1537" i="1" s="1"/>
  <c r="AF1537" i="1"/>
  <c r="AG1537" i="1" s="1"/>
  <c r="AH1537" i="1"/>
  <c r="I1536" i="1"/>
  <c r="Q1536" i="1"/>
  <c r="R1536" i="1"/>
  <c r="T1536" i="1"/>
  <c r="AA1536" i="1"/>
  <c r="U1536" i="1" s="1"/>
  <c r="AF1536" i="1"/>
  <c r="AG1536" i="1" s="1"/>
  <c r="AI1536" i="1" s="1"/>
  <c r="AH1536" i="1"/>
  <c r="BE1538" i="1" l="1"/>
  <c r="BQ1544" i="1"/>
  <c r="BR1544" i="1" s="1"/>
  <c r="BQ1543" i="1"/>
  <c r="BR1543" i="1" s="1"/>
  <c r="AI1541" i="1"/>
  <c r="BK1541" i="1" s="1"/>
  <c r="AI1542" i="1"/>
  <c r="BK1542" i="1" s="1"/>
  <c r="AP1542" i="1"/>
  <c r="AQ1542" i="1"/>
  <c r="AS1542" i="1"/>
  <c r="AT1542" i="1"/>
  <c r="AU1542" i="1"/>
  <c r="AV1542" i="1"/>
  <c r="BE1542" i="1"/>
  <c r="BF1542" i="1"/>
  <c r="BH1542" i="1"/>
  <c r="BI1542" i="1"/>
  <c r="AO1542" i="1"/>
  <c r="BJ1542" i="1"/>
  <c r="AP1541" i="1"/>
  <c r="AS1541" i="1"/>
  <c r="AT1541" i="1"/>
  <c r="AU1541" i="1"/>
  <c r="BE1541" i="1"/>
  <c r="BF1541" i="1"/>
  <c r="BH1541" i="1"/>
  <c r="BI1541" i="1"/>
  <c r="AO1541" i="1"/>
  <c r="BJ1541" i="1"/>
  <c r="AQ1541" i="1"/>
  <c r="AI1540" i="1"/>
  <c r="BK1540" i="1" s="1"/>
  <c r="AI1539" i="1"/>
  <c r="BK1539" i="1" s="1"/>
  <c r="AP1540" i="1"/>
  <c r="AQ1540" i="1"/>
  <c r="BE1540" i="1"/>
  <c r="BF1540" i="1"/>
  <c r="BH1540" i="1"/>
  <c r="BI1540" i="1"/>
  <c r="AO1540" i="1"/>
  <c r="BJ1540" i="1"/>
  <c r="AS1540" i="1"/>
  <c r="AT1540" i="1"/>
  <c r="AU1540" i="1"/>
  <c r="AT1539" i="1"/>
  <c r="AU1539" i="1"/>
  <c r="BE1539" i="1"/>
  <c r="BF1539" i="1"/>
  <c r="BH1539" i="1"/>
  <c r="BI1539" i="1"/>
  <c r="AO1539" i="1"/>
  <c r="BJ1539" i="1"/>
  <c r="AP1539" i="1"/>
  <c r="AQ1539" i="1"/>
  <c r="AS1539" i="1"/>
  <c r="AI1538" i="1"/>
  <c r="AV1538" i="1" s="1"/>
  <c r="AU1538" i="1"/>
  <c r="AT1538" i="1"/>
  <c r="AS1538" i="1"/>
  <c r="AQ1538" i="1"/>
  <c r="AP1538" i="1"/>
  <c r="BJ1538" i="1"/>
  <c r="AO1538" i="1"/>
  <c r="BI1538" i="1"/>
  <c r="BH1538" i="1"/>
  <c r="BF1538" i="1"/>
  <c r="AI1537" i="1"/>
  <c r="BG1537" i="1" s="1"/>
  <c r="AP1537" i="1"/>
  <c r="AQ1537" i="1"/>
  <c r="AS1537" i="1"/>
  <c r="AT1537" i="1"/>
  <c r="BE1537" i="1"/>
  <c r="BF1537" i="1"/>
  <c r="BH1537" i="1"/>
  <c r="AU1537" i="1"/>
  <c r="BI1537" i="1"/>
  <c r="AO1537" i="1"/>
  <c r="BJ1537" i="1"/>
  <c r="AP1536" i="1"/>
  <c r="BK1536" i="1"/>
  <c r="AQ1536" i="1"/>
  <c r="BL1536" i="1"/>
  <c r="AS1536" i="1"/>
  <c r="AT1536" i="1"/>
  <c r="AV1536" i="1"/>
  <c r="AU1536" i="1"/>
  <c r="BE1536" i="1"/>
  <c r="BF1536" i="1"/>
  <c r="BG1536" i="1"/>
  <c r="BH1536" i="1"/>
  <c r="BI1536" i="1"/>
  <c r="AO1536" i="1"/>
  <c r="BJ1536" i="1"/>
  <c r="AV1541" i="1" l="1"/>
  <c r="BG1541" i="1"/>
  <c r="BQ1541" i="1" s="1"/>
  <c r="BR1541" i="1" s="1"/>
  <c r="BG1542" i="1"/>
  <c r="BQ1542" i="1" s="1"/>
  <c r="BR1542" i="1" s="1"/>
  <c r="BL1541" i="1"/>
  <c r="BL1542" i="1"/>
  <c r="BG1540" i="1"/>
  <c r="BL1540" i="1"/>
  <c r="AV1540" i="1"/>
  <c r="BG1539" i="1"/>
  <c r="AV1539" i="1"/>
  <c r="BL1539" i="1"/>
  <c r="BG1538" i="1"/>
  <c r="BQ1538" i="1" s="1"/>
  <c r="BR1538" i="1" s="1"/>
  <c r="BK1538" i="1"/>
  <c r="BL1538" i="1"/>
  <c r="AV1537" i="1"/>
  <c r="BQ1537" i="1" s="1"/>
  <c r="BR1537" i="1" s="1"/>
  <c r="BL1537" i="1"/>
  <c r="BK1537" i="1"/>
  <c r="BQ1536" i="1"/>
  <c r="BR1536" i="1" s="1"/>
  <c r="BQ1540" i="1" l="1"/>
  <c r="BR1540" i="1" s="1"/>
  <c r="BQ1539" i="1"/>
  <c r="BR1539" i="1" s="1"/>
  <c r="I1535" i="1"/>
  <c r="Q1535" i="1"/>
  <c r="R1535" i="1"/>
  <c r="T1535" i="1"/>
  <c r="AA1535" i="1"/>
  <c r="U1535" i="1" s="1"/>
  <c r="AF1535" i="1"/>
  <c r="AG1535" i="1" s="1"/>
  <c r="AH1535" i="1"/>
  <c r="I1534" i="1"/>
  <c r="Q1534" i="1"/>
  <c r="R1534" i="1"/>
  <c r="T1534" i="1"/>
  <c r="AA1534" i="1"/>
  <c r="U1534" i="1" s="1"/>
  <c r="AF1534" i="1"/>
  <c r="AG1534" i="1" s="1"/>
  <c r="AH1534" i="1"/>
  <c r="I1524" i="1"/>
  <c r="I1525" i="1"/>
  <c r="I1526" i="1"/>
  <c r="I1527" i="1"/>
  <c r="I1528" i="1"/>
  <c r="I1529" i="1"/>
  <c r="I1530" i="1"/>
  <c r="I1531" i="1"/>
  <c r="I1532" i="1"/>
  <c r="I1533" i="1"/>
  <c r="Q1524" i="1"/>
  <c r="Q1525" i="1"/>
  <c r="Q1526" i="1"/>
  <c r="Q1527" i="1"/>
  <c r="Q1528" i="1"/>
  <c r="Q1529" i="1"/>
  <c r="Q1530" i="1"/>
  <c r="Q1531" i="1"/>
  <c r="Q1532" i="1"/>
  <c r="Q1533" i="1"/>
  <c r="R1524" i="1"/>
  <c r="R1525" i="1"/>
  <c r="R1526" i="1"/>
  <c r="R1527" i="1"/>
  <c r="R1528" i="1"/>
  <c r="R1529" i="1"/>
  <c r="R1530" i="1"/>
  <c r="R1531" i="1"/>
  <c r="R1532" i="1"/>
  <c r="R1533" i="1"/>
  <c r="T1524" i="1"/>
  <c r="T1525" i="1"/>
  <c r="T1526" i="1"/>
  <c r="T1527" i="1"/>
  <c r="T1528" i="1"/>
  <c r="T1529" i="1"/>
  <c r="T1530" i="1"/>
  <c r="T1531" i="1"/>
  <c r="T1532" i="1"/>
  <c r="T1533" i="1"/>
  <c r="AA1524" i="1"/>
  <c r="U1524" i="1" s="1"/>
  <c r="AA1525" i="1"/>
  <c r="U1525" i="1" s="1"/>
  <c r="AA1526" i="1"/>
  <c r="U1526" i="1" s="1"/>
  <c r="AA1527" i="1"/>
  <c r="U1527" i="1" s="1"/>
  <c r="AA1528" i="1"/>
  <c r="U1528" i="1" s="1"/>
  <c r="AA1529" i="1"/>
  <c r="U1529" i="1" s="1"/>
  <c r="AA1530" i="1"/>
  <c r="U1530" i="1" s="1"/>
  <c r="AA1531" i="1"/>
  <c r="U1531" i="1" s="1"/>
  <c r="AA1532" i="1"/>
  <c r="U1532" i="1" s="1"/>
  <c r="AA1533" i="1"/>
  <c r="U1533" i="1" s="1"/>
  <c r="AF1524" i="1"/>
  <c r="AG1524" i="1" s="1"/>
  <c r="AF1525" i="1"/>
  <c r="AG1525" i="1" s="1"/>
  <c r="AF1526" i="1"/>
  <c r="AG1526" i="1" s="1"/>
  <c r="AF1527" i="1"/>
  <c r="AG1527" i="1" s="1"/>
  <c r="AF1528" i="1"/>
  <c r="AG1528" i="1" s="1"/>
  <c r="AF1529" i="1"/>
  <c r="AG1529" i="1" s="1"/>
  <c r="AF1530" i="1"/>
  <c r="AG1530" i="1" s="1"/>
  <c r="AF1531" i="1"/>
  <c r="AG1531" i="1" s="1"/>
  <c r="AF1532" i="1"/>
  <c r="AG1532" i="1" s="1"/>
  <c r="AF1533" i="1"/>
  <c r="AG1533" i="1" s="1"/>
  <c r="AH1524" i="1"/>
  <c r="AH1525" i="1"/>
  <c r="AH1526" i="1"/>
  <c r="AH1527" i="1"/>
  <c r="AH1528" i="1"/>
  <c r="AH1529" i="1"/>
  <c r="AH1530" i="1"/>
  <c r="AH1531" i="1"/>
  <c r="AH1532" i="1"/>
  <c r="AH1533" i="1"/>
  <c r="AI1535" i="1" l="1"/>
  <c r="BK1535" i="1" s="1"/>
  <c r="AI1534" i="1"/>
  <c r="BL1534" i="1" s="1"/>
  <c r="AP1535" i="1"/>
  <c r="BF1535" i="1"/>
  <c r="AQ1535" i="1"/>
  <c r="AS1535" i="1"/>
  <c r="BH1535" i="1"/>
  <c r="BI1535" i="1"/>
  <c r="AT1535" i="1"/>
  <c r="BE1535" i="1"/>
  <c r="AU1535" i="1"/>
  <c r="AV1535" i="1"/>
  <c r="AO1535" i="1"/>
  <c r="BJ1535" i="1"/>
  <c r="AP1534" i="1"/>
  <c r="BE1534" i="1"/>
  <c r="AO1534" i="1"/>
  <c r="BJ1534" i="1"/>
  <c r="AQ1534" i="1"/>
  <c r="BI1534" i="1"/>
  <c r="AS1534" i="1"/>
  <c r="AT1534" i="1"/>
  <c r="AU1534" i="1"/>
  <c r="BF1534" i="1"/>
  <c r="BH1534" i="1"/>
  <c r="AP1531" i="1"/>
  <c r="AQ1531" i="1"/>
  <c r="BI1531" i="1"/>
  <c r="AS1531" i="1"/>
  <c r="BF1531" i="1"/>
  <c r="BJ1531" i="1"/>
  <c r="AO1531" i="1"/>
  <c r="AU1531" i="1"/>
  <c r="AP1525" i="1"/>
  <c r="AQ1525" i="1"/>
  <c r="BI1525" i="1"/>
  <c r="AO1525" i="1"/>
  <c r="AS1525" i="1"/>
  <c r="AU1525" i="1"/>
  <c r="BJ1525" i="1"/>
  <c r="BF1525" i="1"/>
  <c r="AP1533" i="1"/>
  <c r="AS1533" i="1"/>
  <c r="BJ1533" i="1"/>
  <c r="AO1533" i="1"/>
  <c r="AP1527" i="1"/>
  <c r="AO1527" i="1"/>
  <c r="AS1527" i="1"/>
  <c r="BJ1527" i="1"/>
  <c r="AQ1532" i="1"/>
  <c r="AS1532" i="1"/>
  <c r="BJ1532" i="1"/>
  <c r="AO1532" i="1"/>
  <c r="AQ1526" i="1"/>
  <c r="AS1526" i="1"/>
  <c r="BJ1526" i="1"/>
  <c r="AI1533" i="1"/>
  <c r="BG1533" i="1" s="1"/>
  <c r="AI1532" i="1"/>
  <c r="BL1532" i="1" s="1"/>
  <c r="AI1527" i="1"/>
  <c r="BK1527" i="1" s="1"/>
  <c r="AI1526" i="1"/>
  <c r="AV1526" i="1" s="1"/>
  <c r="AO1526" i="1"/>
  <c r="AI1528" i="1"/>
  <c r="AV1528" i="1" s="1"/>
  <c r="AP1530" i="1"/>
  <c r="AT1530" i="1"/>
  <c r="BE1530" i="1"/>
  <c r="BH1530" i="1"/>
  <c r="AQ1530" i="1"/>
  <c r="AU1530" i="1"/>
  <c r="BI1530" i="1"/>
  <c r="AO1530" i="1"/>
  <c r="AS1530" i="1"/>
  <c r="BJ1530" i="1"/>
  <c r="BF1530" i="1"/>
  <c r="AP1524" i="1"/>
  <c r="AT1524" i="1"/>
  <c r="BE1524" i="1"/>
  <c r="BH1524" i="1"/>
  <c r="BJ1524" i="1"/>
  <c r="AQ1524" i="1"/>
  <c r="AU1524" i="1"/>
  <c r="BI1524" i="1"/>
  <c r="AO1524" i="1"/>
  <c r="AS1524" i="1"/>
  <c r="BF1524" i="1"/>
  <c r="AI1531" i="1"/>
  <c r="AI1525" i="1"/>
  <c r="AQ1529" i="1"/>
  <c r="BF1529" i="1"/>
  <c r="AP1529" i="1"/>
  <c r="AO1529" i="1"/>
  <c r="AS1529" i="1"/>
  <c r="BJ1529" i="1"/>
  <c r="AU1529" i="1"/>
  <c r="BI1529" i="1"/>
  <c r="BE1529" i="1"/>
  <c r="BH1529" i="1"/>
  <c r="AT1529" i="1"/>
  <c r="AI1530" i="1"/>
  <c r="BL1530" i="1" s="1"/>
  <c r="AI1524" i="1"/>
  <c r="BK1524" i="1" s="1"/>
  <c r="AO1528" i="1"/>
  <c r="AS1528" i="1"/>
  <c r="BJ1528" i="1"/>
  <c r="AP1528" i="1"/>
  <c r="AT1528" i="1"/>
  <c r="BH1528" i="1"/>
  <c r="AQ1528" i="1"/>
  <c r="AU1528" i="1"/>
  <c r="BF1528" i="1"/>
  <c r="BI1528" i="1"/>
  <c r="BE1528" i="1"/>
  <c r="AI1529" i="1"/>
  <c r="BL1529" i="1" s="1"/>
  <c r="AT1532" i="1"/>
  <c r="AT1526" i="1"/>
  <c r="AP1532" i="1"/>
  <c r="AP1526" i="1"/>
  <c r="BH1533" i="1"/>
  <c r="BH1527" i="1"/>
  <c r="AT1533" i="1"/>
  <c r="AT1527" i="1"/>
  <c r="BH1532" i="1"/>
  <c r="BE1526" i="1"/>
  <c r="BI1533" i="1"/>
  <c r="BI1527" i="1"/>
  <c r="BH1531" i="1"/>
  <c r="BH1525" i="1"/>
  <c r="BF1533" i="1"/>
  <c r="BF1527" i="1"/>
  <c r="BE1531" i="1"/>
  <c r="BE1525" i="1"/>
  <c r="AU1533" i="1"/>
  <c r="AU1527" i="1"/>
  <c r="AT1531" i="1"/>
  <c r="AT1525" i="1"/>
  <c r="AQ1533" i="1"/>
  <c r="AQ1527" i="1"/>
  <c r="BE1533" i="1"/>
  <c r="BE1527" i="1"/>
  <c r="BH1526" i="1"/>
  <c r="BE1532" i="1"/>
  <c r="BI1532" i="1"/>
  <c r="BI1526" i="1"/>
  <c r="BF1532" i="1"/>
  <c r="BF1526" i="1"/>
  <c r="AU1532" i="1"/>
  <c r="AU1526" i="1"/>
  <c r="BG1534" i="1" l="1"/>
  <c r="BK1534" i="1"/>
  <c r="AV1534" i="1"/>
  <c r="BL1535" i="1"/>
  <c r="BG1535" i="1"/>
  <c r="BQ1535" i="1" s="1"/>
  <c r="BR1535" i="1" s="1"/>
  <c r="AV1533" i="1"/>
  <c r="BQ1533" i="1" s="1"/>
  <c r="BR1533" i="1" s="1"/>
  <c r="BG1528" i="1"/>
  <c r="BQ1528" i="1" s="1"/>
  <c r="BR1528" i="1" s="1"/>
  <c r="BL1527" i="1"/>
  <c r="BL1533" i="1"/>
  <c r="BL1526" i="1"/>
  <c r="AV1527" i="1"/>
  <c r="BK1526" i="1"/>
  <c r="BG1527" i="1"/>
  <c r="AV1532" i="1"/>
  <c r="BK1533" i="1"/>
  <c r="BK1532" i="1"/>
  <c r="BG1532" i="1"/>
  <c r="BG1526" i="1"/>
  <c r="BQ1526" i="1" s="1"/>
  <c r="BR1526" i="1" s="1"/>
  <c r="BG1530" i="1"/>
  <c r="AV1530" i="1"/>
  <c r="BL1528" i="1"/>
  <c r="BK1528" i="1"/>
  <c r="BK1529" i="1"/>
  <c r="BG1525" i="1"/>
  <c r="AV1525" i="1"/>
  <c r="BL1525" i="1"/>
  <c r="BK1530" i="1"/>
  <c r="BG1524" i="1"/>
  <c r="AV1524" i="1"/>
  <c r="BG1531" i="1"/>
  <c r="AV1531" i="1"/>
  <c r="BL1531" i="1"/>
  <c r="BK1525" i="1"/>
  <c r="BG1529" i="1"/>
  <c r="BK1531" i="1"/>
  <c r="AV1529" i="1"/>
  <c r="BL1524" i="1"/>
  <c r="BQ1534" i="1" l="1"/>
  <c r="BR1534" i="1" s="1"/>
  <c r="BQ1527" i="1"/>
  <c r="BR1527" i="1" s="1"/>
  <c r="BQ1532" i="1"/>
  <c r="BR1532" i="1" s="1"/>
  <c r="BQ1530" i="1"/>
  <c r="BR1530" i="1" s="1"/>
  <c r="BQ1529" i="1"/>
  <c r="BR1529" i="1" s="1"/>
  <c r="BQ1524" i="1"/>
  <c r="BR1524" i="1" s="1"/>
  <c r="BQ1531" i="1"/>
  <c r="BR1531" i="1" s="1"/>
  <c r="BQ1525" i="1"/>
  <c r="BR1525" i="1" s="1"/>
  <c r="T1523" i="1" l="1"/>
  <c r="R1523" i="1"/>
  <c r="Q1523" i="1"/>
  <c r="T1522" i="1"/>
  <c r="R1522" i="1"/>
  <c r="Q1522" i="1"/>
  <c r="T1521" i="1"/>
  <c r="R1521" i="1"/>
  <c r="Q1521" i="1"/>
  <c r="T1520" i="1"/>
  <c r="R1520" i="1"/>
  <c r="Q1520" i="1"/>
  <c r="T1519" i="1"/>
  <c r="R1519" i="1"/>
  <c r="Q1519" i="1"/>
  <c r="T1518" i="1"/>
  <c r="R1518" i="1"/>
  <c r="Q1518" i="1"/>
  <c r="T1517" i="1"/>
  <c r="R1517" i="1"/>
  <c r="Q1517" i="1"/>
  <c r="T1516" i="1"/>
  <c r="R1516" i="1"/>
  <c r="Q1516" i="1"/>
  <c r="T1515" i="1"/>
  <c r="R1515" i="1"/>
  <c r="Q1515" i="1"/>
  <c r="T1514" i="1"/>
  <c r="R1514" i="1"/>
  <c r="Q1514" i="1"/>
  <c r="T1513" i="1"/>
  <c r="R1513" i="1"/>
  <c r="Q1513" i="1"/>
  <c r="T1512" i="1"/>
  <c r="R1512" i="1"/>
  <c r="Q1512" i="1"/>
  <c r="T1511" i="1"/>
  <c r="R1511" i="1"/>
  <c r="Q1511" i="1"/>
  <c r="T1510" i="1"/>
  <c r="R1510" i="1"/>
  <c r="Q1510" i="1"/>
  <c r="T1509" i="1"/>
  <c r="R1509" i="1"/>
  <c r="Q1509" i="1"/>
  <c r="I1511" i="1"/>
  <c r="I1512" i="1"/>
  <c r="I1513" i="1"/>
  <c r="I1514" i="1"/>
  <c r="I1515" i="1"/>
  <c r="I1516" i="1"/>
  <c r="I1517" i="1"/>
  <c r="I1518" i="1"/>
  <c r="I1519" i="1"/>
  <c r="I1520" i="1"/>
  <c r="I1521" i="1"/>
  <c r="I1522" i="1"/>
  <c r="I1523" i="1"/>
  <c r="AA1511" i="1"/>
  <c r="U1511" i="1" s="1"/>
  <c r="AA1512" i="1"/>
  <c r="U1512" i="1" s="1"/>
  <c r="AA1513" i="1"/>
  <c r="U1513" i="1" s="1"/>
  <c r="AA1514" i="1"/>
  <c r="U1514" i="1" s="1"/>
  <c r="AA1515" i="1"/>
  <c r="U1515" i="1" s="1"/>
  <c r="AA1516" i="1"/>
  <c r="U1516" i="1" s="1"/>
  <c r="AA1517" i="1"/>
  <c r="U1517" i="1" s="1"/>
  <c r="AA1518" i="1"/>
  <c r="U1518" i="1" s="1"/>
  <c r="AA1519" i="1"/>
  <c r="AA1520" i="1"/>
  <c r="AA1521" i="1"/>
  <c r="U1521" i="1" s="1"/>
  <c r="AA1522" i="1"/>
  <c r="U1522" i="1" s="1"/>
  <c r="AA1523" i="1"/>
  <c r="U1523" i="1" s="1"/>
  <c r="AF1511" i="1"/>
  <c r="AG1511" i="1" s="1"/>
  <c r="AI1511" i="1" s="1"/>
  <c r="AF1512" i="1"/>
  <c r="AF1513" i="1"/>
  <c r="AF1514" i="1"/>
  <c r="AF1515" i="1"/>
  <c r="AG1515" i="1" s="1"/>
  <c r="AF1516" i="1"/>
  <c r="AG1516" i="1" s="1"/>
  <c r="AF1517" i="1"/>
  <c r="AG1517" i="1" s="1"/>
  <c r="AF1518" i="1"/>
  <c r="AG1518" i="1" s="1"/>
  <c r="AF1519" i="1"/>
  <c r="AG1519" i="1" s="1"/>
  <c r="AF1520" i="1"/>
  <c r="AG1520" i="1" s="1"/>
  <c r="AI1520" i="1" s="1"/>
  <c r="AF1521" i="1"/>
  <c r="AG1521" i="1" s="1"/>
  <c r="AI1521" i="1" s="1"/>
  <c r="AF1522" i="1"/>
  <c r="AG1522" i="1" s="1"/>
  <c r="AF1523" i="1"/>
  <c r="AG1523" i="1" s="1"/>
  <c r="AG1512" i="1"/>
  <c r="AI1512" i="1" s="1"/>
  <c r="AG1513" i="1"/>
  <c r="AI1513" i="1" s="1"/>
  <c r="AG1514" i="1"/>
  <c r="AH1511" i="1"/>
  <c r="AH1512" i="1"/>
  <c r="AH1513" i="1"/>
  <c r="AH1514" i="1"/>
  <c r="AH1515" i="1"/>
  <c r="AH1516" i="1"/>
  <c r="AH1517" i="1"/>
  <c r="AH1518" i="1"/>
  <c r="AH1519" i="1"/>
  <c r="AH1520" i="1"/>
  <c r="AH1521" i="1"/>
  <c r="AH1522" i="1"/>
  <c r="AH1523" i="1"/>
  <c r="I1510" i="1"/>
  <c r="AA1510" i="1"/>
  <c r="U1510" i="1" s="1"/>
  <c r="AF1510" i="1"/>
  <c r="AG1510" i="1" s="1"/>
  <c r="AH1510" i="1"/>
  <c r="I1509" i="1"/>
  <c r="AA1509" i="1"/>
  <c r="U1509" i="1" s="1"/>
  <c r="AF1509" i="1"/>
  <c r="AG1509" i="1" s="1"/>
  <c r="AH1509" i="1"/>
  <c r="I1508" i="1"/>
  <c r="Q1508" i="1"/>
  <c r="R1508" i="1"/>
  <c r="T1508" i="1"/>
  <c r="AA1508" i="1"/>
  <c r="U1508" i="1" s="1"/>
  <c r="AF1508" i="1"/>
  <c r="AG1508" i="1" s="1"/>
  <c r="AH1508" i="1"/>
  <c r="I1507" i="1"/>
  <c r="Q1507" i="1"/>
  <c r="R1507" i="1"/>
  <c r="T1507" i="1"/>
  <c r="AA1507" i="1"/>
  <c r="U1507" i="1" s="1"/>
  <c r="AF1507" i="1"/>
  <c r="AG1507" i="1" s="1"/>
  <c r="AH1507" i="1"/>
  <c r="AU1516" i="1" l="1"/>
  <c r="AQ1521" i="1"/>
  <c r="BF1515" i="1"/>
  <c r="AU1518" i="1"/>
  <c r="BJ1512" i="1"/>
  <c r="AO1511" i="1"/>
  <c r="BJ1511" i="1"/>
  <c r="BI1511" i="1"/>
  <c r="AT1517" i="1"/>
  <c r="AU1517" i="1"/>
  <c r="BF1514" i="1"/>
  <c r="BE1514" i="1"/>
  <c r="BI1513" i="1"/>
  <c r="BH1513" i="1"/>
  <c r="BF1513" i="1"/>
  <c r="AO1523" i="1"/>
  <c r="BI1523" i="1"/>
  <c r="BJ1523" i="1"/>
  <c r="BG1513" i="1"/>
  <c r="U1519" i="1"/>
  <c r="U1520" i="1"/>
  <c r="BH1523" i="1"/>
  <c r="AP1523" i="1"/>
  <c r="BH1514" i="1"/>
  <c r="AP1511" i="1"/>
  <c r="BK1511" i="1"/>
  <c r="BH1511" i="1"/>
  <c r="BH1512" i="1"/>
  <c r="AI1519" i="1"/>
  <c r="AI1509" i="1"/>
  <c r="AV1509" i="1" s="1"/>
  <c r="AI1518" i="1"/>
  <c r="AV1518" i="1" s="1"/>
  <c r="AI1523" i="1"/>
  <c r="BK1523" i="1" s="1"/>
  <c r="AI1522" i="1"/>
  <c r="BK1522" i="1" s="1"/>
  <c r="AI1510" i="1"/>
  <c r="BK1510" i="1" s="1"/>
  <c r="AO1512" i="1"/>
  <c r="BI1512" i="1"/>
  <c r="BG1512" i="1"/>
  <c r="BK1521" i="1"/>
  <c r="BL1521" i="1"/>
  <c r="AI1514" i="1"/>
  <c r="BG1514" i="1" s="1"/>
  <c r="AS1521" i="1"/>
  <c r="BI1514" i="1"/>
  <c r="AQ1514" i="1"/>
  <c r="AT1514" i="1"/>
  <c r="AO1514" i="1"/>
  <c r="BJ1514" i="1"/>
  <c r="AP1514" i="1"/>
  <c r="AS1514" i="1"/>
  <c r="AU1514" i="1"/>
  <c r="AS1522" i="1"/>
  <c r="BF1522" i="1"/>
  <c r="AT1522" i="1"/>
  <c r="AU1522" i="1"/>
  <c r="BE1522" i="1"/>
  <c r="BH1522" i="1"/>
  <c r="BE1518" i="1"/>
  <c r="BH1518" i="1"/>
  <c r="AO1518" i="1"/>
  <c r="BJ1518" i="1"/>
  <c r="BF1518" i="1"/>
  <c r="BI1518" i="1"/>
  <c r="AP1518" i="1"/>
  <c r="AQ1518" i="1"/>
  <c r="AT1521" i="1"/>
  <c r="BE1521" i="1"/>
  <c r="BG1521" i="1"/>
  <c r="AU1521" i="1"/>
  <c r="AV1521" i="1"/>
  <c r="BF1521" i="1"/>
  <c r="BH1521" i="1"/>
  <c r="BI1521" i="1"/>
  <c r="BF1517" i="1"/>
  <c r="BI1517" i="1"/>
  <c r="AP1517" i="1"/>
  <c r="BH1517" i="1"/>
  <c r="AO1517" i="1"/>
  <c r="BJ1517" i="1"/>
  <c r="AQ1517" i="1"/>
  <c r="AS1517" i="1"/>
  <c r="AO1516" i="1"/>
  <c r="BJ1516" i="1"/>
  <c r="AQ1516" i="1"/>
  <c r="BH1516" i="1"/>
  <c r="BI1516" i="1"/>
  <c r="AP1516" i="1"/>
  <c r="AS1516" i="1"/>
  <c r="AT1516" i="1"/>
  <c r="AO1522" i="1"/>
  <c r="AO1513" i="1"/>
  <c r="BJ1513" i="1"/>
  <c r="AS1513" i="1"/>
  <c r="AU1513" i="1"/>
  <c r="AP1513" i="1"/>
  <c r="BK1513" i="1"/>
  <c r="AQ1513" i="1"/>
  <c r="BL1513" i="1"/>
  <c r="AT1513" i="1"/>
  <c r="AV1513" i="1"/>
  <c r="BE1513" i="1"/>
  <c r="BE1517" i="1"/>
  <c r="AS1518" i="1"/>
  <c r="AO1521" i="1"/>
  <c r="AP1512" i="1"/>
  <c r="BK1512" i="1"/>
  <c r="AT1512" i="1"/>
  <c r="AV1512" i="1"/>
  <c r="AQ1512" i="1"/>
  <c r="BL1512" i="1"/>
  <c r="AS1512" i="1"/>
  <c r="AU1512" i="1"/>
  <c r="BE1512" i="1"/>
  <c r="BF1512" i="1"/>
  <c r="BH1515" i="1"/>
  <c r="AP1515" i="1"/>
  <c r="AS1515" i="1"/>
  <c r="BI1515" i="1"/>
  <c r="AO1515" i="1"/>
  <c r="BJ1515" i="1"/>
  <c r="AQ1515" i="1"/>
  <c r="AT1515" i="1"/>
  <c r="AU1515" i="1"/>
  <c r="BE1516" i="1"/>
  <c r="AP1522" i="1"/>
  <c r="AI1517" i="1"/>
  <c r="BK1517" i="1" s="1"/>
  <c r="BJ1522" i="1"/>
  <c r="BE1515" i="1"/>
  <c r="AT1518" i="1"/>
  <c r="AP1521" i="1"/>
  <c r="AI1515" i="1"/>
  <c r="BL1515" i="1" s="1"/>
  <c r="AI1516" i="1"/>
  <c r="BL1516" i="1" s="1"/>
  <c r="BJ1521" i="1"/>
  <c r="BI1522" i="1"/>
  <c r="BF1516" i="1"/>
  <c r="AQ1522" i="1"/>
  <c r="AQ1523" i="1"/>
  <c r="AU1523" i="1"/>
  <c r="BE1523" i="1"/>
  <c r="AS1523" i="1"/>
  <c r="AT1523" i="1"/>
  <c r="BF1523" i="1"/>
  <c r="AQ1511" i="1"/>
  <c r="BL1511" i="1"/>
  <c r="AU1511" i="1"/>
  <c r="BE1511" i="1"/>
  <c r="AS1511" i="1"/>
  <c r="AT1511" i="1"/>
  <c r="AV1511" i="1"/>
  <c r="BF1511" i="1"/>
  <c r="BG1511" i="1"/>
  <c r="AP1510" i="1"/>
  <c r="AQ1510" i="1"/>
  <c r="AS1510" i="1"/>
  <c r="AT1510" i="1"/>
  <c r="AU1510" i="1"/>
  <c r="BE1510" i="1"/>
  <c r="BF1510" i="1"/>
  <c r="BH1510" i="1"/>
  <c r="BI1510" i="1"/>
  <c r="AO1510" i="1"/>
  <c r="BJ1510" i="1"/>
  <c r="AP1509" i="1"/>
  <c r="AQ1509" i="1"/>
  <c r="AS1509" i="1"/>
  <c r="BE1509" i="1"/>
  <c r="BF1509" i="1"/>
  <c r="BH1509" i="1"/>
  <c r="AT1509" i="1"/>
  <c r="AU1509" i="1"/>
  <c r="BI1509" i="1"/>
  <c r="AO1509" i="1"/>
  <c r="BJ1509" i="1"/>
  <c r="AI1508" i="1"/>
  <c r="BK1508" i="1" s="1"/>
  <c r="AI1507" i="1"/>
  <c r="AV1507" i="1" s="1"/>
  <c r="AP1508" i="1"/>
  <c r="AQ1508" i="1"/>
  <c r="AS1508" i="1"/>
  <c r="AT1508" i="1"/>
  <c r="AU1508" i="1"/>
  <c r="BE1508" i="1"/>
  <c r="BF1508" i="1"/>
  <c r="BH1508" i="1"/>
  <c r="BI1508" i="1"/>
  <c r="AO1508" i="1"/>
  <c r="BJ1508" i="1"/>
  <c r="AP1507" i="1"/>
  <c r="AQ1507" i="1"/>
  <c r="AS1507" i="1"/>
  <c r="AT1507" i="1"/>
  <c r="AU1507" i="1"/>
  <c r="BE1507" i="1"/>
  <c r="BF1507" i="1"/>
  <c r="BH1507" i="1"/>
  <c r="BI1507" i="1"/>
  <c r="AO1507" i="1"/>
  <c r="BJ1507" i="1"/>
  <c r="AS1520" i="1" l="1"/>
  <c r="AU1520" i="1"/>
  <c r="AV1510" i="1"/>
  <c r="BL1520" i="1"/>
  <c r="AQ1520" i="1"/>
  <c r="AQ1519" i="1"/>
  <c r="BJ1520" i="1"/>
  <c r="AO1520" i="1"/>
  <c r="AP1519" i="1"/>
  <c r="AT1519" i="1"/>
  <c r="BJ1519" i="1"/>
  <c r="AV1519" i="1"/>
  <c r="BE1519" i="1"/>
  <c r="BL1518" i="1"/>
  <c r="AU1519" i="1"/>
  <c r="BF1519" i="1"/>
  <c r="BI1519" i="1"/>
  <c r="BI1520" i="1"/>
  <c r="BG1520" i="1"/>
  <c r="BE1520" i="1"/>
  <c r="BL1509" i="1"/>
  <c r="AV1520" i="1"/>
  <c r="BH1520" i="1"/>
  <c r="BF1520" i="1"/>
  <c r="AO1519" i="1"/>
  <c r="BH1519" i="1"/>
  <c r="BQ1513" i="1"/>
  <c r="BR1513" i="1" s="1"/>
  <c r="BG1510" i="1"/>
  <c r="BL1523" i="1"/>
  <c r="BL1510" i="1"/>
  <c r="BG1519" i="1"/>
  <c r="AT1520" i="1"/>
  <c r="BK1519" i="1"/>
  <c r="AS1519" i="1"/>
  <c r="AP1520" i="1"/>
  <c r="BK1520" i="1"/>
  <c r="BG1522" i="1"/>
  <c r="BK1509" i="1"/>
  <c r="BL1519" i="1"/>
  <c r="BK1518" i="1"/>
  <c r="BG1509" i="1"/>
  <c r="BQ1509" i="1" s="1"/>
  <c r="BR1509" i="1" s="1"/>
  <c r="BG1518" i="1"/>
  <c r="BQ1518" i="1" s="1"/>
  <c r="BR1518" i="1" s="1"/>
  <c r="BG1523" i="1"/>
  <c r="BQ1512" i="1"/>
  <c r="BR1512" i="1" s="1"/>
  <c r="BG1517" i="1"/>
  <c r="BL1522" i="1"/>
  <c r="AV1523" i="1"/>
  <c r="AV1522" i="1"/>
  <c r="BQ1511" i="1"/>
  <c r="BR1511" i="1" s="1"/>
  <c r="AV1514" i="1"/>
  <c r="BQ1514" i="1" s="1"/>
  <c r="BR1514" i="1" s="1"/>
  <c r="AV1517" i="1"/>
  <c r="BG1515" i="1"/>
  <c r="AV1516" i="1"/>
  <c r="BK1515" i="1"/>
  <c r="BK1514" i="1"/>
  <c r="BG1516" i="1"/>
  <c r="BL1517" i="1"/>
  <c r="BK1516" i="1"/>
  <c r="BQ1521" i="1"/>
  <c r="BR1521" i="1" s="1"/>
  <c r="AV1515" i="1"/>
  <c r="BG1508" i="1"/>
  <c r="BL1514" i="1"/>
  <c r="BL1508" i="1"/>
  <c r="BG1507" i="1"/>
  <c r="BQ1507" i="1" s="1"/>
  <c r="BR1507" i="1" s="1"/>
  <c r="AV1508" i="1"/>
  <c r="BL1507" i="1"/>
  <c r="BK1507" i="1"/>
  <c r="BQ1510" i="1" l="1"/>
  <c r="BR1510" i="1" s="1"/>
  <c r="BQ1519" i="1"/>
  <c r="BR1519" i="1" s="1"/>
  <c r="BQ1520" i="1"/>
  <c r="BR1520" i="1" s="1"/>
  <c r="BQ1522" i="1"/>
  <c r="BR1522" i="1" s="1"/>
  <c r="BQ1523" i="1"/>
  <c r="BR1523" i="1" s="1"/>
  <c r="BQ1517" i="1"/>
  <c r="BR1517" i="1" s="1"/>
  <c r="BQ1516" i="1"/>
  <c r="BR1516" i="1" s="1"/>
  <c r="BQ1515" i="1"/>
  <c r="BR1515" i="1" s="1"/>
  <c r="BQ1508" i="1"/>
  <c r="BR1508" i="1" s="1"/>
  <c r="I1506" i="1" l="1"/>
  <c r="Q1506" i="1"/>
  <c r="R1506" i="1"/>
  <c r="T1506" i="1"/>
  <c r="AA1506" i="1"/>
  <c r="U1506" i="1" s="1"/>
  <c r="AF1506" i="1"/>
  <c r="AG1506" i="1" s="1"/>
  <c r="AH1506" i="1"/>
  <c r="AI1506" i="1" l="1"/>
  <c r="BK1506" i="1" s="1"/>
  <c r="AP1506" i="1"/>
  <c r="AS1506" i="1"/>
  <c r="AU1506" i="1"/>
  <c r="AO1506" i="1"/>
  <c r="AT1506" i="1"/>
  <c r="BH1506" i="1"/>
  <c r="BI1506" i="1"/>
  <c r="AQ1506" i="1"/>
  <c r="BJ1506" i="1"/>
  <c r="BE1506" i="1"/>
  <c r="BF1506" i="1"/>
  <c r="AV1506" i="1" l="1"/>
  <c r="BG1506" i="1"/>
  <c r="BL1506" i="1"/>
  <c r="BQ1506" i="1" l="1"/>
  <c r="BR1506" i="1" s="1"/>
  <c r="Q1503" i="1"/>
  <c r="R1503" i="1"/>
  <c r="T1503" i="1"/>
  <c r="Q1504" i="1"/>
  <c r="R1504" i="1"/>
  <c r="T1504" i="1"/>
  <c r="Q1505" i="1"/>
  <c r="R1505" i="1"/>
  <c r="T1505" i="1"/>
  <c r="AH1505" i="1"/>
  <c r="AF1505" i="1"/>
  <c r="AG1505" i="1" s="1"/>
  <c r="AI1505" i="1" s="1"/>
  <c r="AA1505" i="1"/>
  <c r="U1505" i="1" s="1"/>
  <c r="I1505" i="1"/>
  <c r="AH1504" i="1"/>
  <c r="AF1504" i="1"/>
  <c r="AG1504" i="1" s="1"/>
  <c r="AA1504" i="1"/>
  <c r="U1504" i="1" s="1"/>
  <c r="I1504" i="1"/>
  <c r="AH1503" i="1"/>
  <c r="AF1503" i="1"/>
  <c r="AG1503" i="1" s="1"/>
  <c r="AI1503" i="1" s="1"/>
  <c r="AA1503" i="1"/>
  <c r="U1503" i="1" s="1"/>
  <c r="I1503" i="1"/>
  <c r="AH1502" i="1"/>
  <c r="AF1502" i="1"/>
  <c r="AG1502" i="1" s="1"/>
  <c r="AA1502" i="1"/>
  <c r="U1502" i="1" s="1"/>
  <c r="T1502" i="1"/>
  <c r="R1502" i="1"/>
  <c r="Q1502" i="1"/>
  <c r="I1502" i="1"/>
  <c r="T1501" i="1"/>
  <c r="T1500" i="1"/>
  <c r="AH1501" i="1"/>
  <c r="AF1501" i="1"/>
  <c r="AG1501" i="1" s="1"/>
  <c r="AA1501" i="1"/>
  <c r="U1501" i="1" s="1"/>
  <c r="R1501" i="1"/>
  <c r="Q1501" i="1"/>
  <c r="I1501" i="1"/>
  <c r="AH1500" i="1"/>
  <c r="AF1500" i="1"/>
  <c r="AG1500" i="1" s="1"/>
  <c r="AA1500" i="1"/>
  <c r="U1500" i="1" s="1"/>
  <c r="R1500" i="1"/>
  <c r="Q1500" i="1"/>
  <c r="I1500" i="1"/>
  <c r="AH1499" i="1"/>
  <c r="AF1499" i="1"/>
  <c r="AG1499" i="1" s="1"/>
  <c r="AI1499" i="1" s="1"/>
  <c r="AA1499" i="1"/>
  <c r="U1499" i="1" s="1"/>
  <c r="T1499" i="1"/>
  <c r="R1499" i="1"/>
  <c r="Q1499" i="1"/>
  <c r="I1499" i="1"/>
  <c r="AH1498" i="1"/>
  <c r="AF1498" i="1"/>
  <c r="AG1498" i="1" s="1"/>
  <c r="AI1498" i="1" s="1"/>
  <c r="AA1498" i="1"/>
  <c r="U1498" i="1" s="1"/>
  <c r="T1498" i="1"/>
  <c r="R1498" i="1"/>
  <c r="Q1498" i="1"/>
  <c r="I1498" i="1"/>
  <c r="AH1497" i="1"/>
  <c r="AF1497" i="1"/>
  <c r="AG1497" i="1" s="1"/>
  <c r="AI1497" i="1" s="1"/>
  <c r="AA1497" i="1"/>
  <c r="U1497" i="1" s="1"/>
  <c r="T1497" i="1"/>
  <c r="R1497" i="1"/>
  <c r="Q1497" i="1"/>
  <c r="Q1496" i="1"/>
  <c r="R1496" i="1"/>
  <c r="T1496" i="1"/>
  <c r="AA1496" i="1"/>
  <c r="U1496" i="1" s="1"/>
  <c r="AF1496" i="1"/>
  <c r="AG1496" i="1" s="1"/>
  <c r="AI1496" i="1" s="1"/>
  <c r="AH1496" i="1"/>
  <c r="Q1495" i="1"/>
  <c r="R1495" i="1"/>
  <c r="T1495" i="1"/>
  <c r="AA1495" i="1"/>
  <c r="U1495" i="1" s="1"/>
  <c r="AF1495" i="1"/>
  <c r="AG1495" i="1" s="1"/>
  <c r="AH1495" i="1"/>
  <c r="Q1494" i="1"/>
  <c r="R1494" i="1"/>
  <c r="T1494" i="1"/>
  <c r="AA1494" i="1"/>
  <c r="U1494" i="1" s="1"/>
  <c r="AF1494" i="1"/>
  <c r="AG1494" i="1" s="1"/>
  <c r="AH1494" i="1"/>
  <c r="Q1493" i="1"/>
  <c r="R1493" i="1"/>
  <c r="T1493" i="1"/>
  <c r="AA1493" i="1"/>
  <c r="U1493" i="1" s="1"/>
  <c r="AF1493" i="1"/>
  <c r="AG1493" i="1" s="1"/>
  <c r="AH1493" i="1"/>
  <c r="Q1492" i="1"/>
  <c r="R1492" i="1"/>
  <c r="T1492" i="1"/>
  <c r="AA1492" i="1"/>
  <c r="U1492" i="1" s="1"/>
  <c r="AF1492" i="1"/>
  <c r="AG1492" i="1" s="1"/>
  <c r="AH1492" i="1"/>
  <c r="Q1491" i="1"/>
  <c r="R1491" i="1"/>
  <c r="T1491" i="1"/>
  <c r="AA1491" i="1"/>
  <c r="U1491" i="1" s="1"/>
  <c r="AF1491" i="1"/>
  <c r="AG1491" i="1" s="1"/>
  <c r="AH1491" i="1"/>
  <c r="Q1490" i="1"/>
  <c r="R1490" i="1"/>
  <c r="T1490" i="1"/>
  <c r="AA1490" i="1"/>
  <c r="U1490" i="1" s="1"/>
  <c r="AF1490" i="1"/>
  <c r="AG1490" i="1" s="1"/>
  <c r="AH1490" i="1"/>
  <c r="Q1489" i="1"/>
  <c r="R1489" i="1"/>
  <c r="T1489" i="1"/>
  <c r="AA1489" i="1"/>
  <c r="U1489" i="1" s="1"/>
  <c r="AF1489" i="1"/>
  <c r="AG1489" i="1" s="1"/>
  <c r="AH1489" i="1"/>
  <c r="AO1500" i="1" l="1"/>
  <c r="BI1505" i="1"/>
  <c r="AU1505" i="1"/>
  <c r="BJ1505" i="1"/>
  <c r="AV1505" i="1"/>
  <c r="AO1505" i="1"/>
  <c r="BH1505" i="1"/>
  <c r="AT1505" i="1"/>
  <c r="BG1505" i="1"/>
  <c r="AS1505" i="1"/>
  <c r="BL1505" i="1"/>
  <c r="BF1505" i="1"/>
  <c r="AQ1505" i="1"/>
  <c r="BK1505" i="1"/>
  <c r="BE1505" i="1"/>
  <c r="AP1505" i="1"/>
  <c r="AI1504" i="1"/>
  <c r="AV1504" i="1" s="1"/>
  <c r="AP1504" i="1"/>
  <c r="BE1504" i="1"/>
  <c r="AO1504" i="1"/>
  <c r="BJ1504" i="1"/>
  <c r="AQ1504" i="1"/>
  <c r="BF1504" i="1"/>
  <c r="AS1504" i="1"/>
  <c r="AT1504" i="1"/>
  <c r="BH1504" i="1"/>
  <c r="AU1504" i="1"/>
  <c r="BI1504" i="1"/>
  <c r="BI1503" i="1"/>
  <c r="AU1503" i="1"/>
  <c r="BJ1503" i="1"/>
  <c r="AO1503" i="1"/>
  <c r="BH1503" i="1"/>
  <c r="AT1503" i="1"/>
  <c r="BG1503" i="1"/>
  <c r="AS1503" i="1"/>
  <c r="AV1503" i="1"/>
  <c r="BL1503" i="1"/>
  <c r="BF1503" i="1"/>
  <c r="AQ1503" i="1"/>
  <c r="BK1503" i="1"/>
  <c r="BE1503" i="1"/>
  <c r="AP1503" i="1"/>
  <c r="AI1502" i="1"/>
  <c r="BL1502" i="1" s="1"/>
  <c r="AO1502" i="1"/>
  <c r="BJ1502" i="1"/>
  <c r="AP1502" i="1"/>
  <c r="BE1502" i="1"/>
  <c r="AQ1502" i="1"/>
  <c r="BF1502" i="1"/>
  <c r="AS1502" i="1"/>
  <c r="AT1502" i="1"/>
  <c r="BH1502" i="1"/>
  <c r="AU1502" i="1"/>
  <c r="BI1502" i="1"/>
  <c r="AT1500" i="1"/>
  <c r="AI1501" i="1"/>
  <c r="BL1501" i="1" s="1"/>
  <c r="AO1501" i="1"/>
  <c r="BJ1501" i="1"/>
  <c r="AP1501" i="1"/>
  <c r="BE1501" i="1"/>
  <c r="AQ1501" i="1"/>
  <c r="BF1501" i="1"/>
  <c r="AS1501" i="1"/>
  <c r="AT1501" i="1"/>
  <c r="BH1501" i="1"/>
  <c r="AU1501" i="1"/>
  <c r="BI1501" i="1"/>
  <c r="BI1500" i="1"/>
  <c r="AU1500" i="1"/>
  <c r="AS1500" i="1"/>
  <c r="BF1500" i="1"/>
  <c r="AQ1500" i="1"/>
  <c r="BE1500" i="1"/>
  <c r="AP1500" i="1"/>
  <c r="BH1500" i="1"/>
  <c r="AI1500" i="1"/>
  <c r="BK1500" i="1" s="1"/>
  <c r="BJ1500" i="1"/>
  <c r="BI1499" i="1"/>
  <c r="AU1499" i="1"/>
  <c r="BJ1499" i="1"/>
  <c r="AO1499" i="1"/>
  <c r="BH1499" i="1"/>
  <c r="AT1499" i="1"/>
  <c r="BG1499" i="1"/>
  <c r="AS1499" i="1"/>
  <c r="AV1499" i="1"/>
  <c r="BL1499" i="1"/>
  <c r="BF1499" i="1"/>
  <c r="AQ1499" i="1"/>
  <c r="BK1499" i="1"/>
  <c r="BE1499" i="1"/>
  <c r="AP1499" i="1"/>
  <c r="BI1498" i="1"/>
  <c r="AU1498" i="1"/>
  <c r="BH1498" i="1"/>
  <c r="AT1498" i="1"/>
  <c r="BG1498" i="1"/>
  <c r="AS1498" i="1"/>
  <c r="BL1498" i="1"/>
  <c r="BF1498" i="1"/>
  <c r="AQ1498" i="1"/>
  <c r="BK1498" i="1"/>
  <c r="BE1498" i="1"/>
  <c r="AP1498" i="1"/>
  <c r="BJ1498" i="1"/>
  <c r="AV1498" i="1"/>
  <c r="AO1498" i="1"/>
  <c r="AP1497" i="1"/>
  <c r="BE1497" i="1"/>
  <c r="BK1497" i="1"/>
  <c r="AV1497" i="1"/>
  <c r="BJ1497" i="1"/>
  <c r="AQ1497" i="1"/>
  <c r="BF1497" i="1"/>
  <c r="BL1497" i="1"/>
  <c r="AO1497" i="1"/>
  <c r="AS1497" i="1"/>
  <c r="BG1497" i="1"/>
  <c r="AT1497" i="1"/>
  <c r="BH1497" i="1"/>
  <c r="AU1497" i="1"/>
  <c r="BI1497" i="1"/>
  <c r="BI1496" i="1"/>
  <c r="AO1496" i="1"/>
  <c r="BJ1496" i="1"/>
  <c r="AP1496" i="1"/>
  <c r="BK1496" i="1"/>
  <c r="AQ1496" i="1"/>
  <c r="BL1496" i="1"/>
  <c r="AS1496" i="1"/>
  <c r="AT1496" i="1"/>
  <c r="BG1496" i="1"/>
  <c r="BH1496" i="1"/>
  <c r="AU1496" i="1"/>
  <c r="AV1496" i="1"/>
  <c r="BE1496" i="1"/>
  <c r="BF1496" i="1"/>
  <c r="AI1494" i="1"/>
  <c r="AV1494" i="1" s="1"/>
  <c r="AI1491" i="1"/>
  <c r="BK1491" i="1" s="1"/>
  <c r="AI1495" i="1"/>
  <c r="BG1495" i="1" s="1"/>
  <c r="BI1495" i="1"/>
  <c r="BE1495" i="1"/>
  <c r="BF1495" i="1"/>
  <c r="AO1495" i="1"/>
  <c r="BJ1495" i="1"/>
  <c r="AP1495" i="1"/>
  <c r="AQ1495" i="1"/>
  <c r="AS1495" i="1"/>
  <c r="AT1495" i="1"/>
  <c r="AU1495" i="1"/>
  <c r="BH1495" i="1"/>
  <c r="AI1493" i="1"/>
  <c r="BG1493" i="1" s="1"/>
  <c r="BI1494" i="1"/>
  <c r="AO1494" i="1"/>
  <c r="BJ1494" i="1"/>
  <c r="AP1494" i="1"/>
  <c r="AQ1494" i="1"/>
  <c r="AS1494" i="1"/>
  <c r="AT1494" i="1"/>
  <c r="AU1494" i="1"/>
  <c r="BE1494" i="1"/>
  <c r="BF1494" i="1"/>
  <c r="BH1494" i="1"/>
  <c r="BI1493" i="1"/>
  <c r="AO1493" i="1"/>
  <c r="BJ1493" i="1"/>
  <c r="AP1493" i="1"/>
  <c r="AQ1493" i="1"/>
  <c r="AS1493" i="1"/>
  <c r="AT1493" i="1"/>
  <c r="AU1493" i="1"/>
  <c r="BE1493" i="1"/>
  <c r="BF1493" i="1"/>
  <c r="BH1493" i="1"/>
  <c r="AI1492" i="1"/>
  <c r="BL1492" i="1" s="1"/>
  <c r="BI1492" i="1"/>
  <c r="AO1492" i="1"/>
  <c r="BJ1492" i="1"/>
  <c r="AP1492" i="1"/>
  <c r="AQ1492" i="1"/>
  <c r="AS1492" i="1"/>
  <c r="AT1492" i="1"/>
  <c r="BF1492" i="1"/>
  <c r="BH1492" i="1"/>
  <c r="AU1492" i="1"/>
  <c r="BE1492" i="1"/>
  <c r="AU1491" i="1"/>
  <c r="BE1491" i="1"/>
  <c r="BF1491" i="1"/>
  <c r="BH1491" i="1"/>
  <c r="BI1491" i="1"/>
  <c r="AO1491" i="1"/>
  <c r="BJ1491" i="1"/>
  <c r="AP1491" i="1"/>
  <c r="AQ1491" i="1"/>
  <c r="AS1491" i="1"/>
  <c r="AT1491" i="1"/>
  <c r="AI1490" i="1"/>
  <c r="AV1490" i="1" s="1"/>
  <c r="AI1489" i="1"/>
  <c r="BL1489" i="1" s="1"/>
  <c r="BI1490" i="1"/>
  <c r="BE1490" i="1"/>
  <c r="BF1490" i="1"/>
  <c r="BH1490" i="1"/>
  <c r="AO1490" i="1"/>
  <c r="BJ1490" i="1"/>
  <c r="AP1490" i="1"/>
  <c r="AQ1490" i="1"/>
  <c r="AS1490" i="1"/>
  <c r="AT1490" i="1"/>
  <c r="AU1490" i="1"/>
  <c r="AO1489" i="1"/>
  <c r="BJ1489" i="1"/>
  <c r="BI1489" i="1"/>
  <c r="AP1489" i="1"/>
  <c r="AQ1489" i="1"/>
  <c r="AS1489" i="1"/>
  <c r="AT1489" i="1"/>
  <c r="AU1489" i="1"/>
  <c r="BE1489" i="1"/>
  <c r="BF1489" i="1"/>
  <c r="BH1489" i="1"/>
  <c r="BK1502" i="1" l="1"/>
  <c r="AV1502" i="1"/>
  <c r="BG1504" i="1"/>
  <c r="BQ1504" i="1" s="1"/>
  <c r="BR1504" i="1" s="1"/>
  <c r="BL1504" i="1"/>
  <c r="BK1504" i="1"/>
  <c r="BQ1505" i="1"/>
  <c r="BR1505" i="1" s="1"/>
  <c r="BG1502" i="1"/>
  <c r="BQ1503" i="1"/>
  <c r="BR1503" i="1" s="1"/>
  <c r="BG1494" i="1"/>
  <c r="BQ1494" i="1" s="1"/>
  <c r="BR1494" i="1" s="1"/>
  <c r="BG1501" i="1"/>
  <c r="AV1501" i="1"/>
  <c r="BK1501" i="1"/>
  <c r="AV1500" i="1"/>
  <c r="BL1500" i="1"/>
  <c r="BG1500" i="1"/>
  <c r="BQ1499" i="1"/>
  <c r="BR1499" i="1" s="1"/>
  <c r="BQ1498" i="1"/>
  <c r="BR1498" i="1" s="1"/>
  <c r="BG1491" i="1"/>
  <c r="BQ1497" i="1"/>
  <c r="BR1497" i="1" s="1"/>
  <c r="BL1491" i="1"/>
  <c r="BQ1496" i="1"/>
  <c r="BR1496" i="1" s="1"/>
  <c r="AV1491" i="1"/>
  <c r="AV1495" i="1"/>
  <c r="BQ1495" i="1" s="1"/>
  <c r="BR1495" i="1" s="1"/>
  <c r="AV1493" i="1"/>
  <c r="BQ1493" i="1" s="1"/>
  <c r="BR1493" i="1" s="1"/>
  <c r="BK1495" i="1"/>
  <c r="BL1493" i="1"/>
  <c r="BK1493" i="1"/>
  <c r="BL1494" i="1"/>
  <c r="BK1494" i="1"/>
  <c r="BL1495" i="1"/>
  <c r="BG1492" i="1"/>
  <c r="BK1492" i="1"/>
  <c r="AV1492" i="1"/>
  <c r="BG1490" i="1"/>
  <c r="BQ1490" i="1" s="1"/>
  <c r="BR1490" i="1" s="1"/>
  <c r="BL1490" i="1"/>
  <c r="BK1490" i="1"/>
  <c r="AV1489" i="1"/>
  <c r="BK1489" i="1"/>
  <c r="BG1489" i="1"/>
  <c r="BQ1502" i="1" l="1"/>
  <c r="BR1502" i="1" s="1"/>
  <c r="BQ1501" i="1"/>
  <c r="BR1501" i="1" s="1"/>
  <c r="BQ1500" i="1"/>
  <c r="BR1500" i="1" s="1"/>
  <c r="BQ1491" i="1"/>
  <c r="BR1491" i="1" s="1"/>
  <c r="BQ1492" i="1"/>
  <c r="BR1492" i="1" s="1"/>
  <c r="BQ1489" i="1"/>
  <c r="BR1489" i="1" s="1"/>
  <c r="Q1488" i="1" l="1"/>
  <c r="R1488" i="1"/>
  <c r="T1488" i="1"/>
  <c r="AA1488" i="1"/>
  <c r="U1488" i="1" s="1"/>
  <c r="AF1488" i="1"/>
  <c r="AG1488" i="1" s="1"/>
  <c r="AI1488" i="1" s="1"/>
  <c r="AH1488" i="1"/>
  <c r="Q1487" i="1"/>
  <c r="R1487" i="1"/>
  <c r="T1487" i="1"/>
  <c r="AA1487" i="1"/>
  <c r="U1487" i="1" s="1"/>
  <c r="AF1487" i="1"/>
  <c r="AG1487" i="1" s="1"/>
  <c r="AI1487" i="1" s="1"/>
  <c r="AH1487" i="1"/>
  <c r="Q1486" i="1"/>
  <c r="R1486" i="1"/>
  <c r="T1486" i="1"/>
  <c r="AA1486" i="1"/>
  <c r="U1486" i="1" s="1"/>
  <c r="AF1486" i="1"/>
  <c r="AG1486" i="1" s="1"/>
  <c r="AH1486" i="1"/>
  <c r="Q1485" i="1"/>
  <c r="R1485" i="1"/>
  <c r="T1485" i="1"/>
  <c r="AA1485" i="1"/>
  <c r="U1485" i="1" s="1"/>
  <c r="AF1485" i="1"/>
  <c r="AG1485" i="1" s="1"/>
  <c r="AI1485" i="1" s="1"/>
  <c r="AH1485" i="1"/>
  <c r="Q1484" i="1"/>
  <c r="R1484" i="1"/>
  <c r="T1484" i="1"/>
  <c r="AA1484" i="1"/>
  <c r="U1484" i="1" s="1"/>
  <c r="AF1484" i="1"/>
  <c r="AG1484" i="1" s="1"/>
  <c r="AH1484" i="1"/>
  <c r="Q1483" i="1"/>
  <c r="R1483" i="1"/>
  <c r="T1483" i="1"/>
  <c r="AA1483" i="1"/>
  <c r="U1483" i="1" s="1"/>
  <c r="AF1483" i="1"/>
  <c r="AG1483" i="1" s="1"/>
  <c r="AI1483" i="1" s="1"/>
  <c r="AH1483" i="1"/>
  <c r="Q1482" i="1"/>
  <c r="R1482" i="1"/>
  <c r="T1482" i="1"/>
  <c r="AA1482" i="1"/>
  <c r="U1482" i="1" s="1"/>
  <c r="AF1482" i="1"/>
  <c r="AG1482" i="1" s="1"/>
  <c r="AH1482" i="1"/>
  <c r="Q1472" i="1"/>
  <c r="R1472" i="1"/>
  <c r="T1472" i="1"/>
  <c r="AA1472" i="1"/>
  <c r="U1472" i="1" s="1"/>
  <c r="AF1472" i="1"/>
  <c r="AG1472" i="1" s="1"/>
  <c r="AI1472" i="1" s="1"/>
  <c r="AH1472" i="1"/>
  <c r="Q1450" i="1"/>
  <c r="Q1451" i="1"/>
  <c r="Q1452" i="1"/>
  <c r="Q1453" i="1"/>
  <c r="Q1454" i="1"/>
  <c r="Q1455" i="1"/>
  <c r="Q1456" i="1"/>
  <c r="Q1457" i="1"/>
  <c r="Q1458" i="1"/>
  <c r="Q1459" i="1"/>
  <c r="Q1460" i="1"/>
  <c r="Q1461" i="1"/>
  <c r="Q1462" i="1"/>
  <c r="Q1463" i="1"/>
  <c r="Q1464" i="1"/>
  <c r="Q1465" i="1"/>
  <c r="Q1466" i="1"/>
  <c r="Q1467" i="1"/>
  <c r="Q1468" i="1"/>
  <c r="Q1469" i="1"/>
  <c r="Q1470" i="1"/>
  <c r="Q1471" i="1"/>
  <c r="Q1473" i="1"/>
  <c r="Q1474" i="1"/>
  <c r="Q1475" i="1"/>
  <c r="Q1476" i="1"/>
  <c r="Q1477" i="1"/>
  <c r="Q1478" i="1"/>
  <c r="Q1479" i="1"/>
  <c r="Q1480" i="1"/>
  <c r="Q1481" i="1"/>
  <c r="R1450" i="1"/>
  <c r="R1451" i="1"/>
  <c r="R1452" i="1"/>
  <c r="R1453" i="1"/>
  <c r="R1454" i="1"/>
  <c r="R1455" i="1"/>
  <c r="R1456" i="1"/>
  <c r="R1457" i="1"/>
  <c r="R1458" i="1"/>
  <c r="R1459" i="1"/>
  <c r="R1460" i="1"/>
  <c r="R1461" i="1"/>
  <c r="R1462" i="1"/>
  <c r="R1463" i="1"/>
  <c r="R1464" i="1"/>
  <c r="R1465" i="1"/>
  <c r="R1466" i="1"/>
  <c r="R1467" i="1"/>
  <c r="R1468" i="1"/>
  <c r="R1469" i="1"/>
  <c r="R1470" i="1"/>
  <c r="R1471" i="1"/>
  <c r="R1473" i="1"/>
  <c r="R1474" i="1"/>
  <c r="R1475" i="1"/>
  <c r="R1476" i="1"/>
  <c r="R1477" i="1"/>
  <c r="R1478" i="1"/>
  <c r="R1479" i="1"/>
  <c r="R1480" i="1"/>
  <c r="R1481" i="1"/>
  <c r="T1450" i="1"/>
  <c r="T1451" i="1"/>
  <c r="T1452" i="1"/>
  <c r="T1453" i="1"/>
  <c r="T1454" i="1"/>
  <c r="T1455" i="1"/>
  <c r="T1456" i="1"/>
  <c r="T1457" i="1"/>
  <c r="T1458" i="1"/>
  <c r="T1459" i="1"/>
  <c r="T1460" i="1"/>
  <c r="T1461" i="1"/>
  <c r="T1462" i="1"/>
  <c r="T1463" i="1"/>
  <c r="T1464" i="1"/>
  <c r="T1465" i="1"/>
  <c r="T1466" i="1"/>
  <c r="T1467" i="1"/>
  <c r="T1468" i="1"/>
  <c r="T1469" i="1"/>
  <c r="T1470" i="1"/>
  <c r="T1471" i="1"/>
  <c r="T1473" i="1"/>
  <c r="T1474" i="1"/>
  <c r="T1475" i="1"/>
  <c r="T1476" i="1"/>
  <c r="T1477" i="1"/>
  <c r="T1478" i="1"/>
  <c r="T1479" i="1"/>
  <c r="T1480" i="1"/>
  <c r="T1481" i="1"/>
  <c r="AA1450" i="1"/>
  <c r="U1450" i="1" s="1"/>
  <c r="AA1451" i="1"/>
  <c r="U1451" i="1" s="1"/>
  <c r="AA1452" i="1"/>
  <c r="U1452" i="1" s="1"/>
  <c r="AA1453" i="1"/>
  <c r="U1453" i="1" s="1"/>
  <c r="AA1454" i="1"/>
  <c r="U1454" i="1" s="1"/>
  <c r="AA1455" i="1"/>
  <c r="U1455" i="1" s="1"/>
  <c r="AA1456" i="1"/>
  <c r="U1456" i="1" s="1"/>
  <c r="AA1457" i="1"/>
  <c r="U1457" i="1" s="1"/>
  <c r="AA1458" i="1"/>
  <c r="U1458" i="1" s="1"/>
  <c r="AA1459" i="1"/>
  <c r="U1459" i="1" s="1"/>
  <c r="AA1460" i="1"/>
  <c r="U1460" i="1" s="1"/>
  <c r="AA1461" i="1"/>
  <c r="U1461" i="1" s="1"/>
  <c r="AA1462" i="1"/>
  <c r="U1462" i="1" s="1"/>
  <c r="AA1463" i="1"/>
  <c r="U1463" i="1" s="1"/>
  <c r="AA1464" i="1"/>
  <c r="U1464" i="1" s="1"/>
  <c r="AA1465" i="1"/>
  <c r="U1465" i="1" s="1"/>
  <c r="AA1466" i="1"/>
  <c r="U1466" i="1" s="1"/>
  <c r="AA1467" i="1"/>
  <c r="U1467" i="1" s="1"/>
  <c r="AA1468" i="1"/>
  <c r="U1468" i="1" s="1"/>
  <c r="AA1469" i="1"/>
  <c r="U1469" i="1" s="1"/>
  <c r="AA1470" i="1"/>
  <c r="U1470" i="1" s="1"/>
  <c r="AA1471" i="1"/>
  <c r="U1471" i="1" s="1"/>
  <c r="AA1473" i="1"/>
  <c r="U1473" i="1" s="1"/>
  <c r="AA1474" i="1"/>
  <c r="U1474" i="1" s="1"/>
  <c r="AA1475" i="1"/>
  <c r="U1475" i="1" s="1"/>
  <c r="AA1476" i="1"/>
  <c r="U1476" i="1" s="1"/>
  <c r="AA1477" i="1"/>
  <c r="U1477" i="1" s="1"/>
  <c r="AA1478" i="1"/>
  <c r="U1478" i="1" s="1"/>
  <c r="AA1479" i="1"/>
  <c r="U1479" i="1" s="1"/>
  <c r="AA1480" i="1"/>
  <c r="U1480" i="1" s="1"/>
  <c r="AA1481" i="1"/>
  <c r="U1481" i="1" s="1"/>
  <c r="AF1450" i="1"/>
  <c r="AG1450" i="1" s="1"/>
  <c r="AI1450" i="1" s="1"/>
  <c r="AF1451" i="1"/>
  <c r="AG1451" i="1" s="1"/>
  <c r="AF1452" i="1"/>
  <c r="AG1452" i="1" s="1"/>
  <c r="AF1453" i="1"/>
  <c r="AG1453" i="1" s="1"/>
  <c r="AF1454" i="1"/>
  <c r="AG1454" i="1" s="1"/>
  <c r="AF1455" i="1"/>
  <c r="AG1455" i="1" s="1"/>
  <c r="AF1456" i="1"/>
  <c r="AG1456" i="1" s="1"/>
  <c r="AF1457" i="1"/>
  <c r="AG1457" i="1" s="1"/>
  <c r="AF1458" i="1"/>
  <c r="AG1458" i="1" s="1"/>
  <c r="AF1459" i="1"/>
  <c r="AG1459" i="1" s="1"/>
  <c r="AF1460" i="1"/>
  <c r="AG1460" i="1" s="1"/>
  <c r="AF1461" i="1"/>
  <c r="AG1461" i="1" s="1"/>
  <c r="AI1461" i="1" s="1"/>
  <c r="AF1462" i="1"/>
  <c r="AG1462" i="1" s="1"/>
  <c r="AI1462" i="1" s="1"/>
  <c r="AF1463" i="1"/>
  <c r="AG1463" i="1" s="1"/>
  <c r="AI1463" i="1" s="1"/>
  <c r="AF1464" i="1"/>
  <c r="AG1464" i="1" s="1"/>
  <c r="AF1465" i="1"/>
  <c r="AG1465" i="1" s="1"/>
  <c r="AI1465" i="1" s="1"/>
  <c r="AF1466" i="1"/>
  <c r="AG1466" i="1" s="1"/>
  <c r="AF1467" i="1"/>
  <c r="AG1467" i="1" s="1"/>
  <c r="AF1468" i="1"/>
  <c r="AG1468" i="1" s="1"/>
  <c r="AF1469" i="1"/>
  <c r="AG1469" i="1" s="1"/>
  <c r="AI1469" i="1" s="1"/>
  <c r="AF1470" i="1"/>
  <c r="AG1470" i="1" s="1"/>
  <c r="AI1470" i="1" s="1"/>
  <c r="AF1471" i="1"/>
  <c r="AG1471" i="1" s="1"/>
  <c r="AF1473" i="1"/>
  <c r="AG1473" i="1" s="1"/>
  <c r="AF1474" i="1"/>
  <c r="AG1474" i="1" s="1"/>
  <c r="AF1475" i="1"/>
  <c r="AG1475" i="1" s="1"/>
  <c r="AI1475" i="1" s="1"/>
  <c r="AF1476" i="1"/>
  <c r="AG1476" i="1" s="1"/>
  <c r="AF1477" i="1"/>
  <c r="AG1477" i="1" s="1"/>
  <c r="AF1478" i="1"/>
  <c r="AG1478" i="1" s="1"/>
  <c r="AF1479" i="1"/>
  <c r="AG1479" i="1" s="1"/>
  <c r="AF1480" i="1"/>
  <c r="AG1480" i="1" s="1"/>
  <c r="AF1481" i="1"/>
  <c r="AG1481" i="1" s="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3" i="1"/>
  <c r="AH1474" i="1"/>
  <c r="AH1475" i="1"/>
  <c r="AH1476" i="1"/>
  <c r="AH1477" i="1"/>
  <c r="AH1478" i="1"/>
  <c r="AH1479" i="1"/>
  <c r="AH1480" i="1"/>
  <c r="AH1481" i="1"/>
  <c r="Q1449" i="1"/>
  <c r="R1449" i="1"/>
  <c r="T1449" i="1"/>
  <c r="AA1449" i="1"/>
  <c r="U1449" i="1" s="1"/>
  <c r="AF1449" i="1"/>
  <c r="AG1449" i="1" s="1"/>
  <c r="AH1449" i="1"/>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I1445" i="1"/>
  <c r="Q1445" i="1"/>
  <c r="Q1446" i="1"/>
  <c r="Q1447" i="1"/>
  <c r="Q1448" i="1"/>
  <c r="R1445" i="1"/>
  <c r="R1446" i="1"/>
  <c r="R1447" i="1"/>
  <c r="R1448" i="1"/>
  <c r="T1445" i="1"/>
  <c r="T1446" i="1"/>
  <c r="T1447" i="1"/>
  <c r="T1448" i="1"/>
  <c r="AA1445" i="1"/>
  <c r="U1445" i="1" s="1"/>
  <c r="AA1446" i="1"/>
  <c r="U1446" i="1" s="1"/>
  <c r="AA1447" i="1"/>
  <c r="U1447" i="1" s="1"/>
  <c r="AA1448" i="1"/>
  <c r="U1448" i="1" s="1"/>
  <c r="AF1445" i="1"/>
  <c r="AG1445" i="1" s="1"/>
  <c r="AI1445" i="1" s="1"/>
  <c r="AF1446" i="1"/>
  <c r="AG1446" i="1" s="1"/>
  <c r="AI1446" i="1" s="1"/>
  <c r="AF1447" i="1"/>
  <c r="AG1447" i="1" s="1"/>
  <c r="AF1448" i="1"/>
  <c r="AG1448" i="1" s="1"/>
  <c r="AH1445" i="1"/>
  <c r="AH1446" i="1"/>
  <c r="AH1447" i="1"/>
  <c r="AH1448" i="1"/>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BJ1464" i="1" l="1"/>
  <c r="AT1452" i="1"/>
  <c r="AT1476" i="1"/>
  <c r="AU1463" i="1"/>
  <c r="AO1451" i="1"/>
  <c r="AO1483" i="1"/>
  <c r="BF1470" i="1"/>
  <c r="AU1480" i="1"/>
  <c r="BI1474" i="1"/>
  <c r="AS1467" i="1"/>
  <c r="BF1455" i="1"/>
  <c r="BJ1477" i="1"/>
  <c r="AU1481" i="1"/>
  <c r="BI1456" i="1"/>
  <c r="AP1479" i="1"/>
  <c r="BF1473" i="1"/>
  <c r="AS1466" i="1"/>
  <c r="AO1454" i="1"/>
  <c r="BF1478" i="1"/>
  <c r="AT1471" i="1"/>
  <c r="AQ1465" i="1"/>
  <c r="AO1453" i="1"/>
  <c r="I1487" i="1"/>
  <c r="I1478" i="1"/>
  <c r="I1471" i="1"/>
  <c r="I1465" i="1"/>
  <c r="I1459" i="1"/>
  <c r="I1453" i="1"/>
  <c r="I1483" i="1"/>
  <c r="I1494" i="1"/>
  <c r="I1493" i="1"/>
  <c r="I1497" i="1"/>
  <c r="I1492" i="1"/>
  <c r="I1491" i="1"/>
  <c r="I1490" i="1"/>
  <c r="I1495" i="1"/>
  <c r="I1489" i="1"/>
  <c r="I1496" i="1"/>
  <c r="I1477" i="1"/>
  <c r="I1470" i="1"/>
  <c r="I1464" i="1"/>
  <c r="I1458" i="1"/>
  <c r="I1452" i="1"/>
  <c r="I1484" i="1"/>
  <c r="I1444" i="1"/>
  <c r="I1449" i="1"/>
  <c r="I1476" i="1"/>
  <c r="I1469" i="1"/>
  <c r="I1463" i="1"/>
  <c r="I1457" i="1"/>
  <c r="I1451" i="1"/>
  <c r="I1485" i="1"/>
  <c r="I1481" i="1"/>
  <c r="I1475" i="1"/>
  <c r="I1468" i="1"/>
  <c r="I1462" i="1"/>
  <c r="I1456" i="1"/>
  <c r="I1450" i="1"/>
  <c r="I1486" i="1"/>
  <c r="I1480" i="1"/>
  <c r="I1474" i="1"/>
  <c r="I1467" i="1"/>
  <c r="I1461" i="1"/>
  <c r="I1455" i="1"/>
  <c r="I1472" i="1"/>
  <c r="I1479" i="1"/>
  <c r="I1473" i="1"/>
  <c r="I1466" i="1"/>
  <c r="I1460" i="1"/>
  <c r="I1454" i="1"/>
  <c r="I1482" i="1"/>
  <c r="I1488" i="1"/>
  <c r="AU1488" i="1"/>
  <c r="AV1488" i="1"/>
  <c r="BE1488" i="1"/>
  <c r="BF1488" i="1"/>
  <c r="BG1488" i="1"/>
  <c r="BH1488" i="1"/>
  <c r="BI1488" i="1"/>
  <c r="AO1488" i="1"/>
  <c r="BJ1488" i="1"/>
  <c r="AP1488" i="1"/>
  <c r="BK1488" i="1"/>
  <c r="AQ1488" i="1"/>
  <c r="BL1488" i="1"/>
  <c r="AS1488" i="1"/>
  <c r="AT1488" i="1"/>
  <c r="BI1487" i="1"/>
  <c r="AO1487" i="1"/>
  <c r="BJ1487" i="1"/>
  <c r="AP1487" i="1"/>
  <c r="BK1487" i="1"/>
  <c r="AQ1487" i="1"/>
  <c r="BL1487" i="1"/>
  <c r="AS1487" i="1"/>
  <c r="AT1487" i="1"/>
  <c r="AU1487" i="1"/>
  <c r="AV1487" i="1"/>
  <c r="BE1487" i="1"/>
  <c r="BG1487" i="1"/>
  <c r="BF1487" i="1"/>
  <c r="BH1487" i="1"/>
  <c r="BI1486" i="1"/>
  <c r="BF1486" i="1"/>
  <c r="AP1486" i="1"/>
  <c r="BE1486" i="1"/>
  <c r="BH1486" i="1"/>
  <c r="BJ1486" i="1"/>
  <c r="AO1486" i="1"/>
  <c r="AI1486" i="1"/>
  <c r="BL1486" i="1" s="1"/>
  <c r="AU1486" i="1"/>
  <c r="AT1486" i="1"/>
  <c r="AS1486" i="1"/>
  <c r="AQ1486" i="1"/>
  <c r="BE1484" i="1"/>
  <c r="AS1484" i="1"/>
  <c r="AT1484" i="1"/>
  <c r="AO1484" i="1"/>
  <c r="AP1484" i="1"/>
  <c r="AQ1484" i="1"/>
  <c r="AU1484" i="1"/>
  <c r="BF1484" i="1"/>
  <c r="BH1484" i="1"/>
  <c r="BI1484" i="1"/>
  <c r="BJ1484" i="1"/>
  <c r="BJ1483" i="1"/>
  <c r="BI1483" i="1"/>
  <c r="BH1483" i="1"/>
  <c r="BF1483" i="1"/>
  <c r="BG1483" i="1"/>
  <c r="AV1472" i="1"/>
  <c r="AI1484" i="1"/>
  <c r="BG1484" i="1" s="1"/>
  <c r="BI1485" i="1"/>
  <c r="AO1485" i="1"/>
  <c r="BJ1485" i="1"/>
  <c r="BE1485" i="1"/>
  <c r="AP1485" i="1"/>
  <c r="BK1485" i="1"/>
  <c r="AV1485" i="1"/>
  <c r="AQ1485" i="1"/>
  <c r="BL1485" i="1"/>
  <c r="AS1485" i="1"/>
  <c r="AT1485" i="1"/>
  <c r="BF1485" i="1"/>
  <c r="BG1485" i="1"/>
  <c r="BH1485" i="1"/>
  <c r="AU1485" i="1"/>
  <c r="AI1482" i="1"/>
  <c r="BG1482" i="1" s="1"/>
  <c r="BE1483" i="1"/>
  <c r="AU1483" i="1"/>
  <c r="AT1483" i="1"/>
  <c r="AV1483" i="1"/>
  <c r="AS1483" i="1"/>
  <c r="BL1483" i="1"/>
  <c r="AQ1483" i="1"/>
  <c r="BK1483" i="1"/>
  <c r="AP1483" i="1"/>
  <c r="BI1482" i="1"/>
  <c r="AO1482" i="1"/>
  <c r="BJ1482" i="1"/>
  <c r="AP1482" i="1"/>
  <c r="BE1482" i="1"/>
  <c r="AQ1482" i="1"/>
  <c r="AT1482" i="1"/>
  <c r="AU1482" i="1"/>
  <c r="BF1482" i="1"/>
  <c r="AS1482" i="1"/>
  <c r="BH1482" i="1"/>
  <c r="AP1472" i="1"/>
  <c r="BI1472" i="1"/>
  <c r="AO1472" i="1"/>
  <c r="BF1472" i="1"/>
  <c r="BJ1472" i="1"/>
  <c r="BH1472" i="1"/>
  <c r="BE1472" i="1"/>
  <c r="AT1472" i="1"/>
  <c r="BG1472" i="1"/>
  <c r="AS1472" i="1"/>
  <c r="BL1472" i="1"/>
  <c r="AQ1472" i="1"/>
  <c r="AU1472" i="1"/>
  <c r="BK1472" i="1"/>
  <c r="AQ1462" i="1"/>
  <c r="BI1462" i="1"/>
  <c r="AT1451" i="1"/>
  <c r="AU1478" i="1"/>
  <c r="AU1477" i="1"/>
  <c r="BJ1480" i="1"/>
  <c r="BI1480" i="1"/>
  <c r="BI1476" i="1"/>
  <c r="AU1464" i="1"/>
  <c r="BJ1463" i="1"/>
  <c r="BL1462" i="1"/>
  <c r="BH1463" i="1"/>
  <c r="AO1476" i="1"/>
  <c r="BL1465" i="1"/>
  <c r="BJ1478" i="1"/>
  <c r="BF1477" i="1"/>
  <c r="BH1476" i="1"/>
  <c r="AQ1463" i="1"/>
  <c r="BH1478" i="1"/>
  <c r="BH1477" i="1"/>
  <c r="AQ1464" i="1"/>
  <c r="BJ1479" i="1"/>
  <c r="BL1463" i="1"/>
  <c r="AU1479" i="1"/>
  <c r="BE1454" i="1"/>
  <c r="BJ1456" i="1"/>
  <c r="BE1453" i="1"/>
  <c r="AS1453" i="1"/>
  <c r="BE1452" i="1"/>
  <c r="AS1452" i="1"/>
  <c r="AO1452" i="1"/>
  <c r="BE1451" i="1"/>
  <c r="BJ1461" i="1"/>
  <c r="BI1461" i="1"/>
  <c r="AS1459" i="1"/>
  <c r="AP1459" i="1"/>
  <c r="BF1459" i="1"/>
  <c r="BI1459" i="1"/>
  <c r="AQ1459" i="1"/>
  <c r="AT1459" i="1"/>
  <c r="AT1458" i="1"/>
  <c r="AS1458" i="1"/>
  <c r="BH1458" i="1"/>
  <c r="AP1458" i="1"/>
  <c r="BF1458" i="1"/>
  <c r="BI1458" i="1"/>
  <c r="AU1457" i="1"/>
  <c r="BH1457" i="1"/>
  <c r="AP1457" i="1"/>
  <c r="BF1457" i="1"/>
  <c r="BI1457" i="1"/>
  <c r="AS1457" i="1"/>
  <c r="AT1457" i="1"/>
  <c r="BJ1460" i="1"/>
  <c r="AP1460" i="1"/>
  <c r="BI1460" i="1"/>
  <c r="AS1456" i="1"/>
  <c r="BJ1476" i="1"/>
  <c r="BH1479" i="1"/>
  <c r="AS1454" i="1"/>
  <c r="AP1471" i="1"/>
  <c r="AP1481" i="1"/>
  <c r="AU1462" i="1"/>
  <c r="BE1466" i="1"/>
  <c r="AI1452" i="1"/>
  <c r="AV1452" i="1" s="1"/>
  <c r="AI1451" i="1"/>
  <c r="AV1451" i="1" s="1"/>
  <c r="BI1481" i="1"/>
  <c r="BF1456" i="1"/>
  <c r="AQ1471" i="1"/>
  <c r="BH1456" i="1"/>
  <c r="AQ1461" i="1"/>
  <c r="AV1469" i="1"/>
  <c r="BI1471" i="1"/>
  <c r="AS1481" i="1"/>
  <c r="AP1456" i="1"/>
  <c r="AT1473" i="1"/>
  <c r="AS1471" i="1"/>
  <c r="AU1456" i="1"/>
  <c r="AQ1460" i="1"/>
  <c r="BF1471" i="1"/>
  <c r="AV1461" i="1"/>
  <c r="BG1461" i="1"/>
  <c r="AI1468" i="1"/>
  <c r="AV1468" i="1" s="1"/>
  <c r="BL1461" i="1"/>
  <c r="BK1461" i="1"/>
  <c r="AI1476" i="1"/>
  <c r="BG1476" i="1" s="1"/>
  <c r="AI1473" i="1"/>
  <c r="BL1473" i="1" s="1"/>
  <c r="AI1471" i="1"/>
  <c r="AP1475" i="1"/>
  <c r="BK1475" i="1"/>
  <c r="BF1475" i="1"/>
  <c r="AS1475" i="1"/>
  <c r="AU1475" i="1"/>
  <c r="BL1475" i="1"/>
  <c r="BJ1475" i="1"/>
  <c r="AQ1475" i="1"/>
  <c r="AV1475" i="1"/>
  <c r="AI1478" i="1"/>
  <c r="BG1478" i="1" s="1"/>
  <c r="AS1473" i="1"/>
  <c r="AO1473" i="1"/>
  <c r="BH1473" i="1"/>
  <c r="AU1473" i="1"/>
  <c r="AQ1473" i="1"/>
  <c r="BI1473" i="1"/>
  <c r="BJ1473" i="1"/>
  <c r="AP1450" i="1"/>
  <c r="BK1450" i="1"/>
  <c r="BF1450" i="1"/>
  <c r="AS1450" i="1"/>
  <c r="AQ1450" i="1"/>
  <c r="AV1450" i="1"/>
  <c r="BJ1450" i="1"/>
  <c r="BH1450" i="1"/>
  <c r="AO1450" i="1"/>
  <c r="AU1450" i="1"/>
  <c r="BI1450" i="1"/>
  <c r="BG1450" i="1"/>
  <c r="AT1450" i="1"/>
  <c r="AU1470" i="1"/>
  <c r="AQ1470" i="1"/>
  <c r="AO1470" i="1"/>
  <c r="BJ1470" i="1"/>
  <c r="BE1470" i="1"/>
  <c r="AV1470" i="1"/>
  <c r="BL1470" i="1"/>
  <c r="AP1470" i="1"/>
  <c r="BG1470" i="1"/>
  <c r="BH1470" i="1"/>
  <c r="BK1470" i="1"/>
  <c r="BI1470" i="1"/>
  <c r="AT1470" i="1"/>
  <c r="BL1450" i="1"/>
  <c r="BI1475" i="1"/>
  <c r="AO1469" i="1"/>
  <c r="BJ1469" i="1"/>
  <c r="BE1469" i="1"/>
  <c r="AQ1469" i="1"/>
  <c r="BL1469" i="1"/>
  <c r="AT1469" i="1"/>
  <c r="BF1469" i="1"/>
  <c r="BK1469" i="1"/>
  <c r="AP1469" i="1"/>
  <c r="BH1469" i="1"/>
  <c r="BI1469" i="1"/>
  <c r="AU1469" i="1"/>
  <c r="BG1469" i="1"/>
  <c r="BE1450" i="1"/>
  <c r="BE1468" i="1"/>
  <c r="AT1468" i="1"/>
  <c r="AQ1468" i="1"/>
  <c r="BI1468" i="1"/>
  <c r="BF1468" i="1"/>
  <c r="AP1468" i="1"/>
  <c r="AU1468" i="1"/>
  <c r="BJ1468" i="1"/>
  <c r="BH1468" i="1"/>
  <c r="BF1474" i="1"/>
  <c r="AU1474" i="1"/>
  <c r="AS1474" i="1"/>
  <c r="BH1474" i="1"/>
  <c r="BJ1474" i="1"/>
  <c r="AQ1474" i="1"/>
  <c r="BG1475" i="1"/>
  <c r="BH1475" i="1"/>
  <c r="AQ1467" i="1"/>
  <c r="AT1467" i="1"/>
  <c r="BI1467" i="1"/>
  <c r="AP1467" i="1"/>
  <c r="AU1467" i="1"/>
  <c r="BJ1467" i="1"/>
  <c r="BH1467" i="1"/>
  <c r="BF1467" i="1"/>
  <c r="AO1475" i="1"/>
  <c r="AI1453" i="1"/>
  <c r="AV1453" i="1" s="1"/>
  <c r="AI1460" i="1"/>
  <c r="AQ1480" i="1"/>
  <c r="AT1480" i="1"/>
  <c r="BH1480" i="1"/>
  <c r="BF1480" i="1"/>
  <c r="AS1480" i="1"/>
  <c r="AO1480" i="1"/>
  <c r="BE1480" i="1"/>
  <c r="AQ1455" i="1"/>
  <c r="AT1455" i="1"/>
  <c r="AS1455" i="1"/>
  <c r="BE1455" i="1"/>
  <c r="AP1455" i="1"/>
  <c r="BJ1455" i="1"/>
  <c r="BH1455" i="1"/>
  <c r="BI1455" i="1"/>
  <c r="AU1455" i="1"/>
  <c r="AP1462" i="1"/>
  <c r="BK1462" i="1"/>
  <c r="BF1462" i="1"/>
  <c r="AS1462" i="1"/>
  <c r="BG1462" i="1"/>
  <c r="AO1462" i="1"/>
  <c r="AT1462" i="1"/>
  <c r="BE1462" i="1"/>
  <c r="BE1475" i="1"/>
  <c r="BE1474" i="1"/>
  <c r="AV1462" i="1"/>
  <c r="AS1470" i="1"/>
  <c r="AQ1479" i="1"/>
  <c r="AO1468" i="1"/>
  <c r="AI1458" i="1"/>
  <c r="AT1478" i="1"/>
  <c r="AP1478" i="1"/>
  <c r="BI1478" i="1"/>
  <c r="AO1478" i="1"/>
  <c r="AS1478" i="1"/>
  <c r="BE1478" i="1"/>
  <c r="AT1465" i="1"/>
  <c r="AP1465" i="1"/>
  <c r="BI1465" i="1"/>
  <c r="AV1465" i="1"/>
  <c r="AU1465" i="1"/>
  <c r="BJ1465" i="1"/>
  <c r="BH1465" i="1"/>
  <c r="BE1465" i="1"/>
  <c r="BF1465" i="1"/>
  <c r="AO1465" i="1"/>
  <c r="BG1465" i="1"/>
  <c r="AS1465" i="1"/>
  <c r="AT1453" i="1"/>
  <c r="AP1453" i="1"/>
  <c r="BI1453" i="1"/>
  <c r="AU1453" i="1"/>
  <c r="BF1453" i="1"/>
  <c r="AQ1453" i="1"/>
  <c r="BJ1453" i="1"/>
  <c r="BH1453" i="1"/>
  <c r="BH1462" i="1"/>
  <c r="AP1480" i="1"/>
  <c r="AO1474" i="1"/>
  <c r="AI1459" i="1"/>
  <c r="AT1479" i="1"/>
  <c r="BI1479" i="1"/>
  <c r="BF1479" i="1"/>
  <c r="AO1479" i="1"/>
  <c r="AS1479" i="1"/>
  <c r="BE1479" i="1"/>
  <c r="AT1466" i="1"/>
  <c r="BI1466" i="1"/>
  <c r="AQ1466" i="1"/>
  <c r="BJ1466" i="1"/>
  <c r="AO1466" i="1"/>
  <c r="AP1466" i="1"/>
  <c r="AU1466" i="1"/>
  <c r="BH1466" i="1"/>
  <c r="BF1466" i="1"/>
  <c r="AT1454" i="1"/>
  <c r="BI1454" i="1"/>
  <c r="AQ1454" i="1"/>
  <c r="AU1454" i="1"/>
  <c r="BF1454" i="1"/>
  <c r="AP1454" i="1"/>
  <c r="BH1454" i="1"/>
  <c r="BJ1454" i="1"/>
  <c r="BJ1462" i="1"/>
  <c r="BK1465" i="1"/>
  <c r="BE1473" i="1"/>
  <c r="AT1475" i="1"/>
  <c r="AS1469" i="1"/>
  <c r="AQ1478" i="1"/>
  <c r="AP1474" i="1"/>
  <c r="AO1467" i="1"/>
  <c r="AI1474" i="1"/>
  <c r="BK1474" i="1" s="1"/>
  <c r="AI1457" i="1"/>
  <c r="BL1457" i="1" s="1"/>
  <c r="BI1477" i="1"/>
  <c r="AP1477" i="1"/>
  <c r="AO1477" i="1"/>
  <c r="AT1477" i="1"/>
  <c r="BE1477" i="1"/>
  <c r="AS1477" i="1"/>
  <c r="AQ1477" i="1"/>
  <c r="BI1464" i="1"/>
  <c r="AP1464" i="1"/>
  <c r="BH1464" i="1"/>
  <c r="BF1464" i="1"/>
  <c r="AO1464" i="1"/>
  <c r="AT1464" i="1"/>
  <c r="BE1464" i="1"/>
  <c r="AS1464" i="1"/>
  <c r="BI1452" i="1"/>
  <c r="BF1452" i="1"/>
  <c r="AP1452" i="1"/>
  <c r="AQ1452" i="1"/>
  <c r="BJ1452" i="1"/>
  <c r="AU1452" i="1"/>
  <c r="BH1452" i="1"/>
  <c r="BE1467" i="1"/>
  <c r="AT1474" i="1"/>
  <c r="AS1468" i="1"/>
  <c r="AP1473" i="1"/>
  <c r="AO1455" i="1"/>
  <c r="AI1481" i="1"/>
  <c r="BG1481" i="1" s="1"/>
  <c r="AI1456" i="1"/>
  <c r="BL1456" i="1" s="1"/>
  <c r="AS1476" i="1"/>
  <c r="AP1476" i="1"/>
  <c r="BF1476" i="1"/>
  <c r="BE1476" i="1"/>
  <c r="AQ1476" i="1"/>
  <c r="AU1476" i="1"/>
  <c r="AV1463" i="1"/>
  <c r="AS1463" i="1"/>
  <c r="AP1463" i="1"/>
  <c r="BK1463" i="1"/>
  <c r="BF1463" i="1"/>
  <c r="BI1463" i="1"/>
  <c r="BG1463" i="1"/>
  <c r="AO1463" i="1"/>
  <c r="AT1463" i="1"/>
  <c r="BE1463" i="1"/>
  <c r="AS1451" i="1"/>
  <c r="AP1451" i="1"/>
  <c r="BF1451" i="1"/>
  <c r="BJ1451" i="1"/>
  <c r="AQ1451" i="1"/>
  <c r="AU1451" i="1"/>
  <c r="BH1451" i="1"/>
  <c r="BI1451" i="1"/>
  <c r="BE1481" i="1"/>
  <c r="AT1481" i="1"/>
  <c r="AQ1481" i="1"/>
  <c r="AS1460" i="1"/>
  <c r="AO1460" i="1"/>
  <c r="BH1460" i="1"/>
  <c r="AU1460" i="1"/>
  <c r="BH1459" i="1"/>
  <c r="BE1459" i="1"/>
  <c r="AU1459" i="1"/>
  <c r="AO1459" i="1"/>
  <c r="BJ1459" i="1"/>
  <c r="AU1458" i="1"/>
  <c r="AQ1458" i="1"/>
  <c r="AO1458" i="1"/>
  <c r="BJ1458" i="1"/>
  <c r="BE1458" i="1"/>
  <c r="BF1461" i="1"/>
  <c r="AU1461" i="1"/>
  <c r="AS1461" i="1"/>
  <c r="BH1461" i="1"/>
  <c r="AI1479" i="1"/>
  <c r="AI1466" i="1"/>
  <c r="BG1466" i="1" s="1"/>
  <c r="AI1454" i="1"/>
  <c r="BL1454" i="1" s="1"/>
  <c r="BF1481" i="1"/>
  <c r="BE1461" i="1"/>
  <c r="AI1477" i="1"/>
  <c r="AV1477" i="1" s="1"/>
  <c r="AO1457" i="1"/>
  <c r="BJ1457" i="1"/>
  <c r="BE1457" i="1"/>
  <c r="AQ1457" i="1"/>
  <c r="AT1461" i="1"/>
  <c r="AO1461" i="1"/>
  <c r="BE1456" i="1"/>
  <c r="AT1456" i="1"/>
  <c r="AQ1456" i="1"/>
  <c r="AI1464" i="1"/>
  <c r="BL1464" i="1" s="1"/>
  <c r="AI1480" i="1"/>
  <c r="BK1480" i="1" s="1"/>
  <c r="AI1467" i="1"/>
  <c r="BL1467" i="1" s="1"/>
  <c r="AI1455" i="1"/>
  <c r="BK1455" i="1" s="1"/>
  <c r="AO1481" i="1"/>
  <c r="BH1481" i="1"/>
  <c r="BE1460" i="1"/>
  <c r="BJ1481" i="1"/>
  <c r="BF1460" i="1"/>
  <c r="AT1460" i="1"/>
  <c r="AP1461" i="1"/>
  <c r="AO1456" i="1"/>
  <c r="BH1471" i="1"/>
  <c r="BE1471" i="1"/>
  <c r="AU1471" i="1"/>
  <c r="AO1471" i="1"/>
  <c r="BJ1471" i="1"/>
  <c r="AI1449" i="1"/>
  <c r="BG1449" i="1" s="1"/>
  <c r="AO1449" i="1"/>
  <c r="BJ1449" i="1"/>
  <c r="AP1449" i="1"/>
  <c r="AQ1449" i="1"/>
  <c r="AS1449" i="1"/>
  <c r="AT1449" i="1"/>
  <c r="AU1449" i="1"/>
  <c r="BH1449" i="1"/>
  <c r="BE1449" i="1"/>
  <c r="BF1449" i="1"/>
  <c r="BI1449" i="1"/>
  <c r="I1448" i="1"/>
  <c r="I1446" i="1"/>
  <c r="I1447" i="1"/>
  <c r="AO1447" i="1"/>
  <c r="AS1447" i="1"/>
  <c r="BJ1447" i="1"/>
  <c r="AQ1447" i="1"/>
  <c r="AU1447" i="1"/>
  <c r="BF1447" i="1"/>
  <c r="BI1447" i="1"/>
  <c r="AP1447" i="1"/>
  <c r="AT1447" i="1"/>
  <c r="BE1447" i="1"/>
  <c r="BH1447" i="1"/>
  <c r="AQ1446" i="1"/>
  <c r="AU1446" i="1"/>
  <c r="BF1446" i="1"/>
  <c r="BI1446" i="1"/>
  <c r="BL1446" i="1"/>
  <c r="AP1446" i="1"/>
  <c r="BK1446" i="1"/>
  <c r="AT1446" i="1"/>
  <c r="BE1446" i="1"/>
  <c r="BH1446" i="1"/>
  <c r="AO1446" i="1"/>
  <c r="AS1446" i="1"/>
  <c r="AV1446" i="1"/>
  <c r="BG1446" i="1"/>
  <c r="BJ1446" i="1"/>
  <c r="AI1447" i="1"/>
  <c r="BG1447" i="1" s="1"/>
  <c r="AT1445" i="1"/>
  <c r="BE1445" i="1"/>
  <c r="BH1445" i="1"/>
  <c r="BK1445" i="1"/>
  <c r="AQ1445" i="1"/>
  <c r="AU1445" i="1"/>
  <c r="BF1445" i="1"/>
  <c r="BI1445" i="1"/>
  <c r="BL1445" i="1"/>
  <c r="AP1445" i="1"/>
  <c r="AO1445" i="1"/>
  <c r="AS1445" i="1"/>
  <c r="AV1445" i="1"/>
  <c r="BG1445" i="1"/>
  <c r="BJ1445" i="1"/>
  <c r="AO1448" i="1"/>
  <c r="AS1448" i="1"/>
  <c r="BJ1448" i="1"/>
  <c r="AQ1448" i="1"/>
  <c r="AU1448" i="1"/>
  <c r="BF1448" i="1"/>
  <c r="BI1448" i="1"/>
  <c r="AP1448" i="1"/>
  <c r="AT1448" i="1"/>
  <c r="BE1448" i="1"/>
  <c r="BH1448" i="1"/>
  <c r="AI1448" i="1"/>
  <c r="BK1448" i="1" s="1"/>
  <c r="BQ1488" i="1" l="1"/>
  <c r="BR1488" i="1" s="1"/>
  <c r="BQ1487" i="1"/>
  <c r="BR1487" i="1" s="1"/>
  <c r="BG1486" i="1"/>
  <c r="AV1486" i="1"/>
  <c r="BK1486" i="1"/>
  <c r="BQ1483" i="1"/>
  <c r="BR1483" i="1" s="1"/>
  <c r="BK1482" i="1"/>
  <c r="BQ1485" i="1"/>
  <c r="BR1485" i="1" s="1"/>
  <c r="AV1482" i="1"/>
  <c r="BQ1482" i="1" s="1"/>
  <c r="BR1482" i="1" s="1"/>
  <c r="BQ1472" i="1"/>
  <c r="BR1472" i="1" s="1"/>
  <c r="BL1482" i="1"/>
  <c r="AV1484" i="1"/>
  <c r="BQ1484" i="1" s="1"/>
  <c r="BR1484" i="1" s="1"/>
  <c r="BK1484" i="1"/>
  <c r="BL1484" i="1"/>
  <c r="BK1468" i="1"/>
  <c r="BQ1469" i="1"/>
  <c r="BR1469" i="1" s="1"/>
  <c r="AV1476" i="1"/>
  <c r="BQ1476" i="1" s="1"/>
  <c r="BR1476" i="1" s="1"/>
  <c r="BG1451" i="1"/>
  <c r="BQ1451" i="1" s="1"/>
  <c r="BR1451" i="1" s="1"/>
  <c r="BQ1461" i="1"/>
  <c r="BR1461" i="1" s="1"/>
  <c r="BG1452" i="1"/>
  <c r="BQ1452" i="1" s="1"/>
  <c r="BR1452" i="1" s="1"/>
  <c r="BL1452" i="1"/>
  <c r="BL1451" i="1"/>
  <c r="BK1452" i="1"/>
  <c r="BK1451" i="1"/>
  <c r="AV1478" i="1"/>
  <c r="BQ1478" i="1" s="1"/>
  <c r="BR1478" i="1" s="1"/>
  <c r="AV1473" i="1"/>
  <c r="BL1481" i="1"/>
  <c r="BK1476" i="1"/>
  <c r="BQ1475" i="1"/>
  <c r="BR1475" i="1" s="1"/>
  <c r="BG1453" i="1"/>
  <c r="BQ1453" i="1" s="1"/>
  <c r="BR1453" i="1" s="1"/>
  <c r="BG1456" i="1"/>
  <c r="BL1476" i="1"/>
  <c r="BG1468" i="1"/>
  <c r="BQ1468" i="1" s="1"/>
  <c r="BR1468" i="1" s="1"/>
  <c r="BL1468" i="1"/>
  <c r="BK1473" i="1"/>
  <c r="BQ1462" i="1"/>
  <c r="BR1462" i="1" s="1"/>
  <c r="AV1480" i="1"/>
  <c r="BQ1465" i="1"/>
  <c r="BR1465" i="1" s="1"/>
  <c r="BQ1470" i="1"/>
  <c r="BR1470" i="1" s="1"/>
  <c r="BL1474" i="1"/>
  <c r="BG1474" i="1"/>
  <c r="BQ1450" i="1"/>
  <c r="BR1450" i="1" s="1"/>
  <c r="AV1455" i="1"/>
  <c r="BG1473" i="1"/>
  <c r="BL1453" i="1"/>
  <c r="BK1453" i="1"/>
  <c r="BK1464" i="1"/>
  <c r="AV1464" i="1"/>
  <c r="BK1454" i="1"/>
  <c r="BL1479" i="1"/>
  <c r="BK1479" i="1"/>
  <c r="AV1474" i="1"/>
  <c r="BK1457" i="1"/>
  <c r="AV1457" i="1"/>
  <c r="BG1457" i="1"/>
  <c r="AV1479" i="1"/>
  <c r="BG1480" i="1"/>
  <c r="BQ1463" i="1"/>
  <c r="BR1463" i="1" s="1"/>
  <c r="BK1466" i="1"/>
  <c r="BG1479" i="1"/>
  <c r="AV1467" i="1"/>
  <c r="BG1455" i="1"/>
  <c r="BL1480" i="1"/>
  <c r="BL1478" i="1"/>
  <c r="BK1478" i="1"/>
  <c r="BL1466" i="1"/>
  <c r="AV1456" i="1"/>
  <c r="BK1456" i="1"/>
  <c r="AV1454" i="1"/>
  <c r="AV1466" i="1"/>
  <c r="BQ1466" i="1" s="1"/>
  <c r="BR1466" i="1" s="1"/>
  <c r="BL1455" i="1"/>
  <c r="BK1467" i="1"/>
  <c r="BL1477" i="1"/>
  <c r="BG1477" i="1"/>
  <c r="BQ1477" i="1" s="1"/>
  <c r="BR1477" i="1" s="1"/>
  <c r="BG1464" i="1"/>
  <c r="BG1454" i="1"/>
  <c r="AV1459" i="1"/>
  <c r="BL1459" i="1"/>
  <c r="BG1459" i="1"/>
  <c r="BK1459" i="1"/>
  <c r="BL1460" i="1"/>
  <c r="AV1460" i="1"/>
  <c r="BG1460" i="1"/>
  <c r="BK1460" i="1"/>
  <c r="AV1471" i="1"/>
  <c r="BG1471" i="1"/>
  <c r="BL1471" i="1"/>
  <c r="BK1471" i="1"/>
  <c r="AV1481" i="1"/>
  <c r="BQ1481" i="1" s="1"/>
  <c r="BR1481" i="1" s="1"/>
  <c r="BK1481" i="1"/>
  <c r="BG1467" i="1"/>
  <c r="BK1477" i="1"/>
  <c r="AV1458" i="1"/>
  <c r="BK1458" i="1"/>
  <c r="BL1458" i="1"/>
  <c r="BG1458" i="1"/>
  <c r="AV1449" i="1"/>
  <c r="BQ1449" i="1" s="1"/>
  <c r="BR1449" i="1" s="1"/>
  <c r="BL1449" i="1"/>
  <c r="BK1449" i="1"/>
  <c r="BG1448" i="1"/>
  <c r="AV1447" i="1"/>
  <c r="BQ1447" i="1" s="1"/>
  <c r="BR1447" i="1" s="1"/>
  <c r="BL1448" i="1"/>
  <c r="AV1448" i="1"/>
  <c r="BK1447" i="1"/>
  <c r="BL1447" i="1"/>
  <c r="BQ1445" i="1"/>
  <c r="BR1445" i="1" s="1"/>
  <c r="BQ1446" i="1"/>
  <c r="BR1446" i="1" s="1"/>
  <c r="BQ1486" i="1" l="1"/>
  <c r="BR1486" i="1" s="1"/>
  <c r="BQ1473" i="1"/>
  <c r="BR1473" i="1" s="1"/>
  <c r="BQ1474" i="1"/>
  <c r="BR1474" i="1" s="1"/>
  <c r="BQ1456" i="1"/>
  <c r="BR1456" i="1" s="1"/>
  <c r="BQ1480" i="1"/>
  <c r="BR1480" i="1" s="1"/>
  <c r="BQ1455" i="1"/>
  <c r="BR1455" i="1" s="1"/>
  <c r="BQ1464" i="1"/>
  <c r="BR1464" i="1" s="1"/>
  <c r="BQ1467" i="1"/>
  <c r="BR1467" i="1" s="1"/>
  <c r="BQ1459" i="1"/>
  <c r="BR1459" i="1" s="1"/>
  <c r="BQ1471" i="1"/>
  <c r="BR1471" i="1" s="1"/>
  <c r="BQ1457" i="1"/>
  <c r="BR1457" i="1" s="1"/>
  <c r="BQ1454" i="1"/>
  <c r="BR1454" i="1" s="1"/>
  <c r="BQ1479" i="1"/>
  <c r="BR1479" i="1" s="1"/>
  <c r="BQ1458" i="1"/>
  <c r="BR1458" i="1" s="1"/>
  <c r="BQ1460" i="1"/>
  <c r="BR1460" i="1" s="1"/>
  <c r="BQ1448" i="1"/>
  <c r="BR1448" i="1" s="1"/>
  <c r="Q1444" i="1" l="1"/>
  <c r="R1444" i="1"/>
  <c r="T1444" i="1"/>
  <c r="AA1444" i="1"/>
  <c r="U1444" i="1" s="1"/>
  <c r="AF1444" i="1"/>
  <c r="AG1444" i="1" s="1"/>
  <c r="AH1444" i="1"/>
  <c r="AO1444" i="1" l="1"/>
  <c r="BJ1444" i="1"/>
  <c r="AP1444" i="1"/>
  <c r="BE1444" i="1"/>
  <c r="AS1444" i="1"/>
  <c r="AT1444" i="1"/>
  <c r="BH1444" i="1"/>
  <c r="AU1444" i="1"/>
  <c r="BI1444" i="1"/>
  <c r="AQ1444" i="1"/>
  <c r="BF1444" i="1"/>
  <c r="AI1444" i="1"/>
  <c r="AV1444" i="1" s="1"/>
  <c r="BG1444" i="1" l="1"/>
  <c r="BQ1444" i="1" s="1"/>
  <c r="BR1444" i="1" s="1"/>
  <c r="BK1444" i="1"/>
  <c r="BL1444" i="1"/>
  <c r="AH1443" i="1" l="1"/>
  <c r="AF1443" i="1"/>
  <c r="AG1443" i="1" s="1"/>
  <c r="AA1443" i="1"/>
  <c r="U1443" i="1" s="1"/>
  <c r="T1443" i="1"/>
  <c r="R1443" i="1"/>
  <c r="Q1443" i="1"/>
  <c r="AH1442" i="1"/>
  <c r="AH1441" i="1"/>
  <c r="AH1440" i="1"/>
  <c r="AH1439" i="1"/>
  <c r="AH1438" i="1"/>
  <c r="AH1437" i="1"/>
  <c r="AH1436" i="1"/>
  <c r="AH1435" i="1"/>
  <c r="AH1434" i="1"/>
  <c r="AH1433" i="1"/>
  <c r="AH1432" i="1"/>
  <c r="AH1431" i="1"/>
  <c r="AH1430" i="1"/>
  <c r="AH1429" i="1"/>
  <c r="AH1428" i="1"/>
  <c r="AH1427" i="1"/>
  <c r="AH1426" i="1"/>
  <c r="AH1425" i="1"/>
  <c r="AH1424" i="1"/>
  <c r="AH1423" i="1"/>
  <c r="AH1422" i="1"/>
  <c r="AH1421" i="1"/>
  <c r="AF1442" i="1"/>
  <c r="AG1442" i="1" s="1"/>
  <c r="AF1441" i="1"/>
  <c r="AG1441" i="1" s="1"/>
  <c r="AF1440" i="1"/>
  <c r="AG1440" i="1" s="1"/>
  <c r="AF1439" i="1"/>
  <c r="AG1439" i="1" s="1"/>
  <c r="AF1438" i="1"/>
  <c r="AG1438" i="1" s="1"/>
  <c r="AF1437" i="1"/>
  <c r="AG1437" i="1" s="1"/>
  <c r="AF1436" i="1"/>
  <c r="AG1436" i="1" s="1"/>
  <c r="AF1435" i="1"/>
  <c r="AG1435" i="1" s="1"/>
  <c r="AF1434" i="1"/>
  <c r="AG1434" i="1" s="1"/>
  <c r="AF1433" i="1"/>
  <c r="AG1433" i="1" s="1"/>
  <c r="AF1432" i="1"/>
  <c r="AG1432" i="1" s="1"/>
  <c r="AF1431" i="1"/>
  <c r="AG1431" i="1" s="1"/>
  <c r="AF1430" i="1"/>
  <c r="AG1430" i="1" s="1"/>
  <c r="AF1429" i="1"/>
  <c r="AG1429" i="1" s="1"/>
  <c r="AF1428" i="1"/>
  <c r="AG1428" i="1" s="1"/>
  <c r="AF1427" i="1"/>
  <c r="AG1427" i="1" s="1"/>
  <c r="AF1426" i="1"/>
  <c r="AG1426" i="1" s="1"/>
  <c r="AF1425" i="1"/>
  <c r="AG1425" i="1" s="1"/>
  <c r="AF1424" i="1"/>
  <c r="AG1424" i="1" s="1"/>
  <c r="AF1423" i="1"/>
  <c r="AG1423" i="1" s="1"/>
  <c r="AF1422" i="1"/>
  <c r="AG1422" i="1" s="1"/>
  <c r="AF1421" i="1"/>
  <c r="AG1421" i="1" s="1"/>
  <c r="AA1442" i="1"/>
  <c r="U1442" i="1" s="1"/>
  <c r="AA1441" i="1"/>
  <c r="U1441" i="1" s="1"/>
  <c r="AA1440" i="1"/>
  <c r="U1440" i="1" s="1"/>
  <c r="AA1439" i="1"/>
  <c r="U1439" i="1" s="1"/>
  <c r="AA1438" i="1"/>
  <c r="U1438" i="1" s="1"/>
  <c r="AA1437" i="1"/>
  <c r="U1437" i="1" s="1"/>
  <c r="AA1436" i="1"/>
  <c r="U1436" i="1" s="1"/>
  <c r="AA1435" i="1"/>
  <c r="U1435" i="1" s="1"/>
  <c r="AA1434" i="1"/>
  <c r="U1434" i="1" s="1"/>
  <c r="AA1433" i="1"/>
  <c r="U1433" i="1" s="1"/>
  <c r="AA1432" i="1"/>
  <c r="U1432" i="1" s="1"/>
  <c r="AA1431" i="1"/>
  <c r="U1431" i="1" s="1"/>
  <c r="AA1430" i="1"/>
  <c r="U1430" i="1" s="1"/>
  <c r="AA1429" i="1"/>
  <c r="U1429" i="1" s="1"/>
  <c r="AA1428" i="1"/>
  <c r="U1428" i="1" s="1"/>
  <c r="AA1427" i="1"/>
  <c r="U1427" i="1" s="1"/>
  <c r="AA1426" i="1"/>
  <c r="U1426" i="1" s="1"/>
  <c r="AA1425" i="1"/>
  <c r="U1425" i="1" s="1"/>
  <c r="AA1424" i="1"/>
  <c r="U1424" i="1" s="1"/>
  <c r="AA1423" i="1"/>
  <c r="U1423" i="1" s="1"/>
  <c r="AA1422" i="1"/>
  <c r="U1422" i="1" s="1"/>
  <c r="AA1421" i="1"/>
  <c r="U1421" i="1" s="1"/>
  <c r="T1442" i="1"/>
  <c r="T1441" i="1"/>
  <c r="T1440" i="1"/>
  <c r="T1439" i="1"/>
  <c r="T1438" i="1"/>
  <c r="T1437" i="1"/>
  <c r="T1436" i="1"/>
  <c r="T1435" i="1"/>
  <c r="T1434" i="1"/>
  <c r="T1433" i="1"/>
  <c r="T1432" i="1"/>
  <c r="T1431" i="1"/>
  <c r="T1430" i="1"/>
  <c r="T1429" i="1"/>
  <c r="T1428" i="1"/>
  <c r="T1427" i="1"/>
  <c r="T1426" i="1"/>
  <c r="T1425" i="1"/>
  <c r="T1424" i="1"/>
  <c r="T1423" i="1"/>
  <c r="T1422" i="1"/>
  <c r="T1421" i="1"/>
  <c r="R1442" i="1"/>
  <c r="R1441" i="1"/>
  <c r="R1440" i="1"/>
  <c r="R1439" i="1"/>
  <c r="R1438" i="1"/>
  <c r="R1437" i="1"/>
  <c r="R1436" i="1"/>
  <c r="R1435" i="1"/>
  <c r="R1434" i="1"/>
  <c r="R1433" i="1"/>
  <c r="R1432" i="1"/>
  <c r="R1431" i="1"/>
  <c r="R1430" i="1"/>
  <c r="R1429" i="1"/>
  <c r="R1428" i="1"/>
  <c r="R1427" i="1"/>
  <c r="R1426" i="1"/>
  <c r="R1425" i="1"/>
  <c r="R1424" i="1"/>
  <c r="R1423" i="1"/>
  <c r="R1422" i="1"/>
  <c r="R1421" i="1"/>
  <c r="Q1442" i="1"/>
  <c r="Q1441" i="1"/>
  <c r="Q1440" i="1"/>
  <c r="Q1439" i="1"/>
  <c r="Q1438" i="1"/>
  <c r="Q1437" i="1"/>
  <c r="Q1436" i="1"/>
  <c r="Q1435" i="1"/>
  <c r="Q1434" i="1"/>
  <c r="Q1433" i="1"/>
  <c r="Q1432" i="1"/>
  <c r="Q1431" i="1"/>
  <c r="Q1430" i="1"/>
  <c r="Q1429" i="1"/>
  <c r="Q1428" i="1"/>
  <c r="Q1427" i="1"/>
  <c r="Q1426" i="1"/>
  <c r="Q1425" i="1"/>
  <c r="Q1424" i="1"/>
  <c r="Q1423" i="1"/>
  <c r="Q1422" i="1"/>
  <c r="Q1421" i="1"/>
  <c r="AH1420" i="1"/>
  <c r="AA1420" i="1"/>
  <c r="U1420" i="1" s="1"/>
  <c r="T1420" i="1"/>
  <c r="R1420" i="1"/>
  <c r="Q1420" i="1"/>
  <c r="AF1420" i="1"/>
  <c r="AG1420" i="1" s="1"/>
  <c r="Q1405" i="1"/>
  <c r="Q1406" i="1"/>
  <c r="Q1407" i="1"/>
  <c r="Q1408" i="1"/>
  <c r="Q1409" i="1"/>
  <c r="Q1410" i="1"/>
  <c r="Q1411" i="1"/>
  <c r="Q1412" i="1"/>
  <c r="Q1413" i="1"/>
  <c r="Q1414" i="1"/>
  <c r="Q1415" i="1"/>
  <c r="Q1416" i="1"/>
  <c r="Q1417" i="1"/>
  <c r="Q1418" i="1"/>
  <c r="Q1419" i="1"/>
  <c r="R1405" i="1"/>
  <c r="R1406" i="1"/>
  <c r="R1407" i="1"/>
  <c r="R1408" i="1"/>
  <c r="R1409" i="1"/>
  <c r="R1410" i="1"/>
  <c r="R1411" i="1"/>
  <c r="R1412" i="1"/>
  <c r="R1413" i="1"/>
  <c r="R1414" i="1"/>
  <c r="R1415" i="1"/>
  <c r="R1416" i="1"/>
  <c r="R1417" i="1"/>
  <c r="R1418" i="1"/>
  <c r="R1419" i="1"/>
  <c r="T1405" i="1"/>
  <c r="T1406" i="1"/>
  <c r="T1407" i="1"/>
  <c r="T1408" i="1"/>
  <c r="T1409" i="1"/>
  <c r="T1410" i="1"/>
  <c r="T1411" i="1"/>
  <c r="T1412" i="1"/>
  <c r="T1413" i="1"/>
  <c r="T1414" i="1"/>
  <c r="T1415" i="1"/>
  <c r="T1416" i="1"/>
  <c r="T1417" i="1"/>
  <c r="T1418" i="1"/>
  <c r="T1419" i="1"/>
  <c r="AA1405" i="1"/>
  <c r="U1405" i="1" s="1"/>
  <c r="AA1406" i="1"/>
  <c r="U1406" i="1" s="1"/>
  <c r="AA1407" i="1"/>
  <c r="U1407" i="1" s="1"/>
  <c r="AA1408" i="1"/>
  <c r="U1408" i="1" s="1"/>
  <c r="AA1409" i="1"/>
  <c r="U1409" i="1" s="1"/>
  <c r="AA1410" i="1"/>
  <c r="U1410" i="1" s="1"/>
  <c r="AA1411" i="1"/>
  <c r="U1411" i="1" s="1"/>
  <c r="AA1412" i="1"/>
  <c r="U1412" i="1" s="1"/>
  <c r="AA1413" i="1"/>
  <c r="U1413" i="1" s="1"/>
  <c r="AA1414" i="1"/>
  <c r="U1414" i="1" s="1"/>
  <c r="AA1415" i="1"/>
  <c r="U1415" i="1" s="1"/>
  <c r="AA1416" i="1"/>
  <c r="U1416" i="1" s="1"/>
  <c r="AA1417" i="1"/>
  <c r="U1417" i="1" s="1"/>
  <c r="AA1418" i="1"/>
  <c r="U1418" i="1" s="1"/>
  <c r="AA1419" i="1"/>
  <c r="U1419" i="1" s="1"/>
  <c r="AF1405" i="1"/>
  <c r="AG1405" i="1" s="1"/>
  <c r="AI1405" i="1" s="1"/>
  <c r="AF1406" i="1"/>
  <c r="AG1406" i="1" s="1"/>
  <c r="AF1407" i="1"/>
  <c r="AG1407" i="1" s="1"/>
  <c r="AF1408" i="1"/>
  <c r="AG1408" i="1" s="1"/>
  <c r="AF1409" i="1"/>
  <c r="AG1409" i="1" s="1"/>
  <c r="AF1410" i="1"/>
  <c r="AG1410" i="1" s="1"/>
  <c r="AF1411" i="1"/>
  <c r="AG1411" i="1" s="1"/>
  <c r="AF1412" i="1"/>
  <c r="AG1412" i="1" s="1"/>
  <c r="AF1413" i="1"/>
  <c r="AG1413" i="1" s="1"/>
  <c r="AF1414" i="1"/>
  <c r="AG1414" i="1" s="1"/>
  <c r="AF1415" i="1"/>
  <c r="AG1415" i="1" s="1"/>
  <c r="AF1416" i="1"/>
  <c r="AG1416" i="1" s="1"/>
  <c r="AF1417" i="1"/>
  <c r="AG1417" i="1" s="1"/>
  <c r="AF1418" i="1"/>
  <c r="AG1418" i="1" s="1"/>
  <c r="AF1419" i="1"/>
  <c r="AG1419" i="1" s="1"/>
  <c r="AH1405" i="1"/>
  <c r="AH1406" i="1"/>
  <c r="AH1407" i="1"/>
  <c r="AH1408" i="1"/>
  <c r="AH1409" i="1"/>
  <c r="AH1410" i="1"/>
  <c r="AH1411" i="1"/>
  <c r="AH1412" i="1"/>
  <c r="AH1413" i="1"/>
  <c r="AH1414" i="1"/>
  <c r="AH1415" i="1"/>
  <c r="AH1416" i="1"/>
  <c r="AH1417" i="1"/>
  <c r="AH1418" i="1"/>
  <c r="AH1419" i="1"/>
  <c r="BH1412" i="1" l="1"/>
  <c r="BI1406" i="1"/>
  <c r="BI1410" i="1"/>
  <c r="BE1417" i="1"/>
  <c r="AP1415" i="1"/>
  <c r="AP1416" i="1"/>
  <c r="BJ1414" i="1"/>
  <c r="AI1407" i="1"/>
  <c r="BK1407" i="1" s="1"/>
  <c r="AI1406" i="1"/>
  <c r="BG1406" i="1" s="1"/>
  <c r="BJ1443" i="1"/>
  <c r="BI1443" i="1"/>
  <c r="BH1443" i="1"/>
  <c r="BF1443" i="1"/>
  <c r="BE1443" i="1"/>
  <c r="AU1443" i="1"/>
  <c r="AT1443" i="1"/>
  <c r="AS1443" i="1"/>
  <c r="AQ1443" i="1"/>
  <c r="AP1443" i="1"/>
  <c r="AO1443" i="1"/>
  <c r="AI1443" i="1"/>
  <c r="BJ1421" i="1"/>
  <c r="BI1421" i="1"/>
  <c r="BH1421" i="1"/>
  <c r="BF1421" i="1"/>
  <c r="BE1421" i="1"/>
  <c r="AU1421" i="1"/>
  <c r="AT1421" i="1"/>
  <c r="AS1421" i="1"/>
  <c r="AQ1421" i="1"/>
  <c r="AP1421" i="1"/>
  <c r="AO1421" i="1"/>
  <c r="BJ1422" i="1"/>
  <c r="BI1422" i="1"/>
  <c r="BH1422" i="1"/>
  <c r="BF1422" i="1"/>
  <c r="BE1422" i="1"/>
  <c r="AU1422" i="1"/>
  <c r="AT1422" i="1"/>
  <c r="AS1422" i="1"/>
  <c r="AQ1422" i="1"/>
  <c r="AP1422" i="1"/>
  <c r="AO1422" i="1"/>
  <c r="BJ1423" i="1"/>
  <c r="BI1423" i="1"/>
  <c r="BH1423" i="1"/>
  <c r="BF1423" i="1"/>
  <c r="BE1423" i="1"/>
  <c r="AU1423" i="1"/>
  <c r="AT1423" i="1"/>
  <c r="AS1423" i="1"/>
  <c r="AQ1423" i="1"/>
  <c r="AP1423" i="1"/>
  <c r="AO1423" i="1"/>
  <c r="BJ1424" i="1"/>
  <c r="BI1424" i="1"/>
  <c r="BH1424" i="1"/>
  <c r="BF1424" i="1"/>
  <c r="BE1424" i="1"/>
  <c r="AU1424" i="1"/>
  <c r="AT1424" i="1"/>
  <c r="AS1424" i="1"/>
  <c r="AQ1424" i="1"/>
  <c r="AP1424" i="1"/>
  <c r="AO1424" i="1"/>
  <c r="BJ1425" i="1"/>
  <c r="BI1425" i="1"/>
  <c r="BH1425" i="1"/>
  <c r="BF1425" i="1"/>
  <c r="BE1425" i="1"/>
  <c r="AU1425" i="1"/>
  <c r="AT1425" i="1"/>
  <c r="AS1425" i="1"/>
  <c r="AQ1425" i="1"/>
  <c r="AP1425" i="1"/>
  <c r="AO1425" i="1"/>
  <c r="BJ1426" i="1"/>
  <c r="BI1426" i="1"/>
  <c r="BH1426" i="1"/>
  <c r="BF1426" i="1"/>
  <c r="BE1426" i="1"/>
  <c r="AU1426" i="1"/>
  <c r="AT1426" i="1"/>
  <c r="AS1426" i="1"/>
  <c r="AQ1426" i="1"/>
  <c r="AP1426" i="1"/>
  <c r="AO1426" i="1"/>
  <c r="BJ1427" i="1"/>
  <c r="BI1427" i="1"/>
  <c r="BH1427" i="1"/>
  <c r="BF1427" i="1"/>
  <c r="BE1427" i="1"/>
  <c r="AU1427" i="1"/>
  <c r="AT1427" i="1"/>
  <c r="AS1427" i="1"/>
  <c r="AQ1427" i="1"/>
  <c r="AP1427" i="1"/>
  <c r="AO1427" i="1"/>
  <c r="BJ1428" i="1"/>
  <c r="BI1428" i="1"/>
  <c r="BH1428" i="1"/>
  <c r="BF1428" i="1"/>
  <c r="BE1428" i="1"/>
  <c r="AU1428" i="1"/>
  <c r="AT1428" i="1"/>
  <c r="AS1428" i="1"/>
  <c r="AQ1428" i="1"/>
  <c r="AP1428" i="1"/>
  <c r="AO1428" i="1"/>
  <c r="BJ1429" i="1"/>
  <c r="BI1429" i="1"/>
  <c r="BH1429" i="1"/>
  <c r="BF1429" i="1"/>
  <c r="BE1429" i="1"/>
  <c r="AU1429" i="1"/>
  <c r="AT1429" i="1"/>
  <c r="AS1429" i="1"/>
  <c r="AQ1429" i="1"/>
  <c r="AP1429" i="1"/>
  <c r="AO1429" i="1"/>
  <c r="BJ1430" i="1"/>
  <c r="BI1430" i="1"/>
  <c r="BH1430" i="1"/>
  <c r="BF1430" i="1"/>
  <c r="BE1430" i="1"/>
  <c r="AU1430" i="1"/>
  <c r="AT1430" i="1"/>
  <c r="AS1430" i="1"/>
  <c r="AQ1430" i="1"/>
  <c r="AP1430" i="1"/>
  <c r="AO1430" i="1"/>
  <c r="BJ1431" i="1"/>
  <c r="BI1431" i="1"/>
  <c r="BH1431" i="1"/>
  <c r="BF1431" i="1"/>
  <c r="BE1431" i="1"/>
  <c r="AU1431" i="1"/>
  <c r="AT1431" i="1"/>
  <c r="AS1431" i="1"/>
  <c r="AQ1431" i="1"/>
  <c r="AP1431" i="1"/>
  <c r="AO1431" i="1"/>
  <c r="BJ1432" i="1"/>
  <c r="BI1432" i="1"/>
  <c r="BH1432" i="1"/>
  <c r="BF1432" i="1"/>
  <c r="BE1432" i="1"/>
  <c r="AU1432" i="1"/>
  <c r="AT1432" i="1"/>
  <c r="AS1432" i="1"/>
  <c r="AQ1432" i="1"/>
  <c r="AP1432" i="1"/>
  <c r="AO1432" i="1"/>
  <c r="BJ1433" i="1"/>
  <c r="BI1433" i="1"/>
  <c r="BH1433" i="1"/>
  <c r="BF1433" i="1"/>
  <c r="BE1433" i="1"/>
  <c r="AU1433" i="1"/>
  <c r="AT1433" i="1"/>
  <c r="AS1433" i="1"/>
  <c r="AQ1433" i="1"/>
  <c r="AP1433" i="1"/>
  <c r="AO1433" i="1"/>
  <c r="BJ1434" i="1"/>
  <c r="BI1434" i="1"/>
  <c r="BH1434" i="1"/>
  <c r="BF1434" i="1"/>
  <c r="BE1434" i="1"/>
  <c r="AU1434" i="1"/>
  <c r="AT1434" i="1"/>
  <c r="AS1434" i="1"/>
  <c r="AQ1434" i="1"/>
  <c r="AP1434" i="1"/>
  <c r="AO1434" i="1"/>
  <c r="BJ1435" i="1"/>
  <c r="BI1435" i="1"/>
  <c r="BH1435" i="1"/>
  <c r="BF1435" i="1"/>
  <c r="BE1435" i="1"/>
  <c r="AU1435" i="1"/>
  <c r="AT1435" i="1"/>
  <c r="AS1435" i="1"/>
  <c r="AQ1435" i="1"/>
  <c r="AP1435" i="1"/>
  <c r="AO1435" i="1"/>
  <c r="BJ1436" i="1"/>
  <c r="BI1436" i="1"/>
  <c r="BH1436" i="1"/>
  <c r="BF1436" i="1"/>
  <c r="BE1436" i="1"/>
  <c r="AU1436" i="1"/>
  <c r="AT1436" i="1"/>
  <c r="AS1436" i="1"/>
  <c r="AQ1436" i="1"/>
  <c r="AP1436" i="1"/>
  <c r="AO1436" i="1"/>
  <c r="BJ1437" i="1"/>
  <c r="BI1437" i="1"/>
  <c r="BH1437" i="1"/>
  <c r="BF1437" i="1"/>
  <c r="BE1437" i="1"/>
  <c r="AU1437" i="1"/>
  <c r="AT1437" i="1"/>
  <c r="AS1437" i="1"/>
  <c r="AQ1437" i="1"/>
  <c r="AP1437" i="1"/>
  <c r="AO1437" i="1"/>
  <c r="BJ1438" i="1"/>
  <c r="BI1438" i="1"/>
  <c r="BH1438" i="1"/>
  <c r="BF1438" i="1"/>
  <c r="BE1438" i="1"/>
  <c r="AU1438" i="1"/>
  <c r="AT1438" i="1"/>
  <c r="AS1438" i="1"/>
  <c r="AQ1438" i="1"/>
  <c r="AP1438" i="1"/>
  <c r="AO1438" i="1"/>
  <c r="BJ1439" i="1"/>
  <c r="BI1439" i="1"/>
  <c r="BH1439" i="1"/>
  <c r="BF1439" i="1"/>
  <c r="BE1439" i="1"/>
  <c r="AU1439" i="1"/>
  <c r="AT1439" i="1"/>
  <c r="AS1439" i="1"/>
  <c r="AQ1439" i="1"/>
  <c r="AP1439" i="1"/>
  <c r="AO1439" i="1"/>
  <c r="BJ1440" i="1"/>
  <c r="BI1440" i="1"/>
  <c r="BH1440" i="1"/>
  <c r="BF1440" i="1"/>
  <c r="BE1440" i="1"/>
  <c r="AU1440" i="1"/>
  <c r="AT1440" i="1"/>
  <c r="AS1440" i="1"/>
  <c r="AQ1440" i="1"/>
  <c r="AP1440" i="1"/>
  <c r="AO1440" i="1"/>
  <c r="BJ1441" i="1"/>
  <c r="BI1441" i="1"/>
  <c r="BH1441" i="1"/>
  <c r="BF1441" i="1"/>
  <c r="BE1441" i="1"/>
  <c r="AU1441" i="1"/>
  <c r="AT1441" i="1"/>
  <c r="AS1441" i="1"/>
  <c r="AQ1441" i="1"/>
  <c r="AP1441" i="1"/>
  <c r="AO1441" i="1"/>
  <c r="BJ1442" i="1"/>
  <c r="BI1442" i="1"/>
  <c r="BH1442" i="1"/>
  <c r="BF1442" i="1"/>
  <c r="BE1442" i="1"/>
  <c r="AU1442" i="1"/>
  <c r="AT1442" i="1"/>
  <c r="AS1442" i="1"/>
  <c r="AQ1442" i="1"/>
  <c r="AP1442" i="1"/>
  <c r="AO1442"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BI1405" i="1"/>
  <c r="BF1415" i="1"/>
  <c r="AU1415" i="1"/>
  <c r="AO1420" i="1"/>
  <c r="BI1420" i="1"/>
  <c r="BF1420" i="1"/>
  <c r="AU1420" i="1"/>
  <c r="AT1420" i="1"/>
  <c r="AQ1420" i="1"/>
  <c r="AP1420" i="1"/>
  <c r="BH1420" i="1"/>
  <c r="BJ1420" i="1"/>
  <c r="BE1420" i="1"/>
  <c r="AS1420" i="1"/>
  <c r="AI1420" i="1"/>
  <c r="BL1420" i="1" s="1"/>
  <c r="BJ1405" i="1"/>
  <c r="AU1416" i="1"/>
  <c r="BF1416" i="1"/>
  <c r="AS1416" i="1"/>
  <c r="AP1412" i="1"/>
  <c r="AI1409" i="1"/>
  <c r="AV1409" i="1" s="1"/>
  <c r="BJ1406" i="1"/>
  <c r="BE1406" i="1"/>
  <c r="BE1405" i="1"/>
  <c r="AI1408" i="1"/>
  <c r="AV1408" i="1" s="1"/>
  <c r="AO1414" i="1"/>
  <c r="BF1414" i="1"/>
  <c r="AT1406" i="1"/>
  <c r="AP1414" i="1"/>
  <c r="AT1405" i="1"/>
  <c r="AS1417" i="1"/>
  <c r="AT1413" i="1"/>
  <c r="AQ1413" i="1"/>
  <c r="AO1413" i="1"/>
  <c r="BJ1413" i="1"/>
  <c r="BH1413" i="1"/>
  <c r="AP1413" i="1"/>
  <c r="AU1413" i="1"/>
  <c r="BF1413" i="1"/>
  <c r="BE1409" i="1"/>
  <c r="BI1409" i="1"/>
  <c r="BH1408" i="1"/>
  <c r="BE1408" i="1"/>
  <c r="AS1408" i="1"/>
  <c r="BI1408" i="1"/>
  <c r="AT1407" i="1"/>
  <c r="BE1407" i="1"/>
  <c r="BH1407" i="1"/>
  <c r="BI1407" i="1"/>
  <c r="AO1407" i="1"/>
  <c r="AS1407" i="1"/>
  <c r="BF1407" i="1"/>
  <c r="AI1416" i="1"/>
  <c r="AV1416" i="1" s="1"/>
  <c r="AU1414" i="1"/>
  <c r="BF1406" i="1"/>
  <c r="AS1406" i="1"/>
  <c r="AO1406" i="1"/>
  <c r="BF1405" i="1"/>
  <c r="BL1407" i="1"/>
  <c r="AI1410" i="1"/>
  <c r="BL1410" i="1" s="1"/>
  <c r="BJ1416" i="1"/>
  <c r="AT1414" i="1"/>
  <c r="AQ1412" i="1"/>
  <c r="BJ1415" i="1"/>
  <c r="AU1412" i="1"/>
  <c r="AS1405" i="1"/>
  <c r="AO1405" i="1"/>
  <c r="BJ1417" i="1"/>
  <c r="AT1415" i="1"/>
  <c r="AP1419" i="1"/>
  <c r="AU1419" i="1"/>
  <c r="BJ1419" i="1"/>
  <c r="BF1419" i="1"/>
  <c r="AO1419" i="1"/>
  <c r="AS1419" i="1"/>
  <c r="AT1419" i="1"/>
  <c r="BI1419" i="1"/>
  <c r="BE1419" i="1"/>
  <c r="BH1419" i="1"/>
  <c r="AQ1419" i="1"/>
  <c r="AO1410" i="1"/>
  <c r="AT1410" i="1"/>
  <c r="BF1410" i="1"/>
  <c r="BJ1410" i="1"/>
  <c r="AP1410" i="1"/>
  <c r="AI1418" i="1"/>
  <c r="AV1418" i="1" s="1"/>
  <c r="AP1418" i="1"/>
  <c r="AU1418" i="1"/>
  <c r="AQ1418" i="1"/>
  <c r="BH1418" i="1"/>
  <c r="AP1406" i="1"/>
  <c r="AU1406" i="1"/>
  <c r="AQ1406" i="1"/>
  <c r="BH1406" i="1"/>
  <c r="BE1418" i="1"/>
  <c r="AQ1410" i="1"/>
  <c r="AO1418" i="1"/>
  <c r="AI1414" i="1"/>
  <c r="AV1414" i="1" s="1"/>
  <c r="AP1417" i="1"/>
  <c r="AU1417" i="1"/>
  <c r="AQ1417" i="1"/>
  <c r="BH1417" i="1"/>
  <c r="AP1405" i="1"/>
  <c r="AU1405" i="1"/>
  <c r="BG1405" i="1"/>
  <c r="BK1405" i="1"/>
  <c r="AQ1405" i="1"/>
  <c r="AV1405" i="1"/>
  <c r="BH1405" i="1"/>
  <c r="BL1405" i="1"/>
  <c r="AS1411" i="1"/>
  <c r="BE1411" i="1"/>
  <c r="BI1411" i="1"/>
  <c r="AO1411" i="1"/>
  <c r="AT1411" i="1"/>
  <c r="BF1411" i="1"/>
  <c r="BJ1411" i="1"/>
  <c r="AO1409" i="1"/>
  <c r="AT1409" i="1"/>
  <c r="BF1409" i="1"/>
  <c r="BJ1409" i="1"/>
  <c r="AP1409" i="1"/>
  <c r="AU1409" i="1"/>
  <c r="AP1407" i="1"/>
  <c r="AU1407" i="1"/>
  <c r="BJ1407" i="1"/>
  <c r="AO1408" i="1"/>
  <c r="AT1408" i="1"/>
  <c r="BF1408" i="1"/>
  <c r="BJ1408" i="1"/>
  <c r="AP1408" i="1"/>
  <c r="AU1408" i="1"/>
  <c r="AP1411" i="1"/>
  <c r="AI1419" i="1"/>
  <c r="BK1419" i="1" s="1"/>
  <c r="AU1411" i="1"/>
  <c r="AU1410" i="1"/>
  <c r="AS1418" i="1"/>
  <c r="AQ1411" i="1"/>
  <c r="AI1417" i="1"/>
  <c r="AV1417" i="1" s="1"/>
  <c r="AI1415" i="1"/>
  <c r="AV1415" i="1" s="1"/>
  <c r="BI1418" i="1"/>
  <c r="BH1411" i="1"/>
  <c r="AT1418" i="1"/>
  <c r="AQ1409" i="1"/>
  <c r="AO1417" i="1"/>
  <c r="AI1413" i="1"/>
  <c r="AQ1416" i="1"/>
  <c r="BH1416" i="1"/>
  <c r="BI1417" i="1"/>
  <c r="BH1410" i="1"/>
  <c r="BF1418" i="1"/>
  <c r="BE1416" i="1"/>
  <c r="AT1417" i="1"/>
  <c r="AS1410" i="1"/>
  <c r="AQ1408" i="1"/>
  <c r="AO1416" i="1"/>
  <c r="AI1412" i="1"/>
  <c r="AQ1415" i="1"/>
  <c r="BH1415" i="1"/>
  <c r="AS1415" i="1"/>
  <c r="BE1415" i="1"/>
  <c r="BI1415" i="1"/>
  <c r="AS1413" i="1"/>
  <c r="BE1413" i="1"/>
  <c r="BI1413" i="1"/>
  <c r="BJ1418" i="1"/>
  <c r="BI1416" i="1"/>
  <c r="BH1409" i="1"/>
  <c r="BF1417" i="1"/>
  <c r="BE1410" i="1"/>
  <c r="AT1416" i="1"/>
  <c r="AS1409" i="1"/>
  <c r="AQ1407" i="1"/>
  <c r="AO1415" i="1"/>
  <c r="AI1411" i="1"/>
  <c r="BK1411" i="1" s="1"/>
  <c r="AQ1414" i="1"/>
  <c r="BH1414" i="1"/>
  <c r="AS1414" i="1"/>
  <c r="BE1414" i="1"/>
  <c r="BI1414" i="1"/>
  <c r="AS1412" i="1"/>
  <c r="BE1412" i="1"/>
  <c r="BI1412" i="1"/>
  <c r="AO1412" i="1"/>
  <c r="AT1412" i="1"/>
  <c r="BF1412" i="1"/>
  <c r="BJ1412" i="1"/>
  <c r="Q1404" i="1"/>
  <c r="R1404" i="1"/>
  <c r="T1404" i="1"/>
  <c r="AA1404" i="1"/>
  <c r="U1404" i="1" s="1"/>
  <c r="AF1404" i="1"/>
  <c r="AG1404" i="1" s="1"/>
  <c r="AH1404" i="1"/>
  <c r="Q1403" i="1"/>
  <c r="R1403" i="1"/>
  <c r="T1403" i="1"/>
  <c r="AA1403" i="1"/>
  <c r="U1403" i="1" s="1"/>
  <c r="AF1403" i="1"/>
  <c r="AG1403" i="1" s="1"/>
  <c r="AH1403" i="1"/>
  <c r="Q1402" i="1"/>
  <c r="R1402" i="1"/>
  <c r="T1402" i="1"/>
  <c r="AA1402" i="1"/>
  <c r="U1402" i="1" s="1"/>
  <c r="AF1402" i="1"/>
  <c r="AG1402" i="1" s="1"/>
  <c r="AH1402" i="1"/>
  <c r="Q1401" i="1"/>
  <c r="R1401" i="1"/>
  <c r="T1401" i="1"/>
  <c r="AA1401" i="1"/>
  <c r="U1401" i="1" s="1"/>
  <c r="AF1401" i="1"/>
  <c r="AG1401" i="1" s="1"/>
  <c r="AH1401" i="1"/>
  <c r="Q1400" i="1"/>
  <c r="R1400" i="1"/>
  <c r="T1400" i="1"/>
  <c r="AA1400" i="1"/>
  <c r="U1400" i="1" s="1"/>
  <c r="AF1400" i="1"/>
  <c r="AG1400" i="1" s="1"/>
  <c r="AH1400" i="1"/>
  <c r="Q1399" i="1"/>
  <c r="R1399" i="1"/>
  <c r="T1399" i="1"/>
  <c r="AA1399" i="1"/>
  <c r="U1399" i="1" s="1"/>
  <c r="AF1399" i="1"/>
  <c r="AG1399" i="1" s="1"/>
  <c r="AH1399" i="1"/>
  <c r="BG1407" i="1" l="1"/>
  <c r="BG1409" i="1"/>
  <c r="BQ1409" i="1" s="1"/>
  <c r="BR1409" i="1" s="1"/>
  <c r="AV1407" i="1"/>
  <c r="BL1406" i="1"/>
  <c r="AV1406" i="1"/>
  <c r="BQ1406" i="1" s="1"/>
  <c r="BR1406" i="1" s="1"/>
  <c r="BK1406" i="1"/>
  <c r="BK1409" i="1"/>
  <c r="BQ1405" i="1"/>
  <c r="BR1405" i="1" s="1"/>
  <c r="BL1409" i="1"/>
  <c r="AI1400" i="1"/>
  <c r="BK1400" i="1" s="1"/>
  <c r="BL1443" i="1"/>
  <c r="BK1443" i="1"/>
  <c r="BG1443" i="1"/>
  <c r="AV1443" i="1"/>
  <c r="BL1442" i="1"/>
  <c r="BK1442" i="1"/>
  <c r="BG1442" i="1"/>
  <c r="AV1442" i="1"/>
  <c r="BL1441" i="1"/>
  <c r="BK1441" i="1"/>
  <c r="BG1441" i="1"/>
  <c r="AV1441" i="1"/>
  <c r="BL1440" i="1"/>
  <c r="BK1440" i="1"/>
  <c r="BG1440" i="1"/>
  <c r="AV1440" i="1"/>
  <c r="BL1439" i="1"/>
  <c r="BK1439" i="1"/>
  <c r="BG1439" i="1"/>
  <c r="AV1439" i="1"/>
  <c r="BL1438" i="1"/>
  <c r="BK1438" i="1"/>
  <c r="BG1438" i="1"/>
  <c r="AV1438" i="1"/>
  <c r="BL1437" i="1"/>
  <c r="BK1437" i="1"/>
  <c r="BG1437" i="1"/>
  <c r="AV1437" i="1"/>
  <c r="BL1436" i="1"/>
  <c r="BK1436" i="1"/>
  <c r="BG1436" i="1"/>
  <c r="AV1436" i="1"/>
  <c r="BL1435" i="1"/>
  <c r="BK1435" i="1"/>
  <c r="BG1435" i="1"/>
  <c r="AV1435" i="1"/>
  <c r="BL1434" i="1"/>
  <c r="BK1434" i="1"/>
  <c r="BG1434" i="1"/>
  <c r="AV1434" i="1"/>
  <c r="BL1433" i="1"/>
  <c r="BK1433" i="1"/>
  <c r="BG1433" i="1"/>
  <c r="AV1433" i="1"/>
  <c r="BL1432" i="1"/>
  <c r="BK1432" i="1"/>
  <c r="BG1432" i="1"/>
  <c r="AV1432" i="1"/>
  <c r="BL1431" i="1"/>
  <c r="BK1431" i="1"/>
  <c r="BG1431" i="1"/>
  <c r="AV1431" i="1"/>
  <c r="BL1430" i="1"/>
  <c r="BK1430" i="1"/>
  <c r="BG1430" i="1"/>
  <c r="AV1430" i="1"/>
  <c r="BL1429" i="1"/>
  <c r="BK1429" i="1"/>
  <c r="BG1429" i="1"/>
  <c r="AV1429" i="1"/>
  <c r="BL1428" i="1"/>
  <c r="BK1428" i="1"/>
  <c r="BG1428" i="1"/>
  <c r="AV1428" i="1"/>
  <c r="BL1427" i="1"/>
  <c r="BK1427" i="1"/>
  <c r="BG1427" i="1"/>
  <c r="AV1427" i="1"/>
  <c r="BL1426" i="1"/>
  <c r="BK1426" i="1"/>
  <c r="BG1426" i="1"/>
  <c r="AV1426" i="1"/>
  <c r="BL1425" i="1"/>
  <c r="BK1425" i="1"/>
  <c r="BG1425" i="1"/>
  <c r="AV1425" i="1"/>
  <c r="BL1424" i="1"/>
  <c r="BK1424" i="1"/>
  <c r="BG1424" i="1"/>
  <c r="AV1424" i="1"/>
  <c r="BL1423" i="1"/>
  <c r="BK1423" i="1"/>
  <c r="BG1423" i="1"/>
  <c r="AV1423" i="1"/>
  <c r="BL1422" i="1"/>
  <c r="BK1422" i="1"/>
  <c r="BG1422" i="1"/>
  <c r="AV1422" i="1"/>
  <c r="BL1421" i="1"/>
  <c r="BK1421" i="1"/>
  <c r="BG1421" i="1"/>
  <c r="AV1421" i="1"/>
  <c r="AV1420" i="1"/>
  <c r="BK1420" i="1"/>
  <c r="BG1420" i="1"/>
  <c r="BK1408" i="1"/>
  <c r="BG1408" i="1"/>
  <c r="BL1408" i="1"/>
  <c r="BL1415" i="1"/>
  <c r="AV1410" i="1"/>
  <c r="BK1410" i="1"/>
  <c r="BG1419" i="1"/>
  <c r="BG1410" i="1"/>
  <c r="AV1419" i="1"/>
  <c r="BL1416" i="1"/>
  <c r="BG1416" i="1"/>
  <c r="BL1414" i="1"/>
  <c r="BK1416" i="1"/>
  <c r="BL1411" i="1"/>
  <c r="BG1411" i="1"/>
  <c r="AV1413" i="1"/>
  <c r="BL1413" i="1"/>
  <c r="BK1413" i="1"/>
  <c r="BG1413" i="1"/>
  <c r="BL1417" i="1"/>
  <c r="AV1411" i="1"/>
  <c r="BK1417" i="1"/>
  <c r="BL1419" i="1"/>
  <c r="BG1417" i="1"/>
  <c r="BK1418" i="1"/>
  <c r="BG1418" i="1"/>
  <c r="BK1414" i="1"/>
  <c r="BG1414" i="1"/>
  <c r="BL1412" i="1"/>
  <c r="AV1412" i="1"/>
  <c r="BG1412" i="1"/>
  <c r="BK1412" i="1"/>
  <c r="BL1418" i="1"/>
  <c r="BK1415" i="1"/>
  <c r="BG1415" i="1"/>
  <c r="BQ1415" i="1" s="1"/>
  <c r="AI1404" i="1"/>
  <c r="AV1404" i="1" s="1"/>
  <c r="AP1404" i="1"/>
  <c r="AQ1404" i="1"/>
  <c r="AS1404" i="1"/>
  <c r="AT1404" i="1"/>
  <c r="BI1404" i="1"/>
  <c r="AO1404" i="1"/>
  <c r="BJ1404" i="1"/>
  <c r="AU1404" i="1"/>
  <c r="BE1404" i="1"/>
  <c r="BF1404" i="1"/>
  <c r="BH1404" i="1"/>
  <c r="AI1403" i="1"/>
  <c r="BG1403" i="1" s="1"/>
  <c r="AP1403" i="1"/>
  <c r="AQ1403" i="1"/>
  <c r="BF1403" i="1"/>
  <c r="AS1403" i="1"/>
  <c r="AT1403" i="1"/>
  <c r="AU1403" i="1"/>
  <c r="BE1403" i="1"/>
  <c r="BH1403" i="1"/>
  <c r="BI1403" i="1"/>
  <c r="AO1403" i="1"/>
  <c r="BJ1403" i="1"/>
  <c r="AI1402" i="1"/>
  <c r="BL1402" i="1" s="1"/>
  <c r="AP1402" i="1"/>
  <c r="AU1402" i="1"/>
  <c r="BH1402" i="1"/>
  <c r="BI1402" i="1"/>
  <c r="AO1402" i="1"/>
  <c r="BJ1402" i="1"/>
  <c r="AQ1402" i="1"/>
  <c r="AS1402" i="1"/>
  <c r="AT1402" i="1"/>
  <c r="BE1402" i="1"/>
  <c r="BF1402" i="1"/>
  <c r="AI1401" i="1"/>
  <c r="BG1401" i="1" s="1"/>
  <c r="AP1401" i="1"/>
  <c r="AQ1401" i="1"/>
  <c r="BE1401" i="1"/>
  <c r="BF1401" i="1"/>
  <c r="BH1401" i="1"/>
  <c r="AS1401" i="1"/>
  <c r="AT1401" i="1"/>
  <c r="AU1401" i="1"/>
  <c r="AO1401" i="1"/>
  <c r="BI1401" i="1"/>
  <c r="BJ1401" i="1"/>
  <c r="AP1400" i="1"/>
  <c r="AQ1400" i="1"/>
  <c r="AS1400" i="1"/>
  <c r="AT1400" i="1"/>
  <c r="BE1400" i="1"/>
  <c r="BH1400" i="1"/>
  <c r="AU1400" i="1"/>
  <c r="BF1400" i="1"/>
  <c r="BI1400" i="1"/>
  <c r="AO1400" i="1"/>
  <c r="BJ1400" i="1"/>
  <c r="AI1399" i="1"/>
  <c r="AV1399" i="1" s="1"/>
  <c r="AP1399" i="1"/>
  <c r="AQ1399" i="1"/>
  <c r="AS1399" i="1"/>
  <c r="AT1399" i="1"/>
  <c r="AU1399" i="1"/>
  <c r="BE1399" i="1"/>
  <c r="BF1399" i="1"/>
  <c r="BH1399" i="1"/>
  <c r="BI1399" i="1"/>
  <c r="AO1399" i="1"/>
  <c r="BJ1399" i="1"/>
  <c r="BQ1407" i="1" l="1"/>
  <c r="BR1407" i="1" s="1"/>
  <c r="BL1400" i="1"/>
  <c r="BG1400" i="1"/>
  <c r="AV1400" i="1"/>
  <c r="BQ1411" i="1"/>
  <c r="BR1411" i="1" s="1"/>
  <c r="BG1404" i="1"/>
  <c r="BQ1404" i="1" s="1"/>
  <c r="BR1404" i="1" s="1"/>
  <c r="BQ1410" i="1"/>
  <c r="BR1410" i="1" s="1"/>
  <c r="BL1404" i="1"/>
  <c r="BQ1413" i="1"/>
  <c r="BR1413" i="1" s="1"/>
  <c r="BQ1419" i="1"/>
  <c r="BR1419" i="1" s="1"/>
  <c r="BQ1437" i="1"/>
  <c r="BR1437" i="1" s="1"/>
  <c r="BQ1440" i="1"/>
  <c r="BR1440" i="1" s="1"/>
  <c r="BQ1443" i="1"/>
  <c r="BR1443" i="1" s="1"/>
  <c r="BQ1423" i="1"/>
  <c r="BR1423" i="1" s="1"/>
  <c r="BQ1426" i="1"/>
  <c r="BR1426" i="1" s="1"/>
  <c r="BQ1429" i="1"/>
  <c r="BR1429" i="1" s="1"/>
  <c r="BQ1432" i="1"/>
  <c r="BR1432" i="1" s="1"/>
  <c r="BQ1435" i="1"/>
  <c r="BR1435" i="1" s="1"/>
  <c r="BQ1438" i="1"/>
  <c r="BR1438" i="1" s="1"/>
  <c r="BQ1422" i="1"/>
  <c r="BR1422" i="1" s="1"/>
  <c r="BQ1425" i="1"/>
  <c r="BR1425" i="1" s="1"/>
  <c r="BQ1428" i="1"/>
  <c r="BR1428" i="1" s="1"/>
  <c r="BQ1431" i="1"/>
  <c r="BR1431" i="1" s="1"/>
  <c r="BQ1434" i="1"/>
  <c r="BR1434" i="1" s="1"/>
  <c r="BQ1412" i="1"/>
  <c r="BR1412" i="1" s="1"/>
  <c r="BQ1420" i="1"/>
  <c r="BR1420" i="1" s="1"/>
  <c r="BR1415" i="1"/>
  <c r="BQ1421" i="1"/>
  <c r="BR1421" i="1" s="1"/>
  <c r="BQ1424" i="1"/>
  <c r="BR1424" i="1" s="1"/>
  <c r="BQ1427" i="1"/>
  <c r="BR1427" i="1" s="1"/>
  <c r="BQ1430" i="1"/>
  <c r="BR1430" i="1" s="1"/>
  <c r="BQ1433" i="1"/>
  <c r="BR1433" i="1" s="1"/>
  <c r="BQ1436" i="1"/>
  <c r="BR1436" i="1" s="1"/>
  <c r="BQ1439" i="1"/>
  <c r="BR1439" i="1" s="1"/>
  <c r="BQ1442" i="1"/>
  <c r="BR1442" i="1" s="1"/>
  <c r="BQ1416" i="1"/>
  <c r="BR1416" i="1" s="1"/>
  <c r="BQ1408" i="1"/>
  <c r="BR1408" i="1" s="1"/>
  <c r="BQ1441" i="1"/>
  <c r="BR1441" i="1" s="1"/>
  <c r="BQ1418" i="1"/>
  <c r="BR1418" i="1" s="1"/>
  <c r="BQ1414" i="1"/>
  <c r="BR1414" i="1" s="1"/>
  <c r="BQ1417" i="1"/>
  <c r="BR1417" i="1" s="1"/>
  <c r="BK1404" i="1"/>
  <c r="AV1403" i="1"/>
  <c r="BG1402" i="1"/>
  <c r="AV1402" i="1"/>
  <c r="BL1403" i="1"/>
  <c r="BK1403" i="1"/>
  <c r="BK1402" i="1"/>
  <c r="AV1401" i="1"/>
  <c r="BL1401" i="1"/>
  <c r="BK1401" i="1"/>
  <c r="BG1399" i="1"/>
  <c r="BK1399" i="1"/>
  <c r="BL1399" i="1"/>
  <c r="BQ1400" i="1" l="1"/>
  <c r="BR1400" i="1" s="1"/>
  <c r="BQ1402" i="1"/>
  <c r="BR1402" i="1" s="1"/>
  <c r="BQ1401" i="1"/>
  <c r="BR1401" i="1" s="1"/>
  <c r="BQ1403" i="1"/>
  <c r="BR1403" i="1" s="1"/>
  <c r="BQ1399" i="1"/>
  <c r="BR1399" i="1" s="1"/>
  <c r="Q1398" i="1" l="1"/>
  <c r="R1398" i="1"/>
  <c r="T1398" i="1"/>
  <c r="AA1398" i="1"/>
  <c r="U1398" i="1" s="1"/>
  <c r="AF1398" i="1"/>
  <c r="AG1398" i="1" s="1"/>
  <c r="AH1398" i="1"/>
  <c r="Q1397" i="1"/>
  <c r="R1397" i="1"/>
  <c r="T1397" i="1"/>
  <c r="AA1397" i="1"/>
  <c r="U1397" i="1" s="1"/>
  <c r="AF1397" i="1"/>
  <c r="AG1397" i="1" s="1"/>
  <c r="AH1397" i="1"/>
  <c r="Q1396" i="1"/>
  <c r="R1396" i="1"/>
  <c r="T1396" i="1"/>
  <c r="AA1396" i="1"/>
  <c r="U1396" i="1" s="1"/>
  <c r="AF1396" i="1"/>
  <c r="AG1396" i="1" s="1"/>
  <c r="AH1396" i="1"/>
  <c r="Q1395" i="1"/>
  <c r="R1395" i="1"/>
  <c r="T1395" i="1"/>
  <c r="AA1395" i="1"/>
  <c r="U1395" i="1" s="1"/>
  <c r="AF1395" i="1"/>
  <c r="AG1395" i="1" s="1"/>
  <c r="AH1395" i="1"/>
  <c r="Q1394" i="1"/>
  <c r="R1394" i="1"/>
  <c r="T1394" i="1"/>
  <c r="AA1394" i="1"/>
  <c r="U1394" i="1" s="1"/>
  <c r="AF1394" i="1"/>
  <c r="AG1394" i="1" s="1"/>
  <c r="AH1394" i="1"/>
  <c r="Q1393" i="1"/>
  <c r="R1393" i="1"/>
  <c r="T1393" i="1"/>
  <c r="AA1393" i="1"/>
  <c r="U1393" i="1" s="1"/>
  <c r="AF1393" i="1"/>
  <c r="AG1393" i="1" s="1"/>
  <c r="AH1393" i="1"/>
  <c r="Q1392" i="1"/>
  <c r="R1392" i="1"/>
  <c r="T1392" i="1"/>
  <c r="AA1392" i="1"/>
  <c r="U1392" i="1" s="1"/>
  <c r="AF1392" i="1"/>
  <c r="AG1392" i="1" s="1"/>
  <c r="AH1392" i="1"/>
  <c r="Q1391" i="1"/>
  <c r="R1391" i="1"/>
  <c r="T1391" i="1"/>
  <c r="AA1391" i="1"/>
  <c r="U1391" i="1" s="1"/>
  <c r="AF1391" i="1"/>
  <c r="AG1391" i="1" s="1"/>
  <c r="AH1391" i="1"/>
  <c r="Q1390" i="1"/>
  <c r="R1390" i="1"/>
  <c r="T1390" i="1"/>
  <c r="AA1390" i="1"/>
  <c r="U1390" i="1" s="1"/>
  <c r="AF1390" i="1"/>
  <c r="AG1390" i="1" s="1"/>
  <c r="AH1390" i="1"/>
  <c r="AI1398" i="1" l="1"/>
  <c r="BK1398" i="1" s="1"/>
  <c r="AI1397" i="1"/>
  <c r="BL1397" i="1" s="1"/>
  <c r="AP1398" i="1"/>
  <c r="BE1398" i="1"/>
  <c r="BH1398" i="1"/>
  <c r="AQ1398" i="1"/>
  <c r="AU1398" i="1"/>
  <c r="BF1398" i="1"/>
  <c r="AS1398" i="1"/>
  <c r="AT1398" i="1"/>
  <c r="BI1398" i="1"/>
  <c r="AO1398" i="1"/>
  <c r="BJ1398" i="1"/>
  <c r="AP1397" i="1"/>
  <c r="AO1397" i="1"/>
  <c r="BJ1397" i="1"/>
  <c r="AQ1397" i="1"/>
  <c r="AS1397" i="1"/>
  <c r="BH1397" i="1"/>
  <c r="BI1397" i="1"/>
  <c r="AT1397" i="1"/>
  <c r="AU1397" i="1"/>
  <c r="BE1397" i="1"/>
  <c r="BF1397" i="1"/>
  <c r="AI1396" i="1"/>
  <c r="BL1396" i="1" s="1"/>
  <c r="AI1395" i="1"/>
  <c r="BL1395" i="1" s="1"/>
  <c r="AP1396" i="1"/>
  <c r="AT1396" i="1"/>
  <c r="AU1396" i="1"/>
  <c r="BH1396" i="1"/>
  <c r="AQ1396" i="1"/>
  <c r="AS1396" i="1"/>
  <c r="BE1396" i="1"/>
  <c r="BF1396" i="1"/>
  <c r="BI1396" i="1"/>
  <c r="AO1396" i="1"/>
  <c r="BJ1396" i="1"/>
  <c r="AI1394" i="1"/>
  <c r="BL1394" i="1" s="1"/>
  <c r="AP1395" i="1"/>
  <c r="BF1395" i="1"/>
  <c r="BH1395" i="1"/>
  <c r="BI1395" i="1"/>
  <c r="AO1395" i="1"/>
  <c r="AQ1395" i="1"/>
  <c r="AS1395" i="1"/>
  <c r="AT1395" i="1"/>
  <c r="AU1395" i="1"/>
  <c r="BE1395" i="1"/>
  <c r="BJ1395" i="1"/>
  <c r="AP1394" i="1"/>
  <c r="BI1394" i="1"/>
  <c r="AQ1394" i="1"/>
  <c r="AT1394" i="1"/>
  <c r="AU1394" i="1"/>
  <c r="AO1394" i="1"/>
  <c r="BJ1394" i="1"/>
  <c r="AS1394" i="1"/>
  <c r="BE1394" i="1"/>
  <c r="BF1394" i="1"/>
  <c r="BH1394" i="1"/>
  <c r="AI1393" i="1"/>
  <c r="BG1393" i="1" s="1"/>
  <c r="AP1393" i="1"/>
  <c r="AQ1393" i="1"/>
  <c r="BI1393" i="1"/>
  <c r="AS1393" i="1"/>
  <c r="BE1393" i="1"/>
  <c r="BF1393" i="1"/>
  <c r="AT1393" i="1"/>
  <c r="AU1393" i="1"/>
  <c r="BH1393" i="1"/>
  <c r="AO1393" i="1"/>
  <c r="BJ1393" i="1"/>
  <c r="AI1392" i="1"/>
  <c r="BG1392" i="1" s="1"/>
  <c r="AP1392" i="1"/>
  <c r="AQ1392" i="1"/>
  <c r="AS1392" i="1"/>
  <c r="AT1392" i="1"/>
  <c r="AU1392" i="1"/>
  <c r="BE1392" i="1"/>
  <c r="BF1392" i="1"/>
  <c r="BH1392" i="1"/>
  <c r="BI1392" i="1"/>
  <c r="AO1392" i="1"/>
  <c r="BJ1392" i="1"/>
  <c r="AI1391" i="1"/>
  <c r="BK1391" i="1" s="1"/>
  <c r="AI1390" i="1"/>
  <c r="AV1390" i="1" s="1"/>
  <c r="AP1391" i="1"/>
  <c r="AQ1391" i="1"/>
  <c r="AS1391" i="1"/>
  <c r="AT1391" i="1"/>
  <c r="AU1391" i="1"/>
  <c r="BE1391" i="1"/>
  <c r="BF1391" i="1"/>
  <c r="BH1391" i="1"/>
  <c r="BI1391" i="1"/>
  <c r="AO1391" i="1"/>
  <c r="BJ1391" i="1"/>
  <c r="AP1390" i="1"/>
  <c r="AQ1390" i="1"/>
  <c r="AS1390" i="1"/>
  <c r="AT1390" i="1"/>
  <c r="AU1390" i="1"/>
  <c r="BE1390" i="1"/>
  <c r="BF1390" i="1"/>
  <c r="BH1390" i="1"/>
  <c r="BI1390" i="1"/>
  <c r="AO1390" i="1"/>
  <c r="BJ1390" i="1"/>
  <c r="Q1389" i="1"/>
  <c r="R1389" i="1"/>
  <c r="T1389" i="1"/>
  <c r="AA1389" i="1"/>
  <c r="U1389" i="1" s="1"/>
  <c r="AF1389" i="1"/>
  <c r="AG1389" i="1" s="1"/>
  <c r="AH1389" i="1"/>
  <c r="Q1388" i="1"/>
  <c r="R1388" i="1"/>
  <c r="T1388" i="1"/>
  <c r="AA1388" i="1"/>
  <c r="U1388" i="1" s="1"/>
  <c r="AF1388" i="1"/>
  <c r="AG1388" i="1" s="1"/>
  <c r="AH1388" i="1"/>
  <c r="AH1387" i="1"/>
  <c r="AH1386" i="1"/>
  <c r="AH1385" i="1"/>
  <c r="AH1384" i="1"/>
  <c r="AH1383" i="1"/>
  <c r="AH1382" i="1"/>
  <c r="AH1381" i="1"/>
  <c r="AH1380" i="1"/>
  <c r="AH1379" i="1"/>
  <c r="AH1378" i="1"/>
  <c r="AH1377" i="1"/>
  <c r="AH1376" i="1"/>
  <c r="AH1375" i="1"/>
  <c r="AH1374" i="1"/>
  <c r="AH1373" i="1"/>
  <c r="AH1372" i="1"/>
  <c r="AF1387" i="1"/>
  <c r="AG1387" i="1" s="1"/>
  <c r="AF1386" i="1"/>
  <c r="AG1386" i="1" s="1"/>
  <c r="AF1385" i="1"/>
  <c r="AG1385" i="1" s="1"/>
  <c r="AF1384" i="1"/>
  <c r="AG1384" i="1" s="1"/>
  <c r="AF1383" i="1"/>
  <c r="AG1383" i="1" s="1"/>
  <c r="AF1382" i="1"/>
  <c r="AG1382" i="1" s="1"/>
  <c r="AF1381" i="1"/>
  <c r="AG1381" i="1" s="1"/>
  <c r="AF1380" i="1"/>
  <c r="AG1380" i="1" s="1"/>
  <c r="AF1379" i="1"/>
  <c r="AG1379" i="1" s="1"/>
  <c r="AF1378" i="1"/>
  <c r="AG1378" i="1" s="1"/>
  <c r="AF1377" i="1"/>
  <c r="AG1377" i="1" s="1"/>
  <c r="AF1376" i="1"/>
  <c r="AG1376" i="1" s="1"/>
  <c r="AF1375" i="1"/>
  <c r="AG1375" i="1" s="1"/>
  <c r="AF1374" i="1"/>
  <c r="AG1374" i="1" s="1"/>
  <c r="AF1373" i="1"/>
  <c r="AG1373" i="1" s="1"/>
  <c r="AF1372" i="1"/>
  <c r="AG1372" i="1" s="1"/>
  <c r="AA1387" i="1"/>
  <c r="U1387" i="1" s="1"/>
  <c r="AA1386" i="1"/>
  <c r="U1386" i="1" s="1"/>
  <c r="AA1385" i="1"/>
  <c r="U1385" i="1" s="1"/>
  <c r="AA1384" i="1"/>
  <c r="U1384" i="1" s="1"/>
  <c r="AA1383" i="1"/>
  <c r="U1383" i="1" s="1"/>
  <c r="AA1382" i="1"/>
  <c r="U1382" i="1" s="1"/>
  <c r="AA1381" i="1"/>
  <c r="U1381" i="1" s="1"/>
  <c r="AA1380" i="1"/>
  <c r="U1380" i="1" s="1"/>
  <c r="AA1379" i="1"/>
  <c r="U1379" i="1" s="1"/>
  <c r="AA1378" i="1"/>
  <c r="U1378" i="1" s="1"/>
  <c r="AA1377" i="1"/>
  <c r="U1377" i="1" s="1"/>
  <c r="AA1376" i="1"/>
  <c r="U1376" i="1" s="1"/>
  <c r="AA1375" i="1"/>
  <c r="U1375" i="1" s="1"/>
  <c r="AA1374" i="1"/>
  <c r="U1374" i="1" s="1"/>
  <c r="AA1373" i="1"/>
  <c r="U1373" i="1" s="1"/>
  <c r="AA1372" i="1"/>
  <c r="U1372" i="1" s="1"/>
  <c r="T1387" i="1"/>
  <c r="T1386" i="1"/>
  <c r="T1385" i="1"/>
  <c r="T1384" i="1"/>
  <c r="T1383" i="1"/>
  <c r="T1382" i="1"/>
  <c r="T1381" i="1"/>
  <c r="T1380" i="1"/>
  <c r="T1379" i="1"/>
  <c r="T1378" i="1"/>
  <c r="T1377" i="1"/>
  <c r="T1376" i="1"/>
  <c r="T1375" i="1"/>
  <c r="T1374" i="1"/>
  <c r="T1373" i="1"/>
  <c r="T1372" i="1"/>
  <c r="R1387" i="1"/>
  <c r="R1386" i="1"/>
  <c r="R1385" i="1"/>
  <c r="R1384" i="1"/>
  <c r="R1383" i="1"/>
  <c r="R1382" i="1"/>
  <c r="R1381" i="1"/>
  <c r="R1380" i="1"/>
  <c r="R1379" i="1"/>
  <c r="R1378" i="1"/>
  <c r="R1377" i="1"/>
  <c r="R1376" i="1"/>
  <c r="R1375" i="1"/>
  <c r="R1374" i="1"/>
  <c r="R1373" i="1"/>
  <c r="R1372" i="1"/>
  <c r="Q1387" i="1"/>
  <c r="Q1386" i="1"/>
  <c r="Q1385" i="1"/>
  <c r="Q1384" i="1"/>
  <c r="Q1383" i="1"/>
  <c r="Q1382" i="1"/>
  <c r="Q1381" i="1"/>
  <c r="Q1380" i="1"/>
  <c r="Q1379" i="1"/>
  <c r="Q1378" i="1"/>
  <c r="Q1377" i="1"/>
  <c r="Q1376" i="1"/>
  <c r="Q1375" i="1"/>
  <c r="Q1374" i="1"/>
  <c r="Q1373" i="1"/>
  <c r="Q1372" i="1"/>
  <c r="Q1371" i="1"/>
  <c r="R1371" i="1"/>
  <c r="T1371" i="1"/>
  <c r="AA1371" i="1"/>
  <c r="U1371" i="1" s="1"/>
  <c r="AF1371" i="1"/>
  <c r="AG1371" i="1" s="1"/>
  <c r="AH1371" i="1"/>
  <c r="AV1398" i="1" l="1"/>
  <c r="BG1398" i="1"/>
  <c r="BL1398" i="1"/>
  <c r="BK1397" i="1"/>
  <c r="BG1397" i="1"/>
  <c r="AV1397" i="1"/>
  <c r="BK1396" i="1"/>
  <c r="AV1395" i="1"/>
  <c r="BK1392" i="1"/>
  <c r="BG1395" i="1"/>
  <c r="BG1396" i="1"/>
  <c r="AV1396" i="1"/>
  <c r="BK1395" i="1"/>
  <c r="BK1393" i="1"/>
  <c r="AV1393" i="1"/>
  <c r="AV1394" i="1"/>
  <c r="BG1394" i="1"/>
  <c r="BK1394" i="1"/>
  <c r="BL1393" i="1"/>
  <c r="BL1392" i="1"/>
  <c r="AV1392" i="1"/>
  <c r="AV1391" i="1"/>
  <c r="BG1391" i="1"/>
  <c r="BL1391" i="1"/>
  <c r="BL1390" i="1"/>
  <c r="BK1390" i="1"/>
  <c r="BG1390" i="1"/>
  <c r="AI1389" i="1"/>
  <c r="BK1389" i="1" s="1"/>
  <c r="AP1389" i="1"/>
  <c r="BF1389" i="1"/>
  <c r="BH1389" i="1"/>
  <c r="AO1389" i="1"/>
  <c r="BJ1389" i="1"/>
  <c r="AQ1389" i="1"/>
  <c r="AT1389" i="1"/>
  <c r="BE1389" i="1"/>
  <c r="AS1389" i="1"/>
  <c r="AU1389" i="1"/>
  <c r="BI1389" i="1"/>
  <c r="AP1388" i="1"/>
  <c r="AS1388" i="1"/>
  <c r="BF1388" i="1"/>
  <c r="AQ1388" i="1"/>
  <c r="AT1388" i="1"/>
  <c r="BE1388" i="1"/>
  <c r="AU1388" i="1"/>
  <c r="AO1388" i="1"/>
  <c r="BJ1388" i="1"/>
  <c r="BH1388" i="1"/>
  <c r="BI1388" i="1"/>
  <c r="AI1388" i="1"/>
  <c r="BK1388" i="1" s="1"/>
  <c r="BJ1372" i="1"/>
  <c r="BI1372" i="1"/>
  <c r="BH1372" i="1"/>
  <c r="BF1372" i="1"/>
  <c r="BE1372" i="1"/>
  <c r="AU1372" i="1"/>
  <c r="AT1372" i="1"/>
  <c r="AS1372" i="1"/>
  <c r="AQ1372" i="1"/>
  <c r="AP1372" i="1"/>
  <c r="AO1372" i="1"/>
  <c r="BJ1373" i="1"/>
  <c r="BI1373" i="1"/>
  <c r="BH1373" i="1"/>
  <c r="BF1373" i="1"/>
  <c r="BE1373" i="1"/>
  <c r="AU1373" i="1"/>
  <c r="AT1373" i="1"/>
  <c r="AS1373" i="1"/>
  <c r="AQ1373" i="1"/>
  <c r="AP1373" i="1"/>
  <c r="AO1373" i="1"/>
  <c r="BJ1374" i="1"/>
  <c r="BI1374" i="1"/>
  <c r="BH1374" i="1"/>
  <c r="BF1374" i="1"/>
  <c r="BE1374" i="1"/>
  <c r="AU1374" i="1"/>
  <c r="AT1374" i="1"/>
  <c r="AS1374" i="1"/>
  <c r="AQ1374" i="1"/>
  <c r="AP1374" i="1"/>
  <c r="AO1374" i="1"/>
  <c r="BJ1375" i="1"/>
  <c r="BI1375" i="1"/>
  <c r="BH1375" i="1"/>
  <c r="BF1375" i="1"/>
  <c r="BE1375" i="1"/>
  <c r="AU1375" i="1"/>
  <c r="AT1375" i="1"/>
  <c r="AS1375" i="1"/>
  <c r="AQ1375" i="1"/>
  <c r="AP1375" i="1"/>
  <c r="AO1375" i="1"/>
  <c r="BJ1376" i="1"/>
  <c r="BI1376" i="1"/>
  <c r="BH1376" i="1"/>
  <c r="BF1376" i="1"/>
  <c r="BE1376" i="1"/>
  <c r="AU1376" i="1"/>
  <c r="AT1376" i="1"/>
  <c r="AS1376" i="1"/>
  <c r="AQ1376" i="1"/>
  <c r="AP1376" i="1"/>
  <c r="AO1376" i="1"/>
  <c r="BJ1377" i="1"/>
  <c r="BI1377" i="1"/>
  <c r="BH1377" i="1"/>
  <c r="BF1377" i="1"/>
  <c r="BE1377" i="1"/>
  <c r="AU1377" i="1"/>
  <c r="AT1377" i="1"/>
  <c r="AS1377" i="1"/>
  <c r="AQ1377" i="1"/>
  <c r="AP1377" i="1"/>
  <c r="AO1377" i="1"/>
  <c r="BJ1378" i="1"/>
  <c r="BI1378" i="1"/>
  <c r="BH1378" i="1"/>
  <c r="BF1378" i="1"/>
  <c r="BE1378" i="1"/>
  <c r="AU1378" i="1"/>
  <c r="AT1378" i="1"/>
  <c r="AS1378" i="1"/>
  <c r="AQ1378" i="1"/>
  <c r="AP1378" i="1"/>
  <c r="AO1378" i="1"/>
  <c r="BJ1379" i="1"/>
  <c r="BI1379" i="1"/>
  <c r="BH1379" i="1"/>
  <c r="BF1379" i="1"/>
  <c r="BE1379" i="1"/>
  <c r="AU1379" i="1"/>
  <c r="AT1379" i="1"/>
  <c r="AS1379" i="1"/>
  <c r="AQ1379" i="1"/>
  <c r="AP1379" i="1"/>
  <c r="AO1379" i="1"/>
  <c r="BJ1380" i="1"/>
  <c r="BI1380" i="1"/>
  <c r="BH1380" i="1"/>
  <c r="BF1380" i="1"/>
  <c r="BE1380" i="1"/>
  <c r="AU1380" i="1"/>
  <c r="AT1380" i="1"/>
  <c r="AS1380" i="1"/>
  <c r="AQ1380" i="1"/>
  <c r="AP1380" i="1"/>
  <c r="AO1380" i="1"/>
  <c r="BJ1381" i="1"/>
  <c r="BI1381" i="1"/>
  <c r="BH1381" i="1"/>
  <c r="BF1381" i="1"/>
  <c r="BE1381" i="1"/>
  <c r="AU1381" i="1"/>
  <c r="AT1381" i="1"/>
  <c r="AS1381" i="1"/>
  <c r="AQ1381" i="1"/>
  <c r="AP1381" i="1"/>
  <c r="AO1381" i="1"/>
  <c r="BJ1382" i="1"/>
  <c r="BI1382" i="1"/>
  <c r="BH1382" i="1"/>
  <c r="BF1382" i="1"/>
  <c r="BE1382" i="1"/>
  <c r="AU1382" i="1"/>
  <c r="AT1382" i="1"/>
  <c r="AS1382" i="1"/>
  <c r="AQ1382" i="1"/>
  <c r="AP1382" i="1"/>
  <c r="AO1382" i="1"/>
  <c r="BJ1383" i="1"/>
  <c r="BI1383" i="1"/>
  <c r="BH1383" i="1"/>
  <c r="BF1383" i="1"/>
  <c r="BE1383" i="1"/>
  <c r="AU1383" i="1"/>
  <c r="AT1383" i="1"/>
  <c r="AS1383" i="1"/>
  <c r="AQ1383" i="1"/>
  <c r="AP1383" i="1"/>
  <c r="AO1383" i="1"/>
  <c r="BJ1384" i="1"/>
  <c r="BI1384" i="1"/>
  <c r="BH1384" i="1"/>
  <c r="BF1384" i="1"/>
  <c r="BE1384" i="1"/>
  <c r="AU1384" i="1"/>
  <c r="AT1384" i="1"/>
  <c r="AS1384" i="1"/>
  <c r="AQ1384" i="1"/>
  <c r="AP1384" i="1"/>
  <c r="AO1384" i="1"/>
  <c r="BJ1385" i="1"/>
  <c r="BI1385" i="1"/>
  <c r="BH1385" i="1"/>
  <c r="BF1385" i="1"/>
  <c r="BE1385" i="1"/>
  <c r="AU1385" i="1"/>
  <c r="AT1385" i="1"/>
  <c r="AS1385" i="1"/>
  <c r="AQ1385" i="1"/>
  <c r="AP1385" i="1"/>
  <c r="AO1385" i="1"/>
  <c r="BJ1386" i="1"/>
  <c r="BI1386" i="1"/>
  <c r="BH1386" i="1"/>
  <c r="BF1386" i="1"/>
  <c r="BE1386" i="1"/>
  <c r="AU1386" i="1"/>
  <c r="AT1386" i="1"/>
  <c r="AS1386" i="1"/>
  <c r="AQ1386" i="1"/>
  <c r="AP1386" i="1"/>
  <c r="AO1386" i="1"/>
  <c r="BJ1387" i="1"/>
  <c r="BI1387" i="1"/>
  <c r="BH1387" i="1"/>
  <c r="BF1387" i="1"/>
  <c r="BE1387" i="1"/>
  <c r="AU1387" i="1"/>
  <c r="AT1387" i="1"/>
  <c r="AS1387" i="1"/>
  <c r="AQ1387" i="1"/>
  <c r="AP1387" i="1"/>
  <c r="AO1387" i="1"/>
  <c r="AI1372" i="1"/>
  <c r="AI1373" i="1"/>
  <c r="AI1374" i="1"/>
  <c r="AI1375" i="1"/>
  <c r="AI1376" i="1"/>
  <c r="AI1377" i="1"/>
  <c r="AI1378" i="1"/>
  <c r="AI1379" i="1"/>
  <c r="AI1380" i="1"/>
  <c r="AI1381" i="1"/>
  <c r="AI1382" i="1"/>
  <c r="AI1383" i="1"/>
  <c r="AI1384" i="1"/>
  <c r="AI1385" i="1"/>
  <c r="AI1386" i="1"/>
  <c r="AI1387" i="1"/>
  <c r="AI1371" i="1"/>
  <c r="BL1371" i="1" s="1"/>
  <c r="AP1371" i="1"/>
  <c r="BJ1371" i="1"/>
  <c r="AQ1371" i="1"/>
  <c r="AT1371" i="1"/>
  <c r="BH1371" i="1"/>
  <c r="AO1371" i="1"/>
  <c r="BE1371" i="1"/>
  <c r="BF1371" i="1"/>
  <c r="BI1371" i="1"/>
  <c r="AS1371" i="1"/>
  <c r="AU1371" i="1"/>
  <c r="BQ1398" i="1" l="1"/>
  <c r="BR1398" i="1" s="1"/>
  <c r="BQ1397" i="1"/>
  <c r="BR1397" i="1" s="1"/>
  <c r="BQ1396" i="1"/>
  <c r="BR1396" i="1" s="1"/>
  <c r="BQ1391" i="1"/>
  <c r="BR1391" i="1" s="1"/>
  <c r="BQ1394" i="1"/>
  <c r="BR1394" i="1" s="1"/>
  <c r="BQ1392" i="1"/>
  <c r="BR1392" i="1" s="1"/>
  <c r="BQ1393" i="1"/>
  <c r="BR1393" i="1" s="1"/>
  <c r="BQ1395" i="1"/>
  <c r="BR1395" i="1" s="1"/>
  <c r="BQ1390" i="1"/>
  <c r="BR1390" i="1" s="1"/>
  <c r="BG1389" i="1"/>
  <c r="AV1389" i="1"/>
  <c r="BL1389" i="1"/>
  <c r="BG1388" i="1"/>
  <c r="AV1388" i="1"/>
  <c r="BL1388" i="1"/>
  <c r="BL1387" i="1"/>
  <c r="BK1387" i="1"/>
  <c r="BG1387" i="1"/>
  <c r="AV1387" i="1"/>
  <c r="BL1386" i="1"/>
  <c r="BK1386" i="1"/>
  <c r="BG1386" i="1"/>
  <c r="AV1386" i="1"/>
  <c r="BL1385" i="1"/>
  <c r="BK1385" i="1"/>
  <c r="BG1385" i="1"/>
  <c r="AV1385" i="1"/>
  <c r="BL1384" i="1"/>
  <c r="BK1384" i="1"/>
  <c r="BG1384" i="1"/>
  <c r="AV1384" i="1"/>
  <c r="BL1383" i="1"/>
  <c r="BK1383" i="1"/>
  <c r="BG1383" i="1"/>
  <c r="AV1383" i="1"/>
  <c r="BL1382" i="1"/>
  <c r="BK1382" i="1"/>
  <c r="BG1382" i="1"/>
  <c r="AV1382" i="1"/>
  <c r="BL1381" i="1"/>
  <c r="BK1381" i="1"/>
  <c r="BG1381" i="1"/>
  <c r="AV1381" i="1"/>
  <c r="BL1380" i="1"/>
  <c r="BK1380" i="1"/>
  <c r="BG1380" i="1"/>
  <c r="AV1380" i="1"/>
  <c r="BL1379" i="1"/>
  <c r="BK1379" i="1"/>
  <c r="BG1379" i="1"/>
  <c r="AV1379" i="1"/>
  <c r="BL1378" i="1"/>
  <c r="BK1378" i="1"/>
  <c r="BG1378" i="1"/>
  <c r="AV1378" i="1"/>
  <c r="BL1377" i="1"/>
  <c r="BK1377" i="1"/>
  <c r="BG1377" i="1"/>
  <c r="AV1377" i="1"/>
  <c r="BL1376" i="1"/>
  <c r="BK1376" i="1"/>
  <c r="BG1376" i="1"/>
  <c r="AV1376" i="1"/>
  <c r="BL1375" i="1"/>
  <c r="BK1375" i="1"/>
  <c r="BG1375" i="1"/>
  <c r="AV1375" i="1"/>
  <c r="BL1374" i="1"/>
  <c r="BK1374" i="1"/>
  <c r="BG1374" i="1"/>
  <c r="AV1374" i="1"/>
  <c r="BL1373" i="1"/>
  <c r="BK1373" i="1"/>
  <c r="BG1373" i="1"/>
  <c r="AV1373" i="1"/>
  <c r="BL1372" i="1"/>
  <c r="BK1372" i="1"/>
  <c r="BG1372" i="1"/>
  <c r="AV1372" i="1"/>
  <c r="AV1371" i="1"/>
  <c r="BG1371" i="1"/>
  <c r="BK1371" i="1"/>
  <c r="BQ1373" i="1" l="1"/>
  <c r="BQ1376" i="1"/>
  <c r="BQ1379" i="1"/>
  <c r="BQ1382" i="1"/>
  <c r="BQ1385" i="1"/>
  <c r="BQ1374" i="1"/>
  <c r="BQ1377" i="1"/>
  <c r="BQ1380" i="1"/>
  <c r="BQ1383" i="1"/>
  <c r="BQ1386" i="1"/>
  <c r="BQ1372" i="1"/>
  <c r="BQ1388" i="1"/>
  <c r="BR1388" i="1" s="1"/>
  <c r="BQ1389" i="1"/>
  <c r="BR1389" i="1" s="1"/>
  <c r="BQ1371" i="1"/>
  <c r="BQ1375" i="1"/>
  <c r="BQ1378" i="1"/>
  <c r="BQ1381" i="1"/>
  <c r="BQ1384" i="1"/>
  <c r="BQ1387"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T675" i="1"/>
  <c r="AH1370" i="1"/>
  <c r="AH1369" i="1"/>
  <c r="AF1370" i="1"/>
  <c r="AG1370" i="1" s="1"/>
  <c r="AF1369" i="1"/>
  <c r="AG1369" i="1" s="1"/>
  <c r="AA1370" i="1"/>
  <c r="U1370" i="1" s="1"/>
  <c r="AA1369" i="1"/>
  <c r="U1369" i="1" s="1"/>
  <c r="T1370" i="1"/>
  <c r="T1369" i="1"/>
  <c r="AH1368" i="1"/>
  <c r="AH1367" i="1"/>
  <c r="AH1366" i="1"/>
  <c r="AF1368" i="1"/>
  <c r="AG1368" i="1" s="1"/>
  <c r="AF1367" i="1"/>
  <c r="AG1367" i="1" s="1"/>
  <c r="AF1366" i="1"/>
  <c r="AG1366" i="1" s="1"/>
  <c r="AA1368" i="1"/>
  <c r="U1368" i="1" s="1"/>
  <c r="AA1367" i="1"/>
  <c r="U1367" i="1" s="1"/>
  <c r="AA1366" i="1"/>
  <c r="U1366" i="1" s="1"/>
  <c r="T1368" i="1"/>
  <c r="T1367" i="1"/>
  <c r="T1366" i="1"/>
  <c r="AH1365" i="1"/>
  <c r="AH1364" i="1"/>
  <c r="AH1363" i="1"/>
  <c r="AH1362" i="1"/>
  <c r="AH1361" i="1"/>
  <c r="AH1360" i="1"/>
  <c r="AH1359" i="1"/>
  <c r="AH1358" i="1"/>
  <c r="AH1357" i="1"/>
  <c r="AF1365" i="1"/>
  <c r="AG1365" i="1" s="1"/>
  <c r="AF1364" i="1"/>
  <c r="AG1364" i="1" s="1"/>
  <c r="AF1363" i="1"/>
  <c r="AG1363" i="1" s="1"/>
  <c r="AF1362" i="1"/>
  <c r="AG1362" i="1" s="1"/>
  <c r="AF1361" i="1"/>
  <c r="AG1361" i="1" s="1"/>
  <c r="AF1360" i="1"/>
  <c r="AG1360" i="1" s="1"/>
  <c r="AF1359" i="1"/>
  <c r="AG1359" i="1" s="1"/>
  <c r="AF1358" i="1"/>
  <c r="AG1358" i="1" s="1"/>
  <c r="AF1357" i="1"/>
  <c r="AG1357" i="1" s="1"/>
  <c r="AA1365" i="1"/>
  <c r="U1365" i="1" s="1"/>
  <c r="AA1364" i="1"/>
  <c r="U1364" i="1" s="1"/>
  <c r="AA1363" i="1"/>
  <c r="U1363" i="1" s="1"/>
  <c r="AA1362" i="1"/>
  <c r="U1362" i="1" s="1"/>
  <c r="AA1361" i="1"/>
  <c r="U1361" i="1" s="1"/>
  <c r="AA1360" i="1"/>
  <c r="U1360" i="1" s="1"/>
  <c r="AA1359" i="1"/>
  <c r="U1359" i="1" s="1"/>
  <c r="AA1358" i="1"/>
  <c r="U1358" i="1" s="1"/>
  <c r="AA1357" i="1"/>
  <c r="U1357" i="1" s="1"/>
  <c r="T1365" i="1"/>
  <c r="T1364" i="1"/>
  <c r="T1363" i="1"/>
  <c r="T1362" i="1"/>
  <c r="T1361" i="1"/>
  <c r="T1360" i="1"/>
  <c r="T1359" i="1"/>
  <c r="T1358" i="1"/>
  <c r="T1357" i="1"/>
  <c r="AH1356" i="1"/>
  <c r="AH1355" i="1"/>
  <c r="AH1354" i="1"/>
  <c r="AH1353" i="1"/>
  <c r="AH1352" i="1"/>
  <c r="AH1351" i="1"/>
  <c r="AH1350" i="1"/>
  <c r="AH1349" i="1"/>
  <c r="AH1348" i="1"/>
  <c r="AF1356" i="1"/>
  <c r="AG1356" i="1" s="1"/>
  <c r="AF1355" i="1"/>
  <c r="AG1355" i="1" s="1"/>
  <c r="AF1354" i="1"/>
  <c r="AG1354" i="1" s="1"/>
  <c r="AF1353" i="1"/>
  <c r="AG1353" i="1" s="1"/>
  <c r="AF1352" i="1"/>
  <c r="AG1352" i="1" s="1"/>
  <c r="AF1351" i="1"/>
  <c r="AG1351" i="1" s="1"/>
  <c r="AF1350" i="1"/>
  <c r="AG1350" i="1" s="1"/>
  <c r="AF1349" i="1"/>
  <c r="AG1349" i="1" s="1"/>
  <c r="AF1348" i="1"/>
  <c r="AG1348" i="1" s="1"/>
  <c r="AA1356" i="1"/>
  <c r="U1356" i="1" s="1"/>
  <c r="AA1355" i="1"/>
  <c r="U1355" i="1" s="1"/>
  <c r="AA1354" i="1"/>
  <c r="U1354" i="1" s="1"/>
  <c r="AA1353" i="1"/>
  <c r="U1353" i="1" s="1"/>
  <c r="AA1352" i="1"/>
  <c r="U1352" i="1" s="1"/>
  <c r="AA1351" i="1"/>
  <c r="U1351" i="1" s="1"/>
  <c r="AA1350" i="1"/>
  <c r="U1350" i="1" s="1"/>
  <c r="AA1349" i="1"/>
  <c r="U1349" i="1" s="1"/>
  <c r="AA1348" i="1"/>
  <c r="U1348" i="1" s="1"/>
  <c r="T1356" i="1"/>
  <c r="T1355" i="1"/>
  <c r="T1354" i="1"/>
  <c r="T1353" i="1"/>
  <c r="T1352" i="1"/>
  <c r="T1351" i="1"/>
  <c r="T1350" i="1"/>
  <c r="T1349" i="1"/>
  <c r="T1348" i="1"/>
  <c r="AH1347" i="1"/>
  <c r="AH1346" i="1"/>
  <c r="AH1345" i="1"/>
  <c r="AH1344" i="1"/>
  <c r="AH1343" i="1"/>
  <c r="AH1342" i="1"/>
  <c r="AH1341" i="1"/>
  <c r="AH1340" i="1"/>
  <c r="AH1339" i="1"/>
  <c r="AH1338" i="1"/>
  <c r="AH1337" i="1"/>
  <c r="AH1336" i="1"/>
  <c r="AH1335" i="1"/>
  <c r="AH1334" i="1"/>
  <c r="AH1333" i="1"/>
  <c r="AH1332" i="1"/>
  <c r="AH1331" i="1"/>
  <c r="AH1330" i="1"/>
  <c r="AH1329" i="1"/>
  <c r="AH1328" i="1"/>
  <c r="AH1327" i="1"/>
  <c r="AH1326" i="1"/>
  <c r="AH1325" i="1"/>
  <c r="AH1324" i="1"/>
  <c r="AH1323" i="1"/>
  <c r="AH1322" i="1"/>
  <c r="AH1321" i="1"/>
  <c r="AH1320" i="1"/>
  <c r="AH1319" i="1"/>
  <c r="AF1347" i="1"/>
  <c r="AG1347" i="1" s="1"/>
  <c r="AF1346" i="1"/>
  <c r="AG1346" i="1" s="1"/>
  <c r="AF1345" i="1"/>
  <c r="AG1345" i="1" s="1"/>
  <c r="AF1344" i="1"/>
  <c r="AG1344" i="1" s="1"/>
  <c r="AF1343" i="1"/>
  <c r="AG1343" i="1" s="1"/>
  <c r="AF1342" i="1"/>
  <c r="AG1342" i="1" s="1"/>
  <c r="AF1341" i="1"/>
  <c r="AG1341" i="1" s="1"/>
  <c r="AF1340" i="1"/>
  <c r="AG1340" i="1" s="1"/>
  <c r="AF1339" i="1"/>
  <c r="AG1339" i="1" s="1"/>
  <c r="AF1338" i="1"/>
  <c r="AG1338" i="1" s="1"/>
  <c r="AF1337" i="1"/>
  <c r="AG1337" i="1" s="1"/>
  <c r="AF1336" i="1"/>
  <c r="AG1336" i="1" s="1"/>
  <c r="AF1335" i="1"/>
  <c r="AG1335" i="1" s="1"/>
  <c r="AF1334" i="1"/>
  <c r="AG1334" i="1" s="1"/>
  <c r="AF1333" i="1"/>
  <c r="AG1333" i="1" s="1"/>
  <c r="AF1332" i="1"/>
  <c r="AG1332" i="1" s="1"/>
  <c r="AF1331" i="1"/>
  <c r="AG1331" i="1" s="1"/>
  <c r="AF1330" i="1"/>
  <c r="AG1330" i="1" s="1"/>
  <c r="AF1329" i="1"/>
  <c r="AG1329" i="1" s="1"/>
  <c r="AF1328" i="1"/>
  <c r="AG1328" i="1" s="1"/>
  <c r="AF1327" i="1"/>
  <c r="AG1327" i="1" s="1"/>
  <c r="AF1326" i="1"/>
  <c r="AG1326" i="1" s="1"/>
  <c r="AF1325" i="1"/>
  <c r="AG1325" i="1" s="1"/>
  <c r="AF1324" i="1"/>
  <c r="AG1324" i="1" s="1"/>
  <c r="AF1323" i="1"/>
  <c r="AG1323" i="1" s="1"/>
  <c r="AF1322" i="1"/>
  <c r="AG1322" i="1" s="1"/>
  <c r="AF1321" i="1"/>
  <c r="AG1321" i="1" s="1"/>
  <c r="AF1320" i="1"/>
  <c r="AG1320" i="1" s="1"/>
  <c r="AF1319" i="1"/>
  <c r="AG1319" i="1" s="1"/>
  <c r="AA1347" i="1"/>
  <c r="U1347" i="1" s="1"/>
  <c r="AA1346" i="1"/>
  <c r="U1346" i="1" s="1"/>
  <c r="AA1345" i="1"/>
  <c r="U1345" i="1" s="1"/>
  <c r="AA1344" i="1"/>
  <c r="U1344" i="1" s="1"/>
  <c r="AA1343" i="1"/>
  <c r="U1343" i="1" s="1"/>
  <c r="AA1342" i="1"/>
  <c r="U1342" i="1" s="1"/>
  <c r="AA1341" i="1"/>
  <c r="U1341" i="1" s="1"/>
  <c r="AA1340" i="1"/>
  <c r="U1340" i="1" s="1"/>
  <c r="AA1339" i="1"/>
  <c r="U1339" i="1" s="1"/>
  <c r="AA1338" i="1"/>
  <c r="U1338" i="1" s="1"/>
  <c r="AA1337" i="1"/>
  <c r="U1337" i="1" s="1"/>
  <c r="AA1336" i="1"/>
  <c r="U1336" i="1" s="1"/>
  <c r="AA1335" i="1"/>
  <c r="U1335" i="1" s="1"/>
  <c r="AA1334" i="1"/>
  <c r="U1334" i="1" s="1"/>
  <c r="AA1333" i="1"/>
  <c r="U1333" i="1" s="1"/>
  <c r="AA1332" i="1"/>
  <c r="U1332" i="1" s="1"/>
  <c r="AA1331" i="1"/>
  <c r="U1331" i="1" s="1"/>
  <c r="AA1330" i="1"/>
  <c r="U1330" i="1" s="1"/>
  <c r="AA1329" i="1"/>
  <c r="U1329" i="1" s="1"/>
  <c r="AA1328" i="1"/>
  <c r="U1328" i="1" s="1"/>
  <c r="AA1327" i="1"/>
  <c r="U1327" i="1" s="1"/>
  <c r="AA1326" i="1"/>
  <c r="U1326" i="1" s="1"/>
  <c r="AA1325" i="1"/>
  <c r="U1325" i="1" s="1"/>
  <c r="AA1324" i="1"/>
  <c r="U1324" i="1" s="1"/>
  <c r="AA1323" i="1"/>
  <c r="U1323" i="1" s="1"/>
  <c r="AA1322" i="1"/>
  <c r="U1322" i="1" s="1"/>
  <c r="AA1321" i="1"/>
  <c r="U1321" i="1" s="1"/>
  <c r="AA1320" i="1"/>
  <c r="U1320" i="1" s="1"/>
  <c r="AA1319" i="1"/>
  <c r="U1319" i="1" s="1"/>
  <c r="T1347" i="1"/>
  <c r="T1346" i="1"/>
  <c r="T1345" i="1"/>
  <c r="T1344" i="1"/>
  <c r="T1343" i="1"/>
  <c r="T1342" i="1"/>
  <c r="T1341" i="1"/>
  <c r="T1340" i="1"/>
  <c r="T1339" i="1"/>
  <c r="T1338" i="1"/>
  <c r="T1337" i="1"/>
  <c r="T1336" i="1"/>
  <c r="T1335" i="1"/>
  <c r="T1334" i="1"/>
  <c r="T1333" i="1"/>
  <c r="T1332" i="1"/>
  <c r="T1331" i="1"/>
  <c r="T1330" i="1"/>
  <c r="T1329" i="1"/>
  <c r="T1328" i="1"/>
  <c r="T1327" i="1"/>
  <c r="T1326" i="1"/>
  <c r="T1325" i="1"/>
  <c r="T1324" i="1"/>
  <c r="T1323" i="1"/>
  <c r="T1322" i="1"/>
  <c r="T1321" i="1"/>
  <c r="T1320" i="1"/>
  <c r="T1319" i="1"/>
  <c r="AH1318" i="1"/>
  <c r="AH1317" i="1"/>
  <c r="AH1316" i="1"/>
  <c r="AF1318" i="1"/>
  <c r="AG1318" i="1" s="1"/>
  <c r="AF1317" i="1"/>
  <c r="AG1317" i="1" s="1"/>
  <c r="AF1316" i="1"/>
  <c r="AG1316" i="1" s="1"/>
  <c r="AA1318" i="1"/>
  <c r="U1318" i="1" s="1"/>
  <c r="AA1317" i="1"/>
  <c r="U1317" i="1" s="1"/>
  <c r="AA1316" i="1"/>
  <c r="U1316" i="1" s="1"/>
  <c r="T1318" i="1"/>
  <c r="T1317" i="1"/>
  <c r="T1316" i="1"/>
  <c r="T1315" i="1"/>
  <c r="AA1315" i="1"/>
  <c r="U1315" i="1" s="1"/>
  <c r="AF1315" i="1"/>
  <c r="AG1315" i="1" s="1"/>
  <c r="AH1315" i="1"/>
  <c r="AH1314" i="1"/>
  <c r="AH1313" i="1"/>
  <c r="AH1312" i="1"/>
  <c r="AH1311" i="1"/>
  <c r="AH1310" i="1"/>
  <c r="AH1309" i="1"/>
  <c r="AH1308" i="1"/>
  <c r="AH1307" i="1"/>
  <c r="AH1306" i="1"/>
  <c r="AH1305" i="1"/>
  <c r="AH1304" i="1"/>
  <c r="AH1303" i="1"/>
  <c r="AH1302" i="1"/>
  <c r="AH1301" i="1"/>
  <c r="AH1300" i="1"/>
  <c r="AH1299" i="1"/>
  <c r="AH1298" i="1"/>
  <c r="AH1297" i="1"/>
  <c r="AH1296" i="1"/>
  <c r="AH1295" i="1"/>
  <c r="AH1294" i="1"/>
  <c r="AH1293" i="1"/>
  <c r="AH1292" i="1"/>
  <c r="AH1291" i="1"/>
  <c r="AH1290" i="1"/>
  <c r="AH1289" i="1"/>
  <c r="AH1288" i="1"/>
  <c r="AH1287" i="1"/>
  <c r="AH1286" i="1"/>
  <c r="AH1285" i="1"/>
  <c r="AH1284" i="1"/>
  <c r="AH1283" i="1"/>
  <c r="AH1282" i="1"/>
  <c r="AH1281" i="1"/>
  <c r="AH1280" i="1"/>
  <c r="AH1279" i="1"/>
  <c r="AH1278" i="1"/>
  <c r="AH1277" i="1"/>
  <c r="AH1276" i="1"/>
  <c r="AH1275" i="1"/>
  <c r="AH1274" i="1"/>
  <c r="AH1273" i="1"/>
  <c r="AH1272" i="1"/>
  <c r="AH1271" i="1"/>
  <c r="AH1270" i="1"/>
  <c r="AH1269" i="1"/>
  <c r="AH1268" i="1"/>
  <c r="AH1267" i="1"/>
  <c r="AH1266" i="1"/>
  <c r="AH1265" i="1"/>
  <c r="AH1264" i="1"/>
  <c r="AH1263" i="1"/>
  <c r="AH1262" i="1"/>
  <c r="AF1314" i="1"/>
  <c r="AG1314" i="1" s="1"/>
  <c r="AF1313" i="1"/>
  <c r="AG1313" i="1" s="1"/>
  <c r="AF1312" i="1"/>
  <c r="AG1312" i="1" s="1"/>
  <c r="AF1311" i="1"/>
  <c r="AG1311" i="1" s="1"/>
  <c r="AF1310" i="1"/>
  <c r="AG1310" i="1" s="1"/>
  <c r="AF1309" i="1"/>
  <c r="AG1309" i="1" s="1"/>
  <c r="AF1308" i="1"/>
  <c r="AG1308" i="1" s="1"/>
  <c r="AF1307" i="1"/>
  <c r="AG1307" i="1" s="1"/>
  <c r="AF1306" i="1"/>
  <c r="AG1306" i="1" s="1"/>
  <c r="AF1305" i="1"/>
  <c r="AG1305" i="1" s="1"/>
  <c r="AF1304" i="1"/>
  <c r="AG1304" i="1" s="1"/>
  <c r="AF1303" i="1"/>
  <c r="AG1303" i="1" s="1"/>
  <c r="AF1302" i="1"/>
  <c r="AG1302" i="1" s="1"/>
  <c r="AF1301" i="1"/>
  <c r="AG1301" i="1" s="1"/>
  <c r="AF1300" i="1"/>
  <c r="AG1300" i="1" s="1"/>
  <c r="AF1299" i="1"/>
  <c r="AG1299" i="1" s="1"/>
  <c r="AF1298" i="1"/>
  <c r="AG1298" i="1" s="1"/>
  <c r="AF1297" i="1"/>
  <c r="AG1297" i="1" s="1"/>
  <c r="AF1296" i="1"/>
  <c r="AG1296" i="1" s="1"/>
  <c r="AF1295" i="1"/>
  <c r="AG1295" i="1" s="1"/>
  <c r="AF1294" i="1"/>
  <c r="AG1294" i="1" s="1"/>
  <c r="AF1293" i="1"/>
  <c r="AG1293" i="1" s="1"/>
  <c r="AF1292" i="1"/>
  <c r="AG1292" i="1" s="1"/>
  <c r="AF1291" i="1"/>
  <c r="AG1291" i="1" s="1"/>
  <c r="AF1290" i="1"/>
  <c r="AG1290" i="1" s="1"/>
  <c r="AF1289" i="1"/>
  <c r="AG1289" i="1" s="1"/>
  <c r="AF1288" i="1"/>
  <c r="AG1288" i="1" s="1"/>
  <c r="AF1287" i="1"/>
  <c r="AG1287" i="1" s="1"/>
  <c r="AF1286" i="1"/>
  <c r="AG1286" i="1" s="1"/>
  <c r="AF1285" i="1"/>
  <c r="AG1285" i="1" s="1"/>
  <c r="AF1284" i="1"/>
  <c r="AG1284" i="1" s="1"/>
  <c r="AF1283" i="1"/>
  <c r="AG1283" i="1" s="1"/>
  <c r="AF1282" i="1"/>
  <c r="AG1282" i="1" s="1"/>
  <c r="AF1281" i="1"/>
  <c r="AG1281" i="1" s="1"/>
  <c r="AF1280" i="1"/>
  <c r="AG1280" i="1" s="1"/>
  <c r="AF1279" i="1"/>
  <c r="AG1279" i="1" s="1"/>
  <c r="AF1278" i="1"/>
  <c r="AG1278" i="1" s="1"/>
  <c r="AF1277" i="1"/>
  <c r="AG1277" i="1" s="1"/>
  <c r="AF1276" i="1"/>
  <c r="AG1276" i="1" s="1"/>
  <c r="AF1275" i="1"/>
  <c r="AG1275" i="1" s="1"/>
  <c r="AF1274" i="1"/>
  <c r="AG1274" i="1" s="1"/>
  <c r="AF1273" i="1"/>
  <c r="AG1273" i="1" s="1"/>
  <c r="AF1272" i="1"/>
  <c r="AG1272" i="1" s="1"/>
  <c r="AF1271" i="1"/>
  <c r="AG1271" i="1" s="1"/>
  <c r="AF1270" i="1"/>
  <c r="AG1270" i="1" s="1"/>
  <c r="AF1269" i="1"/>
  <c r="AG1269" i="1" s="1"/>
  <c r="AF1268" i="1"/>
  <c r="AG1268" i="1" s="1"/>
  <c r="AF1267" i="1"/>
  <c r="AG1267" i="1" s="1"/>
  <c r="AF1266" i="1"/>
  <c r="AG1266" i="1" s="1"/>
  <c r="AF1265" i="1"/>
  <c r="AG1265" i="1" s="1"/>
  <c r="AF1264" i="1"/>
  <c r="AG1264" i="1" s="1"/>
  <c r="AF1263" i="1"/>
  <c r="AG1263" i="1" s="1"/>
  <c r="AF1262" i="1"/>
  <c r="AG1262" i="1" s="1"/>
  <c r="AA1314" i="1"/>
  <c r="U1314" i="1" s="1"/>
  <c r="AA1313" i="1"/>
  <c r="U1313" i="1" s="1"/>
  <c r="AA1312" i="1"/>
  <c r="U1312" i="1" s="1"/>
  <c r="AA1311" i="1"/>
  <c r="U1311" i="1" s="1"/>
  <c r="AA1310" i="1"/>
  <c r="U1310" i="1" s="1"/>
  <c r="AA1309" i="1"/>
  <c r="U1309" i="1" s="1"/>
  <c r="AA1308" i="1"/>
  <c r="U1308" i="1" s="1"/>
  <c r="AA1307" i="1"/>
  <c r="U1307" i="1" s="1"/>
  <c r="AA1306" i="1"/>
  <c r="U1306" i="1" s="1"/>
  <c r="AA1305" i="1"/>
  <c r="U1305" i="1" s="1"/>
  <c r="AA1304" i="1"/>
  <c r="U1304" i="1" s="1"/>
  <c r="AA1303" i="1"/>
  <c r="U1303" i="1" s="1"/>
  <c r="AA1302" i="1"/>
  <c r="U1302" i="1" s="1"/>
  <c r="AA1301" i="1"/>
  <c r="U1301" i="1" s="1"/>
  <c r="AA1300" i="1"/>
  <c r="U1300" i="1" s="1"/>
  <c r="AA1299" i="1"/>
  <c r="U1299" i="1" s="1"/>
  <c r="AA1298" i="1"/>
  <c r="U1298" i="1" s="1"/>
  <c r="AA1297" i="1"/>
  <c r="U1297" i="1" s="1"/>
  <c r="AA1296" i="1"/>
  <c r="U1296" i="1" s="1"/>
  <c r="AA1295" i="1"/>
  <c r="U1295" i="1" s="1"/>
  <c r="AA1294" i="1"/>
  <c r="U1294" i="1" s="1"/>
  <c r="AA1293" i="1"/>
  <c r="U1293" i="1" s="1"/>
  <c r="AA1292" i="1"/>
  <c r="U1292" i="1" s="1"/>
  <c r="AA1291" i="1"/>
  <c r="U1291" i="1" s="1"/>
  <c r="AA1290" i="1"/>
  <c r="U1290" i="1" s="1"/>
  <c r="AA1289" i="1"/>
  <c r="U1289" i="1" s="1"/>
  <c r="AA1288" i="1"/>
  <c r="U1288" i="1" s="1"/>
  <c r="AA1287" i="1"/>
  <c r="U1287" i="1" s="1"/>
  <c r="AA1286" i="1"/>
  <c r="U1286" i="1" s="1"/>
  <c r="AA1285" i="1"/>
  <c r="U1285" i="1" s="1"/>
  <c r="AA1284" i="1"/>
  <c r="U1284" i="1" s="1"/>
  <c r="AA1283" i="1"/>
  <c r="U1283" i="1" s="1"/>
  <c r="AA1282" i="1"/>
  <c r="U1282" i="1" s="1"/>
  <c r="AA1281" i="1"/>
  <c r="U1281" i="1" s="1"/>
  <c r="AA1280" i="1"/>
  <c r="U1280" i="1" s="1"/>
  <c r="AA1279" i="1"/>
  <c r="U1279" i="1" s="1"/>
  <c r="AA1278" i="1"/>
  <c r="U1278" i="1" s="1"/>
  <c r="AA1277" i="1"/>
  <c r="U1277" i="1" s="1"/>
  <c r="AA1276" i="1"/>
  <c r="U1276" i="1" s="1"/>
  <c r="AA1275" i="1"/>
  <c r="U1275" i="1" s="1"/>
  <c r="AA1274" i="1"/>
  <c r="U1274" i="1" s="1"/>
  <c r="AA1273" i="1"/>
  <c r="U1273" i="1" s="1"/>
  <c r="AA1272" i="1"/>
  <c r="U1272" i="1" s="1"/>
  <c r="AA1271" i="1"/>
  <c r="U1271" i="1" s="1"/>
  <c r="AA1270" i="1"/>
  <c r="U1270" i="1" s="1"/>
  <c r="AA1269" i="1"/>
  <c r="U1269" i="1" s="1"/>
  <c r="AA1268" i="1"/>
  <c r="U1268" i="1" s="1"/>
  <c r="AA1267" i="1"/>
  <c r="U1267" i="1" s="1"/>
  <c r="AA1266" i="1"/>
  <c r="U1266" i="1" s="1"/>
  <c r="AA1265" i="1"/>
  <c r="U1265" i="1" s="1"/>
  <c r="AA1264" i="1"/>
  <c r="U1264" i="1" s="1"/>
  <c r="AA1263" i="1"/>
  <c r="U1263" i="1" s="1"/>
  <c r="AA1262" i="1"/>
  <c r="U1262" i="1" s="1"/>
  <c r="T1314" i="1"/>
  <c r="T1313" i="1"/>
  <c r="T1312" i="1"/>
  <c r="T1311" i="1"/>
  <c r="T1310" i="1"/>
  <c r="T1309" i="1"/>
  <c r="T1308" i="1"/>
  <c r="T1307" i="1"/>
  <c r="T1306" i="1"/>
  <c r="T1305" i="1"/>
  <c r="T1304" i="1"/>
  <c r="T1303" i="1"/>
  <c r="T1302" i="1"/>
  <c r="T1301" i="1"/>
  <c r="T1300" i="1"/>
  <c r="T1299" i="1"/>
  <c r="T1298" i="1"/>
  <c r="T1297" i="1"/>
  <c r="T1296" i="1"/>
  <c r="T1295" i="1"/>
  <c r="T1294" i="1"/>
  <c r="T1293" i="1"/>
  <c r="T1292" i="1"/>
  <c r="T1291" i="1"/>
  <c r="T1290" i="1"/>
  <c r="T1289" i="1"/>
  <c r="T1288" i="1"/>
  <c r="T1287" i="1"/>
  <c r="T1286" i="1"/>
  <c r="T1285" i="1"/>
  <c r="T1284" i="1"/>
  <c r="T1283" i="1"/>
  <c r="T1282" i="1"/>
  <c r="T1281" i="1"/>
  <c r="T1280" i="1"/>
  <c r="T1279" i="1"/>
  <c r="T1278" i="1"/>
  <c r="T1277" i="1"/>
  <c r="T1276" i="1"/>
  <c r="T1275" i="1"/>
  <c r="T1274" i="1"/>
  <c r="T1273" i="1"/>
  <c r="T1272" i="1"/>
  <c r="T1271" i="1"/>
  <c r="T1270" i="1"/>
  <c r="T1269" i="1"/>
  <c r="T1268" i="1"/>
  <c r="T1267" i="1"/>
  <c r="T1266" i="1"/>
  <c r="T1265" i="1"/>
  <c r="T1264" i="1"/>
  <c r="T1263" i="1"/>
  <c r="T1262" i="1"/>
  <c r="T1261" i="1"/>
  <c r="AA1261" i="1"/>
  <c r="U1261" i="1" s="1"/>
  <c r="AF1261" i="1"/>
  <c r="AG1261" i="1" s="1"/>
  <c r="AH1261" i="1"/>
  <c r="AO1315" i="1" l="1"/>
  <c r="AI1315" i="1"/>
  <c r="BG1315" i="1" s="1"/>
  <c r="BI1315" i="1"/>
  <c r="BF1315" i="1"/>
  <c r="BE1315" i="1"/>
  <c r="BJ1369" i="1"/>
  <c r="BI1369" i="1"/>
  <c r="BH1369" i="1"/>
  <c r="BF1369" i="1"/>
  <c r="BE1369" i="1"/>
  <c r="AU1369" i="1"/>
  <c r="AT1369" i="1"/>
  <c r="AS1369" i="1"/>
  <c r="AQ1369" i="1"/>
  <c r="AP1369" i="1"/>
  <c r="AO1369" i="1"/>
  <c r="BJ1370" i="1"/>
  <c r="BI1370" i="1"/>
  <c r="BH1370" i="1"/>
  <c r="BF1370" i="1"/>
  <c r="BE1370" i="1"/>
  <c r="AU1370" i="1"/>
  <c r="AT1370" i="1"/>
  <c r="AS1370" i="1"/>
  <c r="AQ1370" i="1"/>
  <c r="AP1370" i="1"/>
  <c r="AO1370" i="1"/>
  <c r="AI1369" i="1"/>
  <c r="AI1370" i="1"/>
  <c r="BH1315" i="1"/>
  <c r="AU1315" i="1"/>
  <c r="AT1315" i="1"/>
  <c r="AS1315" i="1"/>
  <c r="AQ1315" i="1"/>
  <c r="AP1315" i="1"/>
  <c r="BJ1315" i="1"/>
  <c r="BJ1366" i="1"/>
  <c r="BI1366" i="1"/>
  <c r="BH1366" i="1"/>
  <c r="BF1366" i="1"/>
  <c r="BE1366" i="1"/>
  <c r="AU1366" i="1"/>
  <c r="AT1366" i="1"/>
  <c r="AS1366" i="1"/>
  <c r="AQ1366" i="1"/>
  <c r="AP1366" i="1"/>
  <c r="AO1366" i="1"/>
  <c r="BJ1367" i="1"/>
  <c r="BI1367" i="1"/>
  <c r="BH1367" i="1"/>
  <c r="BF1367" i="1"/>
  <c r="BE1367" i="1"/>
  <c r="AU1367" i="1"/>
  <c r="AT1367" i="1"/>
  <c r="AS1367" i="1"/>
  <c r="AQ1367" i="1"/>
  <c r="AP1367" i="1"/>
  <c r="AO1367" i="1"/>
  <c r="BJ1368" i="1"/>
  <c r="BI1368" i="1"/>
  <c r="BH1368" i="1"/>
  <c r="BF1368" i="1"/>
  <c r="BE1368" i="1"/>
  <c r="AU1368" i="1"/>
  <c r="AT1368" i="1"/>
  <c r="AS1368" i="1"/>
  <c r="AQ1368" i="1"/>
  <c r="AP1368" i="1"/>
  <c r="AO1368" i="1"/>
  <c r="AI1366" i="1"/>
  <c r="AI1367" i="1"/>
  <c r="AI1368" i="1"/>
  <c r="BJ1357" i="1"/>
  <c r="BI1357" i="1"/>
  <c r="BH1357" i="1"/>
  <c r="BF1357" i="1"/>
  <c r="BE1357" i="1"/>
  <c r="AU1357" i="1"/>
  <c r="AT1357" i="1"/>
  <c r="AS1357" i="1"/>
  <c r="AQ1357" i="1"/>
  <c r="AP1357" i="1"/>
  <c r="AO1357" i="1"/>
  <c r="BJ1358" i="1"/>
  <c r="BI1358" i="1"/>
  <c r="BH1358" i="1"/>
  <c r="BF1358" i="1"/>
  <c r="BE1358" i="1"/>
  <c r="AU1358" i="1"/>
  <c r="AT1358" i="1"/>
  <c r="AS1358" i="1"/>
  <c r="AQ1358" i="1"/>
  <c r="AP1358" i="1"/>
  <c r="AO1358" i="1"/>
  <c r="BJ1359" i="1"/>
  <c r="BI1359" i="1"/>
  <c r="BH1359" i="1"/>
  <c r="BF1359" i="1"/>
  <c r="BE1359" i="1"/>
  <c r="AU1359" i="1"/>
  <c r="AT1359" i="1"/>
  <c r="AS1359" i="1"/>
  <c r="AQ1359" i="1"/>
  <c r="AP1359" i="1"/>
  <c r="AO1359" i="1"/>
  <c r="BJ1360" i="1"/>
  <c r="BI1360" i="1"/>
  <c r="BH1360" i="1"/>
  <c r="BF1360" i="1"/>
  <c r="BE1360" i="1"/>
  <c r="AU1360" i="1"/>
  <c r="AT1360" i="1"/>
  <c r="AS1360" i="1"/>
  <c r="AQ1360" i="1"/>
  <c r="AP1360" i="1"/>
  <c r="AO1360" i="1"/>
  <c r="BJ1361" i="1"/>
  <c r="BI1361" i="1"/>
  <c r="BH1361" i="1"/>
  <c r="BF1361" i="1"/>
  <c r="BE1361" i="1"/>
  <c r="AU1361" i="1"/>
  <c r="AT1361" i="1"/>
  <c r="AS1361" i="1"/>
  <c r="AQ1361" i="1"/>
  <c r="AP1361" i="1"/>
  <c r="AO1361" i="1"/>
  <c r="BJ1362" i="1"/>
  <c r="BI1362" i="1"/>
  <c r="BH1362" i="1"/>
  <c r="BF1362" i="1"/>
  <c r="BE1362" i="1"/>
  <c r="AU1362" i="1"/>
  <c r="AT1362" i="1"/>
  <c r="AS1362" i="1"/>
  <c r="AQ1362" i="1"/>
  <c r="AP1362" i="1"/>
  <c r="AO1362" i="1"/>
  <c r="BJ1363" i="1"/>
  <c r="BI1363" i="1"/>
  <c r="BH1363" i="1"/>
  <c r="BF1363" i="1"/>
  <c r="BE1363" i="1"/>
  <c r="AU1363" i="1"/>
  <c r="AT1363" i="1"/>
  <c r="AS1363" i="1"/>
  <c r="AQ1363" i="1"/>
  <c r="AP1363" i="1"/>
  <c r="AO1363" i="1"/>
  <c r="BJ1364" i="1"/>
  <c r="BI1364" i="1"/>
  <c r="BH1364" i="1"/>
  <c r="BF1364" i="1"/>
  <c r="BE1364" i="1"/>
  <c r="AU1364" i="1"/>
  <c r="AT1364" i="1"/>
  <c r="AS1364" i="1"/>
  <c r="AQ1364" i="1"/>
  <c r="AP1364" i="1"/>
  <c r="AO1364" i="1"/>
  <c r="BJ1365" i="1"/>
  <c r="BI1365" i="1"/>
  <c r="BH1365" i="1"/>
  <c r="BF1365" i="1"/>
  <c r="BE1365" i="1"/>
  <c r="AU1365" i="1"/>
  <c r="AT1365" i="1"/>
  <c r="AS1365" i="1"/>
  <c r="AQ1365" i="1"/>
  <c r="AP1365" i="1"/>
  <c r="AO1365" i="1"/>
  <c r="AI1357" i="1"/>
  <c r="AI1358" i="1"/>
  <c r="AI1359" i="1"/>
  <c r="AI1360" i="1"/>
  <c r="AI1361" i="1"/>
  <c r="AI1362" i="1"/>
  <c r="AI1363" i="1"/>
  <c r="AI1364" i="1"/>
  <c r="AI1365" i="1"/>
  <c r="BJ1348" i="1"/>
  <c r="BI1348" i="1"/>
  <c r="BH1348" i="1"/>
  <c r="BF1348" i="1"/>
  <c r="BE1348" i="1"/>
  <c r="AU1348" i="1"/>
  <c r="AT1348" i="1"/>
  <c r="AS1348" i="1"/>
  <c r="AQ1348" i="1"/>
  <c r="AP1348" i="1"/>
  <c r="AO1348" i="1"/>
  <c r="BJ1349" i="1"/>
  <c r="BI1349" i="1"/>
  <c r="BH1349" i="1"/>
  <c r="BF1349" i="1"/>
  <c r="BE1349" i="1"/>
  <c r="AU1349" i="1"/>
  <c r="AT1349" i="1"/>
  <c r="AS1349" i="1"/>
  <c r="AQ1349" i="1"/>
  <c r="AP1349" i="1"/>
  <c r="AO1349" i="1"/>
  <c r="BJ1350" i="1"/>
  <c r="BI1350" i="1"/>
  <c r="BH1350" i="1"/>
  <c r="BF1350" i="1"/>
  <c r="BE1350" i="1"/>
  <c r="AU1350" i="1"/>
  <c r="AT1350" i="1"/>
  <c r="AS1350" i="1"/>
  <c r="AQ1350" i="1"/>
  <c r="AP1350" i="1"/>
  <c r="AO1350" i="1"/>
  <c r="BJ1351" i="1"/>
  <c r="BI1351" i="1"/>
  <c r="BH1351" i="1"/>
  <c r="BF1351" i="1"/>
  <c r="BE1351" i="1"/>
  <c r="AU1351" i="1"/>
  <c r="AT1351" i="1"/>
  <c r="AS1351" i="1"/>
  <c r="AQ1351" i="1"/>
  <c r="AP1351" i="1"/>
  <c r="AO1351" i="1"/>
  <c r="BJ1352" i="1"/>
  <c r="BI1352" i="1"/>
  <c r="BH1352" i="1"/>
  <c r="BF1352" i="1"/>
  <c r="BE1352" i="1"/>
  <c r="AU1352" i="1"/>
  <c r="AT1352" i="1"/>
  <c r="AS1352" i="1"/>
  <c r="AQ1352" i="1"/>
  <c r="AP1352" i="1"/>
  <c r="AO1352" i="1"/>
  <c r="BJ1353" i="1"/>
  <c r="BI1353" i="1"/>
  <c r="BH1353" i="1"/>
  <c r="BF1353" i="1"/>
  <c r="BE1353" i="1"/>
  <c r="AU1353" i="1"/>
  <c r="AT1353" i="1"/>
  <c r="AS1353" i="1"/>
  <c r="AQ1353" i="1"/>
  <c r="AP1353" i="1"/>
  <c r="AO1353" i="1"/>
  <c r="BJ1354" i="1"/>
  <c r="BI1354" i="1"/>
  <c r="BH1354" i="1"/>
  <c r="BF1354" i="1"/>
  <c r="BE1354" i="1"/>
  <c r="AU1354" i="1"/>
  <c r="AT1354" i="1"/>
  <c r="AS1354" i="1"/>
  <c r="AQ1354" i="1"/>
  <c r="AP1354" i="1"/>
  <c r="AO1354" i="1"/>
  <c r="BJ1355" i="1"/>
  <c r="BI1355" i="1"/>
  <c r="BH1355" i="1"/>
  <c r="BF1355" i="1"/>
  <c r="BE1355" i="1"/>
  <c r="AU1355" i="1"/>
  <c r="AT1355" i="1"/>
  <c r="AS1355" i="1"/>
  <c r="AQ1355" i="1"/>
  <c r="AP1355" i="1"/>
  <c r="AO1355" i="1"/>
  <c r="BJ1356" i="1"/>
  <c r="BI1356" i="1"/>
  <c r="BH1356" i="1"/>
  <c r="BF1356" i="1"/>
  <c r="BE1356" i="1"/>
  <c r="AU1356" i="1"/>
  <c r="AT1356" i="1"/>
  <c r="AS1356" i="1"/>
  <c r="AQ1356" i="1"/>
  <c r="AP1356" i="1"/>
  <c r="AO1356" i="1"/>
  <c r="AI1348" i="1"/>
  <c r="AI1349" i="1"/>
  <c r="AI1350" i="1"/>
  <c r="AI1351" i="1"/>
  <c r="AI1352" i="1"/>
  <c r="AI1353" i="1"/>
  <c r="AI1354" i="1"/>
  <c r="AI1355" i="1"/>
  <c r="AI1356" i="1"/>
  <c r="BJ1319" i="1"/>
  <c r="BI1319" i="1"/>
  <c r="BH1319" i="1"/>
  <c r="BF1319" i="1"/>
  <c r="BE1319" i="1"/>
  <c r="AU1319" i="1"/>
  <c r="AT1319" i="1"/>
  <c r="AS1319" i="1"/>
  <c r="AQ1319" i="1"/>
  <c r="AP1319" i="1"/>
  <c r="AO1319" i="1"/>
  <c r="BJ1320" i="1"/>
  <c r="BI1320" i="1"/>
  <c r="BH1320" i="1"/>
  <c r="BF1320" i="1"/>
  <c r="BE1320" i="1"/>
  <c r="AU1320" i="1"/>
  <c r="AT1320" i="1"/>
  <c r="AS1320" i="1"/>
  <c r="AQ1320" i="1"/>
  <c r="AP1320" i="1"/>
  <c r="AO1320" i="1"/>
  <c r="BJ1321" i="1"/>
  <c r="BI1321" i="1"/>
  <c r="BH1321" i="1"/>
  <c r="BF1321" i="1"/>
  <c r="BE1321" i="1"/>
  <c r="AU1321" i="1"/>
  <c r="AT1321" i="1"/>
  <c r="AS1321" i="1"/>
  <c r="AQ1321" i="1"/>
  <c r="AP1321" i="1"/>
  <c r="AO1321" i="1"/>
  <c r="BJ1322" i="1"/>
  <c r="BI1322" i="1"/>
  <c r="BH1322" i="1"/>
  <c r="BF1322" i="1"/>
  <c r="BE1322" i="1"/>
  <c r="AU1322" i="1"/>
  <c r="AT1322" i="1"/>
  <c r="AS1322" i="1"/>
  <c r="AQ1322" i="1"/>
  <c r="AP1322" i="1"/>
  <c r="AO1322" i="1"/>
  <c r="BJ1323" i="1"/>
  <c r="BI1323" i="1"/>
  <c r="BH1323" i="1"/>
  <c r="BF1323" i="1"/>
  <c r="BE1323" i="1"/>
  <c r="AU1323" i="1"/>
  <c r="AT1323" i="1"/>
  <c r="AS1323" i="1"/>
  <c r="AQ1323" i="1"/>
  <c r="AP1323" i="1"/>
  <c r="AO1323" i="1"/>
  <c r="BJ1324" i="1"/>
  <c r="BI1324" i="1"/>
  <c r="BH1324" i="1"/>
  <c r="BF1324" i="1"/>
  <c r="BE1324" i="1"/>
  <c r="AU1324" i="1"/>
  <c r="AT1324" i="1"/>
  <c r="AS1324" i="1"/>
  <c r="AQ1324" i="1"/>
  <c r="AP1324" i="1"/>
  <c r="AO1324" i="1"/>
  <c r="BJ1325" i="1"/>
  <c r="BI1325" i="1"/>
  <c r="BH1325" i="1"/>
  <c r="BF1325" i="1"/>
  <c r="BE1325" i="1"/>
  <c r="AU1325" i="1"/>
  <c r="AT1325" i="1"/>
  <c r="AS1325" i="1"/>
  <c r="AQ1325" i="1"/>
  <c r="AP1325" i="1"/>
  <c r="AO1325" i="1"/>
  <c r="BJ1326" i="1"/>
  <c r="BI1326" i="1"/>
  <c r="BH1326" i="1"/>
  <c r="BF1326" i="1"/>
  <c r="BE1326" i="1"/>
  <c r="AU1326" i="1"/>
  <c r="AT1326" i="1"/>
  <c r="AS1326" i="1"/>
  <c r="AQ1326" i="1"/>
  <c r="AP1326" i="1"/>
  <c r="AO1326" i="1"/>
  <c r="BJ1327" i="1"/>
  <c r="BI1327" i="1"/>
  <c r="BH1327" i="1"/>
  <c r="BF1327" i="1"/>
  <c r="BE1327" i="1"/>
  <c r="AU1327" i="1"/>
  <c r="AT1327" i="1"/>
  <c r="AS1327" i="1"/>
  <c r="AQ1327" i="1"/>
  <c r="AP1327" i="1"/>
  <c r="AO1327" i="1"/>
  <c r="BJ1328" i="1"/>
  <c r="BI1328" i="1"/>
  <c r="BH1328" i="1"/>
  <c r="BF1328" i="1"/>
  <c r="BE1328" i="1"/>
  <c r="AU1328" i="1"/>
  <c r="AT1328" i="1"/>
  <c r="AS1328" i="1"/>
  <c r="AQ1328" i="1"/>
  <c r="AP1328" i="1"/>
  <c r="AO1328" i="1"/>
  <c r="BJ1329" i="1"/>
  <c r="BI1329" i="1"/>
  <c r="BH1329" i="1"/>
  <c r="BF1329" i="1"/>
  <c r="BE1329" i="1"/>
  <c r="AU1329" i="1"/>
  <c r="AT1329" i="1"/>
  <c r="AS1329" i="1"/>
  <c r="AQ1329" i="1"/>
  <c r="AP1329" i="1"/>
  <c r="AO1329" i="1"/>
  <c r="BJ1330" i="1"/>
  <c r="BI1330" i="1"/>
  <c r="BH1330" i="1"/>
  <c r="BF1330" i="1"/>
  <c r="BE1330" i="1"/>
  <c r="AU1330" i="1"/>
  <c r="AT1330" i="1"/>
  <c r="AS1330" i="1"/>
  <c r="AQ1330" i="1"/>
  <c r="AP1330" i="1"/>
  <c r="AO1330" i="1"/>
  <c r="BJ1331" i="1"/>
  <c r="BI1331" i="1"/>
  <c r="BH1331" i="1"/>
  <c r="BF1331" i="1"/>
  <c r="BE1331" i="1"/>
  <c r="AU1331" i="1"/>
  <c r="AT1331" i="1"/>
  <c r="AS1331" i="1"/>
  <c r="AQ1331" i="1"/>
  <c r="AP1331" i="1"/>
  <c r="AO1331" i="1"/>
  <c r="BJ1332" i="1"/>
  <c r="BI1332" i="1"/>
  <c r="BH1332" i="1"/>
  <c r="BF1332" i="1"/>
  <c r="BE1332" i="1"/>
  <c r="AU1332" i="1"/>
  <c r="AT1332" i="1"/>
  <c r="AS1332" i="1"/>
  <c r="AQ1332" i="1"/>
  <c r="AP1332" i="1"/>
  <c r="AO1332" i="1"/>
  <c r="BJ1333" i="1"/>
  <c r="BI1333" i="1"/>
  <c r="BH1333" i="1"/>
  <c r="BF1333" i="1"/>
  <c r="BE1333" i="1"/>
  <c r="AU1333" i="1"/>
  <c r="AT1333" i="1"/>
  <c r="AS1333" i="1"/>
  <c r="AQ1333" i="1"/>
  <c r="AP1333" i="1"/>
  <c r="AO1333" i="1"/>
  <c r="BJ1334" i="1"/>
  <c r="BI1334" i="1"/>
  <c r="BH1334" i="1"/>
  <c r="BF1334" i="1"/>
  <c r="BE1334" i="1"/>
  <c r="AU1334" i="1"/>
  <c r="AT1334" i="1"/>
  <c r="AS1334" i="1"/>
  <c r="AQ1334" i="1"/>
  <c r="AP1334" i="1"/>
  <c r="AO1334" i="1"/>
  <c r="BJ1335" i="1"/>
  <c r="BI1335" i="1"/>
  <c r="BH1335" i="1"/>
  <c r="BF1335" i="1"/>
  <c r="BE1335" i="1"/>
  <c r="AU1335" i="1"/>
  <c r="AT1335" i="1"/>
  <c r="AS1335" i="1"/>
  <c r="AQ1335" i="1"/>
  <c r="AP1335" i="1"/>
  <c r="AO1335" i="1"/>
  <c r="BJ1336" i="1"/>
  <c r="BI1336" i="1"/>
  <c r="BH1336" i="1"/>
  <c r="BF1336" i="1"/>
  <c r="BE1336" i="1"/>
  <c r="AU1336" i="1"/>
  <c r="AT1336" i="1"/>
  <c r="AS1336" i="1"/>
  <c r="AQ1336" i="1"/>
  <c r="AP1336" i="1"/>
  <c r="AO1336" i="1"/>
  <c r="BJ1337" i="1"/>
  <c r="BI1337" i="1"/>
  <c r="BH1337" i="1"/>
  <c r="BF1337" i="1"/>
  <c r="BE1337" i="1"/>
  <c r="AU1337" i="1"/>
  <c r="AT1337" i="1"/>
  <c r="AS1337" i="1"/>
  <c r="AQ1337" i="1"/>
  <c r="AP1337" i="1"/>
  <c r="AO1337" i="1"/>
  <c r="BJ1338" i="1"/>
  <c r="BI1338" i="1"/>
  <c r="BH1338" i="1"/>
  <c r="BF1338" i="1"/>
  <c r="BE1338" i="1"/>
  <c r="AU1338" i="1"/>
  <c r="AT1338" i="1"/>
  <c r="AS1338" i="1"/>
  <c r="AQ1338" i="1"/>
  <c r="AP1338" i="1"/>
  <c r="AO1338" i="1"/>
  <c r="BJ1339" i="1"/>
  <c r="BI1339" i="1"/>
  <c r="BH1339" i="1"/>
  <c r="BF1339" i="1"/>
  <c r="BE1339" i="1"/>
  <c r="AU1339" i="1"/>
  <c r="AT1339" i="1"/>
  <c r="AS1339" i="1"/>
  <c r="AQ1339" i="1"/>
  <c r="AP1339" i="1"/>
  <c r="AO1339" i="1"/>
  <c r="BJ1340" i="1"/>
  <c r="BI1340" i="1"/>
  <c r="BH1340" i="1"/>
  <c r="BF1340" i="1"/>
  <c r="BE1340" i="1"/>
  <c r="AU1340" i="1"/>
  <c r="AT1340" i="1"/>
  <c r="AS1340" i="1"/>
  <c r="AQ1340" i="1"/>
  <c r="AP1340" i="1"/>
  <c r="AO1340" i="1"/>
  <c r="BJ1341" i="1"/>
  <c r="BI1341" i="1"/>
  <c r="BH1341" i="1"/>
  <c r="BF1341" i="1"/>
  <c r="BE1341" i="1"/>
  <c r="AU1341" i="1"/>
  <c r="AT1341" i="1"/>
  <c r="AS1341" i="1"/>
  <c r="AQ1341" i="1"/>
  <c r="AP1341" i="1"/>
  <c r="AO1341" i="1"/>
  <c r="BJ1342" i="1"/>
  <c r="BI1342" i="1"/>
  <c r="BH1342" i="1"/>
  <c r="BF1342" i="1"/>
  <c r="BE1342" i="1"/>
  <c r="AU1342" i="1"/>
  <c r="AT1342" i="1"/>
  <c r="AS1342" i="1"/>
  <c r="AQ1342" i="1"/>
  <c r="AP1342" i="1"/>
  <c r="AO1342" i="1"/>
  <c r="BJ1343" i="1"/>
  <c r="BI1343" i="1"/>
  <c r="BH1343" i="1"/>
  <c r="BF1343" i="1"/>
  <c r="BE1343" i="1"/>
  <c r="AU1343" i="1"/>
  <c r="AT1343" i="1"/>
  <c r="AS1343" i="1"/>
  <c r="AQ1343" i="1"/>
  <c r="AP1343" i="1"/>
  <c r="AO1343" i="1"/>
  <c r="BJ1344" i="1"/>
  <c r="BI1344" i="1"/>
  <c r="BH1344" i="1"/>
  <c r="BF1344" i="1"/>
  <c r="BE1344" i="1"/>
  <c r="AU1344" i="1"/>
  <c r="AT1344" i="1"/>
  <c r="AS1344" i="1"/>
  <c r="AQ1344" i="1"/>
  <c r="AP1344" i="1"/>
  <c r="AO1344" i="1"/>
  <c r="BJ1345" i="1"/>
  <c r="BI1345" i="1"/>
  <c r="BH1345" i="1"/>
  <c r="BF1345" i="1"/>
  <c r="BE1345" i="1"/>
  <c r="AU1345" i="1"/>
  <c r="AT1345" i="1"/>
  <c r="AS1345" i="1"/>
  <c r="AQ1345" i="1"/>
  <c r="AP1345" i="1"/>
  <c r="AO1345" i="1"/>
  <c r="BJ1346" i="1"/>
  <c r="BI1346" i="1"/>
  <c r="BH1346" i="1"/>
  <c r="BF1346" i="1"/>
  <c r="BE1346" i="1"/>
  <c r="AU1346" i="1"/>
  <c r="AT1346" i="1"/>
  <c r="AS1346" i="1"/>
  <c r="AQ1346" i="1"/>
  <c r="AP1346" i="1"/>
  <c r="AO1346" i="1"/>
  <c r="BJ1347" i="1"/>
  <c r="BI1347" i="1"/>
  <c r="BH1347" i="1"/>
  <c r="BF1347" i="1"/>
  <c r="BE1347" i="1"/>
  <c r="AU1347" i="1"/>
  <c r="AT1347" i="1"/>
  <c r="AS1347" i="1"/>
  <c r="AQ1347" i="1"/>
  <c r="AP1347" i="1"/>
  <c r="AO1347"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BJ1316" i="1"/>
  <c r="BI1316" i="1"/>
  <c r="BH1316" i="1"/>
  <c r="BF1316" i="1"/>
  <c r="BE1316" i="1"/>
  <c r="AU1316" i="1"/>
  <c r="AT1316" i="1"/>
  <c r="AS1316" i="1"/>
  <c r="AQ1316" i="1"/>
  <c r="AP1316" i="1"/>
  <c r="AO1316" i="1"/>
  <c r="BJ1317" i="1"/>
  <c r="BI1317" i="1"/>
  <c r="BH1317" i="1"/>
  <c r="BF1317" i="1"/>
  <c r="BE1317" i="1"/>
  <c r="AU1317" i="1"/>
  <c r="AT1317" i="1"/>
  <c r="AS1317" i="1"/>
  <c r="AQ1317" i="1"/>
  <c r="AP1317" i="1"/>
  <c r="AO1317" i="1"/>
  <c r="BJ1318" i="1"/>
  <c r="BI1318" i="1"/>
  <c r="BH1318" i="1"/>
  <c r="BF1318" i="1"/>
  <c r="BE1318" i="1"/>
  <c r="AU1318" i="1"/>
  <c r="AT1318" i="1"/>
  <c r="AS1318" i="1"/>
  <c r="AQ1318" i="1"/>
  <c r="AP1318" i="1"/>
  <c r="AO1318" i="1"/>
  <c r="AI1316" i="1"/>
  <c r="AI1317" i="1"/>
  <c r="AI1318" i="1"/>
  <c r="BJ1262" i="1"/>
  <c r="BI1262" i="1"/>
  <c r="BH1262" i="1"/>
  <c r="BF1262" i="1"/>
  <c r="BE1262" i="1"/>
  <c r="AU1262" i="1"/>
  <c r="AT1262" i="1"/>
  <c r="AS1262" i="1"/>
  <c r="AQ1262" i="1"/>
  <c r="AP1262" i="1"/>
  <c r="AO1262" i="1"/>
  <c r="BJ1263" i="1"/>
  <c r="BI1263" i="1"/>
  <c r="BH1263" i="1"/>
  <c r="BF1263" i="1"/>
  <c r="BE1263" i="1"/>
  <c r="AU1263" i="1"/>
  <c r="AT1263" i="1"/>
  <c r="AS1263" i="1"/>
  <c r="AQ1263" i="1"/>
  <c r="AP1263" i="1"/>
  <c r="AO1263" i="1"/>
  <c r="BJ1264" i="1"/>
  <c r="BI1264" i="1"/>
  <c r="BH1264" i="1"/>
  <c r="BF1264" i="1"/>
  <c r="BE1264" i="1"/>
  <c r="AU1264" i="1"/>
  <c r="AT1264" i="1"/>
  <c r="AS1264" i="1"/>
  <c r="AQ1264" i="1"/>
  <c r="AP1264" i="1"/>
  <c r="AO1264" i="1"/>
  <c r="BJ1265" i="1"/>
  <c r="BI1265" i="1"/>
  <c r="BH1265" i="1"/>
  <c r="BF1265" i="1"/>
  <c r="BE1265" i="1"/>
  <c r="AU1265" i="1"/>
  <c r="AT1265" i="1"/>
  <c r="AS1265" i="1"/>
  <c r="AQ1265" i="1"/>
  <c r="AP1265" i="1"/>
  <c r="AO1265" i="1"/>
  <c r="BJ1266" i="1"/>
  <c r="BI1266" i="1"/>
  <c r="BH1266" i="1"/>
  <c r="BF1266" i="1"/>
  <c r="BE1266" i="1"/>
  <c r="AU1266" i="1"/>
  <c r="AT1266" i="1"/>
  <c r="AS1266" i="1"/>
  <c r="AQ1266" i="1"/>
  <c r="AP1266" i="1"/>
  <c r="AO1266" i="1"/>
  <c r="BJ1267" i="1"/>
  <c r="BI1267" i="1"/>
  <c r="BH1267" i="1"/>
  <c r="BF1267" i="1"/>
  <c r="BE1267" i="1"/>
  <c r="AU1267" i="1"/>
  <c r="AT1267" i="1"/>
  <c r="AS1267" i="1"/>
  <c r="AQ1267" i="1"/>
  <c r="AP1267" i="1"/>
  <c r="AO1267" i="1"/>
  <c r="BJ1268" i="1"/>
  <c r="BI1268" i="1"/>
  <c r="BH1268" i="1"/>
  <c r="BF1268" i="1"/>
  <c r="BE1268" i="1"/>
  <c r="AU1268" i="1"/>
  <c r="AT1268" i="1"/>
  <c r="AS1268" i="1"/>
  <c r="AQ1268" i="1"/>
  <c r="AP1268" i="1"/>
  <c r="AO1268" i="1"/>
  <c r="BJ1269" i="1"/>
  <c r="BI1269" i="1"/>
  <c r="BH1269" i="1"/>
  <c r="BF1269" i="1"/>
  <c r="BE1269" i="1"/>
  <c r="AU1269" i="1"/>
  <c r="AT1269" i="1"/>
  <c r="AS1269" i="1"/>
  <c r="AQ1269" i="1"/>
  <c r="AP1269" i="1"/>
  <c r="AO1269" i="1"/>
  <c r="BJ1270" i="1"/>
  <c r="BI1270" i="1"/>
  <c r="BH1270" i="1"/>
  <c r="BF1270" i="1"/>
  <c r="BE1270" i="1"/>
  <c r="AU1270" i="1"/>
  <c r="AT1270" i="1"/>
  <c r="AS1270" i="1"/>
  <c r="AQ1270" i="1"/>
  <c r="AP1270" i="1"/>
  <c r="AO1270" i="1"/>
  <c r="BJ1271" i="1"/>
  <c r="BI1271" i="1"/>
  <c r="BH1271" i="1"/>
  <c r="BF1271" i="1"/>
  <c r="BE1271" i="1"/>
  <c r="AU1271" i="1"/>
  <c r="AT1271" i="1"/>
  <c r="AS1271" i="1"/>
  <c r="AQ1271" i="1"/>
  <c r="AP1271" i="1"/>
  <c r="AO1271" i="1"/>
  <c r="BJ1272" i="1"/>
  <c r="BI1272" i="1"/>
  <c r="BH1272" i="1"/>
  <c r="BF1272" i="1"/>
  <c r="BE1272" i="1"/>
  <c r="AU1272" i="1"/>
  <c r="AT1272" i="1"/>
  <c r="AS1272" i="1"/>
  <c r="AQ1272" i="1"/>
  <c r="AP1272" i="1"/>
  <c r="AO1272" i="1"/>
  <c r="BJ1273" i="1"/>
  <c r="BI1273" i="1"/>
  <c r="BH1273" i="1"/>
  <c r="BF1273" i="1"/>
  <c r="BE1273" i="1"/>
  <c r="AU1273" i="1"/>
  <c r="AT1273" i="1"/>
  <c r="AS1273" i="1"/>
  <c r="AQ1273" i="1"/>
  <c r="AP1273" i="1"/>
  <c r="AO1273" i="1"/>
  <c r="BJ1274" i="1"/>
  <c r="BI1274" i="1"/>
  <c r="BH1274" i="1"/>
  <c r="BF1274" i="1"/>
  <c r="BE1274" i="1"/>
  <c r="AU1274" i="1"/>
  <c r="AT1274" i="1"/>
  <c r="AS1274" i="1"/>
  <c r="AQ1274" i="1"/>
  <c r="AP1274" i="1"/>
  <c r="AO1274" i="1"/>
  <c r="BJ1275" i="1"/>
  <c r="BI1275" i="1"/>
  <c r="BH1275" i="1"/>
  <c r="BF1275" i="1"/>
  <c r="BE1275" i="1"/>
  <c r="AU1275" i="1"/>
  <c r="AT1275" i="1"/>
  <c r="AS1275" i="1"/>
  <c r="AQ1275" i="1"/>
  <c r="AP1275" i="1"/>
  <c r="AO1275" i="1"/>
  <c r="BJ1276" i="1"/>
  <c r="BI1276" i="1"/>
  <c r="BH1276" i="1"/>
  <c r="BF1276" i="1"/>
  <c r="BE1276" i="1"/>
  <c r="AU1276" i="1"/>
  <c r="AT1276" i="1"/>
  <c r="AS1276" i="1"/>
  <c r="AQ1276" i="1"/>
  <c r="AP1276" i="1"/>
  <c r="AO1276" i="1"/>
  <c r="BJ1277" i="1"/>
  <c r="BI1277" i="1"/>
  <c r="BH1277" i="1"/>
  <c r="BF1277" i="1"/>
  <c r="BE1277" i="1"/>
  <c r="AU1277" i="1"/>
  <c r="AT1277" i="1"/>
  <c r="AS1277" i="1"/>
  <c r="AQ1277" i="1"/>
  <c r="AP1277" i="1"/>
  <c r="AO1277" i="1"/>
  <c r="BJ1278" i="1"/>
  <c r="BI1278" i="1"/>
  <c r="BH1278" i="1"/>
  <c r="BF1278" i="1"/>
  <c r="BE1278" i="1"/>
  <c r="AU1278" i="1"/>
  <c r="AT1278" i="1"/>
  <c r="AS1278" i="1"/>
  <c r="AQ1278" i="1"/>
  <c r="AP1278" i="1"/>
  <c r="AO1278" i="1"/>
  <c r="BJ1279" i="1"/>
  <c r="BI1279" i="1"/>
  <c r="BH1279" i="1"/>
  <c r="BF1279" i="1"/>
  <c r="BE1279" i="1"/>
  <c r="AU1279" i="1"/>
  <c r="AT1279" i="1"/>
  <c r="AS1279" i="1"/>
  <c r="AQ1279" i="1"/>
  <c r="AP1279" i="1"/>
  <c r="AO1279" i="1"/>
  <c r="BJ1280" i="1"/>
  <c r="BI1280" i="1"/>
  <c r="BH1280" i="1"/>
  <c r="BF1280" i="1"/>
  <c r="BE1280" i="1"/>
  <c r="AU1280" i="1"/>
  <c r="AT1280" i="1"/>
  <c r="AS1280" i="1"/>
  <c r="AQ1280" i="1"/>
  <c r="AP1280" i="1"/>
  <c r="AO1280" i="1"/>
  <c r="BJ1281" i="1"/>
  <c r="BI1281" i="1"/>
  <c r="BH1281" i="1"/>
  <c r="BF1281" i="1"/>
  <c r="BE1281" i="1"/>
  <c r="AU1281" i="1"/>
  <c r="AT1281" i="1"/>
  <c r="AS1281" i="1"/>
  <c r="AQ1281" i="1"/>
  <c r="AP1281" i="1"/>
  <c r="AO1281" i="1"/>
  <c r="BJ1282" i="1"/>
  <c r="BI1282" i="1"/>
  <c r="BH1282" i="1"/>
  <c r="BF1282" i="1"/>
  <c r="BE1282" i="1"/>
  <c r="AU1282" i="1"/>
  <c r="AT1282" i="1"/>
  <c r="AS1282" i="1"/>
  <c r="AQ1282" i="1"/>
  <c r="AP1282" i="1"/>
  <c r="AO1282" i="1"/>
  <c r="BJ1283" i="1"/>
  <c r="BI1283" i="1"/>
  <c r="BH1283" i="1"/>
  <c r="BF1283" i="1"/>
  <c r="BE1283" i="1"/>
  <c r="AU1283" i="1"/>
  <c r="AT1283" i="1"/>
  <c r="AS1283" i="1"/>
  <c r="AQ1283" i="1"/>
  <c r="AP1283" i="1"/>
  <c r="AO1283" i="1"/>
  <c r="BJ1284" i="1"/>
  <c r="BI1284" i="1"/>
  <c r="BH1284" i="1"/>
  <c r="BF1284" i="1"/>
  <c r="BE1284" i="1"/>
  <c r="AU1284" i="1"/>
  <c r="AT1284" i="1"/>
  <c r="AS1284" i="1"/>
  <c r="AQ1284" i="1"/>
  <c r="AP1284" i="1"/>
  <c r="AO1284" i="1"/>
  <c r="BJ1285" i="1"/>
  <c r="BI1285" i="1"/>
  <c r="BH1285" i="1"/>
  <c r="BF1285" i="1"/>
  <c r="BE1285" i="1"/>
  <c r="AU1285" i="1"/>
  <c r="AT1285" i="1"/>
  <c r="AS1285" i="1"/>
  <c r="AQ1285" i="1"/>
  <c r="AP1285" i="1"/>
  <c r="AO1285" i="1"/>
  <c r="BJ1286" i="1"/>
  <c r="BI1286" i="1"/>
  <c r="BH1286" i="1"/>
  <c r="BF1286" i="1"/>
  <c r="BE1286" i="1"/>
  <c r="AU1286" i="1"/>
  <c r="AT1286" i="1"/>
  <c r="AS1286" i="1"/>
  <c r="AQ1286" i="1"/>
  <c r="AP1286" i="1"/>
  <c r="AO1286" i="1"/>
  <c r="BJ1287" i="1"/>
  <c r="BI1287" i="1"/>
  <c r="BH1287" i="1"/>
  <c r="BF1287" i="1"/>
  <c r="BE1287" i="1"/>
  <c r="AU1287" i="1"/>
  <c r="AT1287" i="1"/>
  <c r="AS1287" i="1"/>
  <c r="AQ1287" i="1"/>
  <c r="AP1287" i="1"/>
  <c r="AO1287" i="1"/>
  <c r="BJ1288" i="1"/>
  <c r="BI1288" i="1"/>
  <c r="BH1288" i="1"/>
  <c r="BF1288" i="1"/>
  <c r="BE1288" i="1"/>
  <c r="AU1288" i="1"/>
  <c r="AT1288" i="1"/>
  <c r="AS1288" i="1"/>
  <c r="AQ1288" i="1"/>
  <c r="AP1288" i="1"/>
  <c r="AO1288" i="1"/>
  <c r="BJ1289" i="1"/>
  <c r="BI1289" i="1"/>
  <c r="BH1289" i="1"/>
  <c r="BF1289" i="1"/>
  <c r="BE1289" i="1"/>
  <c r="AU1289" i="1"/>
  <c r="AT1289" i="1"/>
  <c r="AS1289" i="1"/>
  <c r="AQ1289" i="1"/>
  <c r="AP1289" i="1"/>
  <c r="AO1289" i="1"/>
  <c r="BJ1290" i="1"/>
  <c r="BI1290" i="1"/>
  <c r="BH1290" i="1"/>
  <c r="BF1290" i="1"/>
  <c r="BE1290" i="1"/>
  <c r="AU1290" i="1"/>
  <c r="AT1290" i="1"/>
  <c r="AS1290" i="1"/>
  <c r="AQ1290" i="1"/>
  <c r="AP1290" i="1"/>
  <c r="AO1290" i="1"/>
  <c r="BJ1291" i="1"/>
  <c r="BI1291" i="1"/>
  <c r="BH1291" i="1"/>
  <c r="BF1291" i="1"/>
  <c r="BE1291" i="1"/>
  <c r="AU1291" i="1"/>
  <c r="AT1291" i="1"/>
  <c r="AS1291" i="1"/>
  <c r="AQ1291" i="1"/>
  <c r="AP1291" i="1"/>
  <c r="AO1291" i="1"/>
  <c r="BJ1292" i="1"/>
  <c r="BI1292" i="1"/>
  <c r="BH1292" i="1"/>
  <c r="BF1292" i="1"/>
  <c r="BE1292" i="1"/>
  <c r="AU1292" i="1"/>
  <c r="AT1292" i="1"/>
  <c r="AS1292" i="1"/>
  <c r="AQ1292" i="1"/>
  <c r="AP1292" i="1"/>
  <c r="AO1292" i="1"/>
  <c r="BJ1293" i="1"/>
  <c r="BI1293" i="1"/>
  <c r="BH1293" i="1"/>
  <c r="BF1293" i="1"/>
  <c r="BE1293" i="1"/>
  <c r="AU1293" i="1"/>
  <c r="AT1293" i="1"/>
  <c r="AS1293" i="1"/>
  <c r="AQ1293" i="1"/>
  <c r="AP1293" i="1"/>
  <c r="AO1293" i="1"/>
  <c r="BJ1294" i="1"/>
  <c r="BI1294" i="1"/>
  <c r="BH1294" i="1"/>
  <c r="BF1294" i="1"/>
  <c r="BE1294" i="1"/>
  <c r="AU1294" i="1"/>
  <c r="AT1294" i="1"/>
  <c r="AS1294" i="1"/>
  <c r="AQ1294" i="1"/>
  <c r="AP1294" i="1"/>
  <c r="AO1294" i="1"/>
  <c r="BJ1295" i="1"/>
  <c r="BI1295" i="1"/>
  <c r="BH1295" i="1"/>
  <c r="BF1295" i="1"/>
  <c r="BE1295" i="1"/>
  <c r="AU1295" i="1"/>
  <c r="AT1295" i="1"/>
  <c r="AS1295" i="1"/>
  <c r="AQ1295" i="1"/>
  <c r="AP1295" i="1"/>
  <c r="AO1295" i="1"/>
  <c r="BJ1296" i="1"/>
  <c r="BI1296" i="1"/>
  <c r="BH1296" i="1"/>
  <c r="BF1296" i="1"/>
  <c r="BE1296" i="1"/>
  <c r="AU1296" i="1"/>
  <c r="AT1296" i="1"/>
  <c r="AS1296" i="1"/>
  <c r="AQ1296" i="1"/>
  <c r="AP1296" i="1"/>
  <c r="AO1296" i="1"/>
  <c r="BJ1297" i="1"/>
  <c r="BI1297" i="1"/>
  <c r="BH1297" i="1"/>
  <c r="BF1297" i="1"/>
  <c r="BE1297" i="1"/>
  <c r="AU1297" i="1"/>
  <c r="AT1297" i="1"/>
  <c r="AS1297" i="1"/>
  <c r="AQ1297" i="1"/>
  <c r="AP1297" i="1"/>
  <c r="AO1297" i="1"/>
  <c r="BJ1298" i="1"/>
  <c r="BI1298" i="1"/>
  <c r="BH1298" i="1"/>
  <c r="BF1298" i="1"/>
  <c r="BE1298" i="1"/>
  <c r="AU1298" i="1"/>
  <c r="AT1298" i="1"/>
  <c r="AS1298" i="1"/>
  <c r="AQ1298" i="1"/>
  <c r="AP1298" i="1"/>
  <c r="AO1298" i="1"/>
  <c r="BJ1299" i="1"/>
  <c r="BI1299" i="1"/>
  <c r="BH1299" i="1"/>
  <c r="BF1299" i="1"/>
  <c r="BE1299" i="1"/>
  <c r="AU1299" i="1"/>
  <c r="AT1299" i="1"/>
  <c r="AS1299" i="1"/>
  <c r="AQ1299" i="1"/>
  <c r="AP1299" i="1"/>
  <c r="AO1299" i="1"/>
  <c r="BJ1300" i="1"/>
  <c r="BI1300" i="1"/>
  <c r="BH1300" i="1"/>
  <c r="BF1300" i="1"/>
  <c r="BE1300" i="1"/>
  <c r="AU1300" i="1"/>
  <c r="AT1300" i="1"/>
  <c r="AS1300" i="1"/>
  <c r="AQ1300" i="1"/>
  <c r="AP1300" i="1"/>
  <c r="AO1300" i="1"/>
  <c r="BJ1301" i="1"/>
  <c r="BI1301" i="1"/>
  <c r="BH1301" i="1"/>
  <c r="BF1301" i="1"/>
  <c r="BE1301" i="1"/>
  <c r="AU1301" i="1"/>
  <c r="AT1301" i="1"/>
  <c r="AS1301" i="1"/>
  <c r="AQ1301" i="1"/>
  <c r="AP1301" i="1"/>
  <c r="AO1301" i="1"/>
  <c r="BJ1302" i="1"/>
  <c r="BI1302" i="1"/>
  <c r="BH1302" i="1"/>
  <c r="BF1302" i="1"/>
  <c r="BE1302" i="1"/>
  <c r="AU1302" i="1"/>
  <c r="AT1302" i="1"/>
  <c r="AS1302" i="1"/>
  <c r="AQ1302" i="1"/>
  <c r="AP1302" i="1"/>
  <c r="AO1302" i="1"/>
  <c r="BJ1303" i="1"/>
  <c r="BI1303" i="1"/>
  <c r="BH1303" i="1"/>
  <c r="BF1303" i="1"/>
  <c r="BE1303" i="1"/>
  <c r="AU1303" i="1"/>
  <c r="AT1303" i="1"/>
  <c r="AS1303" i="1"/>
  <c r="AQ1303" i="1"/>
  <c r="AP1303" i="1"/>
  <c r="AO1303" i="1"/>
  <c r="BJ1304" i="1"/>
  <c r="BI1304" i="1"/>
  <c r="BH1304" i="1"/>
  <c r="BF1304" i="1"/>
  <c r="BE1304" i="1"/>
  <c r="AU1304" i="1"/>
  <c r="AT1304" i="1"/>
  <c r="AS1304" i="1"/>
  <c r="AQ1304" i="1"/>
  <c r="AP1304" i="1"/>
  <c r="AO1304" i="1"/>
  <c r="BJ1305" i="1"/>
  <c r="BI1305" i="1"/>
  <c r="BH1305" i="1"/>
  <c r="BF1305" i="1"/>
  <c r="BE1305" i="1"/>
  <c r="AU1305" i="1"/>
  <c r="AT1305" i="1"/>
  <c r="AS1305" i="1"/>
  <c r="AQ1305" i="1"/>
  <c r="AP1305" i="1"/>
  <c r="AO1305" i="1"/>
  <c r="BJ1306" i="1"/>
  <c r="BI1306" i="1"/>
  <c r="BH1306" i="1"/>
  <c r="BF1306" i="1"/>
  <c r="BE1306" i="1"/>
  <c r="AU1306" i="1"/>
  <c r="AT1306" i="1"/>
  <c r="AS1306" i="1"/>
  <c r="AQ1306" i="1"/>
  <c r="AP1306" i="1"/>
  <c r="AO1306" i="1"/>
  <c r="BJ1307" i="1"/>
  <c r="BI1307" i="1"/>
  <c r="BH1307" i="1"/>
  <c r="BF1307" i="1"/>
  <c r="BE1307" i="1"/>
  <c r="AU1307" i="1"/>
  <c r="AT1307" i="1"/>
  <c r="AS1307" i="1"/>
  <c r="AQ1307" i="1"/>
  <c r="AP1307" i="1"/>
  <c r="AO1307" i="1"/>
  <c r="BJ1308" i="1"/>
  <c r="BI1308" i="1"/>
  <c r="BH1308" i="1"/>
  <c r="BF1308" i="1"/>
  <c r="BE1308" i="1"/>
  <c r="AU1308" i="1"/>
  <c r="AT1308" i="1"/>
  <c r="AS1308" i="1"/>
  <c r="AQ1308" i="1"/>
  <c r="AP1308" i="1"/>
  <c r="AO1308" i="1"/>
  <c r="BJ1309" i="1"/>
  <c r="BI1309" i="1"/>
  <c r="BH1309" i="1"/>
  <c r="BF1309" i="1"/>
  <c r="BE1309" i="1"/>
  <c r="AU1309" i="1"/>
  <c r="AT1309" i="1"/>
  <c r="AS1309" i="1"/>
  <c r="AQ1309" i="1"/>
  <c r="AP1309" i="1"/>
  <c r="AO1309" i="1"/>
  <c r="BJ1310" i="1"/>
  <c r="BI1310" i="1"/>
  <c r="BH1310" i="1"/>
  <c r="BF1310" i="1"/>
  <c r="BE1310" i="1"/>
  <c r="AU1310" i="1"/>
  <c r="AT1310" i="1"/>
  <c r="AS1310" i="1"/>
  <c r="AQ1310" i="1"/>
  <c r="AP1310" i="1"/>
  <c r="AO1310" i="1"/>
  <c r="BJ1311" i="1"/>
  <c r="BI1311" i="1"/>
  <c r="BH1311" i="1"/>
  <c r="BF1311" i="1"/>
  <c r="BE1311" i="1"/>
  <c r="AU1311" i="1"/>
  <c r="AT1311" i="1"/>
  <c r="AS1311" i="1"/>
  <c r="AQ1311" i="1"/>
  <c r="AP1311" i="1"/>
  <c r="AO1311" i="1"/>
  <c r="BJ1312" i="1"/>
  <c r="BI1312" i="1"/>
  <c r="BH1312" i="1"/>
  <c r="BF1312" i="1"/>
  <c r="BE1312" i="1"/>
  <c r="AU1312" i="1"/>
  <c r="AT1312" i="1"/>
  <c r="AS1312" i="1"/>
  <c r="AQ1312" i="1"/>
  <c r="AP1312" i="1"/>
  <c r="AO1312" i="1"/>
  <c r="BJ1313" i="1"/>
  <c r="BI1313" i="1"/>
  <c r="BH1313" i="1"/>
  <c r="BF1313" i="1"/>
  <c r="BE1313" i="1"/>
  <c r="AU1313" i="1"/>
  <c r="AT1313" i="1"/>
  <c r="AS1313" i="1"/>
  <c r="AQ1313" i="1"/>
  <c r="AP1313" i="1"/>
  <c r="AO1313" i="1"/>
  <c r="BJ1314" i="1"/>
  <c r="BI1314" i="1"/>
  <c r="BH1314" i="1"/>
  <c r="BF1314" i="1"/>
  <c r="BE1314" i="1"/>
  <c r="AU1314" i="1"/>
  <c r="AT1314" i="1"/>
  <c r="AS1314" i="1"/>
  <c r="AQ1314" i="1"/>
  <c r="AP1314" i="1"/>
  <c r="AO1314"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S1261" i="1"/>
  <c r="AO1261" i="1"/>
  <c r="AU1261" i="1"/>
  <c r="BI1261" i="1"/>
  <c r="AP1261" i="1"/>
  <c r="BJ1261" i="1"/>
  <c r="BF1261" i="1"/>
  <c r="AT1261" i="1"/>
  <c r="BH1261" i="1"/>
  <c r="AQ1261" i="1"/>
  <c r="BE1261" i="1"/>
  <c r="AI1261"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F1214" i="1"/>
  <c r="AG1214" i="1" s="1"/>
  <c r="AF1215" i="1"/>
  <c r="AG1215" i="1" s="1"/>
  <c r="AF1216" i="1"/>
  <c r="AG1216" i="1" s="1"/>
  <c r="AF1217" i="1"/>
  <c r="AG1217" i="1" s="1"/>
  <c r="AF1218" i="1"/>
  <c r="AG1218" i="1" s="1"/>
  <c r="AF1219" i="1"/>
  <c r="AG1219" i="1" s="1"/>
  <c r="AF1220" i="1"/>
  <c r="AG1220" i="1" s="1"/>
  <c r="AF1221" i="1"/>
  <c r="AG1221" i="1" s="1"/>
  <c r="AF1222" i="1"/>
  <c r="AG1222" i="1" s="1"/>
  <c r="AF1223" i="1"/>
  <c r="AG1223" i="1" s="1"/>
  <c r="AF1224" i="1"/>
  <c r="AG1224" i="1" s="1"/>
  <c r="AF1225" i="1"/>
  <c r="AG1225" i="1" s="1"/>
  <c r="AF1226" i="1"/>
  <c r="AG1226" i="1" s="1"/>
  <c r="AF1227" i="1"/>
  <c r="AG1227" i="1" s="1"/>
  <c r="AF1228" i="1"/>
  <c r="AG1228" i="1" s="1"/>
  <c r="AF1229" i="1"/>
  <c r="AG1229" i="1" s="1"/>
  <c r="AF1230" i="1"/>
  <c r="AG1230" i="1" s="1"/>
  <c r="AF1231" i="1"/>
  <c r="AG1231" i="1" s="1"/>
  <c r="AF1232" i="1"/>
  <c r="AG1232" i="1" s="1"/>
  <c r="AF1233" i="1"/>
  <c r="AG1233" i="1" s="1"/>
  <c r="AF1234" i="1"/>
  <c r="AG1234" i="1" s="1"/>
  <c r="AF1235" i="1"/>
  <c r="AG1235" i="1" s="1"/>
  <c r="AF1236" i="1"/>
  <c r="AG1236" i="1" s="1"/>
  <c r="AF1237" i="1"/>
  <c r="AG1237" i="1" s="1"/>
  <c r="AF1238" i="1"/>
  <c r="AG1238" i="1" s="1"/>
  <c r="AF1239" i="1"/>
  <c r="AG1239" i="1" s="1"/>
  <c r="AF1240" i="1"/>
  <c r="AG1240" i="1" s="1"/>
  <c r="AF1241" i="1"/>
  <c r="AG1241" i="1" s="1"/>
  <c r="AF1242" i="1"/>
  <c r="AG1242" i="1" s="1"/>
  <c r="AF1243" i="1"/>
  <c r="AG1243" i="1" s="1"/>
  <c r="AF1244" i="1"/>
  <c r="AG1244" i="1" s="1"/>
  <c r="AF1245" i="1"/>
  <c r="AG1245" i="1" s="1"/>
  <c r="AF1246" i="1"/>
  <c r="AG1246" i="1" s="1"/>
  <c r="AF1247" i="1"/>
  <c r="AG1247" i="1" s="1"/>
  <c r="AF1248" i="1"/>
  <c r="AG1248" i="1" s="1"/>
  <c r="AF1249" i="1"/>
  <c r="AG1249" i="1" s="1"/>
  <c r="AF1250" i="1"/>
  <c r="AG1250" i="1" s="1"/>
  <c r="AF1251" i="1"/>
  <c r="AG1251" i="1" s="1"/>
  <c r="AF1252" i="1"/>
  <c r="AG1252" i="1" s="1"/>
  <c r="AF1253" i="1"/>
  <c r="AG1253" i="1" s="1"/>
  <c r="AF1254" i="1"/>
  <c r="AG1254" i="1" s="1"/>
  <c r="AF1255" i="1"/>
  <c r="AG1255" i="1" s="1"/>
  <c r="AF1256" i="1"/>
  <c r="AG1256" i="1" s="1"/>
  <c r="AF1257" i="1"/>
  <c r="AG1257" i="1" s="1"/>
  <c r="AF1258" i="1"/>
  <c r="AG1258" i="1" s="1"/>
  <c r="AF1259" i="1"/>
  <c r="AG1259" i="1" s="1"/>
  <c r="AF1260" i="1"/>
  <c r="AG1260" i="1" s="1"/>
  <c r="AA1214" i="1"/>
  <c r="U1214" i="1" s="1"/>
  <c r="AA1215" i="1"/>
  <c r="U1215" i="1" s="1"/>
  <c r="AA1216" i="1"/>
  <c r="U1216" i="1" s="1"/>
  <c r="AA1217" i="1"/>
  <c r="U1217" i="1" s="1"/>
  <c r="AA1218" i="1"/>
  <c r="U1218" i="1" s="1"/>
  <c r="AA1219" i="1"/>
  <c r="U1219" i="1" s="1"/>
  <c r="AA1220" i="1"/>
  <c r="U1220" i="1" s="1"/>
  <c r="AA1221" i="1"/>
  <c r="U1221" i="1" s="1"/>
  <c r="AA1222" i="1"/>
  <c r="U1222" i="1" s="1"/>
  <c r="AA1223" i="1"/>
  <c r="U1223" i="1" s="1"/>
  <c r="AA1224" i="1"/>
  <c r="U1224" i="1" s="1"/>
  <c r="AA1225" i="1"/>
  <c r="U1225" i="1" s="1"/>
  <c r="AA1226" i="1"/>
  <c r="U1226" i="1" s="1"/>
  <c r="AA1227" i="1"/>
  <c r="U1227" i="1" s="1"/>
  <c r="AA1228" i="1"/>
  <c r="U1228" i="1" s="1"/>
  <c r="AA1229" i="1"/>
  <c r="U1229" i="1" s="1"/>
  <c r="AA1230" i="1"/>
  <c r="U1230" i="1" s="1"/>
  <c r="AA1231" i="1"/>
  <c r="U1231" i="1" s="1"/>
  <c r="AA1232" i="1"/>
  <c r="U1232" i="1" s="1"/>
  <c r="AA1233" i="1"/>
  <c r="U1233" i="1" s="1"/>
  <c r="AA1234" i="1"/>
  <c r="U1234" i="1" s="1"/>
  <c r="AA1235" i="1"/>
  <c r="U1235" i="1" s="1"/>
  <c r="AA1236" i="1"/>
  <c r="U1236" i="1" s="1"/>
  <c r="AA1237" i="1"/>
  <c r="U1237" i="1" s="1"/>
  <c r="AA1238" i="1"/>
  <c r="U1238" i="1" s="1"/>
  <c r="AA1239" i="1"/>
  <c r="U1239" i="1" s="1"/>
  <c r="AA1240" i="1"/>
  <c r="U1240" i="1" s="1"/>
  <c r="AA1241" i="1"/>
  <c r="U1241" i="1" s="1"/>
  <c r="AA1242" i="1"/>
  <c r="U1242" i="1" s="1"/>
  <c r="AA1243" i="1"/>
  <c r="U1243" i="1" s="1"/>
  <c r="AA1244" i="1"/>
  <c r="U1244" i="1" s="1"/>
  <c r="AA1245" i="1"/>
  <c r="U1245" i="1" s="1"/>
  <c r="AA1246" i="1"/>
  <c r="U1246" i="1" s="1"/>
  <c r="AA1247" i="1"/>
  <c r="U1247" i="1" s="1"/>
  <c r="AA1248" i="1"/>
  <c r="U1248" i="1" s="1"/>
  <c r="AA1249" i="1"/>
  <c r="U1249" i="1" s="1"/>
  <c r="AA1250" i="1"/>
  <c r="U1250" i="1" s="1"/>
  <c r="AA1251" i="1"/>
  <c r="U1251" i="1" s="1"/>
  <c r="AA1252" i="1"/>
  <c r="U1252" i="1" s="1"/>
  <c r="AA1253" i="1"/>
  <c r="U1253" i="1" s="1"/>
  <c r="AA1254" i="1"/>
  <c r="U1254" i="1" s="1"/>
  <c r="AA1255" i="1"/>
  <c r="U1255" i="1" s="1"/>
  <c r="AA1256" i="1"/>
  <c r="U1256" i="1" s="1"/>
  <c r="AA1257" i="1"/>
  <c r="U1257" i="1" s="1"/>
  <c r="AA1258" i="1"/>
  <c r="U1258" i="1" s="1"/>
  <c r="AA1259" i="1"/>
  <c r="U1259" i="1" s="1"/>
  <c r="AA1260" i="1"/>
  <c r="U1260" i="1" s="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AH1213" i="1"/>
  <c r="AF1213" i="1"/>
  <c r="AG1213" i="1" s="1"/>
  <c r="AA1213" i="1"/>
  <c r="U1213" i="1" s="1"/>
  <c r="T1213" i="1"/>
  <c r="T1211" i="1"/>
  <c r="T1212" i="1"/>
  <c r="AA1211" i="1"/>
  <c r="U1211" i="1" s="1"/>
  <c r="AA1212" i="1"/>
  <c r="U1212" i="1" s="1"/>
  <c r="AF1211" i="1"/>
  <c r="AG1211" i="1" s="1"/>
  <c r="AF1212" i="1"/>
  <c r="AG1212" i="1" s="1"/>
  <c r="AH1211" i="1"/>
  <c r="AH1212" i="1"/>
  <c r="AH1210" i="1"/>
  <c r="AH1209" i="1"/>
  <c r="AH1208" i="1"/>
  <c r="AH1207" i="1"/>
  <c r="AH1206" i="1"/>
  <c r="AF1210" i="1"/>
  <c r="AG1210" i="1" s="1"/>
  <c r="AF1209" i="1"/>
  <c r="AG1209" i="1" s="1"/>
  <c r="AF1208" i="1"/>
  <c r="AG1208" i="1" s="1"/>
  <c r="AF1207" i="1"/>
  <c r="AG1207" i="1" s="1"/>
  <c r="AF1206" i="1"/>
  <c r="AG1206" i="1" s="1"/>
  <c r="AA1210" i="1"/>
  <c r="U1210" i="1" s="1"/>
  <c r="AA1209" i="1"/>
  <c r="U1209" i="1" s="1"/>
  <c r="AA1208" i="1"/>
  <c r="U1208" i="1" s="1"/>
  <c r="AA1207" i="1"/>
  <c r="U1207" i="1" s="1"/>
  <c r="AA1206" i="1"/>
  <c r="U1206" i="1" s="1"/>
  <c r="T1210" i="1"/>
  <c r="T1209" i="1"/>
  <c r="T1208" i="1"/>
  <c r="T1207" i="1"/>
  <c r="T1206" i="1"/>
  <c r="T1204" i="1"/>
  <c r="T1205" i="1"/>
  <c r="AA1204" i="1"/>
  <c r="U1204" i="1" s="1"/>
  <c r="AA1205" i="1"/>
  <c r="U1205" i="1" s="1"/>
  <c r="AF1204" i="1"/>
  <c r="AG1204" i="1" s="1"/>
  <c r="AF1205" i="1"/>
  <c r="AG1205" i="1" s="1"/>
  <c r="AH1204" i="1"/>
  <c r="AH1205" i="1"/>
  <c r="T1203" i="1"/>
  <c r="AA1203" i="1"/>
  <c r="U1203" i="1" s="1"/>
  <c r="AF1203" i="1"/>
  <c r="AG1203" i="1" s="1"/>
  <c r="AH1203" i="1"/>
  <c r="AV1315" i="1" l="1"/>
  <c r="BQ1315" i="1" s="1"/>
  <c r="BK1315" i="1"/>
  <c r="BL1315" i="1"/>
  <c r="AI1234" i="1"/>
  <c r="BK1234" i="1" s="1"/>
  <c r="AI1205" i="1"/>
  <c r="BK1205" i="1" s="1"/>
  <c r="AI1211" i="1"/>
  <c r="BG1211" i="1" s="1"/>
  <c r="AI1260" i="1"/>
  <c r="BL1260" i="1" s="1"/>
  <c r="AI1212" i="1"/>
  <c r="BG1212" i="1" s="1"/>
  <c r="AI1204" i="1"/>
  <c r="BG1204" i="1" s="1"/>
  <c r="AI1236" i="1"/>
  <c r="AV1236" i="1" s="1"/>
  <c r="AI1230" i="1"/>
  <c r="AV1230" i="1" s="1"/>
  <c r="AI1259" i="1"/>
  <c r="BG1259" i="1" s="1"/>
  <c r="AI1229" i="1"/>
  <c r="BG1229" i="1" s="1"/>
  <c r="BL1370" i="1"/>
  <c r="BK1370" i="1"/>
  <c r="BG1370" i="1"/>
  <c r="AV1370" i="1"/>
  <c r="BL1369" i="1"/>
  <c r="BK1369" i="1"/>
  <c r="BG1369" i="1"/>
  <c r="AV1369" i="1"/>
  <c r="BL1368" i="1"/>
  <c r="BK1368" i="1"/>
  <c r="BG1368" i="1"/>
  <c r="AV1368" i="1"/>
  <c r="BL1367" i="1"/>
  <c r="BK1367" i="1"/>
  <c r="BG1367" i="1"/>
  <c r="AV1367" i="1"/>
  <c r="BL1366" i="1"/>
  <c r="BK1366" i="1"/>
  <c r="BG1366" i="1"/>
  <c r="AV1366" i="1"/>
  <c r="BL1365" i="1"/>
  <c r="BK1365" i="1"/>
  <c r="BG1365" i="1"/>
  <c r="AV1365" i="1"/>
  <c r="BL1364" i="1"/>
  <c r="BK1364" i="1"/>
  <c r="BG1364" i="1"/>
  <c r="AV1364" i="1"/>
  <c r="BL1363" i="1"/>
  <c r="BK1363" i="1"/>
  <c r="BG1363" i="1"/>
  <c r="AV1363" i="1"/>
  <c r="BL1362" i="1"/>
  <c r="BK1362" i="1"/>
  <c r="BG1362" i="1"/>
  <c r="AV1362" i="1"/>
  <c r="BL1361" i="1"/>
  <c r="BK1361" i="1"/>
  <c r="BG1361" i="1"/>
  <c r="AV1361" i="1"/>
  <c r="BL1360" i="1"/>
  <c r="BK1360" i="1"/>
  <c r="BG1360" i="1"/>
  <c r="AV1360" i="1"/>
  <c r="BL1359" i="1"/>
  <c r="BK1359" i="1"/>
  <c r="BG1359" i="1"/>
  <c r="AV1359" i="1"/>
  <c r="BL1358" i="1"/>
  <c r="BK1358" i="1"/>
  <c r="BG1358" i="1"/>
  <c r="AV1358" i="1"/>
  <c r="BL1357" i="1"/>
  <c r="BK1357" i="1"/>
  <c r="BG1357" i="1"/>
  <c r="AV1357" i="1"/>
  <c r="BL1356" i="1"/>
  <c r="BK1356" i="1"/>
  <c r="BG1356" i="1"/>
  <c r="AV1356" i="1"/>
  <c r="BL1355" i="1"/>
  <c r="BK1355" i="1"/>
  <c r="BG1355" i="1"/>
  <c r="AV1355" i="1"/>
  <c r="BL1354" i="1"/>
  <c r="BK1354" i="1"/>
  <c r="BG1354" i="1"/>
  <c r="AV1354" i="1"/>
  <c r="BL1353" i="1"/>
  <c r="BK1353" i="1"/>
  <c r="BG1353" i="1"/>
  <c r="AV1353" i="1"/>
  <c r="BL1352" i="1"/>
  <c r="BK1352" i="1"/>
  <c r="BG1352" i="1"/>
  <c r="AV1352" i="1"/>
  <c r="BL1351" i="1"/>
  <c r="BK1351" i="1"/>
  <c r="BG1351" i="1"/>
  <c r="AV1351" i="1"/>
  <c r="BL1350" i="1"/>
  <c r="BK1350" i="1"/>
  <c r="BG1350" i="1"/>
  <c r="AV1350" i="1"/>
  <c r="BL1349" i="1"/>
  <c r="BK1349" i="1"/>
  <c r="BG1349" i="1"/>
  <c r="AV1349" i="1"/>
  <c r="BL1348" i="1"/>
  <c r="BK1348" i="1"/>
  <c r="BG1348" i="1"/>
  <c r="AV1348" i="1"/>
  <c r="BL1347" i="1"/>
  <c r="BK1347" i="1"/>
  <c r="BG1347" i="1"/>
  <c r="AV1347" i="1"/>
  <c r="BL1346" i="1"/>
  <c r="BK1346" i="1"/>
  <c r="BG1346" i="1"/>
  <c r="AV1346" i="1"/>
  <c r="BL1345" i="1"/>
  <c r="BK1345" i="1"/>
  <c r="BG1345" i="1"/>
  <c r="AV1345" i="1"/>
  <c r="BL1344" i="1"/>
  <c r="BK1344" i="1"/>
  <c r="BG1344" i="1"/>
  <c r="AV1344" i="1"/>
  <c r="BL1343" i="1"/>
  <c r="BK1343" i="1"/>
  <c r="BG1343" i="1"/>
  <c r="AV1343" i="1"/>
  <c r="BL1342" i="1"/>
  <c r="BK1342" i="1"/>
  <c r="BG1342" i="1"/>
  <c r="AV1342" i="1"/>
  <c r="BL1341" i="1"/>
  <c r="BK1341" i="1"/>
  <c r="BG1341" i="1"/>
  <c r="AV1341" i="1"/>
  <c r="BL1340" i="1"/>
  <c r="BK1340" i="1"/>
  <c r="BG1340" i="1"/>
  <c r="AV1340" i="1"/>
  <c r="BL1339" i="1"/>
  <c r="BK1339" i="1"/>
  <c r="BG1339" i="1"/>
  <c r="AV1339" i="1"/>
  <c r="BL1338" i="1"/>
  <c r="BK1338" i="1"/>
  <c r="BG1338" i="1"/>
  <c r="AV1338" i="1"/>
  <c r="BL1337" i="1"/>
  <c r="BK1337" i="1"/>
  <c r="BG1337" i="1"/>
  <c r="AV1337" i="1"/>
  <c r="BL1336" i="1"/>
  <c r="BK1336" i="1"/>
  <c r="BG1336" i="1"/>
  <c r="AV1336" i="1"/>
  <c r="BL1335" i="1"/>
  <c r="BK1335" i="1"/>
  <c r="BG1335" i="1"/>
  <c r="AV1335" i="1"/>
  <c r="BL1334" i="1"/>
  <c r="BK1334" i="1"/>
  <c r="BG1334" i="1"/>
  <c r="AV1334" i="1"/>
  <c r="BL1333" i="1"/>
  <c r="BK1333" i="1"/>
  <c r="BG1333" i="1"/>
  <c r="AV1333" i="1"/>
  <c r="BL1332" i="1"/>
  <c r="BK1332" i="1"/>
  <c r="BG1332" i="1"/>
  <c r="AV1332" i="1"/>
  <c r="BL1331" i="1"/>
  <c r="BK1331" i="1"/>
  <c r="BG1331" i="1"/>
  <c r="AV1331" i="1"/>
  <c r="BL1330" i="1"/>
  <c r="BK1330" i="1"/>
  <c r="BG1330" i="1"/>
  <c r="AV1330" i="1"/>
  <c r="BL1329" i="1"/>
  <c r="BK1329" i="1"/>
  <c r="BG1329" i="1"/>
  <c r="AV1329" i="1"/>
  <c r="BL1328" i="1"/>
  <c r="BK1328" i="1"/>
  <c r="BG1328" i="1"/>
  <c r="AV1328" i="1"/>
  <c r="BL1327" i="1"/>
  <c r="BK1327" i="1"/>
  <c r="BG1327" i="1"/>
  <c r="AV1327" i="1"/>
  <c r="BL1326" i="1"/>
  <c r="BK1326" i="1"/>
  <c r="BG1326" i="1"/>
  <c r="AV1326" i="1"/>
  <c r="BL1325" i="1"/>
  <c r="BK1325" i="1"/>
  <c r="BG1325" i="1"/>
  <c r="AV1325" i="1"/>
  <c r="BL1324" i="1"/>
  <c r="BK1324" i="1"/>
  <c r="BG1324" i="1"/>
  <c r="AV1324" i="1"/>
  <c r="BL1323" i="1"/>
  <c r="BK1323" i="1"/>
  <c r="BG1323" i="1"/>
  <c r="AV1323" i="1"/>
  <c r="BL1322" i="1"/>
  <c r="BK1322" i="1"/>
  <c r="BG1322" i="1"/>
  <c r="AV1322" i="1"/>
  <c r="BL1321" i="1"/>
  <c r="BK1321" i="1"/>
  <c r="BG1321" i="1"/>
  <c r="AV1321" i="1"/>
  <c r="BL1320" i="1"/>
  <c r="BK1320" i="1"/>
  <c r="BG1320" i="1"/>
  <c r="AV1320" i="1"/>
  <c r="BL1319" i="1"/>
  <c r="BK1319" i="1"/>
  <c r="BG1319" i="1"/>
  <c r="AV1319" i="1"/>
  <c r="AS1211" i="1"/>
  <c r="BI1259" i="1"/>
  <c r="BF1258" i="1"/>
  <c r="AO1253" i="1"/>
  <c r="BJ1237" i="1"/>
  <c r="BJ1236" i="1"/>
  <c r="AS1234" i="1"/>
  <c r="AT1229" i="1"/>
  <c r="BE1228" i="1"/>
  <c r="AS1227" i="1"/>
  <c r="AO1225" i="1"/>
  <c r="AU1223" i="1"/>
  <c r="BH1216" i="1"/>
  <c r="AO1215" i="1"/>
  <c r="BL1318" i="1"/>
  <c r="BK1318" i="1"/>
  <c r="BG1318" i="1"/>
  <c r="AV1318" i="1"/>
  <c r="BL1317" i="1"/>
  <c r="BK1317" i="1"/>
  <c r="BG1317" i="1"/>
  <c r="AV1317" i="1"/>
  <c r="BL1316" i="1"/>
  <c r="BK1316" i="1"/>
  <c r="BG1316" i="1"/>
  <c r="AV1316" i="1"/>
  <c r="BL1314" i="1"/>
  <c r="BK1314" i="1"/>
  <c r="BG1314" i="1"/>
  <c r="AV1314" i="1"/>
  <c r="BL1313" i="1"/>
  <c r="BK1313" i="1"/>
  <c r="BG1313" i="1"/>
  <c r="AV1313" i="1"/>
  <c r="BL1312" i="1"/>
  <c r="BK1312" i="1"/>
  <c r="BG1312" i="1"/>
  <c r="AV1312" i="1"/>
  <c r="BL1311" i="1"/>
  <c r="BK1311" i="1"/>
  <c r="BG1311" i="1"/>
  <c r="AV1311" i="1"/>
  <c r="BL1310" i="1"/>
  <c r="BK1310" i="1"/>
  <c r="BG1310" i="1"/>
  <c r="AV1310" i="1"/>
  <c r="BL1309" i="1"/>
  <c r="BK1309" i="1"/>
  <c r="BG1309" i="1"/>
  <c r="AV1309" i="1"/>
  <c r="BL1308" i="1"/>
  <c r="BK1308" i="1"/>
  <c r="BG1308" i="1"/>
  <c r="AV1308" i="1"/>
  <c r="BL1307" i="1"/>
  <c r="BK1307" i="1"/>
  <c r="BG1307" i="1"/>
  <c r="AV1307" i="1"/>
  <c r="BL1306" i="1"/>
  <c r="BK1306" i="1"/>
  <c r="BG1306" i="1"/>
  <c r="AV1306" i="1"/>
  <c r="BL1305" i="1"/>
  <c r="BK1305" i="1"/>
  <c r="BG1305" i="1"/>
  <c r="AV1305" i="1"/>
  <c r="BL1304" i="1"/>
  <c r="BK1304" i="1"/>
  <c r="BG1304" i="1"/>
  <c r="AV1304" i="1"/>
  <c r="BL1303" i="1"/>
  <c r="BK1303" i="1"/>
  <c r="BG1303" i="1"/>
  <c r="AV1303" i="1"/>
  <c r="BL1302" i="1"/>
  <c r="BK1302" i="1"/>
  <c r="BG1302" i="1"/>
  <c r="AV1302" i="1"/>
  <c r="BL1301" i="1"/>
  <c r="BK1301" i="1"/>
  <c r="BG1301" i="1"/>
  <c r="AV1301" i="1"/>
  <c r="BL1300" i="1"/>
  <c r="BK1300" i="1"/>
  <c r="BG1300" i="1"/>
  <c r="AV1300" i="1"/>
  <c r="BL1299" i="1"/>
  <c r="BK1299" i="1"/>
  <c r="BG1299" i="1"/>
  <c r="AV1299" i="1"/>
  <c r="BL1298" i="1"/>
  <c r="BK1298" i="1"/>
  <c r="BG1298" i="1"/>
  <c r="AV1298" i="1"/>
  <c r="BL1297" i="1"/>
  <c r="BK1297" i="1"/>
  <c r="BG1297" i="1"/>
  <c r="AV1297" i="1"/>
  <c r="BL1296" i="1"/>
  <c r="BK1296" i="1"/>
  <c r="BG1296" i="1"/>
  <c r="AV1296" i="1"/>
  <c r="BL1295" i="1"/>
  <c r="BK1295" i="1"/>
  <c r="BG1295" i="1"/>
  <c r="AV1295" i="1"/>
  <c r="BL1294" i="1"/>
  <c r="BK1294" i="1"/>
  <c r="BG1294" i="1"/>
  <c r="AV1294" i="1"/>
  <c r="BL1293" i="1"/>
  <c r="BK1293" i="1"/>
  <c r="BG1293" i="1"/>
  <c r="AV1293" i="1"/>
  <c r="BL1292" i="1"/>
  <c r="BK1292" i="1"/>
  <c r="BG1292" i="1"/>
  <c r="AV1292" i="1"/>
  <c r="BL1291" i="1"/>
  <c r="BK1291" i="1"/>
  <c r="BG1291" i="1"/>
  <c r="AV1291" i="1"/>
  <c r="BL1290" i="1"/>
  <c r="BK1290" i="1"/>
  <c r="BG1290" i="1"/>
  <c r="AV1290" i="1"/>
  <c r="BL1289" i="1"/>
  <c r="BK1289" i="1"/>
  <c r="BG1289" i="1"/>
  <c r="AV1289" i="1"/>
  <c r="BL1288" i="1"/>
  <c r="BK1288" i="1"/>
  <c r="BG1288" i="1"/>
  <c r="AV1288" i="1"/>
  <c r="BL1287" i="1"/>
  <c r="BK1287" i="1"/>
  <c r="BG1287" i="1"/>
  <c r="AV1287" i="1"/>
  <c r="BL1286" i="1"/>
  <c r="BK1286" i="1"/>
  <c r="BG1286" i="1"/>
  <c r="AV1286" i="1"/>
  <c r="BL1285" i="1"/>
  <c r="BK1285" i="1"/>
  <c r="BG1285" i="1"/>
  <c r="AV1285" i="1"/>
  <c r="BL1284" i="1"/>
  <c r="BK1284" i="1"/>
  <c r="BG1284" i="1"/>
  <c r="AV1284" i="1"/>
  <c r="BL1283" i="1"/>
  <c r="BK1283" i="1"/>
  <c r="BG1283" i="1"/>
  <c r="AV1283" i="1"/>
  <c r="BL1282" i="1"/>
  <c r="BK1282" i="1"/>
  <c r="BG1282" i="1"/>
  <c r="AV1282" i="1"/>
  <c r="BL1281" i="1"/>
  <c r="BK1281" i="1"/>
  <c r="BG1281" i="1"/>
  <c r="AV1281" i="1"/>
  <c r="BL1280" i="1"/>
  <c r="BK1280" i="1"/>
  <c r="BG1280" i="1"/>
  <c r="AV1280" i="1"/>
  <c r="BL1279" i="1"/>
  <c r="BK1279" i="1"/>
  <c r="BG1279" i="1"/>
  <c r="AV1279" i="1"/>
  <c r="BL1278" i="1"/>
  <c r="BK1278" i="1"/>
  <c r="BG1278" i="1"/>
  <c r="AV1278" i="1"/>
  <c r="BL1277" i="1"/>
  <c r="BK1277" i="1"/>
  <c r="BG1277" i="1"/>
  <c r="AV1277" i="1"/>
  <c r="BL1276" i="1"/>
  <c r="BK1276" i="1"/>
  <c r="BG1276" i="1"/>
  <c r="AV1276" i="1"/>
  <c r="BL1275" i="1"/>
  <c r="BK1275" i="1"/>
  <c r="BG1275" i="1"/>
  <c r="AV1275" i="1"/>
  <c r="BL1274" i="1"/>
  <c r="BK1274" i="1"/>
  <c r="BG1274" i="1"/>
  <c r="AV1274" i="1"/>
  <c r="BL1273" i="1"/>
  <c r="BK1273" i="1"/>
  <c r="BG1273" i="1"/>
  <c r="AV1273" i="1"/>
  <c r="BL1272" i="1"/>
  <c r="BK1272" i="1"/>
  <c r="BG1272" i="1"/>
  <c r="AV1272" i="1"/>
  <c r="BL1271" i="1"/>
  <c r="BK1271" i="1"/>
  <c r="BG1271" i="1"/>
  <c r="AV1271" i="1"/>
  <c r="BL1270" i="1"/>
  <c r="BK1270" i="1"/>
  <c r="BG1270" i="1"/>
  <c r="AV1270" i="1"/>
  <c r="BL1269" i="1"/>
  <c r="BK1269" i="1"/>
  <c r="BG1269" i="1"/>
  <c r="AV1269" i="1"/>
  <c r="BL1268" i="1"/>
  <c r="BK1268" i="1"/>
  <c r="BG1268" i="1"/>
  <c r="AV1268" i="1"/>
  <c r="BL1267" i="1"/>
  <c r="BK1267" i="1"/>
  <c r="BG1267" i="1"/>
  <c r="AV1267" i="1"/>
  <c r="BL1266" i="1"/>
  <c r="BK1266" i="1"/>
  <c r="BG1266" i="1"/>
  <c r="AV1266" i="1"/>
  <c r="BL1265" i="1"/>
  <c r="BK1265" i="1"/>
  <c r="BG1265" i="1"/>
  <c r="AV1265" i="1"/>
  <c r="BL1264" i="1"/>
  <c r="BK1264" i="1"/>
  <c r="BG1264" i="1"/>
  <c r="AV1264" i="1"/>
  <c r="BL1263" i="1"/>
  <c r="BK1263" i="1"/>
  <c r="BG1263" i="1"/>
  <c r="AV1263" i="1"/>
  <c r="BL1262" i="1"/>
  <c r="BK1262" i="1"/>
  <c r="BG1262" i="1"/>
  <c r="AV1262" i="1"/>
  <c r="BG1261" i="1"/>
  <c r="AV1261" i="1"/>
  <c r="BK1261" i="1"/>
  <c r="BL1261" i="1"/>
  <c r="BF1260" i="1"/>
  <c r="AU1251" i="1"/>
  <c r="AQ1220" i="1"/>
  <c r="BH1243" i="1"/>
  <c r="AS1256" i="1"/>
  <c r="AS1254" i="1"/>
  <c r="BF1257" i="1"/>
  <c r="AQ1255" i="1"/>
  <c r="AO1241" i="1"/>
  <c r="BF1211" i="1"/>
  <c r="BJ1252" i="1"/>
  <c r="BE1240" i="1"/>
  <c r="AO1240" i="1"/>
  <c r="AQ1245" i="1"/>
  <c r="AO1239" i="1"/>
  <c r="AS1230" i="1"/>
  <c r="AO1230" i="1"/>
  <c r="AS1204" i="1"/>
  <c r="AU1217" i="1"/>
  <c r="AP1249" i="1"/>
  <c r="AS1249" i="1"/>
  <c r="AO1249" i="1"/>
  <c r="BJ1224" i="1"/>
  <c r="AO1224" i="1"/>
  <c r="AP1248" i="1"/>
  <c r="AS1248" i="1"/>
  <c r="BH1244" i="1"/>
  <c r="AQ1244" i="1"/>
  <c r="AQ1239" i="1"/>
  <c r="AO1255" i="1"/>
  <c r="AU1243" i="1"/>
  <c r="AO1254" i="1"/>
  <c r="BF1229" i="1"/>
  <c r="AI1247" i="1"/>
  <c r="BL1247" i="1" s="1"/>
  <c r="AO1251" i="1"/>
  <c r="AI1235" i="1"/>
  <c r="BL1235" i="1" s="1"/>
  <c r="BF1254" i="1"/>
  <c r="AI1257" i="1"/>
  <c r="AV1257" i="1" s="1"/>
  <c r="AI1233" i="1"/>
  <c r="AV1233" i="1" s="1"/>
  <c r="AI1221" i="1"/>
  <c r="BK1221" i="1" s="1"/>
  <c r="AT1255" i="1"/>
  <c r="AI1223" i="1"/>
  <c r="BK1223" i="1" s="1"/>
  <c r="AI1258" i="1"/>
  <c r="BG1258" i="1" s="1"/>
  <c r="AI1246" i="1"/>
  <c r="BK1246" i="1" s="1"/>
  <c r="AI1256" i="1"/>
  <c r="BL1256" i="1" s="1"/>
  <c r="AI1222" i="1"/>
  <c r="BK1222" i="1" s="1"/>
  <c r="BI1254" i="1"/>
  <c r="AU1239" i="1"/>
  <c r="AP1225" i="1"/>
  <c r="AU1237" i="1"/>
  <c r="AT1223" i="1"/>
  <c r="BI1255" i="1"/>
  <c r="AI1254" i="1"/>
  <c r="BG1254" i="1" s="1"/>
  <c r="AO1223" i="1"/>
  <c r="BI1229" i="1"/>
  <c r="AI1228" i="1"/>
  <c r="BK1228" i="1" s="1"/>
  <c r="AP1224" i="1"/>
  <c r="BJ1239" i="1"/>
  <c r="BF1255" i="1"/>
  <c r="AO1229" i="1"/>
  <c r="AQ1243" i="1"/>
  <c r="BI1228" i="1"/>
  <c r="AQ1240" i="1"/>
  <c r="AT1249" i="1"/>
  <c r="BF1253" i="1"/>
  <c r="BI1227" i="1"/>
  <c r="AU1249" i="1"/>
  <c r="AT1256" i="1"/>
  <c r="AQ1228" i="1"/>
  <c r="AT1243" i="1"/>
  <c r="BE1251" i="1"/>
  <c r="BF1228" i="1"/>
  <c r="BJ1249" i="1"/>
  <c r="AT1240" i="1"/>
  <c r="BE1249" i="1"/>
  <c r="BH1248" i="1"/>
  <c r="BJ1240" i="1"/>
  <c r="AT1248" i="1"/>
  <c r="AS1255" i="1"/>
  <c r="AT1228" i="1"/>
  <c r="BE1239" i="1"/>
  <c r="AP1236" i="1"/>
  <c r="AT1224" i="1"/>
  <c r="BH1217" i="1"/>
  <c r="AI1224" i="1"/>
  <c r="BG1224" i="1" s="1"/>
  <c r="AI1248" i="1"/>
  <c r="BG1248" i="1" s="1"/>
  <c r="AU1250" i="1"/>
  <c r="BF1250" i="1"/>
  <c r="AS1250" i="1"/>
  <c r="AQ1250" i="1"/>
  <c r="BI1250" i="1"/>
  <c r="AO1250" i="1"/>
  <c r="BH1250" i="1"/>
  <c r="BE1250" i="1"/>
  <c r="AT1250" i="1"/>
  <c r="BJ1250" i="1"/>
  <c r="AU1238" i="1"/>
  <c r="BF1238" i="1"/>
  <c r="AS1238" i="1"/>
  <c r="AP1238" i="1"/>
  <c r="BH1238" i="1"/>
  <c r="BE1238" i="1"/>
  <c r="BJ1238" i="1"/>
  <c r="AQ1238" i="1"/>
  <c r="AT1238" i="1"/>
  <c r="AO1238" i="1"/>
  <c r="BI1238" i="1"/>
  <c r="AU1214" i="1"/>
  <c r="AP1214" i="1"/>
  <c r="BH1214" i="1"/>
  <c r="BI1214" i="1"/>
  <c r="BF1214" i="1"/>
  <c r="AS1214" i="1"/>
  <c r="BE1214" i="1"/>
  <c r="AT1214" i="1"/>
  <c r="AO1214" i="1"/>
  <c r="BJ1214" i="1"/>
  <c r="AQ1214" i="1"/>
  <c r="BF1235" i="1"/>
  <c r="AQ1235" i="1"/>
  <c r="BI1235" i="1"/>
  <c r="AO1235" i="1"/>
  <c r="BE1235" i="1"/>
  <c r="AT1235" i="1"/>
  <c r="BJ1235" i="1"/>
  <c r="AS1235" i="1"/>
  <c r="AP1235" i="1"/>
  <c r="AU1235" i="1"/>
  <c r="BH1235" i="1"/>
  <c r="BH1221" i="1"/>
  <c r="BI1221" i="1"/>
  <c r="AO1221" i="1"/>
  <c r="AT1221" i="1"/>
  <c r="AS1221" i="1"/>
  <c r="AP1221" i="1"/>
  <c r="BE1221" i="1"/>
  <c r="AQ1221" i="1"/>
  <c r="BF1221" i="1"/>
  <c r="AU1221" i="1"/>
  <c r="BJ1221" i="1"/>
  <c r="BI1220" i="1"/>
  <c r="AO1220" i="1"/>
  <c r="AT1220" i="1"/>
  <c r="BH1220" i="1"/>
  <c r="BE1220" i="1"/>
  <c r="BF1220" i="1"/>
  <c r="AU1220" i="1"/>
  <c r="AS1220" i="1"/>
  <c r="AP1220" i="1"/>
  <c r="BJ1220" i="1"/>
  <c r="AI1243" i="1"/>
  <c r="BL1243" i="1" s="1"/>
  <c r="BF1247" i="1"/>
  <c r="BI1247" i="1"/>
  <c r="AO1247" i="1"/>
  <c r="AT1247" i="1"/>
  <c r="AU1247" i="1"/>
  <c r="BJ1247" i="1"/>
  <c r="AS1247" i="1"/>
  <c r="AP1247" i="1"/>
  <c r="AQ1247" i="1"/>
  <c r="BE1247" i="1"/>
  <c r="BH1247" i="1"/>
  <c r="BJ1219" i="1"/>
  <c r="AP1219" i="1"/>
  <c r="AT1219" i="1"/>
  <c r="AO1219" i="1"/>
  <c r="BH1219" i="1"/>
  <c r="BE1219" i="1"/>
  <c r="AS1219" i="1"/>
  <c r="BF1219" i="1"/>
  <c r="BI1219" i="1"/>
  <c r="AQ1219" i="1"/>
  <c r="AU1219" i="1"/>
  <c r="AI1242" i="1"/>
  <c r="AV1242" i="1" s="1"/>
  <c r="AU1226" i="1"/>
  <c r="BH1226" i="1"/>
  <c r="BF1226" i="1"/>
  <c r="AS1226" i="1"/>
  <c r="AO1226" i="1"/>
  <c r="BJ1226" i="1"/>
  <c r="BE1226" i="1"/>
  <c r="AP1226" i="1"/>
  <c r="AQ1226" i="1"/>
  <c r="BI1226" i="1"/>
  <c r="AT1226" i="1"/>
  <c r="BH1233" i="1"/>
  <c r="AO1233" i="1"/>
  <c r="AT1233" i="1"/>
  <c r="AQ1233" i="1"/>
  <c r="BI1233" i="1"/>
  <c r="BJ1233" i="1"/>
  <c r="AU1233" i="1"/>
  <c r="AP1233" i="1"/>
  <c r="BF1233" i="1"/>
  <c r="AS1233" i="1"/>
  <c r="BE1233" i="1"/>
  <c r="BG1234" i="1"/>
  <c r="BI1234" i="1"/>
  <c r="AO1234" i="1"/>
  <c r="AT1234" i="1"/>
  <c r="BL1234" i="1"/>
  <c r="AQ1234" i="1"/>
  <c r="BH1234" i="1"/>
  <c r="AU1234" i="1"/>
  <c r="AP1234" i="1"/>
  <c r="BJ1234" i="1"/>
  <c r="BE1234" i="1"/>
  <c r="BF1234" i="1"/>
  <c r="AQ1222" i="1"/>
  <c r="BI1222" i="1"/>
  <c r="AO1222" i="1"/>
  <c r="AS1222" i="1"/>
  <c r="AP1222" i="1"/>
  <c r="BH1222" i="1"/>
  <c r="BF1222" i="1"/>
  <c r="BE1222" i="1"/>
  <c r="AU1222" i="1"/>
  <c r="BJ1222" i="1"/>
  <c r="AT1222" i="1"/>
  <c r="AI1241" i="1"/>
  <c r="BK1241" i="1" s="1"/>
  <c r="AI1217" i="1"/>
  <c r="AV1217" i="1" s="1"/>
  <c r="AI1215" i="1"/>
  <c r="BG1215" i="1" s="1"/>
  <c r="AI1237" i="1"/>
  <c r="BL1237" i="1" s="1"/>
  <c r="AP1250" i="1"/>
  <c r="AQ1218" i="1"/>
  <c r="BE1218" i="1"/>
  <c r="AT1218" i="1"/>
  <c r="BJ1218" i="1"/>
  <c r="BH1218" i="1"/>
  <c r="AO1218" i="1"/>
  <c r="AU1218" i="1"/>
  <c r="AP1218" i="1"/>
  <c r="BF1218" i="1"/>
  <c r="AS1218" i="1"/>
  <c r="BI1218" i="1"/>
  <c r="AT1258" i="1"/>
  <c r="AS1258" i="1"/>
  <c r="AP1258" i="1"/>
  <c r="BH1258" i="1"/>
  <c r="AQ1258" i="1"/>
  <c r="BI1244" i="1"/>
  <c r="AO1244" i="1"/>
  <c r="BJ1244" i="1"/>
  <c r="BE1244" i="1"/>
  <c r="BE1229" i="1"/>
  <c r="BJ1229" i="1"/>
  <c r="AU1229" i="1"/>
  <c r="AP1229" i="1"/>
  <c r="BH1229" i="1"/>
  <c r="AU1244" i="1"/>
  <c r="AT1244" i="1"/>
  <c r="BE1258" i="1"/>
  <c r="BE1260" i="1"/>
  <c r="BI1260" i="1"/>
  <c r="AO1260" i="1"/>
  <c r="AT1260" i="1"/>
  <c r="AO1246" i="1"/>
  <c r="AT1246" i="1"/>
  <c r="BF1246" i="1"/>
  <c r="AU1246" i="1"/>
  <c r="BJ1246" i="1"/>
  <c r="BH1246" i="1"/>
  <c r="BI1232" i="1"/>
  <c r="AO1232" i="1"/>
  <c r="AT1232" i="1"/>
  <c r="AQ1232" i="1"/>
  <c r="BF1232" i="1"/>
  <c r="AU1232" i="1"/>
  <c r="BJ1232" i="1"/>
  <c r="BE1217" i="1"/>
  <c r="BJ1217" i="1"/>
  <c r="AT1217" i="1"/>
  <c r="AQ1217" i="1"/>
  <c r="BI1217" i="1"/>
  <c r="AI1214" i="1"/>
  <c r="BL1214" i="1" s="1"/>
  <c r="AS1260" i="1"/>
  <c r="BF1259" i="1"/>
  <c r="AO1259" i="1"/>
  <c r="AT1259" i="1"/>
  <c r="AS1259" i="1"/>
  <c r="AP1259" i="1"/>
  <c r="BH1259" i="1"/>
  <c r="BH1245" i="1"/>
  <c r="AT1245" i="1"/>
  <c r="BJ1245" i="1"/>
  <c r="AO1245" i="1"/>
  <c r="BE1245" i="1"/>
  <c r="BJ1231" i="1"/>
  <c r="AP1231" i="1"/>
  <c r="BE1231" i="1"/>
  <c r="BI1231" i="1"/>
  <c r="BF1231" i="1"/>
  <c r="AU1231" i="1"/>
  <c r="AS1231" i="1"/>
  <c r="AI1253" i="1"/>
  <c r="BL1253" i="1" s="1"/>
  <c r="AS1232" i="1"/>
  <c r="AU1245" i="1"/>
  <c r="BH1257" i="1"/>
  <c r="BJ1257" i="1"/>
  <c r="BE1257" i="1"/>
  <c r="AS1257" i="1"/>
  <c r="AP1257" i="1"/>
  <c r="BI1257" i="1"/>
  <c r="AQ1242" i="1"/>
  <c r="BE1242" i="1"/>
  <c r="BJ1242" i="1"/>
  <c r="AU1242" i="1"/>
  <c r="AP1242" i="1"/>
  <c r="AO1242" i="1"/>
  <c r="AS1242" i="1"/>
  <c r="BH1242" i="1"/>
  <c r="AT1242" i="1"/>
  <c r="AT1227" i="1"/>
  <c r="AU1227" i="1"/>
  <c r="AP1227" i="1"/>
  <c r="BH1227" i="1"/>
  <c r="AO1227" i="1"/>
  <c r="BJ1227" i="1"/>
  <c r="AI1245" i="1"/>
  <c r="AV1245" i="1" s="1"/>
  <c r="AS1229" i="1"/>
  <c r="BI1256" i="1"/>
  <c r="AO1256" i="1"/>
  <c r="BJ1256" i="1"/>
  <c r="BE1256" i="1"/>
  <c r="AP1256" i="1"/>
  <c r="BH1256" i="1"/>
  <c r="BF1256" i="1"/>
  <c r="AU1256" i="1"/>
  <c r="AI1231" i="1"/>
  <c r="BL1231" i="1" s="1"/>
  <c r="AI1226" i="1"/>
  <c r="AV1226" i="1" s="1"/>
  <c r="AO1217" i="1"/>
  <c r="BE1227" i="1"/>
  <c r="BF1245" i="1"/>
  <c r="BH1232" i="1"/>
  <c r="BI1246" i="1"/>
  <c r="BJ1243" i="1"/>
  <c r="AP1243" i="1"/>
  <c r="BE1243" i="1"/>
  <c r="AO1243" i="1"/>
  <c r="AS1243" i="1"/>
  <c r="BE1225" i="1"/>
  <c r="BF1244" i="1"/>
  <c r="BH1231" i="1"/>
  <c r="BI1245" i="1"/>
  <c r="AT1251" i="1"/>
  <c r="BF1251" i="1"/>
  <c r="AS1251" i="1"/>
  <c r="AQ1251" i="1"/>
  <c r="BI1251" i="1"/>
  <c r="BJ1251" i="1"/>
  <c r="BF1237" i="1"/>
  <c r="AS1237" i="1"/>
  <c r="AQ1237" i="1"/>
  <c r="AP1237" i="1"/>
  <c r="BH1237" i="1"/>
  <c r="BE1237" i="1"/>
  <c r="AT1237" i="1"/>
  <c r="BI1237" i="1"/>
  <c r="AQ1230" i="1"/>
  <c r="BE1230" i="1"/>
  <c r="BJ1230" i="1"/>
  <c r="BI1230" i="1"/>
  <c r="BF1230" i="1"/>
  <c r="AU1230" i="1"/>
  <c r="AP1230" i="1"/>
  <c r="AS1245" i="1"/>
  <c r="BE1223" i="1"/>
  <c r="BF1243" i="1"/>
  <c r="BH1260" i="1"/>
  <c r="BH1230" i="1"/>
  <c r="BI1243" i="1"/>
  <c r="BJ1260" i="1"/>
  <c r="BE1236" i="1"/>
  <c r="AQ1236" i="1"/>
  <c r="BI1236" i="1"/>
  <c r="BH1236" i="1"/>
  <c r="AT1236" i="1"/>
  <c r="AU1236" i="1"/>
  <c r="AO1236" i="1"/>
  <c r="AI1240" i="1"/>
  <c r="BK1240" i="1" s="1"/>
  <c r="AI1218" i="1"/>
  <c r="BL1218" i="1" s="1"/>
  <c r="AP1260" i="1"/>
  <c r="AQ1227" i="1"/>
  <c r="AS1244" i="1"/>
  <c r="AS1217" i="1"/>
  <c r="AU1258" i="1"/>
  <c r="BF1242" i="1"/>
  <c r="BF1217" i="1"/>
  <c r="BH1251" i="1"/>
  <c r="BH1225" i="1"/>
  <c r="BI1242" i="1"/>
  <c r="BJ1259" i="1"/>
  <c r="AI1252" i="1"/>
  <c r="BL1252" i="1" s="1"/>
  <c r="AP1246" i="1"/>
  <c r="BI1258" i="1"/>
  <c r="AP1245" i="1"/>
  <c r="AP1217" i="1"/>
  <c r="BE1259" i="1"/>
  <c r="BE1232" i="1"/>
  <c r="BJ1255" i="1"/>
  <c r="AP1255" i="1"/>
  <c r="BE1255" i="1"/>
  <c r="AU1255" i="1"/>
  <c r="BH1255" i="1"/>
  <c r="BJ1241" i="1"/>
  <c r="AU1241" i="1"/>
  <c r="AP1241" i="1"/>
  <c r="BH1241" i="1"/>
  <c r="AS1241" i="1"/>
  <c r="AQ1241" i="1"/>
  <c r="BF1225" i="1"/>
  <c r="AS1225" i="1"/>
  <c r="BJ1225" i="1"/>
  <c r="AT1225" i="1"/>
  <c r="AQ1225" i="1"/>
  <c r="AI1232" i="1"/>
  <c r="BG1232" i="1" s="1"/>
  <c r="AI1250" i="1"/>
  <c r="BK1250" i="1" s="1"/>
  <c r="AI1227" i="1"/>
  <c r="BL1227" i="1" s="1"/>
  <c r="AI1225" i="1"/>
  <c r="BL1225" i="1" s="1"/>
  <c r="AI1220" i="1"/>
  <c r="AV1220" i="1" s="1"/>
  <c r="AS1246" i="1"/>
  <c r="AT1241" i="1"/>
  <c r="AU1260" i="1"/>
  <c r="AI1244" i="1"/>
  <c r="AV1244" i="1" s="1"/>
  <c r="AI1219" i="1"/>
  <c r="BK1219" i="1" s="1"/>
  <c r="AQ1256" i="1"/>
  <c r="AU1259" i="1"/>
  <c r="AS1212" i="1"/>
  <c r="BF1212" i="1"/>
  <c r="AQ1249" i="1"/>
  <c r="BI1249" i="1"/>
  <c r="BF1249" i="1"/>
  <c r="AS1252" i="1"/>
  <c r="BH1252" i="1"/>
  <c r="BF1252" i="1"/>
  <c r="BE1252" i="1"/>
  <c r="AT1252" i="1"/>
  <c r="AQ1252" i="1"/>
  <c r="BI1252" i="1"/>
  <c r="AO1252" i="1"/>
  <c r="AS1240" i="1"/>
  <c r="AU1240" i="1"/>
  <c r="AP1240" i="1"/>
  <c r="BH1240" i="1"/>
  <c r="BI1240" i="1"/>
  <c r="BF1240" i="1"/>
  <c r="AS1228" i="1"/>
  <c r="BJ1228" i="1"/>
  <c r="AU1228" i="1"/>
  <c r="AP1228" i="1"/>
  <c r="BH1228" i="1"/>
  <c r="AO1228" i="1"/>
  <c r="AS1216" i="1"/>
  <c r="BE1216" i="1"/>
  <c r="BJ1216" i="1"/>
  <c r="AU1216" i="1"/>
  <c r="AP1216" i="1"/>
  <c r="AT1216" i="1"/>
  <c r="AQ1216" i="1"/>
  <c r="BI1216" i="1"/>
  <c r="BF1216" i="1"/>
  <c r="AO1216" i="1"/>
  <c r="AO1258" i="1"/>
  <c r="AO1237" i="1"/>
  <c r="AP1252" i="1"/>
  <c r="AP1232" i="1"/>
  <c r="AS1236" i="1"/>
  <c r="AS1215" i="1"/>
  <c r="AT1231" i="1"/>
  <c r="AU1257" i="1"/>
  <c r="AU1225" i="1"/>
  <c r="BE1246" i="1"/>
  <c r="BE1215" i="1"/>
  <c r="BF1241" i="1"/>
  <c r="BH1224" i="1"/>
  <c r="BI1241" i="1"/>
  <c r="BJ1258" i="1"/>
  <c r="AI1251" i="1"/>
  <c r="BG1251" i="1" s="1"/>
  <c r="AI1255" i="1"/>
  <c r="BL1255" i="1" s="1"/>
  <c r="BF1227" i="1"/>
  <c r="AP1244" i="1"/>
  <c r="AQ1260" i="1"/>
  <c r="BI1225" i="1"/>
  <c r="AQ1254" i="1"/>
  <c r="BJ1254" i="1"/>
  <c r="AU1254" i="1"/>
  <c r="AP1254" i="1"/>
  <c r="BH1254" i="1"/>
  <c r="BE1254" i="1"/>
  <c r="AT1254" i="1"/>
  <c r="AT1239" i="1"/>
  <c r="BH1239" i="1"/>
  <c r="BF1239" i="1"/>
  <c r="AS1239" i="1"/>
  <c r="AP1239" i="1"/>
  <c r="BE1224" i="1"/>
  <c r="BF1224" i="1"/>
  <c r="AS1224" i="1"/>
  <c r="AQ1224" i="1"/>
  <c r="BI1224" i="1"/>
  <c r="AI1249" i="1"/>
  <c r="AV1249" i="1" s="1"/>
  <c r="AQ1259" i="1"/>
  <c r="AQ1231" i="1"/>
  <c r="AU1253" i="1"/>
  <c r="AP1253" i="1"/>
  <c r="BH1253" i="1"/>
  <c r="AS1253" i="1"/>
  <c r="BE1253" i="1"/>
  <c r="AT1253" i="1"/>
  <c r="AQ1253" i="1"/>
  <c r="BI1253" i="1"/>
  <c r="BF1223" i="1"/>
  <c r="AQ1223" i="1"/>
  <c r="BI1223" i="1"/>
  <c r="AS1223" i="1"/>
  <c r="AP1223" i="1"/>
  <c r="BH1223" i="1"/>
  <c r="AQ1257" i="1"/>
  <c r="AQ1229" i="1"/>
  <c r="BE1248" i="1"/>
  <c r="AQ1248" i="1"/>
  <c r="BI1248" i="1"/>
  <c r="AO1248" i="1"/>
  <c r="BF1248" i="1"/>
  <c r="AU1248" i="1"/>
  <c r="BJ1248" i="1"/>
  <c r="AT1215" i="1"/>
  <c r="BJ1215" i="1"/>
  <c r="AU1215" i="1"/>
  <c r="AP1215" i="1"/>
  <c r="BH1215" i="1"/>
  <c r="AQ1215" i="1"/>
  <c r="BI1215" i="1"/>
  <c r="BF1215" i="1"/>
  <c r="AI1238" i="1"/>
  <c r="AV1238" i="1" s="1"/>
  <c r="AI1239" i="1"/>
  <c r="AV1239" i="1" s="1"/>
  <c r="AI1216" i="1"/>
  <c r="AO1257" i="1"/>
  <c r="AO1231" i="1"/>
  <c r="AP1251" i="1"/>
  <c r="AQ1246" i="1"/>
  <c r="AT1257" i="1"/>
  <c r="AT1230" i="1"/>
  <c r="AU1252" i="1"/>
  <c r="AU1224" i="1"/>
  <c r="BE1241" i="1"/>
  <c r="BF1236" i="1"/>
  <c r="BH1249" i="1"/>
  <c r="BI1239" i="1"/>
  <c r="BJ1253" i="1"/>
  <c r="BJ1223" i="1"/>
  <c r="AU1213" i="1"/>
  <c r="AS1213" i="1"/>
  <c r="AO1213" i="1"/>
  <c r="BE1213" i="1"/>
  <c r="AT1213" i="1"/>
  <c r="BI1213" i="1"/>
  <c r="BF1213" i="1"/>
  <c r="AQ1213" i="1"/>
  <c r="BJ1213" i="1"/>
  <c r="AP1213" i="1"/>
  <c r="BH1213" i="1"/>
  <c r="AI1213" i="1"/>
  <c r="AV1213" i="1" s="1"/>
  <c r="BE1211" i="1"/>
  <c r="AQ1212" i="1"/>
  <c r="AQ1211" i="1"/>
  <c r="BE1212" i="1"/>
  <c r="AP1212" i="1"/>
  <c r="AP1211" i="1"/>
  <c r="BJ1212" i="1"/>
  <c r="AO1212" i="1"/>
  <c r="BJ1211" i="1"/>
  <c r="AO1211" i="1"/>
  <c r="BI1212" i="1"/>
  <c r="AU1212" i="1"/>
  <c r="BI1211" i="1"/>
  <c r="AU1211" i="1"/>
  <c r="BH1212" i="1"/>
  <c r="AT1212" i="1"/>
  <c r="BH1211" i="1"/>
  <c r="AT1211" i="1"/>
  <c r="AS1205" i="1"/>
  <c r="BJ1206" i="1"/>
  <c r="BI1206" i="1"/>
  <c r="BH1206" i="1"/>
  <c r="BF1206" i="1"/>
  <c r="BE1206" i="1"/>
  <c r="AU1206" i="1"/>
  <c r="AT1206" i="1"/>
  <c r="AS1206" i="1"/>
  <c r="AQ1206" i="1"/>
  <c r="AP1206" i="1"/>
  <c r="AO1206" i="1"/>
  <c r="BJ1207" i="1"/>
  <c r="BI1207" i="1"/>
  <c r="BH1207" i="1"/>
  <c r="BF1207" i="1"/>
  <c r="BE1207" i="1"/>
  <c r="AU1207" i="1"/>
  <c r="AT1207" i="1"/>
  <c r="AS1207" i="1"/>
  <c r="AQ1207" i="1"/>
  <c r="AP1207" i="1"/>
  <c r="AO1207" i="1"/>
  <c r="BJ1208" i="1"/>
  <c r="BI1208" i="1"/>
  <c r="BH1208" i="1"/>
  <c r="BF1208" i="1"/>
  <c r="BE1208" i="1"/>
  <c r="AU1208" i="1"/>
  <c r="AT1208" i="1"/>
  <c r="AS1208" i="1"/>
  <c r="AQ1208" i="1"/>
  <c r="AP1208" i="1"/>
  <c r="AO1208" i="1"/>
  <c r="BJ1209" i="1"/>
  <c r="BI1209" i="1"/>
  <c r="BH1209" i="1"/>
  <c r="BF1209" i="1"/>
  <c r="BE1209" i="1"/>
  <c r="AU1209" i="1"/>
  <c r="AT1209" i="1"/>
  <c r="AS1209" i="1"/>
  <c r="AQ1209" i="1"/>
  <c r="AP1209" i="1"/>
  <c r="AO1209" i="1"/>
  <c r="BJ1210" i="1"/>
  <c r="BI1210" i="1"/>
  <c r="BH1210" i="1"/>
  <c r="BF1210" i="1"/>
  <c r="BE1210" i="1"/>
  <c r="AU1210" i="1"/>
  <c r="AT1210" i="1"/>
  <c r="AS1210" i="1"/>
  <c r="AQ1210" i="1"/>
  <c r="AP1210" i="1"/>
  <c r="AO1210" i="1"/>
  <c r="AI1206" i="1"/>
  <c r="AI1207" i="1"/>
  <c r="AI1208" i="1"/>
  <c r="AI1209" i="1"/>
  <c r="AI1210" i="1"/>
  <c r="BF1205" i="1"/>
  <c r="BF1204" i="1"/>
  <c r="AQ1205" i="1"/>
  <c r="AQ1204" i="1"/>
  <c r="BE1204" i="1"/>
  <c r="AP1204" i="1"/>
  <c r="BE1205" i="1"/>
  <c r="AP1205" i="1"/>
  <c r="BJ1205" i="1"/>
  <c r="AO1205" i="1"/>
  <c r="BJ1204" i="1"/>
  <c r="AO1204" i="1"/>
  <c r="BI1205" i="1"/>
  <c r="AU1205" i="1"/>
  <c r="BI1204" i="1"/>
  <c r="AU1204" i="1"/>
  <c r="BH1205" i="1"/>
  <c r="AT1205" i="1"/>
  <c r="BH1204" i="1"/>
  <c r="AT1204" i="1"/>
  <c r="AI1203" i="1"/>
  <c r="BK1203" i="1" s="1"/>
  <c r="AP1203" i="1"/>
  <c r="BJ1203" i="1"/>
  <c r="AQ1203" i="1"/>
  <c r="AS1203" i="1"/>
  <c r="AT1203" i="1"/>
  <c r="AU1203" i="1"/>
  <c r="BE1203" i="1"/>
  <c r="BF1203" i="1"/>
  <c r="BH1203" i="1"/>
  <c r="AO1203" i="1"/>
  <c r="BI1203" i="1"/>
  <c r="AV1234" i="1" l="1"/>
  <c r="BQ1234" i="1" s="1"/>
  <c r="AV1205" i="1"/>
  <c r="BK1236" i="1"/>
  <c r="BG1205" i="1"/>
  <c r="BL1205" i="1"/>
  <c r="AV1204" i="1"/>
  <c r="BQ1204" i="1" s="1"/>
  <c r="AV1212" i="1"/>
  <c r="BQ1212" i="1" s="1"/>
  <c r="BL1212" i="1"/>
  <c r="BK1212" i="1"/>
  <c r="BL1236" i="1"/>
  <c r="BL1230" i="1"/>
  <c r="BG1236" i="1"/>
  <c r="BQ1236" i="1" s="1"/>
  <c r="BL1211" i="1"/>
  <c r="BL1259" i="1"/>
  <c r="BK1230" i="1"/>
  <c r="BG1230" i="1"/>
  <c r="BQ1230" i="1" s="1"/>
  <c r="BQ1261" i="1"/>
  <c r="BQ1263" i="1"/>
  <c r="BQ1266" i="1"/>
  <c r="BQ1269" i="1"/>
  <c r="BQ1272" i="1"/>
  <c r="BQ1275" i="1"/>
  <c r="BQ1278" i="1"/>
  <c r="BQ1281" i="1"/>
  <c r="BQ1284" i="1"/>
  <c r="BQ1287" i="1"/>
  <c r="BQ1290" i="1"/>
  <c r="BQ1293" i="1"/>
  <c r="BQ1296" i="1"/>
  <c r="BQ1299" i="1"/>
  <c r="BQ1302" i="1"/>
  <c r="BQ1305" i="1"/>
  <c r="BQ1308" i="1"/>
  <c r="BQ1262" i="1"/>
  <c r="BQ1265" i="1"/>
  <c r="BQ1268" i="1"/>
  <c r="BQ1271" i="1"/>
  <c r="BQ1274" i="1"/>
  <c r="BQ1277" i="1"/>
  <c r="BQ1280" i="1"/>
  <c r="BQ1283" i="1"/>
  <c r="BQ1286" i="1"/>
  <c r="BQ1289" i="1"/>
  <c r="BQ1292" i="1"/>
  <c r="BQ1295" i="1"/>
  <c r="BQ1311" i="1"/>
  <c r="BQ1314" i="1"/>
  <c r="BQ1318" i="1"/>
  <c r="BQ1319" i="1"/>
  <c r="BQ1322" i="1"/>
  <c r="BQ1325" i="1"/>
  <c r="BQ1328" i="1"/>
  <c r="BQ1331" i="1"/>
  <c r="BQ1334" i="1"/>
  <c r="BQ1298" i="1"/>
  <c r="BQ1301" i="1"/>
  <c r="BQ1304" i="1"/>
  <c r="BQ1307" i="1"/>
  <c r="BQ1310" i="1"/>
  <c r="BQ1313" i="1"/>
  <c r="BQ1317" i="1"/>
  <c r="BQ1321" i="1"/>
  <c r="BQ1324" i="1"/>
  <c r="BQ1327" i="1"/>
  <c r="BQ1330" i="1"/>
  <c r="BQ1333" i="1"/>
  <c r="BQ1336" i="1"/>
  <c r="BQ1339" i="1"/>
  <c r="BQ1342" i="1"/>
  <c r="BQ1345" i="1"/>
  <c r="BQ1348" i="1"/>
  <c r="BQ1351" i="1"/>
  <c r="BQ1357" i="1"/>
  <c r="BQ1360" i="1"/>
  <c r="BQ1363" i="1"/>
  <c r="BQ1366" i="1"/>
  <c r="BQ1369" i="1"/>
  <c r="BK1211" i="1"/>
  <c r="BQ1337" i="1"/>
  <c r="BQ1340" i="1"/>
  <c r="BQ1343" i="1"/>
  <c r="AV1211" i="1"/>
  <c r="BQ1211" i="1" s="1"/>
  <c r="AV1259" i="1"/>
  <c r="BQ1259" i="1" s="1"/>
  <c r="BK1259" i="1"/>
  <c r="BG1260" i="1"/>
  <c r="BK1260" i="1"/>
  <c r="AV1260" i="1"/>
  <c r="BL1229" i="1"/>
  <c r="AV1229" i="1"/>
  <c r="BQ1229" i="1" s="1"/>
  <c r="BK1229" i="1"/>
  <c r="BQ1354" i="1"/>
  <c r="BQ1346" i="1"/>
  <c r="BQ1349" i="1"/>
  <c r="BQ1352" i="1"/>
  <c r="BQ1306" i="1"/>
  <c r="BQ1309" i="1"/>
  <c r="BQ1312" i="1"/>
  <c r="BQ1316" i="1"/>
  <c r="BQ1320" i="1"/>
  <c r="BQ1323" i="1"/>
  <c r="BQ1326" i="1"/>
  <c r="BQ1329" i="1"/>
  <c r="BQ1332" i="1"/>
  <c r="BQ1335" i="1"/>
  <c r="BQ1338" i="1"/>
  <c r="BQ1341" i="1"/>
  <c r="BQ1344" i="1"/>
  <c r="BQ1347" i="1"/>
  <c r="BQ1350" i="1"/>
  <c r="BQ1353" i="1"/>
  <c r="BQ1356" i="1"/>
  <c r="BQ1359" i="1"/>
  <c r="BQ1362" i="1"/>
  <c r="BQ1365" i="1"/>
  <c r="BQ1368" i="1"/>
  <c r="BK1204" i="1"/>
  <c r="BL1204" i="1"/>
  <c r="BQ1264" i="1"/>
  <c r="BQ1267" i="1"/>
  <c r="BQ1270" i="1"/>
  <c r="BQ1273" i="1"/>
  <c r="BQ1276" i="1"/>
  <c r="BQ1279" i="1"/>
  <c r="BQ1282" i="1"/>
  <c r="BQ1285" i="1"/>
  <c r="BQ1288" i="1"/>
  <c r="BQ1291" i="1"/>
  <c r="BQ1294" i="1"/>
  <c r="BQ1297" i="1"/>
  <c r="BQ1300" i="1"/>
  <c r="BQ1303" i="1"/>
  <c r="BQ1355" i="1"/>
  <c r="BQ1358" i="1"/>
  <c r="BQ1361" i="1"/>
  <c r="BQ1364" i="1"/>
  <c r="BQ1367" i="1"/>
  <c r="BQ1370" i="1"/>
  <c r="BK1247" i="1"/>
  <c r="AV1256" i="1"/>
  <c r="BL1224" i="1"/>
  <c r="BL1246" i="1"/>
  <c r="AV1224" i="1"/>
  <c r="BQ1224" i="1" s="1"/>
  <c r="BG1247" i="1"/>
  <c r="AV1247" i="1"/>
  <c r="AV1235" i="1"/>
  <c r="BG1228" i="1"/>
  <c r="BG1257" i="1"/>
  <c r="BQ1257" i="1" s="1"/>
  <c r="BL1257" i="1"/>
  <c r="BK1257" i="1"/>
  <c r="BK1254" i="1"/>
  <c r="AV1254" i="1"/>
  <c r="BQ1254" i="1" s="1"/>
  <c r="AV1223" i="1"/>
  <c r="BK1235" i="1"/>
  <c r="BG1221" i="1"/>
  <c r="BL1248" i="1"/>
  <c r="AV1221" i="1"/>
  <c r="BL1221" i="1"/>
  <c r="BG1233" i="1"/>
  <c r="BQ1233" i="1" s="1"/>
  <c r="BL1233" i="1"/>
  <c r="BG1235" i="1"/>
  <c r="BK1233" i="1"/>
  <c r="BG1242" i="1"/>
  <c r="BQ1242" i="1" s="1"/>
  <c r="BG1223" i="1"/>
  <c r="AV1248" i="1"/>
  <c r="BQ1248" i="1" s="1"/>
  <c r="BL1223" i="1"/>
  <c r="AV1241" i="1"/>
  <c r="BL1217" i="1"/>
  <c r="BG1241" i="1"/>
  <c r="BL1254" i="1"/>
  <c r="AV1228" i="1"/>
  <c r="BG1256" i="1"/>
  <c r="AV1222" i="1"/>
  <c r="AV1246" i="1"/>
  <c r="BG1246" i="1"/>
  <c r="BK1258" i="1"/>
  <c r="AV1258" i="1"/>
  <c r="BQ1258" i="1" s="1"/>
  <c r="BL1258" i="1"/>
  <c r="BL1228" i="1"/>
  <c r="BK1256" i="1"/>
  <c r="BG1222" i="1"/>
  <c r="BL1222" i="1"/>
  <c r="BK1224" i="1"/>
  <c r="BK1217" i="1"/>
  <c r="BL1241" i="1"/>
  <c r="BK1248" i="1"/>
  <c r="AV1225" i="1"/>
  <c r="BK1242" i="1"/>
  <c r="BL1242" i="1"/>
  <c r="BL1226" i="1"/>
  <c r="BG1217" i="1"/>
  <c r="BQ1217" i="1" s="1"/>
  <c r="AV1232" i="1"/>
  <c r="BQ1232" i="1" s="1"/>
  <c r="BL1240" i="1"/>
  <c r="AV1255" i="1"/>
  <c r="BL1215" i="1"/>
  <c r="BK1255" i="1"/>
  <c r="BK1225" i="1"/>
  <c r="AV1231" i="1"/>
  <c r="BG1226" i="1"/>
  <c r="BQ1226" i="1" s="1"/>
  <c r="BK1227" i="1"/>
  <c r="BK1232" i="1"/>
  <c r="BK1237" i="1"/>
  <c r="BK1226" i="1"/>
  <c r="BK1231" i="1"/>
  <c r="BG1231" i="1"/>
  <c r="BG1255" i="1"/>
  <c r="AV1252" i="1"/>
  <c r="BK1220" i="1"/>
  <c r="BG1238" i="1"/>
  <c r="BQ1238" i="1" s="1"/>
  <c r="BL1250" i="1"/>
  <c r="BG1244" i="1"/>
  <c r="BQ1244" i="1" s="1"/>
  <c r="BL1244" i="1"/>
  <c r="AV1237" i="1"/>
  <c r="BK1243" i="1"/>
  <c r="AV1243" i="1"/>
  <c r="BG1220" i="1"/>
  <c r="BQ1220" i="1" s="1"/>
  <c r="BL1238" i="1"/>
  <c r="BG1243" i="1"/>
  <c r="BL1220" i="1"/>
  <c r="BK1251" i="1"/>
  <c r="BG1250" i="1"/>
  <c r="BK1238" i="1"/>
  <c r="BL1213" i="1"/>
  <c r="AV1215" i="1"/>
  <c r="BQ1215" i="1" s="1"/>
  <c r="BL1251" i="1"/>
  <c r="BG1239" i="1"/>
  <c r="BQ1239" i="1" s="1"/>
  <c r="BL1232" i="1"/>
  <c r="BK1218" i="1"/>
  <c r="BG1245" i="1"/>
  <c r="BQ1245" i="1" s="1"/>
  <c r="BK1215" i="1"/>
  <c r="AV1219" i="1"/>
  <c r="BG1214" i="1"/>
  <c r="BG1216" i="1"/>
  <c r="AV1216" i="1"/>
  <c r="BG1240" i="1"/>
  <c r="AV1240" i="1"/>
  <c r="AV1227" i="1"/>
  <c r="BK1216" i="1"/>
  <c r="BG1219" i="1"/>
  <c r="BK1214" i="1"/>
  <c r="BL1216" i="1"/>
  <c r="AV1251" i="1"/>
  <c r="BQ1251" i="1" s="1"/>
  <c r="BG1227" i="1"/>
  <c r="AV1218" i="1"/>
  <c r="BL1219" i="1"/>
  <c r="BK1245" i="1"/>
  <c r="BG1237" i="1"/>
  <c r="BK1253" i="1"/>
  <c r="BG1253" i="1"/>
  <c r="AV1253" i="1"/>
  <c r="BK1252" i="1"/>
  <c r="BG1252" i="1"/>
  <c r="BL1239" i="1"/>
  <c r="BG1218" i="1"/>
  <c r="AV1250" i="1"/>
  <c r="BK1244" i="1"/>
  <c r="BK1239" i="1"/>
  <c r="AV1214" i="1"/>
  <c r="BK1213" i="1"/>
  <c r="BG1249" i="1"/>
  <c r="BQ1249" i="1" s="1"/>
  <c r="BL1249" i="1"/>
  <c r="BK1249" i="1"/>
  <c r="BG1225" i="1"/>
  <c r="BL1245" i="1"/>
  <c r="BG1213" i="1"/>
  <c r="BQ1213" i="1" s="1"/>
  <c r="BL1210" i="1"/>
  <c r="BK1210" i="1"/>
  <c r="BG1210" i="1"/>
  <c r="AV1210" i="1"/>
  <c r="BL1209" i="1"/>
  <c r="BK1209" i="1"/>
  <c r="BG1209" i="1"/>
  <c r="AV1209" i="1"/>
  <c r="BL1208" i="1"/>
  <c r="BK1208" i="1"/>
  <c r="BG1208" i="1"/>
  <c r="AV1208" i="1"/>
  <c r="BL1207" i="1"/>
  <c r="BK1207" i="1"/>
  <c r="BG1207" i="1"/>
  <c r="AV1207" i="1"/>
  <c r="BL1206" i="1"/>
  <c r="BK1206" i="1"/>
  <c r="BG1206" i="1"/>
  <c r="AV1206" i="1"/>
  <c r="BG1203" i="1"/>
  <c r="AV1203" i="1"/>
  <c r="BL1203" i="1"/>
  <c r="BQ1228" i="1" l="1"/>
  <c r="BQ1205" i="1"/>
  <c r="BQ1260" i="1"/>
  <c r="BQ1206" i="1"/>
  <c r="BQ1209" i="1"/>
  <c r="BQ1214" i="1"/>
  <c r="BQ1203" i="1"/>
  <c r="BQ1240" i="1"/>
  <c r="BQ1253" i="1"/>
  <c r="BQ1218" i="1"/>
  <c r="BQ1250" i="1"/>
  <c r="BQ1208" i="1"/>
  <c r="BQ1221" i="1"/>
  <c r="BQ1247" i="1"/>
  <c r="BQ1216" i="1"/>
  <c r="BQ1231" i="1"/>
  <c r="BQ1246" i="1"/>
  <c r="BQ1207" i="1"/>
  <c r="BQ1210" i="1"/>
  <c r="BQ1243" i="1"/>
  <c r="BQ1222" i="1"/>
  <c r="BQ1241" i="1"/>
  <c r="BQ1227" i="1"/>
  <c r="BQ1219" i="1"/>
  <c r="BQ1237" i="1"/>
  <c r="BQ1252" i="1"/>
  <c r="BQ1223" i="1"/>
  <c r="BQ1255" i="1"/>
  <c r="BQ1235" i="1"/>
  <c r="BQ1256" i="1"/>
  <c r="BQ1225" i="1"/>
  <c r="T1202" i="1"/>
  <c r="AA1202" i="1"/>
  <c r="U1202" i="1" s="1"/>
  <c r="AF1202" i="1"/>
  <c r="AG1202" i="1" s="1"/>
  <c r="AH1202" i="1"/>
  <c r="AI1202" i="1" l="1"/>
  <c r="BK1202" i="1" s="1"/>
  <c r="AQ1202" i="1"/>
  <c r="AS1202" i="1"/>
  <c r="AT1202" i="1"/>
  <c r="AU1202" i="1"/>
  <c r="BE1202" i="1"/>
  <c r="BF1202" i="1"/>
  <c r="BH1202" i="1"/>
  <c r="AO1202" i="1"/>
  <c r="BI1202" i="1"/>
  <c r="AP1202" i="1"/>
  <c r="BJ1202" i="1"/>
  <c r="AH1201" i="1"/>
  <c r="AH1200" i="1"/>
  <c r="AH1199" i="1"/>
  <c r="AH1198" i="1"/>
  <c r="AH1197" i="1"/>
  <c r="AH1196" i="1"/>
  <c r="AH1195" i="1"/>
  <c r="AH1194" i="1"/>
  <c r="AH1193" i="1"/>
  <c r="AH1192" i="1"/>
  <c r="AH1191" i="1"/>
  <c r="AF1201" i="1"/>
  <c r="AG1201" i="1" s="1"/>
  <c r="AF1200" i="1"/>
  <c r="AG1200" i="1" s="1"/>
  <c r="AF1199" i="1"/>
  <c r="AG1199" i="1" s="1"/>
  <c r="AF1198" i="1"/>
  <c r="AG1198" i="1" s="1"/>
  <c r="AF1197" i="1"/>
  <c r="AG1197" i="1" s="1"/>
  <c r="AF1196" i="1"/>
  <c r="AG1196" i="1" s="1"/>
  <c r="AF1195" i="1"/>
  <c r="AG1195" i="1" s="1"/>
  <c r="AF1194" i="1"/>
  <c r="AG1194" i="1" s="1"/>
  <c r="AF1193" i="1"/>
  <c r="AG1193" i="1" s="1"/>
  <c r="AF1192" i="1"/>
  <c r="AG1192" i="1" s="1"/>
  <c r="AF1191" i="1"/>
  <c r="AG1191" i="1" s="1"/>
  <c r="AA1201" i="1"/>
  <c r="U1201" i="1" s="1"/>
  <c r="AA1200" i="1"/>
  <c r="U1200" i="1" s="1"/>
  <c r="AA1199" i="1"/>
  <c r="U1199" i="1" s="1"/>
  <c r="AA1198" i="1"/>
  <c r="U1198" i="1" s="1"/>
  <c r="AA1197" i="1"/>
  <c r="U1197" i="1" s="1"/>
  <c r="AA1196" i="1"/>
  <c r="U1196" i="1" s="1"/>
  <c r="AA1195" i="1"/>
  <c r="U1195" i="1" s="1"/>
  <c r="AA1194" i="1"/>
  <c r="U1194" i="1" s="1"/>
  <c r="AA1193" i="1"/>
  <c r="U1193" i="1" s="1"/>
  <c r="AA1192" i="1"/>
  <c r="U1192" i="1" s="1"/>
  <c r="AA1191" i="1"/>
  <c r="U1191" i="1" s="1"/>
  <c r="T1201" i="1"/>
  <c r="T1200" i="1"/>
  <c r="T1199" i="1"/>
  <c r="T1198" i="1"/>
  <c r="T1197" i="1"/>
  <c r="T1196" i="1"/>
  <c r="T1195" i="1"/>
  <c r="T1194" i="1"/>
  <c r="T1193" i="1"/>
  <c r="T1192" i="1"/>
  <c r="T1191" i="1"/>
  <c r="AH1190" i="1"/>
  <c r="AH1189" i="1"/>
  <c r="AH1188" i="1"/>
  <c r="AH1187" i="1"/>
  <c r="AH1186" i="1"/>
  <c r="AH1185" i="1"/>
  <c r="AH1184" i="1"/>
  <c r="AH1183" i="1"/>
  <c r="AH1182" i="1"/>
  <c r="AH1181" i="1"/>
  <c r="AF1190" i="1"/>
  <c r="AG1190" i="1" s="1"/>
  <c r="AF1189" i="1"/>
  <c r="AG1189" i="1" s="1"/>
  <c r="AF1188" i="1"/>
  <c r="AG1188" i="1" s="1"/>
  <c r="AF1187" i="1"/>
  <c r="AG1187" i="1" s="1"/>
  <c r="AF1186" i="1"/>
  <c r="AG1186" i="1" s="1"/>
  <c r="AF1185" i="1"/>
  <c r="AG1185" i="1" s="1"/>
  <c r="AF1184" i="1"/>
  <c r="AG1184" i="1" s="1"/>
  <c r="AF1183" i="1"/>
  <c r="AG1183" i="1" s="1"/>
  <c r="AF1182" i="1"/>
  <c r="AG1182" i="1" s="1"/>
  <c r="AF1181" i="1"/>
  <c r="AG1181" i="1" s="1"/>
  <c r="AA1190" i="1"/>
  <c r="U1190" i="1" s="1"/>
  <c r="AA1189" i="1"/>
  <c r="U1189" i="1" s="1"/>
  <c r="AA1188" i="1"/>
  <c r="U1188" i="1" s="1"/>
  <c r="AA1187" i="1"/>
  <c r="U1187" i="1" s="1"/>
  <c r="AA1186" i="1"/>
  <c r="U1186" i="1" s="1"/>
  <c r="AA1185" i="1"/>
  <c r="U1185" i="1" s="1"/>
  <c r="AA1184" i="1"/>
  <c r="U1184" i="1" s="1"/>
  <c r="AA1183" i="1"/>
  <c r="U1183" i="1" s="1"/>
  <c r="AA1182" i="1"/>
  <c r="U1182" i="1" s="1"/>
  <c r="AA1181" i="1"/>
  <c r="U1181" i="1" s="1"/>
  <c r="T1190" i="1"/>
  <c r="T1189" i="1"/>
  <c r="T1188" i="1"/>
  <c r="T1187" i="1"/>
  <c r="T1186" i="1"/>
  <c r="T1185" i="1"/>
  <c r="T1184" i="1"/>
  <c r="T1183" i="1"/>
  <c r="T1182" i="1"/>
  <c r="T1181" i="1"/>
  <c r="AH1180" i="1"/>
  <c r="AF1180" i="1"/>
  <c r="AG1180" i="1" s="1"/>
  <c r="AA1180" i="1"/>
  <c r="U1180" i="1" s="1"/>
  <c r="T1180" i="1"/>
  <c r="AH1179" i="1"/>
  <c r="AF1179" i="1"/>
  <c r="AG1179" i="1" s="1"/>
  <c r="AA1179" i="1"/>
  <c r="U1179" i="1" s="1"/>
  <c r="T1179" i="1"/>
  <c r="T1178" i="1"/>
  <c r="AA1178" i="1"/>
  <c r="U1178" i="1" s="1"/>
  <c r="AF1178" i="1"/>
  <c r="AG1178" i="1" s="1"/>
  <c r="AH1178" i="1"/>
  <c r="AI1188" i="1" l="1"/>
  <c r="BG1202" i="1"/>
  <c r="AV1202" i="1"/>
  <c r="BL1202" i="1"/>
  <c r="BJ1191" i="1"/>
  <c r="BI1191" i="1"/>
  <c r="BH1191" i="1"/>
  <c r="BF1191" i="1"/>
  <c r="BE1191" i="1"/>
  <c r="AU1191" i="1"/>
  <c r="AT1191" i="1"/>
  <c r="AS1191" i="1"/>
  <c r="AQ1191" i="1"/>
  <c r="AP1191" i="1"/>
  <c r="AO1191" i="1"/>
  <c r="BJ1192" i="1"/>
  <c r="BI1192" i="1"/>
  <c r="BH1192" i="1"/>
  <c r="BF1192" i="1"/>
  <c r="BE1192" i="1"/>
  <c r="AU1192" i="1"/>
  <c r="AT1192" i="1"/>
  <c r="AS1192" i="1"/>
  <c r="AQ1192" i="1"/>
  <c r="AP1192" i="1"/>
  <c r="AO1192" i="1"/>
  <c r="BJ1193" i="1"/>
  <c r="BI1193" i="1"/>
  <c r="BH1193" i="1"/>
  <c r="BF1193" i="1"/>
  <c r="BE1193" i="1"/>
  <c r="AU1193" i="1"/>
  <c r="AT1193" i="1"/>
  <c r="AS1193" i="1"/>
  <c r="AQ1193" i="1"/>
  <c r="AP1193" i="1"/>
  <c r="AO1193" i="1"/>
  <c r="BJ1194" i="1"/>
  <c r="BI1194" i="1"/>
  <c r="BH1194" i="1"/>
  <c r="BF1194" i="1"/>
  <c r="BE1194" i="1"/>
  <c r="AU1194" i="1"/>
  <c r="AT1194" i="1"/>
  <c r="AS1194" i="1"/>
  <c r="AQ1194" i="1"/>
  <c r="AP1194" i="1"/>
  <c r="AO1194" i="1"/>
  <c r="BJ1195" i="1"/>
  <c r="BI1195" i="1"/>
  <c r="BH1195" i="1"/>
  <c r="BF1195" i="1"/>
  <c r="BE1195" i="1"/>
  <c r="AU1195" i="1"/>
  <c r="AT1195" i="1"/>
  <c r="AS1195" i="1"/>
  <c r="AQ1195" i="1"/>
  <c r="AP1195" i="1"/>
  <c r="AO1195" i="1"/>
  <c r="BJ1196" i="1"/>
  <c r="BI1196" i="1"/>
  <c r="BH1196" i="1"/>
  <c r="BF1196" i="1"/>
  <c r="BE1196" i="1"/>
  <c r="AU1196" i="1"/>
  <c r="AT1196" i="1"/>
  <c r="AS1196" i="1"/>
  <c r="AQ1196" i="1"/>
  <c r="AP1196" i="1"/>
  <c r="AO1196" i="1"/>
  <c r="BJ1197" i="1"/>
  <c r="BI1197" i="1"/>
  <c r="BH1197" i="1"/>
  <c r="BF1197" i="1"/>
  <c r="BE1197" i="1"/>
  <c r="AU1197" i="1"/>
  <c r="AT1197" i="1"/>
  <c r="AS1197" i="1"/>
  <c r="AQ1197" i="1"/>
  <c r="AP1197" i="1"/>
  <c r="AO1197" i="1"/>
  <c r="BJ1198" i="1"/>
  <c r="BI1198" i="1"/>
  <c r="BH1198" i="1"/>
  <c r="BF1198" i="1"/>
  <c r="BE1198" i="1"/>
  <c r="AU1198" i="1"/>
  <c r="AT1198" i="1"/>
  <c r="AS1198" i="1"/>
  <c r="AQ1198" i="1"/>
  <c r="AP1198" i="1"/>
  <c r="AO1198" i="1"/>
  <c r="BJ1199" i="1"/>
  <c r="BI1199" i="1"/>
  <c r="BH1199" i="1"/>
  <c r="BF1199" i="1"/>
  <c r="BE1199" i="1"/>
  <c r="AU1199" i="1"/>
  <c r="AT1199" i="1"/>
  <c r="AS1199" i="1"/>
  <c r="AQ1199" i="1"/>
  <c r="AP1199" i="1"/>
  <c r="AO1199" i="1"/>
  <c r="BJ1200" i="1"/>
  <c r="BI1200" i="1"/>
  <c r="BH1200" i="1"/>
  <c r="BF1200" i="1"/>
  <c r="BE1200" i="1"/>
  <c r="AU1200" i="1"/>
  <c r="AT1200" i="1"/>
  <c r="AS1200" i="1"/>
  <c r="AQ1200" i="1"/>
  <c r="AP1200" i="1"/>
  <c r="AO1200" i="1"/>
  <c r="BJ1201" i="1"/>
  <c r="BI1201" i="1"/>
  <c r="BH1201" i="1"/>
  <c r="BF1201" i="1"/>
  <c r="BE1201" i="1"/>
  <c r="AU1201" i="1"/>
  <c r="AT1201" i="1"/>
  <c r="AS1201" i="1"/>
  <c r="AQ1201" i="1"/>
  <c r="AP1201" i="1"/>
  <c r="AO1201" i="1"/>
  <c r="AI1191" i="1"/>
  <c r="AI1192" i="1"/>
  <c r="AI1193" i="1"/>
  <c r="AI1194" i="1"/>
  <c r="AI1195" i="1"/>
  <c r="AI1196" i="1"/>
  <c r="AI1197" i="1"/>
  <c r="AI1198" i="1"/>
  <c r="AI1199" i="1"/>
  <c r="AI1200" i="1"/>
  <c r="AI1201" i="1"/>
  <c r="BJ1181" i="1"/>
  <c r="BI1181" i="1"/>
  <c r="BH1181" i="1"/>
  <c r="BF1181" i="1"/>
  <c r="BE1181" i="1"/>
  <c r="AU1181" i="1"/>
  <c r="AT1181" i="1"/>
  <c r="AS1181" i="1"/>
  <c r="AQ1181" i="1"/>
  <c r="AP1181" i="1"/>
  <c r="AO1181" i="1"/>
  <c r="BJ1182" i="1"/>
  <c r="BI1182" i="1"/>
  <c r="BH1182" i="1"/>
  <c r="BF1182" i="1"/>
  <c r="BE1182" i="1"/>
  <c r="AU1182" i="1"/>
  <c r="AT1182" i="1"/>
  <c r="AS1182" i="1"/>
  <c r="AQ1182" i="1"/>
  <c r="AP1182" i="1"/>
  <c r="AO1182" i="1"/>
  <c r="BJ1183" i="1"/>
  <c r="BI1183" i="1"/>
  <c r="BH1183" i="1"/>
  <c r="BF1183" i="1"/>
  <c r="BE1183" i="1"/>
  <c r="AU1183" i="1"/>
  <c r="AT1183" i="1"/>
  <c r="AS1183" i="1"/>
  <c r="AQ1183" i="1"/>
  <c r="AP1183" i="1"/>
  <c r="AO1183" i="1"/>
  <c r="BJ1184" i="1"/>
  <c r="BI1184" i="1"/>
  <c r="BH1184" i="1"/>
  <c r="BF1184" i="1"/>
  <c r="BE1184" i="1"/>
  <c r="AU1184" i="1"/>
  <c r="AT1184" i="1"/>
  <c r="AS1184" i="1"/>
  <c r="AQ1184" i="1"/>
  <c r="AP1184" i="1"/>
  <c r="AO1184" i="1"/>
  <c r="BJ1185" i="1"/>
  <c r="BI1185" i="1"/>
  <c r="BH1185" i="1"/>
  <c r="BF1185" i="1"/>
  <c r="BE1185" i="1"/>
  <c r="AU1185" i="1"/>
  <c r="AT1185" i="1"/>
  <c r="AS1185" i="1"/>
  <c r="AQ1185" i="1"/>
  <c r="AP1185" i="1"/>
  <c r="AO1185" i="1"/>
  <c r="BJ1186" i="1"/>
  <c r="BI1186" i="1"/>
  <c r="BH1186" i="1"/>
  <c r="BF1186" i="1"/>
  <c r="BE1186" i="1"/>
  <c r="AU1186" i="1"/>
  <c r="AT1186" i="1"/>
  <c r="AS1186" i="1"/>
  <c r="AQ1186" i="1"/>
  <c r="AP1186" i="1"/>
  <c r="AO1186" i="1"/>
  <c r="BJ1187" i="1"/>
  <c r="BI1187" i="1"/>
  <c r="BH1187" i="1"/>
  <c r="BF1187" i="1"/>
  <c r="BE1187" i="1"/>
  <c r="AU1187" i="1"/>
  <c r="AT1187" i="1"/>
  <c r="AS1187" i="1"/>
  <c r="AQ1187" i="1"/>
  <c r="AP1187" i="1"/>
  <c r="AO1187" i="1"/>
  <c r="BJ1188" i="1"/>
  <c r="BI1188" i="1"/>
  <c r="BH1188" i="1"/>
  <c r="BF1188" i="1"/>
  <c r="BE1188" i="1"/>
  <c r="AU1188" i="1"/>
  <c r="AT1188" i="1"/>
  <c r="AS1188" i="1"/>
  <c r="AQ1188" i="1"/>
  <c r="AP1188" i="1"/>
  <c r="AO1188" i="1"/>
  <c r="BJ1189" i="1"/>
  <c r="BI1189" i="1"/>
  <c r="BH1189" i="1"/>
  <c r="BF1189" i="1"/>
  <c r="BE1189" i="1"/>
  <c r="AU1189" i="1"/>
  <c r="AT1189" i="1"/>
  <c r="AS1189" i="1"/>
  <c r="AQ1189" i="1"/>
  <c r="AP1189" i="1"/>
  <c r="AO1189" i="1"/>
  <c r="BJ1190" i="1"/>
  <c r="BI1190" i="1"/>
  <c r="BH1190" i="1"/>
  <c r="BF1190" i="1"/>
  <c r="BE1190" i="1"/>
  <c r="AU1190" i="1"/>
  <c r="AT1190" i="1"/>
  <c r="AS1190" i="1"/>
  <c r="AQ1190" i="1"/>
  <c r="AP1190" i="1"/>
  <c r="AO1190" i="1"/>
  <c r="AI1181" i="1"/>
  <c r="AI1182" i="1"/>
  <c r="AI1183" i="1"/>
  <c r="AI1184" i="1"/>
  <c r="AI1185" i="1"/>
  <c r="AI1186" i="1"/>
  <c r="AI1187" i="1"/>
  <c r="AI1189" i="1"/>
  <c r="AI1190" i="1"/>
  <c r="BJ1180" i="1"/>
  <c r="BI1180" i="1"/>
  <c r="BH1180" i="1"/>
  <c r="BF1180" i="1"/>
  <c r="BE1180" i="1"/>
  <c r="AU1180" i="1"/>
  <c r="AT1180" i="1"/>
  <c r="AS1180" i="1"/>
  <c r="AQ1180" i="1"/>
  <c r="AP1180" i="1"/>
  <c r="AO1180" i="1"/>
  <c r="AI1180" i="1"/>
  <c r="BJ1179" i="1"/>
  <c r="BI1179" i="1"/>
  <c r="BH1179" i="1"/>
  <c r="BF1179" i="1"/>
  <c r="BE1179" i="1"/>
  <c r="AU1179" i="1"/>
  <c r="AT1179" i="1"/>
  <c r="AS1179" i="1"/>
  <c r="AQ1179" i="1"/>
  <c r="AP1179" i="1"/>
  <c r="AO1179" i="1"/>
  <c r="AI1179" i="1"/>
  <c r="AI1178" i="1"/>
  <c r="BK1178" i="1" s="1"/>
  <c r="AP1178" i="1"/>
  <c r="BJ1178" i="1"/>
  <c r="AQ1178" i="1"/>
  <c r="AS1178" i="1"/>
  <c r="AT1178" i="1"/>
  <c r="AU1178" i="1"/>
  <c r="BE1178" i="1"/>
  <c r="BF1178" i="1"/>
  <c r="BH1178" i="1"/>
  <c r="AO1178" i="1"/>
  <c r="BI1178" i="1"/>
  <c r="T1177" i="1"/>
  <c r="AA1177" i="1"/>
  <c r="U1177" i="1" s="1"/>
  <c r="AF1177" i="1"/>
  <c r="AG1177" i="1" s="1"/>
  <c r="AH1177" i="1"/>
  <c r="T1176" i="1"/>
  <c r="AA1176" i="1"/>
  <c r="U1176" i="1" s="1"/>
  <c r="AF1176" i="1"/>
  <c r="AG1176" i="1" s="1"/>
  <c r="AH1176" i="1"/>
  <c r="AH1175" i="1"/>
  <c r="AH1174" i="1"/>
  <c r="AH1173" i="1"/>
  <c r="AH1172" i="1"/>
  <c r="AH1171" i="1"/>
  <c r="AH1170" i="1"/>
  <c r="AF1175" i="1"/>
  <c r="AG1175" i="1" s="1"/>
  <c r="AF1174" i="1"/>
  <c r="AG1174" i="1" s="1"/>
  <c r="AF1173" i="1"/>
  <c r="AG1173" i="1" s="1"/>
  <c r="AF1172" i="1"/>
  <c r="AG1172" i="1" s="1"/>
  <c r="AF1171" i="1"/>
  <c r="AG1171" i="1" s="1"/>
  <c r="AF1170" i="1"/>
  <c r="AG1170" i="1" s="1"/>
  <c r="AA1175" i="1"/>
  <c r="U1175" i="1" s="1"/>
  <c r="AA1174" i="1"/>
  <c r="U1174" i="1" s="1"/>
  <c r="AA1173" i="1"/>
  <c r="U1173" i="1" s="1"/>
  <c r="AA1172" i="1"/>
  <c r="U1172" i="1" s="1"/>
  <c r="AA1171" i="1"/>
  <c r="U1171" i="1" s="1"/>
  <c r="AA1170" i="1"/>
  <c r="U1170" i="1" s="1"/>
  <c r="T1175" i="1"/>
  <c r="T1174" i="1"/>
  <c r="T1173" i="1"/>
  <c r="T1172" i="1"/>
  <c r="T1171" i="1"/>
  <c r="T1170" i="1"/>
  <c r="T1169" i="1"/>
  <c r="AA1169" i="1"/>
  <c r="U1169" i="1" s="1"/>
  <c r="AF1169" i="1"/>
  <c r="AG1169" i="1" s="1"/>
  <c r="AH1169" i="1"/>
  <c r="BQ1202" i="1" l="1"/>
  <c r="BG1178" i="1"/>
  <c r="AV1178" i="1"/>
  <c r="BL1201" i="1"/>
  <c r="BK1201" i="1"/>
  <c r="BG1201" i="1"/>
  <c r="AV1201" i="1"/>
  <c r="BL1200" i="1"/>
  <c r="BK1200" i="1"/>
  <c r="BG1200" i="1"/>
  <c r="AV1200" i="1"/>
  <c r="BL1199" i="1"/>
  <c r="BK1199" i="1"/>
  <c r="BG1199" i="1"/>
  <c r="AV1199" i="1"/>
  <c r="BL1198" i="1"/>
  <c r="BK1198" i="1"/>
  <c r="BG1198" i="1"/>
  <c r="AV1198" i="1"/>
  <c r="BL1197" i="1"/>
  <c r="BK1197" i="1"/>
  <c r="BG1197" i="1"/>
  <c r="AV1197" i="1"/>
  <c r="BL1196" i="1"/>
  <c r="BK1196" i="1"/>
  <c r="BG1196" i="1"/>
  <c r="AV1196" i="1"/>
  <c r="BL1195" i="1"/>
  <c r="BK1195" i="1"/>
  <c r="BG1195" i="1"/>
  <c r="AV1195" i="1"/>
  <c r="BL1194" i="1"/>
  <c r="BK1194" i="1"/>
  <c r="BG1194" i="1"/>
  <c r="AV1194" i="1"/>
  <c r="BL1193" i="1"/>
  <c r="BK1193" i="1"/>
  <c r="BG1193" i="1"/>
  <c r="AV1193" i="1"/>
  <c r="BL1192" i="1"/>
  <c r="BK1192" i="1"/>
  <c r="BG1192" i="1"/>
  <c r="AV1192" i="1"/>
  <c r="BL1191" i="1"/>
  <c r="BK1191" i="1"/>
  <c r="BG1191" i="1"/>
  <c r="AV1191" i="1"/>
  <c r="BL1190" i="1"/>
  <c r="BK1190" i="1"/>
  <c r="BG1190" i="1"/>
  <c r="AV1190" i="1"/>
  <c r="BL1189" i="1"/>
  <c r="BK1189" i="1"/>
  <c r="BG1189" i="1"/>
  <c r="AV1189" i="1"/>
  <c r="BL1188" i="1"/>
  <c r="BK1188" i="1"/>
  <c r="BG1188" i="1"/>
  <c r="AV1188" i="1"/>
  <c r="BL1187" i="1"/>
  <c r="BK1187" i="1"/>
  <c r="BG1187" i="1"/>
  <c r="AV1187" i="1"/>
  <c r="BL1186" i="1"/>
  <c r="BK1186" i="1"/>
  <c r="BG1186" i="1"/>
  <c r="AV1186" i="1"/>
  <c r="BL1185" i="1"/>
  <c r="BK1185" i="1"/>
  <c r="BG1185" i="1"/>
  <c r="AV1185" i="1"/>
  <c r="BL1184" i="1"/>
  <c r="BK1184" i="1"/>
  <c r="BG1184" i="1"/>
  <c r="AV1184" i="1"/>
  <c r="BL1183" i="1"/>
  <c r="BK1183" i="1"/>
  <c r="BG1183" i="1"/>
  <c r="AV1183" i="1"/>
  <c r="BL1182" i="1"/>
  <c r="BK1182" i="1"/>
  <c r="BG1182" i="1"/>
  <c r="AV1182" i="1"/>
  <c r="BL1181" i="1"/>
  <c r="BK1181" i="1"/>
  <c r="BG1181" i="1"/>
  <c r="AV1181" i="1"/>
  <c r="BL1180" i="1"/>
  <c r="BK1180" i="1"/>
  <c r="BG1180" i="1"/>
  <c r="AV1180" i="1"/>
  <c r="BL1179" i="1"/>
  <c r="BK1179" i="1"/>
  <c r="BG1179" i="1"/>
  <c r="AV1179" i="1"/>
  <c r="BL1178" i="1"/>
  <c r="AI1177" i="1"/>
  <c r="BG1177" i="1" s="1"/>
  <c r="AP1177" i="1"/>
  <c r="BJ1177" i="1"/>
  <c r="AQ1177" i="1"/>
  <c r="AT1177" i="1"/>
  <c r="AU1177" i="1"/>
  <c r="BE1177" i="1"/>
  <c r="BF1177" i="1"/>
  <c r="BH1177" i="1"/>
  <c r="AO1177" i="1"/>
  <c r="BI1177" i="1"/>
  <c r="AS1177" i="1"/>
  <c r="AI1176" i="1"/>
  <c r="AV1176" i="1" s="1"/>
  <c r="AP1176" i="1"/>
  <c r="BJ1176" i="1"/>
  <c r="AQ1176" i="1"/>
  <c r="AT1176" i="1"/>
  <c r="BF1176" i="1"/>
  <c r="BH1176" i="1"/>
  <c r="AO1176" i="1"/>
  <c r="BI1176" i="1"/>
  <c r="AS1176" i="1"/>
  <c r="AU1176" i="1"/>
  <c r="BE1176" i="1"/>
  <c r="BJ1170" i="1"/>
  <c r="BI1170" i="1"/>
  <c r="BH1170" i="1"/>
  <c r="BF1170" i="1"/>
  <c r="BE1170" i="1"/>
  <c r="AU1170" i="1"/>
  <c r="AT1170" i="1"/>
  <c r="AS1170" i="1"/>
  <c r="AQ1170" i="1"/>
  <c r="AP1170" i="1"/>
  <c r="AO1170" i="1"/>
  <c r="BJ1171" i="1"/>
  <c r="BI1171" i="1"/>
  <c r="BH1171" i="1"/>
  <c r="BF1171" i="1"/>
  <c r="BE1171" i="1"/>
  <c r="AU1171" i="1"/>
  <c r="AT1171" i="1"/>
  <c r="AS1171" i="1"/>
  <c r="AQ1171" i="1"/>
  <c r="AP1171" i="1"/>
  <c r="AO1171" i="1"/>
  <c r="BJ1172" i="1"/>
  <c r="BI1172" i="1"/>
  <c r="BH1172" i="1"/>
  <c r="BF1172" i="1"/>
  <c r="BE1172" i="1"/>
  <c r="AU1172" i="1"/>
  <c r="AT1172" i="1"/>
  <c r="AS1172" i="1"/>
  <c r="AQ1172" i="1"/>
  <c r="AP1172" i="1"/>
  <c r="AO1172" i="1"/>
  <c r="BJ1173" i="1"/>
  <c r="BI1173" i="1"/>
  <c r="BH1173" i="1"/>
  <c r="BF1173" i="1"/>
  <c r="BE1173" i="1"/>
  <c r="AU1173" i="1"/>
  <c r="AT1173" i="1"/>
  <c r="AS1173" i="1"/>
  <c r="AQ1173" i="1"/>
  <c r="AP1173" i="1"/>
  <c r="AO1173" i="1"/>
  <c r="BJ1174" i="1"/>
  <c r="BI1174" i="1"/>
  <c r="BH1174" i="1"/>
  <c r="BF1174" i="1"/>
  <c r="BE1174" i="1"/>
  <c r="AU1174" i="1"/>
  <c r="AT1174" i="1"/>
  <c r="AS1174" i="1"/>
  <c r="AQ1174" i="1"/>
  <c r="AP1174" i="1"/>
  <c r="AO1174" i="1"/>
  <c r="BJ1175" i="1"/>
  <c r="BI1175" i="1"/>
  <c r="BH1175" i="1"/>
  <c r="BF1175" i="1"/>
  <c r="BE1175" i="1"/>
  <c r="AU1175" i="1"/>
  <c r="AT1175" i="1"/>
  <c r="AS1175" i="1"/>
  <c r="AQ1175" i="1"/>
  <c r="AP1175" i="1"/>
  <c r="AO1175" i="1"/>
  <c r="AI1170" i="1"/>
  <c r="AI1171" i="1"/>
  <c r="AI1172" i="1"/>
  <c r="AI1173" i="1"/>
  <c r="AI1174" i="1"/>
  <c r="AI1175" i="1"/>
  <c r="AI1169" i="1"/>
  <c r="BL1169" i="1" s="1"/>
  <c r="AP1169" i="1"/>
  <c r="BJ1169" i="1"/>
  <c r="AQ1169" i="1"/>
  <c r="AS1169" i="1"/>
  <c r="AT1169" i="1"/>
  <c r="AU1169" i="1"/>
  <c r="BE1169" i="1"/>
  <c r="BF1169" i="1"/>
  <c r="BH1169" i="1"/>
  <c r="AO1169" i="1"/>
  <c r="BI1169" i="1"/>
  <c r="BQ1189" i="1" l="1"/>
  <c r="BQ1192" i="1"/>
  <c r="BQ1195" i="1"/>
  <c r="BQ1198" i="1"/>
  <c r="BQ1201" i="1"/>
  <c r="BQ1181" i="1"/>
  <c r="BQ1184" i="1"/>
  <c r="BQ1187" i="1"/>
  <c r="BQ1190" i="1"/>
  <c r="BQ1193" i="1"/>
  <c r="BQ1196" i="1"/>
  <c r="BQ1199" i="1"/>
  <c r="BQ1178" i="1"/>
  <c r="BQ1179" i="1"/>
  <c r="BQ1182" i="1"/>
  <c r="BQ1185" i="1"/>
  <c r="BQ1188" i="1"/>
  <c r="BQ1191" i="1"/>
  <c r="BQ1194" i="1"/>
  <c r="BQ1197" i="1"/>
  <c r="BQ1200" i="1"/>
  <c r="BQ1180" i="1"/>
  <c r="BQ1183" i="1"/>
  <c r="BQ1186" i="1"/>
  <c r="BK1176" i="1"/>
  <c r="AV1177" i="1"/>
  <c r="BQ1177" i="1" s="1"/>
  <c r="BL1177" i="1"/>
  <c r="BK1177" i="1"/>
  <c r="BG1176" i="1"/>
  <c r="BQ1176" i="1" s="1"/>
  <c r="BL1176" i="1"/>
  <c r="BK1169" i="1"/>
  <c r="BG1169" i="1"/>
  <c r="AV1169" i="1"/>
  <c r="BL1175" i="1"/>
  <c r="BK1175" i="1"/>
  <c r="BG1175" i="1"/>
  <c r="AV1175" i="1"/>
  <c r="BL1174" i="1"/>
  <c r="BK1174" i="1"/>
  <c r="BG1174" i="1"/>
  <c r="AV1174" i="1"/>
  <c r="BL1173" i="1"/>
  <c r="BK1173" i="1"/>
  <c r="BG1173" i="1"/>
  <c r="AV1173" i="1"/>
  <c r="BL1172" i="1"/>
  <c r="BK1172" i="1"/>
  <c r="BG1172" i="1"/>
  <c r="AV1172" i="1"/>
  <c r="BL1171" i="1"/>
  <c r="BK1171" i="1"/>
  <c r="BG1171" i="1"/>
  <c r="AV1171" i="1"/>
  <c r="BL1170" i="1"/>
  <c r="BK1170" i="1"/>
  <c r="BG1170" i="1"/>
  <c r="AV1170" i="1"/>
  <c r="T1168" i="1"/>
  <c r="AA1168" i="1"/>
  <c r="U1168" i="1" s="1"/>
  <c r="AF1168" i="1"/>
  <c r="AG1168" i="1" s="1"/>
  <c r="AH1168" i="1"/>
  <c r="BQ1172" i="1" l="1"/>
  <c r="BQ1175" i="1"/>
  <c r="BQ1171" i="1"/>
  <c r="BQ1174" i="1"/>
  <c r="BQ1170" i="1"/>
  <c r="BQ1173" i="1"/>
  <c r="BQ1169" i="1"/>
  <c r="AI1168" i="1"/>
  <c r="BK1168" i="1" s="1"/>
  <c r="AP1168" i="1"/>
  <c r="BJ1168" i="1"/>
  <c r="AQ1168" i="1"/>
  <c r="AS1168" i="1"/>
  <c r="AT1168" i="1"/>
  <c r="AU1168" i="1"/>
  <c r="BE1168" i="1"/>
  <c r="BF1168" i="1"/>
  <c r="BH1168" i="1"/>
  <c r="AO1168" i="1"/>
  <c r="BI1168" i="1"/>
  <c r="BL1168" i="1" l="1"/>
  <c r="BG1168" i="1"/>
  <c r="AV1168" i="1"/>
  <c r="T1167" i="1"/>
  <c r="AA1167" i="1"/>
  <c r="U1167" i="1" s="1"/>
  <c r="AF1167" i="1"/>
  <c r="AG1167" i="1" s="1"/>
  <c r="AH1167" i="1"/>
  <c r="T1166" i="1"/>
  <c r="AA1166" i="1"/>
  <c r="U1166" i="1" s="1"/>
  <c r="AF1166" i="1"/>
  <c r="AG1166" i="1" s="1"/>
  <c r="AH1166" i="1"/>
  <c r="BQ1168" i="1" l="1"/>
  <c r="AI1167" i="1"/>
  <c r="BG1167" i="1" s="1"/>
  <c r="AI1166" i="1"/>
  <c r="BG1166" i="1" s="1"/>
  <c r="AP1167" i="1"/>
  <c r="BJ1167" i="1"/>
  <c r="AQ1167" i="1"/>
  <c r="AU1167" i="1"/>
  <c r="AS1167" i="1"/>
  <c r="AT1167" i="1"/>
  <c r="BE1167" i="1"/>
  <c r="BF1167" i="1"/>
  <c r="BH1167" i="1"/>
  <c r="AO1167" i="1"/>
  <c r="BI1167" i="1"/>
  <c r="AP1166" i="1"/>
  <c r="BJ1166" i="1"/>
  <c r="AQ1166" i="1"/>
  <c r="AS1166" i="1"/>
  <c r="AT1166" i="1"/>
  <c r="AU1166" i="1"/>
  <c r="BE1166" i="1"/>
  <c r="BF1166" i="1"/>
  <c r="BH1166" i="1"/>
  <c r="AO1166" i="1"/>
  <c r="BI1166" i="1"/>
  <c r="T1165" i="1"/>
  <c r="AA1165" i="1"/>
  <c r="U1165" i="1" s="1"/>
  <c r="AF1165" i="1"/>
  <c r="AG1165" i="1" s="1"/>
  <c r="AH1165" i="1"/>
  <c r="T1164" i="1"/>
  <c r="AA1164" i="1"/>
  <c r="U1164" i="1" s="1"/>
  <c r="AF1164" i="1"/>
  <c r="AG1164" i="1" s="1"/>
  <c r="AH1164" i="1"/>
  <c r="T1163" i="1"/>
  <c r="AA1163" i="1"/>
  <c r="U1163" i="1" s="1"/>
  <c r="AF1163" i="1"/>
  <c r="AG1163" i="1" s="1"/>
  <c r="AH1163" i="1"/>
  <c r="T1162" i="1"/>
  <c r="AA1162" i="1"/>
  <c r="U1162" i="1" s="1"/>
  <c r="AF1162" i="1"/>
  <c r="AG1162" i="1" s="1"/>
  <c r="AH1162" i="1"/>
  <c r="BL1167" i="1" l="1"/>
  <c r="BK1167" i="1"/>
  <c r="AV1167" i="1"/>
  <c r="BQ1167" i="1" s="1"/>
  <c r="AV1166" i="1"/>
  <c r="BQ1166" i="1" s="1"/>
  <c r="BL1166" i="1"/>
  <c r="BK1166" i="1"/>
  <c r="AI1165" i="1"/>
  <c r="BK1165" i="1" s="1"/>
  <c r="AP1165" i="1"/>
  <c r="BJ1165" i="1"/>
  <c r="AQ1165" i="1"/>
  <c r="BE1165" i="1"/>
  <c r="BF1165" i="1"/>
  <c r="BH1165" i="1"/>
  <c r="AO1165" i="1"/>
  <c r="BI1165" i="1"/>
  <c r="AS1165" i="1"/>
  <c r="AT1165" i="1"/>
  <c r="AU1165" i="1"/>
  <c r="AI1164" i="1"/>
  <c r="AV1164" i="1" s="1"/>
  <c r="AP1164" i="1"/>
  <c r="BJ1164" i="1"/>
  <c r="AQ1164" i="1"/>
  <c r="AS1164" i="1"/>
  <c r="AT1164" i="1"/>
  <c r="BE1164" i="1"/>
  <c r="BF1164" i="1"/>
  <c r="BH1164" i="1"/>
  <c r="AO1164" i="1"/>
  <c r="BI1164" i="1"/>
  <c r="AU1164" i="1"/>
  <c r="AI1163" i="1"/>
  <c r="BK1163" i="1" s="1"/>
  <c r="AP1163" i="1"/>
  <c r="BJ1163" i="1"/>
  <c r="AQ1163" i="1"/>
  <c r="BE1163" i="1"/>
  <c r="BF1163" i="1"/>
  <c r="BH1163" i="1"/>
  <c r="AS1163" i="1"/>
  <c r="AT1163" i="1"/>
  <c r="AU1163" i="1"/>
  <c r="AO1163" i="1"/>
  <c r="BI1163" i="1"/>
  <c r="AI1162" i="1"/>
  <c r="BL1162" i="1" s="1"/>
  <c r="AQ1162" i="1"/>
  <c r="BF1162" i="1"/>
  <c r="BE1162" i="1"/>
  <c r="BH1162" i="1"/>
  <c r="AO1162" i="1"/>
  <c r="BI1162" i="1"/>
  <c r="AP1162" i="1"/>
  <c r="BJ1162" i="1"/>
  <c r="AS1162" i="1"/>
  <c r="AT1162" i="1"/>
  <c r="AU1162" i="1"/>
  <c r="BL1164" i="1" l="1"/>
  <c r="BK1164" i="1"/>
  <c r="BG1165" i="1"/>
  <c r="AV1165" i="1"/>
  <c r="BL1165" i="1"/>
  <c r="BG1164" i="1"/>
  <c r="BQ1164" i="1" s="1"/>
  <c r="AV1163" i="1"/>
  <c r="BK1162" i="1"/>
  <c r="BL1163" i="1"/>
  <c r="BG1163" i="1"/>
  <c r="BG1162" i="1"/>
  <c r="AV1162" i="1"/>
  <c r="BQ1165" i="1" l="1"/>
  <c r="BQ1163" i="1"/>
  <c r="BQ1162" i="1"/>
  <c r="T1161" i="1"/>
  <c r="AA1161" i="1"/>
  <c r="U1161" i="1" s="1"/>
  <c r="AF1161" i="1"/>
  <c r="AG1161" i="1" s="1"/>
  <c r="AH1161" i="1"/>
  <c r="AI1161" i="1" l="1"/>
  <c r="BG1161" i="1" s="1"/>
  <c r="AP1161" i="1"/>
  <c r="BJ1161" i="1"/>
  <c r="AQ1161" i="1"/>
  <c r="AU1161" i="1"/>
  <c r="BH1161" i="1"/>
  <c r="AO1161" i="1"/>
  <c r="BI1161" i="1"/>
  <c r="AS1161" i="1"/>
  <c r="AT1161" i="1"/>
  <c r="BE1161" i="1"/>
  <c r="BF1161" i="1"/>
  <c r="AV1161" i="1" l="1"/>
  <c r="BQ1161" i="1" s="1"/>
  <c r="BK1161" i="1"/>
  <c r="BL1161" i="1"/>
  <c r="T1160" i="1"/>
  <c r="AA1160" i="1"/>
  <c r="U1160" i="1" s="1"/>
  <c r="AF1160" i="1"/>
  <c r="AG1160" i="1" s="1"/>
  <c r="AH1160" i="1"/>
  <c r="T1159" i="1"/>
  <c r="AA1159" i="1"/>
  <c r="U1159" i="1" s="1"/>
  <c r="AF1159" i="1"/>
  <c r="AG1159" i="1" s="1"/>
  <c r="AH1159" i="1"/>
  <c r="T1158" i="1"/>
  <c r="AA1158" i="1"/>
  <c r="U1158" i="1" s="1"/>
  <c r="AF1158" i="1"/>
  <c r="AG1158" i="1" s="1"/>
  <c r="AH1158" i="1"/>
  <c r="AI1160" i="1" l="1"/>
  <c r="AV1160" i="1" s="1"/>
  <c r="AO1160" i="1"/>
  <c r="BI1160" i="1"/>
  <c r="AP1160" i="1"/>
  <c r="BJ1160" i="1"/>
  <c r="AQ1160" i="1"/>
  <c r="AS1160" i="1"/>
  <c r="AT1160" i="1"/>
  <c r="AU1160" i="1"/>
  <c r="BE1160" i="1"/>
  <c r="BF1160" i="1"/>
  <c r="BH1160" i="1"/>
  <c r="AI1159" i="1"/>
  <c r="AV1159" i="1" s="1"/>
  <c r="AO1159" i="1"/>
  <c r="BI1159" i="1"/>
  <c r="AQ1159" i="1"/>
  <c r="AS1159" i="1"/>
  <c r="AP1159" i="1"/>
  <c r="BJ1159" i="1"/>
  <c r="AT1159" i="1"/>
  <c r="BE1159" i="1"/>
  <c r="BF1159" i="1"/>
  <c r="BH1159" i="1"/>
  <c r="AU1159" i="1"/>
  <c r="AI1158" i="1"/>
  <c r="BK1158" i="1" s="1"/>
  <c r="AO1158" i="1"/>
  <c r="BI1158" i="1"/>
  <c r="BJ1158" i="1"/>
  <c r="AU1158" i="1"/>
  <c r="AP1158" i="1"/>
  <c r="AQ1158" i="1"/>
  <c r="AS1158" i="1"/>
  <c r="AT1158" i="1"/>
  <c r="BE1158" i="1"/>
  <c r="BF1158" i="1"/>
  <c r="BH1158" i="1"/>
  <c r="BG1160" i="1" l="1"/>
  <c r="BQ1160" i="1" s="1"/>
  <c r="BK1160" i="1"/>
  <c r="BK1159" i="1"/>
  <c r="BL1160" i="1"/>
  <c r="BG1159" i="1"/>
  <c r="BQ1159" i="1" s="1"/>
  <c r="BL1159" i="1"/>
  <c r="BG1158" i="1"/>
  <c r="AV1158" i="1"/>
  <c r="BL1158" i="1"/>
  <c r="BQ1158" i="1" l="1"/>
  <c r="T1157" i="1"/>
  <c r="AA1157" i="1"/>
  <c r="U1157" i="1" s="1"/>
  <c r="AF1157" i="1"/>
  <c r="AG1157" i="1" s="1"/>
  <c r="AH1157" i="1"/>
  <c r="T1156" i="1"/>
  <c r="T1155" i="1"/>
  <c r="T1154" i="1"/>
  <c r="T1153" i="1"/>
  <c r="AA1156" i="1"/>
  <c r="U1156" i="1" s="1"/>
  <c r="AF1156" i="1"/>
  <c r="AG1156" i="1" s="1"/>
  <c r="AH1156" i="1"/>
  <c r="AA1155" i="1"/>
  <c r="U1155" i="1" s="1"/>
  <c r="AF1155" i="1"/>
  <c r="AG1155" i="1" s="1"/>
  <c r="AH1155" i="1"/>
  <c r="AA1154" i="1"/>
  <c r="U1154" i="1" s="1"/>
  <c r="AF1154" i="1"/>
  <c r="AG1154" i="1" s="1"/>
  <c r="AH1154" i="1"/>
  <c r="AA1153" i="1"/>
  <c r="U1153" i="1" s="1"/>
  <c r="AF1153" i="1"/>
  <c r="AG1153" i="1" s="1"/>
  <c r="AH1153" i="1"/>
  <c r="T1152" i="1"/>
  <c r="AA1152" i="1"/>
  <c r="U1152" i="1" s="1"/>
  <c r="AF1152" i="1"/>
  <c r="AG1152" i="1" s="1"/>
  <c r="AH1152" i="1"/>
  <c r="T1151" i="1"/>
  <c r="AA1151" i="1"/>
  <c r="U1151" i="1" s="1"/>
  <c r="AF1151" i="1"/>
  <c r="AG1151" i="1" s="1"/>
  <c r="AH1151" i="1"/>
  <c r="T1150" i="1"/>
  <c r="AA1150" i="1"/>
  <c r="U1150" i="1" s="1"/>
  <c r="AF1150" i="1"/>
  <c r="AG1150" i="1" s="1"/>
  <c r="AH1150" i="1"/>
  <c r="T1149" i="1"/>
  <c r="AA1149" i="1"/>
  <c r="U1149" i="1" s="1"/>
  <c r="AF1149" i="1"/>
  <c r="AG1149" i="1" s="1"/>
  <c r="AH1149" i="1"/>
  <c r="AH1136" i="1"/>
  <c r="AH1137" i="1"/>
  <c r="AH1138" i="1"/>
  <c r="AH1139" i="1"/>
  <c r="AH1140" i="1"/>
  <c r="AH1141" i="1"/>
  <c r="AH1142" i="1"/>
  <c r="AH1143" i="1"/>
  <c r="AH1144" i="1"/>
  <c r="AH1145" i="1"/>
  <c r="AH1146" i="1"/>
  <c r="AH1147" i="1"/>
  <c r="AH1148" i="1"/>
  <c r="AF1136" i="1"/>
  <c r="AG1136" i="1" s="1"/>
  <c r="AF1137" i="1"/>
  <c r="AG1137" i="1" s="1"/>
  <c r="AF1138" i="1"/>
  <c r="AG1138" i="1" s="1"/>
  <c r="AF1139" i="1"/>
  <c r="AG1139" i="1" s="1"/>
  <c r="AF1140" i="1"/>
  <c r="AG1140" i="1" s="1"/>
  <c r="AF1141" i="1"/>
  <c r="AG1141" i="1" s="1"/>
  <c r="AF1142" i="1"/>
  <c r="AG1142" i="1" s="1"/>
  <c r="AF1143" i="1"/>
  <c r="AG1143" i="1" s="1"/>
  <c r="AF1144" i="1"/>
  <c r="AG1144" i="1" s="1"/>
  <c r="AF1145" i="1"/>
  <c r="AG1145" i="1" s="1"/>
  <c r="AF1146" i="1"/>
  <c r="AG1146" i="1" s="1"/>
  <c r="AF1147" i="1"/>
  <c r="AG1147" i="1" s="1"/>
  <c r="AF1148" i="1"/>
  <c r="AG1148" i="1" s="1"/>
  <c r="AA1136" i="1"/>
  <c r="U1136" i="1" s="1"/>
  <c r="AA1137" i="1"/>
  <c r="U1137" i="1" s="1"/>
  <c r="AA1138" i="1"/>
  <c r="U1138" i="1" s="1"/>
  <c r="AA1139" i="1"/>
  <c r="U1139" i="1" s="1"/>
  <c r="AA1140" i="1"/>
  <c r="U1140" i="1" s="1"/>
  <c r="AA1141" i="1"/>
  <c r="U1141" i="1" s="1"/>
  <c r="AA1142" i="1"/>
  <c r="U1142" i="1" s="1"/>
  <c r="AA1143" i="1"/>
  <c r="U1143" i="1" s="1"/>
  <c r="AA1144" i="1"/>
  <c r="U1144" i="1" s="1"/>
  <c r="AA1145" i="1"/>
  <c r="U1145" i="1" s="1"/>
  <c r="AA1146" i="1"/>
  <c r="U1146" i="1" s="1"/>
  <c r="AA1147" i="1"/>
  <c r="U1147" i="1" s="1"/>
  <c r="AA1148" i="1"/>
  <c r="U1148" i="1" s="1"/>
  <c r="T1136" i="1"/>
  <c r="T1137" i="1"/>
  <c r="T1138" i="1"/>
  <c r="T1139" i="1"/>
  <c r="T1140" i="1"/>
  <c r="T1141" i="1"/>
  <c r="T1142" i="1"/>
  <c r="T1143" i="1"/>
  <c r="T1144" i="1"/>
  <c r="T1145" i="1"/>
  <c r="T1146" i="1"/>
  <c r="T1147" i="1"/>
  <c r="T1148" i="1"/>
  <c r="AH1135" i="1"/>
  <c r="AF1135" i="1"/>
  <c r="AG1135" i="1" s="1"/>
  <c r="AA1135" i="1"/>
  <c r="U1135" i="1" s="1"/>
  <c r="T1135" i="1"/>
  <c r="T1134" i="1"/>
  <c r="T1133" i="1"/>
  <c r="AA1134" i="1"/>
  <c r="U1134" i="1" s="1"/>
  <c r="AF1134" i="1"/>
  <c r="AG1134" i="1" s="1"/>
  <c r="AH1134" i="1"/>
  <c r="AA1133" i="1"/>
  <c r="U1133" i="1" s="1"/>
  <c r="AF1133" i="1"/>
  <c r="AG1133" i="1" s="1"/>
  <c r="AH1133" i="1"/>
  <c r="T1132" i="1"/>
  <c r="AA1132" i="1"/>
  <c r="U1132" i="1" s="1"/>
  <c r="AF1132" i="1"/>
  <c r="AG1132" i="1" s="1"/>
  <c r="AH1132" i="1"/>
  <c r="BJ1139" i="1" l="1"/>
  <c r="BE1138" i="1"/>
  <c r="AU1146" i="1"/>
  <c r="BE1145" i="1"/>
  <c r="AI1141" i="1"/>
  <c r="BG1141" i="1" s="1"/>
  <c r="AI1140" i="1"/>
  <c r="BL1140" i="1" s="1"/>
  <c r="AI1151" i="1"/>
  <c r="BL1151" i="1" s="1"/>
  <c r="AI1150" i="1"/>
  <c r="BK1150" i="1" s="1"/>
  <c r="AI1137" i="1"/>
  <c r="AV1137" i="1" s="1"/>
  <c r="AI1156" i="1"/>
  <c r="AV1156" i="1" s="1"/>
  <c r="AI1136" i="1"/>
  <c r="BK1136" i="1" s="1"/>
  <c r="AI1152" i="1"/>
  <c r="AV1152" i="1" s="1"/>
  <c r="AO1157" i="1"/>
  <c r="BI1157" i="1"/>
  <c r="AQ1157" i="1"/>
  <c r="AS1157" i="1"/>
  <c r="AP1157" i="1"/>
  <c r="BJ1157" i="1"/>
  <c r="AT1157" i="1"/>
  <c r="AU1157" i="1"/>
  <c r="BE1157" i="1"/>
  <c r="BF1157" i="1"/>
  <c r="BH1157" i="1"/>
  <c r="AI1157" i="1"/>
  <c r="AV1157" i="1" s="1"/>
  <c r="AI1155" i="1"/>
  <c r="BK1155" i="1" s="1"/>
  <c r="AO1156" i="1"/>
  <c r="BI1156" i="1"/>
  <c r="AS1156" i="1"/>
  <c r="BH1156" i="1"/>
  <c r="AP1156" i="1"/>
  <c r="BJ1156" i="1"/>
  <c r="AU1156" i="1"/>
  <c r="AQ1156" i="1"/>
  <c r="AT1156" i="1"/>
  <c r="BE1156" i="1"/>
  <c r="BF1156" i="1"/>
  <c r="AI1154" i="1"/>
  <c r="BK1154" i="1" s="1"/>
  <c r="AI1153" i="1"/>
  <c r="BK1153" i="1" s="1"/>
  <c r="AO1155" i="1"/>
  <c r="BI1155" i="1"/>
  <c r="AP1155" i="1"/>
  <c r="BJ1155" i="1"/>
  <c r="AT1155" i="1"/>
  <c r="AU1155" i="1"/>
  <c r="BE1155" i="1"/>
  <c r="BF1155" i="1"/>
  <c r="AQ1155" i="1"/>
  <c r="AS1155" i="1"/>
  <c r="BH1155" i="1"/>
  <c r="AO1154" i="1"/>
  <c r="BI1154" i="1"/>
  <c r="AP1154" i="1"/>
  <c r="BJ1154" i="1"/>
  <c r="AQ1154" i="1"/>
  <c r="AS1154" i="1"/>
  <c r="AT1154" i="1"/>
  <c r="AU1154" i="1"/>
  <c r="BE1154" i="1"/>
  <c r="BF1154" i="1"/>
  <c r="BH1154" i="1"/>
  <c r="AO1153" i="1"/>
  <c r="BI1153" i="1"/>
  <c r="AS1153" i="1"/>
  <c r="AU1153" i="1"/>
  <c r="AP1153" i="1"/>
  <c r="BJ1153" i="1"/>
  <c r="AQ1153" i="1"/>
  <c r="AT1153" i="1"/>
  <c r="BE1153" i="1"/>
  <c r="BF1153" i="1"/>
  <c r="BH1153" i="1"/>
  <c r="AO1152" i="1"/>
  <c r="BI1152" i="1"/>
  <c r="AQ1152" i="1"/>
  <c r="AT1152" i="1"/>
  <c r="BE1152" i="1"/>
  <c r="AP1152" i="1"/>
  <c r="BJ1152" i="1"/>
  <c r="AS1152" i="1"/>
  <c r="AU1152" i="1"/>
  <c r="BF1152" i="1"/>
  <c r="BH1152" i="1"/>
  <c r="AO1151" i="1"/>
  <c r="BI1151" i="1"/>
  <c r="AP1151" i="1"/>
  <c r="BJ1151" i="1"/>
  <c r="AU1151" i="1"/>
  <c r="BE1151" i="1"/>
  <c r="AQ1151" i="1"/>
  <c r="AS1151" i="1"/>
  <c r="AT1151" i="1"/>
  <c r="BF1151" i="1"/>
  <c r="BH1151" i="1"/>
  <c r="AO1150" i="1"/>
  <c r="BI1150" i="1"/>
  <c r="AS1150" i="1"/>
  <c r="AU1150" i="1"/>
  <c r="AP1150" i="1"/>
  <c r="BJ1150" i="1"/>
  <c r="BF1150" i="1"/>
  <c r="AQ1150" i="1"/>
  <c r="AT1150" i="1"/>
  <c r="BE1150" i="1"/>
  <c r="BH1150" i="1"/>
  <c r="BF1137" i="1"/>
  <c r="BJ1137" i="1"/>
  <c r="BE1137" i="1"/>
  <c r="AQ1148" i="1"/>
  <c r="AO1148" i="1"/>
  <c r="BF1136" i="1"/>
  <c r="BJ1136" i="1"/>
  <c r="AP1148" i="1"/>
  <c r="AT1145" i="1"/>
  <c r="BJ1138" i="1"/>
  <c r="AI1149" i="1"/>
  <c r="BK1149" i="1" s="1"/>
  <c r="BJ1140" i="1"/>
  <c r="AU1140" i="1"/>
  <c r="AO1140" i="1"/>
  <c r="AT1140" i="1"/>
  <c r="AU1145" i="1"/>
  <c r="BF1146" i="1"/>
  <c r="AP1146" i="1"/>
  <c r="BF1145" i="1"/>
  <c r="BI1148" i="1"/>
  <c r="AQ1138" i="1"/>
  <c r="BI1146" i="1"/>
  <c r="AO1145" i="1"/>
  <c r="AP1137" i="1"/>
  <c r="BH1148" i="1"/>
  <c r="AP1136" i="1"/>
  <c r="AQ1137" i="1"/>
  <c r="BI1137" i="1"/>
  <c r="AQ1136" i="1"/>
  <c r="AI1139" i="1"/>
  <c r="AV1139" i="1" s="1"/>
  <c r="AI1138" i="1"/>
  <c r="BK1138" i="1" s="1"/>
  <c r="BH1146" i="1"/>
  <c r="AO1139" i="1"/>
  <c r="AU1139" i="1"/>
  <c r="BH1145" i="1"/>
  <c r="AO1138" i="1"/>
  <c r="AS1138" i="1"/>
  <c r="BE1148" i="1"/>
  <c r="BH1138" i="1"/>
  <c r="AO1137" i="1"/>
  <c r="AS1137" i="1"/>
  <c r="BE1146" i="1"/>
  <c r="BH1137" i="1"/>
  <c r="AO1136" i="1"/>
  <c r="AT1146" i="1"/>
  <c r="BH1136" i="1"/>
  <c r="AP1138" i="1"/>
  <c r="AT1139" i="1"/>
  <c r="BI1138" i="1"/>
  <c r="AT1138" i="1"/>
  <c r="BF1138" i="1"/>
  <c r="AT1137" i="1"/>
  <c r="AO1146" i="1"/>
  <c r="AO1149" i="1"/>
  <c r="BI1149" i="1"/>
  <c r="AP1149" i="1"/>
  <c r="BJ1149" i="1"/>
  <c r="AQ1149" i="1"/>
  <c r="BH1149" i="1"/>
  <c r="AS1149" i="1"/>
  <c r="AT1149" i="1"/>
  <c r="AU1149" i="1"/>
  <c r="BE1149" i="1"/>
  <c r="BF1149" i="1"/>
  <c r="AQ1144" i="1"/>
  <c r="BJ1144" i="1"/>
  <c r="AP1144" i="1"/>
  <c r="BI1144" i="1"/>
  <c r="AO1144" i="1"/>
  <c r="BH1144" i="1"/>
  <c r="AT1144" i="1"/>
  <c r="AU1144" i="1"/>
  <c r="BE1144" i="1"/>
  <c r="BF1144" i="1"/>
  <c r="AS1144" i="1"/>
  <c r="AI1145" i="1"/>
  <c r="BK1145" i="1" s="1"/>
  <c r="BJ1143" i="1"/>
  <c r="AP1143" i="1"/>
  <c r="BI1143" i="1"/>
  <c r="AO1143" i="1"/>
  <c r="BH1143" i="1"/>
  <c r="AT1143" i="1"/>
  <c r="AU1143" i="1"/>
  <c r="AS1143" i="1"/>
  <c r="BE1143" i="1"/>
  <c r="AQ1143" i="1"/>
  <c r="BF1143" i="1"/>
  <c r="AI1144" i="1"/>
  <c r="BL1144" i="1" s="1"/>
  <c r="BI1142" i="1"/>
  <c r="AO1142" i="1"/>
  <c r="BH1142" i="1"/>
  <c r="BF1142" i="1"/>
  <c r="AU1142" i="1"/>
  <c r="AP1142" i="1"/>
  <c r="BE1142" i="1"/>
  <c r="AQ1142" i="1"/>
  <c r="AS1142" i="1"/>
  <c r="BJ1142" i="1"/>
  <c r="AT1142" i="1"/>
  <c r="AI1143" i="1"/>
  <c r="BG1143" i="1" s="1"/>
  <c r="BH1141" i="1"/>
  <c r="BF1141" i="1"/>
  <c r="BE1141" i="1"/>
  <c r="AO1141" i="1"/>
  <c r="AP1141" i="1"/>
  <c r="BJ1141" i="1"/>
  <c r="AT1141" i="1"/>
  <c r="AQ1141" i="1"/>
  <c r="BI1141" i="1"/>
  <c r="AS1141" i="1"/>
  <c r="AU1141" i="1"/>
  <c r="AI1142" i="1"/>
  <c r="BK1142" i="1" s="1"/>
  <c r="AT1147" i="1"/>
  <c r="AS1147" i="1"/>
  <c r="BJ1147" i="1"/>
  <c r="BF1147" i="1"/>
  <c r="AO1147" i="1"/>
  <c r="AU1147" i="1"/>
  <c r="AP1147" i="1"/>
  <c r="BH1147" i="1"/>
  <c r="AQ1147" i="1"/>
  <c r="BI1147" i="1"/>
  <c r="BE1147" i="1"/>
  <c r="AI1148" i="1"/>
  <c r="AV1148" i="1" s="1"/>
  <c r="AI1147" i="1"/>
  <c r="BL1147" i="1" s="1"/>
  <c r="BF1140" i="1"/>
  <c r="BE1140" i="1"/>
  <c r="AS1140" i="1"/>
  <c r="BF1139" i="1"/>
  <c r="BE1139" i="1"/>
  <c r="AS1139" i="1"/>
  <c r="BI1140" i="1"/>
  <c r="BI1139" i="1"/>
  <c r="AU1136" i="1"/>
  <c r="AT1136" i="1"/>
  <c r="AS1136" i="1"/>
  <c r="AQ1140" i="1"/>
  <c r="BH1140" i="1"/>
  <c r="AU1148" i="1"/>
  <c r="AT1148" i="1"/>
  <c r="AS1148" i="1"/>
  <c r="AQ1139" i="1"/>
  <c r="BE1136" i="1"/>
  <c r="BH1139" i="1"/>
  <c r="BI1136" i="1"/>
  <c r="AS1146" i="1"/>
  <c r="AQ1146" i="1"/>
  <c r="BJ1146" i="1"/>
  <c r="AP1140" i="1"/>
  <c r="BF1148" i="1"/>
  <c r="BJ1148" i="1"/>
  <c r="AQ1145" i="1"/>
  <c r="BJ1145" i="1"/>
  <c r="AP1145" i="1"/>
  <c r="BI1145" i="1"/>
  <c r="AI1146" i="1"/>
  <c r="BK1146" i="1" s="1"/>
  <c r="AP1139" i="1"/>
  <c r="AS1145" i="1"/>
  <c r="AU1138" i="1"/>
  <c r="AU1137" i="1"/>
  <c r="AU1135" i="1"/>
  <c r="AT1135" i="1"/>
  <c r="AQ1135" i="1"/>
  <c r="BJ1135" i="1"/>
  <c r="AP1135" i="1"/>
  <c r="BI1135" i="1"/>
  <c r="AO1135" i="1"/>
  <c r="AS1135" i="1"/>
  <c r="BH1135" i="1"/>
  <c r="BF1135" i="1"/>
  <c r="BE1135" i="1"/>
  <c r="AI1135" i="1"/>
  <c r="BK1135" i="1" s="1"/>
  <c r="AI1134" i="1"/>
  <c r="BK1134" i="1" s="1"/>
  <c r="AI1133" i="1"/>
  <c r="BG1133" i="1" s="1"/>
  <c r="AI1132" i="1"/>
  <c r="BL1132" i="1" s="1"/>
  <c r="AQ1134" i="1"/>
  <c r="AS1134" i="1"/>
  <c r="AT1134" i="1"/>
  <c r="AU1134" i="1"/>
  <c r="BE1134" i="1"/>
  <c r="BF1134" i="1"/>
  <c r="BH1134" i="1"/>
  <c r="AO1134" i="1"/>
  <c r="BI1134" i="1"/>
  <c r="AP1134" i="1"/>
  <c r="BJ1134" i="1"/>
  <c r="AQ1133" i="1"/>
  <c r="AS1133" i="1"/>
  <c r="AT1133" i="1"/>
  <c r="AU1133" i="1"/>
  <c r="BE1133" i="1"/>
  <c r="BF1133" i="1"/>
  <c r="BH1133" i="1"/>
  <c r="AO1133" i="1"/>
  <c r="BI1133" i="1"/>
  <c r="AP1133" i="1"/>
  <c r="BJ1133" i="1"/>
  <c r="AO1132" i="1"/>
  <c r="BI1132" i="1"/>
  <c r="BE1132" i="1"/>
  <c r="BF1132" i="1"/>
  <c r="BH1132" i="1"/>
  <c r="AP1132" i="1"/>
  <c r="BJ1132" i="1"/>
  <c r="AQ1132" i="1"/>
  <c r="AS1132" i="1"/>
  <c r="AT1132" i="1"/>
  <c r="AU1132" i="1"/>
  <c r="T1131" i="1"/>
  <c r="AA1131" i="1"/>
  <c r="U1131" i="1" s="1"/>
  <c r="AF1131" i="1"/>
  <c r="AG1131" i="1" s="1"/>
  <c r="AH1131" i="1"/>
  <c r="T1129" i="1"/>
  <c r="AA1129" i="1"/>
  <c r="U1129" i="1" s="1"/>
  <c r="AF1129" i="1"/>
  <c r="AG1129" i="1" s="1"/>
  <c r="AH1129" i="1"/>
  <c r="T1130" i="1"/>
  <c r="AA1130" i="1"/>
  <c r="U1130" i="1" s="1"/>
  <c r="AF1130" i="1"/>
  <c r="AG1130" i="1" s="1"/>
  <c r="AH1130" i="1"/>
  <c r="T1128" i="1"/>
  <c r="AA1128" i="1"/>
  <c r="U1128" i="1" s="1"/>
  <c r="AF1128" i="1"/>
  <c r="AG1128" i="1" s="1"/>
  <c r="AH1128" i="1"/>
  <c r="T1127" i="1"/>
  <c r="AA1127" i="1"/>
  <c r="U1127" i="1" s="1"/>
  <c r="AF1127" i="1"/>
  <c r="AG1127" i="1" s="1"/>
  <c r="AH1127" i="1"/>
  <c r="T1126" i="1"/>
  <c r="AA1126" i="1"/>
  <c r="U1126" i="1" s="1"/>
  <c r="AF1126" i="1"/>
  <c r="AG1126" i="1" s="1"/>
  <c r="AH1126" i="1"/>
  <c r="T1125" i="1"/>
  <c r="AA1125" i="1"/>
  <c r="U1125" i="1" s="1"/>
  <c r="AF1125" i="1"/>
  <c r="AG1125" i="1" s="1"/>
  <c r="AH1125" i="1"/>
  <c r="T5" i="1"/>
  <c r="T1122" i="1"/>
  <c r="T1123" i="1"/>
  <c r="T1124" i="1"/>
  <c r="AA1122" i="1"/>
  <c r="U1122" i="1" s="1"/>
  <c r="AA1123" i="1"/>
  <c r="U1123" i="1" s="1"/>
  <c r="AA1124" i="1"/>
  <c r="U1124" i="1" s="1"/>
  <c r="AF1122" i="1"/>
  <c r="AG1122" i="1" s="1"/>
  <c r="AF1123" i="1"/>
  <c r="AG1123" i="1" s="1"/>
  <c r="AF1124" i="1"/>
  <c r="AG1124" i="1" s="1"/>
  <c r="AH1122" i="1"/>
  <c r="AH1123" i="1"/>
  <c r="AH1124" i="1"/>
  <c r="T1121" i="1"/>
  <c r="AA1121" i="1"/>
  <c r="U1121" i="1" s="1"/>
  <c r="AF1121" i="1"/>
  <c r="AG1121" i="1" s="1"/>
  <c r="AH1121" i="1"/>
  <c r="AH1120" i="1"/>
  <c r="AH1119" i="1"/>
  <c r="AH1118" i="1"/>
  <c r="AH1117" i="1"/>
  <c r="AH1116" i="1"/>
  <c r="AH1115" i="1"/>
  <c r="AH1114" i="1"/>
  <c r="AH1113" i="1"/>
  <c r="AH1112" i="1"/>
  <c r="AH1111" i="1"/>
  <c r="AH1110" i="1"/>
  <c r="AH1109" i="1"/>
  <c r="AH1108" i="1"/>
  <c r="AH1107" i="1"/>
  <c r="AH1106" i="1"/>
  <c r="AH1105" i="1"/>
  <c r="AH1104" i="1"/>
  <c r="AH1103" i="1"/>
  <c r="AH1102" i="1"/>
  <c r="AH1101" i="1"/>
  <c r="AH1100" i="1"/>
  <c r="AH1099" i="1"/>
  <c r="AH1098" i="1"/>
  <c r="AH1097" i="1"/>
  <c r="AH1096" i="1"/>
  <c r="AH1095" i="1"/>
  <c r="AH1094" i="1"/>
  <c r="AF1120" i="1"/>
  <c r="AG1120" i="1" s="1"/>
  <c r="AF1119" i="1"/>
  <c r="AG1119" i="1" s="1"/>
  <c r="AF1118" i="1"/>
  <c r="AG1118" i="1" s="1"/>
  <c r="AF1117" i="1"/>
  <c r="AG1117" i="1" s="1"/>
  <c r="AF1116" i="1"/>
  <c r="AG1116" i="1" s="1"/>
  <c r="AF1115" i="1"/>
  <c r="AG1115" i="1" s="1"/>
  <c r="AF1114" i="1"/>
  <c r="AG1114" i="1" s="1"/>
  <c r="AF1113" i="1"/>
  <c r="AG1113" i="1" s="1"/>
  <c r="AF1112" i="1"/>
  <c r="AG1112" i="1" s="1"/>
  <c r="AF1111" i="1"/>
  <c r="AG1111" i="1" s="1"/>
  <c r="AF1110" i="1"/>
  <c r="AG1110" i="1" s="1"/>
  <c r="AF1109" i="1"/>
  <c r="AG1109" i="1" s="1"/>
  <c r="AF1108" i="1"/>
  <c r="AG1108" i="1" s="1"/>
  <c r="AF1107" i="1"/>
  <c r="AG1107" i="1" s="1"/>
  <c r="AF1106" i="1"/>
  <c r="AG1106" i="1" s="1"/>
  <c r="AF1105" i="1"/>
  <c r="AG1105" i="1" s="1"/>
  <c r="AF1104" i="1"/>
  <c r="AG1104" i="1" s="1"/>
  <c r="AF1103" i="1"/>
  <c r="AG1103" i="1" s="1"/>
  <c r="AF1102" i="1"/>
  <c r="AG1102" i="1" s="1"/>
  <c r="AF1101" i="1"/>
  <c r="AG1101" i="1" s="1"/>
  <c r="AF1100" i="1"/>
  <c r="AG1100" i="1" s="1"/>
  <c r="AF1099" i="1"/>
  <c r="AG1099" i="1" s="1"/>
  <c r="AF1098" i="1"/>
  <c r="AG1098" i="1" s="1"/>
  <c r="AF1097" i="1"/>
  <c r="AG1097" i="1" s="1"/>
  <c r="AF1096" i="1"/>
  <c r="AG1096" i="1" s="1"/>
  <c r="AF1095" i="1"/>
  <c r="AG1095" i="1" s="1"/>
  <c r="AF1094" i="1"/>
  <c r="AG1094" i="1" s="1"/>
  <c r="AA1120" i="1"/>
  <c r="U1120" i="1" s="1"/>
  <c r="AA1119" i="1"/>
  <c r="U1119" i="1" s="1"/>
  <c r="AA1118" i="1"/>
  <c r="U1118" i="1" s="1"/>
  <c r="AA1117" i="1"/>
  <c r="U1117" i="1" s="1"/>
  <c r="AA1116" i="1"/>
  <c r="U1116" i="1" s="1"/>
  <c r="AA1115" i="1"/>
  <c r="U1115" i="1" s="1"/>
  <c r="AA1114" i="1"/>
  <c r="U1114" i="1" s="1"/>
  <c r="AA1113" i="1"/>
  <c r="U1113" i="1" s="1"/>
  <c r="AA1112" i="1"/>
  <c r="U1112" i="1" s="1"/>
  <c r="AA1111" i="1"/>
  <c r="U1111" i="1" s="1"/>
  <c r="AA1110" i="1"/>
  <c r="U1110" i="1" s="1"/>
  <c r="AA1109" i="1"/>
  <c r="U1109" i="1" s="1"/>
  <c r="AA1108" i="1"/>
  <c r="U1108" i="1" s="1"/>
  <c r="AA1107" i="1"/>
  <c r="U1107" i="1" s="1"/>
  <c r="AA1106" i="1"/>
  <c r="U1106" i="1" s="1"/>
  <c r="AA1105" i="1"/>
  <c r="U1105" i="1" s="1"/>
  <c r="AA1104" i="1"/>
  <c r="U1104" i="1" s="1"/>
  <c r="AA1103" i="1"/>
  <c r="U1103" i="1" s="1"/>
  <c r="AA1102" i="1"/>
  <c r="U1102" i="1" s="1"/>
  <c r="AA1101" i="1"/>
  <c r="U1101" i="1" s="1"/>
  <c r="AA1100" i="1"/>
  <c r="U1100" i="1" s="1"/>
  <c r="AA1099" i="1"/>
  <c r="U1099" i="1" s="1"/>
  <c r="AA1098" i="1"/>
  <c r="U1098" i="1" s="1"/>
  <c r="AA1097" i="1"/>
  <c r="U1097" i="1" s="1"/>
  <c r="AA1096" i="1"/>
  <c r="U1096" i="1" s="1"/>
  <c r="AA1095" i="1"/>
  <c r="U1095" i="1" s="1"/>
  <c r="AA1094" i="1"/>
  <c r="U1094" i="1" s="1"/>
  <c r="T1120" i="1"/>
  <c r="T1119" i="1"/>
  <c r="T1118" i="1"/>
  <c r="T1117" i="1"/>
  <c r="T1116" i="1"/>
  <c r="T1115" i="1"/>
  <c r="T1114" i="1"/>
  <c r="T1113" i="1"/>
  <c r="T1112" i="1"/>
  <c r="T1111" i="1"/>
  <c r="T1110" i="1"/>
  <c r="T1109" i="1"/>
  <c r="T1108" i="1"/>
  <c r="T1107" i="1"/>
  <c r="T1106" i="1"/>
  <c r="T1105" i="1"/>
  <c r="T1104" i="1"/>
  <c r="T1103" i="1"/>
  <c r="T1102" i="1"/>
  <c r="T1101" i="1"/>
  <c r="T1100" i="1"/>
  <c r="T1099" i="1"/>
  <c r="T1098" i="1"/>
  <c r="T1097" i="1"/>
  <c r="T1096" i="1"/>
  <c r="T1095" i="1"/>
  <c r="T1094" i="1"/>
  <c r="T1093" i="1"/>
  <c r="AA1093" i="1"/>
  <c r="U1093" i="1" s="1"/>
  <c r="AF1093" i="1"/>
  <c r="AG1093" i="1" s="1"/>
  <c r="AH1093" i="1"/>
  <c r="T1092" i="1"/>
  <c r="AA1092" i="1"/>
  <c r="U1092" i="1" s="1"/>
  <c r="AF1092" i="1"/>
  <c r="AG1092" i="1" s="1"/>
  <c r="AH1092" i="1"/>
  <c r="BK1139" i="1" l="1"/>
  <c r="BK1140" i="1"/>
  <c r="AV1151" i="1"/>
  <c r="BK1141" i="1"/>
  <c r="BG1140" i="1"/>
  <c r="AV1141" i="1"/>
  <c r="BQ1141" i="1" s="1"/>
  <c r="BG1150" i="1"/>
  <c r="BL1150" i="1"/>
  <c r="BL1136" i="1"/>
  <c r="BK1137" i="1"/>
  <c r="BL1156" i="1"/>
  <c r="BG1137" i="1"/>
  <c r="BQ1137" i="1" s="1"/>
  <c r="BL1137" i="1"/>
  <c r="BG1136" i="1"/>
  <c r="BK1151" i="1"/>
  <c r="BL1141" i="1"/>
  <c r="AV1136" i="1"/>
  <c r="BG1151" i="1"/>
  <c r="BK1152" i="1"/>
  <c r="AV1140" i="1"/>
  <c r="BL1152" i="1"/>
  <c r="BG1152" i="1"/>
  <c r="BQ1152" i="1" s="1"/>
  <c r="BK1156" i="1"/>
  <c r="BG1156" i="1"/>
  <c r="BQ1156" i="1" s="1"/>
  <c r="AI1129" i="1"/>
  <c r="BG1129" i="1" s="1"/>
  <c r="AI1131" i="1"/>
  <c r="AV1131" i="1" s="1"/>
  <c r="AV1150" i="1"/>
  <c r="BG1155" i="1"/>
  <c r="AV1155" i="1"/>
  <c r="BG1157" i="1"/>
  <c r="BQ1157" i="1" s="1"/>
  <c r="BK1157" i="1"/>
  <c r="BL1157" i="1"/>
  <c r="BL1155" i="1"/>
  <c r="AV1154" i="1"/>
  <c r="BG1154" i="1"/>
  <c r="BG1153" i="1"/>
  <c r="BL1154" i="1"/>
  <c r="BL1153" i="1"/>
  <c r="AV1153" i="1"/>
  <c r="BL1139" i="1"/>
  <c r="AV1149" i="1"/>
  <c r="BG1139" i="1"/>
  <c r="BQ1139" i="1" s="1"/>
  <c r="BL1149" i="1"/>
  <c r="BG1149" i="1"/>
  <c r="AV1138" i="1"/>
  <c r="BG1138" i="1"/>
  <c r="BL1138" i="1"/>
  <c r="BL1148" i="1"/>
  <c r="BG1142" i="1"/>
  <c r="BL1142" i="1"/>
  <c r="BG1148" i="1"/>
  <c r="BQ1148" i="1" s="1"/>
  <c r="BL1145" i="1"/>
  <c r="BK1148" i="1"/>
  <c r="BK1132" i="1"/>
  <c r="BG1144" i="1"/>
  <c r="BG1145" i="1"/>
  <c r="AV1145" i="1"/>
  <c r="AV1143" i="1"/>
  <c r="BQ1143" i="1" s="1"/>
  <c r="BK1147" i="1"/>
  <c r="AV1142" i="1"/>
  <c r="BG1146" i="1"/>
  <c r="AV1146" i="1"/>
  <c r="AV1147" i="1"/>
  <c r="AV1144" i="1"/>
  <c r="BK1144" i="1"/>
  <c r="BL1143" i="1"/>
  <c r="BK1143" i="1"/>
  <c r="BG1134" i="1"/>
  <c r="BL1135" i="1"/>
  <c r="BL1146" i="1"/>
  <c r="BG1147" i="1"/>
  <c r="BG1132" i="1"/>
  <c r="AV1135" i="1"/>
  <c r="BG1135" i="1"/>
  <c r="AV1134" i="1"/>
  <c r="BL1134" i="1"/>
  <c r="AV1133" i="1"/>
  <c r="BQ1133" i="1" s="1"/>
  <c r="AV1132" i="1"/>
  <c r="BL1133" i="1"/>
  <c r="BK1133" i="1"/>
  <c r="AO1131" i="1"/>
  <c r="BI1131" i="1"/>
  <c r="AP1131" i="1"/>
  <c r="BJ1131" i="1"/>
  <c r="AQ1131" i="1"/>
  <c r="BK1131" i="1"/>
  <c r="BE1131" i="1"/>
  <c r="BF1131" i="1"/>
  <c r="AS1131" i="1"/>
  <c r="AT1131" i="1"/>
  <c r="AU1131" i="1"/>
  <c r="BH1131" i="1"/>
  <c r="AI1130" i="1"/>
  <c r="BG1130" i="1" s="1"/>
  <c r="AP1129" i="1"/>
  <c r="BJ1129" i="1"/>
  <c r="AS1129" i="1"/>
  <c r="AT1129" i="1"/>
  <c r="AU1129" i="1"/>
  <c r="BF1129" i="1"/>
  <c r="AQ1129" i="1"/>
  <c r="BE1129" i="1"/>
  <c r="AO1129" i="1"/>
  <c r="BI1129" i="1"/>
  <c r="BH1129" i="1"/>
  <c r="AO1130" i="1"/>
  <c r="BI1130" i="1"/>
  <c r="AP1130" i="1"/>
  <c r="BJ1130" i="1"/>
  <c r="AQ1130" i="1"/>
  <c r="AS1130" i="1"/>
  <c r="AT1130" i="1"/>
  <c r="AU1130" i="1"/>
  <c r="BE1130" i="1"/>
  <c r="BF1130" i="1"/>
  <c r="BH1130" i="1"/>
  <c r="AI1128" i="1"/>
  <c r="BK1128" i="1" s="1"/>
  <c r="AO1128" i="1"/>
  <c r="BI1128" i="1"/>
  <c r="AP1128" i="1"/>
  <c r="BJ1128" i="1"/>
  <c r="BF1128" i="1"/>
  <c r="AQ1128" i="1"/>
  <c r="AS1128" i="1"/>
  <c r="AT1128" i="1"/>
  <c r="AU1128" i="1"/>
  <c r="BE1128" i="1"/>
  <c r="BH1128" i="1"/>
  <c r="AI1127" i="1"/>
  <c r="BK1127" i="1" s="1"/>
  <c r="AI1125" i="1"/>
  <c r="BL1125" i="1" s="1"/>
  <c r="AI1126" i="1"/>
  <c r="BL1126" i="1" s="1"/>
  <c r="AQ1127" i="1"/>
  <c r="AS1127" i="1"/>
  <c r="AT1127" i="1"/>
  <c r="AU1127" i="1"/>
  <c r="BF1127" i="1"/>
  <c r="AO1127" i="1"/>
  <c r="BI1127" i="1"/>
  <c r="BE1127" i="1"/>
  <c r="BH1127" i="1"/>
  <c r="AP1127" i="1"/>
  <c r="BJ1127" i="1"/>
  <c r="AO1126" i="1"/>
  <c r="BI1126" i="1"/>
  <c r="AP1126" i="1"/>
  <c r="BJ1126" i="1"/>
  <c r="BE1126" i="1"/>
  <c r="BF1126" i="1"/>
  <c r="BH1126" i="1"/>
  <c r="AQ1126" i="1"/>
  <c r="AU1126" i="1"/>
  <c r="AS1126" i="1"/>
  <c r="AT1126" i="1"/>
  <c r="AO1125" i="1"/>
  <c r="BI1125" i="1"/>
  <c r="BH1125" i="1"/>
  <c r="AP1125" i="1"/>
  <c r="BJ1125" i="1"/>
  <c r="AQ1125" i="1"/>
  <c r="AS1125" i="1"/>
  <c r="AT1125" i="1"/>
  <c r="AU1125" i="1"/>
  <c r="BE1125" i="1"/>
  <c r="BF1125" i="1"/>
  <c r="AI1121" i="1"/>
  <c r="BK1121" i="1" s="1"/>
  <c r="AI1123" i="1"/>
  <c r="BG1123" i="1" s="1"/>
  <c r="AI1124" i="1"/>
  <c r="AV1124" i="1" s="1"/>
  <c r="AI1122" i="1"/>
  <c r="AV1122" i="1" s="1"/>
  <c r="BH1124" i="1"/>
  <c r="AU1124" i="1"/>
  <c r="AQ1124" i="1"/>
  <c r="AS1124" i="1"/>
  <c r="BI1124" i="1"/>
  <c r="AO1124" i="1"/>
  <c r="AT1124" i="1"/>
  <c r="BF1124" i="1"/>
  <c r="BJ1124" i="1"/>
  <c r="AP1124" i="1"/>
  <c r="BE1124" i="1"/>
  <c r="AU1123" i="1"/>
  <c r="BH1123" i="1"/>
  <c r="AQ1123" i="1"/>
  <c r="BE1123" i="1"/>
  <c r="AS1123" i="1"/>
  <c r="AO1123" i="1"/>
  <c r="AP1123" i="1"/>
  <c r="BI1123" i="1"/>
  <c r="AT1123" i="1"/>
  <c r="BF1123" i="1"/>
  <c r="BJ1123" i="1"/>
  <c r="AQ1122" i="1"/>
  <c r="BH1122" i="1"/>
  <c r="AS1122" i="1"/>
  <c r="BE1122" i="1"/>
  <c r="BI1122" i="1"/>
  <c r="AU1122" i="1"/>
  <c r="AT1122" i="1"/>
  <c r="BF1122" i="1"/>
  <c r="BJ1122" i="1"/>
  <c r="AO1122" i="1"/>
  <c r="AP1122" i="1"/>
  <c r="BI1121" i="1"/>
  <c r="AP1121" i="1"/>
  <c r="BJ1121" i="1"/>
  <c r="BH1121" i="1"/>
  <c r="AO1121" i="1"/>
  <c r="AQ1121" i="1"/>
  <c r="AS1121" i="1"/>
  <c r="AT1121" i="1"/>
  <c r="AU1121" i="1"/>
  <c r="BE1121" i="1"/>
  <c r="BF1121" i="1"/>
  <c r="BJ1094" i="1"/>
  <c r="BI1094" i="1"/>
  <c r="BH1094" i="1"/>
  <c r="BF1094" i="1"/>
  <c r="BE1094" i="1"/>
  <c r="AU1094" i="1"/>
  <c r="AT1094" i="1"/>
  <c r="AS1094" i="1"/>
  <c r="AQ1094" i="1"/>
  <c r="AP1094" i="1"/>
  <c r="AO1094" i="1"/>
  <c r="BJ1095" i="1"/>
  <c r="BI1095" i="1"/>
  <c r="BH1095" i="1"/>
  <c r="BF1095" i="1"/>
  <c r="BE1095" i="1"/>
  <c r="AU1095" i="1"/>
  <c r="AT1095" i="1"/>
  <c r="AS1095" i="1"/>
  <c r="AQ1095" i="1"/>
  <c r="AP1095" i="1"/>
  <c r="AO1095" i="1"/>
  <c r="BJ1096" i="1"/>
  <c r="BI1096" i="1"/>
  <c r="BH1096" i="1"/>
  <c r="BF1096" i="1"/>
  <c r="BE1096" i="1"/>
  <c r="AU1096" i="1"/>
  <c r="AT1096" i="1"/>
  <c r="AS1096" i="1"/>
  <c r="AQ1096" i="1"/>
  <c r="AP1096" i="1"/>
  <c r="AO1096" i="1"/>
  <c r="BJ1097" i="1"/>
  <c r="BI1097" i="1"/>
  <c r="BH1097" i="1"/>
  <c r="BF1097" i="1"/>
  <c r="BE1097" i="1"/>
  <c r="AU1097" i="1"/>
  <c r="AT1097" i="1"/>
  <c r="AS1097" i="1"/>
  <c r="AQ1097" i="1"/>
  <c r="AP1097" i="1"/>
  <c r="AO1097" i="1"/>
  <c r="BJ1098" i="1"/>
  <c r="BI1098" i="1"/>
  <c r="BH1098" i="1"/>
  <c r="BF1098" i="1"/>
  <c r="BE1098" i="1"/>
  <c r="AU1098" i="1"/>
  <c r="AT1098" i="1"/>
  <c r="AS1098" i="1"/>
  <c r="AQ1098" i="1"/>
  <c r="AP1098" i="1"/>
  <c r="AO1098" i="1"/>
  <c r="BJ1099" i="1"/>
  <c r="BI1099" i="1"/>
  <c r="BH1099" i="1"/>
  <c r="BF1099" i="1"/>
  <c r="BE1099" i="1"/>
  <c r="AU1099" i="1"/>
  <c r="AT1099" i="1"/>
  <c r="AS1099" i="1"/>
  <c r="AQ1099" i="1"/>
  <c r="AP1099" i="1"/>
  <c r="AO1099" i="1"/>
  <c r="BJ1100" i="1"/>
  <c r="BI1100" i="1"/>
  <c r="BH1100" i="1"/>
  <c r="BF1100" i="1"/>
  <c r="BE1100" i="1"/>
  <c r="AU1100" i="1"/>
  <c r="AT1100" i="1"/>
  <c r="AS1100" i="1"/>
  <c r="AQ1100" i="1"/>
  <c r="AP1100" i="1"/>
  <c r="AO1100" i="1"/>
  <c r="BJ1101" i="1"/>
  <c r="BI1101" i="1"/>
  <c r="BH1101" i="1"/>
  <c r="BF1101" i="1"/>
  <c r="BE1101" i="1"/>
  <c r="AU1101" i="1"/>
  <c r="AT1101" i="1"/>
  <c r="AS1101" i="1"/>
  <c r="AQ1101" i="1"/>
  <c r="AP1101" i="1"/>
  <c r="AO1101" i="1"/>
  <c r="BJ1102" i="1"/>
  <c r="BI1102" i="1"/>
  <c r="BH1102" i="1"/>
  <c r="BF1102" i="1"/>
  <c r="BE1102" i="1"/>
  <c r="AU1102" i="1"/>
  <c r="AT1102" i="1"/>
  <c r="AS1102" i="1"/>
  <c r="AQ1102" i="1"/>
  <c r="AP1102" i="1"/>
  <c r="AO1102" i="1"/>
  <c r="BJ1103" i="1"/>
  <c r="BI1103" i="1"/>
  <c r="BH1103" i="1"/>
  <c r="BF1103" i="1"/>
  <c r="BE1103" i="1"/>
  <c r="AU1103" i="1"/>
  <c r="AT1103" i="1"/>
  <c r="AS1103" i="1"/>
  <c r="AQ1103" i="1"/>
  <c r="AP1103" i="1"/>
  <c r="AO1103" i="1"/>
  <c r="BJ1104" i="1"/>
  <c r="BI1104" i="1"/>
  <c r="BH1104" i="1"/>
  <c r="BF1104" i="1"/>
  <c r="BE1104" i="1"/>
  <c r="AU1104" i="1"/>
  <c r="AT1104" i="1"/>
  <c r="AS1104" i="1"/>
  <c r="AQ1104" i="1"/>
  <c r="AP1104" i="1"/>
  <c r="AO1104" i="1"/>
  <c r="BJ1105" i="1"/>
  <c r="BI1105" i="1"/>
  <c r="BH1105" i="1"/>
  <c r="BF1105" i="1"/>
  <c r="BE1105" i="1"/>
  <c r="AU1105" i="1"/>
  <c r="AT1105" i="1"/>
  <c r="AS1105" i="1"/>
  <c r="AQ1105" i="1"/>
  <c r="AP1105" i="1"/>
  <c r="AO1105" i="1"/>
  <c r="BJ1106" i="1"/>
  <c r="BI1106" i="1"/>
  <c r="BH1106" i="1"/>
  <c r="BF1106" i="1"/>
  <c r="BE1106" i="1"/>
  <c r="AU1106" i="1"/>
  <c r="AT1106" i="1"/>
  <c r="AS1106" i="1"/>
  <c r="AQ1106" i="1"/>
  <c r="AP1106" i="1"/>
  <c r="AO1106" i="1"/>
  <c r="BJ1107" i="1"/>
  <c r="BI1107" i="1"/>
  <c r="BH1107" i="1"/>
  <c r="BF1107" i="1"/>
  <c r="BE1107" i="1"/>
  <c r="AU1107" i="1"/>
  <c r="AT1107" i="1"/>
  <c r="AS1107" i="1"/>
  <c r="AQ1107" i="1"/>
  <c r="AP1107" i="1"/>
  <c r="AO1107" i="1"/>
  <c r="BJ1108" i="1"/>
  <c r="BI1108" i="1"/>
  <c r="BH1108" i="1"/>
  <c r="BF1108" i="1"/>
  <c r="BE1108" i="1"/>
  <c r="AU1108" i="1"/>
  <c r="AT1108" i="1"/>
  <c r="AS1108" i="1"/>
  <c r="AQ1108" i="1"/>
  <c r="AP1108" i="1"/>
  <c r="AO1108" i="1"/>
  <c r="BJ1109" i="1"/>
  <c r="BI1109" i="1"/>
  <c r="BH1109" i="1"/>
  <c r="BF1109" i="1"/>
  <c r="BE1109" i="1"/>
  <c r="AU1109" i="1"/>
  <c r="AT1109" i="1"/>
  <c r="AS1109" i="1"/>
  <c r="AQ1109" i="1"/>
  <c r="AP1109" i="1"/>
  <c r="AO1109" i="1"/>
  <c r="BJ1110" i="1"/>
  <c r="BI1110" i="1"/>
  <c r="BH1110" i="1"/>
  <c r="BF1110" i="1"/>
  <c r="BE1110" i="1"/>
  <c r="AU1110" i="1"/>
  <c r="AT1110" i="1"/>
  <c r="AS1110" i="1"/>
  <c r="AQ1110" i="1"/>
  <c r="AP1110" i="1"/>
  <c r="AO1110" i="1"/>
  <c r="BJ1111" i="1"/>
  <c r="BI1111" i="1"/>
  <c r="BH1111" i="1"/>
  <c r="BF1111" i="1"/>
  <c r="BE1111" i="1"/>
  <c r="AU1111" i="1"/>
  <c r="AT1111" i="1"/>
  <c r="AS1111" i="1"/>
  <c r="AQ1111" i="1"/>
  <c r="AP1111" i="1"/>
  <c r="AO1111" i="1"/>
  <c r="BJ1112" i="1"/>
  <c r="BI1112" i="1"/>
  <c r="BH1112" i="1"/>
  <c r="BF1112" i="1"/>
  <c r="BE1112" i="1"/>
  <c r="AU1112" i="1"/>
  <c r="AT1112" i="1"/>
  <c r="AS1112" i="1"/>
  <c r="AQ1112" i="1"/>
  <c r="AP1112" i="1"/>
  <c r="AO1112" i="1"/>
  <c r="BJ1113" i="1"/>
  <c r="BI1113" i="1"/>
  <c r="BH1113" i="1"/>
  <c r="BF1113" i="1"/>
  <c r="BE1113" i="1"/>
  <c r="AU1113" i="1"/>
  <c r="AT1113" i="1"/>
  <c r="AS1113" i="1"/>
  <c r="AQ1113" i="1"/>
  <c r="AP1113" i="1"/>
  <c r="AO1113" i="1"/>
  <c r="BJ1114" i="1"/>
  <c r="BI1114" i="1"/>
  <c r="BH1114" i="1"/>
  <c r="BF1114" i="1"/>
  <c r="BE1114" i="1"/>
  <c r="AU1114" i="1"/>
  <c r="AT1114" i="1"/>
  <c r="AS1114" i="1"/>
  <c r="AQ1114" i="1"/>
  <c r="AP1114" i="1"/>
  <c r="AO1114" i="1"/>
  <c r="BJ1115" i="1"/>
  <c r="BI1115" i="1"/>
  <c r="BH1115" i="1"/>
  <c r="BF1115" i="1"/>
  <c r="BE1115" i="1"/>
  <c r="AU1115" i="1"/>
  <c r="AT1115" i="1"/>
  <c r="AS1115" i="1"/>
  <c r="AQ1115" i="1"/>
  <c r="AP1115" i="1"/>
  <c r="AO1115" i="1"/>
  <c r="BJ1116" i="1"/>
  <c r="BI1116" i="1"/>
  <c r="BH1116" i="1"/>
  <c r="BF1116" i="1"/>
  <c r="BE1116" i="1"/>
  <c r="AU1116" i="1"/>
  <c r="AT1116" i="1"/>
  <c r="AS1116" i="1"/>
  <c r="AQ1116" i="1"/>
  <c r="AP1116" i="1"/>
  <c r="AO1116" i="1"/>
  <c r="BJ1117" i="1"/>
  <c r="BI1117" i="1"/>
  <c r="BH1117" i="1"/>
  <c r="BF1117" i="1"/>
  <c r="BE1117" i="1"/>
  <c r="AU1117" i="1"/>
  <c r="AT1117" i="1"/>
  <c r="AS1117" i="1"/>
  <c r="AQ1117" i="1"/>
  <c r="AP1117" i="1"/>
  <c r="AO1117" i="1"/>
  <c r="BJ1118" i="1"/>
  <c r="BI1118" i="1"/>
  <c r="BH1118" i="1"/>
  <c r="BF1118" i="1"/>
  <c r="BE1118" i="1"/>
  <c r="AU1118" i="1"/>
  <c r="AT1118" i="1"/>
  <c r="AS1118" i="1"/>
  <c r="AQ1118" i="1"/>
  <c r="AP1118" i="1"/>
  <c r="AO1118" i="1"/>
  <c r="BJ1119" i="1"/>
  <c r="BI1119" i="1"/>
  <c r="BH1119" i="1"/>
  <c r="BF1119" i="1"/>
  <c r="BE1119" i="1"/>
  <c r="AU1119" i="1"/>
  <c r="AT1119" i="1"/>
  <c r="AS1119" i="1"/>
  <c r="AQ1119" i="1"/>
  <c r="AP1119" i="1"/>
  <c r="AO1119" i="1"/>
  <c r="BJ1120" i="1"/>
  <c r="BI1120" i="1"/>
  <c r="BH1120" i="1"/>
  <c r="BF1120" i="1"/>
  <c r="BE1120" i="1"/>
  <c r="AU1120" i="1"/>
  <c r="AT1120" i="1"/>
  <c r="AS1120" i="1"/>
  <c r="AQ1120" i="1"/>
  <c r="AP1120" i="1"/>
  <c r="AO1120"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093" i="1"/>
  <c r="AV1093" i="1" s="1"/>
  <c r="AP1093" i="1"/>
  <c r="BJ1093" i="1"/>
  <c r="AQ1093" i="1"/>
  <c r="AU1093" i="1"/>
  <c r="AT1093" i="1"/>
  <c r="BE1093" i="1"/>
  <c r="BF1093" i="1"/>
  <c r="BH1093" i="1"/>
  <c r="AO1093" i="1"/>
  <c r="BI1093" i="1"/>
  <c r="AS1093" i="1"/>
  <c r="AI1092" i="1"/>
  <c r="BG1092" i="1" s="1"/>
  <c r="AP1092" i="1"/>
  <c r="BJ1092" i="1"/>
  <c r="BE1092" i="1"/>
  <c r="BF1092" i="1"/>
  <c r="BH1092" i="1"/>
  <c r="AO1092" i="1"/>
  <c r="BI1092" i="1"/>
  <c r="AQ1092" i="1"/>
  <c r="AS1092" i="1"/>
  <c r="AT1092" i="1"/>
  <c r="AU1092" i="1"/>
  <c r="T1091" i="1"/>
  <c r="AA1091" i="1"/>
  <c r="U1091" i="1" s="1"/>
  <c r="AF1091" i="1"/>
  <c r="AG1091" i="1" s="1"/>
  <c r="AH1091" i="1"/>
  <c r="T1090" i="1"/>
  <c r="AA1090" i="1"/>
  <c r="U1090" i="1" s="1"/>
  <c r="AF1090" i="1"/>
  <c r="AG1090" i="1" s="1"/>
  <c r="AH1090" i="1"/>
  <c r="BQ1150" i="1" l="1"/>
  <c r="BQ1142" i="1"/>
  <c r="BQ1146" i="1"/>
  <c r="BQ1155" i="1"/>
  <c r="BQ1132" i="1"/>
  <c r="BQ1140" i="1"/>
  <c r="BQ1153" i="1"/>
  <c r="BQ1135" i="1"/>
  <c r="BQ1149" i="1"/>
  <c r="BQ1136" i="1"/>
  <c r="BQ1144" i="1"/>
  <c r="BQ1154" i="1"/>
  <c r="BQ1134" i="1"/>
  <c r="BQ1147" i="1"/>
  <c r="BQ1145" i="1"/>
  <c r="BQ1138" i="1"/>
  <c r="BQ1151" i="1"/>
  <c r="BG1131" i="1"/>
  <c r="BQ1131" i="1" s="1"/>
  <c r="BL1131" i="1"/>
  <c r="AV1129" i="1"/>
  <c r="BQ1129" i="1" s="1"/>
  <c r="BK1129" i="1"/>
  <c r="BL1129" i="1"/>
  <c r="AV1130" i="1"/>
  <c r="BQ1130" i="1" s="1"/>
  <c r="BL1130" i="1"/>
  <c r="BK1130" i="1"/>
  <c r="BG1128" i="1"/>
  <c r="AV1128" i="1"/>
  <c r="BL1128" i="1"/>
  <c r="AV1127" i="1"/>
  <c r="BG1127" i="1"/>
  <c r="BK1126" i="1"/>
  <c r="BG1125" i="1"/>
  <c r="BL1127" i="1"/>
  <c r="AV1125" i="1"/>
  <c r="BK1125" i="1"/>
  <c r="BG1126" i="1"/>
  <c r="AV1126" i="1"/>
  <c r="AV1123" i="1"/>
  <c r="BQ1123" i="1" s="1"/>
  <c r="BG1122" i="1"/>
  <c r="BQ1122" i="1" s="1"/>
  <c r="BL1123" i="1"/>
  <c r="BK1123" i="1"/>
  <c r="BL1121" i="1"/>
  <c r="BG1121" i="1"/>
  <c r="AV1121" i="1"/>
  <c r="BK1124" i="1"/>
  <c r="BK1122" i="1"/>
  <c r="BG1124" i="1"/>
  <c r="BQ1124" i="1" s="1"/>
  <c r="BL1122" i="1"/>
  <c r="BL1093" i="1"/>
  <c r="BL1124" i="1"/>
  <c r="BK1093" i="1"/>
  <c r="BL1120" i="1"/>
  <c r="BK1120" i="1"/>
  <c r="BG1120" i="1"/>
  <c r="AV1120" i="1"/>
  <c r="BL1119" i="1"/>
  <c r="BK1119" i="1"/>
  <c r="BG1119" i="1"/>
  <c r="AV1119" i="1"/>
  <c r="BL1118" i="1"/>
  <c r="BK1118" i="1"/>
  <c r="BG1118" i="1"/>
  <c r="AV1118" i="1"/>
  <c r="BL1117" i="1"/>
  <c r="BK1117" i="1"/>
  <c r="BG1117" i="1"/>
  <c r="AV1117" i="1"/>
  <c r="BL1116" i="1"/>
  <c r="BK1116" i="1"/>
  <c r="BG1116" i="1"/>
  <c r="AV1116" i="1"/>
  <c r="BL1115" i="1"/>
  <c r="BK1115" i="1"/>
  <c r="BG1115" i="1"/>
  <c r="AV1115" i="1"/>
  <c r="BL1114" i="1"/>
  <c r="BK1114" i="1"/>
  <c r="BG1114" i="1"/>
  <c r="AV1114" i="1"/>
  <c r="BL1113" i="1"/>
  <c r="BK1113" i="1"/>
  <c r="BG1113" i="1"/>
  <c r="AV1113" i="1"/>
  <c r="BL1112" i="1"/>
  <c r="BK1112" i="1"/>
  <c r="BG1112" i="1"/>
  <c r="AV1112" i="1"/>
  <c r="BL1111" i="1"/>
  <c r="BK1111" i="1"/>
  <c r="BG1111" i="1"/>
  <c r="AV1111" i="1"/>
  <c r="BL1110" i="1"/>
  <c r="BK1110" i="1"/>
  <c r="BG1110" i="1"/>
  <c r="AV1110" i="1"/>
  <c r="BL1109" i="1"/>
  <c r="BK1109" i="1"/>
  <c r="BG1109" i="1"/>
  <c r="AV1109" i="1"/>
  <c r="BL1108" i="1"/>
  <c r="BK1108" i="1"/>
  <c r="BG1108" i="1"/>
  <c r="AV1108" i="1"/>
  <c r="BL1107" i="1"/>
  <c r="BK1107" i="1"/>
  <c r="BG1107" i="1"/>
  <c r="AV1107" i="1"/>
  <c r="BL1106" i="1"/>
  <c r="BK1106" i="1"/>
  <c r="BG1106" i="1"/>
  <c r="AV1106" i="1"/>
  <c r="BL1105" i="1"/>
  <c r="BK1105" i="1"/>
  <c r="BG1105" i="1"/>
  <c r="AV1105" i="1"/>
  <c r="BL1104" i="1"/>
  <c r="BK1104" i="1"/>
  <c r="BG1104" i="1"/>
  <c r="AV1104" i="1"/>
  <c r="BL1103" i="1"/>
  <c r="BK1103" i="1"/>
  <c r="BG1103" i="1"/>
  <c r="AV1103" i="1"/>
  <c r="BL1102" i="1"/>
  <c r="BK1102" i="1"/>
  <c r="BG1102" i="1"/>
  <c r="AV1102" i="1"/>
  <c r="BL1101" i="1"/>
  <c r="BK1101" i="1"/>
  <c r="BG1101" i="1"/>
  <c r="AV1101" i="1"/>
  <c r="BL1100" i="1"/>
  <c r="BK1100" i="1"/>
  <c r="BG1100" i="1"/>
  <c r="AV1100" i="1"/>
  <c r="BL1099" i="1"/>
  <c r="BK1099" i="1"/>
  <c r="BG1099" i="1"/>
  <c r="AV1099" i="1"/>
  <c r="BL1098" i="1"/>
  <c r="BK1098" i="1"/>
  <c r="BG1098" i="1"/>
  <c r="AV1098" i="1"/>
  <c r="BL1097" i="1"/>
  <c r="BK1097" i="1"/>
  <c r="BG1097" i="1"/>
  <c r="AV1097" i="1"/>
  <c r="BL1096" i="1"/>
  <c r="BK1096" i="1"/>
  <c r="BG1096" i="1"/>
  <c r="AV1096" i="1"/>
  <c r="BL1095" i="1"/>
  <c r="BK1095" i="1"/>
  <c r="BG1095" i="1"/>
  <c r="AV1095" i="1"/>
  <c r="BL1094" i="1"/>
  <c r="BK1094" i="1"/>
  <c r="BG1094" i="1"/>
  <c r="AV1094" i="1"/>
  <c r="BG1093" i="1"/>
  <c r="BQ1093" i="1" s="1"/>
  <c r="AV1092" i="1"/>
  <c r="BQ1092" i="1" s="1"/>
  <c r="BK1092" i="1"/>
  <c r="BL1092" i="1"/>
  <c r="AI1091" i="1"/>
  <c r="BK1091" i="1" s="1"/>
  <c r="AP1091" i="1"/>
  <c r="BJ1091" i="1"/>
  <c r="AQ1091" i="1"/>
  <c r="AS1091" i="1"/>
  <c r="AT1091" i="1"/>
  <c r="AU1091" i="1"/>
  <c r="BE1091" i="1"/>
  <c r="BF1091" i="1"/>
  <c r="BH1091" i="1"/>
  <c r="AO1091" i="1"/>
  <c r="BI1091" i="1"/>
  <c r="AI1090" i="1"/>
  <c r="BK1090" i="1" s="1"/>
  <c r="AQ1090" i="1"/>
  <c r="AS1090" i="1"/>
  <c r="AT1090" i="1"/>
  <c r="AU1090" i="1"/>
  <c r="BE1090" i="1"/>
  <c r="BF1090" i="1"/>
  <c r="BH1090" i="1"/>
  <c r="AO1090" i="1"/>
  <c r="BI1090" i="1"/>
  <c r="AP1090" i="1"/>
  <c r="BJ1090" i="1"/>
  <c r="BQ1094" i="1" l="1"/>
  <c r="BQ1097" i="1"/>
  <c r="BQ1100" i="1"/>
  <c r="BQ1103" i="1"/>
  <c r="BQ1106" i="1"/>
  <c r="BQ1109" i="1"/>
  <c r="BQ1112" i="1"/>
  <c r="BQ1115" i="1"/>
  <c r="BQ1118" i="1"/>
  <c r="BQ1128" i="1"/>
  <c r="BQ1125" i="1"/>
  <c r="BQ1095" i="1"/>
  <c r="BQ1098" i="1"/>
  <c r="BQ1101" i="1"/>
  <c r="BQ1104" i="1"/>
  <c r="BQ1107" i="1"/>
  <c r="BQ1110" i="1"/>
  <c r="BQ1113" i="1"/>
  <c r="BQ1120" i="1"/>
  <c r="BQ1126" i="1"/>
  <c r="BQ1096" i="1"/>
  <c r="BQ1099" i="1"/>
  <c r="BQ1102" i="1"/>
  <c r="BQ1105" i="1"/>
  <c r="BQ1108" i="1"/>
  <c r="BQ1111" i="1"/>
  <c r="BQ1114" i="1"/>
  <c r="BQ1117" i="1"/>
  <c r="BQ1116" i="1"/>
  <c r="BQ1119" i="1"/>
  <c r="BQ1127" i="1"/>
  <c r="BQ1121" i="1"/>
  <c r="AV1091" i="1"/>
  <c r="BG1091" i="1"/>
  <c r="BL1091" i="1"/>
  <c r="BG1090" i="1"/>
  <c r="AV1090" i="1"/>
  <c r="BL1090" i="1"/>
  <c r="AH1089" i="1"/>
  <c r="AH1088" i="1"/>
  <c r="AH1087" i="1"/>
  <c r="AH1086" i="1"/>
  <c r="AH1085" i="1"/>
  <c r="AH1084" i="1"/>
  <c r="AH1083" i="1"/>
  <c r="AH1082" i="1"/>
  <c r="AH1081" i="1"/>
  <c r="AH1080" i="1"/>
  <c r="AH1079" i="1"/>
  <c r="AF1089" i="1"/>
  <c r="AG1089" i="1" s="1"/>
  <c r="AF1088" i="1"/>
  <c r="AG1088" i="1" s="1"/>
  <c r="AF1087" i="1"/>
  <c r="AG1087" i="1" s="1"/>
  <c r="AF1086" i="1"/>
  <c r="AG1086" i="1" s="1"/>
  <c r="AF1085" i="1"/>
  <c r="AG1085" i="1" s="1"/>
  <c r="AF1084" i="1"/>
  <c r="AG1084" i="1" s="1"/>
  <c r="AF1083" i="1"/>
  <c r="AG1083" i="1" s="1"/>
  <c r="AF1082" i="1"/>
  <c r="AG1082" i="1" s="1"/>
  <c r="AF1081" i="1"/>
  <c r="AG1081" i="1" s="1"/>
  <c r="AF1080" i="1"/>
  <c r="AG1080" i="1" s="1"/>
  <c r="AF1079" i="1"/>
  <c r="AG1079" i="1" s="1"/>
  <c r="AA1089" i="1"/>
  <c r="U1089" i="1" s="1"/>
  <c r="AA1088" i="1"/>
  <c r="U1088" i="1" s="1"/>
  <c r="AA1087" i="1"/>
  <c r="U1087" i="1" s="1"/>
  <c r="AA1086" i="1"/>
  <c r="U1086" i="1" s="1"/>
  <c r="AA1085" i="1"/>
  <c r="U1085" i="1" s="1"/>
  <c r="AA1084" i="1"/>
  <c r="U1084" i="1" s="1"/>
  <c r="AA1083" i="1"/>
  <c r="U1083" i="1" s="1"/>
  <c r="AA1082" i="1"/>
  <c r="U1082" i="1" s="1"/>
  <c r="AA1081" i="1"/>
  <c r="U1081" i="1" s="1"/>
  <c r="AA1080" i="1"/>
  <c r="U1080" i="1" s="1"/>
  <c r="AA1079" i="1"/>
  <c r="U1079" i="1" s="1"/>
  <c r="T1089" i="1"/>
  <c r="T1088" i="1"/>
  <c r="T1087" i="1"/>
  <c r="T1086" i="1"/>
  <c r="T1085" i="1"/>
  <c r="T1084" i="1"/>
  <c r="T1083" i="1"/>
  <c r="T1082" i="1"/>
  <c r="T1081" i="1"/>
  <c r="T1080" i="1"/>
  <c r="T1079" i="1"/>
  <c r="T1072" i="1"/>
  <c r="T1071" i="1"/>
  <c r="T1070" i="1"/>
  <c r="T1069" i="1"/>
  <c r="T1068" i="1"/>
  <c r="AH1068" i="1"/>
  <c r="AF1068" i="1"/>
  <c r="AG1068" i="1" s="1"/>
  <c r="AA1068" i="1"/>
  <c r="U1068" i="1" s="1"/>
  <c r="AH1069" i="1"/>
  <c r="AF1069" i="1"/>
  <c r="AG1069" i="1" s="1"/>
  <c r="AA1069" i="1"/>
  <c r="U1069" i="1" s="1"/>
  <c r="AH1070" i="1"/>
  <c r="AF1070" i="1"/>
  <c r="AG1070" i="1" s="1"/>
  <c r="AA1070" i="1"/>
  <c r="U1070" i="1" s="1"/>
  <c r="AH1071" i="1"/>
  <c r="AF1071" i="1"/>
  <c r="AG1071" i="1" s="1"/>
  <c r="AA1071" i="1"/>
  <c r="U1071" i="1" s="1"/>
  <c r="AH1072" i="1"/>
  <c r="AF1072" i="1"/>
  <c r="AG1072" i="1" s="1"/>
  <c r="AA1072" i="1"/>
  <c r="U1072" i="1" s="1"/>
  <c r="T1073" i="1"/>
  <c r="T1074" i="1"/>
  <c r="T1075" i="1"/>
  <c r="T1076" i="1"/>
  <c r="T1077" i="1"/>
  <c r="T1078" i="1"/>
  <c r="AA1073" i="1"/>
  <c r="U1073" i="1" s="1"/>
  <c r="AA1074" i="1"/>
  <c r="U1074" i="1" s="1"/>
  <c r="AA1075" i="1"/>
  <c r="U1075" i="1" s="1"/>
  <c r="AA1076" i="1"/>
  <c r="U1076" i="1" s="1"/>
  <c r="AA1077" i="1"/>
  <c r="U1077" i="1" s="1"/>
  <c r="AA1078" i="1"/>
  <c r="U1078" i="1" s="1"/>
  <c r="AF1073" i="1"/>
  <c r="AG1073" i="1" s="1"/>
  <c r="AF1074" i="1"/>
  <c r="AG1074" i="1" s="1"/>
  <c r="AF1075" i="1"/>
  <c r="AG1075" i="1" s="1"/>
  <c r="AF1076" i="1"/>
  <c r="AG1076" i="1" s="1"/>
  <c r="AF1077" i="1"/>
  <c r="AG1077" i="1" s="1"/>
  <c r="AF1078" i="1"/>
  <c r="AG1078" i="1" s="1"/>
  <c r="AH1073" i="1"/>
  <c r="AH1074" i="1"/>
  <c r="AH1075" i="1"/>
  <c r="AH1076" i="1"/>
  <c r="AH1077" i="1"/>
  <c r="AH1078" i="1"/>
  <c r="BQ1090" i="1" l="1"/>
  <c r="BQ1091" i="1"/>
  <c r="AI1069" i="1"/>
  <c r="AV1069" i="1" s="1"/>
  <c r="BJ1079" i="1"/>
  <c r="BI1079" i="1"/>
  <c r="BH1079" i="1"/>
  <c r="BF1079" i="1"/>
  <c r="BE1079" i="1"/>
  <c r="AU1079" i="1"/>
  <c r="AT1079" i="1"/>
  <c r="AS1079" i="1"/>
  <c r="AQ1079" i="1"/>
  <c r="AP1079" i="1"/>
  <c r="AO1079" i="1"/>
  <c r="BJ1080" i="1"/>
  <c r="BI1080" i="1"/>
  <c r="BH1080" i="1"/>
  <c r="BF1080" i="1"/>
  <c r="BE1080" i="1"/>
  <c r="AU1080" i="1"/>
  <c r="AT1080" i="1"/>
  <c r="AS1080" i="1"/>
  <c r="AQ1080" i="1"/>
  <c r="AP1080" i="1"/>
  <c r="AO1080" i="1"/>
  <c r="BJ1081" i="1"/>
  <c r="BI1081" i="1"/>
  <c r="BH1081" i="1"/>
  <c r="BF1081" i="1"/>
  <c r="BE1081" i="1"/>
  <c r="AU1081" i="1"/>
  <c r="AT1081" i="1"/>
  <c r="AS1081" i="1"/>
  <c r="AQ1081" i="1"/>
  <c r="AP1081" i="1"/>
  <c r="AO1081" i="1"/>
  <c r="BJ1082" i="1"/>
  <c r="BI1082" i="1"/>
  <c r="BH1082" i="1"/>
  <c r="BF1082" i="1"/>
  <c r="BE1082" i="1"/>
  <c r="AU1082" i="1"/>
  <c r="AT1082" i="1"/>
  <c r="AS1082" i="1"/>
  <c r="AQ1082" i="1"/>
  <c r="AP1082" i="1"/>
  <c r="AO1082" i="1"/>
  <c r="BJ1083" i="1"/>
  <c r="BI1083" i="1"/>
  <c r="BH1083" i="1"/>
  <c r="BF1083" i="1"/>
  <c r="BE1083" i="1"/>
  <c r="AU1083" i="1"/>
  <c r="AT1083" i="1"/>
  <c r="AS1083" i="1"/>
  <c r="AQ1083" i="1"/>
  <c r="AP1083" i="1"/>
  <c r="AO1083" i="1"/>
  <c r="BJ1084" i="1"/>
  <c r="BI1084" i="1"/>
  <c r="BH1084" i="1"/>
  <c r="BF1084" i="1"/>
  <c r="BE1084" i="1"/>
  <c r="AU1084" i="1"/>
  <c r="AT1084" i="1"/>
  <c r="AS1084" i="1"/>
  <c r="AQ1084" i="1"/>
  <c r="AP1084" i="1"/>
  <c r="AO1084" i="1"/>
  <c r="BJ1085" i="1"/>
  <c r="BI1085" i="1"/>
  <c r="BH1085" i="1"/>
  <c r="BF1085" i="1"/>
  <c r="BE1085" i="1"/>
  <c r="AU1085" i="1"/>
  <c r="AT1085" i="1"/>
  <c r="AS1085" i="1"/>
  <c r="AQ1085" i="1"/>
  <c r="AP1085" i="1"/>
  <c r="AO1085" i="1"/>
  <c r="BJ1086" i="1"/>
  <c r="BI1086" i="1"/>
  <c r="BH1086" i="1"/>
  <c r="BF1086" i="1"/>
  <c r="BE1086" i="1"/>
  <c r="AU1086" i="1"/>
  <c r="AT1086" i="1"/>
  <c r="AS1086" i="1"/>
  <c r="AQ1086" i="1"/>
  <c r="AP1086" i="1"/>
  <c r="AO1086" i="1"/>
  <c r="BJ1087" i="1"/>
  <c r="BI1087" i="1"/>
  <c r="BH1087" i="1"/>
  <c r="BF1087" i="1"/>
  <c r="BE1087" i="1"/>
  <c r="AU1087" i="1"/>
  <c r="AT1087" i="1"/>
  <c r="AS1087" i="1"/>
  <c r="AQ1087" i="1"/>
  <c r="AP1087" i="1"/>
  <c r="AO1087" i="1"/>
  <c r="BJ1088" i="1"/>
  <c r="BI1088" i="1"/>
  <c r="BH1088" i="1"/>
  <c r="BF1088" i="1"/>
  <c r="BE1088" i="1"/>
  <c r="AU1088" i="1"/>
  <c r="AT1088" i="1"/>
  <c r="AS1088" i="1"/>
  <c r="AQ1088" i="1"/>
  <c r="AP1088" i="1"/>
  <c r="AO1088" i="1"/>
  <c r="BJ1089" i="1"/>
  <c r="BI1089" i="1"/>
  <c r="BH1089" i="1"/>
  <c r="BF1089" i="1"/>
  <c r="BE1089" i="1"/>
  <c r="AU1089" i="1"/>
  <c r="AT1089" i="1"/>
  <c r="AS1089" i="1"/>
  <c r="AQ1089" i="1"/>
  <c r="AP1089" i="1"/>
  <c r="AO1089" i="1"/>
  <c r="AI1079" i="1"/>
  <c r="AI1080" i="1"/>
  <c r="AI1081" i="1"/>
  <c r="AI1082" i="1"/>
  <c r="AI1083" i="1"/>
  <c r="AI1084" i="1"/>
  <c r="AI1085" i="1"/>
  <c r="AI1086" i="1"/>
  <c r="AI1087" i="1"/>
  <c r="AI1088" i="1"/>
  <c r="AI1089" i="1"/>
  <c r="BI1068" i="1"/>
  <c r="AU1068" i="1"/>
  <c r="AO1068" i="1"/>
  <c r="BH1068" i="1"/>
  <c r="AT1068" i="1"/>
  <c r="AS1068" i="1"/>
  <c r="BF1068" i="1"/>
  <c r="BJ1068" i="1"/>
  <c r="AP1068" i="1"/>
  <c r="BE1068" i="1"/>
  <c r="AQ1068" i="1"/>
  <c r="AI1068" i="1"/>
  <c r="BG1068" i="1" s="1"/>
  <c r="BI1070" i="1"/>
  <c r="AU1070" i="1"/>
  <c r="AO1070" i="1"/>
  <c r="BH1070" i="1"/>
  <c r="AT1070" i="1"/>
  <c r="BJ1070" i="1"/>
  <c r="AP1070" i="1"/>
  <c r="AS1070" i="1"/>
  <c r="BF1070" i="1"/>
  <c r="BE1070" i="1"/>
  <c r="AQ1070" i="1"/>
  <c r="AI1070" i="1"/>
  <c r="AV1070" i="1" s="1"/>
  <c r="BI1069" i="1"/>
  <c r="AU1069" i="1"/>
  <c r="AO1069" i="1"/>
  <c r="BH1069" i="1"/>
  <c r="AT1069" i="1"/>
  <c r="AS1069" i="1"/>
  <c r="BF1069" i="1"/>
  <c r="BE1069" i="1"/>
  <c r="AQ1069" i="1"/>
  <c r="BJ1069" i="1"/>
  <c r="AP1069" i="1"/>
  <c r="BI1071" i="1"/>
  <c r="AU1071" i="1"/>
  <c r="AO1071" i="1"/>
  <c r="BH1071" i="1"/>
  <c r="AT1071" i="1"/>
  <c r="AS1071" i="1"/>
  <c r="BE1071" i="1"/>
  <c r="AQ1071" i="1"/>
  <c r="BF1071" i="1"/>
  <c r="BJ1071" i="1"/>
  <c r="AP1071" i="1"/>
  <c r="AI1071" i="1"/>
  <c r="BG1071" i="1" s="1"/>
  <c r="AI1075" i="1"/>
  <c r="BK1075" i="1" s="1"/>
  <c r="BI1072" i="1"/>
  <c r="AU1072" i="1"/>
  <c r="AO1072" i="1"/>
  <c r="BH1072" i="1"/>
  <c r="AT1072" i="1"/>
  <c r="BE1072" i="1"/>
  <c r="BJ1072" i="1"/>
  <c r="AP1072" i="1"/>
  <c r="AS1072" i="1"/>
  <c r="BF1072" i="1"/>
  <c r="AQ1072" i="1"/>
  <c r="AI1072" i="1"/>
  <c r="BL1072" i="1" s="1"/>
  <c r="AI1076" i="1"/>
  <c r="BL1076" i="1" s="1"/>
  <c r="AI1077" i="1"/>
  <c r="AV1077" i="1" s="1"/>
  <c r="AI1074" i="1"/>
  <c r="BK1074" i="1" s="1"/>
  <c r="AI1078" i="1"/>
  <c r="AV1078" i="1" s="1"/>
  <c r="AI1073" i="1"/>
  <c r="BL1073" i="1" s="1"/>
  <c r="AO1075" i="1"/>
  <c r="AP1075" i="1"/>
  <c r="AQ1075" i="1"/>
  <c r="AS1075" i="1"/>
  <c r="AT1075" i="1"/>
  <c r="AU1075" i="1"/>
  <c r="BE1075" i="1"/>
  <c r="BF1075" i="1"/>
  <c r="BH1075" i="1"/>
  <c r="BI1075" i="1"/>
  <c r="BJ1075" i="1"/>
  <c r="AO1074" i="1"/>
  <c r="AP1074" i="1"/>
  <c r="AQ1074" i="1"/>
  <c r="AS1074" i="1"/>
  <c r="AT1074" i="1"/>
  <c r="AU1074" i="1"/>
  <c r="BE1074" i="1"/>
  <c r="BF1074" i="1"/>
  <c r="BH1074" i="1"/>
  <c r="BI1074" i="1"/>
  <c r="BJ1074" i="1"/>
  <c r="AO1078" i="1"/>
  <c r="AP1078" i="1"/>
  <c r="AQ1078" i="1"/>
  <c r="AS1078" i="1"/>
  <c r="AT1078" i="1"/>
  <c r="AU1078" i="1"/>
  <c r="BE1078" i="1"/>
  <c r="BF1078" i="1"/>
  <c r="BH1078" i="1"/>
  <c r="BI1078" i="1"/>
  <c r="BJ1078" i="1"/>
  <c r="AO1077" i="1"/>
  <c r="AP1077" i="1"/>
  <c r="AQ1077" i="1"/>
  <c r="AS1077" i="1"/>
  <c r="AT1077" i="1"/>
  <c r="AU1077" i="1"/>
  <c r="BE1077" i="1"/>
  <c r="BF1077" i="1"/>
  <c r="BH1077" i="1"/>
  <c r="BI1077" i="1"/>
  <c r="BJ1077" i="1"/>
  <c r="AO1076" i="1"/>
  <c r="AP1076" i="1"/>
  <c r="AQ1076" i="1"/>
  <c r="AS1076" i="1"/>
  <c r="AT1076" i="1"/>
  <c r="AU1076" i="1"/>
  <c r="BE1076" i="1"/>
  <c r="BF1076" i="1"/>
  <c r="BH1076" i="1"/>
  <c r="BI1076" i="1"/>
  <c r="BJ1076" i="1"/>
  <c r="AO1073" i="1"/>
  <c r="AP1073" i="1"/>
  <c r="AQ1073" i="1"/>
  <c r="AS1073" i="1"/>
  <c r="AT1073" i="1"/>
  <c r="AU1073" i="1"/>
  <c r="BE1073" i="1"/>
  <c r="BF1073" i="1"/>
  <c r="BH1073" i="1"/>
  <c r="BI1073" i="1"/>
  <c r="BJ1073" i="1"/>
  <c r="T1067" i="1"/>
  <c r="AA1067" i="1"/>
  <c r="U1067" i="1" s="1"/>
  <c r="AF1067" i="1"/>
  <c r="AG1067" i="1" s="1"/>
  <c r="AH1067" i="1"/>
  <c r="T1066" i="1"/>
  <c r="AA1066" i="1"/>
  <c r="U1066" i="1" s="1"/>
  <c r="AF1066" i="1"/>
  <c r="AG1066" i="1" s="1"/>
  <c r="AH1066" i="1"/>
  <c r="T1065" i="1"/>
  <c r="AA1065" i="1"/>
  <c r="U1065" i="1" s="1"/>
  <c r="AF1065" i="1"/>
  <c r="AG1065" i="1" s="1"/>
  <c r="AH1065" i="1"/>
  <c r="T1064" i="1"/>
  <c r="AA1064" i="1"/>
  <c r="U1064" i="1" s="1"/>
  <c r="AF1064" i="1"/>
  <c r="AG1064" i="1" s="1"/>
  <c r="AH1064" i="1"/>
  <c r="T1063" i="1"/>
  <c r="AA1063" i="1"/>
  <c r="U1063" i="1" s="1"/>
  <c r="AF1063" i="1"/>
  <c r="AG1063" i="1" s="1"/>
  <c r="AH1063" i="1"/>
  <c r="BL1069" i="1" l="1"/>
  <c r="BK1069" i="1"/>
  <c r="BG1069" i="1"/>
  <c r="BQ1069" i="1" s="1"/>
  <c r="AV1075" i="1"/>
  <c r="BG1076" i="1"/>
  <c r="BG1074" i="1"/>
  <c r="BL1089" i="1"/>
  <c r="BK1089" i="1"/>
  <c r="BG1089" i="1"/>
  <c r="AV1089" i="1"/>
  <c r="BL1088" i="1"/>
  <c r="BK1088" i="1"/>
  <c r="BG1088" i="1"/>
  <c r="AV1088" i="1"/>
  <c r="BL1087" i="1"/>
  <c r="BK1087" i="1"/>
  <c r="BG1087" i="1"/>
  <c r="AV1087" i="1"/>
  <c r="BL1086" i="1"/>
  <c r="BK1086" i="1"/>
  <c r="BG1086" i="1"/>
  <c r="AV1086" i="1"/>
  <c r="BL1085" i="1"/>
  <c r="BK1085" i="1"/>
  <c r="BG1085" i="1"/>
  <c r="AV1085" i="1"/>
  <c r="BL1084" i="1"/>
  <c r="BK1084" i="1"/>
  <c r="BG1084" i="1"/>
  <c r="AV1084" i="1"/>
  <c r="BL1083" i="1"/>
  <c r="BK1083" i="1"/>
  <c r="BG1083" i="1"/>
  <c r="AV1083" i="1"/>
  <c r="BL1082" i="1"/>
  <c r="BK1082" i="1"/>
  <c r="BG1082" i="1"/>
  <c r="AV1082" i="1"/>
  <c r="BL1081" i="1"/>
  <c r="BK1081" i="1"/>
  <c r="BG1081" i="1"/>
  <c r="AV1081" i="1"/>
  <c r="BL1080" i="1"/>
  <c r="BK1080" i="1"/>
  <c r="BG1080" i="1"/>
  <c r="AV1080" i="1"/>
  <c r="BL1079" i="1"/>
  <c r="BK1079" i="1"/>
  <c r="BG1079" i="1"/>
  <c r="AV1079" i="1"/>
  <c r="AV1074" i="1"/>
  <c r="BK1076" i="1"/>
  <c r="AV1076" i="1"/>
  <c r="AV1073" i="1"/>
  <c r="BL1074" i="1"/>
  <c r="BG1075" i="1"/>
  <c r="BG1073" i="1"/>
  <c r="BK1078" i="1"/>
  <c r="BK1073" i="1"/>
  <c r="BL1075" i="1"/>
  <c r="BG1077" i="1"/>
  <c r="BQ1077" i="1" s="1"/>
  <c r="BL1077" i="1"/>
  <c r="BK1077" i="1"/>
  <c r="BK1068" i="1"/>
  <c r="BL1068" i="1"/>
  <c r="AV1068" i="1"/>
  <c r="BQ1068" i="1" s="1"/>
  <c r="BL1070" i="1"/>
  <c r="BG1070" i="1"/>
  <c r="BQ1070" i="1" s="1"/>
  <c r="BK1070" i="1"/>
  <c r="BL1071" i="1"/>
  <c r="BG1078" i="1"/>
  <c r="BQ1078" i="1" s="1"/>
  <c r="AV1071" i="1"/>
  <c r="BQ1071" i="1" s="1"/>
  <c r="BL1078" i="1"/>
  <c r="BK1071" i="1"/>
  <c r="BG1072" i="1"/>
  <c r="BK1072" i="1"/>
  <c r="AV1072" i="1"/>
  <c r="AI1067" i="1"/>
  <c r="BK1067" i="1" s="1"/>
  <c r="AI1066" i="1"/>
  <c r="BK1066" i="1" s="1"/>
  <c r="AP1067" i="1"/>
  <c r="BJ1067" i="1"/>
  <c r="AQ1067" i="1"/>
  <c r="AS1067" i="1"/>
  <c r="AT1067" i="1"/>
  <c r="AU1067" i="1"/>
  <c r="BE1067" i="1"/>
  <c r="BF1067" i="1"/>
  <c r="BH1067" i="1"/>
  <c r="AO1067" i="1"/>
  <c r="BI1067" i="1"/>
  <c r="AI1065" i="1"/>
  <c r="AV1065" i="1" s="1"/>
  <c r="AI1064" i="1"/>
  <c r="BK1064" i="1" s="1"/>
  <c r="AQ1066" i="1"/>
  <c r="AS1066" i="1"/>
  <c r="AT1066" i="1"/>
  <c r="AU1066" i="1"/>
  <c r="BE1066" i="1"/>
  <c r="BF1066" i="1"/>
  <c r="BH1066" i="1"/>
  <c r="AO1066" i="1"/>
  <c r="BI1066" i="1"/>
  <c r="AP1066" i="1"/>
  <c r="BJ1066" i="1"/>
  <c r="AP1065" i="1"/>
  <c r="BJ1065" i="1"/>
  <c r="AQ1065" i="1"/>
  <c r="AT1065" i="1"/>
  <c r="AU1065" i="1"/>
  <c r="BE1065" i="1"/>
  <c r="BF1065" i="1"/>
  <c r="BH1065" i="1"/>
  <c r="AS1065" i="1"/>
  <c r="AO1065" i="1"/>
  <c r="BI1065" i="1"/>
  <c r="AP1064" i="1"/>
  <c r="BJ1064" i="1"/>
  <c r="BE1064" i="1"/>
  <c r="BF1064" i="1"/>
  <c r="BH1064" i="1"/>
  <c r="AO1064" i="1"/>
  <c r="BI1064" i="1"/>
  <c r="AQ1064" i="1"/>
  <c r="AS1064" i="1"/>
  <c r="AT1064" i="1"/>
  <c r="AU1064" i="1"/>
  <c r="AI1063" i="1"/>
  <c r="BK1063" i="1" s="1"/>
  <c r="AP1063" i="1"/>
  <c r="BJ1063" i="1"/>
  <c r="AQ1063" i="1"/>
  <c r="AS1063" i="1"/>
  <c r="AT1063" i="1"/>
  <c r="AU1063" i="1"/>
  <c r="BE1063" i="1"/>
  <c r="BF1063" i="1"/>
  <c r="BH1063" i="1"/>
  <c r="AO1063" i="1"/>
  <c r="BI1063" i="1"/>
  <c r="BQ1076" i="1" l="1"/>
  <c r="BQ1073" i="1"/>
  <c r="BQ1080" i="1"/>
  <c r="BQ1072" i="1"/>
  <c r="BQ1083" i="1"/>
  <c r="BQ1074" i="1"/>
  <c r="BQ1079" i="1"/>
  <c r="BQ1082" i="1"/>
  <c r="BQ1085" i="1"/>
  <c r="BQ1088" i="1"/>
  <c r="BQ1081" i="1"/>
  <c r="BQ1084" i="1"/>
  <c r="BQ1087" i="1"/>
  <c r="BQ1086" i="1"/>
  <c r="BQ1089" i="1"/>
  <c r="BQ1075" i="1"/>
  <c r="AV1066" i="1"/>
  <c r="BG1066" i="1"/>
  <c r="BL1066" i="1"/>
  <c r="BG1067" i="1"/>
  <c r="AV1067" i="1"/>
  <c r="BG1065" i="1"/>
  <c r="BQ1065" i="1" s="1"/>
  <c r="BL1067" i="1"/>
  <c r="BK1065" i="1"/>
  <c r="BL1065" i="1"/>
  <c r="BG1064" i="1"/>
  <c r="AV1064" i="1"/>
  <c r="BL1064" i="1"/>
  <c r="BG1063" i="1"/>
  <c r="AV1063" i="1"/>
  <c r="BL1063" i="1"/>
  <c r="BQ1063" i="1" l="1"/>
  <c r="BQ1064" i="1"/>
  <c r="BQ1067" i="1"/>
  <c r="BQ1066" i="1"/>
  <c r="T1062" i="1"/>
  <c r="AA1062" i="1"/>
  <c r="U1062" i="1" s="1"/>
  <c r="AF1062" i="1"/>
  <c r="AG1062" i="1" s="1"/>
  <c r="AH1062" i="1"/>
  <c r="AI1062" i="1" l="1"/>
  <c r="AV1062" i="1" s="1"/>
  <c r="AQ1062" i="1"/>
  <c r="AS1062" i="1"/>
  <c r="AT1062" i="1"/>
  <c r="AU1062" i="1"/>
  <c r="BE1062" i="1"/>
  <c r="BF1062" i="1"/>
  <c r="BH1062" i="1"/>
  <c r="AO1062" i="1"/>
  <c r="BI1062" i="1"/>
  <c r="AP1062" i="1"/>
  <c r="BJ1062" i="1"/>
  <c r="BG1062" i="1" l="1"/>
  <c r="BQ1062" i="1" s="1"/>
  <c r="BK1062" i="1"/>
  <c r="BL1062" i="1"/>
  <c r="T1061" i="1" l="1"/>
  <c r="AA1061" i="1"/>
  <c r="U1061" i="1" s="1"/>
  <c r="AF1061" i="1"/>
  <c r="AG1061" i="1" s="1"/>
  <c r="AH1061" i="1"/>
  <c r="AU1061" i="1" l="1"/>
  <c r="AI1061" i="1"/>
  <c r="AV1061" i="1" s="1"/>
  <c r="AT1061" i="1"/>
  <c r="AS1061" i="1"/>
  <c r="AQ1061" i="1"/>
  <c r="BJ1061" i="1"/>
  <c r="AP1061" i="1"/>
  <c r="BI1061" i="1"/>
  <c r="AO1061" i="1"/>
  <c r="BH1061" i="1"/>
  <c r="BF1061" i="1"/>
  <c r="BE1061" i="1"/>
  <c r="T1060" i="1"/>
  <c r="AA1060" i="1"/>
  <c r="U1060" i="1" s="1"/>
  <c r="AF1060" i="1"/>
  <c r="AG1060" i="1" s="1"/>
  <c r="AH1060" i="1"/>
  <c r="T1058" i="1"/>
  <c r="T1059" i="1"/>
  <c r="AA1058" i="1"/>
  <c r="U1058" i="1" s="1"/>
  <c r="AA1059" i="1"/>
  <c r="U1059" i="1" s="1"/>
  <c r="AF1058" i="1"/>
  <c r="AG1058" i="1" s="1"/>
  <c r="AF1059" i="1"/>
  <c r="AG1059" i="1" s="1"/>
  <c r="AH1058" i="1"/>
  <c r="AH1059" i="1"/>
  <c r="T1056" i="1"/>
  <c r="T1057" i="1"/>
  <c r="AA1056" i="1"/>
  <c r="U1056" i="1" s="1"/>
  <c r="AA1057" i="1"/>
  <c r="U1057" i="1" s="1"/>
  <c r="AF1056" i="1"/>
  <c r="AG1056" i="1" s="1"/>
  <c r="AF1057" i="1"/>
  <c r="AG1057" i="1" s="1"/>
  <c r="AH1056" i="1"/>
  <c r="AH1057" i="1"/>
  <c r="T1055" i="1"/>
  <c r="AA1055" i="1"/>
  <c r="U1055" i="1" s="1"/>
  <c r="AF1055" i="1"/>
  <c r="AG1055" i="1" s="1"/>
  <c r="AH1055" i="1"/>
  <c r="T1053" i="1"/>
  <c r="T1054" i="1"/>
  <c r="AA1053" i="1"/>
  <c r="U1053" i="1" s="1"/>
  <c r="AA1054" i="1"/>
  <c r="U1054" i="1" s="1"/>
  <c r="AF1053" i="1"/>
  <c r="AG1053" i="1" s="1"/>
  <c r="AF1054" i="1"/>
  <c r="AG1054" i="1" s="1"/>
  <c r="AH1053" i="1"/>
  <c r="AH1054" i="1"/>
  <c r="T1049" i="1"/>
  <c r="T1050" i="1"/>
  <c r="T1051" i="1"/>
  <c r="T1052" i="1"/>
  <c r="AA1049" i="1"/>
  <c r="U1049" i="1" s="1"/>
  <c r="AA1050" i="1"/>
  <c r="U1050" i="1" s="1"/>
  <c r="AA1051" i="1"/>
  <c r="U1051" i="1" s="1"/>
  <c r="AA1052" i="1"/>
  <c r="U1052" i="1" s="1"/>
  <c r="AF1049" i="1"/>
  <c r="AG1049" i="1" s="1"/>
  <c r="AF1050" i="1"/>
  <c r="AG1050" i="1" s="1"/>
  <c r="AF1051" i="1"/>
  <c r="AG1051" i="1" s="1"/>
  <c r="AF1052" i="1"/>
  <c r="AG1052" i="1" s="1"/>
  <c r="AH1049" i="1"/>
  <c r="AH1050" i="1"/>
  <c r="AH1051" i="1"/>
  <c r="AH1052" i="1"/>
  <c r="T1048" i="1"/>
  <c r="AA1048" i="1"/>
  <c r="U1048" i="1" s="1"/>
  <c r="AF1048" i="1"/>
  <c r="AG1048" i="1" s="1"/>
  <c r="AH1048" i="1"/>
  <c r="T1047" i="1"/>
  <c r="AA1047" i="1"/>
  <c r="U1047" i="1" s="1"/>
  <c r="AF1047" i="1"/>
  <c r="AG1047" i="1" s="1"/>
  <c r="AH1047" i="1"/>
  <c r="T1044" i="1"/>
  <c r="T1045" i="1"/>
  <c r="T1046" i="1"/>
  <c r="AA1044" i="1"/>
  <c r="U1044" i="1" s="1"/>
  <c r="AA1045" i="1"/>
  <c r="U1045" i="1" s="1"/>
  <c r="AA1046" i="1"/>
  <c r="U1046" i="1" s="1"/>
  <c r="AF1044" i="1"/>
  <c r="AG1044" i="1" s="1"/>
  <c r="AF1045" i="1"/>
  <c r="AG1045" i="1" s="1"/>
  <c r="AF1046" i="1"/>
  <c r="AG1046" i="1" s="1"/>
  <c r="AH1044" i="1"/>
  <c r="AH1045" i="1"/>
  <c r="AH1046" i="1"/>
  <c r="T1043" i="1"/>
  <c r="AA1043" i="1"/>
  <c r="U1043" i="1" s="1"/>
  <c r="AF1043" i="1"/>
  <c r="AG1043" i="1" s="1"/>
  <c r="AH1043" i="1"/>
  <c r="T1042" i="1"/>
  <c r="AA1042" i="1"/>
  <c r="U1042" i="1" s="1"/>
  <c r="AF1042" i="1"/>
  <c r="AG1042" i="1" s="1"/>
  <c r="AH1042" i="1"/>
  <c r="T1035" i="1"/>
  <c r="T1036" i="1"/>
  <c r="T1037" i="1"/>
  <c r="T1038" i="1"/>
  <c r="T1039" i="1"/>
  <c r="T1040" i="1"/>
  <c r="T1041" i="1"/>
  <c r="AA1035" i="1"/>
  <c r="U1035" i="1" s="1"/>
  <c r="AA1036" i="1"/>
  <c r="U1036" i="1" s="1"/>
  <c r="AA1037" i="1"/>
  <c r="U1037" i="1" s="1"/>
  <c r="AA1038" i="1"/>
  <c r="U1038" i="1" s="1"/>
  <c r="AA1039" i="1"/>
  <c r="U1039" i="1" s="1"/>
  <c r="AA1040" i="1"/>
  <c r="U1040" i="1" s="1"/>
  <c r="AA1041" i="1"/>
  <c r="U1041" i="1" s="1"/>
  <c r="AF1035" i="1"/>
  <c r="AG1035" i="1" s="1"/>
  <c r="AF1036" i="1"/>
  <c r="AG1036" i="1" s="1"/>
  <c r="AF1037" i="1"/>
  <c r="AG1037" i="1" s="1"/>
  <c r="AF1038" i="1"/>
  <c r="AG1038" i="1" s="1"/>
  <c r="AF1039" i="1"/>
  <c r="AG1039" i="1" s="1"/>
  <c r="AF1040" i="1"/>
  <c r="AG1040" i="1" s="1"/>
  <c r="AF1041" i="1"/>
  <c r="AG1041" i="1" s="1"/>
  <c r="AH1035" i="1"/>
  <c r="AH1036" i="1"/>
  <c r="AH1037" i="1"/>
  <c r="AH1038" i="1"/>
  <c r="AH1039" i="1"/>
  <c r="AH1040" i="1"/>
  <c r="AH1041" i="1"/>
  <c r="T1033" i="1"/>
  <c r="T1034" i="1"/>
  <c r="AA1033" i="1"/>
  <c r="U1033" i="1" s="1"/>
  <c r="AA1034" i="1"/>
  <c r="U1034" i="1" s="1"/>
  <c r="AF1033" i="1"/>
  <c r="AG1033" i="1" s="1"/>
  <c r="AF1034" i="1"/>
  <c r="AG1034" i="1" s="1"/>
  <c r="AH1033" i="1"/>
  <c r="AH1034" i="1"/>
  <c r="T1032" i="1"/>
  <c r="AA1032" i="1"/>
  <c r="U1032" i="1" s="1"/>
  <c r="AF1032" i="1"/>
  <c r="AG1032" i="1" s="1"/>
  <c r="AH1032" i="1"/>
  <c r="T1031" i="1"/>
  <c r="AA1031" i="1"/>
  <c r="U1031" i="1" s="1"/>
  <c r="AF1031" i="1"/>
  <c r="AG1031" i="1" s="1"/>
  <c r="AH1031" i="1"/>
  <c r="T1030" i="1"/>
  <c r="AA1030" i="1"/>
  <c r="U1030" i="1" s="1"/>
  <c r="AF1030" i="1"/>
  <c r="AG1030" i="1" s="1"/>
  <c r="AH1030" i="1"/>
  <c r="T1028" i="1"/>
  <c r="T1029" i="1"/>
  <c r="AA1028" i="1"/>
  <c r="U1028" i="1" s="1"/>
  <c r="AA1029" i="1"/>
  <c r="U1029" i="1" s="1"/>
  <c r="AF1028" i="1"/>
  <c r="AG1028" i="1" s="1"/>
  <c r="AF1029" i="1"/>
  <c r="AG1029" i="1" s="1"/>
  <c r="AH1028" i="1"/>
  <c r="AH1029" i="1"/>
  <c r="T1027" i="1"/>
  <c r="AA1027" i="1"/>
  <c r="U1027" i="1" s="1"/>
  <c r="AF1027" i="1"/>
  <c r="AG1027" i="1" s="1"/>
  <c r="AH1027" i="1"/>
  <c r="T1023" i="1"/>
  <c r="T1024" i="1"/>
  <c r="T1025" i="1"/>
  <c r="T1026" i="1"/>
  <c r="AA1023" i="1"/>
  <c r="U1023" i="1" s="1"/>
  <c r="AA1024" i="1"/>
  <c r="U1024" i="1" s="1"/>
  <c r="AA1025" i="1"/>
  <c r="U1025" i="1" s="1"/>
  <c r="AA1026" i="1"/>
  <c r="U1026" i="1" s="1"/>
  <c r="AF1023" i="1"/>
  <c r="AG1023" i="1" s="1"/>
  <c r="AF1024" i="1"/>
  <c r="AG1024" i="1" s="1"/>
  <c r="AF1025" i="1"/>
  <c r="AG1025" i="1" s="1"/>
  <c r="AF1026" i="1"/>
  <c r="AG1026" i="1" s="1"/>
  <c r="AH1023" i="1"/>
  <c r="AH1024" i="1"/>
  <c r="AH1025" i="1"/>
  <c r="AH1026" i="1"/>
  <c r="T1022" i="1"/>
  <c r="AA1022" i="1"/>
  <c r="U1022" i="1" s="1"/>
  <c r="AF1022" i="1"/>
  <c r="AG1022" i="1" s="1"/>
  <c r="AH1022" i="1"/>
  <c r="T1021" i="1"/>
  <c r="AA1021" i="1"/>
  <c r="U1021" i="1" s="1"/>
  <c r="AF1021" i="1"/>
  <c r="AG1021" i="1" s="1"/>
  <c r="AH1021" i="1"/>
  <c r="T1019" i="1"/>
  <c r="T1020" i="1"/>
  <c r="AA1019" i="1"/>
  <c r="U1019" i="1" s="1"/>
  <c r="AA1020" i="1"/>
  <c r="U1020" i="1" s="1"/>
  <c r="AF1019" i="1"/>
  <c r="AG1019" i="1" s="1"/>
  <c r="AF1020" i="1"/>
  <c r="AG1020" i="1" s="1"/>
  <c r="AH1019" i="1"/>
  <c r="AH1020" i="1"/>
  <c r="T1017" i="1"/>
  <c r="T1018" i="1"/>
  <c r="AA1017" i="1"/>
  <c r="U1017" i="1" s="1"/>
  <c r="AA1018" i="1"/>
  <c r="U1018" i="1" s="1"/>
  <c r="AF1017" i="1"/>
  <c r="AG1017" i="1" s="1"/>
  <c r="AF1018" i="1"/>
  <c r="AG1018" i="1" s="1"/>
  <c r="AH1017" i="1"/>
  <c r="AH1018" i="1"/>
  <c r="T1015" i="1"/>
  <c r="T1016" i="1"/>
  <c r="AA1015" i="1"/>
  <c r="U1015" i="1" s="1"/>
  <c r="AA1016" i="1"/>
  <c r="U1016" i="1" s="1"/>
  <c r="AF1015" i="1"/>
  <c r="AG1015" i="1" s="1"/>
  <c r="AF1016" i="1"/>
  <c r="AG1016" i="1" s="1"/>
  <c r="AH1015" i="1"/>
  <c r="AH1016" i="1"/>
  <c r="T1014" i="1"/>
  <c r="AA1014" i="1"/>
  <c r="U1014" i="1" s="1"/>
  <c r="AF1014" i="1"/>
  <c r="AG1014" i="1" s="1"/>
  <c r="AH1014" i="1"/>
  <c r="T1012" i="1"/>
  <c r="T1013" i="1"/>
  <c r="AA1012" i="1"/>
  <c r="U1012" i="1" s="1"/>
  <c r="AA1013" i="1"/>
  <c r="U1013" i="1" s="1"/>
  <c r="AF1012" i="1"/>
  <c r="AG1012" i="1" s="1"/>
  <c r="AF1013" i="1"/>
  <c r="AG1013" i="1" s="1"/>
  <c r="AH1012" i="1"/>
  <c r="AH1013" i="1"/>
  <c r="T1010" i="1"/>
  <c r="T1011" i="1"/>
  <c r="AA1010" i="1"/>
  <c r="U1010" i="1" s="1"/>
  <c r="AA1011" i="1"/>
  <c r="U1011" i="1" s="1"/>
  <c r="AF1010" i="1"/>
  <c r="AG1010" i="1" s="1"/>
  <c r="AF1011" i="1"/>
  <c r="AG1011" i="1" s="1"/>
  <c r="AH1010" i="1"/>
  <c r="AH1011" i="1"/>
  <c r="T1009" i="1"/>
  <c r="AA1009" i="1"/>
  <c r="U1009" i="1" s="1"/>
  <c r="AF1009" i="1"/>
  <c r="AG1009" i="1" s="1"/>
  <c r="AH1009" i="1"/>
  <c r="T1005" i="1"/>
  <c r="T1006" i="1"/>
  <c r="T1007" i="1"/>
  <c r="T1008" i="1"/>
  <c r="AA1005" i="1"/>
  <c r="U1005" i="1" s="1"/>
  <c r="AA1006" i="1"/>
  <c r="U1006" i="1" s="1"/>
  <c r="AA1007" i="1"/>
  <c r="U1007" i="1" s="1"/>
  <c r="AA1008" i="1"/>
  <c r="U1008" i="1" s="1"/>
  <c r="AF1005" i="1"/>
  <c r="AG1005" i="1" s="1"/>
  <c r="AF1006" i="1"/>
  <c r="AG1006" i="1" s="1"/>
  <c r="AF1007" i="1"/>
  <c r="AG1007" i="1" s="1"/>
  <c r="AF1008" i="1"/>
  <c r="AG1008" i="1" s="1"/>
  <c r="AH1005" i="1"/>
  <c r="AH1006" i="1"/>
  <c r="AH1007" i="1"/>
  <c r="AH1008" i="1"/>
  <c r="T1003" i="1"/>
  <c r="T1004" i="1"/>
  <c r="AA1003" i="1"/>
  <c r="U1003" i="1" s="1"/>
  <c r="AA1004" i="1"/>
  <c r="U1004" i="1" s="1"/>
  <c r="AF1003" i="1"/>
  <c r="AG1003" i="1" s="1"/>
  <c r="AF1004" i="1"/>
  <c r="AG1004" i="1" s="1"/>
  <c r="AH1003" i="1"/>
  <c r="AH1004" i="1"/>
  <c r="T1002" i="1"/>
  <c r="AA1002" i="1"/>
  <c r="U1002" i="1" s="1"/>
  <c r="AF1002" i="1"/>
  <c r="AG1002" i="1" s="1"/>
  <c r="AH1002" i="1"/>
  <c r="T1001" i="1"/>
  <c r="AA1001" i="1"/>
  <c r="U1001" i="1" s="1"/>
  <c r="AF1001" i="1"/>
  <c r="AG1001" i="1" s="1"/>
  <c r="AH1001" i="1"/>
  <c r="T1000" i="1"/>
  <c r="AA1000" i="1"/>
  <c r="U1000" i="1" s="1"/>
  <c r="AF1000" i="1"/>
  <c r="AG1000" i="1" s="1"/>
  <c r="AH1000" i="1"/>
  <c r="T998" i="1"/>
  <c r="T999" i="1"/>
  <c r="AA998" i="1"/>
  <c r="U998" i="1" s="1"/>
  <c r="AA999" i="1"/>
  <c r="U999" i="1" s="1"/>
  <c r="AF998" i="1"/>
  <c r="AG998" i="1" s="1"/>
  <c r="AF999" i="1"/>
  <c r="AG999" i="1" s="1"/>
  <c r="AH998" i="1"/>
  <c r="AH999" i="1"/>
  <c r="T996" i="1"/>
  <c r="T997" i="1"/>
  <c r="AA996" i="1"/>
  <c r="U996" i="1" s="1"/>
  <c r="AA997" i="1"/>
  <c r="U997" i="1" s="1"/>
  <c r="AF996" i="1"/>
  <c r="AG996" i="1" s="1"/>
  <c r="AF997" i="1"/>
  <c r="AG997" i="1" s="1"/>
  <c r="AH996" i="1"/>
  <c r="AH997" i="1"/>
  <c r="T994" i="1"/>
  <c r="T995" i="1"/>
  <c r="AA994" i="1"/>
  <c r="U994" i="1" s="1"/>
  <c r="AA995" i="1"/>
  <c r="U995" i="1" s="1"/>
  <c r="AF994" i="1"/>
  <c r="AG994" i="1" s="1"/>
  <c r="AF995" i="1"/>
  <c r="AG995" i="1" s="1"/>
  <c r="AH994" i="1"/>
  <c r="AH995" i="1"/>
  <c r="T992" i="1"/>
  <c r="T993" i="1"/>
  <c r="AA992" i="1"/>
  <c r="U992" i="1" s="1"/>
  <c r="AA993" i="1"/>
  <c r="U993" i="1" s="1"/>
  <c r="AF992" i="1"/>
  <c r="AG992" i="1" s="1"/>
  <c r="AF993" i="1"/>
  <c r="AG993" i="1" s="1"/>
  <c r="AH992" i="1"/>
  <c r="AH993" i="1"/>
  <c r="T989" i="1"/>
  <c r="T990" i="1"/>
  <c r="T991" i="1"/>
  <c r="AA989" i="1"/>
  <c r="U989" i="1" s="1"/>
  <c r="AA990" i="1"/>
  <c r="U990" i="1" s="1"/>
  <c r="AA991" i="1"/>
  <c r="U991" i="1" s="1"/>
  <c r="AF989" i="1"/>
  <c r="AG989" i="1" s="1"/>
  <c r="AF990" i="1"/>
  <c r="AG990" i="1" s="1"/>
  <c r="AF991" i="1"/>
  <c r="AG991" i="1" s="1"/>
  <c r="AH989" i="1"/>
  <c r="AH990" i="1"/>
  <c r="AH991" i="1"/>
  <c r="T984" i="1"/>
  <c r="T985" i="1"/>
  <c r="T986" i="1"/>
  <c r="T987" i="1"/>
  <c r="T988" i="1"/>
  <c r="AA984" i="1"/>
  <c r="U984" i="1" s="1"/>
  <c r="AA985" i="1"/>
  <c r="U985" i="1" s="1"/>
  <c r="AA986" i="1"/>
  <c r="U986" i="1" s="1"/>
  <c r="AA987" i="1"/>
  <c r="U987" i="1" s="1"/>
  <c r="AA988" i="1"/>
  <c r="U988" i="1" s="1"/>
  <c r="AF984" i="1"/>
  <c r="AG984" i="1" s="1"/>
  <c r="AF985" i="1"/>
  <c r="AG985" i="1" s="1"/>
  <c r="AF986" i="1"/>
  <c r="AG986" i="1" s="1"/>
  <c r="AF987" i="1"/>
  <c r="AG987" i="1" s="1"/>
  <c r="AF988" i="1"/>
  <c r="AG988" i="1" s="1"/>
  <c r="AH984" i="1"/>
  <c r="AH985" i="1"/>
  <c r="AH986" i="1"/>
  <c r="AH987" i="1"/>
  <c r="AH988" i="1"/>
  <c r="T982" i="1"/>
  <c r="T983" i="1"/>
  <c r="AA982" i="1"/>
  <c r="U982" i="1" s="1"/>
  <c r="AA983" i="1"/>
  <c r="U983" i="1" s="1"/>
  <c r="AF982" i="1"/>
  <c r="AG982" i="1" s="1"/>
  <c r="AF983" i="1"/>
  <c r="AG983" i="1" s="1"/>
  <c r="AH982" i="1"/>
  <c r="AH983" i="1"/>
  <c r="T981" i="1"/>
  <c r="AA981" i="1"/>
  <c r="U981" i="1" s="1"/>
  <c r="AF981" i="1"/>
  <c r="AG981" i="1" s="1"/>
  <c r="AH981" i="1"/>
  <c r="T979" i="1"/>
  <c r="T980" i="1"/>
  <c r="AA979" i="1"/>
  <c r="U979" i="1" s="1"/>
  <c r="AA980" i="1"/>
  <c r="U980" i="1" s="1"/>
  <c r="AF979" i="1"/>
  <c r="AG979" i="1" s="1"/>
  <c r="AF980" i="1"/>
  <c r="AG980" i="1" s="1"/>
  <c r="AH979" i="1"/>
  <c r="AH980" i="1"/>
  <c r="T978" i="1"/>
  <c r="AA978" i="1"/>
  <c r="U978" i="1" s="1"/>
  <c r="AF978" i="1"/>
  <c r="AG978" i="1" s="1"/>
  <c r="AH978" i="1"/>
  <c r="T975" i="1"/>
  <c r="T976" i="1"/>
  <c r="T977" i="1"/>
  <c r="AA975" i="1"/>
  <c r="U975" i="1" s="1"/>
  <c r="AA976" i="1"/>
  <c r="U976" i="1" s="1"/>
  <c r="AA977" i="1"/>
  <c r="U977" i="1" s="1"/>
  <c r="AF975" i="1"/>
  <c r="AG975" i="1" s="1"/>
  <c r="AF976" i="1"/>
  <c r="AG976" i="1" s="1"/>
  <c r="AF977" i="1"/>
  <c r="AG977" i="1" s="1"/>
  <c r="AH975" i="1"/>
  <c r="AH976" i="1"/>
  <c r="AH977" i="1"/>
  <c r="T974" i="1"/>
  <c r="AA974" i="1"/>
  <c r="U974" i="1" s="1"/>
  <c r="AF974" i="1"/>
  <c r="AG974" i="1" s="1"/>
  <c r="AH974" i="1"/>
  <c r="T973" i="1"/>
  <c r="AA973" i="1"/>
  <c r="U973" i="1" s="1"/>
  <c r="AF973" i="1"/>
  <c r="AG973" i="1" s="1"/>
  <c r="AH973" i="1"/>
  <c r="T972" i="1"/>
  <c r="AA972" i="1"/>
  <c r="U972" i="1" s="1"/>
  <c r="AF972" i="1"/>
  <c r="AG972" i="1" s="1"/>
  <c r="AH972" i="1"/>
  <c r="T970" i="1"/>
  <c r="T971" i="1"/>
  <c r="AA970" i="1"/>
  <c r="U970" i="1" s="1"/>
  <c r="AA971" i="1"/>
  <c r="U971" i="1" s="1"/>
  <c r="AF970" i="1"/>
  <c r="AG970" i="1" s="1"/>
  <c r="AF971" i="1"/>
  <c r="AG971" i="1" s="1"/>
  <c r="AH970" i="1"/>
  <c r="AH971" i="1"/>
  <c r="T969" i="1"/>
  <c r="AA969" i="1"/>
  <c r="U969" i="1" s="1"/>
  <c r="AF969" i="1"/>
  <c r="AG969" i="1" s="1"/>
  <c r="AH969" i="1"/>
  <c r="T968" i="1"/>
  <c r="AA968" i="1"/>
  <c r="U968" i="1" s="1"/>
  <c r="AF968" i="1"/>
  <c r="AG968" i="1" s="1"/>
  <c r="AH968" i="1"/>
  <c r="T964" i="1"/>
  <c r="T965" i="1"/>
  <c r="T966" i="1"/>
  <c r="T967" i="1"/>
  <c r="AA964" i="1"/>
  <c r="U964" i="1" s="1"/>
  <c r="AA965" i="1"/>
  <c r="U965" i="1" s="1"/>
  <c r="AA966" i="1"/>
  <c r="U966" i="1" s="1"/>
  <c r="AA967" i="1"/>
  <c r="U967" i="1" s="1"/>
  <c r="AF964" i="1"/>
  <c r="AG964" i="1" s="1"/>
  <c r="AF965" i="1"/>
  <c r="AG965" i="1" s="1"/>
  <c r="AF966" i="1"/>
  <c r="AG966" i="1" s="1"/>
  <c r="AF967" i="1"/>
  <c r="AG967" i="1" s="1"/>
  <c r="AH964" i="1"/>
  <c r="AH965" i="1"/>
  <c r="AH966" i="1"/>
  <c r="AH967" i="1"/>
  <c r="T961" i="1"/>
  <c r="T962" i="1"/>
  <c r="T963" i="1"/>
  <c r="AA961" i="1"/>
  <c r="U961" i="1" s="1"/>
  <c r="AA962" i="1"/>
  <c r="U962" i="1" s="1"/>
  <c r="AA963" i="1"/>
  <c r="U963" i="1" s="1"/>
  <c r="AF961" i="1"/>
  <c r="AG961" i="1" s="1"/>
  <c r="AF962" i="1"/>
  <c r="AG962" i="1" s="1"/>
  <c r="AF963" i="1"/>
  <c r="AG963" i="1" s="1"/>
  <c r="AH961" i="1"/>
  <c r="AH962" i="1"/>
  <c r="AH963" i="1"/>
  <c r="T960" i="1"/>
  <c r="AA960" i="1"/>
  <c r="U960" i="1" s="1"/>
  <c r="AF960" i="1"/>
  <c r="AG960" i="1" s="1"/>
  <c r="AH960" i="1"/>
  <c r="T958" i="1"/>
  <c r="T959" i="1"/>
  <c r="AA958" i="1"/>
  <c r="U958" i="1" s="1"/>
  <c r="AA959" i="1"/>
  <c r="U959" i="1" s="1"/>
  <c r="AF958" i="1"/>
  <c r="AG958" i="1" s="1"/>
  <c r="AF959" i="1"/>
  <c r="AG959" i="1" s="1"/>
  <c r="AH958" i="1"/>
  <c r="AH959" i="1"/>
  <c r="T956" i="1"/>
  <c r="T957" i="1"/>
  <c r="AA956" i="1"/>
  <c r="U956" i="1" s="1"/>
  <c r="AA957" i="1"/>
  <c r="U957" i="1" s="1"/>
  <c r="AF956" i="1"/>
  <c r="AG956" i="1" s="1"/>
  <c r="AF957" i="1"/>
  <c r="AG957" i="1" s="1"/>
  <c r="AH956" i="1"/>
  <c r="AH957" i="1"/>
  <c r="T954" i="1"/>
  <c r="T955" i="1"/>
  <c r="AA954" i="1"/>
  <c r="U954" i="1" s="1"/>
  <c r="AA955" i="1"/>
  <c r="U955" i="1" s="1"/>
  <c r="AF954" i="1"/>
  <c r="AG954" i="1" s="1"/>
  <c r="AF955" i="1"/>
  <c r="AG955" i="1" s="1"/>
  <c r="AH954" i="1"/>
  <c r="AH955" i="1"/>
  <c r="T952" i="1"/>
  <c r="T953" i="1"/>
  <c r="AA952" i="1"/>
  <c r="U952" i="1" s="1"/>
  <c r="AA953" i="1"/>
  <c r="U953" i="1" s="1"/>
  <c r="AF952" i="1"/>
  <c r="AG952" i="1" s="1"/>
  <c r="AF953" i="1"/>
  <c r="AG953" i="1" s="1"/>
  <c r="AH952" i="1"/>
  <c r="AH953" i="1"/>
  <c r="T951" i="1"/>
  <c r="AA951" i="1"/>
  <c r="U951" i="1" s="1"/>
  <c r="AF951" i="1"/>
  <c r="AG951" i="1" s="1"/>
  <c r="AH951" i="1"/>
  <c r="T948" i="1"/>
  <c r="T949" i="1"/>
  <c r="T950" i="1"/>
  <c r="AA948" i="1"/>
  <c r="U948" i="1" s="1"/>
  <c r="AA949" i="1"/>
  <c r="U949" i="1" s="1"/>
  <c r="AA950" i="1"/>
  <c r="U950" i="1" s="1"/>
  <c r="AF948" i="1"/>
  <c r="AG948" i="1" s="1"/>
  <c r="AF949" i="1"/>
  <c r="AG949" i="1" s="1"/>
  <c r="AF950" i="1"/>
  <c r="AG950" i="1" s="1"/>
  <c r="AH948" i="1"/>
  <c r="AH949" i="1"/>
  <c r="AH950" i="1"/>
  <c r="T947" i="1"/>
  <c r="AA947" i="1"/>
  <c r="U947" i="1" s="1"/>
  <c r="AF947" i="1"/>
  <c r="AG947" i="1" s="1"/>
  <c r="AH947" i="1"/>
  <c r="T945" i="1"/>
  <c r="T946" i="1"/>
  <c r="AA945" i="1"/>
  <c r="U945" i="1" s="1"/>
  <c r="AA946" i="1"/>
  <c r="U946" i="1" s="1"/>
  <c r="AF945" i="1"/>
  <c r="AG945" i="1" s="1"/>
  <c r="AF946" i="1"/>
  <c r="AG946" i="1" s="1"/>
  <c r="AH945" i="1"/>
  <c r="AH946" i="1"/>
  <c r="T943" i="1"/>
  <c r="T944" i="1"/>
  <c r="AA943" i="1"/>
  <c r="U943" i="1" s="1"/>
  <c r="AA944" i="1"/>
  <c r="U944" i="1" s="1"/>
  <c r="AF943" i="1"/>
  <c r="AG943" i="1" s="1"/>
  <c r="AF944" i="1"/>
  <c r="AG944" i="1" s="1"/>
  <c r="AH943" i="1"/>
  <c r="AH944" i="1"/>
  <c r="T941" i="1"/>
  <c r="T942" i="1"/>
  <c r="AA941" i="1"/>
  <c r="U941" i="1" s="1"/>
  <c r="AA942" i="1"/>
  <c r="U942" i="1" s="1"/>
  <c r="AF941" i="1"/>
  <c r="AG941" i="1" s="1"/>
  <c r="AF942" i="1"/>
  <c r="AG942" i="1" s="1"/>
  <c r="AH941" i="1"/>
  <c r="AH942" i="1"/>
  <c r="T939" i="1"/>
  <c r="T940" i="1"/>
  <c r="AA939" i="1"/>
  <c r="U939" i="1" s="1"/>
  <c r="AA940" i="1"/>
  <c r="U940" i="1" s="1"/>
  <c r="AF939" i="1"/>
  <c r="AG939" i="1" s="1"/>
  <c r="AF940" i="1"/>
  <c r="AG940" i="1" s="1"/>
  <c r="AH939" i="1"/>
  <c r="AH940" i="1"/>
  <c r="T936" i="1"/>
  <c r="T937" i="1"/>
  <c r="T938" i="1"/>
  <c r="AA936" i="1"/>
  <c r="U936" i="1" s="1"/>
  <c r="AA937" i="1"/>
  <c r="U937" i="1" s="1"/>
  <c r="AA938" i="1"/>
  <c r="U938" i="1" s="1"/>
  <c r="AF936" i="1"/>
  <c r="AG936" i="1" s="1"/>
  <c r="AF937" i="1"/>
  <c r="AG937" i="1" s="1"/>
  <c r="AF938" i="1"/>
  <c r="AG938" i="1" s="1"/>
  <c r="AH936" i="1"/>
  <c r="AH937" i="1"/>
  <c r="AH938" i="1"/>
  <c r="T933" i="1"/>
  <c r="T934" i="1"/>
  <c r="T935" i="1"/>
  <c r="AA933" i="1"/>
  <c r="U933" i="1" s="1"/>
  <c r="AA934" i="1"/>
  <c r="U934" i="1" s="1"/>
  <c r="AA935" i="1"/>
  <c r="U935" i="1" s="1"/>
  <c r="AF933" i="1"/>
  <c r="AG933" i="1" s="1"/>
  <c r="AF934" i="1"/>
  <c r="AG934" i="1" s="1"/>
  <c r="AF935" i="1"/>
  <c r="AG935" i="1" s="1"/>
  <c r="AH933" i="1"/>
  <c r="AH934" i="1"/>
  <c r="AH935" i="1"/>
  <c r="T928" i="1"/>
  <c r="T929" i="1"/>
  <c r="T930" i="1"/>
  <c r="T931" i="1"/>
  <c r="T932" i="1"/>
  <c r="AA928" i="1"/>
  <c r="U928" i="1" s="1"/>
  <c r="AA929" i="1"/>
  <c r="U929" i="1" s="1"/>
  <c r="AA930" i="1"/>
  <c r="U930" i="1" s="1"/>
  <c r="AA931" i="1"/>
  <c r="U931" i="1" s="1"/>
  <c r="AA932" i="1"/>
  <c r="U932" i="1" s="1"/>
  <c r="AF928" i="1"/>
  <c r="AG928" i="1" s="1"/>
  <c r="AF929" i="1"/>
  <c r="AG929" i="1" s="1"/>
  <c r="AF930" i="1"/>
  <c r="AG930" i="1" s="1"/>
  <c r="AF931" i="1"/>
  <c r="AG931" i="1" s="1"/>
  <c r="AF932" i="1"/>
  <c r="AG932" i="1" s="1"/>
  <c r="AH928" i="1"/>
  <c r="AH929" i="1"/>
  <c r="AH930" i="1"/>
  <c r="AH931" i="1"/>
  <c r="AH932" i="1"/>
  <c r="T926" i="1"/>
  <c r="T927" i="1"/>
  <c r="AA926" i="1"/>
  <c r="U926" i="1" s="1"/>
  <c r="AA927" i="1"/>
  <c r="U927" i="1" s="1"/>
  <c r="AF926" i="1"/>
  <c r="AG926" i="1" s="1"/>
  <c r="AF927" i="1"/>
  <c r="AG927" i="1" s="1"/>
  <c r="AH926" i="1"/>
  <c r="AH927" i="1"/>
  <c r="T925" i="1"/>
  <c r="AA925" i="1"/>
  <c r="U925" i="1" s="1"/>
  <c r="AF925" i="1"/>
  <c r="AG925" i="1" s="1"/>
  <c r="AH925" i="1"/>
  <c r="T923" i="1"/>
  <c r="T924" i="1"/>
  <c r="AA923" i="1"/>
  <c r="U923" i="1" s="1"/>
  <c r="AA924" i="1"/>
  <c r="U924" i="1" s="1"/>
  <c r="AF923" i="1"/>
  <c r="AG923" i="1" s="1"/>
  <c r="AF924" i="1"/>
  <c r="AG924" i="1" s="1"/>
  <c r="AH923" i="1"/>
  <c r="AH924" i="1"/>
  <c r="T922" i="1"/>
  <c r="AA922" i="1"/>
  <c r="U922" i="1" s="1"/>
  <c r="AF922" i="1"/>
  <c r="AG922" i="1" s="1"/>
  <c r="AH922" i="1"/>
  <c r="T920" i="1"/>
  <c r="T921" i="1"/>
  <c r="AA920" i="1"/>
  <c r="U920" i="1" s="1"/>
  <c r="AA921" i="1"/>
  <c r="U921" i="1" s="1"/>
  <c r="AF920" i="1"/>
  <c r="AG920" i="1" s="1"/>
  <c r="AF921" i="1"/>
  <c r="AG921" i="1" s="1"/>
  <c r="AH920" i="1"/>
  <c r="AH921" i="1"/>
  <c r="T919" i="1"/>
  <c r="AA919" i="1"/>
  <c r="U919" i="1" s="1"/>
  <c r="AF919" i="1"/>
  <c r="AG919" i="1" s="1"/>
  <c r="AH919" i="1"/>
  <c r="T917" i="1"/>
  <c r="T918" i="1"/>
  <c r="AA917" i="1"/>
  <c r="U917" i="1" s="1"/>
  <c r="AA918" i="1"/>
  <c r="U918" i="1" s="1"/>
  <c r="AF917" i="1"/>
  <c r="AG917" i="1" s="1"/>
  <c r="AF918" i="1"/>
  <c r="AG918" i="1" s="1"/>
  <c r="AH917" i="1"/>
  <c r="AH918" i="1"/>
  <c r="T915" i="1"/>
  <c r="T916" i="1"/>
  <c r="AA915" i="1"/>
  <c r="U915" i="1" s="1"/>
  <c r="AA916" i="1"/>
  <c r="U916" i="1" s="1"/>
  <c r="AF915" i="1"/>
  <c r="AG915" i="1" s="1"/>
  <c r="AF916" i="1"/>
  <c r="AG916" i="1" s="1"/>
  <c r="AH915" i="1"/>
  <c r="AH916" i="1"/>
  <c r="T914" i="1"/>
  <c r="AA914" i="1"/>
  <c r="U914" i="1" s="1"/>
  <c r="AF914" i="1"/>
  <c r="AG914" i="1" s="1"/>
  <c r="AH914" i="1"/>
  <c r="T912" i="1"/>
  <c r="T913" i="1"/>
  <c r="AA912" i="1"/>
  <c r="U912" i="1" s="1"/>
  <c r="AA913" i="1"/>
  <c r="U913" i="1" s="1"/>
  <c r="AF912" i="1"/>
  <c r="AG912" i="1" s="1"/>
  <c r="AF913" i="1"/>
  <c r="AG913" i="1" s="1"/>
  <c r="AH912" i="1"/>
  <c r="AH913" i="1"/>
  <c r="T910" i="1"/>
  <c r="T911" i="1"/>
  <c r="AA910" i="1"/>
  <c r="U910" i="1" s="1"/>
  <c r="AA911" i="1"/>
  <c r="U911" i="1" s="1"/>
  <c r="AF910" i="1"/>
  <c r="AG910" i="1" s="1"/>
  <c r="AF911" i="1"/>
  <c r="AG911" i="1" s="1"/>
  <c r="AH910" i="1"/>
  <c r="AH911" i="1"/>
  <c r="T906" i="1"/>
  <c r="T907" i="1"/>
  <c r="T908" i="1"/>
  <c r="T909" i="1"/>
  <c r="AA906" i="1"/>
  <c r="U906" i="1" s="1"/>
  <c r="AA907" i="1"/>
  <c r="U907" i="1" s="1"/>
  <c r="AA908" i="1"/>
  <c r="U908" i="1" s="1"/>
  <c r="AA909" i="1"/>
  <c r="U909" i="1" s="1"/>
  <c r="AF906" i="1"/>
  <c r="AG906" i="1" s="1"/>
  <c r="AF907" i="1"/>
  <c r="AG907" i="1" s="1"/>
  <c r="AF908" i="1"/>
  <c r="AG908" i="1" s="1"/>
  <c r="AF909" i="1"/>
  <c r="AG909" i="1" s="1"/>
  <c r="AH906" i="1"/>
  <c r="AH907" i="1"/>
  <c r="AH908" i="1"/>
  <c r="AH909" i="1"/>
  <c r="T904" i="1"/>
  <c r="T905" i="1"/>
  <c r="AA904" i="1"/>
  <c r="U904" i="1" s="1"/>
  <c r="AA905" i="1"/>
  <c r="U905" i="1" s="1"/>
  <c r="AF904" i="1"/>
  <c r="AG904" i="1" s="1"/>
  <c r="AF905" i="1"/>
  <c r="AG905" i="1" s="1"/>
  <c r="AH904" i="1"/>
  <c r="AH905" i="1"/>
  <c r="T903" i="1"/>
  <c r="AA903" i="1"/>
  <c r="U903" i="1" s="1"/>
  <c r="AF903" i="1"/>
  <c r="AG903" i="1" s="1"/>
  <c r="AH903" i="1"/>
  <c r="T902" i="1"/>
  <c r="AA902" i="1"/>
  <c r="U902" i="1" s="1"/>
  <c r="AF902" i="1"/>
  <c r="AG902" i="1" s="1"/>
  <c r="AH902" i="1"/>
  <c r="T900" i="1"/>
  <c r="T901" i="1"/>
  <c r="AA900" i="1"/>
  <c r="U900" i="1" s="1"/>
  <c r="AA901" i="1"/>
  <c r="U901" i="1" s="1"/>
  <c r="AF900" i="1"/>
  <c r="AG900" i="1" s="1"/>
  <c r="AF901" i="1"/>
  <c r="AG901" i="1" s="1"/>
  <c r="AH900" i="1"/>
  <c r="AH901" i="1"/>
  <c r="T899" i="1"/>
  <c r="AA899" i="1"/>
  <c r="U899" i="1" s="1"/>
  <c r="AF899" i="1"/>
  <c r="AG899" i="1" s="1"/>
  <c r="AH899" i="1"/>
  <c r="T895" i="1"/>
  <c r="T896" i="1"/>
  <c r="T897" i="1"/>
  <c r="T898" i="1"/>
  <c r="AA895" i="1"/>
  <c r="U895" i="1" s="1"/>
  <c r="AA896" i="1"/>
  <c r="U896" i="1" s="1"/>
  <c r="AA897" i="1"/>
  <c r="U897" i="1" s="1"/>
  <c r="AA898" i="1"/>
  <c r="U898" i="1" s="1"/>
  <c r="AF895" i="1"/>
  <c r="AG895" i="1" s="1"/>
  <c r="AF896" i="1"/>
  <c r="AG896" i="1" s="1"/>
  <c r="AF897" i="1"/>
  <c r="AG897" i="1" s="1"/>
  <c r="AF898" i="1"/>
  <c r="AG898" i="1" s="1"/>
  <c r="AH895" i="1"/>
  <c r="AH896" i="1"/>
  <c r="AH897" i="1"/>
  <c r="AH898" i="1"/>
  <c r="T891" i="1"/>
  <c r="T892" i="1"/>
  <c r="T893" i="1"/>
  <c r="T894" i="1"/>
  <c r="AA891" i="1"/>
  <c r="U891" i="1" s="1"/>
  <c r="AA892" i="1"/>
  <c r="U892" i="1" s="1"/>
  <c r="AA893" i="1"/>
  <c r="U893" i="1" s="1"/>
  <c r="AA894" i="1"/>
  <c r="U894" i="1" s="1"/>
  <c r="AF891" i="1"/>
  <c r="AG891" i="1" s="1"/>
  <c r="AF892" i="1"/>
  <c r="AG892" i="1" s="1"/>
  <c r="AF893" i="1"/>
  <c r="AG893" i="1" s="1"/>
  <c r="AF894" i="1"/>
  <c r="AG894" i="1" s="1"/>
  <c r="AH891" i="1"/>
  <c r="AH892" i="1"/>
  <c r="AH893" i="1"/>
  <c r="AH894" i="1"/>
  <c r="T889" i="1"/>
  <c r="T890" i="1"/>
  <c r="AA889" i="1"/>
  <c r="U889" i="1" s="1"/>
  <c r="AA890" i="1"/>
  <c r="U890" i="1" s="1"/>
  <c r="AF889" i="1"/>
  <c r="AG889" i="1" s="1"/>
  <c r="AF890" i="1"/>
  <c r="AG890" i="1" s="1"/>
  <c r="AH889" i="1"/>
  <c r="AH890" i="1"/>
  <c r="T888" i="1"/>
  <c r="AA888" i="1"/>
  <c r="U888" i="1" s="1"/>
  <c r="AF888" i="1"/>
  <c r="AG888" i="1" s="1"/>
  <c r="AH888" i="1"/>
  <c r="T887" i="1"/>
  <c r="AA887" i="1"/>
  <c r="U887" i="1" s="1"/>
  <c r="AF887" i="1"/>
  <c r="AG887" i="1" s="1"/>
  <c r="AH887" i="1"/>
  <c r="T883" i="1"/>
  <c r="T884" i="1"/>
  <c r="T885" i="1"/>
  <c r="T886" i="1"/>
  <c r="AA883" i="1"/>
  <c r="U883" i="1" s="1"/>
  <c r="AA884" i="1"/>
  <c r="U884" i="1" s="1"/>
  <c r="AA885" i="1"/>
  <c r="U885" i="1" s="1"/>
  <c r="AA886" i="1"/>
  <c r="U886" i="1" s="1"/>
  <c r="AF883" i="1"/>
  <c r="AG883" i="1" s="1"/>
  <c r="AF884" i="1"/>
  <c r="AG884" i="1" s="1"/>
  <c r="AF885" i="1"/>
  <c r="AG885" i="1" s="1"/>
  <c r="AF886" i="1"/>
  <c r="AG886" i="1" s="1"/>
  <c r="AH883" i="1"/>
  <c r="AH884" i="1"/>
  <c r="AH885" i="1"/>
  <c r="AH886" i="1"/>
  <c r="T882" i="1"/>
  <c r="AA882" i="1"/>
  <c r="U882" i="1" s="1"/>
  <c r="AF882" i="1"/>
  <c r="AG882" i="1" s="1"/>
  <c r="AH882" i="1"/>
  <c r="T879" i="1"/>
  <c r="T880" i="1"/>
  <c r="T881" i="1"/>
  <c r="AA879" i="1"/>
  <c r="U879" i="1" s="1"/>
  <c r="AA880" i="1"/>
  <c r="U880" i="1" s="1"/>
  <c r="AA881" i="1"/>
  <c r="U881" i="1" s="1"/>
  <c r="AF879" i="1"/>
  <c r="AG879" i="1" s="1"/>
  <c r="AF880" i="1"/>
  <c r="AG880" i="1" s="1"/>
  <c r="AF881" i="1"/>
  <c r="AG881" i="1" s="1"/>
  <c r="AH879" i="1"/>
  <c r="AH880" i="1"/>
  <c r="AH881" i="1"/>
  <c r="T878" i="1"/>
  <c r="AA878" i="1"/>
  <c r="U878" i="1" s="1"/>
  <c r="AF878" i="1"/>
  <c r="AG878" i="1" s="1"/>
  <c r="AH878" i="1"/>
  <c r="T877" i="1"/>
  <c r="AA877" i="1"/>
  <c r="U877" i="1" s="1"/>
  <c r="AF877" i="1"/>
  <c r="AG877" i="1" s="1"/>
  <c r="AH877" i="1"/>
  <c r="T873" i="1"/>
  <c r="T874" i="1"/>
  <c r="T875" i="1"/>
  <c r="T876" i="1"/>
  <c r="AA873" i="1"/>
  <c r="U873" i="1" s="1"/>
  <c r="AA874" i="1"/>
  <c r="U874" i="1" s="1"/>
  <c r="AA875" i="1"/>
  <c r="U875" i="1" s="1"/>
  <c r="AA876" i="1"/>
  <c r="U876" i="1" s="1"/>
  <c r="AF873" i="1"/>
  <c r="AG873" i="1" s="1"/>
  <c r="AF874" i="1"/>
  <c r="AG874" i="1" s="1"/>
  <c r="AF875" i="1"/>
  <c r="AG875" i="1" s="1"/>
  <c r="AF876" i="1"/>
  <c r="AG876" i="1" s="1"/>
  <c r="AH873" i="1"/>
  <c r="AH874" i="1"/>
  <c r="AH875" i="1"/>
  <c r="AH876" i="1"/>
  <c r="T872" i="1"/>
  <c r="AA872" i="1"/>
  <c r="U872" i="1" s="1"/>
  <c r="AF872" i="1"/>
  <c r="AG872" i="1" s="1"/>
  <c r="AH872" i="1"/>
  <c r="T869" i="1"/>
  <c r="T870" i="1"/>
  <c r="T871" i="1"/>
  <c r="AA869" i="1"/>
  <c r="U869" i="1" s="1"/>
  <c r="AA870" i="1"/>
  <c r="U870" i="1" s="1"/>
  <c r="AA871" i="1"/>
  <c r="U871" i="1" s="1"/>
  <c r="AF869" i="1"/>
  <c r="AG869" i="1" s="1"/>
  <c r="AF870" i="1"/>
  <c r="AG870" i="1" s="1"/>
  <c r="AF871" i="1"/>
  <c r="AG871" i="1" s="1"/>
  <c r="AH869" i="1"/>
  <c r="AH870" i="1"/>
  <c r="AH871" i="1"/>
  <c r="T867" i="1"/>
  <c r="T868" i="1"/>
  <c r="AA867" i="1"/>
  <c r="U867" i="1" s="1"/>
  <c r="AA868" i="1"/>
  <c r="U868" i="1" s="1"/>
  <c r="AF867" i="1"/>
  <c r="AG867" i="1" s="1"/>
  <c r="AF868" i="1"/>
  <c r="AG868" i="1" s="1"/>
  <c r="AH867" i="1"/>
  <c r="AH868" i="1"/>
  <c r="T866" i="1"/>
  <c r="AA866" i="1"/>
  <c r="U866" i="1" s="1"/>
  <c r="AF866" i="1"/>
  <c r="AG866" i="1" s="1"/>
  <c r="AH866" i="1"/>
  <c r="AP1041" i="1" l="1"/>
  <c r="AP905" i="1"/>
  <c r="AP918" i="1"/>
  <c r="AP911" i="1"/>
  <c r="AP916" i="1"/>
  <c r="BG1061" i="1"/>
  <c r="BQ1061" i="1" s="1"/>
  <c r="BK1061" i="1"/>
  <c r="BL1061" i="1"/>
  <c r="AI1060" i="1"/>
  <c r="BL1060" i="1" s="1"/>
  <c r="AP1059" i="1"/>
  <c r="BF1059" i="1"/>
  <c r="BI1059" i="1"/>
  <c r="AO1059" i="1"/>
  <c r="AU1059" i="1"/>
  <c r="AP1060" i="1"/>
  <c r="BJ1060" i="1"/>
  <c r="AQ1060" i="1"/>
  <c r="AT1060" i="1"/>
  <c r="AU1060" i="1"/>
  <c r="BH1060" i="1"/>
  <c r="AO1060" i="1"/>
  <c r="AS1060" i="1"/>
  <c r="BE1060" i="1"/>
  <c r="BF1060" i="1"/>
  <c r="BI1060" i="1"/>
  <c r="AP1057" i="1"/>
  <c r="BF1057" i="1"/>
  <c r="BI1057" i="1"/>
  <c r="AU1057" i="1"/>
  <c r="AO1057" i="1"/>
  <c r="AI1058" i="1"/>
  <c r="AP1058" i="1"/>
  <c r="AS1058" i="1"/>
  <c r="BJ1058" i="1"/>
  <c r="AQ1058" i="1"/>
  <c r="AT1058" i="1"/>
  <c r="BE1058" i="1"/>
  <c r="BH1058" i="1"/>
  <c r="AO1058" i="1"/>
  <c r="AU1058" i="1"/>
  <c r="BF1058" i="1"/>
  <c r="BI1058" i="1"/>
  <c r="AI1052" i="1"/>
  <c r="BH1059" i="1"/>
  <c r="BE1059" i="1"/>
  <c r="AT1059" i="1"/>
  <c r="AQ1059" i="1"/>
  <c r="AI1059" i="1"/>
  <c r="BJ1059" i="1"/>
  <c r="AS1059" i="1"/>
  <c r="AI1056" i="1"/>
  <c r="AP1056" i="1"/>
  <c r="AS1056" i="1"/>
  <c r="BJ1056" i="1"/>
  <c r="AQ1056" i="1"/>
  <c r="AT1056" i="1"/>
  <c r="BE1056" i="1"/>
  <c r="BH1056" i="1"/>
  <c r="AO1056" i="1"/>
  <c r="AU1056" i="1"/>
  <c r="BF1056" i="1"/>
  <c r="BI1056" i="1"/>
  <c r="AP1055" i="1"/>
  <c r="AO1055" i="1"/>
  <c r="AU1055" i="1"/>
  <c r="BI1055" i="1"/>
  <c r="BH1057" i="1"/>
  <c r="BE1057" i="1"/>
  <c r="AT1057" i="1"/>
  <c r="AQ1057" i="1"/>
  <c r="AI1057" i="1"/>
  <c r="BJ1057" i="1"/>
  <c r="AS1057" i="1"/>
  <c r="AP1054" i="1"/>
  <c r="BF1054" i="1"/>
  <c r="BI1054" i="1"/>
  <c r="AU1054" i="1"/>
  <c r="AO1054" i="1"/>
  <c r="AI1055" i="1"/>
  <c r="BH1055" i="1"/>
  <c r="AT1055" i="1"/>
  <c r="AS1055" i="1"/>
  <c r="BF1055" i="1"/>
  <c r="BE1055" i="1"/>
  <c r="AQ1055" i="1"/>
  <c r="BJ1055" i="1"/>
  <c r="AI1053" i="1"/>
  <c r="AQ1052" i="1"/>
  <c r="AO1052" i="1"/>
  <c r="AU1052" i="1"/>
  <c r="BF1052" i="1"/>
  <c r="BI1052" i="1"/>
  <c r="AP1053" i="1"/>
  <c r="AS1053" i="1"/>
  <c r="BJ1053" i="1"/>
  <c r="AQ1053" i="1"/>
  <c r="AT1053" i="1"/>
  <c r="BE1053" i="1"/>
  <c r="BH1053" i="1"/>
  <c r="AO1053" i="1"/>
  <c r="AU1053" i="1"/>
  <c r="BF1053" i="1"/>
  <c r="BI1053" i="1"/>
  <c r="BH1054" i="1"/>
  <c r="BE1054" i="1"/>
  <c r="AT1054" i="1"/>
  <c r="AQ1054" i="1"/>
  <c r="AI1054" i="1"/>
  <c r="BJ1054" i="1"/>
  <c r="AS1054" i="1"/>
  <c r="AI1051" i="1"/>
  <c r="AP1049" i="1"/>
  <c r="AS1049" i="1"/>
  <c r="BJ1049" i="1"/>
  <c r="AO1049" i="1"/>
  <c r="AU1049" i="1"/>
  <c r="BF1049" i="1"/>
  <c r="BI1049" i="1"/>
  <c r="AQ1049" i="1"/>
  <c r="AT1049" i="1"/>
  <c r="BE1049" i="1"/>
  <c r="BH1049" i="1"/>
  <c r="AI1050" i="1"/>
  <c r="AQ1051" i="1"/>
  <c r="AT1051" i="1"/>
  <c r="BE1051" i="1"/>
  <c r="BH1051" i="1"/>
  <c r="AP1051" i="1"/>
  <c r="AS1051" i="1"/>
  <c r="BJ1051" i="1"/>
  <c r="AO1051" i="1"/>
  <c r="AU1051" i="1"/>
  <c r="BF1051" i="1"/>
  <c r="BI1051" i="1"/>
  <c r="BH1050" i="1"/>
  <c r="AP1050" i="1"/>
  <c r="AS1050" i="1"/>
  <c r="BJ1050" i="1"/>
  <c r="BE1050" i="1"/>
  <c r="AO1050" i="1"/>
  <c r="AU1050" i="1"/>
  <c r="BF1050" i="1"/>
  <c r="BI1050" i="1"/>
  <c r="AQ1050" i="1"/>
  <c r="AT1050" i="1"/>
  <c r="AI1049" i="1"/>
  <c r="BJ1052" i="1"/>
  <c r="AS1052" i="1"/>
  <c r="AP1052" i="1"/>
  <c r="AI1047" i="1"/>
  <c r="BH1052" i="1"/>
  <c r="BE1052" i="1"/>
  <c r="AT1052" i="1"/>
  <c r="AP1046" i="1"/>
  <c r="AS1046" i="1"/>
  <c r="AU1046" i="1"/>
  <c r="BE1046" i="1"/>
  <c r="AO1046" i="1"/>
  <c r="AP1048" i="1"/>
  <c r="BJ1048" i="1"/>
  <c r="AQ1048" i="1"/>
  <c r="BE1048" i="1"/>
  <c r="BF1048" i="1"/>
  <c r="AS1048" i="1"/>
  <c r="AT1048" i="1"/>
  <c r="BH1048" i="1"/>
  <c r="AO1048" i="1"/>
  <c r="AU1048" i="1"/>
  <c r="BI1048" i="1"/>
  <c r="AP1047" i="1"/>
  <c r="BI1047" i="1"/>
  <c r="AO1047" i="1"/>
  <c r="AU1047" i="1"/>
  <c r="AI1044" i="1"/>
  <c r="AI1048" i="1"/>
  <c r="AI1045" i="1"/>
  <c r="BH1047" i="1"/>
  <c r="AT1047" i="1"/>
  <c r="AI1041" i="1"/>
  <c r="AI1035" i="1"/>
  <c r="AQ1046" i="1"/>
  <c r="AS1047" i="1"/>
  <c r="BF1047" i="1"/>
  <c r="BI1046" i="1"/>
  <c r="BE1047" i="1"/>
  <c r="AQ1047" i="1"/>
  <c r="BJ1047" i="1"/>
  <c r="AP1043" i="1"/>
  <c r="AO1043" i="1"/>
  <c r="AU1043" i="1"/>
  <c r="BI1043" i="1"/>
  <c r="AI1046" i="1"/>
  <c r="AP1045" i="1"/>
  <c r="AT1045" i="1"/>
  <c r="BF1045" i="1"/>
  <c r="BH1045" i="1"/>
  <c r="BJ1045" i="1"/>
  <c r="AO1045" i="1"/>
  <c r="AQ1045" i="1"/>
  <c r="AS1045" i="1"/>
  <c r="AU1045" i="1"/>
  <c r="BE1045" i="1"/>
  <c r="BI1045" i="1"/>
  <c r="AP1044" i="1"/>
  <c r="AT1044" i="1"/>
  <c r="BF1044" i="1"/>
  <c r="BH1044" i="1"/>
  <c r="BJ1044" i="1"/>
  <c r="AO1044" i="1"/>
  <c r="AQ1044" i="1"/>
  <c r="AS1044" i="1"/>
  <c r="AU1044" i="1"/>
  <c r="BE1044" i="1"/>
  <c r="BI1044" i="1"/>
  <c r="BJ1046" i="1"/>
  <c r="BH1046" i="1"/>
  <c r="BF1046" i="1"/>
  <c r="AT1046" i="1"/>
  <c r="AP1042" i="1"/>
  <c r="AO1042" i="1"/>
  <c r="AU1042" i="1"/>
  <c r="BI1042" i="1"/>
  <c r="AI1043" i="1"/>
  <c r="BH1043" i="1"/>
  <c r="AT1043" i="1"/>
  <c r="AS1043" i="1"/>
  <c r="BF1043" i="1"/>
  <c r="BE1043" i="1"/>
  <c r="AQ1043" i="1"/>
  <c r="BJ1043" i="1"/>
  <c r="AP1035" i="1"/>
  <c r="BI1035" i="1"/>
  <c r="AO1035" i="1"/>
  <c r="AU1035" i="1"/>
  <c r="AI1042" i="1"/>
  <c r="AO1041" i="1"/>
  <c r="BH1042" i="1"/>
  <c r="AT1042" i="1"/>
  <c r="AI1037" i="1"/>
  <c r="AS1042" i="1"/>
  <c r="AI1034" i="1"/>
  <c r="BI1041" i="1"/>
  <c r="BF1042" i="1"/>
  <c r="BE1042" i="1"/>
  <c r="AQ1042" i="1"/>
  <c r="AU1041" i="1"/>
  <c r="BJ1042" i="1"/>
  <c r="AQ1040" i="1"/>
  <c r="BE1040" i="1"/>
  <c r="BF1040" i="1"/>
  <c r="AS1040" i="1"/>
  <c r="AT1040" i="1"/>
  <c r="BH1040" i="1"/>
  <c r="AO1040" i="1"/>
  <c r="AU1040" i="1"/>
  <c r="BI1040" i="1"/>
  <c r="AP1040" i="1"/>
  <c r="BJ1040" i="1"/>
  <c r="BF1039" i="1"/>
  <c r="AS1039" i="1"/>
  <c r="AT1039" i="1"/>
  <c r="BH1039" i="1"/>
  <c r="AO1039" i="1"/>
  <c r="AU1039" i="1"/>
  <c r="BI1039" i="1"/>
  <c r="AP1039" i="1"/>
  <c r="BJ1039" i="1"/>
  <c r="AQ1039" i="1"/>
  <c r="BE1039" i="1"/>
  <c r="AS1038" i="1"/>
  <c r="AT1038" i="1"/>
  <c r="BH1038" i="1"/>
  <c r="AO1038" i="1"/>
  <c r="AU1038" i="1"/>
  <c r="BI1038" i="1"/>
  <c r="AP1038" i="1"/>
  <c r="BJ1038" i="1"/>
  <c r="AQ1038" i="1"/>
  <c r="BE1038" i="1"/>
  <c r="BF1038" i="1"/>
  <c r="AI1036" i="1"/>
  <c r="AT1037" i="1"/>
  <c r="BH1037" i="1"/>
  <c r="AO1037" i="1"/>
  <c r="AU1037" i="1"/>
  <c r="BI1037" i="1"/>
  <c r="AP1037" i="1"/>
  <c r="BJ1037" i="1"/>
  <c r="AQ1037" i="1"/>
  <c r="BE1037" i="1"/>
  <c r="BF1037" i="1"/>
  <c r="AS1037" i="1"/>
  <c r="AI1039" i="1"/>
  <c r="AO1036" i="1"/>
  <c r="AU1036" i="1"/>
  <c r="BI1036" i="1"/>
  <c r="AP1036" i="1"/>
  <c r="BJ1036" i="1"/>
  <c r="AQ1036" i="1"/>
  <c r="BE1036" i="1"/>
  <c r="BF1036" i="1"/>
  <c r="AS1036" i="1"/>
  <c r="AT1036" i="1"/>
  <c r="BH1036" i="1"/>
  <c r="AI1040" i="1"/>
  <c r="BH1041" i="1"/>
  <c r="BH1035" i="1"/>
  <c r="AT1041" i="1"/>
  <c r="AT1035" i="1"/>
  <c r="AS1041" i="1"/>
  <c r="AS1035" i="1"/>
  <c r="BF1041" i="1"/>
  <c r="BF1035" i="1"/>
  <c r="BE1041" i="1"/>
  <c r="BE1035" i="1"/>
  <c r="AQ1041" i="1"/>
  <c r="AQ1035" i="1"/>
  <c r="AI1038" i="1"/>
  <c r="BJ1041" i="1"/>
  <c r="BJ1035" i="1"/>
  <c r="AP1034" i="1"/>
  <c r="AS1034" i="1"/>
  <c r="BJ1034" i="1"/>
  <c r="AQ1034" i="1"/>
  <c r="AT1034" i="1"/>
  <c r="BE1034" i="1"/>
  <c r="BH1034" i="1"/>
  <c r="AO1034" i="1"/>
  <c r="AU1034" i="1"/>
  <c r="BF1034" i="1"/>
  <c r="BI1034" i="1"/>
  <c r="AP1033" i="1"/>
  <c r="AS1033" i="1"/>
  <c r="BJ1033" i="1"/>
  <c r="AQ1033" i="1"/>
  <c r="AT1033" i="1"/>
  <c r="BE1033" i="1"/>
  <c r="BH1033" i="1"/>
  <c r="AO1033" i="1"/>
  <c r="AU1033" i="1"/>
  <c r="BF1033" i="1"/>
  <c r="BI1033" i="1"/>
  <c r="AP1032" i="1"/>
  <c r="AO1032" i="1"/>
  <c r="AU1032" i="1"/>
  <c r="BI1032" i="1"/>
  <c r="AI1033" i="1"/>
  <c r="AI1023" i="1"/>
  <c r="AP1031" i="1"/>
  <c r="AO1031" i="1"/>
  <c r="AU1031" i="1"/>
  <c r="BI1031" i="1"/>
  <c r="AI1032" i="1"/>
  <c r="BH1032" i="1"/>
  <c r="AT1032" i="1"/>
  <c r="AS1032" i="1"/>
  <c r="BF1032" i="1"/>
  <c r="BE1032" i="1"/>
  <c r="AQ1032" i="1"/>
  <c r="BJ1032" i="1"/>
  <c r="AP1030" i="1"/>
  <c r="AO1030" i="1"/>
  <c r="AU1030" i="1"/>
  <c r="BI1030" i="1"/>
  <c r="AI1031" i="1"/>
  <c r="BH1031" i="1"/>
  <c r="AT1031" i="1"/>
  <c r="AS1031" i="1"/>
  <c r="BF1031" i="1"/>
  <c r="BE1031" i="1"/>
  <c r="AQ1031" i="1"/>
  <c r="BJ1031" i="1"/>
  <c r="AP1029" i="1"/>
  <c r="BF1029" i="1"/>
  <c r="BI1029" i="1"/>
  <c r="AO1029" i="1"/>
  <c r="AU1029" i="1"/>
  <c r="AI1030" i="1"/>
  <c r="BH1030" i="1"/>
  <c r="AT1030" i="1"/>
  <c r="AS1030" i="1"/>
  <c r="AI1026" i="1"/>
  <c r="BF1030" i="1"/>
  <c r="BE1030" i="1"/>
  <c r="AQ1030" i="1"/>
  <c r="BJ1030" i="1"/>
  <c r="AI1028" i="1"/>
  <c r="AQ1026" i="1"/>
  <c r="BI1026" i="1"/>
  <c r="AP1028" i="1"/>
  <c r="AS1028" i="1"/>
  <c r="BJ1028" i="1"/>
  <c r="AQ1028" i="1"/>
  <c r="AT1028" i="1"/>
  <c r="BE1028" i="1"/>
  <c r="BH1028" i="1"/>
  <c r="AO1028" i="1"/>
  <c r="AU1028" i="1"/>
  <c r="BF1028" i="1"/>
  <c r="BI1028" i="1"/>
  <c r="AP1027" i="1"/>
  <c r="AO1027" i="1"/>
  <c r="AU1027" i="1"/>
  <c r="BI1027" i="1"/>
  <c r="BH1029" i="1"/>
  <c r="BE1029" i="1"/>
  <c r="AT1029" i="1"/>
  <c r="AQ1029" i="1"/>
  <c r="AI1029" i="1"/>
  <c r="BJ1029" i="1"/>
  <c r="AS1029" i="1"/>
  <c r="AI1027" i="1"/>
  <c r="BH1027" i="1"/>
  <c r="AT1027" i="1"/>
  <c r="BF1026" i="1"/>
  <c r="AS1027" i="1"/>
  <c r="AU1026" i="1"/>
  <c r="BF1027" i="1"/>
  <c r="AO1026" i="1"/>
  <c r="BE1027" i="1"/>
  <c r="AQ1027" i="1"/>
  <c r="BJ1027" i="1"/>
  <c r="AP1023" i="1"/>
  <c r="AS1023" i="1"/>
  <c r="BJ1023" i="1"/>
  <c r="AO1023" i="1"/>
  <c r="AU1023" i="1"/>
  <c r="BF1023" i="1"/>
  <c r="BI1023" i="1"/>
  <c r="AQ1023" i="1"/>
  <c r="AT1023" i="1"/>
  <c r="BE1023" i="1"/>
  <c r="BH1023" i="1"/>
  <c r="AP1022" i="1"/>
  <c r="AO1022" i="1"/>
  <c r="AU1022" i="1"/>
  <c r="BI1022" i="1"/>
  <c r="AI1025" i="1"/>
  <c r="AI1024" i="1"/>
  <c r="AQ1025" i="1"/>
  <c r="AT1025" i="1"/>
  <c r="BE1025" i="1"/>
  <c r="BH1025" i="1"/>
  <c r="AP1025" i="1"/>
  <c r="AS1025" i="1"/>
  <c r="BJ1025" i="1"/>
  <c r="AO1025" i="1"/>
  <c r="AU1025" i="1"/>
  <c r="BF1025" i="1"/>
  <c r="BI1025" i="1"/>
  <c r="AP1024" i="1"/>
  <c r="AS1024" i="1"/>
  <c r="BJ1024" i="1"/>
  <c r="AO1024" i="1"/>
  <c r="AU1024" i="1"/>
  <c r="BF1024" i="1"/>
  <c r="BI1024" i="1"/>
  <c r="AQ1024" i="1"/>
  <c r="AT1024" i="1"/>
  <c r="BE1024" i="1"/>
  <c r="BH1024" i="1"/>
  <c r="BJ1026" i="1"/>
  <c r="AS1026" i="1"/>
  <c r="AP1026" i="1"/>
  <c r="BH1026" i="1"/>
  <c r="BE1026" i="1"/>
  <c r="AT1026" i="1"/>
  <c r="AP1021" i="1"/>
  <c r="AO1021" i="1"/>
  <c r="AU1021" i="1"/>
  <c r="BI1021" i="1"/>
  <c r="AI1022" i="1"/>
  <c r="BH1022" i="1"/>
  <c r="AT1022" i="1"/>
  <c r="AS1022" i="1"/>
  <c r="BF1022" i="1"/>
  <c r="BE1022" i="1"/>
  <c r="AQ1022" i="1"/>
  <c r="BJ1022" i="1"/>
  <c r="AP1020" i="1"/>
  <c r="BF1020" i="1"/>
  <c r="BI1020" i="1"/>
  <c r="AO1020" i="1"/>
  <c r="AU1020" i="1"/>
  <c r="AI1021" i="1"/>
  <c r="BH1021" i="1"/>
  <c r="AT1021" i="1"/>
  <c r="AI1015" i="1"/>
  <c r="AS1021" i="1"/>
  <c r="BF1021" i="1"/>
  <c r="BE1021" i="1"/>
  <c r="AQ1021" i="1"/>
  <c r="BJ1021" i="1"/>
  <c r="AP1018" i="1"/>
  <c r="BF1018" i="1"/>
  <c r="BI1018" i="1"/>
  <c r="AO1018" i="1"/>
  <c r="AU1018" i="1"/>
  <c r="AP1019" i="1"/>
  <c r="AS1019" i="1"/>
  <c r="BJ1019" i="1"/>
  <c r="AQ1019" i="1"/>
  <c r="AT1019" i="1"/>
  <c r="BE1019" i="1"/>
  <c r="BH1019" i="1"/>
  <c r="AO1019" i="1"/>
  <c r="AU1019" i="1"/>
  <c r="BF1019" i="1"/>
  <c r="BI1019" i="1"/>
  <c r="AI1019" i="1"/>
  <c r="BH1020" i="1"/>
  <c r="BE1020" i="1"/>
  <c r="AT1020" i="1"/>
  <c r="AQ1020" i="1"/>
  <c r="AI1020" i="1"/>
  <c r="BJ1020" i="1"/>
  <c r="AS1020" i="1"/>
  <c r="AP1016" i="1"/>
  <c r="AU1016" i="1"/>
  <c r="BF1016" i="1"/>
  <c r="BI1016" i="1"/>
  <c r="AO1016" i="1"/>
  <c r="AI1017" i="1"/>
  <c r="AP1017" i="1"/>
  <c r="AS1017" i="1"/>
  <c r="BJ1017" i="1"/>
  <c r="AQ1017" i="1"/>
  <c r="AT1017" i="1"/>
  <c r="BE1017" i="1"/>
  <c r="BH1017" i="1"/>
  <c r="AO1017" i="1"/>
  <c r="AU1017" i="1"/>
  <c r="BF1017" i="1"/>
  <c r="BI1017" i="1"/>
  <c r="BH1018" i="1"/>
  <c r="BE1018" i="1"/>
  <c r="AT1018" i="1"/>
  <c r="AQ1018" i="1"/>
  <c r="AI1018" i="1"/>
  <c r="BJ1018" i="1"/>
  <c r="AS1018" i="1"/>
  <c r="AP1015" i="1"/>
  <c r="AS1015" i="1"/>
  <c r="BJ1015" i="1"/>
  <c r="AQ1015" i="1"/>
  <c r="AT1015" i="1"/>
  <c r="BE1015" i="1"/>
  <c r="BH1015" i="1"/>
  <c r="AO1015" i="1"/>
  <c r="AU1015" i="1"/>
  <c r="BF1015" i="1"/>
  <c r="BI1015" i="1"/>
  <c r="AP1014" i="1"/>
  <c r="AO1014" i="1"/>
  <c r="AU1014" i="1"/>
  <c r="BI1014" i="1"/>
  <c r="BH1016" i="1"/>
  <c r="BE1016" i="1"/>
  <c r="AT1016" i="1"/>
  <c r="AQ1016" i="1"/>
  <c r="AI1016" i="1"/>
  <c r="BJ1016" i="1"/>
  <c r="AS1016" i="1"/>
  <c r="AP1013" i="1"/>
  <c r="BF1013" i="1"/>
  <c r="BI1013" i="1"/>
  <c r="AO1013" i="1"/>
  <c r="AU1013" i="1"/>
  <c r="AI1014" i="1"/>
  <c r="BH1014" i="1"/>
  <c r="AT1014" i="1"/>
  <c r="AS1014" i="1"/>
  <c r="BF1014" i="1"/>
  <c r="AI1005" i="1"/>
  <c r="BE1014" i="1"/>
  <c r="AQ1014" i="1"/>
  <c r="BJ1014" i="1"/>
  <c r="AP1011" i="1"/>
  <c r="BF1011" i="1"/>
  <c r="BI1011" i="1"/>
  <c r="AO1011" i="1"/>
  <c r="AU1011" i="1"/>
  <c r="AI1012" i="1"/>
  <c r="AP1012" i="1"/>
  <c r="AS1012" i="1"/>
  <c r="BJ1012" i="1"/>
  <c r="AQ1012" i="1"/>
  <c r="AT1012" i="1"/>
  <c r="BE1012" i="1"/>
  <c r="BH1012" i="1"/>
  <c r="AO1012" i="1"/>
  <c r="AU1012" i="1"/>
  <c r="BF1012" i="1"/>
  <c r="BI1012" i="1"/>
  <c r="BH1013" i="1"/>
  <c r="BE1013" i="1"/>
  <c r="AT1013" i="1"/>
  <c r="AQ1013" i="1"/>
  <c r="AI1013" i="1"/>
  <c r="AI1008" i="1"/>
  <c r="BJ1013" i="1"/>
  <c r="AS1013" i="1"/>
  <c r="AI1010" i="1"/>
  <c r="AP1010" i="1"/>
  <c r="AS1010" i="1"/>
  <c r="BJ1010" i="1"/>
  <c r="AQ1010" i="1"/>
  <c r="AT1010" i="1"/>
  <c r="BE1010" i="1"/>
  <c r="BH1010" i="1"/>
  <c r="AO1010" i="1"/>
  <c r="AU1010" i="1"/>
  <c r="BF1010" i="1"/>
  <c r="BI1010" i="1"/>
  <c r="AQ1008" i="1"/>
  <c r="BI1008" i="1"/>
  <c r="AP1009" i="1"/>
  <c r="AO1009" i="1"/>
  <c r="AU1009" i="1"/>
  <c r="BI1009" i="1"/>
  <c r="BH1011" i="1"/>
  <c r="BE1011" i="1"/>
  <c r="AT1011" i="1"/>
  <c r="AQ1011" i="1"/>
  <c r="AI1011" i="1"/>
  <c r="BJ1011" i="1"/>
  <c r="AS1011" i="1"/>
  <c r="AI1009" i="1"/>
  <c r="BH1009" i="1"/>
  <c r="AT1009" i="1"/>
  <c r="BF1008" i="1"/>
  <c r="AS1009" i="1"/>
  <c r="AU1008" i="1"/>
  <c r="BF1009" i="1"/>
  <c r="AO1008" i="1"/>
  <c r="BE1009" i="1"/>
  <c r="AQ1009" i="1"/>
  <c r="BJ1009" i="1"/>
  <c r="AI1007" i="1"/>
  <c r="AP1005" i="1"/>
  <c r="AS1005" i="1"/>
  <c r="BJ1005" i="1"/>
  <c r="AO1005" i="1"/>
  <c r="AU1005" i="1"/>
  <c r="BF1005" i="1"/>
  <c r="BI1005" i="1"/>
  <c r="AQ1005" i="1"/>
  <c r="AT1005" i="1"/>
  <c r="BE1005" i="1"/>
  <c r="BH1005" i="1"/>
  <c r="AI1006" i="1"/>
  <c r="AP1004" i="1"/>
  <c r="AO1004" i="1"/>
  <c r="BI1004" i="1"/>
  <c r="AU1004" i="1"/>
  <c r="BF1004" i="1"/>
  <c r="AP1003" i="1"/>
  <c r="AO1003" i="1"/>
  <c r="BI1003" i="1"/>
  <c r="AU1003" i="1"/>
  <c r="BF1003" i="1"/>
  <c r="AQ1007" i="1"/>
  <c r="AT1007" i="1"/>
  <c r="BE1007" i="1"/>
  <c r="BH1007" i="1"/>
  <c r="AP1007" i="1"/>
  <c r="AS1007" i="1"/>
  <c r="BJ1007" i="1"/>
  <c r="AO1007" i="1"/>
  <c r="AU1007" i="1"/>
  <c r="BF1007" i="1"/>
  <c r="BI1007" i="1"/>
  <c r="AP1006" i="1"/>
  <c r="AS1006" i="1"/>
  <c r="BJ1006" i="1"/>
  <c r="AO1006" i="1"/>
  <c r="AU1006" i="1"/>
  <c r="BF1006" i="1"/>
  <c r="BI1006" i="1"/>
  <c r="AQ1006" i="1"/>
  <c r="AT1006" i="1"/>
  <c r="BE1006" i="1"/>
  <c r="BH1006" i="1"/>
  <c r="BJ1008" i="1"/>
  <c r="AS1008" i="1"/>
  <c r="AP1008" i="1"/>
  <c r="BH1008" i="1"/>
  <c r="BE1008" i="1"/>
  <c r="AT1008" i="1"/>
  <c r="AP1002" i="1"/>
  <c r="AO1002" i="1"/>
  <c r="AU1002" i="1"/>
  <c r="BI1002" i="1"/>
  <c r="BH1004" i="1"/>
  <c r="BE1004" i="1"/>
  <c r="AT1004" i="1"/>
  <c r="AQ1004" i="1"/>
  <c r="AI1004" i="1"/>
  <c r="BH1003" i="1"/>
  <c r="BE1003" i="1"/>
  <c r="AT1003" i="1"/>
  <c r="AQ1003" i="1"/>
  <c r="AI1003" i="1"/>
  <c r="BJ1004" i="1"/>
  <c r="AS1004" i="1"/>
  <c r="BJ1003" i="1"/>
  <c r="AS1003" i="1"/>
  <c r="AP1001" i="1"/>
  <c r="AO1001" i="1"/>
  <c r="AU1001" i="1"/>
  <c r="BI1001" i="1"/>
  <c r="AI1002" i="1"/>
  <c r="BH1002" i="1"/>
  <c r="AT1002" i="1"/>
  <c r="AS1002" i="1"/>
  <c r="BF1002" i="1"/>
  <c r="BE1002" i="1"/>
  <c r="AQ1002" i="1"/>
  <c r="BJ1002" i="1"/>
  <c r="AP1000" i="1"/>
  <c r="AO1000" i="1"/>
  <c r="AU1000" i="1"/>
  <c r="BI1000" i="1"/>
  <c r="AI1001" i="1"/>
  <c r="BH1001" i="1"/>
  <c r="AT1001" i="1"/>
  <c r="AS1001" i="1"/>
  <c r="BF1001" i="1"/>
  <c r="BE1001" i="1"/>
  <c r="AQ1001" i="1"/>
  <c r="BJ1001" i="1"/>
  <c r="AP999" i="1"/>
  <c r="BF999" i="1"/>
  <c r="BI999" i="1"/>
  <c r="AO999" i="1"/>
  <c r="AU999" i="1"/>
  <c r="AI1000" i="1"/>
  <c r="BH1000" i="1"/>
  <c r="AT1000" i="1"/>
  <c r="AS1000" i="1"/>
  <c r="BF1000" i="1"/>
  <c r="BE1000" i="1"/>
  <c r="AQ1000" i="1"/>
  <c r="BJ1000" i="1"/>
  <c r="AP997" i="1"/>
  <c r="AO997" i="1"/>
  <c r="BI997" i="1"/>
  <c r="AU997" i="1"/>
  <c r="BF997" i="1"/>
  <c r="AI998" i="1"/>
  <c r="AP996" i="1"/>
  <c r="AO996" i="1"/>
  <c r="BI996" i="1"/>
  <c r="AU996" i="1"/>
  <c r="BF996" i="1"/>
  <c r="AP998" i="1"/>
  <c r="AS998" i="1"/>
  <c r="BJ998" i="1"/>
  <c r="AQ998" i="1"/>
  <c r="AT998" i="1"/>
  <c r="BE998" i="1"/>
  <c r="BH998" i="1"/>
  <c r="AO998" i="1"/>
  <c r="AU998" i="1"/>
  <c r="BF998" i="1"/>
  <c r="BI998" i="1"/>
  <c r="BH999" i="1"/>
  <c r="BE999" i="1"/>
  <c r="AT999" i="1"/>
  <c r="AQ999" i="1"/>
  <c r="AI999" i="1"/>
  <c r="BJ999" i="1"/>
  <c r="AS999" i="1"/>
  <c r="AP995" i="1"/>
  <c r="BF995" i="1"/>
  <c r="BI995" i="1"/>
  <c r="AO995" i="1"/>
  <c r="AU995" i="1"/>
  <c r="BH997" i="1"/>
  <c r="BE997" i="1"/>
  <c r="AT997" i="1"/>
  <c r="AQ997" i="1"/>
  <c r="AI997" i="1"/>
  <c r="BH996" i="1"/>
  <c r="BE996" i="1"/>
  <c r="AT996" i="1"/>
  <c r="AQ996" i="1"/>
  <c r="AI996" i="1"/>
  <c r="BJ997" i="1"/>
  <c r="AS997" i="1"/>
  <c r="AI992" i="1"/>
  <c r="AV992" i="1" s="1"/>
  <c r="BJ996" i="1"/>
  <c r="AS996" i="1"/>
  <c r="AP990" i="1"/>
  <c r="AS990" i="1"/>
  <c r="BI990" i="1"/>
  <c r="AI994" i="1"/>
  <c r="AP994" i="1"/>
  <c r="AS994" i="1"/>
  <c r="BJ994" i="1"/>
  <c r="AQ994" i="1"/>
  <c r="AT994" i="1"/>
  <c r="BE994" i="1"/>
  <c r="BH994" i="1"/>
  <c r="AO994" i="1"/>
  <c r="AU994" i="1"/>
  <c r="BF994" i="1"/>
  <c r="BI994" i="1"/>
  <c r="AP993" i="1"/>
  <c r="AU993" i="1"/>
  <c r="BF993" i="1"/>
  <c r="BI993" i="1"/>
  <c r="AO993" i="1"/>
  <c r="BH995" i="1"/>
  <c r="BE995" i="1"/>
  <c r="AT995" i="1"/>
  <c r="AQ995" i="1"/>
  <c r="AI995" i="1"/>
  <c r="AI989" i="1"/>
  <c r="BJ995" i="1"/>
  <c r="AS995" i="1"/>
  <c r="AT988" i="1"/>
  <c r="AO988" i="1"/>
  <c r="AU988" i="1"/>
  <c r="AP992" i="1"/>
  <c r="AS992" i="1"/>
  <c r="BJ992" i="1"/>
  <c r="AQ992" i="1"/>
  <c r="AT992" i="1"/>
  <c r="BE992" i="1"/>
  <c r="BH992" i="1"/>
  <c r="AO992" i="1"/>
  <c r="AU992" i="1"/>
  <c r="BF992" i="1"/>
  <c r="BI992" i="1"/>
  <c r="AP991" i="1"/>
  <c r="AS991" i="1"/>
  <c r="BI991" i="1"/>
  <c r="AO991" i="1"/>
  <c r="AU991" i="1"/>
  <c r="AQ991" i="1"/>
  <c r="BE991" i="1"/>
  <c r="BE990" i="1"/>
  <c r="AQ990" i="1"/>
  <c r="BH993" i="1"/>
  <c r="BE993" i="1"/>
  <c r="AT993" i="1"/>
  <c r="AQ993" i="1"/>
  <c r="AI993" i="1"/>
  <c r="AI987" i="1"/>
  <c r="AI988" i="1"/>
  <c r="AU990" i="1"/>
  <c r="AO990" i="1"/>
  <c r="BJ993" i="1"/>
  <c r="AS993" i="1"/>
  <c r="AI990" i="1"/>
  <c r="AI991" i="1"/>
  <c r="AP989" i="1"/>
  <c r="AT989" i="1"/>
  <c r="BF989" i="1"/>
  <c r="BH989" i="1"/>
  <c r="BJ989" i="1"/>
  <c r="AO989" i="1"/>
  <c r="AQ989" i="1"/>
  <c r="AS989" i="1"/>
  <c r="AU989" i="1"/>
  <c r="BE989" i="1"/>
  <c r="BI989" i="1"/>
  <c r="AI981" i="1"/>
  <c r="BJ991" i="1"/>
  <c r="BH991" i="1"/>
  <c r="BF991" i="1"/>
  <c r="AT991" i="1"/>
  <c r="AI985" i="1"/>
  <c r="BJ990" i="1"/>
  <c r="BH990" i="1"/>
  <c r="BF990" i="1"/>
  <c r="AT990" i="1"/>
  <c r="BI988" i="1"/>
  <c r="BF986" i="1"/>
  <c r="AQ986" i="1"/>
  <c r="BE986" i="1"/>
  <c r="AP986" i="1"/>
  <c r="BJ986" i="1"/>
  <c r="AO986" i="1"/>
  <c r="AU986" i="1"/>
  <c r="BI986" i="1"/>
  <c r="AT986" i="1"/>
  <c r="BH986" i="1"/>
  <c r="AS986" i="1"/>
  <c r="AI984" i="1"/>
  <c r="AP983" i="1"/>
  <c r="BF983" i="1"/>
  <c r="BI983" i="1"/>
  <c r="AO983" i="1"/>
  <c r="AU983" i="1"/>
  <c r="AI986" i="1"/>
  <c r="AQ985" i="1"/>
  <c r="BE985" i="1"/>
  <c r="AP985" i="1"/>
  <c r="BJ985" i="1"/>
  <c r="AO985" i="1"/>
  <c r="AU985" i="1"/>
  <c r="BI985" i="1"/>
  <c r="AT985" i="1"/>
  <c r="BH985" i="1"/>
  <c r="AS985" i="1"/>
  <c r="BF985" i="1"/>
  <c r="AP984" i="1"/>
  <c r="BJ984" i="1"/>
  <c r="AO984" i="1"/>
  <c r="AU984" i="1"/>
  <c r="BI984" i="1"/>
  <c r="AT984" i="1"/>
  <c r="BH984" i="1"/>
  <c r="AS984" i="1"/>
  <c r="BF984" i="1"/>
  <c r="AQ984" i="1"/>
  <c r="BE984" i="1"/>
  <c r="AS987" i="1"/>
  <c r="BF987" i="1"/>
  <c r="AQ987" i="1"/>
  <c r="BE987" i="1"/>
  <c r="AP987" i="1"/>
  <c r="BJ987" i="1"/>
  <c r="AO987" i="1"/>
  <c r="AU987" i="1"/>
  <c r="BI987" i="1"/>
  <c r="AT987" i="1"/>
  <c r="BH987" i="1"/>
  <c r="BJ988" i="1"/>
  <c r="AP988" i="1"/>
  <c r="BE988" i="1"/>
  <c r="AQ988" i="1"/>
  <c r="BF988" i="1"/>
  <c r="AS988" i="1"/>
  <c r="BH988" i="1"/>
  <c r="AI982" i="1"/>
  <c r="AP981" i="1"/>
  <c r="BI981" i="1"/>
  <c r="AP982" i="1"/>
  <c r="AS982" i="1"/>
  <c r="BJ982" i="1"/>
  <c r="AQ982" i="1"/>
  <c r="AT982" i="1"/>
  <c r="BE982" i="1"/>
  <c r="BH982" i="1"/>
  <c r="AO982" i="1"/>
  <c r="AU982" i="1"/>
  <c r="BF982" i="1"/>
  <c r="BI982" i="1"/>
  <c r="AI976" i="1"/>
  <c r="BH983" i="1"/>
  <c r="BE983" i="1"/>
  <c r="AT983" i="1"/>
  <c r="AQ983" i="1"/>
  <c r="AI983" i="1"/>
  <c r="BJ983" i="1"/>
  <c r="AS983" i="1"/>
  <c r="AP980" i="1"/>
  <c r="BF980" i="1"/>
  <c r="BI980" i="1"/>
  <c r="AU980" i="1"/>
  <c r="AO980" i="1"/>
  <c r="AU981" i="1"/>
  <c r="AO981" i="1"/>
  <c r="BH981" i="1"/>
  <c r="AT981" i="1"/>
  <c r="AI975" i="1"/>
  <c r="AS981" i="1"/>
  <c r="BF981" i="1"/>
  <c r="BE981" i="1"/>
  <c r="AQ981" i="1"/>
  <c r="BJ981" i="1"/>
  <c r="AI979" i="1"/>
  <c r="AP979" i="1"/>
  <c r="AS979" i="1"/>
  <c r="BJ979" i="1"/>
  <c r="AQ979" i="1"/>
  <c r="AT979" i="1"/>
  <c r="BE979" i="1"/>
  <c r="BH979" i="1"/>
  <c r="AO979" i="1"/>
  <c r="AU979" i="1"/>
  <c r="BF979" i="1"/>
  <c r="BI979" i="1"/>
  <c r="AP978" i="1"/>
  <c r="AO978" i="1"/>
  <c r="AU978" i="1"/>
  <c r="BI978" i="1"/>
  <c r="AI977" i="1"/>
  <c r="BH980" i="1"/>
  <c r="BE980" i="1"/>
  <c r="AT980" i="1"/>
  <c r="AQ980" i="1"/>
  <c r="AI980" i="1"/>
  <c r="BJ980" i="1"/>
  <c r="AS980" i="1"/>
  <c r="AI978" i="1"/>
  <c r="BH978" i="1"/>
  <c r="AT978" i="1"/>
  <c r="AS978" i="1"/>
  <c r="BF978" i="1"/>
  <c r="BE978" i="1"/>
  <c r="AQ978" i="1"/>
  <c r="BJ978" i="1"/>
  <c r="AP977" i="1"/>
  <c r="AT977" i="1"/>
  <c r="BF977" i="1"/>
  <c r="BH977" i="1"/>
  <c r="BJ977" i="1"/>
  <c r="AO977" i="1"/>
  <c r="AQ977" i="1"/>
  <c r="AS977" i="1"/>
  <c r="AU977" i="1"/>
  <c r="BE977" i="1"/>
  <c r="BI977" i="1"/>
  <c r="AP974" i="1"/>
  <c r="BI974" i="1"/>
  <c r="AO974" i="1"/>
  <c r="BF974" i="1"/>
  <c r="AU974" i="1"/>
  <c r="AP976" i="1"/>
  <c r="AT976" i="1"/>
  <c r="BF976" i="1"/>
  <c r="BH976" i="1"/>
  <c r="BJ976" i="1"/>
  <c r="AO976" i="1"/>
  <c r="AQ976" i="1"/>
  <c r="AS976" i="1"/>
  <c r="AU976" i="1"/>
  <c r="BE976" i="1"/>
  <c r="BI976" i="1"/>
  <c r="AP975" i="1"/>
  <c r="AT975" i="1"/>
  <c r="BF975" i="1"/>
  <c r="BH975" i="1"/>
  <c r="BJ975" i="1"/>
  <c r="AO975" i="1"/>
  <c r="AQ975" i="1"/>
  <c r="AS975" i="1"/>
  <c r="AU975" i="1"/>
  <c r="BE975" i="1"/>
  <c r="BI975" i="1"/>
  <c r="AP973" i="1"/>
  <c r="AU973" i="1"/>
  <c r="BI973" i="1"/>
  <c r="AO973" i="1"/>
  <c r="AI972" i="1"/>
  <c r="BH974" i="1"/>
  <c r="AT974" i="1"/>
  <c r="AI974" i="1"/>
  <c r="AS974" i="1"/>
  <c r="BE974" i="1"/>
  <c r="AQ974" i="1"/>
  <c r="BJ974" i="1"/>
  <c r="AI973" i="1"/>
  <c r="AP972" i="1"/>
  <c r="BI972" i="1"/>
  <c r="AU972" i="1"/>
  <c r="AO972" i="1"/>
  <c r="AS973" i="1"/>
  <c r="BF973" i="1"/>
  <c r="BH973" i="1"/>
  <c r="AT973" i="1"/>
  <c r="BE973" i="1"/>
  <c r="AQ973" i="1"/>
  <c r="AI964" i="1"/>
  <c r="BJ973" i="1"/>
  <c r="AP971" i="1"/>
  <c r="BF971" i="1"/>
  <c r="BI971" i="1"/>
  <c r="AU971" i="1"/>
  <c r="AO971" i="1"/>
  <c r="BH972" i="1"/>
  <c r="AT972" i="1"/>
  <c r="AS972" i="1"/>
  <c r="BF972" i="1"/>
  <c r="BE972" i="1"/>
  <c r="AQ972" i="1"/>
  <c r="BJ972" i="1"/>
  <c r="AI970" i="1"/>
  <c r="BL970" i="1" s="1"/>
  <c r="AP970" i="1"/>
  <c r="AS970" i="1"/>
  <c r="BJ970" i="1"/>
  <c r="AQ970" i="1"/>
  <c r="AT970" i="1"/>
  <c r="BE970" i="1"/>
  <c r="BH970" i="1"/>
  <c r="AO970" i="1"/>
  <c r="AU970" i="1"/>
  <c r="BF970" i="1"/>
  <c r="BI970" i="1"/>
  <c r="AP969" i="1"/>
  <c r="AO969" i="1"/>
  <c r="AU969" i="1"/>
  <c r="BI969" i="1"/>
  <c r="BH971" i="1"/>
  <c r="BE971" i="1"/>
  <c r="AT971" i="1"/>
  <c r="AQ971" i="1"/>
  <c r="AI971" i="1"/>
  <c r="BJ971" i="1"/>
  <c r="AS971" i="1"/>
  <c r="AP968" i="1"/>
  <c r="AO968" i="1"/>
  <c r="AU968" i="1"/>
  <c r="BI968" i="1"/>
  <c r="AI969" i="1"/>
  <c r="AI961" i="1"/>
  <c r="AI967" i="1"/>
  <c r="BH969" i="1"/>
  <c r="AT969" i="1"/>
  <c r="AS969" i="1"/>
  <c r="BF969" i="1"/>
  <c r="BE969" i="1"/>
  <c r="AQ969" i="1"/>
  <c r="BJ969" i="1"/>
  <c r="AQ967" i="1"/>
  <c r="AO967" i="1"/>
  <c r="AU967" i="1"/>
  <c r="BF967" i="1"/>
  <c r="BI967" i="1"/>
  <c r="AI968" i="1"/>
  <c r="BH968" i="1"/>
  <c r="AT968" i="1"/>
  <c r="AI962" i="1"/>
  <c r="AS968" i="1"/>
  <c r="BF968" i="1"/>
  <c r="BE968" i="1"/>
  <c r="AQ968" i="1"/>
  <c r="BJ968" i="1"/>
  <c r="AP965" i="1"/>
  <c r="AS965" i="1"/>
  <c r="BJ965" i="1"/>
  <c r="AQ965" i="1"/>
  <c r="BH965" i="1"/>
  <c r="AO965" i="1"/>
  <c r="AU965" i="1"/>
  <c r="BF965" i="1"/>
  <c r="BI965" i="1"/>
  <c r="AT965" i="1"/>
  <c r="BE965" i="1"/>
  <c r="AI966" i="1"/>
  <c r="AP964" i="1"/>
  <c r="AS964" i="1"/>
  <c r="BJ964" i="1"/>
  <c r="AO964" i="1"/>
  <c r="AU964" i="1"/>
  <c r="BF964" i="1"/>
  <c r="BI964" i="1"/>
  <c r="AQ964" i="1"/>
  <c r="AT964" i="1"/>
  <c r="BE964" i="1"/>
  <c r="BH964" i="1"/>
  <c r="AP963" i="1"/>
  <c r="BE963" i="1"/>
  <c r="BI963" i="1"/>
  <c r="AO963" i="1"/>
  <c r="AU963" i="1"/>
  <c r="AQ963" i="1"/>
  <c r="AS963" i="1"/>
  <c r="AQ966" i="1"/>
  <c r="AT966" i="1"/>
  <c r="BE966" i="1"/>
  <c r="BH966" i="1"/>
  <c r="AP966" i="1"/>
  <c r="AS966" i="1"/>
  <c r="BJ966" i="1"/>
  <c r="AO966" i="1"/>
  <c r="AU966" i="1"/>
  <c r="BF966" i="1"/>
  <c r="BI966" i="1"/>
  <c r="AI965" i="1"/>
  <c r="BJ967" i="1"/>
  <c r="AS967" i="1"/>
  <c r="AP967" i="1"/>
  <c r="BH967" i="1"/>
  <c r="BE967" i="1"/>
  <c r="AT967" i="1"/>
  <c r="AI963" i="1"/>
  <c r="AP960" i="1"/>
  <c r="AO960" i="1"/>
  <c r="AU960" i="1"/>
  <c r="BI960" i="1"/>
  <c r="AP962" i="1"/>
  <c r="AT962" i="1"/>
  <c r="BF962" i="1"/>
  <c r="BH962" i="1"/>
  <c r="BJ962" i="1"/>
  <c r="AO962" i="1"/>
  <c r="AQ962" i="1"/>
  <c r="AS962" i="1"/>
  <c r="AU962" i="1"/>
  <c r="BE962" i="1"/>
  <c r="BI962" i="1"/>
  <c r="AP961" i="1"/>
  <c r="AT961" i="1"/>
  <c r="BF961" i="1"/>
  <c r="BH961" i="1"/>
  <c r="BJ961" i="1"/>
  <c r="AO961" i="1"/>
  <c r="AQ961" i="1"/>
  <c r="AS961" i="1"/>
  <c r="AU961" i="1"/>
  <c r="BE961" i="1"/>
  <c r="BI961" i="1"/>
  <c r="BJ963" i="1"/>
  <c r="BH963" i="1"/>
  <c r="BF963" i="1"/>
  <c r="AT963" i="1"/>
  <c r="AP959" i="1"/>
  <c r="BI959" i="1"/>
  <c r="AU959" i="1"/>
  <c r="BF959" i="1"/>
  <c r="AP958" i="1"/>
  <c r="AO958" i="1"/>
  <c r="AU958" i="1"/>
  <c r="BI958" i="1"/>
  <c r="BF958" i="1"/>
  <c r="AI960" i="1"/>
  <c r="BH960" i="1"/>
  <c r="AT960" i="1"/>
  <c r="AS960" i="1"/>
  <c r="BF960" i="1"/>
  <c r="BE960" i="1"/>
  <c r="AQ960" i="1"/>
  <c r="BJ960" i="1"/>
  <c r="AP957" i="1"/>
  <c r="BF957" i="1"/>
  <c r="AU957" i="1"/>
  <c r="BI957" i="1"/>
  <c r="AO957" i="1"/>
  <c r="AO959" i="1"/>
  <c r="BH959" i="1"/>
  <c r="BE959" i="1"/>
  <c r="AT959" i="1"/>
  <c r="AQ959" i="1"/>
  <c r="AI959" i="1"/>
  <c r="BH958" i="1"/>
  <c r="BE958" i="1"/>
  <c r="AT958" i="1"/>
  <c r="AQ958" i="1"/>
  <c r="AI958" i="1"/>
  <c r="BJ959" i="1"/>
  <c r="AS959" i="1"/>
  <c r="BJ958" i="1"/>
  <c r="AS958" i="1"/>
  <c r="AP955" i="1"/>
  <c r="AI956" i="1"/>
  <c r="AP956" i="1"/>
  <c r="AS956" i="1"/>
  <c r="BJ956" i="1"/>
  <c r="AQ956" i="1"/>
  <c r="AT956" i="1"/>
  <c r="BE956" i="1"/>
  <c r="BH956" i="1"/>
  <c r="AO956" i="1"/>
  <c r="AU956" i="1"/>
  <c r="BF956" i="1"/>
  <c r="BI956" i="1"/>
  <c r="BH957" i="1"/>
  <c r="BE957" i="1"/>
  <c r="AT957" i="1"/>
  <c r="AQ957" i="1"/>
  <c r="AI957" i="1"/>
  <c r="BJ957" i="1"/>
  <c r="AS957" i="1"/>
  <c r="AI954" i="1"/>
  <c r="AP950" i="1"/>
  <c r="AU950" i="1"/>
  <c r="AP954" i="1"/>
  <c r="AS954" i="1"/>
  <c r="BJ954" i="1"/>
  <c r="AQ954" i="1"/>
  <c r="AT954" i="1"/>
  <c r="BE954" i="1"/>
  <c r="BH954" i="1"/>
  <c r="AO954" i="1"/>
  <c r="AU954" i="1"/>
  <c r="BF954" i="1"/>
  <c r="BI954" i="1"/>
  <c r="AP953" i="1"/>
  <c r="BF953" i="1"/>
  <c r="BI953" i="1"/>
  <c r="AU953" i="1"/>
  <c r="AO953" i="1"/>
  <c r="AI948" i="1"/>
  <c r="BI955" i="1"/>
  <c r="BF955" i="1"/>
  <c r="AU955" i="1"/>
  <c r="AO955" i="1"/>
  <c r="BH955" i="1"/>
  <c r="BE955" i="1"/>
  <c r="AT955" i="1"/>
  <c r="AQ955" i="1"/>
  <c r="AI955" i="1"/>
  <c r="BJ955" i="1"/>
  <c r="AS955" i="1"/>
  <c r="AI952" i="1"/>
  <c r="AP952" i="1"/>
  <c r="AS952" i="1"/>
  <c r="BJ952" i="1"/>
  <c r="AQ952" i="1"/>
  <c r="AT952" i="1"/>
  <c r="BE952" i="1"/>
  <c r="BH952" i="1"/>
  <c r="AO952" i="1"/>
  <c r="AU952" i="1"/>
  <c r="BF952" i="1"/>
  <c r="BI952" i="1"/>
  <c r="AP951" i="1"/>
  <c r="AO951" i="1"/>
  <c r="AU951" i="1"/>
  <c r="BI951" i="1"/>
  <c r="AI949" i="1"/>
  <c r="BH953" i="1"/>
  <c r="BE953" i="1"/>
  <c r="AT953" i="1"/>
  <c r="AQ953" i="1"/>
  <c r="AI953" i="1"/>
  <c r="BI950" i="1"/>
  <c r="BJ953" i="1"/>
  <c r="AS953" i="1"/>
  <c r="BE950" i="1"/>
  <c r="AI951" i="1"/>
  <c r="AS950" i="1"/>
  <c r="BH951" i="1"/>
  <c r="AT951" i="1"/>
  <c r="AQ950" i="1"/>
  <c r="AS951" i="1"/>
  <c r="AO950" i="1"/>
  <c r="BF951" i="1"/>
  <c r="BE951" i="1"/>
  <c r="AQ951" i="1"/>
  <c r="BJ951" i="1"/>
  <c r="AP947" i="1"/>
  <c r="AO947" i="1"/>
  <c r="AU947" i="1"/>
  <c r="BI947" i="1"/>
  <c r="AI950" i="1"/>
  <c r="AP949" i="1"/>
  <c r="AT949" i="1"/>
  <c r="BF949" i="1"/>
  <c r="BH949" i="1"/>
  <c r="BJ949" i="1"/>
  <c r="AO949" i="1"/>
  <c r="AQ949" i="1"/>
  <c r="AS949" i="1"/>
  <c r="AU949" i="1"/>
  <c r="BE949" i="1"/>
  <c r="BI949" i="1"/>
  <c r="AP948" i="1"/>
  <c r="AT948" i="1"/>
  <c r="BF948" i="1"/>
  <c r="BH948" i="1"/>
  <c r="BJ948" i="1"/>
  <c r="AO948" i="1"/>
  <c r="AQ948" i="1"/>
  <c r="AS948" i="1"/>
  <c r="AU948" i="1"/>
  <c r="BE948" i="1"/>
  <c r="BI948" i="1"/>
  <c r="BJ950" i="1"/>
  <c r="BH950" i="1"/>
  <c r="BF950" i="1"/>
  <c r="AT950" i="1"/>
  <c r="AP946" i="1"/>
  <c r="BF946" i="1"/>
  <c r="BI946" i="1"/>
  <c r="AU946" i="1"/>
  <c r="AO946" i="1"/>
  <c r="AI947" i="1"/>
  <c r="BH947" i="1"/>
  <c r="AT947" i="1"/>
  <c r="AI933" i="1"/>
  <c r="AS947" i="1"/>
  <c r="BF947" i="1"/>
  <c r="BE947" i="1"/>
  <c r="AQ947" i="1"/>
  <c r="BJ947" i="1"/>
  <c r="AP944" i="1"/>
  <c r="BF944" i="1"/>
  <c r="BI944" i="1"/>
  <c r="AU944" i="1"/>
  <c r="AO944" i="1"/>
  <c r="AI945" i="1"/>
  <c r="AP945" i="1"/>
  <c r="AS945" i="1"/>
  <c r="BJ945" i="1"/>
  <c r="AQ945" i="1"/>
  <c r="AT945" i="1"/>
  <c r="BE945" i="1"/>
  <c r="BH945" i="1"/>
  <c r="AO945" i="1"/>
  <c r="AU945" i="1"/>
  <c r="BF945" i="1"/>
  <c r="BI945" i="1"/>
  <c r="BH946" i="1"/>
  <c r="BE946" i="1"/>
  <c r="AT946" i="1"/>
  <c r="AQ946" i="1"/>
  <c r="AI946" i="1"/>
  <c r="BJ946" i="1"/>
  <c r="AS946" i="1"/>
  <c r="AI943" i="1"/>
  <c r="AP943" i="1"/>
  <c r="AS943" i="1"/>
  <c r="BJ943" i="1"/>
  <c r="AQ943" i="1"/>
  <c r="AT943" i="1"/>
  <c r="BE943" i="1"/>
  <c r="BH943" i="1"/>
  <c r="AO943" i="1"/>
  <c r="AU943" i="1"/>
  <c r="BF943" i="1"/>
  <c r="BI943" i="1"/>
  <c r="AP942" i="1"/>
  <c r="BI942" i="1"/>
  <c r="BF942" i="1"/>
  <c r="AU942" i="1"/>
  <c r="BH944" i="1"/>
  <c r="BE944" i="1"/>
  <c r="AT944" i="1"/>
  <c r="AQ944" i="1"/>
  <c r="AI944" i="1"/>
  <c r="BJ944" i="1"/>
  <c r="AS944" i="1"/>
  <c r="AI936" i="1"/>
  <c r="AP938" i="1"/>
  <c r="AS938" i="1"/>
  <c r="AU938" i="1"/>
  <c r="BE938" i="1"/>
  <c r="BI938" i="1"/>
  <c r="AI941" i="1"/>
  <c r="AP940" i="1"/>
  <c r="AO940" i="1"/>
  <c r="BI940" i="1"/>
  <c r="AU940" i="1"/>
  <c r="BF940" i="1"/>
  <c r="AP939" i="1"/>
  <c r="AO939" i="1"/>
  <c r="BI939" i="1"/>
  <c r="AU939" i="1"/>
  <c r="BF939" i="1"/>
  <c r="AP941" i="1"/>
  <c r="AS941" i="1"/>
  <c r="BJ941" i="1"/>
  <c r="AQ941" i="1"/>
  <c r="AT941" i="1"/>
  <c r="BE941" i="1"/>
  <c r="BH941" i="1"/>
  <c r="AO941" i="1"/>
  <c r="AU941" i="1"/>
  <c r="BF941" i="1"/>
  <c r="BI941" i="1"/>
  <c r="BH942" i="1"/>
  <c r="BE942" i="1"/>
  <c r="AT942" i="1"/>
  <c r="AQ942" i="1"/>
  <c r="AI942" i="1"/>
  <c r="AO942" i="1"/>
  <c r="AI937" i="1"/>
  <c r="BJ942" i="1"/>
  <c r="AS942" i="1"/>
  <c r="AP935" i="1"/>
  <c r="AU935" i="1"/>
  <c r="BE935" i="1"/>
  <c r="BI935" i="1"/>
  <c r="AI926" i="1"/>
  <c r="AI931" i="1"/>
  <c r="AQ938" i="1"/>
  <c r="BH940" i="1"/>
  <c r="BE940" i="1"/>
  <c r="AT940" i="1"/>
  <c r="AQ940" i="1"/>
  <c r="AI940" i="1"/>
  <c r="AO938" i="1"/>
  <c r="BH939" i="1"/>
  <c r="BE939" i="1"/>
  <c r="AT939" i="1"/>
  <c r="AQ939" i="1"/>
  <c r="AI939" i="1"/>
  <c r="AI934" i="1"/>
  <c r="BJ940" i="1"/>
  <c r="AS940" i="1"/>
  <c r="BJ939" i="1"/>
  <c r="AS939" i="1"/>
  <c r="AI938" i="1"/>
  <c r="AP937" i="1"/>
  <c r="AT937" i="1"/>
  <c r="BF937" i="1"/>
  <c r="BH937" i="1"/>
  <c r="BJ937" i="1"/>
  <c r="AO937" i="1"/>
  <c r="AQ937" i="1"/>
  <c r="AS937" i="1"/>
  <c r="AU937" i="1"/>
  <c r="BE937" i="1"/>
  <c r="BI937" i="1"/>
  <c r="AP936" i="1"/>
  <c r="AT936" i="1"/>
  <c r="BF936" i="1"/>
  <c r="BH936" i="1"/>
  <c r="BJ936" i="1"/>
  <c r="AO936" i="1"/>
  <c r="AQ936" i="1"/>
  <c r="AS936" i="1"/>
  <c r="AU936" i="1"/>
  <c r="BE936" i="1"/>
  <c r="BI936" i="1"/>
  <c r="AS935" i="1"/>
  <c r="AQ935" i="1"/>
  <c r="AO935" i="1"/>
  <c r="BJ938" i="1"/>
  <c r="BH938" i="1"/>
  <c r="BF938" i="1"/>
  <c r="AT938" i="1"/>
  <c r="AI932" i="1"/>
  <c r="AI935" i="1"/>
  <c r="AT932" i="1"/>
  <c r="AO932" i="1"/>
  <c r="AU932" i="1"/>
  <c r="BI932" i="1"/>
  <c r="AP934" i="1"/>
  <c r="AT934" i="1"/>
  <c r="BF934" i="1"/>
  <c r="BH934" i="1"/>
  <c r="BJ934" i="1"/>
  <c r="AO934" i="1"/>
  <c r="AQ934" i="1"/>
  <c r="AS934" i="1"/>
  <c r="AU934" i="1"/>
  <c r="BE934" i="1"/>
  <c r="BI934" i="1"/>
  <c r="AP933" i="1"/>
  <c r="AT933" i="1"/>
  <c r="BF933" i="1"/>
  <c r="BH933" i="1"/>
  <c r="BJ933" i="1"/>
  <c r="AO933" i="1"/>
  <c r="AQ933" i="1"/>
  <c r="AS933" i="1"/>
  <c r="AU933" i="1"/>
  <c r="BE933" i="1"/>
  <c r="BI933" i="1"/>
  <c r="AI930" i="1"/>
  <c r="BJ935" i="1"/>
  <c r="BH935" i="1"/>
  <c r="BF935" i="1"/>
  <c r="AT935" i="1"/>
  <c r="AI929" i="1"/>
  <c r="AI928" i="1"/>
  <c r="BF930" i="1"/>
  <c r="AQ930" i="1"/>
  <c r="BE930" i="1"/>
  <c r="AP930" i="1"/>
  <c r="BJ930" i="1"/>
  <c r="AO930" i="1"/>
  <c r="AU930" i="1"/>
  <c r="BI930" i="1"/>
  <c r="AS930" i="1"/>
  <c r="AT930" i="1"/>
  <c r="BH930" i="1"/>
  <c r="AQ929" i="1"/>
  <c r="BE929" i="1"/>
  <c r="AP929" i="1"/>
  <c r="BJ929" i="1"/>
  <c r="AO929" i="1"/>
  <c r="AU929" i="1"/>
  <c r="BI929" i="1"/>
  <c r="AT929" i="1"/>
  <c r="BH929" i="1"/>
  <c r="AS929" i="1"/>
  <c r="BF929" i="1"/>
  <c r="AP928" i="1"/>
  <c r="BJ928" i="1"/>
  <c r="AO928" i="1"/>
  <c r="AU928" i="1"/>
  <c r="BI928" i="1"/>
  <c r="AT928" i="1"/>
  <c r="BH928" i="1"/>
  <c r="AS928" i="1"/>
  <c r="AQ928" i="1"/>
  <c r="BF928" i="1"/>
  <c r="BE928" i="1"/>
  <c r="AP927" i="1"/>
  <c r="AU927" i="1"/>
  <c r="BF927" i="1"/>
  <c r="BI927" i="1"/>
  <c r="AO927" i="1"/>
  <c r="AS931" i="1"/>
  <c r="BF931" i="1"/>
  <c r="AQ931" i="1"/>
  <c r="BE931" i="1"/>
  <c r="AP931" i="1"/>
  <c r="BJ931" i="1"/>
  <c r="AT931" i="1"/>
  <c r="AO931" i="1"/>
  <c r="AU931" i="1"/>
  <c r="BI931" i="1"/>
  <c r="BH931" i="1"/>
  <c r="BJ932" i="1"/>
  <c r="AP932" i="1"/>
  <c r="BE932" i="1"/>
  <c r="AQ932" i="1"/>
  <c r="BF932" i="1"/>
  <c r="AS932" i="1"/>
  <c r="BH932" i="1"/>
  <c r="AP926" i="1"/>
  <c r="AS926" i="1"/>
  <c r="BJ926" i="1"/>
  <c r="AQ926" i="1"/>
  <c r="AT926" i="1"/>
  <c r="BE926" i="1"/>
  <c r="BH926" i="1"/>
  <c r="AO926" i="1"/>
  <c r="AU926" i="1"/>
  <c r="BF926" i="1"/>
  <c r="BI926" i="1"/>
  <c r="AP925" i="1"/>
  <c r="AO925" i="1"/>
  <c r="AU925" i="1"/>
  <c r="BI925" i="1"/>
  <c r="AI924" i="1"/>
  <c r="BH927" i="1"/>
  <c r="BE927" i="1"/>
  <c r="AT927" i="1"/>
  <c r="AQ927" i="1"/>
  <c r="AI927" i="1"/>
  <c r="BJ927" i="1"/>
  <c r="AS927" i="1"/>
  <c r="AI925" i="1"/>
  <c r="BH925" i="1"/>
  <c r="AT925" i="1"/>
  <c r="AS925" i="1"/>
  <c r="BF925" i="1"/>
  <c r="BE925" i="1"/>
  <c r="AQ925" i="1"/>
  <c r="BJ925" i="1"/>
  <c r="AP922" i="1"/>
  <c r="AO922" i="1"/>
  <c r="AU922" i="1"/>
  <c r="BI922" i="1"/>
  <c r="AP923" i="1"/>
  <c r="AS923" i="1"/>
  <c r="BJ923" i="1"/>
  <c r="AQ923" i="1"/>
  <c r="AT923" i="1"/>
  <c r="BE923" i="1"/>
  <c r="BH923" i="1"/>
  <c r="AO923" i="1"/>
  <c r="AU923" i="1"/>
  <c r="BF923" i="1"/>
  <c r="BI923" i="1"/>
  <c r="AI923" i="1"/>
  <c r="AP924" i="1"/>
  <c r="AS924" i="1"/>
  <c r="BJ924" i="1"/>
  <c r="AQ924" i="1"/>
  <c r="AT924" i="1"/>
  <c r="BE924" i="1"/>
  <c r="BH924" i="1"/>
  <c r="AO924" i="1"/>
  <c r="AU924" i="1"/>
  <c r="BF924" i="1"/>
  <c r="BI924" i="1"/>
  <c r="AP921" i="1"/>
  <c r="BF921" i="1"/>
  <c r="BI921" i="1"/>
  <c r="AU921" i="1"/>
  <c r="AO921" i="1"/>
  <c r="AI922" i="1"/>
  <c r="BH922" i="1"/>
  <c r="AT922" i="1"/>
  <c r="AS922" i="1"/>
  <c r="BF922" i="1"/>
  <c r="BE922" i="1"/>
  <c r="AQ922" i="1"/>
  <c r="BJ922" i="1"/>
  <c r="AI920" i="1"/>
  <c r="AP920" i="1"/>
  <c r="AS920" i="1"/>
  <c r="BJ920" i="1"/>
  <c r="AQ920" i="1"/>
  <c r="AT920" i="1"/>
  <c r="BE920" i="1"/>
  <c r="BH920" i="1"/>
  <c r="AO920" i="1"/>
  <c r="AU920" i="1"/>
  <c r="BF920" i="1"/>
  <c r="BI920" i="1"/>
  <c r="BH921" i="1"/>
  <c r="BE921" i="1"/>
  <c r="AT921" i="1"/>
  <c r="AQ921" i="1"/>
  <c r="AI921" i="1"/>
  <c r="BJ921" i="1"/>
  <c r="AS921" i="1"/>
  <c r="AP919" i="1"/>
  <c r="BJ919" i="1"/>
  <c r="BF919" i="1"/>
  <c r="AQ919" i="1"/>
  <c r="BE919" i="1"/>
  <c r="AS919" i="1"/>
  <c r="AT919" i="1"/>
  <c r="BH919" i="1"/>
  <c r="AO919" i="1"/>
  <c r="AU919" i="1"/>
  <c r="BI919" i="1"/>
  <c r="AU918" i="1"/>
  <c r="AO918" i="1"/>
  <c r="AI919" i="1"/>
  <c r="BI918" i="1"/>
  <c r="BF918" i="1"/>
  <c r="AI917" i="1"/>
  <c r="AP917" i="1"/>
  <c r="AS917" i="1"/>
  <c r="BJ917" i="1"/>
  <c r="AQ917" i="1"/>
  <c r="AT917" i="1"/>
  <c r="BE917" i="1"/>
  <c r="BH917" i="1"/>
  <c r="AO917" i="1"/>
  <c r="AU917" i="1"/>
  <c r="BF917" i="1"/>
  <c r="BI917" i="1"/>
  <c r="AO916" i="1"/>
  <c r="AU916" i="1"/>
  <c r="BH918" i="1"/>
  <c r="BE918" i="1"/>
  <c r="AT918" i="1"/>
  <c r="AQ918" i="1"/>
  <c r="AI918" i="1"/>
  <c r="BI916" i="1"/>
  <c r="BJ918" i="1"/>
  <c r="AS918" i="1"/>
  <c r="BF916" i="1"/>
  <c r="AI915" i="1"/>
  <c r="AP915" i="1"/>
  <c r="AS915" i="1"/>
  <c r="BJ915" i="1"/>
  <c r="AQ915" i="1"/>
  <c r="AT915" i="1"/>
  <c r="BE915" i="1"/>
  <c r="BH915" i="1"/>
  <c r="AO915" i="1"/>
  <c r="AU915" i="1"/>
  <c r="BF915" i="1"/>
  <c r="BI915" i="1"/>
  <c r="AP914" i="1"/>
  <c r="AU914" i="1"/>
  <c r="BI914" i="1"/>
  <c r="BH916" i="1"/>
  <c r="BE916" i="1"/>
  <c r="AT916" i="1"/>
  <c r="AQ916" i="1"/>
  <c r="AI916" i="1"/>
  <c r="BJ916" i="1"/>
  <c r="AS916" i="1"/>
  <c r="AP913" i="1"/>
  <c r="AO913" i="1"/>
  <c r="BF913" i="1"/>
  <c r="AU913" i="1"/>
  <c r="BI913" i="1"/>
  <c r="AP912" i="1"/>
  <c r="BF912" i="1"/>
  <c r="AQ912" i="1"/>
  <c r="AT912" i="1"/>
  <c r="BH912" i="1"/>
  <c r="AO912" i="1"/>
  <c r="BE912" i="1"/>
  <c r="AU912" i="1"/>
  <c r="BI912" i="1"/>
  <c r="AI914" i="1"/>
  <c r="BH914" i="1"/>
  <c r="AT914" i="1"/>
  <c r="AO914" i="1"/>
  <c r="AS914" i="1"/>
  <c r="BF914" i="1"/>
  <c r="BE914" i="1"/>
  <c r="AQ914" i="1"/>
  <c r="BJ914" i="1"/>
  <c r="AI912" i="1"/>
  <c r="AI906" i="1"/>
  <c r="AI909" i="1"/>
  <c r="BH913" i="1"/>
  <c r="BE913" i="1"/>
  <c r="AT913" i="1"/>
  <c r="AQ913" i="1"/>
  <c r="AI913" i="1"/>
  <c r="BJ913" i="1"/>
  <c r="AS913" i="1"/>
  <c r="BI905" i="1"/>
  <c r="BJ912" i="1"/>
  <c r="AS912" i="1"/>
  <c r="AQ909" i="1"/>
  <c r="AO909" i="1"/>
  <c r="AU909" i="1"/>
  <c r="BF909" i="1"/>
  <c r="BI909" i="1"/>
  <c r="AI910" i="1"/>
  <c r="BL910" i="1" s="1"/>
  <c r="AP910" i="1"/>
  <c r="AS910" i="1"/>
  <c r="BJ910" i="1"/>
  <c r="AQ910" i="1"/>
  <c r="AT910" i="1"/>
  <c r="BE910" i="1"/>
  <c r="BH910" i="1"/>
  <c r="AO910" i="1"/>
  <c r="AU910" i="1"/>
  <c r="BF910" i="1"/>
  <c r="BI910" i="1"/>
  <c r="BF905" i="1"/>
  <c r="AU905" i="1"/>
  <c r="BH911" i="1"/>
  <c r="BE911" i="1"/>
  <c r="AT911" i="1"/>
  <c r="AQ911" i="1"/>
  <c r="AI911" i="1"/>
  <c r="BI911" i="1"/>
  <c r="BF911" i="1"/>
  <c r="AU911" i="1"/>
  <c r="AO911" i="1"/>
  <c r="BJ911" i="1"/>
  <c r="AS911" i="1"/>
  <c r="AI908" i="1"/>
  <c r="AI907" i="1"/>
  <c r="AP906" i="1"/>
  <c r="AS906" i="1"/>
  <c r="BJ906" i="1"/>
  <c r="AO906" i="1"/>
  <c r="AU906" i="1"/>
  <c r="BF906" i="1"/>
  <c r="BI906" i="1"/>
  <c r="AQ906" i="1"/>
  <c r="AT906" i="1"/>
  <c r="BE906" i="1"/>
  <c r="BH906" i="1"/>
  <c r="AQ908" i="1"/>
  <c r="AT908" i="1"/>
  <c r="BE908" i="1"/>
  <c r="BH908" i="1"/>
  <c r="AP908" i="1"/>
  <c r="AS908" i="1"/>
  <c r="BJ908" i="1"/>
  <c r="AO908" i="1"/>
  <c r="AU908" i="1"/>
  <c r="BF908" i="1"/>
  <c r="BI908" i="1"/>
  <c r="AP907" i="1"/>
  <c r="AS907" i="1"/>
  <c r="BJ907" i="1"/>
  <c r="BE907" i="1"/>
  <c r="AO907" i="1"/>
  <c r="AU907" i="1"/>
  <c r="BF907" i="1"/>
  <c r="BI907" i="1"/>
  <c r="AQ907" i="1"/>
  <c r="AT907" i="1"/>
  <c r="BH907" i="1"/>
  <c r="AO905" i="1"/>
  <c r="BJ909" i="1"/>
  <c r="AS909" i="1"/>
  <c r="AP909" i="1"/>
  <c r="BH909" i="1"/>
  <c r="BE909" i="1"/>
  <c r="AT909" i="1"/>
  <c r="AI904" i="1"/>
  <c r="AP904" i="1"/>
  <c r="AS904" i="1"/>
  <c r="BJ904" i="1"/>
  <c r="AQ904" i="1"/>
  <c r="AT904" i="1"/>
  <c r="BE904" i="1"/>
  <c r="BH904" i="1"/>
  <c r="AO904" i="1"/>
  <c r="AU904" i="1"/>
  <c r="BF904" i="1"/>
  <c r="BI904" i="1"/>
  <c r="AP903" i="1"/>
  <c r="AO903" i="1"/>
  <c r="AU903" i="1"/>
  <c r="BI903" i="1"/>
  <c r="BH905" i="1"/>
  <c r="BE905" i="1"/>
  <c r="AT905" i="1"/>
  <c r="AQ905" i="1"/>
  <c r="AI905" i="1"/>
  <c r="BJ905" i="1"/>
  <c r="AS905" i="1"/>
  <c r="AP902" i="1"/>
  <c r="AO902" i="1"/>
  <c r="AU902" i="1"/>
  <c r="BI902" i="1"/>
  <c r="AI903" i="1"/>
  <c r="BH903" i="1"/>
  <c r="AT903" i="1"/>
  <c r="AS903" i="1"/>
  <c r="BF903" i="1"/>
  <c r="BE903" i="1"/>
  <c r="AQ903" i="1"/>
  <c r="BJ903" i="1"/>
  <c r="AP901" i="1"/>
  <c r="AO901" i="1"/>
  <c r="BI901" i="1"/>
  <c r="AU901" i="1"/>
  <c r="BF901" i="1"/>
  <c r="AP900" i="1"/>
  <c r="BI900" i="1"/>
  <c r="AU900" i="1"/>
  <c r="BF900" i="1"/>
  <c r="AI902" i="1"/>
  <c r="BH902" i="1"/>
  <c r="AT902" i="1"/>
  <c r="AS902" i="1"/>
  <c r="BF902" i="1"/>
  <c r="BE902" i="1"/>
  <c r="AQ902" i="1"/>
  <c r="AI894" i="1"/>
  <c r="BJ902" i="1"/>
  <c r="AP899" i="1"/>
  <c r="AO899" i="1"/>
  <c r="AU899" i="1"/>
  <c r="BI899" i="1"/>
  <c r="BH901" i="1"/>
  <c r="BE901" i="1"/>
  <c r="AT901" i="1"/>
  <c r="AQ901" i="1"/>
  <c r="AI901" i="1"/>
  <c r="AI896" i="1"/>
  <c r="BH900" i="1"/>
  <c r="BE900" i="1"/>
  <c r="AT900" i="1"/>
  <c r="AQ900" i="1"/>
  <c r="AI900" i="1"/>
  <c r="BJ901" i="1"/>
  <c r="AS901" i="1"/>
  <c r="AO900" i="1"/>
  <c r="BJ900" i="1"/>
  <c r="AS900" i="1"/>
  <c r="AP895" i="1"/>
  <c r="AO895" i="1"/>
  <c r="BI895" i="1"/>
  <c r="AU895" i="1"/>
  <c r="BF895" i="1"/>
  <c r="AI899" i="1"/>
  <c r="AS899" i="1"/>
  <c r="BH899" i="1"/>
  <c r="BF899" i="1"/>
  <c r="AT899" i="1"/>
  <c r="BE899" i="1"/>
  <c r="AQ899" i="1"/>
  <c r="BJ899" i="1"/>
  <c r="AP891" i="1"/>
  <c r="BF891" i="1"/>
  <c r="AO891" i="1"/>
  <c r="BI891" i="1"/>
  <c r="AU891" i="1"/>
  <c r="AQ898" i="1"/>
  <c r="AT898" i="1"/>
  <c r="BE898" i="1"/>
  <c r="BH898" i="1"/>
  <c r="AP898" i="1"/>
  <c r="AS898" i="1"/>
  <c r="BJ898" i="1"/>
  <c r="AO898" i="1"/>
  <c r="AU898" i="1"/>
  <c r="BF898" i="1"/>
  <c r="BI898" i="1"/>
  <c r="AI897" i="1"/>
  <c r="AP890" i="1"/>
  <c r="AU890" i="1"/>
  <c r="AQ897" i="1"/>
  <c r="AT897" i="1"/>
  <c r="BE897" i="1"/>
  <c r="BH897" i="1"/>
  <c r="AP897" i="1"/>
  <c r="AS897" i="1"/>
  <c r="AO897" i="1"/>
  <c r="AU897" i="1"/>
  <c r="BF897" i="1"/>
  <c r="BI897" i="1"/>
  <c r="BJ897" i="1"/>
  <c r="AQ894" i="1"/>
  <c r="BF894" i="1"/>
  <c r="AO894" i="1"/>
  <c r="BI894" i="1"/>
  <c r="AU894" i="1"/>
  <c r="AI898" i="1"/>
  <c r="AP896" i="1"/>
  <c r="AS896" i="1"/>
  <c r="BJ896" i="1"/>
  <c r="AO896" i="1"/>
  <c r="AU896" i="1"/>
  <c r="BF896" i="1"/>
  <c r="BI896" i="1"/>
  <c r="AQ896" i="1"/>
  <c r="AT896" i="1"/>
  <c r="BE896" i="1"/>
  <c r="BH896" i="1"/>
  <c r="BH895" i="1"/>
  <c r="BE895" i="1"/>
  <c r="AT895" i="1"/>
  <c r="AQ895" i="1"/>
  <c r="AI895" i="1"/>
  <c r="BJ895" i="1"/>
  <c r="AS895" i="1"/>
  <c r="AI892" i="1"/>
  <c r="AQ893" i="1"/>
  <c r="AT893" i="1"/>
  <c r="BE893" i="1"/>
  <c r="BH893" i="1"/>
  <c r="AP893" i="1"/>
  <c r="BJ893" i="1"/>
  <c r="AS893" i="1"/>
  <c r="AO893" i="1"/>
  <c r="AU893" i="1"/>
  <c r="BF893" i="1"/>
  <c r="BI893" i="1"/>
  <c r="AP892" i="1"/>
  <c r="AS892" i="1"/>
  <c r="BJ892" i="1"/>
  <c r="BH892" i="1"/>
  <c r="AO892" i="1"/>
  <c r="AU892" i="1"/>
  <c r="BF892" i="1"/>
  <c r="BI892" i="1"/>
  <c r="AQ892" i="1"/>
  <c r="BE892" i="1"/>
  <c r="AT892" i="1"/>
  <c r="AI893" i="1"/>
  <c r="AO890" i="1"/>
  <c r="BH891" i="1"/>
  <c r="BE891" i="1"/>
  <c r="AT891" i="1"/>
  <c r="AQ891" i="1"/>
  <c r="AI891" i="1"/>
  <c r="AI886" i="1"/>
  <c r="BJ894" i="1"/>
  <c r="AS894" i="1"/>
  <c r="AP894" i="1"/>
  <c r="BI890" i="1"/>
  <c r="BH894" i="1"/>
  <c r="BE894" i="1"/>
  <c r="AT894" i="1"/>
  <c r="BF890" i="1"/>
  <c r="BJ891" i="1"/>
  <c r="AS891" i="1"/>
  <c r="AI889" i="1"/>
  <c r="AP889" i="1"/>
  <c r="AS889" i="1"/>
  <c r="BJ889" i="1"/>
  <c r="AQ889" i="1"/>
  <c r="AT889" i="1"/>
  <c r="BE889" i="1"/>
  <c r="BH889" i="1"/>
  <c r="AO889" i="1"/>
  <c r="AU889" i="1"/>
  <c r="BF889" i="1"/>
  <c r="BI889" i="1"/>
  <c r="AP881" i="1"/>
  <c r="AU881" i="1"/>
  <c r="AP888" i="1"/>
  <c r="AO888" i="1"/>
  <c r="AU888" i="1"/>
  <c r="BI888" i="1"/>
  <c r="BH890" i="1"/>
  <c r="BE890" i="1"/>
  <c r="AT890" i="1"/>
  <c r="AQ890" i="1"/>
  <c r="AI890" i="1"/>
  <c r="BJ890" i="1"/>
  <c r="AS890" i="1"/>
  <c r="AP887" i="1"/>
  <c r="BI887" i="1"/>
  <c r="AO887" i="1"/>
  <c r="AU887" i="1"/>
  <c r="AI888" i="1"/>
  <c r="BH888" i="1"/>
  <c r="AT888" i="1"/>
  <c r="AS888" i="1"/>
  <c r="BF888" i="1"/>
  <c r="BE888" i="1"/>
  <c r="AQ888" i="1"/>
  <c r="BJ888" i="1"/>
  <c r="AQ886" i="1"/>
  <c r="AO886" i="1"/>
  <c r="AU886" i="1"/>
  <c r="BF886" i="1"/>
  <c r="BI886" i="1"/>
  <c r="AI873" i="1"/>
  <c r="BH887" i="1"/>
  <c r="AT887" i="1"/>
  <c r="AI887" i="1"/>
  <c r="AS887" i="1"/>
  <c r="BF887" i="1"/>
  <c r="AI879" i="1"/>
  <c r="BE887" i="1"/>
  <c r="AQ887" i="1"/>
  <c r="BJ887" i="1"/>
  <c r="AP882" i="1"/>
  <c r="AO882" i="1"/>
  <c r="AU882" i="1"/>
  <c r="BI882" i="1"/>
  <c r="AI884" i="1"/>
  <c r="AP883" i="1"/>
  <c r="AS883" i="1"/>
  <c r="BJ883" i="1"/>
  <c r="AO883" i="1"/>
  <c r="AU883" i="1"/>
  <c r="BF883" i="1"/>
  <c r="BI883" i="1"/>
  <c r="AQ883" i="1"/>
  <c r="AT883" i="1"/>
  <c r="BE883" i="1"/>
  <c r="BH883" i="1"/>
  <c r="AQ885" i="1"/>
  <c r="AT885" i="1"/>
  <c r="BE885" i="1"/>
  <c r="BH885" i="1"/>
  <c r="AP885" i="1"/>
  <c r="AS885" i="1"/>
  <c r="BJ885" i="1"/>
  <c r="AO885" i="1"/>
  <c r="AU885" i="1"/>
  <c r="BF885" i="1"/>
  <c r="BI885" i="1"/>
  <c r="AI885" i="1"/>
  <c r="BH884" i="1"/>
  <c r="AP884" i="1"/>
  <c r="AS884" i="1"/>
  <c r="BJ884" i="1"/>
  <c r="BE884" i="1"/>
  <c r="AO884" i="1"/>
  <c r="AU884" i="1"/>
  <c r="BF884" i="1"/>
  <c r="BI884" i="1"/>
  <c r="AQ884" i="1"/>
  <c r="AT884" i="1"/>
  <c r="AI880" i="1"/>
  <c r="AI883" i="1"/>
  <c r="BJ886" i="1"/>
  <c r="AS886" i="1"/>
  <c r="AP886" i="1"/>
  <c r="BH886" i="1"/>
  <c r="BE886" i="1"/>
  <c r="AT886" i="1"/>
  <c r="BE881" i="1"/>
  <c r="AI882" i="1"/>
  <c r="AS881" i="1"/>
  <c r="BH882" i="1"/>
  <c r="AT882" i="1"/>
  <c r="AI876" i="1"/>
  <c r="AQ881" i="1"/>
  <c r="AS882" i="1"/>
  <c r="AO881" i="1"/>
  <c r="BF882" i="1"/>
  <c r="BI881" i="1"/>
  <c r="BE882" i="1"/>
  <c r="AQ882" i="1"/>
  <c r="BJ882" i="1"/>
  <c r="AP878" i="1"/>
  <c r="AO878" i="1"/>
  <c r="AU878" i="1"/>
  <c r="BI878" i="1"/>
  <c r="AI881" i="1"/>
  <c r="AP880" i="1"/>
  <c r="AT880" i="1"/>
  <c r="BF880" i="1"/>
  <c r="BH880" i="1"/>
  <c r="BJ880" i="1"/>
  <c r="AO880" i="1"/>
  <c r="AQ880" i="1"/>
  <c r="AS880" i="1"/>
  <c r="AU880" i="1"/>
  <c r="BE880" i="1"/>
  <c r="BI880" i="1"/>
  <c r="AP879" i="1"/>
  <c r="AT879" i="1"/>
  <c r="BF879" i="1"/>
  <c r="BH879" i="1"/>
  <c r="BJ879" i="1"/>
  <c r="AO879" i="1"/>
  <c r="AQ879" i="1"/>
  <c r="AS879" i="1"/>
  <c r="AU879" i="1"/>
  <c r="BE879" i="1"/>
  <c r="BI879" i="1"/>
  <c r="BJ881" i="1"/>
  <c r="BH881" i="1"/>
  <c r="BF881" i="1"/>
  <c r="AT881" i="1"/>
  <c r="AP877" i="1"/>
  <c r="AO877" i="1"/>
  <c r="AU877" i="1"/>
  <c r="BI877" i="1"/>
  <c r="AI878" i="1"/>
  <c r="BH878" i="1"/>
  <c r="AT878" i="1"/>
  <c r="AS878" i="1"/>
  <c r="BF878" i="1"/>
  <c r="BE878" i="1"/>
  <c r="AQ878" i="1"/>
  <c r="BJ878" i="1"/>
  <c r="AQ876" i="1"/>
  <c r="AO876" i="1"/>
  <c r="AU876" i="1"/>
  <c r="BF876" i="1"/>
  <c r="BI876" i="1"/>
  <c r="AI877" i="1"/>
  <c r="BH877" i="1"/>
  <c r="AT877" i="1"/>
  <c r="AI869" i="1"/>
  <c r="AS877" i="1"/>
  <c r="BF877" i="1"/>
  <c r="BE877" i="1"/>
  <c r="AQ877" i="1"/>
  <c r="BJ877" i="1"/>
  <c r="AP873" i="1"/>
  <c r="AS873" i="1"/>
  <c r="BJ873" i="1"/>
  <c r="AO873" i="1"/>
  <c r="AU873" i="1"/>
  <c r="BF873" i="1"/>
  <c r="BI873" i="1"/>
  <c r="AQ873" i="1"/>
  <c r="AT873" i="1"/>
  <c r="BE873" i="1"/>
  <c r="BH873" i="1"/>
  <c r="AI874" i="1"/>
  <c r="AP871" i="1"/>
  <c r="BE871" i="1"/>
  <c r="AI875" i="1"/>
  <c r="AQ875" i="1"/>
  <c r="AT875" i="1"/>
  <c r="BE875" i="1"/>
  <c r="BH875" i="1"/>
  <c r="AP875" i="1"/>
  <c r="AS875" i="1"/>
  <c r="BJ875" i="1"/>
  <c r="AO875" i="1"/>
  <c r="AU875" i="1"/>
  <c r="BF875" i="1"/>
  <c r="BI875" i="1"/>
  <c r="BE874" i="1"/>
  <c r="AP874" i="1"/>
  <c r="AS874" i="1"/>
  <c r="BJ874" i="1"/>
  <c r="AQ874" i="1"/>
  <c r="AT874" i="1"/>
  <c r="AO874" i="1"/>
  <c r="AU874" i="1"/>
  <c r="BF874" i="1"/>
  <c r="BI874" i="1"/>
  <c r="BH874" i="1"/>
  <c r="BJ876" i="1"/>
  <c r="AS876" i="1"/>
  <c r="AP876" i="1"/>
  <c r="AI868" i="1"/>
  <c r="BH876" i="1"/>
  <c r="BE876" i="1"/>
  <c r="AT876" i="1"/>
  <c r="AI870" i="1"/>
  <c r="AI872" i="1"/>
  <c r="AP872" i="1"/>
  <c r="BJ872" i="1"/>
  <c r="AQ872" i="1"/>
  <c r="BE872" i="1"/>
  <c r="AO872" i="1"/>
  <c r="AU872" i="1"/>
  <c r="BI872" i="1"/>
  <c r="BF872" i="1"/>
  <c r="AS872" i="1"/>
  <c r="AT872" i="1"/>
  <c r="BH872" i="1"/>
  <c r="AS871" i="1"/>
  <c r="AQ871" i="1"/>
  <c r="AO871" i="1"/>
  <c r="AU871" i="1"/>
  <c r="BI871" i="1"/>
  <c r="AI871" i="1"/>
  <c r="AP870" i="1"/>
  <c r="AT870" i="1"/>
  <c r="BF870" i="1"/>
  <c r="BH870" i="1"/>
  <c r="BJ870" i="1"/>
  <c r="AO870" i="1"/>
  <c r="AQ870" i="1"/>
  <c r="AS870" i="1"/>
  <c r="AU870" i="1"/>
  <c r="BE870" i="1"/>
  <c r="BI870" i="1"/>
  <c r="AP869" i="1"/>
  <c r="AT869" i="1"/>
  <c r="BF869" i="1"/>
  <c r="BH869" i="1"/>
  <c r="BJ869" i="1"/>
  <c r="AO869" i="1"/>
  <c r="AQ869" i="1"/>
  <c r="AS869" i="1"/>
  <c r="AU869" i="1"/>
  <c r="BE869" i="1"/>
  <c r="BI869" i="1"/>
  <c r="BJ871" i="1"/>
  <c r="BH871" i="1"/>
  <c r="BF871" i="1"/>
  <c r="AT871" i="1"/>
  <c r="AI867" i="1"/>
  <c r="AP868" i="1"/>
  <c r="BI868" i="1"/>
  <c r="AQ868" i="1"/>
  <c r="AT868" i="1"/>
  <c r="BE868" i="1"/>
  <c r="BH868" i="1"/>
  <c r="AO868" i="1"/>
  <c r="AU868" i="1"/>
  <c r="BF868" i="1"/>
  <c r="AS868" i="1"/>
  <c r="BJ868" i="1"/>
  <c r="AQ867" i="1"/>
  <c r="AT867" i="1"/>
  <c r="BE867" i="1"/>
  <c r="BH867" i="1"/>
  <c r="AP867" i="1"/>
  <c r="AS867" i="1"/>
  <c r="BJ867" i="1"/>
  <c r="AO867" i="1"/>
  <c r="AU867" i="1"/>
  <c r="BF867" i="1"/>
  <c r="BI867" i="1"/>
  <c r="AQ866" i="1"/>
  <c r="BE866" i="1"/>
  <c r="AO866" i="1"/>
  <c r="AP866" i="1"/>
  <c r="BF866" i="1"/>
  <c r="AU866" i="1"/>
  <c r="AS866" i="1"/>
  <c r="BI866" i="1"/>
  <c r="BJ866" i="1"/>
  <c r="AT866" i="1"/>
  <c r="BH866" i="1"/>
  <c r="AI866" i="1"/>
  <c r="BK1060" i="1" l="1"/>
  <c r="AV1060" i="1"/>
  <c r="BG1060" i="1"/>
  <c r="BG1008" i="1"/>
  <c r="BG1009" i="1"/>
  <c r="BG1007" i="1"/>
  <c r="BL1055" i="1"/>
  <c r="AV1053" i="1"/>
  <c r="BK1054" i="1"/>
  <c r="BG1056" i="1"/>
  <c r="BL911" i="1"/>
  <c r="BL1041" i="1"/>
  <c r="BK958" i="1"/>
  <c r="AV975" i="1"/>
  <c r="BK983" i="1"/>
  <c r="BK993" i="1"/>
  <c r="AV1005" i="1"/>
  <c r="AV1026" i="1"/>
  <c r="AV944" i="1"/>
  <c r="BK971" i="1"/>
  <c r="BL988" i="1"/>
  <c r="AV1008" i="1"/>
  <c r="BL1023" i="1"/>
  <c r="AV870" i="1"/>
  <c r="BG890" i="1"/>
  <c r="AV906" i="1"/>
  <c r="AV919" i="1"/>
  <c r="BK942" i="1"/>
  <c r="BK1013" i="1"/>
  <c r="AV1018" i="1"/>
  <c r="BG1020" i="1"/>
  <c r="AV1033" i="1"/>
  <c r="BL887" i="1"/>
  <c r="AV876" i="1"/>
  <c r="BL883" i="1"/>
  <c r="BK884" i="1"/>
  <c r="BL932" i="1"/>
  <c r="AV939" i="1"/>
  <c r="AV931" i="1"/>
  <c r="BG945" i="1"/>
  <c r="BG967" i="1"/>
  <c r="BK974" i="1"/>
  <c r="AV1016" i="1"/>
  <c r="BK1059" i="1"/>
  <c r="AV894" i="1"/>
  <c r="BG886" i="1"/>
  <c r="BG896" i="1"/>
  <c r="BK917" i="1"/>
  <c r="AV923" i="1"/>
  <c r="BG973" i="1"/>
  <c r="AV879" i="1"/>
  <c r="BK889" i="1"/>
  <c r="AV891" i="1"/>
  <c r="AV898" i="1"/>
  <c r="BK901" i="1"/>
  <c r="BG914" i="1"/>
  <c r="AV915" i="1"/>
  <c r="AV987" i="1"/>
  <c r="AV933" i="1"/>
  <c r="BK867" i="1"/>
  <c r="BG905" i="1"/>
  <c r="BK916" i="1"/>
  <c r="BK918" i="1"/>
  <c r="AV926" i="1"/>
  <c r="BL951" i="1"/>
  <c r="BK957" i="1"/>
  <c r="AV961" i="1"/>
  <c r="AV977" i="1"/>
  <c r="AV996" i="1"/>
  <c r="BG1015" i="1"/>
  <c r="AV1057" i="1"/>
  <c r="AV912" i="1"/>
  <c r="BL935" i="1"/>
  <c r="BK885" i="1"/>
  <c r="BL892" i="1"/>
  <c r="AV868" i="1"/>
  <c r="AV873" i="1"/>
  <c r="BK893" i="1"/>
  <c r="BL900" i="1"/>
  <c r="BG921" i="1"/>
  <c r="BG924" i="1"/>
  <c r="BG928" i="1"/>
  <c r="BK947" i="1"/>
  <c r="AV963" i="1"/>
  <c r="BL969" i="1"/>
  <c r="BK1003" i="1"/>
  <c r="BG1012" i="1"/>
  <c r="AV1017" i="1"/>
  <c r="BL1024" i="1"/>
  <c r="BL1042" i="1"/>
  <c r="BL1043" i="1"/>
  <c r="BL1048" i="1"/>
  <c r="AV904" i="1"/>
  <c r="BK927" i="1"/>
  <c r="AV965" i="1"/>
  <c r="AV1046" i="1"/>
  <c r="BG899" i="1"/>
  <c r="BL908" i="1"/>
  <c r="BK929" i="1"/>
  <c r="BK952" i="1"/>
  <c r="AV948" i="1"/>
  <c r="AV966" i="1"/>
  <c r="BG972" i="1"/>
  <c r="BG981" i="1"/>
  <c r="BL991" i="1"/>
  <c r="AV998" i="1"/>
  <c r="BL1025" i="1"/>
  <c r="AV1030" i="1"/>
  <c r="BL1038" i="1"/>
  <c r="BK946" i="1"/>
  <c r="AV962" i="1"/>
  <c r="AV964" i="1"/>
  <c r="BK980" i="1"/>
  <c r="BK1011" i="1"/>
  <c r="BK1029" i="1"/>
  <c r="BG1034" i="1"/>
  <c r="BG1053" i="1"/>
  <c r="AV877" i="1"/>
  <c r="BK888" i="1"/>
  <c r="BL871" i="1"/>
  <c r="AV875" i="1"/>
  <c r="BK895" i="1"/>
  <c r="BK913" i="1"/>
  <c r="BK959" i="1"/>
  <c r="AV990" i="1"/>
  <c r="AV994" i="1"/>
  <c r="BG1014" i="1"/>
  <c r="BG1021" i="1"/>
  <c r="BL1040" i="1"/>
  <c r="BK1039" i="1"/>
  <c r="BL1036" i="1"/>
  <c r="AV874" i="1"/>
  <c r="AV910" i="1"/>
  <c r="AV943" i="1"/>
  <c r="AV956" i="1"/>
  <c r="BL978" i="1"/>
  <c r="AV979" i="1"/>
  <c r="BL984" i="1"/>
  <c r="BG1002" i="1"/>
  <c r="BL1027" i="1"/>
  <c r="BK1052" i="1"/>
  <c r="AV1058" i="1"/>
  <c r="BK920" i="1"/>
  <c r="AV938" i="1"/>
  <c r="BK940" i="1"/>
  <c r="BK953" i="1"/>
  <c r="BL955" i="1"/>
  <c r="AV970" i="1"/>
  <c r="BG997" i="1"/>
  <c r="BG999" i="1"/>
  <c r="AV1006" i="1"/>
  <c r="AV1007" i="1"/>
  <c r="BK1010" i="1"/>
  <c r="AV1028" i="1"/>
  <c r="BK1050" i="1"/>
  <c r="BK1051" i="1"/>
  <c r="BK1053" i="1"/>
  <c r="BK1004" i="1"/>
  <c r="BG1049" i="1"/>
  <c r="BL894" i="1"/>
  <c r="BG1057" i="1"/>
  <c r="BG993" i="1"/>
  <c r="AV1052" i="1"/>
  <c r="BG1050" i="1"/>
  <c r="BG1052" i="1"/>
  <c r="BL1052" i="1"/>
  <c r="AV1036" i="1"/>
  <c r="BG1037" i="1"/>
  <c r="BG1051" i="1"/>
  <c r="AV1059" i="1"/>
  <c r="BG1058" i="1"/>
  <c r="BG1059" i="1"/>
  <c r="BK1058" i="1"/>
  <c r="BL1058" i="1"/>
  <c r="BL1053" i="1"/>
  <c r="AV1056" i="1"/>
  <c r="BL1050" i="1"/>
  <c r="AV1055" i="1"/>
  <c r="BL1056" i="1"/>
  <c r="BK1056" i="1"/>
  <c r="BK1057" i="1"/>
  <c r="BG1041" i="1"/>
  <c r="BL1051" i="1"/>
  <c r="BL1059" i="1"/>
  <c r="AV1050" i="1"/>
  <c r="AV1051" i="1"/>
  <c r="AV1045" i="1"/>
  <c r="BG1055" i="1"/>
  <c r="BK1055" i="1"/>
  <c r="BL1057" i="1"/>
  <c r="AV1034" i="1"/>
  <c r="BK1045" i="1"/>
  <c r="BK1037" i="1"/>
  <c r="BL1030" i="1"/>
  <c r="BG1035" i="1"/>
  <c r="AV1054" i="1"/>
  <c r="BG1054" i="1"/>
  <c r="BL1047" i="1"/>
  <c r="BG1030" i="1"/>
  <c r="AV1035" i="1"/>
  <c r="BK1047" i="1"/>
  <c r="BG1047" i="1"/>
  <c r="AV1041" i="1"/>
  <c r="BK1042" i="1"/>
  <c r="BL1054" i="1"/>
  <c r="BL1034" i="1"/>
  <c r="BK1034" i="1"/>
  <c r="BL1046" i="1"/>
  <c r="AV1047" i="1"/>
  <c r="AV1049" i="1"/>
  <c r="BK1035" i="1"/>
  <c r="BL1035" i="1"/>
  <c r="BK1044" i="1"/>
  <c r="AV1044" i="1"/>
  <c r="BK1041" i="1"/>
  <c r="BG1044" i="1"/>
  <c r="BL1044" i="1"/>
  <c r="BG1048" i="1"/>
  <c r="AV1048" i="1"/>
  <c r="BK1049" i="1"/>
  <c r="BL1049" i="1"/>
  <c r="BG1045" i="1"/>
  <c r="BL1045" i="1"/>
  <c r="BK1048" i="1"/>
  <c r="AV1043" i="1"/>
  <c r="AV1023" i="1"/>
  <c r="BK1030" i="1"/>
  <c r="BG1043" i="1"/>
  <c r="BG1036" i="1"/>
  <c r="AV1042" i="1"/>
  <c r="BK1043" i="1"/>
  <c r="BK1032" i="1"/>
  <c r="BL1037" i="1"/>
  <c r="BG1046" i="1"/>
  <c r="BK1046" i="1"/>
  <c r="AV1037" i="1"/>
  <c r="BK1023" i="1"/>
  <c r="BG1032" i="1"/>
  <c r="BG1042" i="1"/>
  <c r="BG1023" i="1"/>
  <c r="BK1031" i="1"/>
  <c r="BG1026" i="1"/>
  <c r="BL1026" i="1"/>
  <c r="BG1029" i="1"/>
  <c r="BG1039" i="1"/>
  <c r="AV1029" i="1"/>
  <c r="BL1028" i="1"/>
  <c r="BK1028" i="1"/>
  <c r="BG1028" i="1"/>
  <c r="BG1031" i="1"/>
  <c r="AV1038" i="1"/>
  <c r="AV1040" i="1"/>
  <c r="BK1036" i="1"/>
  <c r="BK1038" i="1"/>
  <c r="BL1039" i="1"/>
  <c r="BK1040" i="1"/>
  <c r="BG1038" i="1"/>
  <c r="BG1040" i="1"/>
  <c r="AV1039" i="1"/>
  <c r="BG882" i="1"/>
  <c r="BK1026" i="1"/>
  <c r="AV1032" i="1"/>
  <c r="BL1033" i="1"/>
  <c r="BK1033" i="1"/>
  <c r="BG1033" i="1"/>
  <c r="AV1031" i="1"/>
  <c r="BL1031" i="1"/>
  <c r="BL1032" i="1"/>
  <c r="BK1027" i="1"/>
  <c r="BG1027" i="1"/>
  <c r="BG1025" i="1"/>
  <c r="AV1027" i="1"/>
  <c r="AV1015" i="1"/>
  <c r="BG1024" i="1"/>
  <c r="AV1025" i="1"/>
  <c r="AV1024" i="1"/>
  <c r="BK1025" i="1"/>
  <c r="AV1021" i="1"/>
  <c r="BL1029" i="1"/>
  <c r="AV1022" i="1"/>
  <c r="BL1017" i="1"/>
  <c r="BL1022" i="1"/>
  <c r="BG1022" i="1"/>
  <c r="BG1019" i="1"/>
  <c r="BK1021" i="1"/>
  <c r="BK1022" i="1"/>
  <c r="BK1024" i="1"/>
  <c r="BL1015" i="1"/>
  <c r="BK1015" i="1"/>
  <c r="BL1021" i="1"/>
  <c r="BG1018" i="1"/>
  <c r="AV1012" i="1"/>
  <c r="BK1018" i="1"/>
  <c r="BK1020" i="1"/>
  <c r="AV1019" i="1"/>
  <c r="BK1017" i="1"/>
  <c r="BG1017" i="1"/>
  <c r="BK1007" i="1"/>
  <c r="AV1020" i="1"/>
  <c r="BL1019" i="1"/>
  <c r="BK1019" i="1"/>
  <c r="BL1020" i="1"/>
  <c r="BG1005" i="1"/>
  <c r="BK1005" i="1"/>
  <c r="BK1006" i="1"/>
  <c r="BK1008" i="1"/>
  <c r="BL1008" i="1"/>
  <c r="BL1005" i="1"/>
  <c r="AV1009" i="1"/>
  <c r="BL1014" i="1"/>
  <c r="BL1018" i="1"/>
  <c r="BL1016" i="1"/>
  <c r="AV1014" i="1"/>
  <c r="AV1001" i="1"/>
  <c r="BG1011" i="1"/>
  <c r="BG1016" i="1"/>
  <c r="BK1014" i="1"/>
  <c r="BK1016" i="1"/>
  <c r="BL1007" i="1"/>
  <c r="BL1006" i="1"/>
  <c r="BG1006" i="1"/>
  <c r="BG1013" i="1"/>
  <c r="BL1012" i="1"/>
  <c r="BK1012" i="1"/>
  <c r="AV1003" i="1"/>
  <c r="BL1013" i="1"/>
  <c r="AV1013" i="1"/>
  <c r="BG1010" i="1"/>
  <c r="AV1010" i="1"/>
  <c r="BG1003" i="1"/>
  <c r="BL1009" i="1"/>
  <c r="BL1011" i="1"/>
  <c r="BK1009" i="1"/>
  <c r="AV1011" i="1"/>
  <c r="BL1010" i="1"/>
  <c r="AV1002" i="1"/>
  <c r="AV1004" i="1"/>
  <c r="BG1004" i="1"/>
  <c r="BK989" i="1"/>
  <c r="AV1000" i="1"/>
  <c r="BK981" i="1"/>
  <c r="AV989" i="1"/>
  <c r="BK1002" i="1"/>
  <c r="BL1002" i="1"/>
  <c r="BL1001" i="1"/>
  <c r="BL1003" i="1"/>
  <c r="BL1004" i="1"/>
  <c r="BL1000" i="1"/>
  <c r="BG985" i="1"/>
  <c r="BG1000" i="1"/>
  <c r="BG1001" i="1"/>
  <c r="BK1001" i="1"/>
  <c r="AV991" i="1"/>
  <c r="BL992" i="1"/>
  <c r="BK992" i="1"/>
  <c r="BG992" i="1"/>
  <c r="BQ992" i="1" s="1"/>
  <c r="BG996" i="1"/>
  <c r="BG975" i="1"/>
  <c r="BL975" i="1"/>
  <c r="BK988" i="1"/>
  <c r="BL998" i="1"/>
  <c r="BK998" i="1"/>
  <c r="BG998" i="1"/>
  <c r="BK1000" i="1"/>
  <c r="BL990" i="1"/>
  <c r="BG989" i="1"/>
  <c r="BL989" i="1"/>
  <c r="BK999" i="1"/>
  <c r="BG987" i="1"/>
  <c r="BG988" i="1"/>
  <c r="AV988" i="1"/>
  <c r="AV999" i="1"/>
  <c r="BL977" i="1"/>
  <c r="AV985" i="1"/>
  <c r="BK996" i="1"/>
  <c r="BK997" i="1"/>
  <c r="BG977" i="1"/>
  <c r="BK987" i="1"/>
  <c r="AV997" i="1"/>
  <c r="BL999" i="1"/>
  <c r="BK984" i="1"/>
  <c r="BL987" i="1"/>
  <c r="BL985" i="1"/>
  <c r="BK985" i="1"/>
  <c r="AV984" i="1"/>
  <c r="BL996" i="1"/>
  <c r="BL997" i="1"/>
  <c r="BL995" i="1"/>
  <c r="AV993" i="1"/>
  <c r="AV995" i="1"/>
  <c r="BL994" i="1"/>
  <c r="BK994" i="1"/>
  <c r="BG995" i="1"/>
  <c r="BG994" i="1"/>
  <c r="AV981" i="1"/>
  <c r="BL981" i="1"/>
  <c r="AV986" i="1"/>
  <c r="BG984" i="1"/>
  <c r="BK995" i="1"/>
  <c r="AV972" i="1"/>
  <c r="BK975" i="1"/>
  <c r="BG986" i="1"/>
  <c r="BL993" i="1"/>
  <c r="BG991" i="1"/>
  <c r="BK991" i="1"/>
  <c r="BK982" i="1"/>
  <c r="BG982" i="1"/>
  <c r="BL982" i="1"/>
  <c r="BK990" i="1"/>
  <c r="BG990" i="1"/>
  <c r="BK976" i="1"/>
  <c r="AV976" i="1"/>
  <c r="AV982" i="1"/>
  <c r="BK986" i="1"/>
  <c r="AV978" i="1"/>
  <c r="AV980" i="1"/>
  <c r="AV983" i="1"/>
  <c r="BK972" i="1"/>
  <c r="BG976" i="1"/>
  <c r="BL976" i="1"/>
  <c r="BG978" i="1"/>
  <c r="BG980" i="1"/>
  <c r="BG983" i="1"/>
  <c r="BK977" i="1"/>
  <c r="BL986" i="1"/>
  <c r="AV971" i="1"/>
  <c r="BL979" i="1"/>
  <c r="BK979" i="1"/>
  <c r="BG979" i="1"/>
  <c r="BK964" i="1"/>
  <c r="BL972" i="1"/>
  <c r="BL983" i="1"/>
  <c r="AV967" i="1"/>
  <c r="AV974" i="1"/>
  <c r="BG964" i="1"/>
  <c r="BK978" i="1"/>
  <c r="BK967" i="1"/>
  <c r="AV968" i="1"/>
  <c r="BK966" i="1"/>
  <c r="BL967" i="1"/>
  <c r="BL964" i="1"/>
  <c r="BL980" i="1"/>
  <c r="BG974" i="1"/>
  <c r="BK970" i="1"/>
  <c r="BG970" i="1"/>
  <c r="BG961" i="1"/>
  <c r="BL961" i="1"/>
  <c r="BG962" i="1"/>
  <c r="BL962" i="1"/>
  <c r="BL968" i="1"/>
  <c r="BL974" i="1"/>
  <c r="BK961" i="1"/>
  <c r="BL973" i="1"/>
  <c r="BK973" i="1"/>
  <c r="BK962" i="1"/>
  <c r="AV973" i="1"/>
  <c r="BQ973" i="1" s="1"/>
  <c r="BG966" i="1"/>
  <c r="BG971" i="1"/>
  <c r="AV969" i="1"/>
  <c r="AV959" i="1"/>
  <c r="AV960" i="1"/>
  <c r="BL963" i="1"/>
  <c r="BL966" i="1"/>
  <c r="BG968" i="1"/>
  <c r="BG969" i="1"/>
  <c r="BK968" i="1"/>
  <c r="BK969" i="1"/>
  <c r="BL971" i="1"/>
  <c r="BK954" i="1"/>
  <c r="BG954" i="1"/>
  <c r="AV958" i="1"/>
  <c r="BG958" i="1"/>
  <c r="BG965" i="1"/>
  <c r="BL965" i="1"/>
  <c r="BK965" i="1"/>
  <c r="BL954" i="1"/>
  <c r="AV954" i="1"/>
  <c r="BL956" i="1"/>
  <c r="BK956" i="1"/>
  <c r="BG956" i="1"/>
  <c r="BG963" i="1"/>
  <c r="BK963" i="1"/>
  <c r="BL960" i="1"/>
  <c r="BG948" i="1"/>
  <c r="BL948" i="1"/>
  <c r="BG960" i="1"/>
  <c r="BK960" i="1"/>
  <c r="BG959" i="1"/>
  <c r="AV957" i="1"/>
  <c r="BL958" i="1"/>
  <c r="BL959" i="1"/>
  <c r="BK949" i="1"/>
  <c r="AV949" i="1"/>
  <c r="BG952" i="1"/>
  <c r="BG957" i="1"/>
  <c r="BK948" i="1"/>
  <c r="BG949" i="1"/>
  <c r="BL949" i="1"/>
  <c r="BL957" i="1"/>
  <c r="BK951" i="1"/>
  <c r="BG926" i="1"/>
  <c r="BL941" i="1"/>
  <c r="BG951" i="1"/>
  <c r="BK926" i="1"/>
  <c r="AV951" i="1"/>
  <c r="BG953" i="1"/>
  <c r="BL926" i="1"/>
  <c r="AV953" i="1"/>
  <c r="AV955" i="1"/>
  <c r="BK933" i="1"/>
  <c r="BG933" i="1"/>
  <c r="BL933" i="1"/>
  <c r="AV952" i="1"/>
  <c r="BG955" i="1"/>
  <c r="BK931" i="1"/>
  <c r="BK941" i="1"/>
  <c r="BG941" i="1"/>
  <c r="BK955" i="1"/>
  <c r="BL931" i="1"/>
  <c r="BL947" i="1"/>
  <c r="BG931" i="1"/>
  <c r="BK939" i="1"/>
  <c r="BL953" i="1"/>
  <c r="BL952" i="1"/>
  <c r="AV947" i="1"/>
  <c r="BK936" i="1"/>
  <c r="BG947" i="1"/>
  <c r="BG936" i="1"/>
  <c r="BK950" i="1"/>
  <c r="BG950" i="1"/>
  <c r="BL950" i="1"/>
  <c r="BG929" i="1"/>
  <c r="BL943" i="1"/>
  <c r="BK943" i="1"/>
  <c r="BG943" i="1"/>
  <c r="BG939" i="1"/>
  <c r="BG944" i="1"/>
  <c r="AV936" i="1"/>
  <c r="AV937" i="1"/>
  <c r="AV945" i="1"/>
  <c r="AV950" i="1"/>
  <c r="AV941" i="1"/>
  <c r="AV946" i="1"/>
  <c r="AV925" i="1"/>
  <c r="BL938" i="1"/>
  <c r="BL936" i="1"/>
  <c r="BK934" i="1"/>
  <c r="BG940" i="1"/>
  <c r="BK944" i="1"/>
  <c r="BG946" i="1"/>
  <c r="BL945" i="1"/>
  <c r="BK945" i="1"/>
  <c r="AV934" i="1"/>
  <c r="BL946" i="1"/>
  <c r="BK937" i="1"/>
  <c r="AV932" i="1"/>
  <c r="AV940" i="1"/>
  <c r="BG934" i="1"/>
  <c r="BL934" i="1"/>
  <c r="BG937" i="1"/>
  <c r="BL937" i="1"/>
  <c r="BL944" i="1"/>
  <c r="AV942" i="1"/>
  <c r="BG942" i="1"/>
  <c r="BK932" i="1"/>
  <c r="AV935" i="1"/>
  <c r="BG927" i="1"/>
  <c r="BG932" i="1"/>
  <c r="BL942" i="1"/>
  <c r="BL930" i="1"/>
  <c r="BL939" i="1"/>
  <c r="BG930" i="1"/>
  <c r="BK930" i="1"/>
  <c r="BL940" i="1"/>
  <c r="BL928" i="1"/>
  <c r="AV928" i="1"/>
  <c r="AV929" i="1"/>
  <c r="AV930" i="1"/>
  <c r="BL929" i="1"/>
  <c r="BG923" i="1"/>
  <c r="BK928" i="1"/>
  <c r="BG938" i="1"/>
  <c r="BK938" i="1"/>
  <c r="AV924" i="1"/>
  <c r="AV927" i="1"/>
  <c r="BK935" i="1"/>
  <c r="BG935" i="1"/>
  <c r="BL924" i="1"/>
  <c r="BK924" i="1"/>
  <c r="BL925" i="1"/>
  <c r="BK909" i="1"/>
  <c r="AV922" i="1"/>
  <c r="BG925" i="1"/>
  <c r="BK925" i="1"/>
  <c r="BL927" i="1"/>
  <c r="BL922" i="1"/>
  <c r="BG922" i="1"/>
  <c r="BK922" i="1"/>
  <c r="BL915" i="1"/>
  <c r="BK921" i="1"/>
  <c r="BL906" i="1"/>
  <c r="BG917" i="1"/>
  <c r="AV917" i="1"/>
  <c r="AV920" i="1"/>
  <c r="BL923" i="1"/>
  <c r="BK923" i="1"/>
  <c r="AV914" i="1"/>
  <c r="AV916" i="1"/>
  <c r="BK910" i="1"/>
  <c r="BG910" i="1"/>
  <c r="BG916" i="1"/>
  <c r="AV921" i="1"/>
  <c r="BG920" i="1"/>
  <c r="BL919" i="1"/>
  <c r="AV909" i="1"/>
  <c r="BL914" i="1"/>
  <c r="BG919" i="1"/>
  <c r="BL921" i="1"/>
  <c r="BK915" i="1"/>
  <c r="BG915" i="1"/>
  <c r="BL920" i="1"/>
  <c r="BG891" i="1"/>
  <c r="BK907" i="1"/>
  <c r="BK919" i="1"/>
  <c r="BG909" i="1"/>
  <c r="BK908" i="1"/>
  <c r="BL909" i="1"/>
  <c r="BK914" i="1"/>
  <c r="AV907" i="1"/>
  <c r="BL918" i="1"/>
  <c r="BK906" i="1"/>
  <c r="BG906" i="1"/>
  <c r="BG907" i="1"/>
  <c r="AV918" i="1"/>
  <c r="BG918" i="1"/>
  <c r="BL917" i="1"/>
  <c r="BG912" i="1"/>
  <c r="BL907" i="1"/>
  <c r="BG908" i="1"/>
  <c r="BK894" i="1"/>
  <c r="AV908" i="1"/>
  <c r="AV913" i="1"/>
  <c r="BG913" i="1"/>
  <c r="BL916" i="1"/>
  <c r="BG900" i="1"/>
  <c r="AV896" i="1"/>
  <c r="BL904" i="1"/>
  <c r="BK904" i="1"/>
  <c r="BG904" i="1"/>
  <c r="BL897" i="1"/>
  <c r="BK911" i="1"/>
  <c r="BL913" i="1"/>
  <c r="AV900" i="1"/>
  <c r="BK912" i="1"/>
  <c r="BL912" i="1"/>
  <c r="BK905" i="1"/>
  <c r="AV911" i="1"/>
  <c r="BG911" i="1"/>
  <c r="BG894" i="1"/>
  <c r="AV905" i="1"/>
  <c r="BK890" i="1"/>
  <c r="AV903" i="1"/>
  <c r="BK900" i="1"/>
  <c r="BL903" i="1"/>
  <c r="BG903" i="1"/>
  <c r="BL896" i="1"/>
  <c r="AV899" i="1"/>
  <c r="BK896" i="1"/>
  <c r="BK903" i="1"/>
  <c r="BL905" i="1"/>
  <c r="BL899" i="1"/>
  <c r="BK891" i="1"/>
  <c r="AV901" i="1"/>
  <c r="BG901" i="1"/>
  <c r="BL902" i="1"/>
  <c r="BG902" i="1"/>
  <c r="BK902" i="1"/>
  <c r="AV902" i="1"/>
  <c r="BG898" i="1"/>
  <c r="BL901" i="1"/>
  <c r="BL877" i="1"/>
  <c r="BG895" i="1"/>
  <c r="BG879" i="1"/>
  <c r="BL879" i="1"/>
  <c r="BG884" i="1"/>
  <c r="BK899" i="1"/>
  <c r="BG889" i="1"/>
  <c r="BG893" i="1"/>
  <c r="AV889" i="1"/>
  <c r="BL895" i="1"/>
  <c r="BK880" i="1"/>
  <c r="BL884" i="1"/>
  <c r="AV888" i="1"/>
  <c r="BG892" i="1"/>
  <c r="BK898" i="1"/>
  <c r="AV895" i="1"/>
  <c r="AV897" i="1"/>
  <c r="BL898" i="1"/>
  <c r="BK897" i="1"/>
  <c r="BG897" i="1"/>
  <c r="BK892" i="1"/>
  <c r="BK886" i="1"/>
  <c r="BL888" i="1"/>
  <c r="BL873" i="1"/>
  <c r="AV893" i="1"/>
  <c r="BG877" i="1"/>
  <c r="BK873" i="1"/>
  <c r="BG873" i="1"/>
  <c r="BK879" i="1"/>
  <c r="AV886" i="1"/>
  <c r="BL886" i="1"/>
  <c r="BG888" i="1"/>
  <c r="BL893" i="1"/>
  <c r="BL891" i="1"/>
  <c r="AV892" i="1"/>
  <c r="BL890" i="1"/>
  <c r="BK887" i="1"/>
  <c r="AV884" i="1"/>
  <c r="BL868" i="1"/>
  <c r="BK882" i="1"/>
  <c r="AV880" i="1"/>
  <c r="AV890" i="1"/>
  <c r="BL889" i="1"/>
  <c r="BG887" i="1"/>
  <c r="AV869" i="1"/>
  <c r="BG880" i="1"/>
  <c r="BL880" i="1"/>
  <c r="BL882" i="1"/>
  <c r="AV885" i="1"/>
  <c r="AV887" i="1"/>
  <c r="BK878" i="1"/>
  <c r="BK869" i="1"/>
  <c r="AV882" i="1"/>
  <c r="BG872" i="1"/>
  <c r="BG883" i="1"/>
  <c r="BG885" i="1"/>
  <c r="AV883" i="1"/>
  <c r="BG876" i="1"/>
  <c r="BL876" i="1"/>
  <c r="BK877" i="1"/>
  <c r="BG869" i="1"/>
  <c r="BL869" i="1"/>
  <c r="BK876" i="1"/>
  <c r="BL885" i="1"/>
  <c r="BK883" i="1"/>
  <c r="BG878" i="1"/>
  <c r="AV878" i="1"/>
  <c r="BL878" i="1"/>
  <c r="AV871" i="1"/>
  <c r="BK872" i="1"/>
  <c r="BL874" i="1"/>
  <c r="BL872" i="1"/>
  <c r="BK868" i="1"/>
  <c r="BG870" i="1"/>
  <c r="BL870" i="1"/>
  <c r="BG881" i="1"/>
  <c r="BK881" i="1"/>
  <c r="BG867" i="1"/>
  <c r="AV872" i="1"/>
  <c r="BK875" i="1"/>
  <c r="BL881" i="1"/>
  <c r="BL867" i="1"/>
  <c r="BK870" i="1"/>
  <c r="BG874" i="1"/>
  <c r="BK874" i="1"/>
  <c r="AV881" i="1"/>
  <c r="AV867" i="1"/>
  <c r="BG868" i="1"/>
  <c r="BG875" i="1"/>
  <c r="BL875" i="1"/>
  <c r="BG866" i="1"/>
  <c r="BK871" i="1"/>
  <c r="BG871" i="1"/>
  <c r="AV866" i="1"/>
  <c r="BL866" i="1"/>
  <c r="BK866" i="1"/>
  <c r="BQ1020" i="1" l="1"/>
  <c r="BQ981" i="1"/>
  <c r="BQ1034" i="1"/>
  <c r="BQ890" i="1"/>
  <c r="BQ1002" i="1"/>
  <c r="BQ1032" i="1"/>
  <c r="BQ1009" i="1"/>
  <c r="BQ905" i="1"/>
  <c r="BQ899" i="1"/>
  <c r="BQ997" i="1"/>
  <c r="BQ972" i="1"/>
  <c r="BQ914" i="1"/>
  <c r="BQ967" i="1"/>
  <c r="BQ1014" i="1"/>
  <c r="BQ921" i="1"/>
  <c r="BQ1021" i="1"/>
  <c r="BQ882" i="1"/>
  <c r="BQ924" i="1"/>
  <c r="BQ999" i="1"/>
  <c r="BQ1008" i="1"/>
  <c r="BQ1019" i="1"/>
  <c r="BQ930" i="1"/>
  <c r="BQ927" i="1"/>
  <c r="BQ1049" i="1"/>
  <c r="BQ1012" i="1"/>
  <c r="BQ887" i="1"/>
  <c r="BQ896" i="1"/>
  <c r="BQ982" i="1"/>
  <c r="BQ928" i="1"/>
  <c r="BQ945" i="1"/>
  <c r="BQ1015" i="1"/>
  <c r="BQ886" i="1"/>
  <c r="BQ1056" i="1"/>
  <c r="BQ929" i="1"/>
  <c r="BQ895" i="1"/>
  <c r="BQ892" i="1"/>
  <c r="BQ872" i="1"/>
  <c r="BQ902" i="1"/>
  <c r="BQ988" i="1"/>
  <c r="BQ1010" i="1"/>
  <c r="BQ1047" i="1"/>
  <c r="BQ968" i="1"/>
  <c r="BQ971" i="1"/>
  <c r="BQ1051" i="1"/>
  <c r="BQ1031" i="1"/>
  <c r="BQ940" i="1"/>
  <c r="BQ1041" i="1"/>
  <c r="BQ1050" i="1"/>
  <c r="BQ917" i="1"/>
  <c r="BQ952" i="1"/>
  <c r="BQ954" i="1"/>
  <c r="BQ1048" i="1"/>
  <c r="BQ897" i="1"/>
  <c r="BQ901" i="1"/>
  <c r="BQ950" i="1"/>
  <c r="BQ867" i="1"/>
  <c r="BQ878" i="1"/>
  <c r="BQ913" i="1"/>
  <c r="BQ995" i="1"/>
  <c r="BQ866" i="1"/>
  <c r="BQ993" i="1"/>
  <c r="BQ884" i="1"/>
  <c r="BQ885" i="1"/>
  <c r="BQ893" i="1"/>
  <c r="BQ888" i="1"/>
  <c r="BQ911" i="1"/>
  <c r="BQ909" i="1"/>
  <c r="BQ946" i="1"/>
  <c r="BQ947" i="1"/>
  <c r="BQ958" i="1"/>
  <c r="BQ1013" i="1"/>
  <c r="BQ1043" i="1"/>
  <c r="BQ941" i="1"/>
  <c r="BQ985" i="1"/>
  <c r="BQ1027" i="1"/>
  <c r="BQ1037" i="1"/>
  <c r="BQ1059" i="1"/>
  <c r="BQ1007" i="1"/>
  <c r="BQ951" i="1"/>
  <c r="BQ949" i="1"/>
  <c r="BQ1039" i="1"/>
  <c r="BQ871" i="1"/>
  <c r="BQ883" i="1"/>
  <c r="BQ869" i="1"/>
  <c r="BQ889" i="1"/>
  <c r="BQ900" i="1"/>
  <c r="BQ908" i="1"/>
  <c r="BQ907" i="1"/>
  <c r="BQ942" i="1"/>
  <c r="BQ937" i="1"/>
  <c r="BQ955" i="1"/>
  <c r="BQ960" i="1"/>
  <c r="BQ991" i="1"/>
  <c r="BQ1025" i="1"/>
  <c r="BQ1038" i="1"/>
  <c r="BQ1036" i="1"/>
  <c r="BQ979" i="1"/>
  <c r="BQ990" i="1"/>
  <c r="BQ948" i="1"/>
  <c r="BQ965" i="1"/>
  <c r="BQ873" i="1"/>
  <c r="BQ1057" i="1"/>
  <c r="BQ933" i="1"/>
  <c r="BQ891" i="1"/>
  <c r="BQ1005" i="1"/>
  <c r="BQ989" i="1"/>
  <c r="BQ881" i="1"/>
  <c r="BQ918" i="1"/>
  <c r="BQ920" i="1"/>
  <c r="BQ922" i="1"/>
  <c r="BQ932" i="1"/>
  <c r="BQ925" i="1"/>
  <c r="BQ936" i="1"/>
  <c r="BQ953" i="1"/>
  <c r="BQ959" i="1"/>
  <c r="BQ976" i="1"/>
  <c r="BQ1000" i="1"/>
  <c r="BQ1011" i="1"/>
  <c r="BQ1022" i="1"/>
  <c r="BQ1023" i="1"/>
  <c r="BQ1044" i="1"/>
  <c r="BQ1054" i="1"/>
  <c r="BQ1055" i="1"/>
  <c r="BQ1028" i="1"/>
  <c r="BQ970" i="1"/>
  <c r="BQ1058" i="1"/>
  <c r="BQ877" i="1"/>
  <c r="BQ964" i="1"/>
  <c r="BQ998" i="1"/>
  <c r="BQ1017" i="1"/>
  <c r="BQ868" i="1"/>
  <c r="BQ926" i="1"/>
  <c r="BQ987" i="1"/>
  <c r="BQ876" i="1"/>
  <c r="BQ957" i="1"/>
  <c r="BQ969" i="1"/>
  <c r="BQ983" i="1"/>
  <c r="BQ956" i="1"/>
  <c r="BQ962" i="1"/>
  <c r="BQ904" i="1"/>
  <c r="BQ996" i="1"/>
  <c r="BQ915" i="1"/>
  <c r="BQ879" i="1"/>
  <c r="BQ894" i="1"/>
  <c r="BQ931" i="1"/>
  <c r="BQ919" i="1"/>
  <c r="BQ903" i="1"/>
  <c r="BQ916" i="1"/>
  <c r="BQ935" i="1"/>
  <c r="BQ974" i="1"/>
  <c r="BQ980" i="1"/>
  <c r="BQ1001" i="1"/>
  <c r="BQ1042" i="1"/>
  <c r="BQ1035" i="1"/>
  <c r="BQ943" i="1"/>
  <c r="BQ977" i="1"/>
  <c r="BQ939" i="1"/>
  <c r="BQ1033" i="1"/>
  <c r="BQ906" i="1"/>
  <c r="BQ975" i="1"/>
  <c r="BQ1053" i="1"/>
  <c r="BQ1060" i="1"/>
  <c r="BQ880" i="1"/>
  <c r="BQ934" i="1"/>
  <c r="BQ978" i="1"/>
  <c r="BQ986" i="1"/>
  <c r="BQ984" i="1"/>
  <c r="BQ1004" i="1"/>
  <c r="BQ1003" i="1"/>
  <c r="BQ1045" i="1"/>
  <c r="BQ1052" i="1"/>
  <c r="BQ1006" i="1"/>
  <c r="BQ910" i="1"/>
  <c r="BQ875" i="1"/>
  <c r="BQ961" i="1"/>
  <c r="BQ923" i="1"/>
  <c r="BQ1016" i="1"/>
  <c r="BQ944" i="1"/>
  <c r="BQ1024" i="1"/>
  <c r="BQ1040" i="1"/>
  <c r="BQ1029" i="1"/>
  <c r="BQ938" i="1"/>
  <c r="BQ874" i="1"/>
  <c r="BQ994" i="1"/>
  <c r="BQ1030" i="1"/>
  <c r="BQ966" i="1"/>
  <c r="BQ1046" i="1"/>
  <c r="BQ963" i="1"/>
  <c r="BQ912" i="1"/>
  <c r="BQ898" i="1"/>
  <c r="BQ1018" i="1"/>
  <c r="BQ870" i="1"/>
  <c r="BQ1026" i="1"/>
  <c r="T865" i="1"/>
  <c r="AH865" i="1"/>
  <c r="AF865" i="1"/>
  <c r="AG865" i="1" s="1"/>
  <c r="AA865" i="1"/>
  <c r="U865" i="1" s="1"/>
  <c r="AH864" i="1"/>
  <c r="AF864" i="1"/>
  <c r="AG864" i="1" s="1"/>
  <c r="AA864" i="1"/>
  <c r="U864" i="1" s="1"/>
  <c r="T864" i="1"/>
  <c r="AH863" i="1"/>
  <c r="AF863" i="1"/>
  <c r="AG863" i="1" s="1"/>
  <c r="AA863" i="1"/>
  <c r="U863" i="1" s="1"/>
  <c r="T863" i="1"/>
  <c r="AI865" i="1" l="1"/>
  <c r="BL865" i="1" s="1"/>
  <c r="BI865" i="1"/>
  <c r="AU865" i="1"/>
  <c r="AO865" i="1"/>
  <c r="BH865" i="1"/>
  <c r="AT865" i="1"/>
  <c r="AS865" i="1"/>
  <c r="BF865" i="1"/>
  <c r="BE865" i="1"/>
  <c r="AQ865" i="1"/>
  <c r="BJ865" i="1"/>
  <c r="AP865" i="1"/>
  <c r="AI864" i="1"/>
  <c r="BI864" i="1"/>
  <c r="AU864" i="1"/>
  <c r="AO864" i="1"/>
  <c r="BJ864" i="1"/>
  <c r="AP864" i="1"/>
  <c r="BH864" i="1"/>
  <c r="AT864" i="1"/>
  <c r="AS864" i="1"/>
  <c r="BF864" i="1"/>
  <c r="BE864" i="1"/>
  <c r="AQ864" i="1"/>
  <c r="AI863" i="1"/>
  <c r="BI863" i="1"/>
  <c r="AU863" i="1"/>
  <c r="AO863" i="1"/>
  <c r="BH863" i="1"/>
  <c r="AT863" i="1"/>
  <c r="AS863" i="1"/>
  <c r="AP863" i="1"/>
  <c r="BF863" i="1"/>
  <c r="BE863" i="1"/>
  <c r="AQ863" i="1"/>
  <c r="BJ863" i="1"/>
  <c r="BK865" i="1" l="1"/>
  <c r="BG865" i="1"/>
  <c r="AV865" i="1"/>
  <c r="BK863" i="1"/>
  <c r="AV864" i="1"/>
  <c r="BG863" i="1"/>
  <c r="AV863" i="1"/>
  <c r="BL863" i="1"/>
  <c r="BG864" i="1"/>
  <c r="BK864" i="1"/>
  <c r="BL864" i="1"/>
  <c r="BQ865" i="1" l="1"/>
  <c r="BQ863" i="1"/>
  <c r="BQ864" i="1"/>
  <c r="AH862" i="1"/>
  <c r="AF862" i="1"/>
  <c r="AG862" i="1" s="1"/>
  <c r="AA862" i="1"/>
  <c r="U862" i="1" s="1"/>
  <c r="T862" i="1"/>
  <c r="AI862" i="1" l="1"/>
  <c r="AV862" i="1" s="1"/>
  <c r="BH862" i="1"/>
  <c r="AT862" i="1"/>
  <c r="BI862" i="1"/>
  <c r="AS862" i="1"/>
  <c r="AO862" i="1"/>
  <c r="BF862" i="1"/>
  <c r="BE862" i="1"/>
  <c r="AQ862" i="1"/>
  <c r="AU862" i="1"/>
  <c r="BJ862" i="1"/>
  <c r="AP862" i="1"/>
  <c r="BL862" i="1" l="1"/>
  <c r="BK862" i="1"/>
  <c r="BG862" i="1"/>
  <c r="BQ862" i="1" s="1"/>
  <c r="T853" i="1" l="1"/>
  <c r="T854" i="1"/>
  <c r="T855" i="1"/>
  <c r="T856" i="1"/>
  <c r="T857" i="1"/>
  <c r="T858" i="1"/>
  <c r="T859" i="1"/>
  <c r="T860" i="1"/>
  <c r="T861" i="1"/>
  <c r="AA853" i="1"/>
  <c r="U853" i="1" s="1"/>
  <c r="AA854" i="1"/>
  <c r="U854" i="1" s="1"/>
  <c r="AA855" i="1"/>
  <c r="U855" i="1" s="1"/>
  <c r="AA856" i="1"/>
  <c r="U856" i="1" s="1"/>
  <c r="AA857" i="1"/>
  <c r="U857" i="1" s="1"/>
  <c r="AA858" i="1"/>
  <c r="U858" i="1" s="1"/>
  <c r="AA859" i="1"/>
  <c r="U859" i="1" s="1"/>
  <c r="AA860" i="1"/>
  <c r="U860" i="1" s="1"/>
  <c r="AA861" i="1"/>
  <c r="U861" i="1" s="1"/>
  <c r="AF853" i="1"/>
  <c r="AG853" i="1" s="1"/>
  <c r="AF854" i="1"/>
  <c r="AG854" i="1" s="1"/>
  <c r="AF855" i="1"/>
  <c r="AG855" i="1" s="1"/>
  <c r="AF856" i="1"/>
  <c r="AG856" i="1" s="1"/>
  <c r="AF857" i="1"/>
  <c r="AG857" i="1" s="1"/>
  <c r="AF858" i="1"/>
  <c r="AG858" i="1" s="1"/>
  <c r="AF859" i="1"/>
  <c r="AG859" i="1" s="1"/>
  <c r="AF860" i="1"/>
  <c r="AG860" i="1" s="1"/>
  <c r="AF861" i="1"/>
  <c r="AG861" i="1" s="1"/>
  <c r="AH853" i="1"/>
  <c r="AH854" i="1"/>
  <c r="AH855" i="1"/>
  <c r="AH856" i="1"/>
  <c r="AH857" i="1"/>
  <c r="AH858" i="1"/>
  <c r="AH859" i="1"/>
  <c r="AH860" i="1"/>
  <c r="AH861" i="1"/>
  <c r="T852" i="1"/>
  <c r="AA852" i="1"/>
  <c r="U852" i="1" s="1"/>
  <c r="AF852" i="1"/>
  <c r="AG852" i="1" s="1"/>
  <c r="AH852" i="1"/>
  <c r="AP859" i="1" l="1"/>
  <c r="AS859" i="1"/>
  <c r="BJ859" i="1"/>
  <c r="AO859" i="1"/>
  <c r="BE859" i="1"/>
  <c r="AQ859" i="1"/>
  <c r="BI859" i="1"/>
  <c r="AU859" i="1"/>
  <c r="AP861" i="1"/>
  <c r="AU861" i="1"/>
  <c r="AO861" i="1"/>
  <c r="BE861" i="1"/>
  <c r="AQ861" i="1"/>
  <c r="BI861" i="1"/>
  <c r="AS861" i="1"/>
  <c r="BJ861" i="1"/>
  <c r="AP860" i="1"/>
  <c r="AS860" i="1"/>
  <c r="BJ860" i="1"/>
  <c r="AU860" i="1"/>
  <c r="AO860" i="1"/>
  <c r="BE860" i="1"/>
  <c r="AQ860" i="1"/>
  <c r="BI860" i="1"/>
  <c r="AP855" i="1"/>
  <c r="AQ855" i="1"/>
  <c r="AU855" i="1"/>
  <c r="BE854" i="1"/>
  <c r="AQ854" i="1"/>
  <c r="AU854" i="1"/>
  <c r="AP853" i="1"/>
  <c r="AQ853" i="1"/>
  <c r="AU853" i="1"/>
  <c r="AI852" i="1"/>
  <c r="BF861" i="1"/>
  <c r="AT861" i="1"/>
  <c r="BF860" i="1"/>
  <c r="AT860" i="1"/>
  <c r="BF859" i="1"/>
  <c r="AT859" i="1"/>
  <c r="AI861" i="1"/>
  <c r="AQ856" i="1"/>
  <c r="AU856" i="1"/>
  <c r="AP856" i="1"/>
  <c r="BF856" i="1"/>
  <c r="AO856" i="1"/>
  <c r="AS856" i="1"/>
  <c r="BI856" i="1"/>
  <c r="BH856" i="1"/>
  <c r="AT856" i="1"/>
  <c r="BJ856" i="1"/>
  <c r="BE856" i="1"/>
  <c r="AI858" i="1"/>
  <c r="AI857" i="1"/>
  <c r="AI856" i="1"/>
  <c r="AI855" i="1"/>
  <c r="AI854" i="1"/>
  <c r="AI853" i="1"/>
  <c r="AQ858" i="1"/>
  <c r="AU858" i="1"/>
  <c r="BJ858" i="1"/>
  <c r="BE858" i="1"/>
  <c r="AP858" i="1"/>
  <c r="AT858" i="1"/>
  <c r="BF858" i="1"/>
  <c r="AO858" i="1"/>
  <c r="AS858" i="1"/>
  <c r="BI858" i="1"/>
  <c r="BH858" i="1"/>
  <c r="AI860" i="1"/>
  <c r="BF857" i="1"/>
  <c r="AO857" i="1"/>
  <c r="BE857" i="1"/>
  <c r="AQ857" i="1"/>
  <c r="AU857" i="1"/>
  <c r="AP857" i="1"/>
  <c r="AT857" i="1"/>
  <c r="BJ857" i="1"/>
  <c r="AS857" i="1"/>
  <c r="BI857" i="1"/>
  <c r="BH857" i="1"/>
  <c r="AI859" i="1"/>
  <c r="BH855" i="1"/>
  <c r="BH854" i="1"/>
  <c r="BE855" i="1"/>
  <c r="AS855" i="1"/>
  <c r="AO855" i="1"/>
  <c r="BI854" i="1"/>
  <c r="AS854" i="1"/>
  <c r="AO854" i="1"/>
  <c r="BI853" i="1"/>
  <c r="AS853" i="1"/>
  <c r="BJ854" i="1"/>
  <c r="BH860" i="1"/>
  <c r="BF854" i="1"/>
  <c r="AT854" i="1"/>
  <c r="AP854" i="1"/>
  <c r="BH853" i="1"/>
  <c r="BI855" i="1"/>
  <c r="BE853" i="1"/>
  <c r="AO853" i="1"/>
  <c r="BJ855" i="1"/>
  <c r="BH861" i="1"/>
  <c r="BF855" i="1"/>
  <c r="AT855" i="1"/>
  <c r="BJ853" i="1"/>
  <c r="BH859" i="1"/>
  <c r="BF853" i="1"/>
  <c r="AT853" i="1"/>
  <c r="AP852" i="1"/>
  <c r="BJ852" i="1"/>
  <c r="AQ852" i="1"/>
  <c r="BE852" i="1"/>
  <c r="BF852" i="1"/>
  <c r="BH852" i="1"/>
  <c r="AO852" i="1"/>
  <c r="BI852" i="1"/>
  <c r="AS852" i="1"/>
  <c r="AT852" i="1"/>
  <c r="AU852" i="1"/>
  <c r="AH851" i="1"/>
  <c r="AF851" i="1"/>
  <c r="AG851" i="1" s="1"/>
  <c r="AA851" i="1"/>
  <c r="U851" i="1" s="1"/>
  <c r="T851" i="1"/>
  <c r="AH850" i="1"/>
  <c r="AF850" i="1"/>
  <c r="AG850" i="1" s="1"/>
  <c r="AA850" i="1"/>
  <c r="U850" i="1" s="1"/>
  <c r="T850" i="1"/>
  <c r="AI850" i="1" l="1"/>
  <c r="BL850" i="1" s="1"/>
  <c r="AI851" i="1"/>
  <c r="BK851" i="1" s="1"/>
  <c r="BL854" i="1"/>
  <c r="AV859" i="1"/>
  <c r="AV855" i="1"/>
  <c r="AV856" i="1"/>
  <c r="BL853" i="1"/>
  <c r="BK858" i="1"/>
  <c r="BK852" i="1"/>
  <c r="AV861" i="1"/>
  <c r="BL861" i="1"/>
  <c r="AV854" i="1"/>
  <c r="BK857" i="1"/>
  <c r="BG857" i="1"/>
  <c r="BL852" i="1"/>
  <c r="BL855" i="1"/>
  <c r="BK856" i="1"/>
  <c r="BL857" i="1"/>
  <c r="BL856" i="1"/>
  <c r="AV857" i="1"/>
  <c r="BG852" i="1"/>
  <c r="AV852" i="1"/>
  <c r="BG860" i="1"/>
  <c r="BK860" i="1"/>
  <c r="BG854" i="1"/>
  <c r="BK854" i="1"/>
  <c r="BG856" i="1"/>
  <c r="BG853" i="1"/>
  <c r="BK853" i="1"/>
  <c r="BL858" i="1"/>
  <c r="AV860" i="1"/>
  <c r="AV858" i="1"/>
  <c r="BG855" i="1"/>
  <c r="BK855" i="1"/>
  <c r="BG859" i="1"/>
  <c r="BK859" i="1"/>
  <c r="BG858" i="1"/>
  <c r="BL859" i="1"/>
  <c r="BK861" i="1"/>
  <c r="BG861" i="1"/>
  <c r="BL860" i="1"/>
  <c r="AV853" i="1"/>
  <c r="BI851" i="1"/>
  <c r="AU851" i="1"/>
  <c r="AO851" i="1"/>
  <c r="BH851" i="1"/>
  <c r="AT851" i="1"/>
  <c r="AS851" i="1"/>
  <c r="BF851" i="1"/>
  <c r="BE851" i="1"/>
  <c r="AQ851" i="1"/>
  <c r="BJ851" i="1"/>
  <c r="AP851" i="1"/>
  <c r="BH850" i="1"/>
  <c r="AT850" i="1"/>
  <c r="BI850" i="1"/>
  <c r="AS850" i="1"/>
  <c r="AU850" i="1"/>
  <c r="AO850" i="1"/>
  <c r="BF850" i="1"/>
  <c r="BE850" i="1"/>
  <c r="AQ850" i="1"/>
  <c r="BJ850" i="1"/>
  <c r="AP850" i="1"/>
  <c r="BQ857" i="1" l="1"/>
  <c r="BQ853" i="1"/>
  <c r="BQ860" i="1"/>
  <c r="BQ852" i="1"/>
  <c r="BQ861" i="1"/>
  <c r="BQ859" i="1"/>
  <c r="BQ858" i="1"/>
  <c r="BQ854" i="1"/>
  <c r="BQ856" i="1"/>
  <c r="BQ855" i="1"/>
  <c r="BL851" i="1"/>
  <c r="BG851" i="1"/>
  <c r="BG850" i="1"/>
  <c r="AV851" i="1"/>
  <c r="AV850" i="1"/>
  <c r="BK850" i="1"/>
  <c r="AH849" i="1"/>
  <c r="AF849" i="1"/>
  <c r="AG849" i="1" s="1"/>
  <c r="AA849" i="1"/>
  <c r="U849" i="1" s="1"/>
  <c r="T849" i="1"/>
  <c r="BQ851" i="1" l="1"/>
  <c r="BQ850" i="1"/>
  <c r="BI849" i="1"/>
  <c r="AU849" i="1"/>
  <c r="AO849" i="1"/>
  <c r="AS849" i="1"/>
  <c r="AQ849" i="1"/>
  <c r="BH849" i="1"/>
  <c r="AT849" i="1"/>
  <c r="BF849" i="1"/>
  <c r="BE849" i="1"/>
  <c r="BJ849" i="1"/>
  <c r="AP849" i="1"/>
  <c r="AI849" i="1"/>
  <c r="BK849" i="1" l="1"/>
  <c r="AV849" i="1"/>
  <c r="BG849" i="1"/>
  <c r="BL849" i="1"/>
  <c r="AH848" i="1"/>
  <c r="AF848" i="1"/>
  <c r="AG848" i="1" s="1"/>
  <c r="AA848" i="1"/>
  <c r="U848" i="1" s="1"/>
  <c r="T848" i="1"/>
  <c r="BQ849" i="1" l="1"/>
  <c r="AI848" i="1"/>
  <c r="BG848" i="1" s="1"/>
  <c r="BH848" i="1"/>
  <c r="AT848" i="1"/>
  <c r="AS848" i="1"/>
  <c r="BI848" i="1"/>
  <c r="AU848" i="1"/>
  <c r="AO848" i="1"/>
  <c r="BF848" i="1"/>
  <c r="AP848" i="1"/>
  <c r="BE848" i="1"/>
  <c r="AQ848" i="1"/>
  <c r="BJ848" i="1"/>
  <c r="AH847" i="1"/>
  <c r="AF847" i="1"/>
  <c r="AG847" i="1" s="1"/>
  <c r="AA847" i="1"/>
  <c r="U847" i="1" s="1"/>
  <c r="T847" i="1"/>
  <c r="BK848" i="1" l="1"/>
  <c r="AV848" i="1"/>
  <c r="BQ848" i="1" s="1"/>
  <c r="BL848" i="1"/>
  <c r="AI847" i="1"/>
  <c r="BK847" i="1" s="1"/>
  <c r="BI847" i="1"/>
  <c r="AU847" i="1"/>
  <c r="AO847" i="1"/>
  <c r="BH847" i="1"/>
  <c r="AT847" i="1"/>
  <c r="AS847" i="1"/>
  <c r="BF847" i="1"/>
  <c r="BE847" i="1"/>
  <c r="AQ847" i="1"/>
  <c r="BJ847" i="1"/>
  <c r="AP847" i="1"/>
  <c r="AV847" i="1" l="1"/>
  <c r="BL847" i="1"/>
  <c r="BG847" i="1"/>
  <c r="T845" i="1"/>
  <c r="T846" i="1"/>
  <c r="AA845" i="1"/>
  <c r="U845" i="1" s="1"/>
  <c r="AA846" i="1"/>
  <c r="U846" i="1" s="1"/>
  <c r="AF845" i="1"/>
  <c r="AG845" i="1" s="1"/>
  <c r="AF846" i="1"/>
  <c r="AG846" i="1" s="1"/>
  <c r="AH845" i="1"/>
  <c r="AH846" i="1"/>
  <c r="T844" i="1"/>
  <c r="AA844" i="1"/>
  <c r="U844" i="1" s="1"/>
  <c r="AF844" i="1"/>
  <c r="AG844" i="1" s="1"/>
  <c r="AH844" i="1"/>
  <c r="T842" i="1"/>
  <c r="T843" i="1"/>
  <c r="AA842" i="1"/>
  <c r="U842" i="1" s="1"/>
  <c r="AA843" i="1"/>
  <c r="U843" i="1" s="1"/>
  <c r="AF842" i="1"/>
  <c r="AG842" i="1" s="1"/>
  <c r="AF843" i="1"/>
  <c r="AG843" i="1" s="1"/>
  <c r="AH842" i="1"/>
  <c r="AH843" i="1"/>
  <c r="T841" i="1"/>
  <c r="AA841" i="1"/>
  <c r="U841" i="1" s="1"/>
  <c r="AF841" i="1"/>
  <c r="AG841" i="1" s="1"/>
  <c r="AH841" i="1"/>
  <c r="T838" i="1"/>
  <c r="T839" i="1"/>
  <c r="T840" i="1"/>
  <c r="AA838" i="1"/>
  <c r="U838" i="1" s="1"/>
  <c r="AA839" i="1"/>
  <c r="U839" i="1" s="1"/>
  <c r="AA840" i="1"/>
  <c r="U840" i="1" s="1"/>
  <c r="AF838" i="1"/>
  <c r="AG838" i="1" s="1"/>
  <c r="AF839" i="1"/>
  <c r="AG839" i="1" s="1"/>
  <c r="AF840" i="1"/>
  <c r="AG840" i="1" s="1"/>
  <c r="AH838" i="1"/>
  <c r="AH839" i="1"/>
  <c r="AH840" i="1"/>
  <c r="T837" i="1"/>
  <c r="AA837" i="1"/>
  <c r="U837" i="1" s="1"/>
  <c r="AF837" i="1"/>
  <c r="AG837" i="1" s="1"/>
  <c r="AH837" i="1"/>
  <c r="T836" i="1"/>
  <c r="AA836" i="1"/>
  <c r="U836" i="1" s="1"/>
  <c r="AF836" i="1"/>
  <c r="AG836" i="1" s="1"/>
  <c r="AH836" i="1"/>
  <c r="T835" i="1"/>
  <c r="AA835" i="1"/>
  <c r="U835" i="1" s="1"/>
  <c r="AF835" i="1"/>
  <c r="AG835" i="1" s="1"/>
  <c r="AH835" i="1"/>
  <c r="T834" i="1"/>
  <c r="AA834" i="1"/>
  <c r="U834" i="1" s="1"/>
  <c r="AF834" i="1"/>
  <c r="AG834" i="1" s="1"/>
  <c r="AH834" i="1"/>
  <c r="T833" i="1"/>
  <c r="AA833" i="1"/>
  <c r="U833" i="1" s="1"/>
  <c r="AF833" i="1"/>
  <c r="AG833" i="1" s="1"/>
  <c r="AH833" i="1"/>
  <c r="BQ847" i="1" l="1"/>
  <c r="AI839" i="1"/>
  <c r="BL839" i="1" s="1"/>
  <c r="AI838" i="1"/>
  <c r="BG838" i="1" s="1"/>
  <c r="AP846" i="1"/>
  <c r="AI845" i="1"/>
  <c r="BL845" i="1" s="1"/>
  <c r="AP845" i="1"/>
  <c r="AS845" i="1"/>
  <c r="BJ845" i="1"/>
  <c r="AQ845" i="1"/>
  <c r="AT845" i="1"/>
  <c r="BE845" i="1"/>
  <c r="BH845" i="1"/>
  <c r="AO845" i="1"/>
  <c r="AU845" i="1"/>
  <c r="BF845" i="1"/>
  <c r="BI845" i="1"/>
  <c r="BH846" i="1"/>
  <c r="BE846" i="1"/>
  <c r="AT846" i="1"/>
  <c r="AQ846" i="1"/>
  <c r="AI846" i="1"/>
  <c r="BI846" i="1"/>
  <c r="BF846" i="1"/>
  <c r="AU846" i="1"/>
  <c r="AO846" i="1"/>
  <c r="BJ846" i="1"/>
  <c r="AS846" i="1"/>
  <c r="AP843" i="1"/>
  <c r="BF844" i="1"/>
  <c r="AS844" i="1"/>
  <c r="AT844" i="1"/>
  <c r="BH844" i="1"/>
  <c r="BE844" i="1"/>
  <c r="AO844" i="1"/>
  <c r="BI844" i="1"/>
  <c r="AP844" i="1"/>
  <c r="BJ844" i="1"/>
  <c r="AU844" i="1"/>
  <c r="AQ844" i="1"/>
  <c r="AI844" i="1"/>
  <c r="AP841" i="1"/>
  <c r="BI841" i="1"/>
  <c r="BH841" i="1"/>
  <c r="AO841" i="1"/>
  <c r="AU841" i="1"/>
  <c r="AT841" i="1"/>
  <c r="AI842" i="1"/>
  <c r="AS842" i="1"/>
  <c r="AQ842" i="1"/>
  <c r="AT842" i="1"/>
  <c r="BE842" i="1"/>
  <c r="BH842" i="1"/>
  <c r="AP842" i="1"/>
  <c r="AO842" i="1"/>
  <c r="AU842" i="1"/>
  <c r="BF842" i="1"/>
  <c r="BI842" i="1"/>
  <c r="BJ842" i="1"/>
  <c r="AU843" i="1"/>
  <c r="BI843" i="1"/>
  <c r="BF843" i="1"/>
  <c r="AO843" i="1"/>
  <c r="BH843" i="1"/>
  <c r="BE843" i="1"/>
  <c r="AT843" i="1"/>
  <c r="AQ843" i="1"/>
  <c r="AI843" i="1"/>
  <c r="BJ843" i="1"/>
  <c r="AS843" i="1"/>
  <c r="AI841" i="1"/>
  <c r="AS841" i="1"/>
  <c r="BF841" i="1"/>
  <c r="BE841" i="1"/>
  <c r="AQ841" i="1"/>
  <c r="BJ841" i="1"/>
  <c r="AP840" i="1"/>
  <c r="AO840" i="1"/>
  <c r="AQ840" i="1"/>
  <c r="AS840" i="1"/>
  <c r="BI840" i="1"/>
  <c r="BE840" i="1"/>
  <c r="AU840" i="1"/>
  <c r="AI840" i="1"/>
  <c r="AP839" i="1"/>
  <c r="AT839" i="1"/>
  <c r="BF839" i="1"/>
  <c r="BH839" i="1"/>
  <c r="BJ839" i="1"/>
  <c r="AO839" i="1"/>
  <c r="AQ839" i="1"/>
  <c r="AS839" i="1"/>
  <c r="AU839" i="1"/>
  <c r="BE839" i="1"/>
  <c r="BI839" i="1"/>
  <c r="AP838" i="1"/>
  <c r="AT838" i="1"/>
  <c r="BF838" i="1"/>
  <c r="BH838" i="1"/>
  <c r="BJ838" i="1"/>
  <c r="AO838" i="1"/>
  <c r="AQ838" i="1"/>
  <c r="AS838" i="1"/>
  <c r="AU838" i="1"/>
  <c r="BE838" i="1"/>
  <c r="BI838" i="1"/>
  <c r="BJ840" i="1"/>
  <c r="BH840" i="1"/>
  <c r="BF840" i="1"/>
  <c r="AT840" i="1"/>
  <c r="AP834" i="1"/>
  <c r="AQ837" i="1"/>
  <c r="BE837" i="1"/>
  <c r="BF837" i="1"/>
  <c r="AS837" i="1"/>
  <c r="AT837" i="1"/>
  <c r="BH837" i="1"/>
  <c r="BI837" i="1"/>
  <c r="BJ837" i="1"/>
  <c r="AO837" i="1"/>
  <c r="AP837" i="1"/>
  <c r="AU837" i="1"/>
  <c r="AI837" i="1"/>
  <c r="AI836" i="1"/>
  <c r="AO836" i="1"/>
  <c r="AU836" i="1"/>
  <c r="BI836" i="1"/>
  <c r="AQ836" i="1"/>
  <c r="BE836" i="1"/>
  <c r="AT836" i="1"/>
  <c r="BH836" i="1"/>
  <c r="BJ836" i="1"/>
  <c r="BF836" i="1"/>
  <c r="AP836" i="1"/>
  <c r="AS836" i="1"/>
  <c r="AU834" i="1"/>
  <c r="BI834" i="1"/>
  <c r="AI835" i="1"/>
  <c r="AP835" i="1"/>
  <c r="AS835" i="1"/>
  <c r="BJ835" i="1"/>
  <c r="AQ835" i="1"/>
  <c r="AT835" i="1"/>
  <c r="BE835" i="1"/>
  <c r="BH835" i="1"/>
  <c r="AO835" i="1"/>
  <c r="AU835" i="1"/>
  <c r="BF835" i="1"/>
  <c r="BI835" i="1"/>
  <c r="AI833" i="1"/>
  <c r="AO834" i="1"/>
  <c r="BH834" i="1"/>
  <c r="AT834" i="1"/>
  <c r="AI834" i="1"/>
  <c r="AS834" i="1"/>
  <c r="BF834" i="1"/>
  <c r="BE834" i="1"/>
  <c r="AQ834" i="1"/>
  <c r="BJ834" i="1"/>
  <c r="AQ833" i="1"/>
  <c r="BE833" i="1"/>
  <c r="BF833" i="1"/>
  <c r="BI833" i="1"/>
  <c r="BJ833" i="1"/>
  <c r="AS833" i="1"/>
  <c r="AU833" i="1"/>
  <c r="AP833" i="1"/>
  <c r="AT833" i="1"/>
  <c r="BH833" i="1"/>
  <c r="AO833" i="1"/>
  <c r="BK839" i="1" l="1"/>
  <c r="AV839" i="1"/>
  <c r="BG839" i="1"/>
  <c r="BL838" i="1"/>
  <c r="BK838" i="1"/>
  <c r="AV838" i="1"/>
  <c r="BQ838" i="1" s="1"/>
  <c r="BK833" i="1"/>
  <c r="BG836" i="1"/>
  <c r="BK837" i="1"/>
  <c r="BL840" i="1"/>
  <c r="BG842" i="1"/>
  <c r="AV840" i="1"/>
  <c r="BL846" i="1"/>
  <c r="BK835" i="1"/>
  <c r="BL843" i="1"/>
  <c r="BG834" i="1"/>
  <c r="AV845" i="1"/>
  <c r="BK844" i="1"/>
  <c r="BK836" i="1"/>
  <c r="AV841" i="1"/>
  <c r="BG846" i="1"/>
  <c r="BK842" i="1"/>
  <c r="BK845" i="1"/>
  <c r="BG845" i="1"/>
  <c r="BG844" i="1"/>
  <c r="AV846" i="1"/>
  <c r="BK846" i="1"/>
  <c r="AV844" i="1"/>
  <c r="AV842" i="1"/>
  <c r="BL842" i="1"/>
  <c r="BL844" i="1"/>
  <c r="BL836" i="1"/>
  <c r="BG841" i="1"/>
  <c r="AV843" i="1"/>
  <c r="BG843" i="1"/>
  <c r="BK843" i="1"/>
  <c r="BL841" i="1"/>
  <c r="BK841" i="1"/>
  <c r="AV836" i="1"/>
  <c r="BK840" i="1"/>
  <c r="BG840" i="1"/>
  <c r="BG837" i="1"/>
  <c r="BL837" i="1"/>
  <c r="AV837" i="1"/>
  <c r="BG835" i="1"/>
  <c r="AV835" i="1"/>
  <c r="BL833" i="1"/>
  <c r="AV833" i="1"/>
  <c r="BG833" i="1"/>
  <c r="BK834" i="1"/>
  <c r="BL835" i="1"/>
  <c r="AV834" i="1"/>
  <c r="BL834" i="1"/>
  <c r="BQ834" i="1" l="1"/>
  <c r="BQ842" i="1"/>
  <c r="BQ836" i="1"/>
  <c r="BQ843" i="1"/>
  <c r="BQ844" i="1"/>
  <c r="BQ837" i="1"/>
  <c r="BQ833" i="1"/>
  <c r="BQ840" i="1"/>
  <c r="BQ845" i="1"/>
  <c r="BQ835" i="1"/>
  <c r="BQ846" i="1"/>
  <c r="BQ841" i="1"/>
  <c r="BQ839" i="1"/>
  <c r="AH832" i="1"/>
  <c r="AH831" i="1"/>
  <c r="AF832" i="1"/>
  <c r="AG832" i="1" s="1"/>
  <c r="AF831" i="1"/>
  <c r="AG831" i="1" s="1"/>
  <c r="AA832" i="1"/>
  <c r="U832" i="1" s="1"/>
  <c r="AA831" i="1"/>
  <c r="U831" i="1" s="1"/>
  <c r="T832" i="1"/>
  <c r="T831" i="1"/>
  <c r="AH830" i="1"/>
  <c r="AH829" i="1"/>
  <c r="AF830" i="1"/>
  <c r="AG830" i="1" s="1"/>
  <c r="AF829" i="1"/>
  <c r="AG829" i="1" s="1"/>
  <c r="AA830" i="1"/>
  <c r="U830" i="1" s="1"/>
  <c r="AA829" i="1"/>
  <c r="U829" i="1" s="1"/>
  <c r="T830" i="1"/>
  <c r="T829" i="1"/>
  <c r="AH828" i="1"/>
  <c r="AH827" i="1"/>
  <c r="AH826" i="1"/>
  <c r="AH825" i="1"/>
  <c r="AH824" i="1"/>
  <c r="AH823" i="1"/>
  <c r="AF828" i="1"/>
  <c r="AG828" i="1" s="1"/>
  <c r="AF827" i="1"/>
  <c r="AG827" i="1" s="1"/>
  <c r="AF826" i="1"/>
  <c r="AG826" i="1" s="1"/>
  <c r="AF825" i="1"/>
  <c r="AG825" i="1" s="1"/>
  <c r="AF824" i="1"/>
  <c r="AG824" i="1" s="1"/>
  <c r="AF823" i="1"/>
  <c r="AG823" i="1" s="1"/>
  <c r="AA828" i="1"/>
  <c r="U828" i="1" s="1"/>
  <c r="AA827" i="1"/>
  <c r="U827" i="1" s="1"/>
  <c r="AA826" i="1"/>
  <c r="U826" i="1" s="1"/>
  <c r="AA825" i="1"/>
  <c r="U825" i="1" s="1"/>
  <c r="AA824" i="1"/>
  <c r="U824" i="1" s="1"/>
  <c r="AA823" i="1"/>
  <c r="U823" i="1" s="1"/>
  <c r="T828" i="1"/>
  <c r="T827" i="1"/>
  <c r="T826" i="1"/>
  <c r="T825" i="1"/>
  <c r="T824" i="1"/>
  <c r="T823" i="1"/>
  <c r="T822" i="1"/>
  <c r="AA822" i="1"/>
  <c r="U822" i="1" s="1"/>
  <c r="AF822" i="1"/>
  <c r="AG822" i="1" s="1"/>
  <c r="AH822" i="1"/>
  <c r="BJ831" i="1" l="1"/>
  <c r="BI831" i="1"/>
  <c r="BH831" i="1"/>
  <c r="BF831" i="1"/>
  <c r="BE831" i="1"/>
  <c r="AU831" i="1"/>
  <c r="AT831" i="1"/>
  <c r="AS831" i="1"/>
  <c r="AQ831" i="1"/>
  <c r="AP831" i="1"/>
  <c r="AO831" i="1"/>
  <c r="BJ832" i="1"/>
  <c r="BI832" i="1"/>
  <c r="BH832" i="1"/>
  <c r="BF832" i="1"/>
  <c r="BE832" i="1"/>
  <c r="AU832" i="1"/>
  <c r="AT832" i="1"/>
  <c r="AS832" i="1"/>
  <c r="AQ832" i="1"/>
  <c r="AP832" i="1"/>
  <c r="AO832" i="1"/>
  <c r="AI831" i="1"/>
  <c r="AI832" i="1"/>
  <c r="BJ829" i="1"/>
  <c r="BI829" i="1"/>
  <c r="BH829" i="1"/>
  <c r="BF829" i="1"/>
  <c r="BE829" i="1"/>
  <c r="AU829" i="1"/>
  <c r="AT829" i="1"/>
  <c r="AS829" i="1"/>
  <c r="AQ829" i="1"/>
  <c r="AP829" i="1"/>
  <c r="AO829" i="1"/>
  <c r="BJ830" i="1"/>
  <c r="BI830" i="1"/>
  <c r="BH830" i="1"/>
  <c r="BF830" i="1"/>
  <c r="BE830" i="1"/>
  <c r="AU830" i="1"/>
  <c r="AT830" i="1"/>
  <c r="AS830" i="1"/>
  <c r="AQ830" i="1"/>
  <c r="AP830" i="1"/>
  <c r="AO830" i="1"/>
  <c r="AI829" i="1"/>
  <c r="AI830" i="1"/>
  <c r="BJ823" i="1"/>
  <c r="BI823" i="1"/>
  <c r="BH823" i="1"/>
  <c r="BF823" i="1"/>
  <c r="BE823" i="1"/>
  <c r="AU823" i="1"/>
  <c r="AT823" i="1"/>
  <c r="AS823" i="1"/>
  <c r="AQ823" i="1"/>
  <c r="AP823" i="1"/>
  <c r="AO823" i="1"/>
  <c r="BJ824" i="1"/>
  <c r="BI824" i="1"/>
  <c r="BH824" i="1"/>
  <c r="BF824" i="1"/>
  <c r="BE824" i="1"/>
  <c r="AU824" i="1"/>
  <c r="AT824" i="1"/>
  <c r="AS824" i="1"/>
  <c r="AQ824" i="1"/>
  <c r="AP824" i="1"/>
  <c r="AO824" i="1"/>
  <c r="BJ825" i="1"/>
  <c r="BI825" i="1"/>
  <c r="BH825" i="1"/>
  <c r="BF825" i="1"/>
  <c r="BE825" i="1"/>
  <c r="AU825" i="1"/>
  <c r="AT825" i="1"/>
  <c r="AS825" i="1"/>
  <c r="AQ825" i="1"/>
  <c r="AP825" i="1"/>
  <c r="AO825" i="1"/>
  <c r="BJ826" i="1"/>
  <c r="BI826" i="1"/>
  <c r="BH826" i="1"/>
  <c r="BF826" i="1"/>
  <c r="BE826" i="1"/>
  <c r="AU826" i="1"/>
  <c r="AT826" i="1"/>
  <c r="AS826" i="1"/>
  <c r="AQ826" i="1"/>
  <c r="AP826" i="1"/>
  <c r="AO826" i="1"/>
  <c r="BJ827" i="1"/>
  <c r="BI827" i="1"/>
  <c r="BH827" i="1"/>
  <c r="BF827" i="1"/>
  <c r="BE827" i="1"/>
  <c r="AU827" i="1"/>
  <c r="AT827" i="1"/>
  <c r="AS827" i="1"/>
  <c r="AQ827" i="1"/>
  <c r="AP827" i="1"/>
  <c r="AO827" i="1"/>
  <c r="BJ828" i="1"/>
  <c r="BI828" i="1"/>
  <c r="BH828" i="1"/>
  <c r="BF828" i="1"/>
  <c r="BE828" i="1"/>
  <c r="AU828" i="1"/>
  <c r="AT828" i="1"/>
  <c r="AS828" i="1"/>
  <c r="AQ828" i="1"/>
  <c r="AP828" i="1"/>
  <c r="AO828" i="1"/>
  <c r="AI823" i="1"/>
  <c r="AI824" i="1"/>
  <c r="AI825" i="1"/>
  <c r="AI826" i="1"/>
  <c r="AI827" i="1"/>
  <c r="AI828" i="1"/>
  <c r="AI822" i="1"/>
  <c r="AP822" i="1"/>
  <c r="BJ822" i="1"/>
  <c r="AQ822" i="1"/>
  <c r="AS822" i="1"/>
  <c r="AT822" i="1"/>
  <c r="AU822" i="1"/>
  <c r="BE822" i="1"/>
  <c r="BF822" i="1"/>
  <c r="BH822" i="1"/>
  <c r="AO822" i="1"/>
  <c r="BI822" i="1"/>
  <c r="BK822" i="1" l="1"/>
  <c r="BG822" i="1"/>
  <c r="BL822" i="1"/>
  <c r="AV822" i="1"/>
  <c r="BL832" i="1"/>
  <c r="BK832" i="1"/>
  <c r="BG832" i="1"/>
  <c r="AV832" i="1"/>
  <c r="BL831" i="1"/>
  <c r="BK831" i="1"/>
  <c r="BG831" i="1"/>
  <c r="AV831" i="1"/>
  <c r="BL830" i="1"/>
  <c r="BK830" i="1"/>
  <c r="BG830" i="1"/>
  <c r="AV830" i="1"/>
  <c r="BL829" i="1"/>
  <c r="BK829" i="1"/>
  <c r="BG829" i="1"/>
  <c r="AV829" i="1"/>
  <c r="BL828" i="1"/>
  <c r="BK828" i="1"/>
  <c r="BG828" i="1"/>
  <c r="AV828" i="1"/>
  <c r="BL827" i="1"/>
  <c r="BK827" i="1"/>
  <c r="BG827" i="1"/>
  <c r="AV827" i="1"/>
  <c r="BL826" i="1"/>
  <c r="BK826" i="1"/>
  <c r="BG826" i="1"/>
  <c r="AV826" i="1"/>
  <c r="BL825" i="1"/>
  <c r="BK825" i="1"/>
  <c r="BG825" i="1"/>
  <c r="AV825" i="1"/>
  <c r="BL824" i="1"/>
  <c r="BK824" i="1"/>
  <c r="BG824" i="1"/>
  <c r="AV824" i="1"/>
  <c r="BL823" i="1"/>
  <c r="BK823" i="1"/>
  <c r="BG823" i="1"/>
  <c r="AV823" i="1"/>
  <c r="BQ825" i="1" l="1"/>
  <c r="BQ828" i="1"/>
  <c r="BQ831" i="1"/>
  <c r="BQ824" i="1"/>
  <c r="BQ827" i="1"/>
  <c r="BQ830" i="1"/>
  <c r="BQ822" i="1"/>
  <c r="BQ823" i="1"/>
  <c r="BQ832" i="1"/>
  <c r="BQ826" i="1"/>
  <c r="BQ829" i="1"/>
  <c r="T819" i="1"/>
  <c r="T820" i="1"/>
  <c r="T821" i="1"/>
  <c r="AA819" i="1"/>
  <c r="U819" i="1" s="1"/>
  <c r="AA820" i="1"/>
  <c r="U820" i="1" s="1"/>
  <c r="AA821" i="1"/>
  <c r="U821" i="1" s="1"/>
  <c r="AF819" i="1"/>
  <c r="AG819" i="1" s="1"/>
  <c r="AF820" i="1"/>
  <c r="AG820" i="1" s="1"/>
  <c r="AF821" i="1"/>
  <c r="AG821" i="1" s="1"/>
  <c r="AH819" i="1"/>
  <c r="AH820" i="1"/>
  <c r="AH821" i="1"/>
  <c r="AP820" i="1" l="1"/>
  <c r="AT820" i="1"/>
  <c r="BF820" i="1"/>
  <c r="BJ820" i="1"/>
  <c r="AQ820" i="1"/>
  <c r="AU820" i="1"/>
  <c r="AO820" i="1"/>
  <c r="AS820" i="1"/>
  <c r="BE820" i="1"/>
  <c r="BI820" i="1"/>
  <c r="BH820" i="1"/>
  <c r="AI821" i="1"/>
  <c r="AI820" i="1"/>
  <c r="AI819" i="1"/>
  <c r="BH821" i="1"/>
  <c r="AO821" i="1"/>
  <c r="AS821" i="1"/>
  <c r="BE821" i="1"/>
  <c r="BI821" i="1"/>
  <c r="AP821" i="1"/>
  <c r="AT821" i="1"/>
  <c r="BF821" i="1"/>
  <c r="BJ821" i="1"/>
  <c r="AQ821" i="1"/>
  <c r="AU821" i="1"/>
  <c r="AP819" i="1"/>
  <c r="AT819" i="1"/>
  <c r="BF819" i="1"/>
  <c r="BJ819" i="1"/>
  <c r="AQ819" i="1"/>
  <c r="AU819" i="1"/>
  <c r="BH819" i="1"/>
  <c r="AO819" i="1"/>
  <c r="AS819" i="1"/>
  <c r="BE819" i="1"/>
  <c r="BI819" i="1"/>
  <c r="BG819" i="1" l="1"/>
  <c r="BK820" i="1"/>
  <c r="BL820" i="1"/>
  <c r="AV819" i="1"/>
  <c r="BK821" i="1"/>
  <c r="BL821" i="1"/>
  <c r="AV820" i="1"/>
  <c r="BG821" i="1"/>
  <c r="BL819" i="1"/>
  <c r="BG820" i="1"/>
  <c r="BK819" i="1"/>
  <c r="AV821" i="1"/>
  <c r="BQ819" i="1" l="1"/>
  <c r="BQ821" i="1"/>
  <c r="BQ820" i="1"/>
  <c r="T818" i="1" l="1"/>
  <c r="AA818" i="1"/>
  <c r="U818" i="1" s="1"/>
  <c r="AF818" i="1"/>
  <c r="AG818" i="1" s="1"/>
  <c r="AH818" i="1"/>
  <c r="AH817" i="1"/>
  <c r="AH816" i="1"/>
  <c r="AH815" i="1"/>
  <c r="AH814" i="1"/>
  <c r="AH813" i="1"/>
  <c r="AH812" i="1"/>
  <c r="AH811" i="1"/>
  <c r="AH810" i="1"/>
  <c r="AH809" i="1"/>
  <c r="AH808" i="1"/>
  <c r="AH807" i="1"/>
  <c r="AH806" i="1"/>
  <c r="AH805" i="1"/>
  <c r="AH804" i="1"/>
  <c r="AH803" i="1"/>
  <c r="AH802" i="1"/>
  <c r="AH801" i="1"/>
  <c r="AH800" i="1"/>
  <c r="AH799" i="1"/>
  <c r="AH798" i="1"/>
  <c r="AH797" i="1"/>
  <c r="AF817" i="1"/>
  <c r="AG817" i="1" s="1"/>
  <c r="AF816" i="1"/>
  <c r="AG816" i="1" s="1"/>
  <c r="AF815" i="1"/>
  <c r="AG815" i="1" s="1"/>
  <c r="AF814" i="1"/>
  <c r="AG814" i="1" s="1"/>
  <c r="AF813" i="1"/>
  <c r="AG813" i="1" s="1"/>
  <c r="AF812" i="1"/>
  <c r="AG812" i="1" s="1"/>
  <c r="AF811" i="1"/>
  <c r="AG811" i="1" s="1"/>
  <c r="AF810" i="1"/>
  <c r="AG810" i="1" s="1"/>
  <c r="AF809" i="1"/>
  <c r="AG809" i="1" s="1"/>
  <c r="AF808" i="1"/>
  <c r="AG808" i="1" s="1"/>
  <c r="AF807" i="1"/>
  <c r="AG807" i="1" s="1"/>
  <c r="AF806" i="1"/>
  <c r="AG806" i="1" s="1"/>
  <c r="AF805" i="1"/>
  <c r="AG805" i="1" s="1"/>
  <c r="AF804" i="1"/>
  <c r="AG804" i="1" s="1"/>
  <c r="AF803" i="1"/>
  <c r="AG803" i="1" s="1"/>
  <c r="AF802" i="1"/>
  <c r="AG802" i="1" s="1"/>
  <c r="AF801" i="1"/>
  <c r="AG801" i="1" s="1"/>
  <c r="AF800" i="1"/>
  <c r="AG800" i="1" s="1"/>
  <c r="AF799" i="1"/>
  <c r="AG799" i="1" s="1"/>
  <c r="AF798" i="1"/>
  <c r="AG798" i="1" s="1"/>
  <c r="AF797" i="1"/>
  <c r="AG797" i="1" s="1"/>
  <c r="AA817" i="1"/>
  <c r="U817" i="1" s="1"/>
  <c r="AA816" i="1"/>
  <c r="U816" i="1" s="1"/>
  <c r="AA815" i="1"/>
  <c r="U815" i="1" s="1"/>
  <c r="AA814" i="1"/>
  <c r="U814" i="1" s="1"/>
  <c r="AA813" i="1"/>
  <c r="U813" i="1" s="1"/>
  <c r="AA812" i="1"/>
  <c r="U812" i="1" s="1"/>
  <c r="AA811" i="1"/>
  <c r="U811" i="1" s="1"/>
  <c r="AA810" i="1"/>
  <c r="U810" i="1" s="1"/>
  <c r="AA809" i="1"/>
  <c r="U809" i="1" s="1"/>
  <c r="AA808" i="1"/>
  <c r="U808" i="1" s="1"/>
  <c r="AA807" i="1"/>
  <c r="U807" i="1" s="1"/>
  <c r="AA806" i="1"/>
  <c r="U806" i="1" s="1"/>
  <c r="AA805" i="1"/>
  <c r="U805" i="1" s="1"/>
  <c r="AA804" i="1"/>
  <c r="U804" i="1" s="1"/>
  <c r="AA803" i="1"/>
  <c r="U803" i="1" s="1"/>
  <c r="AA802" i="1"/>
  <c r="U802" i="1" s="1"/>
  <c r="AA801" i="1"/>
  <c r="U801" i="1" s="1"/>
  <c r="AA800" i="1"/>
  <c r="U800" i="1" s="1"/>
  <c r="AA799" i="1"/>
  <c r="U799" i="1" s="1"/>
  <c r="AA798" i="1"/>
  <c r="U798" i="1" s="1"/>
  <c r="AA797" i="1"/>
  <c r="U797" i="1" s="1"/>
  <c r="T817" i="1"/>
  <c r="T816" i="1"/>
  <c r="T815" i="1"/>
  <c r="T814" i="1"/>
  <c r="T813" i="1"/>
  <c r="T812" i="1"/>
  <c r="T811" i="1"/>
  <c r="T810" i="1"/>
  <c r="T809" i="1"/>
  <c r="T808" i="1"/>
  <c r="T807" i="1"/>
  <c r="T806" i="1"/>
  <c r="T805" i="1"/>
  <c r="T804" i="1"/>
  <c r="T803" i="1"/>
  <c r="T802" i="1"/>
  <c r="T801" i="1"/>
  <c r="T800" i="1"/>
  <c r="T799" i="1"/>
  <c r="T798" i="1"/>
  <c r="T797" i="1"/>
  <c r="T796" i="1"/>
  <c r="AA796" i="1"/>
  <c r="U796" i="1" s="1"/>
  <c r="AF796" i="1"/>
  <c r="AG796" i="1" s="1"/>
  <c r="AH796" i="1"/>
  <c r="T795" i="1"/>
  <c r="AA795" i="1"/>
  <c r="U795" i="1" s="1"/>
  <c r="AF795" i="1"/>
  <c r="AG795" i="1" s="1"/>
  <c r="AH795" i="1"/>
  <c r="T794" i="1"/>
  <c r="AA794" i="1"/>
  <c r="U794" i="1" s="1"/>
  <c r="AF794" i="1"/>
  <c r="AG794" i="1" s="1"/>
  <c r="AH794" i="1"/>
  <c r="AI818" i="1" l="1"/>
  <c r="AP818" i="1"/>
  <c r="BJ818" i="1"/>
  <c r="BF818" i="1"/>
  <c r="BH818" i="1"/>
  <c r="AQ818" i="1"/>
  <c r="AS818" i="1"/>
  <c r="AT818" i="1"/>
  <c r="AU818" i="1"/>
  <c r="BE818" i="1"/>
  <c r="AO818" i="1"/>
  <c r="BI818" i="1"/>
  <c r="BJ797" i="1"/>
  <c r="BI797" i="1"/>
  <c r="BH797" i="1"/>
  <c r="BF797" i="1"/>
  <c r="BE797" i="1"/>
  <c r="AU797" i="1"/>
  <c r="AT797" i="1"/>
  <c r="AS797" i="1"/>
  <c r="AQ797" i="1"/>
  <c r="AP797" i="1"/>
  <c r="AO797" i="1"/>
  <c r="BJ798" i="1"/>
  <c r="BI798" i="1"/>
  <c r="BH798" i="1"/>
  <c r="BF798" i="1"/>
  <c r="BE798" i="1"/>
  <c r="AU798" i="1"/>
  <c r="AT798" i="1"/>
  <c r="AS798" i="1"/>
  <c r="AQ798" i="1"/>
  <c r="AP798" i="1"/>
  <c r="AO798" i="1"/>
  <c r="BJ799" i="1"/>
  <c r="BI799" i="1"/>
  <c r="BH799" i="1"/>
  <c r="BF799" i="1"/>
  <c r="BE799" i="1"/>
  <c r="AU799" i="1"/>
  <c r="AT799" i="1"/>
  <c r="AS799" i="1"/>
  <c r="AQ799" i="1"/>
  <c r="AP799" i="1"/>
  <c r="AO799" i="1"/>
  <c r="BJ800" i="1"/>
  <c r="BI800" i="1"/>
  <c r="BH800" i="1"/>
  <c r="BF800" i="1"/>
  <c r="BE800" i="1"/>
  <c r="AU800" i="1"/>
  <c r="AT800" i="1"/>
  <c r="AS800" i="1"/>
  <c r="AQ800" i="1"/>
  <c r="AP800" i="1"/>
  <c r="AO800" i="1"/>
  <c r="BJ801" i="1"/>
  <c r="BI801" i="1"/>
  <c r="BH801" i="1"/>
  <c r="BF801" i="1"/>
  <c r="BE801" i="1"/>
  <c r="AU801" i="1"/>
  <c r="AT801" i="1"/>
  <c r="AS801" i="1"/>
  <c r="AQ801" i="1"/>
  <c r="AP801" i="1"/>
  <c r="AO801" i="1"/>
  <c r="BJ802" i="1"/>
  <c r="BI802" i="1"/>
  <c r="BH802" i="1"/>
  <c r="BF802" i="1"/>
  <c r="BE802" i="1"/>
  <c r="AU802" i="1"/>
  <c r="AT802" i="1"/>
  <c r="AS802" i="1"/>
  <c r="AQ802" i="1"/>
  <c r="AP802" i="1"/>
  <c r="AO802" i="1"/>
  <c r="BJ803" i="1"/>
  <c r="BI803" i="1"/>
  <c r="BH803" i="1"/>
  <c r="BF803" i="1"/>
  <c r="BE803" i="1"/>
  <c r="AU803" i="1"/>
  <c r="AT803" i="1"/>
  <c r="AS803" i="1"/>
  <c r="AQ803" i="1"/>
  <c r="AP803" i="1"/>
  <c r="AO803" i="1"/>
  <c r="BJ804" i="1"/>
  <c r="BI804" i="1"/>
  <c r="BH804" i="1"/>
  <c r="BF804" i="1"/>
  <c r="BE804" i="1"/>
  <c r="AU804" i="1"/>
  <c r="AT804" i="1"/>
  <c r="AS804" i="1"/>
  <c r="AQ804" i="1"/>
  <c r="AP804" i="1"/>
  <c r="AO804" i="1"/>
  <c r="BJ805" i="1"/>
  <c r="BI805" i="1"/>
  <c r="BH805" i="1"/>
  <c r="BF805" i="1"/>
  <c r="BE805" i="1"/>
  <c r="AU805" i="1"/>
  <c r="AT805" i="1"/>
  <c r="AS805" i="1"/>
  <c r="AQ805" i="1"/>
  <c r="AP805" i="1"/>
  <c r="AO805" i="1"/>
  <c r="BJ806" i="1"/>
  <c r="BI806" i="1"/>
  <c r="BH806" i="1"/>
  <c r="BF806" i="1"/>
  <c r="BE806" i="1"/>
  <c r="AU806" i="1"/>
  <c r="AT806" i="1"/>
  <c r="AS806" i="1"/>
  <c r="AQ806" i="1"/>
  <c r="AP806" i="1"/>
  <c r="AO806" i="1"/>
  <c r="BJ807" i="1"/>
  <c r="BI807" i="1"/>
  <c r="BH807" i="1"/>
  <c r="BF807" i="1"/>
  <c r="BE807" i="1"/>
  <c r="AU807" i="1"/>
  <c r="AT807" i="1"/>
  <c r="AS807" i="1"/>
  <c r="AQ807" i="1"/>
  <c r="AP807" i="1"/>
  <c r="AO807" i="1"/>
  <c r="BJ808" i="1"/>
  <c r="BI808" i="1"/>
  <c r="BH808" i="1"/>
  <c r="BF808" i="1"/>
  <c r="BE808" i="1"/>
  <c r="AU808" i="1"/>
  <c r="AT808" i="1"/>
  <c r="AS808" i="1"/>
  <c r="AQ808" i="1"/>
  <c r="AP808" i="1"/>
  <c r="AO808" i="1"/>
  <c r="BJ809" i="1"/>
  <c r="BI809" i="1"/>
  <c r="BH809" i="1"/>
  <c r="BF809" i="1"/>
  <c r="BE809" i="1"/>
  <c r="AU809" i="1"/>
  <c r="AT809" i="1"/>
  <c r="AS809" i="1"/>
  <c r="AQ809" i="1"/>
  <c r="AP809" i="1"/>
  <c r="AO809" i="1"/>
  <c r="BJ810" i="1"/>
  <c r="BI810" i="1"/>
  <c r="BH810" i="1"/>
  <c r="BF810" i="1"/>
  <c r="BE810" i="1"/>
  <c r="AU810" i="1"/>
  <c r="AT810" i="1"/>
  <c r="AS810" i="1"/>
  <c r="AQ810" i="1"/>
  <c r="AP810" i="1"/>
  <c r="AO810" i="1"/>
  <c r="BJ811" i="1"/>
  <c r="BI811" i="1"/>
  <c r="BH811" i="1"/>
  <c r="BF811" i="1"/>
  <c r="BE811" i="1"/>
  <c r="AU811" i="1"/>
  <c r="AT811" i="1"/>
  <c r="AS811" i="1"/>
  <c r="AQ811" i="1"/>
  <c r="AP811" i="1"/>
  <c r="AO811" i="1"/>
  <c r="BJ812" i="1"/>
  <c r="BI812" i="1"/>
  <c r="BH812" i="1"/>
  <c r="BF812" i="1"/>
  <c r="BE812" i="1"/>
  <c r="AU812" i="1"/>
  <c r="AT812" i="1"/>
  <c r="AS812" i="1"/>
  <c r="AQ812" i="1"/>
  <c r="AP812" i="1"/>
  <c r="AO812" i="1"/>
  <c r="BJ813" i="1"/>
  <c r="BI813" i="1"/>
  <c r="BH813" i="1"/>
  <c r="BF813" i="1"/>
  <c r="BE813" i="1"/>
  <c r="AU813" i="1"/>
  <c r="AT813" i="1"/>
  <c r="AS813" i="1"/>
  <c r="AQ813" i="1"/>
  <c r="AP813" i="1"/>
  <c r="AO813" i="1"/>
  <c r="BJ814" i="1"/>
  <c r="BI814" i="1"/>
  <c r="BH814" i="1"/>
  <c r="BF814" i="1"/>
  <c r="BE814" i="1"/>
  <c r="AU814" i="1"/>
  <c r="AT814" i="1"/>
  <c r="AS814" i="1"/>
  <c r="AQ814" i="1"/>
  <c r="AP814" i="1"/>
  <c r="AO814" i="1"/>
  <c r="BJ815" i="1"/>
  <c r="BI815" i="1"/>
  <c r="BH815" i="1"/>
  <c r="BF815" i="1"/>
  <c r="BE815" i="1"/>
  <c r="AU815" i="1"/>
  <c r="AT815" i="1"/>
  <c r="AS815" i="1"/>
  <c r="AQ815" i="1"/>
  <c r="AP815" i="1"/>
  <c r="AO815" i="1"/>
  <c r="BJ816" i="1"/>
  <c r="BI816" i="1"/>
  <c r="BH816" i="1"/>
  <c r="BF816" i="1"/>
  <c r="BE816" i="1"/>
  <c r="AU816" i="1"/>
  <c r="AT816" i="1"/>
  <c r="AS816" i="1"/>
  <c r="AQ816" i="1"/>
  <c r="AP816" i="1"/>
  <c r="AO816" i="1"/>
  <c r="BJ817" i="1"/>
  <c r="BI817" i="1"/>
  <c r="BH817" i="1"/>
  <c r="BF817" i="1"/>
  <c r="BE817" i="1"/>
  <c r="AU817" i="1"/>
  <c r="AT817" i="1"/>
  <c r="AS817" i="1"/>
  <c r="AQ817" i="1"/>
  <c r="AP817" i="1"/>
  <c r="AO817" i="1"/>
  <c r="AI797" i="1"/>
  <c r="AI798" i="1"/>
  <c r="AI799" i="1"/>
  <c r="AI800" i="1"/>
  <c r="AI801" i="1"/>
  <c r="AI802" i="1"/>
  <c r="AI803" i="1"/>
  <c r="AI804" i="1"/>
  <c r="AI805" i="1"/>
  <c r="AI806" i="1"/>
  <c r="AI807" i="1"/>
  <c r="AI808" i="1"/>
  <c r="AI809" i="1"/>
  <c r="AI810" i="1"/>
  <c r="AI811" i="1"/>
  <c r="AI812" i="1"/>
  <c r="AI813" i="1"/>
  <c r="AI814" i="1"/>
  <c r="AI815" i="1"/>
  <c r="AI816" i="1"/>
  <c r="AI817" i="1"/>
  <c r="AI796" i="1"/>
  <c r="AP796" i="1"/>
  <c r="BJ796" i="1"/>
  <c r="AQ796" i="1"/>
  <c r="AS796" i="1"/>
  <c r="AT796" i="1"/>
  <c r="AU796" i="1"/>
  <c r="BE796" i="1"/>
  <c r="BF796" i="1"/>
  <c r="BH796" i="1"/>
  <c r="AO796" i="1"/>
  <c r="BI796" i="1"/>
  <c r="AI795" i="1"/>
  <c r="AP795" i="1"/>
  <c r="BJ795" i="1"/>
  <c r="AQ795" i="1"/>
  <c r="AS795" i="1"/>
  <c r="AT795" i="1"/>
  <c r="AU795" i="1"/>
  <c r="BE795" i="1"/>
  <c r="BF795" i="1"/>
  <c r="BH795" i="1"/>
  <c r="AO795" i="1"/>
  <c r="BI795" i="1"/>
  <c r="AI794" i="1"/>
  <c r="AP794" i="1"/>
  <c r="BJ794" i="1"/>
  <c r="AQ794" i="1"/>
  <c r="AS794" i="1"/>
  <c r="AT794" i="1"/>
  <c r="AU794" i="1"/>
  <c r="BE794" i="1"/>
  <c r="BF794" i="1"/>
  <c r="BH794" i="1"/>
  <c r="AO794" i="1"/>
  <c r="BI794" i="1"/>
  <c r="AV795" i="1" l="1"/>
  <c r="BL818" i="1"/>
  <c r="BL796" i="1"/>
  <c r="BG818" i="1"/>
  <c r="BK818" i="1"/>
  <c r="AV818" i="1"/>
  <c r="BK796" i="1"/>
  <c r="BG795" i="1"/>
  <c r="BG796" i="1"/>
  <c r="BL795" i="1"/>
  <c r="BK795" i="1"/>
  <c r="AV796" i="1"/>
  <c r="BL817" i="1"/>
  <c r="BK817" i="1"/>
  <c r="BG817" i="1"/>
  <c r="AV817" i="1"/>
  <c r="BL816" i="1"/>
  <c r="BK816" i="1"/>
  <c r="BG816" i="1"/>
  <c r="AV816" i="1"/>
  <c r="BL815" i="1"/>
  <c r="BK815" i="1"/>
  <c r="BG815" i="1"/>
  <c r="AV815" i="1"/>
  <c r="BL814" i="1"/>
  <c r="BK814" i="1"/>
  <c r="BG814" i="1"/>
  <c r="AV814" i="1"/>
  <c r="BL813" i="1"/>
  <c r="BK813" i="1"/>
  <c r="BG813" i="1"/>
  <c r="AV813" i="1"/>
  <c r="BL812" i="1"/>
  <c r="BK812" i="1"/>
  <c r="BG812" i="1"/>
  <c r="AV812" i="1"/>
  <c r="BL811" i="1"/>
  <c r="BK811" i="1"/>
  <c r="BG811" i="1"/>
  <c r="AV811" i="1"/>
  <c r="BL810" i="1"/>
  <c r="BK810" i="1"/>
  <c r="BG810" i="1"/>
  <c r="AV810" i="1"/>
  <c r="BL809" i="1"/>
  <c r="BK809" i="1"/>
  <c r="BG809" i="1"/>
  <c r="AV809" i="1"/>
  <c r="BL808" i="1"/>
  <c r="BK808" i="1"/>
  <c r="BG808" i="1"/>
  <c r="AV808" i="1"/>
  <c r="BL807" i="1"/>
  <c r="BK807" i="1"/>
  <c r="BG807" i="1"/>
  <c r="AV807" i="1"/>
  <c r="BL806" i="1"/>
  <c r="BK806" i="1"/>
  <c r="BG806" i="1"/>
  <c r="AV806" i="1"/>
  <c r="BL805" i="1"/>
  <c r="BK805" i="1"/>
  <c r="BG805" i="1"/>
  <c r="AV805" i="1"/>
  <c r="BL804" i="1"/>
  <c r="BK804" i="1"/>
  <c r="BG804" i="1"/>
  <c r="AV804" i="1"/>
  <c r="BL803" i="1"/>
  <c r="BK803" i="1"/>
  <c r="BG803" i="1"/>
  <c r="AV803" i="1"/>
  <c r="BL802" i="1"/>
  <c r="BK802" i="1"/>
  <c r="BG802" i="1"/>
  <c r="AV802" i="1"/>
  <c r="BL801" i="1"/>
  <c r="BK801" i="1"/>
  <c r="BG801" i="1"/>
  <c r="AV801" i="1"/>
  <c r="BL800" i="1"/>
  <c r="BK800" i="1"/>
  <c r="BG800" i="1"/>
  <c r="AV800" i="1"/>
  <c r="BL799" i="1"/>
  <c r="BK799" i="1"/>
  <c r="BG799" i="1"/>
  <c r="AV799" i="1"/>
  <c r="BL798" i="1"/>
  <c r="BK798" i="1"/>
  <c r="BG798" i="1"/>
  <c r="AV798" i="1"/>
  <c r="BL797" i="1"/>
  <c r="BK797" i="1"/>
  <c r="BG797" i="1"/>
  <c r="AV797" i="1"/>
  <c r="BK794" i="1"/>
  <c r="BG794" i="1"/>
  <c r="AV794" i="1"/>
  <c r="BL794" i="1"/>
  <c r="BQ798" i="1" l="1"/>
  <c r="BQ807" i="1"/>
  <c r="BQ810" i="1"/>
  <c r="BQ797" i="1"/>
  <c r="BQ803" i="1"/>
  <c r="BQ806" i="1"/>
  <c r="BQ809" i="1"/>
  <c r="BQ812" i="1"/>
  <c r="BQ815" i="1"/>
  <c r="BQ796" i="1"/>
  <c r="BQ818" i="1"/>
  <c r="BQ800" i="1"/>
  <c r="BQ799" i="1"/>
  <c r="BQ802" i="1"/>
  <c r="BQ805" i="1"/>
  <c r="BQ808" i="1"/>
  <c r="BQ811" i="1"/>
  <c r="BQ814" i="1"/>
  <c r="BQ817" i="1"/>
  <c r="BQ794" i="1"/>
  <c r="BQ801" i="1"/>
  <c r="BQ804" i="1"/>
  <c r="BQ813" i="1"/>
  <c r="BQ816" i="1"/>
  <c r="BQ795" i="1"/>
  <c r="T793" i="1"/>
  <c r="AA793" i="1"/>
  <c r="U793" i="1" s="1"/>
  <c r="AF793" i="1"/>
  <c r="AG793" i="1" s="1"/>
  <c r="AH793" i="1"/>
  <c r="AI793" i="1" l="1"/>
  <c r="BL793" i="1" s="1"/>
  <c r="AP793" i="1"/>
  <c r="BJ793" i="1"/>
  <c r="AQ793" i="1"/>
  <c r="AU793" i="1"/>
  <c r="AS793" i="1"/>
  <c r="AT793" i="1"/>
  <c r="BE793" i="1"/>
  <c r="BF793" i="1"/>
  <c r="BH793" i="1"/>
  <c r="AO793" i="1"/>
  <c r="BI793" i="1"/>
  <c r="T792" i="1"/>
  <c r="AA792" i="1"/>
  <c r="U792" i="1" s="1"/>
  <c r="AF792" i="1"/>
  <c r="AG792" i="1" s="1"/>
  <c r="AH792" i="1"/>
  <c r="BG793" i="1" l="1"/>
  <c r="AV793" i="1"/>
  <c r="BK793" i="1"/>
  <c r="AI792" i="1"/>
  <c r="AP792" i="1"/>
  <c r="BJ792" i="1"/>
  <c r="AQ792" i="1"/>
  <c r="AS792" i="1"/>
  <c r="AT792" i="1"/>
  <c r="AU792" i="1"/>
  <c r="BE792" i="1"/>
  <c r="BF792" i="1"/>
  <c r="BH792" i="1"/>
  <c r="AO792" i="1"/>
  <c r="BI792" i="1"/>
  <c r="BQ793" i="1" l="1"/>
  <c r="AV792" i="1"/>
  <c r="BG792" i="1"/>
  <c r="BL792" i="1"/>
  <c r="BK792" i="1"/>
  <c r="BQ792" i="1" l="1"/>
  <c r="T791" i="1"/>
  <c r="AA791" i="1"/>
  <c r="U791" i="1" s="1"/>
  <c r="AF791" i="1"/>
  <c r="AG791" i="1" s="1"/>
  <c r="AH791" i="1"/>
  <c r="AI791" i="1" l="1"/>
  <c r="AV791" i="1" s="1"/>
  <c r="BE791" i="1"/>
  <c r="BF791" i="1"/>
  <c r="BH791" i="1"/>
  <c r="AO791" i="1"/>
  <c r="BI791" i="1"/>
  <c r="AP791" i="1"/>
  <c r="BJ791" i="1"/>
  <c r="AQ791" i="1"/>
  <c r="AS791" i="1"/>
  <c r="AT791" i="1"/>
  <c r="AU791" i="1"/>
  <c r="T790" i="1"/>
  <c r="AA790" i="1"/>
  <c r="U790" i="1" s="1"/>
  <c r="AF790" i="1"/>
  <c r="AG790" i="1" s="1"/>
  <c r="AH790" i="1"/>
  <c r="BL791" i="1" l="1"/>
  <c r="BK791" i="1"/>
  <c r="BG791" i="1"/>
  <c r="BQ791" i="1" s="1"/>
  <c r="AI790" i="1"/>
  <c r="AP790" i="1"/>
  <c r="BJ790" i="1"/>
  <c r="AQ790" i="1"/>
  <c r="AS790" i="1"/>
  <c r="AT790" i="1"/>
  <c r="AU790" i="1"/>
  <c r="BE790" i="1"/>
  <c r="BF790" i="1"/>
  <c r="BH790" i="1"/>
  <c r="AO790" i="1"/>
  <c r="BI790" i="1"/>
  <c r="AV790" i="1" l="1"/>
  <c r="BG790" i="1"/>
  <c r="BL790" i="1"/>
  <c r="BK790" i="1"/>
  <c r="BQ790" i="1" l="1"/>
  <c r="T789" i="1"/>
  <c r="AA789" i="1"/>
  <c r="U789" i="1" s="1"/>
  <c r="AF789" i="1"/>
  <c r="AG789" i="1" s="1"/>
  <c r="AH789" i="1"/>
  <c r="T788" i="1"/>
  <c r="AA788" i="1"/>
  <c r="U788" i="1" s="1"/>
  <c r="AF788" i="1"/>
  <c r="AG788" i="1" s="1"/>
  <c r="AH788" i="1"/>
  <c r="AI788" i="1" l="1"/>
  <c r="BK788" i="1" s="1"/>
  <c r="AI789" i="1"/>
  <c r="AQ789" i="1"/>
  <c r="AS789" i="1"/>
  <c r="AT789" i="1"/>
  <c r="AU789" i="1"/>
  <c r="BE789" i="1"/>
  <c r="BF789" i="1"/>
  <c r="BH789" i="1"/>
  <c r="AO789" i="1"/>
  <c r="BI789" i="1"/>
  <c r="AP789" i="1"/>
  <c r="BJ789" i="1"/>
  <c r="AP788" i="1"/>
  <c r="BJ788" i="1"/>
  <c r="AQ788" i="1"/>
  <c r="AS788" i="1"/>
  <c r="AT788" i="1"/>
  <c r="AU788" i="1"/>
  <c r="BE788" i="1"/>
  <c r="BF788" i="1"/>
  <c r="BH788" i="1"/>
  <c r="AO788" i="1"/>
  <c r="BI788" i="1"/>
  <c r="T787" i="1"/>
  <c r="AA787" i="1"/>
  <c r="U787" i="1" s="1"/>
  <c r="AF787" i="1"/>
  <c r="AG787" i="1" s="1"/>
  <c r="AH787" i="1"/>
  <c r="BG788" i="1" l="1"/>
  <c r="AV788" i="1"/>
  <c r="BL788" i="1"/>
  <c r="BK789" i="1"/>
  <c r="AV789" i="1"/>
  <c r="BL789" i="1"/>
  <c r="BG789" i="1"/>
  <c r="AI787" i="1"/>
  <c r="AP787" i="1"/>
  <c r="BJ787" i="1"/>
  <c r="AQ787" i="1"/>
  <c r="AS787" i="1"/>
  <c r="AT787" i="1"/>
  <c r="AU787" i="1"/>
  <c r="BE787" i="1"/>
  <c r="BF787" i="1"/>
  <c r="BH787" i="1"/>
  <c r="AO787" i="1"/>
  <c r="BI787" i="1"/>
  <c r="T786" i="1"/>
  <c r="AA786" i="1"/>
  <c r="U786" i="1" s="1"/>
  <c r="AF786" i="1"/>
  <c r="AG786" i="1" s="1"/>
  <c r="AH786" i="1"/>
  <c r="T785" i="1"/>
  <c r="AA785" i="1"/>
  <c r="U785" i="1" s="1"/>
  <c r="AF785" i="1"/>
  <c r="AG785" i="1" s="1"/>
  <c r="AH785" i="1"/>
  <c r="T784" i="1"/>
  <c r="AA784" i="1"/>
  <c r="U784" i="1" s="1"/>
  <c r="AF784" i="1"/>
  <c r="AG784" i="1" s="1"/>
  <c r="AH784" i="1"/>
  <c r="BQ788" i="1" l="1"/>
  <c r="BQ789" i="1"/>
  <c r="BK787" i="1"/>
  <c r="BG787" i="1"/>
  <c r="AV787" i="1"/>
  <c r="BL787" i="1"/>
  <c r="AI786" i="1"/>
  <c r="AP786" i="1"/>
  <c r="BJ786" i="1"/>
  <c r="AQ786" i="1"/>
  <c r="AS786" i="1"/>
  <c r="AT786" i="1"/>
  <c r="AU786" i="1"/>
  <c r="AO786" i="1"/>
  <c r="BI786" i="1"/>
  <c r="BE786" i="1"/>
  <c r="BF786" i="1"/>
  <c r="BH786" i="1"/>
  <c r="AI785" i="1"/>
  <c r="AP785" i="1"/>
  <c r="BJ785" i="1"/>
  <c r="AQ785" i="1"/>
  <c r="AO785" i="1"/>
  <c r="BI785" i="1"/>
  <c r="AS785" i="1"/>
  <c r="BE785" i="1"/>
  <c r="BF785" i="1"/>
  <c r="BH785" i="1"/>
  <c r="AT785" i="1"/>
  <c r="AU785" i="1"/>
  <c r="AI784" i="1"/>
  <c r="AP784" i="1"/>
  <c r="BJ784" i="1"/>
  <c r="AQ784" i="1"/>
  <c r="AS784" i="1"/>
  <c r="AT784" i="1"/>
  <c r="AU784" i="1"/>
  <c r="BE784" i="1"/>
  <c r="BF784" i="1"/>
  <c r="BH784" i="1"/>
  <c r="AO784" i="1"/>
  <c r="BI784" i="1"/>
  <c r="T783" i="1"/>
  <c r="AA783" i="1"/>
  <c r="U783" i="1" s="1"/>
  <c r="AF783" i="1"/>
  <c r="AG783" i="1" s="1"/>
  <c r="AH783" i="1"/>
  <c r="BQ787" i="1" l="1"/>
  <c r="BG786" i="1"/>
  <c r="BK785" i="1"/>
  <c r="AV786" i="1"/>
  <c r="BL786" i="1"/>
  <c r="BK786" i="1"/>
  <c r="AV785" i="1"/>
  <c r="BG785" i="1"/>
  <c r="BK784" i="1"/>
  <c r="BL785" i="1"/>
  <c r="BG784" i="1"/>
  <c r="AV784" i="1"/>
  <c r="BL784" i="1"/>
  <c r="AP783" i="1"/>
  <c r="BJ783" i="1"/>
  <c r="AQ783" i="1"/>
  <c r="AS783" i="1"/>
  <c r="AT783" i="1"/>
  <c r="AU783" i="1"/>
  <c r="BH783" i="1"/>
  <c r="AO783" i="1"/>
  <c r="BI783" i="1"/>
  <c r="BE783" i="1"/>
  <c r="BF783" i="1"/>
  <c r="AI783" i="1"/>
  <c r="T782" i="1"/>
  <c r="AA782" i="1"/>
  <c r="U782" i="1" s="1"/>
  <c r="AF782" i="1"/>
  <c r="AG782" i="1" s="1"/>
  <c r="AH782" i="1"/>
  <c r="T781" i="1"/>
  <c r="AA781" i="1"/>
  <c r="U781" i="1" s="1"/>
  <c r="AF781" i="1"/>
  <c r="AG781" i="1" s="1"/>
  <c r="AH781" i="1"/>
  <c r="T780" i="1"/>
  <c r="AA780" i="1"/>
  <c r="U780" i="1" s="1"/>
  <c r="AF780" i="1"/>
  <c r="AG780" i="1" s="1"/>
  <c r="AH780" i="1"/>
  <c r="T779" i="1"/>
  <c r="AA779" i="1"/>
  <c r="U779" i="1" s="1"/>
  <c r="AF779" i="1"/>
  <c r="AG779" i="1" s="1"/>
  <c r="AH779" i="1"/>
  <c r="T778" i="1"/>
  <c r="AA778" i="1"/>
  <c r="U778" i="1" s="1"/>
  <c r="AF778" i="1"/>
  <c r="AG778" i="1" s="1"/>
  <c r="AH778" i="1"/>
  <c r="T777" i="1"/>
  <c r="AA777" i="1"/>
  <c r="U777" i="1" s="1"/>
  <c r="AF777" i="1"/>
  <c r="AG777" i="1" s="1"/>
  <c r="AH777" i="1"/>
  <c r="BQ786" i="1" l="1"/>
  <c r="BQ785" i="1"/>
  <c r="BQ784" i="1"/>
  <c r="AI778" i="1"/>
  <c r="AV778" i="1" s="1"/>
  <c r="AV783" i="1"/>
  <c r="BG783" i="1"/>
  <c r="BK783" i="1"/>
  <c r="BL783" i="1"/>
  <c r="AP782" i="1"/>
  <c r="BF782" i="1"/>
  <c r="AU782" i="1"/>
  <c r="BE782" i="1"/>
  <c r="BH782" i="1"/>
  <c r="BI782" i="1"/>
  <c r="AO782" i="1"/>
  <c r="AI782" i="1"/>
  <c r="AT782" i="1"/>
  <c r="AS782" i="1"/>
  <c r="AQ782" i="1"/>
  <c r="BJ782" i="1"/>
  <c r="AI781" i="1"/>
  <c r="AP781" i="1"/>
  <c r="BJ781" i="1"/>
  <c r="AQ781" i="1"/>
  <c r="AS781" i="1"/>
  <c r="AT781" i="1"/>
  <c r="AU781" i="1"/>
  <c r="BE781" i="1"/>
  <c r="BF781" i="1"/>
  <c r="BH781" i="1"/>
  <c r="AO781" i="1"/>
  <c r="BI781" i="1"/>
  <c r="AI780" i="1"/>
  <c r="AP780" i="1"/>
  <c r="BJ780" i="1"/>
  <c r="AQ780" i="1"/>
  <c r="AS780" i="1"/>
  <c r="AT780" i="1"/>
  <c r="AU780" i="1"/>
  <c r="BE780" i="1"/>
  <c r="BF780" i="1"/>
  <c r="BH780" i="1"/>
  <c r="AO780" i="1"/>
  <c r="BI780" i="1"/>
  <c r="AI779" i="1"/>
  <c r="AP779" i="1"/>
  <c r="BJ779" i="1"/>
  <c r="AT779" i="1"/>
  <c r="AU779" i="1"/>
  <c r="AO779" i="1"/>
  <c r="BI779" i="1"/>
  <c r="AQ779" i="1"/>
  <c r="AS779" i="1"/>
  <c r="BE779" i="1"/>
  <c r="BF779" i="1"/>
  <c r="BH779" i="1"/>
  <c r="AQ778" i="1"/>
  <c r="AS778" i="1"/>
  <c r="AT778" i="1"/>
  <c r="AU778" i="1"/>
  <c r="BE778" i="1"/>
  <c r="BF778" i="1"/>
  <c r="BH778" i="1"/>
  <c r="AO778" i="1"/>
  <c r="BI778" i="1"/>
  <c r="AP778" i="1"/>
  <c r="BJ778" i="1"/>
  <c r="AI777" i="1"/>
  <c r="AP777" i="1"/>
  <c r="BJ777" i="1"/>
  <c r="AQ777" i="1"/>
  <c r="AU777" i="1"/>
  <c r="AS777" i="1"/>
  <c r="AT777" i="1"/>
  <c r="BE777" i="1"/>
  <c r="BF777" i="1"/>
  <c r="BH777" i="1"/>
  <c r="AO777" i="1"/>
  <c r="BI777" i="1"/>
  <c r="BQ783" i="1" l="1"/>
  <c r="BK778" i="1"/>
  <c r="BG778" i="1"/>
  <c r="BQ778" i="1" s="1"/>
  <c r="BL778" i="1"/>
  <c r="BK777" i="1"/>
  <c r="BK780" i="1"/>
  <c r="BL781" i="1"/>
  <c r="BL782" i="1"/>
  <c r="BG782" i="1"/>
  <c r="AV782" i="1"/>
  <c r="BK782" i="1"/>
  <c r="AV781" i="1"/>
  <c r="BG781" i="1"/>
  <c r="BK781" i="1"/>
  <c r="BG780" i="1"/>
  <c r="AV780" i="1"/>
  <c r="BG779" i="1"/>
  <c r="BL780" i="1"/>
  <c r="BL779" i="1"/>
  <c r="AV779" i="1"/>
  <c r="BK779" i="1"/>
  <c r="BG777" i="1"/>
  <c r="AV777" i="1"/>
  <c r="BL777" i="1"/>
  <c r="BQ777" i="1" l="1"/>
  <c r="BQ782" i="1"/>
  <c r="BQ779" i="1"/>
  <c r="BQ781" i="1"/>
  <c r="BQ780" i="1"/>
  <c r="T776" i="1"/>
  <c r="AA776" i="1"/>
  <c r="U776" i="1" s="1"/>
  <c r="AF776" i="1"/>
  <c r="AG776" i="1" s="1"/>
  <c r="AH776" i="1"/>
  <c r="T775" i="1"/>
  <c r="AA775" i="1"/>
  <c r="U775" i="1" s="1"/>
  <c r="AF775" i="1"/>
  <c r="AG775" i="1" s="1"/>
  <c r="AH775" i="1"/>
  <c r="T774" i="1"/>
  <c r="AA774" i="1"/>
  <c r="U774" i="1" s="1"/>
  <c r="AF774" i="1"/>
  <c r="AG774" i="1" s="1"/>
  <c r="AH774" i="1"/>
  <c r="AI776" i="1" l="1"/>
  <c r="AT776" i="1"/>
  <c r="AU776" i="1"/>
  <c r="BH776" i="1"/>
  <c r="BE776" i="1"/>
  <c r="BF776" i="1"/>
  <c r="AO776" i="1"/>
  <c r="BI776" i="1"/>
  <c r="AP776" i="1"/>
  <c r="BJ776" i="1"/>
  <c r="AQ776" i="1"/>
  <c r="AS776" i="1"/>
  <c r="AI775" i="1"/>
  <c r="AP775" i="1"/>
  <c r="BJ775" i="1"/>
  <c r="AQ775" i="1"/>
  <c r="AS775" i="1"/>
  <c r="AT775" i="1"/>
  <c r="AU775" i="1"/>
  <c r="BE775" i="1"/>
  <c r="BF775" i="1"/>
  <c r="BH775" i="1"/>
  <c r="AO775" i="1"/>
  <c r="BI775" i="1"/>
  <c r="AI774" i="1"/>
  <c r="AP774" i="1"/>
  <c r="BJ774" i="1"/>
  <c r="AQ774" i="1"/>
  <c r="AS774" i="1"/>
  <c r="AT774" i="1"/>
  <c r="AU774" i="1"/>
  <c r="BH774" i="1"/>
  <c r="BF774" i="1"/>
  <c r="BE774" i="1"/>
  <c r="AO774" i="1"/>
  <c r="BI774" i="1"/>
  <c r="T768" i="1"/>
  <c r="T769" i="1"/>
  <c r="T770" i="1"/>
  <c r="T771" i="1"/>
  <c r="T772" i="1"/>
  <c r="T773" i="1"/>
  <c r="AA768" i="1"/>
  <c r="U768" i="1" s="1"/>
  <c r="AA769" i="1"/>
  <c r="U769" i="1" s="1"/>
  <c r="AA770" i="1"/>
  <c r="U770" i="1" s="1"/>
  <c r="AA771" i="1"/>
  <c r="U771" i="1" s="1"/>
  <c r="AA772" i="1"/>
  <c r="U772" i="1" s="1"/>
  <c r="AA773" i="1"/>
  <c r="U773" i="1" s="1"/>
  <c r="AF768" i="1"/>
  <c r="AG768" i="1" s="1"/>
  <c r="AF769" i="1"/>
  <c r="AG769" i="1" s="1"/>
  <c r="AF770" i="1"/>
  <c r="AG770" i="1" s="1"/>
  <c r="AF771" i="1"/>
  <c r="AG771" i="1" s="1"/>
  <c r="AF772" i="1"/>
  <c r="AG772" i="1" s="1"/>
  <c r="AF773" i="1"/>
  <c r="AG773" i="1" s="1"/>
  <c r="AH768" i="1"/>
  <c r="AH769" i="1"/>
  <c r="AH770" i="1"/>
  <c r="AH771" i="1"/>
  <c r="AH772" i="1"/>
  <c r="AH773" i="1"/>
  <c r="T761" i="1"/>
  <c r="T762" i="1"/>
  <c r="T763" i="1"/>
  <c r="T764" i="1"/>
  <c r="T765" i="1"/>
  <c r="T766" i="1"/>
  <c r="T767" i="1"/>
  <c r="AA761" i="1"/>
  <c r="U761" i="1" s="1"/>
  <c r="AA762" i="1"/>
  <c r="U762" i="1" s="1"/>
  <c r="AA763" i="1"/>
  <c r="U763" i="1" s="1"/>
  <c r="AA764" i="1"/>
  <c r="U764" i="1" s="1"/>
  <c r="AA765" i="1"/>
  <c r="U765" i="1" s="1"/>
  <c r="AA766" i="1"/>
  <c r="U766" i="1" s="1"/>
  <c r="AA767" i="1"/>
  <c r="U767" i="1" s="1"/>
  <c r="AF761" i="1"/>
  <c r="AG761" i="1" s="1"/>
  <c r="AF762" i="1"/>
  <c r="AG762" i="1" s="1"/>
  <c r="AF763" i="1"/>
  <c r="AG763" i="1" s="1"/>
  <c r="AF764" i="1"/>
  <c r="AG764" i="1" s="1"/>
  <c r="AF765" i="1"/>
  <c r="AG765" i="1" s="1"/>
  <c r="AF766" i="1"/>
  <c r="AG766" i="1" s="1"/>
  <c r="AF767" i="1"/>
  <c r="AG767" i="1" s="1"/>
  <c r="AH761" i="1"/>
  <c r="AH762" i="1"/>
  <c r="AH763" i="1"/>
  <c r="AH764" i="1"/>
  <c r="AH765" i="1"/>
  <c r="AH766" i="1"/>
  <c r="AH767" i="1"/>
  <c r="T758" i="1"/>
  <c r="T759" i="1"/>
  <c r="T760" i="1"/>
  <c r="AA758" i="1"/>
  <c r="U758" i="1" s="1"/>
  <c r="AA759" i="1"/>
  <c r="U759" i="1" s="1"/>
  <c r="AA760" i="1"/>
  <c r="U760" i="1" s="1"/>
  <c r="AF758" i="1"/>
  <c r="AG758" i="1" s="1"/>
  <c r="AF759" i="1"/>
  <c r="AG759" i="1" s="1"/>
  <c r="AF760" i="1"/>
  <c r="AG760" i="1" s="1"/>
  <c r="AH758" i="1"/>
  <c r="AH759" i="1"/>
  <c r="AH760" i="1"/>
  <c r="T757" i="1"/>
  <c r="AA757" i="1"/>
  <c r="U757" i="1" s="1"/>
  <c r="AF757" i="1"/>
  <c r="AG757" i="1" s="1"/>
  <c r="AH757" i="1"/>
  <c r="T756" i="1"/>
  <c r="AA756" i="1"/>
  <c r="U756" i="1" s="1"/>
  <c r="AF756" i="1"/>
  <c r="AG756" i="1" s="1"/>
  <c r="AH756" i="1"/>
  <c r="AI767" i="1" l="1"/>
  <c r="AV767" i="1" s="1"/>
  <c r="BK775" i="1"/>
  <c r="BK776" i="1"/>
  <c r="BL776" i="1"/>
  <c r="BG776" i="1"/>
  <c r="AV776" i="1"/>
  <c r="BK774" i="1"/>
  <c r="BG775" i="1"/>
  <c r="AV775" i="1"/>
  <c r="BL775" i="1"/>
  <c r="AV774" i="1"/>
  <c r="BG774" i="1"/>
  <c r="BL774" i="1"/>
  <c r="AI773" i="1"/>
  <c r="AI772" i="1"/>
  <c r="AI771" i="1"/>
  <c r="AI759" i="1"/>
  <c r="AI758" i="1"/>
  <c r="AI770" i="1"/>
  <c r="BG770" i="1" s="1"/>
  <c r="AI769" i="1"/>
  <c r="AI762" i="1"/>
  <c r="AI768" i="1"/>
  <c r="AO770" i="1"/>
  <c r="AP770" i="1"/>
  <c r="AQ770" i="1"/>
  <c r="AS770" i="1"/>
  <c r="AT770" i="1"/>
  <c r="AU770" i="1"/>
  <c r="BE770" i="1"/>
  <c r="BF770" i="1"/>
  <c r="BH770" i="1"/>
  <c r="BI770" i="1"/>
  <c r="BJ770" i="1"/>
  <c r="AO769" i="1"/>
  <c r="AP769" i="1"/>
  <c r="AQ769" i="1"/>
  <c r="AS769" i="1"/>
  <c r="AT769" i="1"/>
  <c r="AU769" i="1"/>
  <c r="BE769" i="1"/>
  <c r="BF769" i="1"/>
  <c r="BH769" i="1"/>
  <c r="BI769" i="1"/>
  <c r="BJ769" i="1"/>
  <c r="AO768" i="1"/>
  <c r="AP768" i="1"/>
  <c r="AQ768" i="1"/>
  <c r="AS768" i="1"/>
  <c r="AT768" i="1"/>
  <c r="AU768" i="1"/>
  <c r="BE768" i="1"/>
  <c r="BF768" i="1"/>
  <c r="BH768" i="1"/>
  <c r="BI768" i="1"/>
  <c r="BJ768" i="1"/>
  <c r="AO773" i="1"/>
  <c r="AP773" i="1"/>
  <c r="AQ773" i="1"/>
  <c r="AS773" i="1"/>
  <c r="AT773" i="1"/>
  <c r="AU773" i="1"/>
  <c r="BE773" i="1"/>
  <c r="BF773" i="1"/>
  <c r="BH773" i="1"/>
  <c r="BI773" i="1"/>
  <c r="BJ773" i="1"/>
  <c r="BI761" i="1"/>
  <c r="BJ761" i="1"/>
  <c r="AO761" i="1"/>
  <c r="AU761" i="1"/>
  <c r="AP761" i="1"/>
  <c r="AO772" i="1"/>
  <c r="AP772" i="1"/>
  <c r="AQ772" i="1"/>
  <c r="AS772" i="1"/>
  <c r="AT772" i="1"/>
  <c r="AU772" i="1"/>
  <c r="BE772" i="1"/>
  <c r="BF772" i="1"/>
  <c r="BH772" i="1"/>
  <c r="BI772" i="1"/>
  <c r="BJ772" i="1"/>
  <c r="AO771" i="1"/>
  <c r="AP771" i="1"/>
  <c r="AQ771" i="1"/>
  <c r="AS771" i="1"/>
  <c r="AT771" i="1"/>
  <c r="AU771" i="1"/>
  <c r="BE771" i="1"/>
  <c r="BF771" i="1"/>
  <c r="BH771" i="1"/>
  <c r="BI771" i="1"/>
  <c r="BJ771" i="1"/>
  <c r="AI764" i="1"/>
  <c r="AI760" i="1"/>
  <c r="AI761" i="1"/>
  <c r="AI763" i="1"/>
  <c r="AT764" i="1"/>
  <c r="BH764" i="1"/>
  <c r="AO764" i="1"/>
  <c r="AU764" i="1"/>
  <c r="BI764" i="1"/>
  <c r="AP764" i="1"/>
  <c r="BJ764" i="1"/>
  <c r="BF764" i="1"/>
  <c r="AS764" i="1"/>
  <c r="AQ764" i="1"/>
  <c r="BE764" i="1"/>
  <c r="BH763" i="1"/>
  <c r="AO763" i="1"/>
  <c r="AU763" i="1"/>
  <c r="BI763" i="1"/>
  <c r="AP763" i="1"/>
  <c r="BJ763" i="1"/>
  <c r="AQ763" i="1"/>
  <c r="BE763" i="1"/>
  <c r="AT763" i="1"/>
  <c r="BF763" i="1"/>
  <c r="AS763" i="1"/>
  <c r="AI766" i="1"/>
  <c r="AQ767" i="1"/>
  <c r="BE767" i="1"/>
  <c r="BF767" i="1"/>
  <c r="BJ767" i="1"/>
  <c r="AS767" i="1"/>
  <c r="AU767" i="1"/>
  <c r="BI767" i="1"/>
  <c r="AP767" i="1"/>
  <c r="AT767" i="1"/>
  <c r="BH767" i="1"/>
  <c r="AO767" i="1"/>
  <c r="BE766" i="1"/>
  <c r="BF766" i="1"/>
  <c r="AS766" i="1"/>
  <c r="AT766" i="1"/>
  <c r="BH766" i="1"/>
  <c r="BJ766" i="1"/>
  <c r="AQ766" i="1"/>
  <c r="AO766" i="1"/>
  <c r="AU766" i="1"/>
  <c r="BI766" i="1"/>
  <c r="AP766" i="1"/>
  <c r="AS765" i="1"/>
  <c r="AT765" i="1"/>
  <c r="BH765" i="1"/>
  <c r="BF765" i="1"/>
  <c r="AO765" i="1"/>
  <c r="AU765" i="1"/>
  <c r="BI765" i="1"/>
  <c r="BE765" i="1"/>
  <c r="AP765" i="1"/>
  <c r="BJ765" i="1"/>
  <c r="AQ765" i="1"/>
  <c r="AO762" i="1"/>
  <c r="BI762" i="1"/>
  <c r="AP762" i="1"/>
  <c r="BJ762" i="1"/>
  <c r="AQ762" i="1"/>
  <c r="BE762" i="1"/>
  <c r="BF762" i="1"/>
  <c r="BH762" i="1"/>
  <c r="AU762" i="1"/>
  <c r="AS762" i="1"/>
  <c r="AT762" i="1"/>
  <c r="BH761" i="1"/>
  <c r="AT761" i="1"/>
  <c r="AS761" i="1"/>
  <c r="BF761" i="1"/>
  <c r="AI765" i="1"/>
  <c r="BE761" i="1"/>
  <c r="AQ761" i="1"/>
  <c r="AP760" i="1"/>
  <c r="AT760" i="1"/>
  <c r="BF760" i="1"/>
  <c r="BH760" i="1"/>
  <c r="BJ760" i="1"/>
  <c r="AO760" i="1"/>
  <c r="AQ760" i="1"/>
  <c r="AS760" i="1"/>
  <c r="AU760" i="1"/>
  <c r="BE760" i="1"/>
  <c r="BI760" i="1"/>
  <c r="AP759" i="1"/>
  <c r="AT759" i="1"/>
  <c r="BF759" i="1"/>
  <c r="BH759" i="1"/>
  <c r="BJ759" i="1"/>
  <c r="AO759" i="1"/>
  <c r="AQ759" i="1"/>
  <c r="AS759" i="1"/>
  <c r="AU759" i="1"/>
  <c r="BE759" i="1"/>
  <c r="BI759" i="1"/>
  <c r="AO758" i="1"/>
  <c r="AQ758" i="1"/>
  <c r="AS758" i="1"/>
  <c r="AU758" i="1"/>
  <c r="BE758" i="1"/>
  <c r="BI758" i="1"/>
  <c r="AP758" i="1"/>
  <c r="AT758" i="1"/>
  <c r="BF758" i="1"/>
  <c r="BH758" i="1"/>
  <c r="BJ758" i="1"/>
  <c r="AI756" i="1"/>
  <c r="AI757" i="1"/>
  <c r="AP757" i="1"/>
  <c r="BJ757" i="1"/>
  <c r="AQ757" i="1"/>
  <c r="AS757" i="1"/>
  <c r="AT757" i="1"/>
  <c r="AU757" i="1"/>
  <c r="BE757" i="1"/>
  <c r="BF757" i="1"/>
  <c r="BH757" i="1"/>
  <c r="AO757" i="1"/>
  <c r="BI757" i="1"/>
  <c r="AP756" i="1"/>
  <c r="BJ756" i="1"/>
  <c r="AQ756" i="1"/>
  <c r="AS756" i="1"/>
  <c r="AT756" i="1"/>
  <c r="AU756" i="1"/>
  <c r="BE756" i="1"/>
  <c r="BF756" i="1"/>
  <c r="BH756" i="1"/>
  <c r="AO756" i="1"/>
  <c r="BI756" i="1"/>
  <c r="BQ775" i="1" l="1"/>
  <c r="BQ774" i="1"/>
  <c r="BQ776" i="1"/>
  <c r="BG767" i="1"/>
  <c r="BQ767" i="1" s="1"/>
  <c r="BL767" i="1"/>
  <c r="BK767" i="1"/>
  <c r="BK757" i="1"/>
  <c r="AV761" i="1"/>
  <c r="AV768" i="1"/>
  <c r="BK762" i="1"/>
  <c r="BK769" i="1"/>
  <c r="BG765" i="1"/>
  <c r="BL758" i="1"/>
  <c r="BL759" i="1"/>
  <c r="AV772" i="1"/>
  <c r="AV763" i="1"/>
  <c r="AV773" i="1"/>
  <c r="BG758" i="1"/>
  <c r="BL772" i="1"/>
  <c r="BK772" i="1"/>
  <c r="BK773" i="1"/>
  <c r="BG773" i="1"/>
  <c r="BL773" i="1"/>
  <c r="BG769" i="1"/>
  <c r="BK770" i="1"/>
  <c r="BK768" i="1"/>
  <c r="BK771" i="1"/>
  <c r="BG771" i="1"/>
  <c r="AV771" i="1"/>
  <c r="BG772" i="1"/>
  <c r="BG759" i="1"/>
  <c r="AV759" i="1"/>
  <c r="BK759" i="1"/>
  <c r="AV758" i="1"/>
  <c r="BL762" i="1"/>
  <c r="AV769" i="1"/>
  <c r="BG762" i="1"/>
  <c r="BK758" i="1"/>
  <c r="BK761" i="1"/>
  <c r="AV762" i="1"/>
  <c r="BL768" i="1"/>
  <c r="BL769" i="1"/>
  <c r="AV770" i="1"/>
  <c r="BQ770" i="1" s="1"/>
  <c r="BG768" i="1"/>
  <c r="BL771" i="1"/>
  <c r="BL770" i="1"/>
  <c r="BG756" i="1"/>
  <c r="BL760" i="1"/>
  <c r="BL761" i="1"/>
  <c r="BG761" i="1"/>
  <c r="AV760" i="1"/>
  <c r="BK760" i="1"/>
  <c r="BG763" i="1"/>
  <c r="BG760" i="1"/>
  <c r="BK764" i="1"/>
  <c r="AV764" i="1"/>
  <c r="AV766" i="1"/>
  <c r="BL764" i="1"/>
  <c r="AV765" i="1"/>
  <c r="BK765" i="1"/>
  <c r="BK763" i="1"/>
  <c r="BG764" i="1"/>
  <c r="BL763" i="1"/>
  <c r="BL756" i="1"/>
  <c r="BK756" i="1"/>
  <c r="BG766" i="1"/>
  <c r="AV756" i="1"/>
  <c r="BL766" i="1"/>
  <c r="BL765" i="1"/>
  <c r="BK766" i="1"/>
  <c r="BL757" i="1"/>
  <c r="AV757" i="1"/>
  <c r="BG757" i="1"/>
  <c r="BQ769" i="1" l="1"/>
  <c r="BQ756" i="1"/>
  <c r="BQ771" i="1"/>
  <c r="BQ762" i="1"/>
  <c r="BQ758" i="1"/>
  <c r="BQ760" i="1"/>
  <c r="BQ765" i="1"/>
  <c r="BQ757" i="1"/>
  <c r="BQ773" i="1"/>
  <c r="BQ763" i="1"/>
  <c r="BQ766" i="1"/>
  <c r="BQ772" i="1"/>
  <c r="BQ768" i="1"/>
  <c r="BQ764" i="1"/>
  <c r="BQ759" i="1"/>
  <c r="BQ761" i="1"/>
  <c r="T755" i="1"/>
  <c r="AA755" i="1"/>
  <c r="U755" i="1" s="1"/>
  <c r="AF755" i="1"/>
  <c r="AG755" i="1" s="1"/>
  <c r="AH755" i="1"/>
  <c r="AI755" i="1" l="1"/>
  <c r="AP755" i="1"/>
  <c r="BJ755" i="1"/>
  <c r="AQ755" i="1"/>
  <c r="AS755" i="1"/>
  <c r="AT755" i="1"/>
  <c r="AU755" i="1"/>
  <c r="BE755" i="1"/>
  <c r="BF755" i="1"/>
  <c r="BH755" i="1"/>
  <c r="AO755" i="1"/>
  <c r="BI755" i="1"/>
  <c r="BG755" i="1" l="1"/>
  <c r="AV755" i="1"/>
  <c r="BL755" i="1"/>
  <c r="BK755" i="1"/>
  <c r="BQ755" i="1" l="1"/>
  <c r="T754" i="1"/>
  <c r="AA754" i="1"/>
  <c r="U754" i="1" s="1"/>
  <c r="AF754" i="1"/>
  <c r="AG754" i="1" s="1"/>
  <c r="AH754" i="1"/>
  <c r="T753" i="1"/>
  <c r="AA753" i="1"/>
  <c r="U753" i="1" s="1"/>
  <c r="AF753" i="1"/>
  <c r="AG753" i="1" s="1"/>
  <c r="AH753" i="1"/>
  <c r="T752" i="1"/>
  <c r="AA752" i="1"/>
  <c r="U752" i="1" s="1"/>
  <c r="AF752" i="1"/>
  <c r="AG752" i="1" s="1"/>
  <c r="AH752" i="1"/>
  <c r="T745" i="1"/>
  <c r="T746" i="1"/>
  <c r="T747" i="1"/>
  <c r="T748" i="1"/>
  <c r="T749" i="1"/>
  <c r="T750" i="1"/>
  <c r="T751" i="1"/>
  <c r="AA745" i="1"/>
  <c r="U745" i="1" s="1"/>
  <c r="AA746" i="1"/>
  <c r="U746" i="1" s="1"/>
  <c r="AA747" i="1"/>
  <c r="U747" i="1" s="1"/>
  <c r="AA748" i="1"/>
  <c r="U748" i="1" s="1"/>
  <c r="AA749" i="1"/>
  <c r="U749" i="1" s="1"/>
  <c r="AA750" i="1"/>
  <c r="U750" i="1" s="1"/>
  <c r="AA751" i="1"/>
  <c r="U751" i="1" s="1"/>
  <c r="AF745" i="1"/>
  <c r="AG745" i="1" s="1"/>
  <c r="AF746" i="1"/>
  <c r="AG746" i="1" s="1"/>
  <c r="AF747" i="1"/>
  <c r="AG747" i="1" s="1"/>
  <c r="AF748" i="1"/>
  <c r="AG748" i="1" s="1"/>
  <c r="AF749" i="1"/>
  <c r="AG749" i="1" s="1"/>
  <c r="AF750" i="1"/>
  <c r="AG750" i="1" s="1"/>
  <c r="AF751" i="1"/>
  <c r="AG751" i="1" s="1"/>
  <c r="AH745" i="1"/>
  <c r="AH746" i="1"/>
  <c r="AH747" i="1"/>
  <c r="AH748" i="1"/>
  <c r="AH749" i="1"/>
  <c r="AH750" i="1"/>
  <c r="AH751" i="1"/>
  <c r="T742" i="1"/>
  <c r="T743" i="1"/>
  <c r="T744" i="1"/>
  <c r="AA742" i="1"/>
  <c r="U742" i="1" s="1"/>
  <c r="AA743" i="1"/>
  <c r="U743" i="1" s="1"/>
  <c r="AA744" i="1"/>
  <c r="U744" i="1" s="1"/>
  <c r="AF742" i="1"/>
  <c r="AG742" i="1" s="1"/>
  <c r="AF743" i="1"/>
  <c r="AG743" i="1" s="1"/>
  <c r="AF744" i="1"/>
  <c r="AG744" i="1" s="1"/>
  <c r="AH742" i="1"/>
  <c r="AH743" i="1"/>
  <c r="AH744" i="1"/>
  <c r="T741" i="1"/>
  <c r="AA741" i="1"/>
  <c r="U741" i="1" s="1"/>
  <c r="AF741" i="1"/>
  <c r="AG741" i="1" s="1"/>
  <c r="AH741" i="1"/>
  <c r="T740" i="1"/>
  <c r="AA740" i="1"/>
  <c r="U740" i="1" s="1"/>
  <c r="AF740" i="1"/>
  <c r="AG740" i="1" s="1"/>
  <c r="AH740" i="1"/>
  <c r="AI754" i="1" l="1"/>
  <c r="AI753" i="1"/>
  <c r="AP754" i="1"/>
  <c r="BJ754" i="1"/>
  <c r="AQ754" i="1"/>
  <c r="AS754" i="1"/>
  <c r="AT754" i="1"/>
  <c r="AU754" i="1"/>
  <c r="BE754" i="1"/>
  <c r="BF754" i="1"/>
  <c r="BH754" i="1"/>
  <c r="AO754" i="1"/>
  <c r="BI754" i="1"/>
  <c r="AP753" i="1"/>
  <c r="BJ753" i="1"/>
  <c r="AQ753" i="1"/>
  <c r="AS753" i="1"/>
  <c r="AT753" i="1"/>
  <c r="AU753" i="1"/>
  <c r="BE753" i="1"/>
  <c r="BF753" i="1"/>
  <c r="AO753" i="1"/>
  <c r="BI753" i="1"/>
  <c r="BH753" i="1"/>
  <c r="AP752" i="1"/>
  <c r="BJ752" i="1"/>
  <c r="AQ752" i="1"/>
  <c r="AS752" i="1"/>
  <c r="AT752" i="1"/>
  <c r="AU752" i="1"/>
  <c r="BF752" i="1"/>
  <c r="BE752" i="1"/>
  <c r="BH752" i="1"/>
  <c r="AO752" i="1"/>
  <c r="BI752" i="1"/>
  <c r="AI752" i="1"/>
  <c r="AI743" i="1"/>
  <c r="AI748" i="1"/>
  <c r="AI742" i="1"/>
  <c r="AI746" i="1"/>
  <c r="AU745" i="1"/>
  <c r="AO745" i="1"/>
  <c r="AP745" i="1"/>
  <c r="AS745" i="1"/>
  <c r="BJ745" i="1"/>
  <c r="BI745" i="1"/>
  <c r="AI744" i="1"/>
  <c r="AT747" i="1"/>
  <c r="AO747" i="1"/>
  <c r="AU747" i="1"/>
  <c r="BI747" i="1"/>
  <c r="AS747" i="1"/>
  <c r="AP747" i="1"/>
  <c r="BJ747" i="1"/>
  <c r="AQ747" i="1"/>
  <c r="BE747" i="1"/>
  <c r="BF747" i="1"/>
  <c r="BH747" i="1"/>
  <c r="AI751" i="1"/>
  <c r="AI745" i="1"/>
  <c r="AI750" i="1"/>
  <c r="AP751" i="1"/>
  <c r="AQ751" i="1"/>
  <c r="BE751" i="1"/>
  <c r="AO751" i="1"/>
  <c r="BF751" i="1"/>
  <c r="AS751" i="1"/>
  <c r="AT751" i="1"/>
  <c r="BH751" i="1"/>
  <c r="AU751" i="1"/>
  <c r="BI751" i="1"/>
  <c r="BJ751" i="1"/>
  <c r="AI749" i="1"/>
  <c r="AQ750" i="1"/>
  <c r="BF750" i="1"/>
  <c r="BH750" i="1"/>
  <c r="AP750" i="1"/>
  <c r="AS750" i="1"/>
  <c r="AT750" i="1"/>
  <c r="AO750" i="1"/>
  <c r="AU750" i="1"/>
  <c r="BI750" i="1"/>
  <c r="BJ750" i="1"/>
  <c r="BE750" i="1"/>
  <c r="AS749" i="1"/>
  <c r="BI749" i="1"/>
  <c r="AQ749" i="1"/>
  <c r="AT749" i="1"/>
  <c r="BH749" i="1"/>
  <c r="AO749" i="1"/>
  <c r="AU749" i="1"/>
  <c r="AP749" i="1"/>
  <c r="BJ749" i="1"/>
  <c r="BE749" i="1"/>
  <c r="BF749" i="1"/>
  <c r="AS748" i="1"/>
  <c r="AT748" i="1"/>
  <c r="BH748" i="1"/>
  <c r="BJ748" i="1"/>
  <c r="AO748" i="1"/>
  <c r="AU748" i="1"/>
  <c r="BI748" i="1"/>
  <c r="AP748" i="1"/>
  <c r="AQ748" i="1"/>
  <c r="BE748" i="1"/>
  <c r="BF748" i="1"/>
  <c r="AI747" i="1"/>
  <c r="AO746" i="1"/>
  <c r="AU746" i="1"/>
  <c r="AP746" i="1"/>
  <c r="BJ746" i="1"/>
  <c r="AQ746" i="1"/>
  <c r="BE746" i="1"/>
  <c r="BF746" i="1"/>
  <c r="AS746" i="1"/>
  <c r="AT746" i="1"/>
  <c r="BH746" i="1"/>
  <c r="BI746" i="1"/>
  <c r="BH745" i="1"/>
  <c r="AT745" i="1"/>
  <c r="BF745" i="1"/>
  <c r="BE745" i="1"/>
  <c r="AQ745" i="1"/>
  <c r="BF744" i="1"/>
  <c r="AP744" i="1"/>
  <c r="AT744" i="1"/>
  <c r="BH744" i="1"/>
  <c r="BJ744" i="1"/>
  <c r="AO744" i="1"/>
  <c r="AQ744" i="1"/>
  <c r="AS744" i="1"/>
  <c r="AU744" i="1"/>
  <c r="BE744" i="1"/>
  <c r="BI744" i="1"/>
  <c r="AP743" i="1"/>
  <c r="AT743" i="1"/>
  <c r="BF743" i="1"/>
  <c r="BH743" i="1"/>
  <c r="BJ743" i="1"/>
  <c r="AO743" i="1"/>
  <c r="AQ743" i="1"/>
  <c r="AS743" i="1"/>
  <c r="AU743" i="1"/>
  <c r="BE743" i="1"/>
  <c r="BI743" i="1"/>
  <c r="AO742" i="1"/>
  <c r="AQ742" i="1"/>
  <c r="AS742" i="1"/>
  <c r="AU742" i="1"/>
  <c r="BE742" i="1"/>
  <c r="BI742" i="1"/>
  <c r="AP742" i="1"/>
  <c r="AT742" i="1"/>
  <c r="BF742" i="1"/>
  <c r="BH742" i="1"/>
  <c r="BJ742" i="1"/>
  <c r="AI741" i="1"/>
  <c r="AI740" i="1"/>
  <c r="AP741" i="1"/>
  <c r="BJ741" i="1"/>
  <c r="AQ741" i="1"/>
  <c r="BE741" i="1"/>
  <c r="BF741" i="1"/>
  <c r="BH741" i="1"/>
  <c r="AO741" i="1"/>
  <c r="BI741" i="1"/>
  <c r="AS741" i="1"/>
  <c r="AT741" i="1"/>
  <c r="AU741" i="1"/>
  <c r="AP740" i="1"/>
  <c r="BJ740" i="1"/>
  <c r="AQ740" i="1"/>
  <c r="AU740" i="1"/>
  <c r="BF740" i="1"/>
  <c r="AS740" i="1"/>
  <c r="AT740" i="1"/>
  <c r="BE740" i="1"/>
  <c r="BH740" i="1"/>
  <c r="AO740" i="1"/>
  <c r="BI740" i="1"/>
  <c r="BK741" i="1" l="1"/>
  <c r="BL745" i="1"/>
  <c r="BG752" i="1"/>
  <c r="BK747" i="1"/>
  <c r="BK751" i="1"/>
  <c r="BK740" i="1"/>
  <c r="BL744" i="1"/>
  <c r="BK746" i="1"/>
  <c r="BL742" i="1"/>
  <c r="AV753" i="1"/>
  <c r="AV750" i="1"/>
  <c r="BK743" i="1"/>
  <c r="BK754" i="1"/>
  <c r="BL753" i="1"/>
  <c r="BG754" i="1"/>
  <c r="AV754" i="1"/>
  <c r="BL754" i="1"/>
  <c r="BK753" i="1"/>
  <c r="BG753" i="1"/>
  <c r="BG749" i="1"/>
  <c r="BG748" i="1"/>
  <c r="BL743" i="1"/>
  <c r="AV752" i="1"/>
  <c r="BL748" i="1"/>
  <c r="AV743" i="1"/>
  <c r="BL752" i="1"/>
  <c r="BG743" i="1"/>
  <c r="AV748" i="1"/>
  <c r="BK752" i="1"/>
  <c r="BK748" i="1"/>
  <c r="BG742" i="1"/>
  <c r="AV742" i="1"/>
  <c r="AV751" i="1"/>
  <c r="BK742" i="1"/>
  <c r="BG746" i="1"/>
  <c r="BL746" i="1"/>
  <c r="AV746" i="1"/>
  <c r="BG740" i="1"/>
  <c r="BL741" i="1"/>
  <c r="AV744" i="1"/>
  <c r="BK744" i="1"/>
  <c r="BK749" i="1"/>
  <c r="BG744" i="1"/>
  <c r="AV749" i="1"/>
  <c r="BK745" i="1"/>
  <c r="BL751" i="1"/>
  <c r="BL749" i="1"/>
  <c r="BG751" i="1"/>
  <c r="BK750" i="1"/>
  <c r="BL750" i="1"/>
  <c r="BG750" i="1"/>
  <c r="BG747" i="1"/>
  <c r="AV745" i="1"/>
  <c r="BG745" i="1"/>
  <c r="BL747" i="1"/>
  <c r="AV747" i="1"/>
  <c r="AV741" i="1"/>
  <c r="AV740" i="1"/>
  <c r="BL740" i="1"/>
  <c r="BG741" i="1"/>
  <c r="BQ740" i="1" l="1"/>
  <c r="BQ749" i="1"/>
  <c r="BQ752" i="1"/>
  <c r="BQ748" i="1"/>
  <c r="BQ743" i="1"/>
  <c r="BQ745" i="1"/>
  <c r="BQ744" i="1"/>
  <c r="BQ754" i="1"/>
  <c r="BQ742" i="1"/>
  <c r="BQ746" i="1"/>
  <c r="BQ750" i="1"/>
  <c r="BQ753" i="1"/>
  <c r="BQ741" i="1"/>
  <c r="BQ751" i="1"/>
  <c r="BQ747" i="1"/>
  <c r="T739" i="1"/>
  <c r="AA739" i="1"/>
  <c r="U739" i="1" s="1"/>
  <c r="AF739" i="1"/>
  <c r="AG739" i="1" s="1"/>
  <c r="AH739" i="1"/>
  <c r="T738" i="1"/>
  <c r="AA738" i="1"/>
  <c r="U738" i="1" s="1"/>
  <c r="AF738" i="1"/>
  <c r="AG738" i="1" s="1"/>
  <c r="AH738" i="1"/>
  <c r="T737" i="1"/>
  <c r="AA737" i="1"/>
  <c r="U737" i="1" s="1"/>
  <c r="AF737" i="1"/>
  <c r="AG737" i="1" s="1"/>
  <c r="AH737" i="1"/>
  <c r="T736" i="1"/>
  <c r="AA736" i="1"/>
  <c r="U736" i="1" s="1"/>
  <c r="AF736" i="1"/>
  <c r="AG736" i="1" s="1"/>
  <c r="AH736" i="1"/>
  <c r="T735" i="1"/>
  <c r="AA735" i="1"/>
  <c r="U735" i="1" s="1"/>
  <c r="AF735" i="1"/>
  <c r="AG735" i="1" s="1"/>
  <c r="AH735" i="1"/>
  <c r="T734" i="1"/>
  <c r="AA734" i="1"/>
  <c r="U734" i="1" s="1"/>
  <c r="AF734" i="1"/>
  <c r="AG734" i="1" s="1"/>
  <c r="AH734" i="1"/>
  <c r="T733" i="1"/>
  <c r="AA733" i="1"/>
  <c r="U733" i="1" s="1"/>
  <c r="AF733" i="1"/>
  <c r="AG733" i="1" s="1"/>
  <c r="AH733" i="1"/>
  <c r="T732" i="1"/>
  <c r="AA732" i="1"/>
  <c r="U732" i="1" s="1"/>
  <c r="AF732" i="1"/>
  <c r="AG732" i="1" s="1"/>
  <c r="AH732" i="1"/>
  <c r="T731" i="1"/>
  <c r="AA731" i="1"/>
  <c r="U731" i="1" s="1"/>
  <c r="AF731" i="1"/>
  <c r="AG731" i="1" s="1"/>
  <c r="AH731" i="1"/>
  <c r="T730" i="1"/>
  <c r="AA730" i="1"/>
  <c r="U730" i="1" s="1"/>
  <c r="AF730" i="1"/>
  <c r="AG730" i="1" s="1"/>
  <c r="AH730" i="1"/>
  <c r="T729" i="1"/>
  <c r="AA729" i="1"/>
  <c r="U729" i="1" s="1"/>
  <c r="AF729" i="1"/>
  <c r="AG729" i="1" s="1"/>
  <c r="AH729" i="1"/>
  <c r="AI732" i="1" l="1"/>
  <c r="AV732" i="1" s="1"/>
  <c r="AI733" i="1"/>
  <c r="AV733" i="1" s="1"/>
  <c r="AI731" i="1"/>
  <c r="BK731" i="1" s="1"/>
  <c r="AO734" i="1"/>
  <c r="AI739" i="1"/>
  <c r="AI738" i="1"/>
  <c r="AP739" i="1"/>
  <c r="BJ739" i="1"/>
  <c r="AT739" i="1"/>
  <c r="BE739" i="1"/>
  <c r="BF739" i="1"/>
  <c r="BH739" i="1"/>
  <c r="AQ739" i="1"/>
  <c r="AS739" i="1"/>
  <c r="AU739" i="1"/>
  <c r="AO739" i="1"/>
  <c r="BI739" i="1"/>
  <c r="AP738" i="1"/>
  <c r="BJ738" i="1"/>
  <c r="AQ738" i="1"/>
  <c r="AS738" i="1"/>
  <c r="AT738" i="1"/>
  <c r="AU738" i="1"/>
  <c r="BE738" i="1"/>
  <c r="BF738" i="1"/>
  <c r="BH738" i="1"/>
  <c r="BI738" i="1"/>
  <c r="AO738" i="1"/>
  <c r="AI737" i="1"/>
  <c r="AP737" i="1"/>
  <c r="BJ737" i="1"/>
  <c r="AQ737" i="1"/>
  <c r="AS737" i="1"/>
  <c r="AT737" i="1"/>
  <c r="AU737" i="1"/>
  <c r="BE737" i="1"/>
  <c r="BF737" i="1"/>
  <c r="BH737" i="1"/>
  <c r="AO737" i="1"/>
  <c r="BI737" i="1"/>
  <c r="AI736" i="1"/>
  <c r="AP736" i="1"/>
  <c r="BJ736" i="1"/>
  <c r="AQ736" i="1"/>
  <c r="AS736" i="1"/>
  <c r="AT736" i="1"/>
  <c r="AU736" i="1"/>
  <c r="BF736" i="1"/>
  <c r="AO736" i="1"/>
  <c r="BI736" i="1"/>
  <c r="BE736" i="1"/>
  <c r="BH736" i="1"/>
  <c r="AI735" i="1"/>
  <c r="AP735" i="1"/>
  <c r="BJ735" i="1"/>
  <c r="AQ735" i="1"/>
  <c r="AS735" i="1"/>
  <c r="AT735" i="1"/>
  <c r="AU735" i="1"/>
  <c r="BE735" i="1"/>
  <c r="BF735" i="1"/>
  <c r="BH735" i="1"/>
  <c r="AO735" i="1"/>
  <c r="BI735" i="1"/>
  <c r="AI734" i="1"/>
  <c r="AP734" i="1"/>
  <c r="BJ734" i="1"/>
  <c r="AQ734" i="1"/>
  <c r="BE734" i="1"/>
  <c r="BF734" i="1"/>
  <c r="BI734" i="1"/>
  <c r="AS734" i="1"/>
  <c r="AT734" i="1"/>
  <c r="AU734" i="1"/>
  <c r="BH734" i="1"/>
  <c r="AQ733" i="1"/>
  <c r="BF733" i="1"/>
  <c r="AO733" i="1"/>
  <c r="BI733" i="1"/>
  <c r="AP733" i="1"/>
  <c r="BJ733" i="1"/>
  <c r="AS733" i="1"/>
  <c r="AT733" i="1"/>
  <c r="AU733" i="1"/>
  <c r="BE733" i="1"/>
  <c r="BH733" i="1"/>
  <c r="AQ732" i="1"/>
  <c r="BF732" i="1"/>
  <c r="BH732" i="1"/>
  <c r="AO732" i="1"/>
  <c r="BI732" i="1"/>
  <c r="AS732" i="1"/>
  <c r="AU732" i="1"/>
  <c r="AT732" i="1"/>
  <c r="BE732" i="1"/>
  <c r="AP732" i="1"/>
  <c r="BJ732" i="1"/>
  <c r="AP731" i="1"/>
  <c r="BJ731" i="1"/>
  <c r="AQ731" i="1"/>
  <c r="AS731" i="1"/>
  <c r="AT731" i="1"/>
  <c r="AU731" i="1"/>
  <c r="BE731" i="1"/>
  <c r="BF731" i="1"/>
  <c r="BH731" i="1"/>
  <c r="AO731" i="1"/>
  <c r="BI731" i="1"/>
  <c r="AI730" i="1"/>
  <c r="AP730" i="1"/>
  <c r="BJ730" i="1"/>
  <c r="AQ730" i="1"/>
  <c r="AS730" i="1"/>
  <c r="AT730" i="1"/>
  <c r="AU730" i="1"/>
  <c r="BE730" i="1"/>
  <c r="BF730" i="1"/>
  <c r="BH730" i="1"/>
  <c r="AO730" i="1"/>
  <c r="BI730" i="1"/>
  <c r="AI729" i="1"/>
  <c r="AP729" i="1"/>
  <c r="BJ729" i="1"/>
  <c r="AS729" i="1"/>
  <c r="AT729" i="1"/>
  <c r="AU729" i="1"/>
  <c r="BE729" i="1"/>
  <c r="BF729" i="1"/>
  <c r="BH729" i="1"/>
  <c r="AO729" i="1"/>
  <c r="BI729" i="1"/>
  <c r="AQ729" i="1"/>
  <c r="BL732" i="1" l="1"/>
  <c r="BK732" i="1"/>
  <c r="BK733" i="1"/>
  <c r="BG733" i="1"/>
  <c r="BQ733" i="1" s="1"/>
  <c r="BG731" i="1"/>
  <c r="BG732" i="1"/>
  <c r="BQ732" i="1" s="1"/>
  <c r="BL733" i="1"/>
  <c r="AV731" i="1"/>
  <c r="BL731" i="1"/>
  <c r="BK734" i="1"/>
  <c r="BK736" i="1"/>
  <c r="BK729" i="1"/>
  <c r="BK730" i="1"/>
  <c r="BL738" i="1"/>
  <c r="BK739" i="1"/>
  <c r="BG739" i="1"/>
  <c r="BL739" i="1"/>
  <c r="BK738" i="1"/>
  <c r="BG738" i="1"/>
  <c r="AV738" i="1"/>
  <c r="AV739" i="1"/>
  <c r="BG737" i="1"/>
  <c r="BK737" i="1"/>
  <c r="BL737" i="1"/>
  <c r="AV737" i="1"/>
  <c r="BG736" i="1"/>
  <c r="BL735" i="1"/>
  <c r="BK735" i="1"/>
  <c r="BG735" i="1"/>
  <c r="AV736" i="1"/>
  <c r="BL736" i="1"/>
  <c r="AV735" i="1"/>
  <c r="BL734" i="1"/>
  <c r="BG734" i="1"/>
  <c r="AV734" i="1"/>
  <c r="BG730" i="1"/>
  <c r="AV730" i="1"/>
  <c r="BL730" i="1"/>
  <c r="BG729" i="1"/>
  <c r="AV729" i="1"/>
  <c r="BL729" i="1"/>
  <c r="BQ734" i="1" l="1"/>
  <c r="BQ739" i="1"/>
  <c r="BQ735" i="1"/>
  <c r="BQ731" i="1"/>
  <c r="BQ730" i="1"/>
  <c r="BQ737" i="1"/>
  <c r="BQ729" i="1"/>
  <c r="BQ738" i="1"/>
  <c r="BQ736" i="1"/>
  <c r="T728" i="1"/>
  <c r="AA728" i="1"/>
  <c r="U728" i="1" s="1"/>
  <c r="AF728" i="1"/>
  <c r="AG728" i="1" s="1"/>
  <c r="AH728" i="1"/>
  <c r="T727" i="1"/>
  <c r="AA727" i="1"/>
  <c r="U727" i="1" s="1"/>
  <c r="AF727" i="1"/>
  <c r="AG727" i="1" s="1"/>
  <c r="AH727" i="1"/>
  <c r="T29" i="1"/>
  <c r="AI728" i="1" l="1"/>
  <c r="AS728" i="1"/>
  <c r="BE728" i="1"/>
  <c r="BF728" i="1"/>
  <c r="BH728" i="1"/>
  <c r="AT728" i="1"/>
  <c r="AU728" i="1"/>
  <c r="AO728" i="1"/>
  <c r="BI728" i="1"/>
  <c r="AP728" i="1"/>
  <c r="BJ728" i="1"/>
  <c r="AQ728" i="1"/>
  <c r="AP727" i="1"/>
  <c r="BJ727" i="1"/>
  <c r="AQ727" i="1"/>
  <c r="AS727" i="1"/>
  <c r="AT727" i="1"/>
  <c r="BF727" i="1"/>
  <c r="BH727" i="1"/>
  <c r="AO727" i="1"/>
  <c r="BI727" i="1"/>
  <c r="BE727" i="1"/>
  <c r="AU727" i="1"/>
  <c r="AI727" i="1"/>
  <c r="AH726" i="1"/>
  <c r="AF726" i="1"/>
  <c r="AG726" i="1" s="1"/>
  <c r="AA726" i="1"/>
  <c r="U726" i="1" s="1"/>
  <c r="T726" i="1"/>
  <c r="AH725" i="1"/>
  <c r="AF725" i="1"/>
  <c r="AG725" i="1" s="1"/>
  <c r="AA725" i="1"/>
  <c r="U725" i="1" s="1"/>
  <c r="T725" i="1"/>
  <c r="BL727" i="1" l="1"/>
  <c r="AV728" i="1"/>
  <c r="BG728" i="1"/>
  <c r="BL728" i="1"/>
  <c r="BK728" i="1"/>
  <c r="BG727" i="1"/>
  <c r="AV727" i="1"/>
  <c r="BK727" i="1"/>
  <c r="BJ726" i="1"/>
  <c r="BI726" i="1"/>
  <c r="BH726" i="1"/>
  <c r="BF726" i="1"/>
  <c r="AU726" i="1"/>
  <c r="AT726" i="1"/>
  <c r="AS726" i="1"/>
  <c r="BE726" i="1"/>
  <c r="AQ726" i="1"/>
  <c r="AO726" i="1"/>
  <c r="AP726" i="1"/>
  <c r="BJ725" i="1"/>
  <c r="BI725" i="1"/>
  <c r="BF725" i="1"/>
  <c r="AU725" i="1"/>
  <c r="AT725" i="1"/>
  <c r="AS725" i="1"/>
  <c r="AQ725" i="1"/>
  <c r="BE725" i="1"/>
  <c r="AO725" i="1"/>
  <c r="BH725" i="1"/>
  <c r="AP725" i="1"/>
  <c r="AI725" i="1"/>
  <c r="AI726" i="1"/>
  <c r="BQ728" i="1" l="1"/>
  <c r="BQ727" i="1"/>
  <c r="BL725" i="1"/>
  <c r="BL726" i="1"/>
  <c r="BG725" i="1"/>
  <c r="AV725" i="1"/>
  <c r="BK725" i="1"/>
  <c r="BG726" i="1"/>
  <c r="BK726" i="1"/>
  <c r="AV726" i="1"/>
  <c r="AH719" i="1"/>
  <c r="AH720" i="1"/>
  <c r="AH721" i="1"/>
  <c r="AH722" i="1"/>
  <c r="AH723" i="1"/>
  <c r="T724" i="1"/>
  <c r="AA724" i="1"/>
  <c r="U724" i="1" s="1"/>
  <c r="AF724" i="1"/>
  <c r="AG724" i="1" s="1"/>
  <c r="AH724" i="1"/>
  <c r="T723" i="1"/>
  <c r="AA723" i="1"/>
  <c r="U723" i="1" s="1"/>
  <c r="AF723" i="1"/>
  <c r="AG723" i="1" s="1"/>
  <c r="T722" i="1"/>
  <c r="AA722" i="1"/>
  <c r="U722" i="1" s="1"/>
  <c r="AF722" i="1"/>
  <c r="AG722" i="1" s="1"/>
  <c r="T721" i="1"/>
  <c r="AA721" i="1"/>
  <c r="U721" i="1" s="1"/>
  <c r="AF721" i="1"/>
  <c r="AG721" i="1" s="1"/>
  <c r="T720" i="1"/>
  <c r="AA720" i="1"/>
  <c r="U720" i="1" s="1"/>
  <c r="AF720" i="1"/>
  <c r="AG720" i="1" s="1"/>
  <c r="T719" i="1"/>
  <c r="AA719" i="1"/>
  <c r="U719" i="1" s="1"/>
  <c r="AF719" i="1"/>
  <c r="AG719" i="1" s="1"/>
  <c r="BQ726" i="1" l="1"/>
  <c r="BQ725" i="1"/>
  <c r="BI720" i="1"/>
  <c r="BJ720" i="1"/>
  <c r="AT720" i="1"/>
  <c r="BH720" i="1"/>
  <c r="AQ720" i="1"/>
  <c r="AU720" i="1"/>
  <c r="AS720" i="1"/>
  <c r="AP720" i="1"/>
  <c r="BF720" i="1"/>
  <c r="BE720" i="1"/>
  <c r="AO720" i="1"/>
  <c r="BH722" i="1"/>
  <c r="AU722" i="1"/>
  <c r="AQ722" i="1"/>
  <c r="BI722" i="1"/>
  <c r="BJ722" i="1"/>
  <c r="AO722" i="1"/>
  <c r="BF722" i="1"/>
  <c r="BE722" i="1"/>
  <c r="AP722" i="1"/>
  <c r="AT722" i="1"/>
  <c r="AS722" i="1"/>
  <c r="BI724" i="1"/>
  <c r="BJ724" i="1"/>
  <c r="BE724" i="1"/>
  <c r="AS724" i="1"/>
  <c r="AU724" i="1"/>
  <c r="BF724" i="1"/>
  <c r="AO724" i="1"/>
  <c r="BH724" i="1"/>
  <c r="AP724" i="1"/>
  <c r="AT724" i="1"/>
  <c r="AQ724" i="1"/>
  <c r="BJ719" i="1"/>
  <c r="AP719" i="1"/>
  <c r="AU719" i="1"/>
  <c r="AO719" i="1"/>
  <c r="AS719" i="1"/>
  <c r="BF719" i="1"/>
  <c r="BI719" i="1"/>
  <c r="BH719" i="1"/>
  <c r="AT719" i="1"/>
  <c r="AQ719" i="1"/>
  <c r="BE719" i="1"/>
  <c r="AU721" i="1"/>
  <c r="BH721" i="1"/>
  <c r="AQ721" i="1"/>
  <c r="BJ721" i="1"/>
  <c r="AP721" i="1"/>
  <c r="BF721" i="1"/>
  <c r="BE721" i="1"/>
  <c r="BI721" i="1"/>
  <c r="AT721" i="1"/>
  <c r="AS721" i="1"/>
  <c r="AO721" i="1"/>
  <c r="BJ723" i="1"/>
  <c r="BH723" i="1"/>
  <c r="BE723" i="1"/>
  <c r="BI723" i="1"/>
  <c r="AU723" i="1"/>
  <c r="AS723" i="1"/>
  <c r="AO723" i="1"/>
  <c r="BF723" i="1"/>
  <c r="AP723" i="1"/>
  <c r="AQ723" i="1"/>
  <c r="AT723" i="1"/>
  <c r="AI724" i="1"/>
  <c r="AI723" i="1"/>
  <c r="AI722" i="1"/>
  <c r="AI721" i="1"/>
  <c r="AI720" i="1"/>
  <c r="AI719" i="1"/>
  <c r="BL721" i="1" l="1"/>
  <c r="BL723" i="1"/>
  <c r="BL719" i="1"/>
  <c r="BL722" i="1"/>
  <c r="BL724" i="1"/>
  <c r="BL720" i="1"/>
  <c r="BG724" i="1"/>
  <c r="AV724" i="1"/>
  <c r="BK724" i="1"/>
  <c r="BG719" i="1"/>
  <c r="BK719" i="1"/>
  <c r="BG720" i="1"/>
  <c r="BK720" i="1"/>
  <c r="BG723" i="1"/>
  <c r="BK723" i="1"/>
  <c r="BG721" i="1"/>
  <c r="BK721" i="1"/>
  <c r="BG722" i="1"/>
  <c r="BK722" i="1"/>
  <c r="AV720" i="1"/>
  <c r="AV721" i="1"/>
  <c r="AV723" i="1"/>
  <c r="AV722" i="1"/>
  <c r="AV719" i="1"/>
  <c r="T718" i="1"/>
  <c r="AA718" i="1"/>
  <c r="U718" i="1" s="1"/>
  <c r="AF718" i="1"/>
  <c r="AG718" i="1" s="1"/>
  <c r="AH718" i="1"/>
  <c r="T717" i="1"/>
  <c r="AA717" i="1"/>
  <c r="U717" i="1" s="1"/>
  <c r="AF717" i="1"/>
  <c r="AG717" i="1" s="1"/>
  <c r="AH717" i="1"/>
  <c r="T716" i="1"/>
  <c r="AA716" i="1"/>
  <c r="U716" i="1" s="1"/>
  <c r="AF716" i="1"/>
  <c r="AG716" i="1" s="1"/>
  <c r="AH716" i="1"/>
  <c r="T715" i="1"/>
  <c r="AA715" i="1"/>
  <c r="U715" i="1" s="1"/>
  <c r="AF715" i="1"/>
  <c r="AG715" i="1" s="1"/>
  <c r="AH715" i="1"/>
  <c r="T714" i="1"/>
  <c r="AA714" i="1"/>
  <c r="U714" i="1" s="1"/>
  <c r="AF714" i="1"/>
  <c r="AG714" i="1" s="1"/>
  <c r="AH714" i="1"/>
  <c r="T713" i="1"/>
  <c r="AA713" i="1"/>
  <c r="U713" i="1" s="1"/>
  <c r="AF713" i="1"/>
  <c r="AG713" i="1" s="1"/>
  <c r="AH713" i="1"/>
  <c r="T709" i="1"/>
  <c r="T710" i="1"/>
  <c r="T711" i="1"/>
  <c r="T712" i="1"/>
  <c r="AH712" i="1"/>
  <c r="AF712" i="1"/>
  <c r="AG712" i="1" s="1"/>
  <c r="AA712" i="1"/>
  <c r="U712" i="1" s="1"/>
  <c r="AH711" i="1"/>
  <c r="AF711" i="1"/>
  <c r="AG711" i="1" s="1"/>
  <c r="AA711" i="1"/>
  <c r="U711" i="1" s="1"/>
  <c r="AH710" i="1"/>
  <c r="AF710" i="1"/>
  <c r="AG710" i="1" s="1"/>
  <c r="AA710" i="1"/>
  <c r="U710" i="1" s="1"/>
  <c r="AH709" i="1"/>
  <c r="AF709" i="1"/>
  <c r="AG709" i="1" s="1"/>
  <c r="AA709" i="1"/>
  <c r="U709" i="1" s="1"/>
  <c r="BQ723" i="1" l="1"/>
  <c r="BQ719" i="1"/>
  <c r="BQ721" i="1"/>
  <c r="BQ722" i="1"/>
  <c r="BQ720" i="1"/>
  <c r="BQ724" i="1"/>
  <c r="BJ713" i="1"/>
  <c r="BF713" i="1"/>
  <c r="BE713" i="1"/>
  <c r="AT713" i="1"/>
  <c r="AS713" i="1"/>
  <c r="AU713" i="1"/>
  <c r="AP713" i="1"/>
  <c r="BH713" i="1"/>
  <c r="AQ713" i="1"/>
  <c r="AO713" i="1"/>
  <c r="BI713" i="1"/>
  <c r="BJ715" i="1"/>
  <c r="BF715" i="1"/>
  <c r="BI715" i="1"/>
  <c r="BH715" i="1"/>
  <c r="BE715" i="1"/>
  <c r="AT715" i="1"/>
  <c r="AO715" i="1"/>
  <c r="AQ715" i="1"/>
  <c r="AP715" i="1"/>
  <c r="AU715" i="1"/>
  <c r="AS715" i="1"/>
  <c r="BJ710" i="1"/>
  <c r="BH710" i="1"/>
  <c r="BI710" i="1"/>
  <c r="AU710" i="1"/>
  <c r="AQ710" i="1"/>
  <c r="BF710" i="1"/>
  <c r="AT710" i="1"/>
  <c r="AS710" i="1"/>
  <c r="AO710" i="1"/>
  <c r="AP710" i="1"/>
  <c r="BE710" i="1"/>
  <c r="BJ714" i="1"/>
  <c r="BF714" i="1"/>
  <c r="BE714" i="1"/>
  <c r="AT714" i="1"/>
  <c r="AS714" i="1"/>
  <c r="AQ714" i="1"/>
  <c r="AP714" i="1"/>
  <c r="BI714" i="1"/>
  <c r="AU714" i="1"/>
  <c r="BH714" i="1"/>
  <c r="AO714" i="1"/>
  <c r="BH709" i="1"/>
  <c r="BI709" i="1"/>
  <c r="AU709" i="1"/>
  <c r="BF709" i="1"/>
  <c r="AQ709" i="1"/>
  <c r="AT709" i="1"/>
  <c r="AO709" i="1"/>
  <c r="BJ709" i="1"/>
  <c r="BE709" i="1"/>
  <c r="AP709" i="1"/>
  <c r="AS709" i="1"/>
  <c r="BH718" i="1"/>
  <c r="AP718" i="1"/>
  <c r="AU718" i="1"/>
  <c r="AS718" i="1"/>
  <c r="BF718" i="1"/>
  <c r="BJ718" i="1"/>
  <c r="AO718" i="1"/>
  <c r="BI718" i="1"/>
  <c r="AT718" i="1"/>
  <c r="AQ718" i="1"/>
  <c r="BE718" i="1"/>
  <c r="AU717" i="1"/>
  <c r="BE717" i="1"/>
  <c r="AO717" i="1"/>
  <c r="BI717" i="1"/>
  <c r="BH717" i="1"/>
  <c r="BJ717" i="1"/>
  <c r="AP717" i="1"/>
  <c r="BF717" i="1"/>
  <c r="AQ717" i="1"/>
  <c r="AT717" i="1"/>
  <c r="AS717" i="1"/>
  <c r="BI712" i="1"/>
  <c r="BH712" i="1"/>
  <c r="BE712" i="1"/>
  <c r="BJ712" i="1"/>
  <c r="AT712" i="1"/>
  <c r="AU712" i="1"/>
  <c r="AS712" i="1"/>
  <c r="BF712" i="1"/>
  <c r="AQ712" i="1"/>
  <c r="AO712" i="1"/>
  <c r="AP712" i="1"/>
  <c r="BJ716" i="1"/>
  <c r="BF716" i="1"/>
  <c r="AO716" i="1"/>
  <c r="BI716" i="1"/>
  <c r="BH716" i="1"/>
  <c r="BE716" i="1"/>
  <c r="AT716" i="1"/>
  <c r="AQ716" i="1"/>
  <c r="AU716" i="1"/>
  <c r="AP716" i="1"/>
  <c r="AS716" i="1"/>
  <c r="BJ711" i="1"/>
  <c r="BI711" i="1"/>
  <c r="BH711" i="1"/>
  <c r="BE711" i="1"/>
  <c r="AU711" i="1"/>
  <c r="BF711" i="1"/>
  <c r="AT711" i="1"/>
  <c r="AS711" i="1"/>
  <c r="AO711" i="1"/>
  <c r="AQ711" i="1"/>
  <c r="AP711" i="1"/>
  <c r="AI716" i="1"/>
  <c r="AI715" i="1"/>
  <c r="AI709" i="1"/>
  <c r="AI710" i="1"/>
  <c r="AI718" i="1"/>
  <c r="AI717" i="1"/>
  <c r="AI714" i="1"/>
  <c r="AI713" i="1"/>
  <c r="AI711" i="1"/>
  <c r="AI712" i="1"/>
  <c r="BL718" i="1" l="1"/>
  <c r="BL715" i="1"/>
  <c r="BL716" i="1"/>
  <c r="BL709" i="1"/>
  <c r="BL711" i="1"/>
  <c r="BL712" i="1"/>
  <c r="BL713" i="1"/>
  <c r="BL714" i="1"/>
  <c r="BL717" i="1"/>
  <c r="BL710" i="1"/>
  <c r="AV716" i="1"/>
  <c r="BG716" i="1"/>
  <c r="AV715" i="1"/>
  <c r="BK715" i="1"/>
  <c r="AV718" i="1"/>
  <c r="BK709" i="1"/>
  <c r="BG709" i="1"/>
  <c r="BK716" i="1"/>
  <c r="AV709" i="1"/>
  <c r="BK718" i="1"/>
  <c r="BG715" i="1"/>
  <c r="BK710" i="1"/>
  <c r="BG710" i="1"/>
  <c r="BG718" i="1"/>
  <c r="AV710" i="1"/>
  <c r="BG712" i="1"/>
  <c r="BK712" i="1"/>
  <c r="BG713" i="1"/>
  <c r="BK713" i="1"/>
  <c r="BG711" i="1"/>
  <c r="BK711" i="1"/>
  <c r="BG714" i="1"/>
  <c r="BK714" i="1"/>
  <c r="BG717" i="1"/>
  <c r="BK717" i="1"/>
  <c r="AV712" i="1"/>
  <c r="AV717" i="1"/>
  <c r="AV711" i="1"/>
  <c r="AV713" i="1"/>
  <c r="AV714" i="1"/>
  <c r="T701" i="1"/>
  <c r="T702" i="1"/>
  <c r="T703" i="1"/>
  <c r="T704" i="1"/>
  <c r="T705" i="1"/>
  <c r="T706" i="1"/>
  <c r="T707" i="1"/>
  <c r="T708" i="1"/>
  <c r="AA701" i="1"/>
  <c r="U701" i="1" s="1"/>
  <c r="AA702" i="1"/>
  <c r="U702" i="1" s="1"/>
  <c r="AA703" i="1"/>
  <c r="U703" i="1" s="1"/>
  <c r="AA704" i="1"/>
  <c r="U704" i="1" s="1"/>
  <c r="AA705" i="1"/>
  <c r="U705" i="1" s="1"/>
  <c r="AA706" i="1"/>
  <c r="U706" i="1" s="1"/>
  <c r="AA707" i="1"/>
  <c r="U707" i="1" s="1"/>
  <c r="AA708" i="1"/>
  <c r="U708" i="1" s="1"/>
  <c r="AF701" i="1"/>
  <c r="AG701" i="1" s="1"/>
  <c r="AF702" i="1"/>
  <c r="AG702" i="1" s="1"/>
  <c r="AF703" i="1"/>
  <c r="AG703" i="1" s="1"/>
  <c r="AF704" i="1"/>
  <c r="AG704" i="1" s="1"/>
  <c r="AF705" i="1"/>
  <c r="AG705" i="1" s="1"/>
  <c r="AF706" i="1"/>
  <c r="AG706" i="1" s="1"/>
  <c r="AF707" i="1"/>
  <c r="AG707" i="1" s="1"/>
  <c r="AF708" i="1"/>
  <c r="AG708" i="1" s="1"/>
  <c r="AH701" i="1"/>
  <c r="AH702" i="1"/>
  <c r="AH703" i="1"/>
  <c r="AH704" i="1"/>
  <c r="AH705" i="1"/>
  <c r="AH706" i="1"/>
  <c r="AH707" i="1"/>
  <c r="AH708" i="1"/>
  <c r="AH700" i="1"/>
  <c r="AF700" i="1"/>
  <c r="AG700" i="1" s="1"/>
  <c r="AA700" i="1"/>
  <c r="U700" i="1" s="1"/>
  <c r="T700" i="1"/>
  <c r="T699" i="1"/>
  <c r="AA699" i="1"/>
  <c r="U699" i="1" s="1"/>
  <c r="AF699" i="1"/>
  <c r="AG699" i="1" s="1"/>
  <c r="AH699" i="1"/>
  <c r="T698" i="1"/>
  <c r="AA698" i="1"/>
  <c r="U698" i="1" s="1"/>
  <c r="AF698" i="1"/>
  <c r="AG698" i="1" s="1"/>
  <c r="AH698" i="1"/>
  <c r="AA697" i="1"/>
  <c r="U697" i="1" s="1"/>
  <c r="AF697" i="1"/>
  <c r="AG697" i="1" s="1"/>
  <c r="AH697" i="1"/>
  <c r="T697" i="1"/>
  <c r="T696" i="1"/>
  <c r="AA696" i="1"/>
  <c r="U696" i="1" s="1"/>
  <c r="AF696" i="1"/>
  <c r="AG696" i="1" s="1"/>
  <c r="AH696" i="1"/>
  <c r="AA695" i="1"/>
  <c r="U695" i="1" s="1"/>
  <c r="AF695" i="1"/>
  <c r="AG695" i="1" s="1"/>
  <c r="AH695" i="1"/>
  <c r="T695" i="1"/>
  <c r="T694" i="1"/>
  <c r="AA694" i="1"/>
  <c r="U694" i="1" s="1"/>
  <c r="AF694" i="1"/>
  <c r="AG694" i="1" s="1"/>
  <c r="AH694" i="1"/>
  <c r="T693" i="1"/>
  <c r="AA693" i="1"/>
  <c r="U693" i="1" s="1"/>
  <c r="AF693" i="1"/>
  <c r="AG693" i="1" s="1"/>
  <c r="AH693" i="1"/>
  <c r="BQ714" i="1" l="1"/>
  <c r="BQ713" i="1"/>
  <c r="BQ712" i="1"/>
  <c r="BQ716" i="1"/>
  <c r="BQ711" i="1"/>
  <c r="BQ717" i="1"/>
  <c r="BQ709" i="1"/>
  <c r="BQ718" i="1"/>
  <c r="BQ710" i="1"/>
  <c r="BQ715" i="1"/>
  <c r="BI708" i="1"/>
  <c r="AT708" i="1"/>
  <c r="AQ708" i="1"/>
  <c r="BE708" i="1"/>
  <c r="BH708" i="1"/>
  <c r="AS708" i="1"/>
  <c r="AP708" i="1"/>
  <c r="AO708" i="1"/>
  <c r="BJ708" i="1"/>
  <c r="BF708" i="1"/>
  <c r="AU708" i="1"/>
  <c r="BJ707" i="1"/>
  <c r="BI707" i="1"/>
  <c r="AP707" i="1"/>
  <c r="BE707" i="1"/>
  <c r="AS707" i="1"/>
  <c r="AT707" i="1"/>
  <c r="BH707" i="1"/>
  <c r="AO707" i="1"/>
  <c r="AQ707" i="1"/>
  <c r="BF707" i="1"/>
  <c r="AU707" i="1"/>
  <c r="BI693" i="1"/>
  <c r="BH693" i="1"/>
  <c r="BJ693" i="1"/>
  <c r="BF693" i="1"/>
  <c r="AO693" i="1"/>
  <c r="AU693" i="1"/>
  <c r="AT693" i="1"/>
  <c r="BE693" i="1"/>
  <c r="AS693" i="1"/>
  <c r="AQ693" i="1"/>
  <c r="AP693" i="1"/>
  <c r="BJ705" i="1"/>
  <c r="AO705" i="1"/>
  <c r="BE705" i="1"/>
  <c r="AP705" i="1"/>
  <c r="AS705" i="1"/>
  <c r="BH705" i="1"/>
  <c r="AQ705" i="1"/>
  <c r="AU705" i="1"/>
  <c r="AT705" i="1"/>
  <c r="BI705" i="1"/>
  <c r="BF705" i="1"/>
  <c r="BJ700" i="1"/>
  <c r="BE700" i="1"/>
  <c r="BF700" i="1"/>
  <c r="AT700" i="1"/>
  <c r="AS700" i="1"/>
  <c r="AU700" i="1"/>
  <c r="BI700" i="1"/>
  <c r="BH700" i="1"/>
  <c r="AQ700" i="1"/>
  <c r="AO700" i="1"/>
  <c r="AP700" i="1"/>
  <c r="BJ702" i="1"/>
  <c r="BF702" i="1"/>
  <c r="BH702" i="1"/>
  <c r="AU702" i="1"/>
  <c r="AS702" i="1"/>
  <c r="AO702" i="1"/>
  <c r="BI702" i="1"/>
  <c r="AP702" i="1"/>
  <c r="BE702" i="1"/>
  <c r="AT702" i="1"/>
  <c r="AQ702" i="1"/>
  <c r="BJ695" i="1"/>
  <c r="BH695" i="1"/>
  <c r="AU695" i="1"/>
  <c r="BE695" i="1"/>
  <c r="BI695" i="1"/>
  <c r="BF695" i="1"/>
  <c r="AP695" i="1"/>
  <c r="AO695" i="1"/>
  <c r="AS695" i="1"/>
  <c r="AT695" i="1"/>
  <c r="AQ695" i="1"/>
  <c r="BH694" i="1"/>
  <c r="BI694" i="1"/>
  <c r="AP694" i="1"/>
  <c r="BJ694" i="1"/>
  <c r="BF694" i="1"/>
  <c r="AU694" i="1"/>
  <c r="AS694" i="1"/>
  <c r="AT694" i="1"/>
  <c r="AQ694" i="1"/>
  <c r="BE694" i="1"/>
  <c r="AO694" i="1"/>
  <c r="BH697" i="1"/>
  <c r="AU697" i="1"/>
  <c r="BE697" i="1"/>
  <c r="AT697" i="1"/>
  <c r="AQ697" i="1"/>
  <c r="BJ697" i="1"/>
  <c r="BI697" i="1"/>
  <c r="AP697" i="1"/>
  <c r="BF697" i="1"/>
  <c r="AS697" i="1"/>
  <c r="AO697" i="1"/>
  <c r="BI698" i="1"/>
  <c r="AU698" i="1"/>
  <c r="BE698" i="1"/>
  <c r="BH698" i="1"/>
  <c r="AT698" i="1"/>
  <c r="AQ698" i="1"/>
  <c r="AP698" i="1"/>
  <c r="BJ698" i="1"/>
  <c r="BF698" i="1"/>
  <c r="AO698" i="1"/>
  <c r="AS698" i="1"/>
  <c r="BH706" i="1"/>
  <c r="BJ706" i="1"/>
  <c r="BI706" i="1"/>
  <c r="AP706" i="1"/>
  <c r="BE706" i="1"/>
  <c r="AO706" i="1"/>
  <c r="AT706" i="1"/>
  <c r="AS706" i="1"/>
  <c r="AQ706" i="1"/>
  <c r="BF706" i="1"/>
  <c r="AU706" i="1"/>
  <c r="BJ704" i="1"/>
  <c r="AO704" i="1"/>
  <c r="AP704" i="1"/>
  <c r="BH704" i="1"/>
  <c r="AS704" i="1"/>
  <c r="AT704" i="1"/>
  <c r="AQ704" i="1"/>
  <c r="BF704" i="1"/>
  <c r="BI704" i="1"/>
  <c r="BE704" i="1"/>
  <c r="AU704" i="1"/>
  <c r="BJ703" i="1"/>
  <c r="BH703" i="1"/>
  <c r="AU703" i="1"/>
  <c r="AS703" i="1"/>
  <c r="AP703" i="1"/>
  <c r="AO703" i="1"/>
  <c r="BI703" i="1"/>
  <c r="BF703" i="1"/>
  <c r="BE703" i="1"/>
  <c r="AQ703" i="1"/>
  <c r="AT703" i="1"/>
  <c r="BJ701" i="1"/>
  <c r="BF701" i="1"/>
  <c r="AU701" i="1"/>
  <c r="AS701" i="1"/>
  <c r="BE701" i="1"/>
  <c r="AT701" i="1"/>
  <c r="AO701" i="1"/>
  <c r="AQ701" i="1"/>
  <c r="BI701" i="1"/>
  <c r="BH701" i="1"/>
  <c r="AP701" i="1"/>
  <c r="BJ699" i="1"/>
  <c r="BI699" i="1"/>
  <c r="BE699" i="1"/>
  <c r="BF699" i="1"/>
  <c r="AT699" i="1"/>
  <c r="BH699" i="1"/>
  <c r="AQ699" i="1"/>
  <c r="AU699" i="1"/>
  <c r="AS699" i="1"/>
  <c r="AP699" i="1"/>
  <c r="AO699" i="1"/>
  <c r="BJ696" i="1"/>
  <c r="BI696" i="1"/>
  <c r="BH696" i="1"/>
  <c r="AT696" i="1"/>
  <c r="AU696" i="1"/>
  <c r="AQ696" i="1"/>
  <c r="BE696" i="1"/>
  <c r="BF696" i="1"/>
  <c r="AP696" i="1"/>
  <c r="AO696" i="1"/>
  <c r="AS696" i="1"/>
  <c r="AI700" i="1"/>
  <c r="AI695" i="1"/>
  <c r="AI694" i="1"/>
  <c r="AI703" i="1"/>
  <c r="AI696" i="1"/>
  <c r="AI706" i="1"/>
  <c r="AI704" i="1"/>
  <c r="AI707" i="1"/>
  <c r="AI701" i="1"/>
  <c r="AI705" i="1"/>
  <c r="AI708" i="1"/>
  <c r="AI702" i="1"/>
  <c r="AI699" i="1"/>
  <c r="AI698" i="1"/>
  <c r="AI697" i="1"/>
  <c r="AI693" i="1"/>
  <c r="T676" i="1"/>
  <c r="T677" i="1"/>
  <c r="T678" i="1"/>
  <c r="T679" i="1"/>
  <c r="T680" i="1"/>
  <c r="T681" i="1"/>
  <c r="T682" i="1"/>
  <c r="T683" i="1"/>
  <c r="T684" i="1"/>
  <c r="T685" i="1"/>
  <c r="T686" i="1"/>
  <c r="T687" i="1"/>
  <c r="T688" i="1"/>
  <c r="T689" i="1"/>
  <c r="T690" i="1"/>
  <c r="T691" i="1"/>
  <c r="T692" i="1"/>
  <c r="AA676" i="1"/>
  <c r="U676" i="1" s="1"/>
  <c r="AA677" i="1"/>
  <c r="U677" i="1" s="1"/>
  <c r="AA678" i="1"/>
  <c r="U678" i="1" s="1"/>
  <c r="AA679" i="1"/>
  <c r="U679" i="1" s="1"/>
  <c r="AA680" i="1"/>
  <c r="U680" i="1" s="1"/>
  <c r="AA681" i="1"/>
  <c r="U681" i="1" s="1"/>
  <c r="AA682" i="1"/>
  <c r="U682" i="1" s="1"/>
  <c r="AA683" i="1"/>
  <c r="U683" i="1" s="1"/>
  <c r="AA684" i="1"/>
  <c r="U684" i="1" s="1"/>
  <c r="AA685" i="1"/>
  <c r="U685" i="1" s="1"/>
  <c r="AA686" i="1"/>
  <c r="U686" i="1" s="1"/>
  <c r="AA687" i="1"/>
  <c r="U687" i="1" s="1"/>
  <c r="AA688" i="1"/>
  <c r="U688" i="1" s="1"/>
  <c r="AA689" i="1"/>
  <c r="U689" i="1" s="1"/>
  <c r="AA690" i="1"/>
  <c r="U690" i="1" s="1"/>
  <c r="AA691" i="1"/>
  <c r="U691" i="1" s="1"/>
  <c r="AA692" i="1"/>
  <c r="U692" i="1" s="1"/>
  <c r="AF676" i="1"/>
  <c r="AG676" i="1" s="1"/>
  <c r="AF677" i="1"/>
  <c r="AG677" i="1" s="1"/>
  <c r="AF678" i="1"/>
  <c r="AG678" i="1" s="1"/>
  <c r="AF679" i="1"/>
  <c r="AG679" i="1" s="1"/>
  <c r="AF680" i="1"/>
  <c r="AG680" i="1" s="1"/>
  <c r="AF681" i="1"/>
  <c r="AG681" i="1" s="1"/>
  <c r="AF682" i="1"/>
  <c r="AG682" i="1" s="1"/>
  <c r="AF683" i="1"/>
  <c r="AG683" i="1" s="1"/>
  <c r="AF684" i="1"/>
  <c r="AG684" i="1" s="1"/>
  <c r="AF685" i="1"/>
  <c r="AG685" i="1" s="1"/>
  <c r="AF686" i="1"/>
  <c r="AG686" i="1" s="1"/>
  <c r="AF687" i="1"/>
  <c r="AG687" i="1" s="1"/>
  <c r="AF688" i="1"/>
  <c r="AG688" i="1" s="1"/>
  <c r="AF689" i="1"/>
  <c r="AG689" i="1" s="1"/>
  <c r="AF690" i="1"/>
  <c r="AG690" i="1" s="1"/>
  <c r="AF691" i="1"/>
  <c r="AG691" i="1" s="1"/>
  <c r="AF692" i="1"/>
  <c r="AG692" i="1" s="1"/>
  <c r="AH676" i="1"/>
  <c r="AH677" i="1"/>
  <c r="AH678" i="1"/>
  <c r="AH679" i="1"/>
  <c r="AH680" i="1"/>
  <c r="AH681" i="1"/>
  <c r="AH682" i="1"/>
  <c r="AH683" i="1"/>
  <c r="AH684" i="1"/>
  <c r="AH685" i="1"/>
  <c r="AH686" i="1"/>
  <c r="AH687" i="1"/>
  <c r="AH688" i="1"/>
  <c r="AH689" i="1"/>
  <c r="AH690" i="1"/>
  <c r="AH691" i="1"/>
  <c r="AH692" i="1"/>
  <c r="AA675" i="1"/>
  <c r="U675" i="1" s="1"/>
  <c r="AF675" i="1"/>
  <c r="AG675" i="1" s="1"/>
  <c r="AH675" i="1"/>
  <c r="T6" i="1"/>
  <c r="T7" i="1"/>
  <c r="T8" i="1"/>
  <c r="T9" i="1"/>
  <c r="T10" i="1"/>
  <c r="T11" i="1"/>
  <c r="T12" i="1"/>
  <c r="T13" i="1"/>
  <c r="T14" i="1"/>
  <c r="T15" i="1"/>
  <c r="T16" i="1"/>
  <c r="T17" i="1"/>
  <c r="T18" i="1"/>
  <c r="T19" i="1"/>
  <c r="T20" i="1"/>
  <c r="T21" i="1"/>
  <c r="T22" i="1"/>
  <c r="T23" i="1"/>
  <c r="T24" i="1"/>
  <c r="T25" i="1"/>
  <c r="T26" i="1"/>
  <c r="T27" i="1"/>
  <c r="T28"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BL706" i="1" l="1"/>
  <c r="BL703" i="1"/>
  <c r="BL697" i="1"/>
  <c r="BL694" i="1"/>
  <c r="BL696" i="1"/>
  <c r="BL693" i="1"/>
  <c r="BL698" i="1"/>
  <c r="BL699" i="1"/>
  <c r="BL702" i="1"/>
  <c r="BL695" i="1"/>
  <c r="BL708" i="1"/>
  <c r="BL700" i="1"/>
  <c r="BL705" i="1"/>
  <c r="BL701" i="1"/>
  <c r="BL707" i="1"/>
  <c r="BL704" i="1"/>
  <c r="BG695" i="1"/>
  <c r="AV695" i="1"/>
  <c r="BK700" i="1"/>
  <c r="BK695" i="1"/>
  <c r="AV700" i="1"/>
  <c r="BG700" i="1"/>
  <c r="AV694" i="1"/>
  <c r="BG696" i="1"/>
  <c r="BK696" i="1"/>
  <c r="BK694" i="1"/>
  <c r="AV696" i="1"/>
  <c r="BJ682" i="1"/>
  <c r="BH682" i="1"/>
  <c r="AU682" i="1"/>
  <c r="AP682" i="1"/>
  <c r="AT682" i="1"/>
  <c r="BE682" i="1"/>
  <c r="AQ682" i="1"/>
  <c r="BF682" i="1"/>
  <c r="AS682" i="1"/>
  <c r="BI682" i="1"/>
  <c r="AO682" i="1"/>
  <c r="BJ689" i="1"/>
  <c r="BF689" i="1"/>
  <c r="BI689" i="1"/>
  <c r="AP689" i="1"/>
  <c r="AO689" i="1"/>
  <c r="BE689" i="1"/>
  <c r="AU689" i="1"/>
  <c r="AS689" i="1"/>
  <c r="AT689" i="1"/>
  <c r="AQ689" i="1"/>
  <c r="BH689" i="1"/>
  <c r="BJ676" i="1"/>
  <c r="BE676" i="1"/>
  <c r="BF676" i="1"/>
  <c r="AU676" i="1"/>
  <c r="AP676" i="1"/>
  <c r="BH676" i="1"/>
  <c r="BI676" i="1"/>
  <c r="AO676" i="1"/>
  <c r="AQ676" i="1"/>
  <c r="AT676" i="1"/>
  <c r="AS676" i="1"/>
  <c r="AV703" i="1"/>
  <c r="BE687" i="1"/>
  <c r="AT687" i="1"/>
  <c r="AS687" i="1"/>
  <c r="AU687" i="1"/>
  <c r="AO687" i="1"/>
  <c r="AQ687" i="1"/>
  <c r="BH687" i="1"/>
  <c r="BJ687" i="1"/>
  <c r="BF687" i="1"/>
  <c r="AP687" i="1"/>
  <c r="BI687" i="1"/>
  <c r="BK703" i="1"/>
  <c r="BJ683" i="1"/>
  <c r="BH683" i="1"/>
  <c r="BE683" i="1"/>
  <c r="AU683" i="1"/>
  <c r="AT683" i="1"/>
  <c r="AP683" i="1"/>
  <c r="AS683" i="1"/>
  <c r="AQ683" i="1"/>
  <c r="AO683" i="1"/>
  <c r="BF683" i="1"/>
  <c r="BI683" i="1"/>
  <c r="BJ680" i="1"/>
  <c r="AO680" i="1"/>
  <c r="BE680" i="1"/>
  <c r="AU680" i="1"/>
  <c r="AQ680" i="1"/>
  <c r="AT680" i="1"/>
  <c r="BH680" i="1"/>
  <c r="AS680" i="1"/>
  <c r="AP680" i="1"/>
  <c r="BI680" i="1"/>
  <c r="BF680" i="1"/>
  <c r="BJ690" i="1"/>
  <c r="BF690" i="1"/>
  <c r="AS690" i="1"/>
  <c r="BI690" i="1"/>
  <c r="AT690" i="1"/>
  <c r="AP690" i="1"/>
  <c r="BE690" i="1"/>
  <c r="AQ690" i="1"/>
  <c r="AU690" i="1"/>
  <c r="AO690" i="1"/>
  <c r="BH690" i="1"/>
  <c r="BE688" i="1"/>
  <c r="AS688" i="1"/>
  <c r="BF688" i="1"/>
  <c r="AO688" i="1"/>
  <c r="AQ688" i="1"/>
  <c r="AU688" i="1"/>
  <c r="BJ688" i="1"/>
  <c r="AT688" i="1"/>
  <c r="BH688" i="1"/>
  <c r="BI688" i="1"/>
  <c r="AP688" i="1"/>
  <c r="BG694" i="1"/>
  <c r="BI686" i="1"/>
  <c r="AU686" i="1"/>
  <c r="AT686" i="1"/>
  <c r="BH686" i="1"/>
  <c r="BF686" i="1"/>
  <c r="AS686" i="1"/>
  <c r="AQ686" i="1"/>
  <c r="BE686" i="1"/>
  <c r="AO686" i="1"/>
  <c r="BJ686" i="1"/>
  <c r="AP686" i="1"/>
  <c r="BG703" i="1"/>
  <c r="BJ691" i="1"/>
  <c r="AS691" i="1"/>
  <c r="BI691" i="1"/>
  <c r="BH691" i="1"/>
  <c r="AP691" i="1"/>
  <c r="BF691" i="1"/>
  <c r="AT691" i="1"/>
  <c r="AO691" i="1"/>
  <c r="BE691" i="1"/>
  <c r="AU691" i="1"/>
  <c r="AQ691" i="1"/>
  <c r="BI685" i="1"/>
  <c r="AU685" i="1"/>
  <c r="BH685" i="1"/>
  <c r="BF685" i="1"/>
  <c r="BJ685" i="1"/>
  <c r="AQ685" i="1"/>
  <c r="AS685" i="1"/>
  <c r="BE685" i="1"/>
  <c r="AO685" i="1"/>
  <c r="AT685" i="1"/>
  <c r="AP685" i="1"/>
  <c r="BJ675" i="1"/>
  <c r="BE675" i="1"/>
  <c r="BF675" i="1"/>
  <c r="AU675" i="1"/>
  <c r="AP675" i="1"/>
  <c r="AO675" i="1"/>
  <c r="BI675" i="1"/>
  <c r="BH675" i="1"/>
  <c r="AQ675" i="1"/>
  <c r="AT675" i="1"/>
  <c r="AS675" i="1"/>
  <c r="BJ681" i="1"/>
  <c r="AU681" i="1"/>
  <c r="AT681" i="1"/>
  <c r="BE681" i="1"/>
  <c r="AO681" i="1"/>
  <c r="AQ681" i="1"/>
  <c r="BI681" i="1"/>
  <c r="AS681" i="1"/>
  <c r="AP681" i="1"/>
  <c r="BH681" i="1"/>
  <c r="BF681" i="1"/>
  <c r="AO692" i="1"/>
  <c r="BI692" i="1"/>
  <c r="BH692" i="1"/>
  <c r="BF692" i="1"/>
  <c r="AT692" i="1"/>
  <c r="BE692" i="1"/>
  <c r="BJ692" i="1"/>
  <c r="AU692" i="1"/>
  <c r="AS692" i="1"/>
  <c r="AQ692" i="1"/>
  <c r="AP692" i="1"/>
  <c r="BJ679" i="1"/>
  <c r="BI679" i="1"/>
  <c r="BH679" i="1"/>
  <c r="AS679" i="1"/>
  <c r="BE679" i="1"/>
  <c r="BF679" i="1"/>
  <c r="AT679" i="1"/>
  <c r="AP679" i="1"/>
  <c r="AO679" i="1"/>
  <c r="AQ679" i="1"/>
  <c r="AU679" i="1"/>
  <c r="BJ678" i="1"/>
  <c r="BI678" i="1"/>
  <c r="BH678" i="1"/>
  <c r="BF678" i="1"/>
  <c r="AS678" i="1"/>
  <c r="AP678" i="1"/>
  <c r="AT678" i="1"/>
  <c r="AU678" i="1"/>
  <c r="AO678" i="1"/>
  <c r="BE678" i="1"/>
  <c r="AQ678" i="1"/>
  <c r="BJ677" i="1"/>
  <c r="BF677" i="1"/>
  <c r="AU677" i="1"/>
  <c r="AP677" i="1"/>
  <c r="AT677" i="1"/>
  <c r="AS677" i="1"/>
  <c r="BH677" i="1"/>
  <c r="AO677" i="1"/>
  <c r="BI677" i="1"/>
  <c r="BE677" i="1"/>
  <c r="AQ677" i="1"/>
  <c r="BI684" i="1"/>
  <c r="BH684" i="1"/>
  <c r="AT684" i="1"/>
  <c r="BJ684" i="1"/>
  <c r="BE684" i="1"/>
  <c r="AQ684" i="1"/>
  <c r="AU684" i="1"/>
  <c r="AS684" i="1"/>
  <c r="AO684" i="1"/>
  <c r="BF684" i="1"/>
  <c r="AP684" i="1"/>
  <c r="AI686" i="1"/>
  <c r="AI675" i="1"/>
  <c r="AI691" i="1"/>
  <c r="AI685" i="1"/>
  <c r="AI679" i="1"/>
  <c r="BG693" i="1"/>
  <c r="BK693" i="1"/>
  <c r="BG697" i="1"/>
  <c r="BK697" i="1"/>
  <c r="BG701" i="1"/>
  <c r="BK701" i="1"/>
  <c r="BG698" i="1"/>
  <c r="BK698" i="1"/>
  <c r="BG707" i="1"/>
  <c r="BK707" i="1"/>
  <c r="BG699" i="1"/>
  <c r="BK699" i="1"/>
  <c r="BG704" i="1"/>
  <c r="BK704" i="1"/>
  <c r="BG705" i="1"/>
  <c r="BK705" i="1"/>
  <c r="BG702" i="1"/>
  <c r="BK702" i="1"/>
  <c r="BG706" i="1"/>
  <c r="BK706" i="1"/>
  <c r="BG708" i="1"/>
  <c r="BK708" i="1"/>
  <c r="AV708" i="1"/>
  <c r="AV706" i="1"/>
  <c r="AV697" i="1"/>
  <c r="AV705" i="1"/>
  <c r="AV698" i="1"/>
  <c r="AV702" i="1"/>
  <c r="AV693" i="1"/>
  <c r="AV699" i="1"/>
  <c r="AV701" i="1"/>
  <c r="AV704" i="1"/>
  <c r="AV707" i="1"/>
  <c r="AI692" i="1"/>
  <c r="AI684" i="1"/>
  <c r="AI690" i="1"/>
  <c r="AI680" i="1"/>
  <c r="AI678" i="1"/>
  <c r="AI688" i="1"/>
  <c r="AI682" i="1"/>
  <c r="AI676" i="1"/>
  <c r="AI687" i="1"/>
  <c r="AI681" i="1"/>
  <c r="AI689" i="1"/>
  <c r="AI683" i="1"/>
  <c r="AI677" i="1"/>
  <c r="BQ707" i="1" l="1"/>
  <c r="BQ699" i="1"/>
  <c r="BQ704" i="1"/>
  <c r="BQ697" i="1"/>
  <c r="BQ705" i="1"/>
  <c r="BQ693" i="1"/>
  <c r="BQ695" i="1"/>
  <c r="BQ702" i="1"/>
  <c r="BQ696" i="1"/>
  <c r="BQ701" i="1"/>
  <c r="BQ703" i="1"/>
  <c r="BQ706" i="1"/>
  <c r="BQ708" i="1"/>
  <c r="BQ694" i="1"/>
  <c r="BQ698" i="1"/>
  <c r="BQ700" i="1"/>
  <c r="BL690" i="1"/>
  <c r="BL689" i="1"/>
  <c r="BL681" i="1"/>
  <c r="BL676" i="1"/>
  <c r="BL682" i="1"/>
  <c r="BL688" i="1"/>
  <c r="BL678" i="1"/>
  <c r="BL684" i="1"/>
  <c r="BL685" i="1"/>
  <c r="BL679" i="1"/>
  <c r="BL677" i="1"/>
  <c r="BL692" i="1"/>
  <c r="BL691" i="1"/>
  <c r="BL683" i="1"/>
  <c r="BL675" i="1"/>
  <c r="BL687" i="1"/>
  <c r="BL686" i="1"/>
  <c r="BL680" i="1"/>
  <c r="BG686" i="1"/>
  <c r="AV679" i="1"/>
  <c r="AV685" i="1"/>
  <c r="AV691" i="1"/>
  <c r="AV686" i="1"/>
  <c r="BK675" i="1"/>
  <c r="AV675" i="1"/>
  <c r="BG675" i="1"/>
  <c r="BK685" i="1"/>
  <c r="BG685" i="1"/>
  <c r="BG691" i="1"/>
  <c r="BK679" i="1"/>
  <c r="BG679" i="1"/>
  <c r="BK691" i="1"/>
  <c r="BK686" i="1"/>
  <c r="BG690" i="1"/>
  <c r="BK690" i="1"/>
  <c r="BG684" i="1"/>
  <c r="BK684" i="1"/>
  <c r="BG677" i="1"/>
  <c r="BK677" i="1"/>
  <c r="BG682" i="1"/>
  <c r="BK682" i="1"/>
  <c r="BG692" i="1"/>
  <c r="BK692" i="1"/>
  <c r="BG687" i="1"/>
  <c r="BK687" i="1"/>
  <c r="BG688" i="1"/>
  <c r="BK688" i="1"/>
  <c r="BG678" i="1"/>
  <c r="BK678" i="1"/>
  <c r="BG676" i="1"/>
  <c r="BK676" i="1"/>
  <c r="BG683" i="1"/>
  <c r="BK683" i="1"/>
  <c r="BG689" i="1"/>
  <c r="BK689" i="1"/>
  <c r="BG681" i="1"/>
  <c r="BK681" i="1"/>
  <c r="BG680" i="1"/>
  <c r="BK680" i="1"/>
  <c r="AV676" i="1"/>
  <c r="AV682" i="1"/>
  <c r="AV683" i="1"/>
  <c r="AV688" i="1"/>
  <c r="AV678" i="1"/>
  <c r="AV681" i="1"/>
  <c r="AV680" i="1"/>
  <c r="AV687" i="1"/>
  <c r="AV690" i="1"/>
  <c r="AV689" i="1"/>
  <c r="AV684" i="1"/>
  <c r="AV677" i="1"/>
  <c r="AV692" i="1"/>
  <c r="AH674" i="1"/>
  <c r="AF674" i="1"/>
  <c r="AG674" i="1" s="1"/>
  <c r="AA674" i="1"/>
  <c r="U674" i="1" s="1"/>
  <c r="BQ692" i="1" l="1"/>
  <c r="BQ688" i="1"/>
  <c r="BQ690" i="1"/>
  <c r="BQ683" i="1"/>
  <c r="BQ684" i="1"/>
  <c r="BQ678" i="1"/>
  <c r="BQ689" i="1"/>
  <c r="BQ682" i="1"/>
  <c r="BQ680" i="1"/>
  <c r="BQ686" i="1"/>
  <c r="BQ687" i="1"/>
  <c r="BQ675" i="1"/>
  <c r="BQ676" i="1"/>
  <c r="BQ677" i="1"/>
  <c r="BQ681" i="1"/>
  <c r="BQ691" i="1"/>
  <c r="BQ685" i="1"/>
  <c r="BQ679" i="1"/>
  <c r="BJ674" i="1"/>
  <c r="AU674" i="1"/>
  <c r="AT674" i="1"/>
  <c r="BH674" i="1"/>
  <c r="BI674" i="1"/>
  <c r="AS674" i="1"/>
  <c r="AQ674" i="1"/>
  <c r="AO674" i="1"/>
  <c r="AP674" i="1"/>
  <c r="BF674" i="1"/>
  <c r="BE674" i="1"/>
  <c r="AI674" i="1"/>
  <c r="BL674" i="1" l="1"/>
  <c r="BG674" i="1"/>
  <c r="BK674" i="1"/>
  <c r="AV674" i="1"/>
  <c r="AH673" i="1"/>
  <c r="AF673" i="1"/>
  <c r="AG673" i="1" s="1"/>
  <c r="AA673" i="1"/>
  <c r="U673" i="1" s="1"/>
  <c r="AH672" i="1"/>
  <c r="AF672" i="1"/>
  <c r="AG672" i="1" s="1"/>
  <c r="AA672" i="1"/>
  <c r="U672" i="1" s="1"/>
  <c r="AA671" i="1"/>
  <c r="U671" i="1" s="1"/>
  <c r="AH671" i="1"/>
  <c r="AF671" i="1"/>
  <c r="AG671" i="1" s="1"/>
  <c r="AA652" i="1"/>
  <c r="U652" i="1" s="1"/>
  <c r="AA653" i="1"/>
  <c r="U653" i="1" s="1"/>
  <c r="AA654" i="1"/>
  <c r="U654" i="1" s="1"/>
  <c r="AA655" i="1"/>
  <c r="U655" i="1" s="1"/>
  <c r="AA656" i="1"/>
  <c r="U656" i="1" s="1"/>
  <c r="AA657" i="1"/>
  <c r="U657" i="1" s="1"/>
  <c r="AA658" i="1"/>
  <c r="U658" i="1" s="1"/>
  <c r="AA659" i="1"/>
  <c r="U659" i="1" s="1"/>
  <c r="AA660" i="1"/>
  <c r="U660" i="1" s="1"/>
  <c r="AA661" i="1"/>
  <c r="U661" i="1" s="1"/>
  <c r="AA662" i="1"/>
  <c r="U662" i="1" s="1"/>
  <c r="AA663" i="1"/>
  <c r="U663" i="1" s="1"/>
  <c r="AA664" i="1"/>
  <c r="U664" i="1" s="1"/>
  <c r="AA665" i="1"/>
  <c r="U665" i="1" s="1"/>
  <c r="AA666" i="1"/>
  <c r="U666" i="1" s="1"/>
  <c r="AA667" i="1"/>
  <c r="U667" i="1" s="1"/>
  <c r="AA668" i="1"/>
  <c r="U668" i="1" s="1"/>
  <c r="AA669" i="1"/>
  <c r="U669" i="1" s="1"/>
  <c r="AA670" i="1"/>
  <c r="U670" i="1" s="1"/>
  <c r="AF652" i="1"/>
  <c r="AG652" i="1" s="1"/>
  <c r="AF653" i="1"/>
  <c r="AG653" i="1" s="1"/>
  <c r="AF654" i="1"/>
  <c r="AG654" i="1" s="1"/>
  <c r="AF655" i="1"/>
  <c r="AG655" i="1" s="1"/>
  <c r="AF656" i="1"/>
  <c r="AG656" i="1" s="1"/>
  <c r="AF657" i="1"/>
  <c r="AG657" i="1" s="1"/>
  <c r="AF658" i="1"/>
  <c r="AG658" i="1" s="1"/>
  <c r="AF659" i="1"/>
  <c r="AG659" i="1" s="1"/>
  <c r="AF660" i="1"/>
  <c r="AG660" i="1" s="1"/>
  <c r="AF661" i="1"/>
  <c r="AG661" i="1" s="1"/>
  <c r="AF662" i="1"/>
  <c r="AG662" i="1" s="1"/>
  <c r="AF663" i="1"/>
  <c r="AG663" i="1" s="1"/>
  <c r="AF664" i="1"/>
  <c r="AG664" i="1" s="1"/>
  <c r="AF665" i="1"/>
  <c r="AG665" i="1" s="1"/>
  <c r="AF666" i="1"/>
  <c r="AG666" i="1" s="1"/>
  <c r="AF667" i="1"/>
  <c r="AG667" i="1" s="1"/>
  <c r="AF668" i="1"/>
  <c r="AG668" i="1" s="1"/>
  <c r="AF669" i="1"/>
  <c r="AG669" i="1" s="1"/>
  <c r="AF670" i="1"/>
  <c r="AG670" i="1" s="1"/>
  <c r="AH652" i="1"/>
  <c r="AH653" i="1"/>
  <c r="AH654" i="1"/>
  <c r="AH655" i="1"/>
  <c r="AH656" i="1"/>
  <c r="AH657" i="1"/>
  <c r="AH658" i="1"/>
  <c r="AH659" i="1"/>
  <c r="AH660" i="1"/>
  <c r="AH661" i="1"/>
  <c r="AH662" i="1"/>
  <c r="AH663" i="1"/>
  <c r="AH664" i="1"/>
  <c r="AH665" i="1"/>
  <c r="AH666" i="1"/>
  <c r="AH667" i="1"/>
  <c r="AH668" i="1"/>
  <c r="AH669" i="1"/>
  <c r="AH670" i="1"/>
  <c r="AA631" i="1"/>
  <c r="U631" i="1" s="1"/>
  <c r="AA632" i="1"/>
  <c r="U632" i="1" s="1"/>
  <c r="AA633" i="1"/>
  <c r="U633" i="1" s="1"/>
  <c r="AA634" i="1"/>
  <c r="U634" i="1" s="1"/>
  <c r="AA635" i="1"/>
  <c r="U635" i="1" s="1"/>
  <c r="AA636" i="1"/>
  <c r="U636" i="1" s="1"/>
  <c r="AA637" i="1"/>
  <c r="U637" i="1" s="1"/>
  <c r="AA638" i="1"/>
  <c r="U638" i="1" s="1"/>
  <c r="AA639" i="1"/>
  <c r="U639" i="1" s="1"/>
  <c r="AA640" i="1"/>
  <c r="U640" i="1" s="1"/>
  <c r="AA641" i="1"/>
  <c r="U641" i="1" s="1"/>
  <c r="AA642" i="1"/>
  <c r="U642" i="1" s="1"/>
  <c r="AA643" i="1"/>
  <c r="U643" i="1" s="1"/>
  <c r="AA644" i="1"/>
  <c r="U644" i="1" s="1"/>
  <c r="AA645" i="1"/>
  <c r="U645" i="1" s="1"/>
  <c r="AA646" i="1"/>
  <c r="U646" i="1" s="1"/>
  <c r="AA647" i="1"/>
  <c r="U647" i="1" s="1"/>
  <c r="AA648" i="1"/>
  <c r="U648" i="1" s="1"/>
  <c r="AA649" i="1"/>
  <c r="U649" i="1" s="1"/>
  <c r="AA650" i="1"/>
  <c r="U650" i="1" s="1"/>
  <c r="AA651" i="1"/>
  <c r="U651" i="1" s="1"/>
  <c r="AF631" i="1"/>
  <c r="AG631" i="1" s="1"/>
  <c r="AF632" i="1"/>
  <c r="AG632" i="1" s="1"/>
  <c r="AF633" i="1"/>
  <c r="AG633" i="1" s="1"/>
  <c r="AF634" i="1"/>
  <c r="AG634" i="1" s="1"/>
  <c r="AF635" i="1"/>
  <c r="AG635" i="1" s="1"/>
  <c r="AF636" i="1"/>
  <c r="AG636" i="1" s="1"/>
  <c r="AF637" i="1"/>
  <c r="AG637" i="1" s="1"/>
  <c r="AF638" i="1"/>
  <c r="AG638" i="1" s="1"/>
  <c r="AF639" i="1"/>
  <c r="AG639" i="1" s="1"/>
  <c r="AF640" i="1"/>
  <c r="AG640" i="1" s="1"/>
  <c r="AF641" i="1"/>
  <c r="AG641" i="1" s="1"/>
  <c r="AF642" i="1"/>
  <c r="AG642" i="1" s="1"/>
  <c r="AF643" i="1"/>
  <c r="AG643" i="1" s="1"/>
  <c r="AF644" i="1"/>
  <c r="AG644" i="1" s="1"/>
  <c r="AF645" i="1"/>
  <c r="AG645" i="1" s="1"/>
  <c r="AF646" i="1"/>
  <c r="AG646" i="1" s="1"/>
  <c r="AF647" i="1"/>
  <c r="AG647" i="1" s="1"/>
  <c r="AF648" i="1"/>
  <c r="AG648" i="1" s="1"/>
  <c r="AF649" i="1"/>
  <c r="AG649" i="1" s="1"/>
  <c r="AF650" i="1"/>
  <c r="AG650" i="1" s="1"/>
  <c r="AF651" i="1"/>
  <c r="AG651" i="1" s="1"/>
  <c r="AH631" i="1"/>
  <c r="AH632" i="1"/>
  <c r="AH633" i="1"/>
  <c r="AH634" i="1"/>
  <c r="AH635" i="1"/>
  <c r="AH636" i="1"/>
  <c r="AH637" i="1"/>
  <c r="AH638" i="1"/>
  <c r="AH639" i="1"/>
  <c r="AH640" i="1"/>
  <c r="AH641" i="1"/>
  <c r="AH642" i="1"/>
  <c r="AH643" i="1"/>
  <c r="AH644" i="1"/>
  <c r="AH645" i="1"/>
  <c r="AH646" i="1"/>
  <c r="AH647" i="1"/>
  <c r="AH648" i="1"/>
  <c r="AH649" i="1"/>
  <c r="AH650" i="1"/>
  <c r="AH651" i="1"/>
  <c r="AA624" i="1"/>
  <c r="U624" i="1" s="1"/>
  <c r="AA625" i="1"/>
  <c r="U625" i="1" s="1"/>
  <c r="AA626" i="1"/>
  <c r="U626" i="1" s="1"/>
  <c r="AA627" i="1"/>
  <c r="U627" i="1" s="1"/>
  <c r="AA628" i="1"/>
  <c r="U628" i="1" s="1"/>
  <c r="AA629" i="1"/>
  <c r="U629" i="1" s="1"/>
  <c r="AA630" i="1"/>
  <c r="U630" i="1" s="1"/>
  <c r="AF624" i="1"/>
  <c r="AG624" i="1" s="1"/>
  <c r="AF625" i="1"/>
  <c r="AG625" i="1" s="1"/>
  <c r="AF626" i="1"/>
  <c r="AG626" i="1" s="1"/>
  <c r="AF627" i="1"/>
  <c r="AG627" i="1" s="1"/>
  <c r="AF628" i="1"/>
  <c r="AG628" i="1" s="1"/>
  <c r="AF629" i="1"/>
  <c r="AG629" i="1" s="1"/>
  <c r="AF630" i="1"/>
  <c r="AG630" i="1" s="1"/>
  <c r="AH624" i="1"/>
  <c r="AH625" i="1"/>
  <c r="AH626" i="1"/>
  <c r="AH627" i="1"/>
  <c r="AH628" i="1"/>
  <c r="AH629" i="1"/>
  <c r="AH630" i="1"/>
  <c r="AA623" i="1"/>
  <c r="U623" i="1" s="1"/>
  <c r="AF623" i="1"/>
  <c r="AG623" i="1" s="1"/>
  <c r="AH623" i="1"/>
  <c r="AA622" i="1"/>
  <c r="U622" i="1" s="1"/>
  <c r="AF622" i="1"/>
  <c r="AG622" i="1" s="1"/>
  <c r="AH622" i="1"/>
  <c r="BQ674" i="1" l="1"/>
  <c r="BJ644" i="1"/>
  <c r="BH644" i="1"/>
  <c r="BF644" i="1"/>
  <c r="AS644" i="1"/>
  <c r="AO644" i="1"/>
  <c r="BI644" i="1"/>
  <c r="AT644" i="1"/>
  <c r="AQ644" i="1"/>
  <c r="AP644" i="1"/>
  <c r="BE644" i="1"/>
  <c r="AU644" i="1"/>
  <c r="BJ643" i="1"/>
  <c r="BH643" i="1"/>
  <c r="BF643" i="1"/>
  <c r="AS643" i="1"/>
  <c r="BI643" i="1"/>
  <c r="AO643" i="1"/>
  <c r="AQ643" i="1"/>
  <c r="AP643" i="1"/>
  <c r="BE643" i="1"/>
  <c r="AU643" i="1"/>
  <c r="AT643" i="1"/>
  <c r="BI672" i="1"/>
  <c r="AT672" i="1"/>
  <c r="BF672" i="1"/>
  <c r="BH672" i="1"/>
  <c r="AS672" i="1"/>
  <c r="AQ672" i="1"/>
  <c r="BJ672" i="1"/>
  <c r="AO672" i="1"/>
  <c r="BE672" i="1"/>
  <c r="AU672" i="1"/>
  <c r="AP672" i="1"/>
  <c r="BJ640" i="1"/>
  <c r="BE640" i="1"/>
  <c r="AU640" i="1"/>
  <c r="BF640" i="1"/>
  <c r="BI640" i="1"/>
  <c r="BH640" i="1"/>
  <c r="AT640" i="1"/>
  <c r="AP640" i="1"/>
  <c r="AS640" i="1"/>
  <c r="AQ640" i="1"/>
  <c r="AO640" i="1"/>
  <c r="BE651" i="1"/>
  <c r="AT651" i="1"/>
  <c r="BH651" i="1"/>
  <c r="AU651" i="1"/>
  <c r="AQ651" i="1"/>
  <c r="BF651" i="1"/>
  <c r="AO651" i="1"/>
  <c r="AP651" i="1"/>
  <c r="BI651" i="1"/>
  <c r="AS651" i="1"/>
  <c r="BJ651" i="1"/>
  <c r="BE628" i="1"/>
  <c r="BF628" i="1"/>
  <c r="AS628" i="1"/>
  <c r="BH628" i="1"/>
  <c r="AU628" i="1"/>
  <c r="AT628" i="1"/>
  <c r="AO628" i="1"/>
  <c r="BJ628" i="1"/>
  <c r="BI628" i="1"/>
  <c r="AP628" i="1"/>
  <c r="AQ628" i="1"/>
  <c r="BJ656" i="1"/>
  <c r="BH656" i="1"/>
  <c r="BE656" i="1"/>
  <c r="AO656" i="1"/>
  <c r="AU656" i="1"/>
  <c r="AP656" i="1"/>
  <c r="AS656" i="1"/>
  <c r="BF656" i="1"/>
  <c r="BI656" i="1"/>
  <c r="AT656" i="1"/>
  <c r="AQ656" i="1"/>
  <c r="AU637" i="1"/>
  <c r="AT637" i="1"/>
  <c r="AQ637" i="1"/>
  <c r="BI637" i="1"/>
  <c r="BH637" i="1"/>
  <c r="BE637" i="1"/>
  <c r="AS637" i="1"/>
  <c r="BJ637" i="1"/>
  <c r="AO637" i="1"/>
  <c r="AP637" i="1"/>
  <c r="BF637" i="1"/>
  <c r="AU626" i="1"/>
  <c r="BH626" i="1"/>
  <c r="BE626" i="1"/>
  <c r="AQ626" i="1"/>
  <c r="BI626" i="1"/>
  <c r="BJ626" i="1"/>
  <c r="BF626" i="1"/>
  <c r="AS626" i="1"/>
  <c r="AO626" i="1"/>
  <c r="AP626" i="1"/>
  <c r="AT626" i="1"/>
  <c r="BJ648" i="1"/>
  <c r="BI648" i="1"/>
  <c r="BH648" i="1"/>
  <c r="AT648" i="1"/>
  <c r="AQ648" i="1"/>
  <c r="AU648" i="1"/>
  <c r="AS648" i="1"/>
  <c r="AP648" i="1"/>
  <c r="BF648" i="1"/>
  <c r="AO648" i="1"/>
  <c r="BE648" i="1"/>
  <c r="BI636" i="1"/>
  <c r="AT636" i="1"/>
  <c r="AQ636" i="1"/>
  <c r="BE636" i="1"/>
  <c r="BJ636" i="1"/>
  <c r="AU636" i="1"/>
  <c r="BH636" i="1"/>
  <c r="AS636" i="1"/>
  <c r="AO636" i="1"/>
  <c r="AP636" i="1"/>
  <c r="BF636" i="1"/>
  <c r="BJ666" i="1"/>
  <c r="BF666" i="1"/>
  <c r="AS666" i="1"/>
  <c r="BH666" i="1"/>
  <c r="AT666" i="1"/>
  <c r="AU666" i="1"/>
  <c r="AQ666" i="1"/>
  <c r="BI666" i="1"/>
  <c r="BE666" i="1"/>
  <c r="AP666" i="1"/>
  <c r="AO666" i="1"/>
  <c r="BJ654" i="1"/>
  <c r="BF654" i="1"/>
  <c r="AS654" i="1"/>
  <c r="AU654" i="1"/>
  <c r="BE654" i="1"/>
  <c r="AO654" i="1"/>
  <c r="AT654" i="1"/>
  <c r="AQ654" i="1"/>
  <c r="AP654" i="1"/>
  <c r="BI654" i="1"/>
  <c r="BH654" i="1"/>
  <c r="BJ623" i="1"/>
  <c r="AU623" i="1"/>
  <c r="BI623" i="1"/>
  <c r="BF623" i="1"/>
  <c r="AP623" i="1"/>
  <c r="BE623" i="1"/>
  <c r="BH623" i="1"/>
  <c r="AT623" i="1"/>
  <c r="AQ623" i="1"/>
  <c r="AS623" i="1"/>
  <c r="AO623" i="1"/>
  <c r="BI671" i="1"/>
  <c r="BH671" i="1"/>
  <c r="BF671" i="1"/>
  <c r="AP671" i="1"/>
  <c r="AT671" i="1"/>
  <c r="BJ671" i="1"/>
  <c r="BE671" i="1"/>
  <c r="AQ671" i="1"/>
  <c r="AO671" i="1"/>
  <c r="AU671" i="1"/>
  <c r="AS671" i="1"/>
  <c r="BJ641" i="1"/>
  <c r="BF641" i="1"/>
  <c r="BE641" i="1"/>
  <c r="AQ641" i="1"/>
  <c r="AP641" i="1"/>
  <c r="BI641" i="1"/>
  <c r="BH641" i="1"/>
  <c r="AU641" i="1"/>
  <c r="AT641" i="1"/>
  <c r="AS641" i="1"/>
  <c r="AO641" i="1"/>
  <c r="BH670" i="1"/>
  <c r="BI670" i="1"/>
  <c r="BE670" i="1"/>
  <c r="AP670" i="1"/>
  <c r="AT670" i="1"/>
  <c r="BJ670" i="1"/>
  <c r="BF670" i="1"/>
  <c r="AO670" i="1"/>
  <c r="AQ670" i="1"/>
  <c r="AU670" i="1"/>
  <c r="AS670" i="1"/>
  <c r="BE639" i="1"/>
  <c r="AU639" i="1"/>
  <c r="BF639" i="1"/>
  <c r="BI639" i="1"/>
  <c r="BH639" i="1"/>
  <c r="AP639" i="1"/>
  <c r="AT639" i="1"/>
  <c r="AS639" i="1"/>
  <c r="BJ639" i="1"/>
  <c r="AQ639" i="1"/>
  <c r="AO639" i="1"/>
  <c r="BI673" i="1"/>
  <c r="BJ673" i="1"/>
  <c r="AU673" i="1"/>
  <c r="AT673" i="1"/>
  <c r="BH673" i="1"/>
  <c r="AS673" i="1"/>
  <c r="AQ673" i="1"/>
  <c r="AO673" i="1"/>
  <c r="BF673" i="1"/>
  <c r="BE673" i="1"/>
  <c r="AP673" i="1"/>
  <c r="AU668" i="1"/>
  <c r="AO668" i="1"/>
  <c r="BI668" i="1"/>
  <c r="AT668" i="1"/>
  <c r="BJ668" i="1"/>
  <c r="BH668" i="1"/>
  <c r="AQ668" i="1"/>
  <c r="BF668" i="1"/>
  <c r="AS668" i="1"/>
  <c r="BE668" i="1"/>
  <c r="AP668" i="1"/>
  <c r="BJ667" i="1"/>
  <c r="AU667" i="1"/>
  <c r="AS667" i="1"/>
  <c r="BI667" i="1"/>
  <c r="AT667" i="1"/>
  <c r="BF667" i="1"/>
  <c r="AQ667" i="1"/>
  <c r="BH667" i="1"/>
  <c r="AO667" i="1"/>
  <c r="BE667" i="1"/>
  <c r="AP667" i="1"/>
  <c r="AU625" i="1"/>
  <c r="BE625" i="1"/>
  <c r="BI625" i="1"/>
  <c r="BH625" i="1"/>
  <c r="AQ625" i="1"/>
  <c r="BJ625" i="1"/>
  <c r="BF625" i="1"/>
  <c r="AS625" i="1"/>
  <c r="AO625" i="1"/>
  <c r="AT625" i="1"/>
  <c r="AP625" i="1"/>
  <c r="BJ647" i="1"/>
  <c r="BI647" i="1"/>
  <c r="BH647" i="1"/>
  <c r="AT647" i="1"/>
  <c r="AU647" i="1"/>
  <c r="AP647" i="1"/>
  <c r="BE647" i="1"/>
  <c r="AS647" i="1"/>
  <c r="AO647" i="1"/>
  <c r="BF647" i="1"/>
  <c r="AQ647" i="1"/>
  <c r="BJ635" i="1"/>
  <c r="BI635" i="1"/>
  <c r="AT635" i="1"/>
  <c r="AP635" i="1"/>
  <c r="BE635" i="1"/>
  <c r="AQ635" i="1"/>
  <c r="AU635" i="1"/>
  <c r="BF635" i="1"/>
  <c r="AS635" i="1"/>
  <c r="AO635" i="1"/>
  <c r="BH635" i="1"/>
  <c r="BJ665" i="1"/>
  <c r="BF665" i="1"/>
  <c r="BH665" i="1"/>
  <c r="AU665" i="1"/>
  <c r="BE665" i="1"/>
  <c r="BI665" i="1"/>
  <c r="AS665" i="1"/>
  <c r="AP665" i="1"/>
  <c r="AO665" i="1"/>
  <c r="AQ665" i="1"/>
  <c r="AT665" i="1"/>
  <c r="BJ653" i="1"/>
  <c r="BF653" i="1"/>
  <c r="AU653" i="1"/>
  <c r="BI653" i="1"/>
  <c r="AT653" i="1"/>
  <c r="AQ653" i="1"/>
  <c r="BE653" i="1"/>
  <c r="AS653" i="1"/>
  <c r="AO653" i="1"/>
  <c r="BH653" i="1"/>
  <c r="AP653" i="1"/>
  <c r="BJ662" i="1"/>
  <c r="AU662" i="1"/>
  <c r="BE662" i="1"/>
  <c r="AQ662" i="1"/>
  <c r="BI662" i="1"/>
  <c r="BH662" i="1"/>
  <c r="AP662" i="1"/>
  <c r="BF662" i="1"/>
  <c r="AS662" i="1"/>
  <c r="AT662" i="1"/>
  <c r="AO662" i="1"/>
  <c r="BJ631" i="1"/>
  <c r="BH631" i="1"/>
  <c r="BI631" i="1"/>
  <c r="AS631" i="1"/>
  <c r="AU631" i="1"/>
  <c r="BE631" i="1"/>
  <c r="AP631" i="1"/>
  <c r="AO631" i="1"/>
  <c r="AQ631" i="1"/>
  <c r="BF631" i="1"/>
  <c r="AT631" i="1"/>
  <c r="BJ642" i="1"/>
  <c r="BF642" i="1"/>
  <c r="AS642" i="1"/>
  <c r="BE642" i="1"/>
  <c r="AO642" i="1"/>
  <c r="AQ642" i="1"/>
  <c r="AU642" i="1"/>
  <c r="BI642" i="1"/>
  <c r="BH642" i="1"/>
  <c r="AP642" i="1"/>
  <c r="AT642" i="1"/>
  <c r="BI659" i="1"/>
  <c r="AT659" i="1"/>
  <c r="BF659" i="1"/>
  <c r="BJ659" i="1"/>
  <c r="AS659" i="1"/>
  <c r="AP659" i="1"/>
  <c r="AO659" i="1"/>
  <c r="BE659" i="1"/>
  <c r="AQ659" i="1"/>
  <c r="AU659" i="1"/>
  <c r="BH659" i="1"/>
  <c r="BH658" i="1"/>
  <c r="BI658" i="1"/>
  <c r="BF658" i="1"/>
  <c r="BJ658" i="1"/>
  <c r="AS658" i="1"/>
  <c r="AP658" i="1"/>
  <c r="BE658" i="1"/>
  <c r="AT658" i="1"/>
  <c r="AU658" i="1"/>
  <c r="AQ658" i="1"/>
  <c r="AO658" i="1"/>
  <c r="BH669" i="1"/>
  <c r="BI669" i="1"/>
  <c r="BE669" i="1"/>
  <c r="AU669" i="1"/>
  <c r="AO669" i="1"/>
  <c r="AT669" i="1"/>
  <c r="BF669" i="1"/>
  <c r="BJ669" i="1"/>
  <c r="AQ669" i="1"/>
  <c r="AS669" i="1"/>
  <c r="AP669" i="1"/>
  <c r="BJ650" i="1"/>
  <c r="AU650" i="1"/>
  <c r="BH650" i="1"/>
  <c r="BI650" i="1"/>
  <c r="AQ650" i="1"/>
  <c r="AT650" i="1"/>
  <c r="BF650" i="1"/>
  <c r="BE650" i="1"/>
  <c r="AO650" i="1"/>
  <c r="AP650" i="1"/>
  <c r="AS650" i="1"/>
  <c r="BE627" i="1"/>
  <c r="BF627" i="1"/>
  <c r="BH627" i="1"/>
  <c r="AT627" i="1"/>
  <c r="AS627" i="1"/>
  <c r="AO627" i="1"/>
  <c r="AU627" i="1"/>
  <c r="AQ627" i="1"/>
  <c r="BI627" i="1"/>
  <c r="AP627" i="1"/>
  <c r="BJ627" i="1"/>
  <c r="BJ655" i="1"/>
  <c r="BE655" i="1"/>
  <c r="AS655" i="1"/>
  <c r="AU655" i="1"/>
  <c r="BI655" i="1"/>
  <c r="BH655" i="1"/>
  <c r="AP655" i="1"/>
  <c r="BF655" i="1"/>
  <c r="AQ655" i="1"/>
  <c r="AT655" i="1"/>
  <c r="AO655" i="1"/>
  <c r="BI624" i="1"/>
  <c r="BJ624" i="1"/>
  <c r="AT624" i="1"/>
  <c r="AU624" i="1"/>
  <c r="BH624" i="1"/>
  <c r="AQ624" i="1"/>
  <c r="BF624" i="1"/>
  <c r="AS624" i="1"/>
  <c r="AP624" i="1"/>
  <c r="BE624" i="1"/>
  <c r="AO624" i="1"/>
  <c r="BH634" i="1"/>
  <c r="BJ634" i="1"/>
  <c r="BI634" i="1"/>
  <c r="AT634" i="1"/>
  <c r="AP634" i="1"/>
  <c r="AQ634" i="1"/>
  <c r="AU634" i="1"/>
  <c r="AO634" i="1"/>
  <c r="AS634" i="1"/>
  <c r="BF634" i="1"/>
  <c r="BE634" i="1"/>
  <c r="BI664" i="1"/>
  <c r="BH664" i="1"/>
  <c r="BE664" i="1"/>
  <c r="BJ664" i="1"/>
  <c r="AS664" i="1"/>
  <c r="AO664" i="1"/>
  <c r="AQ664" i="1"/>
  <c r="AP664" i="1"/>
  <c r="BF664" i="1"/>
  <c r="AU664" i="1"/>
  <c r="AT664" i="1"/>
  <c r="BE652" i="1"/>
  <c r="BI652" i="1"/>
  <c r="AT652" i="1"/>
  <c r="BH652" i="1"/>
  <c r="AU652" i="1"/>
  <c r="AQ652" i="1"/>
  <c r="AS652" i="1"/>
  <c r="BF652" i="1"/>
  <c r="AO652" i="1"/>
  <c r="BJ652" i="1"/>
  <c r="AP652" i="1"/>
  <c r="BJ632" i="1"/>
  <c r="BI632" i="1"/>
  <c r="BH632" i="1"/>
  <c r="AO632" i="1"/>
  <c r="AU632" i="1"/>
  <c r="AS632" i="1"/>
  <c r="AP632" i="1"/>
  <c r="AT632" i="1"/>
  <c r="BF632" i="1"/>
  <c r="BE632" i="1"/>
  <c r="AQ632" i="1"/>
  <c r="BJ661" i="1"/>
  <c r="AU661" i="1"/>
  <c r="AT661" i="1"/>
  <c r="BE661" i="1"/>
  <c r="BF661" i="1"/>
  <c r="AQ661" i="1"/>
  <c r="AP661" i="1"/>
  <c r="AO661" i="1"/>
  <c r="BI661" i="1"/>
  <c r="BH661" i="1"/>
  <c r="AS661" i="1"/>
  <c r="BJ660" i="1"/>
  <c r="BI660" i="1"/>
  <c r="AT660" i="1"/>
  <c r="AQ660" i="1"/>
  <c r="BF660" i="1"/>
  <c r="AS660" i="1"/>
  <c r="AO660" i="1"/>
  <c r="BE660" i="1"/>
  <c r="AP660" i="1"/>
  <c r="BH660" i="1"/>
  <c r="AU660" i="1"/>
  <c r="BJ630" i="1"/>
  <c r="BH630" i="1"/>
  <c r="BI630" i="1"/>
  <c r="BF630" i="1"/>
  <c r="AS630" i="1"/>
  <c r="BE630" i="1"/>
  <c r="AO630" i="1"/>
  <c r="AU630" i="1"/>
  <c r="AQ630" i="1"/>
  <c r="AT630" i="1"/>
  <c r="AP630" i="1"/>
  <c r="BJ629" i="1"/>
  <c r="BF629" i="1"/>
  <c r="BE629" i="1"/>
  <c r="AS629" i="1"/>
  <c r="AO629" i="1"/>
  <c r="AT629" i="1"/>
  <c r="AU629" i="1"/>
  <c r="AQ629" i="1"/>
  <c r="AP629" i="1"/>
  <c r="BH629" i="1"/>
  <c r="BI629" i="1"/>
  <c r="BJ657" i="1"/>
  <c r="BH657" i="1"/>
  <c r="BF657" i="1"/>
  <c r="AO657" i="1"/>
  <c r="AP657" i="1"/>
  <c r="BE657" i="1"/>
  <c r="AS657" i="1"/>
  <c r="AT657" i="1"/>
  <c r="AU657" i="1"/>
  <c r="BI657" i="1"/>
  <c r="AQ657" i="1"/>
  <c r="AU638" i="1"/>
  <c r="AT638" i="1"/>
  <c r="AQ638" i="1"/>
  <c r="BE638" i="1"/>
  <c r="BI638" i="1"/>
  <c r="BH638" i="1"/>
  <c r="AP638" i="1"/>
  <c r="AO638" i="1"/>
  <c r="AS638" i="1"/>
  <c r="BJ638" i="1"/>
  <c r="BF638" i="1"/>
  <c r="BJ649" i="1"/>
  <c r="AU649" i="1"/>
  <c r="BI649" i="1"/>
  <c r="BH649" i="1"/>
  <c r="AQ649" i="1"/>
  <c r="AS649" i="1"/>
  <c r="AT649" i="1"/>
  <c r="AP649" i="1"/>
  <c r="BF649" i="1"/>
  <c r="AO649" i="1"/>
  <c r="BE649" i="1"/>
  <c r="BH622" i="1"/>
  <c r="BJ622" i="1"/>
  <c r="AP622" i="1"/>
  <c r="AT622" i="1"/>
  <c r="BF622" i="1"/>
  <c r="AU622" i="1"/>
  <c r="AQ622" i="1"/>
  <c r="BI622" i="1"/>
  <c r="BE622" i="1"/>
  <c r="AO622" i="1"/>
  <c r="AS622" i="1"/>
  <c r="BH646" i="1"/>
  <c r="BI646" i="1"/>
  <c r="AT646" i="1"/>
  <c r="BJ646" i="1"/>
  <c r="AP646" i="1"/>
  <c r="AS646" i="1"/>
  <c r="BE646" i="1"/>
  <c r="BF646" i="1"/>
  <c r="AO646" i="1"/>
  <c r="AU646" i="1"/>
  <c r="AQ646" i="1"/>
  <c r="BI645" i="1"/>
  <c r="BJ645" i="1"/>
  <c r="BH645" i="1"/>
  <c r="BE645" i="1"/>
  <c r="AS645" i="1"/>
  <c r="AO645" i="1"/>
  <c r="BF645" i="1"/>
  <c r="AT645" i="1"/>
  <c r="AP645" i="1"/>
  <c r="AQ645" i="1"/>
  <c r="AU645" i="1"/>
  <c r="BJ633" i="1"/>
  <c r="BI633" i="1"/>
  <c r="BH633" i="1"/>
  <c r="AT633" i="1"/>
  <c r="AO633" i="1"/>
  <c r="AU633" i="1"/>
  <c r="AQ633" i="1"/>
  <c r="AP633" i="1"/>
  <c r="AS633" i="1"/>
  <c r="BF633" i="1"/>
  <c r="BE633" i="1"/>
  <c r="BJ663" i="1"/>
  <c r="BI663" i="1"/>
  <c r="BH663" i="1"/>
  <c r="BE663" i="1"/>
  <c r="AP663" i="1"/>
  <c r="AQ663" i="1"/>
  <c r="BF663" i="1"/>
  <c r="AS663" i="1"/>
  <c r="AU663" i="1"/>
  <c r="AT663" i="1"/>
  <c r="AO663" i="1"/>
  <c r="AI673" i="1"/>
  <c r="AI672" i="1"/>
  <c r="AI659" i="1"/>
  <c r="AI667" i="1"/>
  <c r="AI655" i="1"/>
  <c r="AI653" i="1"/>
  <c r="AI661" i="1"/>
  <c r="AI671" i="1"/>
  <c r="AI637" i="1"/>
  <c r="AI665" i="1"/>
  <c r="AI630" i="1"/>
  <c r="AI649" i="1"/>
  <c r="AI666" i="1"/>
  <c r="AI660" i="1"/>
  <c r="AI654" i="1"/>
  <c r="AI641" i="1"/>
  <c r="AI668" i="1"/>
  <c r="AI662" i="1"/>
  <c r="AI656" i="1"/>
  <c r="AI670" i="1"/>
  <c r="AI664" i="1"/>
  <c r="AI658" i="1"/>
  <c r="AI652" i="1"/>
  <c r="AI669" i="1"/>
  <c r="AI663" i="1"/>
  <c r="AI657" i="1"/>
  <c r="AI648" i="1"/>
  <c r="AI636" i="1"/>
  <c r="AI647" i="1"/>
  <c r="AI635" i="1"/>
  <c r="AI643" i="1"/>
  <c r="AI631" i="1"/>
  <c r="AI642" i="1"/>
  <c r="AI646" i="1"/>
  <c r="AI640" i="1"/>
  <c r="AI634" i="1"/>
  <c r="AI645" i="1"/>
  <c r="AI633" i="1"/>
  <c r="AI651" i="1"/>
  <c r="AI639" i="1"/>
  <c r="AI650" i="1"/>
  <c r="AI644" i="1"/>
  <c r="AI638" i="1"/>
  <c r="AI632" i="1"/>
  <c r="AI629" i="1"/>
  <c r="AI627" i="1"/>
  <c r="AI628" i="1"/>
  <c r="AI626" i="1"/>
  <c r="AI625" i="1"/>
  <c r="AI624" i="1"/>
  <c r="AI623" i="1"/>
  <c r="AI622" i="1"/>
  <c r="BL624" i="1" l="1"/>
  <c r="BL673" i="1"/>
  <c r="BL623" i="1"/>
  <c r="BL651" i="1"/>
  <c r="BL648" i="1"/>
  <c r="BL654" i="1"/>
  <c r="BL659" i="1"/>
  <c r="BL672" i="1"/>
  <c r="BL634" i="1"/>
  <c r="BL649" i="1"/>
  <c r="BL660" i="1"/>
  <c r="BL663" i="1"/>
  <c r="BL626" i="1"/>
  <c r="BL669" i="1"/>
  <c r="BL628" i="1"/>
  <c r="BL640" i="1"/>
  <c r="BL652" i="1"/>
  <c r="BL630" i="1"/>
  <c r="BL645" i="1"/>
  <c r="BL646" i="1"/>
  <c r="BL658" i="1"/>
  <c r="BL665" i="1"/>
  <c r="BL625" i="1"/>
  <c r="BL637" i="1"/>
  <c r="BL671" i="1"/>
  <c r="BL633" i="1"/>
  <c r="BL661" i="1"/>
  <c r="BL635" i="1"/>
  <c r="BL629" i="1"/>
  <c r="BL642" i="1"/>
  <c r="BL632" i="1"/>
  <c r="BL670" i="1"/>
  <c r="BL638" i="1"/>
  <c r="BL656" i="1"/>
  <c r="BL662" i="1"/>
  <c r="BL653" i="1"/>
  <c r="BL650" i="1"/>
  <c r="BL647" i="1"/>
  <c r="BL668" i="1"/>
  <c r="BL655" i="1"/>
  <c r="BL657" i="1"/>
  <c r="BL666" i="1"/>
  <c r="BL627" i="1"/>
  <c r="BL664" i="1"/>
  <c r="BL631" i="1"/>
  <c r="BL643" i="1"/>
  <c r="BL644" i="1"/>
  <c r="BL622" i="1"/>
  <c r="BL639" i="1"/>
  <c r="BL636" i="1"/>
  <c r="BL641" i="1"/>
  <c r="BL667" i="1"/>
  <c r="BG644" i="1"/>
  <c r="BK644" i="1"/>
  <c r="BG635" i="1"/>
  <c r="BK635" i="1"/>
  <c r="BG662" i="1"/>
  <c r="BK662" i="1"/>
  <c r="BG653" i="1"/>
  <c r="BK653" i="1"/>
  <c r="BG650" i="1"/>
  <c r="BK650" i="1"/>
  <c r="BG652" i="1"/>
  <c r="BK652" i="1"/>
  <c r="BG655" i="1"/>
  <c r="BK655" i="1"/>
  <c r="BG639" i="1"/>
  <c r="BK639" i="1"/>
  <c r="BG658" i="1"/>
  <c r="BK658" i="1"/>
  <c r="BG667" i="1"/>
  <c r="BK667" i="1"/>
  <c r="BG623" i="1"/>
  <c r="BK623" i="1"/>
  <c r="BG629" i="1"/>
  <c r="BK629" i="1"/>
  <c r="BG651" i="1"/>
  <c r="BK651" i="1"/>
  <c r="BG642" i="1"/>
  <c r="BK642" i="1"/>
  <c r="BG648" i="1"/>
  <c r="BK648" i="1"/>
  <c r="BG664" i="1"/>
  <c r="BK664" i="1"/>
  <c r="BG654" i="1"/>
  <c r="BK654" i="1"/>
  <c r="BG637" i="1"/>
  <c r="BK637" i="1"/>
  <c r="BG659" i="1"/>
  <c r="BK659" i="1"/>
  <c r="BG626" i="1"/>
  <c r="BK626" i="1"/>
  <c r="BG634" i="1"/>
  <c r="BK634" i="1"/>
  <c r="BG669" i="1"/>
  <c r="BK669" i="1"/>
  <c r="BG649" i="1"/>
  <c r="BK649" i="1"/>
  <c r="BG628" i="1"/>
  <c r="BK628" i="1"/>
  <c r="BG647" i="1"/>
  <c r="BK647" i="1"/>
  <c r="BG668" i="1"/>
  <c r="BK668" i="1"/>
  <c r="BG622" i="1"/>
  <c r="BK622" i="1"/>
  <c r="BG646" i="1"/>
  <c r="BK646" i="1"/>
  <c r="BG641" i="1"/>
  <c r="BK641" i="1"/>
  <c r="BG632" i="1"/>
  <c r="BK632" i="1"/>
  <c r="BG670" i="1"/>
  <c r="BK670" i="1"/>
  <c r="BG672" i="1"/>
  <c r="BK672" i="1"/>
  <c r="BG640" i="1"/>
  <c r="BK640" i="1"/>
  <c r="BG630" i="1"/>
  <c r="BK630" i="1"/>
  <c r="BG627" i="1"/>
  <c r="BK627" i="1"/>
  <c r="BG636" i="1"/>
  <c r="BK636" i="1"/>
  <c r="BG665" i="1"/>
  <c r="BK665" i="1"/>
  <c r="BG624" i="1"/>
  <c r="BK624" i="1"/>
  <c r="BG633" i="1"/>
  <c r="BK633" i="1"/>
  <c r="BG631" i="1"/>
  <c r="BK631" i="1"/>
  <c r="BG657" i="1"/>
  <c r="BK657" i="1"/>
  <c r="BG660" i="1"/>
  <c r="BK660" i="1"/>
  <c r="BG671" i="1"/>
  <c r="BK671" i="1"/>
  <c r="BG625" i="1"/>
  <c r="BK625" i="1"/>
  <c r="BG638" i="1"/>
  <c r="BK638" i="1"/>
  <c r="BG645" i="1"/>
  <c r="BK645" i="1"/>
  <c r="BG643" i="1"/>
  <c r="BK643" i="1"/>
  <c r="BG663" i="1"/>
  <c r="BK663" i="1"/>
  <c r="BG656" i="1"/>
  <c r="BK656" i="1"/>
  <c r="BG666" i="1"/>
  <c r="BK666" i="1"/>
  <c r="BG661" i="1"/>
  <c r="BK661" i="1"/>
  <c r="BG673" i="1"/>
  <c r="BK673" i="1"/>
  <c r="AV628" i="1"/>
  <c r="AV651" i="1"/>
  <c r="AV624" i="1"/>
  <c r="AV633" i="1"/>
  <c r="AV631" i="1"/>
  <c r="AV657" i="1"/>
  <c r="AV660" i="1"/>
  <c r="AV671" i="1"/>
  <c r="AV625" i="1"/>
  <c r="AV638" i="1"/>
  <c r="AV645" i="1"/>
  <c r="AV643" i="1"/>
  <c r="AV663" i="1"/>
  <c r="AV656" i="1"/>
  <c r="AV666" i="1"/>
  <c r="AV661" i="1"/>
  <c r="AV673" i="1"/>
  <c r="AV626" i="1"/>
  <c r="AV644" i="1"/>
  <c r="AV634" i="1"/>
  <c r="AV635" i="1"/>
  <c r="AV669" i="1"/>
  <c r="AV662" i="1"/>
  <c r="AV649" i="1"/>
  <c r="AV653" i="1"/>
  <c r="AV650" i="1"/>
  <c r="BQ650" i="1" s="1"/>
  <c r="AV640" i="1"/>
  <c r="AV647" i="1"/>
  <c r="AV652" i="1"/>
  <c r="AV668" i="1"/>
  <c r="AV630" i="1"/>
  <c r="AV655" i="1"/>
  <c r="AV622" i="1"/>
  <c r="BQ622" i="1" s="1"/>
  <c r="AV627" i="1"/>
  <c r="BQ627" i="1" s="1"/>
  <c r="AV639" i="1"/>
  <c r="AV646" i="1"/>
  <c r="AV636" i="1"/>
  <c r="AV658" i="1"/>
  <c r="AV641" i="1"/>
  <c r="AV665" i="1"/>
  <c r="AV667" i="1"/>
  <c r="AV629" i="1"/>
  <c r="BQ629" i="1" s="1"/>
  <c r="AV642" i="1"/>
  <c r="BQ642" i="1" s="1"/>
  <c r="AV648" i="1"/>
  <c r="AV664" i="1"/>
  <c r="AV654" i="1"/>
  <c r="BQ654" i="1" s="1"/>
  <c r="AV637" i="1"/>
  <c r="AV659" i="1"/>
  <c r="AV623" i="1"/>
  <c r="BQ623" i="1" s="1"/>
  <c r="AV632" i="1"/>
  <c r="AV670" i="1"/>
  <c r="AV672" i="1"/>
  <c r="AA615" i="1"/>
  <c r="U615" i="1" s="1"/>
  <c r="AA616" i="1"/>
  <c r="U616" i="1" s="1"/>
  <c r="AA617" i="1"/>
  <c r="U617" i="1" s="1"/>
  <c r="AA618" i="1"/>
  <c r="U618" i="1" s="1"/>
  <c r="AA619" i="1"/>
  <c r="U619" i="1" s="1"/>
  <c r="AA620" i="1"/>
  <c r="U620" i="1" s="1"/>
  <c r="AA621" i="1"/>
  <c r="U621" i="1" s="1"/>
  <c r="AF615" i="1"/>
  <c r="AG615" i="1" s="1"/>
  <c r="AF616" i="1"/>
  <c r="AG616" i="1" s="1"/>
  <c r="AF617" i="1"/>
  <c r="AG617" i="1" s="1"/>
  <c r="AF618" i="1"/>
  <c r="AG618" i="1" s="1"/>
  <c r="AF619" i="1"/>
  <c r="AG619" i="1" s="1"/>
  <c r="AF620" i="1"/>
  <c r="AG620" i="1" s="1"/>
  <c r="AF621" i="1"/>
  <c r="AG621" i="1" s="1"/>
  <c r="AH615" i="1"/>
  <c r="AH616" i="1"/>
  <c r="AH617" i="1"/>
  <c r="AH618" i="1"/>
  <c r="AH619" i="1"/>
  <c r="AH620" i="1"/>
  <c r="AH621" i="1"/>
  <c r="AA614" i="1"/>
  <c r="U614" i="1" s="1"/>
  <c r="AF614" i="1"/>
  <c r="AG614" i="1" s="1"/>
  <c r="AH614" i="1"/>
  <c r="BQ649" i="1" l="1"/>
  <c r="BQ637" i="1"/>
  <c r="BQ662" i="1"/>
  <c r="BQ659" i="1"/>
  <c r="BQ652" i="1"/>
  <c r="BQ639" i="1"/>
  <c r="BQ635" i="1"/>
  <c r="BQ641" i="1"/>
  <c r="BQ632" i="1"/>
  <c r="BQ645" i="1"/>
  <c r="BQ668" i="1"/>
  <c r="BQ626" i="1"/>
  <c r="BQ657" i="1"/>
  <c r="BQ648" i="1"/>
  <c r="BQ672" i="1"/>
  <c r="BQ640" i="1"/>
  <c r="BQ666" i="1"/>
  <c r="BQ624" i="1"/>
  <c r="BQ634" i="1"/>
  <c r="BQ658" i="1"/>
  <c r="BQ643" i="1"/>
  <c r="BQ625" i="1"/>
  <c r="BQ646" i="1"/>
  <c r="BQ667" i="1"/>
  <c r="BQ673" i="1"/>
  <c r="BQ631" i="1"/>
  <c r="BQ661" i="1"/>
  <c r="BQ638" i="1"/>
  <c r="BQ633" i="1"/>
  <c r="BQ636" i="1"/>
  <c r="BQ660" i="1"/>
  <c r="BQ628" i="1"/>
  <c r="BQ663" i="1"/>
  <c r="BQ665" i="1"/>
  <c r="BQ647" i="1"/>
  <c r="BQ669" i="1"/>
  <c r="BQ670" i="1"/>
  <c r="BQ664" i="1"/>
  <c r="BQ655" i="1"/>
  <c r="BQ656" i="1"/>
  <c r="BQ671" i="1"/>
  <c r="BQ651" i="1"/>
  <c r="BQ630" i="1"/>
  <c r="BQ653" i="1"/>
  <c r="BQ644" i="1"/>
  <c r="BJ621" i="1"/>
  <c r="AT621" i="1"/>
  <c r="AO621" i="1"/>
  <c r="BF621" i="1"/>
  <c r="AQ621" i="1"/>
  <c r="AP621" i="1"/>
  <c r="BI621" i="1"/>
  <c r="BE621" i="1"/>
  <c r="AU621" i="1"/>
  <c r="BH621" i="1"/>
  <c r="AS621" i="1"/>
  <c r="BJ618" i="1"/>
  <c r="BH618" i="1"/>
  <c r="BF618" i="1"/>
  <c r="AS618" i="1"/>
  <c r="AT618" i="1"/>
  <c r="AQ618" i="1"/>
  <c r="AP618" i="1"/>
  <c r="BE618" i="1"/>
  <c r="AO618" i="1"/>
  <c r="BI618" i="1"/>
  <c r="AU618" i="1"/>
  <c r="BI616" i="1"/>
  <c r="BH616" i="1"/>
  <c r="BE616" i="1"/>
  <c r="BJ616" i="1"/>
  <c r="AS616" i="1"/>
  <c r="AU616" i="1"/>
  <c r="AO616" i="1"/>
  <c r="AP616" i="1"/>
  <c r="BF616" i="1"/>
  <c r="AQ616" i="1"/>
  <c r="AT616" i="1"/>
  <c r="BJ614" i="1"/>
  <c r="AU614" i="1"/>
  <c r="BI614" i="1"/>
  <c r="BF614" i="1"/>
  <c r="AS614" i="1"/>
  <c r="AQ614" i="1"/>
  <c r="BE614" i="1"/>
  <c r="BH614" i="1"/>
  <c r="AO614" i="1"/>
  <c r="AT614" i="1"/>
  <c r="AP614" i="1"/>
  <c r="BJ619" i="1"/>
  <c r="BI619" i="1"/>
  <c r="AS619" i="1"/>
  <c r="AT619" i="1"/>
  <c r="AQ619" i="1"/>
  <c r="AP619" i="1"/>
  <c r="BE619" i="1"/>
  <c r="BF619" i="1"/>
  <c r="BH619" i="1"/>
  <c r="AO619" i="1"/>
  <c r="AU619" i="1"/>
  <c r="BJ617" i="1"/>
  <c r="BH617" i="1"/>
  <c r="BF617" i="1"/>
  <c r="AU617" i="1"/>
  <c r="AP617" i="1"/>
  <c r="AO617" i="1"/>
  <c r="BE617" i="1"/>
  <c r="AT617" i="1"/>
  <c r="AQ617" i="1"/>
  <c r="AS617" i="1"/>
  <c r="BI617" i="1"/>
  <c r="BJ615" i="1"/>
  <c r="BI615" i="1"/>
  <c r="BH615" i="1"/>
  <c r="BE615" i="1"/>
  <c r="AU615" i="1"/>
  <c r="AS615" i="1"/>
  <c r="AO615" i="1"/>
  <c r="BF615" i="1"/>
  <c r="AP615" i="1"/>
  <c r="AQ615" i="1"/>
  <c r="AT615" i="1"/>
  <c r="BI620" i="1"/>
  <c r="AT620" i="1"/>
  <c r="AO620" i="1"/>
  <c r="BJ620" i="1"/>
  <c r="BF620" i="1"/>
  <c r="AQ620" i="1"/>
  <c r="BE620" i="1"/>
  <c r="AU620" i="1"/>
  <c r="AP620" i="1"/>
  <c r="BH620" i="1"/>
  <c r="AS620" i="1"/>
  <c r="AI618" i="1"/>
  <c r="AI617" i="1"/>
  <c r="AI614" i="1"/>
  <c r="AI616" i="1"/>
  <c r="AI615" i="1"/>
  <c r="AI621" i="1"/>
  <c r="AI620" i="1"/>
  <c r="AI619" i="1"/>
  <c r="BL614" i="1" l="1"/>
  <c r="BL616" i="1"/>
  <c r="BL617" i="1"/>
  <c r="BL620" i="1"/>
  <c r="BL619" i="1"/>
  <c r="BL618" i="1"/>
  <c r="BL621" i="1"/>
  <c r="BL615" i="1"/>
  <c r="BK618" i="1"/>
  <c r="BG618" i="1"/>
  <c r="BG617" i="1"/>
  <c r="AV617" i="1"/>
  <c r="AV618" i="1"/>
  <c r="BK617" i="1"/>
  <c r="BG621" i="1"/>
  <c r="BK621" i="1"/>
  <c r="BG615" i="1"/>
  <c r="BK615" i="1"/>
  <c r="BG616" i="1"/>
  <c r="BK616" i="1"/>
  <c r="BG614" i="1"/>
  <c r="BK614" i="1"/>
  <c r="BG619" i="1"/>
  <c r="BK619" i="1"/>
  <c r="BG620" i="1"/>
  <c r="BK620" i="1"/>
  <c r="AV621" i="1"/>
  <c r="AV615" i="1"/>
  <c r="AV616" i="1"/>
  <c r="AV614" i="1"/>
  <c r="AV619" i="1"/>
  <c r="AV620" i="1"/>
  <c r="AA613" i="1"/>
  <c r="U613" i="1" s="1"/>
  <c r="AF613" i="1"/>
  <c r="AG613" i="1" s="1"/>
  <c r="AH613" i="1"/>
  <c r="AA612" i="1"/>
  <c r="U612" i="1" s="1"/>
  <c r="AF612" i="1"/>
  <c r="AG612" i="1" s="1"/>
  <c r="AH612" i="1"/>
  <c r="AA611" i="1"/>
  <c r="U611" i="1" s="1"/>
  <c r="AF611" i="1"/>
  <c r="AG611" i="1" s="1"/>
  <c r="AH611" i="1"/>
  <c r="AA519" i="1"/>
  <c r="U519" i="1" s="1"/>
  <c r="AF519" i="1"/>
  <c r="AG519" i="1" s="1"/>
  <c r="AH519" i="1"/>
  <c r="BQ620" i="1" l="1"/>
  <c r="BQ621" i="1"/>
  <c r="BQ616" i="1"/>
  <c r="BQ614" i="1"/>
  <c r="BQ618" i="1"/>
  <c r="BQ615" i="1"/>
  <c r="BQ619" i="1"/>
  <c r="BQ617" i="1"/>
  <c r="BI612" i="1"/>
  <c r="AT612" i="1"/>
  <c r="BJ612" i="1"/>
  <c r="BE612" i="1"/>
  <c r="AQ612" i="1"/>
  <c r="BH612" i="1"/>
  <c r="BF612" i="1"/>
  <c r="AO612" i="1"/>
  <c r="AS612" i="1"/>
  <c r="AP612" i="1"/>
  <c r="AU612" i="1"/>
  <c r="BJ519" i="1"/>
  <c r="BI519" i="1"/>
  <c r="BE519" i="1"/>
  <c r="BF519" i="1"/>
  <c r="AP519" i="1"/>
  <c r="BH519" i="1"/>
  <c r="AQ519" i="1"/>
  <c r="AT519" i="1"/>
  <c r="AO519" i="1"/>
  <c r="AU519" i="1"/>
  <c r="AS519" i="1"/>
  <c r="BJ611" i="1"/>
  <c r="BE611" i="1"/>
  <c r="AP611" i="1"/>
  <c r="BH611" i="1"/>
  <c r="BI611" i="1"/>
  <c r="AS611" i="1"/>
  <c r="AT611" i="1"/>
  <c r="AO611" i="1"/>
  <c r="AU611" i="1"/>
  <c r="BF611" i="1"/>
  <c r="AQ611" i="1"/>
  <c r="AU613" i="1"/>
  <c r="BI613" i="1"/>
  <c r="BF613" i="1"/>
  <c r="BJ613" i="1"/>
  <c r="AQ613" i="1"/>
  <c r="BE613" i="1"/>
  <c r="BH613" i="1"/>
  <c r="AO613" i="1"/>
  <c r="AT613" i="1"/>
  <c r="AS613" i="1"/>
  <c r="AP613" i="1"/>
  <c r="AI613" i="1"/>
  <c r="AI612" i="1"/>
  <c r="AI611" i="1"/>
  <c r="AI519" i="1"/>
  <c r="BL611" i="1" l="1"/>
  <c r="BL612" i="1"/>
  <c r="BL519" i="1"/>
  <c r="BL613" i="1"/>
  <c r="BK613" i="1"/>
  <c r="BG613" i="1"/>
  <c r="AV613" i="1"/>
  <c r="BG519" i="1"/>
  <c r="BK519" i="1"/>
  <c r="BG611" i="1"/>
  <c r="BK611" i="1"/>
  <c r="BG612" i="1"/>
  <c r="BK612" i="1"/>
  <c r="AV519" i="1"/>
  <c r="AV612" i="1"/>
  <c r="AV611" i="1"/>
  <c r="AH610" i="1"/>
  <c r="AF610" i="1"/>
  <c r="AG610" i="1" s="1"/>
  <c r="AA610" i="1"/>
  <c r="U610" i="1" s="1"/>
  <c r="AA609" i="1"/>
  <c r="U609" i="1" s="1"/>
  <c r="AH609" i="1"/>
  <c r="AF609" i="1"/>
  <c r="AG609" i="1" s="1"/>
  <c r="AH608" i="1"/>
  <c r="AF608" i="1"/>
  <c r="AG608" i="1" s="1"/>
  <c r="AA608" i="1"/>
  <c r="U608" i="1" s="1"/>
  <c r="AH607" i="1"/>
  <c r="AF607" i="1"/>
  <c r="AG607" i="1" s="1"/>
  <c r="AA607" i="1"/>
  <c r="U607" i="1" s="1"/>
  <c r="AH606" i="1"/>
  <c r="AF606" i="1"/>
  <c r="AG606" i="1" s="1"/>
  <c r="AA606" i="1"/>
  <c r="U606" i="1" s="1"/>
  <c r="AH605" i="1"/>
  <c r="AF605" i="1"/>
  <c r="AG605" i="1" s="1"/>
  <c r="AA605" i="1"/>
  <c r="U605" i="1" s="1"/>
  <c r="BQ611" i="1" l="1"/>
  <c r="BQ519" i="1"/>
  <c r="BQ612" i="1"/>
  <c r="BQ613" i="1"/>
  <c r="BH608" i="1"/>
  <c r="AT608" i="1"/>
  <c r="AO608" i="1"/>
  <c r="BF608" i="1"/>
  <c r="AS608" i="1"/>
  <c r="BJ608" i="1"/>
  <c r="BI608" i="1"/>
  <c r="AQ608" i="1"/>
  <c r="AU608" i="1"/>
  <c r="AP608" i="1"/>
  <c r="BE608" i="1"/>
  <c r="AU609" i="1"/>
  <c r="BH609" i="1"/>
  <c r="BE609" i="1"/>
  <c r="BF609" i="1"/>
  <c r="AO609" i="1"/>
  <c r="AT609" i="1"/>
  <c r="AS609" i="1"/>
  <c r="BJ609" i="1"/>
  <c r="BI609" i="1"/>
  <c r="AQ609" i="1"/>
  <c r="AP609" i="1"/>
  <c r="BH610" i="1"/>
  <c r="BJ610" i="1"/>
  <c r="AU610" i="1"/>
  <c r="AP610" i="1"/>
  <c r="BE610" i="1"/>
  <c r="AS610" i="1"/>
  <c r="AT610" i="1"/>
  <c r="BI610" i="1"/>
  <c r="AO610" i="1"/>
  <c r="AQ610" i="1"/>
  <c r="BF610" i="1"/>
  <c r="BJ605" i="1"/>
  <c r="BH605" i="1"/>
  <c r="BF605" i="1"/>
  <c r="AT605" i="1"/>
  <c r="BI605" i="1"/>
  <c r="AU605" i="1"/>
  <c r="AQ605" i="1"/>
  <c r="AP605" i="1"/>
  <c r="AS605" i="1"/>
  <c r="BE605" i="1"/>
  <c r="AO605" i="1"/>
  <c r="BJ606" i="1"/>
  <c r="BI606" i="1"/>
  <c r="BF606" i="1"/>
  <c r="AS606" i="1"/>
  <c r="BH606" i="1"/>
  <c r="AT606" i="1"/>
  <c r="AU606" i="1"/>
  <c r="AO606" i="1"/>
  <c r="AP606" i="1"/>
  <c r="AQ606" i="1"/>
  <c r="BE606" i="1"/>
  <c r="BJ607" i="1"/>
  <c r="BI607" i="1"/>
  <c r="AT607" i="1"/>
  <c r="AS607" i="1"/>
  <c r="BF607" i="1"/>
  <c r="BH607" i="1"/>
  <c r="AU607" i="1"/>
  <c r="AO607" i="1"/>
  <c r="AQ607" i="1"/>
  <c r="AP607" i="1"/>
  <c r="BE607" i="1"/>
  <c r="AI605" i="1"/>
  <c r="AI610" i="1"/>
  <c r="AI609" i="1"/>
  <c r="AI608" i="1"/>
  <c r="AI606" i="1"/>
  <c r="AI607" i="1"/>
  <c r="BL605" i="1" l="1"/>
  <c r="BL607" i="1"/>
  <c r="BL606" i="1"/>
  <c r="BL610" i="1"/>
  <c r="BL608" i="1"/>
  <c r="BL609" i="1"/>
  <c r="BG605" i="1"/>
  <c r="AV605" i="1"/>
  <c r="BK605" i="1"/>
  <c r="BG607" i="1"/>
  <c r="BK607" i="1"/>
  <c r="BG610" i="1"/>
  <c r="BK610" i="1"/>
  <c r="BG606" i="1"/>
  <c r="BK606" i="1"/>
  <c r="BG608" i="1"/>
  <c r="BK608" i="1"/>
  <c r="BG609" i="1"/>
  <c r="BK609" i="1"/>
  <c r="AV608" i="1"/>
  <c r="AV607" i="1"/>
  <c r="AV606" i="1"/>
  <c r="AV609" i="1"/>
  <c r="AV610" i="1"/>
  <c r="AH604" i="1"/>
  <c r="AF604" i="1"/>
  <c r="AG604" i="1" s="1"/>
  <c r="AA604" i="1"/>
  <c r="U604" i="1" s="1"/>
  <c r="BQ610" i="1" l="1"/>
  <c r="BQ605" i="1"/>
  <c r="BQ607" i="1"/>
  <c r="BQ606" i="1"/>
  <c r="BQ609" i="1"/>
  <c r="BQ608" i="1"/>
  <c r="BJ604" i="1"/>
  <c r="BH604" i="1"/>
  <c r="BE604" i="1"/>
  <c r="AT604" i="1"/>
  <c r="BI604" i="1"/>
  <c r="AQ604" i="1"/>
  <c r="AP604" i="1"/>
  <c r="AS604" i="1"/>
  <c r="AU604" i="1"/>
  <c r="AO604" i="1"/>
  <c r="BF604" i="1"/>
  <c r="AI604" i="1"/>
  <c r="AA603" i="1"/>
  <c r="U603" i="1" s="1"/>
  <c r="AF603" i="1"/>
  <c r="AG603" i="1" s="1"/>
  <c r="AH603" i="1"/>
  <c r="AA602" i="1"/>
  <c r="U602" i="1" s="1"/>
  <c r="AF602" i="1"/>
  <c r="AG602" i="1" s="1"/>
  <c r="AH602" i="1"/>
  <c r="AA601" i="1"/>
  <c r="U601" i="1" s="1"/>
  <c r="AF601" i="1"/>
  <c r="AG601" i="1" s="1"/>
  <c r="AH601" i="1"/>
  <c r="AA600" i="1"/>
  <c r="U600" i="1" s="1"/>
  <c r="AF600" i="1"/>
  <c r="AG600" i="1" s="1"/>
  <c r="AH600" i="1"/>
  <c r="AA599" i="1"/>
  <c r="U599" i="1" s="1"/>
  <c r="AF599" i="1"/>
  <c r="AG599" i="1" s="1"/>
  <c r="AH599" i="1"/>
  <c r="AA598" i="1"/>
  <c r="U598" i="1" s="1"/>
  <c r="AF598" i="1"/>
  <c r="AG598" i="1" s="1"/>
  <c r="AH598" i="1"/>
  <c r="AA597" i="1"/>
  <c r="U597" i="1" s="1"/>
  <c r="AF597" i="1"/>
  <c r="AG597" i="1" s="1"/>
  <c r="AH597" i="1"/>
  <c r="AA596" i="1"/>
  <c r="U596" i="1" s="1"/>
  <c r="AF596" i="1"/>
  <c r="AG596" i="1" s="1"/>
  <c r="AH596" i="1"/>
  <c r="AA595" i="1"/>
  <c r="U595" i="1" s="1"/>
  <c r="AF595" i="1"/>
  <c r="AG595" i="1" s="1"/>
  <c r="AH595" i="1"/>
  <c r="BL604" i="1" l="1"/>
  <c r="BJ595" i="1"/>
  <c r="BI595" i="1"/>
  <c r="AU595" i="1"/>
  <c r="AT595" i="1"/>
  <c r="AS595" i="1"/>
  <c r="BE595" i="1"/>
  <c r="BF595" i="1"/>
  <c r="AO595" i="1"/>
  <c r="BH595" i="1"/>
  <c r="AP595" i="1"/>
  <c r="AQ595" i="1"/>
  <c r="BJ599" i="1"/>
  <c r="BI599" i="1"/>
  <c r="BF599" i="1"/>
  <c r="AP599" i="1"/>
  <c r="AU599" i="1"/>
  <c r="AS599" i="1"/>
  <c r="AT599" i="1"/>
  <c r="AO599" i="1"/>
  <c r="AQ599" i="1"/>
  <c r="BE599" i="1"/>
  <c r="BH599" i="1"/>
  <c r="AU601" i="1"/>
  <c r="BI601" i="1"/>
  <c r="BH601" i="1"/>
  <c r="AS601" i="1"/>
  <c r="AQ601" i="1"/>
  <c r="AO601" i="1"/>
  <c r="BF601" i="1"/>
  <c r="BJ601" i="1"/>
  <c r="AT601" i="1"/>
  <c r="BE601" i="1"/>
  <c r="AP601" i="1"/>
  <c r="BJ603" i="1"/>
  <c r="BE603" i="1"/>
  <c r="AT603" i="1"/>
  <c r="BI603" i="1"/>
  <c r="BH603" i="1"/>
  <c r="AQ603" i="1"/>
  <c r="AP603" i="1"/>
  <c r="AO603" i="1"/>
  <c r="AS603" i="1"/>
  <c r="AU603" i="1"/>
  <c r="BF603" i="1"/>
  <c r="BE597" i="1"/>
  <c r="AU597" i="1"/>
  <c r="AO597" i="1"/>
  <c r="BF597" i="1"/>
  <c r="AP597" i="1"/>
  <c r="AQ597" i="1"/>
  <c r="AT597" i="1"/>
  <c r="BJ597" i="1"/>
  <c r="AS597" i="1"/>
  <c r="BH597" i="1"/>
  <c r="BI597" i="1"/>
  <c r="BJ596" i="1"/>
  <c r="BI596" i="1"/>
  <c r="AU596" i="1"/>
  <c r="AO596" i="1"/>
  <c r="BE596" i="1"/>
  <c r="AQ596" i="1"/>
  <c r="BF596" i="1"/>
  <c r="AT596" i="1"/>
  <c r="BH596" i="1"/>
  <c r="AS596" i="1"/>
  <c r="AP596" i="1"/>
  <c r="AU602" i="1"/>
  <c r="BI602" i="1"/>
  <c r="BH602" i="1"/>
  <c r="AS602" i="1"/>
  <c r="AQ602" i="1"/>
  <c r="BJ602" i="1"/>
  <c r="AO602" i="1"/>
  <c r="BF602" i="1"/>
  <c r="BE602" i="1"/>
  <c r="AP602" i="1"/>
  <c r="AT602" i="1"/>
  <c r="BJ600" i="1"/>
  <c r="BI600" i="1"/>
  <c r="BH600" i="1"/>
  <c r="AT600" i="1"/>
  <c r="BF600" i="1"/>
  <c r="AS600" i="1"/>
  <c r="AQ600" i="1"/>
  <c r="AP600" i="1"/>
  <c r="BE600" i="1"/>
  <c r="AU600" i="1"/>
  <c r="AO600" i="1"/>
  <c r="BH598" i="1"/>
  <c r="BE598" i="1"/>
  <c r="AP598" i="1"/>
  <c r="AU598" i="1"/>
  <c r="BF598" i="1"/>
  <c r="AQ598" i="1"/>
  <c r="AT598" i="1"/>
  <c r="AO598" i="1"/>
  <c r="BJ598" i="1"/>
  <c r="AS598" i="1"/>
  <c r="BI598" i="1"/>
  <c r="AI601" i="1"/>
  <c r="AI598" i="1"/>
  <c r="AI600" i="1"/>
  <c r="AI602" i="1"/>
  <c r="BG604" i="1"/>
  <c r="BK604" i="1"/>
  <c r="AV604" i="1"/>
  <c r="AI603" i="1"/>
  <c r="AI599" i="1"/>
  <c r="AI597" i="1"/>
  <c r="AI596" i="1"/>
  <c r="AI595" i="1"/>
  <c r="BQ604" i="1" l="1"/>
  <c r="BL602" i="1"/>
  <c r="BL600" i="1"/>
  <c r="BL598" i="1"/>
  <c r="BL601" i="1"/>
  <c r="BL595" i="1"/>
  <c r="BL599" i="1"/>
  <c r="BL596" i="1"/>
  <c r="BL603" i="1"/>
  <c r="BL597" i="1"/>
  <c r="BG600" i="1"/>
  <c r="BK602" i="1"/>
  <c r="BG602" i="1"/>
  <c r="AV600" i="1"/>
  <c r="AV598" i="1"/>
  <c r="AV602" i="1"/>
  <c r="BK600" i="1"/>
  <c r="AV601" i="1"/>
  <c r="BK601" i="1"/>
  <c r="BK598" i="1"/>
  <c r="BG601" i="1"/>
  <c r="BG598" i="1"/>
  <c r="BG596" i="1"/>
  <c r="BK596" i="1"/>
  <c r="BG597" i="1"/>
  <c r="BK597" i="1"/>
  <c r="BG603" i="1"/>
  <c r="BK603" i="1"/>
  <c r="BG595" i="1"/>
  <c r="BK595" i="1"/>
  <c r="BG599" i="1"/>
  <c r="BK599" i="1"/>
  <c r="AV597" i="1"/>
  <c r="BQ597" i="1" s="1"/>
  <c r="AV596" i="1"/>
  <c r="AV599" i="1"/>
  <c r="AV603" i="1"/>
  <c r="AV595" i="1"/>
  <c r="AA594" i="1"/>
  <c r="U594" i="1" s="1"/>
  <c r="AF594" i="1"/>
  <c r="AG594" i="1" s="1"/>
  <c r="AH594" i="1"/>
  <c r="AA593" i="1"/>
  <c r="U593" i="1" s="1"/>
  <c r="AF593" i="1"/>
  <c r="AG593" i="1" s="1"/>
  <c r="AH593" i="1"/>
  <c r="BQ599" i="1" l="1"/>
  <c r="BQ602" i="1"/>
  <c r="BQ603" i="1"/>
  <c r="BQ596" i="1"/>
  <c r="BQ600" i="1"/>
  <c r="BQ601" i="1"/>
  <c r="BQ598" i="1"/>
  <c r="BQ595" i="1"/>
  <c r="BJ594" i="1"/>
  <c r="BI594" i="1"/>
  <c r="BF594" i="1"/>
  <c r="AT594" i="1"/>
  <c r="AS594" i="1"/>
  <c r="BE594" i="1"/>
  <c r="AO594" i="1"/>
  <c r="BH594" i="1"/>
  <c r="AU594" i="1"/>
  <c r="AQ594" i="1"/>
  <c r="AP594" i="1"/>
  <c r="BJ593" i="1"/>
  <c r="BI593" i="1"/>
  <c r="BF593" i="1"/>
  <c r="BE593" i="1"/>
  <c r="AT593" i="1"/>
  <c r="BH593" i="1"/>
  <c r="AS593" i="1"/>
  <c r="AP593" i="1"/>
  <c r="AU593" i="1"/>
  <c r="AO593" i="1"/>
  <c r="AQ593" i="1"/>
  <c r="AI594" i="1"/>
  <c r="AI593" i="1"/>
  <c r="BL594" i="1" l="1"/>
  <c r="BL593" i="1"/>
  <c r="BG593" i="1"/>
  <c r="BK593" i="1"/>
  <c r="BG594" i="1"/>
  <c r="BK594" i="1"/>
  <c r="AV593" i="1"/>
  <c r="AV594" i="1"/>
  <c r="AA592" i="1"/>
  <c r="U592" i="1" s="1"/>
  <c r="AF592" i="1"/>
  <c r="AG592" i="1" s="1"/>
  <c r="AH592" i="1"/>
  <c r="AA591" i="1"/>
  <c r="U591" i="1" s="1"/>
  <c r="AF591" i="1"/>
  <c r="AG591" i="1" s="1"/>
  <c r="AH591" i="1"/>
  <c r="BQ593" i="1" l="1"/>
  <c r="BQ594" i="1"/>
  <c r="BH592" i="1"/>
  <c r="BJ592" i="1"/>
  <c r="BE592" i="1"/>
  <c r="AO592" i="1"/>
  <c r="BF592" i="1"/>
  <c r="AP592" i="1"/>
  <c r="AQ592" i="1"/>
  <c r="BI592" i="1"/>
  <c r="AU592" i="1"/>
  <c r="AS592" i="1"/>
  <c r="AT592" i="1"/>
  <c r="BH591" i="1"/>
  <c r="BE591" i="1"/>
  <c r="BF591" i="1"/>
  <c r="AS591" i="1"/>
  <c r="AP591" i="1"/>
  <c r="BJ591" i="1"/>
  <c r="AU591" i="1"/>
  <c r="AO591" i="1"/>
  <c r="AQ591" i="1"/>
  <c r="BI591" i="1"/>
  <c r="AT591" i="1"/>
  <c r="AI592" i="1"/>
  <c r="AI591" i="1"/>
  <c r="BL592" i="1" l="1"/>
  <c r="BL591" i="1"/>
  <c r="BG592" i="1"/>
  <c r="BK592" i="1"/>
  <c r="BG591" i="1"/>
  <c r="BK591" i="1"/>
  <c r="AV592" i="1"/>
  <c r="AV591" i="1"/>
  <c r="AA590" i="1"/>
  <c r="U590" i="1" s="1"/>
  <c r="AF590" i="1"/>
  <c r="AG590" i="1" s="1"/>
  <c r="AH590" i="1"/>
  <c r="AA589" i="1"/>
  <c r="U589" i="1" s="1"/>
  <c r="AF589" i="1"/>
  <c r="AG589" i="1" s="1"/>
  <c r="AH589" i="1"/>
  <c r="BQ592" i="1" l="1"/>
  <c r="BQ591" i="1"/>
  <c r="AU590" i="1"/>
  <c r="BH590" i="1"/>
  <c r="AQ590" i="1"/>
  <c r="BF590" i="1"/>
  <c r="AT590" i="1"/>
  <c r="AP590" i="1"/>
  <c r="BE590" i="1"/>
  <c r="AS590" i="1"/>
  <c r="AO590" i="1"/>
  <c r="BI590" i="1"/>
  <c r="BJ590" i="1"/>
  <c r="BJ589" i="1"/>
  <c r="AU589" i="1"/>
  <c r="BH589" i="1"/>
  <c r="BF589" i="1"/>
  <c r="AT589" i="1"/>
  <c r="AQ589" i="1"/>
  <c r="AS589" i="1"/>
  <c r="AP589" i="1"/>
  <c r="AO589" i="1"/>
  <c r="BE589" i="1"/>
  <c r="BI589" i="1"/>
  <c r="AI589" i="1"/>
  <c r="AI590" i="1"/>
  <c r="BL589" i="1" l="1"/>
  <c r="BL590" i="1"/>
  <c r="AV589" i="1"/>
  <c r="BK589" i="1"/>
  <c r="BG589" i="1"/>
  <c r="BG590" i="1"/>
  <c r="BK590" i="1"/>
  <c r="AV590" i="1"/>
  <c r="AA579" i="1"/>
  <c r="U579" i="1" s="1"/>
  <c r="AA580" i="1"/>
  <c r="U580" i="1" s="1"/>
  <c r="AA581" i="1"/>
  <c r="U581" i="1" s="1"/>
  <c r="AA582" i="1"/>
  <c r="U582" i="1" s="1"/>
  <c r="AA583" i="1"/>
  <c r="U583" i="1" s="1"/>
  <c r="AA584" i="1"/>
  <c r="U584" i="1" s="1"/>
  <c r="AA585" i="1"/>
  <c r="U585" i="1" s="1"/>
  <c r="AA586" i="1"/>
  <c r="U586" i="1" s="1"/>
  <c r="AA587" i="1"/>
  <c r="U587" i="1" s="1"/>
  <c r="AA588" i="1"/>
  <c r="U588" i="1" s="1"/>
  <c r="AF579" i="1"/>
  <c r="AG579" i="1" s="1"/>
  <c r="AF580" i="1"/>
  <c r="AG580" i="1" s="1"/>
  <c r="AF581" i="1"/>
  <c r="AG581" i="1" s="1"/>
  <c r="AF582" i="1"/>
  <c r="AG582" i="1" s="1"/>
  <c r="AF583" i="1"/>
  <c r="AG583" i="1" s="1"/>
  <c r="AF584" i="1"/>
  <c r="AG584" i="1" s="1"/>
  <c r="AF585" i="1"/>
  <c r="AG585" i="1" s="1"/>
  <c r="AF586" i="1"/>
  <c r="AG586" i="1" s="1"/>
  <c r="AF587" i="1"/>
  <c r="AG587" i="1" s="1"/>
  <c r="AF588" i="1"/>
  <c r="AG588" i="1" s="1"/>
  <c r="AH579" i="1"/>
  <c r="AH580" i="1"/>
  <c r="AH581" i="1"/>
  <c r="AH582" i="1"/>
  <c r="AH583" i="1"/>
  <c r="AH584" i="1"/>
  <c r="AH585" i="1"/>
  <c r="AH586" i="1"/>
  <c r="AH587" i="1"/>
  <c r="AH588" i="1"/>
  <c r="AA578" i="1"/>
  <c r="U578" i="1" s="1"/>
  <c r="AF578" i="1"/>
  <c r="AG578" i="1" s="1"/>
  <c r="AH578" i="1"/>
  <c r="AA577" i="1"/>
  <c r="U577" i="1" s="1"/>
  <c r="AF577" i="1"/>
  <c r="AG577" i="1" s="1"/>
  <c r="AH577" i="1"/>
  <c r="BQ590" i="1" l="1"/>
  <c r="BQ589" i="1"/>
  <c r="BI580" i="1"/>
  <c r="BE580" i="1"/>
  <c r="BH580" i="1"/>
  <c r="AU580" i="1"/>
  <c r="BF580" i="1"/>
  <c r="AP580" i="1"/>
  <c r="AQ580" i="1"/>
  <c r="AS580" i="1"/>
  <c r="AT580" i="1"/>
  <c r="AO580" i="1"/>
  <c r="BJ580" i="1"/>
  <c r="BI588" i="1"/>
  <c r="BJ588" i="1"/>
  <c r="AT588" i="1"/>
  <c r="AQ588" i="1"/>
  <c r="AS588" i="1"/>
  <c r="BE588" i="1"/>
  <c r="AO588" i="1"/>
  <c r="BF588" i="1"/>
  <c r="BH588" i="1"/>
  <c r="AP588" i="1"/>
  <c r="AU588" i="1"/>
  <c r="BJ586" i="1"/>
  <c r="BH586" i="1"/>
  <c r="BF586" i="1"/>
  <c r="AS586" i="1"/>
  <c r="AP586" i="1"/>
  <c r="AQ586" i="1"/>
  <c r="AT586" i="1"/>
  <c r="AU586" i="1"/>
  <c r="AO586" i="1"/>
  <c r="BE586" i="1"/>
  <c r="BI586" i="1"/>
  <c r="BH578" i="1"/>
  <c r="AU578" i="1"/>
  <c r="BJ578" i="1"/>
  <c r="BI578" i="1"/>
  <c r="AQ578" i="1"/>
  <c r="BF578" i="1"/>
  <c r="AT578" i="1"/>
  <c r="AS578" i="1"/>
  <c r="AO578" i="1"/>
  <c r="BE578" i="1"/>
  <c r="AP578" i="1"/>
  <c r="BH579" i="1"/>
  <c r="BE579" i="1"/>
  <c r="AU579" i="1"/>
  <c r="BI579" i="1"/>
  <c r="BJ579" i="1"/>
  <c r="BF579" i="1"/>
  <c r="AQ579" i="1"/>
  <c r="AS579" i="1"/>
  <c r="AT579" i="1"/>
  <c r="AO579" i="1"/>
  <c r="AP579" i="1"/>
  <c r="BJ587" i="1"/>
  <c r="AT587" i="1"/>
  <c r="AS587" i="1"/>
  <c r="AP587" i="1"/>
  <c r="AO587" i="1"/>
  <c r="AQ587" i="1"/>
  <c r="BF587" i="1"/>
  <c r="BE587" i="1"/>
  <c r="BH587" i="1"/>
  <c r="BI587" i="1"/>
  <c r="AU587" i="1"/>
  <c r="BJ585" i="1"/>
  <c r="BI585" i="1"/>
  <c r="BH585" i="1"/>
  <c r="BF585" i="1"/>
  <c r="AO585" i="1"/>
  <c r="AQ585" i="1"/>
  <c r="AU585" i="1"/>
  <c r="AT585" i="1"/>
  <c r="AS585" i="1"/>
  <c r="BE585" i="1"/>
  <c r="AP585" i="1"/>
  <c r="BJ584" i="1"/>
  <c r="BI584" i="1"/>
  <c r="BH584" i="1"/>
  <c r="BE584" i="1"/>
  <c r="AO584" i="1"/>
  <c r="AU584" i="1"/>
  <c r="AT584" i="1"/>
  <c r="BF584" i="1"/>
  <c r="AP584" i="1"/>
  <c r="AS584" i="1"/>
  <c r="AQ584" i="1"/>
  <c r="BJ581" i="1"/>
  <c r="BI581" i="1"/>
  <c r="BF581" i="1"/>
  <c r="AU581" i="1"/>
  <c r="AT581" i="1"/>
  <c r="BH581" i="1"/>
  <c r="AP581" i="1"/>
  <c r="AQ581" i="1"/>
  <c r="AS581" i="1"/>
  <c r="BE581" i="1"/>
  <c r="AO581" i="1"/>
  <c r="BI577" i="1"/>
  <c r="AU577" i="1"/>
  <c r="BJ577" i="1"/>
  <c r="AQ577" i="1"/>
  <c r="BE577" i="1"/>
  <c r="AP577" i="1"/>
  <c r="BF577" i="1"/>
  <c r="BH577" i="1"/>
  <c r="AS577" i="1"/>
  <c r="AT577" i="1"/>
  <c r="AO577" i="1"/>
  <c r="BJ583" i="1"/>
  <c r="BE583" i="1"/>
  <c r="AS583" i="1"/>
  <c r="AU583" i="1"/>
  <c r="BI583" i="1"/>
  <c r="BH583" i="1"/>
  <c r="AP583" i="1"/>
  <c r="BF583" i="1"/>
  <c r="AQ583" i="1"/>
  <c r="AO583" i="1"/>
  <c r="AT583" i="1"/>
  <c r="BJ582" i="1"/>
  <c r="BF582" i="1"/>
  <c r="AS582" i="1"/>
  <c r="AU582" i="1"/>
  <c r="AT582" i="1"/>
  <c r="BI582" i="1"/>
  <c r="BH582" i="1"/>
  <c r="BE582" i="1"/>
  <c r="AP582" i="1"/>
  <c r="AQ582" i="1"/>
  <c r="AO582" i="1"/>
  <c r="AI585" i="1"/>
  <c r="AI584" i="1"/>
  <c r="AI582" i="1"/>
  <c r="AI581" i="1"/>
  <c r="AI588" i="1"/>
  <c r="AI579" i="1"/>
  <c r="AI587" i="1"/>
  <c r="AI586" i="1"/>
  <c r="AI580" i="1"/>
  <c r="AI583" i="1"/>
  <c r="AI578" i="1"/>
  <c r="AI577" i="1"/>
  <c r="BL581" i="1" l="1"/>
  <c r="BL583" i="1"/>
  <c r="BL584" i="1"/>
  <c r="BL587" i="1"/>
  <c r="BL580" i="1"/>
  <c r="BL586" i="1"/>
  <c r="BL579" i="1"/>
  <c r="BL588" i="1"/>
  <c r="BL577" i="1"/>
  <c r="BL582" i="1"/>
  <c r="BL585" i="1"/>
  <c r="BL578" i="1"/>
  <c r="AV585" i="1"/>
  <c r="BK585" i="1"/>
  <c r="BG585" i="1"/>
  <c r="BG583" i="1"/>
  <c r="BK583" i="1"/>
  <c r="BG586" i="1"/>
  <c r="BK586" i="1"/>
  <c r="BG584" i="1"/>
  <c r="BK584" i="1"/>
  <c r="BG587" i="1"/>
  <c r="BK587" i="1"/>
  <c r="BG581" i="1"/>
  <c r="BK581" i="1"/>
  <c r="BG582" i="1"/>
  <c r="BK582" i="1"/>
  <c r="BG579" i="1"/>
  <c r="BK579" i="1"/>
  <c r="BG580" i="1"/>
  <c r="BK580" i="1"/>
  <c r="BG577" i="1"/>
  <c r="BK577" i="1"/>
  <c r="BG578" i="1"/>
  <c r="BK578" i="1"/>
  <c r="BG588" i="1"/>
  <c r="BK588" i="1"/>
  <c r="AV579" i="1"/>
  <c r="AV578" i="1"/>
  <c r="AV588" i="1"/>
  <c r="AV583" i="1"/>
  <c r="AV581" i="1"/>
  <c r="AV577" i="1"/>
  <c r="AV582" i="1"/>
  <c r="AV584" i="1"/>
  <c r="BQ584" i="1" s="1"/>
  <c r="AV580" i="1"/>
  <c r="AV586" i="1"/>
  <c r="AV587" i="1"/>
  <c r="AH576" i="1"/>
  <c r="AF576" i="1"/>
  <c r="AG576" i="1" s="1"/>
  <c r="AA576" i="1"/>
  <c r="U576" i="1" s="1"/>
  <c r="AH575" i="1"/>
  <c r="AF575" i="1"/>
  <c r="AG575" i="1" s="1"/>
  <c r="AA575" i="1"/>
  <c r="U575" i="1" s="1"/>
  <c r="BQ577" i="1" l="1"/>
  <c r="BQ587" i="1"/>
  <c r="BQ582" i="1"/>
  <c r="BQ581" i="1"/>
  <c r="BQ583" i="1"/>
  <c r="BQ579" i="1"/>
  <c r="BQ578" i="1"/>
  <c r="BQ586" i="1"/>
  <c r="BQ580" i="1"/>
  <c r="BQ588" i="1"/>
  <c r="BQ585" i="1"/>
  <c r="BI576" i="1"/>
  <c r="AT576" i="1"/>
  <c r="AQ576" i="1"/>
  <c r="BJ576" i="1"/>
  <c r="BE576" i="1"/>
  <c r="BF576" i="1"/>
  <c r="AP576" i="1"/>
  <c r="BH576" i="1"/>
  <c r="AO576" i="1"/>
  <c r="AS576" i="1"/>
  <c r="AU576" i="1"/>
  <c r="BI575" i="1"/>
  <c r="BJ575" i="1"/>
  <c r="BE575" i="1"/>
  <c r="BF575" i="1"/>
  <c r="AP575" i="1"/>
  <c r="BH575" i="1"/>
  <c r="AO575" i="1"/>
  <c r="AQ575" i="1"/>
  <c r="AT575" i="1"/>
  <c r="AU575" i="1"/>
  <c r="AS575" i="1"/>
  <c r="AI576" i="1"/>
  <c r="AI575" i="1"/>
  <c r="BL575" i="1" l="1"/>
  <c r="BL576" i="1"/>
  <c r="BG576" i="1"/>
  <c r="BK576" i="1"/>
  <c r="BG575" i="1"/>
  <c r="BK575" i="1"/>
  <c r="AV575" i="1"/>
  <c r="AV576" i="1"/>
  <c r="AA574" i="1"/>
  <c r="U574" i="1" s="1"/>
  <c r="AH574" i="1"/>
  <c r="AF574" i="1"/>
  <c r="AG574" i="1" s="1"/>
  <c r="AH573" i="1"/>
  <c r="AF573" i="1"/>
  <c r="AG573" i="1" s="1"/>
  <c r="AA573" i="1"/>
  <c r="U573" i="1" s="1"/>
  <c r="AA572" i="1"/>
  <c r="U572" i="1" s="1"/>
  <c r="AF572" i="1"/>
  <c r="AG572" i="1" s="1"/>
  <c r="AH572" i="1"/>
  <c r="AA571" i="1"/>
  <c r="U571" i="1" s="1"/>
  <c r="AF571" i="1"/>
  <c r="AG571" i="1" s="1"/>
  <c r="AH571" i="1"/>
  <c r="BQ576" i="1" l="1"/>
  <c r="BQ575" i="1"/>
  <c r="BH574" i="1"/>
  <c r="BI574" i="1"/>
  <c r="AP574" i="1"/>
  <c r="AT574" i="1"/>
  <c r="BF574" i="1"/>
  <c r="AS574" i="1"/>
  <c r="AO574" i="1"/>
  <c r="BJ574" i="1"/>
  <c r="AU574" i="1"/>
  <c r="BE574" i="1"/>
  <c r="AQ574" i="1"/>
  <c r="BJ572" i="1"/>
  <c r="BH572" i="1"/>
  <c r="BF572" i="1"/>
  <c r="AT572" i="1"/>
  <c r="AS572" i="1"/>
  <c r="AO572" i="1"/>
  <c r="AQ572" i="1"/>
  <c r="BE572" i="1"/>
  <c r="BI572" i="1"/>
  <c r="AU572" i="1"/>
  <c r="AP572" i="1"/>
  <c r="BJ571" i="1"/>
  <c r="BH571" i="1"/>
  <c r="BF571" i="1"/>
  <c r="AS571" i="1"/>
  <c r="BI571" i="1"/>
  <c r="AO571" i="1"/>
  <c r="BE571" i="1"/>
  <c r="AQ571" i="1"/>
  <c r="AU571" i="1"/>
  <c r="AT571" i="1"/>
  <c r="AP571" i="1"/>
  <c r="BF573" i="1"/>
  <c r="AT573" i="1"/>
  <c r="AS573" i="1"/>
  <c r="AO573" i="1"/>
  <c r="AP573" i="1"/>
  <c r="BI573" i="1"/>
  <c r="BH573" i="1"/>
  <c r="AU573" i="1"/>
  <c r="BJ573" i="1"/>
  <c r="BE573" i="1"/>
  <c r="AQ573" i="1"/>
  <c r="AI574" i="1"/>
  <c r="AI573" i="1"/>
  <c r="AI572" i="1"/>
  <c r="AI571" i="1"/>
  <c r="AH560" i="1"/>
  <c r="AF560" i="1"/>
  <c r="AG560" i="1" s="1"/>
  <c r="AA560" i="1"/>
  <c r="U560" i="1" s="1"/>
  <c r="AA570" i="1"/>
  <c r="U570" i="1" s="1"/>
  <c r="AF570" i="1"/>
  <c r="AG570" i="1" s="1"/>
  <c r="AH570" i="1"/>
  <c r="AA561" i="1"/>
  <c r="U561" i="1" s="1"/>
  <c r="AA562" i="1"/>
  <c r="U562" i="1" s="1"/>
  <c r="AA563" i="1"/>
  <c r="U563" i="1" s="1"/>
  <c r="AA564" i="1"/>
  <c r="U564" i="1" s="1"/>
  <c r="AA565" i="1"/>
  <c r="U565" i="1" s="1"/>
  <c r="AA566" i="1"/>
  <c r="U566" i="1" s="1"/>
  <c r="AA567" i="1"/>
  <c r="U567" i="1" s="1"/>
  <c r="AA568" i="1"/>
  <c r="U568" i="1" s="1"/>
  <c r="AA569" i="1"/>
  <c r="U569" i="1" s="1"/>
  <c r="AF561" i="1"/>
  <c r="AG561" i="1" s="1"/>
  <c r="AF562" i="1"/>
  <c r="AG562" i="1" s="1"/>
  <c r="AF563" i="1"/>
  <c r="AG563" i="1" s="1"/>
  <c r="AF564" i="1"/>
  <c r="AG564" i="1" s="1"/>
  <c r="AF565" i="1"/>
  <c r="AG565" i="1" s="1"/>
  <c r="AF566" i="1"/>
  <c r="AG566" i="1" s="1"/>
  <c r="AF567" i="1"/>
  <c r="AG567" i="1" s="1"/>
  <c r="AF568" i="1"/>
  <c r="AG568" i="1" s="1"/>
  <c r="AF569" i="1"/>
  <c r="AG569" i="1" s="1"/>
  <c r="AH561" i="1"/>
  <c r="AH562" i="1"/>
  <c r="AH563" i="1"/>
  <c r="AH564" i="1"/>
  <c r="AH565" i="1"/>
  <c r="AH566" i="1"/>
  <c r="AH567" i="1"/>
  <c r="AH568" i="1"/>
  <c r="AH569" i="1"/>
  <c r="AA559" i="1"/>
  <c r="U559" i="1" s="1"/>
  <c r="AF559" i="1"/>
  <c r="AG559" i="1" s="1"/>
  <c r="AH559" i="1"/>
  <c r="AA558" i="1"/>
  <c r="U558" i="1" s="1"/>
  <c r="AF558" i="1"/>
  <c r="AG558" i="1" s="1"/>
  <c r="AH558" i="1"/>
  <c r="AA557" i="1"/>
  <c r="U557" i="1" s="1"/>
  <c r="AF557" i="1"/>
  <c r="AG557" i="1" s="1"/>
  <c r="AH557" i="1"/>
  <c r="AA556" i="1"/>
  <c r="U556" i="1" s="1"/>
  <c r="AF556" i="1"/>
  <c r="AG556" i="1" s="1"/>
  <c r="AH556" i="1"/>
  <c r="AA535" i="1"/>
  <c r="U535" i="1" s="1"/>
  <c r="AA536" i="1"/>
  <c r="U536" i="1" s="1"/>
  <c r="AA537" i="1"/>
  <c r="U537" i="1" s="1"/>
  <c r="AA538" i="1"/>
  <c r="U538" i="1" s="1"/>
  <c r="AA539" i="1"/>
  <c r="U539" i="1" s="1"/>
  <c r="AA540" i="1"/>
  <c r="U540" i="1" s="1"/>
  <c r="AA541" i="1"/>
  <c r="U541" i="1" s="1"/>
  <c r="AA542" i="1"/>
  <c r="U542" i="1" s="1"/>
  <c r="AA543" i="1"/>
  <c r="U543" i="1" s="1"/>
  <c r="AA544" i="1"/>
  <c r="U544" i="1" s="1"/>
  <c r="AA545" i="1"/>
  <c r="U545" i="1" s="1"/>
  <c r="AA546" i="1"/>
  <c r="U546" i="1" s="1"/>
  <c r="AA547" i="1"/>
  <c r="U547" i="1" s="1"/>
  <c r="AA548" i="1"/>
  <c r="U548" i="1" s="1"/>
  <c r="AA549" i="1"/>
  <c r="U549" i="1" s="1"/>
  <c r="AA550" i="1"/>
  <c r="U550" i="1" s="1"/>
  <c r="AA551" i="1"/>
  <c r="U551" i="1" s="1"/>
  <c r="AA552" i="1"/>
  <c r="U552" i="1" s="1"/>
  <c r="AA553" i="1"/>
  <c r="U553" i="1" s="1"/>
  <c r="AA554" i="1"/>
  <c r="U554" i="1" s="1"/>
  <c r="AA555" i="1"/>
  <c r="U555" i="1" s="1"/>
  <c r="AF535" i="1"/>
  <c r="AG535" i="1" s="1"/>
  <c r="AF536" i="1"/>
  <c r="AG536" i="1" s="1"/>
  <c r="AF537" i="1"/>
  <c r="AG537" i="1" s="1"/>
  <c r="AF538" i="1"/>
  <c r="AG538" i="1" s="1"/>
  <c r="AF539" i="1"/>
  <c r="AG539" i="1" s="1"/>
  <c r="AF540" i="1"/>
  <c r="AG540" i="1" s="1"/>
  <c r="AF541" i="1"/>
  <c r="AG541" i="1" s="1"/>
  <c r="AF542" i="1"/>
  <c r="AG542" i="1" s="1"/>
  <c r="AF543" i="1"/>
  <c r="AG543" i="1" s="1"/>
  <c r="AF544" i="1"/>
  <c r="AG544" i="1" s="1"/>
  <c r="AF545" i="1"/>
  <c r="AG545" i="1" s="1"/>
  <c r="AF546" i="1"/>
  <c r="AG546" i="1" s="1"/>
  <c r="AF547" i="1"/>
  <c r="AG547" i="1" s="1"/>
  <c r="AF548" i="1"/>
  <c r="AG548" i="1" s="1"/>
  <c r="AF549" i="1"/>
  <c r="AG549" i="1" s="1"/>
  <c r="AF550" i="1"/>
  <c r="AG550" i="1" s="1"/>
  <c r="AF551" i="1"/>
  <c r="AG551" i="1" s="1"/>
  <c r="AF552" i="1"/>
  <c r="AG552" i="1" s="1"/>
  <c r="AF553" i="1"/>
  <c r="AG553" i="1" s="1"/>
  <c r="AF554" i="1"/>
  <c r="AG554" i="1" s="1"/>
  <c r="AF555" i="1"/>
  <c r="AG555" i="1" s="1"/>
  <c r="AH535" i="1"/>
  <c r="AH536" i="1"/>
  <c r="AH537" i="1"/>
  <c r="AH538" i="1"/>
  <c r="AH539" i="1"/>
  <c r="AH540" i="1"/>
  <c r="AH541" i="1"/>
  <c r="AH542" i="1"/>
  <c r="AH543" i="1"/>
  <c r="AH544" i="1"/>
  <c r="AH545" i="1"/>
  <c r="AH546" i="1"/>
  <c r="AH547" i="1"/>
  <c r="AH548" i="1"/>
  <c r="AH549" i="1"/>
  <c r="AH550" i="1"/>
  <c r="AH551" i="1"/>
  <c r="AH552" i="1"/>
  <c r="AH553" i="1"/>
  <c r="AH554" i="1"/>
  <c r="AH555" i="1"/>
  <c r="AA534" i="1"/>
  <c r="U534" i="1" s="1"/>
  <c r="AF534" i="1"/>
  <c r="AG534" i="1" s="1"/>
  <c r="AH534" i="1"/>
  <c r="BL573" i="1" l="1"/>
  <c r="BL571" i="1"/>
  <c r="BL574" i="1"/>
  <c r="BL572" i="1"/>
  <c r="BI553" i="1"/>
  <c r="BH553" i="1"/>
  <c r="AU553" i="1"/>
  <c r="BE553" i="1"/>
  <c r="BF553" i="1"/>
  <c r="AQ553" i="1"/>
  <c r="AS553" i="1"/>
  <c r="BJ553" i="1"/>
  <c r="AP553" i="1"/>
  <c r="AT553" i="1"/>
  <c r="AO553" i="1"/>
  <c r="BJ552" i="1"/>
  <c r="BI552" i="1"/>
  <c r="BH552" i="1"/>
  <c r="AT552" i="1"/>
  <c r="AU552" i="1"/>
  <c r="AQ552" i="1"/>
  <c r="BF552" i="1"/>
  <c r="AS552" i="1"/>
  <c r="BE552" i="1"/>
  <c r="AO552" i="1"/>
  <c r="AP552" i="1"/>
  <c r="BI539" i="1"/>
  <c r="BH539" i="1"/>
  <c r="BJ539" i="1"/>
  <c r="BE539" i="1"/>
  <c r="AT539" i="1"/>
  <c r="AP539" i="1"/>
  <c r="AU539" i="1"/>
  <c r="AQ539" i="1"/>
  <c r="AO539" i="1"/>
  <c r="AS539" i="1"/>
  <c r="BF539" i="1"/>
  <c r="BJ563" i="1"/>
  <c r="AP563" i="1"/>
  <c r="AU563" i="1"/>
  <c r="AT563" i="1"/>
  <c r="AQ563" i="1"/>
  <c r="AO563" i="1"/>
  <c r="BI563" i="1"/>
  <c r="BF563" i="1"/>
  <c r="BE563" i="1"/>
  <c r="AS563" i="1"/>
  <c r="BH563" i="1"/>
  <c r="BE556" i="1"/>
  <c r="BI556" i="1"/>
  <c r="BF556" i="1"/>
  <c r="AT556" i="1"/>
  <c r="AS556" i="1"/>
  <c r="AQ556" i="1"/>
  <c r="BJ556" i="1"/>
  <c r="AO556" i="1"/>
  <c r="BH556" i="1"/>
  <c r="AU556" i="1"/>
  <c r="AP556" i="1"/>
  <c r="AU542" i="1"/>
  <c r="AT542" i="1"/>
  <c r="BF542" i="1"/>
  <c r="AS542" i="1"/>
  <c r="AQ542" i="1"/>
  <c r="BE542" i="1"/>
  <c r="BJ542" i="1"/>
  <c r="BI542" i="1"/>
  <c r="AP542" i="1"/>
  <c r="BH542" i="1"/>
  <c r="AO542" i="1"/>
  <c r="BJ569" i="1"/>
  <c r="BH569" i="1"/>
  <c r="BF569" i="1"/>
  <c r="BI569" i="1"/>
  <c r="BE569" i="1"/>
  <c r="AT569" i="1"/>
  <c r="AS569" i="1"/>
  <c r="AU569" i="1"/>
  <c r="AP569" i="1"/>
  <c r="AO569" i="1"/>
  <c r="AQ569" i="1"/>
  <c r="BH550" i="1"/>
  <c r="BI550" i="1"/>
  <c r="BJ550" i="1"/>
  <c r="AP550" i="1"/>
  <c r="BF550" i="1"/>
  <c r="AS550" i="1"/>
  <c r="BE550" i="1"/>
  <c r="AO550" i="1"/>
  <c r="AT550" i="1"/>
  <c r="AU550" i="1"/>
  <c r="AQ550" i="1"/>
  <c r="BH538" i="1"/>
  <c r="BJ538" i="1"/>
  <c r="AU538" i="1"/>
  <c r="AP538" i="1"/>
  <c r="BF538" i="1"/>
  <c r="AQ538" i="1"/>
  <c r="AT538" i="1"/>
  <c r="AS538" i="1"/>
  <c r="AO538" i="1"/>
  <c r="BI538" i="1"/>
  <c r="BE538" i="1"/>
  <c r="BJ558" i="1"/>
  <c r="BF558" i="1"/>
  <c r="AS558" i="1"/>
  <c r="BH558" i="1"/>
  <c r="AT558" i="1"/>
  <c r="BI558" i="1"/>
  <c r="AU558" i="1"/>
  <c r="AO558" i="1"/>
  <c r="AP558" i="1"/>
  <c r="AQ558" i="1"/>
  <c r="BE558" i="1"/>
  <c r="BJ567" i="1"/>
  <c r="BI567" i="1"/>
  <c r="BE567" i="1"/>
  <c r="AU567" i="1"/>
  <c r="AS567" i="1"/>
  <c r="AO567" i="1"/>
  <c r="AP567" i="1"/>
  <c r="BH567" i="1"/>
  <c r="AT567" i="1"/>
  <c r="AQ567" i="1"/>
  <c r="BF567" i="1"/>
  <c r="BJ546" i="1"/>
  <c r="BF546" i="1"/>
  <c r="AS546" i="1"/>
  <c r="AU546" i="1"/>
  <c r="BE546" i="1"/>
  <c r="AP546" i="1"/>
  <c r="BH546" i="1"/>
  <c r="AT546" i="1"/>
  <c r="AQ546" i="1"/>
  <c r="BI546" i="1"/>
  <c r="AO546" i="1"/>
  <c r="BH562" i="1"/>
  <c r="BJ562" i="1"/>
  <c r="AP562" i="1"/>
  <c r="AU562" i="1"/>
  <c r="AT562" i="1"/>
  <c r="BE562" i="1"/>
  <c r="AS562" i="1"/>
  <c r="AQ562" i="1"/>
  <c r="AO562" i="1"/>
  <c r="BI562" i="1"/>
  <c r="BF562" i="1"/>
  <c r="BE555" i="1"/>
  <c r="BH555" i="1"/>
  <c r="BF555" i="1"/>
  <c r="AT555" i="1"/>
  <c r="BI555" i="1"/>
  <c r="BJ555" i="1"/>
  <c r="AQ555" i="1"/>
  <c r="AO555" i="1"/>
  <c r="AS555" i="1"/>
  <c r="AU555" i="1"/>
  <c r="AP555" i="1"/>
  <c r="BJ541" i="1"/>
  <c r="AU541" i="1"/>
  <c r="BF541" i="1"/>
  <c r="BE541" i="1"/>
  <c r="BH541" i="1"/>
  <c r="AT541" i="1"/>
  <c r="AQ541" i="1"/>
  <c r="BI541" i="1"/>
  <c r="AP541" i="1"/>
  <c r="AO541" i="1"/>
  <c r="AS541" i="1"/>
  <c r="BI540" i="1"/>
  <c r="BJ540" i="1"/>
  <c r="BF540" i="1"/>
  <c r="BH540" i="1"/>
  <c r="AT540" i="1"/>
  <c r="BE540" i="1"/>
  <c r="AQ540" i="1"/>
  <c r="AU540" i="1"/>
  <c r="AS540" i="1"/>
  <c r="AO540" i="1"/>
  <c r="AP540" i="1"/>
  <c r="BJ551" i="1"/>
  <c r="BI551" i="1"/>
  <c r="AU551" i="1"/>
  <c r="BH551" i="1"/>
  <c r="AP551" i="1"/>
  <c r="BF551" i="1"/>
  <c r="AS551" i="1"/>
  <c r="AQ551" i="1"/>
  <c r="AO551" i="1"/>
  <c r="AT551" i="1"/>
  <c r="BE551" i="1"/>
  <c r="BJ534" i="1"/>
  <c r="AS534" i="1"/>
  <c r="BI534" i="1"/>
  <c r="BH534" i="1"/>
  <c r="AQ534" i="1"/>
  <c r="AO534" i="1"/>
  <c r="BE534" i="1"/>
  <c r="AU534" i="1"/>
  <c r="AP534" i="1"/>
  <c r="BF534" i="1"/>
  <c r="AT534" i="1"/>
  <c r="BI549" i="1"/>
  <c r="BJ549" i="1"/>
  <c r="BH549" i="1"/>
  <c r="AO549" i="1"/>
  <c r="BE549" i="1"/>
  <c r="AS549" i="1"/>
  <c r="BF549" i="1"/>
  <c r="AT549" i="1"/>
  <c r="AP549" i="1"/>
  <c r="AU549" i="1"/>
  <c r="AQ549" i="1"/>
  <c r="BJ537" i="1"/>
  <c r="BH537" i="1"/>
  <c r="AU537" i="1"/>
  <c r="BF537" i="1"/>
  <c r="AO537" i="1"/>
  <c r="AQ537" i="1"/>
  <c r="AT537" i="1"/>
  <c r="BI537" i="1"/>
  <c r="AS537" i="1"/>
  <c r="BE537" i="1"/>
  <c r="AP537" i="1"/>
  <c r="BJ566" i="1"/>
  <c r="BI566" i="1"/>
  <c r="BH566" i="1"/>
  <c r="AU566" i="1"/>
  <c r="AQ566" i="1"/>
  <c r="BE566" i="1"/>
  <c r="AT566" i="1"/>
  <c r="AP566" i="1"/>
  <c r="AS566" i="1"/>
  <c r="BF566" i="1"/>
  <c r="AO566" i="1"/>
  <c r="BJ545" i="1"/>
  <c r="BF545" i="1"/>
  <c r="AU545" i="1"/>
  <c r="BE545" i="1"/>
  <c r="BH545" i="1"/>
  <c r="AT545" i="1"/>
  <c r="AP545" i="1"/>
  <c r="AO545" i="1"/>
  <c r="BI545" i="1"/>
  <c r="AQ545" i="1"/>
  <c r="AS545" i="1"/>
  <c r="AU561" i="1"/>
  <c r="BE561" i="1"/>
  <c r="AO561" i="1"/>
  <c r="BJ561" i="1"/>
  <c r="AP561" i="1"/>
  <c r="BI561" i="1"/>
  <c r="AS561" i="1"/>
  <c r="AQ561" i="1"/>
  <c r="BF561" i="1"/>
  <c r="AT561" i="1"/>
  <c r="BH561" i="1"/>
  <c r="BH554" i="1"/>
  <c r="AU554" i="1"/>
  <c r="BE554" i="1"/>
  <c r="BI554" i="1"/>
  <c r="BF554" i="1"/>
  <c r="AQ554" i="1"/>
  <c r="AS554" i="1"/>
  <c r="AO554" i="1"/>
  <c r="BJ554" i="1"/>
  <c r="AP554" i="1"/>
  <c r="AT554" i="1"/>
  <c r="BJ570" i="1"/>
  <c r="BH570" i="1"/>
  <c r="BF570" i="1"/>
  <c r="AS570" i="1"/>
  <c r="BE570" i="1"/>
  <c r="AQ570" i="1"/>
  <c r="AU570" i="1"/>
  <c r="AT570" i="1"/>
  <c r="BI570" i="1"/>
  <c r="AO570" i="1"/>
  <c r="AP570" i="1"/>
  <c r="AO560" i="1"/>
  <c r="AS560" i="1"/>
  <c r="BE560" i="1"/>
  <c r="BH560" i="1"/>
  <c r="AU560" i="1"/>
  <c r="BF560" i="1"/>
  <c r="AP560" i="1"/>
  <c r="BJ560" i="1"/>
  <c r="AQ560" i="1"/>
  <c r="AT560" i="1"/>
  <c r="BI560" i="1"/>
  <c r="BJ568" i="1"/>
  <c r="BI568" i="1"/>
  <c r="BE568" i="1"/>
  <c r="AT568" i="1"/>
  <c r="AU568" i="1"/>
  <c r="AS568" i="1"/>
  <c r="AO568" i="1"/>
  <c r="AP568" i="1"/>
  <c r="BH568" i="1"/>
  <c r="AQ568" i="1"/>
  <c r="BF568" i="1"/>
  <c r="BJ548" i="1"/>
  <c r="BI548" i="1"/>
  <c r="AO548" i="1"/>
  <c r="BE548" i="1"/>
  <c r="BH548" i="1"/>
  <c r="BF548" i="1"/>
  <c r="AP548" i="1"/>
  <c r="AU548" i="1"/>
  <c r="AT548" i="1"/>
  <c r="AQ548" i="1"/>
  <c r="AS548" i="1"/>
  <c r="BJ536" i="1"/>
  <c r="BI536" i="1"/>
  <c r="BH536" i="1"/>
  <c r="BF536" i="1"/>
  <c r="AO536" i="1"/>
  <c r="AU536" i="1"/>
  <c r="AS536" i="1"/>
  <c r="AT536" i="1"/>
  <c r="AQ536" i="1"/>
  <c r="AP536" i="1"/>
  <c r="BE536" i="1"/>
  <c r="BJ565" i="1"/>
  <c r="BI565" i="1"/>
  <c r="BH565" i="1"/>
  <c r="AU565" i="1"/>
  <c r="AQ565" i="1"/>
  <c r="BE565" i="1"/>
  <c r="AT565" i="1"/>
  <c r="BF565" i="1"/>
  <c r="AP565" i="1"/>
  <c r="AS565" i="1"/>
  <c r="AO565" i="1"/>
  <c r="BI544" i="1"/>
  <c r="BJ544" i="1"/>
  <c r="BE544" i="1"/>
  <c r="AT544" i="1"/>
  <c r="AS544" i="1"/>
  <c r="AO544" i="1"/>
  <c r="BF544" i="1"/>
  <c r="AP544" i="1"/>
  <c r="AQ544" i="1"/>
  <c r="AU544" i="1"/>
  <c r="BH544" i="1"/>
  <c r="BE543" i="1"/>
  <c r="AT543" i="1"/>
  <c r="AS543" i="1"/>
  <c r="AO543" i="1"/>
  <c r="BI543" i="1"/>
  <c r="AP543" i="1"/>
  <c r="BJ543" i="1"/>
  <c r="BH543" i="1"/>
  <c r="AQ543" i="1"/>
  <c r="AU543" i="1"/>
  <c r="BF543" i="1"/>
  <c r="BJ557" i="1"/>
  <c r="BF557" i="1"/>
  <c r="BI557" i="1"/>
  <c r="AT557" i="1"/>
  <c r="AS557" i="1"/>
  <c r="AO557" i="1"/>
  <c r="AQ557" i="1"/>
  <c r="AU557" i="1"/>
  <c r="BE557" i="1"/>
  <c r="BH557" i="1"/>
  <c r="AP557" i="1"/>
  <c r="BJ547" i="1"/>
  <c r="AS547" i="1"/>
  <c r="AU547" i="1"/>
  <c r="BH547" i="1"/>
  <c r="AT547" i="1"/>
  <c r="AP547" i="1"/>
  <c r="BE547" i="1"/>
  <c r="AQ547" i="1"/>
  <c r="BF547" i="1"/>
  <c r="BI547" i="1"/>
  <c r="AO547" i="1"/>
  <c r="BJ535" i="1"/>
  <c r="BI535" i="1"/>
  <c r="AS535" i="1"/>
  <c r="BH535" i="1"/>
  <c r="AU535" i="1"/>
  <c r="AT535" i="1"/>
  <c r="AQ535" i="1"/>
  <c r="BE535" i="1"/>
  <c r="AP535" i="1"/>
  <c r="AO535" i="1"/>
  <c r="BF535" i="1"/>
  <c r="BJ559" i="1"/>
  <c r="AS559" i="1"/>
  <c r="BE559" i="1"/>
  <c r="BH559" i="1"/>
  <c r="BF559" i="1"/>
  <c r="AT559" i="1"/>
  <c r="AP559" i="1"/>
  <c r="AO559" i="1"/>
  <c r="AU559" i="1"/>
  <c r="AQ559" i="1"/>
  <c r="BI559" i="1"/>
  <c r="BJ564" i="1"/>
  <c r="BI564" i="1"/>
  <c r="AT564" i="1"/>
  <c r="AQ564" i="1"/>
  <c r="BH564" i="1"/>
  <c r="AP564" i="1"/>
  <c r="AS564" i="1"/>
  <c r="AU564" i="1"/>
  <c r="BF564" i="1"/>
  <c r="BE564" i="1"/>
  <c r="AO564" i="1"/>
  <c r="AI557" i="1"/>
  <c r="BG572" i="1"/>
  <c r="BK572" i="1"/>
  <c r="BG573" i="1"/>
  <c r="BK573" i="1"/>
  <c r="BG571" i="1"/>
  <c r="BK571" i="1"/>
  <c r="BG574" i="1"/>
  <c r="BK574" i="1"/>
  <c r="AV571" i="1"/>
  <c r="AV572" i="1"/>
  <c r="AV573" i="1"/>
  <c r="AV574" i="1"/>
  <c r="AI570" i="1"/>
  <c r="AI560" i="1"/>
  <c r="AI558" i="1"/>
  <c r="AI567" i="1"/>
  <c r="AI561" i="1"/>
  <c r="AI568" i="1"/>
  <c r="AI566" i="1"/>
  <c r="AI562" i="1"/>
  <c r="AI565" i="1"/>
  <c r="AI559" i="1"/>
  <c r="AI564" i="1"/>
  <c r="AI569" i="1"/>
  <c r="AI563" i="1"/>
  <c r="AI556" i="1"/>
  <c r="AI552" i="1"/>
  <c r="AI542" i="1"/>
  <c r="AI540" i="1"/>
  <c r="AI541" i="1"/>
  <c r="AI547" i="1"/>
  <c r="AI546" i="1"/>
  <c r="AI554" i="1"/>
  <c r="AI553" i="1"/>
  <c r="AI548" i="1"/>
  <c r="AI536" i="1"/>
  <c r="AI535" i="1"/>
  <c r="AI555" i="1"/>
  <c r="AI543" i="1"/>
  <c r="AI537" i="1"/>
  <c r="AI551" i="1"/>
  <c r="AI545" i="1"/>
  <c r="AI539" i="1"/>
  <c r="AI550" i="1"/>
  <c r="AI544" i="1"/>
  <c r="AI538" i="1"/>
  <c r="AI549" i="1"/>
  <c r="AI534" i="1"/>
  <c r="BQ573" i="1" l="1"/>
  <c r="BQ574" i="1"/>
  <c r="BQ572" i="1"/>
  <c r="BQ571" i="1"/>
  <c r="BL558" i="1"/>
  <c r="BL534" i="1"/>
  <c r="BL569" i="1"/>
  <c r="BL559" i="1"/>
  <c r="BL550" i="1"/>
  <c r="BL562" i="1"/>
  <c r="BL566" i="1"/>
  <c r="BL537" i="1"/>
  <c r="BL542" i="1"/>
  <c r="BL567" i="1"/>
  <c r="BL535" i="1"/>
  <c r="BL563" i="1"/>
  <c r="BL570" i="1"/>
  <c r="BL557" i="1"/>
  <c r="BL555" i="1"/>
  <c r="BL536" i="1"/>
  <c r="BL549" i="1"/>
  <c r="BL548" i="1"/>
  <c r="BL564" i="1"/>
  <c r="BL560" i="1"/>
  <c r="BL538" i="1"/>
  <c r="BL554" i="1"/>
  <c r="BL565" i="1"/>
  <c r="BL543" i="1"/>
  <c r="BL556" i="1"/>
  <c r="BL553" i="1"/>
  <c r="BL552" i="1"/>
  <c r="BL544" i="1"/>
  <c r="BL546" i="1"/>
  <c r="BL547" i="1"/>
  <c r="BL541" i="1"/>
  <c r="BL539" i="1"/>
  <c r="BL545" i="1"/>
  <c r="BL568" i="1"/>
  <c r="BL551" i="1"/>
  <c r="BL540" i="1"/>
  <c r="BL561" i="1"/>
  <c r="BG557" i="1"/>
  <c r="AV557" i="1"/>
  <c r="BK557" i="1"/>
  <c r="BG551" i="1"/>
  <c r="BK551" i="1"/>
  <c r="BG540" i="1"/>
  <c r="BK540" i="1"/>
  <c r="BG561" i="1"/>
  <c r="BK561" i="1"/>
  <c r="BG538" i="1"/>
  <c r="BK538" i="1"/>
  <c r="BG542" i="1"/>
  <c r="BK542" i="1"/>
  <c r="BG544" i="1"/>
  <c r="BK544" i="1"/>
  <c r="BG543" i="1"/>
  <c r="BK543" i="1"/>
  <c r="BG554" i="1"/>
  <c r="BK554" i="1"/>
  <c r="BG552" i="1"/>
  <c r="BK552" i="1"/>
  <c r="BG565" i="1"/>
  <c r="BK565" i="1"/>
  <c r="BG558" i="1"/>
  <c r="BK558" i="1"/>
  <c r="BG537" i="1"/>
  <c r="BK537" i="1"/>
  <c r="BG559" i="1"/>
  <c r="BK559" i="1"/>
  <c r="BG546" i="1"/>
  <c r="BK546" i="1"/>
  <c r="BG553" i="1"/>
  <c r="BK553" i="1"/>
  <c r="BG567" i="1"/>
  <c r="BK567" i="1"/>
  <c r="BG550" i="1"/>
  <c r="BK550" i="1"/>
  <c r="BG555" i="1"/>
  <c r="BK555" i="1"/>
  <c r="BG556" i="1"/>
  <c r="BK556" i="1"/>
  <c r="BG562" i="1"/>
  <c r="BK562" i="1"/>
  <c r="BG560" i="1"/>
  <c r="BK560" i="1"/>
  <c r="BG539" i="1"/>
  <c r="BK539" i="1"/>
  <c r="BG535" i="1"/>
  <c r="BK535" i="1"/>
  <c r="BG547" i="1"/>
  <c r="BK547" i="1"/>
  <c r="BG563" i="1"/>
  <c r="BK563" i="1"/>
  <c r="BG566" i="1"/>
  <c r="BK566" i="1"/>
  <c r="BG570" i="1"/>
  <c r="BK570" i="1"/>
  <c r="BG549" i="1"/>
  <c r="BK549" i="1"/>
  <c r="BG548" i="1"/>
  <c r="BK548" i="1"/>
  <c r="BG564" i="1"/>
  <c r="BK564" i="1"/>
  <c r="BG534" i="1"/>
  <c r="BK534" i="1"/>
  <c r="BG545" i="1"/>
  <c r="BK545" i="1"/>
  <c r="BG536" i="1"/>
  <c r="BK536" i="1"/>
  <c r="BG541" i="1"/>
  <c r="BK541" i="1"/>
  <c r="BG569" i="1"/>
  <c r="BK569" i="1"/>
  <c r="BG568" i="1"/>
  <c r="BK568" i="1"/>
  <c r="AV554" i="1"/>
  <c r="AV558" i="1"/>
  <c r="AV550" i="1"/>
  <c r="AV555" i="1"/>
  <c r="AV546" i="1"/>
  <c r="AV556" i="1"/>
  <c r="AV562" i="1"/>
  <c r="AV560" i="1"/>
  <c r="AV544" i="1"/>
  <c r="AV552" i="1"/>
  <c r="AV535" i="1"/>
  <c r="AV566" i="1"/>
  <c r="AV570" i="1"/>
  <c r="AV543" i="1"/>
  <c r="AV565" i="1"/>
  <c r="AV539" i="1"/>
  <c r="AV534" i="1"/>
  <c r="AV541" i="1"/>
  <c r="AV569" i="1"/>
  <c r="AV568" i="1"/>
  <c r="AV547" i="1"/>
  <c r="AV536" i="1"/>
  <c r="AV548" i="1"/>
  <c r="AV561" i="1"/>
  <c r="AV563" i="1"/>
  <c r="AV545" i="1"/>
  <c r="AV549" i="1"/>
  <c r="AV551" i="1"/>
  <c r="AV540" i="1"/>
  <c r="AV564" i="1"/>
  <c r="AV538" i="1"/>
  <c r="BQ538" i="1" s="1"/>
  <c r="AV537" i="1"/>
  <c r="AV553" i="1"/>
  <c r="AV542" i="1"/>
  <c r="AV559" i="1"/>
  <c r="AV567" i="1"/>
  <c r="AA533" i="1"/>
  <c r="U533" i="1" s="1"/>
  <c r="AF533" i="1"/>
  <c r="AG533" i="1" s="1"/>
  <c r="AH533" i="1"/>
  <c r="AA532" i="1"/>
  <c r="U532" i="1" s="1"/>
  <c r="AF532" i="1"/>
  <c r="AG532" i="1" s="1"/>
  <c r="AH532" i="1"/>
  <c r="BQ542" i="1" l="1"/>
  <c r="BQ549" i="1"/>
  <c r="BQ565" i="1"/>
  <c r="BQ543" i="1"/>
  <c r="BQ567" i="1"/>
  <c r="BQ539" i="1"/>
  <c r="BQ558" i="1"/>
  <c r="BQ548" i="1"/>
  <c r="BQ535" i="1"/>
  <c r="BQ550" i="1"/>
  <c r="BQ541" i="1"/>
  <c r="BQ563" i="1"/>
  <c r="BQ551" i="1"/>
  <c r="BQ559" i="1"/>
  <c r="BQ569" i="1"/>
  <c r="BQ556" i="1"/>
  <c r="BQ534" i="1"/>
  <c r="BQ545" i="1"/>
  <c r="BQ554" i="1"/>
  <c r="BQ566" i="1"/>
  <c r="BQ562" i="1"/>
  <c r="BQ540" i="1"/>
  <c r="BQ546" i="1"/>
  <c r="BQ555" i="1"/>
  <c r="BQ553" i="1"/>
  <c r="BQ547" i="1"/>
  <c r="BQ544" i="1"/>
  <c r="BQ537" i="1"/>
  <c r="BQ568" i="1"/>
  <c r="BQ560" i="1"/>
  <c r="BQ536" i="1"/>
  <c r="BQ570" i="1"/>
  <c r="BQ552" i="1"/>
  <c r="BQ564" i="1"/>
  <c r="BQ561" i="1"/>
  <c r="BQ557" i="1"/>
  <c r="BI532" i="1"/>
  <c r="BF532" i="1"/>
  <c r="BE532" i="1"/>
  <c r="BH532" i="1"/>
  <c r="BJ532" i="1"/>
  <c r="AS532" i="1"/>
  <c r="AP532" i="1"/>
  <c r="AO532" i="1"/>
  <c r="AU532" i="1"/>
  <c r="AQ532" i="1"/>
  <c r="AT532" i="1"/>
  <c r="BJ533" i="1"/>
  <c r="BF533" i="1"/>
  <c r="BI533" i="1"/>
  <c r="BH533" i="1"/>
  <c r="AS533" i="1"/>
  <c r="AP533" i="1"/>
  <c r="AQ533" i="1"/>
  <c r="AO533" i="1"/>
  <c r="BE533" i="1"/>
  <c r="AU533" i="1"/>
  <c r="AT533" i="1"/>
  <c r="AI533" i="1"/>
  <c r="AI532" i="1"/>
  <c r="AA530" i="1"/>
  <c r="U530" i="1" s="1"/>
  <c r="AA531" i="1"/>
  <c r="U531" i="1" s="1"/>
  <c r="AF530" i="1"/>
  <c r="AG530" i="1" s="1"/>
  <c r="AF531" i="1"/>
  <c r="AG531" i="1" s="1"/>
  <c r="AH530" i="1"/>
  <c r="AH531" i="1"/>
  <c r="AA529" i="1"/>
  <c r="U529" i="1" s="1"/>
  <c r="AF529" i="1"/>
  <c r="AG529" i="1" s="1"/>
  <c r="AH529" i="1"/>
  <c r="AA528" i="1"/>
  <c r="U528" i="1" s="1"/>
  <c r="AF528" i="1"/>
  <c r="AG528" i="1" s="1"/>
  <c r="AH528" i="1"/>
  <c r="AA527" i="1"/>
  <c r="U527" i="1" s="1"/>
  <c r="AF527" i="1"/>
  <c r="AG527" i="1" s="1"/>
  <c r="AH527" i="1"/>
  <c r="BL533" i="1" l="1"/>
  <c r="BL532" i="1"/>
  <c r="AV533" i="1"/>
  <c r="BF529" i="1"/>
  <c r="AU529" i="1"/>
  <c r="AT529" i="1"/>
  <c r="AS529" i="1"/>
  <c r="AQ529" i="1"/>
  <c r="AO529" i="1"/>
  <c r="BI529" i="1"/>
  <c r="AP529" i="1"/>
  <c r="BH529" i="1"/>
  <c r="BJ529" i="1"/>
  <c r="BE529" i="1"/>
  <c r="BE531" i="1"/>
  <c r="BI531" i="1"/>
  <c r="BJ531" i="1"/>
  <c r="AU531" i="1"/>
  <c r="AS531" i="1"/>
  <c r="AP531" i="1"/>
  <c r="AO531" i="1"/>
  <c r="BF531" i="1"/>
  <c r="BH531" i="1"/>
  <c r="AT531" i="1"/>
  <c r="AQ531" i="1"/>
  <c r="BI530" i="1"/>
  <c r="AU530" i="1"/>
  <c r="AT530" i="1"/>
  <c r="AS530" i="1"/>
  <c r="AQ530" i="1"/>
  <c r="AO530" i="1"/>
  <c r="BF530" i="1"/>
  <c r="BH530" i="1"/>
  <c r="BJ530" i="1"/>
  <c r="AP530" i="1"/>
  <c r="BE530" i="1"/>
  <c r="BK533" i="1"/>
  <c r="BJ528" i="1"/>
  <c r="BF528" i="1"/>
  <c r="AT528" i="1"/>
  <c r="AS528" i="1"/>
  <c r="AQ528" i="1"/>
  <c r="AU528" i="1"/>
  <c r="BI528" i="1"/>
  <c r="BE528" i="1"/>
  <c r="AO528" i="1"/>
  <c r="BH528" i="1"/>
  <c r="AP528" i="1"/>
  <c r="BJ527" i="1"/>
  <c r="BI527" i="1"/>
  <c r="BH527" i="1"/>
  <c r="AU527" i="1"/>
  <c r="AP527" i="1"/>
  <c r="BE527" i="1"/>
  <c r="BF527" i="1"/>
  <c r="AS527" i="1"/>
  <c r="AT527" i="1"/>
  <c r="AQ527" i="1"/>
  <c r="AO527" i="1"/>
  <c r="BG533" i="1"/>
  <c r="AI530" i="1"/>
  <c r="BG532" i="1"/>
  <c r="BK532" i="1"/>
  <c r="AV532" i="1"/>
  <c r="AI529" i="1"/>
  <c r="AI531" i="1"/>
  <c r="AI528" i="1"/>
  <c r="AI527" i="1"/>
  <c r="AA526" i="1"/>
  <c r="U526" i="1" s="1"/>
  <c r="AF526" i="1"/>
  <c r="AG526" i="1" s="1"/>
  <c r="AH526" i="1"/>
  <c r="AA525" i="1"/>
  <c r="U525" i="1" s="1"/>
  <c r="AF525" i="1"/>
  <c r="AG525" i="1" s="1"/>
  <c r="AH525" i="1"/>
  <c r="BQ532" i="1" l="1"/>
  <c r="BQ533" i="1"/>
  <c r="BL530" i="1"/>
  <c r="BL527" i="1"/>
  <c r="BL528" i="1"/>
  <c r="BL531" i="1"/>
  <c r="BL529" i="1"/>
  <c r="BG530" i="1"/>
  <c r="BH525" i="1"/>
  <c r="BE525" i="1"/>
  <c r="BF525" i="1"/>
  <c r="BI525" i="1"/>
  <c r="AT525" i="1"/>
  <c r="AO525" i="1"/>
  <c r="BJ525" i="1"/>
  <c r="AS525" i="1"/>
  <c r="AP525" i="1"/>
  <c r="AQ525" i="1"/>
  <c r="AU525" i="1"/>
  <c r="AV530" i="1"/>
  <c r="BI526" i="1"/>
  <c r="BH526" i="1"/>
  <c r="BE526" i="1"/>
  <c r="AP526" i="1"/>
  <c r="AT526" i="1"/>
  <c r="BF526" i="1"/>
  <c r="AU526" i="1"/>
  <c r="AQ526" i="1"/>
  <c r="BJ526" i="1"/>
  <c r="AS526" i="1"/>
  <c r="AO526" i="1"/>
  <c r="BK530" i="1"/>
  <c r="BG528" i="1"/>
  <c r="BK528" i="1"/>
  <c r="BG531" i="1"/>
  <c r="BK531" i="1"/>
  <c r="BG527" i="1"/>
  <c r="BK527" i="1"/>
  <c r="BG529" i="1"/>
  <c r="BK529" i="1"/>
  <c r="AV528" i="1"/>
  <c r="AV531" i="1"/>
  <c r="AV529" i="1"/>
  <c r="AV527" i="1"/>
  <c r="AI526" i="1"/>
  <c r="AI525" i="1"/>
  <c r="BQ530" i="1" l="1"/>
  <c r="BQ531" i="1"/>
  <c r="BQ527" i="1"/>
  <c r="BQ528" i="1"/>
  <c r="BQ529" i="1"/>
  <c r="BL525" i="1"/>
  <c r="BL526" i="1"/>
  <c r="BG525" i="1"/>
  <c r="BK525" i="1"/>
  <c r="BG526" i="1"/>
  <c r="BK526" i="1"/>
  <c r="AV525" i="1"/>
  <c r="AV526" i="1"/>
  <c r="AA524" i="1"/>
  <c r="U524" i="1" s="1"/>
  <c r="AF524" i="1"/>
  <c r="AG524" i="1" s="1"/>
  <c r="AH524" i="1"/>
  <c r="BQ525" i="1" l="1"/>
  <c r="BQ526" i="1"/>
  <c r="BF524" i="1"/>
  <c r="AU524" i="1"/>
  <c r="BI524" i="1"/>
  <c r="AT524" i="1"/>
  <c r="AO524" i="1"/>
  <c r="BE524" i="1"/>
  <c r="AQ524" i="1"/>
  <c r="BJ524" i="1"/>
  <c r="BH524" i="1"/>
  <c r="AS524" i="1"/>
  <c r="AP524" i="1"/>
  <c r="AI524" i="1"/>
  <c r="AA523" i="1"/>
  <c r="U523" i="1" s="1"/>
  <c r="AF523" i="1"/>
  <c r="AG523" i="1" s="1"/>
  <c r="AH523" i="1"/>
  <c r="BL524" i="1" l="1"/>
  <c r="BJ523" i="1"/>
  <c r="AU523" i="1"/>
  <c r="AS523" i="1"/>
  <c r="BE523" i="1"/>
  <c r="AQ523" i="1"/>
  <c r="BH523" i="1"/>
  <c r="AT523" i="1"/>
  <c r="BI523" i="1"/>
  <c r="BF523" i="1"/>
  <c r="AP523" i="1"/>
  <c r="AO523" i="1"/>
  <c r="BG524" i="1"/>
  <c r="BK524" i="1"/>
  <c r="AV524" i="1"/>
  <c r="AI523" i="1"/>
  <c r="BQ524" i="1" l="1"/>
  <c r="BL523" i="1"/>
  <c r="BG523" i="1"/>
  <c r="BK523" i="1"/>
  <c r="AV523" i="1"/>
  <c r="AA522" i="1"/>
  <c r="U522" i="1" s="1"/>
  <c r="AF522" i="1"/>
  <c r="AG522" i="1" s="1"/>
  <c r="AH522" i="1"/>
  <c r="BQ523" i="1" l="1"/>
  <c r="BJ522" i="1"/>
  <c r="BH522" i="1"/>
  <c r="AS522" i="1"/>
  <c r="AQ522" i="1"/>
  <c r="BE522" i="1"/>
  <c r="AT522" i="1"/>
  <c r="AP522" i="1"/>
  <c r="BI522" i="1"/>
  <c r="BF522" i="1"/>
  <c r="AO522" i="1"/>
  <c r="AU522" i="1"/>
  <c r="AI522" i="1"/>
  <c r="BL522" i="1" l="1"/>
  <c r="BG522" i="1"/>
  <c r="BK522" i="1"/>
  <c r="AV522" i="1"/>
  <c r="AA521" i="1"/>
  <c r="U521" i="1" s="1"/>
  <c r="AF521" i="1"/>
  <c r="AG521" i="1" s="1"/>
  <c r="AH521" i="1"/>
  <c r="BQ522" i="1" l="1"/>
  <c r="BJ521" i="1"/>
  <c r="BI521" i="1"/>
  <c r="BH521" i="1"/>
  <c r="AT521" i="1"/>
  <c r="BE521" i="1"/>
  <c r="BF521" i="1"/>
  <c r="AQ521" i="1"/>
  <c r="AO521" i="1"/>
  <c r="AS521" i="1"/>
  <c r="AP521" i="1"/>
  <c r="AU521" i="1"/>
  <c r="AI521" i="1"/>
  <c r="BL521" i="1" l="1"/>
  <c r="BG521" i="1"/>
  <c r="BK521" i="1"/>
  <c r="AV521" i="1"/>
  <c r="AA520" i="1"/>
  <c r="U520" i="1" s="1"/>
  <c r="AF520" i="1"/>
  <c r="AG520" i="1" s="1"/>
  <c r="AH520" i="1"/>
  <c r="AA518" i="1"/>
  <c r="U518" i="1" s="1"/>
  <c r="AF518" i="1"/>
  <c r="AG518" i="1" s="1"/>
  <c r="AH518" i="1"/>
  <c r="AA517" i="1"/>
  <c r="U517" i="1" s="1"/>
  <c r="AF517" i="1"/>
  <c r="AG517" i="1" s="1"/>
  <c r="AH517" i="1"/>
  <c r="BQ521" i="1" l="1"/>
  <c r="BI520" i="1"/>
  <c r="BE520" i="1"/>
  <c r="BF520" i="1"/>
  <c r="BH520" i="1"/>
  <c r="BJ520" i="1"/>
  <c r="AQ520" i="1"/>
  <c r="AT520" i="1"/>
  <c r="AO520" i="1"/>
  <c r="AU520" i="1"/>
  <c r="AS520" i="1"/>
  <c r="AP520" i="1"/>
  <c r="BJ518" i="1"/>
  <c r="BF518" i="1"/>
  <c r="AU518" i="1"/>
  <c r="AQ518" i="1"/>
  <c r="BH518" i="1"/>
  <c r="BE518" i="1"/>
  <c r="AP518" i="1"/>
  <c r="AT518" i="1"/>
  <c r="AO518" i="1"/>
  <c r="AS518" i="1"/>
  <c r="BI518" i="1"/>
  <c r="BJ517" i="1"/>
  <c r="BF517" i="1"/>
  <c r="AU517" i="1"/>
  <c r="AT517" i="1"/>
  <c r="AQ517" i="1"/>
  <c r="BH517" i="1"/>
  <c r="AP517" i="1"/>
  <c r="AO517" i="1"/>
  <c r="AS517" i="1"/>
  <c r="BI517" i="1"/>
  <c r="BE517" i="1"/>
  <c r="AI520" i="1"/>
  <c r="AI518" i="1"/>
  <c r="AI517" i="1"/>
  <c r="BL520" i="1" l="1"/>
  <c r="BL518" i="1"/>
  <c r="BL517" i="1"/>
  <c r="BG517" i="1"/>
  <c r="BK517" i="1"/>
  <c r="BG518" i="1"/>
  <c r="BK518" i="1"/>
  <c r="BG520" i="1"/>
  <c r="BK520" i="1"/>
  <c r="AV517" i="1"/>
  <c r="AV518" i="1"/>
  <c r="AV520" i="1"/>
  <c r="AA516" i="1"/>
  <c r="U516" i="1" s="1"/>
  <c r="AF516" i="1"/>
  <c r="AG516" i="1" s="1"/>
  <c r="AH516" i="1"/>
  <c r="AA515" i="1"/>
  <c r="U515" i="1" s="1"/>
  <c r="AF515" i="1"/>
  <c r="AG515" i="1" s="1"/>
  <c r="AH515" i="1"/>
  <c r="AA514" i="1"/>
  <c r="U514" i="1" s="1"/>
  <c r="AF514" i="1"/>
  <c r="AG514" i="1" s="1"/>
  <c r="AH514" i="1"/>
  <c r="BQ517" i="1" l="1"/>
  <c r="BQ518" i="1"/>
  <c r="BQ520" i="1"/>
  <c r="BH515" i="1"/>
  <c r="AT515" i="1"/>
  <c r="BJ515" i="1"/>
  <c r="BF515" i="1"/>
  <c r="AS515" i="1"/>
  <c r="AP515" i="1"/>
  <c r="AO515" i="1"/>
  <c r="BI515" i="1"/>
  <c r="AU515" i="1"/>
  <c r="BE515" i="1"/>
  <c r="AQ515" i="1"/>
  <c r="BH514" i="1"/>
  <c r="BI514" i="1"/>
  <c r="BJ514" i="1"/>
  <c r="BF514" i="1"/>
  <c r="AS514" i="1"/>
  <c r="AP514" i="1"/>
  <c r="AU514" i="1"/>
  <c r="BE514" i="1"/>
  <c r="AO514" i="1"/>
  <c r="AQ514" i="1"/>
  <c r="AT514" i="1"/>
  <c r="BJ516" i="1"/>
  <c r="BF516" i="1"/>
  <c r="AT516" i="1"/>
  <c r="BH516" i="1"/>
  <c r="AQ516" i="1"/>
  <c r="AS516" i="1"/>
  <c r="AO516" i="1"/>
  <c r="AU516" i="1"/>
  <c r="BI516" i="1"/>
  <c r="BE516" i="1"/>
  <c r="AP516" i="1"/>
  <c r="AI514" i="1"/>
  <c r="AI516" i="1"/>
  <c r="AI515" i="1"/>
  <c r="BL515" i="1" l="1"/>
  <c r="BL516" i="1"/>
  <c r="BL514" i="1"/>
  <c r="AV514" i="1"/>
  <c r="BK514" i="1"/>
  <c r="BG514" i="1"/>
  <c r="BG516" i="1"/>
  <c r="BK516" i="1"/>
  <c r="BG515" i="1"/>
  <c r="BK515" i="1"/>
  <c r="AV515" i="1"/>
  <c r="AV516" i="1"/>
  <c r="AA513" i="1"/>
  <c r="U513" i="1" s="1"/>
  <c r="AF513" i="1"/>
  <c r="AG513" i="1" s="1"/>
  <c r="AH513" i="1"/>
  <c r="AA512" i="1"/>
  <c r="U512" i="1" s="1"/>
  <c r="AF512" i="1"/>
  <c r="AG512" i="1" s="1"/>
  <c r="AH512" i="1"/>
  <c r="AH511" i="1"/>
  <c r="AF511" i="1"/>
  <c r="AG511" i="1" s="1"/>
  <c r="AA511" i="1"/>
  <c r="U511" i="1" s="1"/>
  <c r="AH510" i="1"/>
  <c r="AF510" i="1"/>
  <c r="AG510" i="1" s="1"/>
  <c r="AA510" i="1"/>
  <c r="U510" i="1" s="1"/>
  <c r="AA509" i="1"/>
  <c r="U509" i="1" s="1"/>
  <c r="AF509" i="1"/>
  <c r="AG509" i="1" s="1"/>
  <c r="AH509" i="1"/>
  <c r="AA508" i="1"/>
  <c r="U508" i="1" s="1"/>
  <c r="AF508" i="1"/>
  <c r="AG508" i="1" s="1"/>
  <c r="AH508" i="1"/>
  <c r="AA507" i="1"/>
  <c r="U507" i="1" s="1"/>
  <c r="AF507" i="1"/>
  <c r="AG507" i="1" s="1"/>
  <c r="AH507" i="1"/>
  <c r="AA506" i="1"/>
  <c r="U506" i="1" s="1"/>
  <c r="AF506" i="1"/>
  <c r="AG506" i="1" s="1"/>
  <c r="AH506" i="1"/>
  <c r="AA505" i="1"/>
  <c r="U505" i="1" s="1"/>
  <c r="AF505" i="1"/>
  <c r="AG505" i="1" s="1"/>
  <c r="AH505" i="1"/>
  <c r="BQ516" i="1" l="1"/>
  <c r="BQ514" i="1"/>
  <c r="BQ515" i="1"/>
  <c r="BH506" i="1"/>
  <c r="AU506" i="1"/>
  <c r="BE506" i="1"/>
  <c r="AQ506" i="1"/>
  <c r="BF506" i="1"/>
  <c r="BI506" i="1"/>
  <c r="BJ506" i="1"/>
  <c r="AP506" i="1"/>
  <c r="AS506" i="1"/>
  <c r="AT506" i="1"/>
  <c r="AO506" i="1"/>
  <c r="BJ507" i="1"/>
  <c r="BE507" i="1"/>
  <c r="BH507" i="1"/>
  <c r="AQ507" i="1"/>
  <c r="BI507" i="1"/>
  <c r="BF507" i="1"/>
  <c r="AP507" i="1"/>
  <c r="AU507" i="1"/>
  <c r="AS507" i="1"/>
  <c r="AO507" i="1"/>
  <c r="AT507" i="1"/>
  <c r="BH512" i="1"/>
  <c r="BJ512" i="1"/>
  <c r="BI512" i="1"/>
  <c r="BE512" i="1"/>
  <c r="AO512" i="1"/>
  <c r="AU512" i="1"/>
  <c r="AS512" i="1"/>
  <c r="AQ512" i="1"/>
  <c r="BF512" i="1"/>
  <c r="AP512" i="1"/>
  <c r="AT512" i="1"/>
  <c r="BJ511" i="1"/>
  <c r="BI511" i="1"/>
  <c r="BE511" i="1"/>
  <c r="AS511" i="1"/>
  <c r="AU511" i="1"/>
  <c r="AT511" i="1"/>
  <c r="BH511" i="1"/>
  <c r="BF511" i="1"/>
  <c r="AO511" i="1"/>
  <c r="AP511" i="1"/>
  <c r="AQ511" i="1"/>
  <c r="BI508" i="1"/>
  <c r="BJ508" i="1"/>
  <c r="BE508" i="1"/>
  <c r="BF508" i="1"/>
  <c r="AQ508" i="1"/>
  <c r="AT508" i="1"/>
  <c r="AP508" i="1"/>
  <c r="AU508" i="1"/>
  <c r="AS508" i="1"/>
  <c r="AO508" i="1"/>
  <c r="BH508" i="1"/>
  <c r="BI505" i="1"/>
  <c r="BF505" i="1"/>
  <c r="AU505" i="1"/>
  <c r="BE505" i="1"/>
  <c r="AQ505" i="1"/>
  <c r="AT505" i="1"/>
  <c r="BJ505" i="1"/>
  <c r="AP505" i="1"/>
  <c r="AS505" i="1"/>
  <c r="AO505" i="1"/>
  <c r="BH505" i="1"/>
  <c r="BI513" i="1"/>
  <c r="BH513" i="1"/>
  <c r="BJ513" i="1"/>
  <c r="AO513" i="1"/>
  <c r="AU513" i="1"/>
  <c r="AS513" i="1"/>
  <c r="AQ513" i="1"/>
  <c r="AT513" i="1"/>
  <c r="BF513" i="1"/>
  <c r="AP513" i="1"/>
  <c r="BE513" i="1"/>
  <c r="BJ509" i="1"/>
  <c r="BI509" i="1"/>
  <c r="AU509" i="1"/>
  <c r="BF509" i="1"/>
  <c r="AT509" i="1"/>
  <c r="BE509" i="1"/>
  <c r="AS509" i="1"/>
  <c r="AQ509" i="1"/>
  <c r="AO509" i="1"/>
  <c r="AP509" i="1"/>
  <c r="BH509" i="1"/>
  <c r="BJ510" i="1"/>
  <c r="AS510" i="1"/>
  <c r="BI510" i="1"/>
  <c r="AU510" i="1"/>
  <c r="BH510" i="1"/>
  <c r="AT510" i="1"/>
  <c r="AO510" i="1"/>
  <c r="AP510" i="1"/>
  <c r="BF510" i="1"/>
  <c r="BE510" i="1"/>
  <c r="AQ510" i="1"/>
  <c r="AI507" i="1"/>
  <c r="AI511" i="1"/>
  <c r="AI512" i="1"/>
  <c r="AI513" i="1"/>
  <c r="AI510" i="1"/>
  <c r="AI509" i="1"/>
  <c r="AI508" i="1"/>
  <c r="AI506" i="1"/>
  <c r="AI505" i="1"/>
  <c r="BL512" i="1" l="1"/>
  <c r="BL509" i="1"/>
  <c r="BL510" i="1"/>
  <c r="BL511" i="1"/>
  <c r="BL513" i="1"/>
  <c r="BL505" i="1"/>
  <c r="BL507" i="1"/>
  <c r="BL506" i="1"/>
  <c r="BL508" i="1"/>
  <c r="BK511" i="1"/>
  <c r="BG511" i="1"/>
  <c r="BK507" i="1"/>
  <c r="BG507" i="1"/>
  <c r="AV511" i="1"/>
  <c r="AV507" i="1"/>
  <c r="BG513" i="1"/>
  <c r="BK513" i="1"/>
  <c r="BG505" i="1"/>
  <c r="BK505" i="1"/>
  <c r="BG512" i="1"/>
  <c r="BK512" i="1"/>
  <c r="BG506" i="1"/>
  <c r="BK506" i="1"/>
  <c r="BG508" i="1"/>
  <c r="BK508" i="1"/>
  <c r="BG509" i="1"/>
  <c r="BK509" i="1"/>
  <c r="BG510" i="1"/>
  <c r="BK510" i="1"/>
  <c r="AV509" i="1"/>
  <c r="AV510" i="1"/>
  <c r="AV513" i="1"/>
  <c r="AV505" i="1"/>
  <c r="AV512" i="1"/>
  <c r="AV506" i="1"/>
  <c r="AV508" i="1"/>
  <c r="AA504" i="1"/>
  <c r="U504" i="1" s="1"/>
  <c r="AF504" i="1"/>
  <c r="AG504" i="1" s="1"/>
  <c r="AH504" i="1"/>
  <c r="AA503" i="1"/>
  <c r="U503" i="1" s="1"/>
  <c r="AF503" i="1"/>
  <c r="AG503" i="1" s="1"/>
  <c r="AH503" i="1"/>
  <c r="AH502" i="1"/>
  <c r="AF502" i="1"/>
  <c r="AG502" i="1" s="1"/>
  <c r="AA502" i="1"/>
  <c r="U502" i="1" s="1"/>
  <c r="AH501" i="1"/>
  <c r="AF501" i="1"/>
  <c r="AG501" i="1" s="1"/>
  <c r="AA501" i="1"/>
  <c r="U501" i="1" s="1"/>
  <c r="AA500" i="1"/>
  <c r="U500" i="1" s="1"/>
  <c r="AF500" i="1"/>
  <c r="AG500" i="1" s="1"/>
  <c r="AH500" i="1"/>
  <c r="AA499" i="1"/>
  <c r="U499" i="1" s="1"/>
  <c r="AF499" i="1"/>
  <c r="AG499" i="1" s="1"/>
  <c r="AH499" i="1"/>
  <c r="BQ513" i="1" l="1"/>
  <c r="BQ506" i="1"/>
  <c r="BQ508" i="1"/>
  <c r="BQ511" i="1"/>
  <c r="BQ512" i="1"/>
  <c r="BQ510" i="1"/>
  <c r="BQ507" i="1"/>
  <c r="BQ505" i="1"/>
  <c r="BQ509" i="1"/>
  <c r="BJ504" i="1"/>
  <c r="BI504" i="1"/>
  <c r="BF504" i="1"/>
  <c r="AT504" i="1"/>
  <c r="AQ504" i="1"/>
  <c r="AP504" i="1"/>
  <c r="AS504" i="1"/>
  <c r="AU504" i="1"/>
  <c r="AO504" i="1"/>
  <c r="BH504" i="1"/>
  <c r="BE504" i="1"/>
  <c r="BI501" i="1"/>
  <c r="AS501" i="1"/>
  <c r="AO501" i="1"/>
  <c r="BJ501" i="1"/>
  <c r="AP501" i="1"/>
  <c r="AT501" i="1"/>
  <c r="BF501" i="1"/>
  <c r="BE501" i="1"/>
  <c r="AQ501" i="1"/>
  <c r="AU501" i="1"/>
  <c r="BH501" i="1"/>
  <c r="BI500" i="1"/>
  <c r="BH500" i="1"/>
  <c r="AS500" i="1"/>
  <c r="AO500" i="1"/>
  <c r="BJ500" i="1"/>
  <c r="AT500" i="1"/>
  <c r="BF500" i="1"/>
  <c r="BE500" i="1"/>
  <c r="AU500" i="1"/>
  <c r="AP500" i="1"/>
  <c r="AQ500" i="1"/>
  <c r="BH502" i="1"/>
  <c r="BF502" i="1"/>
  <c r="AT502" i="1"/>
  <c r="AP502" i="1"/>
  <c r="BI502" i="1"/>
  <c r="AS502" i="1"/>
  <c r="BJ502" i="1"/>
  <c r="AO502" i="1"/>
  <c r="BE502" i="1"/>
  <c r="AU502" i="1"/>
  <c r="AQ502" i="1"/>
  <c r="BJ499" i="1"/>
  <c r="BH499" i="1"/>
  <c r="AS499" i="1"/>
  <c r="BI499" i="1"/>
  <c r="BF499" i="1"/>
  <c r="BE499" i="1"/>
  <c r="AO499" i="1"/>
  <c r="AQ499" i="1"/>
  <c r="AP499" i="1"/>
  <c r="AU499" i="1"/>
  <c r="AT499" i="1"/>
  <c r="BJ503" i="1"/>
  <c r="BF503" i="1"/>
  <c r="AT503" i="1"/>
  <c r="AP503" i="1"/>
  <c r="BI503" i="1"/>
  <c r="AO503" i="1"/>
  <c r="AU503" i="1"/>
  <c r="BH503" i="1"/>
  <c r="AS503" i="1"/>
  <c r="BE503" i="1"/>
  <c r="AQ503" i="1"/>
  <c r="AI504" i="1"/>
  <c r="AI502" i="1"/>
  <c r="AI503" i="1"/>
  <c r="AI501" i="1"/>
  <c r="AI500" i="1"/>
  <c r="AI499" i="1"/>
  <c r="BL499" i="1" l="1"/>
  <c r="BL500" i="1"/>
  <c r="BL501" i="1"/>
  <c r="BL503" i="1"/>
  <c r="BL504" i="1"/>
  <c r="BL502" i="1"/>
  <c r="BG500" i="1"/>
  <c r="BK500" i="1"/>
  <c r="BG501" i="1"/>
  <c r="BK501" i="1"/>
  <c r="BG503" i="1"/>
  <c r="BK503" i="1"/>
  <c r="BG502" i="1"/>
  <c r="BK502" i="1"/>
  <c r="BG504" i="1"/>
  <c r="BK504" i="1"/>
  <c r="BG499" i="1"/>
  <c r="BK499" i="1"/>
  <c r="AV499" i="1"/>
  <c r="AV503" i="1"/>
  <c r="AV502" i="1"/>
  <c r="AV500" i="1"/>
  <c r="AV501" i="1"/>
  <c r="AV504" i="1"/>
  <c r="AA498" i="1"/>
  <c r="U498" i="1" s="1"/>
  <c r="AF498" i="1"/>
  <c r="AG498" i="1" s="1"/>
  <c r="AH498" i="1"/>
  <c r="BQ501" i="1" l="1"/>
  <c r="BQ500" i="1"/>
  <c r="BQ504" i="1"/>
  <c r="BQ503" i="1"/>
  <c r="BQ502" i="1"/>
  <c r="BQ499" i="1"/>
  <c r="BJ498" i="1"/>
  <c r="AS498" i="1"/>
  <c r="BE498" i="1"/>
  <c r="BI498" i="1"/>
  <c r="BF498" i="1"/>
  <c r="BH498" i="1"/>
  <c r="AT498" i="1"/>
  <c r="AQ498" i="1"/>
  <c r="AO498" i="1"/>
  <c r="AP498" i="1"/>
  <c r="AU498" i="1"/>
  <c r="AI498"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F5" i="1"/>
  <c r="AG5" i="1" s="1"/>
  <c r="AF6" i="1"/>
  <c r="AG6" i="1" s="1"/>
  <c r="AF7" i="1"/>
  <c r="AG7" i="1" s="1"/>
  <c r="AF8" i="1"/>
  <c r="AG8" i="1" s="1"/>
  <c r="AF9" i="1"/>
  <c r="AG9" i="1" s="1"/>
  <c r="AF10" i="1"/>
  <c r="AG10" i="1" s="1"/>
  <c r="AF11" i="1"/>
  <c r="AG11" i="1" s="1"/>
  <c r="AF12" i="1"/>
  <c r="AG12" i="1" s="1"/>
  <c r="AF13" i="1"/>
  <c r="AG13" i="1" s="1"/>
  <c r="AF14" i="1"/>
  <c r="AG14" i="1" s="1"/>
  <c r="AF15" i="1"/>
  <c r="AG15" i="1" s="1"/>
  <c r="AF16" i="1"/>
  <c r="AG16" i="1" s="1"/>
  <c r="AF17" i="1"/>
  <c r="AG17" i="1" s="1"/>
  <c r="AF18" i="1"/>
  <c r="AG18" i="1" s="1"/>
  <c r="AF19" i="1"/>
  <c r="AG19" i="1" s="1"/>
  <c r="AF20" i="1"/>
  <c r="AG20" i="1" s="1"/>
  <c r="AF21" i="1"/>
  <c r="AG21" i="1" s="1"/>
  <c r="AF22" i="1"/>
  <c r="AG22" i="1" s="1"/>
  <c r="AF23" i="1"/>
  <c r="AG23" i="1" s="1"/>
  <c r="AF24" i="1"/>
  <c r="AG24" i="1" s="1"/>
  <c r="AF25" i="1"/>
  <c r="AG25" i="1" s="1"/>
  <c r="AF26" i="1"/>
  <c r="AG26" i="1" s="1"/>
  <c r="AF27" i="1"/>
  <c r="AG27" i="1" s="1"/>
  <c r="AF28" i="1"/>
  <c r="AG28" i="1" s="1"/>
  <c r="AF29" i="1"/>
  <c r="AG29" i="1" s="1"/>
  <c r="AF30" i="1"/>
  <c r="AG30" i="1" s="1"/>
  <c r="AF31" i="1"/>
  <c r="AG31" i="1" s="1"/>
  <c r="AF32" i="1"/>
  <c r="AG32" i="1" s="1"/>
  <c r="AF33" i="1"/>
  <c r="AG33" i="1" s="1"/>
  <c r="AF34" i="1"/>
  <c r="AG34" i="1" s="1"/>
  <c r="AF35" i="1"/>
  <c r="AG35" i="1" s="1"/>
  <c r="AF36" i="1"/>
  <c r="AG36" i="1" s="1"/>
  <c r="AF37" i="1"/>
  <c r="AG37" i="1" s="1"/>
  <c r="AF38" i="1"/>
  <c r="AG38" i="1" s="1"/>
  <c r="AF39" i="1"/>
  <c r="AG39" i="1" s="1"/>
  <c r="AF40" i="1"/>
  <c r="AG40" i="1" s="1"/>
  <c r="AF41" i="1"/>
  <c r="AG41" i="1" s="1"/>
  <c r="AF42" i="1"/>
  <c r="AG42" i="1" s="1"/>
  <c r="AF43" i="1"/>
  <c r="AG43" i="1" s="1"/>
  <c r="AF44" i="1"/>
  <c r="AG44" i="1" s="1"/>
  <c r="AF45" i="1"/>
  <c r="AG45" i="1" s="1"/>
  <c r="AF46" i="1"/>
  <c r="AG46" i="1" s="1"/>
  <c r="AF47" i="1"/>
  <c r="AG47" i="1" s="1"/>
  <c r="AF48" i="1"/>
  <c r="AG48" i="1" s="1"/>
  <c r="AF49" i="1"/>
  <c r="AG49" i="1" s="1"/>
  <c r="AF50" i="1"/>
  <c r="AG50" i="1" s="1"/>
  <c r="AF51" i="1"/>
  <c r="AG51" i="1" s="1"/>
  <c r="AF52" i="1"/>
  <c r="AG52" i="1" s="1"/>
  <c r="AF53" i="1"/>
  <c r="AG53" i="1" s="1"/>
  <c r="AF54" i="1"/>
  <c r="AG54" i="1" s="1"/>
  <c r="AF55" i="1"/>
  <c r="AG55" i="1" s="1"/>
  <c r="AF56" i="1"/>
  <c r="AG56" i="1" s="1"/>
  <c r="AF57" i="1"/>
  <c r="AG57" i="1" s="1"/>
  <c r="AF58" i="1"/>
  <c r="AG58" i="1" s="1"/>
  <c r="AF59" i="1"/>
  <c r="AG59" i="1" s="1"/>
  <c r="AF60" i="1"/>
  <c r="AG60" i="1" s="1"/>
  <c r="AF61" i="1"/>
  <c r="AG61" i="1" s="1"/>
  <c r="AF62" i="1"/>
  <c r="AG62" i="1" s="1"/>
  <c r="AF63" i="1"/>
  <c r="AG63" i="1" s="1"/>
  <c r="AF64" i="1"/>
  <c r="AG64" i="1" s="1"/>
  <c r="AF65" i="1"/>
  <c r="AG65" i="1" s="1"/>
  <c r="AF66" i="1"/>
  <c r="AG66" i="1" s="1"/>
  <c r="AF67" i="1"/>
  <c r="AG67" i="1" s="1"/>
  <c r="AF68" i="1"/>
  <c r="AG68" i="1" s="1"/>
  <c r="AF69" i="1"/>
  <c r="AG69" i="1" s="1"/>
  <c r="AF70" i="1"/>
  <c r="AG70" i="1" s="1"/>
  <c r="AF71" i="1"/>
  <c r="AG71" i="1" s="1"/>
  <c r="AF72" i="1"/>
  <c r="AG72" i="1" s="1"/>
  <c r="AF73" i="1"/>
  <c r="AG73" i="1" s="1"/>
  <c r="AF74" i="1"/>
  <c r="AG74" i="1" s="1"/>
  <c r="AF75" i="1"/>
  <c r="AG75" i="1" s="1"/>
  <c r="AF76" i="1"/>
  <c r="AG76" i="1" s="1"/>
  <c r="AF77" i="1"/>
  <c r="AG77" i="1" s="1"/>
  <c r="AF78" i="1"/>
  <c r="AG78" i="1" s="1"/>
  <c r="AF79" i="1"/>
  <c r="AG79" i="1" s="1"/>
  <c r="AF80" i="1"/>
  <c r="AG80" i="1" s="1"/>
  <c r="AF81" i="1"/>
  <c r="AG81" i="1" s="1"/>
  <c r="AF82" i="1"/>
  <c r="AG82" i="1" s="1"/>
  <c r="AF83" i="1"/>
  <c r="AG83" i="1" s="1"/>
  <c r="AF84" i="1"/>
  <c r="AG84" i="1" s="1"/>
  <c r="AF85" i="1"/>
  <c r="AG85" i="1" s="1"/>
  <c r="AF86" i="1"/>
  <c r="AG86" i="1" s="1"/>
  <c r="AF87" i="1"/>
  <c r="AG87" i="1" s="1"/>
  <c r="AF88" i="1"/>
  <c r="AG88" i="1" s="1"/>
  <c r="AF89" i="1"/>
  <c r="AG89" i="1" s="1"/>
  <c r="AF90" i="1"/>
  <c r="AG90" i="1" s="1"/>
  <c r="AF91" i="1"/>
  <c r="AG91" i="1" s="1"/>
  <c r="AF92" i="1"/>
  <c r="AG92" i="1" s="1"/>
  <c r="AF93" i="1"/>
  <c r="AG93" i="1" s="1"/>
  <c r="AF94" i="1"/>
  <c r="AG94" i="1" s="1"/>
  <c r="AF95" i="1"/>
  <c r="AG95" i="1" s="1"/>
  <c r="AF96" i="1"/>
  <c r="AG96" i="1" s="1"/>
  <c r="AF97" i="1"/>
  <c r="AG97" i="1" s="1"/>
  <c r="AF98" i="1"/>
  <c r="AG98" i="1" s="1"/>
  <c r="AF99" i="1"/>
  <c r="AG99" i="1" s="1"/>
  <c r="AF100" i="1"/>
  <c r="AG100" i="1" s="1"/>
  <c r="AF101" i="1"/>
  <c r="AG101" i="1" s="1"/>
  <c r="AF102" i="1"/>
  <c r="AG102" i="1" s="1"/>
  <c r="AF103" i="1"/>
  <c r="AG103" i="1" s="1"/>
  <c r="AF104" i="1"/>
  <c r="AG104" i="1" s="1"/>
  <c r="AF105" i="1"/>
  <c r="AG105" i="1" s="1"/>
  <c r="AF106" i="1"/>
  <c r="AG106" i="1" s="1"/>
  <c r="AF107" i="1"/>
  <c r="AG107" i="1" s="1"/>
  <c r="AF108" i="1"/>
  <c r="AG108" i="1" s="1"/>
  <c r="AF109" i="1"/>
  <c r="AG109" i="1" s="1"/>
  <c r="AF110" i="1"/>
  <c r="AG110" i="1" s="1"/>
  <c r="AF111" i="1"/>
  <c r="AG111" i="1" s="1"/>
  <c r="AF112" i="1"/>
  <c r="AG112" i="1" s="1"/>
  <c r="AF113" i="1"/>
  <c r="AG113" i="1" s="1"/>
  <c r="AF114" i="1"/>
  <c r="AG114" i="1" s="1"/>
  <c r="AF115" i="1"/>
  <c r="AG115" i="1" s="1"/>
  <c r="AF116" i="1"/>
  <c r="AG116" i="1" s="1"/>
  <c r="AF117" i="1"/>
  <c r="AG117" i="1" s="1"/>
  <c r="AF118" i="1"/>
  <c r="AG118" i="1" s="1"/>
  <c r="AF119" i="1"/>
  <c r="AG119" i="1" s="1"/>
  <c r="AF120" i="1"/>
  <c r="AG120" i="1" s="1"/>
  <c r="AF121" i="1"/>
  <c r="AG121" i="1" s="1"/>
  <c r="AF122" i="1"/>
  <c r="AG122" i="1" s="1"/>
  <c r="AF123" i="1"/>
  <c r="AG123" i="1" s="1"/>
  <c r="AF124" i="1"/>
  <c r="AG124" i="1" s="1"/>
  <c r="AF125" i="1"/>
  <c r="AG125" i="1" s="1"/>
  <c r="AF126" i="1"/>
  <c r="AG126" i="1" s="1"/>
  <c r="AF127" i="1"/>
  <c r="AG127" i="1" s="1"/>
  <c r="AF128" i="1"/>
  <c r="AG128" i="1" s="1"/>
  <c r="AF129" i="1"/>
  <c r="AG129" i="1" s="1"/>
  <c r="AF130" i="1"/>
  <c r="AG130" i="1" s="1"/>
  <c r="AF131" i="1"/>
  <c r="AG131" i="1" s="1"/>
  <c r="AF132" i="1"/>
  <c r="AG132" i="1" s="1"/>
  <c r="AF133" i="1"/>
  <c r="AG133" i="1" s="1"/>
  <c r="AF134" i="1"/>
  <c r="AG134" i="1" s="1"/>
  <c r="AF135" i="1"/>
  <c r="AG135" i="1" s="1"/>
  <c r="AF136" i="1"/>
  <c r="AG136" i="1" s="1"/>
  <c r="AF137" i="1"/>
  <c r="AG137" i="1" s="1"/>
  <c r="AF138" i="1"/>
  <c r="AG138" i="1" s="1"/>
  <c r="AF139" i="1"/>
  <c r="AG139" i="1" s="1"/>
  <c r="AF140" i="1"/>
  <c r="AG140" i="1" s="1"/>
  <c r="AF141" i="1"/>
  <c r="AG141" i="1" s="1"/>
  <c r="AF142" i="1"/>
  <c r="AG142" i="1" s="1"/>
  <c r="AF143" i="1"/>
  <c r="AG143" i="1" s="1"/>
  <c r="AF144" i="1"/>
  <c r="AG144" i="1" s="1"/>
  <c r="AF145" i="1"/>
  <c r="AG145" i="1" s="1"/>
  <c r="AF146" i="1"/>
  <c r="AG146" i="1" s="1"/>
  <c r="AF147" i="1"/>
  <c r="AG147" i="1" s="1"/>
  <c r="AF148" i="1"/>
  <c r="AG148" i="1" s="1"/>
  <c r="AF149" i="1"/>
  <c r="AG149" i="1" s="1"/>
  <c r="AF150" i="1"/>
  <c r="AG150" i="1" s="1"/>
  <c r="AF151" i="1"/>
  <c r="AG151" i="1" s="1"/>
  <c r="AF152" i="1"/>
  <c r="AG152" i="1" s="1"/>
  <c r="AF153" i="1"/>
  <c r="AG153" i="1" s="1"/>
  <c r="AF154" i="1"/>
  <c r="AG154" i="1" s="1"/>
  <c r="AF155" i="1"/>
  <c r="AG155" i="1" s="1"/>
  <c r="AF156" i="1"/>
  <c r="AG156" i="1" s="1"/>
  <c r="AF157" i="1"/>
  <c r="AG157" i="1" s="1"/>
  <c r="AF158" i="1"/>
  <c r="AG158" i="1" s="1"/>
  <c r="AF159" i="1"/>
  <c r="AG159" i="1" s="1"/>
  <c r="AF160" i="1"/>
  <c r="AG160" i="1" s="1"/>
  <c r="AF161" i="1"/>
  <c r="AG161" i="1" s="1"/>
  <c r="AF162" i="1"/>
  <c r="AG162" i="1" s="1"/>
  <c r="AF163" i="1"/>
  <c r="AG163" i="1" s="1"/>
  <c r="AF164" i="1"/>
  <c r="AG164" i="1" s="1"/>
  <c r="AF165" i="1"/>
  <c r="AG165" i="1" s="1"/>
  <c r="AF166" i="1"/>
  <c r="AG166" i="1" s="1"/>
  <c r="AF167" i="1"/>
  <c r="AG167" i="1" s="1"/>
  <c r="AF168" i="1"/>
  <c r="AG168" i="1" s="1"/>
  <c r="AF169" i="1"/>
  <c r="AG169" i="1" s="1"/>
  <c r="AF170" i="1"/>
  <c r="AG170" i="1" s="1"/>
  <c r="AF171" i="1"/>
  <c r="AG171" i="1" s="1"/>
  <c r="AF172" i="1"/>
  <c r="AG172" i="1" s="1"/>
  <c r="AF173" i="1"/>
  <c r="AG173" i="1" s="1"/>
  <c r="AF174" i="1"/>
  <c r="AG174" i="1" s="1"/>
  <c r="AF175" i="1"/>
  <c r="AG175" i="1" s="1"/>
  <c r="AF176" i="1"/>
  <c r="AG176" i="1" s="1"/>
  <c r="AF177" i="1"/>
  <c r="AG177" i="1" s="1"/>
  <c r="AF178" i="1"/>
  <c r="AG178" i="1" s="1"/>
  <c r="AF179" i="1"/>
  <c r="AG179" i="1" s="1"/>
  <c r="AF180" i="1"/>
  <c r="AG180" i="1" s="1"/>
  <c r="AF181" i="1"/>
  <c r="AG181" i="1" s="1"/>
  <c r="AF182" i="1"/>
  <c r="AG182" i="1" s="1"/>
  <c r="AF183" i="1"/>
  <c r="AG183" i="1" s="1"/>
  <c r="AF184" i="1"/>
  <c r="AG184" i="1" s="1"/>
  <c r="AF185" i="1"/>
  <c r="AG185" i="1" s="1"/>
  <c r="AF186" i="1"/>
  <c r="AG186" i="1" s="1"/>
  <c r="AF187" i="1"/>
  <c r="AG187" i="1" s="1"/>
  <c r="AF188" i="1"/>
  <c r="AG188" i="1" s="1"/>
  <c r="AF189" i="1"/>
  <c r="AG189" i="1" s="1"/>
  <c r="AF190" i="1"/>
  <c r="AG190" i="1" s="1"/>
  <c r="AF191" i="1"/>
  <c r="AG191" i="1" s="1"/>
  <c r="AF192" i="1"/>
  <c r="AG192" i="1" s="1"/>
  <c r="AF193" i="1"/>
  <c r="AG193" i="1" s="1"/>
  <c r="AF194" i="1"/>
  <c r="AG194" i="1" s="1"/>
  <c r="AF195" i="1"/>
  <c r="AG195" i="1" s="1"/>
  <c r="AF196" i="1"/>
  <c r="AG196" i="1" s="1"/>
  <c r="AF197" i="1"/>
  <c r="AG197" i="1" s="1"/>
  <c r="AF198" i="1"/>
  <c r="AG198" i="1" s="1"/>
  <c r="AF199" i="1"/>
  <c r="AG199" i="1" s="1"/>
  <c r="AF200" i="1"/>
  <c r="AG200" i="1" s="1"/>
  <c r="AF201" i="1"/>
  <c r="AG201" i="1" s="1"/>
  <c r="AF202" i="1"/>
  <c r="AG202" i="1" s="1"/>
  <c r="AF203" i="1"/>
  <c r="AG203" i="1" s="1"/>
  <c r="AF204" i="1"/>
  <c r="AG204" i="1" s="1"/>
  <c r="AF205" i="1"/>
  <c r="AG205" i="1" s="1"/>
  <c r="AF206" i="1"/>
  <c r="AG206" i="1" s="1"/>
  <c r="AF207" i="1"/>
  <c r="AG207" i="1" s="1"/>
  <c r="AF208" i="1"/>
  <c r="AG208" i="1" s="1"/>
  <c r="AF209" i="1"/>
  <c r="AG209" i="1" s="1"/>
  <c r="AF210" i="1"/>
  <c r="AG210" i="1" s="1"/>
  <c r="AF211" i="1"/>
  <c r="AG211" i="1" s="1"/>
  <c r="AF212" i="1"/>
  <c r="AG212" i="1" s="1"/>
  <c r="AF213" i="1"/>
  <c r="AG213" i="1" s="1"/>
  <c r="AF214" i="1"/>
  <c r="AG214" i="1" s="1"/>
  <c r="AF215" i="1"/>
  <c r="AG215" i="1" s="1"/>
  <c r="AF216" i="1"/>
  <c r="AG216" i="1" s="1"/>
  <c r="AF217" i="1"/>
  <c r="AG217" i="1" s="1"/>
  <c r="AF218" i="1"/>
  <c r="AG218" i="1" s="1"/>
  <c r="AF219" i="1"/>
  <c r="AG219" i="1" s="1"/>
  <c r="AF220" i="1"/>
  <c r="AG220" i="1" s="1"/>
  <c r="AF221" i="1"/>
  <c r="AG221" i="1" s="1"/>
  <c r="AF222" i="1"/>
  <c r="AG222" i="1" s="1"/>
  <c r="AF223" i="1"/>
  <c r="AG223" i="1" s="1"/>
  <c r="AF224" i="1"/>
  <c r="AG224" i="1" s="1"/>
  <c r="AF225" i="1"/>
  <c r="AG225" i="1" s="1"/>
  <c r="AF226" i="1"/>
  <c r="AG226" i="1" s="1"/>
  <c r="AF227" i="1"/>
  <c r="AG227" i="1" s="1"/>
  <c r="AF228" i="1"/>
  <c r="AG228" i="1" s="1"/>
  <c r="AF229" i="1"/>
  <c r="AG229" i="1" s="1"/>
  <c r="AF230" i="1"/>
  <c r="AG230" i="1" s="1"/>
  <c r="AF231" i="1"/>
  <c r="AG231" i="1" s="1"/>
  <c r="AF232" i="1"/>
  <c r="AG232" i="1" s="1"/>
  <c r="AF233" i="1"/>
  <c r="AG233" i="1" s="1"/>
  <c r="AF234" i="1"/>
  <c r="AG234" i="1" s="1"/>
  <c r="AF235" i="1"/>
  <c r="AG235" i="1" s="1"/>
  <c r="AF236" i="1"/>
  <c r="AG236" i="1" s="1"/>
  <c r="AF237" i="1"/>
  <c r="AG237" i="1" s="1"/>
  <c r="AF238" i="1"/>
  <c r="AG238" i="1" s="1"/>
  <c r="AF239" i="1"/>
  <c r="AG239" i="1" s="1"/>
  <c r="AF240" i="1"/>
  <c r="AG240" i="1" s="1"/>
  <c r="AF241" i="1"/>
  <c r="AG241" i="1" s="1"/>
  <c r="AF242" i="1"/>
  <c r="AG242" i="1" s="1"/>
  <c r="AF243" i="1"/>
  <c r="AG243" i="1" s="1"/>
  <c r="AF244" i="1"/>
  <c r="AG244" i="1" s="1"/>
  <c r="AF245" i="1"/>
  <c r="AG245" i="1" s="1"/>
  <c r="AF246" i="1"/>
  <c r="AG246" i="1" s="1"/>
  <c r="AF247" i="1"/>
  <c r="AG247" i="1" s="1"/>
  <c r="AF248" i="1"/>
  <c r="AG248" i="1" s="1"/>
  <c r="AF249" i="1"/>
  <c r="AG249" i="1" s="1"/>
  <c r="AF250" i="1"/>
  <c r="AG250" i="1" s="1"/>
  <c r="AF251" i="1"/>
  <c r="AG251" i="1" s="1"/>
  <c r="AF252" i="1"/>
  <c r="AG252" i="1" s="1"/>
  <c r="AF253" i="1"/>
  <c r="AG253" i="1" s="1"/>
  <c r="AF254" i="1"/>
  <c r="AG254" i="1" s="1"/>
  <c r="AF255" i="1"/>
  <c r="AG255" i="1" s="1"/>
  <c r="AF256" i="1"/>
  <c r="AG256" i="1" s="1"/>
  <c r="AF257" i="1"/>
  <c r="AG257" i="1" s="1"/>
  <c r="AF258" i="1"/>
  <c r="AG258" i="1" s="1"/>
  <c r="AF259" i="1"/>
  <c r="AG259" i="1" s="1"/>
  <c r="AF260" i="1"/>
  <c r="AG260" i="1" s="1"/>
  <c r="AF261" i="1"/>
  <c r="AG261" i="1" s="1"/>
  <c r="AF262" i="1"/>
  <c r="AG262" i="1" s="1"/>
  <c r="AF263" i="1"/>
  <c r="AG263" i="1" s="1"/>
  <c r="AF264" i="1"/>
  <c r="AG264" i="1" s="1"/>
  <c r="AF265" i="1"/>
  <c r="AG265" i="1" s="1"/>
  <c r="AF266" i="1"/>
  <c r="AG266" i="1" s="1"/>
  <c r="AF267" i="1"/>
  <c r="AG267" i="1" s="1"/>
  <c r="AF268" i="1"/>
  <c r="AG268" i="1" s="1"/>
  <c r="AF269" i="1"/>
  <c r="AG269" i="1" s="1"/>
  <c r="AF270" i="1"/>
  <c r="AG270" i="1" s="1"/>
  <c r="AF271" i="1"/>
  <c r="AG271" i="1" s="1"/>
  <c r="AF272" i="1"/>
  <c r="AG272" i="1" s="1"/>
  <c r="AF273" i="1"/>
  <c r="AG273" i="1" s="1"/>
  <c r="AF274" i="1"/>
  <c r="AG274" i="1" s="1"/>
  <c r="AF275" i="1"/>
  <c r="AG275" i="1" s="1"/>
  <c r="AF276" i="1"/>
  <c r="AG276" i="1" s="1"/>
  <c r="AF277" i="1"/>
  <c r="AG277" i="1" s="1"/>
  <c r="AF278" i="1"/>
  <c r="AG278" i="1" s="1"/>
  <c r="AF279" i="1"/>
  <c r="AG279" i="1" s="1"/>
  <c r="AF280" i="1"/>
  <c r="AG280" i="1" s="1"/>
  <c r="AF281" i="1"/>
  <c r="AG281" i="1" s="1"/>
  <c r="AF282" i="1"/>
  <c r="AG282" i="1" s="1"/>
  <c r="AF283" i="1"/>
  <c r="AG283" i="1" s="1"/>
  <c r="AF284" i="1"/>
  <c r="AG284" i="1" s="1"/>
  <c r="AF285" i="1"/>
  <c r="AG285" i="1" s="1"/>
  <c r="AF286" i="1"/>
  <c r="AG286" i="1" s="1"/>
  <c r="AF287" i="1"/>
  <c r="AG287" i="1" s="1"/>
  <c r="AF288" i="1"/>
  <c r="AG288" i="1" s="1"/>
  <c r="AF289" i="1"/>
  <c r="AG289" i="1" s="1"/>
  <c r="AF290" i="1"/>
  <c r="AG290" i="1" s="1"/>
  <c r="AF291" i="1"/>
  <c r="AG291" i="1" s="1"/>
  <c r="AF292" i="1"/>
  <c r="AG292" i="1" s="1"/>
  <c r="AF293" i="1"/>
  <c r="AG293" i="1" s="1"/>
  <c r="AF294" i="1"/>
  <c r="AG294" i="1" s="1"/>
  <c r="AF295" i="1"/>
  <c r="AG295" i="1" s="1"/>
  <c r="AF296" i="1"/>
  <c r="AG296" i="1" s="1"/>
  <c r="AF297" i="1"/>
  <c r="AG297" i="1" s="1"/>
  <c r="AF298" i="1"/>
  <c r="AG298" i="1" s="1"/>
  <c r="AF299" i="1"/>
  <c r="AG299" i="1" s="1"/>
  <c r="AF300" i="1"/>
  <c r="AG300" i="1" s="1"/>
  <c r="AF301" i="1"/>
  <c r="AG301" i="1" s="1"/>
  <c r="AF302" i="1"/>
  <c r="AG302" i="1" s="1"/>
  <c r="AF303" i="1"/>
  <c r="AG303" i="1" s="1"/>
  <c r="AF304" i="1"/>
  <c r="AG304" i="1" s="1"/>
  <c r="AF305" i="1"/>
  <c r="AG305" i="1" s="1"/>
  <c r="AF306" i="1"/>
  <c r="AG306" i="1" s="1"/>
  <c r="AF307" i="1"/>
  <c r="AG307" i="1" s="1"/>
  <c r="AF308" i="1"/>
  <c r="AG308" i="1" s="1"/>
  <c r="AF309" i="1"/>
  <c r="AG309" i="1" s="1"/>
  <c r="AF310" i="1"/>
  <c r="AG310" i="1" s="1"/>
  <c r="AF311" i="1"/>
  <c r="AG311" i="1" s="1"/>
  <c r="AF312" i="1"/>
  <c r="AG312" i="1" s="1"/>
  <c r="AF313" i="1"/>
  <c r="AG313" i="1" s="1"/>
  <c r="AF314" i="1"/>
  <c r="AG314" i="1" s="1"/>
  <c r="AF315" i="1"/>
  <c r="AG315" i="1" s="1"/>
  <c r="AF316" i="1"/>
  <c r="AG316" i="1" s="1"/>
  <c r="AF317" i="1"/>
  <c r="AG317" i="1" s="1"/>
  <c r="AF318" i="1"/>
  <c r="AG318" i="1" s="1"/>
  <c r="AF319" i="1"/>
  <c r="AG319" i="1" s="1"/>
  <c r="AF320" i="1"/>
  <c r="AG320" i="1" s="1"/>
  <c r="AF321" i="1"/>
  <c r="AG321" i="1" s="1"/>
  <c r="AF322" i="1"/>
  <c r="AG322" i="1" s="1"/>
  <c r="AF323" i="1"/>
  <c r="AG323" i="1" s="1"/>
  <c r="AF324" i="1"/>
  <c r="AG324" i="1" s="1"/>
  <c r="AF325" i="1"/>
  <c r="AG325" i="1" s="1"/>
  <c r="AF326" i="1"/>
  <c r="AG326" i="1" s="1"/>
  <c r="AF327" i="1"/>
  <c r="AG327" i="1" s="1"/>
  <c r="AF328" i="1"/>
  <c r="AG328" i="1" s="1"/>
  <c r="AF329" i="1"/>
  <c r="AG329" i="1" s="1"/>
  <c r="AF330" i="1"/>
  <c r="AG330" i="1" s="1"/>
  <c r="AF331" i="1"/>
  <c r="AG331" i="1" s="1"/>
  <c r="AF332" i="1"/>
  <c r="AG332" i="1" s="1"/>
  <c r="AF333" i="1"/>
  <c r="AG333" i="1" s="1"/>
  <c r="AF334" i="1"/>
  <c r="AG334" i="1" s="1"/>
  <c r="AF335" i="1"/>
  <c r="AG335" i="1" s="1"/>
  <c r="AF336" i="1"/>
  <c r="AG336" i="1" s="1"/>
  <c r="AF337" i="1"/>
  <c r="AG337" i="1" s="1"/>
  <c r="AF338" i="1"/>
  <c r="AG338" i="1" s="1"/>
  <c r="AF339" i="1"/>
  <c r="AG339" i="1" s="1"/>
  <c r="AF340" i="1"/>
  <c r="AG340" i="1" s="1"/>
  <c r="AF341" i="1"/>
  <c r="AG341" i="1" s="1"/>
  <c r="AF342" i="1"/>
  <c r="AG342" i="1" s="1"/>
  <c r="AF343" i="1"/>
  <c r="AG343" i="1" s="1"/>
  <c r="AF344" i="1"/>
  <c r="AG344" i="1" s="1"/>
  <c r="AF345" i="1"/>
  <c r="AG345" i="1" s="1"/>
  <c r="AF346" i="1"/>
  <c r="AG346" i="1" s="1"/>
  <c r="AF347" i="1"/>
  <c r="AG347" i="1" s="1"/>
  <c r="AF348" i="1"/>
  <c r="AG348" i="1" s="1"/>
  <c r="AF349" i="1"/>
  <c r="AG349" i="1" s="1"/>
  <c r="AF350" i="1"/>
  <c r="AG350" i="1" s="1"/>
  <c r="AF351" i="1"/>
  <c r="AG351" i="1" s="1"/>
  <c r="AF352" i="1"/>
  <c r="AG352" i="1" s="1"/>
  <c r="AF353" i="1"/>
  <c r="AG353" i="1" s="1"/>
  <c r="AF354" i="1"/>
  <c r="AG354" i="1" s="1"/>
  <c r="AF355" i="1"/>
  <c r="AG355" i="1" s="1"/>
  <c r="AF356" i="1"/>
  <c r="AG356" i="1" s="1"/>
  <c r="AF357" i="1"/>
  <c r="AG357" i="1" s="1"/>
  <c r="AF358" i="1"/>
  <c r="AG358" i="1" s="1"/>
  <c r="AF359" i="1"/>
  <c r="AG359" i="1" s="1"/>
  <c r="AF360" i="1"/>
  <c r="AG360" i="1" s="1"/>
  <c r="AF361" i="1"/>
  <c r="AG361" i="1" s="1"/>
  <c r="AF362" i="1"/>
  <c r="AG362" i="1" s="1"/>
  <c r="AF363" i="1"/>
  <c r="AG363" i="1" s="1"/>
  <c r="AF364" i="1"/>
  <c r="AG364" i="1" s="1"/>
  <c r="AF365" i="1"/>
  <c r="AG365" i="1" s="1"/>
  <c r="AF366" i="1"/>
  <c r="AG366" i="1" s="1"/>
  <c r="AF367" i="1"/>
  <c r="AG367" i="1" s="1"/>
  <c r="AF368" i="1"/>
  <c r="AG368" i="1" s="1"/>
  <c r="AF369" i="1"/>
  <c r="AG369" i="1" s="1"/>
  <c r="AF370" i="1"/>
  <c r="AG370" i="1" s="1"/>
  <c r="AF371" i="1"/>
  <c r="AG371" i="1" s="1"/>
  <c r="AF372" i="1"/>
  <c r="AG372" i="1" s="1"/>
  <c r="AF373" i="1"/>
  <c r="AG373" i="1" s="1"/>
  <c r="AF374" i="1"/>
  <c r="AG374" i="1" s="1"/>
  <c r="AF375" i="1"/>
  <c r="AG375" i="1" s="1"/>
  <c r="AF376" i="1"/>
  <c r="AG376" i="1" s="1"/>
  <c r="AF377" i="1"/>
  <c r="AG377" i="1" s="1"/>
  <c r="AF378" i="1"/>
  <c r="AG378" i="1" s="1"/>
  <c r="AF379" i="1"/>
  <c r="AG379" i="1" s="1"/>
  <c r="AF380" i="1"/>
  <c r="AG380" i="1" s="1"/>
  <c r="AF381" i="1"/>
  <c r="AG381" i="1" s="1"/>
  <c r="AF382" i="1"/>
  <c r="AG382" i="1" s="1"/>
  <c r="AF383" i="1"/>
  <c r="AG383" i="1" s="1"/>
  <c r="AF384" i="1"/>
  <c r="AG384" i="1" s="1"/>
  <c r="AF385" i="1"/>
  <c r="AG385" i="1" s="1"/>
  <c r="AF386" i="1"/>
  <c r="AG386" i="1" s="1"/>
  <c r="AF387" i="1"/>
  <c r="AG387" i="1" s="1"/>
  <c r="AF388" i="1"/>
  <c r="AG388" i="1" s="1"/>
  <c r="AF389" i="1"/>
  <c r="AG389" i="1" s="1"/>
  <c r="AF390" i="1"/>
  <c r="AG390" i="1" s="1"/>
  <c r="AF391" i="1"/>
  <c r="AG391" i="1" s="1"/>
  <c r="AF392" i="1"/>
  <c r="AG392" i="1" s="1"/>
  <c r="AF393" i="1"/>
  <c r="AG393" i="1" s="1"/>
  <c r="AF394" i="1"/>
  <c r="AG394" i="1" s="1"/>
  <c r="AF395" i="1"/>
  <c r="AG395" i="1" s="1"/>
  <c r="AF396" i="1"/>
  <c r="AG396" i="1" s="1"/>
  <c r="AF397" i="1"/>
  <c r="AG397" i="1" s="1"/>
  <c r="AF398" i="1"/>
  <c r="AG398" i="1" s="1"/>
  <c r="AF399" i="1"/>
  <c r="AG399" i="1" s="1"/>
  <c r="AF400" i="1"/>
  <c r="AG400" i="1" s="1"/>
  <c r="AF401" i="1"/>
  <c r="AG401" i="1" s="1"/>
  <c r="AF402" i="1"/>
  <c r="AG402" i="1" s="1"/>
  <c r="AF403" i="1"/>
  <c r="AG403" i="1" s="1"/>
  <c r="AF404" i="1"/>
  <c r="AG404" i="1" s="1"/>
  <c r="AF405" i="1"/>
  <c r="AG405" i="1" s="1"/>
  <c r="AF406" i="1"/>
  <c r="AG406" i="1" s="1"/>
  <c r="AF407" i="1"/>
  <c r="AG407" i="1" s="1"/>
  <c r="AF408" i="1"/>
  <c r="AG408" i="1" s="1"/>
  <c r="AF409" i="1"/>
  <c r="AG409" i="1" s="1"/>
  <c r="AF410" i="1"/>
  <c r="AG410" i="1" s="1"/>
  <c r="AF411" i="1"/>
  <c r="AG411" i="1" s="1"/>
  <c r="AF412" i="1"/>
  <c r="AG412" i="1" s="1"/>
  <c r="AF413" i="1"/>
  <c r="AG413" i="1" s="1"/>
  <c r="AF414" i="1"/>
  <c r="AG414" i="1" s="1"/>
  <c r="AF415" i="1"/>
  <c r="AG415" i="1" s="1"/>
  <c r="AF416" i="1"/>
  <c r="AG416" i="1" s="1"/>
  <c r="AF417" i="1"/>
  <c r="AG417" i="1" s="1"/>
  <c r="AF418" i="1"/>
  <c r="AG418" i="1" s="1"/>
  <c r="AF419" i="1"/>
  <c r="AG419" i="1" s="1"/>
  <c r="AF420" i="1"/>
  <c r="AG420" i="1" s="1"/>
  <c r="AF421" i="1"/>
  <c r="AG421" i="1" s="1"/>
  <c r="AF422" i="1"/>
  <c r="AG422" i="1" s="1"/>
  <c r="AF423" i="1"/>
  <c r="AG423" i="1" s="1"/>
  <c r="AF424" i="1"/>
  <c r="AG424" i="1" s="1"/>
  <c r="AF425" i="1"/>
  <c r="AG425" i="1" s="1"/>
  <c r="AF426" i="1"/>
  <c r="AG426" i="1" s="1"/>
  <c r="AF427" i="1"/>
  <c r="AG427" i="1" s="1"/>
  <c r="AF428" i="1"/>
  <c r="AG428" i="1" s="1"/>
  <c r="AF429" i="1"/>
  <c r="AG429" i="1" s="1"/>
  <c r="AF430" i="1"/>
  <c r="AG430" i="1" s="1"/>
  <c r="AF431" i="1"/>
  <c r="AG431" i="1" s="1"/>
  <c r="AF432" i="1"/>
  <c r="AG432" i="1" s="1"/>
  <c r="AF433" i="1"/>
  <c r="AG433" i="1" s="1"/>
  <c r="AF434" i="1"/>
  <c r="AG434" i="1" s="1"/>
  <c r="AF435" i="1"/>
  <c r="AG435" i="1" s="1"/>
  <c r="AF436" i="1"/>
  <c r="AG436" i="1" s="1"/>
  <c r="AF437" i="1"/>
  <c r="AG437" i="1" s="1"/>
  <c r="AF438" i="1"/>
  <c r="AG438" i="1" s="1"/>
  <c r="AF439" i="1"/>
  <c r="AG439" i="1" s="1"/>
  <c r="AF440" i="1"/>
  <c r="AG440" i="1" s="1"/>
  <c r="AF441" i="1"/>
  <c r="AG441" i="1" s="1"/>
  <c r="AF442" i="1"/>
  <c r="AG442" i="1" s="1"/>
  <c r="AF443" i="1"/>
  <c r="AG443" i="1" s="1"/>
  <c r="AF444" i="1"/>
  <c r="AG444" i="1" s="1"/>
  <c r="AF445" i="1"/>
  <c r="AG445" i="1" s="1"/>
  <c r="AF446" i="1"/>
  <c r="AG446" i="1" s="1"/>
  <c r="AF447" i="1"/>
  <c r="AG447" i="1" s="1"/>
  <c r="AF448" i="1"/>
  <c r="AG448" i="1" s="1"/>
  <c r="AF449" i="1"/>
  <c r="AG449" i="1" s="1"/>
  <c r="AF450" i="1"/>
  <c r="AG450" i="1" s="1"/>
  <c r="AF451" i="1"/>
  <c r="AG451" i="1" s="1"/>
  <c r="AF452" i="1"/>
  <c r="AG452" i="1" s="1"/>
  <c r="AF453" i="1"/>
  <c r="AG453" i="1" s="1"/>
  <c r="AF454" i="1"/>
  <c r="AG454" i="1" s="1"/>
  <c r="AF455" i="1"/>
  <c r="AG455" i="1" s="1"/>
  <c r="AF456" i="1"/>
  <c r="AG456" i="1" s="1"/>
  <c r="AF457" i="1"/>
  <c r="AG457" i="1" s="1"/>
  <c r="AF458" i="1"/>
  <c r="AG458" i="1" s="1"/>
  <c r="AF459" i="1"/>
  <c r="AG459" i="1" s="1"/>
  <c r="AF460" i="1"/>
  <c r="AG460" i="1" s="1"/>
  <c r="AF461" i="1"/>
  <c r="AG461" i="1" s="1"/>
  <c r="AF462" i="1"/>
  <c r="AG462" i="1" s="1"/>
  <c r="AF463" i="1"/>
  <c r="AG463" i="1" s="1"/>
  <c r="AF464" i="1"/>
  <c r="AG464" i="1" s="1"/>
  <c r="AF465" i="1"/>
  <c r="AG465" i="1" s="1"/>
  <c r="AF466" i="1"/>
  <c r="AG466" i="1" s="1"/>
  <c r="AF467" i="1"/>
  <c r="AG467" i="1" s="1"/>
  <c r="AF468" i="1"/>
  <c r="AG468" i="1" s="1"/>
  <c r="AF469" i="1"/>
  <c r="AG469" i="1" s="1"/>
  <c r="AF470" i="1"/>
  <c r="AG470" i="1" s="1"/>
  <c r="AF471" i="1"/>
  <c r="AG471" i="1" s="1"/>
  <c r="AF472" i="1"/>
  <c r="AG472" i="1" s="1"/>
  <c r="AF473" i="1"/>
  <c r="AG473" i="1" s="1"/>
  <c r="AF474" i="1"/>
  <c r="AG474" i="1" s="1"/>
  <c r="AF475" i="1"/>
  <c r="AG475" i="1" s="1"/>
  <c r="AF476" i="1"/>
  <c r="AG476" i="1" s="1"/>
  <c r="AF477" i="1"/>
  <c r="AG477" i="1" s="1"/>
  <c r="AF478" i="1"/>
  <c r="AG478" i="1" s="1"/>
  <c r="AF479" i="1"/>
  <c r="AG479" i="1" s="1"/>
  <c r="AF480" i="1"/>
  <c r="AG480" i="1" s="1"/>
  <c r="AF481" i="1"/>
  <c r="AG481" i="1" s="1"/>
  <c r="AF482" i="1"/>
  <c r="AG482" i="1" s="1"/>
  <c r="AF483" i="1"/>
  <c r="AG483" i="1" s="1"/>
  <c r="AF484" i="1"/>
  <c r="AG484" i="1" s="1"/>
  <c r="AF485" i="1"/>
  <c r="AG485" i="1" s="1"/>
  <c r="AF486" i="1"/>
  <c r="AG486" i="1" s="1"/>
  <c r="AF487" i="1"/>
  <c r="AG487" i="1" s="1"/>
  <c r="AF488" i="1"/>
  <c r="AG488" i="1" s="1"/>
  <c r="AF489" i="1"/>
  <c r="AG489" i="1" s="1"/>
  <c r="AF490" i="1"/>
  <c r="AG490" i="1" s="1"/>
  <c r="AF491" i="1"/>
  <c r="AG491" i="1" s="1"/>
  <c r="AF492" i="1"/>
  <c r="AG492" i="1" s="1"/>
  <c r="AF493" i="1"/>
  <c r="AG493" i="1" s="1"/>
  <c r="AF494" i="1"/>
  <c r="AG494" i="1" s="1"/>
  <c r="AF495" i="1"/>
  <c r="AG495" i="1" s="1"/>
  <c r="AF496" i="1"/>
  <c r="AG496" i="1" s="1"/>
  <c r="AF497" i="1"/>
  <c r="AG497" i="1" s="1"/>
  <c r="AA5" i="1"/>
  <c r="U5" i="1" s="1"/>
  <c r="AA6" i="1"/>
  <c r="U6" i="1" s="1"/>
  <c r="AA7" i="1"/>
  <c r="AA8" i="1"/>
  <c r="AA9" i="1"/>
  <c r="AA10" i="1"/>
  <c r="AA11" i="1"/>
  <c r="AA12" i="1"/>
  <c r="AA13" i="1"/>
  <c r="AA14" i="1"/>
  <c r="AA15" i="1"/>
  <c r="AA16" i="1"/>
  <c r="U16" i="1" s="1"/>
  <c r="AA17" i="1"/>
  <c r="AA18" i="1"/>
  <c r="AA19" i="1"/>
  <c r="AA20" i="1"/>
  <c r="AA21" i="1"/>
  <c r="AA22" i="1"/>
  <c r="AA23" i="1"/>
  <c r="AA24" i="1"/>
  <c r="AA25" i="1"/>
  <c r="AA26" i="1"/>
  <c r="AA27" i="1"/>
  <c r="AA28" i="1"/>
  <c r="AA29" i="1"/>
  <c r="U29" i="1" s="1"/>
  <c r="AA30" i="1"/>
  <c r="U30" i="1" s="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U490" i="1" s="1"/>
  <c r="AA491" i="1"/>
  <c r="U491" i="1" s="1"/>
  <c r="AA492" i="1"/>
  <c r="U492" i="1" s="1"/>
  <c r="AA493" i="1"/>
  <c r="U493" i="1" s="1"/>
  <c r="AA494" i="1"/>
  <c r="U494" i="1" s="1"/>
  <c r="AA495" i="1"/>
  <c r="U495" i="1" s="1"/>
  <c r="AA496" i="1"/>
  <c r="U496" i="1" s="1"/>
  <c r="AA497" i="1"/>
  <c r="U497" i="1" s="1"/>
  <c r="BS6" i="1" l="1"/>
  <c r="BS5" i="1"/>
  <c r="BL498" i="1"/>
  <c r="BJ495" i="1"/>
  <c r="BE495" i="1"/>
  <c r="BH495" i="1"/>
  <c r="AU495" i="1"/>
  <c r="AT495" i="1"/>
  <c r="AQ495" i="1"/>
  <c r="AO495" i="1"/>
  <c r="AP495" i="1"/>
  <c r="BF495" i="1"/>
  <c r="AS495" i="1"/>
  <c r="BI495" i="1"/>
  <c r="BI496" i="1"/>
  <c r="BE496" i="1"/>
  <c r="BH496" i="1"/>
  <c r="AU496" i="1"/>
  <c r="BJ496" i="1"/>
  <c r="BF496" i="1"/>
  <c r="AT496" i="1"/>
  <c r="AQ496" i="1"/>
  <c r="AP496" i="1"/>
  <c r="AO496" i="1"/>
  <c r="AS496" i="1"/>
  <c r="BJ494" i="1"/>
  <c r="BI494" i="1"/>
  <c r="AU494" i="1"/>
  <c r="AT494" i="1"/>
  <c r="AQ494" i="1"/>
  <c r="AS494" i="1"/>
  <c r="BH494" i="1"/>
  <c r="AO494" i="1"/>
  <c r="AP494" i="1"/>
  <c r="BE494" i="1"/>
  <c r="BF494" i="1"/>
  <c r="BF493" i="1"/>
  <c r="BI493" i="1"/>
  <c r="AU493" i="1"/>
  <c r="BH493" i="1"/>
  <c r="AQ493" i="1"/>
  <c r="AS493" i="1"/>
  <c r="AO493" i="1"/>
  <c r="AT493" i="1"/>
  <c r="AP493" i="1"/>
  <c r="BE493" i="1"/>
  <c r="BJ493" i="1"/>
  <c r="BJ30" i="1"/>
  <c r="AS30" i="1"/>
  <c r="AT30" i="1"/>
  <c r="AU30" i="1"/>
  <c r="BE30" i="1"/>
  <c r="AO30" i="1"/>
  <c r="BH30" i="1"/>
  <c r="BF30" i="1"/>
  <c r="AP30" i="1"/>
  <c r="BI30" i="1"/>
  <c r="AQ30" i="1"/>
  <c r="BJ497" i="1"/>
  <c r="BE497" i="1"/>
  <c r="AU497" i="1"/>
  <c r="BF497" i="1"/>
  <c r="AS497" i="1"/>
  <c r="AT497" i="1"/>
  <c r="AQ497" i="1"/>
  <c r="BH497" i="1"/>
  <c r="AO497" i="1"/>
  <c r="BI497" i="1"/>
  <c r="AP497" i="1"/>
  <c r="BF492" i="1"/>
  <c r="BH492" i="1"/>
  <c r="AT492" i="1"/>
  <c r="AQ492" i="1"/>
  <c r="AU492" i="1"/>
  <c r="AS492" i="1"/>
  <c r="AO492" i="1"/>
  <c r="BE492" i="1"/>
  <c r="BI492" i="1"/>
  <c r="AP492" i="1"/>
  <c r="BJ492" i="1"/>
  <c r="BJ6" i="1"/>
  <c r="BI6" i="1"/>
  <c r="BH6" i="1"/>
  <c r="AU6" i="1"/>
  <c r="BE6" i="1"/>
  <c r="BF6" i="1"/>
  <c r="AS6" i="1"/>
  <c r="AQ6" i="1"/>
  <c r="AP6" i="1"/>
  <c r="AT6" i="1"/>
  <c r="AO6" i="1"/>
  <c r="BJ29" i="1"/>
  <c r="BI29" i="1"/>
  <c r="BH29" i="1"/>
  <c r="AS29" i="1"/>
  <c r="AT29" i="1"/>
  <c r="AU29" i="1"/>
  <c r="AP29" i="1"/>
  <c r="AQ29" i="1"/>
  <c r="BF29" i="1"/>
  <c r="BE29" i="1"/>
  <c r="AO29" i="1"/>
  <c r="BJ490" i="1"/>
  <c r="BH490" i="1"/>
  <c r="BI490" i="1"/>
  <c r="BF490" i="1"/>
  <c r="AT490" i="1"/>
  <c r="AP490" i="1"/>
  <c r="BE490" i="1"/>
  <c r="AQ490" i="1"/>
  <c r="AU490" i="1"/>
  <c r="AS490" i="1"/>
  <c r="AO490" i="1"/>
  <c r="BJ491" i="1"/>
  <c r="BH491" i="1"/>
  <c r="BF491" i="1"/>
  <c r="AU491" i="1"/>
  <c r="AP491" i="1"/>
  <c r="BE491" i="1"/>
  <c r="AQ491" i="1"/>
  <c r="AT491" i="1"/>
  <c r="BI491" i="1"/>
  <c r="AO491" i="1"/>
  <c r="AS491" i="1"/>
  <c r="BG498" i="1"/>
  <c r="BK498" i="1"/>
  <c r="AV498" i="1"/>
  <c r="AI32" i="1"/>
  <c r="AI169" i="1"/>
  <c r="AI109" i="1"/>
  <c r="AI49" i="1"/>
  <c r="AI31" i="1"/>
  <c r="AI108" i="1"/>
  <c r="AI66" i="1"/>
  <c r="AI30" i="1"/>
  <c r="AI107" i="1"/>
  <c r="AI65" i="1"/>
  <c r="AI100" i="1"/>
  <c r="AI64" i="1"/>
  <c r="AI63" i="1"/>
  <c r="AI33" i="1"/>
  <c r="AI16" i="1"/>
  <c r="AI29" i="1"/>
  <c r="AI317" i="1"/>
  <c r="AI311" i="1"/>
  <c r="AI305" i="1"/>
  <c r="AI269" i="1"/>
  <c r="AI382" i="1"/>
  <c r="AI376" i="1"/>
  <c r="AI370" i="1"/>
  <c r="AI358" i="1"/>
  <c r="AI339" i="1"/>
  <c r="AI327" i="1"/>
  <c r="AI309" i="1"/>
  <c r="AI297" i="1"/>
  <c r="AI285" i="1"/>
  <c r="AI273" i="1"/>
  <c r="AI261" i="1"/>
  <c r="AI243" i="1"/>
  <c r="AI231" i="1"/>
  <c r="AI219" i="1"/>
  <c r="AI207" i="1"/>
  <c r="AI195" i="1"/>
  <c r="AI177" i="1"/>
  <c r="AI165" i="1"/>
  <c r="AI153" i="1"/>
  <c r="AI141" i="1"/>
  <c r="AI129" i="1"/>
  <c r="AI111" i="1"/>
  <c r="AI87" i="1"/>
  <c r="AI75" i="1"/>
  <c r="AI51" i="1"/>
  <c r="AI39" i="1"/>
  <c r="AI27" i="1"/>
  <c r="AI9" i="1"/>
  <c r="AI383" i="1"/>
  <c r="AI377" i="1"/>
  <c r="AI371" i="1"/>
  <c r="AI365" i="1"/>
  <c r="AI359" i="1"/>
  <c r="AI353" i="1"/>
  <c r="AI347" i="1"/>
  <c r="AI341" i="1"/>
  <c r="AI335" i="1"/>
  <c r="AI329" i="1"/>
  <c r="AI310" i="1"/>
  <c r="AI298" i="1"/>
  <c r="AI286" i="1"/>
  <c r="AI268" i="1"/>
  <c r="AI226" i="1"/>
  <c r="AI34" i="1"/>
  <c r="AI22" i="1"/>
  <c r="AI167" i="1"/>
  <c r="AI99" i="1"/>
  <c r="AI93" i="1"/>
  <c r="AI81" i="1"/>
  <c r="AI69" i="1"/>
  <c r="AI57" i="1"/>
  <c r="AI45" i="1"/>
  <c r="AI15" i="1"/>
  <c r="AI488" i="1"/>
  <c r="AI470" i="1"/>
  <c r="AI452" i="1"/>
  <c r="AI434" i="1"/>
  <c r="AI416" i="1"/>
  <c r="AI404" i="1"/>
  <c r="AI386" i="1"/>
  <c r="AI374" i="1"/>
  <c r="AI362" i="1"/>
  <c r="AI344" i="1"/>
  <c r="AI326" i="1"/>
  <c r="AI314" i="1"/>
  <c r="AI296" i="1"/>
  <c r="AI284" i="1"/>
  <c r="AI272" i="1"/>
  <c r="AI260" i="1"/>
  <c r="AI254" i="1"/>
  <c r="AI248" i="1"/>
  <c r="AI242" i="1"/>
  <c r="AI236" i="1"/>
  <c r="AI230" i="1"/>
  <c r="AI224" i="1"/>
  <c r="AI212" i="1"/>
  <c r="AI206" i="1"/>
  <c r="AI200" i="1"/>
  <c r="AI194" i="1"/>
  <c r="AI188" i="1"/>
  <c r="AI182" i="1"/>
  <c r="AI176" i="1"/>
  <c r="AI170" i="1"/>
  <c r="AI164" i="1"/>
  <c r="AI152" i="1"/>
  <c r="AI146" i="1"/>
  <c r="AI140" i="1"/>
  <c r="AI134" i="1"/>
  <c r="AI128" i="1"/>
  <c r="AI122" i="1"/>
  <c r="AI116" i="1"/>
  <c r="AI110" i="1"/>
  <c r="AI104" i="1"/>
  <c r="AI98" i="1"/>
  <c r="AI92" i="1"/>
  <c r="AI86" i="1"/>
  <c r="AI80" i="1"/>
  <c r="AI74" i="1"/>
  <c r="AI68" i="1"/>
  <c r="AI62" i="1"/>
  <c r="AI56" i="1"/>
  <c r="AI50" i="1"/>
  <c r="AI44" i="1"/>
  <c r="AI38" i="1"/>
  <c r="AI26" i="1"/>
  <c r="AI20" i="1"/>
  <c r="AI14" i="1"/>
  <c r="AI8" i="1"/>
  <c r="AI497" i="1"/>
  <c r="AI485" i="1"/>
  <c r="AI473" i="1"/>
  <c r="AI461" i="1"/>
  <c r="AI449" i="1"/>
  <c r="AI437" i="1"/>
  <c r="AI425" i="1"/>
  <c r="AI413" i="1"/>
  <c r="AI407" i="1"/>
  <c r="AI395" i="1"/>
  <c r="AI287" i="1"/>
  <c r="AI281" i="1"/>
  <c r="AI275" i="1"/>
  <c r="AI263" i="1"/>
  <c r="AI257" i="1"/>
  <c r="AI251" i="1"/>
  <c r="AI245" i="1"/>
  <c r="AI239" i="1"/>
  <c r="AI233" i="1"/>
  <c r="AI227" i="1"/>
  <c r="AI221" i="1"/>
  <c r="AI215" i="1"/>
  <c r="AI209" i="1"/>
  <c r="AI203" i="1"/>
  <c r="AI197" i="1"/>
  <c r="AI191" i="1"/>
  <c r="AI185" i="1"/>
  <c r="AI179" i="1"/>
  <c r="AI173" i="1"/>
  <c r="AI161" i="1"/>
  <c r="AI155" i="1"/>
  <c r="AI149" i="1"/>
  <c r="AI143" i="1"/>
  <c r="AI137" i="1"/>
  <c r="AI131" i="1"/>
  <c r="AI125" i="1"/>
  <c r="AI119" i="1"/>
  <c r="AI101" i="1"/>
  <c r="AI95" i="1"/>
  <c r="AI89" i="1"/>
  <c r="AI83" i="1"/>
  <c r="AI77" i="1"/>
  <c r="AI71" i="1"/>
  <c r="AI59" i="1"/>
  <c r="AI53" i="1"/>
  <c r="AI47" i="1"/>
  <c r="AI41" i="1"/>
  <c r="AI35" i="1"/>
  <c r="AI23" i="1"/>
  <c r="AI17" i="1"/>
  <c r="AI11" i="1"/>
  <c r="AI5" i="1"/>
  <c r="AI496" i="1"/>
  <c r="AI490" i="1"/>
  <c r="AI484" i="1"/>
  <c r="AI478" i="1"/>
  <c r="AI472" i="1"/>
  <c r="AI466" i="1"/>
  <c r="AI460" i="1"/>
  <c r="AI454" i="1"/>
  <c r="AI448" i="1"/>
  <c r="AI442" i="1"/>
  <c r="AI436" i="1"/>
  <c r="AI430" i="1"/>
  <c r="AI424" i="1"/>
  <c r="AI418" i="1"/>
  <c r="AI412" i="1"/>
  <c r="AI406" i="1"/>
  <c r="AI400" i="1"/>
  <c r="AI394" i="1"/>
  <c r="AI364" i="1"/>
  <c r="AI106" i="1"/>
  <c r="AI94" i="1"/>
  <c r="AI82" i="1"/>
  <c r="AI76" i="1"/>
  <c r="AI70" i="1"/>
  <c r="AI58" i="1"/>
  <c r="AI40" i="1"/>
  <c r="AI28" i="1"/>
  <c r="AI10" i="1"/>
  <c r="AI495" i="1"/>
  <c r="AI489" i="1"/>
  <c r="AI483" i="1"/>
  <c r="AI477" i="1"/>
  <c r="AI471" i="1"/>
  <c r="AI465" i="1"/>
  <c r="AI459" i="1"/>
  <c r="AI453" i="1"/>
  <c r="AI447" i="1"/>
  <c r="AI441" i="1"/>
  <c r="AI435" i="1"/>
  <c r="AI429" i="1"/>
  <c r="AI423" i="1"/>
  <c r="AI417" i="1"/>
  <c r="AI411" i="1"/>
  <c r="AI405" i="1"/>
  <c r="AI399" i="1"/>
  <c r="AI393" i="1"/>
  <c r="AI387" i="1"/>
  <c r="AI381" i="1"/>
  <c r="AI375" i="1"/>
  <c r="AI369" i="1"/>
  <c r="AI363" i="1"/>
  <c r="AI357" i="1"/>
  <c r="AI345" i="1"/>
  <c r="AI333" i="1"/>
  <c r="AI321" i="1"/>
  <c r="AI315" i="1"/>
  <c r="AI303" i="1"/>
  <c r="AI291" i="1"/>
  <c r="AI279" i="1"/>
  <c r="AI267" i="1"/>
  <c r="AI255" i="1"/>
  <c r="AI249" i="1"/>
  <c r="AI237" i="1"/>
  <c r="AI225" i="1"/>
  <c r="AI213" i="1"/>
  <c r="AI201" i="1"/>
  <c r="AI189" i="1"/>
  <c r="AI183" i="1"/>
  <c r="AI171" i="1"/>
  <c r="AI159" i="1"/>
  <c r="AI147" i="1"/>
  <c r="AI135" i="1"/>
  <c r="AI123" i="1"/>
  <c r="AI105" i="1"/>
  <c r="AI21" i="1"/>
  <c r="AI494" i="1"/>
  <c r="AI482" i="1"/>
  <c r="AI476" i="1"/>
  <c r="AI464" i="1"/>
  <c r="AI458" i="1"/>
  <c r="AI446" i="1"/>
  <c r="AI440" i="1"/>
  <c r="AI428" i="1"/>
  <c r="AI422" i="1"/>
  <c r="AI410" i="1"/>
  <c r="AI398" i="1"/>
  <c r="AI392" i="1"/>
  <c r="AI380" i="1"/>
  <c r="AI368" i="1"/>
  <c r="AI356" i="1"/>
  <c r="AI350" i="1"/>
  <c r="AI338" i="1"/>
  <c r="AI332" i="1"/>
  <c r="AI320" i="1"/>
  <c r="AI308" i="1"/>
  <c r="AI302" i="1"/>
  <c r="AI290" i="1"/>
  <c r="AI278" i="1"/>
  <c r="AI266" i="1"/>
  <c r="AI218" i="1"/>
  <c r="AI493" i="1"/>
  <c r="AI487" i="1"/>
  <c r="AI481" i="1"/>
  <c r="AI475" i="1"/>
  <c r="AI469" i="1"/>
  <c r="AI463" i="1"/>
  <c r="AI457" i="1"/>
  <c r="AI451" i="1"/>
  <c r="AI445" i="1"/>
  <c r="AI439" i="1"/>
  <c r="AI433" i="1"/>
  <c r="AI427" i="1"/>
  <c r="AI421" i="1"/>
  <c r="AI415" i="1"/>
  <c r="AI409" i="1"/>
  <c r="AI403" i="1"/>
  <c r="AI397" i="1"/>
  <c r="AI391" i="1"/>
  <c r="AI385" i="1"/>
  <c r="AI379" i="1"/>
  <c r="AI373" i="1"/>
  <c r="AI367" i="1"/>
  <c r="AI361" i="1"/>
  <c r="AI355" i="1"/>
  <c r="AI349" i="1"/>
  <c r="AI343" i="1"/>
  <c r="AI337" i="1"/>
  <c r="AI331" i="1"/>
  <c r="AI325" i="1"/>
  <c r="AI319" i="1"/>
  <c r="AI313" i="1"/>
  <c r="AI307" i="1"/>
  <c r="AI301" i="1"/>
  <c r="AI295" i="1"/>
  <c r="AI289" i="1"/>
  <c r="AI283" i="1"/>
  <c r="AI277" i="1"/>
  <c r="AI271" i="1"/>
  <c r="AI265" i="1"/>
  <c r="AI259" i="1"/>
  <c r="AI253" i="1"/>
  <c r="AI247" i="1"/>
  <c r="AI241" i="1"/>
  <c r="AI235" i="1"/>
  <c r="AI229" i="1"/>
  <c r="AI223" i="1"/>
  <c r="AI217" i="1"/>
  <c r="AI211" i="1"/>
  <c r="AI205" i="1"/>
  <c r="AI199" i="1"/>
  <c r="AI193" i="1"/>
  <c r="AI187" i="1"/>
  <c r="AI181" i="1"/>
  <c r="AI175" i="1"/>
  <c r="AI163" i="1"/>
  <c r="AI157" i="1"/>
  <c r="AI151" i="1"/>
  <c r="AI145" i="1"/>
  <c r="AI139" i="1"/>
  <c r="AI133" i="1"/>
  <c r="AI127" i="1"/>
  <c r="AI121" i="1"/>
  <c r="AI115" i="1"/>
  <c r="AI103" i="1"/>
  <c r="AI97" i="1"/>
  <c r="AI91" i="1"/>
  <c r="AI85" i="1"/>
  <c r="AI79" i="1"/>
  <c r="AI73" i="1"/>
  <c r="AI67" i="1"/>
  <c r="AI61" i="1"/>
  <c r="AI55" i="1"/>
  <c r="AI43" i="1"/>
  <c r="AI37" i="1"/>
  <c r="AI25" i="1"/>
  <c r="AI19" i="1"/>
  <c r="AI13" i="1"/>
  <c r="AI7" i="1"/>
  <c r="AI491" i="1"/>
  <c r="AI479" i="1"/>
  <c r="AI467" i="1"/>
  <c r="AI455" i="1"/>
  <c r="AI443" i="1"/>
  <c r="AI431" i="1"/>
  <c r="AI419" i="1"/>
  <c r="AI401" i="1"/>
  <c r="AI299" i="1"/>
  <c r="AI346" i="1"/>
  <c r="AI340" i="1"/>
  <c r="AI334" i="1"/>
  <c r="AI328" i="1"/>
  <c r="AI316" i="1"/>
  <c r="AI304" i="1"/>
  <c r="AI292" i="1"/>
  <c r="AI280" i="1"/>
  <c r="AI274" i="1"/>
  <c r="AI262" i="1"/>
  <c r="AI256" i="1"/>
  <c r="AI250" i="1"/>
  <c r="AI244" i="1"/>
  <c r="AI238" i="1"/>
  <c r="AI232" i="1"/>
  <c r="AI220" i="1"/>
  <c r="AI214" i="1"/>
  <c r="AI208" i="1"/>
  <c r="AI202" i="1"/>
  <c r="AI196" i="1"/>
  <c r="AI190" i="1"/>
  <c r="AI184" i="1"/>
  <c r="AI178" i="1"/>
  <c r="AI172" i="1"/>
  <c r="AI166" i="1"/>
  <c r="AI160" i="1"/>
  <c r="AI154" i="1"/>
  <c r="AI148" i="1"/>
  <c r="AI142" i="1"/>
  <c r="AI136" i="1"/>
  <c r="AI130" i="1"/>
  <c r="AI124" i="1"/>
  <c r="AI118" i="1"/>
  <c r="AI88" i="1"/>
  <c r="AI46" i="1"/>
  <c r="AI492" i="1"/>
  <c r="AI486" i="1"/>
  <c r="AI480" i="1"/>
  <c r="AI474" i="1"/>
  <c r="AI468" i="1"/>
  <c r="AI462" i="1"/>
  <c r="AI456" i="1"/>
  <c r="AI450" i="1"/>
  <c r="AI444" i="1"/>
  <c r="AI438" i="1"/>
  <c r="AI432" i="1"/>
  <c r="AI426" i="1"/>
  <c r="AI420" i="1"/>
  <c r="AI414" i="1"/>
  <c r="AI408" i="1"/>
  <c r="AI402" i="1"/>
  <c r="AI396" i="1"/>
  <c r="AI390" i="1"/>
  <c r="AI384" i="1"/>
  <c r="AI378" i="1"/>
  <c r="AI372" i="1"/>
  <c r="AI366" i="1"/>
  <c r="AI360" i="1"/>
  <c r="AI354" i="1"/>
  <c r="AI348" i="1"/>
  <c r="AI342" i="1"/>
  <c r="AI336" i="1"/>
  <c r="AI330" i="1"/>
  <c r="AI324" i="1"/>
  <c r="AI318" i="1"/>
  <c r="AI312" i="1"/>
  <c r="AI306" i="1"/>
  <c r="AI300" i="1"/>
  <c r="AI288" i="1"/>
  <c r="AI282" i="1"/>
  <c r="AI276" i="1"/>
  <c r="AI270" i="1"/>
  <c r="AI264" i="1"/>
  <c r="AI258" i="1"/>
  <c r="AI252" i="1"/>
  <c r="AI246" i="1"/>
  <c r="AI240" i="1"/>
  <c r="AI234" i="1"/>
  <c r="AI228" i="1"/>
  <c r="AI222" i="1"/>
  <c r="AI216" i="1"/>
  <c r="AI210" i="1"/>
  <c r="AI204" i="1"/>
  <c r="AI198" i="1"/>
  <c r="AI192" i="1"/>
  <c r="AI186" i="1"/>
  <c r="AI180" i="1"/>
  <c r="AI174" i="1"/>
  <c r="AI168" i="1"/>
  <c r="AI162" i="1"/>
  <c r="AI156" i="1"/>
  <c r="AI150" i="1"/>
  <c r="AI144" i="1"/>
  <c r="AI138" i="1"/>
  <c r="AI132" i="1"/>
  <c r="AI126" i="1"/>
  <c r="AI120" i="1"/>
  <c r="AI102" i="1"/>
  <c r="AI96" i="1"/>
  <c r="AI90" i="1"/>
  <c r="AI84" i="1"/>
  <c r="AI78" i="1"/>
  <c r="AI72" i="1"/>
  <c r="AI60" i="1"/>
  <c r="AI54" i="1"/>
  <c r="AI48" i="1"/>
  <c r="AI42" i="1"/>
  <c r="AI36" i="1"/>
  <c r="AI24" i="1"/>
  <c r="AI18" i="1"/>
  <c r="AI12" i="1"/>
  <c r="AI6" i="1"/>
  <c r="AI389" i="1"/>
  <c r="AI293" i="1"/>
  <c r="AI113" i="1"/>
  <c r="AI294" i="1"/>
  <c r="AI114" i="1"/>
  <c r="AI117" i="1"/>
  <c r="AI323" i="1"/>
  <c r="AI352" i="1"/>
  <c r="AI52" i="1"/>
  <c r="AI388" i="1"/>
  <c r="AI112" i="1"/>
  <c r="AI322" i="1"/>
  <c r="AI351" i="1"/>
  <c r="AI158" i="1"/>
  <c r="U487" i="1"/>
  <c r="U488" i="1"/>
  <c r="U489" i="1"/>
  <c r="U486" i="1"/>
  <c r="U485" i="1"/>
  <c r="U484" i="1"/>
  <c r="BQ498" i="1" l="1"/>
  <c r="BL6" i="1"/>
  <c r="BL494" i="1"/>
  <c r="BL29" i="1"/>
  <c r="BL491" i="1"/>
  <c r="BL492" i="1"/>
  <c r="BL493" i="1"/>
  <c r="BL495" i="1"/>
  <c r="BL490" i="1"/>
  <c r="BL496" i="1"/>
  <c r="BL497" i="1"/>
  <c r="BL30" i="1"/>
  <c r="BL487" i="1"/>
  <c r="BL489" i="1"/>
  <c r="BI484" i="1"/>
  <c r="BE484" i="1"/>
  <c r="AS484" i="1"/>
  <c r="BH484" i="1"/>
  <c r="AT484" i="1"/>
  <c r="AP484" i="1"/>
  <c r="AQ484" i="1"/>
  <c r="BF484" i="1"/>
  <c r="AU484" i="1"/>
  <c r="BJ484" i="1"/>
  <c r="AO484" i="1"/>
  <c r="BJ486" i="1"/>
  <c r="BH486" i="1"/>
  <c r="AS486" i="1"/>
  <c r="BI486" i="1"/>
  <c r="AO486" i="1"/>
  <c r="BE486" i="1"/>
  <c r="AP486" i="1"/>
  <c r="BF486" i="1"/>
  <c r="AT486" i="1"/>
  <c r="AU486" i="1"/>
  <c r="AQ486" i="1"/>
  <c r="BJ489" i="1"/>
  <c r="BI489" i="1"/>
  <c r="BF489" i="1"/>
  <c r="AT489" i="1"/>
  <c r="BE489" i="1"/>
  <c r="BH489" i="1"/>
  <c r="AO489" i="1"/>
  <c r="AQ489" i="1"/>
  <c r="AP489" i="1"/>
  <c r="AU489" i="1"/>
  <c r="AS489" i="1"/>
  <c r="BJ485" i="1"/>
  <c r="BI485" i="1"/>
  <c r="AS485" i="1"/>
  <c r="AO485" i="1"/>
  <c r="BH485" i="1"/>
  <c r="AP485" i="1"/>
  <c r="AU485" i="1"/>
  <c r="BE485" i="1"/>
  <c r="AT485" i="1"/>
  <c r="BF485" i="1"/>
  <c r="AQ485" i="1"/>
  <c r="BJ488" i="1"/>
  <c r="BI488" i="1"/>
  <c r="BF488" i="1"/>
  <c r="BH488" i="1"/>
  <c r="AO488" i="1"/>
  <c r="AS488" i="1"/>
  <c r="AU488" i="1"/>
  <c r="AP488" i="1"/>
  <c r="AQ488" i="1"/>
  <c r="BE488" i="1"/>
  <c r="AT488" i="1"/>
  <c r="BL484" i="1"/>
  <c r="BJ487" i="1"/>
  <c r="BI487" i="1"/>
  <c r="BH487" i="1"/>
  <c r="AS487" i="1"/>
  <c r="AP487" i="1"/>
  <c r="AO487" i="1"/>
  <c r="BE487" i="1"/>
  <c r="AT487" i="1"/>
  <c r="AQ487" i="1"/>
  <c r="BF487" i="1"/>
  <c r="AU487" i="1"/>
  <c r="BL485" i="1"/>
  <c r="BL488" i="1"/>
  <c r="BL486" i="1"/>
  <c r="BG492" i="1"/>
  <c r="BK492" i="1"/>
  <c r="BG496" i="1"/>
  <c r="BK496" i="1"/>
  <c r="BG484" i="1"/>
  <c r="BK484" i="1"/>
  <c r="BG486" i="1"/>
  <c r="BK486" i="1"/>
  <c r="BG490" i="1"/>
  <c r="BK490" i="1"/>
  <c r="BG488" i="1"/>
  <c r="BK488" i="1"/>
  <c r="BG30" i="1"/>
  <c r="BK30" i="1"/>
  <c r="BG487" i="1"/>
  <c r="BK487" i="1"/>
  <c r="BG489" i="1"/>
  <c r="BK489" i="1"/>
  <c r="BG6" i="1"/>
  <c r="BK6" i="1"/>
  <c r="BG493" i="1"/>
  <c r="BK493" i="1"/>
  <c r="BG495" i="1"/>
  <c r="BK495" i="1"/>
  <c r="BG494" i="1"/>
  <c r="BK494" i="1"/>
  <c r="BG485" i="1"/>
  <c r="BK485" i="1"/>
  <c r="BG29" i="1"/>
  <c r="BK29" i="1"/>
  <c r="BG491" i="1"/>
  <c r="BK491" i="1"/>
  <c r="BG497" i="1"/>
  <c r="BK497" i="1"/>
  <c r="AV484" i="1"/>
  <c r="AV490" i="1"/>
  <c r="AV488" i="1"/>
  <c r="AV30" i="1"/>
  <c r="AV497" i="1"/>
  <c r="AV492" i="1"/>
  <c r="AV496" i="1"/>
  <c r="AV486" i="1"/>
  <c r="AV487" i="1"/>
  <c r="AV489" i="1"/>
  <c r="AV491" i="1"/>
  <c r="AV493" i="1"/>
  <c r="AV6" i="1"/>
  <c r="AV495" i="1"/>
  <c r="AV494" i="1"/>
  <c r="AV485" i="1"/>
  <c r="AV29"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32" i="1"/>
  <c r="U431" i="1"/>
  <c r="U430" i="1"/>
  <c r="U429" i="1"/>
  <c r="BQ494" i="1" l="1"/>
  <c r="BQ490" i="1"/>
  <c r="BQ497" i="1"/>
  <c r="BQ484" i="1"/>
  <c r="BQ496" i="1"/>
  <c r="BQ487" i="1"/>
  <c r="BQ488" i="1"/>
  <c r="BQ495" i="1"/>
  <c r="BQ29" i="1"/>
  <c r="BQ489" i="1"/>
  <c r="BQ486" i="1"/>
  <c r="BQ6" i="1"/>
  <c r="BQ493" i="1"/>
  <c r="BQ492" i="1"/>
  <c r="BQ491" i="1"/>
  <c r="BQ485" i="1"/>
  <c r="BQ30" i="1"/>
  <c r="BG440" i="1"/>
  <c r="AV448" i="1"/>
  <c r="AV447" i="1"/>
  <c r="BK462" i="1"/>
  <c r="BG483" i="1"/>
  <c r="BG471" i="1"/>
  <c r="BK445" i="1"/>
  <c r="AV472" i="1"/>
  <c r="BL452" i="1"/>
  <c r="BK466" i="1"/>
  <c r="BL450" i="1"/>
  <c r="AV432" i="1"/>
  <c r="BK435" i="1"/>
  <c r="BL429" i="1"/>
  <c r="BK438" i="1"/>
  <c r="AV465" i="1"/>
  <c r="AV437" i="1"/>
  <c r="BK457" i="1"/>
  <c r="AV468" i="1"/>
  <c r="AV479" i="1"/>
  <c r="AV474" i="1"/>
  <c r="AV462" i="1"/>
  <c r="BG448" i="1"/>
  <c r="AV438" i="1"/>
  <c r="AV449" i="1"/>
  <c r="BL432" i="1"/>
  <c r="AV483" i="1"/>
  <c r="BK447" i="1"/>
  <c r="BG447" i="1"/>
  <c r="AV463" i="1"/>
  <c r="BK471" i="1"/>
  <c r="BJ455" i="1"/>
  <c r="AT455" i="1"/>
  <c r="BF455" i="1"/>
  <c r="BE455" i="1"/>
  <c r="AP455" i="1"/>
  <c r="AS455" i="1"/>
  <c r="BH455" i="1"/>
  <c r="AO455" i="1"/>
  <c r="AU455" i="1"/>
  <c r="BI455" i="1"/>
  <c r="AQ455" i="1"/>
  <c r="BL455" i="1"/>
  <c r="BG455" i="1"/>
  <c r="BK455" i="1"/>
  <c r="AV455" i="1"/>
  <c r="BH454" i="1"/>
  <c r="BI454" i="1"/>
  <c r="BF454" i="1"/>
  <c r="BE454" i="1"/>
  <c r="AP454" i="1"/>
  <c r="AS454" i="1"/>
  <c r="BJ454" i="1"/>
  <c r="AO454" i="1"/>
  <c r="AT454" i="1"/>
  <c r="AQ454" i="1"/>
  <c r="AU454" i="1"/>
  <c r="BG454" i="1"/>
  <c r="BL454" i="1"/>
  <c r="AV454" i="1"/>
  <c r="BK454" i="1"/>
  <c r="BH442" i="1"/>
  <c r="AS442" i="1"/>
  <c r="AP442" i="1"/>
  <c r="BI442" i="1"/>
  <c r="AU442" i="1"/>
  <c r="BF442" i="1"/>
  <c r="AQ442" i="1"/>
  <c r="AO442" i="1"/>
  <c r="BJ442" i="1"/>
  <c r="AT442" i="1"/>
  <c r="BE442" i="1"/>
  <c r="BK442" i="1"/>
  <c r="BL442" i="1"/>
  <c r="BG442" i="1"/>
  <c r="AV442" i="1"/>
  <c r="BJ469" i="1"/>
  <c r="BI469" i="1"/>
  <c r="BF469" i="1"/>
  <c r="AU469" i="1"/>
  <c r="AQ469" i="1"/>
  <c r="BH469" i="1"/>
  <c r="AS469" i="1"/>
  <c r="AP469" i="1"/>
  <c r="AT469" i="1"/>
  <c r="AO469" i="1"/>
  <c r="BE469" i="1"/>
  <c r="BL469" i="1"/>
  <c r="BK469" i="1"/>
  <c r="BG469" i="1"/>
  <c r="BJ441" i="1"/>
  <c r="BI441" i="1"/>
  <c r="AU441" i="1"/>
  <c r="BE441" i="1"/>
  <c r="AO441" i="1"/>
  <c r="AQ441" i="1"/>
  <c r="BH441" i="1"/>
  <c r="BF441" i="1"/>
  <c r="AT441" i="1"/>
  <c r="AS441" i="1"/>
  <c r="AP441" i="1"/>
  <c r="BG441" i="1"/>
  <c r="BK441" i="1"/>
  <c r="BL441" i="1"/>
  <c r="BJ440" i="1"/>
  <c r="BI440" i="1"/>
  <c r="BE440" i="1"/>
  <c r="AO440" i="1"/>
  <c r="BH440" i="1"/>
  <c r="AU440" i="1"/>
  <c r="BF440" i="1"/>
  <c r="AT440" i="1"/>
  <c r="AS440" i="1"/>
  <c r="AQ440" i="1"/>
  <c r="AP440" i="1"/>
  <c r="BK440" i="1"/>
  <c r="BL440" i="1"/>
  <c r="AV440" i="1"/>
  <c r="BE467" i="1"/>
  <c r="BI467" i="1"/>
  <c r="BH467" i="1"/>
  <c r="AP467" i="1"/>
  <c r="BF467" i="1"/>
  <c r="AU467" i="1"/>
  <c r="AQ467" i="1"/>
  <c r="BJ467" i="1"/>
  <c r="AT467" i="1"/>
  <c r="AS467" i="1"/>
  <c r="AO467" i="1"/>
  <c r="BL467" i="1"/>
  <c r="BG467" i="1"/>
  <c r="BK467" i="1"/>
  <c r="AV467" i="1"/>
  <c r="BJ451" i="1"/>
  <c r="BI451" i="1"/>
  <c r="AU451" i="1"/>
  <c r="AS451" i="1"/>
  <c r="BE451" i="1"/>
  <c r="AO451" i="1"/>
  <c r="AQ451" i="1"/>
  <c r="BH451" i="1"/>
  <c r="AP451" i="1"/>
  <c r="BF451" i="1"/>
  <c r="AT451" i="1"/>
  <c r="BL451" i="1"/>
  <c r="BG451" i="1"/>
  <c r="BK451" i="1"/>
  <c r="AV451" i="1"/>
  <c r="BH478" i="1"/>
  <c r="AT478" i="1"/>
  <c r="AP478" i="1"/>
  <c r="BF478" i="1"/>
  <c r="BE478" i="1"/>
  <c r="BI478" i="1"/>
  <c r="AO478" i="1"/>
  <c r="AU478" i="1"/>
  <c r="AS478" i="1"/>
  <c r="AQ478" i="1"/>
  <c r="BJ478" i="1"/>
  <c r="BG478" i="1"/>
  <c r="BK478" i="1"/>
  <c r="BL478" i="1"/>
  <c r="AV478" i="1"/>
  <c r="AV469" i="1"/>
  <c r="BJ482" i="1"/>
  <c r="AU482" i="1"/>
  <c r="BE482" i="1"/>
  <c r="AQ482" i="1"/>
  <c r="AT482" i="1"/>
  <c r="BI482" i="1"/>
  <c r="AO482" i="1"/>
  <c r="BH482" i="1"/>
  <c r="BF482" i="1"/>
  <c r="AS482" i="1"/>
  <c r="AP482" i="1"/>
  <c r="AV482" i="1"/>
  <c r="BK482" i="1"/>
  <c r="BL482" i="1"/>
  <c r="BG482" i="1"/>
  <c r="BI453" i="1"/>
  <c r="BE453" i="1"/>
  <c r="BF453" i="1"/>
  <c r="AO453" i="1"/>
  <c r="BH453" i="1"/>
  <c r="AS453" i="1"/>
  <c r="BJ453" i="1"/>
  <c r="AU453" i="1"/>
  <c r="AP453" i="1"/>
  <c r="AT453" i="1"/>
  <c r="AQ453" i="1"/>
  <c r="BG453" i="1"/>
  <c r="BK453" i="1"/>
  <c r="AV453" i="1"/>
  <c r="BF480" i="1"/>
  <c r="AT480" i="1"/>
  <c r="BJ480" i="1"/>
  <c r="AU480" i="1"/>
  <c r="AQ480" i="1"/>
  <c r="BE480" i="1"/>
  <c r="AS480" i="1"/>
  <c r="AO480" i="1"/>
  <c r="BH480" i="1"/>
  <c r="BI480" i="1"/>
  <c r="AP480" i="1"/>
  <c r="BL480" i="1"/>
  <c r="BG480" i="1"/>
  <c r="AV480" i="1"/>
  <c r="BK480" i="1"/>
  <c r="BJ452" i="1"/>
  <c r="BI452" i="1"/>
  <c r="AU452" i="1"/>
  <c r="BF452" i="1"/>
  <c r="AO452" i="1"/>
  <c r="BE452" i="1"/>
  <c r="AT452" i="1"/>
  <c r="BH452" i="1"/>
  <c r="AS452" i="1"/>
  <c r="AQ452" i="1"/>
  <c r="AP452" i="1"/>
  <c r="BG452" i="1"/>
  <c r="BK452" i="1"/>
  <c r="AV452" i="1"/>
  <c r="BJ439" i="1"/>
  <c r="BI439" i="1"/>
  <c r="BE439" i="1"/>
  <c r="BH439" i="1"/>
  <c r="BF439" i="1"/>
  <c r="AS439" i="1"/>
  <c r="AT439" i="1"/>
  <c r="AU439" i="1"/>
  <c r="AQ439" i="1"/>
  <c r="AO439" i="1"/>
  <c r="AP439" i="1"/>
  <c r="BG439" i="1"/>
  <c r="BL439" i="1"/>
  <c r="BK439" i="1"/>
  <c r="AV439" i="1"/>
  <c r="BH466" i="1"/>
  <c r="AU466" i="1"/>
  <c r="AP466" i="1"/>
  <c r="BI466" i="1"/>
  <c r="AT466" i="1"/>
  <c r="BF466" i="1"/>
  <c r="BJ466" i="1"/>
  <c r="AO466" i="1"/>
  <c r="AS466" i="1"/>
  <c r="AQ466" i="1"/>
  <c r="BE466" i="1"/>
  <c r="BL466" i="1"/>
  <c r="AV466" i="1"/>
  <c r="BG466" i="1"/>
  <c r="BL453" i="1"/>
  <c r="BI443" i="1"/>
  <c r="BH443" i="1"/>
  <c r="AT443" i="1"/>
  <c r="AS443" i="1"/>
  <c r="AP443" i="1"/>
  <c r="AU443" i="1"/>
  <c r="BJ443" i="1"/>
  <c r="AO443" i="1"/>
  <c r="BF443" i="1"/>
  <c r="AQ443" i="1"/>
  <c r="BE443" i="1"/>
  <c r="BG443" i="1"/>
  <c r="BK443" i="1"/>
  <c r="BL443" i="1"/>
  <c r="AV443" i="1"/>
  <c r="BJ470" i="1"/>
  <c r="BI470" i="1"/>
  <c r="AU470" i="1"/>
  <c r="AS470" i="1"/>
  <c r="AQ470" i="1"/>
  <c r="BF470" i="1"/>
  <c r="AO470" i="1"/>
  <c r="AP470" i="1"/>
  <c r="AT470" i="1"/>
  <c r="BH470" i="1"/>
  <c r="BE470" i="1"/>
  <c r="BL470" i="1"/>
  <c r="BK470" i="1"/>
  <c r="BG470" i="1"/>
  <c r="AV470" i="1"/>
  <c r="BJ468" i="1"/>
  <c r="BF468" i="1"/>
  <c r="AT468" i="1"/>
  <c r="BE468" i="1"/>
  <c r="AQ468" i="1"/>
  <c r="BI468" i="1"/>
  <c r="BH468" i="1"/>
  <c r="AU468" i="1"/>
  <c r="AP468" i="1"/>
  <c r="AS468" i="1"/>
  <c r="AO468" i="1"/>
  <c r="BL468" i="1"/>
  <c r="BG468" i="1"/>
  <c r="BK468" i="1"/>
  <c r="BJ479" i="1"/>
  <c r="AU479" i="1"/>
  <c r="BH479" i="1"/>
  <c r="AT479" i="1"/>
  <c r="AP479" i="1"/>
  <c r="BF479" i="1"/>
  <c r="BE479" i="1"/>
  <c r="AO479" i="1"/>
  <c r="AQ479" i="1"/>
  <c r="AS479" i="1"/>
  <c r="BI479" i="1"/>
  <c r="BG479" i="1"/>
  <c r="BK479" i="1"/>
  <c r="BL479" i="1"/>
  <c r="BF481" i="1"/>
  <c r="BJ481" i="1"/>
  <c r="AU481" i="1"/>
  <c r="BE481" i="1"/>
  <c r="AQ481" i="1"/>
  <c r="AT481" i="1"/>
  <c r="BH481" i="1"/>
  <c r="AS481" i="1"/>
  <c r="AO481" i="1"/>
  <c r="BI481" i="1"/>
  <c r="AP481" i="1"/>
  <c r="BG481" i="1"/>
  <c r="BK481" i="1"/>
  <c r="BL481" i="1"/>
  <c r="AV481" i="1"/>
  <c r="AV441" i="1"/>
  <c r="BI429" i="1"/>
  <c r="BJ429" i="1"/>
  <c r="AT429" i="1"/>
  <c r="AS429" i="1"/>
  <c r="AO429" i="1"/>
  <c r="BE429" i="1"/>
  <c r="AP429" i="1"/>
  <c r="BH429" i="1"/>
  <c r="AQ429" i="1"/>
  <c r="BF429" i="1"/>
  <c r="AU429" i="1"/>
  <c r="BG429" i="1"/>
  <c r="BK429" i="1"/>
  <c r="BJ450" i="1"/>
  <c r="AS450" i="1"/>
  <c r="AT450" i="1"/>
  <c r="BE450" i="1"/>
  <c r="BI450" i="1"/>
  <c r="AQ450" i="1"/>
  <c r="AU450" i="1"/>
  <c r="BF450" i="1"/>
  <c r="AP450" i="1"/>
  <c r="BH450" i="1"/>
  <c r="AO450" i="1"/>
  <c r="BG450" i="1"/>
  <c r="AV450" i="1"/>
  <c r="BH477" i="1"/>
  <c r="AT477" i="1"/>
  <c r="BF477" i="1"/>
  <c r="AO477" i="1"/>
  <c r="BI477" i="1"/>
  <c r="AU477" i="1"/>
  <c r="BE477" i="1"/>
  <c r="AS477" i="1"/>
  <c r="AQ477" i="1"/>
  <c r="BJ477" i="1"/>
  <c r="AP477" i="1"/>
  <c r="BL477" i="1"/>
  <c r="BG477" i="1"/>
  <c r="AV477" i="1"/>
  <c r="BK477" i="1"/>
  <c r="AU465" i="1"/>
  <c r="AT465" i="1"/>
  <c r="AO465" i="1"/>
  <c r="BJ465" i="1"/>
  <c r="BI465" i="1"/>
  <c r="AP465" i="1"/>
  <c r="BE465" i="1"/>
  <c r="AS465" i="1"/>
  <c r="BH465" i="1"/>
  <c r="BF465" i="1"/>
  <c r="AQ465" i="1"/>
  <c r="BL465" i="1"/>
  <c r="BH430" i="1"/>
  <c r="BI430" i="1"/>
  <c r="BF430" i="1"/>
  <c r="BJ430" i="1"/>
  <c r="AP430" i="1"/>
  <c r="AS430" i="1"/>
  <c r="AO430" i="1"/>
  <c r="BE430" i="1"/>
  <c r="AQ430" i="1"/>
  <c r="AT430" i="1"/>
  <c r="AU430" i="1"/>
  <c r="BG430" i="1"/>
  <c r="BK430" i="1"/>
  <c r="BL430" i="1"/>
  <c r="AV430" i="1"/>
  <c r="BJ449" i="1"/>
  <c r="AT449" i="1"/>
  <c r="BH449" i="1"/>
  <c r="BF449" i="1"/>
  <c r="AQ449" i="1"/>
  <c r="AS449" i="1"/>
  <c r="AP449" i="1"/>
  <c r="BE449" i="1"/>
  <c r="AU449" i="1"/>
  <c r="BI449" i="1"/>
  <c r="AO449" i="1"/>
  <c r="BL449" i="1"/>
  <c r="BG449" i="1"/>
  <c r="BJ437" i="1"/>
  <c r="BI437" i="1"/>
  <c r="AU437" i="1"/>
  <c r="BE437" i="1"/>
  <c r="AT437" i="1"/>
  <c r="BH437" i="1"/>
  <c r="AO437" i="1"/>
  <c r="BF437" i="1"/>
  <c r="AQ437" i="1"/>
  <c r="AS437" i="1"/>
  <c r="AP437" i="1"/>
  <c r="BL437" i="1"/>
  <c r="BG437" i="1"/>
  <c r="BK437" i="1"/>
  <c r="BJ476" i="1"/>
  <c r="BI476" i="1"/>
  <c r="BH476" i="1"/>
  <c r="AT476" i="1"/>
  <c r="BF476" i="1"/>
  <c r="AO476" i="1"/>
  <c r="AU476" i="1"/>
  <c r="BE476" i="1"/>
  <c r="AS476" i="1"/>
  <c r="AQ476" i="1"/>
  <c r="AP476" i="1"/>
  <c r="AV476" i="1"/>
  <c r="BG476" i="1"/>
  <c r="BL476" i="1"/>
  <c r="BK476" i="1"/>
  <c r="BI464" i="1"/>
  <c r="AT464" i="1"/>
  <c r="AO464" i="1"/>
  <c r="BJ464" i="1"/>
  <c r="AU464" i="1"/>
  <c r="AP464" i="1"/>
  <c r="BE464" i="1"/>
  <c r="AS464" i="1"/>
  <c r="BH464" i="1"/>
  <c r="BF464" i="1"/>
  <c r="AQ464" i="1"/>
  <c r="BL464" i="1"/>
  <c r="BG464" i="1"/>
  <c r="AV464" i="1"/>
  <c r="BK464" i="1"/>
  <c r="AV429" i="1"/>
  <c r="BG457" i="1"/>
  <c r="BK449" i="1"/>
  <c r="BL456" i="1"/>
  <c r="BL472" i="1"/>
  <c r="BJ431" i="1"/>
  <c r="BI431" i="1"/>
  <c r="AT431" i="1"/>
  <c r="BF431" i="1"/>
  <c r="AP431" i="1"/>
  <c r="AO431" i="1"/>
  <c r="BH431" i="1"/>
  <c r="BE431" i="1"/>
  <c r="AQ431" i="1"/>
  <c r="AS431" i="1"/>
  <c r="AU431" i="1"/>
  <c r="BG431" i="1"/>
  <c r="BL431" i="1"/>
  <c r="BK431" i="1"/>
  <c r="AV431" i="1"/>
  <c r="BI448" i="1"/>
  <c r="BJ448" i="1"/>
  <c r="BH448" i="1"/>
  <c r="BE448" i="1"/>
  <c r="BF448" i="1"/>
  <c r="AU448" i="1"/>
  <c r="AP448" i="1"/>
  <c r="AS448" i="1"/>
  <c r="AQ448" i="1"/>
  <c r="AT448" i="1"/>
  <c r="AO448" i="1"/>
  <c r="BK448" i="1"/>
  <c r="BI436" i="1"/>
  <c r="BE436" i="1"/>
  <c r="AT436" i="1"/>
  <c r="BF436" i="1"/>
  <c r="AS436" i="1"/>
  <c r="AP436" i="1"/>
  <c r="BH436" i="1"/>
  <c r="AU436" i="1"/>
  <c r="BJ436" i="1"/>
  <c r="AO436" i="1"/>
  <c r="AQ436" i="1"/>
  <c r="BL436" i="1"/>
  <c r="AV436" i="1"/>
  <c r="BG436" i="1"/>
  <c r="BK436" i="1"/>
  <c r="BJ475" i="1"/>
  <c r="BI475" i="1"/>
  <c r="BH475" i="1"/>
  <c r="BF475" i="1"/>
  <c r="AS475" i="1"/>
  <c r="AU475" i="1"/>
  <c r="BE475" i="1"/>
  <c r="AQ475" i="1"/>
  <c r="AP475" i="1"/>
  <c r="AT475" i="1"/>
  <c r="AO475" i="1"/>
  <c r="BG475" i="1"/>
  <c r="BK475" i="1"/>
  <c r="AV475" i="1"/>
  <c r="BL475" i="1"/>
  <c r="BJ463" i="1"/>
  <c r="BI463" i="1"/>
  <c r="AT463" i="1"/>
  <c r="AS463" i="1"/>
  <c r="BH463" i="1"/>
  <c r="BF463" i="1"/>
  <c r="BE463" i="1"/>
  <c r="AO463" i="1"/>
  <c r="AQ463" i="1"/>
  <c r="AP463" i="1"/>
  <c r="AU463" i="1"/>
  <c r="BG463" i="1"/>
  <c r="BK463" i="1"/>
  <c r="BL463" i="1"/>
  <c r="BK450" i="1"/>
  <c r="BL448" i="1"/>
  <c r="BJ438" i="1"/>
  <c r="BI438" i="1"/>
  <c r="BH438" i="1"/>
  <c r="BF438" i="1"/>
  <c r="AS438" i="1"/>
  <c r="AU438" i="1"/>
  <c r="BE438" i="1"/>
  <c r="AT438" i="1"/>
  <c r="AO438" i="1"/>
  <c r="AP438" i="1"/>
  <c r="AQ438" i="1"/>
  <c r="BL438" i="1"/>
  <c r="BG438" i="1"/>
  <c r="BJ432" i="1"/>
  <c r="BF432" i="1"/>
  <c r="BI432" i="1"/>
  <c r="AT432" i="1"/>
  <c r="AQ432" i="1"/>
  <c r="AP432" i="1"/>
  <c r="BH432" i="1"/>
  <c r="BE432" i="1"/>
  <c r="AS432" i="1"/>
  <c r="AO432" i="1"/>
  <c r="AU432" i="1"/>
  <c r="BG432" i="1"/>
  <c r="BK432" i="1"/>
  <c r="BI447" i="1"/>
  <c r="BH447" i="1"/>
  <c r="BJ447" i="1"/>
  <c r="BE447" i="1"/>
  <c r="BF447" i="1"/>
  <c r="AT447" i="1"/>
  <c r="AP447" i="1"/>
  <c r="AU447" i="1"/>
  <c r="AS447" i="1"/>
  <c r="AO447" i="1"/>
  <c r="AQ447" i="1"/>
  <c r="BL447" i="1"/>
  <c r="BI435" i="1"/>
  <c r="BH435" i="1"/>
  <c r="BE435" i="1"/>
  <c r="AT435" i="1"/>
  <c r="BF435" i="1"/>
  <c r="AS435" i="1"/>
  <c r="AU435" i="1"/>
  <c r="AO435" i="1"/>
  <c r="AQ435" i="1"/>
  <c r="AP435" i="1"/>
  <c r="BJ435" i="1"/>
  <c r="BL435" i="1"/>
  <c r="BG435" i="1"/>
  <c r="AV435" i="1"/>
  <c r="BJ474" i="1"/>
  <c r="BI474" i="1"/>
  <c r="BH474" i="1"/>
  <c r="BF474" i="1"/>
  <c r="AS474" i="1"/>
  <c r="BE474" i="1"/>
  <c r="AQ474" i="1"/>
  <c r="AP474" i="1"/>
  <c r="AO474" i="1"/>
  <c r="AU474" i="1"/>
  <c r="AT474" i="1"/>
  <c r="BK474" i="1"/>
  <c r="BL474" i="1"/>
  <c r="BG474" i="1"/>
  <c r="AV433" i="1"/>
  <c r="BI458" i="1"/>
  <c r="BH458" i="1"/>
  <c r="BJ458" i="1"/>
  <c r="AU458" i="1"/>
  <c r="BF458" i="1"/>
  <c r="AS458" i="1"/>
  <c r="AQ458" i="1"/>
  <c r="AT458" i="1"/>
  <c r="AO458" i="1"/>
  <c r="BE458" i="1"/>
  <c r="AP458" i="1"/>
  <c r="BG458" i="1"/>
  <c r="BL458" i="1"/>
  <c r="BK458" i="1"/>
  <c r="AV458" i="1"/>
  <c r="BJ473" i="1"/>
  <c r="BI473" i="1"/>
  <c r="BH473" i="1"/>
  <c r="BF473" i="1"/>
  <c r="BE473" i="1"/>
  <c r="AS473" i="1"/>
  <c r="AP473" i="1"/>
  <c r="AO473" i="1"/>
  <c r="AU473" i="1"/>
  <c r="AQ473" i="1"/>
  <c r="AT473" i="1"/>
  <c r="BG473" i="1"/>
  <c r="BL473" i="1"/>
  <c r="BK473" i="1"/>
  <c r="AV473" i="1"/>
  <c r="BJ461" i="1"/>
  <c r="BH461" i="1"/>
  <c r="BF461" i="1"/>
  <c r="AT461" i="1"/>
  <c r="AU461" i="1"/>
  <c r="AQ461" i="1"/>
  <c r="AP461" i="1"/>
  <c r="AO461" i="1"/>
  <c r="BI461" i="1"/>
  <c r="BE461" i="1"/>
  <c r="AS461" i="1"/>
  <c r="BL461" i="1"/>
  <c r="BG461" i="1"/>
  <c r="BK461" i="1"/>
  <c r="AV461" i="1"/>
  <c r="BK465" i="1"/>
  <c r="BK483" i="1"/>
  <c r="BJ446" i="1"/>
  <c r="BF446" i="1"/>
  <c r="AU446" i="1"/>
  <c r="BH446" i="1"/>
  <c r="AT446" i="1"/>
  <c r="AQ446" i="1"/>
  <c r="AP446" i="1"/>
  <c r="BE446" i="1"/>
  <c r="AO446" i="1"/>
  <c r="BI446" i="1"/>
  <c r="AS446" i="1"/>
  <c r="BL446" i="1"/>
  <c r="BG446" i="1"/>
  <c r="BK446" i="1"/>
  <c r="AV446" i="1"/>
  <c r="BH434" i="1"/>
  <c r="AU434" i="1"/>
  <c r="BF434" i="1"/>
  <c r="AQ434" i="1"/>
  <c r="AS434" i="1"/>
  <c r="BJ434" i="1"/>
  <c r="AO434" i="1"/>
  <c r="AP434" i="1"/>
  <c r="AT434" i="1"/>
  <c r="BI434" i="1"/>
  <c r="BE434" i="1"/>
  <c r="AV434" i="1"/>
  <c r="BL434" i="1"/>
  <c r="BG434" i="1"/>
  <c r="BK434" i="1"/>
  <c r="BI457" i="1"/>
  <c r="BF457" i="1"/>
  <c r="BJ457" i="1"/>
  <c r="AU457" i="1"/>
  <c r="BH457" i="1"/>
  <c r="AS457" i="1"/>
  <c r="AQ457" i="1"/>
  <c r="BE457" i="1"/>
  <c r="AO457" i="1"/>
  <c r="AP457" i="1"/>
  <c r="AT457" i="1"/>
  <c r="BL457" i="1"/>
  <c r="AV457" i="1"/>
  <c r="BF445" i="1"/>
  <c r="AU445" i="1"/>
  <c r="BJ445" i="1"/>
  <c r="BH445" i="1"/>
  <c r="AT445" i="1"/>
  <c r="AQ445" i="1"/>
  <c r="BI445" i="1"/>
  <c r="AP445" i="1"/>
  <c r="AO445" i="1"/>
  <c r="BE445" i="1"/>
  <c r="AS445" i="1"/>
  <c r="BG445" i="1"/>
  <c r="BL445" i="1"/>
  <c r="AV445" i="1"/>
  <c r="BF433" i="1"/>
  <c r="AU433" i="1"/>
  <c r="AQ433" i="1"/>
  <c r="AP433" i="1"/>
  <c r="BH433" i="1"/>
  <c r="AT433" i="1"/>
  <c r="AS433" i="1"/>
  <c r="BI433" i="1"/>
  <c r="BE433" i="1"/>
  <c r="AO433" i="1"/>
  <c r="BJ433" i="1"/>
  <c r="BK433" i="1"/>
  <c r="BL433" i="1"/>
  <c r="BG433" i="1"/>
  <c r="BI472" i="1"/>
  <c r="BJ472" i="1"/>
  <c r="BE472" i="1"/>
  <c r="BF472" i="1"/>
  <c r="AS472" i="1"/>
  <c r="AO472" i="1"/>
  <c r="BH472" i="1"/>
  <c r="AQ472" i="1"/>
  <c r="AU472" i="1"/>
  <c r="AP472" i="1"/>
  <c r="AT472" i="1"/>
  <c r="BG472" i="1"/>
  <c r="BK472" i="1"/>
  <c r="BI460" i="1"/>
  <c r="BH460" i="1"/>
  <c r="BF460" i="1"/>
  <c r="BE460" i="1"/>
  <c r="BJ460" i="1"/>
  <c r="AU460" i="1"/>
  <c r="AQ460" i="1"/>
  <c r="AP460" i="1"/>
  <c r="AT460" i="1"/>
  <c r="AS460" i="1"/>
  <c r="AO460" i="1"/>
  <c r="BL460" i="1"/>
  <c r="BG460" i="1"/>
  <c r="BK460" i="1"/>
  <c r="AV460" i="1"/>
  <c r="BG465" i="1"/>
  <c r="BJ456" i="1"/>
  <c r="BF456" i="1"/>
  <c r="AT456" i="1"/>
  <c r="BH456" i="1"/>
  <c r="AS456" i="1"/>
  <c r="AQ456" i="1"/>
  <c r="BE456" i="1"/>
  <c r="BI456" i="1"/>
  <c r="AO456" i="1"/>
  <c r="AP456" i="1"/>
  <c r="AU456" i="1"/>
  <c r="BK456" i="1"/>
  <c r="AV456" i="1"/>
  <c r="BG456" i="1"/>
  <c r="BI444" i="1"/>
  <c r="BF444" i="1"/>
  <c r="BH444" i="1"/>
  <c r="AT444" i="1"/>
  <c r="BJ444" i="1"/>
  <c r="AQ444" i="1"/>
  <c r="AS444" i="1"/>
  <c r="AU444" i="1"/>
  <c r="AO444" i="1"/>
  <c r="BE444" i="1"/>
  <c r="AP444" i="1"/>
  <c r="BL444" i="1"/>
  <c r="BG444" i="1"/>
  <c r="BK444" i="1"/>
  <c r="AV444" i="1"/>
  <c r="BI483" i="1"/>
  <c r="BE483" i="1"/>
  <c r="BH483" i="1"/>
  <c r="AT483" i="1"/>
  <c r="AP483" i="1"/>
  <c r="AS483" i="1"/>
  <c r="AO483" i="1"/>
  <c r="BF483" i="1"/>
  <c r="AU483" i="1"/>
  <c r="AQ483" i="1"/>
  <c r="BJ483" i="1"/>
  <c r="BL483" i="1"/>
  <c r="BI471" i="1"/>
  <c r="BJ471" i="1"/>
  <c r="BE471" i="1"/>
  <c r="AS471" i="1"/>
  <c r="AO471" i="1"/>
  <c r="BF471" i="1"/>
  <c r="AU471" i="1"/>
  <c r="AQ471" i="1"/>
  <c r="AP471" i="1"/>
  <c r="AT471" i="1"/>
  <c r="BH471" i="1"/>
  <c r="BL471" i="1"/>
  <c r="AV471" i="1"/>
  <c r="BI459" i="1"/>
  <c r="BE459" i="1"/>
  <c r="BH459" i="1"/>
  <c r="BJ459" i="1"/>
  <c r="AU459" i="1"/>
  <c r="AQ459" i="1"/>
  <c r="AP459" i="1"/>
  <c r="AO459" i="1"/>
  <c r="AT459" i="1"/>
  <c r="AS459" i="1"/>
  <c r="BF459" i="1"/>
  <c r="BK459" i="1"/>
  <c r="AV459" i="1"/>
  <c r="BL459" i="1"/>
  <c r="BG459" i="1"/>
  <c r="BJ462" i="1"/>
  <c r="AS462" i="1"/>
  <c r="AT462" i="1"/>
  <c r="BI462" i="1"/>
  <c r="BH462" i="1"/>
  <c r="AQ462" i="1"/>
  <c r="BE462" i="1"/>
  <c r="AO462" i="1"/>
  <c r="AU462" i="1"/>
  <c r="AP462" i="1"/>
  <c r="BF462" i="1"/>
  <c r="BL462" i="1"/>
  <c r="BG462" i="1"/>
  <c r="U428" i="1"/>
  <c r="U427" i="1"/>
  <c r="U426" i="1"/>
  <c r="BQ440" i="1" l="1"/>
  <c r="BQ429" i="1"/>
  <c r="BQ457" i="1"/>
  <c r="BQ471" i="1"/>
  <c r="BQ441" i="1"/>
  <c r="BQ469" i="1"/>
  <c r="BQ445" i="1"/>
  <c r="BQ434" i="1"/>
  <c r="BQ430" i="1"/>
  <c r="BQ450" i="1"/>
  <c r="BQ451" i="1"/>
  <c r="BQ444" i="1"/>
  <c r="BQ460" i="1"/>
  <c r="BQ431" i="1"/>
  <c r="BQ446" i="1"/>
  <c r="BQ436" i="1"/>
  <c r="BQ466" i="1"/>
  <c r="BQ442" i="1"/>
  <c r="BQ455" i="1"/>
  <c r="BQ483" i="1"/>
  <c r="BQ473" i="1"/>
  <c r="BQ475" i="1"/>
  <c r="BQ482" i="1"/>
  <c r="BQ476" i="1"/>
  <c r="BQ453" i="1"/>
  <c r="BQ478" i="1"/>
  <c r="BQ467" i="1"/>
  <c r="BQ464" i="1"/>
  <c r="BQ477" i="1"/>
  <c r="BQ470" i="1"/>
  <c r="BQ459" i="1"/>
  <c r="BQ456" i="1"/>
  <c r="BQ452" i="1"/>
  <c r="BQ454" i="1"/>
  <c r="BQ463" i="1"/>
  <c r="BQ438" i="1"/>
  <c r="BQ432" i="1"/>
  <c r="BQ461" i="1"/>
  <c r="BQ458" i="1"/>
  <c r="BQ435" i="1"/>
  <c r="BQ437" i="1"/>
  <c r="BQ462" i="1"/>
  <c r="BQ465" i="1"/>
  <c r="BQ443" i="1"/>
  <c r="BQ439" i="1"/>
  <c r="BQ480" i="1"/>
  <c r="BQ474" i="1"/>
  <c r="BQ447" i="1"/>
  <c r="BQ433" i="1"/>
  <c r="BQ479" i="1"/>
  <c r="BQ472" i="1"/>
  <c r="BQ448" i="1"/>
  <c r="BQ481" i="1"/>
  <c r="BQ449" i="1"/>
  <c r="BQ468" i="1"/>
  <c r="BJ427" i="1"/>
  <c r="BH427" i="1"/>
  <c r="AS427" i="1"/>
  <c r="AT427" i="1"/>
  <c r="AU427" i="1"/>
  <c r="AO427" i="1"/>
  <c r="AQ427" i="1"/>
  <c r="BI427" i="1"/>
  <c r="BF427" i="1"/>
  <c r="AP427" i="1"/>
  <c r="BE427" i="1"/>
  <c r="BL427" i="1"/>
  <c r="BG427" i="1"/>
  <c r="BK427" i="1"/>
  <c r="AV427" i="1"/>
  <c r="BJ426" i="1"/>
  <c r="AS426" i="1"/>
  <c r="BE426" i="1"/>
  <c r="AU426" i="1"/>
  <c r="BH426" i="1"/>
  <c r="AQ426" i="1"/>
  <c r="BI426" i="1"/>
  <c r="AP426" i="1"/>
  <c r="AT426" i="1"/>
  <c r="BF426" i="1"/>
  <c r="AO426" i="1"/>
  <c r="BL426" i="1"/>
  <c r="BG426" i="1"/>
  <c r="AV426" i="1"/>
  <c r="BK426" i="1"/>
  <c r="BJ428" i="1"/>
  <c r="BH428" i="1"/>
  <c r="AS428" i="1"/>
  <c r="AO428" i="1"/>
  <c r="AT428" i="1"/>
  <c r="AQ428" i="1"/>
  <c r="BI428" i="1"/>
  <c r="BF428" i="1"/>
  <c r="AP428" i="1"/>
  <c r="AU428" i="1"/>
  <c r="BE428" i="1"/>
  <c r="BL428" i="1"/>
  <c r="BK428" i="1"/>
  <c r="AV428" i="1"/>
  <c r="BG428" i="1"/>
  <c r="U425" i="1"/>
  <c r="U424" i="1"/>
  <c r="U423" i="1"/>
  <c r="U422" i="1"/>
  <c r="U421" i="1"/>
  <c r="BQ426" i="1" l="1"/>
  <c r="BQ427" i="1"/>
  <c r="BQ428" i="1"/>
  <c r="BH421" i="1"/>
  <c r="BF421" i="1"/>
  <c r="AU421" i="1"/>
  <c r="AT421" i="1"/>
  <c r="AQ421" i="1"/>
  <c r="BE421" i="1"/>
  <c r="BI421" i="1"/>
  <c r="AO421" i="1"/>
  <c r="AP421" i="1"/>
  <c r="BJ421" i="1"/>
  <c r="AS421" i="1"/>
  <c r="BL421" i="1"/>
  <c r="BG421" i="1"/>
  <c r="BK421" i="1"/>
  <c r="AV421" i="1"/>
  <c r="BJ422" i="1"/>
  <c r="BH422" i="1"/>
  <c r="AU422" i="1"/>
  <c r="BF422" i="1"/>
  <c r="AT422" i="1"/>
  <c r="AQ422" i="1"/>
  <c r="AS422" i="1"/>
  <c r="BE422" i="1"/>
  <c r="AO422" i="1"/>
  <c r="BI422" i="1"/>
  <c r="AP422" i="1"/>
  <c r="BG422" i="1"/>
  <c r="BL422" i="1"/>
  <c r="BK422" i="1"/>
  <c r="AV422" i="1"/>
  <c r="BI423" i="1"/>
  <c r="BJ423" i="1"/>
  <c r="BE423" i="1"/>
  <c r="AU423" i="1"/>
  <c r="BF423" i="1"/>
  <c r="BH423" i="1"/>
  <c r="AT423" i="1"/>
  <c r="AS423" i="1"/>
  <c r="AO423" i="1"/>
  <c r="AQ423" i="1"/>
  <c r="AP423" i="1"/>
  <c r="BG423" i="1"/>
  <c r="BK423" i="1"/>
  <c r="BL423" i="1"/>
  <c r="AV423" i="1"/>
  <c r="BI424" i="1"/>
  <c r="BJ424" i="1"/>
  <c r="BE424" i="1"/>
  <c r="AU424" i="1"/>
  <c r="BH424" i="1"/>
  <c r="BF424" i="1"/>
  <c r="AT424" i="1"/>
  <c r="AS424" i="1"/>
  <c r="AO424" i="1"/>
  <c r="AQ424" i="1"/>
  <c r="AP424" i="1"/>
  <c r="BL424" i="1"/>
  <c r="AV424" i="1"/>
  <c r="BG424" i="1"/>
  <c r="BK424" i="1"/>
  <c r="BJ425" i="1"/>
  <c r="BE425" i="1"/>
  <c r="AU425" i="1"/>
  <c r="BH425" i="1"/>
  <c r="BI425" i="1"/>
  <c r="BF425" i="1"/>
  <c r="AQ425" i="1"/>
  <c r="AP425" i="1"/>
  <c r="AS425" i="1"/>
  <c r="AT425" i="1"/>
  <c r="AO425" i="1"/>
  <c r="BL425" i="1"/>
  <c r="AV425" i="1"/>
  <c r="BG425" i="1"/>
  <c r="BK425" i="1"/>
  <c r="U420" i="1"/>
  <c r="U419" i="1"/>
  <c r="U418" i="1"/>
  <c r="U417" i="1"/>
  <c r="BQ423" i="1" l="1"/>
  <c r="BQ421" i="1"/>
  <c r="BQ424" i="1"/>
  <c r="BQ425" i="1"/>
  <c r="BQ422" i="1"/>
  <c r="BF420" i="1"/>
  <c r="BI420" i="1"/>
  <c r="AT420" i="1"/>
  <c r="BH420" i="1"/>
  <c r="AQ420" i="1"/>
  <c r="BE420" i="1"/>
  <c r="BJ420" i="1"/>
  <c r="AU420" i="1"/>
  <c r="AO420" i="1"/>
  <c r="AP420" i="1"/>
  <c r="AS420" i="1"/>
  <c r="BG420" i="1"/>
  <c r="BL420" i="1"/>
  <c r="AV420" i="1"/>
  <c r="BK420" i="1"/>
  <c r="BF417" i="1"/>
  <c r="BJ417" i="1"/>
  <c r="BI417" i="1"/>
  <c r="AO417" i="1"/>
  <c r="AS417" i="1"/>
  <c r="AP417" i="1"/>
  <c r="BE417" i="1"/>
  <c r="AQ417" i="1"/>
  <c r="AU417" i="1"/>
  <c r="AT417" i="1"/>
  <c r="BH417" i="1"/>
  <c r="BL417" i="1"/>
  <c r="AV417" i="1"/>
  <c r="BK417" i="1"/>
  <c r="BG417" i="1"/>
  <c r="BH418" i="1"/>
  <c r="BJ418" i="1"/>
  <c r="AP418" i="1"/>
  <c r="AU418" i="1"/>
  <c r="BF418" i="1"/>
  <c r="AS418" i="1"/>
  <c r="AO418" i="1"/>
  <c r="BE418" i="1"/>
  <c r="BI418" i="1"/>
  <c r="AQ418" i="1"/>
  <c r="AT418" i="1"/>
  <c r="BL418" i="1"/>
  <c r="AV418" i="1"/>
  <c r="BG418" i="1"/>
  <c r="BK418" i="1"/>
  <c r="BI419" i="1"/>
  <c r="AT419" i="1"/>
  <c r="BH419" i="1"/>
  <c r="BE419" i="1"/>
  <c r="BJ419" i="1"/>
  <c r="AP419" i="1"/>
  <c r="AS419" i="1"/>
  <c r="AU419" i="1"/>
  <c r="BF419" i="1"/>
  <c r="AO419" i="1"/>
  <c r="AQ419" i="1"/>
  <c r="BG419" i="1"/>
  <c r="BK419" i="1"/>
  <c r="AV419" i="1"/>
  <c r="BL419" i="1"/>
  <c r="U416" i="1"/>
  <c r="U415" i="1"/>
  <c r="BQ420" i="1" l="1"/>
  <c r="BQ418" i="1"/>
  <c r="BQ419" i="1"/>
  <c r="BQ417" i="1"/>
  <c r="BI416" i="1"/>
  <c r="BF416" i="1"/>
  <c r="BJ416" i="1"/>
  <c r="AO416" i="1"/>
  <c r="AS416" i="1"/>
  <c r="AP416" i="1"/>
  <c r="AT416" i="1"/>
  <c r="BE416" i="1"/>
  <c r="AU416" i="1"/>
  <c r="AQ416" i="1"/>
  <c r="BH416" i="1"/>
  <c r="BK416" i="1"/>
  <c r="AV416" i="1"/>
  <c r="BG416" i="1"/>
  <c r="BL416" i="1"/>
  <c r="BJ415" i="1"/>
  <c r="BI415" i="1"/>
  <c r="AS415" i="1"/>
  <c r="BF415" i="1"/>
  <c r="AP415" i="1"/>
  <c r="AT415" i="1"/>
  <c r="AO415" i="1"/>
  <c r="AU415" i="1"/>
  <c r="AQ415" i="1"/>
  <c r="BE415" i="1"/>
  <c r="BH415" i="1"/>
  <c r="BK415" i="1"/>
  <c r="AV415" i="1"/>
  <c r="BL415" i="1"/>
  <c r="BG415" i="1"/>
  <c r="U414" i="1"/>
  <c r="BQ416" i="1" l="1"/>
  <c r="BQ415" i="1"/>
  <c r="BJ414" i="1"/>
  <c r="AS414" i="1"/>
  <c r="BI414" i="1"/>
  <c r="BF414" i="1"/>
  <c r="AT414" i="1"/>
  <c r="AO414" i="1"/>
  <c r="BE414" i="1"/>
  <c r="AP414" i="1"/>
  <c r="AU414" i="1"/>
  <c r="AQ414" i="1"/>
  <c r="BH414" i="1"/>
  <c r="BG414" i="1"/>
  <c r="BK414" i="1"/>
  <c r="BL414" i="1"/>
  <c r="AV414" i="1"/>
  <c r="U413" i="1"/>
  <c r="U412" i="1"/>
  <c r="U411" i="1"/>
  <c r="U410" i="1"/>
  <c r="U409" i="1"/>
  <c r="U408" i="1"/>
  <c r="U407" i="1"/>
  <c r="U406" i="1"/>
  <c r="U405" i="1"/>
  <c r="U404" i="1"/>
  <c r="U403" i="1"/>
  <c r="U402" i="1"/>
  <c r="BQ414" i="1" l="1"/>
  <c r="BJ408" i="1"/>
  <c r="BH408" i="1"/>
  <c r="BF408" i="1"/>
  <c r="AT408" i="1"/>
  <c r="AU408" i="1"/>
  <c r="AQ408" i="1"/>
  <c r="BI408" i="1"/>
  <c r="BE408" i="1"/>
  <c r="AP408" i="1"/>
  <c r="AO408" i="1"/>
  <c r="AS408" i="1"/>
  <c r="BG408" i="1"/>
  <c r="BK408" i="1"/>
  <c r="AV408" i="1"/>
  <c r="BL408" i="1"/>
  <c r="BH409" i="1"/>
  <c r="BF409" i="1"/>
  <c r="BI409" i="1"/>
  <c r="AU409" i="1"/>
  <c r="BE409" i="1"/>
  <c r="AQ409" i="1"/>
  <c r="AP409" i="1"/>
  <c r="BJ409" i="1"/>
  <c r="AS409" i="1"/>
  <c r="AT409" i="1"/>
  <c r="AO409" i="1"/>
  <c r="BK409" i="1"/>
  <c r="BL409" i="1"/>
  <c r="AV409" i="1"/>
  <c r="BG409" i="1"/>
  <c r="BI411" i="1"/>
  <c r="BJ411" i="1"/>
  <c r="BE411" i="1"/>
  <c r="AT411" i="1"/>
  <c r="AU411" i="1"/>
  <c r="AQ411" i="1"/>
  <c r="AP411" i="1"/>
  <c r="BH411" i="1"/>
  <c r="BF411" i="1"/>
  <c r="AO411" i="1"/>
  <c r="AS411" i="1"/>
  <c r="BG411" i="1"/>
  <c r="BL411" i="1"/>
  <c r="BK411" i="1"/>
  <c r="AV411" i="1"/>
  <c r="BI412" i="1"/>
  <c r="BJ412" i="1"/>
  <c r="BH412" i="1"/>
  <c r="BE412" i="1"/>
  <c r="BF412" i="1"/>
  <c r="AS412" i="1"/>
  <c r="AT412" i="1"/>
  <c r="AQ412" i="1"/>
  <c r="AO412" i="1"/>
  <c r="AU412" i="1"/>
  <c r="AP412" i="1"/>
  <c r="BG412" i="1"/>
  <c r="BK412" i="1"/>
  <c r="BL412" i="1"/>
  <c r="AV412" i="1"/>
  <c r="BJ413" i="1"/>
  <c r="BH413" i="1"/>
  <c r="BI413" i="1"/>
  <c r="BF413" i="1"/>
  <c r="AS413" i="1"/>
  <c r="AT413" i="1"/>
  <c r="AO413" i="1"/>
  <c r="BE413" i="1"/>
  <c r="AQ413" i="1"/>
  <c r="AU413" i="1"/>
  <c r="AP413" i="1"/>
  <c r="BG413" i="1"/>
  <c r="BK413" i="1"/>
  <c r="AV413" i="1"/>
  <c r="BL413" i="1"/>
  <c r="BJ402" i="1"/>
  <c r="BI402" i="1"/>
  <c r="BF402" i="1"/>
  <c r="AS402" i="1"/>
  <c r="BH402" i="1"/>
  <c r="AP402" i="1"/>
  <c r="AO402" i="1"/>
  <c r="AT402" i="1"/>
  <c r="BE402" i="1"/>
  <c r="AQ402" i="1"/>
  <c r="AU402" i="1"/>
  <c r="BL402" i="1"/>
  <c r="BG402" i="1"/>
  <c r="BK402" i="1"/>
  <c r="AV402" i="1"/>
  <c r="BJ407" i="1"/>
  <c r="AT407" i="1"/>
  <c r="AU407" i="1"/>
  <c r="BI407" i="1"/>
  <c r="AP407" i="1"/>
  <c r="BE407" i="1"/>
  <c r="BH407" i="1"/>
  <c r="AO407" i="1"/>
  <c r="AQ407" i="1"/>
  <c r="AS407" i="1"/>
  <c r="BF407" i="1"/>
  <c r="BL407" i="1"/>
  <c r="BG407" i="1"/>
  <c r="BK407" i="1"/>
  <c r="AV407" i="1"/>
  <c r="BI410" i="1"/>
  <c r="AU410" i="1"/>
  <c r="BE410" i="1"/>
  <c r="AQ410" i="1"/>
  <c r="AP410" i="1"/>
  <c r="AS410" i="1"/>
  <c r="BJ410" i="1"/>
  <c r="BH410" i="1"/>
  <c r="BF410" i="1"/>
  <c r="AO410" i="1"/>
  <c r="AT410" i="1"/>
  <c r="BL410" i="1"/>
  <c r="BG410" i="1"/>
  <c r="AV410" i="1"/>
  <c r="BK410" i="1"/>
  <c r="BJ403" i="1"/>
  <c r="BI403" i="1"/>
  <c r="BF403" i="1"/>
  <c r="AS403" i="1"/>
  <c r="BE403" i="1"/>
  <c r="BH403" i="1"/>
  <c r="AP403" i="1"/>
  <c r="AO403" i="1"/>
  <c r="AT403" i="1"/>
  <c r="AQ403" i="1"/>
  <c r="AU403" i="1"/>
  <c r="BG403" i="1"/>
  <c r="BK403" i="1"/>
  <c r="BL403" i="1"/>
  <c r="AV403" i="1"/>
  <c r="BH406" i="1"/>
  <c r="AT406" i="1"/>
  <c r="AP406" i="1"/>
  <c r="AU406" i="1"/>
  <c r="BE406" i="1"/>
  <c r="BJ406" i="1"/>
  <c r="AQ406" i="1"/>
  <c r="BI406" i="1"/>
  <c r="AS406" i="1"/>
  <c r="AO406" i="1"/>
  <c r="BF406" i="1"/>
  <c r="BG406" i="1"/>
  <c r="BL406" i="1"/>
  <c r="BK406" i="1"/>
  <c r="AV406" i="1"/>
  <c r="BJ404" i="1"/>
  <c r="BI404" i="1"/>
  <c r="BF404" i="1"/>
  <c r="AO404" i="1"/>
  <c r="BE404" i="1"/>
  <c r="BH404" i="1"/>
  <c r="AU404" i="1"/>
  <c r="AQ404" i="1"/>
  <c r="AS404" i="1"/>
  <c r="AT404" i="1"/>
  <c r="AP404" i="1"/>
  <c r="BG404" i="1"/>
  <c r="BL404" i="1"/>
  <c r="BK404" i="1"/>
  <c r="AV404" i="1"/>
  <c r="AT405" i="1"/>
  <c r="BF405" i="1"/>
  <c r="AU405" i="1"/>
  <c r="AO405" i="1"/>
  <c r="BE405" i="1"/>
  <c r="BJ405" i="1"/>
  <c r="AQ405" i="1"/>
  <c r="BI405" i="1"/>
  <c r="AS405" i="1"/>
  <c r="BH405" i="1"/>
  <c r="AP405" i="1"/>
  <c r="BG405" i="1"/>
  <c r="BK405" i="1"/>
  <c r="BL405" i="1"/>
  <c r="AV405" i="1"/>
  <c r="U401" i="1"/>
  <c r="U399" i="1"/>
  <c r="U400" i="1"/>
  <c r="U398" i="1"/>
  <c r="U397" i="1"/>
  <c r="U396" i="1"/>
  <c r="U395" i="1"/>
  <c r="U394" i="1"/>
  <c r="U393" i="1"/>
  <c r="U392" i="1"/>
  <c r="BQ411" i="1" l="1"/>
  <c r="BQ408" i="1"/>
  <c r="BQ407" i="1"/>
  <c r="BQ410" i="1"/>
  <c r="BQ409" i="1"/>
  <c r="BQ405" i="1"/>
  <c r="BQ406" i="1"/>
  <c r="BQ402" i="1"/>
  <c r="BQ404" i="1"/>
  <c r="BQ403" i="1"/>
  <c r="BQ413" i="1"/>
  <c r="BQ412" i="1"/>
  <c r="BJ395" i="1"/>
  <c r="BH395" i="1"/>
  <c r="AT395" i="1"/>
  <c r="BE395" i="1"/>
  <c r="AP395" i="1"/>
  <c r="AS395" i="1"/>
  <c r="AQ395" i="1"/>
  <c r="BI395" i="1"/>
  <c r="BF395" i="1"/>
  <c r="AO395" i="1"/>
  <c r="AU395" i="1"/>
  <c r="BL395" i="1"/>
  <c r="BG395" i="1"/>
  <c r="BK395" i="1"/>
  <c r="AV395" i="1"/>
  <c r="BF397" i="1"/>
  <c r="BH397" i="1"/>
  <c r="AU397" i="1"/>
  <c r="AT397" i="1"/>
  <c r="AQ397" i="1"/>
  <c r="BJ397" i="1"/>
  <c r="AS397" i="1"/>
  <c r="BE397" i="1"/>
  <c r="BI397" i="1"/>
  <c r="AO397" i="1"/>
  <c r="AP397" i="1"/>
  <c r="BL397" i="1"/>
  <c r="BG397" i="1"/>
  <c r="BK397" i="1"/>
  <c r="AV397" i="1"/>
  <c r="BJ398" i="1"/>
  <c r="BH398" i="1"/>
  <c r="AU398" i="1"/>
  <c r="AS398" i="1"/>
  <c r="AQ398" i="1"/>
  <c r="AO398" i="1"/>
  <c r="AP398" i="1"/>
  <c r="AT398" i="1"/>
  <c r="BI398" i="1"/>
  <c r="BF398" i="1"/>
  <c r="BE398" i="1"/>
  <c r="BL398" i="1"/>
  <c r="BG398" i="1"/>
  <c r="BK398" i="1"/>
  <c r="AV398" i="1"/>
  <c r="BF396" i="1"/>
  <c r="BH396" i="1"/>
  <c r="AT396" i="1"/>
  <c r="BE396" i="1"/>
  <c r="AQ396" i="1"/>
  <c r="BJ396" i="1"/>
  <c r="AS396" i="1"/>
  <c r="BI396" i="1"/>
  <c r="AP396" i="1"/>
  <c r="AO396" i="1"/>
  <c r="AU396" i="1"/>
  <c r="BG396" i="1"/>
  <c r="BK396" i="1"/>
  <c r="BL396" i="1"/>
  <c r="AV396" i="1"/>
  <c r="BI400" i="1"/>
  <c r="BJ400" i="1"/>
  <c r="BE400" i="1"/>
  <c r="AS400" i="1"/>
  <c r="BH400" i="1"/>
  <c r="AO400" i="1"/>
  <c r="AU400" i="1"/>
  <c r="AQ400" i="1"/>
  <c r="AT400" i="1"/>
  <c r="BF400" i="1"/>
  <c r="AP400" i="1"/>
  <c r="BG400" i="1"/>
  <c r="BL400" i="1"/>
  <c r="BK400" i="1"/>
  <c r="AV400" i="1"/>
  <c r="BI399" i="1"/>
  <c r="BE399" i="1"/>
  <c r="BJ399" i="1"/>
  <c r="BH399" i="1"/>
  <c r="AS399" i="1"/>
  <c r="AU399" i="1"/>
  <c r="AO399" i="1"/>
  <c r="AT399" i="1"/>
  <c r="BF399" i="1"/>
  <c r="AP399" i="1"/>
  <c r="AQ399" i="1"/>
  <c r="AV399" i="1"/>
  <c r="BL399" i="1"/>
  <c r="BK399" i="1"/>
  <c r="BG399" i="1"/>
  <c r="BJ392" i="1"/>
  <c r="BI392" i="1"/>
  <c r="AT392" i="1"/>
  <c r="BF392" i="1"/>
  <c r="AO392" i="1"/>
  <c r="BH392" i="1"/>
  <c r="AQ392" i="1"/>
  <c r="AP392" i="1"/>
  <c r="BE392" i="1"/>
  <c r="AU392" i="1"/>
  <c r="AS392" i="1"/>
  <c r="BL392" i="1"/>
  <c r="BG392" i="1"/>
  <c r="BK392" i="1"/>
  <c r="AV392" i="1"/>
  <c r="BJ393" i="1"/>
  <c r="AU393" i="1"/>
  <c r="AT393" i="1"/>
  <c r="BF393" i="1"/>
  <c r="AO393" i="1"/>
  <c r="AQ393" i="1"/>
  <c r="BI393" i="1"/>
  <c r="BH393" i="1"/>
  <c r="AP393" i="1"/>
  <c r="BE393" i="1"/>
  <c r="AS393" i="1"/>
  <c r="BL393" i="1"/>
  <c r="BK393" i="1"/>
  <c r="BG393" i="1"/>
  <c r="AV393" i="1"/>
  <c r="BJ401" i="1"/>
  <c r="BI401" i="1"/>
  <c r="BH401" i="1"/>
  <c r="AP401" i="1"/>
  <c r="AO401" i="1"/>
  <c r="AU401" i="1"/>
  <c r="AT401" i="1"/>
  <c r="BF401" i="1"/>
  <c r="AS401" i="1"/>
  <c r="BE401" i="1"/>
  <c r="AQ401" i="1"/>
  <c r="AV401" i="1"/>
  <c r="BL401" i="1"/>
  <c r="BG401" i="1"/>
  <c r="BK401" i="1"/>
  <c r="BJ394" i="1"/>
  <c r="BH394" i="1"/>
  <c r="AU394" i="1"/>
  <c r="AP394" i="1"/>
  <c r="AT394" i="1"/>
  <c r="BF394" i="1"/>
  <c r="AQ394" i="1"/>
  <c r="BI394" i="1"/>
  <c r="AS394" i="1"/>
  <c r="BE394" i="1"/>
  <c r="AO394" i="1"/>
  <c r="BL394" i="1"/>
  <c r="BG394" i="1"/>
  <c r="BK394" i="1"/>
  <c r="AV394" i="1"/>
  <c r="U391" i="1"/>
  <c r="U390" i="1"/>
  <c r="U389" i="1"/>
  <c r="U388" i="1"/>
  <c r="BQ398" i="1" l="1"/>
  <c r="BQ397" i="1"/>
  <c r="BQ392" i="1"/>
  <c r="BQ395" i="1"/>
  <c r="BQ399" i="1"/>
  <c r="BQ394" i="1"/>
  <c r="BQ393" i="1"/>
  <c r="BQ396" i="1"/>
  <c r="BQ401" i="1"/>
  <c r="BQ400" i="1"/>
  <c r="BI388" i="1"/>
  <c r="BF388" i="1"/>
  <c r="BE388" i="1"/>
  <c r="AT388" i="1"/>
  <c r="AP388" i="1"/>
  <c r="AQ388" i="1"/>
  <c r="AU388" i="1"/>
  <c r="BJ388" i="1"/>
  <c r="AO388" i="1"/>
  <c r="BH388" i="1"/>
  <c r="AS388" i="1"/>
  <c r="BL388" i="1"/>
  <c r="AV388" i="1"/>
  <c r="BG388" i="1"/>
  <c r="BK388" i="1"/>
  <c r="BJ389" i="1"/>
  <c r="BF389" i="1"/>
  <c r="BI389" i="1"/>
  <c r="AU389" i="1"/>
  <c r="BE389" i="1"/>
  <c r="AP389" i="1"/>
  <c r="AT389" i="1"/>
  <c r="BH389" i="1"/>
  <c r="AQ389" i="1"/>
  <c r="AO389" i="1"/>
  <c r="AS389" i="1"/>
  <c r="BG389" i="1"/>
  <c r="BL389" i="1"/>
  <c r="BK389" i="1"/>
  <c r="AV389" i="1"/>
  <c r="BJ390" i="1"/>
  <c r="AS390" i="1"/>
  <c r="BI390" i="1"/>
  <c r="AU390" i="1"/>
  <c r="AT390" i="1"/>
  <c r="BF390" i="1"/>
  <c r="BE390" i="1"/>
  <c r="AP390" i="1"/>
  <c r="AQ390" i="1"/>
  <c r="BH390" i="1"/>
  <c r="AO390" i="1"/>
  <c r="BG390" i="1"/>
  <c r="BK390" i="1"/>
  <c r="BL390" i="1"/>
  <c r="AV390" i="1"/>
  <c r="BJ391" i="1"/>
  <c r="BI391" i="1"/>
  <c r="AT391" i="1"/>
  <c r="AS391" i="1"/>
  <c r="AU391" i="1"/>
  <c r="BH391" i="1"/>
  <c r="BF391" i="1"/>
  <c r="AP391" i="1"/>
  <c r="BE391" i="1"/>
  <c r="AQ391" i="1"/>
  <c r="AO391" i="1"/>
  <c r="BK391" i="1"/>
  <c r="BG391" i="1"/>
  <c r="BL391" i="1"/>
  <c r="AV391" i="1"/>
  <c r="U387" i="1"/>
  <c r="U386" i="1"/>
  <c r="U385" i="1"/>
  <c r="U384" i="1"/>
  <c r="U383" i="1"/>
  <c r="U382" i="1"/>
  <c r="U381" i="1"/>
  <c r="U380" i="1"/>
  <c r="U379" i="1"/>
  <c r="BQ391" i="1" l="1"/>
  <c r="BQ390" i="1"/>
  <c r="BQ388" i="1"/>
  <c r="BQ389" i="1"/>
  <c r="BI387" i="1"/>
  <c r="BE387" i="1"/>
  <c r="BF387" i="1"/>
  <c r="AP387" i="1"/>
  <c r="AO387" i="1"/>
  <c r="BH387" i="1"/>
  <c r="AT387" i="1"/>
  <c r="AQ387" i="1"/>
  <c r="AU387" i="1"/>
  <c r="BJ387" i="1"/>
  <c r="AS387" i="1"/>
  <c r="BL387" i="1"/>
  <c r="BG387" i="1"/>
  <c r="BK387" i="1"/>
  <c r="AV387" i="1"/>
  <c r="BJ379" i="1"/>
  <c r="BH379" i="1"/>
  <c r="AU379" i="1"/>
  <c r="AS379" i="1"/>
  <c r="BI379" i="1"/>
  <c r="AT379" i="1"/>
  <c r="AQ379" i="1"/>
  <c r="BF379" i="1"/>
  <c r="BE379" i="1"/>
  <c r="AO379" i="1"/>
  <c r="AP379" i="1"/>
  <c r="BG379" i="1"/>
  <c r="BK379" i="1"/>
  <c r="BL379" i="1"/>
  <c r="AV379" i="1"/>
  <c r="BH380" i="1"/>
  <c r="AU380" i="1"/>
  <c r="AO380" i="1"/>
  <c r="BJ380" i="1"/>
  <c r="BI380" i="1"/>
  <c r="BE380" i="1"/>
  <c r="AS380" i="1"/>
  <c r="AQ380" i="1"/>
  <c r="BF380" i="1"/>
  <c r="AT380" i="1"/>
  <c r="AP380" i="1"/>
  <c r="BL380" i="1"/>
  <c r="AV380" i="1"/>
  <c r="BG380" i="1"/>
  <c r="BK380" i="1"/>
  <c r="BJ381" i="1"/>
  <c r="BH381" i="1"/>
  <c r="BE381" i="1"/>
  <c r="AO381" i="1"/>
  <c r="BI381" i="1"/>
  <c r="BF381" i="1"/>
  <c r="AT381" i="1"/>
  <c r="AU381" i="1"/>
  <c r="AS381" i="1"/>
  <c r="AP381" i="1"/>
  <c r="AQ381" i="1"/>
  <c r="BG381" i="1"/>
  <c r="BL381" i="1"/>
  <c r="BK381" i="1"/>
  <c r="AV381" i="1"/>
  <c r="BH382" i="1"/>
  <c r="BJ382" i="1"/>
  <c r="BE382" i="1"/>
  <c r="AP382" i="1"/>
  <c r="BI382" i="1"/>
  <c r="BF382" i="1"/>
  <c r="AS382" i="1"/>
  <c r="AU382" i="1"/>
  <c r="AO382" i="1"/>
  <c r="AT382" i="1"/>
  <c r="AQ382" i="1"/>
  <c r="BG382" i="1"/>
  <c r="BK382" i="1"/>
  <c r="AV382" i="1"/>
  <c r="BL382" i="1"/>
  <c r="BI383" i="1"/>
  <c r="BH383" i="1"/>
  <c r="AT383" i="1"/>
  <c r="BJ383" i="1"/>
  <c r="AP383" i="1"/>
  <c r="BF383" i="1"/>
  <c r="BE383" i="1"/>
  <c r="AQ383" i="1"/>
  <c r="AU383" i="1"/>
  <c r="AS383" i="1"/>
  <c r="AO383" i="1"/>
  <c r="BG383" i="1"/>
  <c r="BK383" i="1"/>
  <c r="AV383" i="1"/>
  <c r="BL383" i="1"/>
  <c r="BF384" i="1"/>
  <c r="BI384" i="1"/>
  <c r="AT384" i="1"/>
  <c r="BH384" i="1"/>
  <c r="BJ384" i="1"/>
  <c r="AS384" i="1"/>
  <c r="AQ384" i="1"/>
  <c r="BE384" i="1"/>
  <c r="AU384" i="1"/>
  <c r="AO384" i="1"/>
  <c r="AP384" i="1"/>
  <c r="BG384" i="1"/>
  <c r="BK384" i="1"/>
  <c r="AV384" i="1"/>
  <c r="BL384" i="1"/>
  <c r="BI385" i="1"/>
  <c r="BF385" i="1"/>
  <c r="AU385" i="1"/>
  <c r="BH385" i="1"/>
  <c r="BE385" i="1"/>
  <c r="AS385" i="1"/>
  <c r="AQ385" i="1"/>
  <c r="BJ385" i="1"/>
  <c r="AO385" i="1"/>
  <c r="AP385" i="1"/>
  <c r="AT385" i="1"/>
  <c r="BL385" i="1"/>
  <c r="BG385" i="1"/>
  <c r="BK385" i="1"/>
  <c r="AV385" i="1"/>
  <c r="BI386" i="1"/>
  <c r="AU386" i="1"/>
  <c r="BF386" i="1"/>
  <c r="BE386" i="1"/>
  <c r="AS386" i="1"/>
  <c r="AQ386" i="1"/>
  <c r="AO386" i="1"/>
  <c r="AP386" i="1"/>
  <c r="BJ386" i="1"/>
  <c r="AT386" i="1"/>
  <c r="BH386" i="1"/>
  <c r="BG386" i="1"/>
  <c r="BL386" i="1"/>
  <c r="AV386" i="1"/>
  <c r="BK386" i="1"/>
  <c r="U378" i="1"/>
  <c r="BQ386" i="1" l="1"/>
  <c r="BQ387" i="1"/>
  <c r="BQ382" i="1"/>
  <c r="BQ383" i="1"/>
  <c r="BQ380" i="1"/>
  <c r="BQ384" i="1"/>
  <c r="BQ385" i="1"/>
  <c r="BQ381" i="1"/>
  <c r="BQ379" i="1"/>
  <c r="BJ378" i="1"/>
  <c r="AS378" i="1"/>
  <c r="AT378" i="1"/>
  <c r="AQ378" i="1"/>
  <c r="AU378" i="1"/>
  <c r="AO378" i="1"/>
  <c r="AP378" i="1"/>
  <c r="BE378" i="1"/>
  <c r="BF378" i="1"/>
  <c r="BI378" i="1"/>
  <c r="BH378" i="1"/>
  <c r="BL378" i="1"/>
  <c r="BG378" i="1"/>
  <c r="BK378" i="1"/>
  <c r="AV378" i="1"/>
  <c r="U376" i="1"/>
  <c r="U377" i="1"/>
  <c r="U375" i="1"/>
  <c r="BQ378" i="1" l="1"/>
  <c r="BI376" i="1"/>
  <c r="BE376" i="1"/>
  <c r="BJ376" i="1"/>
  <c r="BF376" i="1"/>
  <c r="BH376" i="1"/>
  <c r="AT376" i="1"/>
  <c r="AU376" i="1"/>
  <c r="AS376" i="1"/>
  <c r="AO376" i="1"/>
  <c r="AQ376" i="1"/>
  <c r="AP376" i="1"/>
  <c r="BL376" i="1"/>
  <c r="BG376" i="1"/>
  <c r="BK376" i="1"/>
  <c r="AV376" i="1"/>
  <c r="BI375" i="1"/>
  <c r="BJ375" i="1"/>
  <c r="BE375" i="1"/>
  <c r="BF375" i="1"/>
  <c r="BH375" i="1"/>
  <c r="AT375" i="1"/>
  <c r="AU375" i="1"/>
  <c r="AP375" i="1"/>
  <c r="AS375" i="1"/>
  <c r="AQ375" i="1"/>
  <c r="AO375" i="1"/>
  <c r="BL375" i="1"/>
  <c r="AV375" i="1"/>
  <c r="BG375" i="1"/>
  <c r="BK375" i="1"/>
  <c r="BJ377" i="1"/>
  <c r="AT377" i="1"/>
  <c r="BH377" i="1"/>
  <c r="AU377" i="1"/>
  <c r="AS377" i="1"/>
  <c r="AO377" i="1"/>
  <c r="AP377" i="1"/>
  <c r="BE377" i="1"/>
  <c r="BF377" i="1"/>
  <c r="AQ377" i="1"/>
  <c r="BI377" i="1"/>
  <c r="BK377" i="1"/>
  <c r="BG377" i="1"/>
  <c r="BL377" i="1"/>
  <c r="AV377" i="1"/>
  <c r="U374" i="1"/>
  <c r="BQ375" i="1" l="1"/>
  <c r="BQ376" i="1"/>
  <c r="BQ377" i="1"/>
  <c r="BJ374" i="1"/>
  <c r="BF374" i="1"/>
  <c r="AU374" i="1"/>
  <c r="AQ374" i="1"/>
  <c r="AP374" i="1"/>
  <c r="BE374" i="1"/>
  <c r="AT374" i="1"/>
  <c r="BH374" i="1"/>
  <c r="AS374" i="1"/>
  <c r="BI374" i="1"/>
  <c r="AO374" i="1"/>
  <c r="BL374" i="1"/>
  <c r="BG374" i="1"/>
  <c r="BK374" i="1"/>
  <c r="AV374" i="1"/>
  <c r="U373" i="1"/>
  <c r="BQ374" i="1" l="1"/>
  <c r="BJ373" i="1"/>
  <c r="BF373" i="1"/>
  <c r="AU373" i="1"/>
  <c r="AQ373" i="1"/>
  <c r="AP373" i="1"/>
  <c r="AO373" i="1"/>
  <c r="AT373" i="1"/>
  <c r="BI373" i="1"/>
  <c r="BH373" i="1"/>
  <c r="AS373" i="1"/>
  <c r="BE373" i="1"/>
  <c r="BL373" i="1"/>
  <c r="BG373" i="1"/>
  <c r="BK373" i="1"/>
  <c r="AV373" i="1"/>
  <c r="U372" i="1"/>
  <c r="U371" i="1"/>
  <c r="U370" i="1"/>
  <c r="U369" i="1"/>
  <c r="U368" i="1"/>
  <c r="U367" i="1"/>
  <c r="U366" i="1"/>
  <c r="U365" i="1"/>
  <c r="U364" i="1"/>
  <c r="U363" i="1"/>
  <c r="U362" i="1"/>
  <c r="U361" i="1"/>
  <c r="BQ373" i="1" l="1"/>
  <c r="BJ365" i="1"/>
  <c r="BH365" i="1"/>
  <c r="AU365" i="1"/>
  <c r="AQ365" i="1"/>
  <c r="BF365" i="1"/>
  <c r="AT365" i="1"/>
  <c r="AO365" i="1"/>
  <c r="BI365" i="1"/>
  <c r="BE365" i="1"/>
  <c r="AS365" i="1"/>
  <c r="AP365" i="1"/>
  <c r="BL365" i="1"/>
  <c r="BG365" i="1"/>
  <c r="BK365" i="1"/>
  <c r="AV365" i="1"/>
  <c r="BJ366" i="1"/>
  <c r="AS366" i="1"/>
  <c r="AU366" i="1"/>
  <c r="BH366" i="1"/>
  <c r="AQ366" i="1"/>
  <c r="AT366" i="1"/>
  <c r="BF366" i="1"/>
  <c r="BI366" i="1"/>
  <c r="AO366" i="1"/>
  <c r="BE366" i="1"/>
  <c r="AP366" i="1"/>
  <c r="BG366" i="1"/>
  <c r="BL366" i="1"/>
  <c r="BK366" i="1"/>
  <c r="AV366" i="1"/>
  <c r="BJ367" i="1"/>
  <c r="BI367" i="1"/>
  <c r="BE367" i="1"/>
  <c r="AS367" i="1"/>
  <c r="AT367" i="1"/>
  <c r="BH367" i="1"/>
  <c r="AP367" i="1"/>
  <c r="AQ367" i="1"/>
  <c r="AO367" i="1"/>
  <c r="BF367" i="1"/>
  <c r="AU367" i="1"/>
  <c r="BL367" i="1"/>
  <c r="BG367" i="1"/>
  <c r="BK367" i="1"/>
  <c r="AV367" i="1"/>
  <c r="BH370" i="1"/>
  <c r="BJ370" i="1"/>
  <c r="BI370" i="1"/>
  <c r="BF370" i="1"/>
  <c r="AS370" i="1"/>
  <c r="AP370" i="1"/>
  <c r="BE370" i="1"/>
  <c r="AU370" i="1"/>
  <c r="AQ370" i="1"/>
  <c r="AT370" i="1"/>
  <c r="AO370" i="1"/>
  <c r="BK370" i="1"/>
  <c r="BG370" i="1"/>
  <c r="AV370" i="1"/>
  <c r="BL370" i="1"/>
  <c r="BI371" i="1"/>
  <c r="AT371" i="1"/>
  <c r="BJ371" i="1"/>
  <c r="AU371" i="1"/>
  <c r="BF371" i="1"/>
  <c r="AS371" i="1"/>
  <c r="AP371" i="1"/>
  <c r="BE371" i="1"/>
  <c r="AO371" i="1"/>
  <c r="BH371" i="1"/>
  <c r="AQ371" i="1"/>
  <c r="BL371" i="1"/>
  <c r="BG371" i="1"/>
  <c r="BK371" i="1"/>
  <c r="AV371" i="1"/>
  <c r="BJ372" i="1"/>
  <c r="BI372" i="1"/>
  <c r="BF372" i="1"/>
  <c r="AT372" i="1"/>
  <c r="AQ372" i="1"/>
  <c r="AS372" i="1"/>
  <c r="AU372" i="1"/>
  <c r="BH372" i="1"/>
  <c r="AO372" i="1"/>
  <c r="AP372" i="1"/>
  <c r="BE372" i="1"/>
  <c r="BL372" i="1"/>
  <c r="BG372" i="1"/>
  <c r="BK372" i="1"/>
  <c r="AV372" i="1"/>
  <c r="BF361" i="1"/>
  <c r="AU361" i="1"/>
  <c r="BI361" i="1"/>
  <c r="AQ361" i="1"/>
  <c r="AT361" i="1"/>
  <c r="BE361" i="1"/>
  <c r="AP361" i="1"/>
  <c r="BJ361" i="1"/>
  <c r="AS361" i="1"/>
  <c r="BH361" i="1"/>
  <c r="AO361" i="1"/>
  <c r="BL361" i="1"/>
  <c r="AV361" i="1"/>
  <c r="BK361" i="1"/>
  <c r="BG361" i="1"/>
  <c r="BH368" i="1"/>
  <c r="BI368" i="1"/>
  <c r="BF368" i="1"/>
  <c r="BE368" i="1"/>
  <c r="AO368" i="1"/>
  <c r="AT368" i="1"/>
  <c r="AP368" i="1"/>
  <c r="BJ368" i="1"/>
  <c r="AQ368" i="1"/>
  <c r="AS368" i="1"/>
  <c r="AU368" i="1"/>
  <c r="BL368" i="1"/>
  <c r="BG368" i="1"/>
  <c r="BK368" i="1"/>
  <c r="AV368" i="1"/>
  <c r="BH369" i="1"/>
  <c r="BI369" i="1"/>
  <c r="BF369" i="1"/>
  <c r="BE369" i="1"/>
  <c r="AO369" i="1"/>
  <c r="AT369" i="1"/>
  <c r="AS369" i="1"/>
  <c r="AP369" i="1"/>
  <c r="BJ369" i="1"/>
  <c r="AQ369" i="1"/>
  <c r="AU369" i="1"/>
  <c r="BG369" i="1"/>
  <c r="BL369" i="1"/>
  <c r="BK369" i="1"/>
  <c r="AV369" i="1"/>
  <c r="AU362" i="1"/>
  <c r="BH362" i="1"/>
  <c r="BI362" i="1"/>
  <c r="AQ362" i="1"/>
  <c r="BF362" i="1"/>
  <c r="BE362" i="1"/>
  <c r="BJ362" i="1"/>
  <c r="AO362" i="1"/>
  <c r="AP362" i="1"/>
  <c r="AT362" i="1"/>
  <c r="AS362" i="1"/>
  <c r="BL362" i="1"/>
  <c r="BK362" i="1"/>
  <c r="BG362" i="1"/>
  <c r="AV362" i="1"/>
  <c r="BI363" i="1"/>
  <c r="BE363" i="1"/>
  <c r="AT363" i="1"/>
  <c r="BH363" i="1"/>
  <c r="AQ363" i="1"/>
  <c r="BF363" i="1"/>
  <c r="AO363" i="1"/>
  <c r="AU363" i="1"/>
  <c r="AS363" i="1"/>
  <c r="AP363" i="1"/>
  <c r="BJ363" i="1"/>
  <c r="BL363" i="1"/>
  <c r="BG363" i="1"/>
  <c r="AV363" i="1"/>
  <c r="BK363" i="1"/>
  <c r="BI364" i="1"/>
  <c r="BH364" i="1"/>
  <c r="BE364" i="1"/>
  <c r="AT364" i="1"/>
  <c r="AQ364" i="1"/>
  <c r="BF364" i="1"/>
  <c r="AO364" i="1"/>
  <c r="BJ364" i="1"/>
  <c r="AU364" i="1"/>
  <c r="AS364" i="1"/>
  <c r="AP364" i="1"/>
  <c r="BG364" i="1"/>
  <c r="BK364" i="1"/>
  <c r="BL364" i="1"/>
  <c r="AV364" i="1"/>
  <c r="U360" i="1"/>
  <c r="U359" i="1"/>
  <c r="U358" i="1"/>
  <c r="U357" i="1"/>
  <c r="BQ371" i="1" l="1"/>
  <c r="BQ367" i="1"/>
  <c r="BQ365" i="1"/>
  <c r="BQ363" i="1"/>
  <c r="BQ362" i="1"/>
  <c r="BQ368" i="1"/>
  <c r="BQ372" i="1"/>
  <c r="BQ370" i="1"/>
  <c r="BQ369" i="1"/>
  <c r="BQ366" i="1"/>
  <c r="BQ364" i="1"/>
  <c r="BQ361" i="1"/>
  <c r="BI357" i="1"/>
  <c r="BJ357" i="1"/>
  <c r="AT357" i="1"/>
  <c r="BH357" i="1"/>
  <c r="AU357" i="1"/>
  <c r="AS357" i="1"/>
  <c r="AO357" i="1"/>
  <c r="AP357" i="1"/>
  <c r="BE357" i="1"/>
  <c r="BF357" i="1"/>
  <c r="AQ357" i="1"/>
  <c r="BL357" i="1"/>
  <c r="BG357" i="1"/>
  <c r="BK357" i="1"/>
  <c r="AV357" i="1"/>
  <c r="BH358" i="1"/>
  <c r="BI358" i="1"/>
  <c r="BJ358" i="1"/>
  <c r="BF358" i="1"/>
  <c r="AP358" i="1"/>
  <c r="AT358" i="1"/>
  <c r="AS358" i="1"/>
  <c r="AO358" i="1"/>
  <c r="AU358" i="1"/>
  <c r="BE358" i="1"/>
  <c r="AQ358" i="1"/>
  <c r="BG358" i="1"/>
  <c r="BL358" i="1"/>
  <c r="BK358" i="1"/>
  <c r="AV358" i="1"/>
  <c r="BJ359" i="1"/>
  <c r="AT359" i="1"/>
  <c r="BF359" i="1"/>
  <c r="AP359" i="1"/>
  <c r="BE359" i="1"/>
  <c r="AS359" i="1"/>
  <c r="AO359" i="1"/>
  <c r="AQ359" i="1"/>
  <c r="AU359" i="1"/>
  <c r="BI359" i="1"/>
  <c r="BH359" i="1"/>
  <c r="BL359" i="1"/>
  <c r="BG359" i="1"/>
  <c r="AV359" i="1"/>
  <c r="BK359" i="1"/>
  <c r="BJ360" i="1"/>
  <c r="BF360" i="1"/>
  <c r="AT360" i="1"/>
  <c r="AQ360" i="1"/>
  <c r="AP360" i="1"/>
  <c r="BE360" i="1"/>
  <c r="AS360" i="1"/>
  <c r="AO360" i="1"/>
  <c r="BH360" i="1"/>
  <c r="BI360" i="1"/>
  <c r="AU360" i="1"/>
  <c r="BG360" i="1"/>
  <c r="BL360" i="1"/>
  <c r="BK360" i="1"/>
  <c r="AV360" i="1"/>
  <c r="U356" i="1"/>
  <c r="U355" i="1"/>
  <c r="U354" i="1"/>
  <c r="U353" i="1"/>
  <c r="U352" i="1"/>
  <c r="U351" i="1"/>
  <c r="U350" i="1"/>
  <c r="BQ358" i="1" l="1"/>
  <c r="BQ360" i="1"/>
  <c r="BQ357" i="1"/>
  <c r="BQ359" i="1"/>
  <c r="BI350" i="1"/>
  <c r="BH350" i="1"/>
  <c r="AU350" i="1"/>
  <c r="AT350" i="1"/>
  <c r="BF350" i="1"/>
  <c r="AQ350" i="1"/>
  <c r="BE350" i="1"/>
  <c r="BJ350" i="1"/>
  <c r="AP350" i="1"/>
  <c r="AO350" i="1"/>
  <c r="AS350" i="1"/>
  <c r="BG350" i="1"/>
  <c r="BK350" i="1"/>
  <c r="AV350" i="1"/>
  <c r="BL350" i="1"/>
  <c r="BI351" i="1"/>
  <c r="BE351" i="1"/>
  <c r="AU351" i="1"/>
  <c r="BF351" i="1"/>
  <c r="BJ351" i="1"/>
  <c r="AP351" i="1"/>
  <c r="BH351" i="1"/>
  <c r="AS351" i="1"/>
  <c r="AT351" i="1"/>
  <c r="AQ351" i="1"/>
  <c r="AO351" i="1"/>
  <c r="BK351" i="1"/>
  <c r="BG351" i="1"/>
  <c r="BL351" i="1"/>
  <c r="AV351" i="1"/>
  <c r="BJ353" i="1"/>
  <c r="BE353" i="1"/>
  <c r="BF353" i="1"/>
  <c r="BI353" i="1"/>
  <c r="BH353" i="1"/>
  <c r="AU353" i="1"/>
  <c r="AS353" i="1"/>
  <c r="AQ353" i="1"/>
  <c r="AP353" i="1"/>
  <c r="AO353" i="1"/>
  <c r="AT353" i="1"/>
  <c r="BL353" i="1"/>
  <c r="BG353" i="1"/>
  <c r="BK353" i="1"/>
  <c r="AV353" i="1"/>
  <c r="BJ354" i="1"/>
  <c r="AS354" i="1"/>
  <c r="BE354" i="1"/>
  <c r="BI354" i="1"/>
  <c r="BH354" i="1"/>
  <c r="BF354" i="1"/>
  <c r="AU354" i="1"/>
  <c r="AO354" i="1"/>
  <c r="AP354" i="1"/>
  <c r="AQ354" i="1"/>
  <c r="AT354" i="1"/>
  <c r="BL354" i="1"/>
  <c r="AV354" i="1"/>
  <c r="BG354" i="1"/>
  <c r="BK354" i="1"/>
  <c r="BJ355" i="1"/>
  <c r="BH355" i="1"/>
  <c r="AS355" i="1"/>
  <c r="AU355" i="1"/>
  <c r="BI355" i="1"/>
  <c r="BE355" i="1"/>
  <c r="AO355" i="1"/>
  <c r="BF355" i="1"/>
  <c r="AP355" i="1"/>
  <c r="AQ355" i="1"/>
  <c r="AT355" i="1"/>
  <c r="BL355" i="1"/>
  <c r="AV355" i="1"/>
  <c r="BK355" i="1"/>
  <c r="BG355" i="1"/>
  <c r="BI352" i="1"/>
  <c r="BJ352" i="1"/>
  <c r="BE352" i="1"/>
  <c r="BF352" i="1"/>
  <c r="AU352" i="1"/>
  <c r="BH352" i="1"/>
  <c r="AT352" i="1"/>
  <c r="AP352" i="1"/>
  <c r="AS352" i="1"/>
  <c r="AQ352" i="1"/>
  <c r="AO352" i="1"/>
  <c r="AV352" i="1"/>
  <c r="BG352" i="1"/>
  <c r="BL352" i="1"/>
  <c r="BK352" i="1"/>
  <c r="BJ356" i="1"/>
  <c r="BH356" i="1"/>
  <c r="AS356" i="1"/>
  <c r="AO356" i="1"/>
  <c r="AU356" i="1"/>
  <c r="BI356" i="1"/>
  <c r="AT356" i="1"/>
  <c r="BE356" i="1"/>
  <c r="BF356" i="1"/>
  <c r="AP356" i="1"/>
  <c r="AQ356" i="1"/>
  <c r="BG356" i="1"/>
  <c r="BK356" i="1"/>
  <c r="BL356" i="1"/>
  <c r="AV356" i="1"/>
  <c r="U349" i="1"/>
  <c r="BQ353" i="1" l="1"/>
  <c r="BQ354" i="1"/>
  <c r="BQ356" i="1"/>
  <c r="BQ352" i="1"/>
  <c r="BQ350" i="1"/>
  <c r="BQ355" i="1"/>
  <c r="BQ351" i="1"/>
  <c r="BI349" i="1"/>
  <c r="BF349" i="1"/>
  <c r="BH349" i="1"/>
  <c r="AU349" i="1"/>
  <c r="AT349" i="1"/>
  <c r="BJ349" i="1"/>
  <c r="BE349" i="1"/>
  <c r="AQ349" i="1"/>
  <c r="AS349" i="1"/>
  <c r="AO349" i="1"/>
  <c r="AP349" i="1"/>
  <c r="BL349" i="1"/>
  <c r="BG349" i="1"/>
  <c r="BK349" i="1"/>
  <c r="AV349" i="1"/>
  <c r="U348" i="1"/>
  <c r="U347" i="1"/>
  <c r="U346" i="1"/>
  <c r="U345" i="1"/>
  <c r="U344" i="1"/>
  <c r="BQ349" i="1" l="1"/>
  <c r="BH346" i="1"/>
  <c r="BJ346" i="1"/>
  <c r="AP346" i="1"/>
  <c r="AQ346" i="1"/>
  <c r="BI346" i="1"/>
  <c r="AT346" i="1"/>
  <c r="BE346" i="1"/>
  <c r="AU346" i="1"/>
  <c r="BF346" i="1"/>
  <c r="AO346" i="1"/>
  <c r="AS346" i="1"/>
  <c r="BG346" i="1"/>
  <c r="BK346" i="1"/>
  <c r="AV346" i="1"/>
  <c r="BL346" i="1"/>
  <c r="BF348" i="1"/>
  <c r="BI348" i="1"/>
  <c r="AT348" i="1"/>
  <c r="BJ348" i="1"/>
  <c r="AQ348" i="1"/>
  <c r="AU348" i="1"/>
  <c r="BH348" i="1"/>
  <c r="BE348" i="1"/>
  <c r="AS348" i="1"/>
  <c r="AO348" i="1"/>
  <c r="AP348" i="1"/>
  <c r="BG348" i="1"/>
  <c r="BL348" i="1"/>
  <c r="BK348" i="1"/>
  <c r="AV348" i="1"/>
  <c r="BJ344" i="1"/>
  <c r="BI344" i="1"/>
  <c r="BF344" i="1"/>
  <c r="BH344" i="1"/>
  <c r="AO344" i="1"/>
  <c r="AS344" i="1"/>
  <c r="AT344" i="1"/>
  <c r="AP344" i="1"/>
  <c r="BE344" i="1"/>
  <c r="AU344" i="1"/>
  <c r="AQ344" i="1"/>
  <c r="BL344" i="1"/>
  <c r="BG344" i="1"/>
  <c r="BK344" i="1"/>
  <c r="AV344" i="1"/>
  <c r="BI347" i="1"/>
  <c r="AT347" i="1"/>
  <c r="BJ347" i="1"/>
  <c r="AP347" i="1"/>
  <c r="AQ347" i="1"/>
  <c r="AS347" i="1"/>
  <c r="BF347" i="1"/>
  <c r="AO347" i="1"/>
  <c r="BH347" i="1"/>
  <c r="BE347" i="1"/>
  <c r="AU347" i="1"/>
  <c r="BK347" i="1"/>
  <c r="AV347" i="1"/>
  <c r="BG347" i="1"/>
  <c r="BL347" i="1"/>
  <c r="BJ345" i="1"/>
  <c r="BF345" i="1"/>
  <c r="BH345" i="1"/>
  <c r="AO345" i="1"/>
  <c r="AQ345" i="1"/>
  <c r="AP345" i="1"/>
  <c r="BI345" i="1"/>
  <c r="AT345" i="1"/>
  <c r="BE345" i="1"/>
  <c r="AU345" i="1"/>
  <c r="AS345" i="1"/>
  <c r="BL345" i="1"/>
  <c r="BG345" i="1"/>
  <c r="BK345" i="1"/>
  <c r="AV345" i="1"/>
  <c r="U343" i="1"/>
  <c r="U342" i="1"/>
  <c r="BQ345" i="1" l="1"/>
  <c r="BQ344" i="1"/>
  <c r="BQ347" i="1"/>
  <c r="BQ346" i="1"/>
  <c r="BQ348" i="1"/>
  <c r="BJ342" i="1"/>
  <c r="BH342" i="1"/>
  <c r="AS342" i="1"/>
  <c r="AT342" i="1"/>
  <c r="BI342" i="1"/>
  <c r="AO342" i="1"/>
  <c r="BE342" i="1"/>
  <c r="AQ342" i="1"/>
  <c r="BF342" i="1"/>
  <c r="AU342" i="1"/>
  <c r="AP342" i="1"/>
  <c r="BG342" i="1"/>
  <c r="BL342" i="1"/>
  <c r="BK342" i="1"/>
  <c r="AV342" i="1"/>
  <c r="BJ343" i="1"/>
  <c r="BI343" i="1"/>
  <c r="BH343" i="1"/>
  <c r="AS343" i="1"/>
  <c r="AT343" i="1"/>
  <c r="AP343" i="1"/>
  <c r="AO343" i="1"/>
  <c r="BE343" i="1"/>
  <c r="BF343" i="1"/>
  <c r="AQ343" i="1"/>
  <c r="AU343" i="1"/>
  <c r="BL343" i="1"/>
  <c r="AV343" i="1"/>
  <c r="BG343" i="1"/>
  <c r="BK343" i="1"/>
  <c r="U341" i="1"/>
  <c r="BQ343" i="1" l="1"/>
  <c r="BQ342" i="1"/>
  <c r="BJ341" i="1"/>
  <c r="AT341" i="1"/>
  <c r="AS341" i="1"/>
  <c r="AU341" i="1"/>
  <c r="AO341" i="1"/>
  <c r="BE341" i="1"/>
  <c r="BH341" i="1"/>
  <c r="BF341" i="1"/>
  <c r="AQ341" i="1"/>
  <c r="BI341" i="1"/>
  <c r="AP341" i="1"/>
  <c r="BL341" i="1"/>
  <c r="AV341" i="1"/>
  <c r="BG341" i="1"/>
  <c r="BK341" i="1"/>
  <c r="U340" i="1"/>
  <c r="BQ341" i="1" l="1"/>
  <c r="BI340" i="1"/>
  <c r="BE340" i="1"/>
  <c r="AS340" i="1"/>
  <c r="AU340" i="1"/>
  <c r="BJ340" i="1"/>
  <c r="BF340" i="1"/>
  <c r="BH340" i="1"/>
  <c r="AP340" i="1"/>
  <c r="AO340" i="1"/>
  <c r="AT340" i="1"/>
  <c r="AQ340" i="1"/>
  <c r="BK340" i="1"/>
  <c r="AV340" i="1"/>
  <c r="BG340" i="1"/>
  <c r="BL340" i="1"/>
  <c r="U339" i="1"/>
  <c r="U338" i="1"/>
  <c r="U337" i="1"/>
  <c r="BQ340" i="1" l="1"/>
  <c r="AU338" i="1"/>
  <c r="BI338" i="1"/>
  <c r="BE338" i="1"/>
  <c r="BJ338" i="1"/>
  <c r="AQ338" i="1"/>
  <c r="BH338" i="1"/>
  <c r="BF338" i="1"/>
  <c r="AS338" i="1"/>
  <c r="AO338" i="1"/>
  <c r="AP338" i="1"/>
  <c r="AT338" i="1"/>
  <c r="BG338" i="1"/>
  <c r="BK338" i="1"/>
  <c r="AV338" i="1"/>
  <c r="BL338" i="1"/>
  <c r="BI339" i="1"/>
  <c r="BE339" i="1"/>
  <c r="AU339" i="1"/>
  <c r="BJ339" i="1"/>
  <c r="BH339" i="1"/>
  <c r="BF339" i="1"/>
  <c r="AS339" i="1"/>
  <c r="AO339" i="1"/>
  <c r="AP339" i="1"/>
  <c r="AT339" i="1"/>
  <c r="AQ339" i="1"/>
  <c r="BG339" i="1"/>
  <c r="BL339" i="1"/>
  <c r="AV339" i="1"/>
  <c r="BK339" i="1"/>
  <c r="BF337" i="1"/>
  <c r="AU337" i="1"/>
  <c r="BI337" i="1"/>
  <c r="BE337" i="1"/>
  <c r="BJ337" i="1"/>
  <c r="AQ337" i="1"/>
  <c r="BH337" i="1"/>
  <c r="AS337" i="1"/>
  <c r="AO337" i="1"/>
  <c r="AT337" i="1"/>
  <c r="AP337" i="1"/>
  <c r="BG337" i="1"/>
  <c r="BK337" i="1"/>
  <c r="BL337" i="1"/>
  <c r="AV337" i="1"/>
  <c r="U336" i="1"/>
  <c r="U335" i="1"/>
  <c r="BQ337" i="1" l="1"/>
  <c r="BQ339" i="1"/>
  <c r="BQ338" i="1"/>
  <c r="BJ335" i="1"/>
  <c r="AT335" i="1"/>
  <c r="BH335" i="1"/>
  <c r="AU335" i="1"/>
  <c r="BF335" i="1"/>
  <c r="BE335" i="1"/>
  <c r="AP335" i="1"/>
  <c r="BI335" i="1"/>
  <c r="AS335" i="1"/>
  <c r="AQ335" i="1"/>
  <c r="AO335" i="1"/>
  <c r="BG335" i="1"/>
  <c r="BL335" i="1"/>
  <c r="BK335" i="1"/>
  <c r="AV335" i="1"/>
  <c r="BJ336" i="1"/>
  <c r="BF336" i="1"/>
  <c r="AT336" i="1"/>
  <c r="AU336" i="1"/>
  <c r="AQ336" i="1"/>
  <c r="BH336" i="1"/>
  <c r="BE336" i="1"/>
  <c r="AP336" i="1"/>
  <c r="BI336" i="1"/>
  <c r="AS336" i="1"/>
  <c r="AO336" i="1"/>
  <c r="BL336" i="1"/>
  <c r="BG336" i="1"/>
  <c r="BK336" i="1"/>
  <c r="AV336" i="1"/>
  <c r="U334" i="1"/>
  <c r="BQ335" i="1" l="1"/>
  <c r="BQ336" i="1"/>
  <c r="BH334" i="1"/>
  <c r="BJ334" i="1"/>
  <c r="BI334" i="1"/>
  <c r="BF334" i="1"/>
  <c r="AT334" i="1"/>
  <c r="AP334" i="1"/>
  <c r="BE334" i="1"/>
  <c r="AS334" i="1"/>
  <c r="AQ334" i="1"/>
  <c r="AU334" i="1"/>
  <c r="AO334" i="1"/>
  <c r="BL334" i="1"/>
  <c r="BK334" i="1"/>
  <c r="BG334" i="1"/>
  <c r="AV334" i="1"/>
  <c r="U333" i="1"/>
  <c r="U332" i="1"/>
  <c r="U331" i="1"/>
  <c r="U330" i="1"/>
  <c r="U329" i="1"/>
  <c r="U328" i="1"/>
  <c r="U327" i="1"/>
  <c r="U326" i="1"/>
  <c r="U325" i="1"/>
  <c r="U324" i="1"/>
  <c r="U323" i="1"/>
  <c r="U322" i="1"/>
  <c r="U321" i="1"/>
  <c r="U320" i="1"/>
  <c r="BQ334" i="1" l="1"/>
  <c r="BI327" i="1"/>
  <c r="BJ327" i="1"/>
  <c r="BE327" i="1"/>
  <c r="AS327" i="1"/>
  <c r="AT327" i="1"/>
  <c r="AO327" i="1"/>
  <c r="AQ327" i="1"/>
  <c r="AU327" i="1"/>
  <c r="AP327" i="1"/>
  <c r="BH327" i="1"/>
  <c r="BF327" i="1"/>
  <c r="BG327" i="1"/>
  <c r="BK327" i="1"/>
  <c r="BL327" i="1"/>
  <c r="AV327" i="1"/>
  <c r="BI328" i="1"/>
  <c r="BE328" i="1"/>
  <c r="BF328" i="1"/>
  <c r="AS328" i="1"/>
  <c r="AO328" i="1"/>
  <c r="AP328" i="1"/>
  <c r="AQ328" i="1"/>
  <c r="AU328" i="1"/>
  <c r="AT328" i="1"/>
  <c r="BJ328" i="1"/>
  <c r="BH328" i="1"/>
  <c r="BG328" i="1"/>
  <c r="BK328" i="1"/>
  <c r="AV328" i="1"/>
  <c r="BL328" i="1"/>
  <c r="BJ330" i="1"/>
  <c r="BI330" i="1"/>
  <c r="BH330" i="1"/>
  <c r="BF330" i="1"/>
  <c r="AS330" i="1"/>
  <c r="AQ330" i="1"/>
  <c r="AP330" i="1"/>
  <c r="AU330" i="1"/>
  <c r="AT330" i="1"/>
  <c r="AO330" i="1"/>
  <c r="BE330" i="1"/>
  <c r="BL330" i="1"/>
  <c r="BK330" i="1"/>
  <c r="AV330" i="1"/>
  <c r="BG330" i="1"/>
  <c r="BJ321" i="1"/>
  <c r="AU321" i="1"/>
  <c r="BI321" i="1"/>
  <c r="AO321" i="1"/>
  <c r="AT321" i="1"/>
  <c r="AS321" i="1"/>
  <c r="AQ321" i="1"/>
  <c r="BE321" i="1"/>
  <c r="BF321" i="1"/>
  <c r="BH321" i="1"/>
  <c r="AP321" i="1"/>
  <c r="BL321" i="1"/>
  <c r="BG321" i="1"/>
  <c r="BK321" i="1"/>
  <c r="AV321" i="1"/>
  <c r="BH322" i="1"/>
  <c r="AU322" i="1"/>
  <c r="AP322" i="1"/>
  <c r="BI322" i="1"/>
  <c r="AT322" i="1"/>
  <c r="AS322" i="1"/>
  <c r="AQ322" i="1"/>
  <c r="AO322" i="1"/>
  <c r="BE322" i="1"/>
  <c r="BJ322" i="1"/>
  <c r="BF322" i="1"/>
  <c r="BG322" i="1"/>
  <c r="AV322" i="1"/>
  <c r="BK322" i="1"/>
  <c r="BL322" i="1"/>
  <c r="BJ329" i="1"/>
  <c r="BI329" i="1"/>
  <c r="BH329" i="1"/>
  <c r="BF329" i="1"/>
  <c r="AU329" i="1"/>
  <c r="AP329" i="1"/>
  <c r="AO329" i="1"/>
  <c r="AS329" i="1"/>
  <c r="BE329" i="1"/>
  <c r="AQ329" i="1"/>
  <c r="AT329" i="1"/>
  <c r="BL329" i="1"/>
  <c r="BG329" i="1"/>
  <c r="BK329" i="1"/>
  <c r="AV329" i="1"/>
  <c r="BJ331" i="1"/>
  <c r="BF331" i="1"/>
  <c r="AS331" i="1"/>
  <c r="BH331" i="1"/>
  <c r="AU331" i="1"/>
  <c r="AQ331" i="1"/>
  <c r="AP331" i="1"/>
  <c r="AT331" i="1"/>
  <c r="AO331" i="1"/>
  <c r="BI331" i="1"/>
  <c r="BE331" i="1"/>
  <c r="BL331" i="1"/>
  <c r="BK331" i="1"/>
  <c r="BG331" i="1"/>
  <c r="AV331" i="1"/>
  <c r="BJ333" i="1"/>
  <c r="BI333" i="1"/>
  <c r="BH333" i="1"/>
  <c r="AT333" i="1"/>
  <c r="BE333" i="1"/>
  <c r="AO333" i="1"/>
  <c r="BF333" i="1"/>
  <c r="AP333" i="1"/>
  <c r="AQ333" i="1"/>
  <c r="AU333" i="1"/>
  <c r="AS333" i="1"/>
  <c r="BL333" i="1"/>
  <c r="BK333" i="1"/>
  <c r="AV333" i="1"/>
  <c r="BG333" i="1"/>
  <c r="AO332" i="1"/>
  <c r="BF332" i="1"/>
  <c r="BH332" i="1"/>
  <c r="AQ332" i="1"/>
  <c r="BI332" i="1"/>
  <c r="AP332" i="1"/>
  <c r="AS332" i="1"/>
  <c r="AT332" i="1"/>
  <c r="AU332" i="1"/>
  <c r="BJ332" i="1"/>
  <c r="BE332" i="1"/>
  <c r="BK332" i="1"/>
  <c r="BL332" i="1"/>
  <c r="BG332" i="1"/>
  <c r="AV332" i="1"/>
  <c r="AT323" i="1"/>
  <c r="BE323" i="1"/>
  <c r="AU323" i="1"/>
  <c r="AP323" i="1"/>
  <c r="BI323" i="1"/>
  <c r="AO323" i="1"/>
  <c r="BJ323" i="1"/>
  <c r="BH323" i="1"/>
  <c r="AS323" i="1"/>
  <c r="AQ323" i="1"/>
  <c r="BF323" i="1"/>
  <c r="BG323" i="1"/>
  <c r="BK323" i="1"/>
  <c r="AV323" i="1"/>
  <c r="BL323" i="1"/>
  <c r="BF324" i="1"/>
  <c r="AT324" i="1"/>
  <c r="BE324" i="1"/>
  <c r="AQ324" i="1"/>
  <c r="AO324" i="1"/>
  <c r="AP324" i="1"/>
  <c r="BH324" i="1"/>
  <c r="AS324" i="1"/>
  <c r="AU324" i="1"/>
  <c r="BJ324" i="1"/>
  <c r="BI324" i="1"/>
  <c r="BL324" i="1"/>
  <c r="BK324" i="1"/>
  <c r="BG324" i="1"/>
  <c r="AV324" i="1"/>
  <c r="BJ320" i="1"/>
  <c r="AT320" i="1"/>
  <c r="AO320" i="1"/>
  <c r="AU320" i="1"/>
  <c r="AS320" i="1"/>
  <c r="BE320" i="1"/>
  <c r="AQ320" i="1"/>
  <c r="AP320" i="1"/>
  <c r="BI320" i="1"/>
  <c r="BH320" i="1"/>
  <c r="BF320" i="1"/>
  <c r="BL320" i="1"/>
  <c r="BG320" i="1"/>
  <c r="AV320" i="1"/>
  <c r="BK320" i="1"/>
  <c r="BF325" i="1"/>
  <c r="BI325" i="1"/>
  <c r="AU325" i="1"/>
  <c r="BH325" i="1"/>
  <c r="AT325" i="1"/>
  <c r="AQ325" i="1"/>
  <c r="AS325" i="1"/>
  <c r="BJ325" i="1"/>
  <c r="AO325" i="1"/>
  <c r="BE325" i="1"/>
  <c r="AP325" i="1"/>
  <c r="AV325" i="1"/>
  <c r="BK325" i="1"/>
  <c r="BL325" i="1"/>
  <c r="BG325" i="1"/>
  <c r="BJ326" i="1"/>
  <c r="BI326" i="1"/>
  <c r="AU326" i="1"/>
  <c r="BH326" i="1"/>
  <c r="AS326" i="1"/>
  <c r="AT326" i="1"/>
  <c r="AQ326" i="1"/>
  <c r="AO326" i="1"/>
  <c r="BE326" i="1"/>
  <c r="AP326" i="1"/>
  <c r="BF326" i="1"/>
  <c r="BG326" i="1"/>
  <c r="BK326" i="1"/>
  <c r="AV326" i="1"/>
  <c r="BL326" i="1"/>
  <c r="U319" i="1"/>
  <c r="BQ321" i="1" l="1"/>
  <c r="BQ325" i="1"/>
  <c r="BQ329" i="1"/>
  <c r="BQ324" i="1"/>
  <c r="BQ322" i="1"/>
  <c r="BQ320" i="1"/>
  <c r="BQ323" i="1"/>
  <c r="BQ333" i="1"/>
  <c r="BQ328" i="1"/>
  <c r="BQ326" i="1"/>
  <c r="BQ332" i="1"/>
  <c r="BQ331" i="1"/>
  <c r="BQ327" i="1"/>
  <c r="BQ330" i="1"/>
  <c r="BJ319" i="1"/>
  <c r="BH319" i="1"/>
  <c r="AT319" i="1"/>
  <c r="BF319" i="1"/>
  <c r="AS319" i="1"/>
  <c r="AU319" i="1"/>
  <c r="BE319" i="1"/>
  <c r="AO319" i="1"/>
  <c r="AP319" i="1"/>
  <c r="BI319" i="1"/>
  <c r="AQ319" i="1"/>
  <c r="BG319" i="1"/>
  <c r="BL319" i="1"/>
  <c r="AV319" i="1"/>
  <c r="BK319" i="1"/>
  <c r="U318" i="1"/>
  <c r="U317" i="1"/>
  <c r="BQ319" i="1" l="1"/>
  <c r="BJ318" i="1"/>
  <c r="BI318" i="1"/>
  <c r="BH318" i="1"/>
  <c r="BF318" i="1"/>
  <c r="AS318" i="1"/>
  <c r="BE318" i="1"/>
  <c r="AT318" i="1"/>
  <c r="AO318" i="1"/>
  <c r="AU318" i="1"/>
  <c r="AP318" i="1"/>
  <c r="AQ318" i="1"/>
  <c r="BG318" i="1"/>
  <c r="BL318" i="1"/>
  <c r="BK318" i="1"/>
  <c r="AV318" i="1"/>
  <c r="BJ317" i="1"/>
  <c r="BI317" i="1"/>
  <c r="BH317" i="1"/>
  <c r="BF317" i="1"/>
  <c r="BE317" i="1"/>
  <c r="AQ317" i="1"/>
  <c r="AP317" i="1"/>
  <c r="AS317" i="1"/>
  <c r="AU317" i="1"/>
  <c r="AT317" i="1"/>
  <c r="AO317" i="1"/>
  <c r="BG317" i="1"/>
  <c r="BK317" i="1"/>
  <c r="BL317" i="1"/>
  <c r="AV317" i="1"/>
  <c r="U308" i="1"/>
  <c r="U309" i="1"/>
  <c r="U310" i="1"/>
  <c r="U311" i="1"/>
  <c r="U312" i="1"/>
  <c r="U313" i="1"/>
  <c r="U314" i="1"/>
  <c r="U315" i="1"/>
  <c r="U316" i="1"/>
  <c r="U307" i="1"/>
  <c r="U306" i="1"/>
  <c r="U305" i="1"/>
  <c r="U304" i="1"/>
  <c r="U303" i="1"/>
  <c r="U302" i="1"/>
  <c r="U301" i="1"/>
  <c r="BQ317" i="1" l="1"/>
  <c r="BQ318" i="1"/>
  <c r="BF302" i="1"/>
  <c r="BH302" i="1"/>
  <c r="AU302" i="1"/>
  <c r="BJ302" i="1"/>
  <c r="AQ302" i="1"/>
  <c r="AP302" i="1"/>
  <c r="AS302" i="1"/>
  <c r="AO302" i="1"/>
  <c r="BI302" i="1"/>
  <c r="AT302" i="1"/>
  <c r="BE302" i="1"/>
  <c r="BK302" i="1"/>
  <c r="BG302" i="1"/>
  <c r="BL302" i="1"/>
  <c r="AV302" i="1"/>
  <c r="BH310" i="1"/>
  <c r="BJ310" i="1"/>
  <c r="BE310" i="1"/>
  <c r="AP310" i="1"/>
  <c r="BF310" i="1"/>
  <c r="BI310" i="1"/>
  <c r="AU310" i="1"/>
  <c r="AT310" i="1"/>
  <c r="AO310" i="1"/>
  <c r="AS310" i="1"/>
  <c r="AQ310" i="1"/>
  <c r="BL310" i="1"/>
  <c r="BK310" i="1"/>
  <c r="AV310" i="1"/>
  <c r="BG310" i="1"/>
  <c r="BJ307" i="1"/>
  <c r="BI307" i="1"/>
  <c r="BH307" i="1"/>
  <c r="AU307" i="1"/>
  <c r="AS307" i="1"/>
  <c r="AT307" i="1"/>
  <c r="BF307" i="1"/>
  <c r="BE307" i="1"/>
  <c r="AQ307" i="1"/>
  <c r="AO307" i="1"/>
  <c r="AP307" i="1"/>
  <c r="BL307" i="1"/>
  <c r="BG307" i="1"/>
  <c r="AV307" i="1"/>
  <c r="BK307" i="1"/>
  <c r="BI315" i="1"/>
  <c r="BJ315" i="1"/>
  <c r="BE315" i="1"/>
  <c r="AQ315" i="1"/>
  <c r="AP315" i="1"/>
  <c r="AO315" i="1"/>
  <c r="AU315" i="1"/>
  <c r="BH315" i="1"/>
  <c r="BF315" i="1"/>
  <c r="AT315" i="1"/>
  <c r="AS315" i="1"/>
  <c r="BL315" i="1"/>
  <c r="AV315" i="1"/>
  <c r="BG315" i="1"/>
  <c r="BK315" i="1"/>
  <c r="BI303" i="1"/>
  <c r="BH303" i="1"/>
  <c r="BE303" i="1"/>
  <c r="BF303" i="1"/>
  <c r="AU303" i="1"/>
  <c r="AP303" i="1"/>
  <c r="BJ303" i="1"/>
  <c r="AS303" i="1"/>
  <c r="AQ303" i="1"/>
  <c r="AT303" i="1"/>
  <c r="AO303" i="1"/>
  <c r="BL303" i="1"/>
  <c r="AV303" i="1"/>
  <c r="BG303" i="1"/>
  <c r="BK303" i="1"/>
  <c r="BI308" i="1"/>
  <c r="BH308" i="1"/>
  <c r="AU308" i="1"/>
  <c r="BF308" i="1"/>
  <c r="AO308" i="1"/>
  <c r="AT308" i="1"/>
  <c r="BE308" i="1"/>
  <c r="BJ308" i="1"/>
  <c r="AS308" i="1"/>
  <c r="AQ308" i="1"/>
  <c r="AP308" i="1"/>
  <c r="BG308" i="1"/>
  <c r="BL308" i="1"/>
  <c r="AV308" i="1"/>
  <c r="BK308" i="1"/>
  <c r="BJ309" i="1"/>
  <c r="BE309" i="1"/>
  <c r="BH309" i="1"/>
  <c r="AT309" i="1"/>
  <c r="BF309" i="1"/>
  <c r="AO309" i="1"/>
  <c r="AU309" i="1"/>
  <c r="BI309" i="1"/>
  <c r="AP309" i="1"/>
  <c r="AS309" i="1"/>
  <c r="AQ309" i="1"/>
  <c r="BL309" i="1"/>
  <c r="BG309" i="1"/>
  <c r="BK309" i="1"/>
  <c r="AV309" i="1"/>
  <c r="BI304" i="1"/>
  <c r="BH304" i="1"/>
  <c r="BE304" i="1"/>
  <c r="AU304" i="1"/>
  <c r="AQ304" i="1"/>
  <c r="BF304" i="1"/>
  <c r="BJ304" i="1"/>
  <c r="AP304" i="1"/>
  <c r="AT304" i="1"/>
  <c r="AO304" i="1"/>
  <c r="AS304" i="1"/>
  <c r="AV304" i="1"/>
  <c r="BG304" i="1"/>
  <c r="BK304" i="1"/>
  <c r="BL304" i="1"/>
  <c r="BI316" i="1"/>
  <c r="BJ316" i="1"/>
  <c r="BH316" i="1"/>
  <c r="BF316" i="1"/>
  <c r="BE316" i="1"/>
  <c r="AP316" i="1"/>
  <c r="AQ316" i="1"/>
  <c r="AU316" i="1"/>
  <c r="AT316" i="1"/>
  <c r="AO316" i="1"/>
  <c r="AS316" i="1"/>
  <c r="BG316" i="1"/>
  <c r="BK316" i="1"/>
  <c r="BL316" i="1"/>
  <c r="AV316" i="1"/>
  <c r="BI313" i="1"/>
  <c r="BF313" i="1"/>
  <c r="AU313" i="1"/>
  <c r="BJ313" i="1"/>
  <c r="AS313" i="1"/>
  <c r="AQ313" i="1"/>
  <c r="AO313" i="1"/>
  <c r="BH313" i="1"/>
  <c r="BE313" i="1"/>
  <c r="AT313" i="1"/>
  <c r="AP313" i="1"/>
  <c r="BG313" i="1"/>
  <c r="BL313" i="1"/>
  <c r="BK313" i="1"/>
  <c r="AV313" i="1"/>
  <c r="BJ312" i="1"/>
  <c r="BF312" i="1"/>
  <c r="AT312" i="1"/>
  <c r="BI312" i="1"/>
  <c r="AS312" i="1"/>
  <c r="AQ312" i="1"/>
  <c r="BH312" i="1"/>
  <c r="BE312" i="1"/>
  <c r="AP312" i="1"/>
  <c r="AU312" i="1"/>
  <c r="AO312" i="1"/>
  <c r="BG312" i="1"/>
  <c r="BK312" i="1"/>
  <c r="AV312" i="1"/>
  <c r="BL312" i="1"/>
  <c r="BJ305" i="1"/>
  <c r="AT305" i="1"/>
  <c r="AU305" i="1"/>
  <c r="BI305" i="1"/>
  <c r="BF305" i="1"/>
  <c r="BH305" i="1"/>
  <c r="AQ305" i="1"/>
  <c r="AO305" i="1"/>
  <c r="AS305" i="1"/>
  <c r="AP305" i="1"/>
  <c r="BE305" i="1"/>
  <c r="BG305" i="1"/>
  <c r="BK305" i="1"/>
  <c r="AV305" i="1"/>
  <c r="BL305" i="1"/>
  <c r="BJ306" i="1"/>
  <c r="AS306" i="1"/>
  <c r="AT306" i="1"/>
  <c r="AU306" i="1"/>
  <c r="BI306" i="1"/>
  <c r="BF306" i="1"/>
  <c r="BH306" i="1"/>
  <c r="BE306" i="1"/>
  <c r="AO306" i="1"/>
  <c r="AQ306" i="1"/>
  <c r="AP306" i="1"/>
  <c r="BG306" i="1"/>
  <c r="AV306" i="1"/>
  <c r="BK306" i="1"/>
  <c r="BL306" i="1"/>
  <c r="BI314" i="1"/>
  <c r="AU314" i="1"/>
  <c r="BJ314" i="1"/>
  <c r="AQ314" i="1"/>
  <c r="AS314" i="1"/>
  <c r="AO314" i="1"/>
  <c r="BE314" i="1"/>
  <c r="AT314" i="1"/>
  <c r="AP314" i="1"/>
  <c r="BH314" i="1"/>
  <c r="BF314" i="1"/>
  <c r="BL314" i="1"/>
  <c r="AV314" i="1"/>
  <c r="BG314" i="1"/>
  <c r="BK314" i="1"/>
  <c r="BF301" i="1"/>
  <c r="BH301" i="1"/>
  <c r="AU301" i="1"/>
  <c r="BE301" i="1"/>
  <c r="BJ301" i="1"/>
  <c r="AQ301" i="1"/>
  <c r="AS301" i="1"/>
  <c r="AP301" i="1"/>
  <c r="AT301" i="1"/>
  <c r="AO301" i="1"/>
  <c r="BI301" i="1"/>
  <c r="BL301" i="1"/>
  <c r="AV301" i="1"/>
  <c r="BG301" i="1"/>
  <c r="BK301" i="1"/>
  <c r="BJ311" i="1"/>
  <c r="AT311" i="1"/>
  <c r="BI311" i="1"/>
  <c r="BH311" i="1"/>
  <c r="AP311" i="1"/>
  <c r="BF311" i="1"/>
  <c r="BE311" i="1"/>
  <c r="AO311" i="1"/>
  <c r="AS311" i="1"/>
  <c r="AU311" i="1"/>
  <c r="AQ311" i="1"/>
  <c r="BL311" i="1"/>
  <c r="BK311" i="1"/>
  <c r="BG311" i="1"/>
  <c r="AV311" i="1"/>
  <c r="U297" i="1"/>
  <c r="U298" i="1"/>
  <c r="U299" i="1"/>
  <c r="U300" i="1"/>
  <c r="BQ309" i="1" l="1"/>
  <c r="BQ304" i="1"/>
  <c r="BQ301" i="1"/>
  <c r="BQ303" i="1"/>
  <c r="BQ311" i="1"/>
  <c r="BQ313" i="1"/>
  <c r="BQ305" i="1"/>
  <c r="BQ308" i="1"/>
  <c r="BQ310" i="1"/>
  <c r="BQ314" i="1"/>
  <c r="BQ315" i="1"/>
  <c r="BQ302" i="1"/>
  <c r="BQ316" i="1"/>
  <c r="BQ312" i="1"/>
  <c r="BQ307" i="1"/>
  <c r="BQ306" i="1"/>
  <c r="BJ298" i="1"/>
  <c r="BH298" i="1"/>
  <c r="BI298" i="1"/>
  <c r="BF298" i="1"/>
  <c r="AS298" i="1"/>
  <c r="AP298" i="1"/>
  <c r="AT298" i="1"/>
  <c r="AQ298" i="1"/>
  <c r="AO298" i="1"/>
  <c r="AU298" i="1"/>
  <c r="BE298" i="1"/>
  <c r="BL298" i="1"/>
  <c r="BK298" i="1"/>
  <c r="BG298" i="1"/>
  <c r="AV298" i="1"/>
  <c r="BI300" i="1"/>
  <c r="BF300" i="1"/>
  <c r="AT300" i="1"/>
  <c r="BJ300" i="1"/>
  <c r="AQ300" i="1"/>
  <c r="AS300" i="1"/>
  <c r="BE300" i="1"/>
  <c r="BH300" i="1"/>
  <c r="AO300" i="1"/>
  <c r="AP300" i="1"/>
  <c r="AU300" i="1"/>
  <c r="BG300" i="1"/>
  <c r="BK300" i="1"/>
  <c r="BL300" i="1"/>
  <c r="AV300" i="1"/>
  <c r="BJ297" i="1"/>
  <c r="BI297" i="1"/>
  <c r="AO297" i="1"/>
  <c r="AT297" i="1"/>
  <c r="AQ297" i="1"/>
  <c r="AS297" i="1"/>
  <c r="AP297" i="1"/>
  <c r="BH297" i="1"/>
  <c r="BF297" i="1"/>
  <c r="AU297" i="1"/>
  <c r="BE297" i="1"/>
  <c r="BG297" i="1"/>
  <c r="BK297" i="1"/>
  <c r="AV297" i="1"/>
  <c r="BL297" i="1"/>
  <c r="BI299" i="1"/>
  <c r="BJ299" i="1"/>
  <c r="AT299" i="1"/>
  <c r="BF299" i="1"/>
  <c r="BE299" i="1"/>
  <c r="AS299" i="1"/>
  <c r="AP299" i="1"/>
  <c r="AO299" i="1"/>
  <c r="AQ299" i="1"/>
  <c r="BH299" i="1"/>
  <c r="AU299" i="1"/>
  <c r="BL299" i="1"/>
  <c r="BG299" i="1"/>
  <c r="AV299" i="1"/>
  <c r="BK299" i="1"/>
  <c r="U296" i="1"/>
  <c r="U295" i="1"/>
  <c r="U294" i="1"/>
  <c r="U293" i="1"/>
  <c r="U292" i="1"/>
  <c r="U291" i="1"/>
  <c r="U290" i="1"/>
  <c r="U289" i="1"/>
  <c r="U288" i="1"/>
  <c r="U287" i="1"/>
  <c r="U286" i="1"/>
  <c r="U285" i="1"/>
  <c r="U284" i="1"/>
  <c r="U283" i="1"/>
  <c r="U282" i="1"/>
  <c r="U281" i="1"/>
  <c r="BQ298" i="1" l="1"/>
  <c r="BQ300" i="1"/>
  <c r="BQ299" i="1"/>
  <c r="BQ297" i="1"/>
  <c r="BJ294" i="1"/>
  <c r="AS294" i="1"/>
  <c r="AU294" i="1"/>
  <c r="BI294" i="1"/>
  <c r="BE294" i="1"/>
  <c r="AP294" i="1"/>
  <c r="AQ294" i="1"/>
  <c r="BF294" i="1"/>
  <c r="AO294" i="1"/>
  <c r="BH294" i="1"/>
  <c r="AT294" i="1"/>
  <c r="BG294" i="1"/>
  <c r="BK294" i="1"/>
  <c r="BL294" i="1"/>
  <c r="AV294" i="1"/>
  <c r="BI291" i="1"/>
  <c r="BH291" i="1"/>
  <c r="BE291" i="1"/>
  <c r="AT291" i="1"/>
  <c r="BF291" i="1"/>
  <c r="BJ291" i="1"/>
  <c r="AU291" i="1"/>
  <c r="AQ291" i="1"/>
  <c r="AO291" i="1"/>
  <c r="AS291" i="1"/>
  <c r="AP291" i="1"/>
  <c r="BL291" i="1"/>
  <c r="BG291" i="1"/>
  <c r="BK291" i="1"/>
  <c r="AV291" i="1"/>
  <c r="BJ293" i="1"/>
  <c r="BI293" i="1"/>
  <c r="AU293" i="1"/>
  <c r="AT293" i="1"/>
  <c r="BE293" i="1"/>
  <c r="AP293" i="1"/>
  <c r="AS293" i="1"/>
  <c r="AQ293" i="1"/>
  <c r="BH293" i="1"/>
  <c r="BF293" i="1"/>
  <c r="AO293" i="1"/>
  <c r="AV293" i="1"/>
  <c r="BK293" i="1"/>
  <c r="BG293" i="1"/>
  <c r="BL293" i="1"/>
  <c r="BJ283" i="1"/>
  <c r="BI283" i="1"/>
  <c r="AS283" i="1"/>
  <c r="BH283" i="1"/>
  <c r="BE283" i="1"/>
  <c r="AO283" i="1"/>
  <c r="AU283" i="1"/>
  <c r="AQ283" i="1"/>
  <c r="BF283" i="1"/>
  <c r="AP283" i="1"/>
  <c r="AT283" i="1"/>
  <c r="BL283" i="1"/>
  <c r="BG283" i="1"/>
  <c r="AV283" i="1"/>
  <c r="BK283" i="1"/>
  <c r="BF288" i="1"/>
  <c r="BJ288" i="1"/>
  <c r="AT288" i="1"/>
  <c r="BH288" i="1"/>
  <c r="BI288" i="1"/>
  <c r="AQ288" i="1"/>
  <c r="AP288" i="1"/>
  <c r="AO288" i="1"/>
  <c r="AU288" i="1"/>
  <c r="BE288" i="1"/>
  <c r="AS288" i="1"/>
  <c r="BG288" i="1"/>
  <c r="BK288" i="1"/>
  <c r="AV288" i="1"/>
  <c r="BL288" i="1"/>
  <c r="BI289" i="1"/>
  <c r="BF289" i="1"/>
  <c r="BJ289" i="1"/>
  <c r="AU289" i="1"/>
  <c r="BH289" i="1"/>
  <c r="AT289" i="1"/>
  <c r="AQ289" i="1"/>
  <c r="BE289" i="1"/>
  <c r="AP289" i="1"/>
  <c r="AO289" i="1"/>
  <c r="AS289" i="1"/>
  <c r="BG289" i="1"/>
  <c r="BL289" i="1"/>
  <c r="BK289" i="1"/>
  <c r="AV289" i="1"/>
  <c r="BI290" i="1"/>
  <c r="BH290" i="1"/>
  <c r="BJ290" i="1"/>
  <c r="AU290" i="1"/>
  <c r="BF290" i="1"/>
  <c r="AT290" i="1"/>
  <c r="AQ290" i="1"/>
  <c r="BE290" i="1"/>
  <c r="AO290" i="1"/>
  <c r="AP290" i="1"/>
  <c r="AS290" i="1"/>
  <c r="BL290" i="1"/>
  <c r="BG290" i="1"/>
  <c r="BK290" i="1"/>
  <c r="AV290" i="1"/>
  <c r="BJ281" i="1"/>
  <c r="BI281" i="1"/>
  <c r="BF281" i="1"/>
  <c r="BE281" i="1"/>
  <c r="AS281" i="1"/>
  <c r="AU281" i="1"/>
  <c r="AO281" i="1"/>
  <c r="AP281" i="1"/>
  <c r="BH281" i="1"/>
  <c r="AQ281" i="1"/>
  <c r="AT281" i="1"/>
  <c r="BG281" i="1"/>
  <c r="BK281" i="1"/>
  <c r="AV281" i="1"/>
  <c r="BL281" i="1"/>
  <c r="BF284" i="1"/>
  <c r="BI284" i="1"/>
  <c r="BJ284" i="1"/>
  <c r="AS284" i="1"/>
  <c r="AO284" i="1"/>
  <c r="BH284" i="1"/>
  <c r="BE284" i="1"/>
  <c r="AU284" i="1"/>
  <c r="AQ284" i="1"/>
  <c r="AT284" i="1"/>
  <c r="AP284" i="1"/>
  <c r="BL284" i="1"/>
  <c r="BK284" i="1"/>
  <c r="AV284" i="1"/>
  <c r="BG284" i="1"/>
  <c r="BI285" i="1"/>
  <c r="BH285" i="1"/>
  <c r="AU285" i="1"/>
  <c r="AS285" i="1"/>
  <c r="AO285" i="1"/>
  <c r="BE285" i="1"/>
  <c r="AP285" i="1"/>
  <c r="AQ285" i="1"/>
  <c r="AT285" i="1"/>
  <c r="BJ285" i="1"/>
  <c r="BF285" i="1"/>
  <c r="BL285" i="1"/>
  <c r="BG285" i="1"/>
  <c r="BK285" i="1"/>
  <c r="AV285" i="1"/>
  <c r="BJ295" i="1"/>
  <c r="BE295" i="1"/>
  <c r="AS295" i="1"/>
  <c r="BI295" i="1"/>
  <c r="BH295" i="1"/>
  <c r="BF295" i="1"/>
  <c r="AP295" i="1"/>
  <c r="AU295" i="1"/>
  <c r="AQ295" i="1"/>
  <c r="AO295" i="1"/>
  <c r="AT295" i="1"/>
  <c r="BL295" i="1"/>
  <c r="BG295" i="1"/>
  <c r="AV295" i="1"/>
  <c r="BK295" i="1"/>
  <c r="BJ296" i="1"/>
  <c r="BE296" i="1"/>
  <c r="AO296" i="1"/>
  <c r="AT296" i="1"/>
  <c r="AQ296" i="1"/>
  <c r="AS296" i="1"/>
  <c r="AP296" i="1"/>
  <c r="BI296" i="1"/>
  <c r="AU296" i="1"/>
  <c r="BH296" i="1"/>
  <c r="BF296" i="1"/>
  <c r="BL296" i="1"/>
  <c r="BG296" i="1"/>
  <c r="BK296" i="1"/>
  <c r="AV296" i="1"/>
  <c r="BE292" i="1"/>
  <c r="AT292" i="1"/>
  <c r="BI292" i="1"/>
  <c r="BH292" i="1"/>
  <c r="BF292" i="1"/>
  <c r="BJ292" i="1"/>
  <c r="AS292" i="1"/>
  <c r="AP292" i="1"/>
  <c r="AU292" i="1"/>
  <c r="AO292" i="1"/>
  <c r="AQ292" i="1"/>
  <c r="BG292" i="1"/>
  <c r="BK292" i="1"/>
  <c r="BL292" i="1"/>
  <c r="AV292" i="1"/>
  <c r="BJ282" i="1"/>
  <c r="AS282" i="1"/>
  <c r="BF282" i="1"/>
  <c r="BE282" i="1"/>
  <c r="AU282" i="1"/>
  <c r="AQ282" i="1"/>
  <c r="AO282" i="1"/>
  <c r="BI282" i="1"/>
  <c r="AP282" i="1"/>
  <c r="AT282" i="1"/>
  <c r="BH282" i="1"/>
  <c r="BL282" i="1"/>
  <c r="BG282" i="1"/>
  <c r="BK282" i="1"/>
  <c r="AV282" i="1"/>
  <c r="BH286" i="1"/>
  <c r="BF286" i="1"/>
  <c r="BI286" i="1"/>
  <c r="AP286" i="1"/>
  <c r="AU286" i="1"/>
  <c r="AS286" i="1"/>
  <c r="BJ286" i="1"/>
  <c r="AO286" i="1"/>
  <c r="AQ286" i="1"/>
  <c r="BE286" i="1"/>
  <c r="AT286" i="1"/>
  <c r="BG286" i="1"/>
  <c r="BL286" i="1"/>
  <c r="BK286" i="1"/>
  <c r="AV286" i="1"/>
  <c r="BJ287" i="1"/>
  <c r="AT287" i="1"/>
  <c r="BH287" i="1"/>
  <c r="BF287" i="1"/>
  <c r="BI287" i="1"/>
  <c r="AP287" i="1"/>
  <c r="AU287" i="1"/>
  <c r="AO287" i="1"/>
  <c r="BE287" i="1"/>
  <c r="AS287" i="1"/>
  <c r="AQ287" i="1"/>
  <c r="BG287" i="1"/>
  <c r="BL287" i="1"/>
  <c r="BK287" i="1"/>
  <c r="AV287" i="1"/>
  <c r="U280" i="1"/>
  <c r="U279" i="1"/>
  <c r="U278" i="1"/>
  <c r="U277" i="1"/>
  <c r="U276" i="1"/>
  <c r="U275" i="1"/>
  <c r="BQ282" i="1" l="1"/>
  <c r="BQ286" i="1"/>
  <c r="BQ290" i="1"/>
  <c r="BQ292" i="1"/>
  <c r="BQ294" i="1"/>
  <c r="BQ281" i="1"/>
  <c r="BQ283" i="1"/>
  <c r="BQ296" i="1"/>
  <c r="BQ295" i="1"/>
  <c r="BQ284" i="1"/>
  <c r="BQ288" i="1"/>
  <c r="BQ287" i="1"/>
  <c r="BQ285" i="1"/>
  <c r="BQ289" i="1"/>
  <c r="BQ293" i="1"/>
  <c r="BQ291" i="1"/>
  <c r="BI279" i="1"/>
  <c r="BJ279" i="1"/>
  <c r="BE279" i="1"/>
  <c r="AU279" i="1"/>
  <c r="AS279" i="1"/>
  <c r="BF279" i="1"/>
  <c r="AT279" i="1"/>
  <c r="BH279" i="1"/>
  <c r="AO279" i="1"/>
  <c r="AQ279" i="1"/>
  <c r="AP279" i="1"/>
  <c r="BL279" i="1"/>
  <c r="BG279" i="1"/>
  <c r="BK279" i="1"/>
  <c r="AV279" i="1"/>
  <c r="BI276" i="1"/>
  <c r="BJ276" i="1"/>
  <c r="BF276" i="1"/>
  <c r="AT276" i="1"/>
  <c r="AQ276" i="1"/>
  <c r="BH276" i="1"/>
  <c r="AP276" i="1"/>
  <c r="AS276" i="1"/>
  <c r="BE276" i="1"/>
  <c r="AU276" i="1"/>
  <c r="AO276" i="1"/>
  <c r="BL276" i="1"/>
  <c r="AV276" i="1"/>
  <c r="BG276" i="1"/>
  <c r="BK276" i="1"/>
  <c r="BE280" i="1"/>
  <c r="BJ280" i="1"/>
  <c r="AU280" i="1"/>
  <c r="BF280" i="1"/>
  <c r="AS280" i="1"/>
  <c r="AT280" i="1"/>
  <c r="BH280" i="1"/>
  <c r="AO280" i="1"/>
  <c r="AQ280" i="1"/>
  <c r="BI280" i="1"/>
  <c r="AP280" i="1"/>
  <c r="BG280" i="1"/>
  <c r="AV280" i="1"/>
  <c r="BL280" i="1"/>
  <c r="BK280" i="1"/>
  <c r="BJ277" i="1"/>
  <c r="BI277" i="1"/>
  <c r="BH277" i="1"/>
  <c r="AU277" i="1"/>
  <c r="AT277" i="1"/>
  <c r="AQ277" i="1"/>
  <c r="BF277" i="1"/>
  <c r="AS277" i="1"/>
  <c r="AP277" i="1"/>
  <c r="BE277" i="1"/>
  <c r="AO277" i="1"/>
  <c r="BG277" i="1"/>
  <c r="AV277" i="1"/>
  <c r="BL277" i="1"/>
  <c r="BK277" i="1"/>
  <c r="BJ278" i="1"/>
  <c r="BI278" i="1"/>
  <c r="BH278" i="1"/>
  <c r="AU278" i="1"/>
  <c r="AT278" i="1"/>
  <c r="AQ278" i="1"/>
  <c r="BF278" i="1"/>
  <c r="AP278" i="1"/>
  <c r="BE278" i="1"/>
  <c r="AS278" i="1"/>
  <c r="AO278" i="1"/>
  <c r="BK278" i="1"/>
  <c r="BL278" i="1"/>
  <c r="BG278" i="1"/>
  <c r="AV278" i="1"/>
  <c r="BI275" i="1"/>
  <c r="BF275" i="1"/>
  <c r="AT275" i="1"/>
  <c r="AP275" i="1"/>
  <c r="BH275" i="1"/>
  <c r="AQ275" i="1"/>
  <c r="BE275" i="1"/>
  <c r="BJ275" i="1"/>
  <c r="AS275" i="1"/>
  <c r="AO275" i="1"/>
  <c r="AU275" i="1"/>
  <c r="BL275" i="1"/>
  <c r="BK275" i="1"/>
  <c r="BG275" i="1"/>
  <c r="AV275" i="1"/>
  <c r="U274" i="1"/>
  <c r="U273" i="1"/>
  <c r="U264" i="1"/>
  <c r="U265" i="1"/>
  <c r="U266" i="1"/>
  <c r="U267" i="1"/>
  <c r="U268" i="1"/>
  <c r="U269" i="1"/>
  <c r="U270" i="1"/>
  <c r="U271" i="1"/>
  <c r="U272" i="1"/>
  <c r="U263" i="1"/>
  <c r="U262" i="1"/>
  <c r="BQ278" i="1" l="1"/>
  <c r="BQ275" i="1"/>
  <c r="BQ280" i="1"/>
  <c r="BQ277" i="1"/>
  <c r="BQ276" i="1"/>
  <c r="BQ279" i="1"/>
  <c r="BF272" i="1"/>
  <c r="AO272" i="1"/>
  <c r="AS272" i="1"/>
  <c r="AT272" i="1"/>
  <c r="AP272" i="1"/>
  <c r="BE272" i="1"/>
  <c r="BI272" i="1"/>
  <c r="BH272" i="1"/>
  <c r="AU272" i="1"/>
  <c r="BJ272" i="1"/>
  <c r="AQ272" i="1"/>
  <c r="BL272" i="1"/>
  <c r="BG272" i="1"/>
  <c r="BK272" i="1"/>
  <c r="AV272" i="1"/>
  <c r="BJ270" i="1"/>
  <c r="BH270" i="1"/>
  <c r="BF270" i="1"/>
  <c r="AS270" i="1"/>
  <c r="AU270" i="1"/>
  <c r="BE270" i="1"/>
  <c r="AO270" i="1"/>
  <c r="BI270" i="1"/>
  <c r="AP270" i="1"/>
  <c r="AT270" i="1"/>
  <c r="AQ270" i="1"/>
  <c r="BL270" i="1"/>
  <c r="BG270" i="1"/>
  <c r="BK270" i="1"/>
  <c r="AV270" i="1"/>
  <c r="BJ269" i="1"/>
  <c r="BI269" i="1"/>
  <c r="BH269" i="1"/>
  <c r="AU269" i="1"/>
  <c r="AS269" i="1"/>
  <c r="BE269" i="1"/>
  <c r="AO269" i="1"/>
  <c r="AQ269" i="1"/>
  <c r="AT269" i="1"/>
  <c r="BF269" i="1"/>
  <c r="AP269" i="1"/>
  <c r="BL269" i="1"/>
  <c r="AV269" i="1"/>
  <c r="BG269" i="1"/>
  <c r="BK269" i="1"/>
  <c r="BE268" i="1"/>
  <c r="BH268" i="1"/>
  <c r="AS268" i="1"/>
  <c r="BF268" i="1"/>
  <c r="BI268" i="1"/>
  <c r="AQ268" i="1"/>
  <c r="AU268" i="1"/>
  <c r="AT268" i="1"/>
  <c r="AO268" i="1"/>
  <c r="BJ268" i="1"/>
  <c r="AP268" i="1"/>
  <c r="BK268" i="1"/>
  <c r="BL268" i="1"/>
  <c r="AV268" i="1"/>
  <c r="BG268" i="1"/>
  <c r="BI265" i="1"/>
  <c r="BJ265" i="1"/>
  <c r="BH265" i="1"/>
  <c r="AU265" i="1"/>
  <c r="BE265" i="1"/>
  <c r="BF265" i="1"/>
  <c r="AQ265" i="1"/>
  <c r="AO265" i="1"/>
  <c r="AP265" i="1"/>
  <c r="AS265" i="1"/>
  <c r="AT265" i="1"/>
  <c r="BL265" i="1"/>
  <c r="BG265" i="1"/>
  <c r="BK265" i="1"/>
  <c r="AV265" i="1"/>
  <c r="BJ271" i="1"/>
  <c r="BH271" i="1"/>
  <c r="BF271" i="1"/>
  <c r="AS271" i="1"/>
  <c r="AT271" i="1"/>
  <c r="AU271" i="1"/>
  <c r="AP271" i="1"/>
  <c r="BI271" i="1"/>
  <c r="BE271" i="1"/>
  <c r="AO271" i="1"/>
  <c r="AQ271" i="1"/>
  <c r="BK271" i="1"/>
  <c r="BL271" i="1"/>
  <c r="BG271" i="1"/>
  <c r="AV271" i="1"/>
  <c r="BJ264" i="1"/>
  <c r="BH264" i="1"/>
  <c r="AT264" i="1"/>
  <c r="BF264" i="1"/>
  <c r="AU264" i="1"/>
  <c r="AQ264" i="1"/>
  <c r="BE264" i="1"/>
  <c r="BI264" i="1"/>
  <c r="AS264" i="1"/>
  <c r="AO264" i="1"/>
  <c r="AP264" i="1"/>
  <c r="BG264" i="1"/>
  <c r="BL264" i="1"/>
  <c r="BK264" i="1"/>
  <c r="AV264" i="1"/>
  <c r="BJ263" i="1"/>
  <c r="BF263" i="1"/>
  <c r="AT263" i="1"/>
  <c r="AU263" i="1"/>
  <c r="BE263" i="1"/>
  <c r="BH263" i="1"/>
  <c r="AP263" i="1"/>
  <c r="BI263" i="1"/>
  <c r="AS263" i="1"/>
  <c r="AO263" i="1"/>
  <c r="AQ263" i="1"/>
  <c r="BK263" i="1"/>
  <c r="BL263" i="1"/>
  <c r="BG263" i="1"/>
  <c r="AV263" i="1"/>
  <c r="BI267" i="1"/>
  <c r="BE267" i="1"/>
  <c r="BF267" i="1"/>
  <c r="BJ267" i="1"/>
  <c r="AQ267" i="1"/>
  <c r="AT267" i="1"/>
  <c r="AS267" i="1"/>
  <c r="BH267" i="1"/>
  <c r="AU267" i="1"/>
  <c r="AO267" i="1"/>
  <c r="AP267" i="1"/>
  <c r="BL267" i="1"/>
  <c r="BG267" i="1"/>
  <c r="AV267" i="1"/>
  <c r="BK267" i="1"/>
  <c r="BI266" i="1"/>
  <c r="BJ266" i="1"/>
  <c r="AU266" i="1"/>
  <c r="BE266" i="1"/>
  <c r="BF266" i="1"/>
  <c r="BH266" i="1"/>
  <c r="AQ266" i="1"/>
  <c r="AO266" i="1"/>
  <c r="AP266" i="1"/>
  <c r="AS266" i="1"/>
  <c r="AT266" i="1"/>
  <c r="BG266" i="1"/>
  <c r="BK266" i="1"/>
  <c r="AV266" i="1"/>
  <c r="BL266" i="1"/>
  <c r="AT273" i="1"/>
  <c r="AO273" i="1"/>
  <c r="AP273" i="1"/>
  <c r="BE273" i="1"/>
  <c r="BJ273" i="1"/>
  <c r="BF273" i="1"/>
  <c r="BH273" i="1"/>
  <c r="AU273" i="1"/>
  <c r="BI273" i="1"/>
  <c r="AS273" i="1"/>
  <c r="AQ273" i="1"/>
  <c r="BG273" i="1"/>
  <c r="BK273" i="1"/>
  <c r="BL273" i="1"/>
  <c r="AV273" i="1"/>
  <c r="BI262" i="1"/>
  <c r="BH262" i="1"/>
  <c r="BF262" i="1"/>
  <c r="BJ262" i="1"/>
  <c r="AT262" i="1"/>
  <c r="AP262" i="1"/>
  <c r="AS262" i="1"/>
  <c r="AO262" i="1"/>
  <c r="AQ262" i="1"/>
  <c r="AU262" i="1"/>
  <c r="BE262" i="1"/>
  <c r="BL262" i="1"/>
  <c r="BG262" i="1"/>
  <c r="BK262" i="1"/>
  <c r="AV262" i="1"/>
  <c r="BH274" i="1"/>
  <c r="AP274" i="1"/>
  <c r="AT274" i="1"/>
  <c r="BE274" i="1"/>
  <c r="AO274" i="1"/>
  <c r="BJ274" i="1"/>
  <c r="BI274" i="1"/>
  <c r="AS274" i="1"/>
  <c r="BF274" i="1"/>
  <c r="AQ274" i="1"/>
  <c r="AU274" i="1"/>
  <c r="BL274" i="1"/>
  <c r="BK274" i="1"/>
  <c r="AV274" i="1"/>
  <c r="BG274" i="1"/>
  <c r="U246" i="1"/>
  <c r="U247" i="1"/>
  <c r="U248" i="1"/>
  <c r="U249" i="1"/>
  <c r="U250" i="1"/>
  <c r="U251" i="1"/>
  <c r="U252" i="1"/>
  <c r="U253" i="1"/>
  <c r="U254" i="1"/>
  <c r="U255" i="1"/>
  <c r="U256" i="1"/>
  <c r="U257" i="1"/>
  <c r="U258" i="1"/>
  <c r="U259" i="1"/>
  <c r="U260" i="1"/>
  <c r="U261" i="1"/>
  <c r="BQ262" i="1" l="1"/>
  <c r="BQ270" i="1"/>
  <c r="BQ263" i="1"/>
  <c r="BQ271" i="1"/>
  <c r="BQ267" i="1"/>
  <c r="BQ269" i="1"/>
  <c r="BQ265" i="1"/>
  <c r="BQ272" i="1"/>
  <c r="BQ273" i="1"/>
  <c r="BQ274" i="1"/>
  <c r="BQ264" i="1"/>
  <c r="BQ266" i="1"/>
  <c r="BQ268" i="1"/>
  <c r="BJ249" i="1"/>
  <c r="BI249" i="1"/>
  <c r="BF249" i="1"/>
  <c r="AU249" i="1"/>
  <c r="BH249" i="1"/>
  <c r="BE249" i="1"/>
  <c r="AO249" i="1"/>
  <c r="AQ249" i="1"/>
  <c r="AS249" i="1"/>
  <c r="AT249" i="1"/>
  <c r="AP249" i="1"/>
  <c r="BL249" i="1"/>
  <c r="BG249" i="1"/>
  <c r="BK249" i="1"/>
  <c r="AV249" i="1"/>
  <c r="BF260" i="1"/>
  <c r="BJ260" i="1"/>
  <c r="BI260" i="1"/>
  <c r="AO260" i="1"/>
  <c r="AU260" i="1"/>
  <c r="BH260" i="1"/>
  <c r="AP260" i="1"/>
  <c r="AS260" i="1"/>
  <c r="AQ260" i="1"/>
  <c r="BE260" i="1"/>
  <c r="AT260" i="1"/>
  <c r="BG260" i="1"/>
  <c r="BK260" i="1"/>
  <c r="AV260" i="1"/>
  <c r="BL260" i="1"/>
  <c r="BI261" i="1"/>
  <c r="BJ261" i="1"/>
  <c r="AT261" i="1"/>
  <c r="BH261" i="1"/>
  <c r="AO261" i="1"/>
  <c r="AU261" i="1"/>
  <c r="BF261" i="1"/>
  <c r="AP261" i="1"/>
  <c r="AQ261" i="1"/>
  <c r="AS261" i="1"/>
  <c r="BE261" i="1"/>
  <c r="BG261" i="1"/>
  <c r="BL261" i="1"/>
  <c r="BK261" i="1"/>
  <c r="AV261" i="1"/>
  <c r="BJ259" i="1"/>
  <c r="BI259" i="1"/>
  <c r="AS259" i="1"/>
  <c r="AU259" i="1"/>
  <c r="AP259" i="1"/>
  <c r="AQ259" i="1"/>
  <c r="BH259" i="1"/>
  <c r="BF259" i="1"/>
  <c r="BE259" i="1"/>
  <c r="AT259" i="1"/>
  <c r="AO259" i="1"/>
  <c r="BG259" i="1"/>
  <c r="BK259" i="1"/>
  <c r="AV259" i="1"/>
  <c r="BL259" i="1"/>
  <c r="BJ246" i="1"/>
  <c r="BI246" i="1"/>
  <c r="AS246" i="1"/>
  <c r="BF246" i="1"/>
  <c r="BE246" i="1"/>
  <c r="BH246" i="1"/>
  <c r="AO246" i="1"/>
  <c r="AT246" i="1"/>
  <c r="AP246" i="1"/>
  <c r="AQ246" i="1"/>
  <c r="AU246" i="1"/>
  <c r="BL246" i="1"/>
  <c r="BG246" i="1"/>
  <c r="BK246" i="1"/>
  <c r="AV246" i="1"/>
  <c r="BJ258" i="1"/>
  <c r="BI258" i="1"/>
  <c r="AS258" i="1"/>
  <c r="AP258" i="1"/>
  <c r="AQ258" i="1"/>
  <c r="BF258" i="1"/>
  <c r="BE258" i="1"/>
  <c r="BH258" i="1"/>
  <c r="AU258" i="1"/>
  <c r="AT258" i="1"/>
  <c r="AO258" i="1"/>
  <c r="BK258" i="1"/>
  <c r="BG258" i="1"/>
  <c r="BL258" i="1"/>
  <c r="AV258" i="1"/>
  <c r="BI254" i="1"/>
  <c r="AU254" i="1"/>
  <c r="BJ254" i="1"/>
  <c r="AS254" i="1"/>
  <c r="AQ254" i="1"/>
  <c r="AT254" i="1"/>
  <c r="BH254" i="1"/>
  <c r="BF254" i="1"/>
  <c r="AP254" i="1"/>
  <c r="BE254" i="1"/>
  <c r="AO254" i="1"/>
  <c r="BK254" i="1"/>
  <c r="BL254" i="1"/>
  <c r="BG254" i="1"/>
  <c r="AV254" i="1"/>
  <c r="BJ248" i="1"/>
  <c r="BI248" i="1"/>
  <c r="BF248" i="1"/>
  <c r="BH248" i="1"/>
  <c r="AT248" i="1"/>
  <c r="AO248" i="1"/>
  <c r="BE248" i="1"/>
  <c r="AU248" i="1"/>
  <c r="AS248" i="1"/>
  <c r="AP248" i="1"/>
  <c r="AQ248" i="1"/>
  <c r="BG248" i="1"/>
  <c r="BL248" i="1"/>
  <c r="BK248" i="1"/>
  <c r="AV248" i="1"/>
  <c r="BJ247" i="1"/>
  <c r="BI247" i="1"/>
  <c r="AT247" i="1"/>
  <c r="AS247" i="1"/>
  <c r="BE247" i="1"/>
  <c r="BF247" i="1"/>
  <c r="BH247" i="1"/>
  <c r="AP247" i="1"/>
  <c r="AO247" i="1"/>
  <c r="AQ247" i="1"/>
  <c r="AU247" i="1"/>
  <c r="BG247" i="1"/>
  <c r="BK247" i="1"/>
  <c r="BL247" i="1"/>
  <c r="AV247" i="1"/>
  <c r="BJ257" i="1"/>
  <c r="BI257" i="1"/>
  <c r="AT257" i="1"/>
  <c r="AP257" i="1"/>
  <c r="AO257" i="1"/>
  <c r="AQ257" i="1"/>
  <c r="AU257" i="1"/>
  <c r="AS257" i="1"/>
  <c r="BH257" i="1"/>
  <c r="BF257" i="1"/>
  <c r="BE257" i="1"/>
  <c r="BL257" i="1"/>
  <c r="AV257" i="1"/>
  <c r="BG257" i="1"/>
  <c r="BK257" i="1"/>
  <c r="BI256" i="1"/>
  <c r="BJ256" i="1"/>
  <c r="BH256" i="1"/>
  <c r="BF256" i="1"/>
  <c r="BE256" i="1"/>
  <c r="AT256" i="1"/>
  <c r="AS256" i="1"/>
  <c r="AO256" i="1"/>
  <c r="AP256" i="1"/>
  <c r="AU256" i="1"/>
  <c r="AQ256" i="1"/>
  <c r="BL256" i="1"/>
  <c r="BG256" i="1"/>
  <c r="BK256" i="1"/>
  <c r="AV256" i="1"/>
  <c r="BI255" i="1"/>
  <c r="BH255" i="1"/>
  <c r="BF255" i="1"/>
  <c r="BE255" i="1"/>
  <c r="AT255" i="1"/>
  <c r="BJ255" i="1"/>
  <c r="AS255" i="1"/>
  <c r="AU255" i="1"/>
  <c r="AO255" i="1"/>
  <c r="AP255" i="1"/>
  <c r="AQ255" i="1"/>
  <c r="BG255" i="1"/>
  <c r="BL255" i="1"/>
  <c r="BK255" i="1"/>
  <c r="AV255" i="1"/>
  <c r="AU253" i="1"/>
  <c r="BI253" i="1"/>
  <c r="AQ253" i="1"/>
  <c r="BH253" i="1"/>
  <c r="AT253" i="1"/>
  <c r="BF253" i="1"/>
  <c r="AP253" i="1"/>
  <c r="BE253" i="1"/>
  <c r="AS253" i="1"/>
  <c r="AO253" i="1"/>
  <c r="BJ253" i="1"/>
  <c r="BG253" i="1"/>
  <c r="BK253" i="1"/>
  <c r="BL253" i="1"/>
  <c r="AV253" i="1"/>
  <c r="BH252" i="1"/>
  <c r="AT252" i="1"/>
  <c r="BI252" i="1"/>
  <c r="BE252" i="1"/>
  <c r="AQ252" i="1"/>
  <c r="AU252" i="1"/>
  <c r="BF252" i="1"/>
  <c r="BJ252" i="1"/>
  <c r="AS252" i="1"/>
  <c r="AO252" i="1"/>
  <c r="AP252" i="1"/>
  <c r="BK252" i="1"/>
  <c r="BG252" i="1"/>
  <c r="AV252" i="1"/>
  <c r="BL252" i="1"/>
  <c r="BH250" i="1"/>
  <c r="BF250" i="1"/>
  <c r="BJ250" i="1"/>
  <c r="AU250" i="1"/>
  <c r="BI250" i="1"/>
  <c r="AP250" i="1"/>
  <c r="AT250" i="1"/>
  <c r="AQ250" i="1"/>
  <c r="BE250" i="1"/>
  <c r="AS250" i="1"/>
  <c r="AO250" i="1"/>
  <c r="BL250" i="1"/>
  <c r="BG250" i="1"/>
  <c r="BK250" i="1"/>
  <c r="AV250" i="1"/>
  <c r="BH251" i="1"/>
  <c r="AT251" i="1"/>
  <c r="BE251" i="1"/>
  <c r="BJ251" i="1"/>
  <c r="AU251" i="1"/>
  <c r="BI251" i="1"/>
  <c r="AP251" i="1"/>
  <c r="BF251" i="1"/>
  <c r="AQ251" i="1"/>
  <c r="AO251" i="1"/>
  <c r="AS251" i="1"/>
  <c r="BG251" i="1"/>
  <c r="BL251" i="1"/>
  <c r="BK251" i="1"/>
  <c r="AV251" i="1"/>
  <c r="U245" i="1"/>
  <c r="U244" i="1"/>
  <c r="U243" i="1"/>
  <c r="U242" i="1"/>
  <c r="U241" i="1"/>
  <c r="U240" i="1"/>
  <c r="U239" i="1"/>
  <c r="U238" i="1"/>
  <c r="U237" i="1"/>
  <c r="U236" i="1"/>
  <c r="U235" i="1"/>
  <c r="BQ250" i="1" l="1"/>
  <c r="BQ256" i="1"/>
  <c r="BQ253" i="1"/>
  <c r="BQ246" i="1"/>
  <c r="BQ249" i="1"/>
  <c r="BQ248" i="1"/>
  <c r="BQ258" i="1"/>
  <c r="BQ252" i="1"/>
  <c r="BQ259" i="1"/>
  <c r="BQ260" i="1"/>
  <c r="BQ251" i="1"/>
  <c r="BQ255" i="1"/>
  <c r="BQ257" i="1"/>
  <c r="BQ247" i="1"/>
  <c r="BQ254" i="1"/>
  <c r="BQ261" i="1"/>
  <c r="BI243" i="1"/>
  <c r="BE243" i="1"/>
  <c r="BH243" i="1"/>
  <c r="BF243" i="1"/>
  <c r="AS243" i="1"/>
  <c r="AP243" i="1"/>
  <c r="BJ243" i="1"/>
  <c r="AO243" i="1"/>
  <c r="AQ243" i="1"/>
  <c r="AU243" i="1"/>
  <c r="AT243" i="1"/>
  <c r="BG243" i="1"/>
  <c r="BL243" i="1"/>
  <c r="BK243" i="1"/>
  <c r="AV243" i="1"/>
  <c r="BF236" i="1"/>
  <c r="BI236" i="1"/>
  <c r="BJ236" i="1"/>
  <c r="AU236" i="1"/>
  <c r="AO236" i="1"/>
  <c r="AQ236" i="1"/>
  <c r="BE236" i="1"/>
  <c r="AT236" i="1"/>
  <c r="AP236" i="1"/>
  <c r="BH236" i="1"/>
  <c r="AS236" i="1"/>
  <c r="BG236" i="1"/>
  <c r="BL236" i="1"/>
  <c r="AV236" i="1"/>
  <c r="BK236" i="1"/>
  <c r="BH237" i="1"/>
  <c r="BF237" i="1"/>
  <c r="BE237" i="1"/>
  <c r="AT237" i="1"/>
  <c r="AO237" i="1"/>
  <c r="AU237" i="1"/>
  <c r="BJ237" i="1"/>
  <c r="AQ237" i="1"/>
  <c r="AP237" i="1"/>
  <c r="BI237" i="1"/>
  <c r="AS237" i="1"/>
  <c r="BG237" i="1"/>
  <c r="BL237" i="1"/>
  <c r="BK237" i="1"/>
  <c r="AV237" i="1"/>
  <c r="BH238" i="1"/>
  <c r="BE238" i="1"/>
  <c r="AP238" i="1"/>
  <c r="AT238" i="1"/>
  <c r="AU238" i="1"/>
  <c r="BJ238" i="1"/>
  <c r="AQ238" i="1"/>
  <c r="BI238" i="1"/>
  <c r="AS238" i="1"/>
  <c r="BF238" i="1"/>
  <c r="AO238" i="1"/>
  <c r="BL238" i="1"/>
  <c r="BG238" i="1"/>
  <c r="BK238" i="1"/>
  <c r="AV238" i="1"/>
  <c r="BJ242" i="1"/>
  <c r="AU242" i="1"/>
  <c r="BH242" i="1"/>
  <c r="BF242" i="1"/>
  <c r="AS242" i="1"/>
  <c r="AQ242" i="1"/>
  <c r="BE242" i="1"/>
  <c r="AO242" i="1"/>
  <c r="AP242" i="1"/>
  <c r="AT242" i="1"/>
  <c r="BI242" i="1"/>
  <c r="BK242" i="1"/>
  <c r="AV242" i="1"/>
  <c r="BL242" i="1"/>
  <c r="BG242" i="1"/>
  <c r="BI244" i="1"/>
  <c r="BE244" i="1"/>
  <c r="BF244" i="1"/>
  <c r="BH244" i="1"/>
  <c r="AP244" i="1"/>
  <c r="BJ244" i="1"/>
  <c r="AS244" i="1"/>
  <c r="AO244" i="1"/>
  <c r="AT244" i="1"/>
  <c r="AQ244" i="1"/>
  <c r="AU244" i="1"/>
  <c r="AV244" i="1"/>
  <c r="BL244" i="1"/>
  <c r="BG244" i="1"/>
  <c r="BK244" i="1"/>
  <c r="BJ245" i="1"/>
  <c r="BI245" i="1"/>
  <c r="BF245" i="1"/>
  <c r="BH245" i="1"/>
  <c r="AP245" i="1"/>
  <c r="BE245" i="1"/>
  <c r="AS245" i="1"/>
  <c r="AT245" i="1"/>
  <c r="AO245" i="1"/>
  <c r="AQ245" i="1"/>
  <c r="AU245" i="1"/>
  <c r="BG245" i="1"/>
  <c r="BK245" i="1"/>
  <c r="BL245" i="1"/>
  <c r="AV245" i="1"/>
  <c r="BJ239" i="1"/>
  <c r="BH239" i="1"/>
  <c r="AT239" i="1"/>
  <c r="AP239" i="1"/>
  <c r="AU239" i="1"/>
  <c r="AS239" i="1"/>
  <c r="BE239" i="1"/>
  <c r="AQ239" i="1"/>
  <c r="BI239" i="1"/>
  <c r="AO239" i="1"/>
  <c r="BF239" i="1"/>
  <c r="BL239" i="1"/>
  <c r="BG239" i="1"/>
  <c r="AV239" i="1"/>
  <c r="BK239" i="1"/>
  <c r="BJ240" i="1"/>
  <c r="BH240" i="1"/>
  <c r="BF240" i="1"/>
  <c r="AT240" i="1"/>
  <c r="AS240" i="1"/>
  <c r="AQ240" i="1"/>
  <c r="AU240" i="1"/>
  <c r="AO240" i="1"/>
  <c r="BE240" i="1"/>
  <c r="AP240" i="1"/>
  <c r="BI240" i="1"/>
  <c r="BG240" i="1"/>
  <c r="BK240" i="1"/>
  <c r="BL240" i="1"/>
  <c r="AV240" i="1"/>
  <c r="BJ241" i="1"/>
  <c r="AU241" i="1"/>
  <c r="BH241" i="1"/>
  <c r="BF241" i="1"/>
  <c r="AT241" i="1"/>
  <c r="AS241" i="1"/>
  <c r="AQ241" i="1"/>
  <c r="AO241" i="1"/>
  <c r="BE241" i="1"/>
  <c r="AP241" i="1"/>
  <c r="BI241" i="1"/>
  <c r="BK241" i="1"/>
  <c r="BL241" i="1"/>
  <c r="AV241" i="1"/>
  <c r="BG241" i="1"/>
  <c r="BJ235" i="1"/>
  <c r="BI235" i="1"/>
  <c r="BF235" i="1"/>
  <c r="AU235" i="1"/>
  <c r="AS235" i="1"/>
  <c r="AQ235" i="1"/>
  <c r="AP235" i="1"/>
  <c r="BE235" i="1"/>
  <c r="AT235" i="1"/>
  <c r="BH235" i="1"/>
  <c r="AO235" i="1"/>
  <c r="BL235" i="1"/>
  <c r="BG235" i="1"/>
  <c r="AV235" i="1"/>
  <c r="BK235" i="1"/>
  <c r="U231" i="1"/>
  <c r="U232" i="1"/>
  <c r="U233" i="1"/>
  <c r="U234" i="1"/>
  <c r="BQ244" i="1" l="1"/>
  <c r="BQ238" i="1"/>
  <c r="BQ239" i="1"/>
  <c r="BQ240" i="1"/>
  <c r="BQ245" i="1"/>
  <c r="BQ237" i="1"/>
  <c r="BQ243" i="1"/>
  <c r="BQ235" i="1"/>
  <c r="BQ242" i="1"/>
  <c r="BQ241" i="1"/>
  <c r="BQ236" i="1"/>
  <c r="BI232" i="1"/>
  <c r="BJ232" i="1"/>
  <c r="BE232" i="1"/>
  <c r="BH232" i="1"/>
  <c r="AU232" i="1"/>
  <c r="BF232" i="1"/>
  <c r="AO232" i="1"/>
  <c r="AS232" i="1"/>
  <c r="AQ232" i="1"/>
  <c r="AP232" i="1"/>
  <c r="AT232" i="1"/>
  <c r="BG232" i="1"/>
  <c r="AV232" i="1"/>
  <c r="BK232" i="1"/>
  <c r="BL232" i="1"/>
  <c r="BI231" i="1"/>
  <c r="BJ231" i="1"/>
  <c r="BE231" i="1"/>
  <c r="BH231" i="1"/>
  <c r="AT231" i="1"/>
  <c r="AP231" i="1"/>
  <c r="AU231" i="1"/>
  <c r="AO231" i="1"/>
  <c r="BF231" i="1"/>
  <c r="AS231" i="1"/>
  <c r="AQ231" i="1"/>
  <c r="BK231" i="1"/>
  <c r="AV231" i="1"/>
  <c r="BL231" i="1"/>
  <c r="BG231" i="1"/>
  <c r="BJ234" i="1"/>
  <c r="BI234" i="1"/>
  <c r="AS234" i="1"/>
  <c r="AT234" i="1"/>
  <c r="AU234" i="1"/>
  <c r="AQ234" i="1"/>
  <c r="AP234" i="1"/>
  <c r="BH234" i="1"/>
  <c r="AO234" i="1"/>
  <c r="BE234" i="1"/>
  <c r="BF234" i="1"/>
  <c r="AV234" i="1"/>
  <c r="BG234" i="1"/>
  <c r="BK234" i="1"/>
  <c r="BL234" i="1"/>
  <c r="BJ233" i="1"/>
  <c r="BI233" i="1"/>
  <c r="AT233" i="1"/>
  <c r="AU233" i="1"/>
  <c r="BE233" i="1"/>
  <c r="AQ233" i="1"/>
  <c r="AO233" i="1"/>
  <c r="BH233" i="1"/>
  <c r="BF233" i="1"/>
  <c r="AS233" i="1"/>
  <c r="AP233" i="1"/>
  <c r="BK233" i="1"/>
  <c r="AV233" i="1"/>
  <c r="BG233" i="1"/>
  <c r="BL233" i="1"/>
  <c r="U230" i="1"/>
  <c r="U229" i="1"/>
  <c r="U228" i="1"/>
  <c r="U227" i="1"/>
  <c r="BQ232" i="1" l="1"/>
  <c r="BQ233" i="1"/>
  <c r="BQ234" i="1"/>
  <c r="BQ231" i="1"/>
  <c r="BJ230" i="1"/>
  <c r="BI230" i="1"/>
  <c r="AU230" i="1"/>
  <c r="BE230" i="1"/>
  <c r="AQ230" i="1"/>
  <c r="AT230" i="1"/>
  <c r="AP230" i="1"/>
  <c r="AO230" i="1"/>
  <c r="BF230" i="1"/>
  <c r="AS230" i="1"/>
  <c r="BH230" i="1"/>
  <c r="BG230" i="1"/>
  <c r="BK230" i="1"/>
  <c r="BL230" i="1"/>
  <c r="AV230" i="1"/>
  <c r="BI227" i="1"/>
  <c r="AT227" i="1"/>
  <c r="BF227" i="1"/>
  <c r="AS227" i="1"/>
  <c r="AP227" i="1"/>
  <c r="AO227" i="1"/>
  <c r="AU227" i="1"/>
  <c r="BJ227" i="1"/>
  <c r="BH227" i="1"/>
  <c r="BE227" i="1"/>
  <c r="AQ227" i="1"/>
  <c r="BG227" i="1"/>
  <c r="BK227" i="1"/>
  <c r="BL227" i="1"/>
  <c r="AV227" i="1"/>
  <c r="BI228" i="1"/>
  <c r="AT228" i="1"/>
  <c r="BF228" i="1"/>
  <c r="AQ228" i="1"/>
  <c r="AS228" i="1"/>
  <c r="AO228" i="1"/>
  <c r="AU228" i="1"/>
  <c r="BJ228" i="1"/>
  <c r="BH228" i="1"/>
  <c r="BE228" i="1"/>
  <c r="AP228" i="1"/>
  <c r="BL228" i="1"/>
  <c r="BG228" i="1"/>
  <c r="AV228" i="1"/>
  <c r="BK228" i="1"/>
  <c r="BI229" i="1"/>
  <c r="AU229" i="1"/>
  <c r="BE229" i="1"/>
  <c r="AQ229" i="1"/>
  <c r="AT229" i="1"/>
  <c r="AP229" i="1"/>
  <c r="AO229" i="1"/>
  <c r="AS229" i="1"/>
  <c r="BH229" i="1"/>
  <c r="BJ229" i="1"/>
  <c r="BF229" i="1"/>
  <c r="BL229" i="1"/>
  <c r="BG229" i="1"/>
  <c r="BK229" i="1"/>
  <c r="AV229" i="1"/>
  <c r="U226" i="1"/>
  <c r="U225" i="1"/>
  <c r="U224" i="1"/>
  <c r="U223" i="1"/>
  <c r="U222" i="1"/>
  <c r="U221" i="1"/>
  <c r="U220" i="1"/>
  <c r="U219" i="1"/>
  <c r="U218" i="1"/>
  <c r="BQ228" i="1" l="1"/>
  <c r="BQ230" i="1"/>
  <c r="BQ229" i="1"/>
  <c r="BQ227" i="1"/>
  <c r="BH225" i="1"/>
  <c r="BF225" i="1"/>
  <c r="BJ225" i="1"/>
  <c r="AO225" i="1"/>
  <c r="BE225" i="1"/>
  <c r="AS225" i="1"/>
  <c r="AQ225" i="1"/>
  <c r="AU225" i="1"/>
  <c r="BI225" i="1"/>
  <c r="AT225" i="1"/>
  <c r="AP225" i="1"/>
  <c r="BL225" i="1"/>
  <c r="BG225" i="1"/>
  <c r="BK225" i="1"/>
  <c r="AV225" i="1"/>
  <c r="BJ223" i="1"/>
  <c r="BF223" i="1"/>
  <c r="BH223" i="1"/>
  <c r="BE223" i="1"/>
  <c r="BI223" i="1"/>
  <c r="AS223" i="1"/>
  <c r="AT223" i="1"/>
  <c r="AO223" i="1"/>
  <c r="AQ223" i="1"/>
  <c r="AP223" i="1"/>
  <c r="AU223" i="1"/>
  <c r="BG223" i="1"/>
  <c r="BK223" i="1"/>
  <c r="BL223" i="1"/>
  <c r="AV223" i="1"/>
  <c r="BJ218" i="1"/>
  <c r="AU218" i="1"/>
  <c r="BH218" i="1"/>
  <c r="BF218" i="1"/>
  <c r="AQ218" i="1"/>
  <c r="BI218" i="1"/>
  <c r="AP218" i="1"/>
  <c r="AS218" i="1"/>
  <c r="AT218" i="1"/>
  <c r="BE218" i="1"/>
  <c r="AO218" i="1"/>
  <c r="BL218" i="1"/>
  <c r="BG218" i="1"/>
  <c r="BK218" i="1"/>
  <c r="AV218" i="1"/>
  <c r="BJ222" i="1"/>
  <c r="BF222" i="1"/>
  <c r="BH222" i="1"/>
  <c r="BI222" i="1"/>
  <c r="AS222" i="1"/>
  <c r="AU222" i="1"/>
  <c r="AT222" i="1"/>
  <c r="BE222" i="1"/>
  <c r="AO222" i="1"/>
  <c r="AP222" i="1"/>
  <c r="AQ222" i="1"/>
  <c r="BG222" i="1"/>
  <c r="BK222" i="1"/>
  <c r="BL222" i="1"/>
  <c r="AV222" i="1"/>
  <c r="BF224" i="1"/>
  <c r="BH224" i="1"/>
  <c r="BE224" i="1"/>
  <c r="BJ224" i="1"/>
  <c r="AO224" i="1"/>
  <c r="AS224" i="1"/>
  <c r="AU224" i="1"/>
  <c r="AQ224" i="1"/>
  <c r="AT224" i="1"/>
  <c r="BI224" i="1"/>
  <c r="AP224" i="1"/>
  <c r="BG224" i="1"/>
  <c r="BK224" i="1"/>
  <c r="BL224" i="1"/>
  <c r="AV224" i="1"/>
  <c r="BI219" i="1"/>
  <c r="BJ219" i="1"/>
  <c r="BE219" i="1"/>
  <c r="AT219" i="1"/>
  <c r="AU219" i="1"/>
  <c r="BH219" i="1"/>
  <c r="BF219" i="1"/>
  <c r="AQ219" i="1"/>
  <c r="AS219" i="1"/>
  <c r="AP219" i="1"/>
  <c r="AO219" i="1"/>
  <c r="BL219" i="1"/>
  <c r="BK219" i="1"/>
  <c r="AV219" i="1"/>
  <c r="BG219" i="1"/>
  <c r="BI220" i="1"/>
  <c r="BJ220" i="1"/>
  <c r="BE220" i="1"/>
  <c r="AT220" i="1"/>
  <c r="BH220" i="1"/>
  <c r="BF220" i="1"/>
  <c r="AQ220" i="1"/>
  <c r="AS220" i="1"/>
  <c r="AP220" i="1"/>
  <c r="AU220" i="1"/>
  <c r="AO220" i="1"/>
  <c r="BG220" i="1"/>
  <c r="BK220" i="1"/>
  <c r="BL220" i="1"/>
  <c r="AV220" i="1"/>
  <c r="BI226" i="1"/>
  <c r="BH226" i="1"/>
  <c r="BF226" i="1"/>
  <c r="AS226" i="1"/>
  <c r="AP226" i="1"/>
  <c r="BJ226" i="1"/>
  <c r="BE226" i="1"/>
  <c r="AQ226" i="1"/>
  <c r="AU226" i="1"/>
  <c r="AO226" i="1"/>
  <c r="AT226" i="1"/>
  <c r="AV226" i="1"/>
  <c r="BG226" i="1"/>
  <c r="BK226" i="1"/>
  <c r="BL226" i="1"/>
  <c r="BJ221" i="1"/>
  <c r="BI221" i="1"/>
  <c r="AU221" i="1"/>
  <c r="AT221" i="1"/>
  <c r="BE221" i="1"/>
  <c r="AS221" i="1"/>
  <c r="BF221" i="1"/>
  <c r="AQ221" i="1"/>
  <c r="BH221" i="1"/>
  <c r="AO221" i="1"/>
  <c r="AP221" i="1"/>
  <c r="BK221" i="1"/>
  <c r="BL221" i="1"/>
  <c r="AV221" i="1"/>
  <c r="BG221" i="1"/>
  <c r="U217" i="1"/>
  <c r="U216" i="1"/>
  <c r="BQ220" i="1" l="1"/>
  <c r="BQ225" i="1"/>
  <c r="BQ218" i="1"/>
  <c r="BQ224" i="1"/>
  <c r="BQ226" i="1"/>
  <c r="BQ219" i="1"/>
  <c r="BQ221" i="1"/>
  <c r="BQ222" i="1"/>
  <c r="BQ223" i="1"/>
  <c r="BJ216" i="1"/>
  <c r="AT216" i="1"/>
  <c r="AQ216" i="1"/>
  <c r="BI216" i="1"/>
  <c r="AU216" i="1"/>
  <c r="AP216" i="1"/>
  <c r="BH216" i="1"/>
  <c r="BF216" i="1"/>
  <c r="BE216" i="1"/>
  <c r="AO216" i="1"/>
  <c r="AS216" i="1"/>
  <c r="BL216" i="1"/>
  <c r="BG216" i="1"/>
  <c r="BK216" i="1"/>
  <c r="AV216" i="1"/>
  <c r="BJ217" i="1"/>
  <c r="AU217" i="1"/>
  <c r="AQ217" i="1"/>
  <c r="BI217" i="1"/>
  <c r="BF217" i="1"/>
  <c r="AP217" i="1"/>
  <c r="BH217" i="1"/>
  <c r="AS217" i="1"/>
  <c r="BE217" i="1"/>
  <c r="AO217" i="1"/>
  <c r="AT217" i="1"/>
  <c r="BG217" i="1"/>
  <c r="BL217" i="1"/>
  <c r="AV217" i="1"/>
  <c r="BK217" i="1"/>
  <c r="U215" i="1"/>
  <c r="BQ216" i="1" l="1"/>
  <c r="BQ217" i="1"/>
  <c r="BJ215" i="1"/>
  <c r="AT215" i="1"/>
  <c r="BH215" i="1"/>
  <c r="BI215" i="1"/>
  <c r="AU215" i="1"/>
  <c r="BE215" i="1"/>
  <c r="AP215" i="1"/>
  <c r="BF215" i="1"/>
  <c r="AO215" i="1"/>
  <c r="AQ215" i="1"/>
  <c r="AS215" i="1"/>
  <c r="AV215" i="1"/>
  <c r="BK215" i="1"/>
  <c r="BL215" i="1"/>
  <c r="BG215" i="1"/>
  <c r="U214" i="1"/>
  <c r="U213" i="1"/>
  <c r="U212" i="1"/>
  <c r="U211" i="1"/>
  <c r="U205" i="1"/>
  <c r="U206" i="1"/>
  <c r="U207" i="1"/>
  <c r="U208" i="1"/>
  <c r="U209" i="1"/>
  <c r="U210" i="1"/>
  <c r="U204" i="1"/>
  <c r="BQ215" i="1" l="1"/>
  <c r="BI206" i="1"/>
  <c r="BJ206" i="1"/>
  <c r="AU206" i="1"/>
  <c r="BF206" i="1"/>
  <c r="AT206" i="1"/>
  <c r="AQ206" i="1"/>
  <c r="AS206" i="1"/>
  <c r="AP206" i="1"/>
  <c r="BH206" i="1"/>
  <c r="BE206" i="1"/>
  <c r="AO206" i="1"/>
  <c r="BL206" i="1"/>
  <c r="AV206" i="1"/>
  <c r="BG206" i="1"/>
  <c r="BK206" i="1"/>
  <c r="BJ211" i="1"/>
  <c r="BI211" i="1"/>
  <c r="BH211" i="1"/>
  <c r="AS211" i="1"/>
  <c r="AO211" i="1"/>
  <c r="BF211" i="1"/>
  <c r="AT211" i="1"/>
  <c r="BE211" i="1"/>
  <c r="AU211" i="1"/>
  <c r="AQ211" i="1"/>
  <c r="AP211" i="1"/>
  <c r="BG211" i="1"/>
  <c r="BK211" i="1"/>
  <c r="AV211" i="1"/>
  <c r="BL211" i="1"/>
  <c r="BI213" i="1"/>
  <c r="BJ213" i="1"/>
  <c r="BH213" i="1"/>
  <c r="BE213" i="1"/>
  <c r="AS213" i="1"/>
  <c r="AO213" i="1"/>
  <c r="AP213" i="1"/>
  <c r="AU213" i="1"/>
  <c r="AQ213" i="1"/>
  <c r="BF213" i="1"/>
  <c r="AT213" i="1"/>
  <c r="BL213" i="1"/>
  <c r="BG213" i="1"/>
  <c r="BK213" i="1"/>
  <c r="AV213" i="1"/>
  <c r="AU205" i="1"/>
  <c r="BF205" i="1"/>
  <c r="AT205" i="1"/>
  <c r="AQ205" i="1"/>
  <c r="AS205" i="1"/>
  <c r="BI205" i="1"/>
  <c r="AO205" i="1"/>
  <c r="BH205" i="1"/>
  <c r="BE205" i="1"/>
  <c r="BJ205" i="1"/>
  <c r="AP205" i="1"/>
  <c r="BL205" i="1"/>
  <c r="BG205" i="1"/>
  <c r="AV205" i="1"/>
  <c r="BK205" i="1"/>
  <c r="BF212" i="1"/>
  <c r="BI212" i="1"/>
  <c r="BH212" i="1"/>
  <c r="AS212" i="1"/>
  <c r="AO212" i="1"/>
  <c r="AU212" i="1"/>
  <c r="AQ212" i="1"/>
  <c r="AP212" i="1"/>
  <c r="AT212" i="1"/>
  <c r="BJ212" i="1"/>
  <c r="BE212" i="1"/>
  <c r="BL212" i="1"/>
  <c r="AV212" i="1"/>
  <c r="BG212" i="1"/>
  <c r="BK212" i="1"/>
  <c r="BI214" i="1"/>
  <c r="BH214" i="1"/>
  <c r="BJ214" i="1"/>
  <c r="AP214" i="1"/>
  <c r="AS214" i="1"/>
  <c r="BE214" i="1"/>
  <c r="AO214" i="1"/>
  <c r="AU214" i="1"/>
  <c r="AQ214" i="1"/>
  <c r="BF214" i="1"/>
  <c r="AT214" i="1"/>
  <c r="BL214" i="1"/>
  <c r="BG214" i="1"/>
  <c r="BK214" i="1"/>
  <c r="AV214" i="1"/>
  <c r="AT204" i="1"/>
  <c r="AQ204" i="1"/>
  <c r="AS204" i="1"/>
  <c r="BI204" i="1"/>
  <c r="BH204" i="1"/>
  <c r="BF204" i="1"/>
  <c r="BE204" i="1"/>
  <c r="AO204" i="1"/>
  <c r="BJ204" i="1"/>
  <c r="AP204" i="1"/>
  <c r="AU204" i="1"/>
  <c r="BL204" i="1"/>
  <c r="BK204" i="1"/>
  <c r="BG204" i="1"/>
  <c r="AV204" i="1"/>
  <c r="BJ210" i="1"/>
  <c r="BI210" i="1"/>
  <c r="BF210" i="1"/>
  <c r="AS210" i="1"/>
  <c r="BE210" i="1"/>
  <c r="BH210" i="1"/>
  <c r="AT210" i="1"/>
  <c r="AO210" i="1"/>
  <c r="AU210" i="1"/>
  <c r="AP210" i="1"/>
  <c r="AQ210" i="1"/>
  <c r="AV210" i="1"/>
  <c r="BG210" i="1"/>
  <c r="BK210" i="1"/>
  <c r="BL210" i="1"/>
  <c r="BJ209" i="1"/>
  <c r="BI209" i="1"/>
  <c r="BF209" i="1"/>
  <c r="BE209" i="1"/>
  <c r="AT209" i="1"/>
  <c r="BH209" i="1"/>
  <c r="AO209" i="1"/>
  <c r="AU209" i="1"/>
  <c r="AQ209" i="1"/>
  <c r="AP209" i="1"/>
  <c r="AS209" i="1"/>
  <c r="BL209" i="1"/>
  <c r="BG209" i="1"/>
  <c r="BK209" i="1"/>
  <c r="AV209" i="1"/>
  <c r="BI208" i="1"/>
  <c r="BH208" i="1"/>
  <c r="BF208" i="1"/>
  <c r="BE208" i="1"/>
  <c r="AU208" i="1"/>
  <c r="AT208" i="1"/>
  <c r="BJ208" i="1"/>
  <c r="AS208" i="1"/>
  <c r="AQ208" i="1"/>
  <c r="AP208" i="1"/>
  <c r="AO208" i="1"/>
  <c r="BG208" i="1"/>
  <c r="BK208" i="1"/>
  <c r="BL208" i="1"/>
  <c r="AV208" i="1"/>
  <c r="BI207" i="1"/>
  <c r="BH207" i="1"/>
  <c r="BF207" i="1"/>
  <c r="BE207" i="1"/>
  <c r="BJ207" i="1"/>
  <c r="AU207" i="1"/>
  <c r="AT207" i="1"/>
  <c r="AO207" i="1"/>
  <c r="AS207" i="1"/>
  <c r="AP207" i="1"/>
  <c r="AQ207" i="1"/>
  <c r="BG207" i="1"/>
  <c r="BK207" i="1"/>
  <c r="AV207" i="1"/>
  <c r="BL207" i="1"/>
  <c r="U203" i="1"/>
  <c r="U202" i="1"/>
  <c r="U201" i="1"/>
  <c r="U200" i="1"/>
  <c r="U199" i="1"/>
  <c r="U198" i="1"/>
  <c r="BQ209" i="1" l="1"/>
  <c r="BQ204" i="1"/>
  <c r="BQ213" i="1"/>
  <c r="BQ210" i="1"/>
  <c r="BQ208" i="1"/>
  <c r="BQ205" i="1"/>
  <c r="BQ211" i="1"/>
  <c r="BQ207" i="1"/>
  <c r="BQ212" i="1"/>
  <c r="BQ206" i="1"/>
  <c r="BQ214" i="1"/>
  <c r="BJ201" i="1"/>
  <c r="AT201" i="1"/>
  <c r="AO201" i="1"/>
  <c r="BF201" i="1"/>
  <c r="AU201" i="1"/>
  <c r="BI201" i="1"/>
  <c r="AQ201" i="1"/>
  <c r="AP201" i="1"/>
  <c r="BE201" i="1"/>
  <c r="AS201" i="1"/>
  <c r="BH201" i="1"/>
  <c r="BL201" i="1"/>
  <c r="BG201" i="1"/>
  <c r="BK201" i="1"/>
  <c r="AV201" i="1"/>
  <c r="BJ202" i="1"/>
  <c r="BH202" i="1"/>
  <c r="BI202" i="1"/>
  <c r="AP202" i="1"/>
  <c r="AT202" i="1"/>
  <c r="AQ202" i="1"/>
  <c r="BE202" i="1"/>
  <c r="AU202" i="1"/>
  <c r="AS202" i="1"/>
  <c r="BF202" i="1"/>
  <c r="AO202" i="1"/>
  <c r="BL202" i="1"/>
  <c r="BG202" i="1"/>
  <c r="BK202" i="1"/>
  <c r="AV202" i="1"/>
  <c r="BJ198" i="1"/>
  <c r="BI198" i="1"/>
  <c r="BH198" i="1"/>
  <c r="AS198" i="1"/>
  <c r="BF198" i="1"/>
  <c r="BE198" i="1"/>
  <c r="AO198" i="1"/>
  <c r="AQ198" i="1"/>
  <c r="AU198" i="1"/>
  <c r="AP198" i="1"/>
  <c r="AT198" i="1"/>
  <c r="BK198" i="1"/>
  <c r="BL198" i="1"/>
  <c r="AV198" i="1"/>
  <c r="BG198" i="1"/>
  <c r="BJ200" i="1"/>
  <c r="BF200" i="1"/>
  <c r="AO200" i="1"/>
  <c r="BH200" i="1"/>
  <c r="AU200" i="1"/>
  <c r="AS200" i="1"/>
  <c r="BE200" i="1"/>
  <c r="AP200" i="1"/>
  <c r="AT200" i="1"/>
  <c r="BI200" i="1"/>
  <c r="AQ200" i="1"/>
  <c r="BL200" i="1"/>
  <c r="BG200" i="1"/>
  <c r="BK200" i="1"/>
  <c r="AV200" i="1"/>
  <c r="BJ203" i="1"/>
  <c r="AT203" i="1"/>
  <c r="BI203" i="1"/>
  <c r="AP203" i="1"/>
  <c r="AQ203" i="1"/>
  <c r="BE203" i="1"/>
  <c r="AU203" i="1"/>
  <c r="AS203" i="1"/>
  <c r="AO203" i="1"/>
  <c r="BH203" i="1"/>
  <c r="BF203" i="1"/>
  <c r="BG203" i="1"/>
  <c r="BK203" i="1"/>
  <c r="AV203" i="1"/>
  <c r="BL203" i="1"/>
  <c r="BJ199" i="1"/>
  <c r="BI199" i="1"/>
  <c r="BH199" i="1"/>
  <c r="AS199" i="1"/>
  <c r="AU199" i="1"/>
  <c r="BF199" i="1"/>
  <c r="BE199" i="1"/>
  <c r="AP199" i="1"/>
  <c r="AO199" i="1"/>
  <c r="AQ199" i="1"/>
  <c r="AT199" i="1"/>
  <c r="BL199" i="1"/>
  <c r="BG199" i="1"/>
  <c r="BK199" i="1"/>
  <c r="AV199" i="1"/>
  <c r="U197" i="1"/>
  <c r="U196" i="1"/>
  <c r="U195" i="1"/>
  <c r="BQ201" i="1" l="1"/>
  <c r="BQ203" i="1"/>
  <c r="BQ199" i="1"/>
  <c r="BQ200" i="1"/>
  <c r="BQ202" i="1"/>
  <c r="BQ198" i="1"/>
  <c r="BJ197" i="1"/>
  <c r="BI197" i="1"/>
  <c r="BF197" i="1"/>
  <c r="BE197" i="1"/>
  <c r="BH197" i="1"/>
  <c r="AS197" i="1"/>
  <c r="AO197" i="1"/>
  <c r="AU197" i="1"/>
  <c r="AP197" i="1"/>
  <c r="AQ197" i="1"/>
  <c r="AT197" i="1"/>
  <c r="BK197" i="1"/>
  <c r="BL197" i="1"/>
  <c r="BG197" i="1"/>
  <c r="AV197" i="1"/>
  <c r="BI195" i="1"/>
  <c r="BE195" i="1"/>
  <c r="BH195" i="1"/>
  <c r="AU195" i="1"/>
  <c r="BJ195" i="1"/>
  <c r="AP195" i="1"/>
  <c r="AQ195" i="1"/>
  <c r="AS195" i="1"/>
  <c r="AT195" i="1"/>
  <c r="AO195" i="1"/>
  <c r="BF195" i="1"/>
  <c r="BG195" i="1"/>
  <c r="BL195" i="1"/>
  <c r="BK195" i="1"/>
  <c r="AV195" i="1"/>
  <c r="BI196" i="1"/>
  <c r="BF196" i="1"/>
  <c r="BE196" i="1"/>
  <c r="BH196" i="1"/>
  <c r="AS196" i="1"/>
  <c r="BJ196" i="1"/>
  <c r="AP196" i="1"/>
  <c r="AQ196" i="1"/>
  <c r="AT196" i="1"/>
  <c r="AU196" i="1"/>
  <c r="AO196" i="1"/>
  <c r="BG196" i="1"/>
  <c r="BL196" i="1"/>
  <c r="AV196" i="1"/>
  <c r="BK196" i="1"/>
  <c r="U194" i="1"/>
  <c r="U193" i="1"/>
  <c r="BQ197" i="1" l="1"/>
  <c r="BQ195" i="1"/>
  <c r="BQ196" i="1"/>
  <c r="AQ194" i="1"/>
  <c r="BJ193" i="1"/>
  <c r="AU193" i="1"/>
  <c r="BH193" i="1"/>
  <c r="BF193" i="1"/>
  <c r="BE193" i="1"/>
  <c r="AQ193" i="1"/>
  <c r="AT193" i="1"/>
  <c r="BI193" i="1"/>
  <c r="AS193" i="1"/>
  <c r="AO193" i="1"/>
  <c r="AP193" i="1"/>
  <c r="BL193" i="1"/>
  <c r="BG193" i="1"/>
  <c r="BK193" i="1"/>
  <c r="AV193" i="1"/>
  <c r="BJ194" i="1"/>
  <c r="AU194" i="1"/>
  <c r="BH194" i="1"/>
  <c r="BE194" i="1"/>
  <c r="AT194" i="1"/>
  <c r="AO194" i="1"/>
  <c r="BF194" i="1"/>
  <c r="BI194" i="1"/>
  <c r="AS194" i="1"/>
  <c r="AP194" i="1"/>
  <c r="BL194" i="1"/>
  <c r="AV194" i="1"/>
  <c r="BG194" i="1"/>
  <c r="BK194" i="1"/>
  <c r="U192" i="1"/>
  <c r="U191" i="1"/>
  <c r="U190" i="1"/>
  <c r="U189" i="1"/>
  <c r="BQ194" i="1" l="1"/>
  <c r="BQ193" i="1"/>
  <c r="BH192" i="1"/>
  <c r="BF192" i="1"/>
  <c r="AT192" i="1"/>
  <c r="BI192" i="1"/>
  <c r="AU192" i="1"/>
  <c r="AQ192" i="1"/>
  <c r="AP192" i="1"/>
  <c r="BJ192" i="1"/>
  <c r="AS192" i="1"/>
  <c r="AO192" i="1"/>
  <c r="BE192" i="1"/>
  <c r="BL192" i="1"/>
  <c r="AV192" i="1"/>
  <c r="BG192" i="1"/>
  <c r="BK192" i="1"/>
  <c r="BH190" i="1"/>
  <c r="BI190" i="1"/>
  <c r="AT190" i="1"/>
  <c r="AP190" i="1"/>
  <c r="BJ190" i="1"/>
  <c r="BF190" i="1"/>
  <c r="AU190" i="1"/>
  <c r="AO190" i="1"/>
  <c r="AQ190" i="1"/>
  <c r="AS190" i="1"/>
  <c r="BE190" i="1"/>
  <c r="BL190" i="1"/>
  <c r="BG190" i="1"/>
  <c r="BK190" i="1"/>
  <c r="AV190" i="1"/>
  <c r="AT191" i="1"/>
  <c r="BI191" i="1"/>
  <c r="AU191" i="1"/>
  <c r="AP191" i="1"/>
  <c r="BJ191" i="1"/>
  <c r="BF191" i="1"/>
  <c r="AQ191" i="1"/>
  <c r="AO191" i="1"/>
  <c r="BH191" i="1"/>
  <c r="AS191" i="1"/>
  <c r="BE191" i="1"/>
  <c r="BK191" i="1"/>
  <c r="BL191" i="1"/>
  <c r="BG191" i="1"/>
  <c r="AV191" i="1"/>
  <c r="BI189" i="1"/>
  <c r="AT189" i="1"/>
  <c r="BF189" i="1"/>
  <c r="AO189" i="1"/>
  <c r="BJ189" i="1"/>
  <c r="AU189" i="1"/>
  <c r="AS189" i="1"/>
  <c r="BH189" i="1"/>
  <c r="BE189" i="1"/>
  <c r="AQ189" i="1"/>
  <c r="AP189" i="1"/>
  <c r="BL189" i="1"/>
  <c r="BK189" i="1"/>
  <c r="BG189" i="1"/>
  <c r="AV189" i="1"/>
  <c r="U188" i="1"/>
  <c r="BQ191" i="1" l="1"/>
  <c r="BQ189" i="1"/>
  <c r="BQ190" i="1"/>
  <c r="BQ192" i="1"/>
  <c r="BF188" i="1"/>
  <c r="BI188" i="1"/>
  <c r="BJ188" i="1"/>
  <c r="AO188" i="1"/>
  <c r="BH188" i="1"/>
  <c r="AS188" i="1"/>
  <c r="AQ188" i="1"/>
  <c r="AU188" i="1"/>
  <c r="AT188" i="1"/>
  <c r="BE188" i="1"/>
  <c r="AP188" i="1"/>
  <c r="BG188" i="1"/>
  <c r="AV188" i="1"/>
  <c r="BK188" i="1"/>
  <c r="BL188" i="1"/>
  <c r="U187" i="1"/>
  <c r="BQ188" i="1" l="1"/>
  <c r="BJ187" i="1"/>
  <c r="BI187" i="1"/>
  <c r="BF187" i="1"/>
  <c r="AS187" i="1"/>
  <c r="AT187" i="1"/>
  <c r="AQ187" i="1"/>
  <c r="BH187" i="1"/>
  <c r="AO187" i="1"/>
  <c r="BE187" i="1"/>
  <c r="AP187" i="1"/>
  <c r="AU187" i="1"/>
  <c r="BG187" i="1"/>
  <c r="BL187" i="1"/>
  <c r="AV187" i="1"/>
  <c r="BK187" i="1"/>
  <c r="U186" i="1"/>
  <c r="BQ187" i="1" l="1"/>
  <c r="BJ186" i="1"/>
  <c r="BH186" i="1"/>
  <c r="AS186" i="1"/>
  <c r="AT186" i="1"/>
  <c r="AQ186" i="1"/>
  <c r="BF186" i="1"/>
  <c r="AP186" i="1"/>
  <c r="BI186" i="1"/>
  <c r="AO186" i="1"/>
  <c r="BE186" i="1"/>
  <c r="AU186" i="1"/>
  <c r="BG186" i="1"/>
  <c r="BK186" i="1"/>
  <c r="BL186" i="1"/>
  <c r="AV186" i="1"/>
  <c r="U185" i="1"/>
  <c r="U184" i="1"/>
  <c r="U183" i="1"/>
  <c r="U182" i="1"/>
  <c r="BQ186" i="1" l="1"/>
  <c r="BJ182" i="1"/>
  <c r="AU182" i="1"/>
  <c r="AS182" i="1"/>
  <c r="AQ182" i="1"/>
  <c r="AT182" i="1"/>
  <c r="BE182" i="1"/>
  <c r="AO182" i="1"/>
  <c r="AP182" i="1"/>
  <c r="BH182" i="1"/>
  <c r="BF182" i="1"/>
  <c r="BI182" i="1"/>
  <c r="BG182" i="1"/>
  <c r="BL182" i="1"/>
  <c r="AV182" i="1"/>
  <c r="BK182" i="1"/>
  <c r="BJ185" i="1"/>
  <c r="BI185" i="1"/>
  <c r="BH185" i="1"/>
  <c r="AT185" i="1"/>
  <c r="AU185" i="1"/>
  <c r="BF185" i="1"/>
  <c r="AS185" i="1"/>
  <c r="AP185" i="1"/>
  <c r="AO185" i="1"/>
  <c r="BE185" i="1"/>
  <c r="AQ185" i="1"/>
  <c r="BL185" i="1"/>
  <c r="BG185" i="1"/>
  <c r="BK185" i="1"/>
  <c r="AV185" i="1"/>
  <c r="BI183" i="1"/>
  <c r="BJ183" i="1"/>
  <c r="BF183" i="1"/>
  <c r="BE183" i="1"/>
  <c r="AU183" i="1"/>
  <c r="AS183" i="1"/>
  <c r="BH183" i="1"/>
  <c r="AO183" i="1"/>
  <c r="AT183" i="1"/>
  <c r="AQ183" i="1"/>
  <c r="AP183" i="1"/>
  <c r="BG183" i="1"/>
  <c r="BL183" i="1"/>
  <c r="AV183" i="1"/>
  <c r="BK183" i="1"/>
  <c r="BI184" i="1"/>
  <c r="BF184" i="1"/>
  <c r="BE184" i="1"/>
  <c r="BJ184" i="1"/>
  <c r="AS184" i="1"/>
  <c r="AU184" i="1"/>
  <c r="AP184" i="1"/>
  <c r="AO184" i="1"/>
  <c r="AT184" i="1"/>
  <c r="BH184" i="1"/>
  <c r="AQ184" i="1"/>
  <c r="BG184" i="1"/>
  <c r="AV184" i="1"/>
  <c r="BK184" i="1"/>
  <c r="BL184" i="1"/>
  <c r="U181" i="1"/>
  <c r="BQ185" i="1" l="1"/>
  <c r="BQ184" i="1"/>
  <c r="BQ183" i="1"/>
  <c r="BQ182" i="1"/>
  <c r="BI181" i="1"/>
  <c r="BJ181" i="1"/>
  <c r="AU181" i="1"/>
  <c r="BE181" i="1"/>
  <c r="AQ181" i="1"/>
  <c r="AT181" i="1"/>
  <c r="AP181" i="1"/>
  <c r="BF181" i="1"/>
  <c r="BH181" i="1"/>
  <c r="AS181" i="1"/>
  <c r="AO181" i="1"/>
  <c r="BG181" i="1"/>
  <c r="BL181" i="1"/>
  <c r="AV181" i="1"/>
  <c r="BK181" i="1"/>
  <c r="U180" i="1"/>
  <c r="U179" i="1"/>
  <c r="U170" i="1"/>
  <c r="U171" i="1"/>
  <c r="U172" i="1"/>
  <c r="U173" i="1"/>
  <c r="U174" i="1"/>
  <c r="U175" i="1"/>
  <c r="U176" i="1"/>
  <c r="U177" i="1"/>
  <c r="U178" i="1"/>
  <c r="BQ181" i="1" l="1"/>
  <c r="BH178" i="1"/>
  <c r="BJ178" i="1"/>
  <c r="BF178" i="1"/>
  <c r="AU178" i="1"/>
  <c r="AP178" i="1"/>
  <c r="BE178" i="1"/>
  <c r="BI178" i="1"/>
  <c r="AT178" i="1"/>
  <c r="AQ178" i="1"/>
  <c r="AO178" i="1"/>
  <c r="AS178" i="1"/>
  <c r="BL178" i="1"/>
  <c r="BG178" i="1"/>
  <c r="BK178" i="1"/>
  <c r="AV178" i="1"/>
  <c r="BI172" i="1"/>
  <c r="BH172" i="1"/>
  <c r="BJ172" i="1"/>
  <c r="BE172" i="1"/>
  <c r="AQ172" i="1"/>
  <c r="AU172" i="1"/>
  <c r="AS172" i="1"/>
  <c r="BF172" i="1"/>
  <c r="AO172" i="1"/>
  <c r="AP172" i="1"/>
  <c r="AT172" i="1"/>
  <c r="BL172" i="1"/>
  <c r="BG172" i="1"/>
  <c r="BK172" i="1"/>
  <c r="AV172" i="1"/>
  <c r="BI171" i="1"/>
  <c r="BJ171" i="1"/>
  <c r="BF171" i="1"/>
  <c r="BE171" i="1"/>
  <c r="BH171" i="1"/>
  <c r="AT171" i="1"/>
  <c r="AQ171" i="1"/>
  <c r="AP171" i="1"/>
  <c r="AO171" i="1"/>
  <c r="AU171" i="1"/>
  <c r="AS171" i="1"/>
  <c r="BG171" i="1"/>
  <c r="BK171" i="1"/>
  <c r="BL171" i="1"/>
  <c r="AV171" i="1"/>
  <c r="BI170" i="1"/>
  <c r="BF170" i="1"/>
  <c r="AU170" i="1"/>
  <c r="BH170" i="1"/>
  <c r="AT170" i="1"/>
  <c r="AS170" i="1"/>
  <c r="AQ170" i="1"/>
  <c r="AP170" i="1"/>
  <c r="AO170" i="1"/>
  <c r="BE170" i="1"/>
  <c r="BJ170" i="1"/>
  <c r="BL170" i="1"/>
  <c r="BG170" i="1"/>
  <c r="BK170" i="1"/>
  <c r="AV170" i="1"/>
  <c r="BF177" i="1"/>
  <c r="BI177" i="1"/>
  <c r="BH177" i="1"/>
  <c r="AU177" i="1"/>
  <c r="BE177" i="1"/>
  <c r="BJ177" i="1"/>
  <c r="AO177" i="1"/>
  <c r="AS177" i="1"/>
  <c r="AT177" i="1"/>
  <c r="AP177" i="1"/>
  <c r="AQ177" i="1"/>
  <c r="BL177" i="1"/>
  <c r="BG177" i="1"/>
  <c r="BK177" i="1"/>
  <c r="AV177" i="1"/>
  <c r="BF176" i="1"/>
  <c r="BI176" i="1"/>
  <c r="BH176" i="1"/>
  <c r="AT176" i="1"/>
  <c r="BJ176" i="1"/>
  <c r="AO176" i="1"/>
  <c r="BE176" i="1"/>
  <c r="AS176" i="1"/>
  <c r="AU176" i="1"/>
  <c r="AP176" i="1"/>
  <c r="AQ176" i="1"/>
  <c r="BL176" i="1"/>
  <c r="BK176" i="1"/>
  <c r="BG176" i="1"/>
  <c r="AV176" i="1"/>
  <c r="BJ175" i="1"/>
  <c r="AT175" i="1"/>
  <c r="BH175" i="1"/>
  <c r="AS175" i="1"/>
  <c r="BI175" i="1"/>
  <c r="BF175" i="1"/>
  <c r="BE175" i="1"/>
  <c r="AP175" i="1"/>
  <c r="AQ175" i="1"/>
  <c r="AU175" i="1"/>
  <c r="AO175" i="1"/>
  <c r="BK175" i="1"/>
  <c r="BL175" i="1"/>
  <c r="BG175" i="1"/>
  <c r="AV175" i="1"/>
  <c r="AT179" i="1"/>
  <c r="BJ179" i="1"/>
  <c r="BE179" i="1"/>
  <c r="BF179" i="1"/>
  <c r="AP179" i="1"/>
  <c r="BH179" i="1"/>
  <c r="AQ179" i="1"/>
  <c r="AS179" i="1"/>
  <c r="AU179" i="1"/>
  <c r="BI179" i="1"/>
  <c r="AO179" i="1"/>
  <c r="BG179" i="1"/>
  <c r="BL179" i="1"/>
  <c r="BK179" i="1"/>
  <c r="AV179" i="1"/>
  <c r="BI180" i="1"/>
  <c r="BJ180" i="1"/>
  <c r="AT180" i="1"/>
  <c r="BE180" i="1"/>
  <c r="AQ180" i="1"/>
  <c r="AP180" i="1"/>
  <c r="BH180" i="1"/>
  <c r="BF180" i="1"/>
  <c r="AS180" i="1"/>
  <c r="AU180" i="1"/>
  <c r="AO180" i="1"/>
  <c r="BG180" i="1"/>
  <c r="BK180" i="1"/>
  <c r="BL180" i="1"/>
  <c r="AV180" i="1"/>
  <c r="BJ174" i="1"/>
  <c r="BH174" i="1"/>
  <c r="AS174" i="1"/>
  <c r="BI174" i="1"/>
  <c r="BF174" i="1"/>
  <c r="BE174" i="1"/>
  <c r="AT174" i="1"/>
  <c r="AP174" i="1"/>
  <c r="AQ174" i="1"/>
  <c r="AO174" i="1"/>
  <c r="AU174" i="1"/>
  <c r="BG174" i="1"/>
  <c r="BK174" i="1"/>
  <c r="AV174" i="1"/>
  <c r="BL174" i="1"/>
  <c r="BJ173" i="1"/>
  <c r="BI173" i="1"/>
  <c r="BH173" i="1"/>
  <c r="AQ173" i="1"/>
  <c r="BE173" i="1"/>
  <c r="AU173" i="1"/>
  <c r="AO173" i="1"/>
  <c r="AS173" i="1"/>
  <c r="BF173" i="1"/>
  <c r="AT173" i="1"/>
  <c r="AP173" i="1"/>
  <c r="BL173" i="1"/>
  <c r="BG173" i="1"/>
  <c r="BK173" i="1"/>
  <c r="AV173" i="1"/>
  <c r="U169" i="1"/>
  <c r="U168" i="1"/>
  <c r="U162" i="1"/>
  <c r="U163" i="1"/>
  <c r="U164" i="1"/>
  <c r="U165" i="1"/>
  <c r="U166" i="1"/>
  <c r="U167" i="1"/>
  <c r="U161" i="1"/>
  <c r="U160" i="1"/>
  <c r="BQ173" i="1" l="1"/>
  <c r="BQ177" i="1"/>
  <c r="BQ170" i="1"/>
  <c r="BQ172" i="1"/>
  <c r="BQ176" i="1"/>
  <c r="BQ180" i="1"/>
  <c r="BQ171" i="1"/>
  <c r="BQ174" i="1"/>
  <c r="BQ179" i="1"/>
  <c r="BQ175" i="1"/>
  <c r="BQ178" i="1"/>
  <c r="BJ163" i="1"/>
  <c r="BI163" i="1"/>
  <c r="AU163" i="1"/>
  <c r="AS163" i="1"/>
  <c r="BE163" i="1"/>
  <c r="BF163" i="1"/>
  <c r="AT163" i="1"/>
  <c r="BH163" i="1"/>
  <c r="AO163" i="1"/>
  <c r="AP163" i="1"/>
  <c r="AQ163" i="1"/>
  <c r="BK163" i="1"/>
  <c r="BL163" i="1"/>
  <c r="AV163" i="1"/>
  <c r="BG163" i="1"/>
  <c r="BI160" i="1"/>
  <c r="BJ160" i="1"/>
  <c r="BH160" i="1"/>
  <c r="BE160" i="1"/>
  <c r="AT160" i="1"/>
  <c r="BF160" i="1"/>
  <c r="AU160" i="1"/>
  <c r="AP160" i="1"/>
  <c r="AQ160" i="1"/>
  <c r="AS160" i="1"/>
  <c r="AO160" i="1"/>
  <c r="AV160" i="1"/>
  <c r="BL160" i="1"/>
  <c r="BG160" i="1"/>
  <c r="BK160" i="1"/>
  <c r="BJ161" i="1"/>
  <c r="BI161" i="1"/>
  <c r="BH161" i="1"/>
  <c r="BF161" i="1"/>
  <c r="AT161" i="1"/>
  <c r="BE161" i="1"/>
  <c r="AU161" i="1"/>
  <c r="AP161" i="1"/>
  <c r="AQ161" i="1"/>
  <c r="AS161" i="1"/>
  <c r="AO161" i="1"/>
  <c r="BL161" i="1"/>
  <c r="BG161" i="1"/>
  <c r="BK161" i="1"/>
  <c r="AV161" i="1"/>
  <c r="BJ167" i="1"/>
  <c r="AT167" i="1"/>
  <c r="AP167" i="1"/>
  <c r="AU167" i="1"/>
  <c r="AS167" i="1"/>
  <c r="AQ167" i="1"/>
  <c r="BH167" i="1"/>
  <c r="BI167" i="1"/>
  <c r="BF167" i="1"/>
  <c r="AO167" i="1"/>
  <c r="BE167" i="1"/>
  <c r="BL167" i="1"/>
  <c r="BG167" i="1"/>
  <c r="BK167" i="1"/>
  <c r="AV167" i="1"/>
  <c r="BJ168" i="1"/>
  <c r="AT168" i="1"/>
  <c r="BF168" i="1"/>
  <c r="AS168" i="1"/>
  <c r="AQ168" i="1"/>
  <c r="AP168" i="1"/>
  <c r="AU168" i="1"/>
  <c r="BE168" i="1"/>
  <c r="BI168" i="1"/>
  <c r="BH168" i="1"/>
  <c r="AO168" i="1"/>
  <c r="BG168" i="1"/>
  <c r="BL168" i="1"/>
  <c r="BK168" i="1"/>
  <c r="AV168" i="1"/>
  <c r="BI166" i="1"/>
  <c r="BH166" i="1"/>
  <c r="BE166" i="1"/>
  <c r="AP166" i="1"/>
  <c r="AU166" i="1"/>
  <c r="AS166" i="1"/>
  <c r="AO166" i="1"/>
  <c r="BF166" i="1"/>
  <c r="BJ166" i="1"/>
  <c r="AT166" i="1"/>
  <c r="AQ166" i="1"/>
  <c r="BG166" i="1"/>
  <c r="BL166" i="1"/>
  <c r="BK166" i="1"/>
  <c r="AV166" i="1"/>
  <c r="BI165" i="1"/>
  <c r="BE165" i="1"/>
  <c r="AU165" i="1"/>
  <c r="AO165" i="1"/>
  <c r="AS165" i="1"/>
  <c r="BF165" i="1"/>
  <c r="AT165" i="1"/>
  <c r="BH165" i="1"/>
  <c r="BJ165" i="1"/>
  <c r="AP165" i="1"/>
  <c r="AQ165" i="1"/>
  <c r="BL165" i="1"/>
  <c r="BG165" i="1"/>
  <c r="BK165" i="1"/>
  <c r="AV165" i="1"/>
  <c r="BJ162" i="1"/>
  <c r="BH162" i="1"/>
  <c r="BF162" i="1"/>
  <c r="AS162" i="1"/>
  <c r="AT162" i="1"/>
  <c r="BE162" i="1"/>
  <c r="BI162" i="1"/>
  <c r="AU162" i="1"/>
  <c r="AP162" i="1"/>
  <c r="AQ162" i="1"/>
  <c r="AO162" i="1"/>
  <c r="AV162" i="1"/>
  <c r="BG162" i="1"/>
  <c r="BK162" i="1"/>
  <c r="BL162" i="1"/>
  <c r="BI169" i="1"/>
  <c r="AU169" i="1"/>
  <c r="BF169" i="1"/>
  <c r="AT169" i="1"/>
  <c r="AS169" i="1"/>
  <c r="AQ169" i="1"/>
  <c r="AP169" i="1"/>
  <c r="AO169" i="1"/>
  <c r="BH169" i="1"/>
  <c r="BE169" i="1"/>
  <c r="BJ169" i="1"/>
  <c r="BG169" i="1"/>
  <c r="BK169" i="1"/>
  <c r="BL169" i="1"/>
  <c r="AV169" i="1"/>
  <c r="BF164" i="1"/>
  <c r="BJ164" i="1"/>
  <c r="BI164" i="1"/>
  <c r="AU164" i="1"/>
  <c r="AO164" i="1"/>
  <c r="BH164" i="1"/>
  <c r="AS164" i="1"/>
  <c r="AT164" i="1"/>
  <c r="AP164" i="1"/>
  <c r="BE164" i="1"/>
  <c r="AQ164" i="1"/>
  <c r="BG164" i="1"/>
  <c r="BK164" i="1"/>
  <c r="BL164" i="1"/>
  <c r="AV164" i="1"/>
  <c r="U159" i="1"/>
  <c r="BQ162" i="1" l="1"/>
  <c r="BQ164" i="1"/>
  <c r="BQ166" i="1"/>
  <c r="BQ167" i="1"/>
  <c r="BQ160" i="1"/>
  <c r="BQ165" i="1"/>
  <c r="BQ161" i="1"/>
  <c r="BQ163" i="1"/>
  <c r="BQ169" i="1"/>
  <c r="BQ168" i="1"/>
  <c r="BI159" i="1"/>
  <c r="BH159" i="1"/>
  <c r="BE159" i="1"/>
  <c r="AT159" i="1"/>
  <c r="BF159" i="1"/>
  <c r="AU159" i="1"/>
  <c r="AQ159" i="1"/>
  <c r="BJ159" i="1"/>
  <c r="AO159" i="1"/>
  <c r="AP159" i="1"/>
  <c r="AS159" i="1"/>
  <c r="BL159" i="1"/>
  <c r="BK159" i="1"/>
  <c r="BG159" i="1"/>
  <c r="AV159" i="1"/>
  <c r="U158" i="1"/>
  <c r="BQ159" i="1" l="1"/>
  <c r="BF158" i="1"/>
  <c r="AU158" i="1"/>
  <c r="AQ158" i="1"/>
  <c r="BI158" i="1"/>
  <c r="BH158" i="1"/>
  <c r="AP158" i="1"/>
  <c r="BJ158" i="1"/>
  <c r="AT158" i="1"/>
  <c r="AO158" i="1"/>
  <c r="AS158" i="1"/>
  <c r="BE158" i="1"/>
  <c r="BG158" i="1"/>
  <c r="AV158" i="1"/>
  <c r="BL158" i="1"/>
  <c r="BK158" i="1"/>
  <c r="U157" i="1"/>
  <c r="U156" i="1"/>
  <c r="U155" i="1"/>
  <c r="U154" i="1"/>
  <c r="BQ158" i="1" l="1"/>
  <c r="BH154" i="1"/>
  <c r="BJ154" i="1"/>
  <c r="AS154" i="1"/>
  <c r="AP154" i="1"/>
  <c r="BF154" i="1"/>
  <c r="BI154" i="1"/>
  <c r="BE154" i="1"/>
  <c r="AQ154" i="1"/>
  <c r="AT154" i="1"/>
  <c r="AO154" i="1"/>
  <c r="AU154" i="1"/>
  <c r="BL154" i="1"/>
  <c r="BG154" i="1"/>
  <c r="BK154" i="1"/>
  <c r="AV154" i="1"/>
  <c r="BF157" i="1"/>
  <c r="AU157" i="1"/>
  <c r="BI157" i="1"/>
  <c r="AQ157" i="1"/>
  <c r="BH157" i="1"/>
  <c r="AO157" i="1"/>
  <c r="AP157" i="1"/>
  <c r="AT157" i="1"/>
  <c r="BE157" i="1"/>
  <c r="BJ157" i="1"/>
  <c r="AS157" i="1"/>
  <c r="BL157" i="1"/>
  <c r="BG157" i="1"/>
  <c r="BK157" i="1"/>
  <c r="AV157" i="1"/>
  <c r="AT155" i="1"/>
  <c r="BJ155" i="1"/>
  <c r="BH155" i="1"/>
  <c r="AS155" i="1"/>
  <c r="AP155" i="1"/>
  <c r="BF155" i="1"/>
  <c r="AO155" i="1"/>
  <c r="BE155" i="1"/>
  <c r="BI155" i="1"/>
  <c r="AQ155" i="1"/>
  <c r="AU155" i="1"/>
  <c r="BL155" i="1"/>
  <c r="BG155" i="1"/>
  <c r="BK155" i="1"/>
  <c r="AV155" i="1"/>
  <c r="AT156" i="1"/>
  <c r="BI156" i="1"/>
  <c r="BH156" i="1"/>
  <c r="AQ156" i="1"/>
  <c r="AP156" i="1"/>
  <c r="AS156" i="1"/>
  <c r="BF156" i="1"/>
  <c r="AO156" i="1"/>
  <c r="BE156" i="1"/>
  <c r="BJ156" i="1"/>
  <c r="AU156" i="1"/>
  <c r="BG156" i="1"/>
  <c r="BK156" i="1"/>
  <c r="BL156" i="1"/>
  <c r="AV156" i="1"/>
  <c r="U153" i="1"/>
  <c r="U141" i="1"/>
  <c r="U142" i="1"/>
  <c r="U143" i="1"/>
  <c r="U144" i="1"/>
  <c r="U145" i="1"/>
  <c r="U146" i="1"/>
  <c r="U147" i="1"/>
  <c r="U148" i="1"/>
  <c r="U149" i="1"/>
  <c r="U150" i="1"/>
  <c r="U151" i="1"/>
  <c r="U152" i="1"/>
  <c r="U125" i="1"/>
  <c r="U126" i="1"/>
  <c r="U127" i="1"/>
  <c r="U128" i="1"/>
  <c r="U129" i="1"/>
  <c r="U130" i="1"/>
  <c r="U131" i="1"/>
  <c r="U132" i="1"/>
  <c r="U133" i="1"/>
  <c r="U134" i="1"/>
  <c r="U135" i="1"/>
  <c r="U136" i="1"/>
  <c r="U137" i="1"/>
  <c r="U138" i="1"/>
  <c r="U139" i="1"/>
  <c r="U140" i="1"/>
  <c r="U119" i="1"/>
  <c r="U120" i="1"/>
  <c r="U121" i="1"/>
  <c r="U122" i="1"/>
  <c r="U123" i="1"/>
  <c r="U124" i="1"/>
  <c r="BQ157" i="1" l="1"/>
  <c r="BQ156" i="1"/>
  <c r="BQ155" i="1"/>
  <c r="BQ154" i="1"/>
  <c r="BJ139" i="1"/>
  <c r="AS139" i="1"/>
  <c r="BI139" i="1"/>
  <c r="AO139" i="1"/>
  <c r="AT139" i="1"/>
  <c r="AQ139" i="1"/>
  <c r="AP139" i="1"/>
  <c r="BH139" i="1"/>
  <c r="BF139" i="1"/>
  <c r="BE139" i="1"/>
  <c r="AU139" i="1"/>
  <c r="BG139" i="1"/>
  <c r="BL139" i="1"/>
  <c r="BK139" i="1"/>
  <c r="AV139" i="1"/>
  <c r="BJ143" i="1"/>
  <c r="AT143" i="1"/>
  <c r="BE143" i="1"/>
  <c r="AP143" i="1"/>
  <c r="AO143" i="1"/>
  <c r="AU143" i="1"/>
  <c r="BI143" i="1"/>
  <c r="AS143" i="1"/>
  <c r="BH143" i="1"/>
  <c r="BF143" i="1"/>
  <c r="AQ143" i="1"/>
  <c r="BG143" i="1"/>
  <c r="BL143" i="1"/>
  <c r="BK143" i="1"/>
  <c r="AV143" i="1"/>
  <c r="BI141" i="1"/>
  <c r="AS141" i="1"/>
  <c r="AO141" i="1"/>
  <c r="BJ141" i="1"/>
  <c r="BF141" i="1"/>
  <c r="AQ141" i="1"/>
  <c r="BE141" i="1"/>
  <c r="AU141" i="1"/>
  <c r="AP141" i="1"/>
  <c r="BH141" i="1"/>
  <c r="AT141" i="1"/>
  <c r="BG141" i="1"/>
  <c r="BK141" i="1"/>
  <c r="AV141" i="1"/>
  <c r="BL141" i="1"/>
  <c r="BJ153" i="1"/>
  <c r="BI153" i="1"/>
  <c r="BF153" i="1"/>
  <c r="AT153" i="1"/>
  <c r="AO153" i="1"/>
  <c r="BH153" i="1"/>
  <c r="BE153" i="1"/>
  <c r="AQ153" i="1"/>
  <c r="AP153" i="1"/>
  <c r="AS153" i="1"/>
  <c r="AU153" i="1"/>
  <c r="BL153" i="1"/>
  <c r="AV153" i="1"/>
  <c r="BG153" i="1"/>
  <c r="BK153" i="1"/>
  <c r="BI148" i="1"/>
  <c r="BJ148" i="1"/>
  <c r="BE148" i="1"/>
  <c r="AT148" i="1"/>
  <c r="AU148" i="1"/>
  <c r="AS148" i="1"/>
  <c r="AO148" i="1"/>
  <c r="AQ148" i="1"/>
  <c r="BH148" i="1"/>
  <c r="BF148" i="1"/>
  <c r="AP148" i="1"/>
  <c r="BL148" i="1"/>
  <c r="BK148" i="1"/>
  <c r="BG148" i="1"/>
  <c r="AV148" i="1"/>
  <c r="BJ127" i="1"/>
  <c r="BI127" i="1"/>
  <c r="AS127" i="1"/>
  <c r="BE127" i="1"/>
  <c r="BH127" i="1"/>
  <c r="BF127" i="1"/>
  <c r="AO127" i="1"/>
  <c r="AT127" i="1"/>
  <c r="AU127" i="1"/>
  <c r="AQ127" i="1"/>
  <c r="AP127" i="1"/>
  <c r="BL127" i="1"/>
  <c r="BG127" i="1"/>
  <c r="BK127" i="1"/>
  <c r="AV127" i="1"/>
  <c r="BJ126" i="1"/>
  <c r="BI126" i="1"/>
  <c r="AS126" i="1"/>
  <c r="BH126" i="1"/>
  <c r="BF126" i="1"/>
  <c r="AO126" i="1"/>
  <c r="AT126" i="1"/>
  <c r="AQ126" i="1"/>
  <c r="AU126" i="1"/>
  <c r="AP126" i="1"/>
  <c r="BE126" i="1"/>
  <c r="BL126" i="1"/>
  <c r="BK126" i="1"/>
  <c r="BG126" i="1"/>
  <c r="AV126" i="1"/>
  <c r="BI136" i="1"/>
  <c r="BE136" i="1"/>
  <c r="AU136" i="1"/>
  <c r="BJ136" i="1"/>
  <c r="AT136" i="1"/>
  <c r="AP136" i="1"/>
  <c r="BF136" i="1"/>
  <c r="AQ136" i="1"/>
  <c r="AO136" i="1"/>
  <c r="BH136" i="1"/>
  <c r="AS136" i="1"/>
  <c r="BG136" i="1"/>
  <c r="AV136" i="1"/>
  <c r="BK136" i="1"/>
  <c r="BL136" i="1"/>
  <c r="BI133" i="1"/>
  <c r="BH133" i="1"/>
  <c r="AU133" i="1"/>
  <c r="BF133" i="1"/>
  <c r="AT133" i="1"/>
  <c r="AQ133" i="1"/>
  <c r="BJ133" i="1"/>
  <c r="BE133" i="1"/>
  <c r="AP133" i="1"/>
  <c r="AS133" i="1"/>
  <c r="AO133" i="1"/>
  <c r="BL133" i="1"/>
  <c r="BG133" i="1"/>
  <c r="BK133" i="1"/>
  <c r="AV133" i="1"/>
  <c r="BI132" i="1"/>
  <c r="BF132" i="1"/>
  <c r="AT132" i="1"/>
  <c r="AQ132" i="1"/>
  <c r="AP132" i="1"/>
  <c r="BH132" i="1"/>
  <c r="BJ132" i="1"/>
  <c r="BE132" i="1"/>
  <c r="AS132" i="1"/>
  <c r="AU132" i="1"/>
  <c r="AO132" i="1"/>
  <c r="BG132" i="1"/>
  <c r="BL132" i="1"/>
  <c r="BK132" i="1"/>
  <c r="AV132" i="1"/>
  <c r="BI147" i="1"/>
  <c r="BJ147" i="1"/>
  <c r="BH147" i="1"/>
  <c r="BE147" i="1"/>
  <c r="BF147" i="1"/>
  <c r="AT147" i="1"/>
  <c r="AU147" i="1"/>
  <c r="AS147" i="1"/>
  <c r="AO147" i="1"/>
  <c r="AP147" i="1"/>
  <c r="AQ147" i="1"/>
  <c r="BL147" i="1"/>
  <c r="BG147" i="1"/>
  <c r="BK147" i="1"/>
  <c r="AV147" i="1"/>
  <c r="BJ138" i="1"/>
  <c r="AS138" i="1"/>
  <c r="BH138" i="1"/>
  <c r="BE138" i="1"/>
  <c r="BI138" i="1"/>
  <c r="AT138" i="1"/>
  <c r="AQ138" i="1"/>
  <c r="AP138" i="1"/>
  <c r="BF138" i="1"/>
  <c r="AU138" i="1"/>
  <c r="AO138" i="1"/>
  <c r="BK138" i="1"/>
  <c r="BL138" i="1"/>
  <c r="BG138" i="1"/>
  <c r="AV138" i="1"/>
  <c r="BJ137" i="1"/>
  <c r="BI137" i="1"/>
  <c r="BH137" i="1"/>
  <c r="BE137" i="1"/>
  <c r="AT137" i="1"/>
  <c r="AP137" i="1"/>
  <c r="AS137" i="1"/>
  <c r="BF137" i="1"/>
  <c r="AQ137" i="1"/>
  <c r="AU137" i="1"/>
  <c r="AO137" i="1"/>
  <c r="BG137" i="1"/>
  <c r="BK137" i="1"/>
  <c r="BL137" i="1"/>
  <c r="AV137" i="1"/>
  <c r="BI135" i="1"/>
  <c r="BJ135" i="1"/>
  <c r="BE135" i="1"/>
  <c r="AU135" i="1"/>
  <c r="AT135" i="1"/>
  <c r="BF135" i="1"/>
  <c r="AQ135" i="1"/>
  <c r="AO135" i="1"/>
  <c r="AP135" i="1"/>
  <c r="BH135" i="1"/>
  <c r="AS135" i="1"/>
  <c r="BG135" i="1"/>
  <c r="BL135" i="1"/>
  <c r="BK135" i="1"/>
  <c r="AV135" i="1"/>
  <c r="BI124" i="1"/>
  <c r="BJ124" i="1"/>
  <c r="BE124" i="1"/>
  <c r="AS124" i="1"/>
  <c r="BH124" i="1"/>
  <c r="BF124" i="1"/>
  <c r="AU124" i="1"/>
  <c r="AQ124" i="1"/>
  <c r="AO124" i="1"/>
  <c r="AT124" i="1"/>
  <c r="AP124" i="1"/>
  <c r="BL124" i="1"/>
  <c r="BG124" i="1"/>
  <c r="BK124" i="1"/>
  <c r="AV124" i="1"/>
  <c r="BI123" i="1"/>
  <c r="BJ123" i="1"/>
  <c r="BE123" i="1"/>
  <c r="BH123" i="1"/>
  <c r="BF123" i="1"/>
  <c r="AU123" i="1"/>
  <c r="AQ123" i="1"/>
  <c r="AP123" i="1"/>
  <c r="AT123" i="1"/>
  <c r="AS123" i="1"/>
  <c r="AO123" i="1"/>
  <c r="BK123" i="1"/>
  <c r="BL123" i="1"/>
  <c r="AV123" i="1"/>
  <c r="BG123" i="1"/>
  <c r="BJ120" i="1"/>
  <c r="BH120" i="1"/>
  <c r="BI120" i="1"/>
  <c r="AT120" i="1"/>
  <c r="AU120" i="1"/>
  <c r="AQ120" i="1"/>
  <c r="AP120" i="1"/>
  <c r="AO120" i="1"/>
  <c r="BF120" i="1"/>
  <c r="AS120" i="1"/>
  <c r="BE120" i="1"/>
  <c r="BG120" i="1"/>
  <c r="BK120" i="1"/>
  <c r="BL120" i="1"/>
  <c r="AV120" i="1"/>
  <c r="BI130" i="1"/>
  <c r="BH130" i="1"/>
  <c r="BF130" i="1"/>
  <c r="AP130" i="1"/>
  <c r="AU130" i="1"/>
  <c r="BE130" i="1"/>
  <c r="AS130" i="1"/>
  <c r="AO130" i="1"/>
  <c r="AQ130" i="1"/>
  <c r="BJ130" i="1"/>
  <c r="AT130" i="1"/>
  <c r="BG130" i="1"/>
  <c r="AV130" i="1"/>
  <c r="BK130" i="1"/>
  <c r="BL130" i="1"/>
  <c r="BH146" i="1"/>
  <c r="BF146" i="1"/>
  <c r="BI146" i="1"/>
  <c r="AU146" i="1"/>
  <c r="BJ146" i="1"/>
  <c r="AQ146" i="1"/>
  <c r="AS146" i="1"/>
  <c r="AO146" i="1"/>
  <c r="BE146" i="1"/>
  <c r="AP146" i="1"/>
  <c r="AT146" i="1"/>
  <c r="BL146" i="1"/>
  <c r="BG146" i="1"/>
  <c r="BK146" i="1"/>
  <c r="AV146" i="1"/>
  <c r="BH142" i="1"/>
  <c r="BI142" i="1"/>
  <c r="AP142" i="1"/>
  <c r="AS142" i="1"/>
  <c r="AU142" i="1"/>
  <c r="AO142" i="1"/>
  <c r="BJ142" i="1"/>
  <c r="BE142" i="1"/>
  <c r="BF142" i="1"/>
  <c r="AQ142" i="1"/>
  <c r="AT142" i="1"/>
  <c r="BL142" i="1"/>
  <c r="BG142" i="1"/>
  <c r="BK142" i="1"/>
  <c r="AV142" i="1"/>
  <c r="BJ125" i="1"/>
  <c r="BI125" i="1"/>
  <c r="AS125" i="1"/>
  <c r="AO125" i="1"/>
  <c r="BF125" i="1"/>
  <c r="AQ125" i="1"/>
  <c r="BH125" i="1"/>
  <c r="AU125" i="1"/>
  <c r="AT125" i="1"/>
  <c r="AP125" i="1"/>
  <c r="BE125" i="1"/>
  <c r="BL125" i="1"/>
  <c r="AV125" i="1"/>
  <c r="BG125" i="1"/>
  <c r="BK125" i="1"/>
  <c r="BJ152" i="1"/>
  <c r="BI152" i="1"/>
  <c r="BF152" i="1"/>
  <c r="BE152" i="1"/>
  <c r="AO152" i="1"/>
  <c r="BH152" i="1"/>
  <c r="AT152" i="1"/>
  <c r="AP152" i="1"/>
  <c r="AQ152" i="1"/>
  <c r="AS152" i="1"/>
  <c r="AU152" i="1"/>
  <c r="BL152" i="1"/>
  <c r="BK152" i="1"/>
  <c r="BG152" i="1"/>
  <c r="AV152" i="1"/>
  <c r="BJ151" i="1"/>
  <c r="BI151" i="1"/>
  <c r="BE151" i="1"/>
  <c r="BF151" i="1"/>
  <c r="AS151" i="1"/>
  <c r="AT151" i="1"/>
  <c r="AU151" i="1"/>
  <c r="BH151" i="1"/>
  <c r="AP151" i="1"/>
  <c r="AQ151" i="1"/>
  <c r="AO151" i="1"/>
  <c r="AV151" i="1"/>
  <c r="BK151" i="1"/>
  <c r="BG151" i="1"/>
  <c r="BL151" i="1"/>
  <c r="BJ134" i="1"/>
  <c r="BH134" i="1"/>
  <c r="AU134" i="1"/>
  <c r="BF134" i="1"/>
  <c r="AT134" i="1"/>
  <c r="BI134" i="1"/>
  <c r="AQ134" i="1"/>
  <c r="BE134" i="1"/>
  <c r="AO134" i="1"/>
  <c r="AP134" i="1"/>
  <c r="AS134" i="1"/>
  <c r="BG134" i="1"/>
  <c r="BL134" i="1"/>
  <c r="AV134" i="1"/>
  <c r="BK134" i="1"/>
  <c r="BJ150" i="1"/>
  <c r="BI150" i="1"/>
  <c r="BF150" i="1"/>
  <c r="AS150" i="1"/>
  <c r="AU150" i="1"/>
  <c r="BH150" i="1"/>
  <c r="AP150" i="1"/>
  <c r="AQ150" i="1"/>
  <c r="AO150" i="1"/>
  <c r="AT150" i="1"/>
  <c r="BE150" i="1"/>
  <c r="BL150" i="1"/>
  <c r="BK150" i="1"/>
  <c r="BG150" i="1"/>
  <c r="AV150" i="1"/>
  <c r="BJ149" i="1"/>
  <c r="BI149" i="1"/>
  <c r="AU149" i="1"/>
  <c r="AQ149" i="1"/>
  <c r="AO149" i="1"/>
  <c r="AS149" i="1"/>
  <c r="AT149" i="1"/>
  <c r="BE149" i="1"/>
  <c r="AP149" i="1"/>
  <c r="BH149" i="1"/>
  <c r="BF149" i="1"/>
  <c r="BL149" i="1"/>
  <c r="BG149" i="1"/>
  <c r="BK149" i="1"/>
  <c r="AV149" i="1"/>
  <c r="BJ122" i="1"/>
  <c r="BI122" i="1"/>
  <c r="AU122" i="1"/>
  <c r="BE122" i="1"/>
  <c r="AQ122" i="1"/>
  <c r="AP122" i="1"/>
  <c r="BH122" i="1"/>
  <c r="AS122" i="1"/>
  <c r="AT122" i="1"/>
  <c r="BF122" i="1"/>
  <c r="AO122" i="1"/>
  <c r="BL122" i="1"/>
  <c r="BG122" i="1"/>
  <c r="BK122" i="1"/>
  <c r="AV122" i="1"/>
  <c r="BH121" i="1"/>
  <c r="BJ121" i="1"/>
  <c r="BI121" i="1"/>
  <c r="AU121" i="1"/>
  <c r="BE121" i="1"/>
  <c r="AT121" i="1"/>
  <c r="AQ121" i="1"/>
  <c r="AP121" i="1"/>
  <c r="BF121" i="1"/>
  <c r="AS121" i="1"/>
  <c r="AO121" i="1"/>
  <c r="BG121" i="1"/>
  <c r="BL121" i="1"/>
  <c r="BK121" i="1"/>
  <c r="AV121" i="1"/>
  <c r="BI131" i="1"/>
  <c r="BF131" i="1"/>
  <c r="AT131" i="1"/>
  <c r="AP131" i="1"/>
  <c r="BH131" i="1"/>
  <c r="AU131" i="1"/>
  <c r="BJ131" i="1"/>
  <c r="BE131" i="1"/>
  <c r="AS131" i="1"/>
  <c r="AO131" i="1"/>
  <c r="AQ131" i="1"/>
  <c r="BG131" i="1"/>
  <c r="BK131" i="1"/>
  <c r="AV131" i="1"/>
  <c r="BL131" i="1"/>
  <c r="BJ119" i="1"/>
  <c r="BI119" i="1"/>
  <c r="BF119" i="1"/>
  <c r="AT119" i="1"/>
  <c r="AU119" i="1"/>
  <c r="BH119" i="1"/>
  <c r="AP119" i="1"/>
  <c r="AS119" i="1"/>
  <c r="AO119" i="1"/>
  <c r="BE119" i="1"/>
  <c r="AQ119" i="1"/>
  <c r="BL119" i="1"/>
  <c r="BG119" i="1"/>
  <c r="AV119" i="1"/>
  <c r="BK119" i="1"/>
  <c r="BJ129" i="1"/>
  <c r="BF129" i="1"/>
  <c r="BH129" i="1"/>
  <c r="AU129" i="1"/>
  <c r="AO129" i="1"/>
  <c r="BE129" i="1"/>
  <c r="AS129" i="1"/>
  <c r="AP129" i="1"/>
  <c r="AQ129" i="1"/>
  <c r="BI129" i="1"/>
  <c r="AT129" i="1"/>
  <c r="AV129" i="1"/>
  <c r="BG129" i="1"/>
  <c r="BK129" i="1"/>
  <c r="BL129" i="1"/>
  <c r="BF145" i="1"/>
  <c r="BI145" i="1"/>
  <c r="AU145" i="1"/>
  <c r="BH145" i="1"/>
  <c r="BJ145" i="1"/>
  <c r="BE145" i="1"/>
  <c r="AQ145" i="1"/>
  <c r="AT145" i="1"/>
  <c r="AS145" i="1"/>
  <c r="AP145" i="1"/>
  <c r="AO145" i="1"/>
  <c r="BL145" i="1"/>
  <c r="AV145" i="1"/>
  <c r="BG145" i="1"/>
  <c r="BK145" i="1"/>
  <c r="BF140" i="1"/>
  <c r="AS140" i="1"/>
  <c r="AO140" i="1"/>
  <c r="BJ140" i="1"/>
  <c r="AT140" i="1"/>
  <c r="AQ140" i="1"/>
  <c r="BI140" i="1"/>
  <c r="AU140" i="1"/>
  <c r="AP140" i="1"/>
  <c r="BH140" i="1"/>
  <c r="BE140" i="1"/>
  <c r="BL140" i="1"/>
  <c r="BK140" i="1"/>
  <c r="AV140" i="1"/>
  <c r="BG140" i="1"/>
  <c r="BF128" i="1"/>
  <c r="BJ128" i="1"/>
  <c r="BH128" i="1"/>
  <c r="AO128" i="1"/>
  <c r="BE128" i="1"/>
  <c r="AS128" i="1"/>
  <c r="AU128" i="1"/>
  <c r="AQ128" i="1"/>
  <c r="BI128" i="1"/>
  <c r="AT128" i="1"/>
  <c r="AP128" i="1"/>
  <c r="BL128" i="1"/>
  <c r="BG128" i="1"/>
  <c r="BK128" i="1"/>
  <c r="AV128" i="1"/>
  <c r="BJ144" i="1"/>
  <c r="BF144" i="1"/>
  <c r="BH144" i="1"/>
  <c r="AT144" i="1"/>
  <c r="AQ144" i="1"/>
  <c r="BE144" i="1"/>
  <c r="AP144" i="1"/>
  <c r="AU144" i="1"/>
  <c r="BI144" i="1"/>
  <c r="AS144" i="1"/>
  <c r="AO144" i="1"/>
  <c r="BG144" i="1"/>
  <c r="BL144" i="1"/>
  <c r="BK144" i="1"/>
  <c r="AV144" i="1"/>
  <c r="U118" i="1"/>
  <c r="U117" i="1"/>
  <c r="U116" i="1"/>
  <c r="U115" i="1"/>
  <c r="U114" i="1"/>
  <c r="U113" i="1"/>
  <c r="U112" i="1"/>
  <c r="BQ152" i="1" l="1"/>
  <c r="BQ144" i="1"/>
  <c r="BQ139" i="1"/>
  <c r="BQ120" i="1"/>
  <c r="BQ128" i="1"/>
  <c r="BQ149" i="1"/>
  <c r="BQ151" i="1"/>
  <c r="BQ142" i="1"/>
  <c r="BQ138" i="1"/>
  <c r="BQ127" i="1"/>
  <c r="BQ129" i="1"/>
  <c r="BQ122" i="1"/>
  <c r="BQ150" i="1"/>
  <c r="BQ146" i="1"/>
  <c r="BQ124" i="1"/>
  <c r="BQ137" i="1"/>
  <c r="BQ147" i="1"/>
  <c r="BQ133" i="1"/>
  <c r="BQ126" i="1"/>
  <c r="BQ148" i="1"/>
  <c r="BQ119" i="1"/>
  <c r="BQ140" i="1"/>
  <c r="BQ131" i="1"/>
  <c r="BQ141" i="1"/>
  <c r="BQ125" i="1"/>
  <c r="BQ135" i="1"/>
  <c r="BQ132" i="1"/>
  <c r="BQ143" i="1"/>
  <c r="BQ121" i="1"/>
  <c r="BQ134" i="1"/>
  <c r="BQ123" i="1"/>
  <c r="BQ145" i="1"/>
  <c r="BQ130" i="1"/>
  <c r="BQ136" i="1"/>
  <c r="BQ153" i="1"/>
  <c r="BI112" i="1"/>
  <c r="BE112" i="1"/>
  <c r="BJ112" i="1"/>
  <c r="BF112" i="1"/>
  <c r="AS112" i="1"/>
  <c r="AT112" i="1"/>
  <c r="AO112" i="1"/>
  <c r="BH112" i="1"/>
  <c r="AP112" i="1"/>
  <c r="AQ112" i="1"/>
  <c r="AU112" i="1"/>
  <c r="BG112" i="1"/>
  <c r="BK112" i="1"/>
  <c r="AV112" i="1"/>
  <c r="BL112" i="1"/>
  <c r="BI117" i="1"/>
  <c r="BH117" i="1"/>
  <c r="AT117" i="1"/>
  <c r="AO117" i="1"/>
  <c r="BF117" i="1"/>
  <c r="AS117" i="1"/>
  <c r="BE117" i="1"/>
  <c r="AP117" i="1"/>
  <c r="BJ117" i="1"/>
  <c r="AQ117" i="1"/>
  <c r="AU117" i="1"/>
  <c r="BL117" i="1"/>
  <c r="BG117" i="1"/>
  <c r="BK117" i="1"/>
  <c r="AV117" i="1"/>
  <c r="BJ113" i="1"/>
  <c r="BI113" i="1"/>
  <c r="BH113" i="1"/>
  <c r="BF113" i="1"/>
  <c r="AU113" i="1"/>
  <c r="BE113" i="1"/>
  <c r="AO113" i="1"/>
  <c r="AT113" i="1"/>
  <c r="AP113" i="1"/>
  <c r="AQ113" i="1"/>
  <c r="AS113" i="1"/>
  <c r="BL113" i="1"/>
  <c r="BG113" i="1"/>
  <c r="BK113" i="1"/>
  <c r="AV113" i="1"/>
  <c r="BJ114" i="1"/>
  <c r="BI114" i="1"/>
  <c r="BH114" i="1"/>
  <c r="BF114" i="1"/>
  <c r="AS114" i="1"/>
  <c r="AU114" i="1"/>
  <c r="AT114" i="1"/>
  <c r="BE114" i="1"/>
  <c r="AO114" i="1"/>
  <c r="AP114" i="1"/>
  <c r="AQ114" i="1"/>
  <c r="BL114" i="1"/>
  <c r="BG114" i="1"/>
  <c r="BK114" i="1"/>
  <c r="AV114" i="1"/>
  <c r="BI118" i="1"/>
  <c r="BH118" i="1"/>
  <c r="BF118" i="1"/>
  <c r="AT118" i="1"/>
  <c r="AP118" i="1"/>
  <c r="BE118" i="1"/>
  <c r="AQ118" i="1"/>
  <c r="AS118" i="1"/>
  <c r="BJ118" i="1"/>
  <c r="AO118" i="1"/>
  <c r="AU118" i="1"/>
  <c r="BL118" i="1"/>
  <c r="BG118" i="1"/>
  <c r="BK118" i="1"/>
  <c r="AV118" i="1"/>
  <c r="BJ115" i="1"/>
  <c r="AS115" i="1"/>
  <c r="AT115" i="1"/>
  <c r="AU115" i="1"/>
  <c r="BE115" i="1"/>
  <c r="BI115" i="1"/>
  <c r="BH115" i="1"/>
  <c r="AP115" i="1"/>
  <c r="AQ115" i="1"/>
  <c r="AO115" i="1"/>
  <c r="BF115" i="1"/>
  <c r="BK115" i="1"/>
  <c r="BG115" i="1"/>
  <c r="AV115" i="1"/>
  <c r="BL115" i="1"/>
  <c r="BF116" i="1"/>
  <c r="BJ116" i="1"/>
  <c r="AO116" i="1"/>
  <c r="AT116" i="1"/>
  <c r="AQ116" i="1"/>
  <c r="BI116" i="1"/>
  <c r="BH116" i="1"/>
  <c r="BE116" i="1"/>
  <c r="AP116" i="1"/>
  <c r="AU116" i="1"/>
  <c r="AS116" i="1"/>
  <c r="BL116" i="1"/>
  <c r="BK116" i="1"/>
  <c r="AV116" i="1"/>
  <c r="BG116" i="1"/>
  <c r="U111" i="1"/>
  <c r="U110" i="1"/>
  <c r="U108" i="1"/>
  <c r="U109" i="1"/>
  <c r="U107" i="1"/>
  <c r="U106" i="1"/>
  <c r="U105" i="1"/>
  <c r="U104" i="1"/>
  <c r="BQ118" i="1" l="1"/>
  <c r="BQ114" i="1"/>
  <c r="BQ117" i="1"/>
  <c r="BQ115" i="1"/>
  <c r="BQ113" i="1"/>
  <c r="BQ116" i="1"/>
  <c r="BQ112" i="1"/>
  <c r="BI111" i="1"/>
  <c r="BE111" i="1"/>
  <c r="BF111" i="1"/>
  <c r="AS111" i="1"/>
  <c r="AO111" i="1"/>
  <c r="BJ111" i="1"/>
  <c r="AT111" i="1"/>
  <c r="AP111" i="1"/>
  <c r="AQ111" i="1"/>
  <c r="AU111" i="1"/>
  <c r="BH111" i="1"/>
  <c r="AV111" i="1"/>
  <c r="BL111" i="1"/>
  <c r="BG111" i="1"/>
  <c r="BK111" i="1"/>
  <c r="BJ106" i="1"/>
  <c r="BH106" i="1"/>
  <c r="BF106" i="1"/>
  <c r="AU106" i="1"/>
  <c r="AP106" i="1"/>
  <c r="BE106" i="1"/>
  <c r="BI106" i="1"/>
  <c r="AQ106" i="1"/>
  <c r="AT106" i="1"/>
  <c r="AS106" i="1"/>
  <c r="AO106" i="1"/>
  <c r="AV106" i="1"/>
  <c r="BG106" i="1"/>
  <c r="BK106" i="1"/>
  <c r="BL106" i="1"/>
  <c r="BJ107" i="1"/>
  <c r="BH107" i="1"/>
  <c r="AT107" i="1"/>
  <c r="BE107" i="1"/>
  <c r="BF107" i="1"/>
  <c r="AP107" i="1"/>
  <c r="AS107" i="1"/>
  <c r="BI107" i="1"/>
  <c r="AQ107" i="1"/>
  <c r="AO107" i="1"/>
  <c r="AU107" i="1"/>
  <c r="BL107" i="1"/>
  <c r="BG107" i="1"/>
  <c r="BK107" i="1"/>
  <c r="AV107" i="1"/>
  <c r="BH108" i="1"/>
  <c r="AT108" i="1"/>
  <c r="BE108" i="1"/>
  <c r="AQ108" i="1"/>
  <c r="AP108" i="1"/>
  <c r="BF108" i="1"/>
  <c r="BJ108" i="1"/>
  <c r="BI108" i="1"/>
  <c r="AS108" i="1"/>
  <c r="AO108" i="1"/>
  <c r="AU108" i="1"/>
  <c r="AV108" i="1"/>
  <c r="BG108" i="1"/>
  <c r="BK108" i="1"/>
  <c r="BL108" i="1"/>
  <c r="BJ105" i="1"/>
  <c r="BF105" i="1"/>
  <c r="AU105" i="1"/>
  <c r="BH105" i="1"/>
  <c r="AO105" i="1"/>
  <c r="BI105" i="1"/>
  <c r="AQ105" i="1"/>
  <c r="AP105" i="1"/>
  <c r="BE105" i="1"/>
  <c r="AT105" i="1"/>
  <c r="AS105" i="1"/>
  <c r="BG105" i="1"/>
  <c r="AV105" i="1"/>
  <c r="BK105" i="1"/>
  <c r="BL105" i="1"/>
  <c r="AU109" i="1"/>
  <c r="BE109" i="1"/>
  <c r="BH109" i="1"/>
  <c r="BF109" i="1"/>
  <c r="AQ109" i="1"/>
  <c r="AS109" i="1"/>
  <c r="BI109" i="1"/>
  <c r="AO109" i="1"/>
  <c r="BJ109" i="1"/>
  <c r="AT109" i="1"/>
  <c r="AP109" i="1"/>
  <c r="BL109" i="1"/>
  <c r="BG109" i="1"/>
  <c r="BK109" i="1"/>
  <c r="AV109" i="1"/>
  <c r="BI110" i="1"/>
  <c r="AU110" i="1"/>
  <c r="AS110" i="1"/>
  <c r="BE110" i="1"/>
  <c r="AQ110" i="1"/>
  <c r="AO110" i="1"/>
  <c r="AP110" i="1"/>
  <c r="BH110" i="1"/>
  <c r="BJ110" i="1"/>
  <c r="AT110" i="1"/>
  <c r="BF110" i="1"/>
  <c r="BL110" i="1"/>
  <c r="BG110" i="1"/>
  <c r="BK110" i="1"/>
  <c r="AV110" i="1"/>
  <c r="BJ104" i="1"/>
  <c r="BF104" i="1"/>
  <c r="AT104" i="1"/>
  <c r="BH104" i="1"/>
  <c r="AO104" i="1"/>
  <c r="BI104" i="1"/>
  <c r="BE104" i="1"/>
  <c r="AP104" i="1"/>
  <c r="AQ104" i="1"/>
  <c r="AU104" i="1"/>
  <c r="AS104" i="1"/>
  <c r="BG104" i="1"/>
  <c r="BK104" i="1"/>
  <c r="BL104" i="1"/>
  <c r="AV104" i="1"/>
  <c r="U103" i="1"/>
  <c r="U102" i="1"/>
  <c r="U101" i="1"/>
  <c r="U100" i="1"/>
  <c r="U99" i="1"/>
  <c r="U96" i="1"/>
  <c r="U97" i="1"/>
  <c r="U98" i="1"/>
  <c r="U93" i="1"/>
  <c r="U94" i="1"/>
  <c r="U95" i="1"/>
  <c r="U91" i="1"/>
  <c r="U92" i="1"/>
  <c r="U90" i="1"/>
  <c r="U89" i="1"/>
  <c r="BQ107" i="1" l="1"/>
  <c r="BQ109" i="1"/>
  <c r="BQ106" i="1"/>
  <c r="BQ110" i="1"/>
  <c r="BQ108" i="1"/>
  <c r="BQ105" i="1"/>
  <c r="BQ111" i="1"/>
  <c r="BQ104" i="1"/>
  <c r="BJ91" i="1"/>
  <c r="BF91" i="1"/>
  <c r="BI91" i="1"/>
  <c r="AU91" i="1"/>
  <c r="AS91" i="1"/>
  <c r="BE91" i="1"/>
  <c r="BH91" i="1"/>
  <c r="AT91" i="1"/>
  <c r="AQ91" i="1"/>
  <c r="AP91" i="1"/>
  <c r="AO91" i="1"/>
  <c r="BL91" i="1"/>
  <c r="BG91" i="1"/>
  <c r="BK91" i="1"/>
  <c r="AV91" i="1"/>
  <c r="BI93" i="1"/>
  <c r="BH93" i="1"/>
  <c r="BF93" i="1"/>
  <c r="BE93" i="1"/>
  <c r="AO93" i="1"/>
  <c r="AT93" i="1"/>
  <c r="AQ93" i="1"/>
  <c r="BJ93" i="1"/>
  <c r="AS93" i="1"/>
  <c r="AP93" i="1"/>
  <c r="AU93" i="1"/>
  <c r="BL93" i="1"/>
  <c r="BG93" i="1"/>
  <c r="BK93" i="1"/>
  <c r="AV93" i="1"/>
  <c r="BF92" i="1"/>
  <c r="BI92" i="1"/>
  <c r="AU92" i="1"/>
  <c r="AO92" i="1"/>
  <c r="BE92" i="1"/>
  <c r="AQ92" i="1"/>
  <c r="BH92" i="1"/>
  <c r="AT92" i="1"/>
  <c r="AS92" i="1"/>
  <c r="BJ92" i="1"/>
  <c r="AP92" i="1"/>
  <c r="BG92" i="1"/>
  <c r="AV92" i="1"/>
  <c r="BL92" i="1"/>
  <c r="BK92" i="1"/>
  <c r="BI95" i="1"/>
  <c r="BH95" i="1"/>
  <c r="BJ95" i="1"/>
  <c r="AT95" i="1"/>
  <c r="BF95" i="1"/>
  <c r="AU95" i="1"/>
  <c r="AP95" i="1"/>
  <c r="BE95" i="1"/>
  <c r="AS95" i="1"/>
  <c r="AO95" i="1"/>
  <c r="AQ95" i="1"/>
  <c r="BL95" i="1"/>
  <c r="BK95" i="1"/>
  <c r="BG95" i="1"/>
  <c r="AV95" i="1"/>
  <c r="BH98" i="1"/>
  <c r="BF98" i="1"/>
  <c r="AU98" i="1"/>
  <c r="AQ98" i="1"/>
  <c r="BJ98" i="1"/>
  <c r="BI98" i="1"/>
  <c r="AS98" i="1"/>
  <c r="AO98" i="1"/>
  <c r="BE98" i="1"/>
  <c r="AP98" i="1"/>
  <c r="AT98" i="1"/>
  <c r="BL98" i="1"/>
  <c r="BG98" i="1"/>
  <c r="BK98" i="1"/>
  <c r="AV98" i="1"/>
  <c r="BI99" i="1"/>
  <c r="BJ99" i="1"/>
  <c r="BE99" i="1"/>
  <c r="BH99" i="1"/>
  <c r="BF99" i="1"/>
  <c r="AT99" i="1"/>
  <c r="AU99" i="1"/>
  <c r="AO99" i="1"/>
  <c r="AS99" i="1"/>
  <c r="AQ99" i="1"/>
  <c r="AP99" i="1"/>
  <c r="BL99" i="1"/>
  <c r="BK99" i="1"/>
  <c r="BG99" i="1"/>
  <c r="AV99" i="1"/>
  <c r="BI100" i="1"/>
  <c r="BJ100" i="1"/>
  <c r="BE100" i="1"/>
  <c r="BH100" i="1"/>
  <c r="AT100" i="1"/>
  <c r="AU100" i="1"/>
  <c r="BF100" i="1"/>
  <c r="AO100" i="1"/>
  <c r="AS100" i="1"/>
  <c r="AP100" i="1"/>
  <c r="AQ100" i="1"/>
  <c r="BG100" i="1"/>
  <c r="BK100" i="1"/>
  <c r="AV100" i="1"/>
  <c r="BL100" i="1"/>
  <c r="BJ103" i="1"/>
  <c r="BI103" i="1"/>
  <c r="AT103" i="1"/>
  <c r="AS103" i="1"/>
  <c r="AP103" i="1"/>
  <c r="BE103" i="1"/>
  <c r="BH103" i="1"/>
  <c r="AU103" i="1"/>
  <c r="AQ103" i="1"/>
  <c r="AO103" i="1"/>
  <c r="BF103" i="1"/>
  <c r="BL103" i="1"/>
  <c r="BG103" i="1"/>
  <c r="AV103" i="1"/>
  <c r="BK103" i="1"/>
  <c r="BI96" i="1"/>
  <c r="BJ96" i="1"/>
  <c r="AT96" i="1"/>
  <c r="AS96" i="1"/>
  <c r="AQ96" i="1"/>
  <c r="AU96" i="1"/>
  <c r="AP96" i="1"/>
  <c r="BF96" i="1"/>
  <c r="BH96" i="1"/>
  <c r="AO96" i="1"/>
  <c r="BE96" i="1"/>
  <c r="BL96" i="1"/>
  <c r="AV96" i="1"/>
  <c r="BG96" i="1"/>
  <c r="BK96" i="1"/>
  <c r="BH94" i="1"/>
  <c r="BI94" i="1"/>
  <c r="BF94" i="1"/>
  <c r="BE94" i="1"/>
  <c r="AP94" i="1"/>
  <c r="AU94" i="1"/>
  <c r="AQ94" i="1"/>
  <c r="BJ94" i="1"/>
  <c r="AS94" i="1"/>
  <c r="AT94" i="1"/>
  <c r="AO94" i="1"/>
  <c r="BK94" i="1"/>
  <c r="BL94" i="1"/>
  <c r="AV94" i="1"/>
  <c r="BG94" i="1"/>
  <c r="AU97" i="1"/>
  <c r="BJ97" i="1"/>
  <c r="BI97" i="1"/>
  <c r="AS97" i="1"/>
  <c r="AQ97" i="1"/>
  <c r="AO97" i="1"/>
  <c r="BF97" i="1"/>
  <c r="BH97" i="1"/>
  <c r="AP97" i="1"/>
  <c r="AT97" i="1"/>
  <c r="BE97" i="1"/>
  <c r="BL97" i="1"/>
  <c r="BK97" i="1"/>
  <c r="AV97" i="1"/>
  <c r="BG97" i="1"/>
  <c r="BJ89" i="1"/>
  <c r="BI89" i="1"/>
  <c r="AT89" i="1"/>
  <c r="AP89" i="1"/>
  <c r="AS89" i="1"/>
  <c r="AO89" i="1"/>
  <c r="BH89" i="1"/>
  <c r="BE89" i="1"/>
  <c r="AQ89" i="1"/>
  <c r="BF89" i="1"/>
  <c r="AU89" i="1"/>
  <c r="BL89" i="1"/>
  <c r="BG89" i="1"/>
  <c r="BK89" i="1"/>
  <c r="AV89" i="1"/>
  <c r="BJ101" i="1"/>
  <c r="BI101" i="1"/>
  <c r="BH101" i="1"/>
  <c r="AT101" i="1"/>
  <c r="AU101" i="1"/>
  <c r="BF101" i="1"/>
  <c r="AS101" i="1"/>
  <c r="AP101" i="1"/>
  <c r="BE101" i="1"/>
  <c r="AO101" i="1"/>
  <c r="AQ101" i="1"/>
  <c r="BL101" i="1"/>
  <c r="BK101" i="1"/>
  <c r="BG101" i="1"/>
  <c r="AV101" i="1"/>
  <c r="BJ90" i="1"/>
  <c r="AS90" i="1"/>
  <c r="BI90" i="1"/>
  <c r="AT90" i="1"/>
  <c r="AQ90" i="1"/>
  <c r="AP90" i="1"/>
  <c r="AO90" i="1"/>
  <c r="BH90" i="1"/>
  <c r="BF90" i="1"/>
  <c r="BE90" i="1"/>
  <c r="AU90" i="1"/>
  <c r="BK90" i="1"/>
  <c r="AV90" i="1"/>
  <c r="BL90" i="1"/>
  <c r="BG90" i="1"/>
  <c r="BJ102" i="1"/>
  <c r="BI102" i="1"/>
  <c r="AS102" i="1"/>
  <c r="AU102" i="1"/>
  <c r="BE102" i="1"/>
  <c r="AT102" i="1"/>
  <c r="BH102" i="1"/>
  <c r="BF102" i="1"/>
  <c r="AO102" i="1"/>
  <c r="AP102" i="1"/>
  <c r="AQ102" i="1"/>
  <c r="BG102" i="1"/>
  <c r="BK102" i="1"/>
  <c r="BL102" i="1"/>
  <c r="AV102" i="1"/>
  <c r="U80" i="1"/>
  <c r="U81" i="1"/>
  <c r="U82" i="1"/>
  <c r="U83" i="1"/>
  <c r="U84" i="1"/>
  <c r="U85" i="1"/>
  <c r="U86" i="1"/>
  <c r="U87" i="1"/>
  <c r="U88" i="1"/>
  <c r="U79" i="1"/>
  <c r="U78" i="1"/>
  <c r="BQ101" i="1" l="1"/>
  <c r="BQ89" i="1"/>
  <c r="BQ93" i="1"/>
  <c r="BQ103" i="1"/>
  <c r="BQ98" i="1"/>
  <c r="BQ91" i="1"/>
  <c r="BQ102" i="1"/>
  <c r="BQ97" i="1"/>
  <c r="BQ100" i="1"/>
  <c r="BQ96" i="1"/>
  <c r="BQ92" i="1"/>
  <c r="BQ99" i="1"/>
  <c r="BQ95" i="1"/>
  <c r="BQ94" i="1"/>
  <c r="BQ90" i="1"/>
  <c r="BH82" i="1"/>
  <c r="BJ82" i="1"/>
  <c r="AS82" i="1"/>
  <c r="AP82" i="1"/>
  <c r="AT82" i="1"/>
  <c r="AU82" i="1"/>
  <c r="BF82" i="1"/>
  <c r="BE82" i="1"/>
  <c r="AO82" i="1"/>
  <c r="BI82" i="1"/>
  <c r="AQ82" i="1"/>
  <c r="BL82" i="1"/>
  <c r="BG82" i="1"/>
  <c r="BK82" i="1"/>
  <c r="AV82" i="1"/>
  <c r="BJ78" i="1"/>
  <c r="BF78" i="1"/>
  <c r="BH78" i="1"/>
  <c r="AS78" i="1"/>
  <c r="AU78" i="1"/>
  <c r="BE78" i="1"/>
  <c r="BI78" i="1"/>
  <c r="AP78" i="1"/>
  <c r="AO78" i="1"/>
  <c r="AQ78" i="1"/>
  <c r="AT78" i="1"/>
  <c r="BG78" i="1"/>
  <c r="BK78" i="1"/>
  <c r="BL78" i="1"/>
  <c r="AV78" i="1"/>
  <c r="BJ81" i="1"/>
  <c r="BH81" i="1"/>
  <c r="AT81" i="1"/>
  <c r="AO81" i="1"/>
  <c r="AU81" i="1"/>
  <c r="BF81" i="1"/>
  <c r="BE81" i="1"/>
  <c r="BI81" i="1"/>
  <c r="AP81" i="1"/>
  <c r="AQ81" i="1"/>
  <c r="AS81" i="1"/>
  <c r="BK81" i="1"/>
  <c r="BL81" i="1"/>
  <c r="BG81" i="1"/>
  <c r="AV81" i="1"/>
  <c r="BI87" i="1"/>
  <c r="BJ87" i="1"/>
  <c r="BE87" i="1"/>
  <c r="BH87" i="1"/>
  <c r="BF87" i="1"/>
  <c r="AS87" i="1"/>
  <c r="AP87" i="1"/>
  <c r="AQ87" i="1"/>
  <c r="AT87" i="1"/>
  <c r="AU87" i="1"/>
  <c r="AO87" i="1"/>
  <c r="BL87" i="1"/>
  <c r="BG87" i="1"/>
  <c r="BK87" i="1"/>
  <c r="AV87" i="1"/>
  <c r="BF80" i="1"/>
  <c r="BJ80" i="1"/>
  <c r="BH80" i="1"/>
  <c r="BE80" i="1"/>
  <c r="AO80" i="1"/>
  <c r="AU80" i="1"/>
  <c r="AT80" i="1"/>
  <c r="AS80" i="1"/>
  <c r="BI80" i="1"/>
  <c r="AP80" i="1"/>
  <c r="AQ80" i="1"/>
  <c r="BG80" i="1"/>
  <c r="BK80" i="1"/>
  <c r="AV80" i="1"/>
  <c r="BL80" i="1"/>
  <c r="BJ79" i="1"/>
  <c r="BF79" i="1"/>
  <c r="BE79" i="1"/>
  <c r="BH79" i="1"/>
  <c r="AS79" i="1"/>
  <c r="AU79" i="1"/>
  <c r="AP79" i="1"/>
  <c r="AQ79" i="1"/>
  <c r="AO79" i="1"/>
  <c r="BI79" i="1"/>
  <c r="AT79" i="1"/>
  <c r="BL79" i="1"/>
  <c r="AV79" i="1"/>
  <c r="BG79" i="1"/>
  <c r="BK79" i="1"/>
  <c r="BJ86" i="1"/>
  <c r="AU86" i="1"/>
  <c r="BI86" i="1"/>
  <c r="BH86" i="1"/>
  <c r="BF86" i="1"/>
  <c r="AQ86" i="1"/>
  <c r="BE86" i="1"/>
  <c r="AT86" i="1"/>
  <c r="AP86" i="1"/>
  <c r="AS86" i="1"/>
  <c r="AO86" i="1"/>
  <c r="BG86" i="1"/>
  <c r="BL86" i="1"/>
  <c r="AV86" i="1"/>
  <c r="BK86" i="1"/>
  <c r="BI85" i="1"/>
  <c r="BJ85" i="1"/>
  <c r="AU85" i="1"/>
  <c r="BH85" i="1"/>
  <c r="BF85" i="1"/>
  <c r="AT85" i="1"/>
  <c r="AQ85" i="1"/>
  <c r="BE85" i="1"/>
  <c r="AO85" i="1"/>
  <c r="AP85" i="1"/>
  <c r="AS85" i="1"/>
  <c r="BG85" i="1"/>
  <c r="BL85" i="1"/>
  <c r="BK85" i="1"/>
  <c r="AV85" i="1"/>
  <c r="BH83" i="1"/>
  <c r="BF83" i="1"/>
  <c r="AT83" i="1"/>
  <c r="BJ83" i="1"/>
  <c r="AS83" i="1"/>
  <c r="AP83" i="1"/>
  <c r="BE83" i="1"/>
  <c r="AO83" i="1"/>
  <c r="AQ83" i="1"/>
  <c r="AU83" i="1"/>
  <c r="BI83" i="1"/>
  <c r="BK83" i="1"/>
  <c r="BG83" i="1"/>
  <c r="BL83" i="1"/>
  <c r="AV83" i="1"/>
  <c r="BI88" i="1"/>
  <c r="BE88" i="1"/>
  <c r="AS88" i="1"/>
  <c r="AP88" i="1"/>
  <c r="BJ88" i="1"/>
  <c r="AO88" i="1"/>
  <c r="AQ88" i="1"/>
  <c r="BH88" i="1"/>
  <c r="AT88" i="1"/>
  <c r="BF88" i="1"/>
  <c r="AU88" i="1"/>
  <c r="BL88" i="1"/>
  <c r="BG88" i="1"/>
  <c r="BK88" i="1"/>
  <c r="AV88" i="1"/>
  <c r="BI84" i="1"/>
  <c r="BJ84" i="1"/>
  <c r="BH84" i="1"/>
  <c r="BF84" i="1"/>
  <c r="AT84" i="1"/>
  <c r="AQ84" i="1"/>
  <c r="AS84" i="1"/>
  <c r="AP84" i="1"/>
  <c r="AO84" i="1"/>
  <c r="BE84" i="1"/>
  <c r="AU84" i="1"/>
  <c r="BG84" i="1"/>
  <c r="BL84" i="1"/>
  <c r="BK84" i="1"/>
  <c r="AV84" i="1"/>
  <c r="U67" i="1"/>
  <c r="U68" i="1"/>
  <c r="U69" i="1"/>
  <c r="U70" i="1"/>
  <c r="U71" i="1"/>
  <c r="U72" i="1"/>
  <c r="U73" i="1"/>
  <c r="U74" i="1"/>
  <c r="U75" i="1"/>
  <c r="U76" i="1"/>
  <c r="U77" i="1"/>
  <c r="BQ78" i="1" l="1"/>
  <c r="BQ79" i="1"/>
  <c r="BQ83" i="1"/>
  <c r="BQ81" i="1"/>
  <c r="BQ84" i="1"/>
  <c r="BQ86" i="1"/>
  <c r="BQ80" i="1"/>
  <c r="BQ88" i="1"/>
  <c r="BQ85" i="1"/>
  <c r="BQ87" i="1"/>
  <c r="BQ82" i="1"/>
  <c r="BJ67" i="1"/>
  <c r="BH67" i="1"/>
  <c r="BF67" i="1"/>
  <c r="AS67" i="1"/>
  <c r="AT67" i="1"/>
  <c r="AO67" i="1"/>
  <c r="BE67" i="1"/>
  <c r="AP67" i="1"/>
  <c r="AQ67" i="1"/>
  <c r="BI67" i="1"/>
  <c r="AU67" i="1"/>
  <c r="BL67" i="1"/>
  <c r="BG67" i="1"/>
  <c r="AV67" i="1"/>
  <c r="BK67" i="1"/>
  <c r="BI76" i="1"/>
  <c r="BE76" i="1"/>
  <c r="AT76" i="1"/>
  <c r="AU76" i="1"/>
  <c r="BJ76" i="1"/>
  <c r="AQ76" i="1"/>
  <c r="AO76" i="1"/>
  <c r="BF76" i="1"/>
  <c r="BH76" i="1"/>
  <c r="AP76" i="1"/>
  <c r="AS76" i="1"/>
  <c r="BL76" i="1"/>
  <c r="BG76" i="1"/>
  <c r="BK76" i="1"/>
  <c r="AV76" i="1"/>
  <c r="BI75" i="1"/>
  <c r="BE75" i="1"/>
  <c r="AT75" i="1"/>
  <c r="BF75" i="1"/>
  <c r="BJ75" i="1"/>
  <c r="AQ75" i="1"/>
  <c r="AU75" i="1"/>
  <c r="AP75" i="1"/>
  <c r="AO75" i="1"/>
  <c r="AS75" i="1"/>
  <c r="BH75" i="1"/>
  <c r="BG75" i="1"/>
  <c r="BL75" i="1"/>
  <c r="BK75" i="1"/>
  <c r="AV75" i="1"/>
  <c r="BI73" i="1"/>
  <c r="AU73" i="1"/>
  <c r="BE73" i="1"/>
  <c r="AQ73" i="1"/>
  <c r="AP73" i="1"/>
  <c r="AS73" i="1"/>
  <c r="BH73" i="1"/>
  <c r="BF73" i="1"/>
  <c r="AO73" i="1"/>
  <c r="BJ73" i="1"/>
  <c r="AT73" i="1"/>
  <c r="BL73" i="1"/>
  <c r="BG73" i="1"/>
  <c r="AV73" i="1"/>
  <c r="BK73" i="1"/>
  <c r="BJ71" i="1"/>
  <c r="BI71" i="1"/>
  <c r="AT71" i="1"/>
  <c r="AP71" i="1"/>
  <c r="AS71" i="1"/>
  <c r="AO71" i="1"/>
  <c r="BH71" i="1"/>
  <c r="BF71" i="1"/>
  <c r="BE71" i="1"/>
  <c r="AQ71" i="1"/>
  <c r="AU71" i="1"/>
  <c r="BL71" i="1"/>
  <c r="BG71" i="1"/>
  <c r="BK71" i="1"/>
  <c r="AV71" i="1"/>
  <c r="BI69" i="1"/>
  <c r="BJ69" i="1"/>
  <c r="BF69" i="1"/>
  <c r="AS69" i="1"/>
  <c r="AO69" i="1"/>
  <c r="BH69" i="1"/>
  <c r="AT69" i="1"/>
  <c r="AP69" i="1"/>
  <c r="AQ69" i="1"/>
  <c r="BE69" i="1"/>
  <c r="AU69" i="1"/>
  <c r="BG69" i="1"/>
  <c r="BK69" i="1"/>
  <c r="BL69" i="1"/>
  <c r="AV69" i="1"/>
  <c r="BF68" i="1"/>
  <c r="BJ68" i="1"/>
  <c r="BH68" i="1"/>
  <c r="AS68" i="1"/>
  <c r="AO68" i="1"/>
  <c r="AT68" i="1"/>
  <c r="BE68" i="1"/>
  <c r="AU68" i="1"/>
  <c r="AP68" i="1"/>
  <c r="BI68" i="1"/>
  <c r="AQ68" i="1"/>
  <c r="BL68" i="1"/>
  <c r="BG68" i="1"/>
  <c r="BK68" i="1"/>
  <c r="AV68" i="1"/>
  <c r="BJ77" i="1"/>
  <c r="BI77" i="1"/>
  <c r="AU77" i="1"/>
  <c r="BE77" i="1"/>
  <c r="AQ77" i="1"/>
  <c r="BF77" i="1"/>
  <c r="BH77" i="1"/>
  <c r="AS77" i="1"/>
  <c r="AP77" i="1"/>
  <c r="AO77" i="1"/>
  <c r="AT77" i="1"/>
  <c r="BG77" i="1"/>
  <c r="BL77" i="1"/>
  <c r="BK77" i="1"/>
  <c r="AV77" i="1"/>
  <c r="BI74" i="1"/>
  <c r="AU74" i="1"/>
  <c r="BF74" i="1"/>
  <c r="AQ74" i="1"/>
  <c r="BE74" i="1"/>
  <c r="AP74" i="1"/>
  <c r="AO74" i="1"/>
  <c r="AT74" i="1"/>
  <c r="BH74" i="1"/>
  <c r="AS74" i="1"/>
  <c r="BJ74" i="1"/>
  <c r="BK74" i="1"/>
  <c r="BL74" i="1"/>
  <c r="AV74" i="1"/>
  <c r="BG74" i="1"/>
  <c r="BJ72" i="1"/>
  <c r="BI72" i="1"/>
  <c r="AT72" i="1"/>
  <c r="AQ72" i="1"/>
  <c r="AP72" i="1"/>
  <c r="AU72" i="1"/>
  <c r="BH72" i="1"/>
  <c r="AS72" i="1"/>
  <c r="BF72" i="1"/>
  <c r="AO72" i="1"/>
  <c r="BE72" i="1"/>
  <c r="BG72" i="1"/>
  <c r="BL72" i="1"/>
  <c r="BK72" i="1"/>
  <c r="AV72" i="1"/>
  <c r="BI70" i="1"/>
  <c r="BH70" i="1"/>
  <c r="BJ70" i="1"/>
  <c r="AP70" i="1"/>
  <c r="AS70" i="1"/>
  <c r="AT70" i="1"/>
  <c r="BF70" i="1"/>
  <c r="AO70" i="1"/>
  <c r="AQ70" i="1"/>
  <c r="BE70" i="1"/>
  <c r="AU70" i="1"/>
  <c r="BG70" i="1"/>
  <c r="BK70" i="1"/>
  <c r="AV70" i="1"/>
  <c r="BL70" i="1"/>
  <c r="U7" i="1"/>
  <c r="U8" i="1"/>
  <c r="BS8" i="1" s="1"/>
  <c r="U9" i="1"/>
  <c r="BS9" i="1" s="1"/>
  <c r="U10" i="1"/>
  <c r="U11" i="1"/>
  <c r="U12" i="1"/>
  <c r="U13" i="1"/>
  <c r="U14" i="1"/>
  <c r="U15" i="1"/>
  <c r="U17" i="1"/>
  <c r="U18" i="1"/>
  <c r="U19" i="1"/>
  <c r="U20" i="1"/>
  <c r="U21" i="1"/>
  <c r="U22" i="1"/>
  <c r="U23" i="1"/>
  <c r="U24" i="1"/>
  <c r="U25" i="1"/>
  <c r="U26" i="1"/>
  <c r="U27" i="1"/>
  <c r="U28"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BS71" i="1" l="1"/>
  <c r="BS62" i="1"/>
  <c r="BS56" i="1"/>
  <c r="BS50" i="1"/>
  <c r="BS44" i="1"/>
  <c r="BS38" i="1"/>
  <c r="BS32" i="1"/>
  <c r="BS24" i="1"/>
  <c r="BS18" i="1"/>
  <c r="BS11" i="1"/>
  <c r="BS55" i="1"/>
  <c r="BS49" i="1"/>
  <c r="BS43" i="1"/>
  <c r="BS37" i="1"/>
  <c r="BS31" i="1"/>
  <c r="BS23" i="1"/>
  <c r="BS17" i="1"/>
  <c r="BS10" i="1"/>
  <c r="BS68" i="1"/>
  <c r="BS75" i="1"/>
  <c r="BS66" i="1"/>
  <c r="BS48" i="1"/>
  <c r="BS15" i="1"/>
  <c r="BS74" i="1"/>
  <c r="BS76" i="1"/>
  <c r="BS69" i="1"/>
  <c r="BS60" i="1"/>
  <c r="BS42" i="1"/>
  <c r="BS28" i="1"/>
  <c r="BS65" i="1"/>
  <c r="BS59" i="1"/>
  <c r="BS53" i="1"/>
  <c r="BS47" i="1"/>
  <c r="BS41" i="1"/>
  <c r="BS27" i="1"/>
  <c r="BS21" i="1"/>
  <c r="BS14" i="1"/>
  <c r="BS70" i="1"/>
  <c r="BS61" i="1"/>
  <c r="BS54" i="1"/>
  <c r="BS36" i="1"/>
  <c r="BS22" i="1"/>
  <c r="BS64" i="1"/>
  <c r="BS58" i="1"/>
  <c r="BS52" i="1"/>
  <c r="BS46" i="1"/>
  <c r="BS40" i="1"/>
  <c r="BS34" i="1"/>
  <c r="BS26" i="1"/>
  <c r="BS20" i="1"/>
  <c r="BS13" i="1"/>
  <c r="BS7" i="1"/>
  <c r="BS492" i="1"/>
  <c r="BS1557" i="1"/>
  <c r="BS1552" i="1"/>
  <c r="BS1547" i="1"/>
  <c r="BS1539" i="1"/>
  <c r="BS1525" i="1"/>
  <c r="BS1528" i="1"/>
  <c r="BS1516" i="1"/>
  <c r="BS1509" i="1"/>
  <c r="BS1520" i="1"/>
  <c r="BS1494" i="1"/>
  <c r="BS1452" i="1"/>
  <c r="BS1465" i="1"/>
  <c r="BS1455" i="1"/>
  <c r="BS1423" i="1"/>
  <c r="BS1405" i="1"/>
  <c r="BS1429" i="1"/>
  <c r="BS1407" i="1"/>
  <c r="BS1406" i="1"/>
  <c r="BS1422" i="1"/>
  <c r="BS1431" i="1"/>
  <c r="BS1402" i="1"/>
  <c r="BS1394" i="1"/>
  <c r="BS1378" i="1"/>
  <c r="BS1380" i="1"/>
  <c r="BS1389" i="1"/>
  <c r="BS1284" i="1"/>
  <c r="BS1271" i="1"/>
  <c r="BS1326" i="1"/>
  <c r="BS1328" i="1"/>
  <c r="BS1336" i="1"/>
  <c r="BS1293" i="1"/>
  <c r="BS1368" i="1"/>
  <c r="BS1309" i="1"/>
  <c r="BS1263" i="1"/>
  <c r="BS1345" i="1"/>
  <c r="BS1315" i="1"/>
  <c r="BS1269" i="1"/>
  <c r="BS1350" i="1"/>
  <c r="BS1324" i="1"/>
  <c r="BS1320" i="1"/>
  <c r="BS1308" i="1"/>
  <c r="BS1280" i="1"/>
  <c r="BS1349" i="1"/>
  <c r="BS1327" i="1"/>
  <c r="BS1228" i="1"/>
  <c r="BS1218" i="1"/>
  <c r="BS1215" i="1"/>
  <c r="BS1248" i="1"/>
  <c r="BS1245" i="1"/>
  <c r="BS1242" i="1"/>
  <c r="BS1239" i="1"/>
  <c r="BS1236" i="1"/>
  <c r="BS1233" i="1"/>
  <c r="BS1195" i="1"/>
  <c r="BS1198" i="1"/>
  <c r="BS1190" i="1"/>
  <c r="BS1182" i="1"/>
  <c r="BS1170" i="1"/>
  <c r="BS1173" i="1"/>
  <c r="BS1165" i="1"/>
  <c r="BS1158" i="1"/>
  <c r="BS1143" i="1"/>
  <c r="BS1154" i="1"/>
  <c r="BS1145" i="1"/>
  <c r="BS1133" i="1"/>
  <c r="BS1121" i="1"/>
  <c r="BS1120" i="1"/>
  <c r="BS1119" i="1"/>
  <c r="BS1098" i="1"/>
  <c r="BS1114" i="1"/>
  <c r="BS1096" i="1"/>
  <c r="BS1090" i="1"/>
  <c r="BS1077" i="1"/>
  <c r="BS1074" i="1"/>
  <c r="BS1084" i="1"/>
  <c r="BS1066" i="1"/>
  <c r="BS1061" i="1"/>
  <c r="BS1021" i="1"/>
  <c r="BS889" i="1"/>
  <c r="BS933" i="1"/>
  <c r="BS911" i="1"/>
  <c r="BS981" i="1"/>
  <c r="BS986" i="1"/>
  <c r="BS993" i="1"/>
  <c r="BS1018" i="1"/>
  <c r="BS969" i="1"/>
  <c r="BS854" i="1"/>
  <c r="BS30" i="1"/>
  <c r="BS1556" i="1"/>
  <c r="BS1551" i="1"/>
  <c r="BS1544" i="1"/>
  <c r="BS1540" i="1"/>
  <c r="BS1529" i="1"/>
  <c r="BS1527" i="1"/>
  <c r="BS1515" i="1"/>
  <c r="BS1518" i="1"/>
  <c r="BS1519" i="1"/>
  <c r="BS1491" i="1"/>
  <c r="BS1488" i="1"/>
  <c r="BS1449" i="1"/>
  <c r="BS1486" i="1"/>
  <c r="BS1424" i="1"/>
  <c r="BS1416" i="1"/>
  <c r="BS1430" i="1"/>
  <c r="BS1435" i="1"/>
  <c r="BS1439" i="1"/>
  <c r="BS1411" i="1"/>
  <c r="BS1403" i="1"/>
  <c r="BS1395" i="1"/>
  <c r="BS1398" i="1"/>
  <c r="BS1385" i="1"/>
  <c r="BS1377" i="1"/>
  <c r="BS1373" i="1"/>
  <c r="BS1316" i="1"/>
  <c r="BS1292" i="1"/>
  <c r="BS1358" i="1"/>
  <c r="BS1290" i="1"/>
  <c r="BS1313" i="1"/>
  <c r="BS1332" i="1"/>
  <c r="BS1334" i="1"/>
  <c r="BS1342" i="1"/>
  <c r="BS1299" i="1"/>
  <c r="BS1266" i="1"/>
  <c r="BS1353" i="1"/>
  <c r="BS1305" i="1"/>
  <c r="BS1278" i="1"/>
  <c r="BS1369" i="1"/>
  <c r="BS1355" i="1"/>
  <c r="BS1341" i="1"/>
  <c r="BS1318" i="1"/>
  <c r="BS1301" i="1"/>
  <c r="BS1243" i="1"/>
  <c r="BS1257" i="1"/>
  <c r="BS1253" i="1"/>
  <c r="BS1213" i="1"/>
  <c r="BS1255" i="1"/>
  <c r="BS1249" i="1"/>
  <c r="BS1231" i="1"/>
  <c r="BS1225" i="1"/>
  <c r="BS1205" i="1"/>
  <c r="BS1208" i="1"/>
  <c r="BS1180" i="1"/>
  <c r="BS1184" i="1"/>
  <c r="BS1187" i="1"/>
  <c r="BS1189" i="1"/>
  <c r="BS1175" i="1"/>
  <c r="BS1176" i="1"/>
  <c r="BS1162" i="1"/>
  <c r="BS1138" i="1"/>
  <c r="BS1136" i="1"/>
  <c r="BS1157" i="1"/>
  <c r="BS1152" i="1"/>
  <c r="BS1135" i="1"/>
  <c r="BS1100" i="1"/>
  <c r="BS1115" i="1"/>
  <c r="BS1117" i="1"/>
  <c r="BS1112" i="1"/>
  <c r="BS1105" i="1"/>
  <c r="BS1111" i="1"/>
  <c r="BS1091" i="1"/>
  <c r="BS1086" i="1"/>
  <c r="BS1083" i="1"/>
  <c r="BS1069" i="1"/>
  <c r="BS1065" i="1"/>
  <c r="BS871" i="1"/>
  <c r="BS879" i="1"/>
  <c r="BS955" i="1"/>
  <c r="BS948" i="1"/>
  <c r="BS929" i="1"/>
  <c r="BS959" i="1"/>
  <c r="BS1046" i="1"/>
  <c r="BS1048" i="1"/>
  <c r="BS916" i="1"/>
  <c r="BS1014" i="1"/>
  <c r="BS859" i="1"/>
  <c r="BS1555" i="1"/>
  <c r="BS1548" i="1"/>
  <c r="BS1543" i="1"/>
  <c r="BS1536" i="1"/>
  <c r="BS1526" i="1"/>
  <c r="BS1535" i="1"/>
  <c r="BS1513" i="1"/>
  <c r="BS1508" i="1"/>
  <c r="BS1506" i="1"/>
  <c r="BS1502" i="1"/>
  <c r="BS1471" i="1"/>
  <c r="BS1461" i="1"/>
  <c r="BS1473" i="1"/>
  <c r="BS1433" i="1"/>
  <c r="BS1419" i="1"/>
  <c r="BS1410" i="1"/>
  <c r="BS1436" i="1"/>
  <c r="BS1441" i="1"/>
  <c r="BS1421" i="1"/>
  <c r="BS1400" i="1"/>
  <c r="BS1390" i="1"/>
  <c r="BS1392" i="1"/>
  <c r="BS1388" i="1"/>
  <c r="BS1371" i="1"/>
  <c r="BS1382" i="1"/>
  <c r="BS1352" i="1"/>
  <c r="BS1325" i="1"/>
  <c r="BS1262" i="1"/>
  <c r="BS1323" i="1"/>
  <c r="BS1298" i="1"/>
  <c r="BS1364" i="1"/>
  <c r="BS1296" i="1"/>
  <c r="BS1351" i="1"/>
  <c r="BS1338" i="1"/>
  <c r="BS1302" i="1"/>
  <c r="BS1274" i="1"/>
  <c r="BS1344" i="1"/>
  <c r="BS1314" i="1"/>
  <c r="BS1286" i="1"/>
  <c r="BS1340" i="1"/>
  <c r="BS1322" i="1"/>
  <c r="BS1348" i="1"/>
  <c r="BS1282" i="1"/>
  <c r="BS1224" i="1"/>
  <c r="BS1221" i="1"/>
  <c r="BS1217" i="1"/>
  <c r="BS1226" i="1"/>
  <c r="BS1247" i="1"/>
  <c r="BS1256" i="1"/>
  <c r="BS1241" i="1"/>
  <c r="BS1250" i="1"/>
  <c r="BS1235" i="1"/>
  <c r="BS1244" i="1"/>
  <c r="BS1192" i="1"/>
  <c r="BS1178" i="1"/>
  <c r="BS1193" i="1"/>
  <c r="BS1196" i="1"/>
  <c r="BS1177" i="1"/>
  <c r="BS1172" i="1"/>
  <c r="BS1164" i="1"/>
  <c r="BS1142" i="1"/>
  <c r="BS1151" i="1"/>
  <c r="BS1132" i="1"/>
  <c r="BS1134" i="1"/>
  <c r="BS1150" i="1"/>
  <c r="BS1110" i="1"/>
  <c r="BS1131" i="1"/>
  <c r="BS1107" i="1"/>
  <c r="BS1093" i="1"/>
  <c r="BS1116" i="1"/>
  <c r="BS1125" i="1"/>
  <c r="BS1070" i="1"/>
  <c r="BS1068" i="1"/>
  <c r="BS1085" i="1"/>
  <c r="BS1088" i="1"/>
  <c r="BS1063" i="1"/>
  <c r="BS946" i="1"/>
  <c r="BS903" i="1"/>
  <c r="BS1057" i="1"/>
  <c r="BS978" i="1"/>
  <c r="BS973" i="1"/>
  <c r="BS883" i="1"/>
  <c r="BS901" i="1"/>
  <c r="BS942" i="1"/>
  <c r="BS29" i="1"/>
  <c r="BS1546" i="1"/>
  <c r="BS1550" i="1"/>
  <c r="BS1538" i="1"/>
  <c r="BS1531" i="1"/>
  <c r="BS1532" i="1"/>
  <c r="BS1512" i="1"/>
  <c r="BS1507" i="1"/>
  <c r="BS1522" i="1"/>
  <c r="BS1489" i="1"/>
  <c r="BS1490" i="1"/>
  <c r="BS1451" i="1"/>
  <c r="BS1487" i="1"/>
  <c r="BS1427" i="1"/>
  <c r="BS1426" i="1"/>
  <c r="BS1418" i="1"/>
  <c r="BS1432" i="1"/>
  <c r="BS1417" i="1"/>
  <c r="BS1420" i="1"/>
  <c r="BS1425" i="1"/>
  <c r="BS1399" i="1"/>
  <c r="BS1393" i="1"/>
  <c r="BS1374" i="1"/>
  <c r="BS1381" i="1"/>
  <c r="BS1383" i="1"/>
  <c r="BS1379" i="1"/>
  <c r="BS1297" i="1"/>
  <c r="BS1360" i="1"/>
  <c r="BS1333" i="1"/>
  <c r="BS1267" i="1"/>
  <c r="BS1363" i="1"/>
  <c r="BS1300" i="1"/>
  <c r="BS1265" i="1"/>
  <c r="BS1337" i="1"/>
  <c r="BS1270" i="1"/>
  <c r="BS1289" i="1"/>
  <c r="BS1343" i="1"/>
  <c r="BS1276" i="1"/>
  <c r="BS1346" i="1"/>
  <c r="BS1354" i="1"/>
  <c r="BS1359" i="1"/>
  <c r="BS1317" i="1"/>
  <c r="BS1275" i="1"/>
  <c r="BS1356" i="1"/>
  <c r="BS1223" i="1"/>
  <c r="BS1232" i="1"/>
  <c r="BS1222" i="1"/>
  <c r="BS1234" i="1"/>
  <c r="BS1252" i="1"/>
  <c r="BS1230" i="1"/>
  <c r="BS1246" i="1"/>
  <c r="BS1229" i="1"/>
  <c r="BS1240" i="1"/>
  <c r="BS1203" i="1"/>
  <c r="BS1201" i="1"/>
  <c r="BS1179" i="1"/>
  <c r="BS1185" i="1"/>
  <c r="BS1188" i="1"/>
  <c r="BS1171" i="1"/>
  <c r="BS1167" i="1"/>
  <c r="BS1161" i="1"/>
  <c r="BS1146" i="1"/>
  <c r="BS1155" i="1"/>
  <c r="BS1156" i="1"/>
  <c r="BS1139" i="1"/>
  <c r="BS1109" i="1"/>
  <c r="BS1103" i="1"/>
  <c r="BS1106" i="1"/>
  <c r="BS1122" i="1"/>
  <c r="BS1094" i="1"/>
  <c r="BS1095" i="1"/>
  <c r="BS1101" i="1"/>
  <c r="BS1087" i="1"/>
  <c r="BS1079" i="1"/>
  <c r="BS1082" i="1"/>
  <c r="BS1081" i="1"/>
  <c r="BS1064" i="1"/>
  <c r="BS873" i="1"/>
  <c r="BS1032" i="1"/>
  <c r="BS961" i="1"/>
  <c r="BS895" i="1"/>
  <c r="BS877" i="1"/>
  <c r="BS866" i="1"/>
  <c r="BS887" i="1"/>
  <c r="BS1008" i="1"/>
  <c r="BS493" i="1"/>
  <c r="BS1545" i="1"/>
  <c r="BS1534" i="1"/>
  <c r="BS1514" i="1"/>
  <c r="BS1454" i="1"/>
  <c r="BS1437" i="1"/>
  <c r="BS1409" i="1"/>
  <c r="BS1404" i="1"/>
  <c r="BS1375" i="1"/>
  <c r="BS1261" i="1"/>
  <c r="BS1361" i="1"/>
  <c r="BS1329" i="1"/>
  <c r="BS1335" i="1"/>
  <c r="BS1347" i="1"/>
  <c r="BS1285" i="1"/>
  <c r="BS1259" i="1"/>
  <c r="BS1209" i="1"/>
  <c r="BS1219" i="1"/>
  <c r="BS1204" i="1"/>
  <c r="BS1200" i="1"/>
  <c r="BS1168" i="1"/>
  <c r="BS1140" i="1"/>
  <c r="BS1102" i="1"/>
  <c r="BS1130" i="1"/>
  <c r="BS1127" i="1"/>
  <c r="BS1075" i="1"/>
  <c r="BS1054" i="1"/>
  <c r="BS1002" i="1"/>
  <c r="BS1001" i="1"/>
  <c r="BS1060" i="1"/>
  <c r="BS852" i="1"/>
  <c r="BS847" i="1"/>
  <c r="BS826" i="1"/>
  <c r="BS827" i="1"/>
  <c r="BS819" i="1"/>
  <c r="BS814" i="1"/>
  <c r="BS799" i="1"/>
  <c r="BS812" i="1"/>
  <c r="BS808" i="1"/>
  <c r="BS789" i="1"/>
  <c r="BS783" i="1"/>
  <c r="BS778" i="1"/>
  <c r="BS764" i="1"/>
  <c r="BS766" i="1"/>
  <c r="BS771" i="1"/>
  <c r="BS741" i="1"/>
  <c r="BS753" i="1"/>
  <c r="BS743" i="1"/>
  <c r="BS731" i="1"/>
  <c r="BS728" i="1"/>
  <c r="BS719" i="1"/>
  <c r="BS717" i="1"/>
  <c r="BS709" i="1"/>
  <c r="BS695" i="1"/>
  <c r="BS699" i="1"/>
  <c r="BS680" i="1"/>
  <c r="BS685" i="1"/>
  <c r="BS686" i="1"/>
  <c r="BS674" i="1"/>
  <c r="BS653" i="1"/>
  <c r="BS668" i="1"/>
  <c r="BS670" i="1"/>
  <c r="BS661" i="1"/>
  <c r="BS651" i="1"/>
  <c r="BS632" i="1"/>
  <c r="BS659" i="1"/>
  <c r="BS646" i="1"/>
  <c r="BS614" i="1"/>
  <c r="BS619" i="1"/>
  <c r="BS607" i="1"/>
  <c r="BS598" i="1"/>
  <c r="BS603" i="1"/>
  <c r="BS589" i="1"/>
  <c r="BS578" i="1"/>
  <c r="BS588" i="1"/>
  <c r="BS573" i="1"/>
  <c r="BS551" i="1"/>
  <c r="BS569" i="1"/>
  <c r="BS570" i="1"/>
  <c r="BS549" i="1"/>
  <c r="BS547" i="1"/>
  <c r="BS546" i="1"/>
  <c r="BS528" i="1"/>
  <c r="BS524" i="1"/>
  <c r="BS517" i="1"/>
  <c r="BS509" i="1"/>
  <c r="BS506" i="1"/>
  <c r="BS504" i="1"/>
  <c r="BS495" i="1"/>
  <c r="BS1553" i="1"/>
  <c r="BS1524" i="1"/>
  <c r="BS1521" i="1"/>
  <c r="BS1477" i="1"/>
  <c r="BS1428" i="1"/>
  <c r="BS1438" i="1"/>
  <c r="BS1401" i="1"/>
  <c r="BS1384" i="1"/>
  <c r="BS1330" i="1"/>
  <c r="BS1303" i="1"/>
  <c r="BS1273" i="1"/>
  <c r="BS1279" i="1"/>
  <c r="BS1291" i="1"/>
  <c r="BS1362" i="1"/>
  <c r="BS1210" i="1"/>
  <c r="BS1238" i="1"/>
  <c r="BS1207" i="1"/>
  <c r="BS1202" i="1"/>
  <c r="BS1197" i="1"/>
  <c r="BS1166" i="1"/>
  <c r="BS1137" i="1"/>
  <c r="BS1104" i="1"/>
  <c r="BS1099" i="1"/>
  <c r="BS1123" i="1"/>
  <c r="BS1089" i="1"/>
  <c r="BS938" i="1"/>
  <c r="BS989" i="1"/>
  <c r="BS919" i="1"/>
  <c r="BS1036" i="1"/>
  <c r="BS856" i="1"/>
  <c r="BS837" i="1"/>
  <c r="BS823" i="1"/>
  <c r="BS829" i="1"/>
  <c r="BS804" i="1"/>
  <c r="BS816" i="1"/>
  <c r="BS806" i="1"/>
  <c r="BS802" i="1"/>
  <c r="BS809" i="1"/>
  <c r="BS788" i="1"/>
  <c r="BS777" i="1"/>
  <c r="BS775" i="1"/>
  <c r="BS769" i="1"/>
  <c r="BS773" i="1"/>
  <c r="BS758" i="1"/>
  <c r="BS744" i="1"/>
  <c r="BS742" i="1"/>
  <c r="BS733" i="1"/>
  <c r="BS738" i="1"/>
  <c r="BS727" i="1"/>
  <c r="BS720" i="1"/>
  <c r="BS718" i="1"/>
  <c r="BS713" i="1"/>
  <c r="BS697" i="1"/>
  <c r="BS703" i="1"/>
  <c r="BS684" i="1"/>
  <c r="BS689" i="1"/>
  <c r="BS690" i="1"/>
  <c r="BS644" i="1"/>
  <c r="BS634" i="1"/>
  <c r="BS667" i="1"/>
  <c r="BS629" i="1"/>
  <c r="BS648" i="1"/>
  <c r="BS657" i="1"/>
  <c r="BS635" i="1"/>
  <c r="BS643" i="1"/>
  <c r="BS652" i="1"/>
  <c r="BS618" i="1"/>
  <c r="BS519" i="1"/>
  <c r="BS605" i="1"/>
  <c r="BS597" i="1"/>
  <c r="BS599" i="1"/>
  <c r="BS590" i="1"/>
  <c r="BS582" i="1"/>
  <c r="BS586" i="1"/>
  <c r="BS572" i="1"/>
  <c r="BS550" i="1"/>
  <c r="BS545" i="1"/>
  <c r="BS563" i="1"/>
  <c r="BS543" i="1"/>
  <c r="BS552" i="1"/>
  <c r="BS530" i="1"/>
  <c r="BS523" i="1"/>
  <c r="BS515" i="1"/>
  <c r="BS505" i="1"/>
  <c r="BS501" i="1"/>
  <c r="BS497" i="1"/>
  <c r="BS494" i="1"/>
  <c r="BS491" i="1"/>
  <c r="BS1541" i="1"/>
  <c r="BS1510" i="1"/>
  <c r="BS1498" i="1"/>
  <c r="BS1453" i="1"/>
  <c r="BS1408" i="1"/>
  <c r="BS1442" i="1"/>
  <c r="BS1391" i="1"/>
  <c r="BS1387" i="1"/>
  <c r="BS1357" i="1"/>
  <c r="BS1331" i="1"/>
  <c r="BS1304" i="1"/>
  <c r="BS1310" i="1"/>
  <c r="BS1319" i="1"/>
  <c r="BS1283" i="1"/>
  <c r="BS1206" i="1"/>
  <c r="BS1212" i="1"/>
  <c r="BS1214" i="1"/>
  <c r="BS1199" i="1"/>
  <c r="BS1181" i="1"/>
  <c r="BS1163" i="1"/>
  <c r="BS1149" i="1"/>
  <c r="BS1113" i="1"/>
  <c r="BS1124" i="1"/>
  <c r="BS1080" i="1"/>
  <c r="BS1076" i="1"/>
  <c r="BS975" i="1"/>
  <c r="BS1042" i="1"/>
  <c r="BS965" i="1"/>
  <c r="BS863" i="1"/>
  <c r="BS850" i="1"/>
  <c r="BS841" i="1"/>
  <c r="BS830" i="1"/>
  <c r="BS831" i="1"/>
  <c r="BS810" i="1"/>
  <c r="BS800" i="1"/>
  <c r="BS794" i="1"/>
  <c r="BS803" i="1"/>
  <c r="BS793" i="1"/>
  <c r="BS787" i="1"/>
  <c r="BS782" i="1"/>
  <c r="BS774" i="1"/>
  <c r="BS765" i="1"/>
  <c r="BS760" i="1"/>
  <c r="BS757" i="1"/>
  <c r="BS754" i="1"/>
  <c r="BS752" i="1"/>
  <c r="BS729" i="1"/>
  <c r="BS730" i="1"/>
  <c r="BS726" i="1"/>
  <c r="BS723" i="1"/>
  <c r="BS711" i="1"/>
  <c r="BS693" i="1"/>
  <c r="BS705" i="1"/>
  <c r="BS701" i="1"/>
  <c r="BS688" i="1"/>
  <c r="BS676" i="1"/>
  <c r="BS692" i="1"/>
  <c r="BS631" i="1"/>
  <c r="BS622" i="1"/>
  <c r="BS626" i="1"/>
  <c r="BS663" i="1"/>
  <c r="BS672" i="1"/>
  <c r="BS666" i="1"/>
  <c r="BS624" i="1"/>
  <c r="BS671" i="1"/>
  <c r="BS639" i="1"/>
  <c r="BS615" i="1"/>
  <c r="BS612" i="1"/>
  <c r="BS609" i="1"/>
  <c r="BS600" i="1"/>
  <c r="BS594" i="1"/>
  <c r="BS587" i="1"/>
  <c r="BS584" i="1"/>
  <c r="BS575" i="1"/>
  <c r="BS537" i="1"/>
  <c r="BS561" i="1"/>
  <c r="BS544" i="1"/>
  <c r="BS539" i="1"/>
  <c r="BS568" i="1"/>
  <c r="BS562" i="1"/>
  <c r="BS534" i="1"/>
  <c r="BS529" i="1"/>
  <c r="BS522" i="1"/>
  <c r="BS514" i="1"/>
  <c r="BS512" i="1"/>
  <c r="BS500" i="1"/>
  <c r="BS496" i="1"/>
  <c r="BS498" i="1"/>
  <c r="BS1537" i="1"/>
  <c r="BS1523" i="1"/>
  <c r="BS1504" i="1"/>
  <c r="BS1482" i="1"/>
  <c r="BS1440" i="1"/>
  <c r="BS1415" i="1"/>
  <c r="BS1396" i="1"/>
  <c r="BS1376" i="1"/>
  <c r="BS1287" i="1"/>
  <c r="BS1268" i="1"/>
  <c r="BS1366" i="1"/>
  <c r="BS1370" i="1"/>
  <c r="BS1307" i="1"/>
  <c r="BS1311" i="1"/>
  <c r="BS1254" i="1"/>
  <c r="BS1216" i="1"/>
  <c r="BS1260" i="1"/>
  <c r="BS1186" i="1"/>
  <c r="BS1194" i="1"/>
  <c r="BS1159" i="1"/>
  <c r="BS1144" i="1"/>
  <c r="BS1126" i="1"/>
  <c r="BS1092" i="1"/>
  <c r="BS1071" i="1"/>
  <c r="BS1072" i="1"/>
  <c r="BS924" i="1"/>
  <c r="BS951" i="1"/>
  <c r="BS907" i="1"/>
  <c r="BS865" i="1"/>
  <c r="BS851" i="1"/>
  <c r="BS833" i="1"/>
  <c r="BS824" i="1"/>
  <c r="BS828" i="1"/>
  <c r="BS795" i="1"/>
  <c r="BS813" i="1"/>
  <c r="BS797" i="1"/>
  <c r="BS815" i="1"/>
  <c r="BS792" i="1"/>
  <c r="BS786" i="1"/>
  <c r="BS781" i="1"/>
  <c r="BS776" i="1"/>
  <c r="BS772" i="1"/>
  <c r="BS762" i="1"/>
  <c r="BS755" i="1"/>
  <c r="BS749" i="1"/>
  <c r="BS745" i="1"/>
  <c r="BS736" i="1"/>
  <c r="BS734" i="1"/>
  <c r="BS725" i="1"/>
  <c r="BS721" i="1"/>
  <c r="BS710" i="1"/>
  <c r="BS696" i="1"/>
  <c r="BS700" i="1"/>
  <c r="BS708" i="1"/>
  <c r="BS691" i="1"/>
  <c r="BS675" i="1"/>
  <c r="BS677" i="1"/>
  <c r="BS656" i="1"/>
  <c r="BS669" i="1"/>
  <c r="BS654" i="1"/>
  <c r="BS638" i="1"/>
  <c r="BS641" i="1"/>
  <c r="BS649" i="1"/>
  <c r="BS658" i="1"/>
  <c r="BS636" i="1"/>
  <c r="BS627" i="1"/>
  <c r="BS617" i="1"/>
  <c r="BS613" i="1"/>
  <c r="BS606" i="1"/>
  <c r="BS601" i="1"/>
  <c r="BS593" i="1"/>
  <c r="BS579" i="1"/>
  <c r="BS585" i="1"/>
  <c r="BS576" i="1"/>
  <c r="BS565" i="1"/>
  <c r="BS566" i="1"/>
  <c r="BS567" i="1"/>
  <c r="BS538" i="1"/>
  <c r="BS556" i="1"/>
  <c r="BS532" i="1"/>
  <c r="BS527" i="1"/>
  <c r="BS521" i="1"/>
  <c r="BS516" i="1"/>
  <c r="BS513" i="1"/>
  <c r="BS1549" i="1"/>
  <c r="BS1533" i="1"/>
  <c r="BS1517" i="1"/>
  <c r="BS1497" i="1"/>
  <c r="BS1444" i="1"/>
  <c r="BS1413" i="1"/>
  <c r="BS1443" i="1"/>
  <c r="BS1397" i="1"/>
  <c r="BS1372" i="1"/>
  <c r="BS1294" i="1"/>
  <c r="BS1264" i="1"/>
  <c r="BS1367" i="1"/>
  <c r="BS1277" i="1"/>
  <c r="BS1288" i="1"/>
  <c r="BS1321" i="1"/>
  <c r="BS1258" i="1"/>
  <c r="BS1220" i="1"/>
  <c r="BS1211" i="1"/>
  <c r="BS1191" i="1"/>
  <c r="BS1169" i="1"/>
  <c r="BS1141" i="1"/>
  <c r="BS1434" i="1"/>
  <c r="BS1339" i="1"/>
  <c r="BS1227" i="1"/>
  <c r="BS1148" i="1"/>
  <c r="BS1078" i="1"/>
  <c r="BS1023" i="1"/>
  <c r="BS848" i="1"/>
  <c r="BS820" i="1"/>
  <c r="BS811" i="1"/>
  <c r="BS784" i="1"/>
  <c r="BS763" i="1"/>
  <c r="BS746" i="1"/>
  <c r="BS737" i="1"/>
  <c r="BS712" i="1"/>
  <c r="BS694" i="1"/>
  <c r="BS681" i="1"/>
  <c r="BS650" i="1"/>
  <c r="BS642" i="1"/>
  <c r="BS621" i="1"/>
  <c r="BS604" i="1"/>
  <c r="BS581" i="1"/>
  <c r="BS540" i="1"/>
  <c r="BS541" i="1"/>
  <c r="BS531" i="1"/>
  <c r="BS508" i="1"/>
  <c r="BS490" i="1"/>
  <c r="BS1412" i="1"/>
  <c r="BS1306" i="1"/>
  <c r="BS1237" i="1"/>
  <c r="BS1108" i="1"/>
  <c r="BS1067" i="1"/>
  <c r="BS925" i="1"/>
  <c r="BS844" i="1"/>
  <c r="BS807" i="1"/>
  <c r="BS817" i="1"/>
  <c r="BS779" i="1"/>
  <c r="BS759" i="1"/>
  <c r="BS748" i="1"/>
  <c r="BS722" i="1"/>
  <c r="BS702" i="1"/>
  <c r="BS678" i="1"/>
  <c r="BS660" i="1"/>
  <c r="BS640" i="1"/>
  <c r="BS645" i="1"/>
  <c r="BS620" i="1"/>
  <c r="BS596" i="1"/>
  <c r="BS580" i="1"/>
  <c r="BS555" i="1"/>
  <c r="BS542" i="1"/>
  <c r="BS525" i="1"/>
  <c r="BS507" i="1"/>
  <c r="BS16" i="1"/>
  <c r="BS1554" i="1"/>
  <c r="BS1414" i="1"/>
  <c r="BS1312" i="1"/>
  <c r="BS1183" i="1"/>
  <c r="BS1128" i="1"/>
  <c r="BS1062" i="1"/>
  <c r="BS1011" i="1"/>
  <c r="BS832" i="1"/>
  <c r="BS818" i="1"/>
  <c r="BS805" i="1"/>
  <c r="BS780" i="1"/>
  <c r="BS767" i="1"/>
  <c r="BS750" i="1"/>
  <c r="BS724" i="1"/>
  <c r="BS706" i="1"/>
  <c r="BS682" i="1"/>
  <c r="BS625" i="1"/>
  <c r="BS623" i="1"/>
  <c r="BS673" i="1"/>
  <c r="BS616" i="1"/>
  <c r="BS602" i="1"/>
  <c r="BS577" i="1"/>
  <c r="BS564" i="1"/>
  <c r="BS535" i="1"/>
  <c r="BS526" i="1"/>
  <c r="BS511" i="1"/>
  <c r="BS1530" i="1"/>
  <c r="BS1386" i="1"/>
  <c r="BS1272" i="1"/>
  <c r="BS1174" i="1"/>
  <c r="BS1118" i="1"/>
  <c r="BS891" i="1"/>
  <c r="BS864" i="1"/>
  <c r="BS822" i="1"/>
  <c r="BS798" i="1"/>
  <c r="BS791" i="1"/>
  <c r="BS770" i="1"/>
  <c r="BS740" i="1"/>
  <c r="BS735" i="1"/>
  <c r="BS714" i="1"/>
  <c r="BS707" i="1"/>
  <c r="BS679" i="1"/>
  <c r="BS637" i="1"/>
  <c r="BS630" i="1"/>
  <c r="BS662" i="1"/>
  <c r="BS611" i="1"/>
  <c r="BS591" i="1"/>
  <c r="BS571" i="1"/>
  <c r="BS554" i="1"/>
  <c r="BS536" i="1"/>
  <c r="BS518" i="1"/>
  <c r="BS503" i="1"/>
  <c r="BS1365" i="1"/>
  <c r="BS997" i="1"/>
  <c r="BS801" i="1"/>
  <c r="BS768" i="1"/>
  <c r="BS732" i="1"/>
  <c r="BS687" i="1"/>
  <c r="BS655" i="1"/>
  <c r="BS610" i="1"/>
  <c r="BS533" i="1"/>
  <c r="BS499" i="1"/>
  <c r="BS1511" i="1"/>
  <c r="BS1295" i="1"/>
  <c r="BS1281" i="1"/>
  <c r="BS1153" i="1"/>
  <c r="BS1097" i="1"/>
  <c r="BS1029" i="1"/>
  <c r="BS862" i="1"/>
  <c r="BS825" i="1"/>
  <c r="BS796" i="1"/>
  <c r="BS790" i="1"/>
  <c r="BS761" i="1"/>
  <c r="BS751" i="1"/>
  <c r="BS739" i="1"/>
  <c r="BS715" i="1"/>
  <c r="BS704" i="1"/>
  <c r="BS683" i="1"/>
  <c r="BS628" i="1"/>
  <c r="BS664" i="1"/>
  <c r="BS665" i="1"/>
  <c r="BS608" i="1"/>
  <c r="BS592" i="1"/>
  <c r="BS553" i="1"/>
  <c r="BS557" i="1"/>
  <c r="BS520" i="1"/>
  <c r="BS502" i="1"/>
  <c r="BS1500" i="1"/>
  <c r="BS1251" i="1"/>
  <c r="BS1147" i="1"/>
  <c r="BS1073" i="1"/>
  <c r="BS849" i="1"/>
  <c r="BS821" i="1"/>
  <c r="BS785" i="1"/>
  <c r="BS747" i="1"/>
  <c r="BS716" i="1"/>
  <c r="BS698" i="1"/>
  <c r="BS647" i="1"/>
  <c r="BS633" i="1"/>
  <c r="BS583" i="1"/>
  <c r="BS548" i="1"/>
  <c r="BS510" i="1"/>
  <c r="BS488" i="1"/>
  <c r="BS489" i="1"/>
  <c r="BS487" i="1"/>
  <c r="BS485" i="1"/>
  <c r="BS484" i="1"/>
  <c r="BS486" i="1"/>
  <c r="BS440" i="1"/>
  <c r="BS433" i="1"/>
  <c r="BS473" i="1"/>
  <c r="BS465" i="1"/>
  <c r="BS437" i="1"/>
  <c r="BS479" i="1"/>
  <c r="BS436" i="1"/>
  <c r="BS456" i="1"/>
  <c r="BS447" i="1"/>
  <c r="BS462" i="1"/>
  <c r="BS461" i="1"/>
  <c r="BS478" i="1"/>
  <c r="BS429" i="1"/>
  <c r="BS459" i="1"/>
  <c r="BS482" i="1"/>
  <c r="BS450" i="1"/>
  <c r="BS481" i="1"/>
  <c r="BS438" i="1"/>
  <c r="BS441" i="1"/>
  <c r="BS439" i="1"/>
  <c r="BS446" i="1"/>
  <c r="BS434" i="1"/>
  <c r="BS468" i="1"/>
  <c r="BS457" i="1"/>
  <c r="BS472" i="1"/>
  <c r="BS444" i="1"/>
  <c r="BS458" i="1"/>
  <c r="BS476" i="1"/>
  <c r="BS455" i="1"/>
  <c r="BS475" i="1"/>
  <c r="BS431" i="1"/>
  <c r="BS435" i="1"/>
  <c r="BS471" i="1"/>
  <c r="BS451" i="1"/>
  <c r="BS466" i="1"/>
  <c r="BS483" i="1"/>
  <c r="BS467" i="1"/>
  <c r="BS470" i="1"/>
  <c r="BS443" i="1"/>
  <c r="BS469" i="1"/>
  <c r="BS448" i="1"/>
  <c r="BS480" i="1"/>
  <c r="BS452" i="1"/>
  <c r="BS442" i="1"/>
  <c r="BS453" i="1"/>
  <c r="BS445" i="1"/>
  <c r="BS460" i="1"/>
  <c r="BS477" i="1"/>
  <c r="BS430" i="1"/>
  <c r="BS464" i="1"/>
  <c r="BS454" i="1"/>
  <c r="BS463" i="1"/>
  <c r="BS432" i="1"/>
  <c r="BS474" i="1"/>
  <c r="BS449" i="1"/>
  <c r="BS427" i="1"/>
  <c r="BS426" i="1"/>
  <c r="BS428" i="1"/>
  <c r="BS424" i="1"/>
  <c r="BS422" i="1"/>
  <c r="BS423" i="1"/>
  <c r="BS425" i="1"/>
  <c r="BS421" i="1"/>
  <c r="BS417" i="1"/>
  <c r="BS420" i="1"/>
  <c r="BS418" i="1"/>
  <c r="BS419" i="1"/>
  <c r="BS416" i="1"/>
  <c r="BS414" i="1"/>
  <c r="BS402" i="1"/>
  <c r="BS404" i="1"/>
  <c r="BS410" i="1"/>
  <c r="BS406" i="1"/>
  <c r="BS393" i="1"/>
  <c r="BS398" i="1"/>
  <c r="BS395" i="1"/>
  <c r="BS390" i="1"/>
  <c r="BS391" i="1"/>
  <c r="BS388" i="1"/>
  <c r="BS389" i="1"/>
  <c r="BS384" i="1"/>
  <c r="BS382" i="1"/>
  <c r="BS387" i="1"/>
  <c r="BS379" i="1"/>
  <c r="BS381" i="1"/>
  <c r="BS385" i="1"/>
  <c r="BS383" i="1"/>
  <c r="BS380" i="1"/>
  <c r="BS386" i="1"/>
  <c r="BS378" i="1"/>
  <c r="BS377" i="1"/>
  <c r="BS376" i="1"/>
  <c r="BS375" i="1"/>
  <c r="BS374" i="1"/>
  <c r="BS373" i="1"/>
  <c r="BS361" i="1"/>
  <c r="BS369" i="1"/>
  <c r="BS367" i="1"/>
  <c r="BS364" i="1"/>
  <c r="BS363" i="1"/>
  <c r="BS362" i="1"/>
  <c r="BS370" i="1"/>
  <c r="BS368" i="1"/>
  <c r="BS366" i="1"/>
  <c r="BS372" i="1"/>
  <c r="BS365" i="1"/>
  <c r="BS371" i="1"/>
  <c r="BS357" i="1"/>
  <c r="BS358" i="1"/>
  <c r="BS359" i="1"/>
  <c r="BS360" i="1"/>
  <c r="BS355" i="1"/>
  <c r="BS354" i="1"/>
  <c r="BS350" i="1"/>
  <c r="BS353" i="1"/>
  <c r="BS356" i="1"/>
  <c r="BS351" i="1"/>
  <c r="BS352" i="1"/>
  <c r="BS349" i="1"/>
  <c r="BS344" i="1"/>
  <c r="BS345" i="1"/>
  <c r="BS348" i="1"/>
  <c r="BS346" i="1"/>
  <c r="BS347" i="1"/>
  <c r="BS343" i="1"/>
  <c r="BS342" i="1"/>
  <c r="BS341" i="1"/>
  <c r="BS340" i="1"/>
  <c r="BS339" i="1"/>
  <c r="BS338" i="1"/>
  <c r="BS337" i="1"/>
  <c r="BS335" i="1"/>
  <c r="BS336" i="1"/>
  <c r="BS334" i="1"/>
  <c r="BS322" i="1"/>
  <c r="BS331" i="1"/>
  <c r="BS327" i="1"/>
  <c r="BS323" i="1"/>
  <c r="BS320" i="1"/>
  <c r="BS333" i="1"/>
  <c r="BS329" i="1"/>
  <c r="BS326" i="1"/>
  <c r="BS330" i="1"/>
  <c r="BS332" i="1"/>
  <c r="BS328" i="1"/>
  <c r="BS324" i="1"/>
  <c r="BS325" i="1"/>
  <c r="BS321" i="1"/>
  <c r="BS319" i="1"/>
  <c r="BS317" i="1"/>
  <c r="BS318" i="1"/>
  <c r="BS316" i="1"/>
  <c r="BS314" i="1"/>
  <c r="BS302" i="1"/>
  <c r="BS303" i="1"/>
  <c r="BS308" i="1"/>
  <c r="BS301" i="1"/>
  <c r="BS315" i="1"/>
  <c r="BS305" i="1"/>
  <c r="BS307" i="1"/>
  <c r="BS309" i="1"/>
  <c r="BS313" i="1"/>
  <c r="BS311" i="1"/>
  <c r="BS310" i="1"/>
  <c r="BS306" i="1"/>
  <c r="BS304" i="1"/>
  <c r="BS312" i="1"/>
  <c r="BS300" i="1"/>
  <c r="BS299" i="1"/>
  <c r="BS298" i="1"/>
  <c r="BS297" i="1"/>
  <c r="BS294" i="1"/>
  <c r="BS287" i="1"/>
  <c r="BS291" i="1"/>
  <c r="BS281" i="1"/>
  <c r="BS284" i="1"/>
  <c r="BS290" i="1"/>
  <c r="BS285" i="1"/>
  <c r="BS288" i="1"/>
  <c r="BS296" i="1"/>
  <c r="BS286" i="1"/>
  <c r="BS295" i="1"/>
  <c r="BS283" i="1"/>
  <c r="BS293" i="1"/>
  <c r="BS292" i="1"/>
  <c r="BS289" i="1"/>
  <c r="BS282" i="1"/>
  <c r="BS278" i="1"/>
  <c r="BS277" i="1"/>
  <c r="BS280" i="1"/>
  <c r="BS275" i="1"/>
  <c r="BS279" i="1"/>
  <c r="BS276" i="1"/>
  <c r="BS262" i="1"/>
  <c r="BS266" i="1"/>
  <c r="BS264" i="1"/>
  <c r="BS268" i="1"/>
  <c r="BS269" i="1"/>
  <c r="BS274" i="1"/>
  <c r="BS265" i="1"/>
  <c r="BS273" i="1"/>
  <c r="BS263" i="1"/>
  <c r="BS267" i="1"/>
  <c r="BS271" i="1"/>
  <c r="BS272" i="1"/>
  <c r="BS270" i="1"/>
  <c r="BS247" i="1"/>
  <c r="BS256" i="1"/>
  <c r="BS250" i="1"/>
  <c r="BS258" i="1"/>
  <c r="BS259" i="1"/>
  <c r="BS260" i="1"/>
  <c r="BS252" i="1"/>
  <c r="BS251" i="1"/>
  <c r="BS254" i="1"/>
  <c r="BS249" i="1"/>
  <c r="BS246" i="1"/>
  <c r="BS261" i="1"/>
  <c r="BS248" i="1"/>
  <c r="BS253" i="1"/>
  <c r="BS255" i="1"/>
  <c r="BS257" i="1"/>
  <c r="BS245" i="1"/>
  <c r="BS243" i="1"/>
  <c r="BS235" i="1"/>
  <c r="BS239" i="1"/>
  <c r="BS241" i="1"/>
  <c r="BS237" i="1"/>
  <c r="BS240" i="1"/>
  <c r="BS238" i="1"/>
  <c r="BS236" i="1"/>
  <c r="BS244" i="1"/>
  <c r="BS242" i="1"/>
  <c r="BS234" i="1"/>
  <c r="BS233" i="1"/>
  <c r="BS232" i="1"/>
  <c r="BS231" i="1"/>
  <c r="BS228" i="1"/>
  <c r="BS229" i="1"/>
  <c r="BS230" i="1"/>
  <c r="BS227" i="1"/>
  <c r="BS218" i="1"/>
  <c r="BS221" i="1"/>
  <c r="BS226" i="1"/>
  <c r="BS223" i="1"/>
  <c r="BS222" i="1"/>
  <c r="BS219" i="1"/>
  <c r="BS225" i="1"/>
  <c r="BS220" i="1"/>
  <c r="BS216" i="1"/>
  <c r="BS217" i="1"/>
  <c r="BS215" i="1"/>
  <c r="BS204" i="1"/>
  <c r="BS206" i="1"/>
  <c r="BS211" i="1"/>
  <c r="BS210" i="1"/>
  <c r="BS209" i="1"/>
  <c r="BS208" i="1"/>
  <c r="BS212" i="1"/>
  <c r="BS207" i="1"/>
  <c r="BS213" i="1"/>
  <c r="BS205" i="1"/>
  <c r="BS214" i="1"/>
  <c r="BS202" i="1"/>
  <c r="BS203" i="1"/>
  <c r="BS198" i="1"/>
  <c r="BS199" i="1"/>
  <c r="BS201" i="1"/>
  <c r="BS200" i="1"/>
  <c r="BS197" i="1"/>
  <c r="BS195" i="1"/>
  <c r="BS196" i="1"/>
  <c r="BS193" i="1"/>
  <c r="BS194" i="1"/>
  <c r="BS192" i="1"/>
  <c r="BS189" i="1"/>
  <c r="BS190" i="1"/>
  <c r="BS191" i="1"/>
  <c r="BS188" i="1"/>
  <c r="BS187" i="1"/>
  <c r="BS186" i="1"/>
  <c r="BS185" i="1"/>
  <c r="BS183" i="1"/>
  <c r="BS182" i="1"/>
  <c r="BS184" i="1"/>
  <c r="BS181" i="1"/>
  <c r="BS170" i="1"/>
  <c r="BS174" i="1"/>
  <c r="BS177" i="1"/>
  <c r="BS180" i="1"/>
  <c r="BS175" i="1"/>
  <c r="BS173" i="1"/>
  <c r="BS179" i="1"/>
  <c r="BS178" i="1"/>
  <c r="BS171" i="1"/>
  <c r="BS172" i="1"/>
  <c r="BS176" i="1"/>
  <c r="BS167" i="1"/>
  <c r="BS165" i="1"/>
  <c r="BS168" i="1"/>
  <c r="BS164" i="1"/>
  <c r="BS161" i="1"/>
  <c r="BS162" i="1"/>
  <c r="BS160" i="1"/>
  <c r="BS166" i="1"/>
  <c r="BS163" i="1"/>
  <c r="BS159" i="1"/>
  <c r="BS158" i="1"/>
  <c r="BS157" i="1"/>
  <c r="BS154" i="1"/>
  <c r="BS155" i="1"/>
  <c r="BS156" i="1"/>
  <c r="BS146" i="1"/>
  <c r="BS150" i="1"/>
  <c r="BS139" i="1"/>
  <c r="BS152" i="1"/>
  <c r="BS148" i="1"/>
  <c r="BS137" i="1"/>
  <c r="BS120" i="1"/>
  <c r="BS129" i="1"/>
  <c r="BS144" i="1"/>
  <c r="BS133" i="1"/>
  <c r="BS151" i="1"/>
  <c r="BS142" i="1"/>
  <c r="BS131" i="1"/>
  <c r="BS128" i="1"/>
  <c r="BS121" i="1"/>
  <c r="BS153" i="1"/>
  <c r="BS136" i="1"/>
  <c r="BS127" i="1"/>
  <c r="BS122" i="1"/>
  <c r="BS130" i="1"/>
  <c r="BS125" i="1"/>
  <c r="BS123" i="1"/>
  <c r="BS124" i="1"/>
  <c r="BS119" i="1"/>
  <c r="BS149" i="1"/>
  <c r="BS138" i="1"/>
  <c r="BS135" i="1"/>
  <c r="BS147" i="1"/>
  <c r="BS134" i="1"/>
  <c r="BS140" i="1"/>
  <c r="BS143" i="1"/>
  <c r="BS132" i="1"/>
  <c r="BS145" i="1"/>
  <c r="BS141" i="1"/>
  <c r="BS126" i="1"/>
  <c r="BS114" i="1"/>
  <c r="BS118" i="1"/>
  <c r="BS113" i="1"/>
  <c r="BS116" i="1"/>
  <c r="BS117" i="1"/>
  <c r="BS115" i="1"/>
  <c r="BS112" i="1"/>
  <c r="BS104" i="1"/>
  <c r="BS107" i="1"/>
  <c r="BS110" i="1"/>
  <c r="BS109" i="1"/>
  <c r="BS105" i="1"/>
  <c r="BS111" i="1"/>
  <c r="BS108" i="1"/>
  <c r="BS106" i="1"/>
  <c r="BS101" i="1"/>
  <c r="BS93" i="1"/>
  <c r="BS96" i="1"/>
  <c r="BS98" i="1"/>
  <c r="BS102" i="1"/>
  <c r="BS94" i="1"/>
  <c r="BS92" i="1"/>
  <c r="BS95" i="1"/>
  <c r="BS100" i="1"/>
  <c r="BS90" i="1"/>
  <c r="BS97" i="1"/>
  <c r="BS99" i="1"/>
  <c r="BS91" i="1"/>
  <c r="BS103" i="1"/>
  <c r="BS89" i="1"/>
  <c r="BS83" i="1"/>
  <c r="BS79" i="1"/>
  <c r="BS80" i="1"/>
  <c r="BS81" i="1"/>
  <c r="BS85" i="1"/>
  <c r="BS82" i="1"/>
  <c r="BS88" i="1"/>
  <c r="BS87" i="1"/>
  <c r="BS78" i="1"/>
  <c r="BS86" i="1"/>
  <c r="BS84" i="1"/>
  <c r="BS77" i="1"/>
  <c r="BS72" i="1"/>
  <c r="BS63" i="1"/>
  <c r="BS57" i="1"/>
  <c r="BS51" i="1"/>
  <c r="BS45" i="1"/>
  <c r="BS39" i="1"/>
  <c r="BS33" i="1"/>
  <c r="BS25" i="1"/>
  <c r="BS19" i="1"/>
  <c r="BS12" i="1"/>
  <c r="BS73" i="1"/>
  <c r="BS67" i="1"/>
  <c r="BQ76" i="1"/>
  <c r="BQ67" i="1"/>
  <c r="BQ73" i="1"/>
  <c r="BQ68" i="1"/>
  <c r="BQ71" i="1"/>
  <c r="BQ75" i="1"/>
  <c r="BQ72" i="1"/>
  <c r="BQ69" i="1"/>
  <c r="BQ77" i="1"/>
  <c r="BQ74" i="1"/>
  <c r="BQ70" i="1"/>
  <c r="BR1373" i="1"/>
  <c r="BR1376" i="1"/>
  <c r="BR1379" i="1"/>
  <c r="BR1382" i="1"/>
  <c r="BR1385" i="1"/>
  <c r="BR1372" i="1"/>
  <c r="BR1375" i="1"/>
  <c r="BR1378" i="1"/>
  <c r="BR1381" i="1"/>
  <c r="BR1384" i="1"/>
  <c r="BR1387" i="1"/>
  <c r="BR1374" i="1"/>
  <c r="BR1377" i="1"/>
  <c r="BR1380" i="1"/>
  <c r="BR1383" i="1"/>
  <c r="BR1386" i="1"/>
  <c r="BR1371" i="1"/>
  <c r="BR1370" i="1"/>
  <c r="BR1369" i="1"/>
  <c r="BR1367" i="1"/>
  <c r="BR1366" i="1"/>
  <c r="BR1368" i="1"/>
  <c r="BR1358" i="1"/>
  <c r="BR1361" i="1"/>
  <c r="BR1364" i="1"/>
  <c r="BR1357" i="1"/>
  <c r="BR1360" i="1"/>
  <c r="BR1363" i="1"/>
  <c r="BR1359" i="1"/>
  <c r="BR1362" i="1"/>
  <c r="BR1365" i="1"/>
  <c r="BR1349" i="1"/>
  <c r="BR1352" i="1"/>
  <c r="BR1355" i="1"/>
  <c r="BR1348" i="1"/>
  <c r="BR1351" i="1"/>
  <c r="BR1354" i="1"/>
  <c r="BR1350" i="1"/>
  <c r="BR1353" i="1"/>
  <c r="BR1356" i="1"/>
  <c r="BR1320" i="1"/>
  <c r="BR1323" i="1"/>
  <c r="BR1326" i="1"/>
  <c r="BR1329" i="1"/>
  <c r="BR1332" i="1"/>
  <c r="BR1335" i="1"/>
  <c r="BR1338" i="1"/>
  <c r="BR1341" i="1"/>
  <c r="BR1344" i="1"/>
  <c r="BR1347" i="1"/>
  <c r="BR1319" i="1"/>
  <c r="BR1322" i="1"/>
  <c r="BR1325" i="1"/>
  <c r="BR1328" i="1"/>
  <c r="BR1331" i="1"/>
  <c r="BR1334" i="1"/>
  <c r="BR1337" i="1"/>
  <c r="BR1340" i="1"/>
  <c r="BR1343" i="1"/>
  <c r="BR1346" i="1"/>
  <c r="BR1321" i="1"/>
  <c r="BR1324" i="1"/>
  <c r="BR1327" i="1"/>
  <c r="BR1330" i="1"/>
  <c r="BR1333" i="1"/>
  <c r="BR1336" i="1"/>
  <c r="BR1339" i="1"/>
  <c r="BR1342" i="1"/>
  <c r="BR1345" i="1"/>
  <c r="BR914" i="1"/>
  <c r="BR956" i="1"/>
  <c r="BR915" i="1"/>
  <c r="BR935" i="1"/>
  <c r="BR876" i="1"/>
  <c r="BR888" i="1"/>
  <c r="BR904" i="1"/>
  <c r="BR928" i="1"/>
  <c r="BR874" i="1"/>
  <c r="BR911" i="1"/>
  <c r="BR934" i="1"/>
  <c r="BR957" i="1"/>
  <c r="BR974" i="1"/>
  <c r="BR982" i="1"/>
  <c r="BR993" i="1"/>
  <c r="BR1001" i="1"/>
  <c r="BR1011" i="1"/>
  <c r="BR1020" i="1"/>
  <c r="BR1029" i="1"/>
  <c r="BR1039" i="1"/>
  <c r="BR1044" i="1"/>
  <c r="BR1055" i="1"/>
  <c r="BR943" i="1"/>
  <c r="BR967" i="1"/>
  <c r="BR885" i="1"/>
  <c r="BR966" i="1"/>
  <c r="BR879" i="1"/>
  <c r="BR898" i="1"/>
  <c r="BR917" i="1"/>
  <c r="BR947" i="1"/>
  <c r="BR892" i="1"/>
  <c r="BR921" i="1"/>
  <c r="BR944" i="1"/>
  <c r="BR969" i="1"/>
  <c r="BR978" i="1"/>
  <c r="BR985" i="1"/>
  <c r="BR997" i="1"/>
  <c r="BR1008" i="1"/>
  <c r="BR1014" i="1"/>
  <c r="BR1026" i="1"/>
  <c r="BR1032" i="1"/>
  <c r="BR1035" i="1"/>
  <c r="BR1051" i="1"/>
  <c r="BR1058" i="1"/>
  <c r="BR954" i="1"/>
  <c r="BR906" i="1"/>
  <c r="BR930" i="1"/>
  <c r="BR872" i="1"/>
  <c r="BR887" i="1"/>
  <c r="BR902" i="1"/>
  <c r="BR931" i="1"/>
  <c r="BR870" i="1"/>
  <c r="BR907" i="1"/>
  <c r="BR929" i="1"/>
  <c r="BR955" i="1"/>
  <c r="BR973" i="1"/>
  <c r="BR983" i="1"/>
  <c r="BR989" i="1"/>
  <c r="BR1000" i="1"/>
  <c r="BR1009" i="1"/>
  <c r="BR1017" i="1"/>
  <c r="BR1027" i="1"/>
  <c r="BR1040" i="1"/>
  <c r="BR1045" i="1"/>
  <c r="BR1053" i="1"/>
  <c r="BR865" i="1"/>
  <c r="BR862" i="1"/>
  <c r="BR852" i="1"/>
  <c r="BR857" i="1"/>
  <c r="BR854" i="1"/>
  <c r="BR850" i="1"/>
  <c r="BR847" i="1"/>
  <c r="BR839" i="1"/>
  <c r="BR838" i="1"/>
  <c r="BR837" i="1"/>
  <c r="BR836" i="1"/>
  <c r="BR823" i="1"/>
  <c r="BR825" i="1"/>
  <c r="BR832" i="1"/>
  <c r="BR827" i="1"/>
  <c r="BR820" i="1"/>
  <c r="BR933" i="1"/>
  <c r="BR961" i="1"/>
  <c r="BR881" i="1"/>
  <c r="BR963" i="1"/>
  <c r="BR878" i="1"/>
  <c r="BR891" i="1"/>
  <c r="BR912" i="1"/>
  <c r="BR945" i="1"/>
  <c r="BR890" i="1"/>
  <c r="BR918" i="1"/>
  <c r="BR942" i="1"/>
  <c r="BR965" i="1"/>
  <c r="BR975" i="1"/>
  <c r="BR986" i="1"/>
  <c r="BR994" i="1"/>
  <c r="BR1003" i="1"/>
  <c r="BR1012" i="1"/>
  <c r="BR1022" i="1"/>
  <c r="BR1031" i="1"/>
  <c r="BR1036" i="1"/>
  <c r="BR1052" i="1"/>
  <c r="BR1059" i="1"/>
  <c r="BR952" i="1"/>
  <c r="BR903" i="1"/>
  <c r="BR908" i="1"/>
  <c r="BR869" i="1"/>
  <c r="BR883" i="1"/>
  <c r="BR900" i="1"/>
  <c r="BR923" i="1"/>
  <c r="BR868" i="1"/>
  <c r="BR905" i="1"/>
  <c r="BR932" i="1"/>
  <c r="BR953" i="1"/>
  <c r="BR972" i="1"/>
  <c r="BR981" i="1"/>
  <c r="BR990" i="1"/>
  <c r="BR998" i="1"/>
  <c r="BR1005" i="1"/>
  <c r="BR1018" i="1"/>
  <c r="BR1023" i="1"/>
  <c r="BR1041" i="1"/>
  <c r="BR1046" i="1"/>
  <c r="BR1054" i="1"/>
  <c r="BR926" i="1"/>
  <c r="BR960" i="1"/>
  <c r="BR941" i="1"/>
  <c r="BR950" i="1"/>
  <c r="BR877" i="1"/>
  <c r="BR894" i="1"/>
  <c r="BR910" i="1"/>
  <c r="BR939" i="1"/>
  <c r="BR884" i="1"/>
  <c r="BR916" i="1"/>
  <c r="BR940" i="1"/>
  <c r="BR962" i="1"/>
  <c r="BR976" i="1"/>
  <c r="BR987" i="1"/>
  <c r="BR995" i="1"/>
  <c r="BR1004" i="1"/>
  <c r="BR1013" i="1"/>
  <c r="BR1021" i="1"/>
  <c r="BR1030" i="1"/>
  <c r="BR1037" i="1"/>
  <c r="BR1048" i="1"/>
  <c r="BR1056" i="1"/>
  <c r="BR863" i="1"/>
  <c r="BR861" i="1"/>
  <c r="BR853" i="1"/>
  <c r="BR859" i="1"/>
  <c r="BR951" i="1"/>
  <c r="BR968" i="1"/>
  <c r="BR897" i="1"/>
  <c r="BR867" i="1"/>
  <c r="BR886" i="1"/>
  <c r="BR899" i="1"/>
  <c r="BR922" i="1"/>
  <c r="BR875" i="1"/>
  <c r="BR901" i="1"/>
  <c r="BR927" i="1"/>
  <c r="BR949" i="1"/>
  <c r="BR970" i="1"/>
  <c r="BR979" i="1"/>
  <c r="BR991" i="1"/>
  <c r="BR999" i="1"/>
  <c r="BR1006" i="1"/>
  <c r="BR1015" i="1"/>
  <c r="BR1024" i="1"/>
  <c r="BR1033" i="1"/>
  <c r="BR1043" i="1"/>
  <c r="BR1049" i="1"/>
  <c r="BR920" i="1"/>
  <c r="BR958" i="1"/>
  <c r="BR925" i="1"/>
  <c r="BR938" i="1"/>
  <c r="BR873" i="1"/>
  <c r="BR889" i="1"/>
  <c r="BR909" i="1"/>
  <c r="BR936" i="1"/>
  <c r="BR880" i="1"/>
  <c r="BR913" i="1"/>
  <c r="BR937" i="1"/>
  <c r="BR959" i="1"/>
  <c r="BR977" i="1"/>
  <c r="BR988" i="1"/>
  <c r="BR992" i="1"/>
  <c r="BR1002" i="1"/>
  <c r="BR1010" i="1"/>
  <c r="BR1019" i="1"/>
  <c r="BR1028" i="1"/>
  <c r="BR1038" i="1"/>
  <c r="BR1047" i="1"/>
  <c r="BR1057" i="1"/>
  <c r="BR948" i="1"/>
  <c r="BR964" i="1"/>
  <c r="BR893" i="1"/>
  <c r="BR866" i="1"/>
  <c r="BR882" i="1"/>
  <c r="BR895" i="1"/>
  <c r="BR919" i="1"/>
  <c r="BR871" i="1"/>
  <c r="BR896" i="1"/>
  <c r="BR924" i="1"/>
  <c r="BR946" i="1"/>
  <c r="BR971" i="1"/>
  <c r="BR980" i="1"/>
  <c r="BR984" i="1"/>
  <c r="BR996" i="1"/>
  <c r="BR1007" i="1"/>
  <c r="BR1016" i="1"/>
  <c r="BR1025" i="1"/>
  <c r="BR1034" i="1"/>
  <c r="BR1042" i="1"/>
  <c r="BR1050" i="1"/>
  <c r="BR1060" i="1"/>
  <c r="BR864" i="1"/>
  <c r="BR860" i="1"/>
  <c r="BR858" i="1"/>
  <c r="BR855" i="1"/>
  <c r="BR856" i="1"/>
  <c r="BR848" i="1"/>
  <c r="BR834" i="1"/>
  <c r="BR843" i="1"/>
  <c r="BR846" i="1"/>
  <c r="BR830" i="1"/>
  <c r="BR828" i="1"/>
  <c r="BR821" i="1"/>
  <c r="BR803" i="1"/>
  <c r="BR807" i="1"/>
  <c r="BR811" i="1"/>
  <c r="BR806" i="1"/>
  <c r="BR810" i="1"/>
  <c r="BR814" i="1"/>
  <c r="BR796" i="1"/>
  <c r="BR799" i="1"/>
  <c r="BR793" i="1"/>
  <c r="BR790" i="1"/>
  <c r="BR787" i="1"/>
  <c r="BR784" i="1"/>
  <c r="BR780" i="1"/>
  <c r="BR777" i="1"/>
  <c r="BR776" i="1"/>
  <c r="BR762" i="1"/>
  <c r="BR756" i="1"/>
  <c r="BR773" i="1"/>
  <c r="BR760" i="1"/>
  <c r="BR770" i="1"/>
  <c r="BR766" i="1"/>
  <c r="BR741" i="1"/>
  <c r="BR754" i="1"/>
  <c r="BR753" i="1"/>
  <c r="BR747" i="1"/>
  <c r="BR745" i="1"/>
  <c r="BR729" i="1"/>
  <c r="BR734" i="1"/>
  <c r="BR730" i="1"/>
  <c r="BR736" i="1"/>
  <c r="BR728" i="1"/>
  <c r="BR721" i="1"/>
  <c r="BR720" i="1"/>
  <c r="BR711" i="1"/>
  <c r="BR716" i="1"/>
  <c r="BR712" i="1"/>
  <c r="BR713" i="1"/>
  <c r="BR695" i="1"/>
  <c r="BR701" i="1"/>
  <c r="BR694" i="1"/>
  <c r="BR699" i="1"/>
  <c r="BR697" i="1"/>
  <c r="BR681" i="1"/>
  <c r="BR691" i="1"/>
  <c r="BR678" i="1"/>
  <c r="BR688" i="1"/>
  <c r="BR675" i="1"/>
  <c r="BR685" i="1"/>
  <c r="BR622" i="1"/>
  <c r="BR638" i="1"/>
  <c r="BR623" i="1"/>
  <c r="BR670" i="1"/>
  <c r="BR629" i="1"/>
  <c r="BR666" i="1"/>
  <c r="BR627" i="1"/>
  <c r="BR635" i="1"/>
  <c r="BR624" i="1"/>
  <c r="BR667" i="1"/>
  <c r="BR651" i="1"/>
  <c r="BR663" i="1"/>
  <c r="BR650" i="1"/>
  <c r="BR662" i="1"/>
  <c r="BR640" i="1"/>
  <c r="BR655" i="1"/>
  <c r="BR639" i="1"/>
  <c r="BR672" i="1"/>
  <c r="BR620" i="1"/>
  <c r="BR617" i="1"/>
  <c r="BR519" i="1"/>
  <c r="BR611" i="1"/>
  <c r="BR608" i="1"/>
  <c r="BR610" i="1"/>
  <c r="BR597" i="1"/>
  <c r="BR600" i="1"/>
  <c r="BR603" i="1"/>
  <c r="BR594" i="1"/>
  <c r="BR590" i="1"/>
  <c r="BR579" i="1"/>
  <c r="BR585" i="1"/>
  <c r="BR583" i="1"/>
  <c r="BR578" i="1"/>
  <c r="BR576" i="1"/>
  <c r="BR574" i="1"/>
  <c r="BR851" i="1"/>
  <c r="BR835" i="1"/>
  <c r="BR844" i="1"/>
  <c r="BR845" i="1"/>
  <c r="BR841" i="1"/>
  <c r="BR826" i="1"/>
  <c r="BR829" i="1"/>
  <c r="BR819" i="1"/>
  <c r="BR812" i="1"/>
  <c r="BR816" i="1"/>
  <c r="BR818" i="1"/>
  <c r="BR815" i="1"/>
  <c r="BR794" i="1"/>
  <c r="BR800" i="1"/>
  <c r="BR804" i="1"/>
  <c r="BR808" i="1"/>
  <c r="BR792" i="1"/>
  <c r="BR788" i="1"/>
  <c r="BR786" i="1"/>
  <c r="BR783" i="1"/>
  <c r="BR782" i="1"/>
  <c r="BR781" i="1"/>
  <c r="BR774" i="1"/>
  <c r="BR758" i="1"/>
  <c r="BR763" i="1"/>
  <c r="BR767" i="1"/>
  <c r="BR771" i="1"/>
  <c r="BR764" i="1"/>
  <c r="BR768" i="1"/>
  <c r="BR746" i="1"/>
  <c r="BR750" i="1"/>
  <c r="BR748" i="1"/>
  <c r="BR749" i="1"/>
  <c r="BR744" i="1"/>
  <c r="BR738" i="1"/>
  <c r="BR732" i="1"/>
  <c r="BR737" i="1"/>
  <c r="BR731" i="1"/>
  <c r="BR725" i="1"/>
  <c r="BR722" i="1"/>
  <c r="BR719" i="1"/>
  <c r="BR710" i="1"/>
  <c r="BR714" i="1"/>
  <c r="BR717" i="1"/>
  <c r="BR693" i="1"/>
  <c r="BR705" i="1"/>
  <c r="BR696" i="1"/>
  <c r="BR702" i="1"/>
  <c r="BR703" i="1"/>
  <c r="BR704" i="1"/>
  <c r="BR692" i="1"/>
  <c r="BR682" i="1"/>
  <c r="BR689" i="1"/>
  <c r="BR679" i="1"/>
  <c r="BR686" i="1"/>
  <c r="BR676" i="1"/>
  <c r="BR628" i="1"/>
  <c r="BR668" i="1"/>
  <c r="BR646" i="1"/>
  <c r="BR661" i="1"/>
  <c r="BR645" i="1"/>
  <c r="BR657" i="1"/>
  <c r="BR625" i="1"/>
  <c r="BR665" i="1"/>
  <c r="BR643" i="1"/>
  <c r="BR658" i="1"/>
  <c r="BR642" i="1"/>
  <c r="BR654" i="1"/>
  <c r="BR641" i="1"/>
  <c r="BR653" i="1"/>
  <c r="BR631" i="1"/>
  <c r="BR630" i="1"/>
  <c r="BR669" i="1"/>
  <c r="BR614" i="1"/>
  <c r="BR619" i="1"/>
  <c r="BR616" i="1"/>
  <c r="BR612" i="1"/>
  <c r="BR606" i="1"/>
  <c r="BR607" i="1"/>
  <c r="BR604" i="1"/>
  <c r="BR595" i="1"/>
  <c r="BR598" i="1"/>
  <c r="BR601" i="1"/>
  <c r="BR592" i="1"/>
  <c r="BR589" i="1"/>
  <c r="BR849" i="1"/>
  <c r="BR840" i="1"/>
  <c r="BR833" i="1"/>
  <c r="BR842" i="1"/>
  <c r="BR831" i="1"/>
  <c r="BR824" i="1"/>
  <c r="BR822" i="1"/>
  <c r="BR795" i="1"/>
  <c r="BR798" i="1"/>
  <c r="BR802" i="1"/>
  <c r="BR797" i="1"/>
  <c r="BR801" i="1"/>
  <c r="BR805" i="1"/>
  <c r="BR809" i="1"/>
  <c r="BR813" i="1"/>
  <c r="BR817" i="1"/>
  <c r="BR791" i="1"/>
  <c r="BR789" i="1"/>
  <c r="BR785" i="1"/>
  <c r="BR779" i="1"/>
  <c r="BR778" i="1"/>
  <c r="BR775" i="1"/>
  <c r="BR757" i="1"/>
  <c r="BR761" i="1"/>
  <c r="BR759" i="1"/>
  <c r="BR772" i="1"/>
  <c r="BR765" i="1"/>
  <c r="BR769" i="1"/>
  <c r="BR755" i="1"/>
  <c r="BR751" i="1"/>
  <c r="BR743" i="1"/>
  <c r="BR740" i="1"/>
  <c r="BR742" i="1"/>
  <c r="BR752" i="1"/>
  <c r="BR739" i="1"/>
  <c r="BR733" i="1"/>
  <c r="BR735" i="1"/>
  <c r="BR727" i="1"/>
  <c r="BR726" i="1"/>
  <c r="BR724" i="1"/>
  <c r="BR723" i="1"/>
  <c r="BR709" i="1"/>
  <c r="BR715" i="1"/>
  <c r="BR718" i="1"/>
  <c r="BR700" i="1"/>
  <c r="BR698" i="1"/>
  <c r="BR706" i="1"/>
  <c r="BR707" i="1"/>
  <c r="BR708" i="1"/>
  <c r="BR690" i="1"/>
  <c r="BR683" i="1"/>
  <c r="BR687" i="1"/>
  <c r="BR680" i="1"/>
  <c r="BR684" i="1"/>
  <c r="BR677" i="1"/>
  <c r="BR674" i="1"/>
  <c r="BR647" i="1"/>
  <c r="BR659" i="1"/>
  <c r="BR637" i="1"/>
  <c r="BR652" i="1"/>
  <c r="BR636" i="1"/>
  <c r="BR673" i="1"/>
  <c r="BR644" i="1"/>
  <c r="BR656" i="1"/>
  <c r="BR634" i="1"/>
  <c r="BR671" i="1"/>
  <c r="BR633" i="1"/>
  <c r="BR626" i="1"/>
  <c r="BR632" i="1"/>
  <c r="BR649" i="1"/>
  <c r="BR664" i="1"/>
  <c r="BR648" i="1"/>
  <c r="BR660" i="1"/>
  <c r="BR618" i="1"/>
  <c r="BR615" i="1"/>
  <c r="BR621" i="1"/>
  <c r="BR613" i="1"/>
  <c r="BR609" i="1"/>
  <c r="BR605" i="1"/>
  <c r="BR596" i="1"/>
  <c r="BR599" i="1"/>
  <c r="BR602" i="1"/>
  <c r="BR588" i="1"/>
  <c r="BR577" i="1"/>
  <c r="BR587" i="1"/>
  <c r="BR571" i="1"/>
  <c r="BR553" i="1"/>
  <c r="BR568" i="1"/>
  <c r="BR557" i="1"/>
  <c r="BR552" i="1"/>
  <c r="BR560" i="1"/>
  <c r="BR539" i="1"/>
  <c r="BR535" i="1"/>
  <c r="BR550" i="1"/>
  <c r="BR566" i="1"/>
  <c r="BR536" i="1"/>
  <c r="BR556" i="1"/>
  <c r="BR555" i="1"/>
  <c r="BR563" i="1"/>
  <c r="BR528" i="1"/>
  <c r="BR531" i="1"/>
  <c r="BR526" i="1"/>
  <c r="BR522" i="1"/>
  <c r="BR520" i="1"/>
  <c r="BR515" i="1"/>
  <c r="BR507" i="1"/>
  <c r="BR508" i="1"/>
  <c r="BR510" i="1"/>
  <c r="BR1263" i="1"/>
  <c r="BR1266" i="1"/>
  <c r="BR1269" i="1"/>
  <c r="BR1272" i="1"/>
  <c r="BR1275" i="1"/>
  <c r="BR1278" i="1"/>
  <c r="BR1281" i="1"/>
  <c r="BR1284" i="1"/>
  <c r="BR1287" i="1"/>
  <c r="BR1290" i="1"/>
  <c r="BR1293" i="1"/>
  <c r="BR1296" i="1"/>
  <c r="BR1299" i="1"/>
  <c r="BR1302" i="1"/>
  <c r="BR1305" i="1"/>
  <c r="BR1308" i="1"/>
  <c r="BR1311" i="1"/>
  <c r="BR1314" i="1"/>
  <c r="BR1317" i="1"/>
  <c r="BR1205" i="1"/>
  <c r="BR1207" i="1"/>
  <c r="BR1210" i="1"/>
  <c r="BR1213" i="1"/>
  <c r="BR1217" i="1"/>
  <c r="BR1258" i="1"/>
  <c r="BR1255" i="1"/>
  <c r="BR1252" i="1"/>
  <c r="BR1249" i="1"/>
  <c r="BR1246" i="1"/>
  <c r="BR1243" i="1"/>
  <c r="BR1239" i="1"/>
  <c r="BR1236" i="1"/>
  <c r="BR1233" i="1"/>
  <c r="BR1230" i="1"/>
  <c r="BR1227" i="1"/>
  <c r="BR1224" i="1"/>
  <c r="BR1221" i="1"/>
  <c r="BR1216" i="1"/>
  <c r="BR1202" i="1"/>
  <c r="BR1180" i="1"/>
  <c r="BR1183" i="1"/>
  <c r="BR1186" i="1"/>
  <c r="BR1189" i="1"/>
  <c r="BR1192" i="1"/>
  <c r="BR1195" i="1"/>
  <c r="BR1198" i="1"/>
  <c r="BR1201" i="1"/>
  <c r="BR1171" i="1"/>
  <c r="BR1174" i="1"/>
  <c r="BR1177" i="1"/>
  <c r="BR1167" i="1"/>
  <c r="BR1164" i="1"/>
  <c r="BR1158" i="1"/>
  <c r="BR1132" i="1"/>
  <c r="BR1135" i="1"/>
  <c r="BR1146" i="1"/>
  <c r="BR1143" i="1"/>
  <c r="BR1140" i="1"/>
  <c r="BR1137" i="1"/>
  <c r="BR1150" i="1"/>
  <c r="BR1153" i="1"/>
  <c r="BR1156" i="1"/>
  <c r="BR1093" i="1"/>
  <c r="BR1096" i="1"/>
  <c r="BR1099" i="1"/>
  <c r="BR1102" i="1"/>
  <c r="BR1105" i="1"/>
  <c r="BR1108" i="1"/>
  <c r="BR1111" i="1"/>
  <c r="BR1114" i="1"/>
  <c r="BR1117" i="1"/>
  <c r="BR1120" i="1"/>
  <c r="BR1123" i="1"/>
  <c r="BR1126" i="1"/>
  <c r="BR1130" i="1"/>
  <c r="BR1090" i="1"/>
  <c r="BR1077" i="1"/>
  <c r="BR1074" i="1"/>
  <c r="BR1071" i="1"/>
  <c r="BR1068" i="1"/>
  <c r="BR1081" i="1"/>
  <c r="BR1084" i="1"/>
  <c r="BR1087" i="1"/>
  <c r="BR1063" i="1"/>
  <c r="BR1066" i="1"/>
  <c r="BR1061" i="1"/>
  <c r="BR593" i="1"/>
  <c r="BR584" i="1"/>
  <c r="BR581" i="1"/>
  <c r="BR580" i="1"/>
  <c r="BR572" i="1"/>
  <c r="BR551" i="1"/>
  <c r="BR534" i="1"/>
  <c r="BR567" i="1"/>
  <c r="BR543" i="1"/>
  <c r="BR544" i="1"/>
  <c r="BR565" i="1"/>
  <c r="BR558" i="1"/>
  <c r="BR549" i="1"/>
  <c r="BR554" i="1"/>
  <c r="BR562" i="1"/>
  <c r="BR559" i="1"/>
  <c r="BR546" i="1"/>
  <c r="BR532" i="1"/>
  <c r="BR527" i="1"/>
  <c r="BR529" i="1"/>
  <c r="BR524" i="1"/>
  <c r="BR521" i="1"/>
  <c r="BR517" i="1"/>
  <c r="BR516" i="1"/>
  <c r="BR505" i="1"/>
  <c r="BR512" i="1"/>
  <c r="BR513" i="1"/>
  <c r="BR1261" i="1"/>
  <c r="BR1264" i="1"/>
  <c r="BR1267" i="1"/>
  <c r="BR1270" i="1"/>
  <c r="BR1273" i="1"/>
  <c r="BR1276" i="1"/>
  <c r="BR1279" i="1"/>
  <c r="BR1282" i="1"/>
  <c r="BR1285" i="1"/>
  <c r="BR1288" i="1"/>
  <c r="BR1291" i="1"/>
  <c r="BR1294" i="1"/>
  <c r="BR1297" i="1"/>
  <c r="BR1300" i="1"/>
  <c r="BR1303" i="1"/>
  <c r="BR1306" i="1"/>
  <c r="BR1309" i="1"/>
  <c r="BR1312" i="1"/>
  <c r="BR1315" i="1"/>
  <c r="BR1318" i="1"/>
  <c r="BR1204" i="1"/>
  <c r="BR1208" i="1"/>
  <c r="BR1212" i="1"/>
  <c r="BR1242" i="1"/>
  <c r="BR1260" i="1"/>
  <c r="BR1257" i="1"/>
  <c r="BR1254" i="1"/>
  <c r="BR1251" i="1"/>
  <c r="BR1248" i="1"/>
  <c r="BR1245" i="1"/>
  <c r="BR1241" i="1"/>
  <c r="BR1238" i="1"/>
  <c r="BR1235" i="1"/>
  <c r="BR1232" i="1"/>
  <c r="BR1229" i="1"/>
  <c r="BR1226" i="1"/>
  <c r="BR1223" i="1"/>
  <c r="BR1220" i="1"/>
  <c r="BR1215" i="1"/>
  <c r="BR1178" i="1"/>
  <c r="BR1181" i="1"/>
  <c r="BR1184" i="1"/>
  <c r="BR1187" i="1"/>
  <c r="BR1190" i="1"/>
  <c r="BR1193" i="1"/>
  <c r="BR1196" i="1"/>
  <c r="BR1199" i="1"/>
  <c r="BR1169" i="1"/>
  <c r="BR1172" i="1"/>
  <c r="BR1175" i="1"/>
  <c r="BR1168" i="1"/>
  <c r="BR1162" i="1"/>
  <c r="BR1165" i="1"/>
  <c r="BR591" i="1"/>
  <c r="BR586" i="1"/>
  <c r="BR582" i="1"/>
  <c r="BR575" i="1"/>
  <c r="BR573" i="1"/>
  <c r="BR542" i="1"/>
  <c r="BR538" i="1"/>
  <c r="BR570" i="1"/>
  <c r="BR569" i="1"/>
  <c r="BR548" i="1"/>
  <c r="BR547" i="1"/>
  <c r="BR564" i="1"/>
  <c r="BR540" i="1"/>
  <c r="BR545" i="1"/>
  <c r="BR541" i="1"/>
  <c r="BR561" i="1"/>
  <c r="BR537" i="1"/>
  <c r="BR533" i="1"/>
  <c r="BR530" i="1"/>
  <c r="BR525" i="1"/>
  <c r="BR523" i="1"/>
  <c r="BR518" i="1"/>
  <c r="BR514" i="1"/>
  <c r="BR506" i="1"/>
  <c r="BR509" i="1"/>
  <c r="BR511" i="1"/>
  <c r="BR1262" i="1"/>
  <c r="BR1265" i="1"/>
  <c r="BR1268" i="1"/>
  <c r="BR1271" i="1"/>
  <c r="BR1274" i="1"/>
  <c r="BR1277" i="1"/>
  <c r="BR1280" i="1"/>
  <c r="BR1283" i="1"/>
  <c r="BR1286" i="1"/>
  <c r="BR1289" i="1"/>
  <c r="BR1292" i="1"/>
  <c r="BR1295" i="1"/>
  <c r="BR1298" i="1"/>
  <c r="BR1301" i="1"/>
  <c r="BR1304" i="1"/>
  <c r="BR1307" i="1"/>
  <c r="BR1310" i="1"/>
  <c r="BR1313" i="1"/>
  <c r="BR1316" i="1"/>
  <c r="BR1203" i="1"/>
  <c r="BR1206" i="1"/>
  <c r="BR1209" i="1"/>
  <c r="BR1211" i="1"/>
  <c r="BR1218" i="1"/>
  <c r="BR1259" i="1"/>
  <c r="BR1256" i="1"/>
  <c r="BR1253" i="1"/>
  <c r="BR1250" i="1"/>
  <c r="BR1247" i="1"/>
  <c r="BR1244" i="1"/>
  <c r="BR1240" i="1"/>
  <c r="BR1237" i="1"/>
  <c r="BR1234" i="1"/>
  <c r="BR1231" i="1"/>
  <c r="BR1228" i="1"/>
  <c r="BR1225" i="1"/>
  <c r="BR1222" i="1"/>
  <c r="BR1219" i="1"/>
  <c r="BR1214" i="1"/>
  <c r="BR1179" i="1"/>
  <c r="BR1182" i="1"/>
  <c r="BR1185" i="1"/>
  <c r="BR1188" i="1"/>
  <c r="BR1191" i="1"/>
  <c r="BR1194" i="1"/>
  <c r="BR1197" i="1"/>
  <c r="BR1200" i="1"/>
  <c r="BR1170" i="1"/>
  <c r="BR1173" i="1"/>
  <c r="BR1176" i="1"/>
  <c r="BR1166" i="1"/>
  <c r="BR1163" i="1"/>
  <c r="BR1161" i="1"/>
  <c r="BR1159" i="1"/>
  <c r="BR1134" i="1"/>
  <c r="BR1145" i="1"/>
  <c r="BR1141" i="1"/>
  <c r="BR1136" i="1"/>
  <c r="BR1152" i="1"/>
  <c r="BR1157" i="1"/>
  <c r="BR1095" i="1"/>
  <c r="BR1100" i="1"/>
  <c r="BR1104" i="1"/>
  <c r="BR1109" i="1"/>
  <c r="BR1113" i="1"/>
  <c r="BR1118" i="1"/>
  <c r="BR1124" i="1"/>
  <c r="BR1127" i="1"/>
  <c r="BR1131" i="1"/>
  <c r="BR1076" i="1"/>
  <c r="BR1072" i="1"/>
  <c r="BR1079" i="1"/>
  <c r="BR1083" i="1"/>
  <c r="BR1088" i="1"/>
  <c r="BR1065" i="1"/>
  <c r="BR1160" i="1"/>
  <c r="BR1148" i="1"/>
  <c r="BR1144" i="1"/>
  <c r="BR1139" i="1"/>
  <c r="BR1149" i="1"/>
  <c r="BR1154" i="1"/>
  <c r="BR1092" i="1"/>
  <c r="BR1097" i="1"/>
  <c r="BR1101" i="1"/>
  <c r="BR1106" i="1"/>
  <c r="BR1110" i="1"/>
  <c r="BR1115" i="1"/>
  <c r="BR1119" i="1"/>
  <c r="BR1122" i="1"/>
  <c r="BR1128" i="1"/>
  <c r="BR1091" i="1"/>
  <c r="BR1075" i="1"/>
  <c r="BR1070" i="1"/>
  <c r="BR1080" i="1"/>
  <c r="BR1085" i="1"/>
  <c r="BR1089" i="1"/>
  <c r="BR1067" i="1"/>
  <c r="BR1133" i="1"/>
  <c r="BR1147" i="1"/>
  <c r="BR1142" i="1"/>
  <c r="BR1138" i="1"/>
  <c r="BR1151" i="1"/>
  <c r="BR1155" i="1"/>
  <c r="BR1094" i="1"/>
  <c r="BR1098" i="1"/>
  <c r="BR1103" i="1"/>
  <c r="BR1107" i="1"/>
  <c r="BR1112" i="1"/>
  <c r="BR1116" i="1"/>
  <c r="BR1121" i="1"/>
  <c r="BR1125" i="1"/>
  <c r="BR1129" i="1"/>
  <c r="BR1078" i="1"/>
  <c r="BR1073" i="1"/>
  <c r="BR1069" i="1"/>
  <c r="BR1082" i="1"/>
  <c r="BR1086" i="1"/>
  <c r="BR1064" i="1"/>
  <c r="BR1062" i="1"/>
  <c r="B5" i="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J55" i="1"/>
  <c r="BI55" i="1"/>
  <c r="BH55" i="1"/>
  <c r="AS55" i="1"/>
  <c r="AP55" i="1"/>
  <c r="AU55" i="1"/>
  <c r="AO55" i="1"/>
  <c r="AT55" i="1"/>
  <c r="AQ55" i="1"/>
  <c r="BE55" i="1"/>
  <c r="BF55" i="1"/>
  <c r="BG55" i="1"/>
  <c r="BK55" i="1"/>
  <c r="BL55" i="1"/>
  <c r="AV55" i="1"/>
  <c r="BJ43" i="1"/>
  <c r="BH43" i="1"/>
  <c r="AS43" i="1"/>
  <c r="AU43" i="1"/>
  <c r="BE43" i="1"/>
  <c r="BF43" i="1"/>
  <c r="AT43" i="1"/>
  <c r="AQ43" i="1"/>
  <c r="BI43" i="1"/>
  <c r="AO43" i="1"/>
  <c r="AP43" i="1"/>
  <c r="BG43" i="1"/>
  <c r="BK43" i="1"/>
  <c r="BL43" i="1"/>
  <c r="AV43" i="1"/>
  <c r="BJ31" i="1"/>
  <c r="AT31" i="1"/>
  <c r="BH31" i="1"/>
  <c r="BF31" i="1"/>
  <c r="AS31" i="1"/>
  <c r="AU31" i="1"/>
  <c r="BI31" i="1"/>
  <c r="AO31" i="1"/>
  <c r="BE31" i="1"/>
  <c r="AP31" i="1"/>
  <c r="AQ31" i="1"/>
  <c r="AV31" i="1"/>
  <c r="BG31" i="1"/>
  <c r="BK31" i="1"/>
  <c r="BL31" i="1"/>
  <c r="BJ17" i="1"/>
  <c r="BI17" i="1"/>
  <c r="BF17" i="1"/>
  <c r="AT17" i="1"/>
  <c r="AS17" i="1"/>
  <c r="BH17" i="1"/>
  <c r="BE17" i="1"/>
  <c r="AO17" i="1"/>
  <c r="AP17" i="1"/>
  <c r="AU17" i="1"/>
  <c r="AQ17" i="1"/>
  <c r="BL17" i="1"/>
  <c r="BG17" i="1"/>
  <c r="BK17" i="1"/>
  <c r="AV17" i="1"/>
  <c r="BI22" i="1"/>
  <c r="BH22" i="1"/>
  <c r="AS22" i="1"/>
  <c r="BE22" i="1"/>
  <c r="AP22" i="1"/>
  <c r="BF22" i="1"/>
  <c r="BJ22" i="1"/>
  <c r="AT22" i="1"/>
  <c r="AO22" i="1"/>
  <c r="AQ22" i="1"/>
  <c r="AU22" i="1"/>
  <c r="BG22" i="1"/>
  <c r="BK22" i="1"/>
  <c r="AV22" i="1"/>
  <c r="BL22" i="1"/>
  <c r="BH46" i="1"/>
  <c r="AT46" i="1"/>
  <c r="AP46" i="1"/>
  <c r="BI46" i="1"/>
  <c r="BJ46" i="1"/>
  <c r="AQ46" i="1"/>
  <c r="BF46" i="1"/>
  <c r="AS46" i="1"/>
  <c r="BE46" i="1"/>
  <c r="AU46" i="1"/>
  <c r="AO46" i="1"/>
  <c r="AV46" i="1"/>
  <c r="BG46" i="1"/>
  <c r="BK46" i="1"/>
  <c r="BL46" i="1"/>
  <c r="BF20" i="1"/>
  <c r="BH20" i="1"/>
  <c r="BJ20" i="1"/>
  <c r="AU20" i="1"/>
  <c r="AO20" i="1"/>
  <c r="AT20" i="1"/>
  <c r="AQ20" i="1"/>
  <c r="AS20" i="1"/>
  <c r="BE20" i="1"/>
  <c r="BI20" i="1"/>
  <c r="AP20" i="1"/>
  <c r="BL20" i="1"/>
  <c r="BG20" i="1"/>
  <c r="BK20" i="1"/>
  <c r="AV20" i="1"/>
  <c r="BJ19" i="1"/>
  <c r="BH19" i="1"/>
  <c r="BF19" i="1"/>
  <c r="AU19" i="1"/>
  <c r="BI19" i="1"/>
  <c r="AQ19" i="1"/>
  <c r="AS19" i="1"/>
  <c r="AO19" i="1"/>
  <c r="BE19" i="1"/>
  <c r="AP19" i="1"/>
  <c r="AT19" i="1"/>
  <c r="BL19" i="1"/>
  <c r="BG19" i="1"/>
  <c r="BK19" i="1"/>
  <c r="AV19" i="1"/>
  <c r="BF32" i="1"/>
  <c r="AT32" i="1"/>
  <c r="AO32" i="1"/>
  <c r="AU32" i="1"/>
  <c r="BJ32" i="1"/>
  <c r="BH32" i="1"/>
  <c r="AS32" i="1"/>
  <c r="BE32" i="1"/>
  <c r="AQ32" i="1"/>
  <c r="BI32" i="1"/>
  <c r="AP32" i="1"/>
  <c r="BG32" i="1"/>
  <c r="BL32" i="1"/>
  <c r="AV32" i="1"/>
  <c r="BK32" i="1"/>
  <c r="BJ7" i="1"/>
  <c r="BI7" i="1"/>
  <c r="BE7" i="1"/>
  <c r="BH7" i="1"/>
  <c r="AS7" i="1"/>
  <c r="AP7" i="1"/>
  <c r="BF7" i="1"/>
  <c r="AU7" i="1"/>
  <c r="AT7" i="1"/>
  <c r="AQ7" i="1"/>
  <c r="AO7" i="1"/>
  <c r="AV7" i="1"/>
  <c r="BG7" i="1"/>
  <c r="BK7" i="1"/>
  <c r="BL7" i="1"/>
  <c r="BJ66" i="1"/>
  <c r="BF66" i="1"/>
  <c r="BI66" i="1"/>
  <c r="BH66" i="1"/>
  <c r="AS66" i="1"/>
  <c r="BE66" i="1"/>
  <c r="AT66" i="1"/>
  <c r="AP66" i="1"/>
  <c r="AO66" i="1"/>
  <c r="AQ66" i="1"/>
  <c r="AU66" i="1"/>
  <c r="BG66" i="1"/>
  <c r="BL66" i="1"/>
  <c r="BK66" i="1"/>
  <c r="AV66" i="1"/>
  <c r="BI27" i="1"/>
  <c r="BJ27" i="1"/>
  <c r="BF27" i="1"/>
  <c r="BE27" i="1"/>
  <c r="AU27" i="1"/>
  <c r="AP27" i="1"/>
  <c r="AQ27" i="1"/>
  <c r="AO27" i="1"/>
  <c r="AT27" i="1"/>
  <c r="AS27" i="1"/>
  <c r="BH27" i="1"/>
  <c r="BL27" i="1"/>
  <c r="BK27" i="1"/>
  <c r="AV27" i="1"/>
  <c r="BG27" i="1"/>
  <c r="BI15" i="1"/>
  <c r="BH15" i="1"/>
  <c r="BE15" i="1"/>
  <c r="BJ15" i="1"/>
  <c r="BF15" i="1"/>
  <c r="AT15" i="1"/>
  <c r="AU15" i="1"/>
  <c r="AS15" i="1"/>
  <c r="AO15" i="1"/>
  <c r="AP15" i="1"/>
  <c r="AQ15" i="1"/>
  <c r="BG15" i="1"/>
  <c r="BL15" i="1"/>
  <c r="BK15" i="1"/>
  <c r="AV15" i="1"/>
  <c r="BJ47" i="1"/>
  <c r="BI47" i="1"/>
  <c r="AT47" i="1"/>
  <c r="AU47" i="1"/>
  <c r="AP47" i="1"/>
  <c r="BF47" i="1"/>
  <c r="AS47" i="1"/>
  <c r="AQ47" i="1"/>
  <c r="BH47" i="1"/>
  <c r="BE47" i="1"/>
  <c r="AO47" i="1"/>
  <c r="BL47" i="1"/>
  <c r="BG47" i="1"/>
  <c r="BK47" i="1"/>
  <c r="AV47" i="1"/>
  <c r="BJ9" i="1"/>
  <c r="AU9" i="1"/>
  <c r="BE9" i="1"/>
  <c r="AS9" i="1"/>
  <c r="AO9" i="1"/>
  <c r="BF9" i="1"/>
  <c r="BH9" i="1"/>
  <c r="AQ9" i="1"/>
  <c r="AP9" i="1"/>
  <c r="BI9" i="1"/>
  <c r="AT9" i="1"/>
  <c r="BG9" i="1"/>
  <c r="BL9" i="1"/>
  <c r="BK9" i="1"/>
  <c r="AV9" i="1"/>
  <c r="AT45" i="1"/>
  <c r="AO45" i="1"/>
  <c r="AU45" i="1"/>
  <c r="BF45" i="1"/>
  <c r="BI45" i="1"/>
  <c r="AP45" i="1"/>
  <c r="AQ45" i="1"/>
  <c r="AS45" i="1"/>
  <c r="BJ45" i="1"/>
  <c r="BH45" i="1"/>
  <c r="BE45" i="1"/>
  <c r="BG45" i="1"/>
  <c r="BK45" i="1"/>
  <c r="BL45" i="1"/>
  <c r="AV45" i="1"/>
  <c r="BI16" i="1"/>
  <c r="BH16" i="1"/>
  <c r="BE16" i="1"/>
  <c r="BJ16" i="1"/>
  <c r="AS16" i="1"/>
  <c r="BF16" i="1"/>
  <c r="AU16" i="1"/>
  <c r="AO16" i="1"/>
  <c r="AP16" i="1"/>
  <c r="AT16" i="1"/>
  <c r="AQ16" i="1"/>
  <c r="BL16" i="1"/>
  <c r="BG16" i="1"/>
  <c r="AV16" i="1"/>
  <c r="BK16" i="1"/>
  <c r="BJ53" i="1"/>
  <c r="BI53" i="1"/>
  <c r="BF53" i="1"/>
  <c r="AS53" i="1"/>
  <c r="AU53" i="1"/>
  <c r="AO53" i="1"/>
  <c r="AP53" i="1"/>
  <c r="BH53" i="1"/>
  <c r="AQ53" i="1"/>
  <c r="BE53" i="1"/>
  <c r="AT53" i="1"/>
  <c r="BL53" i="1"/>
  <c r="BG53" i="1"/>
  <c r="BK53" i="1"/>
  <c r="AV53" i="1"/>
  <c r="BI40" i="1"/>
  <c r="BF40" i="1"/>
  <c r="BJ40" i="1"/>
  <c r="BE40" i="1"/>
  <c r="AS40" i="1"/>
  <c r="AP40" i="1"/>
  <c r="AO40" i="1"/>
  <c r="BH40" i="1"/>
  <c r="AU40" i="1"/>
  <c r="AT40" i="1"/>
  <c r="AQ40" i="1"/>
  <c r="BG40" i="1"/>
  <c r="AV40" i="1"/>
  <c r="BL40" i="1"/>
  <c r="BK40" i="1"/>
  <c r="AU49" i="1"/>
  <c r="BJ49" i="1"/>
  <c r="BE49" i="1"/>
  <c r="BI49" i="1"/>
  <c r="AT49" i="1"/>
  <c r="AQ49" i="1"/>
  <c r="AS49" i="1"/>
  <c r="AO49" i="1"/>
  <c r="AP49" i="1"/>
  <c r="BH49" i="1"/>
  <c r="BF49" i="1"/>
  <c r="BL49" i="1"/>
  <c r="BG49" i="1"/>
  <c r="BK49" i="1"/>
  <c r="AV49" i="1"/>
  <c r="BI37" i="1"/>
  <c r="AU37" i="1"/>
  <c r="BF37" i="1"/>
  <c r="BH37" i="1"/>
  <c r="AQ37" i="1"/>
  <c r="BE37" i="1"/>
  <c r="BJ37" i="1"/>
  <c r="AS37" i="1"/>
  <c r="AT37" i="1"/>
  <c r="AO37" i="1"/>
  <c r="AP37" i="1"/>
  <c r="BL37" i="1"/>
  <c r="BG37" i="1"/>
  <c r="BK37" i="1"/>
  <c r="AV37" i="1"/>
  <c r="BJ23" i="1"/>
  <c r="AT23" i="1"/>
  <c r="BI23" i="1"/>
  <c r="BE23" i="1"/>
  <c r="AS23" i="1"/>
  <c r="AQ23" i="1"/>
  <c r="AP23" i="1"/>
  <c r="BH23" i="1"/>
  <c r="AO23" i="1"/>
  <c r="BF23" i="1"/>
  <c r="AU23" i="1"/>
  <c r="BL23" i="1"/>
  <c r="BG23" i="1"/>
  <c r="BK23" i="1"/>
  <c r="AV23" i="1"/>
  <c r="AT60" i="1"/>
  <c r="BJ60" i="1"/>
  <c r="AQ60" i="1"/>
  <c r="AP60" i="1"/>
  <c r="BH60" i="1"/>
  <c r="AU60" i="1"/>
  <c r="BI60" i="1"/>
  <c r="BE60" i="1"/>
  <c r="AO60" i="1"/>
  <c r="AS60" i="1"/>
  <c r="BF60" i="1"/>
  <c r="BG60" i="1"/>
  <c r="BK60" i="1"/>
  <c r="AV60" i="1"/>
  <c r="BL60" i="1"/>
  <c r="BJ48" i="1"/>
  <c r="BI48" i="1"/>
  <c r="AT48" i="1"/>
  <c r="AU48" i="1"/>
  <c r="AQ48" i="1"/>
  <c r="AP48" i="1"/>
  <c r="BF48" i="1"/>
  <c r="BE48" i="1"/>
  <c r="BH48" i="1"/>
  <c r="AS48" i="1"/>
  <c r="AO48" i="1"/>
  <c r="BL48" i="1"/>
  <c r="BG48" i="1"/>
  <c r="BK48" i="1"/>
  <c r="AV48" i="1"/>
  <c r="BI36" i="1"/>
  <c r="BH36" i="1"/>
  <c r="BF36" i="1"/>
  <c r="AT36" i="1"/>
  <c r="BE36" i="1"/>
  <c r="AQ36" i="1"/>
  <c r="AP36" i="1"/>
  <c r="BJ36" i="1"/>
  <c r="AU36" i="1"/>
  <c r="AO36" i="1"/>
  <c r="AS36" i="1"/>
  <c r="BG36" i="1"/>
  <c r="BL36" i="1"/>
  <c r="AV36" i="1"/>
  <c r="BK36" i="1"/>
  <c r="BJ10" i="1"/>
  <c r="BH10" i="1"/>
  <c r="BI10" i="1"/>
  <c r="AS10" i="1"/>
  <c r="AP10" i="1"/>
  <c r="AU10" i="1"/>
  <c r="AQ10" i="1"/>
  <c r="BF10" i="1"/>
  <c r="AO10" i="1"/>
  <c r="BE10" i="1"/>
  <c r="AT10" i="1"/>
  <c r="BG10" i="1"/>
  <c r="BL10" i="1"/>
  <c r="AV10" i="1"/>
  <c r="BK10" i="1"/>
  <c r="BJ59" i="1"/>
  <c r="AT59" i="1"/>
  <c r="BI59" i="1"/>
  <c r="BH59" i="1"/>
  <c r="AU59" i="1"/>
  <c r="AP59" i="1"/>
  <c r="BE59" i="1"/>
  <c r="AQ59" i="1"/>
  <c r="AO59" i="1"/>
  <c r="AS59" i="1"/>
  <c r="BF59" i="1"/>
  <c r="BL59" i="1"/>
  <c r="BG59" i="1"/>
  <c r="AV59" i="1"/>
  <c r="BK59" i="1"/>
  <c r="BI35" i="1"/>
  <c r="BJ35" i="1"/>
  <c r="BH35" i="1"/>
  <c r="BF35" i="1"/>
  <c r="AT35" i="1"/>
  <c r="BE35" i="1"/>
  <c r="AP35" i="1"/>
  <c r="AU35" i="1"/>
  <c r="AO35" i="1"/>
  <c r="AQ35" i="1"/>
  <c r="AS35" i="1"/>
  <c r="BG35" i="1"/>
  <c r="BK35" i="1"/>
  <c r="BL35" i="1"/>
  <c r="AV35" i="1"/>
  <c r="BH58" i="1"/>
  <c r="BJ58" i="1"/>
  <c r="BI58" i="1"/>
  <c r="BF58" i="1"/>
  <c r="AP58" i="1"/>
  <c r="BE58" i="1"/>
  <c r="AQ58" i="1"/>
  <c r="AT58" i="1"/>
  <c r="AO58" i="1"/>
  <c r="AS58" i="1"/>
  <c r="AU58" i="1"/>
  <c r="BL58" i="1"/>
  <c r="BG58" i="1"/>
  <c r="BK58" i="1"/>
  <c r="AV58" i="1"/>
  <c r="BI34" i="1"/>
  <c r="BH34" i="1"/>
  <c r="BJ34" i="1"/>
  <c r="AS34" i="1"/>
  <c r="AU34" i="1"/>
  <c r="AP34" i="1"/>
  <c r="BE34" i="1"/>
  <c r="BF34" i="1"/>
  <c r="AO34" i="1"/>
  <c r="AQ34" i="1"/>
  <c r="AT34" i="1"/>
  <c r="BL34" i="1"/>
  <c r="BG34" i="1"/>
  <c r="BK34" i="1"/>
  <c r="AV34" i="1"/>
  <c r="BJ8" i="1"/>
  <c r="BF8" i="1"/>
  <c r="BE8" i="1"/>
  <c r="AO8" i="1"/>
  <c r="AS8" i="1"/>
  <c r="AQ8" i="1"/>
  <c r="AP8" i="1"/>
  <c r="AU8" i="1"/>
  <c r="BH8" i="1"/>
  <c r="AT8" i="1"/>
  <c r="BI8" i="1"/>
  <c r="BG8" i="1"/>
  <c r="AV8" i="1"/>
  <c r="BK8" i="1"/>
  <c r="BL8" i="1"/>
  <c r="BJ57" i="1"/>
  <c r="BI57" i="1"/>
  <c r="BF57" i="1"/>
  <c r="BE57" i="1"/>
  <c r="AO57" i="1"/>
  <c r="AQ57" i="1"/>
  <c r="AP57" i="1"/>
  <c r="AT57" i="1"/>
  <c r="AU57" i="1"/>
  <c r="AS57" i="1"/>
  <c r="BH57" i="1"/>
  <c r="BK57" i="1"/>
  <c r="BL57" i="1"/>
  <c r="BG57" i="1"/>
  <c r="AV57" i="1"/>
  <c r="AU33" i="1"/>
  <c r="AO33" i="1"/>
  <c r="AT33" i="1"/>
  <c r="BJ33" i="1"/>
  <c r="AS33" i="1"/>
  <c r="BF33" i="1"/>
  <c r="BH33" i="1"/>
  <c r="AP33" i="1"/>
  <c r="BI33" i="1"/>
  <c r="BE33" i="1"/>
  <c r="AQ33" i="1"/>
  <c r="BL33" i="1"/>
  <c r="BG33" i="1"/>
  <c r="BK33" i="1"/>
  <c r="AV33" i="1"/>
  <c r="BJ5" i="1"/>
  <c r="BI5" i="1"/>
  <c r="BH5" i="1"/>
  <c r="BF5" i="1"/>
  <c r="AU5" i="1"/>
  <c r="BE5" i="1"/>
  <c r="AP5" i="1"/>
  <c r="AT5" i="1"/>
  <c r="AQ5" i="1"/>
  <c r="AS5" i="1"/>
  <c r="AO5" i="1"/>
  <c r="BG5" i="1"/>
  <c r="BL5" i="1"/>
  <c r="BK5" i="1"/>
  <c r="AV5" i="1"/>
  <c r="BF44" i="1"/>
  <c r="BJ44" i="1"/>
  <c r="BH44" i="1"/>
  <c r="AO44" i="1"/>
  <c r="AU44" i="1"/>
  <c r="BI44" i="1"/>
  <c r="AQ44" i="1"/>
  <c r="AT44" i="1"/>
  <c r="BE44" i="1"/>
  <c r="AS44" i="1"/>
  <c r="AP44" i="1"/>
  <c r="BL44" i="1"/>
  <c r="AV44" i="1"/>
  <c r="BK44" i="1"/>
  <c r="BG44" i="1"/>
  <c r="BJ18" i="1"/>
  <c r="BI18" i="1"/>
  <c r="BF18" i="1"/>
  <c r="AT18" i="1"/>
  <c r="BE18" i="1"/>
  <c r="AU18" i="1"/>
  <c r="AS18" i="1"/>
  <c r="AO18" i="1"/>
  <c r="AQ18" i="1"/>
  <c r="AP18" i="1"/>
  <c r="BH18" i="1"/>
  <c r="BL18" i="1"/>
  <c r="BK18" i="1"/>
  <c r="AV18" i="1"/>
  <c r="BG18" i="1"/>
  <c r="BJ54" i="1"/>
  <c r="BI54" i="1"/>
  <c r="BH54" i="1"/>
  <c r="AS54" i="1"/>
  <c r="AO54" i="1"/>
  <c r="AU54" i="1"/>
  <c r="AT54" i="1"/>
  <c r="AQ54" i="1"/>
  <c r="BF54" i="1"/>
  <c r="AP54" i="1"/>
  <c r="BE54" i="1"/>
  <c r="BG54" i="1"/>
  <c r="BK54" i="1"/>
  <c r="AV54" i="1"/>
  <c r="BL54" i="1"/>
  <c r="BJ42" i="1"/>
  <c r="BH42" i="1"/>
  <c r="BI42" i="1"/>
  <c r="AS42" i="1"/>
  <c r="BF42" i="1"/>
  <c r="BE42" i="1"/>
  <c r="AT42" i="1"/>
  <c r="AQ42" i="1"/>
  <c r="AP42" i="1"/>
  <c r="AO42" i="1"/>
  <c r="AU42" i="1"/>
  <c r="BL42" i="1"/>
  <c r="AV42" i="1"/>
  <c r="BK42" i="1"/>
  <c r="BG42" i="1"/>
  <c r="BI28" i="1"/>
  <c r="BJ28" i="1"/>
  <c r="BH28" i="1"/>
  <c r="BE28" i="1"/>
  <c r="AU28" i="1"/>
  <c r="AQ28" i="1"/>
  <c r="AP28" i="1"/>
  <c r="BF28" i="1"/>
  <c r="AT28" i="1"/>
  <c r="AS28" i="1"/>
  <c r="AO28" i="1"/>
  <c r="BG28" i="1"/>
  <c r="BK28" i="1"/>
  <c r="AV28" i="1"/>
  <c r="BL28" i="1"/>
  <c r="BJ65" i="1"/>
  <c r="BI65" i="1"/>
  <c r="BF65" i="1"/>
  <c r="BH65" i="1"/>
  <c r="BE65" i="1"/>
  <c r="AT65" i="1"/>
  <c r="AU65" i="1"/>
  <c r="AQ65" i="1"/>
  <c r="AS65" i="1"/>
  <c r="AP65" i="1"/>
  <c r="AO65" i="1"/>
  <c r="BK65" i="1"/>
  <c r="BL65" i="1"/>
  <c r="AV65" i="1"/>
  <c r="BG65" i="1"/>
  <c r="BJ41" i="1"/>
  <c r="BI41" i="1"/>
  <c r="BH41" i="1"/>
  <c r="BF41" i="1"/>
  <c r="BE41" i="1"/>
  <c r="AP41" i="1"/>
  <c r="AO41" i="1"/>
  <c r="AQ41" i="1"/>
  <c r="AU41" i="1"/>
  <c r="AS41" i="1"/>
  <c r="AT41" i="1"/>
  <c r="BG41" i="1"/>
  <c r="BK41" i="1"/>
  <c r="BL41" i="1"/>
  <c r="AV41" i="1"/>
  <c r="BI64" i="1"/>
  <c r="BJ64" i="1"/>
  <c r="BE64" i="1"/>
  <c r="AU64" i="1"/>
  <c r="BH64" i="1"/>
  <c r="BF64" i="1"/>
  <c r="AS64" i="1"/>
  <c r="AT64" i="1"/>
  <c r="AO64" i="1"/>
  <c r="AP64" i="1"/>
  <c r="AQ64" i="1"/>
  <c r="BG64" i="1"/>
  <c r="BK64" i="1"/>
  <c r="BL64" i="1"/>
  <c r="AV64" i="1"/>
  <c r="BI52" i="1"/>
  <c r="BF52" i="1"/>
  <c r="BE52" i="1"/>
  <c r="AS52" i="1"/>
  <c r="AP52" i="1"/>
  <c r="AQ52" i="1"/>
  <c r="AO52" i="1"/>
  <c r="BJ52" i="1"/>
  <c r="AU52" i="1"/>
  <c r="BH52" i="1"/>
  <c r="AT52" i="1"/>
  <c r="BG52" i="1"/>
  <c r="BK52" i="1"/>
  <c r="BL52" i="1"/>
  <c r="AV52" i="1"/>
  <c r="BF26" i="1"/>
  <c r="BI26" i="1"/>
  <c r="AU26" i="1"/>
  <c r="BJ26" i="1"/>
  <c r="AQ26" i="1"/>
  <c r="AP26" i="1"/>
  <c r="AO26" i="1"/>
  <c r="AS26" i="1"/>
  <c r="BH26" i="1"/>
  <c r="AT26" i="1"/>
  <c r="BE26" i="1"/>
  <c r="AV26" i="1"/>
  <c r="BL26" i="1"/>
  <c r="BK26" i="1"/>
  <c r="BG26" i="1"/>
  <c r="BI14" i="1"/>
  <c r="BF14" i="1"/>
  <c r="BJ14" i="1"/>
  <c r="AU14" i="1"/>
  <c r="BH14" i="1"/>
  <c r="AT14" i="1"/>
  <c r="BE14" i="1"/>
  <c r="AO14" i="1"/>
  <c r="AQ14" i="1"/>
  <c r="AS14" i="1"/>
  <c r="AP14" i="1"/>
  <c r="BL14" i="1"/>
  <c r="BK14" i="1"/>
  <c r="BG14" i="1"/>
  <c r="AV14" i="1"/>
  <c r="BI63" i="1"/>
  <c r="BE63" i="1"/>
  <c r="AU63" i="1"/>
  <c r="BH63" i="1"/>
  <c r="BF63" i="1"/>
  <c r="BJ63" i="1"/>
  <c r="AT63" i="1"/>
  <c r="AS63" i="1"/>
  <c r="AO63" i="1"/>
  <c r="AQ63" i="1"/>
  <c r="AP63" i="1"/>
  <c r="BK63" i="1"/>
  <c r="AV63" i="1"/>
  <c r="BL63" i="1"/>
  <c r="BG63" i="1"/>
  <c r="BI51" i="1"/>
  <c r="BE51" i="1"/>
  <c r="BH51" i="1"/>
  <c r="BF51" i="1"/>
  <c r="AT51" i="1"/>
  <c r="AS51" i="1"/>
  <c r="BJ51" i="1"/>
  <c r="AU51" i="1"/>
  <c r="AO51" i="1"/>
  <c r="AP51" i="1"/>
  <c r="AQ51" i="1"/>
  <c r="AV51" i="1"/>
  <c r="BL51" i="1"/>
  <c r="BG51" i="1"/>
  <c r="BK51" i="1"/>
  <c r="BI39" i="1"/>
  <c r="BJ39" i="1"/>
  <c r="BF39" i="1"/>
  <c r="BE39" i="1"/>
  <c r="AS39" i="1"/>
  <c r="BH39" i="1"/>
  <c r="AO39" i="1"/>
  <c r="AU39" i="1"/>
  <c r="AT39" i="1"/>
  <c r="AQ39" i="1"/>
  <c r="AP39" i="1"/>
  <c r="BK39" i="1"/>
  <c r="BL39" i="1"/>
  <c r="BG39" i="1"/>
  <c r="AV39" i="1"/>
  <c r="BI25" i="1"/>
  <c r="AU25" i="1"/>
  <c r="BH25" i="1"/>
  <c r="BJ25" i="1"/>
  <c r="BE25" i="1"/>
  <c r="AS25" i="1"/>
  <c r="AQ25" i="1"/>
  <c r="AP25" i="1"/>
  <c r="AO25" i="1"/>
  <c r="AT25" i="1"/>
  <c r="BF25" i="1"/>
  <c r="BL25" i="1"/>
  <c r="BG25" i="1"/>
  <c r="AV25" i="1"/>
  <c r="BK25" i="1"/>
  <c r="BF13" i="1"/>
  <c r="BJ13" i="1"/>
  <c r="AU13" i="1"/>
  <c r="BH13" i="1"/>
  <c r="AT13" i="1"/>
  <c r="BI13" i="1"/>
  <c r="AQ13" i="1"/>
  <c r="BE13" i="1"/>
  <c r="AO13" i="1"/>
  <c r="AS13" i="1"/>
  <c r="AP13" i="1"/>
  <c r="BL13" i="1"/>
  <c r="BG13" i="1"/>
  <c r="BK13" i="1"/>
  <c r="AV13" i="1"/>
  <c r="AU61" i="1"/>
  <c r="BH61" i="1"/>
  <c r="AT61" i="1"/>
  <c r="BF61" i="1"/>
  <c r="BJ61" i="1"/>
  <c r="AQ61" i="1"/>
  <c r="BI61" i="1"/>
  <c r="BE61" i="1"/>
  <c r="AP61" i="1"/>
  <c r="AO61" i="1"/>
  <c r="AS61" i="1"/>
  <c r="BL61" i="1"/>
  <c r="BG61" i="1"/>
  <c r="BK61" i="1"/>
  <c r="AV61" i="1"/>
  <c r="BJ11" i="1"/>
  <c r="AT11" i="1"/>
  <c r="BI11" i="1"/>
  <c r="AQ11" i="1"/>
  <c r="AP11" i="1"/>
  <c r="AU11" i="1"/>
  <c r="AS11" i="1"/>
  <c r="AO11" i="1"/>
  <c r="BE11" i="1"/>
  <c r="BH11" i="1"/>
  <c r="BF11" i="1"/>
  <c r="BL11" i="1"/>
  <c r="BG11" i="1"/>
  <c r="BK11" i="1"/>
  <c r="AV11" i="1"/>
  <c r="BI21" i="1"/>
  <c r="BF21" i="1"/>
  <c r="BE21" i="1"/>
  <c r="BJ21" i="1"/>
  <c r="AO21" i="1"/>
  <c r="AT21" i="1"/>
  <c r="AP21" i="1"/>
  <c r="AQ21" i="1"/>
  <c r="AS21" i="1"/>
  <c r="AU21" i="1"/>
  <c r="BH21" i="1"/>
  <c r="BG21" i="1"/>
  <c r="BL21" i="1"/>
  <c r="AV21" i="1"/>
  <c r="BK21" i="1"/>
  <c r="BJ56" i="1"/>
  <c r="BI56" i="1"/>
  <c r="BF56" i="1"/>
  <c r="AO56" i="1"/>
  <c r="AS56" i="1"/>
  <c r="AP56" i="1"/>
  <c r="AU56" i="1"/>
  <c r="AT56" i="1"/>
  <c r="AQ56" i="1"/>
  <c r="BH56" i="1"/>
  <c r="BE56" i="1"/>
  <c r="BL56" i="1"/>
  <c r="AV56" i="1"/>
  <c r="BK56" i="1"/>
  <c r="BG56" i="1"/>
  <c r="BI62" i="1"/>
  <c r="AU62" i="1"/>
  <c r="BH62" i="1"/>
  <c r="AT62" i="1"/>
  <c r="BJ62" i="1"/>
  <c r="BF62" i="1"/>
  <c r="AQ62" i="1"/>
  <c r="BE62" i="1"/>
  <c r="AS62" i="1"/>
  <c r="AP62" i="1"/>
  <c r="AO62" i="1"/>
  <c r="BG62" i="1"/>
  <c r="BK62" i="1"/>
  <c r="BL62" i="1"/>
  <c r="AV62" i="1"/>
  <c r="BH50" i="1"/>
  <c r="BF50" i="1"/>
  <c r="AU50" i="1"/>
  <c r="BJ50" i="1"/>
  <c r="BE50" i="1"/>
  <c r="BI50" i="1"/>
  <c r="AT50" i="1"/>
  <c r="AQ50" i="1"/>
  <c r="AS50" i="1"/>
  <c r="AO50" i="1"/>
  <c r="AP50" i="1"/>
  <c r="BK50" i="1"/>
  <c r="BL50" i="1"/>
  <c r="AV50" i="1"/>
  <c r="BG50" i="1"/>
  <c r="BJ38" i="1"/>
  <c r="BI38" i="1"/>
  <c r="AU38" i="1"/>
  <c r="BF38" i="1"/>
  <c r="AS38" i="1"/>
  <c r="AQ38" i="1"/>
  <c r="BH38" i="1"/>
  <c r="BE38" i="1"/>
  <c r="AT38" i="1"/>
  <c r="AO38" i="1"/>
  <c r="AP38" i="1"/>
  <c r="BG38" i="1"/>
  <c r="BL38" i="1"/>
  <c r="BK38" i="1"/>
  <c r="AV38" i="1"/>
  <c r="BJ24" i="1"/>
  <c r="AT24" i="1"/>
  <c r="BH24" i="1"/>
  <c r="BI24" i="1"/>
  <c r="BE24" i="1"/>
  <c r="AS24" i="1"/>
  <c r="AQ24" i="1"/>
  <c r="AP24" i="1"/>
  <c r="BF24" i="1"/>
  <c r="AU24" i="1"/>
  <c r="AO24" i="1"/>
  <c r="BG24" i="1"/>
  <c r="BL24" i="1"/>
  <c r="AV24" i="1"/>
  <c r="BK24" i="1"/>
  <c r="BJ12" i="1"/>
  <c r="AT12" i="1"/>
  <c r="BI12" i="1"/>
  <c r="AP12" i="1"/>
  <c r="AQ12" i="1"/>
  <c r="AO12" i="1"/>
  <c r="AS12" i="1"/>
  <c r="AU12" i="1"/>
  <c r="BH12" i="1"/>
  <c r="BE12" i="1"/>
  <c r="BF12" i="1"/>
  <c r="BK12" i="1"/>
  <c r="BL12" i="1"/>
  <c r="AV12" i="1"/>
  <c r="BG12" i="1"/>
  <c r="BQ9" i="1" l="1"/>
  <c r="BQ66" i="1"/>
  <c r="BQ55" i="1"/>
  <c r="BQ61" i="1"/>
  <c r="BQ52" i="1"/>
  <c r="BQ33" i="1"/>
  <c r="BQ58" i="1"/>
  <c r="BQ15" i="1"/>
  <c r="BQ38" i="1"/>
  <c r="BQ62" i="1"/>
  <c r="BQ14" i="1"/>
  <c r="BQ41" i="1"/>
  <c r="BQ37" i="1"/>
  <c r="BQ20" i="1"/>
  <c r="BQ46" i="1"/>
  <c r="BQ26" i="1"/>
  <c r="BQ7" i="1"/>
  <c r="BQ11" i="1"/>
  <c r="BQ34" i="1"/>
  <c r="BQ25" i="1"/>
  <c r="BQ13" i="1"/>
  <c r="BQ39" i="1"/>
  <c r="BQ51" i="1"/>
  <c r="BQ57" i="1"/>
  <c r="BQ23" i="1"/>
  <c r="BQ49" i="1"/>
  <c r="BQ19" i="1"/>
  <c r="BQ17" i="1"/>
  <c r="BQ31" i="1"/>
  <c r="BQ43" i="1"/>
  <c r="BQ16" i="1"/>
  <c r="BQ12" i="1"/>
  <c r="BQ44" i="1"/>
  <c r="BQ8" i="1"/>
  <c r="BQ40" i="1"/>
  <c r="BQ35" i="1"/>
  <c r="BQ48" i="1"/>
  <c r="BQ53" i="1"/>
  <c r="BQ45" i="1"/>
  <c r="BQ47" i="1"/>
  <c r="BQ64" i="1"/>
  <c r="BQ24" i="1"/>
  <c r="BQ50" i="1"/>
  <c r="BQ65" i="1"/>
  <c r="BQ18" i="1"/>
  <c r="BQ10" i="1"/>
  <c r="BQ27" i="1"/>
  <c r="BQ5" i="1"/>
  <c r="BQ56" i="1"/>
  <c r="BQ63" i="1"/>
  <c r="BQ42" i="1"/>
  <c r="BQ21" i="1"/>
  <c r="BQ28" i="1"/>
  <c r="BQ54" i="1"/>
  <c r="BQ59" i="1"/>
  <c r="BQ36" i="1"/>
  <c r="BQ60" i="1"/>
  <c r="BQ32" i="1"/>
  <c r="BQ22" i="1"/>
  <c r="B35" i="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N22" i="2"/>
  <c r="N24" i="2"/>
  <c r="N25" i="2"/>
  <c r="N26" i="2"/>
  <c r="N27" i="2"/>
  <c r="N28" i="2"/>
  <c r="N29" i="2"/>
  <c r="N30" i="2"/>
  <c r="N31" i="2"/>
  <c r="N32" i="2"/>
  <c r="N33" i="2"/>
  <c r="N34" i="2"/>
  <c r="N35" i="2"/>
  <c r="N36" i="2"/>
  <c r="N37" i="2"/>
  <c r="BS169" i="1" l="1"/>
  <c r="BS35" i="1"/>
  <c r="B169" i="1"/>
  <c r="I1443" i="1" l="1"/>
  <c r="I1438" i="1"/>
  <c r="I1432" i="1"/>
  <c r="I1426" i="1"/>
  <c r="I1410" i="1"/>
  <c r="I1416" i="1"/>
  <c r="I1413" i="1"/>
  <c r="I1437" i="1"/>
  <c r="I1431" i="1"/>
  <c r="I1425" i="1"/>
  <c r="I1405" i="1"/>
  <c r="I1411" i="1"/>
  <c r="I1417" i="1"/>
  <c r="I1407" i="1"/>
  <c r="I1442" i="1"/>
  <c r="I1436" i="1"/>
  <c r="I1430" i="1"/>
  <c r="I1424" i="1"/>
  <c r="I1406" i="1"/>
  <c r="I1412" i="1"/>
  <c r="I1418" i="1"/>
  <c r="I1441" i="1"/>
  <c r="I1435" i="1"/>
  <c r="I1429" i="1"/>
  <c r="I1423" i="1"/>
  <c r="I1419" i="1"/>
  <c r="I1440" i="1"/>
  <c r="I1434" i="1"/>
  <c r="I1428" i="1"/>
  <c r="I1422" i="1"/>
  <c r="I1408" i="1"/>
  <c r="I1414" i="1"/>
  <c r="I1439" i="1"/>
  <c r="I1433" i="1"/>
  <c r="I1427" i="1"/>
  <c r="I1421" i="1"/>
  <c r="I1420" i="1"/>
  <c r="I1409" i="1"/>
  <c r="I1415" i="1"/>
  <c r="I1403" i="1"/>
  <c r="I1402" i="1"/>
  <c r="I1400" i="1"/>
  <c r="I1401" i="1"/>
  <c r="I1399" i="1"/>
  <c r="I1404" i="1"/>
  <c r="I1396" i="1"/>
  <c r="I1390" i="1"/>
  <c r="I1398" i="1"/>
  <c r="I1391" i="1"/>
  <c r="I1395" i="1"/>
  <c r="I1397" i="1"/>
  <c r="I1394" i="1"/>
  <c r="I1393" i="1"/>
  <c r="I1392" i="1"/>
  <c r="I1388" i="1"/>
  <c r="I1376" i="1"/>
  <c r="I1387" i="1"/>
  <c r="I1381" i="1"/>
  <c r="I1375" i="1"/>
  <c r="I1384" i="1"/>
  <c r="I1386" i="1"/>
  <c r="I1380" i="1"/>
  <c r="I1374" i="1"/>
  <c r="I1378" i="1"/>
  <c r="I1389" i="1"/>
  <c r="I1383" i="1"/>
  <c r="I1382" i="1"/>
  <c r="I1385" i="1"/>
  <c r="I1379" i="1"/>
  <c r="I1373" i="1"/>
  <c r="I1372" i="1"/>
  <c r="I1377" i="1"/>
  <c r="I1371" i="1"/>
  <c r="I1370" i="1"/>
  <c r="I1364" i="1"/>
  <c r="I1358" i="1"/>
  <c r="I1352" i="1"/>
  <c r="I1342" i="1"/>
  <c r="I1336" i="1"/>
  <c r="I1330" i="1"/>
  <c r="I1324" i="1"/>
  <c r="I1318" i="1"/>
  <c r="I1312" i="1"/>
  <c r="I1306" i="1"/>
  <c r="I1300" i="1"/>
  <c r="I1294" i="1"/>
  <c r="I1288" i="1"/>
  <c r="I1282" i="1"/>
  <c r="I1276" i="1"/>
  <c r="I1270" i="1"/>
  <c r="I1264" i="1"/>
  <c r="I1365" i="1"/>
  <c r="I1343" i="1"/>
  <c r="I1319" i="1"/>
  <c r="I1301" i="1"/>
  <c r="I1265" i="1"/>
  <c r="I1369" i="1"/>
  <c r="I1363" i="1"/>
  <c r="I1357" i="1"/>
  <c r="I1351" i="1"/>
  <c r="I1347" i="1"/>
  <c r="I1341" i="1"/>
  <c r="I1335" i="1"/>
  <c r="I1329" i="1"/>
  <c r="I1323" i="1"/>
  <c r="I1317" i="1"/>
  <c r="I1311" i="1"/>
  <c r="I1305" i="1"/>
  <c r="I1299" i="1"/>
  <c r="I1293" i="1"/>
  <c r="I1287" i="1"/>
  <c r="I1281" i="1"/>
  <c r="I1275" i="1"/>
  <c r="I1269" i="1"/>
  <c r="I1263" i="1"/>
  <c r="I1353" i="1"/>
  <c r="I1325" i="1"/>
  <c r="I1313" i="1"/>
  <c r="I1289" i="1"/>
  <c r="I1368" i="1"/>
  <c r="I1362" i="1"/>
  <c r="I1356" i="1"/>
  <c r="I1350" i="1"/>
  <c r="I1346" i="1"/>
  <c r="I1340" i="1"/>
  <c r="I1334" i="1"/>
  <c r="I1328" i="1"/>
  <c r="I1322" i="1"/>
  <c r="I1316" i="1"/>
  <c r="I1310" i="1"/>
  <c r="I1304" i="1"/>
  <c r="I1298" i="1"/>
  <c r="I1292" i="1"/>
  <c r="I1286" i="1"/>
  <c r="I1280" i="1"/>
  <c r="I1274" i="1"/>
  <c r="I1268" i="1"/>
  <c r="I1262" i="1"/>
  <c r="I1359" i="1"/>
  <c r="I1337" i="1"/>
  <c r="I1307" i="1"/>
  <c r="I1277" i="1"/>
  <c r="I1367" i="1"/>
  <c r="I1361" i="1"/>
  <c r="I1355" i="1"/>
  <c r="I1349" i="1"/>
  <c r="I1345" i="1"/>
  <c r="I1339" i="1"/>
  <c r="I1333" i="1"/>
  <c r="I1327" i="1"/>
  <c r="I1321" i="1"/>
  <c r="I1315" i="1"/>
  <c r="I1309" i="1"/>
  <c r="I1303" i="1"/>
  <c r="I1297" i="1"/>
  <c r="I1291" i="1"/>
  <c r="I1285" i="1"/>
  <c r="I1279" i="1"/>
  <c r="I1273" i="1"/>
  <c r="I1267" i="1"/>
  <c r="I1261" i="1"/>
  <c r="I1331" i="1"/>
  <c r="I1295" i="1"/>
  <c r="I1271" i="1"/>
  <c r="I1366" i="1"/>
  <c r="I1360" i="1"/>
  <c r="I1354" i="1"/>
  <c r="I1348" i="1"/>
  <c r="I1344" i="1"/>
  <c r="I1338" i="1"/>
  <c r="I1332" i="1"/>
  <c r="I1326" i="1"/>
  <c r="I1320" i="1"/>
  <c r="I1314" i="1"/>
  <c r="I1308" i="1"/>
  <c r="I1302" i="1"/>
  <c r="I1296" i="1"/>
  <c r="I1290" i="1"/>
  <c r="I1284" i="1"/>
  <c r="I1278" i="1"/>
  <c r="I1272" i="1"/>
  <c r="I1266" i="1"/>
  <c r="I1283" i="1"/>
  <c r="I1217" i="1"/>
  <c r="I1223" i="1"/>
  <c r="I1229" i="1"/>
  <c r="I1235" i="1"/>
  <c r="I1241" i="1"/>
  <c r="I1247" i="1"/>
  <c r="I1253" i="1"/>
  <c r="I1259" i="1"/>
  <c r="I1213" i="1"/>
  <c r="I1204" i="1"/>
  <c r="I1234" i="1"/>
  <c r="I1252" i="1"/>
  <c r="I1218" i="1"/>
  <c r="I1224" i="1"/>
  <c r="I1230" i="1"/>
  <c r="I1236" i="1"/>
  <c r="I1242" i="1"/>
  <c r="I1248" i="1"/>
  <c r="I1254" i="1"/>
  <c r="I1260" i="1"/>
  <c r="I1211" i="1"/>
  <c r="I1210" i="1"/>
  <c r="I1205" i="1"/>
  <c r="I1240" i="1"/>
  <c r="I1219" i="1"/>
  <c r="I1225" i="1"/>
  <c r="I1231" i="1"/>
  <c r="I1237" i="1"/>
  <c r="I1243" i="1"/>
  <c r="I1249" i="1"/>
  <c r="I1255" i="1"/>
  <c r="I1212" i="1"/>
  <c r="I1209" i="1"/>
  <c r="I1222" i="1"/>
  <c r="I1258" i="1"/>
  <c r="I1214" i="1"/>
  <c r="I1220" i="1"/>
  <c r="I1226" i="1"/>
  <c r="I1232" i="1"/>
  <c r="I1238" i="1"/>
  <c r="I1244" i="1"/>
  <c r="I1250" i="1"/>
  <c r="I1256" i="1"/>
  <c r="I1208" i="1"/>
  <c r="I1228" i="1"/>
  <c r="I1206" i="1"/>
  <c r="I1215" i="1"/>
  <c r="I1221" i="1"/>
  <c r="I1227" i="1"/>
  <c r="I1233" i="1"/>
  <c r="I1239" i="1"/>
  <c r="I1245" i="1"/>
  <c r="I1251" i="1"/>
  <c r="I1257" i="1"/>
  <c r="I1207" i="1"/>
  <c r="I1203" i="1"/>
  <c r="I1216" i="1"/>
  <c r="I1246" i="1"/>
  <c r="I1202" i="1"/>
  <c r="I1193" i="1"/>
  <c r="I1198" i="1"/>
  <c r="I1192" i="1"/>
  <c r="I1190" i="1"/>
  <c r="I1184" i="1"/>
  <c r="I1196" i="1"/>
  <c r="I1188" i="1"/>
  <c r="I1178" i="1"/>
  <c r="I1197" i="1"/>
  <c r="I1191" i="1"/>
  <c r="I1189" i="1"/>
  <c r="I1183" i="1"/>
  <c r="I1179" i="1"/>
  <c r="I1180" i="1"/>
  <c r="I1182" i="1"/>
  <c r="I1185" i="1"/>
  <c r="I1201" i="1"/>
  <c r="I1195" i="1"/>
  <c r="I1187" i="1"/>
  <c r="I1181" i="1"/>
  <c r="I1200" i="1"/>
  <c r="I1194" i="1"/>
  <c r="I1186" i="1"/>
  <c r="I1199" i="1"/>
  <c r="I1171" i="1"/>
  <c r="I1170" i="1"/>
  <c r="I1175" i="1"/>
  <c r="I1174" i="1"/>
  <c r="I1173" i="1"/>
  <c r="I1169" i="1"/>
  <c r="I1172" i="1"/>
  <c r="I1176" i="1"/>
  <c r="I1177" i="1"/>
  <c r="I1168" i="1"/>
  <c r="I1166" i="1"/>
  <c r="I1167" i="1"/>
  <c r="I1165" i="1"/>
  <c r="I1163" i="1"/>
  <c r="I1164" i="1"/>
  <c r="I1162" i="1"/>
  <c r="I1161" i="1"/>
  <c r="I1160" i="1"/>
  <c r="I1158" i="1"/>
  <c r="I1159" i="1"/>
  <c r="B170" i="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I1157" i="1"/>
  <c r="I1156" i="1"/>
  <c r="I1143" i="1"/>
  <c r="I1135" i="1"/>
  <c r="I1144" i="1"/>
  <c r="I1145" i="1"/>
  <c r="I1148" i="1"/>
  <c r="I1154" i="1"/>
  <c r="I1138" i="1"/>
  <c r="I1152" i="1"/>
  <c r="I1146" i="1"/>
  <c r="I1149" i="1"/>
  <c r="I1147" i="1"/>
  <c r="I1136" i="1"/>
  <c r="I1137" i="1"/>
  <c r="I1155" i="1"/>
  <c r="I1153" i="1"/>
  <c r="I1139" i="1"/>
  <c r="I1151" i="1"/>
  <c r="I1150" i="1"/>
  <c r="I1141" i="1"/>
  <c r="I1142" i="1"/>
  <c r="I1140" i="1"/>
  <c r="I1134" i="1"/>
  <c r="I1132" i="1"/>
  <c r="I1133" i="1"/>
  <c r="I1130" i="1"/>
  <c r="I1120" i="1"/>
  <c r="I1108" i="1"/>
  <c r="I1096" i="1"/>
  <c r="I1110" i="1"/>
  <c r="I1098" i="1"/>
  <c r="I1092" i="1"/>
  <c r="I1121" i="1"/>
  <c r="I1109" i="1"/>
  <c r="I1097" i="1"/>
  <c r="I1119" i="1"/>
  <c r="I1107" i="1"/>
  <c r="I1095" i="1"/>
  <c r="I1131" i="1"/>
  <c r="I1126" i="1"/>
  <c r="I1111" i="1"/>
  <c r="I1099" i="1"/>
  <c r="I1127" i="1"/>
  <c r="I1122" i="1"/>
  <c r="I1118" i="1"/>
  <c r="I1106" i="1"/>
  <c r="I1094" i="1"/>
  <c r="I1123" i="1"/>
  <c r="I1117" i="1"/>
  <c r="I1105" i="1"/>
  <c r="I1093" i="1"/>
  <c r="I1129" i="1"/>
  <c r="I1115" i="1"/>
  <c r="I1103" i="1"/>
  <c r="I1112" i="1"/>
  <c r="I1100" i="1"/>
  <c r="I1125" i="1"/>
  <c r="I1124" i="1"/>
  <c r="I1116" i="1"/>
  <c r="I1104" i="1"/>
  <c r="I1114" i="1"/>
  <c r="I1102" i="1"/>
  <c r="I1128" i="1"/>
  <c r="I1113" i="1"/>
  <c r="I1101" i="1"/>
  <c r="I1091" i="1"/>
  <c r="I1090" i="1"/>
  <c r="I1089" i="1"/>
  <c r="I1075" i="1"/>
  <c r="I1088" i="1"/>
  <c r="I1070" i="1"/>
  <c r="I1076" i="1"/>
  <c r="I1087" i="1"/>
  <c r="I1077" i="1"/>
  <c r="I1069" i="1"/>
  <c r="I1079" i="1"/>
  <c r="I1074" i="1"/>
  <c r="I1086" i="1"/>
  <c r="I1078" i="1"/>
  <c r="I1085" i="1"/>
  <c r="I1084" i="1"/>
  <c r="I1068" i="1"/>
  <c r="I1071" i="1"/>
  <c r="I1083" i="1"/>
  <c r="I1082" i="1"/>
  <c r="I1081" i="1"/>
  <c r="I1080" i="1"/>
  <c r="I1072" i="1"/>
  <c r="I1073" i="1"/>
  <c r="I1065" i="1"/>
  <c r="I1067" i="1"/>
  <c r="I1063" i="1"/>
  <c r="I1066" i="1"/>
  <c r="I1064" i="1"/>
  <c r="I1062" i="1"/>
  <c r="I1061" i="1"/>
  <c r="I1055" i="1"/>
  <c r="I1052" i="1"/>
  <c r="I1043" i="1"/>
  <c r="I1031" i="1"/>
  <c r="I1024" i="1"/>
  <c r="I994" i="1"/>
  <c r="I982" i="1"/>
  <c r="I970" i="1"/>
  <c r="I958" i="1"/>
  <c r="I947" i="1"/>
  <c r="I942" i="1"/>
  <c r="I933" i="1"/>
  <c r="I931" i="1"/>
  <c r="I918" i="1"/>
  <c r="I910" i="1"/>
  <c r="I899" i="1"/>
  <c r="I892" i="1"/>
  <c r="I887" i="1"/>
  <c r="I868" i="1"/>
  <c r="I1037" i="1"/>
  <c r="I1027" i="1"/>
  <c r="I908" i="1"/>
  <c r="I890" i="1"/>
  <c r="I869" i="1"/>
  <c r="I1038" i="1"/>
  <c r="I972" i="1"/>
  <c r="I955" i="1"/>
  <c r="I888" i="1"/>
  <c r="I1020" i="1"/>
  <c r="I1006" i="1"/>
  <c r="I975" i="1"/>
  <c r="I952" i="1"/>
  <c r="I871" i="1"/>
  <c r="I1040" i="1"/>
  <c r="I905" i="1"/>
  <c r="I875" i="1"/>
  <c r="I1058" i="1"/>
  <c r="I1041" i="1"/>
  <c r="I977" i="1"/>
  <c r="I946" i="1"/>
  <c r="I926" i="1"/>
  <c r="I896" i="1"/>
  <c r="I881" i="1"/>
  <c r="I1015" i="1"/>
  <c r="I929" i="1"/>
  <c r="I1014" i="1"/>
  <c r="I997" i="1"/>
  <c r="I891" i="1"/>
  <c r="I1060" i="1"/>
  <c r="I1048" i="1"/>
  <c r="I1025" i="1"/>
  <c r="I1000" i="1"/>
  <c r="I995" i="1"/>
  <c r="I984" i="1"/>
  <c r="I983" i="1"/>
  <c r="I971" i="1"/>
  <c r="I959" i="1"/>
  <c r="I939" i="1"/>
  <c r="I934" i="1"/>
  <c r="I932" i="1"/>
  <c r="I915" i="1"/>
  <c r="I911" i="1"/>
  <c r="I893" i="1"/>
  <c r="I867" i="1"/>
  <c r="I1045" i="1"/>
  <c r="I954" i="1"/>
  <c r="I1046" i="1"/>
  <c r="I1032" i="1"/>
  <c r="I988" i="1"/>
  <c r="I923" i="1"/>
  <c r="I1012" i="1"/>
  <c r="I1001" i="1"/>
  <c r="I966" i="1"/>
  <c r="I924" i="1"/>
  <c r="I874" i="1"/>
  <c r="I1042" i="1"/>
  <c r="I1017" i="1"/>
  <c r="I1007" i="1"/>
  <c r="I953" i="1"/>
  <c r="I880" i="1"/>
  <c r="I1054" i="1"/>
  <c r="I951" i="1"/>
  <c r="I903" i="1"/>
  <c r="I876" i="1"/>
  <c r="I1003" i="1"/>
  <c r="I962" i="1"/>
  <c r="I927" i="1"/>
  <c r="I897" i="1"/>
  <c r="I872" i="1"/>
  <c r="I1056" i="1"/>
  <c r="I1016" i="1"/>
  <c r="I973" i="1"/>
  <c r="I925" i="1"/>
  <c r="I898" i="1"/>
  <c r="I886" i="1"/>
  <c r="I877" i="1"/>
  <c r="I1057" i="1"/>
  <c r="I941" i="1"/>
  <c r="I913" i="1"/>
  <c r="I901" i="1"/>
  <c r="I1035" i="1"/>
  <c r="I1028" i="1"/>
  <c r="I1026" i="1"/>
  <c r="I992" i="1"/>
  <c r="I985" i="1"/>
  <c r="I981" i="1"/>
  <c r="I969" i="1"/>
  <c r="I956" i="1"/>
  <c r="I940" i="1"/>
  <c r="I935" i="1"/>
  <c r="I920" i="1"/>
  <c r="I916" i="1"/>
  <c r="I906" i="1"/>
  <c r="I894" i="1"/>
  <c r="I866" i="1"/>
  <c r="I1034" i="1"/>
  <c r="I987" i="1"/>
  <c r="I937" i="1"/>
  <c r="I919" i="1"/>
  <c r="I1019" i="1"/>
  <c r="I990" i="1"/>
  <c r="I960" i="1"/>
  <c r="I950" i="1"/>
  <c r="I870" i="1"/>
  <c r="I1039" i="1"/>
  <c r="I904" i="1"/>
  <c r="I879" i="1"/>
  <c r="I1030" i="1"/>
  <c r="I1013" i="1"/>
  <c r="I967" i="1"/>
  <c r="I883" i="1"/>
  <c r="I1047" i="1"/>
  <c r="I1018" i="1"/>
  <c r="I1008" i="1"/>
  <c r="I961" i="1"/>
  <c r="I1059" i="1"/>
  <c r="I1011" i="1"/>
  <c r="I999" i="1"/>
  <c r="I968" i="1"/>
  <c r="I943" i="1"/>
  <c r="I885" i="1"/>
  <c r="I1050" i="1"/>
  <c r="I1021" i="1"/>
  <c r="I1009" i="1"/>
  <c r="I996" i="1"/>
  <c r="I980" i="1"/>
  <c r="I912" i="1"/>
  <c r="I1002" i="1"/>
  <c r="I917" i="1"/>
  <c r="I1044" i="1"/>
  <c r="I1036" i="1"/>
  <c r="I1033" i="1"/>
  <c r="I1029" i="1"/>
  <c r="I1022" i="1"/>
  <c r="I993" i="1"/>
  <c r="I986" i="1"/>
  <c r="I974" i="1"/>
  <c r="I957" i="1"/>
  <c r="I948" i="1"/>
  <c r="I936" i="1"/>
  <c r="I921" i="1"/>
  <c r="I914" i="1"/>
  <c r="I907" i="1"/>
  <c r="I902" i="1"/>
  <c r="I889" i="1"/>
  <c r="I878" i="1"/>
  <c r="I989" i="1"/>
  <c r="I964" i="1"/>
  <c r="I949" i="1"/>
  <c r="I1005" i="1"/>
  <c r="I965" i="1"/>
  <c r="I938" i="1"/>
  <c r="I909" i="1"/>
  <c r="I873" i="1"/>
  <c r="I991" i="1"/>
  <c r="I1053" i="1"/>
  <c r="I976" i="1"/>
  <c r="I945" i="1"/>
  <c r="I922" i="1"/>
  <c r="I895" i="1"/>
  <c r="I1010" i="1"/>
  <c r="I998" i="1"/>
  <c r="I884" i="1"/>
  <c r="I1049" i="1"/>
  <c r="I979" i="1"/>
  <c r="I928" i="1"/>
  <c r="I1004" i="1"/>
  <c r="I963" i="1"/>
  <c r="I944" i="1"/>
  <c r="I900" i="1"/>
  <c r="I1051" i="1"/>
  <c r="I1023" i="1"/>
  <c r="I978" i="1"/>
  <c r="I930" i="1"/>
  <c r="I882" i="1"/>
  <c r="I865" i="1"/>
  <c r="I864" i="1"/>
  <c r="I863" i="1"/>
  <c r="I862" i="1"/>
  <c r="I853" i="1"/>
  <c r="I859" i="1"/>
  <c r="I854" i="1"/>
  <c r="I852" i="1"/>
  <c r="I858" i="1"/>
  <c r="I860" i="1"/>
  <c r="I855" i="1"/>
  <c r="I857" i="1"/>
  <c r="I861" i="1"/>
  <c r="I856" i="1"/>
  <c r="I850" i="1"/>
  <c r="I851" i="1"/>
  <c r="I849" i="1"/>
  <c r="I848" i="1"/>
  <c r="I847" i="1"/>
  <c r="I842" i="1"/>
  <c r="I834" i="1"/>
  <c r="I844" i="1"/>
  <c r="I839" i="1"/>
  <c r="I843" i="1"/>
  <c r="I836" i="1"/>
  <c r="I846" i="1"/>
  <c r="I838" i="1"/>
  <c r="I840" i="1"/>
  <c r="I841" i="1"/>
  <c r="I845" i="1"/>
  <c r="I833" i="1"/>
  <c r="I837" i="1"/>
  <c r="I835" i="1"/>
  <c r="I832" i="1"/>
  <c r="I828" i="1"/>
  <c r="I823" i="1"/>
  <c r="I831" i="1"/>
  <c r="I825" i="1"/>
  <c r="I830" i="1"/>
  <c r="I827" i="1"/>
  <c r="I824" i="1"/>
  <c r="I822" i="1"/>
  <c r="I829" i="1"/>
  <c r="I826" i="1"/>
  <c r="I819" i="1"/>
  <c r="I820" i="1"/>
  <c r="I821" i="1"/>
  <c r="I818" i="1"/>
  <c r="I814" i="1"/>
  <c r="I802" i="1"/>
  <c r="I803" i="1"/>
  <c r="I813" i="1"/>
  <c r="I801" i="1"/>
  <c r="I811" i="1"/>
  <c r="I810" i="1"/>
  <c r="I809" i="1"/>
  <c r="I797" i="1"/>
  <c r="I812" i="1"/>
  <c r="I800" i="1"/>
  <c r="I795" i="1"/>
  <c r="I799" i="1"/>
  <c r="I798" i="1"/>
  <c r="I808" i="1"/>
  <c r="I807" i="1"/>
  <c r="I796" i="1"/>
  <c r="I816" i="1"/>
  <c r="I815" i="1"/>
  <c r="I806" i="1"/>
  <c r="I817" i="1"/>
  <c r="I805" i="1"/>
  <c r="I804" i="1"/>
  <c r="I794" i="1"/>
  <c r="I790" i="1"/>
  <c r="I789" i="1"/>
  <c r="I739" i="1"/>
  <c r="I737" i="1"/>
  <c r="I734" i="1"/>
  <c r="I738" i="1"/>
  <c r="I735" i="1"/>
  <c r="I736" i="1"/>
  <c r="I727" i="1"/>
  <c r="I725" i="1"/>
  <c r="I726" i="1"/>
  <c r="I722" i="1"/>
  <c r="I719" i="1"/>
  <c r="I723" i="1"/>
  <c r="I724" i="1"/>
  <c r="I721" i="1"/>
  <c r="I720" i="1"/>
  <c r="I715" i="1"/>
  <c r="I716" i="1"/>
  <c r="I714" i="1"/>
  <c r="I699" i="1"/>
  <c r="I694" i="1"/>
  <c r="I695" i="1"/>
  <c r="I697" i="1"/>
  <c r="I693" i="1"/>
  <c r="I696" i="1"/>
  <c r="I698" i="1"/>
  <c r="I682" i="1"/>
  <c r="I793" i="1"/>
  <c r="I792" i="1"/>
  <c r="I791" i="1"/>
  <c r="I788" i="1"/>
  <c r="I763" i="1"/>
  <c r="I787" i="1"/>
  <c r="I786" i="1"/>
  <c r="I784" i="1"/>
  <c r="I785" i="1"/>
  <c r="I783" i="1"/>
  <c r="I780" i="1"/>
  <c r="I782" i="1"/>
  <c r="I779" i="1"/>
  <c r="I781" i="1"/>
  <c r="I778" i="1"/>
  <c r="I777" i="1"/>
  <c r="I776" i="1"/>
  <c r="I775" i="1"/>
  <c r="I774" i="1"/>
  <c r="I767" i="1"/>
  <c r="I768" i="1"/>
  <c r="I756" i="1"/>
  <c r="I769" i="1"/>
  <c r="I770" i="1"/>
  <c r="I771" i="1"/>
  <c r="I772" i="1"/>
  <c r="I758" i="1"/>
  <c r="I773" i="1"/>
  <c r="I759" i="1"/>
  <c r="I761" i="1"/>
  <c r="I760" i="1"/>
  <c r="I762" i="1"/>
  <c r="I764" i="1"/>
  <c r="I757" i="1"/>
  <c r="I765" i="1"/>
  <c r="I766" i="1"/>
  <c r="I755" i="1"/>
  <c r="I754" i="1"/>
  <c r="I742" i="1"/>
  <c r="I745" i="1"/>
  <c r="I743" i="1"/>
  <c r="I746" i="1"/>
  <c r="I744" i="1"/>
  <c r="I753" i="1"/>
  <c r="I747" i="1"/>
  <c r="I741" i="1"/>
  <c r="I748" i="1"/>
  <c r="I749" i="1"/>
  <c r="I750" i="1"/>
  <c r="I751" i="1"/>
  <c r="I752" i="1"/>
  <c r="I740" i="1"/>
  <c r="I730" i="1"/>
  <c r="I733" i="1"/>
  <c r="I729" i="1"/>
  <c r="I732" i="1"/>
  <c r="I731" i="1"/>
  <c r="I728" i="1"/>
  <c r="I718" i="1"/>
  <c r="I713" i="1"/>
  <c r="I712" i="1"/>
  <c r="I709" i="1"/>
  <c r="I717" i="1"/>
  <c r="I711" i="1"/>
  <c r="I710" i="1"/>
  <c r="I700" i="1"/>
  <c r="I701" i="1"/>
  <c r="I702" i="1"/>
  <c r="I703" i="1"/>
  <c r="I704" i="1"/>
  <c r="I705" i="1"/>
  <c r="I706" i="1"/>
  <c r="I707" i="1"/>
  <c r="I708" i="1"/>
  <c r="I678" i="1"/>
  <c r="I690" i="1"/>
  <c r="I679" i="1"/>
  <c r="I691" i="1"/>
  <c r="I680" i="1"/>
  <c r="I692" i="1"/>
  <c r="I681" i="1"/>
  <c r="I683" i="1"/>
  <c r="I684" i="1"/>
  <c r="I685" i="1"/>
  <c r="I686" i="1"/>
  <c r="I687" i="1"/>
  <c r="I676" i="1"/>
  <c r="I688" i="1"/>
  <c r="I677" i="1"/>
  <c r="I689" i="1"/>
  <c r="I675" i="1"/>
  <c r="I674" i="1"/>
  <c r="I673" i="1"/>
  <c r="I652" i="1"/>
  <c r="I658" i="1"/>
  <c r="I664" i="1"/>
  <c r="I670" i="1"/>
  <c r="I635" i="1"/>
  <c r="I641" i="1"/>
  <c r="I647" i="1"/>
  <c r="I628" i="1"/>
  <c r="I642" i="1"/>
  <c r="I621" i="1"/>
  <c r="I619" i="1"/>
  <c r="I663" i="1"/>
  <c r="I640" i="1"/>
  <c r="I653" i="1"/>
  <c r="I659" i="1"/>
  <c r="I665" i="1"/>
  <c r="I636" i="1"/>
  <c r="I648" i="1"/>
  <c r="I627" i="1"/>
  <c r="I622" i="1"/>
  <c r="I646" i="1"/>
  <c r="I629" i="1"/>
  <c r="I654" i="1"/>
  <c r="I660" i="1"/>
  <c r="I666" i="1"/>
  <c r="I631" i="1"/>
  <c r="I637" i="1"/>
  <c r="I643" i="1"/>
  <c r="I649" i="1"/>
  <c r="I626" i="1"/>
  <c r="I623" i="1"/>
  <c r="I620" i="1"/>
  <c r="I669" i="1"/>
  <c r="I672" i="1"/>
  <c r="I655" i="1"/>
  <c r="I661" i="1"/>
  <c r="I667" i="1"/>
  <c r="I632" i="1"/>
  <c r="I638" i="1"/>
  <c r="I644" i="1"/>
  <c r="I650" i="1"/>
  <c r="I625" i="1"/>
  <c r="I657" i="1"/>
  <c r="I634" i="1"/>
  <c r="I671" i="1"/>
  <c r="I656" i="1"/>
  <c r="I662" i="1"/>
  <c r="I668" i="1"/>
  <c r="I633" i="1"/>
  <c r="I639" i="1"/>
  <c r="I645" i="1"/>
  <c r="I651" i="1"/>
  <c r="I624" i="1"/>
  <c r="I630" i="1"/>
  <c r="I615" i="1"/>
  <c r="I616" i="1"/>
  <c r="I617" i="1"/>
  <c r="I618" i="1"/>
  <c r="I614" i="1"/>
  <c r="I613" i="1"/>
  <c r="I612" i="1"/>
  <c r="I611" i="1"/>
  <c r="I519" i="1"/>
  <c r="I610" i="1"/>
  <c r="I609" i="1"/>
  <c r="I608" i="1"/>
  <c r="I607" i="1"/>
  <c r="I605" i="1"/>
  <c r="I606" i="1"/>
  <c r="I604" i="1"/>
  <c r="I598" i="1"/>
  <c r="I601" i="1"/>
  <c r="I599" i="1"/>
  <c r="I596" i="1"/>
  <c r="I600" i="1"/>
  <c r="I603" i="1"/>
  <c r="I597" i="1"/>
  <c r="I602" i="1"/>
  <c r="I595" i="1"/>
  <c r="I594" i="1"/>
  <c r="I593" i="1"/>
  <c r="I592" i="1"/>
  <c r="I591" i="1"/>
  <c r="I590" i="1"/>
  <c r="I589" i="1"/>
  <c r="I579" i="1"/>
  <c r="I585" i="1"/>
  <c r="I580" i="1"/>
  <c r="I586" i="1"/>
  <c r="I588" i="1"/>
  <c r="I581" i="1"/>
  <c r="I587" i="1"/>
  <c r="I582" i="1"/>
  <c r="I577" i="1"/>
  <c r="I583" i="1"/>
  <c r="I578" i="1"/>
  <c r="I584" i="1"/>
  <c r="I576" i="1"/>
  <c r="I575" i="1"/>
  <c r="I574" i="1"/>
  <c r="I573" i="1"/>
  <c r="I572" i="1"/>
  <c r="I571" i="1"/>
  <c r="I564" i="1"/>
  <c r="I559" i="1"/>
  <c r="I537" i="1"/>
  <c r="I543" i="1"/>
  <c r="I549" i="1"/>
  <c r="I555" i="1"/>
  <c r="I560" i="1"/>
  <c r="I565" i="1"/>
  <c r="I538" i="1"/>
  <c r="I544" i="1"/>
  <c r="I550" i="1"/>
  <c r="I534" i="1"/>
  <c r="I570" i="1"/>
  <c r="I566" i="1"/>
  <c r="I557" i="1"/>
  <c r="I539" i="1"/>
  <c r="I545" i="1"/>
  <c r="I551" i="1"/>
  <c r="I561" i="1"/>
  <c r="I567" i="1"/>
  <c r="I556" i="1"/>
  <c r="I540" i="1"/>
  <c r="I546" i="1"/>
  <c r="I552" i="1"/>
  <c r="I563" i="1"/>
  <c r="I569" i="1"/>
  <c r="I536" i="1"/>
  <c r="I542" i="1"/>
  <c r="I554" i="1"/>
  <c r="I562" i="1"/>
  <c r="I568" i="1"/>
  <c r="I558" i="1"/>
  <c r="I535" i="1"/>
  <c r="I541" i="1"/>
  <c r="I547" i="1"/>
  <c r="I553" i="1"/>
  <c r="I548" i="1"/>
  <c r="I533" i="1"/>
  <c r="I532" i="1"/>
  <c r="I531" i="1"/>
  <c r="I528" i="1"/>
  <c r="I527" i="1"/>
  <c r="I530" i="1"/>
  <c r="I529" i="1"/>
  <c r="I525" i="1"/>
  <c r="I526" i="1"/>
  <c r="I524" i="1"/>
  <c r="I523" i="1"/>
  <c r="I522" i="1"/>
  <c r="I521" i="1"/>
  <c r="I520" i="1"/>
  <c r="I518" i="1"/>
  <c r="I517" i="1"/>
  <c r="I516" i="1"/>
  <c r="I514" i="1"/>
  <c r="I515" i="1"/>
  <c r="I513" i="1"/>
  <c r="I508" i="1"/>
  <c r="I506" i="1"/>
  <c r="I512" i="1"/>
  <c r="I509" i="1"/>
  <c r="I510" i="1"/>
  <c r="I507" i="1"/>
  <c r="I511" i="1"/>
  <c r="I505" i="1"/>
  <c r="I504" i="1"/>
  <c r="I500" i="1"/>
  <c r="I502" i="1"/>
  <c r="I499" i="1"/>
  <c r="I503" i="1"/>
  <c r="I501" i="1"/>
  <c r="I24" i="1"/>
  <c r="I26" i="1"/>
  <c r="I498" i="1"/>
  <c r="I16" i="1"/>
  <c r="I30" i="1"/>
  <c r="I42" i="1"/>
  <c r="I54" i="1"/>
  <c r="I66" i="1"/>
  <c r="I78" i="1"/>
  <c r="I90" i="1"/>
  <c r="I102" i="1"/>
  <c r="I114" i="1"/>
  <c r="I126" i="1"/>
  <c r="I138" i="1"/>
  <c r="I150" i="1"/>
  <c r="I162" i="1"/>
  <c r="I174" i="1"/>
  <c r="I186" i="1"/>
  <c r="I198" i="1"/>
  <c r="I210" i="1"/>
  <c r="I222" i="1"/>
  <c r="I234" i="1"/>
  <c r="I246" i="1"/>
  <c r="I258" i="1"/>
  <c r="I270" i="1"/>
  <c r="I282" i="1"/>
  <c r="I294" i="1"/>
  <c r="I306" i="1"/>
  <c r="I318" i="1"/>
  <c r="I330" i="1"/>
  <c r="I342" i="1"/>
  <c r="I354" i="1"/>
  <c r="I366" i="1"/>
  <c r="I378" i="1"/>
  <c r="I390" i="1"/>
  <c r="I402" i="1"/>
  <c r="I414" i="1"/>
  <c r="I426" i="1"/>
  <c r="I438" i="1"/>
  <c r="I450" i="1"/>
  <c r="I462" i="1"/>
  <c r="I474" i="1"/>
  <c r="I486" i="1"/>
  <c r="I94" i="1"/>
  <c r="I262" i="1"/>
  <c r="I322" i="1"/>
  <c r="I370" i="1"/>
  <c r="I418" i="1"/>
  <c r="I466" i="1"/>
  <c r="I47" i="1"/>
  <c r="I143" i="1"/>
  <c r="I179" i="1"/>
  <c r="I227" i="1"/>
  <c r="I263" i="1"/>
  <c r="I299" i="1"/>
  <c r="I347" i="1"/>
  <c r="I383" i="1"/>
  <c r="I431" i="1"/>
  <c r="I491" i="1"/>
  <c r="I48" i="1"/>
  <c r="I5" i="1"/>
  <c r="I17" i="1"/>
  <c r="I31" i="1"/>
  <c r="I43" i="1"/>
  <c r="I55" i="1"/>
  <c r="I67" i="1"/>
  <c r="I79" i="1"/>
  <c r="I91" i="1"/>
  <c r="I103" i="1"/>
  <c r="I115" i="1"/>
  <c r="I127" i="1"/>
  <c r="I139" i="1"/>
  <c r="I151" i="1"/>
  <c r="I163" i="1"/>
  <c r="I175" i="1"/>
  <c r="I187" i="1"/>
  <c r="I199" i="1"/>
  <c r="I211" i="1"/>
  <c r="I223" i="1"/>
  <c r="I235" i="1"/>
  <c r="I247" i="1"/>
  <c r="I259" i="1"/>
  <c r="I271" i="1"/>
  <c r="I283" i="1"/>
  <c r="I295" i="1"/>
  <c r="I307" i="1"/>
  <c r="I319" i="1"/>
  <c r="I331" i="1"/>
  <c r="I343" i="1"/>
  <c r="I355" i="1"/>
  <c r="I367" i="1"/>
  <c r="I379" i="1"/>
  <c r="I391" i="1"/>
  <c r="I403" i="1"/>
  <c r="I415" i="1"/>
  <c r="I427" i="1"/>
  <c r="I439" i="1"/>
  <c r="I451" i="1"/>
  <c r="I463" i="1"/>
  <c r="I475" i="1"/>
  <c r="I487" i="1"/>
  <c r="I106" i="1"/>
  <c r="I274" i="1"/>
  <c r="I310" i="1"/>
  <c r="I358" i="1"/>
  <c r="I406" i="1"/>
  <c r="I454" i="1"/>
  <c r="I490" i="1"/>
  <c r="I21" i="1"/>
  <c r="I119" i="1"/>
  <c r="I155" i="1"/>
  <c r="I191" i="1"/>
  <c r="I251" i="1"/>
  <c r="I287" i="1"/>
  <c r="I335" i="1"/>
  <c r="I371" i="1"/>
  <c r="I419" i="1"/>
  <c r="I455" i="1"/>
  <c r="I36" i="1"/>
  <c r="I6" i="1"/>
  <c r="I18" i="1"/>
  <c r="I32" i="1"/>
  <c r="I44" i="1"/>
  <c r="I56" i="1"/>
  <c r="I68" i="1"/>
  <c r="I80" i="1"/>
  <c r="I92" i="1"/>
  <c r="I104" i="1"/>
  <c r="I116" i="1"/>
  <c r="I128" i="1"/>
  <c r="I140" i="1"/>
  <c r="I152" i="1"/>
  <c r="I164" i="1"/>
  <c r="I176" i="1"/>
  <c r="I188" i="1"/>
  <c r="I200" i="1"/>
  <c r="I212" i="1"/>
  <c r="I224" i="1"/>
  <c r="I236" i="1"/>
  <c r="I248" i="1"/>
  <c r="I260" i="1"/>
  <c r="I272" i="1"/>
  <c r="I284" i="1"/>
  <c r="I296" i="1"/>
  <c r="I308" i="1"/>
  <c r="I320" i="1"/>
  <c r="I332" i="1"/>
  <c r="I344" i="1"/>
  <c r="I356" i="1"/>
  <c r="I368" i="1"/>
  <c r="I380" i="1"/>
  <c r="I392" i="1"/>
  <c r="I404" i="1"/>
  <c r="I416" i="1"/>
  <c r="I428" i="1"/>
  <c r="I440" i="1"/>
  <c r="I452" i="1"/>
  <c r="I464" i="1"/>
  <c r="I476" i="1"/>
  <c r="I488" i="1"/>
  <c r="I142" i="1"/>
  <c r="I346" i="1"/>
  <c r="I442" i="1"/>
  <c r="I35" i="1"/>
  <c r="I215" i="1"/>
  <c r="I323" i="1"/>
  <c r="I395" i="1"/>
  <c r="I479" i="1"/>
  <c r="I7" i="1"/>
  <c r="I19" i="1"/>
  <c r="I33" i="1"/>
  <c r="I45" i="1"/>
  <c r="I57" i="1"/>
  <c r="I69" i="1"/>
  <c r="I81" i="1"/>
  <c r="I93" i="1"/>
  <c r="I105" i="1"/>
  <c r="I117" i="1"/>
  <c r="I129" i="1"/>
  <c r="I141" i="1"/>
  <c r="I153" i="1"/>
  <c r="I165" i="1"/>
  <c r="I177" i="1"/>
  <c r="I189" i="1"/>
  <c r="I201" i="1"/>
  <c r="I213" i="1"/>
  <c r="I225" i="1"/>
  <c r="I237" i="1"/>
  <c r="I249" i="1"/>
  <c r="I261" i="1"/>
  <c r="I273" i="1"/>
  <c r="I285" i="1"/>
  <c r="I297" i="1"/>
  <c r="I309" i="1"/>
  <c r="I321" i="1"/>
  <c r="I333" i="1"/>
  <c r="I345" i="1"/>
  <c r="I357" i="1"/>
  <c r="I369" i="1"/>
  <c r="I381" i="1"/>
  <c r="I393" i="1"/>
  <c r="I405" i="1"/>
  <c r="I417" i="1"/>
  <c r="I429" i="1"/>
  <c r="I441" i="1"/>
  <c r="I453" i="1"/>
  <c r="I465" i="1"/>
  <c r="I477" i="1"/>
  <c r="I489" i="1"/>
  <c r="I8" i="1"/>
  <c r="I20" i="1"/>
  <c r="I34" i="1"/>
  <c r="I46" i="1"/>
  <c r="I58" i="1"/>
  <c r="I70" i="1"/>
  <c r="I82" i="1"/>
  <c r="I118" i="1"/>
  <c r="I130" i="1"/>
  <c r="I154" i="1"/>
  <c r="I166" i="1"/>
  <c r="I178" i="1"/>
  <c r="I190" i="1"/>
  <c r="I202" i="1"/>
  <c r="I214" i="1"/>
  <c r="I226" i="1"/>
  <c r="I238" i="1"/>
  <c r="I250" i="1"/>
  <c r="I286" i="1"/>
  <c r="I298" i="1"/>
  <c r="I334" i="1"/>
  <c r="I382" i="1"/>
  <c r="I394" i="1"/>
  <c r="I430" i="1"/>
  <c r="I478" i="1"/>
  <c r="I9" i="1"/>
  <c r="I59" i="1"/>
  <c r="I71" i="1"/>
  <c r="I83" i="1"/>
  <c r="I95" i="1"/>
  <c r="I107" i="1"/>
  <c r="I131" i="1"/>
  <c r="I167" i="1"/>
  <c r="I203" i="1"/>
  <c r="I239" i="1"/>
  <c r="I275" i="1"/>
  <c r="I311" i="1"/>
  <c r="I359" i="1"/>
  <c r="I407" i="1"/>
  <c r="I443" i="1"/>
  <c r="I467" i="1"/>
  <c r="I10" i="1"/>
  <c r="I60" i="1"/>
  <c r="I72" i="1"/>
  <c r="I37" i="1"/>
  <c r="I63" i="1"/>
  <c r="I88" i="1"/>
  <c r="I112" i="1"/>
  <c r="I136" i="1"/>
  <c r="I160" i="1"/>
  <c r="I184" i="1"/>
  <c r="I208" i="1"/>
  <c r="I232" i="1"/>
  <c r="I256" i="1"/>
  <c r="I280" i="1"/>
  <c r="I304" i="1"/>
  <c r="I328" i="1"/>
  <c r="I352" i="1"/>
  <c r="I376" i="1"/>
  <c r="I400" i="1"/>
  <c r="I424" i="1"/>
  <c r="I448" i="1"/>
  <c r="I472" i="1"/>
  <c r="I496" i="1"/>
  <c r="I364" i="1"/>
  <c r="I101" i="1"/>
  <c r="I389" i="1"/>
  <c r="I485" i="1"/>
  <c r="I108" i="1"/>
  <c r="I252" i="1"/>
  <c r="I324" i="1"/>
  <c r="I396" i="1"/>
  <c r="I492" i="1"/>
  <c r="I85" i="1"/>
  <c r="I277" i="1"/>
  <c r="I349" i="1"/>
  <c r="I421" i="1"/>
  <c r="I61" i="1"/>
  <c r="I206" i="1"/>
  <c r="I302" i="1"/>
  <c r="I422" i="1"/>
  <c r="I494" i="1"/>
  <c r="I62" i="1"/>
  <c r="I255" i="1"/>
  <c r="I327" i="1"/>
  <c r="I399" i="1"/>
  <c r="I495" i="1"/>
  <c r="I11" i="1"/>
  <c r="I38" i="1"/>
  <c r="I64" i="1"/>
  <c r="I89" i="1"/>
  <c r="I113" i="1"/>
  <c r="I137" i="1"/>
  <c r="I161" i="1"/>
  <c r="I185" i="1"/>
  <c r="I209" i="1"/>
  <c r="I233" i="1"/>
  <c r="I257" i="1"/>
  <c r="I281" i="1"/>
  <c r="I305" i="1"/>
  <c r="I329" i="1"/>
  <c r="I353" i="1"/>
  <c r="I377" i="1"/>
  <c r="I401" i="1"/>
  <c r="I425" i="1"/>
  <c r="I449" i="1"/>
  <c r="I473" i="1"/>
  <c r="I497" i="1"/>
  <c r="I220" i="1"/>
  <c r="I77" i="1"/>
  <c r="I293" i="1"/>
  <c r="I341" i="1"/>
  <c r="I437" i="1"/>
  <c r="I84" i="1"/>
  <c r="I276" i="1"/>
  <c r="I348" i="1"/>
  <c r="I420" i="1"/>
  <c r="I109" i="1"/>
  <c r="I229" i="1"/>
  <c r="I301" i="1"/>
  <c r="I373" i="1"/>
  <c r="I469" i="1"/>
  <c r="I110" i="1"/>
  <c r="I254" i="1"/>
  <c r="I326" i="1"/>
  <c r="I398" i="1"/>
  <c r="I470" i="1"/>
  <c r="I111" i="1"/>
  <c r="I279" i="1"/>
  <c r="I351" i="1"/>
  <c r="I447" i="1"/>
  <c r="I12" i="1"/>
  <c r="I39" i="1"/>
  <c r="I65" i="1"/>
  <c r="I96" i="1"/>
  <c r="I120" i="1"/>
  <c r="I144" i="1"/>
  <c r="I168" i="1"/>
  <c r="I192" i="1"/>
  <c r="I216" i="1"/>
  <c r="I240" i="1"/>
  <c r="I264" i="1"/>
  <c r="I288" i="1"/>
  <c r="I312" i="1"/>
  <c r="I336" i="1"/>
  <c r="I360" i="1"/>
  <c r="I384" i="1"/>
  <c r="I408" i="1"/>
  <c r="I432" i="1"/>
  <c r="I456" i="1"/>
  <c r="I480" i="1"/>
  <c r="I339" i="1"/>
  <c r="I100" i="1"/>
  <c r="I51" i="1"/>
  <c r="I413" i="1"/>
  <c r="I52" i="1"/>
  <c r="I468" i="1"/>
  <c r="I53" i="1"/>
  <c r="I445" i="1"/>
  <c r="I86" i="1"/>
  <c r="I374" i="1"/>
  <c r="I87" i="1"/>
  <c r="I423" i="1"/>
  <c r="I13" i="1"/>
  <c r="I40" i="1"/>
  <c r="I73" i="1"/>
  <c r="I97" i="1"/>
  <c r="I121" i="1"/>
  <c r="I145" i="1"/>
  <c r="I169" i="1"/>
  <c r="I193" i="1"/>
  <c r="I217" i="1"/>
  <c r="I241" i="1"/>
  <c r="I265" i="1"/>
  <c r="I289" i="1"/>
  <c r="I313" i="1"/>
  <c r="I337" i="1"/>
  <c r="I361" i="1"/>
  <c r="I385" i="1"/>
  <c r="I409" i="1"/>
  <c r="I433" i="1"/>
  <c r="I457" i="1"/>
  <c r="I481" i="1"/>
  <c r="I14" i="1"/>
  <c r="I41" i="1"/>
  <c r="I74" i="1"/>
  <c r="I98" i="1"/>
  <c r="I122" i="1"/>
  <c r="I146" i="1"/>
  <c r="I170" i="1"/>
  <c r="I194" i="1"/>
  <c r="I218" i="1"/>
  <c r="I242" i="1"/>
  <c r="I266" i="1"/>
  <c r="I290" i="1"/>
  <c r="I314" i="1"/>
  <c r="I338" i="1"/>
  <c r="I362" i="1"/>
  <c r="I386" i="1"/>
  <c r="I410" i="1"/>
  <c r="I434" i="1"/>
  <c r="I458" i="1"/>
  <c r="I482" i="1"/>
  <c r="I15" i="1"/>
  <c r="I49" i="1"/>
  <c r="I75" i="1"/>
  <c r="I99" i="1"/>
  <c r="I123" i="1"/>
  <c r="I147" i="1"/>
  <c r="I171" i="1"/>
  <c r="I195" i="1"/>
  <c r="I219" i="1"/>
  <c r="I243" i="1"/>
  <c r="I267" i="1"/>
  <c r="I291" i="1"/>
  <c r="I315" i="1"/>
  <c r="I363" i="1"/>
  <c r="I387" i="1"/>
  <c r="I411" i="1"/>
  <c r="I435" i="1"/>
  <c r="I459" i="1"/>
  <c r="I483" i="1"/>
  <c r="I22" i="1"/>
  <c r="I50" i="1"/>
  <c r="I76" i="1"/>
  <c r="I124" i="1"/>
  <c r="I148" i="1"/>
  <c r="I172" i="1"/>
  <c r="I196" i="1"/>
  <c r="I244" i="1"/>
  <c r="I268" i="1"/>
  <c r="I292" i="1"/>
  <c r="I316" i="1"/>
  <c r="I340" i="1"/>
  <c r="I388" i="1"/>
  <c r="I412" i="1"/>
  <c r="I436" i="1"/>
  <c r="I460" i="1"/>
  <c r="I484" i="1"/>
  <c r="I23" i="1"/>
  <c r="I125" i="1"/>
  <c r="I149" i="1"/>
  <c r="I173" i="1"/>
  <c r="I197" i="1"/>
  <c r="I221" i="1"/>
  <c r="I245" i="1"/>
  <c r="I269" i="1"/>
  <c r="I317" i="1"/>
  <c r="I365" i="1"/>
  <c r="I461" i="1"/>
  <c r="I25" i="1"/>
  <c r="I132" i="1"/>
  <c r="I156" i="1"/>
  <c r="I180" i="1"/>
  <c r="I204" i="1"/>
  <c r="I228" i="1"/>
  <c r="I300" i="1"/>
  <c r="I372" i="1"/>
  <c r="I444" i="1"/>
  <c r="I27" i="1"/>
  <c r="I133" i="1"/>
  <c r="I157" i="1"/>
  <c r="I181" i="1"/>
  <c r="I205" i="1"/>
  <c r="I253" i="1"/>
  <c r="I325" i="1"/>
  <c r="I397" i="1"/>
  <c r="I493" i="1"/>
  <c r="I28" i="1"/>
  <c r="I134" i="1"/>
  <c r="I158" i="1"/>
  <c r="I182" i="1"/>
  <c r="I230" i="1"/>
  <c r="I278" i="1"/>
  <c r="I350" i="1"/>
  <c r="I446" i="1"/>
  <c r="I29" i="1"/>
  <c r="I135" i="1"/>
  <c r="I159" i="1"/>
  <c r="I183" i="1"/>
  <c r="I207" i="1"/>
  <c r="I231" i="1"/>
  <c r="I303" i="1"/>
  <c r="I375" i="1"/>
  <c r="I471" i="1"/>
  <c r="BS224" i="1" l="1"/>
  <c r="B224" i="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N57" i="2"/>
  <c r="N56" i="2"/>
  <c r="N55" i="2"/>
  <c r="N49" i="2"/>
  <c r="N50" i="2"/>
  <c r="N51" i="2"/>
  <c r="N52" i="2"/>
  <c r="N53" i="2"/>
  <c r="N54" i="2"/>
  <c r="N48" i="2"/>
  <c r="N45" i="2"/>
  <c r="N46" i="2"/>
  <c r="N47" i="2"/>
  <c r="N38" i="2"/>
  <c r="N39" i="2"/>
  <c r="N40" i="2"/>
  <c r="N41" i="2"/>
  <c r="N42" i="2"/>
  <c r="N43" i="2"/>
  <c r="N44" i="2"/>
  <c r="N17" i="2"/>
  <c r="N18" i="2"/>
  <c r="N19" i="2"/>
  <c r="N20" i="2"/>
  <c r="N21" i="2"/>
  <c r="N23" i="2"/>
  <c r="BS392" i="1" l="1"/>
  <c r="B392" i="1"/>
  <c r="B393" i="1" s="1"/>
  <c r="BR504" i="1"/>
  <c r="BS394" i="1" l="1"/>
  <c r="B394" i="1"/>
  <c r="B395" i="1" s="1"/>
  <c r="BR169" i="1"/>
  <c r="BS396" i="1" l="1"/>
  <c r="B396" i="1"/>
  <c r="BR224" i="1"/>
  <c r="BR35" i="1"/>
  <c r="BR37" i="1"/>
  <c r="BR127" i="1"/>
  <c r="BR168" i="1"/>
  <c r="BR223" i="1"/>
  <c r="BR221" i="1"/>
  <c r="BR34" i="1"/>
  <c r="BR48" i="1"/>
  <c r="BR106" i="1"/>
  <c r="BR46" i="1"/>
  <c r="BR87" i="1"/>
  <c r="BR226" i="1"/>
  <c r="BR72" i="1"/>
  <c r="BR47" i="1"/>
  <c r="BR5" i="1"/>
  <c r="BR85" i="1"/>
  <c r="BR195" i="1"/>
  <c r="BR69" i="1"/>
  <c r="BR140" i="1"/>
  <c r="BR158" i="1"/>
  <c r="BR191" i="1"/>
  <c r="BR180" i="1"/>
  <c r="BR125" i="1"/>
  <c r="BR163" i="1"/>
  <c r="BR155" i="1"/>
  <c r="BR208" i="1"/>
  <c r="BR142" i="1"/>
  <c r="BR146" i="1"/>
  <c r="BR257" i="1"/>
  <c r="BR56" i="1"/>
  <c r="BR104" i="1"/>
  <c r="BR101" i="1"/>
  <c r="BR28" i="1"/>
  <c r="BR124" i="1"/>
  <c r="BR23" i="1"/>
  <c r="BR102" i="1"/>
  <c r="BR112" i="1"/>
  <c r="BR96" i="1"/>
  <c r="BR45" i="1"/>
  <c r="BR14" i="1"/>
  <c r="BR207" i="1"/>
  <c r="BR117" i="1"/>
  <c r="BR173" i="1"/>
  <c r="BR186" i="1"/>
  <c r="BR219" i="1"/>
  <c r="BR166" i="1"/>
  <c r="BR261" i="1"/>
  <c r="BR206" i="1"/>
  <c r="BR160" i="1"/>
  <c r="BR144" i="1"/>
  <c r="BR188" i="1"/>
  <c r="BR58" i="1"/>
  <c r="BR202" i="1"/>
  <c r="BR228" i="1"/>
  <c r="BR88" i="1"/>
  <c r="BR147" i="1"/>
  <c r="BR116" i="1"/>
  <c r="BR156" i="1"/>
  <c r="BR75" i="1"/>
  <c r="BR95" i="1"/>
  <c r="BR209" i="1"/>
  <c r="BR183" i="1"/>
  <c r="BR18" i="1"/>
  <c r="BR115" i="1"/>
  <c r="BR67" i="1"/>
  <c r="BR190" i="1"/>
  <c r="BR204" i="1"/>
  <c r="BR8" i="1"/>
  <c r="BR7" i="1"/>
  <c r="BR90" i="1"/>
  <c r="BR139" i="1"/>
  <c r="BR153" i="1"/>
  <c r="BR25" i="1"/>
  <c r="BR111" i="1"/>
  <c r="BR243" i="1"/>
  <c r="BR252" i="1"/>
  <c r="BR240" i="1"/>
  <c r="BR6" i="1"/>
  <c r="BR225" i="1"/>
  <c r="BR145" i="1"/>
  <c r="BR211" i="1"/>
  <c r="BR11" i="1"/>
  <c r="BR201" i="1"/>
  <c r="BR194" i="1"/>
  <c r="BR232" i="1"/>
  <c r="BR54" i="1"/>
  <c r="BR210" i="1"/>
  <c r="BR162" i="1"/>
  <c r="BR134" i="1"/>
  <c r="BR62" i="1"/>
  <c r="BR42" i="1"/>
  <c r="BR40" i="1"/>
  <c r="BR148" i="1"/>
  <c r="BR44" i="1"/>
  <c r="BR41" i="1"/>
  <c r="BR17" i="1"/>
  <c r="BR215" i="1"/>
  <c r="BR184" i="1"/>
  <c r="BR20" i="1"/>
  <c r="BR130" i="1"/>
  <c r="BR197" i="1"/>
  <c r="BR60" i="1"/>
  <c r="BR57" i="1"/>
  <c r="BR218" i="1"/>
  <c r="BR203" i="1"/>
  <c r="BR15" i="1"/>
  <c r="BR149" i="1"/>
  <c r="BR216" i="1"/>
  <c r="BR236" i="1"/>
  <c r="BR119" i="1"/>
  <c r="BR126" i="1"/>
  <c r="BR152" i="1"/>
  <c r="BR177" i="1"/>
  <c r="BR98" i="1"/>
  <c r="BR255" i="1"/>
  <c r="BR238" i="1"/>
  <c r="BR138" i="1"/>
  <c r="BR174" i="1"/>
  <c r="BR105" i="1"/>
  <c r="BR172" i="1"/>
  <c r="BR175" i="1"/>
  <c r="BR222" i="1"/>
  <c r="BR264" i="1"/>
  <c r="BR242" i="1"/>
  <c r="BR196" i="1"/>
  <c r="BR43" i="1"/>
  <c r="BR260" i="1"/>
  <c r="BR199" i="1"/>
  <c r="BR24" i="1"/>
  <c r="BR193" i="1"/>
  <c r="BR171" i="1"/>
  <c r="BR27" i="1"/>
  <c r="BR244" i="1"/>
  <c r="BR229" i="1"/>
  <c r="BR80" i="1"/>
  <c r="BR161" i="1"/>
  <c r="BR235" i="1"/>
  <c r="BR79" i="1"/>
  <c r="BR141" i="1"/>
  <c r="BR86" i="1"/>
  <c r="BR120" i="1"/>
  <c r="BR12" i="1"/>
  <c r="BR129" i="1"/>
  <c r="BR178" i="1"/>
  <c r="BR82" i="1"/>
  <c r="BR164" i="1"/>
  <c r="BR176" i="1"/>
  <c r="BR179" i="1"/>
  <c r="BR181" i="1"/>
  <c r="BR123" i="1"/>
  <c r="BR237" i="1"/>
  <c r="BR187" i="1"/>
  <c r="BR61" i="1"/>
  <c r="BR231" i="1"/>
  <c r="BR13" i="1"/>
  <c r="BR245" i="1"/>
  <c r="BR26" i="1"/>
  <c r="BR217" i="1"/>
  <c r="BR212" i="1"/>
  <c r="BR135" i="1"/>
  <c r="BR110" i="1"/>
  <c r="BR165" i="1"/>
  <c r="BR154" i="1"/>
  <c r="BR214" i="1"/>
  <c r="BR114" i="1"/>
  <c r="BR50" i="1"/>
  <c r="BR159" i="1"/>
  <c r="BR92" i="1"/>
  <c r="BR189" i="1"/>
  <c r="BR84" i="1"/>
  <c r="BR182" i="1"/>
  <c r="BR247" i="1"/>
  <c r="BR132" i="1"/>
  <c r="BR259" i="1"/>
  <c r="BR19" i="1"/>
  <c r="BR249" i="1"/>
  <c r="BR213" i="1"/>
  <c r="BR136" i="1"/>
  <c r="BR68" i="1"/>
  <c r="BR53" i="1"/>
  <c r="BR36" i="1"/>
  <c r="BR253" i="1"/>
  <c r="BR205" i="1"/>
  <c r="BR263" i="1"/>
  <c r="BR167" i="1"/>
  <c r="BR251" i="1"/>
  <c r="BR233" i="1"/>
  <c r="BR241" i="1"/>
  <c r="BR113" i="1"/>
  <c r="BR10" i="1"/>
  <c r="BR81" i="1"/>
  <c r="BR150" i="1"/>
  <c r="BR143" i="1"/>
  <c r="BR9" i="1"/>
  <c r="BR71" i="1"/>
  <c r="BR258" i="1"/>
  <c r="BR200" i="1"/>
  <c r="BR118" i="1"/>
  <c r="BR70" i="1"/>
  <c r="BR73" i="1"/>
  <c r="BR131" i="1"/>
  <c r="BR103" i="1"/>
  <c r="BR99" i="1"/>
  <c r="BR133" i="1"/>
  <c r="BR256" i="1"/>
  <c r="BR246" i="1"/>
  <c r="BR151" i="1"/>
  <c r="BR76" i="1"/>
  <c r="BR248" i="1"/>
  <c r="BR97" i="1"/>
  <c r="BR128" i="1"/>
  <c r="BR93" i="1"/>
  <c r="BR55" i="1"/>
  <c r="BR39" i="1"/>
  <c r="BR77" i="1"/>
  <c r="BR137" i="1"/>
  <c r="BR198" i="1"/>
  <c r="BR52" i="1"/>
  <c r="BR122" i="1"/>
  <c r="BR74" i="1"/>
  <c r="BR83" i="1"/>
  <c r="BR230" i="1"/>
  <c r="BR185" i="1"/>
  <c r="BR51" i="1"/>
  <c r="BR234" i="1"/>
  <c r="BR170" i="1"/>
  <c r="BR59" i="1"/>
  <c r="BR262" i="1"/>
  <c r="BR250" i="1"/>
  <c r="BR157" i="1"/>
  <c r="BR94" i="1"/>
  <c r="BR78" i="1"/>
  <c r="BR91" i="1"/>
  <c r="BR21" i="1"/>
  <c r="BR227" i="1"/>
  <c r="BR192" i="1"/>
  <c r="BR121" i="1"/>
  <c r="BR220" i="1"/>
  <c r="BR38" i="1"/>
  <c r="BR89" i="1"/>
  <c r="BR239" i="1"/>
  <c r="BR22" i="1"/>
  <c r="BS397" i="1" l="1"/>
  <c r="B397" i="1"/>
  <c r="B398" i="1" s="1"/>
  <c r="BR321" i="1"/>
  <c r="BR454" i="1"/>
  <c r="BR314" i="1"/>
  <c r="BR343" i="1"/>
  <c r="BR270" i="1"/>
  <c r="BR309" i="1"/>
  <c r="BR451" i="1"/>
  <c r="BR345" i="1"/>
  <c r="BR362" i="1"/>
  <c r="BR329" i="1"/>
  <c r="BR435" i="1"/>
  <c r="BR442" i="1"/>
  <c r="BR283" i="1"/>
  <c r="BR376" i="1"/>
  <c r="BR370" i="1"/>
  <c r="BR344" i="1"/>
  <c r="BR466" i="1"/>
  <c r="BR410" i="1"/>
  <c r="BR312" i="1"/>
  <c r="BR437" i="1"/>
  <c r="BR373" i="1"/>
  <c r="BR434" i="1"/>
  <c r="BR428" i="1"/>
  <c r="BR384" i="1"/>
  <c r="BR290" i="1"/>
  <c r="BR324" i="1"/>
  <c r="BR330" i="1"/>
  <c r="BR323" i="1"/>
  <c r="BR322" i="1"/>
  <c r="BR458" i="1"/>
  <c r="BR419" i="1"/>
  <c r="BR459" i="1"/>
  <c r="BR378" i="1"/>
  <c r="BR336" i="1"/>
  <c r="BR295" i="1"/>
  <c r="BR340" i="1"/>
  <c r="BR356" i="1"/>
  <c r="BR301" i="1"/>
  <c r="BR420" i="1"/>
  <c r="BR443" i="1"/>
  <c r="BR353" i="1"/>
  <c r="BR447" i="1"/>
  <c r="BR342" i="1"/>
  <c r="BR298" i="1"/>
  <c r="BR430" i="1"/>
  <c r="BR348" i="1"/>
  <c r="BR280" i="1"/>
  <c r="BR422" i="1"/>
  <c r="BR317" i="1"/>
  <c r="BR450" i="1"/>
  <c r="BR338" i="1"/>
  <c r="BR326" i="1"/>
  <c r="BR352" i="1"/>
  <c r="BR341" i="1"/>
  <c r="BR291" i="1"/>
  <c r="BR404" i="1"/>
  <c r="BR328" i="1"/>
  <c r="BR375" i="1"/>
  <c r="BR286" i="1"/>
  <c r="BR366" i="1"/>
  <c r="BR439" i="1"/>
  <c r="BR282" i="1"/>
  <c r="BR318" i="1"/>
  <c r="BR300" i="1"/>
  <c r="BR380" i="1"/>
  <c r="BR305" i="1"/>
  <c r="BR271" i="1"/>
  <c r="BR297" i="1"/>
  <c r="BR472" i="1"/>
  <c r="BR371" i="1"/>
  <c r="BR418" i="1"/>
  <c r="BR310" i="1"/>
  <c r="BR421" i="1"/>
  <c r="BR475" i="1"/>
  <c r="BR381" i="1"/>
  <c r="BR337" i="1"/>
  <c r="BR429" i="1"/>
  <c r="BR302" i="1"/>
  <c r="BR359" i="1"/>
  <c r="BR269" i="1"/>
  <c r="BR471" i="1"/>
  <c r="BR398" i="1"/>
  <c r="BR438" i="1"/>
  <c r="BR332" i="1"/>
  <c r="BR462" i="1"/>
  <c r="BR389" i="1"/>
  <c r="BR299" i="1"/>
  <c r="BR335" i="1"/>
  <c r="BR292" i="1"/>
  <c r="BR354" i="1"/>
  <c r="BR460" i="1"/>
  <c r="BR288" i="1"/>
  <c r="BR423" i="1"/>
  <c r="BR474" i="1"/>
  <c r="BR427" i="1"/>
  <c r="BR387" i="1"/>
  <c r="BR355" i="1"/>
  <c r="BR440" i="1"/>
  <c r="BR436" i="1"/>
  <c r="BR254" i="1"/>
  <c r="BR287" i="1"/>
  <c r="BR360" i="1"/>
  <c r="BR278" i="1"/>
  <c r="BR333" i="1"/>
  <c r="BR311" i="1"/>
  <c r="BR361" i="1"/>
  <c r="BR279" i="1"/>
  <c r="BR470" i="1"/>
  <c r="BR426" i="1"/>
  <c r="BR308" i="1"/>
  <c r="BR468" i="1"/>
  <c r="BR266" i="1"/>
  <c r="BR268" i="1"/>
  <c r="BR383" i="1"/>
  <c r="BR331" i="1"/>
  <c r="BR358" i="1"/>
  <c r="BR425" i="1"/>
  <c r="BR276" i="1"/>
  <c r="BR265" i="1"/>
  <c r="BR417" i="1"/>
  <c r="BR274" i="1"/>
  <c r="BR446" i="1"/>
  <c r="BR316" i="1"/>
  <c r="BR277" i="1"/>
  <c r="BR357" i="1"/>
  <c r="BR369" i="1"/>
  <c r="BR339" i="1"/>
  <c r="BR455" i="1"/>
  <c r="BR463" i="1"/>
  <c r="BR351" i="1"/>
  <c r="BR367" i="1"/>
  <c r="BR456" i="1"/>
  <c r="BR347" i="1"/>
  <c r="BR464" i="1"/>
  <c r="BR350" i="1"/>
  <c r="BR433" i="1"/>
  <c r="BR377" i="1"/>
  <c r="BR444" i="1"/>
  <c r="BR304" i="1"/>
  <c r="BR385" i="1"/>
  <c r="BR296" i="1"/>
  <c r="BR374" i="1"/>
  <c r="BR294" i="1"/>
  <c r="BR469" i="1"/>
  <c r="BR281" i="1"/>
  <c r="BR284" i="1"/>
  <c r="BR382" i="1"/>
  <c r="BR467" i="1"/>
  <c r="BR391" i="1"/>
  <c r="BR267" i="1"/>
  <c r="BR465" i="1"/>
  <c r="BR313" i="1"/>
  <c r="BR372" i="1"/>
  <c r="BR319" i="1"/>
  <c r="BR346" i="1"/>
  <c r="BR379" i="1"/>
  <c r="BR363" i="1"/>
  <c r="BR293" i="1"/>
  <c r="BR461" i="1"/>
  <c r="BR452" i="1"/>
  <c r="BR449" i="1"/>
  <c r="BR448" i="1"/>
  <c r="BR303" i="1"/>
  <c r="BR386" i="1"/>
  <c r="BR289" i="1"/>
  <c r="BR441" i="1"/>
  <c r="BR445" i="1"/>
  <c r="BR275" i="1"/>
  <c r="BR334" i="1"/>
  <c r="BR272" i="1"/>
  <c r="BR307" i="1"/>
  <c r="BR364" i="1"/>
  <c r="BR285" i="1"/>
  <c r="BR327" i="1"/>
  <c r="BR320" i="1"/>
  <c r="BR315" i="1"/>
  <c r="BR349" i="1"/>
  <c r="BR365" i="1"/>
  <c r="BR390" i="1"/>
  <c r="BR368" i="1"/>
  <c r="BR457" i="1"/>
  <c r="BR453" i="1"/>
  <c r="BR473" i="1"/>
  <c r="BR306" i="1"/>
  <c r="BR325" i="1"/>
  <c r="BR432" i="1"/>
  <c r="BR388" i="1"/>
  <c r="BR416" i="1"/>
  <c r="BR424" i="1"/>
  <c r="BR431" i="1"/>
  <c r="B399" i="1" l="1"/>
  <c r="BS400" i="1" s="1"/>
  <c r="BS399" i="1"/>
  <c r="B400" i="1"/>
  <c r="BR396" i="1"/>
  <c r="BR395" i="1"/>
  <c r="BR414" i="1"/>
  <c r="BR415" i="1"/>
  <c r="BR403" i="1"/>
  <c r="BR402" i="1"/>
  <c r="BR406" i="1"/>
  <c r="BR394" i="1"/>
  <c r="BR393" i="1"/>
  <c r="BR405" i="1"/>
  <c r="BR392" i="1"/>
  <c r="BS401" i="1" l="1"/>
  <c r="B401" i="1"/>
  <c r="BR399" i="1"/>
  <c r="BR400" i="1"/>
  <c r="BR64" i="1"/>
  <c r="BR499" i="1"/>
  <c r="BR29" i="1"/>
  <c r="BR31" i="1"/>
  <c r="BR16" i="1"/>
  <c r="BR501" i="1"/>
  <c r="BR49" i="1"/>
  <c r="BR63" i="1"/>
  <c r="BR500" i="1"/>
  <c r="BR502" i="1"/>
  <c r="BR32" i="1"/>
  <c r="BR100" i="1"/>
  <c r="BR65" i="1"/>
  <c r="BR33" i="1"/>
  <c r="BR109" i="1"/>
  <c r="BR107" i="1"/>
  <c r="BR498" i="1"/>
  <c r="BR66" i="1"/>
  <c r="BR30" i="1"/>
  <c r="BR108" i="1"/>
  <c r="BR407" i="1"/>
  <c r="BR408" i="1"/>
  <c r="BR411" i="1"/>
  <c r="BR477" i="1"/>
  <c r="BR409" i="1"/>
  <c r="BR397" i="1"/>
  <c r="B402" i="1" l="1"/>
  <c r="BR484" i="1"/>
  <c r="BR479" i="1"/>
  <c r="BR495" i="1"/>
  <c r="BR483" i="1"/>
  <c r="BR480" i="1"/>
  <c r="BR401" i="1"/>
  <c r="BR494" i="1"/>
  <c r="BR496" i="1"/>
  <c r="BR487" i="1"/>
  <c r="BR497" i="1"/>
  <c r="BR491" i="1"/>
  <c r="BR481" i="1"/>
  <c r="BR482" i="1"/>
  <c r="BR412" i="1"/>
  <c r="BR413" i="1"/>
  <c r="BR488" i="1"/>
  <c r="BR490" i="1"/>
  <c r="BR478" i="1"/>
  <c r="BR485" i="1"/>
  <c r="BR493" i="1"/>
  <c r="BR489" i="1"/>
  <c r="BR486" i="1"/>
  <c r="BR492" i="1"/>
  <c r="BS403" i="1" l="1"/>
  <c r="B403" i="1"/>
  <c r="B404" i="1" s="1"/>
  <c r="BR503" i="1"/>
  <c r="BR476" i="1"/>
  <c r="BS405" i="1" l="1"/>
  <c r="B405" i="1"/>
  <c r="B406" i="1" s="1"/>
  <c r="BS407" i="1" l="1"/>
  <c r="B407" i="1"/>
  <c r="BS408" i="1" l="1"/>
  <c r="B408" i="1"/>
  <c r="B409" i="1" l="1"/>
  <c r="BS409" i="1"/>
  <c r="B410" i="1"/>
  <c r="BS411" i="1" l="1"/>
  <c r="B411" i="1"/>
  <c r="BS412" i="1" l="1"/>
  <c r="B412" i="1"/>
  <c r="B413" i="1" l="1"/>
  <c r="BS413" i="1"/>
  <c r="B414" i="1"/>
  <c r="BS415" i="1" s="1"/>
  <c r="B415" i="1"/>
  <c r="B416" i="1" l="1"/>
  <c r="B417" i="1" s="1"/>
  <c r="B418" i="1" s="1"/>
  <c r="B419" i="1" s="1"/>
  <c r="B420" i="1" s="1"/>
  <c r="B421" i="1" s="1"/>
  <c r="B422" i="1" s="1"/>
  <c r="B423" i="1" s="1"/>
  <c r="B424" i="1" s="1"/>
  <c r="B425" i="1" s="1"/>
  <c r="B426" i="1" s="1"/>
  <c r="B427" i="1" s="1"/>
  <c r="B428" i="1" s="1"/>
  <c r="B429" i="1" s="1"/>
  <c r="B430" i="1" s="1"/>
  <c r="B431" i="1" s="1"/>
  <c r="B432" i="1" s="1"/>
  <c r="B433" i="1" s="1"/>
  <c r="B434" i="1" s="1"/>
  <c r="B435" i="1" s="1"/>
  <c r="B436" i="1" s="1"/>
  <c r="B437" i="1" s="1"/>
  <c r="B438" i="1" s="1"/>
  <c r="B439" i="1" s="1"/>
  <c r="B440" i="1" s="1"/>
  <c r="B441" i="1" s="1"/>
  <c r="B442" i="1" s="1"/>
  <c r="B443" i="1" s="1"/>
  <c r="B444" i="1" s="1"/>
  <c r="B445" i="1" s="1"/>
  <c r="B446" i="1" s="1"/>
  <c r="B447" i="1" s="1"/>
  <c r="B448" i="1" s="1"/>
  <c r="B449" i="1" s="1"/>
  <c r="B450" i="1" s="1"/>
  <c r="B451" i="1" s="1"/>
  <c r="B452" i="1" s="1"/>
  <c r="B453" i="1" s="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s="1"/>
  <c r="B487" i="1" s="1"/>
  <c r="B488" i="1" s="1"/>
  <c r="B489" i="1" s="1"/>
  <c r="B490" i="1" s="1"/>
  <c r="B491" i="1" s="1"/>
  <c r="B492" i="1" s="1"/>
  <c r="B493" i="1" s="1"/>
  <c r="B494" i="1" s="1"/>
  <c r="B495" i="1" s="1"/>
  <c r="B496" i="1" s="1"/>
  <c r="B497" i="1" s="1"/>
  <c r="B498" i="1" s="1"/>
  <c r="B499" i="1" s="1"/>
  <c r="B500" i="1" s="1"/>
  <c r="B501" i="1" s="1"/>
  <c r="B502" i="1" s="1"/>
  <c r="B503" i="1" s="1"/>
  <c r="B504" i="1" s="1"/>
  <c r="B505" i="1" s="1"/>
  <c r="B506" i="1" s="1"/>
  <c r="B507" i="1" s="1"/>
  <c r="B508" i="1" s="1"/>
  <c r="B509" i="1" s="1"/>
  <c r="B510" i="1" s="1"/>
  <c r="B511" i="1" s="1"/>
  <c r="B512" i="1" s="1"/>
  <c r="B513" i="1" s="1"/>
  <c r="B514" i="1" s="1"/>
  <c r="B515" i="1" s="1"/>
  <c r="B516" i="1" s="1"/>
  <c r="B517" i="1" s="1"/>
  <c r="B518" i="1" s="1"/>
  <c r="B519" i="1" s="1"/>
  <c r="B520" i="1" s="1"/>
  <c r="B521" i="1" s="1"/>
  <c r="B522" i="1" s="1"/>
  <c r="B523" i="1" s="1"/>
  <c r="B524" i="1" s="1"/>
  <c r="B525" i="1" s="1"/>
  <c r="B526" i="1" s="1"/>
  <c r="B527" i="1" s="1"/>
  <c r="B528" i="1" s="1"/>
  <c r="B529" i="1" s="1"/>
  <c r="B530" i="1" s="1"/>
  <c r="B531" i="1" s="1"/>
  <c r="B532" i="1" s="1"/>
  <c r="B533" i="1" s="1"/>
  <c r="B534" i="1" s="1"/>
  <c r="B535" i="1" s="1"/>
  <c r="B536" i="1" s="1"/>
  <c r="B537" i="1" s="1"/>
  <c r="B538" i="1" s="1"/>
  <c r="B539" i="1" s="1"/>
  <c r="B540" i="1" s="1"/>
  <c r="B541" i="1" s="1"/>
  <c r="B542" i="1" s="1"/>
  <c r="B543" i="1" s="1"/>
  <c r="B544" i="1" s="1"/>
  <c r="B545" i="1" s="1"/>
  <c r="B546" i="1" s="1"/>
  <c r="B547" i="1" s="1"/>
  <c r="B548" i="1" s="1"/>
  <c r="B549" i="1" s="1"/>
  <c r="B550" i="1" s="1"/>
  <c r="B551" i="1" s="1"/>
  <c r="B552" i="1" s="1"/>
  <c r="B553" i="1" s="1"/>
  <c r="B554" i="1" s="1"/>
  <c r="B555" i="1" s="1"/>
  <c r="B556" i="1" s="1"/>
  <c r="B557" i="1" s="1"/>
  <c r="BS558" i="1" l="1"/>
  <c r="B558" i="1"/>
  <c r="B559" i="1" l="1"/>
  <c r="BS560" i="1" s="1"/>
  <c r="BS559" i="1"/>
  <c r="B560" i="1"/>
  <c r="B561" i="1" l="1"/>
  <c r="B562" i="1" s="1"/>
  <c r="B563" i="1" s="1"/>
  <c r="B564" i="1" s="1"/>
  <c r="B565" i="1" s="1"/>
  <c r="B566" i="1" s="1"/>
  <c r="B567" i="1" s="1"/>
  <c r="B568" i="1" s="1"/>
  <c r="B569" i="1" s="1"/>
  <c r="B570" i="1" s="1"/>
  <c r="B571" i="1" s="1"/>
  <c r="B572" i="1" s="1"/>
  <c r="B573" i="1" s="1"/>
  <c r="BS574" i="1" l="1"/>
  <c r="B574" i="1"/>
  <c r="B575" i="1" s="1"/>
  <c r="B576" i="1" s="1"/>
  <c r="B577" i="1" s="1"/>
  <c r="B578" i="1" s="1"/>
  <c r="B579" i="1" s="1"/>
  <c r="B580" i="1" s="1"/>
  <c r="B581" i="1" s="1"/>
  <c r="B582" i="1" s="1"/>
  <c r="B583" i="1" s="1"/>
  <c r="B584" i="1" s="1"/>
  <c r="B585" i="1" s="1"/>
  <c r="B586" i="1" s="1"/>
  <c r="B587" i="1" s="1"/>
  <c r="B588" i="1" s="1"/>
  <c r="B589" i="1" s="1"/>
  <c r="B590" i="1" s="1"/>
  <c r="B591" i="1" s="1"/>
  <c r="B592" i="1" s="1"/>
  <c r="B593" i="1" s="1"/>
  <c r="B594" i="1" l="1"/>
  <c r="BS595" i="1" s="1"/>
  <c r="B595" i="1"/>
  <c r="B596" i="1" s="1"/>
  <c r="B597" i="1" s="1"/>
  <c r="B598" i="1" s="1"/>
  <c r="B599" i="1" s="1"/>
  <c r="B600" i="1" s="1"/>
  <c r="B601" i="1" s="1"/>
  <c r="B602" i="1" s="1"/>
  <c r="B603" i="1" s="1"/>
  <c r="B604" i="1" s="1"/>
  <c r="B605" i="1" s="1"/>
  <c r="B606" i="1" s="1"/>
  <c r="B607" i="1" s="1"/>
  <c r="B608" i="1" s="1"/>
  <c r="B609" i="1" s="1"/>
  <c r="B610" i="1" s="1"/>
  <c r="B611" i="1" s="1"/>
  <c r="B612" i="1" s="1"/>
  <c r="B613" i="1" s="1"/>
  <c r="B614" i="1" s="1"/>
  <c r="B615" i="1" s="1"/>
  <c r="B616" i="1" s="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42" i="1" s="1"/>
  <c r="B643" i="1" s="1"/>
  <c r="B644" i="1" s="1"/>
  <c r="B645" i="1" s="1"/>
  <c r="B646" i="1" s="1"/>
  <c r="B647" i="1" s="1"/>
  <c r="B648" i="1" s="1"/>
  <c r="B649" i="1" s="1"/>
  <c r="B650" i="1" s="1"/>
  <c r="B651" i="1" s="1"/>
  <c r="B652" i="1" s="1"/>
  <c r="B653" i="1" s="1"/>
  <c r="B654" i="1" s="1"/>
  <c r="B655" i="1" s="1"/>
  <c r="B656" i="1" s="1"/>
  <c r="B657" i="1" s="1"/>
  <c r="B658" i="1" s="1"/>
  <c r="B659" i="1" s="1"/>
  <c r="B660" i="1" s="1"/>
  <c r="B661" i="1" s="1"/>
  <c r="B662" i="1" s="1"/>
  <c r="B663" i="1" s="1"/>
  <c r="B664" i="1" s="1"/>
  <c r="B665" i="1" s="1"/>
  <c r="B666" i="1" s="1"/>
  <c r="B667" i="1" s="1"/>
  <c r="B668" i="1" s="1"/>
  <c r="B669" i="1" s="1"/>
  <c r="B670" i="1" s="1"/>
  <c r="B671" i="1" s="1"/>
  <c r="B672" i="1" s="1"/>
  <c r="B673" i="1" s="1"/>
  <c r="B674" i="1" s="1"/>
  <c r="B675" i="1" s="1"/>
  <c r="B676" i="1" s="1"/>
  <c r="B677" i="1" s="1"/>
  <c r="B678" i="1" s="1"/>
  <c r="B679" i="1" s="1"/>
  <c r="B680" i="1" s="1"/>
  <c r="B681" i="1" s="1"/>
  <c r="B682" i="1" s="1"/>
  <c r="B683" i="1" s="1"/>
  <c r="B684" i="1" s="1"/>
  <c r="B685" i="1" s="1"/>
  <c r="B686" i="1" s="1"/>
  <c r="B687" i="1" s="1"/>
  <c r="B688" i="1" s="1"/>
  <c r="B689" i="1" s="1"/>
  <c r="B690" i="1" s="1"/>
  <c r="B691" i="1" s="1"/>
  <c r="B692" i="1" s="1"/>
  <c r="B693" i="1" s="1"/>
  <c r="B694" i="1" s="1"/>
  <c r="B695" i="1" s="1"/>
  <c r="B696" i="1" s="1"/>
  <c r="B697" i="1" s="1"/>
  <c r="B698" i="1" s="1"/>
  <c r="B699" i="1" s="1"/>
  <c r="B700" i="1" s="1"/>
  <c r="B701" i="1" s="1"/>
  <c r="B702" i="1" s="1"/>
  <c r="B703" i="1" s="1"/>
  <c r="B704" i="1" s="1"/>
  <c r="B705" i="1" s="1"/>
  <c r="B706" i="1" s="1"/>
  <c r="B707" i="1" s="1"/>
  <c r="B708" i="1" s="1"/>
  <c r="B709" i="1" s="1"/>
  <c r="B710" i="1" s="1"/>
  <c r="B711" i="1" s="1"/>
  <c r="B712" i="1" s="1"/>
  <c r="B713" i="1" s="1"/>
  <c r="B714" i="1" s="1"/>
  <c r="B715" i="1" s="1"/>
  <c r="B716" i="1" s="1"/>
  <c r="B717" i="1" s="1"/>
  <c r="B718" i="1" s="1"/>
  <c r="B719" i="1" s="1"/>
  <c r="B720" i="1" s="1"/>
  <c r="B721" i="1" s="1"/>
  <c r="B722" i="1" s="1"/>
  <c r="B723" i="1" s="1"/>
  <c r="B724" i="1" s="1"/>
  <c r="B725" i="1" s="1"/>
  <c r="B726" i="1" s="1"/>
  <c r="B727" i="1" s="1"/>
  <c r="B728" i="1" s="1"/>
  <c r="B729" i="1" s="1"/>
  <c r="B730" i="1" s="1"/>
  <c r="B731" i="1" s="1"/>
  <c r="B732" i="1" s="1"/>
  <c r="B733" i="1" s="1"/>
  <c r="B734" i="1" s="1"/>
  <c r="B735" i="1" s="1"/>
  <c r="B736" i="1" s="1"/>
  <c r="B737" i="1" s="1"/>
  <c r="B738" i="1" s="1"/>
  <c r="B739" i="1" s="1"/>
  <c r="B740" i="1" s="1"/>
  <c r="B741" i="1" s="1"/>
  <c r="B742" i="1" s="1"/>
  <c r="B743" i="1" s="1"/>
  <c r="B744" i="1" s="1"/>
  <c r="B745" i="1" s="1"/>
  <c r="B746" i="1" s="1"/>
  <c r="B747" i="1" s="1"/>
  <c r="B748" i="1" s="1"/>
  <c r="B749" i="1" s="1"/>
  <c r="B750" i="1" s="1"/>
  <c r="B751" i="1" s="1"/>
  <c r="B752" i="1" s="1"/>
  <c r="B753" i="1" s="1"/>
  <c r="B754" i="1" s="1"/>
  <c r="B755" i="1" s="1"/>
  <c r="BS756" i="1" l="1"/>
  <c r="B756" i="1"/>
  <c r="B757" i="1" s="1"/>
  <c r="B758" i="1" s="1"/>
  <c r="B759" i="1" s="1"/>
  <c r="B760" i="1" s="1"/>
  <c r="B761" i="1" s="1"/>
  <c r="B762" i="1" s="1"/>
  <c r="B763" i="1" s="1"/>
  <c r="B764" i="1" s="1"/>
  <c r="B765" i="1" s="1"/>
  <c r="B766" i="1" s="1"/>
  <c r="B767" i="1" s="1"/>
  <c r="B768" i="1" s="1"/>
  <c r="B769" i="1" s="1"/>
  <c r="B770" i="1" s="1"/>
  <c r="B771" i="1" s="1"/>
  <c r="B772" i="1" s="1"/>
  <c r="B773" i="1" s="1"/>
  <c r="B774" i="1" s="1"/>
  <c r="B775" i="1" s="1"/>
  <c r="B776" i="1" s="1"/>
  <c r="B777" i="1" s="1"/>
  <c r="B778" i="1" s="1"/>
  <c r="B779" i="1" s="1"/>
  <c r="B780" i="1" s="1"/>
  <c r="B781" i="1" s="1"/>
  <c r="B782" i="1" s="1"/>
  <c r="B783" i="1" s="1"/>
  <c r="B784" i="1" s="1"/>
  <c r="B785" i="1" s="1"/>
  <c r="B786" i="1" s="1"/>
  <c r="B787" i="1" s="1"/>
  <c r="B788" i="1" s="1"/>
  <c r="B789" i="1" s="1"/>
  <c r="B790" i="1" s="1"/>
  <c r="B791" i="1" s="1"/>
  <c r="B792" i="1" s="1"/>
  <c r="B793" i="1" s="1"/>
  <c r="B794" i="1" s="1"/>
  <c r="B795" i="1" s="1"/>
  <c r="B796" i="1" s="1"/>
  <c r="B797" i="1" s="1"/>
  <c r="B798" i="1" s="1"/>
  <c r="B799" i="1" s="1"/>
  <c r="B800" i="1" s="1"/>
  <c r="B801" i="1" s="1"/>
  <c r="B802" i="1" s="1"/>
  <c r="B803" i="1" s="1"/>
  <c r="B804" i="1" s="1"/>
  <c r="B805" i="1" s="1"/>
  <c r="B806" i="1" s="1"/>
  <c r="B807" i="1" s="1"/>
  <c r="B808" i="1" s="1"/>
  <c r="B809" i="1" s="1"/>
  <c r="B810" i="1" s="1"/>
  <c r="B811" i="1" s="1"/>
  <c r="B812" i="1" s="1"/>
  <c r="B813" i="1" s="1"/>
  <c r="B814" i="1" s="1"/>
  <c r="B815" i="1" s="1"/>
  <c r="B816" i="1" s="1"/>
  <c r="B817" i="1" s="1"/>
  <c r="B818" i="1" s="1"/>
  <c r="B819" i="1" s="1"/>
  <c r="B820" i="1" s="1"/>
  <c r="B821" i="1" s="1"/>
  <c r="B822" i="1" s="1"/>
  <c r="B823" i="1" s="1"/>
  <c r="B824" i="1" s="1"/>
  <c r="B825" i="1" s="1"/>
  <c r="B826" i="1" s="1"/>
  <c r="B827" i="1" s="1"/>
  <c r="B828" i="1" s="1"/>
  <c r="B829" i="1" s="1"/>
  <c r="B830" i="1" s="1"/>
  <c r="B831" i="1" s="1"/>
  <c r="B832" i="1" s="1"/>
  <c r="B833" i="1" s="1"/>
  <c r="BS834" i="1" l="1"/>
  <c r="B834" i="1"/>
  <c r="B835" i="1" l="1"/>
  <c r="B836" i="1" s="1"/>
  <c r="BS835" i="1"/>
  <c r="BS836" i="1" l="1"/>
  <c r="B837" i="1"/>
  <c r="BS838" i="1" l="1"/>
  <c r="B838" i="1"/>
  <c r="B839" i="1" l="1"/>
  <c r="B840" i="1" s="1"/>
  <c r="BS839" i="1"/>
  <c r="BS840" i="1" l="1"/>
  <c r="B841" i="1"/>
  <c r="BS842" i="1" l="1"/>
  <c r="B842" i="1"/>
  <c r="BS843" i="1" l="1"/>
  <c r="B843" i="1"/>
  <c r="B844" i="1" s="1"/>
  <c r="BS845" i="1" l="1"/>
  <c r="B845" i="1"/>
  <c r="B846" i="1" l="1"/>
  <c r="BS846" i="1"/>
  <c r="B847" i="1"/>
  <c r="B848" i="1" s="1"/>
  <c r="B849" i="1" s="1"/>
  <c r="B850" i="1" s="1"/>
  <c r="B851" i="1" s="1"/>
  <c r="B852" i="1" s="1"/>
  <c r="BS853" i="1" l="1"/>
  <c r="B853" i="1"/>
  <c r="B854" i="1" s="1"/>
  <c r="BS855" i="1" l="1"/>
  <c r="B855" i="1"/>
  <c r="B856" i="1" s="1"/>
  <c r="BS857" i="1" l="1"/>
  <c r="B857" i="1"/>
  <c r="B858" i="1" l="1"/>
  <c r="BS858" i="1"/>
  <c r="B859" i="1"/>
  <c r="BS860" i="1" l="1"/>
  <c r="B860" i="1"/>
  <c r="BS861" i="1" l="1"/>
  <c r="B861" i="1"/>
  <c r="B862" i="1" s="1"/>
  <c r="B863" i="1" s="1"/>
  <c r="B864" i="1" s="1"/>
  <c r="B865" i="1" s="1"/>
  <c r="B866" i="1" s="1"/>
  <c r="BS867" i="1" l="1"/>
  <c r="B867" i="1"/>
  <c r="B868" i="1" l="1"/>
  <c r="BS869" i="1" s="1"/>
  <c r="BS868" i="1"/>
  <c r="B869" i="1"/>
  <c r="BS870" i="1" l="1"/>
  <c r="B870" i="1"/>
  <c r="B871" i="1" l="1"/>
  <c r="BS872" i="1" l="1"/>
  <c r="B872" i="1"/>
  <c r="B873" i="1" s="1"/>
  <c r="BS874" i="1" l="1"/>
  <c r="B874" i="1"/>
  <c r="B875" i="1" l="1"/>
  <c r="BS876" i="1" s="1"/>
  <c r="BS875" i="1"/>
  <c r="B876" i="1"/>
  <c r="B877" i="1" l="1"/>
  <c r="BS878" i="1" l="1"/>
  <c r="B878" i="1"/>
  <c r="B879" i="1" s="1"/>
  <c r="BS880" i="1" l="1"/>
  <c r="B880" i="1"/>
  <c r="B881" i="1" l="1"/>
  <c r="BS882" i="1" s="1"/>
  <c r="BS881" i="1"/>
  <c r="B882" i="1"/>
  <c r="B883" i="1" l="1"/>
  <c r="BS884" i="1" l="1"/>
  <c r="B884" i="1"/>
  <c r="B885" i="1" l="1"/>
  <c r="BS886" i="1" s="1"/>
  <c r="BS885" i="1"/>
  <c r="B886" i="1"/>
  <c r="B887" i="1" l="1"/>
  <c r="BS888" i="1" l="1"/>
  <c r="B888" i="1"/>
  <c r="B889" i="1" s="1"/>
  <c r="BS890" i="1" l="1"/>
  <c r="B890" i="1"/>
  <c r="B891" i="1" s="1"/>
  <c r="BS892" i="1" l="1"/>
  <c r="B892" i="1"/>
  <c r="B893" i="1" l="1"/>
  <c r="BS894" i="1" s="1"/>
  <c r="BS893" i="1"/>
  <c r="B894" i="1"/>
  <c r="B895" i="1" l="1"/>
  <c r="BS896" i="1" l="1"/>
  <c r="B896" i="1"/>
  <c r="BS897" i="1" l="1"/>
  <c r="B897" i="1"/>
  <c r="B898" i="1" l="1"/>
  <c r="BS899" i="1" s="1"/>
  <c r="BS898" i="1"/>
  <c r="B899" i="1"/>
  <c r="BS900" i="1" l="1"/>
  <c r="B900" i="1"/>
  <c r="B901" i="1" l="1"/>
  <c r="BS902" i="1" l="1"/>
  <c r="B902" i="1"/>
  <c r="B903" i="1" s="1"/>
  <c r="BS904" i="1" l="1"/>
  <c r="B904" i="1"/>
  <c r="B905" i="1" l="1"/>
  <c r="BS906" i="1" s="1"/>
  <c r="BS905" i="1"/>
  <c r="B906" i="1"/>
  <c r="B907" i="1" l="1"/>
  <c r="BS908" i="1" l="1"/>
  <c r="B908" i="1"/>
  <c r="B909" i="1" l="1"/>
  <c r="BS910" i="1" s="1"/>
  <c r="BS909" i="1"/>
  <c r="B910" i="1"/>
  <c r="B911" i="1" l="1"/>
  <c r="BS912" i="1" l="1"/>
  <c r="B912" i="1"/>
  <c r="B913" i="1" l="1"/>
  <c r="BS914" i="1" s="1"/>
  <c r="BS913" i="1"/>
  <c r="B914" i="1"/>
  <c r="BS915" i="1" l="1"/>
  <c r="B915" i="1"/>
  <c r="B916" i="1" l="1"/>
  <c r="BS917" i="1" l="1"/>
  <c r="B917" i="1"/>
  <c r="BS918" i="1" l="1"/>
  <c r="B918" i="1"/>
  <c r="B919" i="1" s="1"/>
  <c r="BS920" i="1" l="1"/>
  <c r="B920" i="1"/>
  <c r="B921" i="1" l="1"/>
  <c r="BS922" i="1" s="1"/>
  <c r="BS921" i="1"/>
  <c r="B922" i="1"/>
  <c r="BS923" i="1" l="1"/>
  <c r="B923" i="1"/>
  <c r="B924" i="1" l="1"/>
  <c r="B925" i="1" s="1"/>
  <c r="BS926" i="1" l="1"/>
  <c r="B926" i="1"/>
  <c r="B927" i="1" l="1"/>
  <c r="BS928" i="1" s="1"/>
  <c r="BS927" i="1"/>
  <c r="B928" i="1"/>
  <c r="B929" i="1" l="1"/>
  <c r="BS930" i="1" l="1"/>
  <c r="B930" i="1"/>
  <c r="BS931" i="1" l="1"/>
  <c r="B931" i="1"/>
  <c r="B932" i="1" s="1"/>
  <c r="BS932" i="1" l="1"/>
  <c r="B933" i="1"/>
  <c r="BS934" i="1" l="1"/>
  <c r="B934" i="1"/>
  <c r="B935" i="1" l="1"/>
  <c r="BS936" i="1" s="1"/>
  <c r="BS935" i="1"/>
  <c r="B936" i="1"/>
  <c r="BS937" i="1" l="1"/>
  <c r="B937" i="1"/>
  <c r="B938" i="1" l="1"/>
  <c r="BS939" i="1" l="1"/>
  <c r="B939" i="1"/>
  <c r="B940" i="1" l="1"/>
  <c r="BS941" i="1" s="1"/>
  <c r="BS940" i="1"/>
  <c r="B941" i="1"/>
  <c r="B942" i="1" l="1"/>
  <c r="BS943" i="1" l="1"/>
  <c r="B943" i="1"/>
  <c r="B944" i="1" l="1"/>
  <c r="BS945" i="1" s="1"/>
  <c r="BS944" i="1"/>
  <c r="B945" i="1"/>
  <c r="B946" i="1" l="1"/>
  <c r="BS947" i="1" l="1"/>
  <c r="B947" i="1"/>
  <c r="B948" i="1" s="1"/>
  <c r="BS949" i="1" l="1"/>
  <c r="B949" i="1"/>
  <c r="B950" i="1" l="1"/>
  <c r="BS950" i="1"/>
  <c r="B951" i="1"/>
  <c r="BS952" i="1" l="1"/>
  <c r="B952" i="1"/>
  <c r="BS953" i="1" l="1"/>
  <c r="B953" i="1"/>
  <c r="B954" i="1" l="1"/>
  <c r="BS954" i="1"/>
  <c r="B955" i="1"/>
  <c r="BS956" i="1" l="1"/>
  <c r="B956" i="1"/>
  <c r="B957" i="1" l="1"/>
  <c r="B958" i="1" s="1"/>
  <c r="BS957" i="1"/>
  <c r="BS958" i="1" l="1"/>
  <c r="B959" i="1"/>
  <c r="BS960" i="1" l="1"/>
  <c r="B960" i="1"/>
  <c r="B961" i="1" s="1"/>
  <c r="BS962" i="1" l="1"/>
  <c r="B962" i="1"/>
  <c r="B963" i="1" l="1"/>
  <c r="BS964" i="1" s="1"/>
  <c r="BS963" i="1"/>
  <c r="B964" i="1"/>
  <c r="B965" i="1" l="1"/>
  <c r="BS966" i="1" l="1"/>
  <c r="B966" i="1"/>
  <c r="BS967" i="1" l="1"/>
  <c r="B967" i="1"/>
  <c r="B968" i="1" l="1"/>
  <c r="B969" i="1" s="1"/>
  <c r="BS968" i="1"/>
  <c r="BS970" i="1" l="1"/>
  <c r="B970" i="1"/>
  <c r="BS971" i="1" l="1"/>
  <c r="B971" i="1"/>
  <c r="B972" i="1" s="1"/>
  <c r="B973" i="1" s="1"/>
  <c r="BS974" i="1" l="1"/>
  <c r="BS972" i="1"/>
  <c r="B974" i="1"/>
  <c r="B975" i="1" l="1"/>
  <c r="BS976" i="1" l="1"/>
  <c r="B976" i="1"/>
  <c r="B977" i="1" l="1"/>
  <c r="BS977" i="1"/>
  <c r="B978" i="1"/>
  <c r="BS979" i="1" l="1"/>
  <c r="B979" i="1"/>
  <c r="BS980" i="1" l="1"/>
  <c r="B980" i="1"/>
  <c r="B981" i="1" s="1"/>
  <c r="BS982" i="1" l="1"/>
  <c r="B982" i="1"/>
  <c r="B983" i="1" l="1"/>
  <c r="BS984" i="1" s="1"/>
  <c r="BS983" i="1"/>
  <c r="B984" i="1"/>
  <c r="BS985" i="1" l="1"/>
  <c r="B985" i="1"/>
  <c r="B986" i="1" l="1"/>
  <c r="BS987" i="1" l="1"/>
  <c r="B987" i="1"/>
  <c r="B988" i="1" l="1"/>
  <c r="BS988" i="1"/>
  <c r="B989" i="1"/>
  <c r="BS990" i="1" l="1"/>
  <c r="B990" i="1"/>
  <c r="B991" i="1" l="1"/>
  <c r="BS992" i="1" s="1"/>
  <c r="BS991" i="1"/>
  <c r="B992" i="1"/>
  <c r="B993" i="1" l="1"/>
  <c r="BS994" i="1" l="1"/>
  <c r="B994" i="1"/>
  <c r="B995" i="1" l="1"/>
  <c r="BS996" i="1" s="1"/>
  <c r="BS995" i="1"/>
  <c r="B996" i="1"/>
  <c r="B997" i="1" l="1"/>
  <c r="BS998" i="1" l="1"/>
  <c r="B998" i="1"/>
  <c r="B999" i="1" l="1"/>
  <c r="BS1000" i="1" s="1"/>
  <c r="BS999" i="1"/>
  <c r="B1000" i="1"/>
  <c r="B1001" i="1" l="1"/>
  <c r="B1002" i="1" s="1"/>
  <c r="BS1003" i="1" l="1"/>
  <c r="B1003" i="1"/>
  <c r="B1004" i="1" l="1"/>
  <c r="BS1005" i="1" s="1"/>
  <c r="BS1004" i="1"/>
  <c r="B1005" i="1"/>
  <c r="BS1006" i="1" l="1"/>
  <c r="B1006" i="1"/>
  <c r="BS1007" i="1" l="1"/>
  <c r="B1007" i="1"/>
  <c r="B1008" i="1" l="1"/>
  <c r="BS1009" i="1" l="1"/>
  <c r="B1009" i="1"/>
  <c r="B1010" i="1" l="1"/>
  <c r="BS1010" i="1"/>
  <c r="B1011" i="1"/>
  <c r="BS1012" i="1" l="1"/>
  <c r="B1012" i="1"/>
  <c r="B1013" i="1" l="1"/>
  <c r="BS1013" i="1"/>
  <c r="B1014" i="1"/>
  <c r="BS1015" i="1" l="1"/>
  <c r="B1015" i="1"/>
  <c r="B1016" i="1" l="1"/>
  <c r="BS1017" i="1" s="1"/>
  <c r="BS1016" i="1"/>
  <c r="B1017" i="1"/>
  <c r="B1018" i="1" l="1"/>
  <c r="BS1019" i="1" l="1"/>
  <c r="B1019" i="1"/>
  <c r="B1020" i="1" l="1"/>
  <c r="BS1020" i="1"/>
  <c r="B1021" i="1"/>
  <c r="BS1022" i="1" l="1"/>
  <c r="B1022" i="1"/>
  <c r="B1023" i="1" s="1"/>
  <c r="BS1024" i="1" l="1"/>
  <c r="B1024" i="1"/>
  <c r="B1025" i="1" l="1"/>
  <c r="BS1026" i="1" s="1"/>
  <c r="BS1025" i="1"/>
  <c r="B1026" i="1"/>
  <c r="BS1027" i="1" l="1"/>
  <c r="B1027" i="1"/>
  <c r="BS1028" i="1" l="1"/>
  <c r="B1028" i="1"/>
  <c r="B1029" i="1" l="1"/>
  <c r="BS1030" i="1" l="1"/>
  <c r="B1030" i="1"/>
  <c r="B1031" i="1" l="1"/>
  <c r="BS1031" i="1"/>
  <c r="B1032" i="1"/>
  <c r="BS1033" i="1" l="1"/>
  <c r="B1033" i="1"/>
  <c r="B1034" i="1" l="1"/>
  <c r="BS1035" i="1" s="1"/>
  <c r="BS1034" i="1"/>
  <c r="B1035" i="1"/>
  <c r="B1036" i="1" l="1"/>
  <c r="BS1037" i="1" l="1"/>
  <c r="B1037" i="1"/>
  <c r="B1038" i="1" l="1"/>
  <c r="BS1039" i="1" s="1"/>
  <c r="BS1038" i="1"/>
  <c r="B1039" i="1"/>
  <c r="BS1040" i="1" l="1"/>
  <c r="B1040" i="1"/>
  <c r="BS1041" i="1" l="1"/>
  <c r="B1041" i="1"/>
  <c r="B1042" i="1" l="1"/>
  <c r="BS1043" i="1" l="1"/>
  <c r="B1043" i="1"/>
  <c r="BS1044" i="1" l="1"/>
  <c r="B1044" i="1"/>
  <c r="BS1045" i="1" l="1"/>
  <c r="B1045" i="1"/>
  <c r="B1046" i="1" s="1"/>
  <c r="BS1047" i="1" l="1"/>
  <c r="B1047" i="1"/>
  <c r="B1048" i="1" s="1"/>
  <c r="BS1049" i="1" l="1"/>
  <c r="B1049" i="1"/>
  <c r="B1050" i="1" l="1"/>
  <c r="BS1051" i="1" s="1"/>
  <c r="BS1050" i="1"/>
  <c r="B1051" i="1"/>
  <c r="BS1052" i="1" l="1"/>
  <c r="B1052" i="1"/>
  <c r="BS1053" i="1" l="1"/>
  <c r="B1053" i="1"/>
  <c r="B1054" i="1" l="1"/>
  <c r="BS1055" i="1" l="1"/>
  <c r="B1055" i="1"/>
  <c r="B1056" i="1" l="1"/>
  <c r="BS1056" i="1"/>
  <c r="B1057" i="1"/>
  <c r="BS1058" i="1" l="1"/>
  <c r="B1058" i="1"/>
  <c r="B1059" i="1" l="1"/>
  <c r="BS1059" i="1"/>
  <c r="B1060" i="1"/>
  <c r="B1061" i="1" s="1"/>
  <c r="B1062" i="1" s="1"/>
  <c r="B1063" i="1" s="1"/>
  <c r="B1064" i="1" s="1"/>
  <c r="B1065" i="1" s="1"/>
  <c r="B1066" i="1" s="1"/>
  <c r="B1067" i="1" s="1"/>
  <c r="B1068" i="1" s="1"/>
  <c r="B1069" i="1" s="1"/>
  <c r="B1070" i="1" s="1"/>
  <c r="B1071" i="1" s="1"/>
  <c r="B1072" i="1" s="1"/>
  <c r="B1073" i="1" s="1"/>
  <c r="B1074" i="1" s="1"/>
  <c r="B1075" i="1" s="1"/>
  <c r="B1076" i="1" s="1"/>
  <c r="B1077" i="1" s="1"/>
  <c r="B1078" i="1" s="1"/>
  <c r="B1079" i="1" s="1"/>
  <c r="B1080" i="1" l="1"/>
  <c r="B1081" i="1" s="1"/>
  <c r="B1082" i="1" l="1"/>
  <c r="B1083" i="1" l="1"/>
  <c r="B1084" i="1" l="1"/>
  <c r="B1085" i="1" l="1"/>
  <c r="B1086" i="1" l="1"/>
  <c r="B1087" i="1" l="1"/>
  <c r="B1088" i="1" l="1"/>
  <c r="B1089" i="1" l="1"/>
  <c r="B1090" i="1" s="1"/>
  <c r="B1091" i="1" s="1"/>
  <c r="B1092" i="1" s="1"/>
  <c r="B1093" i="1" s="1"/>
  <c r="B1094" i="1" s="1"/>
  <c r="B1095" i="1" l="1"/>
  <c r="B1096" i="1" l="1"/>
  <c r="B1097" i="1" l="1"/>
  <c r="B1098" i="1" l="1"/>
  <c r="B1099" i="1" l="1"/>
  <c r="B1100" i="1" l="1"/>
  <c r="B1101" i="1" l="1"/>
  <c r="B1102" i="1" l="1"/>
  <c r="B1103" i="1" l="1"/>
  <c r="B1104" i="1" l="1"/>
  <c r="B1105" i="1" l="1"/>
  <c r="B1106" i="1" l="1"/>
  <c r="B1107" i="1" l="1"/>
  <c r="B1108" i="1" l="1"/>
  <c r="B1109" i="1" l="1"/>
  <c r="B1110" i="1" l="1"/>
  <c r="B1111" i="1" l="1"/>
  <c r="B1112" i="1" l="1"/>
  <c r="B1113" i="1" l="1"/>
  <c r="B1114" i="1" l="1"/>
  <c r="B1115" i="1" l="1"/>
  <c r="B1116" i="1" l="1"/>
  <c r="B1117" i="1" l="1"/>
  <c r="B1118" i="1" l="1"/>
  <c r="B1119" i="1" l="1"/>
  <c r="B1120" i="1" l="1"/>
  <c r="B1121" i="1" l="1"/>
  <c r="B1122" i="1" l="1"/>
  <c r="B1123" i="1" l="1"/>
  <c r="B1124" i="1" l="1"/>
  <c r="B1125" i="1" s="1"/>
  <c r="B1126" i="1" l="1"/>
  <c r="B1127" i="1" s="1"/>
  <c r="B1128" i="1" l="1"/>
  <c r="BS1129" i="1" l="1"/>
  <c r="B1129" i="1"/>
  <c r="B1130" i="1" l="1"/>
  <c r="B1131" i="1" s="1"/>
  <c r="B1132" i="1" s="1"/>
  <c r="B1133" i="1" l="1"/>
  <c r="B1134" i="1" l="1"/>
  <c r="B1135" i="1" s="1"/>
  <c r="B1136" i="1" l="1"/>
  <c r="B1137" i="1" l="1"/>
  <c r="B1138" i="1" l="1"/>
  <c r="B1139" i="1" l="1"/>
  <c r="B1140" i="1" l="1"/>
  <c r="B1141" i="1" l="1"/>
  <c r="B1142" i="1" l="1"/>
  <c r="B1143" i="1" l="1"/>
  <c r="B1144" i="1" l="1"/>
  <c r="B1145" i="1" l="1"/>
  <c r="B1146" i="1" l="1"/>
  <c r="B1147" i="1" l="1"/>
  <c r="B1148" i="1" l="1"/>
  <c r="B1149" i="1" l="1"/>
  <c r="B1150" i="1" s="1"/>
  <c r="B1151" i="1" l="1"/>
  <c r="B1152" i="1" l="1"/>
  <c r="B1153" i="1" l="1"/>
  <c r="B1154" i="1" l="1"/>
  <c r="B1155" i="1" l="1"/>
  <c r="B1156" i="1" l="1"/>
  <c r="B1157" i="1" s="1"/>
  <c r="B1158" i="1" l="1"/>
  <c r="B1159" i="1" l="1"/>
  <c r="BS1160" i="1" l="1"/>
  <c r="B1160" i="1"/>
  <c r="B1161" i="1" l="1"/>
  <c r="B1162" i="1" l="1"/>
  <c r="B1163" i="1" l="1"/>
  <c r="B1164" i="1" l="1"/>
  <c r="B1165" i="1" l="1"/>
  <c r="B1166" i="1" s="1"/>
  <c r="B1167" i="1" l="1"/>
  <c r="B1168" i="1" s="1"/>
  <c r="B1169" i="1" l="1"/>
  <c r="B1170" i="1" l="1"/>
  <c r="B1171" i="1" l="1"/>
  <c r="B1172" i="1" l="1"/>
  <c r="B1173" i="1" l="1"/>
  <c r="B1174" i="1" l="1"/>
  <c r="B1175" i="1" l="1"/>
  <c r="B1176" i="1" l="1"/>
  <c r="B1177" i="1" l="1"/>
  <c r="B1178" i="1" s="1"/>
  <c r="B1179" i="1" l="1"/>
  <c r="B1180" i="1" s="1"/>
  <c r="B1181" i="1" s="1"/>
  <c r="B1182" i="1" l="1"/>
  <c r="B1183" i="1" l="1"/>
  <c r="B1184" i="1" l="1"/>
  <c r="B1185" i="1" l="1"/>
  <c r="B1186" i="1" l="1"/>
  <c r="B1187" i="1" l="1"/>
  <c r="B1188" i="1" l="1"/>
  <c r="B1189" i="1" l="1"/>
  <c r="B1190" i="1" l="1"/>
  <c r="B1191" i="1" s="1"/>
  <c r="B1192" i="1" l="1"/>
  <c r="B1193" i="1" l="1"/>
  <c r="B1194" i="1" l="1"/>
  <c r="B1195" i="1" l="1"/>
  <c r="B1196" i="1" l="1"/>
  <c r="B1197" i="1" s="1"/>
  <c r="B1198" i="1" s="1"/>
  <c r="B1199" i="1" s="1"/>
  <c r="B1200" i="1" s="1"/>
  <c r="B1201" i="1" s="1"/>
  <c r="B1202" i="1" s="1"/>
  <c r="B1203" i="1" l="1"/>
  <c r="B1204" i="1" l="1"/>
  <c r="B1205" i="1" l="1"/>
  <c r="B1206" i="1" s="1"/>
  <c r="B1207" i="1" l="1"/>
  <c r="B1208" i="1" l="1"/>
  <c r="B1209" i="1" l="1"/>
  <c r="B1210" i="1" l="1"/>
  <c r="B1211" i="1" s="1"/>
  <c r="B1212" i="1" l="1"/>
  <c r="B1213" i="1" s="1"/>
  <c r="B1214" i="1" l="1"/>
  <c r="B1215" i="1" l="1"/>
  <c r="B1216" i="1" l="1"/>
  <c r="B1217" i="1" l="1"/>
  <c r="B1218" i="1" l="1"/>
  <c r="B1219" i="1" l="1"/>
  <c r="B1220" i="1" l="1"/>
  <c r="B1221" i="1" l="1"/>
  <c r="B1222" i="1" l="1"/>
  <c r="B1223" i="1" l="1"/>
  <c r="B1224" i="1" l="1"/>
  <c r="B1225" i="1" l="1"/>
  <c r="B1226" i="1" l="1"/>
  <c r="B1227" i="1" l="1"/>
  <c r="B1228" i="1" l="1"/>
  <c r="B1229" i="1" l="1"/>
  <c r="B1230" i="1" l="1"/>
  <c r="B1231" i="1" l="1"/>
  <c r="B1232" i="1" l="1"/>
  <c r="B1233" i="1" l="1"/>
  <c r="B1234" i="1" l="1"/>
  <c r="B1235" i="1" l="1"/>
  <c r="B1236" i="1" l="1"/>
  <c r="B1237" i="1" l="1"/>
  <c r="B1238" i="1" l="1"/>
  <c r="B1239" i="1" l="1"/>
  <c r="B1240" i="1" l="1"/>
  <c r="B1241" i="1" l="1"/>
  <c r="B1242" i="1" l="1"/>
  <c r="B1243" i="1" l="1"/>
  <c r="B1244" i="1" l="1"/>
  <c r="B1245" i="1" l="1"/>
  <c r="B1246" i="1" s="1"/>
  <c r="B1247" i="1" l="1"/>
  <c r="B1248" i="1" l="1"/>
  <c r="B1249" i="1" l="1"/>
  <c r="B1250" i="1" l="1"/>
  <c r="B1251" i="1" l="1"/>
  <c r="B1252" i="1" l="1"/>
  <c r="B1253" i="1" l="1"/>
  <c r="B1254" i="1" l="1"/>
  <c r="B1255" i="1" l="1"/>
  <c r="B1256" i="1" l="1"/>
  <c r="B1257" i="1" l="1"/>
  <c r="B1258" i="1" l="1"/>
  <c r="B1259" i="1" l="1"/>
  <c r="B1260" i="1" l="1"/>
  <c r="B1261" i="1" s="1"/>
  <c r="B1262" i="1" l="1"/>
  <c r="B1263" i="1" l="1"/>
  <c r="B1264" i="1" l="1"/>
  <c r="B1265" i="1" l="1"/>
  <c r="B1266" i="1" l="1"/>
  <c r="B1267" i="1" l="1"/>
  <c r="B1268" i="1" l="1"/>
  <c r="B1269" i="1" l="1"/>
  <c r="B1270" i="1" l="1"/>
  <c r="B1271" i="1" l="1"/>
  <c r="B1272" i="1" l="1"/>
  <c r="B1273" i="1" l="1"/>
  <c r="B1274" i="1" l="1"/>
  <c r="B1275" i="1" l="1"/>
  <c r="B1276" i="1" l="1"/>
  <c r="B1277" i="1" l="1"/>
  <c r="B1278" i="1" l="1"/>
  <c r="B1279" i="1" l="1"/>
  <c r="B1280" i="1" l="1"/>
  <c r="B1281" i="1" l="1"/>
  <c r="B1282" i="1" l="1"/>
  <c r="B1283" i="1" l="1"/>
  <c r="B1284" i="1" l="1"/>
  <c r="B1285" i="1" l="1"/>
  <c r="B1286" i="1" l="1"/>
  <c r="B1287" i="1" l="1"/>
  <c r="B1288" i="1" l="1"/>
  <c r="B1289" i="1" l="1"/>
  <c r="B1290" i="1" l="1"/>
  <c r="B1291" i="1" l="1"/>
  <c r="B1292" i="1" l="1"/>
  <c r="B1293" i="1" l="1"/>
  <c r="B1294" i="1" l="1"/>
  <c r="B1295" i="1" l="1"/>
  <c r="B1296" i="1" l="1"/>
  <c r="B1297" i="1" l="1"/>
  <c r="B1298" i="1" l="1"/>
  <c r="B1299" i="1" l="1"/>
  <c r="B1300" i="1" l="1"/>
  <c r="B1301" i="1" l="1"/>
  <c r="B1302" i="1" l="1"/>
  <c r="B1303" i="1" l="1"/>
  <c r="B1304" i="1" l="1"/>
  <c r="B1305" i="1" l="1"/>
  <c r="B1306" i="1" l="1"/>
  <c r="B1307" i="1" l="1"/>
  <c r="B1308" i="1" l="1"/>
  <c r="B1309" i="1" l="1"/>
  <c r="B1310" i="1" l="1"/>
  <c r="B1311" i="1" l="1"/>
  <c r="B1312" i="1" l="1"/>
  <c r="B1313" i="1" l="1"/>
  <c r="B1314" i="1" l="1"/>
  <c r="B1315" i="1" s="1"/>
  <c r="B1316" i="1" l="1"/>
  <c r="B1317" i="1" l="1"/>
  <c r="B1318" i="1" l="1"/>
  <c r="B1319" i="1" s="1"/>
  <c r="B1320" i="1" l="1"/>
  <c r="B1321" i="1" l="1"/>
  <c r="B1322" i="1" l="1"/>
  <c r="B1323" i="1" l="1"/>
  <c r="B1324" i="1" l="1"/>
  <c r="B1325" i="1" l="1"/>
  <c r="B1326" i="1" l="1"/>
  <c r="B1327" i="1" l="1"/>
  <c r="B1328" i="1" l="1"/>
  <c r="B1329" i="1" l="1"/>
  <c r="B1330" i="1" l="1"/>
  <c r="B1331" i="1" l="1"/>
  <c r="B1332" i="1" l="1"/>
  <c r="B1333" i="1" l="1"/>
  <c r="B1334" i="1" l="1"/>
  <c r="B1335" i="1" l="1"/>
  <c r="B1336" i="1" l="1"/>
  <c r="B1337" i="1" l="1"/>
  <c r="B1338" i="1" l="1"/>
  <c r="B1339" i="1" l="1"/>
  <c r="B1340" i="1" l="1"/>
  <c r="B1341" i="1" l="1"/>
  <c r="B1342" i="1" l="1"/>
  <c r="B1343" i="1" l="1"/>
  <c r="B1344" i="1" l="1"/>
  <c r="B1345" i="1" l="1"/>
  <c r="B1346" i="1" l="1"/>
  <c r="B1347" i="1" l="1"/>
  <c r="B1348" i="1" s="1"/>
  <c r="B1349" i="1" l="1"/>
  <c r="B1350" i="1" l="1"/>
  <c r="B1351" i="1" l="1"/>
  <c r="B1352" i="1" l="1"/>
  <c r="B1353" i="1" l="1"/>
  <c r="B1354" i="1" l="1"/>
  <c r="B1355" i="1" l="1"/>
  <c r="B1356" i="1" l="1"/>
  <c r="B1357" i="1" s="1"/>
  <c r="B1358" i="1" l="1"/>
  <c r="B1359" i="1" l="1"/>
  <c r="B1360" i="1" l="1"/>
  <c r="B1361" i="1" l="1"/>
  <c r="B1362" i="1" l="1"/>
  <c r="B1363" i="1" l="1"/>
  <c r="B1364" i="1" l="1"/>
  <c r="B1365" i="1" l="1"/>
  <c r="B1366" i="1" s="1"/>
  <c r="B1367" i="1" l="1"/>
  <c r="B1368" i="1" l="1"/>
  <c r="B1369" i="1" s="1"/>
  <c r="B1370" i="1" l="1"/>
  <c r="B1371" i="1" s="1"/>
  <c r="B1372" i="1" l="1"/>
  <c r="B1373" i="1" s="1"/>
  <c r="B1374" i="1" l="1"/>
  <c r="B1375" i="1" l="1"/>
  <c r="B1376" i="1" l="1"/>
  <c r="B1377" i="1" l="1"/>
  <c r="B1378" i="1" l="1"/>
  <c r="B1379" i="1" l="1"/>
  <c r="B1380" i="1" l="1"/>
  <c r="B1381" i="1" l="1"/>
  <c r="B1382" i="1" l="1"/>
  <c r="B1383" i="1" l="1"/>
  <c r="B1384" i="1" l="1"/>
  <c r="B1385" i="1" l="1"/>
  <c r="B1386" i="1" l="1"/>
  <c r="B1387" i="1" l="1"/>
  <c r="B1388" i="1" s="1"/>
  <c r="B1389" i="1" s="1"/>
  <c r="B1390" i="1" s="1"/>
  <c r="B1391" i="1" l="1"/>
  <c r="B1392" i="1" s="1"/>
  <c r="B1393" i="1" l="1"/>
  <c r="B1394" i="1" l="1"/>
  <c r="B1395" i="1" l="1"/>
  <c r="B1396" i="1" l="1"/>
  <c r="B1397" i="1" s="1"/>
  <c r="B1398" i="1" l="1"/>
  <c r="B1399" i="1" s="1"/>
  <c r="B1400" i="1" s="1"/>
  <c r="B1401" i="1" s="1"/>
  <c r="B1402" i="1" s="1"/>
  <c r="B1403" i="1" l="1"/>
  <c r="B1404" i="1" l="1"/>
  <c r="B1405" i="1" s="1"/>
  <c r="B1406" i="1" l="1"/>
  <c r="B1407" i="1" l="1"/>
  <c r="B1408" i="1" l="1"/>
  <c r="B1409" i="1" l="1"/>
  <c r="B1410" i="1" l="1"/>
  <c r="B1411" i="1" l="1"/>
  <c r="B1412" i="1" l="1"/>
  <c r="B1413" i="1" l="1"/>
  <c r="B1414" i="1" l="1"/>
  <c r="B1415" i="1" l="1"/>
  <c r="B1416" i="1" l="1"/>
  <c r="B1417" i="1" l="1"/>
  <c r="B1418" i="1" l="1"/>
  <c r="B1419" i="1" l="1"/>
  <c r="B1420" i="1" s="1"/>
  <c r="B1421" i="1" l="1"/>
  <c r="B1422" i="1" l="1"/>
  <c r="B1423" i="1" l="1"/>
  <c r="B1424" i="1" l="1"/>
  <c r="B1425" i="1" l="1"/>
  <c r="B1426" i="1" l="1"/>
  <c r="B1427" i="1" l="1"/>
  <c r="B1428" i="1" l="1"/>
  <c r="B1429" i="1" l="1"/>
  <c r="B1430" i="1" l="1"/>
  <c r="B1431" i="1" l="1"/>
  <c r="B1432" i="1" l="1"/>
  <c r="B1433" i="1" l="1"/>
  <c r="B1434" i="1" l="1"/>
  <c r="B1435" i="1" l="1"/>
  <c r="B1436" i="1" l="1"/>
  <c r="B1437" i="1" l="1"/>
  <c r="B1438" i="1" l="1"/>
  <c r="B1439" i="1" l="1"/>
  <c r="B1440" i="1" l="1"/>
  <c r="B1441" i="1" l="1"/>
  <c r="B1442" i="1" l="1"/>
  <c r="B1443" i="1" s="1"/>
  <c r="B1444" i="1" s="1"/>
  <c r="BS1445" i="1" l="1"/>
  <c r="B1445" i="1"/>
  <c r="BS1446" i="1" l="1"/>
  <c r="B1446" i="1"/>
  <c r="BS1447" i="1" l="1"/>
  <c r="B1447" i="1"/>
  <c r="BS1448" i="1" l="1"/>
  <c r="B1448" i="1"/>
  <c r="B1449" i="1" s="1"/>
  <c r="BS1450" i="1" l="1"/>
  <c r="B1450" i="1"/>
  <c r="B1451" i="1" l="1"/>
  <c r="B1452" i="1" l="1"/>
  <c r="B1453" i="1" l="1"/>
  <c r="B1454" i="1" l="1"/>
  <c r="B1455" i="1" l="1"/>
  <c r="BS1456" i="1" l="1"/>
  <c r="B1456" i="1"/>
  <c r="BS1457" i="1" l="1"/>
  <c r="B1457" i="1"/>
  <c r="BS1458" i="1" l="1"/>
  <c r="B1458" i="1"/>
  <c r="BS1459" i="1" l="1"/>
  <c r="B1459" i="1"/>
  <c r="BS1460" i="1" l="1"/>
  <c r="B1460" i="1"/>
  <c r="B1461" i="1" l="1"/>
  <c r="BS1462" i="1" l="1"/>
  <c r="B1462" i="1"/>
  <c r="BS1463" i="1" l="1"/>
  <c r="B1463" i="1"/>
  <c r="BS1464" i="1" l="1"/>
  <c r="B1464" i="1"/>
  <c r="B1465" i="1" l="1"/>
  <c r="BS1466" i="1" l="1"/>
  <c r="B1466" i="1"/>
  <c r="BS1467" i="1" l="1"/>
  <c r="B1467" i="1"/>
  <c r="BS1468" i="1" l="1"/>
  <c r="B1468" i="1"/>
  <c r="BS1469" i="1" l="1"/>
  <c r="B1469" i="1"/>
  <c r="BS1470" i="1" l="1"/>
  <c r="B1470" i="1"/>
  <c r="B1471" i="1" l="1"/>
  <c r="BS1472" i="1" l="1"/>
  <c r="B1472" i="1"/>
  <c r="B1473" i="1" s="1"/>
  <c r="BS1474" i="1" l="1"/>
  <c r="B1474" i="1"/>
  <c r="BS1475" i="1" l="1"/>
  <c r="B1475" i="1"/>
  <c r="B1476" i="1" l="1"/>
  <c r="BS1476" i="1"/>
  <c r="B1477" i="1"/>
  <c r="BS1478" i="1" l="1"/>
  <c r="B1478" i="1"/>
  <c r="BS1479" i="1" l="1"/>
  <c r="B1479" i="1"/>
  <c r="BS1480" i="1" l="1"/>
  <c r="B1480" i="1"/>
  <c r="BS1481" i="1" l="1"/>
  <c r="B1481" i="1"/>
  <c r="B1482" i="1" l="1"/>
  <c r="BS1483" i="1" l="1"/>
  <c r="B1483" i="1"/>
  <c r="BS1484" i="1" l="1"/>
  <c r="B1484" i="1"/>
  <c r="BS1485" i="1" l="1"/>
  <c r="B1485" i="1"/>
  <c r="B1486" i="1" l="1"/>
  <c r="B1487" i="1" l="1"/>
  <c r="B1488" i="1" l="1"/>
  <c r="B1489" i="1" l="1"/>
  <c r="B1490" i="1" l="1"/>
  <c r="B1491" i="1" l="1"/>
  <c r="BS1492" i="1" l="1"/>
  <c r="B1492" i="1"/>
  <c r="BS1493" i="1" l="1"/>
  <c r="B1493" i="1"/>
  <c r="B1494" i="1" l="1"/>
  <c r="BS1495" i="1" l="1"/>
  <c r="B1495" i="1"/>
  <c r="BS1496" i="1" l="1"/>
  <c r="B1496" i="1"/>
  <c r="B1497" i="1" s="1"/>
  <c r="B1498" i="1" l="1"/>
  <c r="BS1499" i="1" l="1"/>
  <c r="B1499" i="1"/>
  <c r="B1500" i="1" l="1"/>
  <c r="BS1501" i="1" l="1"/>
  <c r="B1501" i="1"/>
  <c r="B1502" i="1" l="1"/>
  <c r="BS1503" i="1" l="1"/>
  <c r="B1503" i="1"/>
  <c r="B1504" i="1" l="1"/>
  <c r="BS1505" i="1" l="1"/>
  <c r="B1505" i="1"/>
  <c r="B1506" i="1" l="1"/>
  <c r="B1507" i="1" s="1"/>
  <c r="B1508" i="1" l="1"/>
  <c r="B1509" i="1" l="1"/>
  <c r="B1510" i="1" l="1"/>
  <c r="B1511" i="1" l="1"/>
  <c r="B1512" i="1" l="1"/>
  <c r="B1513" i="1" l="1"/>
  <c r="B1514" i="1" l="1"/>
  <c r="B1515" i="1" l="1"/>
  <c r="B1516" i="1" l="1"/>
  <c r="B1517" i="1" l="1"/>
  <c r="B1518" i="1" l="1"/>
  <c r="B1519" i="1" l="1"/>
  <c r="B1520" i="1" l="1"/>
  <c r="B1521" i="1" l="1"/>
  <c r="B1522" i="1" l="1"/>
  <c r="B1523" i="1" l="1"/>
  <c r="B1524" i="1" s="1"/>
  <c r="B1525" i="1" l="1"/>
  <c r="B1526" i="1" l="1"/>
  <c r="B1527" i="1" l="1"/>
  <c r="B1528" i="1" l="1"/>
  <c r="B1529" i="1" l="1"/>
  <c r="B1530" i="1" l="1"/>
  <c r="B1531" i="1" l="1"/>
  <c r="B1532" i="1" l="1"/>
  <c r="B1533" i="1" l="1"/>
  <c r="B1534" i="1" s="1"/>
  <c r="B1535" i="1" l="1"/>
  <c r="B1536" i="1" s="1"/>
  <c r="B1537" i="1" s="1"/>
  <c r="B1538" i="1" s="1"/>
  <c r="B1539" i="1" l="1"/>
  <c r="B1540" i="1" l="1"/>
  <c r="B1541" i="1" s="1"/>
  <c r="BS1542" i="1" l="1"/>
  <c r="B1542" i="1"/>
  <c r="B1543" i="1" s="1"/>
  <c r="B1544" i="1" l="1"/>
  <c r="B1545" i="1" s="1"/>
  <c r="B1546" i="1" l="1"/>
  <c r="B1547" i="1" l="1"/>
  <c r="B1548" i="1" l="1"/>
  <c r="B1549" i="1" l="1"/>
  <c r="B1550" i="1" s="1"/>
  <c r="B1551" i="1" l="1"/>
  <c r="B1552" i="1" l="1"/>
  <c r="B1553" i="1" s="1"/>
  <c r="B1554" i="1" l="1"/>
  <c r="B1555" i="1" s="1"/>
  <c r="B1556" i="1" l="1"/>
  <c r="B155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tc={BA9715F6-B3A0-44A8-9E53-DC75477CEDD0}</author>
    <author>tc={95FE23C4-DEFD-4082-964E-85D48CA86611}</author>
    <author>tc={8F2E0D31-8C9A-4F27-8D76-60381B958920}</author>
    <author>tc={5FFD7628-022D-41BF-91AF-0A5B64736910}</author>
    <author>tc={84C929BD-0515-49CB-B6D0-2212787A3CCC}</author>
    <author>tc={5560F108-FDDB-4E19-A5C5-162985C59EB0}</author>
    <author>tc={9CBAEACE-EEF1-4B4A-A8F6-E588AF1B4A0B}</author>
    <author>tc={56BC905F-4999-4FA1-8978-83D73723BED0}</author>
    <author>tc={0EA3492E-F442-49E8-A168-3736C0629A42}</author>
    <author>tc={E632BFFD-070B-4A9B-AAB7-46C63EEEAB32}</author>
    <author>tc={391068E4-3DC7-4333-B950-9B131AFBE155}</author>
    <author>tc={9569B729-CE77-4941-A1A4-527D9A763DB4}</author>
    <author>tc={096D1CDD-583E-4CC3-92D0-28F8465DF33C}</author>
    <author>tc={54CDBEE4-3308-4A08-8929-784DCAB1A508}</author>
    <author>tc={8CE60CF0-0F6B-42EB-A64B-B3F18FA27723}</author>
    <author>tc={EE9E3C05-4118-4ED3-ADCD-CCFE5F2A5961}</author>
    <author>tc={7B1440E9-D902-4521-90CC-3E203D6C351D}</author>
    <author>tc={2BD89A26-E4A1-4590-A706-70DDC19F85EF}</author>
    <author>tc={A960F679-8C45-4E37-A5EE-236A5F1613C6}</author>
    <author>tc={F98B38DF-FCE7-44E1-9C1F-02AF1CFE4426}</author>
    <author>tc={6B2E8ECD-13F2-4247-8DC4-3A3DDF7127A1}</author>
    <author>tc={51A15AD7-6A19-4BC0-9538-0EB272D9FB91}</author>
  </authors>
  <commentList>
    <comment ref="M168" authorId="0" shapeId="0" xr:uid="{BA9715F6-B3A0-44A8-9E53-DC75477CEDD0}">
      <text>
        <t>[Comentario encadenado]
Su versión de Excel le permite leer este comentario encadenado; sin embargo, las ediciones que se apliquen se quitarán si el archivo se abre en una versión más reciente de Excel. Más información: https://go.microsoft.com/fwlink/?linkid=870924
Comentario:
    +1 Hr de almuerzo</t>
      </text>
    </comment>
    <comment ref="M179" authorId="1" shapeId="0" xr:uid="{95FE23C4-DEFD-4082-964E-85D48CA86611}">
      <text>
        <t>[Comentario encadenado]
Su versión de Excel le permite leer este comentario encadenado; sin embargo, las ediciones que se apliquen se quitarán si el archivo se abre en una versión más reciente de Excel. Más información: https://go.microsoft.com/fwlink/?linkid=870924
Comentario:
    +0.30 Hr de movilización</t>
      </text>
    </comment>
    <comment ref="M194" authorId="2" shapeId="0" xr:uid="{8F2E0D31-8C9A-4F27-8D76-60381B958920}">
      <text>
        <t>[Comentario encadenado]
Su versión de Excel le permite leer este comentario encadenado; sin embargo, las ediciones que se apliquen se quitarán si el archivo se abre en una versión más reciente de Excel. Más información: https://go.microsoft.com/fwlink/?linkid=870924
Comentario:
    0.30 Hr de movilización
2 Hrs de almuerzo</t>
      </text>
    </comment>
    <comment ref="M303" authorId="3" shapeId="0" xr:uid="{5FFD7628-022D-41BF-91AF-0A5B64736910}">
      <text>
        <t>[Comentario encadenado]
Su versión de Excel le permite leer este comentario encadenado; sin embargo, las ediciones que se apliquen se quitarán si el archivo se abre en una versión más reciente de Excel. Más información: https://go.microsoft.com/fwlink/?linkid=870924
Comentario:
    +0.30 Hr de movilización
+1 hr de almuerzo</t>
      </text>
    </comment>
    <comment ref="M304" authorId="4" shapeId="0" xr:uid="{84C929BD-0515-49CB-B6D0-2212787A3CCC}">
      <text>
        <t>[Comentario encadenado]
Su versión de Excel le permite leer este comentario encadenado; sin embargo, las ediciones que se apliquen se quitarán si el archivo se abre en una versión más reciente de Excel. Más información: https://go.microsoft.com/fwlink/?linkid=870924
Comentario:
    +0.30 Hr de movilización</t>
      </text>
    </comment>
    <comment ref="M305" authorId="5" shapeId="0" xr:uid="{5560F108-FDDB-4E19-A5C5-162985C59EB0}">
      <text>
        <t>[Comentario encadenado]
Su versión de Excel le permite leer este comentario encadenado; sin embargo, las ediciones que se apliquen se quitarán si el archivo se abre en una versión más reciente de Excel. Más información: https://go.microsoft.com/fwlink/?linkid=870924
Comentario:
    +0.30 Hr de movilización</t>
      </text>
    </comment>
    <comment ref="M306" authorId="6" shapeId="0" xr:uid="{9CBAEACE-EEF1-4B4A-A8F6-E588AF1B4A0B}">
      <text>
        <t>[Comentario encadenado]
Su versión de Excel le permite leer este comentario encadenado; sin embargo, las ediciones que se apliquen se quitarán si el archivo se abre en una versión más reciente de Excel. Más información: https://go.microsoft.com/fwlink/?linkid=870924
Comentario:
    +0.30 Hr de movilización</t>
      </text>
    </comment>
    <comment ref="M307" authorId="7" shapeId="0" xr:uid="{56BC905F-4999-4FA1-8978-83D73723BE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+0.30 Hr de movilización </t>
      </text>
    </comment>
    <comment ref="M377" authorId="8" shapeId="0" xr:uid="{0EA3492E-F442-49E8-A168-3736C0629A42}">
      <text>
        <t>[Comentario encadenado]
Su versión de Excel le permite leer este comentario encadenado; sin embargo, las ediciones que se apliquen se quitarán si el archivo se abre en una versión más reciente de Excel. Más información: https://go.microsoft.com/fwlink/?linkid=870924
Comentario:
    +0.30 hr de movilizacion</t>
      </text>
    </comment>
    <comment ref="M499" authorId="9" shapeId="0" xr:uid="{E632BFFD-070B-4A9B-AAB7-46C63EEEAB32}">
      <text>
        <t>[Comentario encadenado]
Su versión de Excel le permite leer este comentario encadenado; sin embargo, las ediciones que se apliquen se quitarán si el archivo se abre en una versión más reciente de Excel. Más información: https://go.microsoft.com/fwlink/?linkid=870924
Comentario:
    0.30 Hr de movilización</t>
      </text>
    </comment>
    <comment ref="M500" authorId="10" shapeId="0" xr:uid="{391068E4-3DC7-4333-B950-9B131AFBE155}">
      <text>
        <t>[Comentario encadenado]
Su versión de Excel le permite leer este comentario encadenado; sin embargo, las ediciones que se apliquen se quitarán si el archivo se abre en una versión más reciente de Excel. Más información: https://go.microsoft.com/fwlink/?linkid=870924
Comentario:
    +0.30 Hr de movilización y 1 Hr de almuerzo</t>
      </text>
    </comment>
    <comment ref="M501" authorId="11" shapeId="0" xr:uid="{9569B729-CE77-4941-A1A4-527D9A763DB4}">
      <text>
        <t>[Comentario encadenado]
Su versión de Excel le permite leer este comentario encadenado; sin embargo, las ediciones que se apliquen se quitarán si el archivo se abre en una versión más reciente de Excel. Más información: https://go.microsoft.com/fwlink/?linkid=870924
Comentario:
    +0.30 Hr de movilización</t>
      </text>
    </comment>
    <comment ref="K522" authorId="12" shapeId="0" xr:uid="{096D1CDD-583E-4CC3-92D0-28F8465DF33C}">
      <text>
        <t>[Comentario encadenado]
Su versión de Excel le permite leer este comentario encadenado; sin embargo, las ediciones que se apliquen se quitarán si el archivo se abre en una versión más reciente de Excel. Más información: https://go.microsoft.com/fwlink/?linkid=870924
Comentario:
    Error en cliente en atención
Dice: MolyCop
Debe decir: Envases Carolina</t>
      </text>
    </comment>
    <comment ref="M592" authorId="13" shapeId="0" xr:uid="{54CDBEE4-3308-4A08-8929-784DCAB1A50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12 cuotas de 
824.83 </t>
      </text>
    </comment>
    <comment ref="M775" authorId="14" shapeId="0" xr:uid="{8CE60CF0-0F6B-42EB-A64B-B3F18FA27723}">
      <text>
        <t>[Comentario encadenado]
Su versión de Excel le permite leer este comentario encadenado; sin embargo, las ediciones que se apliquen se quitarán si el archivo se abre en una versión más reciente de Excel. Más información: https://go.microsoft.com/fwlink/?linkid=870924
Comentario:
    +0.30 hr de movilización</t>
      </text>
    </comment>
    <comment ref="M778" authorId="15" shapeId="0" xr:uid="{EE9E3C05-4118-4ED3-ADCD-CCFE5F2A5961}">
      <text>
        <t>[Comentario encadenado]
Su versión de Excel le permite leer este comentario encadenado; sin embargo, las ediciones que se apliquen se quitarán si el archivo se abre en una versión más reciente de Excel. Más información: https://go.microsoft.com/fwlink/?linkid=870924
Comentario:
    +0.30 Hr de movilización</t>
      </text>
    </comment>
    <comment ref="M1121" authorId="16" shapeId="0" xr:uid="{7B1440E9-D902-4521-90CC-3E203D6C351D}">
      <text>
        <t>[Comentario encadenado]
Su versión de Excel le permite leer este comentario encadenado; sin embargo, las ediciones que se apliquen se quitarán si el archivo se abre en una versión más reciente de Excel. Más información: https://go.microsoft.com/fwlink/?linkid=870924
Comentario:
    +0.30 Hr de movilización</t>
      </text>
    </comment>
    <comment ref="M1122" authorId="17" shapeId="0" xr:uid="{2BD89A26-E4A1-4590-A706-70DDC19F85E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+0.30 Hr de movilización </t>
      </text>
    </comment>
    <comment ref="M1123" authorId="18" shapeId="0" xr:uid="{A960F679-8C45-4E37-A5EE-236A5F1613C6}">
      <text>
        <t>[Comentario encadenado]
Su versión de Excel le permite leer este comentario encadenado; sin embargo, las ediciones que se apliquen se quitarán si el archivo se abre en una versión más reciente de Excel. Más información: https://go.microsoft.com/fwlink/?linkid=870924
Comentario:
    +0.30 Hr de movilización</t>
      </text>
    </comment>
    <comment ref="M1163" authorId="19" shapeId="0" xr:uid="{F98B38DF-FCE7-44E1-9C1F-02AF1CFE4426}">
      <text>
        <t>[Comentario encadenado]
Su versión de Excel le permite leer este comentario encadenado; sin embargo, las ediciones que se apliquen se quitarán si el archivo se abre en una versión más reciente de Excel. Más información: https://go.microsoft.com/fwlink/?linkid=870924
Comentario:
    Guías indican 1,200.00 Kg
Peso real UCSM 1,320.00 Kg</t>
      </text>
    </comment>
    <comment ref="L1164" authorId="20" shapeId="0" xr:uid="{6B2E8ECD-13F2-4247-8DC4-3A3DDF7127A1}">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 Modificar ac. Por fecha de termino de servicio</t>
      </text>
    </comment>
    <comment ref="M1169" authorId="21" shapeId="0" xr:uid="{51A15AD7-6A19-4BC0-9538-0EB272D9FB91}">
      <text>
        <t>[Comentario encadenado]
Su versión de Excel le permite leer este comentario encadenado; sin embargo, las ediciones que se apliquen se quitarán si el archivo se abre en una versión más reciente de Excel. Más información: https://go.microsoft.com/fwlink/?linkid=870924
Comentario:
    +0.30 Hr de movilización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7C01DA-2B3D-4082-B83C-842FE8354EE3}" keepAlive="1" name="Consulta - BD_Pagos" description="Conexión a la consulta 'BD_Pagos' en el libro." type="5" refreshedVersion="8" background="1" saveData="1">
    <dbPr connection="Provider=Microsoft.Mashup.OleDb.1;Data Source=$Workbook$;Location=BD_Pagos;Extended Properties=&quot;&quot;" command="SELECT * FROM [BD_Pagos]"/>
  </connection>
  <connection id="2" xr16:uid="{22BA0C20-CC2F-4700-90E7-A2FEDFB793AE}" keepAlive="1" name="Consulta - Clientes_Proveedores" description="Conexión a la consulta 'Clientes_Proveedores' en el libro." type="5" refreshedVersion="8" background="1" saveData="1">
    <dbPr connection="Provider=Microsoft.Mashup.OleDb.1;Data Source=$Workbook$;Location=Clientes_Proveedores;Extended Properties=&quot;&quot;" command="SELECT * FROM [Clientes_Proveedores]"/>
  </connection>
  <connection id="3" xr16:uid="{CC8D938F-2A10-4073-B2B2-F52D5E89A2F5}" keepAlive="1" name="Consulta - Pagos_1" description="Conexión a la consulta 'Pagos_1' en el libro." type="5" refreshedVersion="0" background="1" saveData="1">
    <dbPr connection="Provider=Microsoft.Mashup.OleDb.1;Data Source=$Workbook$;Location=Pagos_1;Extended Properties=&quot;&quot;" command="SELECT * FROM [Pagos_1]"/>
  </connection>
  <connection id="4" xr16:uid="{FDB19760-F624-43BA-8366-36431029C2C2}" keepAlive="1" name="Consulta - Pagos_2" description="Conexión a la consulta 'Pagos_2' en el libro." type="5" refreshedVersion="0" background="1">
    <dbPr connection="Provider=Microsoft.Mashup.OleDb.1;Data Source=$Workbook$;Location=Pagos_2;Extended Properties=&quot;&quot;" command="SELECT * FROM [Pagos_2]"/>
  </connection>
  <connection id="5" xr16:uid="{DE764EE7-B051-4B7E-AA7E-21C0928F3FA7}" keepAlive="1" name="Consulta - Pagos_3" description="Conexión a la consulta 'Pagos_3' en el libro." type="5" refreshedVersion="0" background="1">
    <dbPr connection="Provider=Microsoft.Mashup.OleDb.1;Data Source=$Workbook$;Location=Pagos_3;Extended Properties=&quot;&quot;" command="SELECT * FROM [Pagos_3]"/>
  </connection>
  <connection id="6" xr16:uid="{9FF08CE7-E0C2-4C25-929A-BF4682935238}" keepAlive="1" name="Consulta - Pagos_4" description="Conexión a la consulta 'Pagos_4' en el libro." type="5" refreshedVersion="0" background="1">
    <dbPr connection="Provider=Microsoft.Mashup.OleDb.1;Data Source=$Workbook$;Location=Pagos_4;Extended Properties=&quot;&quot;" command="SELECT * FROM [Pagos_4]"/>
  </connection>
  <connection id="7" xr16:uid="{13372057-7EF0-4B12-BFF2-85D2535279CE}" keepAlive="1" name="Consulta - Pagos_5" description="Conexión a la consulta 'Pagos_5' en el libro." type="5" refreshedVersion="0" background="1">
    <dbPr connection="Provider=Microsoft.Mashup.OleDb.1;Data Source=$Workbook$;Location=Pagos_5;Extended Properties=&quot;&quot;" command="SELECT * FROM [Pagos_5]"/>
  </connection>
  <connection id="8" xr16:uid="{7FF50CF0-DAC1-4F16-992F-43C21A137EBA}" keepAlive="1" name="Consulta - Pagos_6" description="Conexión a la consulta 'Pagos_6' en el libro." type="5" refreshedVersion="0" background="1">
    <dbPr connection="Provider=Microsoft.Mashup.OleDb.1;Data Source=$Workbook$;Location=Pagos_6;Extended Properties=&quot;&quot;" command="SELECT * FROM [Pagos_6]"/>
  </connection>
  <connection id="9" xr16:uid="{76932F2A-64CB-4B4B-9169-20DF38876102}" keepAlive="1" name="Consulta - Provision_CXP(1)" description="Conexión a la consulta 'Provision_CXP' en el libro." type="5" refreshedVersion="0" background="1" saveData="1">
    <dbPr connection="Provider=Microsoft.Mashup.OleDb.1;Data Source=$Workbook$;Location=Provision_CXP;Extended Properties=&quot;&quot;" command="SELECT * FROM [Provision_CXP]"/>
  </connection>
</connections>
</file>

<file path=xl/sharedStrings.xml><?xml version="1.0" encoding="utf-8"?>
<sst xmlns="http://schemas.openxmlformats.org/spreadsheetml/2006/main" count="53587" uniqueCount="10376">
  <si>
    <t>VEHICULOS PROPIOS</t>
  </si>
  <si>
    <t>FECHA</t>
  </si>
  <si>
    <t>COMPRA</t>
  </si>
  <si>
    <t>VENTA</t>
  </si>
  <si>
    <t>ALMACEN</t>
  </si>
  <si>
    <t>SEDE</t>
  </si>
  <si>
    <t>AREAS</t>
  </si>
  <si>
    <t>INDIRECTO</t>
  </si>
  <si>
    <t>COD. RQ</t>
  </si>
  <si>
    <t>Administración</t>
  </si>
  <si>
    <t>P0101_</t>
  </si>
  <si>
    <t>P0102_</t>
  </si>
  <si>
    <t>P0103_</t>
  </si>
  <si>
    <t>P0104_</t>
  </si>
  <si>
    <t>P0105_</t>
  </si>
  <si>
    <t>HINO V9R-903</t>
  </si>
  <si>
    <t>Sachaca</t>
  </si>
  <si>
    <t>Arequipa</t>
  </si>
  <si>
    <t>ADM</t>
  </si>
  <si>
    <t>Movilidad</t>
  </si>
  <si>
    <t>Transporte de Personal</t>
  </si>
  <si>
    <t>Impresión de cartulina membretada</t>
  </si>
  <si>
    <t>Almacén Arequipa</t>
  </si>
  <si>
    <t>Agua</t>
  </si>
  <si>
    <t>Varios</t>
  </si>
  <si>
    <t>FOTON VBB-840</t>
  </si>
  <si>
    <t>Yanahuara</t>
  </si>
  <si>
    <t>Comercial</t>
  </si>
  <si>
    <t>COM</t>
  </si>
  <si>
    <t>Publicidad e impresión</t>
  </si>
  <si>
    <t>Envío de documentación</t>
  </si>
  <si>
    <t>Almacén Villa Esperanza</t>
  </si>
  <si>
    <t>Luz</t>
  </si>
  <si>
    <t>FOTON BKL-739</t>
  </si>
  <si>
    <t>La Joya</t>
  </si>
  <si>
    <t>Operaciones</t>
  </si>
  <si>
    <t>OPE</t>
  </si>
  <si>
    <t>Alquiler de almacenes</t>
  </si>
  <si>
    <t>Almacén Lima</t>
  </si>
  <si>
    <t>Teléfono Fijo</t>
  </si>
  <si>
    <t>FOTON BKK-849</t>
  </si>
  <si>
    <t>Santa Anita</t>
  </si>
  <si>
    <t>Lima</t>
  </si>
  <si>
    <t>Contabilidad y Finanzas</t>
  </si>
  <si>
    <t>Contabilidad_y_Finanzas</t>
  </si>
  <si>
    <t>Servicios Básicos</t>
  </si>
  <si>
    <t>Lineas Corporativas</t>
  </si>
  <si>
    <t>FOTON VDJ-872</t>
  </si>
  <si>
    <t>No asignado</t>
  </si>
  <si>
    <t>Logística</t>
  </si>
  <si>
    <t>LOG</t>
  </si>
  <si>
    <t>Otros gastos</t>
  </si>
  <si>
    <t>Internet</t>
  </si>
  <si>
    <t>MAXUS VBW-889</t>
  </si>
  <si>
    <t>Gestión Humana</t>
  </si>
  <si>
    <t>Gestión_Humana</t>
  </si>
  <si>
    <t>GH</t>
  </si>
  <si>
    <t>Correo Corporativo (Plan de Servicios de Valor Agregado)</t>
  </si>
  <si>
    <t>TERCERIZADO</t>
  </si>
  <si>
    <t>SSOMA</t>
  </si>
  <si>
    <t>Vigilancia (Cámaras de Seguridad)</t>
  </si>
  <si>
    <t>MONTACARGA</t>
  </si>
  <si>
    <t>Gerencia General</t>
  </si>
  <si>
    <t>Gerencia</t>
  </si>
  <si>
    <t>FOTON VEI-822</t>
  </si>
  <si>
    <t>Sistemas y TI</t>
  </si>
  <si>
    <t>Sistemas</t>
  </si>
  <si>
    <t>Clasificación</t>
  </si>
  <si>
    <t>Función</t>
  </si>
  <si>
    <t>ACTIVIDAD</t>
  </si>
  <si>
    <t>SIG</t>
  </si>
  <si>
    <t>Residuos para venta</t>
  </si>
  <si>
    <t>Costos de ventas</t>
  </si>
  <si>
    <t>Operativo</t>
  </si>
  <si>
    <t>Materiales directos</t>
  </si>
  <si>
    <t>P0201_</t>
  </si>
  <si>
    <t>P0202_</t>
  </si>
  <si>
    <t>P0203_</t>
  </si>
  <si>
    <t>P0204_</t>
  </si>
  <si>
    <t>P0205_</t>
  </si>
  <si>
    <t>P0206_</t>
  </si>
  <si>
    <t>P0207_</t>
  </si>
  <si>
    <t>P0208_</t>
  </si>
  <si>
    <t>P0209_</t>
  </si>
  <si>
    <t>P0210_</t>
  </si>
  <si>
    <t>P0211_</t>
  </si>
  <si>
    <t>Mano de obra directa</t>
  </si>
  <si>
    <t>AREA</t>
  </si>
  <si>
    <t>CONCEPTO</t>
  </si>
  <si>
    <t>CONCATENADO</t>
  </si>
  <si>
    <t>CODIGO NIVEL 2</t>
  </si>
  <si>
    <t>Compra de residuos</t>
  </si>
  <si>
    <t>Aprovechables</t>
  </si>
  <si>
    <t>Marketing digital</t>
  </si>
  <si>
    <t>Fabricación de Contenedores</t>
  </si>
  <si>
    <t>Incentivos y formación</t>
  </si>
  <si>
    <t>Compra de Residuos</t>
  </si>
  <si>
    <t>Montacarga</t>
  </si>
  <si>
    <t>Constatación Notarial</t>
  </si>
  <si>
    <t>Envío de documentación / paquetería</t>
  </si>
  <si>
    <t>Compra / Venta de Residuos (Balanzas)</t>
  </si>
  <si>
    <t>Tipo de Documento</t>
  </si>
  <si>
    <t>CODIGO</t>
  </si>
  <si>
    <t>Materiales indirectos</t>
  </si>
  <si>
    <t>P0101</t>
  </si>
  <si>
    <t>Merchandising promocional</t>
  </si>
  <si>
    <t>Matenimiento de Contenedores</t>
  </si>
  <si>
    <t>Venta de Residuos</t>
  </si>
  <si>
    <t>Maquinaria Pesada</t>
  </si>
  <si>
    <t>Homologación</t>
  </si>
  <si>
    <t>Alimentación</t>
  </si>
  <si>
    <t>Compra / Venta de Residuos (Peajes)</t>
  </si>
  <si>
    <t>Otros</t>
  </si>
  <si>
    <t>00</t>
  </si>
  <si>
    <t>Mano de obra indirecta</t>
  </si>
  <si>
    <t>P0102</t>
  </si>
  <si>
    <t>Gestión de contenedores</t>
  </si>
  <si>
    <t>Plan de marketing y Branding</t>
  </si>
  <si>
    <t>Transporte</t>
  </si>
  <si>
    <t>Alojamiento</t>
  </si>
  <si>
    <t>Factura</t>
  </si>
  <si>
    <t>01</t>
  </si>
  <si>
    <t>Costos indirectos</t>
  </si>
  <si>
    <t>P0103</t>
  </si>
  <si>
    <t>Impresión de fichas de compra / Notas de salida</t>
  </si>
  <si>
    <t>Recibo por Honorarios</t>
  </si>
  <si>
    <t>02</t>
  </si>
  <si>
    <t>Gastos administrativos</t>
  </si>
  <si>
    <t>Gastos operativos</t>
  </si>
  <si>
    <t>P0104</t>
  </si>
  <si>
    <t>Boleta de Venta</t>
  </si>
  <si>
    <t>03</t>
  </si>
  <si>
    <t>Gastos de venta</t>
  </si>
  <si>
    <t>P0105</t>
  </si>
  <si>
    <t>Alquiler de maquinaria</t>
  </si>
  <si>
    <t>Boleto de compañía de aviación comercial</t>
  </si>
  <si>
    <t>05</t>
  </si>
  <si>
    <t>Gastos de investigación</t>
  </si>
  <si>
    <t>P0201</t>
  </si>
  <si>
    <t>Gestión empresarial</t>
  </si>
  <si>
    <t>Nota de crédito</t>
  </si>
  <si>
    <t>07</t>
  </si>
  <si>
    <t>Gastos no operativos</t>
  </si>
  <si>
    <t>P0202</t>
  </si>
  <si>
    <t>Viáticos</t>
  </si>
  <si>
    <t>Nota de débito</t>
  </si>
  <si>
    <t>08</t>
  </si>
  <si>
    <t>Gastos financieros</t>
  </si>
  <si>
    <t>P0203</t>
  </si>
  <si>
    <t>Guía de remisión - Remitente</t>
  </si>
  <si>
    <t>09</t>
  </si>
  <si>
    <t>Utilidades</t>
  </si>
  <si>
    <t>P0204</t>
  </si>
  <si>
    <t>Recibo por Arrendamiento</t>
  </si>
  <si>
    <t>10</t>
  </si>
  <si>
    <t>Impuestos</t>
  </si>
  <si>
    <t>P0205</t>
  </si>
  <si>
    <t>Ticket o cinta emitido por máquina registradora</t>
  </si>
  <si>
    <t>12</t>
  </si>
  <si>
    <t>Dividendos</t>
  </si>
  <si>
    <t>Financiamiento</t>
  </si>
  <si>
    <t>P0206</t>
  </si>
  <si>
    <t>Documento emitido por bancos, instituciones financieras, crediticias y de seguros que se encuentren bajo el control de la Superintendencia de Banca y Seguros</t>
  </si>
  <si>
    <t>13</t>
  </si>
  <si>
    <t>Retiros de capital</t>
  </si>
  <si>
    <t>P0207</t>
  </si>
  <si>
    <t>Recibo por servicios públicos</t>
  </si>
  <si>
    <t>14</t>
  </si>
  <si>
    <t>Inversiones</t>
  </si>
  <si>
    <t>Inversión</t>
  </si>
  <si>
    <t>P0208</t>
  </si>
  <si>
    <t>Planilla de Movilidad</t>
  </si>
  <si>
    <t>PLM</t>
  </si>
  <si>
    <t>Costos Directos</t>
  </si>
  <si>
    <t>P0209</t>
  </si>
  <si>
    <t>Liquidacion de Gastos</t>
  </si>
  <si>
    <t>LIQ</t>
  </si>
  <si>
    <t>P0210</t>
  </si>
  <si>
    <t>P0301_</t>
  </si>
  <si>
    <t>P0302_</t>
  </si>
  <si>
    <t>P0303_</t>
  </si>
  <si>
    <t>P0304_</t>
  </si>
  <si>
    <t>P0305_</t>
  </si>
  <si>
    <t>P0306_</t>
  </si>
  <si>
    <t>P0307_</t>
  </si>
  <si>
    <t>P0308_</t>
  </si>
  <si>
    <t>P0309_</t>
  </si>
  <si>
    <t>P0310_</t>
  </si>
  <si>
    <t>P0311_</t>
  </si>
  <si>
    <t>P0312_</t>
  </si>
  <si>
    <t>P0313_</t>
  </si>
  <si>
    <t>P0314_</t>
  </si>
  <si>
    <t>P0315_</t>
  </si>
  <si>
    <t>Nota de Salida</t>
  </si>
  <si>
    <t>NS</t>
  </si>
  <si>
    <t>P0211</t>
  </si>
  <si>
    <t>Combustible</t>
  </si>
  <si>
    <t>DIESEL B5 S50 UV / Gasolina</t>
  </si>
  <si>
    <t>Mantenimiento Vehicular (Correctivo)</t>
  </si>
  <si>
    <t>Balanzas</t>
  </si>
  <si>
    <t>GPS</t>
  </si>
  <si>
    <t xml:space="preserve">Peligrosos </t>
  </si>
  <si>
    <t>Almacenamiento de Residuos</t>
  </si>
  <si>
    <t>Transporte de Personal (Servicios Locales)</t>
  </si>
  <si>
    <t>Impresión de manifiestos</t>
  </si>
  <si>
    <t>Detergente industrial, trapo waype, bolsas plásticas, plástico Strech Film y otros</t>
  </si>
  <si>
    <t>Recolección Local</t>
  </si>
  <si>
    <t>Infraciones / Pagos Extras</t>
  </si>
  <si>
    <t>Capacitaciones</t>
  </si>
  <si>
    <t>DU</t>
  </si>
  <si>
    <t>P0301</t>
  </si>
  <si>
    <t>Mantenimiento</t>
  </si>
  <si>
    <t>Gasolina (Montacarga)</t>
  </si>
  <si>
    <t>Mantenimiento Vehicular (Preventivo)</t>
  </si>
  <si>
    <t>Peajes</t>
  </si>
  <si>
    <t>SOAT</t>
  </si>
  <si>
    <t>No Aprovechables</t>
  </si>
  <si>
    <t>Transporte de Personal (Viajes)</t>
  </si>
  <si>
    <t>Impresión de fichas de servicio / Check List</t>
  </si>
  <si>
    <t>Disposición Final</t>
  </si>
  <si>
    <t>Sin documento</t>
  </si>
  <si>
    <t>SD</t>
  </si>
  <si>
    <t>P0302</t>
  </si>
  <si>
    <t>Otros Gastos Operativos</t>
  </si>
  <si>
    <t>GLP (Montacarga)</t>
  </si>
  <si>
    <t>Accesorios Vehiculares</t>
  </si>
  <si>
    <t>Cochera</t>
  </si>
  <si>
    <t>Seguros Vehiculares</t>
  </si>
  <si>
    <t>Gestiones de área</t>
  </si>
  <si>
    <t>Apoyo Operativo (Maquinaria)</t>
  </si>
  <si>
    <t>Documento Provisional</t>
  </si>
  <si>
    <t>CC</t>
  </si>
  <si>
    <t>P0303</t>
  </si>
  <si>
    <t>Costo vehicular</t>
  </si>
  <si>
    <t>Mantenimiento Correctivo (Montacarga)</t>
  </si>
  <si>
    <t>Poliza de Responsabilidad Civil</t>
  </si>
  <si>
    <t>Orden de Compra</t>
  </si>
  <si>
    <t>OC</t>
  </si>
  <si>
    <t>P0304</t>
  </si>
  <si>
    <t>Tratamiento / Disposición</t>
  </si>
  <si>
    <t>Mantenimiento Preventivo (Montacarga)</t>
  </si>
  <si>
    <t>Kit básico de herramientas</t>
  </si>
  <si>
    <t>Declaracion jurada - Gastos</t>
  </si>
  <si>
    <t>DJ</t>
  </si>
  <si>
    <t>P0305</t>
  </si>
  <si>
    <t>Revisión Técnica Vehicular</t>
  </si>
  <si>
    <t>Kit antiderrame</t>
  </si>
  <si>
    <t>XX</t>
  </si>
  <si>
    <t>P0306</t>
  </si>
  <si>
    <t>Lavado e higienización</t>
  </si>
  <si>
    <t>Entregas a Rendir</t>
  </si>
  <si>
    <t>ER</t>
  </si>
  <si>
    <t>P0307</t>
  </si>
  <si>
    <t>Motobomba, Stocka, Balanza</t>
  </si>
  <si>
    <t>Prestamos Bancarios</t>
  </si>
  <si>
    <t>PR</t>
  </si>
  <si>
    <t>P0308</t>
  </si>
  <si>
    <t>Insumos / materiales</t>
  </si>
  <si>
    <t>Planilla de Remuneraciones</t>
  </si>
  <si>
    <t>PLR</t>
  </si>
  <si>
    <t>P0309</t>
  </si>
  <si>
    <t>Planilla de Remuneraciones Finanzas</t>
  </si>
  <si>
    <t>PLRF</t>
  </si>
  <si>
    <t>P0310</t>
  </si>
  <si>
    <t>Gratificaciones</t>
  </si>
  <si>
    <t>GR</t>
  </si>
  <si>
    <t>P0311</t>
  </si>
  <si>
    <t>P0312</t>
  </si>
  <si>
    <t>Gastos No Operativos</t>
  </si>
  <si>
    <t>P0313</t>
  </si>
  <si>
    <t>P0314</t>
  </si>
  <si>
    <t>Actividad</t>
  </si>
  <si>
    <t>P0315</t>
  </si>
  <si>
    <t>Pago de capital</t>
  </si>
  <si>
    <t>P0401</t>
  </si>
  <si>
    <t>P0402</t>
  </si>
  <si>
    <t>Préstamos realizados</t>
  </si>
  <si>
    <t>P0403</t>
  </si>
  <si>
    <t>P0404</t>
  </si>
  <si>
    <t>P0405</t>
  </si>
  <si>
    <t>P0401_</t>
  </si>
  <si>
    <t>P0402_</t>
  </si>
  <si>
    <t>P0403_</t>
  </si>
  <si>
    <t>P0404_</t>
  </si>
  <si>
    <t>P0405_</t>
  </si>
  <si>
    <t>P0406_</t>
  </si>
  <si>
    <t>P0407_</t>
  </si>
  <si>
    <t>P0408_</t>
  </si>
  <si>
    <t>P0409_</t>
  </si>
  <si>
    <t>P0410_</t>
  </si>
  <si>
    <t>Actividad Economica</t>
  </si>
  <si>
    <t>Respaldo Financiero</t>
  </si>
  <si>
    <t>P0406</t>
  </si>
  <si>
    <t>Capital - Préstamo Bancario</t>
  </si>
  <si>
    <t>Intereses - Préstamo Bancario</t>
  </si>
  <si>
    <t>Préstamo persona natural</t>
  </si>
  <si>
    <t>IGV 18%</t>
  </si>
  <si>
    <t>MINAM</t>
  </si>
  <si>
    <t>Banco</t>
  </si>
  <si>
    <t>Sistema ERP</t>
  </si>
  <si>
    <t>Prestación de Servicios</t>
  </si>
  <si>
    <t>P0407</t>
  </si>
  <si>
    <t>Factoring - Comisión</t>
  </si>
  <si>
    <t>Impuesto a la Renta</t>
  </si>
  <si>
    <t>MTC</t>
  </si>
  <si>
    <t>Efectivo</t>
  </si>
  <si>
    <t>Comisión - Detracción</t>
  </si>
  <si>
    <t>Sistema de Cobranzas y Reportes</t>
  </si>
  <si>
    <t>Comercialización de Residuos</t>
  </si>
  <si>
    <t>Comisiones bancarias</t>
  </si>
  <si>
    <t>P0408</t>
  </si>
  <si>
    <t>Factoring - Interés</t>
  </si>
  <si>
    <t>Fraccionamientos</t>
  </si>
  <si>
    <t>SUNAFIL</t>
  </si>
  <si>
    <t>Comisión - Giros y transferencias</t>
  </si>
  <si>
    <t>Comunes</t>
  </si>
  <si>
    <t>Herramientas Digitales</t>
  </si>
  <si>
    <t>P0409</t>
  </si>
  <si>
    <t>Intereses</t>
  </si>
  <si>
    <t>Comisión - Telecrédito</t>
  </si>
  <si>
    <t>P0410</t>
  </si>
  <si>
    <t>ITF</t>
  </si>
  <si>
    <t>P0501</t>
  </si>
  <si>
    <t>P0502</t>
  </si>
  <si>
    <t>Equipos y herramientas</t>
  </si>
  <si>
    <t>P0503</t>
  </si>
  <si>
    <t>P0504</t>
  </si>
  <si>
    <t>P0505</t>
  </si>
  <si>
    <t>P0506</t>
  </si>
  <si>
    <t>P0507</t>
  </si>
  <si>
    <t>Personal</t>
  </si>
  <si>
    <t>P0601</t>
  </si>
  <si>
    <t>Integración</t>
  </si>
  <si>
    <t>P0602</t>
  </si>
  <si>
    <t>P0603</t>
  </si>
  <si>
    <t>P0501_</t>
  </si>
  <si>
    <t>P0502_</t>
  </si>
  <si>
    <t>P0503_</t>
  </si>
  <si>
    <t>P0504_</t>
  </si>
  <si>
    <t>P0505_</t>
  </si>
  <si>
    <t>P0506_</t>
  </si>
  <si>
    <t>P0507_</t>
  </si>
  <si>
    <t>P0604</t>
  </si>
  <si>
    <t>Útiles de escritorio en general</t>
  </si>
  <si>
    <t>Insumos / Materiales de Limpieza en general</t>
  </si>
  <si>
    <t>Herramientas en general</t>
  </si>
  <si>
    <t>Mantenimiento de infraestructura</t>
  </si>
  <si>
    <t>P0605</t>
  </si>
  <si>
    <t>Lavado de uniformes y otros</t>
  </si>
  <si>
    <t>Trabajos de construcción</t>
  </si>
  <si>
    <t>Atención Veterinaria</t>
  </si>
  <si>
    <t>Responsable del llenado de data</t>
  </si>
  <si>
    <t>Responsable de supervisión y análisis</t>
  </si>
  <si>
    <t>P0606</t>
  </si>
  <si>
    <t>Recarga de agua - Arequipa</t>
  </si>
  <si>
    <t>Instalaciones en general</t>
  </si>
  <si>
    <t>Egresos</t>
  </si>
  <si>
    <t>Elías y Judith</t>
  </si>
  <si>
    <t>Elías</t>
  </si>
  <si>
    <t>P0607</t>
  </si>
  <si>
    <t>Recarga de agua - Villa Esperanza</t>
  </si>
  <si>
    <t>Ingreso por venta de residuos</t>
  </si>
  <si>
    <t>Diego</t>
  </si>
  <si>
    <t>EPPS</t>
  </si>
  <si>
    <t>P0701</t>
  </si>
  <si>
    <t>Recarga de agua - Lima</t>
  </si>
  <si>
    <t>Estado de resultados por función</t>
  </si>
  <si>
    <t>P0702</t>
  </si>
  <si>
    <t>Estado de resultados por naturaleza</t>
  </si>
  <si>
    <t>Gastos de SSOMA</t>
  </si>
  <si>
    <t>P0703</t>
  </si>
  <si>
    <t>P0704</t>
  </si>
  <si>
    <t>P0705</t>
  </si>
  <si>
    <t>P0706</t>
  </si>
  <si>
    <t>P0707</t>
  </si>
  <si>
    <t>P0601_</t>
  </si>
  <si>
    <t>P0602_</t>
  </si>
  <si>
    <t>P0603_</t>
  </si>
  <si>
    <t>P0604_</t>
  </si>
  <si>
    <t>P0605_</t>
  </si>
  <si>
    <t>P0606_</t>
  </si>
  <si>
    <t>P0607_</t>
  </si>
  <si>
    <t>P0801</t>
  </si>
  <si>
    <t>Sueldo básico</t>
  </si>
  <si>
    <t>Cumpleaños del Mes</t>
  </si>
  <si>
    <t>Consultoría / asesoría</t>
  </si>
  <si>
    <t>Capacitación</t>
  </si>
  <si>
    <t>P0802</t>
  </si>
  <si>
    <t>Asignación familiar</t>
  </si>
  <si>
    <t>Actividad de Integración</t>
  </si>
  <si>
    <t>P0803</t>
  </si>
  <si>
    <t>Sistema de pensiones</t>
  </si>
  <si>
    <t>Eventos Especiales</t>
  </si>
  <si>
    <t>P0804</t>
  </si>
  <si>
    <t>Essalud</t>
  </si>
  <si>
    <t>Fechas Festivas</t>
  </si>
  <si>
    <t>P0805</t>
  </si>
  <si>
    <t>Horas extras</t>
  </si>
  <si>
    <t>P0806</t>
  </si>
  <si>
    <t>Bonos extras</t>
  </si>
  <si>
    <t>P0807</t>
  </si>
  <si>
    <t>Bonos por viaje</t>
  </si>
  <si>
    <t>P0901</t>
  </si>
  <si>
    <t>Domingo / Feriado</t>
  </si>
  <si>
    <t>P0902</t>
  </si>
  <si>
    <t>Vacaciones</t>
  </si>
  <si>
    <t>P0903</t>
  </si>
  <si>
    <t>Liquidaciones</t>
  </si>
  <si>
    <t>P0904</t>
  </si>
  <si>
    <t>CTS</t>
  </si>
  <si>
    <t>P0905</t>
  </si>
  <si>
    <t>P1001</t>
  </si>
  <si>
    <t>Bono de alimentos</t>
  </si>
  <si>
    <t>P1002</t>
  </si>
  <si>
    <t>Personal Interno</t>
  </si>
  <si>
    <t>P1003</t>
  </si>
  <si>
    <t>Personal Externo</t>
  </si>
  <si>
    <t>P1004</t>
  </si>
  <si>
    <t>SCTR</t>
  </si>
  <si>
    <t>P1005</t>
  </si>
  <si>
    <t>Seguro Vida Ley</t>
  </si>
  <si>
    <t>Vigilancia Médica</t>
  </si>
  <si>
    <t>Ingreso</t>
  </si>
  <si>
    <t>Periódico</t>
  </si>
  <si>
    <t>Columna / Campo</t>
  </si>
  <si>
    <t>Qué debe contener</t>
  </si>
  <si>
    <t>Cómo revisar (pasos rápidos)</t>
  </si>
  <si>
    <t>Señales de alerta</t>
  </si>
  <si>
    <t>Evidencia a pedir</t>
  </si>
  <si>
    <t>Acción correctiva típica</t>
  </si>
  <si>
    <t>Retiro</t>
  </si>
  <si>
    <t>Fecha (uso)</t>
  </si>
  <si>
    <r>
      <t xml:space="preserve">Día en que se </t>
    </r>
    <r>
      <rPr>
        <b/>
        <sz val="9"/>
        <color rgb="FF000000"/>
        <rFont val="Trebuchet MS"/>
        <family val="2"/>
      </rPr>
      <t>usó</t>
    </r>
    <r>
      <rPr>
        <sz val="9"/>
        <color rgb="FF000000"/>
        <rFont val="Trebuchet MS"/>
        <family val="2"/>
      </rPr>
      <t xml:space="preserve"> el bien/servicio.</t>
    </r>
  </si>
  <si>
    <r>
      <t xml:space="preserve">Leer la descripción/detalle y confirmar que la fecha corresponde al </t>
    </r>
    <r>
      <rPr>
        <b/>
        <sz val="9"/>
        <color rgb="FF000000"/>
        <rFont val="Trebuchet MS"/>
        <family val="2"/>
      </rPr>
      <t>inicio de uso</t>
    </r>
    <r>
      <rPr>
        <sz val="9"/>
        <color rgb="FF000000"/>
        <rFont val="Trebuchet MS"/>
        <family val="2"/>
      </rPr>
      <t xml:space="preserve"> (no compra ni pago).</t>
    </r>
  </si>
  <si>
    <t>Fecha vacía, futura injustificada, o coincide con pago sin ser la de uso.</t>
  </si>
  <si>
    <t>Orden de compra, guía, correo/acta de servicio.</t>
  </si>
  <si>
    <t>Corregir a la fecha real de uso o dejar observación.</t>
  </si>
  <si>
    <t>Reconocimiento e incentivos  al personal</t>
  </si>
  <si>
    <t>Periodo</t>
  </si>
  <si>
    <t>Mes/Año derivados de la fecha.</t>
  </si>
  <si>
    <t>Ver que el mes/año coincidan con la fecha de uso al leerlos.</t>
  </si>
  <si>
    <t>Periodo de otro mes o año.</t>
  </si>
  <si>
    <t>—</t>
  </si>
  <si>
    <t>Ajustar al periodo del mes de la fecha.</t>
  </si>
  <si>
    <t>Área</t>
  </si>
  <si>
    <t>Área responsable del gasto.</t>
  </si>
  <si>
    <t>Confirmar que el gasto corresponde al proceso del área (coherencia con detalle).</t>
  </si>
  <si>
    <t>Área vacía o que no guarda relación con el gasto.</t>
  </si>
  <si>
    <t>Orden/solicitud del área.</t>
  </si>
  <si>
    <t>Cambiar al área correcta o documentar reasignación.</t>
  </si>
  <si>
    <t>Descripción (corta)</t>
  </si>
  <si>
    <t>1–4 palabras, idea clave.</t>
  </si>
  <si>
    <t>Leer rápido: debe entenderse “de qué va” sin leer el detalle.</t>
  </si>
  <si>
    <t>Textos largos, genéricos (“pago”, “compra”), o vacía.</t>
  </si>
  <si>
    <t>Resumir a 1–4 palabras significativas.</t>
  </si>
  <si>
    <t>Detalle (ampliado)</t>
  </si>
  <si>
    <t>Explicación clara: qué, por qué, para qué, cantidad/unidad si aplica.</t>
  </si>
  <si>
    <t>Escanear que responda esas preguntas y permita auditar.</t>
  </si>
  <si>
    <t>Demasiado breve, ambiguo o sin justificación.</t>
  </si>
  <si>
    <t>Cotización, OC, contrato.</t>
  </si>
  <si>
    <t>Completar con propósito y referencias.</t>
  </si>
  <si>
    <t>Concepto</t>
  </si>
  <si>
    <t>Valor de la lista oficial.</t>
  </si>
  <si>
    <t>Abrir la celda y verificar que sea uno de los conceptos definidos.</t>
  </si>
  <si>
    <t>Concepto libre/no estandarizado o vacío.</t>
  </si>
  <si>
    <t>Catálogo de conceptos.</t>
  </si>
  <si>
    <t>Cambiar al concepto oficial.</t>
  </si>
  <si>
    <t>Monto</t>
  </si>
  <si>
    <r>
      <t xml:space="preserve">Importe </t>
    </r>
    <r>
      <rPr>
        <b/>
        <sz val="9"/>
        <color rgb="FF000000"/>
        <rFont val="Trebuchet MS"/>
        <family val="2"/>
      </rPr>
      <t>positivo</t>
    </r>
    <r>
      <rPr>
        <sz val="9"/>
        <color rgb="FF000000"/>
        <rFont val="Trebuchet MS"/>
        <family val="2"/>
      </rPr>
      <t xml:space="preserve"> en la moneda del egreso.</t>
    </r>
  </si>
  <si>
    <t>Comprobar que es &gt;0 y que coincide con el comprobante.</t>
  </si>
  <si>
    <t>Monto cero/negativo o no coincide con documento.</t>
  </si>
  <si>
    <t>Factura/recibo/contrato.</t>
  </si>
  <si>
    <t>Corregir importe o solicitar nota de crédito/ajuste.</t>
  </si>
  <si>
    <t>P0701_</t>
  </si>
  <si>
    <t>P0702_</t>
  </si>
  <si>
    <t>P0703_</t>
  </si>
  <si>
    <t>P0704_</t>
  </si>
  <si>
    <t>P0705_</t>
  </si>
  <si>
    <t>P0706_</t>
  </si>
  <si>
    <t>P0707_</t>
  </si>
  <si>
    <t>Moneda</t>
  </si>
  <si>
    <t>“Soles” o “Dólares”.</t>
  </si>
  <si>
    <t>Ver si la moneda coincide con el comprobante y con el pago.</t>
  </si>
  <si>
    <t>Moneda cambiada sin sustento.</t>
  </si>
  <si>
    <t>Comprobante y voucher.</t>
  </si>
  <si>
    <t>Rectificar a la moneda real del egreso.</t>
  </si>
  <si>
    <t>Básicos</t>
  </si>
  <si>
    <t>Seguridad y Salud Ocupacional</t>
  </si>
  <si>
    <t>Ocupacional</t>
  </si>
  <si>
    <t>Implementación</t>
  </si>
  <si>
    <t>Permisos y Autorizaciones</t>
  </si>
  <si>
    <t>Tipo de cambio</t>
  </si>
  <si>
    <r>
      <t xml:space="preserve">TC </t>
    </r>
    <r>
      <rPr>
        <b/>
        <sz val="9"/>
        <color rgb="FF000000"/>
        <rFont val="Trebuchet MS"/>
        <family val="2"/>
      </rPr>
      <t>venta SUNAT</t>
    </r>
    <r>
      <rPr>
        <sz val="9"/>
        <color rgb="FF000000"/>
        <rFont val="Trebuchet MS"/>
        <family val="2"/>
      </rPr>
      <t xml:space="preserve"> del día del pago (si USD). Si Soles, debe ser 1.</t>
    </r>
  </si>
  <si>
    <t>Si Moneda=USD: comprobar que el TC sea razonable para la fecha del pago. Si es un solo pago, un solo TC. Si varios, usar promedio documentado.</t>
  </si>
  <si>
    <t>TC fuera de rango del día; Soles con TC≠1; USD sin criterio claro.</t>
  </si>
  <si>
    <t>Captura SUNAT del día; nota de cálculo de promedio.</t>
  </si>
  <si>
    <t>Ajustar TC o documentar promedio con soporte.</t>
  </si>
  <si>
    <t>Adicionales</t>
  </si>
  <si>
    <t>Ambiental</t>
  </si>
  <si>
    <t>Monto total (S/)</t>
  </si>
  <si>
    <t>Monto convertido a soles.</t>
  </si>
  <si>
    <t>Ver que la cifra sea coherente con Monto × TC (estimación mental) y con los pagos en soles.</t>
  </si>
  <si>
    <t>Incoherencia evidente vs pagos o comprobantes.</t>
  </si>
  <si>
    <t>Comprobante, cálculo de conversión.</t>
  </si>
  <si>
    <t>Corregir el total o revisar TC/monto.</t>
  </si>
  <si>
    <t>Corporativos</t>
  </si>
  <si>
    <t>Inducciones Externas</t>
  </si>
  <si>
    <t>Desrratización y fumigación</t>
  </si>
  <si>
    <t>Almacén</t>
  </si>
  <si>
    <t>Uno de: Sachaca, Yanahuara, La Joya, Santa Anita, No asignado.</t>
  </si>
  <si>
    <r>
      <t xml:space="preserve">Confirmar que exista </t>
    </r>
    <r>
      <rPr>
        <b/>
        <sz val="9"/>
        <color rgb="FF000000"/>
        <rFont val="Trebuchet MS"/>
        <family val="2"/>
      </rPr>
      <t>relación real</t>
    </r>
    <r>
      <rPr>
        <sz val="9"/>
        <color rgb="FF000000"/>
        <rFont val="Trebuchet MS"/>
        <family val="2"/>
      </rPr>
      <t xml:space="preserve"> del gasto con ese almacén.</t>
    </r>
  </si>
  <si>
    <t>Almacén vacío o no relacionado con el gasto.</t>
  </si>
  <si>
    <t>Orden de trabajo, guía interna.</t>
  </si>
  <si>
    <t>Cambiar al almacén correspondiente o “No asignado” con comentario.</t>
  </si>
  <si>
    <t>Simulacro emergencia "derrames"</t>
  </si>
  <si>
    <t>Sede</t>
  </si>
  <si>
    <t>Arequipa (Sachaca/Yanahuara/La Joya), Lima (Santa Anita), No asignado.</t>
  </si>
  <si>
    <t>Revisar que la sede se corresponda con el almacén elegido.</t>
  </si>
  <si>
    <t>Sede no coincide con el almacén.</t>
  </si>
  <si>
    <t>Matriz de mapeo almacén→sede.</t>
  </si>
  <si>
    <t>Corregir sede según mapeo.</t>
  </si>
  <si>
    <t>Señalización de Seguridad</t>
  </si>
  <si>
    <t>Pago 1 (fecha, monto, nro op.)</t>
  </si>
  <si>
    <r>
      <t xml:space="preserve">Si hubo pago, </t>
    </r>
    <r>
      <rPr>
        <b/>
        <sz val="9"/>
        <color rgb="FF000000"/>
        <rFont val="Trebuchet MS"/>
        <family val="2"/>
      </rPr>
      <t>fecha + monto + nro. operación</t>
    </r>
    <r>
      <rPr>
        <sz val="9"/>
        <color rgb="FF000000"/>
        <rFont val="Trebuchet MS"/>
        <family val="2"/>
      </rPr>
      <t xml:space="preserve"> completos.</t>
    </r>
  </si>
  <si>
    <t>Ver coherencia entre los tres campos y que existan vouchers.</t>
  </si>
  <si>
    <t>Falta alguno de los tres; número de operación incompleto.</t>
  </si>
  <si>
    <t>Voucher/transferencia, estado bancario.</t>
  </si>
  <si>
    <t>Completar o adjuntar evidencia.</t>
  </si>
  <si>
    <t>Luces de emergencia</t>
  </si>
  <si>
    <t>Pagos 2, 3…</t>
  </si>
  <si>
    <t>Solo si hubo fraccionamiento.</t>
  </si>
  <si>
    <r>
      <t xml:space="preserve">Confirmar que </t>
    </r>
    <r>
      <rPr>
        <b/>
        <sz val="9"/>
        <color rgb="FF000000"/>
        <rFont val="Trebuchet MS"/>
        <family val="2"/>
      </rPr>
      <t>sumen</t>
    </r>
    <r>
      <rPr>
        <sz val="9"/>
        <color rgb="FF000000"/>
        <rFont val="Trebuchet MS"/>
        <family val="2"/>
      </rPr>
      <t xml:space="preserve"> al total y cada pago tenga fecha/nro. op.</t>
    </r>
  </si>
  <si>
    <t>Sumas que no cuadran con el total; fechas desordenadas.</t>
  </si>
  <si>
    <t>Vouchers adicionales.</t>
  </si>
  <si>
    <t>Ajustar montos/fechas; documentar motivo del fraccionamiento.</t>
  </si>
  <si>
    <t>Extintores</t>
  </si>
  <si>
    <t>Conciliación</t>
  </si>
  <si>
    <t>Suma de pagos = Monto total.</t>
  </si>
  <si>
    <t>Calcular a ojo/calc rápido: deben cuadrar sin diferencias.</t>
  </si>
  <si>
    <t>Diferencia, aunque sea pequeña, sin nota explicativa.</t>
  </si>
  <si>
    <t>Hoja de conciliación, extracto.</t>
  </si>
  <si>
    <t>Regularizar diferencia o dejar nota de ajuste.</t>
  </si>
  <si>
    <t>Botiquines</t>
  </si>
  <si>
    <t>Tipo de pago</t>
  </si>
  <si>
    <t>Transferencia (según política).</t>
  </si>
  <si>
    <t>Confirmar que el método coincida con el voucher.</t>
  </si>
  <si>
    <t>Método distinto sin sustento.</t>
  </si>
  <si>
    <t>Políticas de pagos, voucher.</t>
  </si>
  <si>
    <t>Corregir el tipo o anexar autorización.</t>
  </si>
  <si>
    <t>Materiales auxiliares</t>
  </si>
  <si>
    <t>Bloqueador / Repelente</t>
  </si>
  <si>
    <t>P0801_</t>
  </si>
  <si>
    <t>P0802_</t>
  </si>
  <si>
    <t>P0803_</t>
  </si>
  <si>
    <t>P0804_</t>
  </si>
  <si>
    <t>P0805_</t>
  </si>
  <si>
    <t>P0806_</t>
  </si>
  <si>
    <t>P0807_</t>
  </si>
  <si>
    <t>Consultoría / asesoría - Administrativa</t>
  </si>
  <si>
    <t>Muebles</t>
  </si>
  <si>
    <t>Donaciones</t>
  </si>
  <si>
    <t>Consultoría / asesoría - Legal / Tributaria</t>
  </si>
  <si>
    <t>Maquinaria</t>
  </si>
  <si>
    <t>Peaje</t>
  </si>
  <si>
    <t>Consultoría / asesoría - Otros</t>
  </si>
  <si>
    <t>Vehiculos</t>
  </si>
  <si>
    <t>Pasajes</t>
  </si>
  <si>
    <t>P0901_</t>
  </si>
  <si>
    <t>P0902_</t>
  </si>
  <si>
    <t>P0903_</t>
  </si>
  <si>
    <t>P0904_</t>
  </si>
  <si>
    <t>P0905_</t>
  </si>
  <si>
    <t>Equipos de cómputo y accesorios</t>
  </si>
  <si>
    <t>Equipos de cómputo (hardware)</t>
  </si>
  <si>
    <t>Dominio y hosting</t>
  </si>
  <si>
    <t>Impresoras y fotocopiadoras</t>
  </si>
  <si>
    <t>Impresoras y fotocopiadoras (hardware)</t>
  </si>
  <si>
    <t>Celulares y accesorios</t>
  </si>
  <si>
    <t>Celulares y accesorios (hardware)</t>
  </si>
  <si>
    <t>Sistemas, correos y otros (hardware)</t>
  </si>
  <si>
    <t>Equipos de cómputo (software)</t>
  </si>
  <si>
    <t>Impresoras y fotocopiadoras (software)</t>
  </si>
  <si>
    <t>Celulares y accesorios (software)</t>
  </si>
  <si>
    <t>Sistemas, correos y otros (software)</t>
  </si>
  <si>
    <t>P1001_</t>
  </si>
  <si>
    <t>P1002_</t>
  </si>
  <si>
    <t>P1003_</t>
  </si>
  <si>
    <t>P1004_</t>
  </si>
  <si>
    <t>P1005_</t>
  </si>
  <si>
    <t>Auditoría interna</t>
  </si>
  <si>
    <t>Calibracion de Equipos</t>
  </si>
  <si>
    <t>Impresión de formatos</t>
  </si>
  <si>
    <t>Auditoría MINTRA</t>
  </si>
  <si>
    <t>Auditoría externa</t>
  </si>
  <si>
    <t>Auditoría de Seguimiento</t>
  </si>
  <si>
    <t>=SI.ERROR(SI(SI.ERROR(BUSCARV("1-"&amp;[@[ID DOCUMENTO]];BD_Pagos;10;0);0)&gt;[@TOTAL];[@TOTAL];SI.ERROR(BUSCARV("1-"&amp;[@[ID DOCUMENTO]];BD_Pagos;10;0);0))+SI(CONTAR.SI.CONJUNTO([ID DOCUMENTO];[@[ID DOCUMENTO]])=(CONTAR.SI.CONJUNTO($U$4:$U4;[@[ID DOCUMENTO]])+1);BUSCARV("1-"&amp;[@[ID DOCUMENTO]];BD_Pagos;10;0)-SUMAR.SI.CONJUNTO([TOTAL];[ID DOCUMENTO];[@[ID DOCUMENTO]]);0);0)</t>
  </si>
  <si>
    <t>PRESUPUESTOS</t>
  </si>
  <si>
    <t>DOCUMENTO</t>
  </si>
  <si>
    <t>PAGOS - CUENTAS POR PAGAR</t>
  </si>
  <si>
    <t>ID</t>
  </si>
  <si>
    <t>FECHA DE EJECUCIÓN</t>
  </si>
  <si>
    <t>FECHA DE FINALIZACIÓN</t>
  </si>
  <si>
    <t>RESPONSABLE</t>
  </si>
  <si>
    <t>DESCRIPCION</t>
  </si>
  <si>
    <t>CODIGO DE PRESUPUESTO</t>
  </si>
  <si>
    <t>N° RQ</t>
  </si>
  <si>
    <t>O.C. / O.S.</t>
  </si>
  <si>
    <t>A.C.</t>
  </si>
  <si>
    <t>DETALLE</t>
  </si>
  <si>
    <t>UNIDAD VEHICULAR</t>
  </si>
  <si>
    <t>ACTIVIDAD ECONOMICA</t>
  </si>
  <si>
    <t>CLASIFICACIÓN (N)</t>
  </si>
  <si>
    <t>FUNCIÓN (N)</t>
  </si>
  <si>
    <t>TIPO (N)</t>
  </si>
  <si>
    <t>ID DOCUMENTO</t>
  </si>
  <si>
    <t>TIPO DE DOCUMENTO</t>
  </si>
  <si>
    <t>FECHA DE EMISION</t>
  </si>
  <si>
    <t>FECHA DE VENCIMIENTO</t>
  </si>
  <si>
    <t>SERIE</t>
  </si>
  <si>
    <t>NUMERO</t>
  </si>
  <si>
    <t>RUC</t>
  </si>
  <si>
    <t>RAZON SOCIAL</t>
  </si>
  <si>
    <t>MONEDA</t>
  </si>
  <si>
    <t>% IGV</t>
  </si>
  <si>
    <t>BASE</t>
  </si>
  <si>
    <t>IGV</t>
  </si>
  <si>
    <t>TOTAL</t>
  </si>
  <si>
    <t>TIPO DE CAMBIO</t>
  </si>
  <si>
    <t>TOTAL SOLES</t>
  </si>
  <si>
    <t>% DET</t>
  </si>
  <si>
    <t>APROB.</t>
  </si>
  <si>
    <t>FONDO</t>
  </si>
  <si>
    <t>V°B°</t>
  </si>
  <si>
    <t>PRESUPUESTADO</t>
  </si>
  <si>
    <t>FECHA DE PAGO</t>
  </si>
  <si>
    <t>PORTAFOLIO</t>
  </si>
  <si>
    <t>NUMERO DE PAGO</t>
  </si>
  <si>
    <t>IMPORTE PAGADO</t>
  </si>
  <si>
    <t>FECHA DE PAGO 2</t>
  </si>
  <si>
    <t>PORTAFOLIO 2</t>
  </si>
  <si>
    <t>NUMERO DE PAGO 2</t>
  </si>
  <si>
    <t>IMPORTE PAGADO 2</t>
  </si>
  <si>
    <t>FECHA PAGO 3</t>
  </si>
  <si>
    <t>CONTROL DE PAGO 3</t>
  </si>
  <si>
    <t>NUMERO DE PAGO 3</t>
  </si>
  <si>
    <t>IMPORTE PAGADO 3</t>
  </si>
  <si>
    <t>FECHA PAGO 4</t>
  </si>
  <si>
    <t>CONTROL DE PAGO 4</t>
  </si>
  <si>
    <t>NUMERO DE PAGO 4</t>
  </si>
  <si>
    <t>IMPORTE PAGADO 4</t>
  </si>
  <si>
    <t>FECHA DE PAGO 5</t>
  </si>
  <si>
    <t>NUMERO DE PAGO 5</t>
  </si>
  <si>
    <t>IMPORTE PAGADO 5</t>
  </si>
  <si>
    <t>FECHA DE PAGO (SUNAT)</t>
  </si>
  <si>
    <t>DETRACCION</t>
  </si>
  <si>
    <t>NUMERO DE PAGO (SUNAT)</t>
  </si>
  <si>
    <t>IMPORTE</t>
  </si>
  <si>
    <t>IMPORTE PAGADO3</t>
  </si>
  <si>
    <t>FECHA DE PAGO4</t>
  </si>
  <si>
    <t>PORTAFOLIO5</t>
  </si>
  <si>
    <t>NUMERO DE PAGO6</t>
  </si>
  <si>
    <t>IMPORTE PAGADO2</t>
  </si>
  <si>
    <t>SALDO ME-MN</t>
  </si>
  <si>
    <t>ESTADO</t>
  </si>
  <si>
    <t>A1</t>
  </si>
  <si>
    <t>Nelson Quispe</t>
  </si>
  <si>
    <t>-</t>
  </si>
  <si>
    <t xml:space="preserve">Lavado de montacargas </t>
  </si>
  <si>
    <t>E001</t>
  </si>
  <si>
    <t>CRUZ HUARACHA CARMEN</t>
  </si>
  <si>
    <t>PEN</t>
  </si>
  <si>
    <t>SI</t>
  </si>
  <si>
    <t xml:space="preserve">Caja Arequipa </t>
  </si>
  <si>
    <t>Lavado de unidad vehicular</t>
  </si>
  <si>
    <t>MULTISERVICIOS NUESTRA SRA. DE LOURDES E.I.R.L.</t>
  </si>
  <si>
    <t xml:space="preserve">Karol Pari </t>
  </si>
  <si>
    <t>RQ.GH.207</t>
  </si>
  <si>
    <t xml:space="preserve">Examen Periodico - Neiver Monteza Bustamante </t>
  </si>
  <si>
    <t>F200</t>
  </si>
  <si>
    <t>SIGSO CONSULTORES LABORALES S.A.C.</t>
  </si>
  <si>
    <t>Transferencia</t>
  </si>
  <si>
    <t>Jhonny García</t>
  </si>
  <si>
    <t>RQ.LOG.331</t>
  </si>
  <si>
    <t>Pata de sensor de plataforma (balanza)</t>
  </si>
  <si>
    <t xml:space="preserve">BALANZAS WARTON SRL </t>
  </si>
  <si>
    <t>Diego Mamani</t>
  </si>
  <si>
    <t>RQ.COM.353</t>
  </si>
  <si>
    <t>(01) Bandjea antiderrame para contenedor de residuos peligrosos para
cliente: COSAPI.</t>
  </si>
  <si>
    <t>F001</t>
  </si>
  <si>
    <t>CCALLPA S.A.C.</t>
  </si>
  <si>
    <t>Rosa Suyo</t>
  </si>
  <si>
    <t>Envío de documentos (guías y check list)
Arequipa - Lima</t>
  </si>
  <si>
    <t>F553</t>
  </si>
  <si>
    <t>GRUPO GARCIA TOLEDO S.A.C.</t>
  </si>
  <si>
    <t>Traslados para regularización de fichas 
Alm. Sachaca - La Católica - Olva (Av. Parra) - Alprosa - Alm. Sachaca</t>
  </si>
  <si>
    <t>SUYO PRIETO ROSA RAFAELA</t>
  </si>
  <si>
    <t>Traslados para depósito a BCP 
Alm. Sachaca - Ovalo Quiñones - Alm. Sachaca</t>
  </si>
  <si>
    <t>MAMANI LIMACHE DIEGO ARMANDO</t>
  </si>
  <si>
    <t>karol Yepez</t>
  </si>
  <si>
    <t xml:space="preserve">Bocaditos para reunión con encargados de áreas </t>
  </si>
  <si>
    <t>FA18</t>
  </si>
  <si>
    <t>HIPERMERCADOS TOTTUS S.A</t>
  </si>
  <si>
    <t>Vanessa Amado</t>
  </si>
  <si>
    <t xml:space="preserve">Traslados a Clínica SANNA por accidente de trabajo
Alm. Sachaca - Clínica SANNA - Alm. Sachaca </t>
  </si>
  <si>
    <t>AMADO FARFAN VANNESSA DANNIELLA</t>
  </si>
  <si>
    <t>Traslados para recojo de doc. Operaciones
Alm. Sachaca - Olva (Av. Parra) - Alm. Sachaca</t>
  </si>
  <si>
    <t>GARCIA CHACNAMA JHONNY JERRY</t>
  </si>
  <si>
    <t>Traslados para recoger geomebrana HDPE 
Am. Sachaca - Ccallpa Sac (Cerro Colorado) - ida y vuelta</t>
  </si>
  <si>
    <t>(01) Caja de paso 
Cambio de caja de electricidad en SSOMA</t>
  </si>
  <si>
    <t>(60) Tamales 01/07
Desayuno - Incentivo de llenado de formulario (Autoriz. Gerencia)</t>
  </si>
  <si>
    <t xml:space="preserve">QUEQUE ANCO ALONSO MIGUEL                                                                           </t>
  </si>
  <si>
    <t>Junior Ccama</t>
  </si>
  <si>
    <t>Uchumayo-compra (alambron)-molycop (la joya)</t>
  </si>
  <si>
    <t>F212</t>
  </si>
  <si>
    <t>COVISUR S.A.</t>
  </si>
  <si>
    <t>Caja Operativa</t>
  </si>
  <si>
    <t>F214</t>
  </si>
  <si>
    <t>Uchumayo - servicio (res. no aprovechables -RSMNM ) - Granjas del sur (La Joya)</t>
  </si>
  <si>
    <t>Uchumayo-Traslado de unidad de la joya a sachaca.</t>
  </si>
  <si>
    <t>F213</t>
  </si>
  <si>
    <t>ALSA - compra (res. chatarra) y (servicio cancelado) - Moly</t>
  </si>
  <si>
    <t>F002</t>
  </si>
  <si>
    <t>ALIMENTOS Y SERVICIOS AGROPECUARIOS SRL.</t>
  </si>
  <si>
    <t>Willian León</t>
  </si>
  <si>
    <t>Villa-disposición (peligrosos) Kanay (Chilca)</t>
  </si>
  <si>
    <t>F206</t>
  </si>
  <si>
    <t>RUTAS DE LIMA S.A.C.</t>
  </si>
  <si>
    <t>Punta negra-disposición (peligrosos) Kanay (Chilca)</t>
  </si>
  <si>
    <t>F611</t>
  </si>
  <si>
    <t>Negociaciones Abbycorp E.I.R.L - lavado e Higienizacion de unidad</t>
  </si>
  <si>
    <t>F006</t>
  </si>
  <si>
    <t>NEGOCIACIONES ABBYCORP E.I.R.L.</t>
  </si>
  <si>
    <t>Envío de documentos área de ventas 
Arequipa - Lima</t>
  </si>
  <si>
    <t>RQ.OPE.1260</t>
  </si>
  <si>
    <t>OS 006-000153</t>
  </si>
  <si>
    <t>AC.OPE.ST.119</t>
  </si>
  <si>
    <t>Mantenimiento preventivo 180,000 Km
M-Delvac Mx (01)
M-Delvac Mx (02)
Filtro de aceite (01)
Filtro de combustible (01)
Filtro separador (01)
Filtro de aceite de aire foton auromak (01)</t>
  </si>
  <si>
    <t>F004</t>
  </si>
  <si>
    <t>GRUPO HUAMCO PERU S.A.C.</t>
  </si>
  <si>
    <t xml:space="preserve">Traslados para compra de repuestos
Alm. Sachaca - Av. Perú -Tracto Camiones - Av. Perú </t>
  </si>
  <si>
    <t>QUISPE CCAPA NELSON GREGORIO</t>
  </si>
  <si>
    <t xml:space="preserve">Mantenimiento preventivo 
Soldadura de 3 puntos de las puertas de la carrocería </t>
  </si>
  <si>
    <t xml:space="preserve">Caja Finanzas </t>
  </si>
  <si>
    <t xml:space="preserve">Traslados para recojo de unidad BKK-849
Alm. Sachaca - Av. Perú </t>
  </si>
  <si>
    <t xml:space="preserve">Traslados para inducción de plan técnico MolyCop
Alm. Sachaca - MolyCop (Parque industrial) - Alm. Sachaca </t>
  </si>
  <si>
    <t>MOLLEAPAZA FRANCIA NELSON JESUS</t>
  </si>
  <si>
    <t>Gregory Cruz</t>
  </si>
  <si>
    <t>RQ.STI.093</t>
  </si>
  <si>
    <t>AC.STI.042</t>
  </si>
  <si>
    <t>Mantenimiento físico, adquisición e instalación de memoria ram de 4g
Auxiliar de almacén (MH)</t>
  </si>
  <si>
    <t>ROQUE BORDIJUELA GROVER</t>
  </si>
  <si>
    <t>Formateo de 2 laptops y 1pc
Aux. de almacén (MH), Analista I+D y STI (GC)
Configuración de cámaras de laptops 
Ssoma (VA)</t>
  </si>
  <si>
    <t>RQ.LOG.325</t>
  </si>
  <si>
    <t>Pintado de oficina y tapado de ventana SSOMA</t>
  </si>
  <si>
    <t>DINAMICA MASIVA SOCIEDAD ANONIMA CERRADA</t>
  </si>
  <si>
    <t>RQ.COM.348</t>
  </si>
  <si>
    <t>EMO preocupacional solicitado por cliente COSAPI.
Hefer Quispe Prieto
Ruben Bustamante Gil</t>
  </si>
  <si>
    <t>F013</t>
  </si>
  <si>
    <t>PULSO CORPORACION MEDICA S.A.C.</t>
  </si>
  <si>
    <t>NO</t>
  </si>
  <si>
    <t>RQ.GER.072</t>
  </si>
  <si>
    <t>AC.GER.061</t>
  </si>
  <si>
    <t xml:space="preserve">Asesoría legal en temas empresariales -  mes Julio </t>
  </si>
  <si>
    <t>FLORES &amp; BANDA ABOGADOS S.A.C.</t>
  </si>
  <si>
    <t>(01) Cinta doble contacto
Pegado de rótulos en sala de reuniones (visita Alicorp)</t>
  </si>
  <si>
    <t>COAQUIRA PAUCAR MARK FRANK</t>
  </si>
  <si>
    <t>RQ.SSO.243</t>
  </si>
  <si>
    <t>AC.SSO.052</t>
  </si>
  <si>
    <t>Desratización y desinfección. 
Almacén 02</t>
  </si>
  <si>
    <t>RIFUSE SANEAMIENTO AMBIENTAL S.R.L.</t>
  </si>
  <si>
    <t>RQ.OPE.1246</t>
  </si>
  <si>
    <t>OS 006-000154</t>
  </si>
  <si>
    <t>AC.OPE.ST.120</t>
  </si>
  <si>
    <t>(04) Gomas de cilindro automático
(04) Guardapolvos</t>
  </si>
  <si>
    <t>VOLVO ENGINE AQP EIRL</t>
  </si>
  <si>
    <t xml:space="preserve">Mantenimiento de bocamasas y frenos delanteros
revisión de embrague pedal
trapo y solvente </t>
  </si>
  <si>
    <t>Martiza Ayma</t>
  </si>
  <si>
    <t>Internet - Julio</t>
  </si>
  <si>
    <t>FFF1</t>
  </si>
  <si>
    <t>FF AQP E.I.R.L.</t>
  </si>
  <si>
    <t xml:space="preserve">Luz - Julio </t>
  </si>
  <si>
    <t>S105</t>
  </si>
  <si>
    <t>LUZ DEL SUR S.A.A.</t>
  </si>
  <si>
    <t>RQ.COM.352</t>
  </si>
  <si>
    <t>Recolección y Transporte de residuos peligrosos (27 cilindros vacíos) 
Proveedor: Campo Limpio (Ate)
Cliente: Miguel Huanuco FC 002-773</t>
  </si>
  <si>
    <t xml:space="preserve">Emiliano Montenegro </t>
  </si>
  <si>
    <t>Certificado Vigencia poder (presentación de información bancaria a Gerencia)</t>
  </si>
  <si>
    <t>CON</t>
  </si>
  <si>
    <t>MONTENEGRO LOPEZ EMILIANO ALCIDES</t>
  </si>
  <si>
    <t>OC 67</t>
  </si>
  <si>
    <t>RR.SS.</t>
  </si>
  <si>
    <t>F102</t>
  </si>
  <si>
    <t>GRANJA RINCONADA DEL SUR S.A.</t>
  </si>
  <si>
    <t>OC 127</t>
  </si>
  <si>
    <t>OC 142</t>
  </si>
  <si>
    <t>Aplicación</t>
  </si>
  <si>
    <t>OC 32</t>
  </si>
  <si>
    <t>OC 128</t>
  </si>
  <si>
    <t>Póliza de Responsabilidad Civil N° 10074729 / Cuota 03
Vigencia: 20/04/2025 al 20/04/2026</t>
  </si>
  <si>
    <t>F040</t>
  </si>
  <si>
    <t>LA POSITIVA SEGUROS Y REASEGUROS S.A.A.</t>
  </si>
  <si>
    <t>USD</t>
  </si>
  <si>
    <t>OC 231</t>
  </si>
  <si>
    <t>RQ.COM.355</t>
  </si>
  <si>
    <t>Banners - vinil impreso con laminado pegado en vase de PVC (visital Inca Tops)</t>
  </si>
  <si>
    <t>ALARCON ZAIRA ABRAHAM JESUS</t>
  </si>
  <si>
    <t>(01) gaseosa y pan
Agradecimiento por apoyo (operarios)
Aprob. Gleen Ponce</t>
  </si>
  <si>
    <t>QUISPE GUTIERREZ EUFRACIA</t>
  </si>
  <si>
    <t>OC 250</t>
  </si>
  <si>
    <t>F313</t>
  </si>
  <si>
    <t>ALICORP SAA</t>
  </si>
  <si>
    <t>OC 251</t>
  </si>
  <si>
    <t>OC 252</t>
  </si>
  <si>
    <t>OC 253</t>
  </si>
  <si>
    <t>OC 254</t>
  </si>
  <si>
    <t>OC 255</t>
  </si>
  <si>
    <t>OC 256</t>
  </si>
  <si>
    <t xml:space="preserve">Alineamiento de las ruedas delanteras </t>
  </si>
  <si>
    <t>NEUMA CENTER AMAZON S.A.C.</t>
  </si>
  <si>
    <t>Resorte Isuzu  (04)</t>
  </si>
  <si>
    <t>CIFREN E.I.R.L.</t>
  </si>
  <si>
    <t xml:space="preserve">Rodaje (02) </t>
  </si>
  <si>
    <t>FE01</t>
  </si>
  <si>
    <t>JOSE MARCELO REPRESENTACIONES E.I.R.L.</t>
  </si>
  <si>
    <t xml:space="preserve">Rodaje (02)
Reten (02)
Grasa (02) </t>
  </si>
  <si>
    <t>VALENCIA GUTIERREZ ZOILA VIRGINIA</t>
  </si>
  <si>
    <t>uchumayo-compra (alambron)-molycop (la joya)</t>
  </si>
  <si>
    <t>uchumayo-disposicion(res, no aprovechables)-Innova ambiental</t>
  </si>
  <si>
    <t>uchumayo-disposicion(-R, no aprovechables)-Innova ambiental</t>
  </si>
  <si>
    <t>F211</t>
  </si>
  <si>
    <t>uchumayo-servicio(no aprovechables)-pesquera diamante</t>
  </si>
  <si>
    <t>matarani-servicio(no aprovechables)-pesquera diamante</t>
  </si>
  <si>
    <t>F114</t>
  </si>
  <si>
    <t>F111</t>
  </si>
  <si>
    <t>RQ.GH.209</t>
  </si>
  <si>
    <t xml:space="preserve">Examen Periodico - Gregory Rayle Cruz Quispe </t>
  </si>
  <si>
    <t>RQ.LOG.334</t>
  </si>
  <si>
    <t>Gabinete metálico SSOMA 
(01) gabinete metálico
(01) power rack 6 tomas 
(01) bandeja metálica para dvr
(01) implementación de gabinete rack 6ru</t>
  </si>
  <si>
    <t>Juan Tarifa</t>
  </si>
  <si>
    <t>Uchumayo - disposición (res. no aprovechables) - Innova y venta (res. aprovechables) - horno de km-48</t>
  </si>
  <si>
    <t>el Edén - venta de leña - horno de km-48</t>
  </si>
  <si>
    <t>FE02</t>
  </si>
  <si>
    <t>COMERCIALIZACION Y SERVICIOS EL EDEN S.A.C.</t>
  </si>
  <si>
    <t>Uchumayo - compra (aluminio) - granjas del sur</t>
  </si>
  <si>
    <t>las Lomas - compra (res. cartón y plástico) - Lonccos y Ccalas</t>
  </si>
  <si>
    <t>FT01</t>
  </si>
  <si>
    <t>RECICLADORA LAS LOMAS E.I.R.L.</t>
  </si>
  <si>
    <t>ALSA - servicio de residuos peligrosos - ISSA Perú Arequipa norte</t>
  </si>
  <si>
    <t>el Edén - servicio de residuos peligrosos - Kontrol R&amp;M PERÚ S.A.C.</t>
  </si>
  <si>
    <t>Navarro - higienizacion</t>
  </si>
  <si>
    <t>LARICO APAZA NANCY ROSSMARY</t>
  </si>
  <si>
    <t>RQ.LOG.333</t>
  </si>
  <si>
    <t xml:space="preserve">(10) m3 Piedra chancada de 3/4, para estacionamiento de unidades vehiculares </t>
  </si>
  <si>
    <t>AGREGADOS DARWIN E.I.R.L.</t>
  </si>
  <si>
    <t>FOTÓN VDJ-872: ACCESORIOS VEHICULARES (COMPRA DE UREA 20 LITROS)</t>
  </si>
  <si>
    <t>SP TRANSPORT LOGISTIC SOCIEDAD ANONIMA CERRADA - SP TRANSPORT LOGISTIC S.A.C.</t>
  </si>
  <si>
    <t>VDJ-872: Mantenimiento preventivo (Compra de líquido de freno)</t>
  </si>
  <si>
    <t>HUALLA SANCHEZ GUSTAVO PAUL</t>
  </si>
  <si>
    <t>Mantenimiento Correctivo: Parchado de 2 llantas</t>
  </si>
  <si>
    <t>TRELLES MAMANI ELMER</t>
  </si>
  <si>
    <t>MAXUS VBW-889: Mantenimiento preventivo (mantenimiento de la llanta de repuesto)</t>
  </si>
  <si>
    <t>REVOLLO BUSTINZA JORGE LUIS</t>
  </si>
  <si>
    <t>VBW-889: Accesorios Vehiculares (Compra de candado)</t>
  </si>
  <si>
    <t>REPUESTOS Y MAQUINARIAS S.A.</t>
  </si>
  <si>
    <t>Accesorios Vehiculares: Compra de 1 Rodaje 6210-2RS</t>
  </si>
  <si>
    <t>DISTRIBUIDORA AREQUIPA MAJES E.I.R.L.</t>
  </si>
  <si>
    <t>Accesorios Vehiculares: Compra de rodaje 38TM06</t>
  </si>
  <si>
    <t>REPUESTOS NUEVA ERA E.I.R.L.</t>
  </si>
  <si>
    <t>Accesorios Vehiculares: Compra de 1 foco de 24 v</t>
  </si>
  <si>
    <t>F003</t>
  </si>
  <si>
    <t>REPUESTOS ELIBEM IMPORTACIONES S.R.L.</t>
  </si>
  <si>
    <t>RQ.OPE.1288</t>
  </si>
  <si>
    <t>Revisión técnica FOTÓN VEI-822</t>
  </si>
  <si>
    <t xml:space="preserve">Cambio de foco delantero </t>
  </si>
  <si>
    <t>Gleen Ponce</t>
  </si>
  <si>
    <t>RQ.OPE.1275</t>
  </si>
  <si>
    <t xml:space="preserve">Curso especializado de gestión sostenible de residuos hospitalarios </t>
  </si>
  <si>
    <t>AZUL SOSTENIBLE S.A.C BIC</t>
  </si>
  <si>
    <t>RQ.OPE.1007</t>
  </si>
  <si>
    <t>OS 006-000156</t>
  </si>
  <si>
    <t>AC.OPE.ST.122</t>
  </si>
  <si>
    <t xml:space="preserve">GPS periodo 07/2025 al 07/2026 </t>
  </si>
  <si>
    <t>GPSFOX S.A.C</t>
  </si>
  <si>
    <t>FOTÓN VDJ-872: Accesorios Vehiculares (Compra de foco 12V)</t>
  </si>
  <si>
    <t>REMINSUR S.R.L.</t>
  </si>
  <si>
    <t>Alison Rodrguez</t>
  </si>
  <si>
    <t>RQ.COM.356</t>
  </si>
  <si>
    <t>(07) botellas de agua
(12) galletas picaras
(24) Caramelos bigben 
Para reunión con Inca Tops</t>
  </si>
  <si>
    <t>RQ.OPE.1197</t>
  </si>
  <si>
    <t>OS 006-000155</t>
  </si>
  <si>
    <t>AC.OPE.ST.121</t>
  </si>
  <si>
    <t xml:space="preserve">(01) Mant. De frenos y bocamasas posteriores
(01) trapo y solvente </t>
  </si>
  <si>
    <t>(04) Resortes de fajas
(04) guardapolvos
(04) gomas de cilindros
(04) retenes interiores
(02) retenes exteriores
(04) clavos de zapata</t>
  </si>
  <si>
    <t>RR.SS. / REF. F102-6942</t>
  </si>
  <si>
    <t>OC 97</t>
  </si>
  <si>
    <t>RR.SS. / REF. F102-6921</t>
  </si>
  <si>
    <t>OC 143</t>
  </si>
  <si>
    <t>OC 246</t>
  </si>
  <si>
    <t>ALSUR PERU S.A.C.</t>
  </si>
  <si>
    <t>OC 260</t>
  </si>
  <si>
    <t>MOLY-COP ADESUR S.A</t>
  </si>
  <si>
    <t>OC 258</t>
  </si>
  <si>
    <t>OC 257</t>
  </si>
  <si>
    <t>OC 212</t>
  </si>
  <si>
    <t>OC 244</t>
  </si>
  <si>
    <t>OC 211</t>
  </si>
  <si>
    <t>RQ.OPE.1283</t>
  </si>
  <si>
    <t>OS 006-000157</t>
  </si>
  <si>
    <t>AC.OPE.ST.123</t>
  </si>
  <si>
    <t>SOAT / Vigencia 10/07/2025 - 10/07 /2026</t>
  </si>
  <si>
    <t>F809</t>
  </si>
  <si>
    <t>Ruben Bustamante</t>
  </si>
  <si>
    <t>Uchumayo - Servicio (RS generales) - La Rinconada</t>
  </si>
  <si>
    <t>Uchumayo - Servicio (RS no aprovechables) - Cosapi (Minera Tia Maria)</t>
  </si>
  <si>
    <t>SRB km 48 - Servicio (RS peligrosos) - Cosapi (Minera Tia Maria)</t>
  </si>
  <si>
    <t>ALSA - Servicio (RS generales) - UCSM</t>
  </si>
  <si>
    <t>NO ESPECIFICADO</t>
  </si>
  <si>
    <t>Uchumayo - Servicio (RS generales) - Moly Cop</t>
  </si>
  <si>
    <t>Lavado de unidad</t>
  </si>
  <si>
    <t>MELENDEZ CHALLCO ALBERTO</t>
  </si>
  <si>
    <t>Alimentacion: Cenas (02) Tacna Colaboradores: Ruben Bustamante/ Hefer Quispe</t>
  </si>
  <si>
    <t>Cochera Tacna</t>
  </si>
  <si>
    <t>SRB km 48 - Servicio (RS peligrosos) - ISSA PSR Tacna</t>
  </si>
  <si>
    <t>Montalvo - Servicio (RS peligrosos) - ISSA PSR Tacna</t>
  </si>
  <si>
    <t>FN01</t>
  </si>
  <si>
    <t>CONCESIONARIA PERUANA DE VIAS-COVINCA S.A.</t>
  </si>
  <si>
    <t>El Fiscal - Servicio (RS peligrosos) - ISSA PSR Tacna</t>
  </si>
  <si>
    <t>FH01</t>
  </si>
  <si>
    <t>Tomasiri - Servicio (RS peligrosos) - ISSA PSR Tacna</t>
  </si>
  <si>
    <t>Uchumayo - Servicio (RS peligrosos) - ISSA PSR Tacna</t>
  </si>
  <si>
    <t>SRB PI - Servicio (RS peligrosos) - ISSA Red</t>
  </si>
  <si>
    <t>ALSA - Servicio (RS peligrosos) - ISSA Red MOQUEGUA</t>
  </si>
  <si>
    <t>ALSA - Servicio (RS peligrosos) - ISSA RED ILO</t>
  </si>
  <si>
    <t>ALSA - Servicio (RS peligrosos) - ISSA Red TACNA</t>
  </si>
  <si>
    <t>Alimentacion: Desayunos (02) Ruta Tacna - Ilo/ Colaboradores: Ruben Bustamante/ Hefer Quispe</t>
  </si>
  <si>
    <t>Alimentacion: Almuerzos (02) Punta de Bombon Colaboradores: Ruben Bustamante/ Hefer Quispe</t>
  </si>
  <si>
    <t>ILO Servicio (RS peligrosos) - combustible</t>
  </si>
  <si>
    <t>GRUPO EMPRESARIAL MDM E.I.R.L.</t>
  </si>
  <si>
    <t>Uchumayo - Servicio (Papel Kraft) - Granja Rinconada (Granja Virgen de Chapi y Gloria III - La Joya)</t>
  </si>
  <si>
    <t>ALSA - Servicio (RSMNM) - UCSM</t>
  </si>
  <si>
    <t>SRB km 48 - Servicio (res. no aprovechables RSMNM) - compra (res. aprovechables)- Cosapi Tia Maria</t>
  </si>
  <si>
    <t>Uchumayo - Servicio (res. no aprovechables RSMNM) - compra (res. aprovechables)- Cosapi Tia Maria</t>
  </si>
  <si>
    <t>Uchumayo - Servicio (Papel Kraft)- Granja Rinconada del Sur (Guadalupe I,La Joya)</t>
  </si>
  <si>
    <t xml:space="preserve">Traslado Olva para recojo de documentos </t>
  </si>
  <si>
    <t>Envio de manifiestos (Minsur)</t>
  </si>
  <si>
    <t xml:space="preserve">Traslado Olva para envío de documentos </t>
  </si>
  <si>
    <t>RQ.GH.212</t>
  </si>
  <si>
    <t xml:space="preserve">Examen Preocupacional - Ronald Supo Quispe </t>
  </si>
  <si>
    <t>RQ.GH.211</t>
  </si>
  <si>
    <t>Examen Preocupacional - Way Brian Viza Caceres</t>
  </si>
  <si>
    <t>RQ.GER.073</t>
  </si>
  <si>
    <t>AC.GER.062</t>
  </si>
  <si>
    <t xml:space="preserve">Análisis de optimización de procesos, para mejora de rentabilidad empresarial - 40% inicial </t>
  </si>
  <si>
    <t>IGNITE LABS S.A.C.</t>
  </si>
  <si>
    <t xml:space="preserve">47 escaneos de cuestionarios a pedido de Sr.Ledesma y Gerencia </t>
  </si>
  <si>
    <t>MARQUEZ RAMOS RAMIRO</t>
  </si>
  <si>
    <t>(01) Cargador para monitor 12V-3A  (teros)</t>
  </si>
  <si>
    <t>CUADROS AHUMADA JUSTINA</t>
  </si>
  <si>
    <t>Villa el Salvador - disposicion (RSMNM) - Innova (Chilca)</t>
  </si>
  <si>
    <t>F228</t>
  </si>
  <si>
    <t>Punta Negra - disposicion (RSMNM) - Innova (Chilca)</t>
  </si>
  <si>
    <t>F603</t>
  </si>
  <si>
    <t>Villa el Salvador - disposicion (peligrosos) - Kanay (chilca)</t>
  </si>
  <si>
    <t>F209</t>
  </si>
  <si>
    <t>Punta Negra - disposicion (peligrosos) Kanay (Chilca)</t>
  </si>
  <si>
    <t>F602</t>
  </si>
  <si>
    <t>Jorge Queque</t>
  </si>
  <si>
    <t>RQ.OPE.1279</t>
  </si>
  <si>
    <t>OS 005-000662</t>
  </si>
  <si>
    <t>AC.OPE.897</t>
  </si>
  <si>
    <t xml:space="preserve">Carguio de residuos Residuos no peligrososa unidad BKL-739 en almacén 03 Yanahuara  para disposición </t>
  </si>
  <si>
    <t>TGM AREQUIPA E.I.R.L.</t>
  </si>
  <si>
    <t xml:space="preserve">Carguio de residuos aprovechables (plástico film y plástico sucio) a unidad tercerizada para venta en almacen 02 - Sachaca </t>
  </si>
  <si>
    <t>Miguel Solis</t>
  </si>
  <si>
    <t>uchumayo -compra (residuos- aprovechables) granja rinconada del sur (la joya)</t>
  </si>
  <si>
    <t>uchumayo -compra (residuos-aprovechables) granja rinconada del sur(la joya)</t>
  </si>
  <si>
    <t>uchumayo -servicio (recolección residuos- peligrosos) moly cop (la joya)</t>
  </si>
  <si>
    <t>uchumayo -servicio (recolección residuos-peligrosos) moly cop (la joya)</t>
  </si>
  <si>
    <t>Alsa- compra (residuos- aprovechables) livigui (sabandia)</t>
  </si>
  <si>
    <t>Alsa -compra (residuos- aprovechables carton) aeropuertos andinos (Arequipa)</t>
  </si>
  <si>
    <t>Alsa -compra (residuos-aprovechables botella pet) - aeropuertos andinos (Arequipa)</t>
  </si>
  <si>
    <t>Alsa -compra (residuos-aprovechables vidrio) - aeropuertos andinos (Arequipa)</t>
  </si>
  <si>
    <t>RQ.OPE.1276</t>
  </si>
  <si>
    <t>OS 005-000661</t>
  </si>
  <si>
    <t>AC.OPE.896</t>
  </si>
  <si>
    <t>carguio de residuos RCD a unidad FOTON BKL-739 para disposición en almacén 03- Yanahuara para disposición en Innova Ambiental 3,570.00 kg
UTP (Parra): 3,100.00 Kg
UTP (Sede Tacna, Sede Arica): 470.00 Kg.</t>
  </si>
  <si>
    <t>RQ.OPE.1268</t>
  </si>
  <si>
    <t>OS 005-000659</t>
  </si>
  <si>
    <t>AC.OPE.894</t>
  </si>
  <si>
    <t xml:space="preserve">Carguio de residuos aprovechables (44 Ibcs) a unidad V9R-903 en almacén 01 - Sachaca para enviar a Lima.
Carguio de residuos aprovechables (cartón) a unidad tercerizada en almacén 02 - Sachaca 2,540.00 Kg
Carguio de residuos aprovechables (caucho) a unidad tercerizada en almacén 02 para venta 2,150.00 Kg
Carguio de residuos aprovechables (plástico color y transparente) a unidad tercerizada para venta 
plástico de color 700.00 Kg
plástico transparente 1,290.00 Kg
Carguio de masa de galletas en sacas Big bag para venta 2,510.00 Kg </t>
  </si>
  <si>
    <t>OC 209</t>
  </si>
  <si>
    <t xml:space="preserve">Maritza Ayma </t>
  </si>
  <si>
    <t>Internet - Julio / Alm. 01</t>
  </si>
  <si>
    <t>FIXER TELECOMUNICACIONES S.A.C.</t>
  </si>
  <si>
    <t>RQ.OPE.1297</t>
  </si>
  <si>
    <t>apoyo de personal que ha realizado el recojo , traslado y colocación de placas provisionales en unidad nueva de Lima , gestionado y autorizado por Gerencia General</t>
  </si>
  <si>
    <t>PONCE FEBRES GLEEN STEV</t>
  </si>
  <si>
    <t>RQ.OPE.1296</t>
  </si>
  <si>
    <t>Impresión de manifiestos de residuos peligrosos para disposición en Innova Ambiental.</t>
  </si>
  <si>
    <t>RQ.GH.213</t>
  </si>
  <si>
    <t>Personal tercero para apoyo en carguío de residuos los días 11 de julio en Alsur - Cusco y el 15 de julio en Campo Limpio - Ica.</t>
  </si>
  <si>
    <t>RQ.OPE.1266</t>
  </si>
  <si>
    <t>OS 005-000663</t>
  </si>
  <si>
    <t>AC.OPE.899</t>
  </si>
  <si>
    <t>Recolección, transporte y venta de residuos aprovechables (Chatarra metálica) 
Comercio serv. e inversiones Yance EIRL  6,410.00 kg 
Moly-Cop Adesur S.A. (S.A.)</t>
  </si>
  <si>
    <t>TORRES CARDENAS MARIA LIDIA</t>
  </si>
  <si>
    <t>RQ.OPE.1273</t>
  </si>
  <si>
    <t>OS 005-000665</t>
  </si>
  <si>
    <t>AC.OPE.900</t>
  </si>
  <si>
    <t>Recolección, transporte y disposición de residuos no aprovechables.
Alsur Perú S.A.C. (Anta - Cusco) 
Innova Ambiental SAC 1,440.00 Kg.</t>
  </si>
  <si>
    <t>TRANSPORTES CARLOS KAYRO E.I.R.L.</t>
  </si>
  <si>
    <t>RQ.OPE.1270</t>
  </si>
  <si>
    <t>OS 005-000664</t>
  </si>
  <si>
    <t>AC.OPE.898</t>
  </si>
  <si>
    <t xml:space="preserve">Recolección y tranporte de residuos no  Aprovechables
MolyCop 2,020.00 kg </t>
  </si>
  <si>
    <t xml:space="preserve">(01) R/Volante
(01) Plato presor foton exedy 
(02) pza. forro de embrague 
(01) Rodaje de ventilador  </t>
  </si>
  <si>
    <t>RQ.GER.075</t>
  </si>
  <si>
    <t>AC.GER.064</t>
  </si>
  <si>
    <t>Adelanto -  consultoría en marketing, investigación de mercado, plan de marketing y posicionamiento, plan de comunicación de marca</t>
  </si>
  <si>
    <t>ASIRI MARKET RESEARCH INSIGHTS E.I.R.L.</t>
  </si>
  <si>
    <t>RQ.OPE.1282</t>
  </si>
  <si>
    <t>AC.OPE.901</t>
  </si>
  <si>
    <t>Descarga de Residuos no peligrosos (RCD y madera en desuso) desde unidad FOTON VBB-840, en almacén Santa Anita 6,000.00 kg
Moly Cop  Adesur (Tralsa)</t>
  </si>
  <si>
    <t>PALOMINO DAVILA MARCOS ANTONIO</t>
  </si>
  <si>
    <t>RQ.OPE.1281</t>
  </si>
  <si>
    <t>OS 005-000666</t>
  </si>
  <si>
    <t>AC.OPE.902</t>
  </si>
  <si>
    <t xml:space="preserve">Recoleccion y transporte de residuos aprovechables (Bidones, Vidrio,Botas)  1,030.00 Kg
Alsur (Anta - Cusco) - Alm. Sachaca </t>
  </si>
  <si>
    <t>PAUCCARA CONDORI ALFREDO JULIAN</t>
  </si>
  <si>
    <t>OC 261</t>
  </si>
  <si>
    <t>EMPRESA YURA SRL</t>
  </si>
  <si>
    <t>RQ.OPE.1265</t>
  </si>
  <si>
    <t>OS 005-000658</t>
  </si>
  <si>
    <t>Acondicionado y carguio de residuos no peligrosos para almacén Villa (La Joya) a unidad HINO V9R-903 para disposición .
5,000.00 kg</t>
  </si>
  <si>
    <t>RQ.OPE.1272</t>
  </si>
  <si>
    <t>OS 005-000660</t>
  </si>
  <si>
    <t>AC.OPE.895</t>
  </si>
  <si>
    <t>Carguio de residuos aprovechables (46 ibc's) a unidad tercerizada en almacén 2 (sachaca) , para su envío a Lima 7,500.00 kg</t>
  </si>
  <si>
    <t>RQ.LOG.328</t>
  </si>
  <si>
    <t>Fabricación y pintado de base de Rotoplast en Almacén Villa Esperanza.</t>
  </si>
  <si>
    <t>RQ.GH.214</t>
  </si>
  <si>
    <t>Examen Preocupacional - Tony Vasquez Astocondor
Examen Preocupacional - Jose Huillca Cconsilla</t>
  </si>
  <si>
    <t>Accesorios Vehiculares: Compra de urea 6,67 Litros</t>
  </si>
  <si>
    <t>F105</t>
  </si>
  <si>
    <t>GRIFOS PEBSA S.A.</t>
  </si>
  <si>
    <t>Accesorios Vehiculares: Retén de cigüeñal posterior</t>
  </si>
  <si>
    <t>JLU REPRESENTACIONES E.I.R.L.</t>
  </si>
  <si>
    <t>Judith Serrano</t>
  </si>
  <si>
    <t>Gasohol Premiun Gal</t>
  </si>
  <si>
    <t>F135</t>
  </si>
  <si>
    <t>ESTACION DE SERVICIOS MI GRIFO S.R.L. - ESTACION MG S.R.L</t>
  </si>
  <si>
    <t>GLP (Galón)</t>
  </si>
  <si>
    <t>F136</t>
  </si>
  <si>
    <t>02 HabitacionesResidencial Uruguay Tacna Colaboradores: Ruben Bustamante/ Hefer Quispe</t>
  </si>
  <si>
    <t>JAHUIRA CALDERON HELGA DANITZA</t>
  </si>
  <si>
    <t>Uchumayo - Disposición (RS generales) - Innova Ambiental</t>
  </si>
  <si>
    <t>Uchumayo - Disposición (RS generales) - UCSM</t>
  </si>
  <si>
    <t>OC 262</t>
  </si>
  <si>
    <t>OC 263</t>
  </si>
  <si>
    <t>OC 265</t>
  </si>
  <si>
    <t>OC 264</t>
  </si>
  <si>
    <t>OC 248</t>
  </si>
  <si>
    <t>FA21</t>
  </si>
  <si>
    <t>AEROPUERTOS ANDINOS DEL PERU S.A.</t>
  </si>
  <si>
    <t>OC 194</t>
  </si>
  <si>
    <t>Compras desayuno de reunión jefes, coord con Asiri (marketing)</t>
  </si>
  <si>
    <t>GER</t>
  </si>
  <si>
    <t>CRUZ QUISPE GREGORY RAYLE</t>
  </si>
  <si>
    <t xml:space="preserve">Disco de embrague </t>
  </si>
  <si>
    <t xml:space="preserve">Traslado a taller para recojo de unidad BKK-849
Alm. Sachaca - Av. Perú </t>
  </si>
  <si>
    <t xml:space="preserve">Traslado de consultores de marketing 
Gytres - Restaurant SULU </t>
  </si>
  <si>
    <t xml:space="preserve">Cambio de válvula de aire y revisión completa </t>
  </si>
  <si>
    <t>Elias Paco</t>
  </si>
  <si>
    <t>Créditos vehiculares N° 58 - Capital</t>
  </si>
  <si>
    <t>MITSUI AUTO FINANCE PERU S.A.</t>
  </si>
  <si>
    <t>Créditos vehiculares N° 58 - Intereses</t>
  </si>
  <si>
    <t>RQ.OPE.1284</t>
  </si>
  <si>
    <t>OS 005-000668</t>
  </si>
  <si>
    <t>AC.OPE.904</t>
  </si>
  <si>
    <t>Recolección y transporte de residuos no aprovechables (RSMNM)  2,230.00
Servicios Compartidos de Restaurante (Bembos) - Alm. 03 - Yanahuara</t>
  </si>
  <si>
    <t>HUAMANI MAMANI HUBER ANTHONY</t>
  </si>
  <si>
    <t>RQ.OPE.1287</t>
  </si>
  <si>
    <t>OS 005-000670</t>
  </si>
  <si>
    <t>AC.OPE.910</t>
  </si>
  <si>
    <t xml:space="preserve">Tendido de piedra chancada en ingresos de almacén Sachaca 10,000.00 kg - Minicargador </t>
  </si>
  <si>
    <t>RQ.OPE.1300</t>
  </si>
  <si>
    <t>OS 006-000160</t>
  </si>
  <si>
    <t>AC.OPE.ST.125</t>
  </si>
  <si>
    <t>SOAT / Vigencia 25/07/2025 - 25/07/2026</t>
  </si>
  <si>
    <t>LA POSITIVA VIDA SEGUROS Y REASEGUROS</t>
  </si>
  <si>
    <t>RQ.OPE.1280</t>
  </si>
  <si>
    <t>OS 006-000159</t>
  </si>
  <si>
    <t>AC.OPE.ST.124</t>
  </si>
  <si>
    <t xml:space="preserve">(01) Filtro de combustible 
(01) Filtro de aceite
(08) Mobil delvac </t>
  </si>
  <si>
    <t>TRENTO MULTISERVICIOS S.R.L.</t>
  </si>
  <si>
    <t>Mantenimiento de tolva
Jr. Pachacutec (Cerro colorado) - Alm. Sachaca</t>
  </si>
  <si>
    <t>Uchumayo - traslado (res. peligrosos desde Sachaca - La Joya) - Gytres</t>
  </si>
  <si>
    <t>Uchumayo - venta (res. aprovechables-leña) - Cristian de la flor</t>
  </si>
  <si>
    <t>El Edén - venta de leña - Cristian de la flor</t>
  </si>
  <si>
    <t>El Edén - compra de frascos de vidrio - Alsur</t>
  </si>
  <si>
    <t>RQ.OPE.1277</t>
  </si>
  <si>
    <t>AC.OPE.914</t>
  </si>
  <si>
    <t xml:space="preserve">Carguio de residuos no aprovechables (RSMNM) a unidad FOTON VBB-840 para disposición 3,000.00 Kg
Innova Ambiental  (Chilca) </t>
  </si>
  <si>
    <t>MGM MONTACARGAS &amp; GRUAS S.A.C.</t>
  </si>
  <si>
    <t>Uchumayo - Capacitacion - Cosapi</t>
  </si>
  <si>
    <t>Uchumayo - Servicio (RS peligrosos) - FLsmith La Joya</t>
  </si>
  <si>
    <t>SRB km 48 - Servicio (RS peligrosos) - FLsmith La Joya</t>
  </si>
  <si>
    <t>SRB km 48 - Servicio (RS generales) - Cosapi</t>
  </si>
  <si>
    <t>Uchumayo - Servicio (RS generales) - Cosapi Tia Maria</t>
  </si>
  <si>
    <t>RQ.OPE.1278</t>
  </si>
  <si>
    <t>AC.OPE.916</t>
  </si>
  <si>
    <t>Carguio de residuos no aprovechables (RSMNM) a unidad FOTON VBB-840 para disposición 1,500.00 kg
Innova Ambiental  (Chilca)</t>
  </si>
  <si>
    <t>uchumayo-disposicion(no aprovechables)-INNOVA</t>
  </si>
  <si>
    <t>uchumayo-disposicion (no aprovechables)-INNOVA</t>
  </si>
  <si>
    <t>Alsa - disposicion (res. no aprovechables) -Innova</t>
  </si>
  <si>
    <t>Alsa - servicio (res. no aprovechables) - UCSM</t>
  </si>
  <si>
    <t>matarani-servicio (no aprovechables)-pesquera diamante</t>
  </si>
  <si>
    <t>uchumayo-servicio (no aprovechables)-pesquera diamante</t>
  </si>
  <si>
    <t>matarani-servicio-(no aprovechables)-flsmith(matarani)</t>
  </si>
  <si>
    <t>matarani-servicio(no aprovechables)-flsmith(matarani)</t>
  </si>
  <si>
    <t>Zed Matarani - compra (res. aprovechables - viruta metálica) - Flsmith (Matarani)</t>
  </si>
  <si>
    <t>ZONA ESPECIAL DE DESARROLLO ZED MATARANI</t>
  </si>
  <si>
    <t>Zed Matarani - servicio (RES. no aprovechables) - Flsmith(matarani)</t>
  </si>
  <si>
    <t>Entrega de muestras : Alm. 01 - Hospital (Pampilla)
Compra comida gato: Hospital - Makro
Recojo doc. Olva: Makro - Olva (Av. Parra) - Alm. 01</t>
  </si>
  <si>
    <t>Recojo de Epps (pago encomienda)</t>
  </si>
  <si>
    <t>F399</t>
  </si>
  <si>
    <t>TURISMO INTERNACIONAL PALOMINO S.A.C.</t>
  </si>
  <si>
    <t>Anthony Huamani</t>
  </si>
  <si>
    <t>Uchumayo - servicio (res. no Aprovechables) en Pesquera Diamante (Mollendo)</t>
  </si>
  <si>
    <t>Matarani - servicio (res. no Aprovechables) en Pesquera Diamante (Mollendo)</t>
  </si>
  <si>
    <t>Uchumayo - servicio (aprovechables) - Moly Cop (traslado de unidad)</t>
  </si>
  <si>
    <t>Uchumayo - servicio (saneamiento ambiental) - Flsmidth (La joya)</t>
  </si>
  <si>
    <t>Alsa - servicio ( res. no aprovechables) - Bembos (Yanahuara)</t>
  </si>
  <si>
    <t>compra de gaseosa - servicio en Flsmidth la joya</t>
  </si>
  <si>
    <t>Recojo de Epps
Alm. Sachaca - Avelino - Transp. Palomino - Alm. Sachaca</t>
  </si>
  <si>
    <t>Comida de gatos 9kg  - Aprob. Gleen Ponce</t>
  </si>
  <si>
    <t>FA05</t>
  </si>
  <si>
    <t>MAKRO SUPERMAYORISTA S.A.</t>
  </si>
  <si>
    <t xml:space="preserve">Reparación tolva (recojo de camioneta)
Alm. Sachaca - Jr. Libertad </t>
  </si>
  <si>
    <t>RQ.COM.357</t>
  </si>
  <si>
    <t>AC.COM.098</t>
  </si>
  <si>
    <t>Constatación notarial por destrucción de productos 
Cliente: Servicios compartidos (Bembos)</t>
  </si>
  <si>
    <t>LINARES RIVEROS MIGUEL ANGEL</t>
  </si>
  <si>
    <t xml:space="preserve">Regulación de frenos </t>
  </si>
  <si>
    <t xml:space="preserve">Herramientas (ebert)
(01) broca 1/4 , (01) Broca 5/16, Broca 3/16 (01), (01) 100 arandela plana, (01) 5 doc tarugo autorroscante, (01) 5 doc autorroscante, (01) 4 doc tarugo azul autorroscante, (01) broca 3/16 </t>
  </si>
  <si>
    <t>DISTRIBUCIONES Y MULTISERVICIOS COROPUNA E.I.R.L.</t>
  </si>
  <si>
    <t>RQ.OPE.1184</t>
  </si>
  <si>
    <t>OS 006-000161</t>
  </si>
  <si>
    <t>AC.OPE.ST.126</t>
  </si>
  <si>
    <t>(01) Plato opresor y collarin de embrague
(01) Insumos (grasa, lijas y solventes de limpieza)</t>
  </si>
  <si>
    <t>CLUB PREMIUM AUTOMOTRIZ S.R.L.</t>
  </si>
  <si>
    <t xml:space="preserve">Servicio de cambio de kit de embrague </t>
  </si>
  <si>
    <t>RQ.OPE.1263</t>
  </si>
  <si>
    <t>OS 006-000162</t>
  </si>
  <si>
    <t>AC.OPE.ST.127</t>
  </si>
  <si>
    <t xml:space="preserve">Equipo de GPS teltonika fmb 920 </t>
  </si>
  <si>
    <t xml:space="preserve">360 GPS S.A.C. </t>
  </si>
  <si>
    <t>Servicio de plataforma 360 corporativo profesional plan anual 21/07/2025 al 21/07/2026</t>
  </si>
  <si>
    <t>OC 276</t>
  </si>
  <si>
    <t>OC 277</t>
  </si>
  <si>
    <t>OC 278</t>
  </si>
  <si>
    <t>OC 279</t>
  </si>
  <si>
    <t>OC 280</t>
  </si>
  <si>
    <t>OC 275</t>
  </si>
  <si>
    <t>OC 274</t>
  </si>
  <si>
    <t>OC 273</t>
  </si>
  <si>
    <t>OC 272</t>
  </si>
  <si>
    <t>OC 267</t>
  </si>
  <si>
    <t>OC 269</t>
  </si>
  <si>
    <t>OC 270</t>
  </si>
  <si>
    <t>OC 271</t>
  </si>
  <si>
    <t>OC 266</t>
  </si>
  <si>
    <t>Villa El Salvador - disposición (peligrosos) - Kanay (Chilca)</t>
  </si>
  <si>
    <t>F207</t>
  </si>
  <si>
    <t>Punta Negra - disposición (peligrosos) - Kanay ( Chilca)</t>
  </si>
  <si>
    <t>Villa El Salvador - disposición (res.generales) - Innova (Chilca)</t>
  </si>
  <si>
    <t>Punta negra - disposición (Res.generales) -Innova (Chilca)</t>
  </si>
  <si>
    <t>F604</t>
  </si>
  <si>
    <t>Compartir en Villa Esperanza
Actividad: Carguio de chatarra y alambrón (gaseosa, queque  y jugo)</t>
  </si>
  <si>
    <t>MINIMARKET LAS BERMUDAS E.I.R.L.</t>
  </si>
  <si>
    <t>RQ.OPE.1269</t>
  </si>
  <si>
    <t>AC.OPE.915</t>
  </si>
  <si>
    <t xml:space="preserve">Carguio de residuos peligrosos a unidad FOTON VBB-840 para disposición 2,198.00 kg
Kanay  (Chilca) </t>
  </si>
  <si>
    <t>RQ.OPE.1301</t>
  </si>
  <si>
    <t>OS 005-000669</t>
  </si>
  <si>
    <t>AC.OPE.905</t>
  </si>
  <si>
    <t>Acondicionado y carguio de residuos peligrosos para Almacén 03 (Yanahuara) a unidad tercerizada para disposición
8,000.00 kg</t>
  </si>
  <si>
    <t>RQ.OPE.1290</t>
  </si>
  <si>
    <t>AC.OPE.911</t>
  </si>
  <si>
    <t>Carguio de residuos aprovechables (galletas en sacas Big bag ) a unidad tercerizada en almacén Sachaca, para venta 
3,500.00 kg</t>
  </si>
  <si>
    <t>RQ.OPE.1295</t>
  </si>
  <si>
    <t>AC.OPE.908</t>
  </si>
  <si>
    <t>Carguio de residuos aprovechables a unidad tercerizada en almacén Yanahuara, para venta 
Acondicionamiento  y pesado de residuos de cliente: Bembos
5,000.00 kg</t>
  </si>
  <si>
    <t>RQ.OPE.1298</t>
  </si>
  <si>
    <t>AC.OPE.907</t>
  </si>
  <si>
    <t xml:space="preserve">Carguio de residuos no aprovechables (RSMNM) a unidad FOTÓN BKL-739, en almacén Yanahuara, proveniente de Cliente Bembos para disposición 
Innova Ambiental 2,240.00 kg </t>
  </si>
  <si>
    <t>RQ.OPE.1299</t>
  </si>
  <si>
    <t>AC.OPE.906</t>
  </si>
  <si>
    <t>Carguio de residuos no peligrosos a unidad BKL-739 en almacén Yanahuara  para disposición
Innova Ambiental 3,500.00 kg</t>
  </si>
  <si>
    <t>Juber Monteza</t>
  </si>
  <si>
    <t>Uchumayo - servicio (res. peligrosos) - Flsmidth (Matarani)</t>
  </si>
  <si>
    <t>Matarani - servicio (res. peligrosos) - Flsmidth (Matarani)</t>
  </si>
  <si>
    <t>F112</t>
  </si>
  <si>
    <t>ZED Matarani - servicio (res. peligrosos) - Flsmidth (Matarani)</t>
  </si>
  <si>
    <t>Uchumayo - servicio (res. generales) - Alsur</t>
  </si>
  <si>
    <t>El EdÃ©n - servicio (RSMNM) - Flsmidth (La Joya)</t>
  </si>
  <si>
    <t>El Eden KM 48 - servicio (RS Peligrosos) -FLSMITH La Joya</t>
  </si>
  <si>
    <t xml:space="preserve">Transporte de personal de la Joya - Alm. Sachaca
Reunión y capacitación de urgencia con Gerencia </t>
  </si>
  <si>
    <t>RQ.COM.359</t>
  </si>
  <si>
    <t xml:space="preserve">Recolección y transporte de residuos aprovechables (vidrio) para envío a Lima 
Cliente: Santos Chavarria </t>
  </si>
  <si>
    <t>APAZA MENDOZA GIAN FRANCO</t>
  </si>
  <si>
    <t>Mantenimiento Correctivo: Soldadura de la caja de herramientas</t>
  </si>
  <si>
    <t>RODRIGUEZ PUTAPAÑA JUAN LUIS</t>
  </si>
  <si>
    <t>OC 284</t>
  </si>
  <si>
    <t>RQ.GH.215</t>
  </si>
  <si>
    <t>Examen Preocupacional - Romario Tinuco Torres</t>
  </si>
  <si>
    <t>OC 283</t>
  </si>
  <si>
    <t>OC 282</t>
  </si>
  <si>
    <t>RQ.GH.216</t>
  </si>
  <si>
    <t xml:space="preserve">Examen Preocupacional - Miguel Abarca Apfata
Examen Preocupacional - Juan Benji Tagle Lazarte </t>
  </si>
  <si>
    <t>OC 281</t>
  </si>
  <si>
    <t>RQ.GH.217</t>
  </si>
  <si>
    <t xml:space="preserve">Examen Preocupacional - Oscar Pacheco Canales </t>
  </si>
  <si>
    <t>F100</t>
  </si>
  <si>
    <t>Pesaje de residuos peligrosos
Cliente: Cosapi (Tía Maria}</t>
  </si>
  <si>
    <t>Pesaje de RSMNM
Cliente: Cosapi (Tía Maria}</t>
  </si>
  <si>
    <t>RQ.SIG.031</t>
  </si>
  <si>
    <t>AC.SIG.013</t>
  </si>
  <si>
    <t>Servicio de actualización de la matriz de requisitos legales (Seguimiento y boletin informativo)</t>
  </si>
  <si>
    <t>E QUELLE E.I.R.L.</t>
  </si>
  <si>
    <t>RQ.GH.218</t>
  </si>
  <si>
    <r>
      <t>Servicio de actualización de la matriz de requisitos legales (Seguimiento y boletin informativo)</t>
    </r>
    <r>
      <rPr>
        <i/>
        <sz val="9"/>
        <color theme="1"/>
        <rFont val="Aptos Narrow"/>
        <family val="2"/>
        <scheme val="minor"/>
      </rPr>
      <t xml:space="preserve"> - Aprob. Gerencia</t>
    </r>
  </si>
  <si>
    <t>VEMINS SERVICIOS GASTRONOMICOS E.I.R.L.</t>
  </si>
  <si>
    <t>OC 243</t>
  </si>
  <si>
    <t>OC 1686</t>
  </si>
  <si>
    <t xml:space="preserve">Pasaje de Villa Esperanza - Alm. Sachaca 
Almuerzo 
Atención psicológica,  Angel Flores </t>
  </si>
  <si>
    <t xml:space="preserve">Roy Ramos </t>
  </si>
  <si>
    <t>Envio de documentos  a Lima (Alquimodul y Santa Anita)</t>
  </si>
  <si>
    <t>Envios y entregas de documentos 
Alm. Huaranguillo - Olva Courier - Carmen Inmuebles - UTP - Aeropuerto Arequipa
Empresa Yura - ISSA - DCR - Alm. Huaranguillo</t>
  </si>
  <si>
    <t>RAMOS RIVAS ROY MARCIAL</t>
  </si>
  <si>
    <t xml:space="preserve">Valeria Jibaja </t>
  </si>
  <si>
    <t xml:space="preserve">Traslado para pago de cuota Compartamos 
Alm. Huaranguillo - Avelino </t>
  </si>
  <si>
    <t>JIBAJA RONDON VALERIA NICOLLE</t>
  </si>
  <si>
    <t>LONCCOS Y CCALAS S.A.C.</t>
  </si>
  <si>
    <t>RQ.COM.358</t>
  </si>
  <si>
    <t xml:space="preserve">Recolección y transporte de residuos aprovechables (cajas de cartón) para descarga en La Victoria (nicolas Ayllon)  </t>
  </si>
  <si>
    <t>RQ.OPE.1318</t>
  </si>
  <si>
    <t>OS 005-000683</t>
  </si>
  <si>
    <t>AC.OPE.929</t>
  </si>
  <si>
    <t>Recolección y transporte de Residuos no aprovechables (RSMNM)   1,860.00 kg
UCSM - Alm. La Joya</t>
  </si>
  <si>
    <t>RQ.OPE.1304</t>
  </si>
  <si>
    <t>OS 005-000675</t>
  </si>
  <si>
    <t>AC.OPE.922</t>
  </si>
  <si>
    <t>Recolección y transporte de residuos aprovechables (chatarra metálica - viruta)  Flsmidth S.A.C. (Matarani)  - Almacén Villa Esperanza  2,280.00 Kg</t>
  </si>
  <si>
    <t>OS 005-000682</t>
  </si>
  <si>
    <t>AC.COM.168</t>
  </si>
  <si>
    <t xml:space="preserve">Recolección, transporte y venta de residuos aprovechables (vidrio en sacas) 
Santos Chavarria vega EIRL  13,770.00 kg </t>
  </si>
  <si>
    <t>RQ.OPE.1307</t>
  </si>
  <si>
    <t>OS 005-000676</t>
  </si>
  <si>
    <t>AC.OPE.923</t>
  </si>
  <si>
    <t xml:space="preserve">Recolección, tansporte y venta de residuos aprovechables (alambron) 
Inversiones WJM  S.A.C.1,720.00 kg  </t>
  </si>
  <si>
    <t xml:space="preserve">Compartir en Villa Esperanza
Aprob. Diego Mamani y Gleen Ponce </t>
  </si>
  <si>
    <t>Pesaje residuos aprovechables y peligrosos
Cliente: Cosapi (Tia María)
FS: 001-4808</t>
  </si>
  <si>
    <t>Pesaje residuos aprovechables y peligrosos
Cliente: Cosapi (Tia María)
FS: 001-4809</t>
  </si>
  <si>
    <t>Refrigerio para capacitación por consultor Externo y gerencia
(02) Fantas 3 Lts.
(02) Inka Cola 3 Lts.
(01) Vasos
galletas wafer y ritz</t>
  </si>
  <si>
    <t>RQ.OPE.1303</t>
  </si>
  <si>
    <t>OS 005-000674</t>
  </si>
  <si>
    <t>AC.OPE.921</t>
  </si>
  <si>
    <t xml:space="preserve">Transporte de residuos no aprovechables (varios) 6,000.00 Kg.
Almacén Yanahuara - Almacén La Joya </t>
  </si>
  <si>
    <t>RQ.STI.095</t>
  </si>
  <si>
    <t xml:space="preserve">Corrección de problema detectado en Aplicativo gytres
Brandon Luis Llerena Urday </t>
  </si>
  <si>
    <t>STI</t>
  </si>
  <si>
    <t>LLERENA URDAY BRANDON LUIS</t>
  </si>
  <si>
    <t>OC 0298</t>
  </si>
  <si>
    <t>OC 0297</t>
  </si>
  <si>
    <t>OC 0296</t>
  </si>
  <si>
    <t>OC 291</t>
  </si>
  <si>
    <t>APMINAC PULPERA S.A.</t>
  </si>
  <si>
    <t>OC 0268</t>
  </si>
  <si>
    <t>OC 0286</t>
  </si>
  <si>
    <t>OC 0259</t>
  </si>
  <si>
    <t>RQ.GH.219</t>
  </si>
  <si>
    <t>Examen Preocupacional - Emiliano Montenegro Lopez
Examen Preocupacional - Joel Quispe Prieto
Examen Preocupacional - Hefer Quintanilla Rivera</t>
  </si>
  <si>
    <t>RQ.LOG.337</t>
  </si>
  <si>
    <t>Compra de galleta para perro en Villa Esperanza</t>
  </si>
  <si>
    <t>Recojo de documentos
22/07 Alm. 01 - Olva (Av. Parra)
30/07 Alm. 01 - Olva (Av. Parra)</t>
  </si>
  <si>
    <t>Movilidad varios 01/07</t>
  </si>
  <si>
    <t>Movilidad varios 02/07</t>
  </si>
  <si>
    <t>Movilidad varios 04/07</t>
  </si>
  <si>
    <t>Movilidad varios 09/07</t>
  </si>
  <si>
    <t>Movilidad varios 10/07</t>
  </si>
  <si>
    <t>Movilidad varios 11/07</t>
  </si>
  <si>
    <t>Movilidad varios 14/07</t>
  </si>
  <si>
    <t>Movilidad varios 16/07</t>
  </si>
  <si>
    <t>Movilidad varios 17/07</t>
  </si>
  <si>
    <t>Movilidad varios 18/07</t>
  </si>
  <si>
    <t>Movilidad varios 21/07</t>
  </si>
  <si>
    <t>Movilidad varios 22/07</t>
  </si>
  <si>
    <t>Sergio Ordoñez</t>
  </si>
  <si>
    <t>Visita técnica a carpinterias para revalorización
Alm. Sachaca Marino Melgar - Av. Jesus 407 - Alm. Sachaca</t>
  </si>
  <si>
    <t>ORDOÑEZ CORNEJO SERGIO RAUL</t>
  </si>
  <si>
    <t>Transporte para depósitos RxH Julio 
Alm. Sachaca - Bcp (Saga Av. Ejército) - Alm. Sachaca</t>
  </si>
  <si>
    <t>PARI RODRIGUEZ KAROL LICET</t>
  </si>
  <si>
    <t>RQ.OPE.1302</t>
  </si>
  <si>
    <t>OS 005-000673</t>
  </si>
  <si>
    <t>AC.OPE.920</t>
  </si>
  <si>
    <t>Recolección y transporte de Residuos no aprovechables (varios)   945.00 kg
La Iberica - Alm. Yanahuara</t>
  </si>
  <si>
    <t>RQ.OPE.1169</t>
  </si>
  <si>
    <t>OS 006-000163</t>
  </si>
  <si>
    <t>AC.OPE.ST.128</t>
  </si>
  <si>
    <t>Reforzado y soldadura de las uñas del montacargas</t>
  </si>
  <si>
    <t>GONZALES CABRERA JUAN MIGUEL</t>
  </si>
  <si>
    <t>RQ.OPE.1310</t>
  </si>
  <si>
    <t>Acondicionado  y carguio de residuos peligrsosos a unidad FOTON VDJ-872 en almacén Yanahuara  para disposición
Innova Ambiental 1,000.00 kg</t>
  </si>
  <si>
    <t>RQ.OPE.1309</t>
  </si>
  <si>
    <t>OS 005-000678</t>
  </si>
  <si>
    <t>AC.OPE.925</t>
  </si>
  <si>
    <t>Recoleccion y transporte de residuos aprovechables (envases vacíos varios)  600.00 Kg
Flsmidth - Alm. La Joya</t>
  </si>
  <si>
    <t>OC 299</t>
  </si>
  <si>
    <t>OC 300</t>
  </si>
  <si>
    <t>OC 301</t>
  </si>
  <si>
    <t>OC 302</t>
  </si>
  <si>
    <t>OC 303</t>
  </si>
  <si>
    <t>OC 304</t>
  </si>
  <si>
    <t>OC 305</t>
  </si>
  <si>
    <t>Envío de doc. Por Olva
Alm. Sachaca - Olva (Av. Parra) - Alm. Sachaca</t>
  </si>
  <si>
    <t xml:space="preserve">Supervision de actividades MolyCop
Traslado en bus La Joya- Grifo de Volvo - Alm. Sachaca </t>
  </si>
  <si>
    <t>OC 295</t>
  </si>
  <si>
    <t>OC 294</t>
  </si>
  <si>
    <t>OC 306</t>
  </si>
  <si>
    <t>Max- D Diesel B5 S50 UV</t>
  </si>
  <si>
    <t>F864</t>
  </si>
  <si>
    <t>COESTI S.A.</t>
  </si>
  <si>
    <t>F867</t>
  </si>
  <si>
    <t>GLP (Galón) - AUDI BDQ-458</t>
  </si>
  <si>
    <t>F865</t>
  </si>
  <si>
    <t xml:space="preserve">Disposición de Residuos Peligrosos-Julio </t>
  </si>
  <si>
    <t>INNOVA AMBIENTAL S.A.</t>
  </si>
  <si>
    <t>Disposición de Residuos No Aprovechables -Julio.(La Joya)</t>
  </si>
  <si>
    <t>Internet - Agosto</t>
  </si>
  <si>
    <t>RQ.OPE.1315</t>
  </si>
  <si>
    <t>OS 006-000165</t>
  </si>
  <si>
    <t>AC.OPE.ST.130</t>
  </si>
  <si>
    <t>SOAT / Vigencia 07/08/2025 - 07/08/2026</t>
  </si>
  <si>
    <t>RQ.OPE.1317</t>
  </si>
  <si>
    <t>OS 006-000164</t>
  </si>
  <si>
    <t>AC.OPE.ST.129</t>
  </si>
  <si>
    <t>Rectificación viselado y soldadura de tunel
chumacera de cardan
estoperas de rodaje trasero</t>
  </si>
  <si>
    <t>QUERALES RIVERO ELVIS ENRIQUE</t>
  </si>
  <si>
    <t>Mano de obra desmontaje y montaje del tren trasero, mantenimiento a los rodajes en general y frenos</t>
  </si>
  <si>
    <t>RQ.OPE.1328</t>
  </si>
  <si>
    <t>OS 005-000684</t>
  </si>
  <si>
    <t>Recolección, transporte y disposición de residuos no aprovechables.
Alm. La Joya - Innova Ambiental SAC 16,620.00 Kg.</t>
  </si>
  <si>
    <t>GRUPO TERAN S.A.C</t>
  </si>
  <si>
    <t>RQ.GH.208</t>
  </si>
  <si>
    <t>SCTR - Salud.</t>
  </si>
  <si>
    <t>LA POSITIVA S.A. ENTIDAD PRESTADORA DE SALUD</t>
  </si>
  <si>
    <t>SCTR - Pensión</t>
  </si>
  <si>
    <t xml:space="preserve">Sehuro Vida Ley </t>
  </si>
  <si>
    <t>F050</t>
  </si>
  <si>
    <t>PACIFICO COMPAÑIA DE SEGUROS Y REASEGUROS</t>
  </si>
  <si>
    <t>Visita técnica a UNAS y recolección de residuos en COSAPI  FS. 001-4835
Peaje Uchumayo - Arequipa ( regreso)</t>
  </si>
  <si>
    <t>Visita técnica a UNSA y recolección de residuos en COSAPI  FS. 001-4835
Peaje Uchumayo - Arequipa (ida)</t>
  </si>
  <si>
    <t xml:space="preserve">Envío de manifiestos a Lima </t>
  </si>
  <si>
    <t>F549</t>
  </si>
  <si>
    <t>Recolección y ransporte de RSMNM
Cliente: La Ibérica</t>
  </si>
  <si>
    <t xml:space="preserve">Traslado La Joya - Aqp (recolección y transporte de res. Peligrosos)
Cliente: Cosapi </t>
  </si>
  <si>
    <t>Pesaje residuos peligrosos
Cliente: Cosapi</t>
  </si>
  <si>
    <t xml:space="preserve">Por esfuerzo en la agilización de doc. En siste. Nextsis y actas de compromiso de entrega de Epps . Aprob: Gregory Cruz 
(03) Almuerzos , para personal de logística </t>
  </si>
  <si>
    <t>SALCEDO ARMUTO DE DELGADO BENIGNA</t>
  </si>
  <si>
    <t xml:space="preserve">Recojo de vinil para botellón
Mariano Melgar - Alm. Sachaca </t>
  </si>
  <si>
    <t>RODRIGUEZ GALLEGOS ALISON NATIVIDAD</t>
  </si>
  <si>
    <t>RQ.STI.096</t>
  </si>
  <si>
    <t xml:space="preserve">Revisión y correción de problema de acceso al adm del aplicativo Gytres
Capacitación para agregar usuarios, resetear y eliminar </t>
  </si>
  <si>
    <t>uchumayo -compra ( residuos-aprovechables madera) granja rinconada del sur-( la joya )</t>
  </si>
  <si>
    <t>uchumayo -compra ( residuos-aprovechables madera) granja rinconada del sur ( la joya)</t>
  </si>
  <si>
    <t>uchumayo -disposición (residuos- no aprovechables) innova ambiental ( la joya)</t>
  </si>
  <si>
    <t>uchumayo -compra (residuos-aprovechables chatarra metálica )-granja rinconada del sur (la joya )</t>
  </si>
  <si>
    <t>uchumayo- traslado (residuos- aprovechables chatarra metálica) gytres ( la joya)</t>
  </si>
  <si>
    <t>uchumayo - traslado (residuos-aprovechables chatarra metálica )gytres (La joya )</t>
  </si>
  <si>
    <t>uchumayo-compra (residuos- aprovechables chatarra metálica) granja rinconada del sur ( la joya )</t>
  </si>
  <si>
    <t>Camana - traslado y disposición (residuos -peligrosos)- kanay Chilca (lima)</t>
  </si>
  <si>
    <t>FG01</t>
  </si>
  <si>
    <t>Jahuay - transporte y disposición (residuos-peligrosos) - kanay Chilca (lima)</t>
  </si>
  <si>
    <t>F204</t>
  </si>
  <si>
    <t>CONCESIONARIA VIAL DEL PERU S.A</t>
  </si>
  <si>
    <t>Punta negra - traslado( contenedores de residuos) - gytres santa anita ( lima)</t>
  </si>
  <si>
    <t>Villa el Salvador - compra (envases vacios) - Campo Limpio (chincha )</t>
  </si>
  <si>
    <t>F226</t>
  </si>
  <si>
    <t>Chilca - compra (envases vacios) - Campo Limpio (chincha )</t>
  </si>
  <si>
    <t>Ica- compra (envases vacios) - Campo Limpio (chincha )</t>
  </si>
  <si>
    <t>F301</t>
  </si>
  <si>
    <t>Nazca - transporte (residuos- aprovechables envases vacios) - Gytres (Arequipa )</t>
  </si>
  <si>
    <t>A3NA2P</t>
  </si>
  <si>
    <t>PROVIAS NACIONAL</t>
  </si>
  <si>
    <t>Yauca - transporte (residuos-aprovechables envases vacios) - Gytres (Arequipa)</t>
  </si>
  <si>
    <t>A3YA1P</t>
  </si>
  <si>
    <t>Atico - traslado (residuos - aprovechables envases vacios) - Gytres (Arequipa)</t>
  </si>
  <si>
    <t>A3AT1P</t>
  </si>
  <si>
    <t>Camana- traslado( residuos- aprovechables envases vacios) - Gytres (Arequipa )</t>
  </si>
  <si>
    <t>FA02</t>
  </si>
  <si>
    <t>Uchumayo - traslado (residuos-aprovechables envases vacios) - gytres (Arequipa )</t>
  </si>
  <si>
    <t>Uchumayo - compra ( residuos-aprovechables) - Granja rinconada del sur (la joya )</t>
  </si>
  <si>
    <t>Uchumayo - compra (residuos-aprovechables) granja rinconada del sur (la joya)</t>
  </si>
  <si>
    <t>Uchumayo - servicio (res. peligrosos) -Flsmidth (la joya)</t>
  </si>
  <si>
    <t>Uchumayo - servicio (res. peligrosos) - Flsmidth (La joya)</t>
  </si>
  <si>
    <t>Uchumayo - servicio (res. peligrosos) - MolyCop (Reactivos la Joya)</t>
  </si>
  <si>
    <t>F5211</t>
  </si>
  <si>
    <t>Uchumayo - disposición (res. no aprovechables) - Innova ambiental (La Joya)</t>
  </si>
  <si>
    <t>RET - venta (res. aprovechables) - Anyela (Alto libertad)*</t>
  </si>
  <si>
    <t>R.E.T. &amp; SAN S.R.L.</t>
  </si>
  <si>
    <t>La Molina- compra ( residuos- aprovechables envases vacios) - campo limpio ( chincha )</t>
  </si>
  <si>
    <t>YATACO FLORES JUAN DE DIOS</t>
  </si>
  <si>
    <t>El Eden- servicio( residuos- peligrosos) -Flsmidth (la joya)</t>
  </si>
  <si>
    <t>Alimentación: Desayuno (Atico)</t>
  </si>
  <si>
    <t>MOROCCO HUANCA DORIS</t>
  </si>
  <si>
    <t>Alimentación: Almuerzo (Atico)</t>
  </si>
  <si>
    <t>Alimentación: Cena (Atico)</t>
  </si>
  <si>
    <t>Alojamiento: Atico</t>
  </si>
  <si>
    <t>cochera (Atico)</t>
  </si>
  <si>
    <t>Alimentación: Desayuno (Chilca)</t>
  </si>
  <si>
    <t>Alimentación: Almuerzo (Chilca)</t>
  </si>
  <si>
    <t>Alimentación: Cena (Chilca)</t>
  </si>
  <si>
    <t>Somys -lavado (unidad V9R-903)</t>
  </si>
  <si>
    <t>HURTADO HUAMAN CARMINA AUDELIA</t>
  </si>
  <si>
    <t>Alimentación: Desayuno (Lima)</t>
  </si>
  <si>
    <t>Alimentación: Almuerzo (Lima)</t>
  </si>
  <si>
    <t>Alimentación: Cena (Lima)</t>
  </si>
  <si>
    <t>Alimentación Desayuno (Chincha)</t>
  </si>
  <si>
    <t>Alimentación: Almuerzo (Chincha)</t>
  </si>
  <si>
    <t>Cochera: Santa Anita ( Lima)</t>
  </si>
  <si>
    <t>PERUVIAN GROUP FREDAL S.A.C</t>
  </si>
  <si>
    <t>Alimentación: cena (Ica)</t>
  </si>
  <si>
    <t>Alojamiento (Ica)</t>
  </si>
  <si>
    <t>Cochera (Ica)</t>
  </si>
  <si>
    <t>Alimentación: Desayuno (Camana)</t>
  </si>
  <si>
    <t>MENDEZ MAMANI EDUARDO VICTOR GABRIEL</t>
  </si>
  <si>
    <t>RQ.OPE.1293</t>
  </si>
  <si>
    <t>AC.OPE.913</t>
  </si>
  <si>
    <t>Carguio de residuos peligrosos a unidad FOTON VBB-840 para disposición en Kanay  (Chilca) 
5,000.00 kg</t>
  </si>
  <si>
    <t>RQ.OPE.1324</t>
  </si>
  <si>
    <t>FALTA</t>
  </si>
  <si>
    <t>Carguio de residuos aprovechables (04 IBC's) a unidad HINO V9R-903 en almacén Marco 240.00 kg</t>
  </si>
  <si>
    <t>Descarga de residuos aprovechables (04 IBC's) a unidad HINO V9R-903 en almacén Marco 240.00 kg</t>
  </si>
  <si>
    <t>Uchumayo- compra (alambron)- Molycop (la joya)</t>
  </si>
  <si>
    <t>El Eden - compra (res. aprovechables viruta) -Flsmith(la joya)</t>
  </si>
  <si>
    <t>Compartir en Villa Esperanza
Actividad: Carguio de viruta, chatarra metálica, alambrón (gaseosa, jugo gloria (02), bizcocho (12))</t>
  </si>
  <si>
    <t>OC 313</t>
  </si>
  <si>
    <t>OC 312</t>
  </si>
  <si>
    <t>OC 311</t>
  </si>
  <si>
    <t>OC 310</t>
  </si>
  <si>
    <t>OC 309</t>
  </si>
  <si>
    <t>OC 308</t>
  </si>
  <si>
    <t xml:space="preserve">Traslados para cotizaciones de herramientas
Alm. Sachaca - Mariscal Castilla - Alm. Sachaca </t>
  </si>
  <si>
    <t>RQ.OPE.1327</t>
  </si>
  <si>
    <t>AC.OPE.918</t>
  </si>
  <si>
    <t>Descarga de residuos generales  de unidad tercerizada en almacén Marco 5,000.00 Kg</t>
  </si>
  <si>
    <t>RQ.OPE.1322</t>
  </si>
  <si>
    <t>OS 005-000680</t>
  </si>
  <si>
    <t>Acondicionamiento de residuos no peligrosos en Alm. Yanahuara 8,000.00 kg</t>
  </si>
  <si>
    <t>RQ.OPE.1311</t>
  </si>
  <si>
    <t>OS 005-000681</t>
  </si>
  <si>
    <t>Acondicionado y carguio de barrido de galletas para venta en alm. Yanahuara 4,000.00 kg</t>
  </si>
  <si>
    <t>RQ.OPE.1319</t>
  </si>
  <si>
    <t xml:space="preserve">Descarga y acondicionado de cilindros con aceites en Alm- Yanahuara </t>
  </si>
  <si>
    <t>RQ.COM.354</t>
  </si>
  <si>
    <t>AC.COM.171</t>
  </si>
  <si>
    <t xml:space="preserve">Recolección, tansporte y venta de residuos aprovechables (44 IBC's) 
Envases Carolina 2,160.00 kg </t>
  </si>
  <si>
    <t>EMPRESA DE TRANSPORTES DE CARGA COSISE S.A.C.</t>
  </si>
  <si>
    <t>OC 314</t>
  </si>
  <si>
    <t>Pesaje de residuos peligrosos
Cliente: La Iberica
FS: 001-4842</t>
  </si>
  <si>
    <t xml:space="preserve">Compra de Chip Entel
Alm. Sachaca - Av. Ejército - Alm. Sachaca </t>
  </si>
  <si>
    <t xml:space="preserve">Chip preparo Entel con recarga de 30 días (Ruben Bust.) </t>
  </si>
  <si>
    <t xml:space="preserve">Traslados para compra de laptops y accesorios
Alm. Sachaca - Muñoz Najar - Alm. Sachaca </t>
  </si>
  <si>
    <t>RQ.STI.097</t>
  </si>
  <si>
    <t xml:space="preserve">(04) Base para laptops -Genius plegable
(04) funda protectora de teclado </t>
  </si>
  <si>
    <t>ALEXANDER COMPUTER S.R.L. - ALECOM S.R.L.</t>
  </si>
  <si>
    <t xml:space="preserve">(03) Laptop Lenovo Core I5
(04) Mouse logitech </t>
  </si>
  <si>
    <t>GRUPO LAMH S.R.L.</t>
  </si>
  <si>
    <t>RQ.OPE.1336</t>
  </si>
  <si>
    <t>Compra matainsectos Baygon para la limpieza del Hino</t>
  </si>
  <si>
    <t>RQ.OPE.1340</t>
  </si>
  <si>
    <t xml:space="preserve">Actividad: Transporte de personal
Traslado de personal para inducción de seguridad en Minera Tia Maria para el cliente COSAPI </t>
  </si>
  <si>
    <t xml:space="preserve">Pesaje de RSMNM
Cliente:  Innova Ambiental </t>
  </si>
  <si>
    <t>Pesaje de residuos aprovechables (venta de cartón)
Cliente: ECASUR</t>
  </si>
  <si>
    <t>Luz -Julio</t>
  </si>
  <si>
    <t>S001</t>
  </si>
  <si>
    <t>SEAL</t>
  </si>
  <si>
    <t>RQ.OPE.1291</t>
  </si>
  <si>
    <t>OS 005-000679</t>
  </si>
  <si>
    <t>AC.OPE.789</t>
  </si>
  <si>
    <t xml:space="preserve">Recolección y Transporte de residuos peligrosos (cilindros vacíos) 
Proveedor: Campo Limpio (Ate)
Cliente: Miguel Huanuco </t>
  </si>
  <si>
    <t>RQ.OPE.1308</t>
  </si>
  <si>
    <t>OS 005-000691</t>
  </si>
  <si>
    <t>AC.OPE.924</t>
  </si>
  <si>
    <t xml:space="preserve">Recoleccion y transporte de residuos aprovechables (varios)  4,140.00 kg.
Alicorp - Alm. Sachaca </t>
  </si>
  <si>
    <t>UGARTE MENDOZA GREGORIO NACIANSENO</t>
  </si>
  <si>
    <t>OS 005-00090</t>
  </si>
  <si>
    <t>ANULADO</t>
  </si>
  <si>
    <t>RQ.OPE.1323</t>
  </si>
  <si>
    <t>RQ.OPE.1339</t>
  </si>
  <si>
    <t xml:space="preserve">Almacenaje de residuos generales en Almacén Marco 
Periodo : 15/06 al 15/07 </t>
  </si>
  <si>
    <t>RQ.COM.361</t>
  </si>
  <si>
    <t>OS 005-000689</t>
  </si>
  <si>
    <t>AC.COM.173</t>
  </si>
  <si>
    <t xml:space="preserve">Recolección, tansporte y venta de residuos aprovechables (90IBC's) Alm. Sachaca - Envases Carollina
Envases Carolina 5,400.00 kg </t>
  </si>
  <si>
    <t>RQ.COM.362</t>
  </si>
  <si>
    <t>Recolección, transporte y venta de residuos aprovechables (leña) 
Peru Arbor (JLByR)</t>
  </si>
  <si>
    <t>RQ.OPE.1314</t>
  </si>
  <si>
    <t>OS 006-000166</t>
  </si>
  <si>
    <t>AC.OPE.ST.131</t>
  </si>
  <si>
    <t xml:space="preserve">Filtro de aceite, filtro de combustible, juego de embolo, punto grasa, elemento friltro, liquido de freno, cambio de aceite </t>
  </si>
  <si>
    <t>F152</t>
  </si>
  <si>
    <t>CONCESIONARIOS AUTORIZADOS S.A.C.</t>
  </si>
  <si>
    <t>RQ.GH.222</t>
  </si>
  <si>
    <t>Selección de personal (02 ejecutivas comerciales)</t>
  </si>
  <si>
    <t xml:space="preserve">BEGAZO ARISPE CESAR JAVIER                                                                          </t>
  </si>
  <si>
    <t>Selección de personal (01 coordinador SIG)</t>
  </si>
  <si>
    <t>Selección de personal (01 asistente de sistemas TI)</t>
  </si>
  <si>
    <t xml:space="preserve">Evaluación psicológica (operario de limpieza) </t>
  </si>
  <si>
    <t>RQ.GH.221</t>
  </si>
  <si>
    <t xml:space="preserve">Examen Preocupacional - Johan leon Chavez 
Examen Preocupacional - yennifer Soto Montañez </t>
  </si>
  <si>
    <t>RQ.GH.224</t>
  </si>
  <si>
    <t>Examen Preocupacional - Brandon Saravia Rojas
Examen Preocupacional - Augusto Ruiz Torres</t>
  </si>
  <si>
    <t>RQ.GH.220</t>
  </si>
  <si>
    <t xml:space="preserve">Examen Preocupacional - Karly Gutierrez Aragon </t>
  </si>
  <si>
    <t>RQ.SSO.261</t>
  </si>
  <si>
    <t>Curso de inducción - Pesquera Diamante)
Convalidación curso MAPTEL</t>
  </si>
  <si>
    <t>ORGANIZACION IBEROAMERICANA DE SEGURIDAD</t>
  </si>
  <si>
    <t>RQ.STI.099</t>
  </si>
  <si>
    <t>AC.STI.043</t>
  </si>
  <si>
    <t>Servicio técnico - Impresora Konica Minolta BHC-224
Mantenimiento de unidad de imagen , magenta y cyan, unidad de registro, adf, unidad de escaner y duplex</t>
  </si>
  <si>
    <t>LA FERIA DEL SUR S.A.C.</t>
  </si>
  <si>
    <t>RQ.LOG.340</t>
  </si>
  <si>
    <t xml:space="preserve">(11) señaletica impreso en vinil
(02) señaletica octogono pare, siga, impreso en vinil
(01) señaletica impreso en vinil y pegada en base pvc
(02) señaletica impreso en vinil (prohibido estacionarse )
(02) señaletica impreso en vinil y pegada en base pvc (entrada y salida de camiones)
(36) rotulado de vinil en 2 colores, pegado sobre vase de pvc </t>
  </si>
  <si>
    <t>Uchumayo - Compra (Madera) - Flsmith La Joya</t>
  </si>
  <si>
    <t>Uchumayo - Compra (Madera) - FLsmith La Joya</t>
  </si>
  <si>
    <t>SRB km 48 - Compra (Madera) - FLsmith La Joya</t>
  </si>
  <si>
    <t>Uchumayo - Compra (cartón) - La Rinconada</t>
  </si>
  <si>
    <t>ALSA - Servicio (RS generales) - Carmen Inmobiliaria</t>
  </si>
  <si>
    <t>Matarani - Servicio (RS peligrosos) - FLsmith Matarani</t>
  </si>
  <si>
    <t>Uchumayo - Servicio (RS peligrosos) - FLsmith Matarani</t>
  </si>
  <si>
    <t>Uchumayo - Traslado - Villa Esperanza</t>
  </si>
  <si>
    <t>SRB km 48 - Servicio (Viruta) - FLsmith La Joya</t>
  </si>
  <si>
    <t>Uchumayo - Servicio (RS peligrosos) - Moly Cop</t>
  </si>
  <si>
    <t>Uchumayo - Inducción - Cosapi</t>
  </si>
  <si>
    <t>RQ.SSO.256</t>
  </si>
  <si>
    <t>(05) zapato de seguridad T:39
(06) zapato de seguridad T:40
(07) zapato de seguridad T:41
(07) zapato de seguridad T:42
(05) zapato de seguridad T:43
(06) zapato de seguridad T:44</t>
  </si>
  <si>
    <t>FERSEIND PERU S.A.C.</t>
  </si>
  <si>
    <t>RQ.SSO.237</t>
  </si>
  <si>
    <t xml:space="preserve">(30) Bandanas - cuelleras de algodón </t>
  </si>
  <si>
    <t>RQ.SSO.255</t>
  </si>
  <si>
    <t xml:space="preserve">(40) Barbiquejos con mentonera 
(20) Lentes de seguridad  
(40) Tapon de oído </t>
  </si>
  <si>
    <t>RQ.SSO.254</t>
  </si>
  <si>
    <t xml:space="preserve">(06) cascos de seguridad </t>
  </si>
  <si>
    <t>RQ.SSO.251</t>
  </si>
  <si>
    <t>(02) bloqueador solar (1lt)</t>
  </si>
  <si>
    <t>SAN FRANCISCO JR SAC</t>
  </si>
  <si>
    <t>El Eden - KM 48 Compra: Viruta Metalica FLSMITH (La Joya)</t>
  </si>
  <si>
    <t xml:space="preserve">FE02 </t>
  </si>
  <si>
    <t>El Eden - KM 48 Venta: Madera (Leña)PanaderÃ­a - KM 48</t>
  </si>
  <si>
    <t>Uchumayo Disposición: RS Generales Innova la Joya</t>
  </si>
  <si>
    <t>Uchumayo Villa Esperanza - Arequipa servicio de Mantenimiento preventivo</t>
  </si>
  <si>
    <t>Uchumayo servicio: RS Generales (Disposición)</t>
  </si>
  <si>
    <t>Uchumayo Compra : RS aprovechable (Cartón, Plastico Leña) - Alicorp</t>
  </si>
  <si>
    <t>Uchumayo.servicio: Disposición RS Generales Alsur</t>
  </si>
  <si>
    <t>Uchumayo.Servicio RS aprovechable (Madera)Alsur</t>
  </si>
  <si>
    <t>RQ.LOG.326</t>
  </si>
  <si>
    <t>OS 005-00686</t>
  </si>
  <si>
    <t>Instalación de muebles melamina en área Ssoma</t>
  </si>
  <si>
    <t>LOGAL GROUP AQP S.R.L.</t>
  </si>
  <si>
    <t>OC 315</t>
  </si>
  <si>
    <t>OC 316</t>
  </si>
  <si>
    <t>RQ.OPE.1332</t>
  </si>
  <si>
    <t>OS 005-000694</t>
  </si>
  <si>
    <t>AC.OPE.801</t>
  </si>
  <si>
    <t>Recoleccion y transporte de residuos aprovechables (viruta metálica) 3,380.00 Kg
Flsmidth (Matarani) - Alm. La Joya</t>
  </si>
  <si>
    <t>TRANSPORTES ALBERTO MAMANI E.I.R.L.</t>
  </si>
  <si>
    <t>Recolección, transporte y disposición de residuos no aprovechables.
Alm. La Joya - Innova Ambiental SAC 380.00 Kg.</t>
  </si>
  <si>
    <t>RQ.OPE.1331</t>
  </si>
  <si>
    <t>OS 005-00693</t>
  </si>
  <si>
    <t>Recolección y transporte de residuos aprovechables (Chatarra metálica).
Moly-Cop adesur S.A. (S.A.)  - Alm. Santa Anita 2,930.00 Kg</t>
  </si>
  <si>
    <t>Accesorios Vehiculares: Compra 7 spray de pintura para la carrocería</t>
  </si>
  <si>
    <t>LLAMO FLORES CARLOS MANUEL</t>
  </si>
  <si>
    <t>Accesorios Vehiculares: Compra de cintas de cono</t>
  </si>
  <si>
    <t>MAQUERA NAVEZ OSCAR NICANOR</t>
  </si>
  <si>
    <t>Servicios de monitoreo de cobranzas.
Cobranza blanca, experto y entrega de información - SICOM</t>
  </si>
  <si>
    <t>EQUIFAX PERU S.A.</t>
  </si>
  <si>
    <t>Ronald Guizado</t>
  </si>
  <si>
    <t>Guantes Badana Blanco x7</t>
  </si>
  <si>
    <t>GLOBAL PERLA´S CAR S.A.C.</t>
  </si>
  <si>
    <t>Envió de Documentos Olva (Juliaca)</t>
  </si>
  <si>
    <t>F353</t>
  </si>
  <si>
    <t>OLVA COURIER S.A.C.</t>
  </si>
  <si>
    <t>3 Vidrios y 1 Silicona Para la Ventana</t>
  </si>
  <si>
    <t>RODRIGUEZ ROJAS WILDER CARLOS</t>
  </si>
  <si>
    <t>01 Cera de piso y 100 Clavos 3/4 Para oficina</t>
  </si>
  <si>
    <t>002-2390</t>
  </si>
  <si>
    <t>Envió de Documentos Olva</t>
  </si>
  <si>
    <t>F352</t>
  </si>
  <si>
    <t>Guantes Badana Blanco x12</t>
  </si>
  <si>
    <t xml:space="preserve">Traslados a Clinica Sanna
Alm. Sachaca - Clínica Sanna - Alm. Sachaca </t>
  </si>
  <si>
    <t>Premios por charla contabilidad: Finanzas personales
(01) coca cola, (01) cuate, (01) cheetos , (01) nito</t>
  </si>
  <si>
    <t>GENOVEZ BERNO ESTEFANI ADRIANA</t>
  </si>
  <si>
    <t>Teléfono fijo trio - Julio /Arequipa 2</t>
  </si>
  <si>
    <t>S5AA</t>
  </si>
  <si>
    <t>TELEFONICA DEL PERU SAA</t>
  </si>
  <si>
    <t>RQ.STI.100</t>
  </si>
  <si>
    <t xml:space="preserve">Renovación de celulares operaciones/conductores
(14) Honor X7C </t>
  </si>
  <si>
    <t>F180</t>
  </si>
  <si>
    <t>AMERICA MOVIL PERU S.A.C.</t>
  </si>
  <si>
    <t>RQ.OPE.1333</t>
  </si>
  <si>
    <t>OS 005-000695</t>
  </si>
  <si>
    <t>Recolección, transporte y disposición de residuos no aprovechables.
Alm. La Joya - Innova Ambiental SAC 2,201.00 Kg.</t>
  </si>
  <si>
    <t>CONDORI SUPO PABLO VIRGILIO</t>
  </si>
  <si>
    <t>RQ.COM.277</t>
  </si>
  <si>
    <t>Compra sacas Big Bag de polipropileno para suministro a cliente TACONSER - Acondicionamiento y carguío de RCD</t>
  </si>
  <si>
    <t xml:space="preserve">Envío de sacas bigbag desde Puente Piedra a Moly Cop - Santa Anita </t>
  </si>
  <si>
    <t>Movilidad varios 25/07</t>
  </si>
  <si>
    <t>QUEQUE ANCO JORGE LUIS</t>
  </si>
  <si>
    <t>Movilidad varios 30/07</t>
  </si>
  <si>
    <t>Movilidad varios 01/08</t>
  </si>
  <si>
    <t>Movilidad varios 04/08</t>
  </si>
  <si>
    <t>Movilidad varios 05/08</t>
  </si>
  <si>
    <t>Movilidad varios 07/08</t>
  </si>
  <si>
    <t>Movilidad varios 08/08</t>
  </si>
  <si>
    <t>Pesaje de residuos peligrosos (no aprovechables)
Cliente: Cosapi
FS: 001-4835</t>
  </si>
  <si>
    <t xml:space="preserve">Revisión de Laptop Lima </t>
  </si>
  <si>
    <t>OC 289</t>
  </si>
  <si>
    <t>OC 288</t>
  </si>
  <si>
    <t>OC 287</t>
  </si>
  <si>
    <t>RQ.OPE.1330</t>
  </si>
  <si>
    <t>OS 005-000696</t>
  </si>
  <si>
    <t>AC.OPE.802</t>
  </si>
  <si>
    <t>Recoleccion y transporte de residuos aprovechables (alambron)  3,530.00 Kg
MolyCop  - Alm. La Joya</t>
  </si>
  <si>
    <t>RQ.OPE.1329</t>
  </si>
  <si>
    <t>OS 005-00697</t>
  </si>
  <si>
    <t>AC.OPE.903</t>
  </si>
  <si>
    <t xml:space="preserve">Recolección, tansporte y venta de residuos aprovechables (alambrón) Alm. Sachaca
Aleaciones Ferrosas y metálicas 1,690.00 kg </t>
  </si>
  <si>
    <t>RQ.COM.360</t>
  </si>
  <si>
    <t>Recolección, transporte y venta de residuos aprovechables (leña) 
Alm. Yanahuara - Mariano Melgar (Los Olivos)</t>
  </si>
  <si>
    <t>CRISTOBAL CARHUACHIN LEONCIO JOSE</t>
  </si>
  <si>
    <t xml:space="preserve">Recojo de doc. De Olva
Alm. Sachaca - Olva (Av. Parra)  - Alm. Sachaca </t>
  </si>
  <si>
    <t>RQ.SSO.262</t>
  </si>
  <si>
    <t xml:space="preserve">Inducciones externas  (Romario Tinuco y Nelson Quispe)
Cliente: Alicorp </t>
  </si>
  <si>
    <t>SERVICONSTRUYE S.A.C.</t>
  </si>
  <si>
    <t>Comisión: Pago de detraccion</t>
  </si>
  <si>
    <t>BANCO DE CREDITO DEL PERU</t>
  </si>
  <si>
    <t>Comisión: Giros y transferencias</t>
  </si>
  <si>
    <t>Comisión: tarjeta de débito</t>
  </si>
  <si>
    <t>Comisión: Telecredito</t>
  </si>
  <si>
    <t>Comisión: Cuenta corriente Ordinaria (Comisión + portes)</t>
  </si>
  <si>
    <t>FI01</t>
  </si>
  <si>
    <t>las lomas - compra de cartón - Lonccos y Ccalas</t>
  </si>
  <si>
    <t>las lomas - compra de plástico - Lonccos y Ccalas</t>
  </si>
  <si>
    <t>Patahuasi - servicio de residuos no aprovechables - Antilla Cooper Abancay</t>
  </si>
  <si>
    <t>F311</t>
  </si>
  <si>
    <t>alimentación: cena (2)</t>
  </si>
  <si>
    <t>alojamiento:IMATA</t>
  </si>
  <si>
    <t>cochera: IMATA</t>
  </si>
  <si>
    <t>Pichirhua - servicio de residuos no aprovechables - Antilla Cooper Abancay</t>
  </si>
  <si>
    <t>F412</t>
  </si>
  <si>
    <t>CARRETERA ANDINA DEL SUR S.A.C.</t>
  </si>
  <si>
    <t>alimentación:desayuno (2)</t>
  </si>
  <si>
    <t>alimentación: almuerzo (2)</t>
  </si>
  <si>
    <t>alimentación: cena: (2)</t>
  </si>
  <si>
    <t>alojamiento: Santa Rosa</t>
  </si>
  <si>
    <t>GUEVARA PEREZ MARIA</t>
  </si>
  <si>
    <t>cochera: Santa Rosa</t>
  </si>
  <si>
    <t>F411</t>
  </si>
  <si>
    <t>cochera: Oropesa - Cuzco</t>
  </si>
  <si>
    <t>alimentación: desayuno (2)</t>
  </si>
  <si>
    <t>alimentación:cena: (2)</t>
  </si>
  <si>
    <t>F314</t>
  </si>
  <si>
    <t>alojamiento:Oropesa - Cuzco</t>
  </si>
  <si>
    <t>alimentación:almuerzo (2)</t>
  </si>
  <si>
    <t>Uchumayo - servicio de residuos peligrosos y aprovechables - Moly-Cop</t>
  </si>
  <si>
    <t>El Eden - servicio de residuos RCD - UTP Planta Parra</t>
  </si>
  <si>
    <t>el Edén - servicio de RCD - UTP Planta Tacna y Arica</t>
  </si>
  <si>
    <t>lavado e higienizacion</t>
  </si>
  <si>
    <t>Uchumayo - servicio de residuos no aprovechables - Moly-Cop</t>
  </si>
  <si>
    <t>el Edén - servicio de residuos no aprovechables - UCSM</t>
  </si>
  <si>
    <t>Uchumayo - disposición y servicio - Innova y Moly-Cop</t>
  </si>
  <si>
    <t>Uchumayo - servicio - granjas del sur</t>
  </si>
  <si>
    <t>ALSA - servicio de residuos no aprovechables - la Católica</t>
  </si>
  <si>
    <t>Uchumayo - disposición de residuos peligrosos - Innova</t>
  </si>
  <si>
    <t>el Edén - servicio de residuos peligrosos - TECSUP</t>
  </si>
  <si>
    <t>el Edén - servicio de RAEE - TECSUP</t>
  </si>
  <si>
    <t>Uchumayo - compra de alambron y madera - Moly-Cop</t>
  </si>
  <si>
    <t>Uchumayo - compra de alambron - Moly-Cop</t>
  </si>
  <si>
    <t>RQ.STI.094</t>
  </si>
  <si>
    <t>Web Hosting
Proveedor: Bana Corporate Deluxe Unlimited SSD (24/07/2025 - 23/07/2026)</t>
  </si>
  <si>
    <t>Renovación dominio para gytres.com
29/07/25 al 28/07/26</t>
  </si>
  <si>
    <t>HOSTINGROUP S.A.C.</t>
  </si>
  <si>
    <t>Agua - Julio 2025</t>
  </si>
  <si>
    <t>S106</t>
  </si>
  <si>
    <t>SEDAPAL</t>
  </si>
  <si>
    <t>RQ.OPE.1334</t>
  </si>
  <si>
    <t>Cena (2) / Actividad:Recolección y transporte de residuos Peligrosos - Antilla Cooper - Apurimac</t>
  </si>
  <si>
    <t>CABANA VALDIVIA DAVID SALOMON</t>
  </si>
  <si>
    <t>Peaje - cañahuas (BKK849) / Actividad:Recolección y transporte de residuos Peligrosos - Antilla Cooper - Apurimac</t>
  </si>
  <si>
    <t>Alojamiento (2) / Actividad:Recolección y transporte de residuos Peligrosos - Antilla Cooper - Apurimac</t>
  </si>
  <si>
    <t>LAZARTE QUISPE ELVIS WALDIR</t>
  </si>
  <si>
    <t>Peaje - Pichirhua (BKK849) / Actividad:Recolección y transporte de residuos Peligrosos - Antilla Cooper - Apurimac</t>
  </si>
  <si>
    <t>Almuerzo (2) / Actividad:Recolección y transporte de residuos Peligrosos - Antilla Cooper - Apurimac</t>
  </si>
  <si>
    <t>RAMIREZ CARDENAS ARMANDO ANGEL</t>
  </si>
  <si>
    <t>Combustible (BKK-849) / Actividad:Recolección y transporte de residuos Peligrosos - Antilla Cooper - Apurimac</t>
  </si>
  <si>
    <t>SERVICENTRO SANTA MARTHA E.I.R.LTDA.</t>
  </si>
  <si>
    <t>Alojamiento - Oropesa / Actividad:Recolección y transporte de residuos Peligrosos - Antilla Cooper - Apurimac</t>
  </si>
  <si>
    <t>EB01</t>
  </si>
  <si>
    <t>SANCHEZ ORMACHEA MAGDALENA RAISA</t>
  </si>
  <si>
    <t>Desayuno - Pallpata (2) / Actividad:Recolección y transporte de residuos Peligrosos - Antilla Cooper - Apurimac</t>
  </si>
  <si>
    <t>Almuerzo - Anta (2) / Actividad:Recolección y transporte de residuos Peligrosos - Antilla Cooper - Apurimac</t>
  </si>
  <si>
    <t>Cena - Casinchihua (2) / Actividad:Recolección y transporte de residuos Peligrosos - Antilla Cooper - Apurimac</t>
  </si>
  <si>
    <t>Desayuno - Piscoya (2) / Actividad:Recolección y transporte de residuos Peligrosos - Antilla Cooper - Apurimac</t>
  </si>
  <si>
    <t>Cena - Anta (2) / Actividad:Recolección y transporte de residuos Peligrosos - Antilla Cooper - Apurimac</t>
  </si>
  <si>
    <t>Desayuno - Sicuani (2) / Actividad:Recolección y transporte de residuos Peligrosos - Antilla Cooper - Apurimac</t>
  </si>
  <si>
    <t>Almuerzo - Imata (2) / Actividad:Recolección y transporte de residuos Peligrosos - Antilla Cooper - Apurimac</t>
  </si>
  <si>
    <t>Alison Rodriguez</t>
  </si>
  <si>
    <t>OC 235</t>
  </si>
  <si>
    <t>FF03</t>
  </si>
  <si>
    <t>FLSMIDTH S.A.C.</t>
  </si>
  <si>
    <t>OC 293</t>
  </si>
  <si>
    <t>OC 292</t>
  </si>
  <si>
    <t>OC 146</t>
  </si>
  <si>
    <t>OC 145</t>
  </si>
  <si>
    <t>OC 234</t>
  </si>
  <si>
    <t>OC 325</t>
  </si>
  <si>
    <t>RQ.STI.102</t>
  </si>
  <si>
    <t>AC.STI.045</t>
  </si>
  <si>
    <t xml:space="preserve">Servicio de configuración y capacitación de software de control de asistencia (sistema biométrico) </t>
  </si>
  <si>
    <t>CHAHUA CACERES JEAN PIERRE</t>
  </si>
  <si>
    <t>Uchumayo - compra (res. aprovechables) Moly-Cop / servicio (res. peligrosos) - Flsmidth (la Joya)</t>
  </si>
  <si>
    <t>el Eden - servicio de residuos peligrosos - flsmidth la Joya</t>
  </si>
  <si>
    <t>Uchumayo - disposición ( res. no aprovechables) - Innova</t>
  </si>
  <si>
    <t>Uchumayo - disposición (res. peligrosos y no aprovechables) - Innova (La Joya)</t>
  </si>
  <si>
    <t xml:space="preserve">Elias Paco </t>
  </si>
  <si>
    <t>Descuento por operación de factoring
MOLY-COP ADESUR S.A
FF01-145
FF01-185
OPFT 2025/003</t>
  </si>
  <si>
    <t>FACTORING PRESTAMYPE S.A.C.</t>
  </si>
  <si>
    <t>Comisión de estructuración por operación de factoring
MOLY-COP ADESUR S.A
FF01-145
FF01-185
OPFT 2025/003</t>
  </si>
  <si>
    <t>Descuento por operación de factoring
MOLY-COP ADESUR S.A
FF01-134
OPFT 2025/002</t>
  </si>
  <si>
    <t>Comisión de estructuración por operación de factoring
MOLY-COP ADESUR S.A
FF01-134
OPFT 2025/002</t>
  </si>
  <si>
    <t>Disposición de Residuos No Aprovechables -Julio.(Chilca)</t>
  </si>
  <si>
    <t>Pesaje venta residuos aprovechables (chatarra)
Cliente: Empresa Siderurgica
FS: 001-4606</t>
  </si>
  <si>
    <t>Pesaje venta residuos aprovechables (vidrio)
Cliente: Santos Chavarria
FS: 001-4636</t>
  </si>
  <si>
    <t>Pesaje residuos peligrosos 
Cliente: Alfredo Salcedo
FS: 001-4644</t>
  </si>
  <si>
    <t>RQ.SSO.248</t>
  </si>
  <si>
    <t>OC 004-000173</t>
  </si>
  <si>
    <t>(44) Tyveck con capucha  T: L</t>
  </si>
  <si>
    <t>SKY HIGH SOCIEDAD ANONIMA CERRADA - SKY HIGH S.A.C.</t>
  </si>
  <si>
    <t>(31) Tyveck con capucha T:L
(25) Tyveck con capucha T:M</t>
  </si>
  <si>
    <t>OC 331</t>
  </si>
  <si>
    <t>OC 330</t>
  </si>
  <si>
    <t>OC 329</t>
  </si>
  <si>
    <t>OC 328</t>
  </si>
  <si>
    <t>OC 327</t>
  </si>
  <si>
    <t>OC 326</t>
  </si>
  <si>
    <t>Agua - Agosto 2025</t>
  </si>
  <si>
    <t xml:space="preserve">Luz - Agosto </t>
  </si>
  <si>
    <t xml:space="preserve">Descarga de residuos aprovechable (vidrio), para venta en  Lima 
FS: 001-4636
Cliente: Santos Chavarria </t>
  </si>
  <si>
    <t>RQ.SSO.273</t>
  </si>
  <si>
    <t>AC.SSO.053</t>
  </si>
  <si>
    <t>Curso de materiales peligrosos nivel I y II</t>
  </si>
  <si>
    <t>CFC GROUP S.A.C.</t>
  </si>
  <si>
    <t>RQ.OPE.1362</t>
  </si>
  <si>
    <t xml:space="preserve">Impresión de guías para disposición de residuos </t>
  </si>
  <si>
    <t>RQ.SSO.271</t>
  </si>
  <si>
    <t>(03) Curso inducción - Pesquera Diamante
(03) Serv. Convalidación curso Maptel 
Juan Tarifa, Nelson Quispe, Diego Mamani</t>
  </si>
  <si>
    <t>RQ.SSO.272</t>
  </si>
  <si>
    <t xml:space="preserve">(01) Curso inducción - Pesquera Diamante
(01) Serv. Convalidación curso Maptel 
Tony Vasquez </t>
  </si>
  <si>
    <t xml:space="preserve">(01) Curso inducción - Pesquera Diamante
(01) Serv. Convalidación curso Maptel 
Adrian Alvarado </t>
  </si>
  <si>
    <t>(01) Curso inducción - Pesquera Diamante
(01) Serv. Convalidación curso Maptel 
Luis Apaza</t>
  </si>
  <si>
    <t>OC 338</t>
  </si>
  <si>
    <t>OC 337</t>
  </si>
  <si>
    <t>OC 334</t>
  </si>
  <si>
    <t>OC 336</t>
  </si>
  <si>
    <t>OC 335</t>
  </si>
  <si>
    <t>OC 333</t>
  </si>
  <si>
    <t>RQ.GH.228</t>
  </si>
  <si>
    <t xml:space="preserve">Examen Preocupacional - Brayan Gustavo Hanco Zela </t>
  </si>
  <si>
    <t>RQ.GH.227</t>
  </si>
  <si>
    <t xml:space="preserve">Examen Preocupacional - Hector Enrrique Fabian Pizarro </t>
  </si>
  <si>
    <t>Walter Asillo</t>
  </si>
  <si>
    <t>Uchumayo-Compra (aprovechables)-Granja Rinconada del sur</t>
  </si>
  <si>
    <t>Uchumayo-Compra(aprovechables)-Granja Rinconada del sur</t>
  </si>
  <si>
    <t>Alsa-compra(aprovechables)-Aniquem</t>
  </si>
  <si>
    <t>Uchumayo-disposición(no aprovechables)- UCSM</t>
  </si>
  <si>
    <t>Uchumayo-Compra(aprovechables)- Granja Rinconada del sur</t>
  </si>
  <si>
    <t>Alsa-disposición(res. no aprovechables)- Innova</t>
  </si>
  <si>
    <t>Uchumayo-disposición (no aprovechables) - Innova</t>
  </si>
  <si>
    <t>Uchumayo-Compra(aprovechables)- Lonccos y ccala</t>
  </si>
  <si>
    <t>El Edén - compra (aprovechables) - Flsmidth</t>
  </si>
  <si>
    <t>Las Lomas- compra (aprovechables) - Lonccos y ccala</t>
  </si>
  <si>
    <t xml:space="preserve">Entrega de documentación varios
Alm. Sachaca - Notaría Linares Rivera (Tingo) - Fab. La Iberica - Roha construcción - Empresa Kontrol 
Serv. Compartidos - UCSM - DCR Mineria - Plastimet
Movitecnica - Alm. Sachaca </t>
  </si>
  <si>
    <t>Poliza de Seguro Vehicular N° 10079470
Cuota 03 / Todas unidades
Vigencia: 26/04/2025 al 26/04/2026</t>
  </si>
  <si>
    <t>Póliza de Responsabilidad Civil N° 10074729 / Cuota 04
Vigencia: 20/04/2025 al 20/04/2026</t>
  </si>
  <si>
    <t>Créditos vehiculares N° 59 - Capital</t>
  </si>
  <si>
    <t>Créditos vehiculares N° 59 - Intereses</t>
  </si>
  <si>
    <t>Karol Yepez</t>
  </si>
  <si>
    <t>RQ.SIG.032</t>
  </si>
  <si>
    <t>AC.SIG.014</t>
  </si>
  <si>
    <t>Villa-disposición (res.generales) innova (Chilca)</t>
  </si>
  <si>
    <t>punta negra-disposición (Res.generales) innova (Chilca)</t>
  </si>
  <si>
    <t>negociaciones Abbycorp E.I.R.L (Lavado e Higienizacion de unidad) Santa Anita (Lima)</t>
  </si>
  <si>
    <t>punta negra-disposición (peligrosos) Kanay (Chilca)</t>
  </si>
  <si>
    <t>F600</t>
  </si>
  <si>
    <t>Villa-disposición(peligrosos)Kanay(Chilca)</t>
  </si>
  <si>
    <t>Balanza Mikel(disposición de residuos peligrosos)</t>
  </si>
  <si>
    <t>PAUCAR PRADO ALEXIS LORENZO</t>
  </si>
  <si>
    <t>Negociaciones Abbycorp E.I.R.L- Lavado e Higienizacion de unidad (Santa Anita) Lima</t>
  </si>
  <si>
    <t>Villa-disposición(res.generales)innova(Chilca)</t>
  </si>
  <si>
    <t>punta negra-disposición(Res.generales)innova(Chilca)</t>
  </si>
  <si>
    <t xml:space="preserve">Impresión de manifiestos para disposición de residuos </t>
  </si>
  <si>
    <t>HINOSTROZA RAMIREZ JOEL ALEXANDER</t>
  </si>
  <si>
    <t>RQ.OPE.1294</t>
  </si>
  <si>
    <t>AC.OPE.938</t>
  </si>
  <si>
    <t>Descarga de residuos peligrosos ( 06 Ibcs con agua residual) de unidad foton BKL-739 en almacén Yanahuara</t>
  </si>
  <si>
    <t>RQ.OPE.1348</t>
  </si>
  <si>
    <t>AC.OPE.932</t>
  </si>
  <si>
    <t xml:space="preserve">Carguio de residuos no aprovechables a unidad VBB-840 para disposición en Kanay (Chilca) </t>
  </si>
  <si>
    <t>RQ.OPE.1351</t>
  </si>
  <si>
    <t>OS 005-000700</t>
  </si>
  <si>
    <t>AC.OPE.931</t>
  </si>
  <si>
    <t xml:space="preserve">Acondicionado, pesaje y carguio de residuos no aprovechables a unidad Hino V9R-903 para disposición en Innova Ambiental (La Joya)
 6,400.00 Kg.  </t>
  </si>
  <si>
    <t>RQ.OPE.1344</t>
  </si>
  <si>
    <t>OS 005-000702</t>
  </si>
  <si>
    <t>AC.OPE.934</t>
  </si>
  <si>
    <t>Acondicionado y carguio de residuos no peligrosos a unidad Hino V9R-903 para disposición en Innova
4,000.00 kg</t>
  </si>
  <si>
    <t>RQ.OPE.1353</t>
  </si>
  <si>
    <t>OS 005-000701</t>
  </si>
  <si>
    <t>AC.OPE.917</t>
  </si>
  <si>
    <t>Nivelación de piso (piedra chancada) en Almacén Yanahuara
Peso manipulado: 15,000 kg</t>
  </si>
  <si>
    <t>RQ.OPE.1352</t>
  </si>
  <si>
    <t>AC.OPE.930</t>
  </si>
  <si>
    <t>Carguio de residuos no aprovechables (RSMNM) a unidad FOTON VBB-840 para disposición 730.00 kg
Innova Ambiental  (Chilca)</t>
  </si>
  <si>
    <t>RQ.OPE.1349</t>
  </si>
  <si>
    <t>AC.OPE.926</t>
  </si>
  <si>
    <t>Carguio de residuos no aprovechables (RSMNM) a unidad FOTON VBB-840 para disposición 
Kanay  (Chilca)</t>
  </si>
  <si>
    <t>RQ.OPE.1358</t>
  </si>
  <si>
    <t>AC.OPE.927</t>
  </si>
  <si>
    <t>Descarga de residuos peligrosos a unidad FOTON VBB-840 para disposición 1,691.00 kg
Innova Ambiental  (Chilca)</t>
  </si>
  <si>
    <t>RQ.OPE.1350</t>
  </si>
  <si>
    <t>AC.OPE.937</t>
  </si>
  <si>
    <t>Carguio de residuos no aprovechables (RSMNM) a unidad FOTON VBB-840 para disposición 3,730.00 kg
Kanay  (Chilca)</t>
  </si>
  <si>
    <t>RQ.OPE.1347</t>
  </si>
  <si>
    <t>AC.OPE.936</t>
  </si>
  <si>
    <t>Carguio de residuos peligrosos a unidad FOTON VBB-840 para disposición 4,330.00 kg
Kanay  (Chilca)</t>
  </si>
  <si>
    <t>RQ.OPE.1346</t>
  </si>
  <si>
    <t>AC.OPE.939</t>
  </si>
  <si>
    <t>Descarga de residuos peligrosos y no aprovechables desde unidad tercerizada en Almacen Marco par almacenamiento</t>
  </si>
  <si>
    <t>RQ.OPE.1354</t>
  </si>
  <si>
    <t>AC.OPE.940</t>
  </si>
  <si>
    <t>Descarga de residuos peligrosos a unidad FOTON VBB-840 para disposición  3,610.00 kg
Innova Ambiental  (Chilca)</t>
  </si>
  <si>
    <t>RQ.OPE.1356</t>
  </si>
  <si>
    <t>AC.OPE.928</t>
  </si>
  <si>
    <t>Carguio de residuos peligrosos a unidad FOTON VBB-840 para disposición 1,691.00 kg
Kanay  (Chilca)</t>
  </si>
  <si>
    <t>RQ.OPE.1367</t>
  </si>
  <si>
    <t>AC.OPE.941</t>
  </si>
  <si>
    <t>Descarga de residuos aprovechables (madera) desde unidad Foton VBB-840 en Almacen Marco para almacenamiento</t>
  </si>
  <si>
    <t>RQ.OPE.1343</t>
  </si>
  <si>
    <t>OS 005-00704</t>
  </si>
  <si>
    <t>AC.OPE.935</t>
  </si>
  <si>
    <t>Recolección, transporte y venta  de residuos aprovechables (alambrón) para venta 1,420.00 kg
Cliente: Aleaciones Ferrosas y Metálicas S.A.C.
Proveedor: Moly-Cop Adesur S.A. (Santa Anita)</t>
  </si>
  <si>
    <t>RQ.OPE.1364</t>
  </si>
  <si>
    <t>OS 005-000705</t>
  </si>
  <si>
    <t>AC.OPE.803</t>
  </si>
  <si>
    <t>Recolección y transporte de residuos aprovechables (Alambrón).
Moly-Cop adesur S.A. (La Joya)  - Alm. La Joya 1,210.00 Kg</t>
  </si>
  <si>
    <t>RQ.GER.079</t>
  </si>
  <si>
    <t>AC.GER.056</t>
  </si>
  <si>
    <t>Sorporte, actualizaciones y almacenamiento de base de datos en la nube - Nextsis ERP
Mes Julio</t>
  </si>
  <si>
    <t>SOLUCIONES DE INFORMACION NEXTSOFT S.A.C.</t>
  </si>
  <si>
    <t>Lineas corporativas - Julio</t>
  </si>
  <si>
    <t>SB01</t>
  </si>
  <si>
    <t>RQ.STI.101</t>
  </si>
  <si>
    <t>Revisión y reparación de celular Moto G-04 (Roy Ramos)</t>
  </si>
  <si>
    <t xml:space="preserve">Traslados para reparación de celular
Alm. Sachaca - Av. Goyoneche "la Muela" - Alm. Sachaca </t>
  </si>
  <si>
    <t xml:space="preserve">Compra de botellas de agua para reunión Inca Tops </t>
  </si>
  <si>
    <t>IMPUESTO ITF</t>
  </si>
  <si>
    <t>BCPS</t>
  </si>
  <si>
    <t>Compra de gasesosas y otros para personal operativo
Traslados de personal de Inca Tops en unidad particular</t>
  </si>
  <si>
    <t>Karol Pari</t>
  </si>
  <si>
    <t xml:space="preserve">Reunión Gerencia con operaciones y comercial: 
(03) Pulp vidrio 3und
(06) Pulp vidrio 3und
(06) Pulp vidrio 3und
(14) Ritz </t>
  </si>
  <si>
    <t>FA55</t>
  </si>
  <si>
    <t>Compras para reunión 
Alm. 01 - Av. Ejército - Alm. 01</t>
  </si>
  <si>
    <t>RQ.GH.206</t>
  </si>
  <si>
    <t xml:space="preserve">Examen Preocupacional - David Coronel Ccasani </t>
  </si>
  <si>
    <t>Carga de batería 
AUDI BDQ-458</t>
  </si>
  <si>
    <t>BCPD</t>
  </si>
  <si>
    <t>ITF OPERACION: 0126747</t>
  </si>
  <si>
    <t>ITBS</t>
  </si>
  <si>
    <t>BBVAS</t>
  </si>
  <si>
    <t>Capital - Caja Arequipa - Juber Monteza - Cuota 33</t>
  </si>
  <si>
    <t>MONTEZA BUSTAMANTE JUBER</t>
  </si>
  <si>
    <t>Intereses - Caja Arequipa - Juber Monteza - Cuota 33</t>
  </si>
  <si>
    <t>Seguro Desgravamen - Caja Arequipa - Juber Monteza - Cuota 33</t>
  </si>
  <si>
    <t>Comision - Caja Arequipa - Juber Monteza - Cuota 33</t>
  </si>
  <si>
    <t>Capital - Caja Arequipa - Juber Monteza - Cuota 34</t>
  </si>
  <si>
    <t>Intereses - Caja Arequipa - Juber Monteza - Cuota 34</t>
  </si>
  <si>
    <t>Seguro Desgravamen - Caja Arequipa - Juber Monteza - Cuota 34</t>
  </si>
  <si>
    <t>Comision - Caja Arequipa - Juber Monteza - Cuota 34</t>
  </si>
  <si>
    <t>Capital - Compartamos Financiera - Cuota 33</t>
  </si>
  <si>
    <t>Intereses - Compartamos Financiera - Cuota 33</t>
  </si>
  <si>
    <t>Seguro Desgravamen - Compartamos Financiera - Cuota 33</t>
  </si>
  <si>
    <t>Capital - Compartamos Financiera - Cuota 34</t>
  </si>
  <si>
    <t>Intereses - Compartamos Financiera - Cuota 34</t>
  </si>
  <si>
    <t>Seguro Desgravamen - Compartamos Financiera - Cuota 34</t>
  </si>
  <si>
    <t>Servicio de monitoreo 01/07/2025 al 31/07/2025</t>
  </si>
  <si>
    <t>FE27</t>
  </si>
  <si>
    <t>VERISURE PERU S.A.C.</t>
  </si>
  <si>
    <t>RQ.COM.372</t>
  </si>
  <si>
    <t>(01) Bandeja antiderrame
para atencion Cliente: Cosapi (aceite usado)</t>
  </si>
  <si>
    <t>Servicio de monitoreo 01/08/2025 al 31/08/2025</t>
  </si>
  <si>
    <t>FE28</t>
  </si>
  <si>
    <t>OC 320</t>
  </si>
  <si>
    <t>ASOCIACION DE AYUDA AL NINO QUEMADO</t>
  </si>
  <si>
    <t>OC 342</t>
  </si>
  <si>
    <t>Sueldo Basico - Abarca Apfata Miguel Angel - Julio - 2025</t>
  </si>
  <si>
    <t>PLR07</t>
  </si>
  <si>
    <t>ABARCA APFATA MIGUEL ANGEL</t>
  </si>
  <si>
    <t>Horas Extras 25% - Abarca Apfata Miguel Angel - Julio - 2025</t>
  </si>
  <si>
    <t>Horas Extras 35% - Abarca Apfata Miguel Angel - Julio - 2025</t>
  </si>
  <si>
    <t>Bono extra - Abarca Apfata Miguel Angel - Julio - 2025</t>
  </si>
  <si>
    <t>Bono de alimentos - Abarca Apfata Miguel Angel - Julio - 2025</t>
  </si>
  <si>
    <t>Sueldo Basico - Alcca Saldivar Angel - Julio - 2025</t>
  </si>
  <si>
    <t>ALCCA SALDIVAR ANGEL</t>
  </si>
  <si>
    <t>Horas Extras 25% - Alcca Saldivar Angel - Julio - 2025</t>
  </si>
  <si>
    <t>Sueldo Basico - Alvarado Alama Adrian - Julio - 2025</t>
  </si>
  <si>
    <t>ALVARADO ALAMA ADRIAN</t>
  </si>
  <si>
    <t>Asignacion Familiar - Alvarado Alama Adrian - Julio2025</t>
  </si>
  <si>
    <t>Horas Extras 25% - Alvarado Alama Adrian - Julio - 2025</t>
  </si>
  <si>
    <t>Horas Extras 35% - Alvarado Alama Adrian - Julio - 2025</t>
  </si>
  <si>
    <t>Sueldo Basico - Amado Farfan Vannessa Danniella - Julio - 2025</t>
  </si>
  <si>
    <t>Horas Extras 25% - Amado Farfan Vannessa Danniella - Julio - 2025</t>
  </si>
  <si>
    <t>Sueldo Basico - Apaza Castro Luis Alfredo - Julio - 2025</t>
  </si>
  <si>
    <t>APAZA CASTRO LUIS ALFREDO</t>
  </si>
  <si>
    <t>Asignacion Familiar - Apaza Castro Luis Alfredo - Julio2025</t>
  </si>
  <si>
    <t>Horas Extras 25% - Apaza Castro Luis Alfredo - Julio - 2025</t>
  </si>
  <si>
    <t>Bono extra - Apaza Castro Luis Alfredo - Julio - 2025</t>
  </si>
  <si>
    <t>Sueldo Basico - Aquino Colquehuanca Jesus Alberto - Julio - 2025</t>
  </si>
  <si>
    <t>AQUINO COLQUEHUANCA JESUS ALBERTO</t>
  </si>
  <si>
    <t>Asignacion Familiar - Aquino Colquehuanca Jesus Alberto - Julio2025</t>
  </si>
  <si>
    <t>Horas Extras 25% - Aquino Colquehuanca Jesus Alberto - Julio - 2025</t>
  </si>
  <si>
    <t>Horas Extras 35% - Aquino Colquehuanca Jesus Alberto - Julio - 2025</t>
  </si>
  <si>
    <t>Sueldo Basico - Ayma Purhuaya Maritza Juana - Julio - 2025</t>
  </si>
  <si>
    <t>AYMA PURHUAYA MARITZA JUANA</t>
  </si>
  <si>
    <t>Horas Extras 25% - Ayma Purhuaya Maritza Juana - Julio - 2025</t>
  </si>
  <si>
    <t>Sueldo Basico - Bolaños Valdez Rebeca - Julio - 2025</t>
  </si>
  <si>
    <t>BOLAÑOS VALDEZ REBECA</t>
  </si>
  <si>
    <t>Asignacion Familiar - Bolaños Valdez Rebeca - Julio2025</t>
  </si>
  <si>
    <t>Sueldo Basico - Bustamante Gil Imer - Julio - 2025</t>
  </si>
  <si>
    <t>BUSTAMANTE GIL IMER</t>
  </si>
  <si>
    <t>Asignacion Familiar - Bustamante Gil Imer - Julio2025</t>
  </si>
  <si>
    <t>Horas Extras 25% - Bustamante Gil Imer - Julio - 2025</t>
  </si>
  <si>
    <t>Horas Extras 35% - Bustamante Gil Imer - Julio - 2025</t>
  </si>
  <si>
    <t>Sueldo Basico - Bustamante Gil Ruben - Julio - 2025</t>
  </si>
  <si>
    <t>BUSTAMANTE GIL RUBEN</t>
  </si>
  <si>
    <t>Asignacion Familiar - Bustamante Gil Ruben - Julio2025</t>
  </si>
  <si>
    <t>Horas Extras 25% - Bustamante Gil Ruben - Julio - 2025</t>
  </si>
  <si>
    <t>Horas Extras 35% - Bustamante Gil Ruben - Julio - 2025</t>
  </si>
  <si>
    <t>Bono por viaje - Bustamante Gil Ruben - Julio - 2025</t>
  </si>
  <si>
    <t>Bono de alimentos - Bustamante Gil Ruben - Julio - 2025</t>
  </si>
  <si>
    <t>Sueldo Basico - Cardenas Mayta Marco Antonio - Julio - 2025</t>
  </si>
  <si>
    <t>CARDENAS MAYTA MARCO ANTONIO</t>
  </si>
  <si>
    <t>Horas Extras 25% - Cardenas Mayta Marco Antonio - Julio - 2025</t>
  </si>
  <si>
    <t>Sueldo Basico - Carreño Laberian Franco Fabian - Julio - 2025</t>
  </si>
  <si>
    <t>CARREÑO LABERIAN FRANCO FABIAN</t>
  </si>
  <si>
    <t>Horas Extras 25% - Carreño Laberian Franco Fabian - Julio - 2025</t>
  </si>
  <si>
    <t>Horas Extras 35% - Carreño Laberian Franco Fabian - Julio - 2025</t>
  </si>
  <si>
    <t>Bono de alimentos - Carreño Laberian Franco Fabian - Julio - 2025</t>
  </si>
  <si>
    <t>Sueldo Basico - Ccama Gutierrez Junior Alexander - Julio - 2025</t>
  </si>
  <si>
    <t>CCAMA GUTIERREZ JUNIOR ALEXANDER</t>
  </si>
  <si>
    <t>Asignacion Familiar - Ccama Gutierrez Junior Alexander - Julio2025</t>
  </si>
  <si>
    <t>Horas Extras 25% - Ccama Gutierrez Junior Alexander - Julio - 2025</t>
  </si>
  <si>
    <t>Bono de alimentos - Ccama Gutierrez Junior Alexander - Julio - 2025</t>
  </si>
  <si>
    <t>Sueldo Basico - Ccanccapa Maque Dany Ever - Julio - 2025</t>
  </si>
  <si>
    <t>CCANCCAPA MAQUE DANY EVER</t>
  </si>
  <si>
    <t>Horas Extras 25% - Ccanccapa Maque Dany Ever - Julio - 2025</t>
  </si>
  <si>
    <t>Horas Extras 35% - Ccanccapa Maque Dany Ever - Julio - 2025</t>
  </si>
  <si>
    <t>Bono por viaje - Ccanccapa Maque Dany Ever - Julio - 2025</t>
  </si>
  <si>
    <t>Bono de alimentos - Ccanccapa Maque Dany Ever - Julio - 2025</t>
  </si>
  <si>
    <t>Sueldo Basico - Cruz Quispe Gregory Rayle - Julio - 2025</t>
  </si>
  <si>
    <t>Horas Extras 25% - Cruz Quispe Gregory Rayle - Julio - 2025</t>
  </si>
  <si>
    <t>Horas Extras 35% - Cruz Quispe Gregory Rayle - Julio - 2025</t>
  </si>
  <si>
    <t>Sueldo Basico - De La Cruz Solier Aldo Ronaldo - Julio - 2025</t>
  </si>
  <si>
    <t>DE LA CRUZ SOLIER ALDO RONALDO</t>
  </si>
  <si>
    <t>Horas Extras 25% - De La Cruz Solier Aldo Ronaldo - Julio - 2025</t>
  </si>
  <si>
    <t>Horas Extras 35% - De La Cruz Solier Aldo Ronaldo - Julio - 2025</t>
  </si>
  <si>
    <t>Bono por viaje - De La Cruz Solier Aldo Ronaldo - Julio - 2025</t>
  </si>
  <si>
    <t>Bono de alimentos - De La Cruz Solier Aldo Ronaldo - Julio - 2025</t>
  </si>
  <si>
    <t>Sueldo Basico - Garcia Chacnama Jhonny Jerry - Julio - 2025</t>
  </si>
  <si>
    <t>Sueldo Basico - Guizado Porras Ronald Enrique - Julio - 2025</t>
  </si>
  <si>
    <t>GUIZADO PORRAS RONALD ENRIQUE</t>
  </si>
  <si>
    <t>Horas Extras 25% - Guizado Porras Ronald Enrique - Julio - 2025</t>
  </si>
  <si>
    <t>Horas Extras 35% - Guizado Porras Ronald Enrique - Julio - 2025</t>
  </si>
  <si>
    <t>Bono de alimentos - Guizado Porras Ronald Enrique - Julio - 2025</t>
  </si>
  <si>
    <t>Sueldo Basico - Gutierrez Aragon Karly Liz - Julio - 2025</t>
  </si>
  <si>
    <t>GUTIERREZ ARAGON KARLY LIZ</t>
  </si>
  <si>
    <t>Asignacion Familiar - Gutierrez Aragon Karly Liz - Julio2025</t>
  </si>
  <si>
    <t>Horas Extras 25% - Gutierrez Aragon Karly Liz - Julio - 2025</t>
  </si>
  <si>
    <t>Horas Extras 35% - Gutierrez Aragon Karly Liz - Julio - 2025</t>
  </si>
  <si>
    <t>Sueldo Basico - Huamani Mamani Huber Anthony - Julio - 2025</t>
  </si>
  <si>
    <t>Asignacion Familiar - Huamani Mamani Huber Anthony - Julio2025</t>
  </si>
  <si>
    <t>Horas Extras 25% - Huamani Mamani Huber Anthony - Julio - 2025</t>
  </si>
  <si>
    <t>Bono extra - Huamani Mamani Huber Anthony - Julio - 2025</t>
  </si>
  <si>
    <t>Bono de alimentos - Huamani Mamani Huber Anthony - Julio - 2025</t>
  </si>
  <si>
    <t>Sueldo Basico - Huanuco Ortega Cristian Manuel - Julio - 2025</t>
  </si>
  <si>
    <t>HUANUCO ORTEGA CRISTIAN MANUEL</t>
  </si>
  <si>
    <t>Horas Extras 25% - Huanuco Ortega Cristian Manuel - Julio - 2025</t>
  </si>
  <si>
    <t>Horas Extras 35% - Huanuco Ortega Cristian Manuel - Julio - 2025</t>
  </si>
  <si>
    <t>Bono de alimentos - Huanuco Ortega Cristian Manuel - Julio - 2025</t>
  </si>
  <si>
    <t>Sueldo Basico - Huillca Cconislla Jose Carlos - Julio - 2025</t>
  </si>
  <si>
    <t>HUILLCA CCONISLLA JOSE CARLOS</t>
  </si>
  <si>
    <t>Horas Extras 25% - Huillca Cconislla Jose Carlos - Julio - 2025</t>
  </si>
  <si>
    <t>Horas Extras 35% - Huillca Cconislla Jose Carlos - Julio - 2025</t>
  </si>
  <si>
    <t>Bono de alimentos - Huillca Cconislla Jose Carlos - Julio - 2025</t>
  </si>
  <si>
    <t>Sueldo Basico - Jibaja Rondon Valeria Nicolle - Julio - 2025</t>
  </si>
  <si>
    <t>Horas Extras 25% - Jibaja Rondon Valeria Nicolle - Julio - 2025</t>
  </si>
  <si>
    <t>Sueldo Basico - Lazarte Aguirre Crissley - Julio - 2025</t>
  </si>
  <si>
    <t>LAZARTE AGUIRRE CRISSLEY</t>
  </si>
  <si>
    <t>Asignacion Familiar - Lazarte Aguirre Crissley - Julio2025</t>
  </si>
  <si>
    <t>Horas Extras 25% - Lazarte Aguirre Crissley - Julio - 2025</t>
  </si>
  <si>
    <t>Sueldo Basico - Leon Willian Johan - Julio - 2025</t>
  </si>
  <si>
    <t>LEON WILLIAN JOHAN</t>
  </si>
  <si>
    <t>Horas Extras 25% - Leon Willian Johan - Julio - 2025</t>
  </si>
  <si>
    <t>Horas Extras 35% - Leon Willian Johan - Julio - 2025</t>
  </si>
  <si>
    <t>Bono de alimentos - Leon Willian Johan - Julio - 2025</t>
  </si>
  <si>
    <t>Sueldo Basico - Mamani Limache Diego Armando - Julio - 2025</t>
  </si>
  <si>
    <t>Horas Extras 25% - Mamani Limache Diego Armando - Julio - 2025</t>
  </si>
  <si>
    <t>Horas Extras 35% - Mamani Limache Diego Armando - Julio - 2025</t>
  </si>
  <si>
    <t>Bono de alimentos - Mamani Limache Diego Armando - Julio - 2025</t>
  </si>
  <si>
    <t>Sueldo Basico - Montenegro Lopez Emiliano Alcides - Julio - 2025</t>
  </si>
  <si>
    <t>Horas Extras 25% - Montenegro Lopez Emiliano Alcides - Julio - 2025</t>
  </si>
  <si>
    <t>Sueldo Basico - Monteza Bustamante Juber - Julio - 2025</t>
  </si>
  <si>
    <t>Asignacion Familiar - Monteza Bustamante Juber - Julio2025</t>
  </si>
  <si>
    <t>Horas Extras 25% - Monteza Bustamante Juber - Julio - 2025</t>
  </si>
  <si>
    <t>Bono de alimentos - Monteza Bustamante Juber - Julio - 2025</t>
  </si>
  <si>
    <t>Sueldo Basico - Monteza Bustamante Neiver - Julio - 2025</t>
  </si>
  <si>
    <t>MONTEZA BUSTAMANTE NEIVER</t>
  </si>
  <si>
    <t>Asignacion Familiar - Monteza Bustamante Neiver - Julio2025</t>
  </si>
  <si>
    <t>Horas Extras 25% - Monteza Bustamante Neiver - Julio - 2025</t>
  </si>
  <si>
    <t>Bono extra - Monteza Bustamante Neiver - Julio - 2025</t>
  </si>
  <si>
    <t>Sueldo Basico - Ordoñez Cornejo Sergio Raul - Julio - 2025</t>
  </si>
  <si>
    <t>Horas Extras 25% - Ordoñez Cornejo Sergio Raul - Julio - 2025</t>
  </si>
  <si>
    <t>Horas Extras 35% - Ordoñez Cornejo Sergio Raul - Julio - 2025</t>
  </si>
  <si>
    <t>Bono extra - Ordoñez Cornejo Sergio Raul - Julio - 2025</t>
  </si>
  <si>
    <t>Sueldo Basico - Paco Pauccara Elias Gustavo - Julio - 2025</t>
  </si>
  <si>
    <t>PACO PAUCCARA ELIAS GUSTAVO</t>
  </si>
  <si>
    <t>Horas Extras 25% - Paco Pauccara Elias Gustavo - Julio - 2025</t>
  </si>
  <si>
    <t>Sueldo Basico - Pari Larico Gisela Trinidad - Julio - 2025</t>
  </si>
  <si>
    <t>PARI LARICO GISELA TRINIDAD</t>
  </si>
  <si>
    <t>Asignacion Familiar - Pari Larico Gisela Trinidad - Julio2025</t>
  </si>
  <si>
    <t>Horas Extras 25% - Pari Larico Gisela Trinidad - Julio - 2025</t>
  </si>
  <si>
    <t>Sueldo Basico - Pari Rodriguez Karol Licet - Julio - 2025</t>
  </si>
  <si>
    <t>Horas Extras 25% - Pari Rodriguez Karol Licet - Julio - 2025</t>
  </si>
  <si>
    <t>Horas Extras 35% - Pari Rodriguez Karol Licet - Julio - 2025</t>
  </si>
  <si>
    <t>Sueldo Basico - Ponce Febres Gleen Stev - Julio - 2025</t>
  </si>
  <si>
    <t>Horas Extras 25% - Ponce Febres Gleen Stev - Julio - 2025</t>
  </si>
  <si>
    <t>Horas Extras 35% - Ponce Febres Gleen Stev - Julio - 2025</t>
  </si>
  <si>
    <t>Bono extra - Ponce Febres Gleen Stev - Julio - 2025</t>
  </si>
  <si>
    <t>Bono de alimentos - Ponce Febres Gleen Stev - Julio - 2025</t>
  </si>
  <si>
    <t>Sueldo Basico - Prieto Alcca Ebert - Julio - 2025</t>
  </si>
  <si>
    <t>PRIETO ALCCA EBERT</t>
  </si>
  <si>
    <t>Asignacion Familiar - Prieto Alcca Ebert - Julio2025</t>
  </si>
  <si>
    <t>Horas Extras 25% - Prieto Alcca Ebert - Julio - 2025</t>
  </si>
  <si>
    <t>Sueldo Basico - Prieto Rojas Inocencio - Julio - 2025</t>
  </si>
  <si>
    <t>PRIETO ROJAS INOCENCIO</t>
  </si>
  <si>
    <t>Asignacion Familiar - Prieto Rojas Inocencio - Julio2025</t>
  </si>
  <si>
    <t>Horas Extras 25% - Prieto Rojas Inocencio - Julio - 2025</t>
  </si>
  <si>
    <t>Bono de alimentos - Prieto Rojas Inocencio - Julio - 2025</t>
  </si>
  <si>
    <t>Sueldo Basico - Queque Anco Jorge Luis - Julio - 2025</t>
  </si>
  <si>
    <t>Horas Extras 25% - Queque Anco Jorge Luis - Julio - 2025</t>
  </si>
  <si>
    <t>Horas Extras 35% - Queque Anco Jorge Luis - Julio - 2025</t>
  </si>
  <si>
    <t>Bono de alimentos - Queque Anco Jorge Luis - Julio - 2025</t>
  </si>
  <si>
    <t>Sueldo Basico - Quispe Ccapa Nelson Gregorio - Julio - 2025</t>
  </si>
  <si>
    <t>Horas Extras 25% - Quispe Ccapa Nelson Gregorio - Julio - 2025</t>
  </si>
  <si>
    <t>Horas Extras 35% - Quispe Ccapa Nelson Gregorio - Julio - 2025</t>
  </si>
  <si>
    <t>Bono extra - Quispe Ccapa Nelson Gregorio - Julio - 2025</t>
  </si>
  <si>
    <t>Sueldo Basico - Quispe Huisacayna Daniel Julinho - Julio - 2025</t>
  </si>
  <si>
    <t>QUISPE HUISACAYNA DANIEL JULINHO</t>
  </si>
  <si>
    <t>Sueldo Basico - Quispe Prieto Hefer - Julio - 2025</t>
  </si>
  <si>
    <t>QUISPE PRIETO HEFER</t>
  </si>
  <si>
    <t>Horas Extras 25% - Quispe Prieto Hefer - Julio - 2025</t>
  </si>
  <si>
    <t>Horas Extras 35% - Quispe Prieto Hefer - Julio - 2025</t>
  </si>
  <si>
    <t>Bono por viaje - Quispe Prieto Hefer - Julio - 2025</t>
  </si>
  <si>
    <t>Bono extra - Quispe Prieto Hefer - Julio - 2025</t>
  </si>
  <si>
    <t>Bono de alimentos - Quispe Prieto Hefer - Julio - 2025</t>
  </si>
  <si>
    <t>Sueldo Basico - Quispe Prieto Wilber - Julio - 2025</t>
  </si>
  <si>
    <t>QUISPE PRIETO WILBER</t>
  </si>
  <si>
    <t>Horas Extras 25% - Quispe Prieto Wilber - Julio - 2025</t>
  </si>
  <si>
    <t>Bono de alimentos - Quispe Prieto Wilber - Julio - 2025</t>
  </si>
  <si>
    <t>Sueldo Basico - Ramos Rivas Roy Marcial - Julio - 2025</t>
  </si>
  <si>
    <t>Horas Extras 25% - Ramos Rivas Roy Marcial - Julio - 2025</t>
  </si>
  <si>
    <t>Horas Extras 35% - Ramos Rivas Roy Marcial - Julio - 2025</t>
  </si>
  <si>
    <t>Sueldo Basico - Reyes Andrade John Kevin - Julio - 2025</t>
  </si>
  <si>
    <t>REYES ANDRADE JOHN KEVIN</t>
  </si>
  <si>
    <t>Horas Extras 25% - Reyes Andrade John Kevin - Julio - 2025</t>
  </si>
  <si>
    <t>Horas Extras 35% - Reyes Andrade John Kevin - Julio - 2025</t>
  </si>
  <si>
    <t>Bono de alimentos - Reyes Andrade John Kevin - Julio - 2025</t>
  </si>
  <si>
    <t>Sueldo Basico - Rodriguez Gallegos Alison Natividad - Julio - 2025</t>
  </si>
  <si>
    <t>Horas Extras 25% - Rodriguez Gallegos Alison Natividad - Julio - 2025</t>
  </si>
  <si>
    <t>Horas Extras 35% - Rodriguez Gallegos Alison Natividad - Julio - 2025</t>
  </si>
  <si>
    <t>Sueldo Basico - Serrano Villaca Judith Stefany Del Pilar - Julio - 2025</t>
  </si>
  <si>
    <t>SERRANO VILLACA JUDITH STEFANY DEL PILAR</t>
  </si>
  <si>
    <t>Horas Extras 25% - Serrano Villaca Judith Stefany Del Pilar - Julio - 2025</t>
  </si>
  <si>
    <t>Sueldo Basico - Solis Florido Esteban Miguel - Julio - 2025</t>
  </si>
  <si>
    <t>SOLIS FLORIDO ESTEBAN MIGUEL</t>
  </si>
  <si>
    <t>Asignacion Familiar - Solis Florido Esteban Miguel - Julio2025</t>
  </si>
  <si>
    <t>Horas Extras 25% - Solis Florido Esteban Miguel - Julio - 2025</t>
  </si>
  <si>
    <t>Horas Extras 35% - Solis Florido Esteban Miguel - Julio - 2025</t>
  </si>
  <si>
    <t>Bono por viaje - Solis Florido Esteban Miguel - Julio - 2025</t>
  </si>
  <si>
    <t>Bono de alimentos - Solis Florido Esteban Miguel - Julio - 2025</t>
  </si>
  <si>
    <t>Sueldo Basico - Suyo Prieto Rosa Rafaela - Julio - 2025</t>
  </si>
  <si>
    <t>Horas Extras 25% - Suyo Prieto Rosa Rafaela - Julio - 2025</t>
  </si>
  <si>
    <t>Bono extra - Suyo Prieto Rosa Rafaela - Julio - 2025</t>
  </si>
  <si>
    <t>Sueldo Basico - Tagle Lazarte Juan Benjy - Julio - 2025</t>
  </si>
  <si>
    <t>TAGLE LAZARTE JUAN BENJY</t>
  </si>
  <si>
    <t>Horas Extras 25% - Tagle Lazarte Juan Benjy - Julio - 2025</t>
  </si>
  <si>
    <t>Horas Extras 35% - Tagle Lazarte Juan Benjy - Julio - 2025</t>
  </si>
  <si>
    <t>Bono de alimentos - Tagle Lazarte Juan Benjy - Julio - 2025</t>
  </si>
  <si>
    <t>Sueldo Basico - Tarifa Mamani Juan Jesus - Julio - 2025</t>
  </si>
  <si>
    <t>TARIFA MAMANI JUAN JESUS</t>
  </si>
  <si>
    <t>Asignacion Familiar - Tarifa Mamani Juan Jesus - Julio2025</t>
  </si>
  <si>
    <t>Horas Extras 25% - Tarifa Mamani Juan Jesus - Julio - 2025</t>
  </si>
  <si>
    <t>Horas Extras 35% - Tarifa Mamani Juan Jesus - Julio - 2025</t>
  </si>
  <si>
    <t>Trabajo en Dia Feriado - Tarifa Mamani Juan Jesus - Julio - 2025</t>
  </si>
  <si>
    <t>Bono por viaje - Tarifa Mamani Juan Jesus - Julio - 2025</t>
  </si>
  <si>
    <t>Sueldo Basico - Tinuco Torres Romario - Julio - 2025</t>
  </si>
  <si>
    <t>TINUCO TORRES ROMARIO</t>
  </si>
  <si>
    <t>Horas Extras 25% - Tinuco Torres Romario - Julio - 2025</t>
  </si>
  <si>
    <t>Bono extra - Tinuco Torres Romario - Julio - 2025</t>
  </si>
  <si>
    <t>Bono de alimentos - Tinuco Torres Romario - Julio - 2025</t>
  </si>
  <si>
    <t>Sueldo Basico - Vasquez Astocondor Tony Baker - Julio - 2025</t>
  </si>
  <si>
    <t>VASQUEZ ASTOCONDOR TONY BAKER</t>
  </si>
  <si>
    <t>Horas Extras 25% - Vasquez Astocondor Tony Baker - Julio - 2025</t>
  </si>
  <si>
    <t>Sueldo Basico - Velasquez Condori Joel Jonathan - Julio - 2025</t>
  </si>
  <si>
    <t>VELASQUEZ CONDORI JOEL JONATHAN</t>
  </si>
  <si>
    <t>Horas Extras 25% - Velasquez Condori Joel Jonathan - Julio - 2025</t>
  </si>
  <si>
    <t>Horas Extras 35% - Velasquez Condori Joel Jonathan - Julio - 2025</t>
  </si>
  <si>
    <t>Trabajo en Dia Feriado - Velasquez Condori Joel Jonathan - Julio - 2025</t>
  </si>
  <si>
    <t>Bono por viaje - Velasquez Condori Joel Jonathan - Julio - 2025</t>
  </si>
  <si>
    <t>Bono de alimentos - Velasquez Condori Joel Jonathan - Julio - 2025</t>
  </si>
  <si>
    <t>Sueldo Basico - Viza Caceres Way Brian - Julio - 2025</t>
  </si>
  <si>
    <t>VIZA CACERES WAY BRIAN</t>
  </si>
  <si>
    <t>Horas Extras 25% - Viza Caceres Way Brian - Julio - 2025</t>
  </si>
  <si>
    <t>Bono de alimentos - Viza Caceres Way Brian - Julio - 2025</t>
  </si>
  <si>
    <t>Sueldo Basico - Yepez Ramos Karoll Marilia - Julio - 2025</t>
  </si>
  <si>
    <t>YEPEZ RAMOS KAROLL MARILIA</t>
  </si>
  <si>
    <t>Horas Extras 25% - Yepez Ramos Karoll Marilia - Julio - 2025</t>
  </si>
  <si>
    <t>Horas Extras 35% - Yepez Ramos Karoll Marilia - Julio - 2025</t>
  </si>
  <si>
    <t xml:space="preserve">(04) Tintas Epson 504 - L6171 </t>
  </si>
  <si>
    <t>CASAVILCA DE LA CRUZ WALTER</t>
  </si>
  <si>
    <t>RQ.OPE.1345</t>
  </si>
  <si>
    <t>OS 005-000703</t>
  </si>
  <si>
    <t>AC.OPE.933</t>
  </si>
  <si>
    <t>Carguio de residuos aprovechables (Ibc's) a unidad tercerizada en alm. Sachaca y alm. yanahuara , para su venta en Lima 6,000.00 kg</t>
  </si>
  <si>
    <t>RQ.STI.103</t>
  </si>
  <si>
    <t>Konica Minolta Bizhub C224
(03) Cartucho toner Black, Cyan, Magenta 
(01) Cartucho toner Yellow</t>
  </si>
  <si>
    <t>RQ.OPE.1342</t>
  </si>
  <si>
    <t>OS 005-000707</t>
  </si>
  <si>
    <t>AC.OPE.943</t>
  </si>
  <si>
    <t xml:space="preserve">Recolección y Transporte de residuos peligrosos (Envases de Agroquímicos) en campo Limpio (Chincha) para posterior venta  3,100.00kg
Cliente: Miguel Huanuco </t>
  </si>
  <si>
    <t xml:space="preserve">Nelson Quispe </t>
  </si>
  <si>
    <t>Peaje Uchuamayo - Compra de residuos aprovechables (Chatarra metálica liviana) 
Proveedor: Moly cop Adesur</t>
  </si>
  <si>
    <t>Peaje Uchumayo - Compra de residuos aprovechables (viruta metálica) 
Proveedor: Moly cop Adesur</t>
  </si>
  <si>
    <t>Peaje Uchumayo - Compra de residuos aprovechables (viruta metálica) 
Proveedor: Flsmidth S.A.C (Matarani)</t>
  </si>
  <si>
    <t>Peaje Matarani - Compra de residuos aprovechables (viruta metálica) 
Proveedor: Flsmidth S.A.C (Matarani)</t>
  </si>
  <si>
    <t>Pesaje - Compra de residuos aprovechables (viruta metálica) 
Proveedor: Flsmidth S.A.C (Matarani)</t>
  </si>
  <si>
    <t>RQ.OPE.1365</t>
  </si>
  <si>
    <t>Pesaje - Servicio - Recoleccion y transporte de RSMNM - BKL-739 / Actividad:Recolección y transporte de residuos No Aprovechables - Estrella Gold</t>
  </si>
  <si>
    <t>Peaje - Servicio - Recoleccion y transporte de RSMNM - BKL-739 / Actividad:Recolección y transporte de residuos No Aprovechables - Estrella Gold</t>
  </si>
  <si>
    <t>Desayuno (3) / Actividad:Recolección y transporte de residuos No Aprovechables - Estrella Gold</t>
  </si>
  <si>
    <t>Almuerzo (3) / Actividad:Recolección y transporte de residuos No Aprovechables - Estrella Gold</t>
  </si>
  <si>
    <t>Cena (3) / Actividad:Recolección y transporte de residuos No Aprovechables - Estrella Gold</t>
  </si>
  <si>
    <t>Dany Ccanccapa</t>
  </si>
  <si>
    <t>RQ.OPE.1274</t>
  </si>
  <si>
    <t>Transporte de Arequipa a Cusco - Colaborador: Ccanccapa Maque Dany Ever / Actividad:Recolección y transporte de residuos aprovechables - ALSUR CUSCO</t>
  </si>
  <si>
    <t>FV20</t>
  </si>
  <si>
    <t>TRANSPORTES EXPRESS Y TURISMO JEAN BUSS S.C.R.L.</t>
  </si>
  <si>
    <t>Transporte de Huaranguillo a Terminal Arequipa (Ccanccapa Maque Dany Ever) / Actividad:Recolección y transporte de residuos aprovechables - ALSUR CUSCO</t>
  </si>
  <si>
    <t>Cena (Ccanccapa Maque Dany Ever) / Actividad:Recolección y transporte de residuos aprovechables - ALSUR CUSCO</t>
  </si>
  <si>
    <t>Desayuno (Ccanccapa Maque Dany Ever) / Actividad:Recolección y transporte de residuos aprovechables - ALSUR CUSCO</t>
  </si>
  <si>
    <t>Almuerzo (Ccanccapa Maque Dany Ever) / Actividad:Recolección y transporte de residuos aprovechables - ALSUR CUSCO</t>
  </si>
  <si>
    <t>Alojamiento (Ccanccapa Maque Dany Ever) / Actividad:Recolección y transporte de residuos aprovechables - ALSUR CUSCO</t>
  </si>
  <si>
    <t>Transporte de Alojamiento a Terminal (Ccanccapa Maque Dany Ever) / Actividad:Recolección y transporte de residuos aprovechables - ALSUR CUSCO</t>
  </si>
  <si>
    <t>Transporte de Cusco a Arequipa - Colaborador: Ccanccapa Maque Dany Ever / Actividad:Recolección y transporte de residuos aprovechables - ALSUR CUSCO</t>
  </si>
  <si>
    <t>Internet - Agosto/ Alm. 01</t>
  </si>
  <si>
    <t xml:space="preserve">Alison Rodriguez </t>
  </si>
  <si>
    <t>RQ.COM.365</t>
  </si>
  <si>
    <t xml:space="preserve">Pintado de contenedor IBC - color rojo, rotulación "aceite usado" color blanco y rejilla de metal.  
Cliente: COSAPI </t>
  </si>
  <si>
    <t xml:space="preserve">Alm. Sachaca - Clínica Sanna - Alm. Sachaca </t>
  </si>
  <si>
    <t>RQ.GER.080</t>
  </si>
  <si>
    <t>AC.GER.068</t>
  </si>
  <si>
    <t xml:space="preserve">Asesoría legal en temas empresariales -  mes Agosto </t>
  </si>
  <si>
    <t>Las Lomas - Compra (cartón) - Lonccos y Ccalas</t>
  </si>
  <si>
    <t>ALSA - Servicio (RS peligrosos) - HAM</t>
  </si>
  <si>
    <t>Lavado de la unidad</t>
  </si>
  <si>
    <t>MAMANI PACCO ERICK ROMULO</t>
  </si>
  <si>
    <t>Uchumayo - Compra (Viruta) - FLsmith La Joya</t>
  </si>
  <si>
    <t>SRB KM 48 - Compra (Viruta) - Flsmith La Joya</t>
  </si>
  <si>
    <t>SRB KM 48 - Compra (Madera) - FLsmith La Joya</t>
  </si>
  <si>
    <t>Uchumayo - Servicio (mantas) - Granja la Rinconada</t>
  </si>
  <si>
    <t>Uchumayo - Servicio (RS generales) - Pesquera Diamante</t>
  </si>
  <si>
    <t>Matarani - Servicio (RS generales) - Pesquera Diamante</t>
  </si>
  <si>
    <t>F113</t>
  </si>
  <si>
    <t>Uchumayo - Servicio (RS generales) - Stracon</t>
  </si>
  <si>
    <t>SRB km 48 - Servicio (RS generales) - Stracon</t>
  </si>
  <si>
    <t>SRB km 48 - Servicio (RS generales) - Cossapi</t>
  </si>
  <si>
    <t>SRB km 48 - Servicio (RS generales - COSAPI</t>
  </si>
  <si>
    <t>ZED MATARANI - Servicio (RS peligrosos) - FLsmith Matarani</t>
  </si>
  <si>
    <t>Uchumayo - Servicio (RS generales) - Cosapi</t>
  </si>
  <si>
    <t>SRB km 48 - Compra (Chatarra) - Cosapi</t>
  </si>
  <si>
    <t>RQ.OPE.1359</t>
  </si>
  <si>
    <t>OS 005-000706</t>
  </si>
  <si>
    <t>AC.OPE.942</t>
  </si>
  <si>
    <t>Acarreo de residuos aprovechables (parihuelas y otros residuos) en almacén Yanahuara  8,000 kg</t>
  </si>
  <si>
    <t>RQ.OPE.1361</t>
  </si>
  <si>
    <t>OS 005-000709</t>
  </si>
  <si>
    <t>AC.OPE.945</t>
  </si>
  <si>
    <t>Carguio de residuos peligrosos y no peligrosos a unidad foton VDJ-872 para disposición en Innova (la Joya)
Acarreo de residuos aprovechables (parihuelas y otros residuos) en almacén Yanahuara 
 2,400 kg</t>
  </si>
  <si>
    <t>RQ.OPE.1366</t>
  </si>
  <si>
    <t>OS 005-000710</t>
  </si>
  <si>
    <t>AC.OPE.946</t>
  </si>
  <si>
    <t>Acarreo de residuos aprovechables (parihuela leña) en almacén Yanahuara 2,000.00 kg</t>
  </si>
  <si>
    <t>RQ.OPE.1360</t>
  </si>
  <si>
    <t>OS 005-000708</t>
  </si>
  <si>
    <t>AC.OPE.944</t>
  </si>
  <si>
    <t>Descarga de residuos peligrosos (vidrio) desde unidad Foton VDJ-872 
Acarreo de residuos aprovechables (parihuelas) en 
Almacén Yanahuara 1,800 kg</t>
  </si>
  <si>
    <t xml:space="preserve">(02) cono de seguridad </t>
  </si>
  <si>
    <t>HARET CORPORACIÓN CHALHUAYANI E.I.R.L.</t>
  </si>
  <si>
    <t>Peaje Uchumayo - Compra de residuos aprovechables (alambrón) 
Proveedor: Moly cop Adesur</t>
  </si>
  <si>
    <t>(01) Batería mega truck (solicitud gerencia)
Audi BDQ-458</t>
  </si>
  <si>
    <t>ESPINOZA BRITTO TRADING PERU E.I.R.L.</t>
  </si>
  <si>
    <t xml:space="preserve">Jhonny Garcia </t>
  </si>
  <si>
    <t xml:space="preserve">Recojo de banner
Am. Sachaca - Calle Tacna - Calle Pizarro </t>
  </si>
  <si>
    <t>Enmicado de código Yape
Calle Pizarro - Alm. Sachaca</t>
  </si>
  <si>
    <t xml:space="preserve">Materiales para enmicado de códio yape
(04) Saliner
(04) Micas </t>
  </si>
  <si>
    <t>FF01</t>
  </si>
  <si>
    <t>LIBRERIAS PANDORA E.I.R.L.</t>
  </si>
  <si>
    <t xml:space="preserve">Enmicado de código Yape (02) </t>
  </si>
  <si>
    <t>Recojo de doc. Olva / Alm. Sachaca - Olva Parra 
Entrega de balanzas Warton / Olva Parra - Av. Caceres</t>
  </si>
  <si>
    <t xml:space="preserve">Cambio de Epps/ Av. Caceres - Mariscal Castilla
Compra de epps -discos - luces /Mariscal Castilla - Don Manuel
Recojo de rótulos señaleticas / Don Manuel - Goyoneche </t>
  </si>
  <si>
    <t>Recojo de balanzas/ Goyoneche - Av. Caceres
Compra comida gato/ Av. Careces - Makro
Entrega de balanzas para calibración/ Makro - Pachacutec (Lo Justo) - Alm. Sachaca</t>
  </si>
  <si>
    <t>Sueldo Basico - Alcca Saldivar Daniel - Julio - 2025 (Finanzas)</t>
  </si>
  <si>
    <t>PLRF07</t>
  </si>
  <si>
    <t>ALCCA SALDIVAR DANIEL</t>
  </si>
  <si>
    <t>Sueldo Basico - Chavez Pino Jose Francisco - Julio - 2025 (Finanzas)</t>
  </si>
  <si>
    <t>CHAVEZ PINO JOSE FRANCISCO</t>
  </si>
  <si>
    <t>Sueldo Basico - Coronel Ccasani David Killer - Julio - 2025 (Finanzas)</t>
  </si>
  <si>
    <t>CORONEL CCASANI DAVID KILLER</t>
  </si>
  <si>
    <t>Sueldo Basico - Flores Clavijo Angel Alfonso - Julio - 2025 (Finanzas)</t>
  </si>
  <si>
    <t>FLORES CLAVIJO ANGEL ALFONSO</t>
  </si>
  <si>
    <t>Sueldo Basico - Gomez Ttito Nick Alexsandro - Julio - 2025 (Finanzas)</t>
  </si>
  <si>
    <t>GOMEZ TTITO NICK ALEXSANDRO</t>
  </si>
  <si>
    <t>Sueldo Basico - Huanuco Ortega Jack Manuel - Julio - 2025 (Finanzas)</t>
  </si>
  <si>
    <t>HUANUCO ORTEGA JACK MANUEL</t>
  </si>
  <si>
    <t>Sueldo Basico - Huamani Huamani Mary Luz - Julio - 2025 (Finanzas)</t>
  </si>
  <si>
    <t>HUAMANI HUAMANI MARY LUZ</t>
  </si>
  <si>
    <t>Sueldo Basico - Huayta Mamani Yens Alejandro - Julio - 2025 (Finanzas)</t>
  </si>
  <si>
    <t>HUAYTA MAMANI YENS ALEJANDRO</t>
  </si>
  <si>
    <t>Sueldo Basico - León Chavez Johan Joel - Julio - 2025 (Finanzas)</t>
  </si>
  <si>
    <t>LEÓN CHAVEZ JOHAN JOEL</t>
  </si>
  <si>
    <t>Sueldo Basico - Molina Chávez Salvador - Julio - 2025 (Finanzas)</t>
  </si>
  <si>
    <t>MOLINA CHAVEZ SALVADOR JOAQUIN</t>
  </si>
  <si>
    <t>Sueldo Basico - Quintanilla Rivera Heber Fredlet - Julio - 2025 (Finanzas)</t>
  </si>
  <si>
    <t>QUINTANILLA RIVERA HEBER FREDLET</t>
  </si>
  <si>
    <t>Sueldo Basico - Ramirez Flores Karina Alexandra - Julio - 2025 (Finanzas)</t>
  </si>
  <si>
    <t>RAMIREZ FLORES KARINA ALEXANDRA</t>
  </si>
  <si>
    <t>Sueldo Basico - Supo Quispe Ronald Humberto - Julio - 2025 (Finanzas)</t>
  </si>
  <si>
    <t>SUPO QUISPE RONALD HUMBERTO</t>
  </si>
  <si>
    <t>Sueldo Basico - Vasquez Machaca Erick Joel - Julio - 2025 (Finanzas)</t>
  </si>
  <si>
    <t>VASQUEZ MACHACA ERICK JOEL</t>
  </si>
  <si>
    <t>RQ.LOG.342</t>
  </si>
  <si>
    <t>OC 004-000180</t>
  </si>
  <si>
    <t xml:space="preserve">(01) ricocat gatitos </t>
  </si>
  <si>
    <t>RQ.LOG.341</t>
  </si>
  <si>
    <t xml:space="preserve">(02) Panel led 1.2M
Cambio de focos en área recepcion y gh </t>
  </si>
  <si>
    <t>CONSA HUAYTAPUMA AGUSTIN</t>
  </si>
  <si>
    <t>OC 004-000179</t>
  </si>
  <si>
    <t xml:space="preserve">(25) Disco de corte 4 1/2"
Abastecimiento de alm. Sachaca y  La Joya </t>
  </si>
  <si>
    <t>MAGMA PERU E.I.R.L.</t>
  </si>
  <si>
    <t>OC 345</t>
  </si>
  <si>
    <t>OC 343</t>
  </si>
  <si>
    <t>OC 332</t>
  </si>
  <si>
    <t>OC 321</t>
  </si>
  <si>
    <t>OC 317</t>
  </si>
  <si>
    <t>RQ.COM.364</t>
  </si>
  <si>
    <t xml:space="preserve">Impresión y laminado de vinil en medidas 2.40X0.60M 
Botellón de cliente: Cosapi </t>
  </si>
  <si>
    <t>RQ.LOG.335</t>
  </si>
  <si>
    <t>OC 004-000175</t>
  </si>
  <si>
    <t>(30) Sillas plomas mod. Elegant</t>
  </si>
  <si>
    <t>KEROS AQP E.I.R.L.</t>
  </si>
  <si>
    <t>RQ.LOG.343</t>
  </si>
  <si>
    <t>OC 004-000176</t>
  </si>
  <si>
    <t>(11) Impresión de vinil adhesivo gloss  pegado en base de pvc (señaleticas informativas)
(04) Impresión de vinil adhesivo brillante pegado en base de pvc 
(02)  Impresión de vinil adhesivo brillante pegado en base de pvc (octogonos de pare)
(01)  Impresión de vinil adhesivo brillante pegado en base de pvc</t>
  </si>
  <si>
    <t>RQ.LOG.344</t>
  </si>
  <si>
    <t>OC 004-000177</t>
  </si>
  <si>
    <t>(36) Rotulado de vinil en varios colores base de pvc</t>
  </si>
  <si>
    <t>RQ.OPE.1373</t>
  </si>
  <si>
    <t>AC.OPE.950</t>
  </si>
  <si>
    <t>Carguio de residuos no aprovechables (RCD), a unidad FOTON VBB-840 para disposición en Birrack 
5.040,00  kg</t>
  </si>
  <si>
    <t>RQ.OPE.1370</t>
  </si>
  <si>
    <t>RQ.OPE.949</t>
  </si>
  <si>
    <t xml:space="preserve">Descarga de residuos no aprovechables (RCD), de la unidad FOTON VBB-840 en Alm. Encalada </t>
  </si>
  <si>
    <t>RQ.OPE.1375</t>
  </si>
  <si>
    <t>OS 005-000714</t>
  </si>
  <si>
    <t>AC.OPE.952</t>
  </si>
  <si>
    <t>Recolección y transporte de Residuos no aprovechables (RSMNM)   1,320.00 kg
UCSM - Alm. La Joya</t>
  </si>
  <si>
    <t>PFOCCO ZUNIGA YASMINA</t>
  </si>
  <si>
    <t>RQ.OPE.1259</t>
  </si>
  <si>
    <t>OS 006-000167</t>
  </si>
  <si>
    <t>AC.OPE.ST.132</t>
  </si>
  <si>
    <t>Reparación de dos partes laterales de la tolva de fibra de vidrio y fabricación e instalación de cuatro asas de fibra de vidrio en las partes laterales de la tolva</t>
  </si>
  <si>
    <t>MADE S.C.R.L.</t>
  </si>
  <si>
    <t xml:space="preserve">Soldadura de carrocería lado delantero </t>
  </si>
  <si>
    <t>RQ.OPE.1261</t>
  </si>
  <si>
    <t>OS 006-000168</t>
  </si>
  <si>
    <t>AC.OPE.ST.133</t>
  </si>
  <si>
    <t xml:space="preserve">(01) Juego de stickets reflectivos </t>
  </si>
  <si>
    <t>FA01</t>
  </si>
  <si>
    <t>E &amp; M SEÑALIZACIONES S.A.C.</t>
  </si>
  <si>
    <t>OS 006-000169</t>
  </si>
  <si>
    <t xml:space="preserve">(01) Circulina LED warning ambar 
(01) Pertiga de 12 pies + resorte zincado + foco led
(02) Faro rectangular neblinero de 64 led ambar
(01) Servicio de instalación de circulina led, pértiga de 12 pies y faro rectangular neblinero + materiales </t>
  </si>
  <si>
    <t>F005</t>
  </si>
  <si>
    <t>KIKAI &amp; SABISU S.A.C.</t>
  </si>
  <si>
    <t>RQ.OPE.1335</t>
  </si>
  <si>
    <t>OC 007-000040</t>
  </si>
  <si>
    <t xml:space="preserve">(02) Llantas 700R16 </t>
  </si>
  <si>
    <t>LIDER CRUZ E.I.R.L.</t>
  </si>
  <si>
    <t>RQ.OPE.1371</t>
  </si>
  <si>
    <t>OS 005-000713</t>
  </si>
  <si>
    <t>AC.OPE.951</t>
  </si>
  <si>
    <t>Acarreo de residuos aprovechables (parihuela) en almacén Yanahuara 3,000.00 kg</t>
  </si>
  <si>
    <t>Uchumayo - Disposición (RS generales) - Innova</t>
  </si>
  <si>
    <t>ALSA - Servicio (RS peligrosos) - Movitecnica</t>
  </si>
  <si>
    <t>Las Lomas - Compra(Plástico) - Lonccos y Ccalas</t>
  </si>
  <si>
    <t>Recojo de tina antiderrame 
Alm. Sachaca - Av. Los Incas (Cerro Colorado) - Alm. Sachaca</t>
  </si>
  <si>
    <t>RQ.GH.230</t>
  </si>
  <si>
    <t>RQ.OPE.1380</t>
  </si>
  <si>
    <t>OS 005-000715</t>
  </si>
  <si>
    <t xml:space="preserve">Ajuste de plataforma, cambio de conector, hembra y recalibración </t>
  </si>
  <si>
    <t>RQ.OPE.1316</t>
  </si>
  <si>
    <t>OS 006-000170</t>
  </si>
  <si>
    <t>Inspeccion técnica complementaria.
Mercancia Peligrosa.</t>
  </si>
  <si>
    <t>CENTRO DE INSPECCIONES TECNICAS DEL SUR S.A.C.</t>
  </si>
  <si>
    <t>Inspeccion técnica complementaria.
Trasporte de mercancia no peligrosa.</t>
  </si>
  <si>
    <t>Uchumayo - Servicio - La Rinconada del Sur</t>
  </si>
  <si>
    <t>El Eden - disposición (no aprovechables) -Innova (La Joya)</t>
  </si>
  <si>
    <t>lavado e higienización</t>
  </si>
  <si>
    <t>ROMERO CAMA ROXANA</t>
  </si>
  <si>
    <t>Uchumayo - servicio (res. aprovechables) - Alsur</t>
  </si>
  <si>
    <t>Uchumayo Arequipa - Villa Esperanza de Regreso</t>
  </si>
  <si>
    <t>Alza Compra: Cartón Aeropuertos Andinos</t>
  </si>
  <si>
    <t>Alza Compra: Botellas petAeropuertos Andinos</t>
  </si>
  <si>
    <t>Uchumayo - servicio (res. peligrosos) - Moly Cop (La Joya)</t>
  </si>
  <si>
    <t>Uchumayo servicio: IBC Peligrosos Moly COP la Joya</t>
  </si>
  <si>
    <t>Accesorios Vehiculares: Compra de imantados para sticker de codificación</t>
  </si>
  <si>
    <t>Accesorios Vehiculares: Compra de insumos de pintado</t>
  </si>
  <si>
    <t>Accesorios Vehiculares: Compra de soplete y base de pintura</t>
  </si>
  <si>
    <t>Accesorios Vehiculares: Compra de manguera, acople rápido, acople macho, acople hembra, abrazaderas y inflador dual.</t>
  </si>
  <si>
    <t>H &amp; P MANGUERAS Y CONEXIONES S.A.C.</t>
  </si>
  <si>
    <t>Accesorios Vehiculares: Compra de manguera y acople rápido espiga</t>
  </si>
  <si>
    <t>Mantenimiento Correctivo: Parchado de llanta</t>
  </si>
  <si>
    <t>FLORES FLORES DOLORES MARIA</t>
  </si>
  <si>
    <t>Mantenimiento preventivo: Rotación de neumático posterior</t>
  </si>
  <si>
    <t>Mantenimiento Correctivo: Cambio de foco delantero</t>
  </si>
  <si>
    <t>F043</t>
  </si>
  <si>
    <t>ELIBEM IMPORT E.I.R.L.</t>
  </si>
  <si>
    <t>Accesorios Vehiculares: Abastecimiento de UREA</t>
  </si>
  <si>
    <t>FS04</t>
  </si>
  <si>
    <t>GASOLINERA LA PARCELA 45 S.A.C.</t>
  </si>
  <si>
    <t>Accesorios Vehiculares: Compra de base de pintura</t>
  </si>
  <si>
    <t>Accesorios Vehiculares: Cambio de foco de luz baja (lado derecho)</t>
  </si>
  <si>
    <t>RQ.OPE.1378</t>
  </si>
  <si>
    <t>OS 005-000717</t>
  </si>
  <si>
    <t>AC.OPE.954</t>
  </si>
  <si>
    <t>Recolección y transporte de residuos no aprovechables (RCD) para disposición en Birrack (Ventanilla)  - 15,490.00 Kg
Cliente: Molycop (S.A)</t>
  </si>
  <si>
    <t>CAPARACHIN BALDEON TEODOMIRO</t>
  </si>
  <si>
    <t>RQ.OPE.1383</t>
  </si>
  <si>
    <t>OS 005-000716</t>
  </si>
  <si>
    <t>AC.OPE.953</t>
  </si>
  <si>
    <t>Recolección y transporte de Residuos no aprovechables (RSMNM)   1,650.00 kg
UCSM - Alm. La Joya</t>
  </si>
  <si>
    <t>TRANSPORTES PACORI J &amp; G E.I.R.L.</t>
  </si>
  <si>
    <t>F218</t>
  </si>
  <si>
    <t>Punta negra-disposición (Res.generales) innova (Chilca)</t>
  </si>
  <si>
    <t>Negociaciones Abbycorp E.I.R.L</t>
  </si>
  <si>
    <t>Gratificación - Periodo Regular - Julio 2025 - Abarca Apfata Miguel Angel</t>
  </si>
  <si>
    <t>GR07</t>
  </si>
  <si>
    <t>Gratificación - Periodo Regular - Julio 2025 - Alvarado Alama Adrian</t>
  </si>
  <si>
    <t>Gratificación - Periodo Regular - Julio 2025 - Amado Farfan Vannessa Danniella</t>
  </si>
  <si>
    <t>Gratificación - Periodo Regular - Julio 2025 - Apaza Castro Luis Alfredo</t>
  </si>
  <si>
    <t>Gratificación - Periodo Regular - Julio 2025 - Aquino Colquehuanca Jesus Alberto</t>
  </si>
  <si>
    <t>Gratificación - Periodo Regular - Julio 2025 - Ayma Purhuaya Maritza Juana</t>
  </si>
  <si>
    <t>Gratificación - Periodo Regular - Julio 2025 - Bolaños Valdez Rebeca</t>
  </si>
  <si>
    <t>Gratificación - Periodo Regular - Julio 2025 - Bustamante Gil Imer</t>
  </si>
  <si>
    <t>Gratificación - Periodo Regular - Julio 2025 - Bustamante Gil Ruben</t>
  </si>
  <si>
    <t>Gratificación - Periodo Regular - Julio 2025 - Cardenas Mayta Marco Antonio</t>
  </si>
  <si>
    <t>Gratificación - Periodo Regular - Julio 2025 - Carreño Laberian Franco Fabian</t>
  </si>
  <si>
    <t>Gratificación - Periodo Regular - Julio 2025 - Ccama Gutierrez Junior Alexander</t>
  </si>
  <si>
    <t>Gratificación - Periodo Regular - Julio 2025 - Ccanccapa Maque Dany Ever</t>
  </si>
  <si>
    <t>Gratificación - Periodo Regular - Julio 2025 - Cruz Quispe Gregory Rayle</t>
  </si>
  <si>
    <t>Gratificación - Periodo Regular - Julio 2025 - De La Cruz Solier Aldo Ronaldo</t>
  </si>
  <si>
    <t>Gratificación - Periodo Regular - Julio 2025 - Guizado Porras Ronald Enrique</t>
  </si>
  <si>
    <t>Gratificación - Periodo Regular - Julio 2025 - Gutierrez Aragon Karly Liz</t>
  </si>
  <si>
    <t>Gratificación - Periodo Regular - Julio 2025 - Huamani Mamani Huber Anthony</t>
  </si>
  <si>
    <t>Gratificación - Periodo Regular - Julio 2025 - Huanuco Ortega Cristian Manuel</t>
  </si>
  <si>
    <t>Gratificación - Periodo Regular - Julio 2025 - Jibaja Rondon Valeria Nicolle</t>
  </si>
  <si>
    <t>Gratificación - Periodo Regular - Julio 2025 - Lazarte Aguirre Crissley</t>
  </si>
  <si>
    <t>Gratificación - Periodo Regular - Julio 2025 - Leon Willian Johan</t>
  </si>
  <si>
    <t>Gratificación - Periodo Regular - Julio 2025 - Mamani Limache Diego Armando</t>
  </si>
  <si>
    <t>Gratificación - Periodo Regular - Julio 2025 - Montenegro Lopez Emiliano Alcides</t>
  </si>
  <si>
    <t>Gratificación - Periodo Regular - Julio 2025 - Monteza Bustamante Juber</t>
  </si>
  <si>
    <t>Gratificación - Periodo Regular - Julio 2025 - Monteza Bustamante Neiver</t>
  </si>
  <si>
    <t>Gratificación - Periodo Regular - Julio 2025 - Paco Pauccara Elias Gustavo</t>
  </si>
  <si>
    <t>Gratificación - Periodo Regular - Julio 2025 - Pari Larico Gisela Trinidad</t>
  </si>
  <si>
    <t>Gratificación - Periodo Regular - Julio 2025 - Pari Rodriguez Karol Licet</t>
  </si>
  <si>
    <t>Gratificación - Periodo Regular - Julio 2025 - Ponce Febres Gleen Stev</t>
  </si>
  <si>
    <t>Gratificación - Periodo Regular - Julio 2025 - Prieto Alcca Ebert</t>
  </si>
  <si>
    <t>Gratificación - Periodo Regular - Julio 2025 - Prieto Rojas Inocencio</t>
  </si>
  <si>
    <t>Gratificación - Periodo Regular - Julio 2025 - Queque Anco Jorge Luis</t>
  </si>
  <si>
    <t>Gratificación - Periodo Regular - Julio 2025 - Quispe Ccapa Nelson Gregorio</t>
  </si>
  <si>
    <t>Gratificación - Periodo Regular - Julio 2025 - Quispe Huisacayna Daniel Julinho</t>
  </si>
  <si>
    <t>Gratificación - Periodo Regular - Julio 2025 - Quispe Prieto Hefer</t>
  </si>
  <si>
    <t>Gratificación - Periodo Regular - Julio 2025 - Quispe Prieto Wilber</t>
  </si>
  <si>
    <t>Gratificación - Periodo Regular - Julio 2025 - Ramos Rivas Roy Marcial</t>
  </si>
  <si>
    <t>Gratificación - Periodo Regular - Julio 2025 - Reyes Andrade John Kevin</t>
  </si>
  <si>
    <t>Gratificación - Periodo Regular - Julio 2025 - Rodriguez Gallegos Alison Natividad</t>
  </si>
  <si>
    <t>Gratificación - Periodo Regular - Julio 2025 - Serrano Villaca Judith Stefany Del Pilar</t>
  </si>
  <si>
    <t>Gratificación - Periodo Regular - Julio 2025 - Solis Florido Esteban Miguel</t>
  </si>
  <si>
    <t>Gratificación - Periodo Regular - Julio 2025 - Suyo Prieto Rosa Rafaela</t>
  </si>
  <si>
    <t>Gratificación - Periodo Regular - Julio 2025 - Tagle Lazarte Juan Benjy</t>
  </si>
  <si>
    <t>Gratificación - Periodo Regular - Julio 2025 - Tarifa Mamani Juan Jesus</t>
  </si>
  <si>
    <t>Gratificación - Periodo Regular - Julio 2025 - Tinuco Torres Romario</t>
  </si>
  <si>
    <t>Gratificación - Periodo Regular - Julio 2025 - Velasquez Condori Joel Jonathan</t>
  </si>
  <si>
    <t>Gratificación - Periodo Regular - Julio 2025 - Viza Caceres Way Brian</t>
  </si>
  <si>
    <t xml:space="preserve"> Contribución Essalud - Abarca Apfata Miguel Angel - Julio - 2025 </t>
  </si>
  <si>
    <t xml:space="preserve"> ES07 </t>
  </si>
  <si>
    <t xml:space="preserve"> Contribución Essalud - Alcca Saldivar Angel - Julio - 2025 </t>
  </si>
  <si>
    <t xml:space="preserve"> Contribución Essalud - Alvarado Alama Adrian - Julio - 2025 </t>
  </si>
  <si>
    <t xml:space="preserve"> Contribución Essalud - Amado Farfan Vannessa Danniella - Julio - 2025 </t>
  </si>
  <si>
    <t xml:space="preserve"> Contribución Essalud - Apaza Castro Luis Alfredo - Julio - 2025 </t>
  </si>
  <si>
    <t xml:space="preserve"> Contribución Essalud - Aquino Colquehuanca Jesus Alberto - Julio - 2025 </t>
  </si>
  <si>
    <t xml:space="preserve"> Contribución Essalud - Ayma Purhuaya Maritza Juana - Julio - 2025 </t>
  </si>
  <si>
    <t xml:space="preserve"> Contribución Essalud - Bolaños Valdez Rebeca - Julio - 2025 </t>
  </si>
  <si>
    <t xml:space="preserve"> Contribución Essalud - Bustamante Gil Imer - Julio - 2025 </t>
  </si>
  <si>
    <t xml:space="preserve"> Contribución Essalud - Bustamante Gil Ruben - Julio - 2025 </t>
  </si>
  <si>
    <t xml:space="preserve"> Contribución Essalud - Cardenas Mayta Marco Antonio - Julio - 2025 </t>
  </si>
  <si>
    <t xml:space="preserve"> Contribución Essalud - Carreño Laberian Franco Fabian - Julio - 2025 </t>
  </si>
  <si>
    <t xml:space="preserve"> Contribución Essalud - Ccama Gutierrez Junior Alexander - Julio - 2025 </t>
  </si>
  <si>
    <t xml:space="preserve"> Contribución Essalud - Ccanccapa Maque Dany Ever - Julio - 2025 </t>
  </si>
  <si>
    <t xml:space="preserve"> Contribución Essalud - Cruz Quispe Gregory Rayle - Julio - 2025 </t>
  </si>
  <si>
    <t xml:space="preserve"> Contribución Essalud - De La Cruz Solier Aldo Ronaldo - Julio - 2025 </t>
  </si>
  <si>
    <t xml:space="preserve"> Contribución Essalud - Garcia Chacnama Jhonny Jerry - Julio - 2025 </t>
  </si>
  <si>
    <t xml:space="preserve"> Contribución Essalud - Guizado Porras Ronald Enrique - Julio - 2025 </t>
  </si>
  <si>
    <t xml:space="preserve"> Contribución Essalud - Gutierrez Aragon Karly Liz - Julio - 2025 </t>
  </si>
  <si>
    <t xml:space="preserve"> Contribución Essalud - Huamani Mamani Huber Anthony - Julio - 2025 </t>
  </si>
  <si>
    <t xml:space="preserve"> Contribución Essalud - Huanuco Ortega Cristian Manuel - Julio - 2025 </t>
  </si>
  <si>
    <t xml:space="preserve"> Contribución Essalud - Huillca Cconislla Jose Carlos - Julio - 2025 </t>
  </si>
  <si>
    <t xml:space="preserve"> Contribución Essalud - Jibaja Rondon Valeria Nicolle - Julio - 2025 </t>
  </si>
  <si>
    <t xml:space="preserve"> Contribución Essalud - Lazarte Aguirre Crissley - Julio - 2025 </t>
  </si>
  <si>
    <t xml:space="preserve"> Contribución Essalud - Leon Willian Johan - Julio - 2025 </t>
  </si>
  <si>
    <t xml:space="preserve"> Contribución Essalud - Mamani Limache Diego Armando - Julio - 2025 </t>
  </si>
  <si>
    <t xml:space="preserve"> Contribución Essalud - Montenegro Lopez Emiliano Alcides - Julio - 2025 </t>
  </si>
  <si>
    <t xml:space="preserve"> Contribución Essalud - Monteza Bustamante Juber - Julio - 2025 </t>
  </si>
  <si>
    <t xml:space="preserve"> Contribución Essalud - Monteza Bustamante Neiver - Julio - 2025 </t>
  </si>
  <si>
    <t xml:space="preserve"> Contribución Essalud - Ordoñez Cornejo Sergio Raul - Julio - 2025 </t>
  </si>
  <si>
    <t xml:space="preserve"> Contribución Essalud - Paco Pauccara Elias Gustavo - Julio - 2025 </t>
  </si>
  <si>
    <t xml:space="preserve"> Contribución Essalud - Pari Larico Gisela Trinidad - Julio - 2025 </t>
  </si>
  <si>
    <t xml:space="preserve"> Contribución Essalud - Pari Rodriguez Karol Licet - Julio - 2025 </t>
  </si>
  <si>
    <t xml:space="preserve"> Contribución Essalud - Ponce Febres Gleen Stev - Julio - 2025 </t>
  </si>
  <si>
    <t xml:space="preserve"> Contribución Essalud - Prieto Alcca Ebert - Julio - 2025 </t>
  </si>
  <si>
    <t xml:space="preserve"> Contribución Essalud - Prieto Rojas Inocencio - Julio - 2025 </t>
  </si>
  <si>
    <t xml:space="preserve"> Contribución Essalud - Queque Anco Jorge Luis - Julio - 2025 </t>
  </si>
  <si>
    <t xml:space="preserve"> Contribución Essalud - Quispe Ccapa Nelson Gregorio - Julio - 2025 </t>
  </si>
  <si>
    <t xml:space="preserve"> Contribución Essalud - Quispe Huisacayna Daniel Julinho - Julio - 2025 </t>
  </si>
  <si>
    <t xml:space="preserve"> Contribución Essalud - Quispe Prieto Hefer - Julio - 2025 </t>
  </si>
  <si>
    <t xml:space="preserve"> Contribución Essalud - Quispe Prieto Wilber - Julio - 2025 </t>
  </si>
  <si>
    <t xml:space="preserve"> Contribución Essalud - Ramos Rivas Roy Marcial - Julio - 2025 </t>
  </si>
  <si>
    <t xml:space="preserve"> Contribución Essalud - Reyes Andrade John Kevin - Julio - 2025 </t>
  </si>
  <si>
    <t xml:space="preserve"> Contribución Essalud - Rodriguez Gallegos Alison Natividad - Julio - 2025 </t>
  </si>
  <si>
    <t xml:space="preserve"> Contribución Essalud - Serrano Villaca Judith Stefany Del Pilar - Julio - 2025 </t>
  </si>
  <si>
    <t xml:space="preserve"> Contribución Essalud - Solis Florido Esteban Miguel - Julio - 2025 </t>
  </si>
  <si>
    <t xml:space="preserve"> Contribución Essalud - Suyo Prieto Rosa Rafaela - Julio - 2025 </t>
  </si>
  <si>
    <t xml:space="preserve"> Contribución Essalud - Tagle Lazarte Juan Benjy - Julio - 2025 </t>
  </si>
  <si>
    <t xml:space="preserve"> Contribución Essalud - Tarifa Mamani Juan Jesus - Julio - 2025 </t>
  </si>
  <si>
    <t xml:space="preserve"> Contribución Essalud - Tinuco Torres Romario - Julio - 2025 </t>
  </si>
  <si>
    <t xml:space="preserve"> Contribución Essalud - Vasquez Astocondor Tony Baker - Julio - 2025 </t>
  </si>
  <si>
    <t xml:space="preserve"> Contribución Essalud - Velasquez Condori Joel Jonathan - Julio - 2025 </t>
  </si>
  <si>
    <t xml:space="preserve"> Contribución Essalud - Viza Caceres Way Brian - Julio - 2025 </t>
  </si>
  <si>
    <t xml:space="preserve"> Contribución Essalud - Yepez Ramos Karoll Marilia - Julio - 2025 </t>
  </si>
  <si>
    <t>HABITAT - Alcca Saldivar Angel - Julio - 2025</t>
  </si>
  <si>
    <t>HABITAT_07</t>
  </si>
  <si>
    <t>HABITAT - Cardenas Mayta Marco Antonio - Julio - 2025</t>
  </si>
  <si>
    <t>HABITAT - Pari Larico Gisela Trinidad - Julio - 2025</t>
  </si>
  <si>
    <t>HABITAT - Quispe Ccapa Nelson Gregorio - Julio - 2025</t>
  </si>
  <si>
    <t>INTEGRA - Abarca Apfata Miguel Angel - Julio - 2025</t>
  </si>
  <si>
    <t>INTEGRA_07</t>
  </si>
  <si>
    <t>INTEGRA - Amado Farfan Vannessa Danniella - Julio - 2025</t>
  </si>
  <si>
    <t>INTEGRA - Ayma Purhuaya Maritza Juana - Julio - 2025</t>
  </si>
  <si>
    <t>INTEGRA - Bolaños Valdez Rebeca - Julio - 2025</t>
  </si>
  <si>
    <t>INTEGRA - Bustamante Gil Ruben - Julio - 2025</t>
  </si>
  <si>
    <t>INTEGRA - Carreño Laberian Franco Fabian - Julio - 2025</t>
  </si>
  <si>
    <t>INTEGRA - Ccanccapa Maque Dany Ever - Julio - 2025</t>
  </si>
  <si>
    <t>INTEGRA - De La Cruz Solier Aldo Ronaldo - Julio - 2025</t>
  </si>
  <si>
    <t>INTEGRA - Garcia Chacnama Jhonny Jerry - Julio - 2025</t>
  </si>
  <si>
    <t>INTEGRA - Guizado Porras Ronald Enrique - Julio - 2025</t>
  </si>
  <si>
    <t>INTEGRA - Gutierrez Aragon Karly Liz - Julio - 2025</t>
  </si>
  <si>
    <t>INTEGRA - Huamani Mamani Huber Anthony - Julio - 2025</t>
  </si>
  <si>
    <t>INTEGRA - Huanuco Ortega Cristian Manuel - Julio - 2025</t>
  </si>
  <si>
    <t>INTEGRA - Jibaja Rondon Valeria Nicolle - Julio - 2025</t>
  </si>
  <si>
    <t>INTEGRA - Mamani Limache Diego Armando - Julio - 2025</t>
  </si>
  <si>
    <t>INTEGRA - Montenegro Lopez Emiliano Alcides - Julio - 2025</t>
  </si>
  <si>
    <t>INTEGRA - Ordoñez Cornejo Sergio Raul - Julio - 2025</t>
  </si>
  <si>
    <t>INTEGRA - Paco Pauccara Elias Gustavo - Julio - 2025</t>
  </si>
  <si>
    <t>INTEGRA - Pari Rodriguez Karol Licet - Julio - 2025</t>
  </si>
  <si>
    <t>INTEGRA - Queque Anco Jorge Luis - Julio - 2025</t>
  </si>
  <si>
    <t>INTEGRA - Quispe Huisacayna Daniel Julinho - Julio - 2025</t>
  </si>
  <si>
    <t>INTEGRA - Quispe Prieto Hefer - Julio - 2025</t>
  </si>
  <si>
    <t>INTEGRA - Reyes Andrade John Kevin - Julio - 2025</t>
  </si>
  <si>
    <t>INTEGRA - Rodriguez Gallegos Alison Natividad - Julio - 2025</t>
  </si>
  <si>
    <t>INTEGRA - Suyo Prieto Rosa Rafaela - Julio - 2025</t>
  </si>
  <si>
    <t>INTEGRA - Tagle Lazarte Juan Benjy - Julio - 2025</t>
  </si>
  <si>
    <t>INTEGRA - Tinuco Torres Romario - Julio - 2025</t>
  </si>
  <si>
    <t>INTEGRA - Velasquez Condori Joel Jonathan - Julio - 2025</t>
  </si>
  <si>
    <t>INTEGRA - Yepez Ramos Karoll Marilia - Julio - 2025</t>
  </si>
  <si>
    <t>ONP - Aquino Colquehuanca Jesus Alberto - Julio - 2025</t>
  </si>
  <si>
    <t>ONP_07</t>
  </si>
  <si>
    <t>ONP - Bustamante Gil Imer - Julio - 2025</t>
  </si>
  <si>
    <t>ONP - Cruz Quispe Gregory Rayle - Julio - 2025</t>
  </si>
  <si>
    <t>ONP - Monteza Bustamante Juber - Julio - 2025</t>
  </si>
  <si>
    <t>ONP - Ponce Febres Gleen Stev - Julio - 2025</t>
  </si>
  <si>
    <t>ONP - Prieto Rojas Inocencio - Julio - 2025</t>
  </si>
  <si>
    <t>ONP - Serrano Villaca Judith Stefany Del Pilar - Julio - 2025</t>
  </si>
  <si>
    <t>ONP - Solis Florido Esteban Miguel - Julio - 2025</t>
  </si>
  <si>
    <t>ONP - Viza Caceres Way Brian - Julio - 2025</t>
  </si>
  <si>
    <t>PRIMA - Alvarado Alama Adrian - Julio - 2025</t>
  </si>
  <si>
    <t>PRIMA_07</t>
  </si>
  <si>
    <t>PRIMA - Apaza Castro Luis Alfredo - Julio - 2025</t>
  </si>
  <si>
    <t>PRIMA - Ccama Gutierrez Junior Alexander - Julio - 2025</t>
  </si>
  <si>
    <t>PRIMA - Lazarte Aguirre Crissley - Julio - 2025</t>
  </si>
  <si>
    <t>PRIMA - Leon Willian Johan - Julio - 2025</t>
  </si>
  <si>
    <t>PRIMA - Monteza Bustamante Neiver - Julio - 2025</t>
  </si>
  <si>
    <t>PRIMA - Prieto Alcca Ebert - Julio - 2025</t>
  </si>
  <si>
    <t>PRIMA - Quispe Prieto Wilber - Julio - 2025</t>
  </si>
  <si>
    <t>PRIMA - Ramos Rivas Roy Marcial - Julio - 2025</t>
  </si>
  <si>
    <t>PROFUTURO - Huillca Cconislla Jose Carlos - Julio - 2025</t>
  </si>
  <si>
    <t>PROFUTURO_07</t>
  </si>
  <si>
    <t>PROFUTURO - Tarifa Mamani Juan Jesus - Julio - 2025</t>
  </si>
  <si>
    <t>PROFUTURO - Vasquez Astocondor Tony Baker - Julio - 2025</t>
  </si>
  <si>
    <t>5ta Cat. - Bustamante Gil Imer - Julio - 2025</t>
  </si>
  <si>
    <t>5TA_07</t>
  </si>
  <si>
    <t>5ta Cat. - Ponce Febres Gleen Stev - Julio - 2025</t>
  </si>
  <si>
    <t>SEDAPAR S.A.</t>
  </si>
  <si>
    <t>Cristian Huanuco</t>
  </si>
  <si>
    <t>RQ.OPE.1337</t>
  </si>
  <si>
    <t>Transporte de Lima a Chincha (Aldo de la Cruz) / Actividad: Recolección y transporte de residuos aprovechables (Envases Vacios) - Campo Limpio - Chincha</t>
  </si>
  <si>
    <t>FG08</t>
  </si>
  <si>
    <t>EMPRESA DE TRANSPORTES PERU BUS S.A.</t>
  </si>
  <si>
    <t>Transporte de Lima a Chincha (Cristian Huanuco) / Actividad: Recolección y transporte de residuos aprovechables (Envases Vacios) - Campo Limpio - Chincha</t>
  </si>
  <si>
    <t>Alojamiento de dia 07.08.2025 (Cristian Huanuco y Aldo de la Cruz) / Actividad: Recolección y transporte de residuos aprovechables (Envases Vacios) - Campo Limpio - Chincha</t>
  </si>
  <si>
    <t>SILVA ACHTAR ROGER KONRRAC</t>
  </si>
  <si>
    <t>Transporte de Chincha a Lima (Cristian Huanuco) / Actividad: Recolección y transporte de residuos aprovechables (Envases Vacios) - Campo Limpio - Chincha</t>
  </si>
  <si>
    <t>FA09</t>
  </si>
  <si>
    <t>EMP CAPLINA TRANSP TURISTIC INTERNAC SRL</t>
  </si>
  <si>
    <t>Transporte de Chincha a Lima (Aldo de la Cruz) / Actividad: Recolección y transporte de residuos aprovechables (Envases Vacios) - Campo Limpio - Chincha</t>
  </si>
  <si>
    <t>Balanza para abrir peso / Actividad: Recolección y transporte de residuos aprovechables (Envases Vacios) - Campo Limpio - Chincha</t>
  </si>
  <si>
    <t>Balanza para cerrar peso / Actividad: Recolección y transporte de residuos aprovechables (Envases Vacios) - Campo Limpio - Chincha</t>
  </si>
  <si>
    <t>Movilidad de Almacen Encalada a Pte. Atocongo  (Cristian Huanuco y Aldo de la Cruz) / Actividad: Recolección y transporte de residuos aprovechables (Envases Vacios) - Campo Limpio - Chincha</t>
  </si>
  <si>
    <t>Movilidad de Terminal en Chincha a Hospedaje  (Cristian Huanuco y Aldo de la Cruz) / Actividad: Recolección y transporte de residuos aprovechables (Envases Vacios) - Campo Limpio - Chincha</t>
  </si>
  <si>
    <t>Cena (Cristian Huanuco y Aldo de la Cruz) / Actividad: Recolección y transporte de residuos aprovechables (Envases Vacios) - Campo Limpio - Chincha</t>
  </si>
  <si>
    <t>Movilidad de hospedaje a Balanza  (Cristian Huanuco y Aldo de la Cruz) / Actividad: Recolección y transporte de residuos aprovechables (Envases Vacios) - Campo Limpio - Chincha</t>
  </si>
  <si>
    <t>Desayuno (Cristian Huanuco y Aldo de la Cruz) / Actividad: Recolección y transporte de residuos aprovechables (Envases Vacios) - Campo Limpio - Chincha</t>
  </si>
  <si>
    <t>Almuerzo (Cristian Huanuco y Aldo de la Cruz) / Actividad: Recolección y transporte de residuos aprovechables (Envases Vacios) - Campo Limpio - Chincha</t>
  </si>
  <si>
    <t>Movilidad a Terminal de chincha (Cristian Huanuco y Aldo de la Cruz) / Actividad: Recolección y transporte de residuos aprovechables (Envases Vacios) - Campo Limpio - Chincha</t>
  </si>
  <si>
    <t>Movilidad de Pte. Atocongo a Almacen Encalada (Cristian Huanuco y Aldo de la Cruz) / Actividad: Recolección y transporte de residuos aprovechables (Envases Vacios) - Campo Limpio - Chincha</t>
  </si>
  <si>
    <t>Teléfono fijo trio - Agosto /Arequipa 2</t>
  </si>
  <si>
    <t>RQ.OPE.1379</t>
  </si>
  <si>
    <t>Peaje Uchumayo - Recolección y transporte de RSMNM
Proveedor: Cosapi</t>
  </si>
  <si>
    <t>Pesaje - Servicio - Recoleccion y transporte de RSMNM - VBW-889 / Actividad: Recolección y transporte de residuos No Aprovechables - Cosapi</t>
  </si>
  <si>
    <t>OC 360</t>
  </si>
  <si>
    <t>OC 249</t>
  </si>
  <si>
    <t>RQ.SSO.274</t>
  </si>
  <si>
    <t>CRECE NEGOCIOS S.A.C.</t>
  </si>
  <si>
    <t>RQ.SSO.267</t>
  </si>
  <si>
    <t>RQ.SSO.268</t>
  </si>
  <si>
    <t xml:space="preserve">One drive - Gregory  - Julio </t>
  </si>
  <si>
    <t>F015</t>
  </si>
  <si>
    <t>Correo Corporativo - Julio</t>
  </si>
  <si>
    <t>Regularización de docs pendientes
Alm. Sachaca - Alprosa - UCSM - Alm. Sachaca</t>
  </si>
  <si>
    <t xml:space="preserve">Recojo doc. Operaciones
Alm. Sachaca - Olva (Av. Parra) - Alm. Sachaca </t>
  </si>
  <si>
    <t>Heber Quintanilla</t>
  </si>
  <si>
    <t>Compra de switch
Alm. Sachaca - Octavio Muñoz Najar - Alm. Sachaca</t>
  </si>
  <si>
    <t>RQ.STI.105</t>
  </si>
  <si>
    <t xml:space="preserve">Switch de mesa 5 puertos Tp link </t>
  </si>
  <si>
    <t>WIRELESS CONEXIÓN E.I.R.L.</t>
  </si>
  <si>
    <t>RQ.GH.232</t>
  </si>
  <si>
    <t xml:space="preserve">Servicio Vigilancia médica 
Julio - Agosto </t>
  </si>
  <si>
    <t>BERNAL TODCO LUIS ALBERTO</t>
  </si>
  <si>
    <t>RQ.GH.231</t>
  </si>
  <si>
    <t xml:space="preserve">Personal tercero para apoyo en carguío de residuos los días 22 de agosto en Campo Limpio (Ica) </t>
  </si>
  <si>
    <t>Servicentro Santa Martha - servicio de residuos no aprovechables - Antilla Cooper Abancay</t>
  </si>
  <si>
    <t>Uchumayo - compra (alambron ) - Moly-Cop (La Joya)</t>
  </si>
  <si>
    <t>El Eden - venta de leña - Cristian de la flor</t>
  </si>
  <si>
    <t>Uchumayo - servicio (NACH) - La Iberica</t>
  </si>
  <si>
    <t>Patahuasi - servicio (res. peligrosos) - Antilla Cooper Abancay</t>
  </si>
  <si>
    <t>F312</t>
  </si>
  <si>
    <t>Cena - Colaboradores: Juan y Luis - ruta: Arequipa - Abancay</t>
  </si>
  <si>
    <t>Alojamiento - IMATA - Colaboradores: Juan y Luis - ruta: Arequipa - Abancay</t>
  </si>
  <si>
    <t>Pichirhua - servicio (res. peligrosos) - Antilla Cooper Abancay</t>
  </si>
  <si>
    <t>Desayuno - Colaboradores: Juan y Luis - ruta: Arequipa - Abancay</t>
  </si>
  <si>
    <t>Almuerzo - Colaboradores: Juan y Luis - ruta: Arequipa - Abancay</t>
  </si>
  <si>
    <t>Alojamiento - Santa Rosa - Abancay - Colaboradores: Juan y Luis</t>
  </si>
  <si>
    <t>Cochera - Santa Rosa - Abancay</t>
  </si>
  <si>
    <t>Alojamiento - Cuzco - Colaboradores: Juan y Luis</t>
  </si>
  <si>
    <t>MENDOZA SANCHEZ DEYSI</t>
  </si>
  <si>
    <t>Desayuno - Colaboradores: Juan y Luis - ruta: Abancay - Arequipa</t>
  </si>
  <si>
    <t>Almuerzo - Colaboradores: Juan y Luis - ruta: Abancay - Arequipa.</t>
  </si>
  <si>
    <t>Cena - Colaboradores: Juan y Luis - ruta: Abancay - Arequipa</t>
  </si>
  <si>
    <t>Se abasteció combustible en Abancay</t>
  </si>
  <si>
    <t>Almuerzo - Colaboradores: Juan y Luis - ruta: Abancay - Arequipa</t>
  </si>
  <si>
    <t>Cochera - Cusco</t>
  </si>
  <si>
    <t>Ruc / Dni</t>
  </si>
  <si>
    <t>Razon Social</t>
  </si>
  <si>
    <t>Tipo de Cuenta de Abono</t>
  </si>
  <si>
    <t>Cuenta de Abono</t>
  </si>
  <si>
    <t>Tipo</t>
  </si>
  <si>
    <t>CONDEMAYTA LARICO JHONY SIXTO</t>
  </si>
  <si>
    <t>A</t>
  </si>
  <si>
    <t>54098986373057</t>
  </si>
  <si>
    <t>GARCIA ROJAS PABLO ORLANDO</t>
  </si>
  <si>
    <t>19196726647081</t>
  </si>
  <si>
    <t>19119554137052</t>
  </si>
  <si>
    <t>QUISPE QUISPE AQUINO</t>
  </si>
  <si>
    <t>MAMANI ALATA RAUL</t>
  </si>
  <si>
    <t>28531684509020</t>
  </si>
  <si>
    <t>RIOS PALOMINO ANA MARIA</t>
  </si>
  <si>
    <t>28532089455056</t>
  </si>
  <si>
    <t>VALENCIA HUARCA ZENON HUBERT</t>
  </si>
  <si>
    <t>215-96351746-0-91</t>
  </si>
  <si>
    <t>GARCIA SULLCA RODOLFO</t>
  </si>
  <si>
    <t>19115653544059</t>
  </si>
  <si>
    <t>VALENCIA GONZALES ROBERTO HIPOLITO</t>
  </si>
  <si>
    <t>CHAVEZ PINTO PEDRO PABLO</t>
  </si>
  <si>
    <t>21516382877056</t>
  </si>
  <si>
    <t>CHACO SANTA CRUZ MARIA FILOMENA</t>
  </si>
  <si>
    <t>21531946176059</t>
  </si>
  <si>
    <t>CHANI CASTRO LUCIO PABLO</t>
  </si>
  <si>
    <t>21520491727010</t>
  </si>
  <si>
    <t>AVALOS COAQUIRA PEDRO</t>
  </si>
  <si>
    <t>21578269400095</t>
  </si>
  <si>
    <t>21593913327041</t>
  </si>
  <si>
    <t>SOTO TINTA JUAN CARLOS</t>
  </si>
  <si>
    <t>LLACHO TACO VIVIANA</t>
  </si>
  <si>
    <t>21592095804060</t>
  </si>
  <si>
    <t>ARIAS CASANI FRANCISCO EDUARDO</t>
  </si>
  <si>
    <t>21500499539080</t>
  </si>
  <si>
    <t>BUSTAMANTE HERRERA NESTOR MOISES</t>
  </si>
  <si>
    <t>21517179589015</t>
  </si>
  <si>
    <t>VELA ARBILDO WILSON HUMBERTO</t>
  </si>
  <si>
    <t>COASACA CARDENAS FROILAN</t>
  </si>
  <si>
    <t>21534473287097</t>
  </si>
  <si>
    <t>QUISPE JARITA DANILA ELIZABETH</t>
  </si>
  <si>
    <t>VILCA ESPIRILLA MARTHA</t>
  </si>
  <si>
    <t>21506357297007</t>
  </si>
  <si>
    <t>QUISPE DE LA CRUZ MANUEL</t>
  </si>
  <si>
    <t>19134327398037</t>
  </si>
  <si>
    <t>21505806046088</t>
  </si>
  <si>
    <t>OLAZABAL VALDIVIA PAUL</t>
  </si>
  <si>
    <t>RAMOS MUÑOZ GILMAR JULIO</t>
  </si>
  <si>
    <t>VALDERRAMA COPARA MACARENA DEL CARMEN</t>
  </si>
  <si>
    <t>21503258585095</t>
  </si>
  <si>
    <t>21534204448043</t>
  </si>
  <si>
    <t xml:space="preserve">MAMANI MAMANI JUSTO ANGEL </t>
  </si>
  <si>
    <t>19123269984032</t>
  </si>
  <si>
    <t>SANCHEZ ANTIL EVELYN</t>
  </si>
  <si>
    <t>ARIAS GOMEZ YDELSA MILAGROS</t>
  </si>
  <si>
    <t>ROSAS PANDURO JHOEL MARCO</t>
  </si>
  <si>
    <t>19179778398037</t>
  </si>
  <si>
    <t>AYQUI NINA NATHALY ROSARIO</t>
  </si>
  <si>
    <t>CONTRERAS MARTINEZ ANGELICA</t>
  </si>
  <si>
    <t>Beatriz Machaca Sucasaire</t>
  </si>
  <si>
    <t>SORIA CRISTOBAL LORENA IVANKA</t>
  </si>
  <si>
    <t>C</t>
  </si>
  <si>
    <t>1918950310070</t>
  </si>
  <si>
    <t>TOLEDO HUILLCA EDWIN WHALMOR</t>
  </si>
  <si>
    <t>CASQUINA QUIRITA GEYOMINA LUZMA</t>
  </si>
  <si>
    <t>HUALPA PERALTA PATRICIA MILAGROS</t>
  </si>
  <si>
    <t>VILLA FLORES BRIAN PABLO</t>
  </si>
  <si>
    <t>21594259410020</t>
  </si>
  <si>
    <t>GÜERE POMA SISAN</t>
  </si>
  <si>
    <t>19101301140082</t>
  </si>
  <si>
    <t>21596550617071</t>
  </si>
  <si>
    <t>FARFAN RIEGA YESENIA ELIZABETH</t>
  </si>
  <si>
    <t>21597503266042</t>
  </si>
  <si>
    <t>VILCA BANDA IBETH MARLENI</t>
  </si>
  <si>
    <t>PUMA QUISPE DARWIN</t>
  </si>
  <si>
    <t>Willy Bladimir Chaucha Chata</t>
  </si>
  <si>
    <t>CABRERA CCAPATINTA YANETH</t>
  </si>
  <si>
    <t>JEREZ JOSE RAFAEL</t>
  </si>
  <si>
    <t>MOLITALIA S.A.</t>
  </si>
  <si>
    <t>RANSA COMERCIAL S A</t>
  </si>
  <si>
    <t>AEI S.R.L.</t>
  </si>
  <si>
    <t>CORPORACION PERUANA DE PRODUCTOS QUIMICOS S.A. CPPQ S.A</t>
  </si>
  <si>
    <t>SGS DEL PERU S.A.C.</t>
  </si>
  <si>
    <t>1930253467071</t>
  </si>
  <si>
    <t>PETROLEOS DEL PERU PETROPERU SA</t>
  </si>
  <si>
    <t>FCA NAC DE ACUMULADORES ETNA S.A.</t>
  </si>
  <si>
    <t>MOVITECNICA S A</t>
  </si>
  <si>
    <t>2150006578170</t>
  </si>
  <si>
    <t>INCA TOPS S.A</t>
  </si>
  <si>
    <t>2150019552011</t>
  </si>
  <si>
    <t>FAB DE CHOCOLATES LA IBERICA S.A.</t>
  </si>
  <si>
    <t>ALIMENTOS PROCESADOS S.A.</t>
  </si>
  <si>
    <t>2150003871017</t>
  </si>
  <si>
    <t>TRANSPORTES ANGEL IBARCENA S.A.C.</t>
  </si>
  <si>
    <t>METALURGICA QUIMICA S.A.C.</t>
  </si>
  <si>
    <t>ALFRED H KNIGHT DEL PERU SOCIEDAD ANONIMA CERRADA-ALFRED H KNIGHT
DEL PERU S.A.C.</t>
  </si>
  <si>
    <t>RECOLSA S A</t>
  </si>
  <si>
    <t xml:space="preserve">AGENCIAS RANSA S A
</t>
  </si>
  <si>
    <t>STIERLIFT S.A.</t>
  </si>
  <si>
    <t>1931321135097</t>
  </si>
  <si>
    <t>GRUAS S.A.</t>
  </si>
  <si>
    <t>1921314265003</t>
  </si>
  <si>
    <t>RACIONALIZACION EMPRESARIAL SA</t>
  </si>
  <si>
    <t>FABRICA MARSAR S.R.L.</t>
  </si>
  <si>
    <t>IGLESIA ADVENTISTA DEL SEPTIMO DIA</t>
  </si>
  <si>
    <t>COOPERATIVA MINERA SANTIAGO DE ANANEA LIMITADA</t>
  </si>
  <si>
    <t>POWER S.A.C.</t>
  </si>
  <si>
    <t>L Y B NEGOCIOS Y REPRESENTACIONES SAC</t>
  </si>
  <si>
    <t>CENTRAL AZUCARERA CHUCARAPI PAMPA BLANCA S.A.</t>
  </si>
  <si>
    <t>RECTIFICACIONES SALAS SRL</t>
  </si>
  <si>
    <t>SUPERINTENDENCIA NACIONAL DE ADUANAS Y DE ADMINISTRACION
TRIBUTARIA - SUNAT</t>
  </si>
  <si>
    <t>SERVICIO NACIONAL DE SANIDAD AGRARIA</t>
  </si>
  <si>
    <t>COMANDO SOCIEDAD ANONIMA CERRADA</t>
  </si>
  <si>
    <t>WELLCO PERUANA S.A.</t>
  </si>
  <si>
    <t>1910028848092</t>
  </si>
  <si>
    <t>UNIVERSIDAD DE SAN MARTIN DE PORRES</t>
  </si>
  <si>
    <t>ADRA PERU</t>
  </si>
  <si>
    <t>UNIVERSIDAD CATOLICA DE SANTA MARIA</t>
  </si>
  <si>
    <t>TECNIFLOW S.A.C.</t>
  </si>
  <si>
    <t>TRANSFORMADORA DE ALIMENTOS AMERICA S.A.C.</t>
  </si>
  <si>
    <t>ASOCIACION TECSUP N° 2</t>
  </si>
  <si>
    <t>DANPER TRUJILLO S.A.C</t>
  </si>
  <si>
    <t>5700028098092</t>
  </si>
  <si>
    <t>DIRECCION REGIONAL DE SALUD TACNA</t>
  </si>
  <si>
    <t>TALMA SERVICIOS AEROPORTUARIOS S.A.</t>
  </si>
  <si>
    <t xml:space="preserve"> COOPERATIVA MINERA EL DORADO DE ANANEA LTDA</t>
  </si>
  <si>
    <t>TRANSPORTES DE CARGA LIMA SUR S.R.L.</t>
  </si>
  <si>
    <t>CONSTRUCTORA MECH SRL</t>
  </si>
  <si>
    <t>TRACTO CAMIONES USA S.A.C.</t>
  </si>
  <si>
    <t>MANPOWER PERU S.A.</t>
  </si>
  <si>
    <t>CODIRESA S.A.C.</t>
  </si>
  <si>
    <t>2152165105063</t>
  </si>
  <si>
    <t>MANPOWER PROFESSIONAL SERVICES S.A.</t>
  </si>
  <si>
    <t>CAMPOSOL S.A.</t>
  </si>
  <si>
    <t>CORPORACION ACEROS AREQUIPA S.A</t>
  </si>
  <si>
    <t>2151058414066</t>
  </si>
  <si>
    <t>TRANSPORTES HAGEMSA S.A.C.</t>
  </si>
  <si>
    <t>TRANSPORTES CORPORATIVOS S.A.</t>
  </si>
  <si>
    <t>GYA CONSTRUCCIONES S.A.C.</t>
  </si>
  <si>
    <t>EMPRESA SIDERURGICA DEL PERU S.A.A.</t>
  </si>
  <si>
    <t>COOPERATIVA MINERA SAN ANTONIO DE ANANEA LTDA</t>
  </si>
  <si>
    <t>COOPERATIVA MINERA HALCON DE ORO DE ANANEA LIMITADA</t>
  </si>
  <si>
    <t>COOPERATIVA MINERA ESTRELLA DE ORO DE ANANEA LIMITADA</t>
  </si>
  <si>
    <t>D.C.R. MINERIA Y CONSTRUCCION S.A.C.</t>
  </si>
  <si>
    <t>2151562944028</t>
  </si>
  <si>
    <t>LO JUSTO S.A.C.</t>
  </si>
  <si>
    <t>PROGRAMA DE DESARROLLO DE SANIDAD AGROPE</t>
  </si>
  <si>
    <t>TECNO FAST S.A.C.</t>
  </si>
  <si>
    <t>2151437656093</t>
  </si>
  <si>
    <t>FLORES &amp; FERNANDEZ S.R.L.</t>
  </si>
  <si>
    <t>TRANSPORTES PEREDA S.R.L.</t>
  </si>
  <si>
    <t>EMP.DE ADMIN. DE INFRAEST. ELECTRICA S.A</t>
  </si>
  <si>
    <t>CORPORACION ENERJET SOCIEDAD ANONIMA - CORPORACION ENERJET S.A.</t>
  </si>
  <si>
    <t>1911572496096</t>
  </si>
  <si>
    <t>CARGO TRANSPORT S.A.C.</t>
  </si>
  <si>
    <t>TRANSPORTES LINEA S.A.</t>
  </si>
  <si>
    <t>COOPERATIVA MINERA LIMATA LIMITADA</t>
  </si>
  <si>
    <t>AUTOS DEL SUR S.A.C.</t>
  </si>
  <si>
    <t>CYNKAT S.A.C.</t>
  </si>
  <si>
    <t>1949840730011</t>
  </si>
  <si>
    <t>VALMET S.A.C.</t>
  </si>
  <si>
    <t>B</t>
  </si>
  <si>
    <t>00931000000927711044</t>
  </si>
  <si>
    <t>AQP NEGOCIOS GENERALES S.A.</t>
  </si>
  <si>
    <t>ROHA CONSTRUCCION Y MINERIA S.A.C.</t>
  </si>
  <si>
    <t>G &amp; R MAQUINAS S.A.C.</t>
  </si>
  <si>
    <t>TECNICA SOCIEDAD ANONIMA CERRADA</t>
  </si>
  <si>
    <t>SANTA URSULA SERVICIOS DE SALUD E.I.R.L.</t>
  </si>
  <si>
    <t>IZA RACING S.A.C.</t>
  </si>
  <si>
    <t>EMPRESA CONSERVADORA AMBIENTAL DEL SUR E.I.R.L. - ECA SUR E.I.R.L.</t>
  </si>
  <si>
    <t>GRUPO INDUSTRIAL DEL PERU E.I.R.L.</t>
  </si>
  <si>
    <t>DIAGROQUIMSUR E.I.R.L.</t>
  </si>
  <si>
    <t>CALAVERA TATTOO E.I.R.L.</t>
  </si>
  <si>
    <t>CONSULTORIA &amp; MONITOREO PERU S.A.C.</t>
  </si>
  <si>
    <t>REENCAUCHADORA INDESUR E.I.R.L.</t>
  </si>
  <si>
    <t>2152263725024</t>
  </si>
  <si>
    <t>SEGUMAS E.I.R.L.</t>
  </si>
  <si>
    <t>2151958326086</t>
  </si>
  <si>
    <t>LIVIGUI PERU S.A.C.</t>
  </si>
  <si>
    <t>GRACOS TRUCK S.R.L.</t>
  </si>
  <si>
    <t>21500364500078</t>
  </si>
  <si>
    <t>TRANSPORTES Y SERVICIOS AREOS S.A.C.</t>
  </si>
  <si>
    <t>2152014089049</t>
  </si>
  <si>
    <t>INVERSIONES NEGMARGS S.R.L.</t>
  </si>
  <si>
    <t>J. CH. COMERCIALIZADORA DE RESIDUOS SOLIDOS S.R.L.</t>
  </si>
  <si>
    <t>MATIZADOS ZELITA AQP E.I.R.L.</t>
  </si>
  <si>
    <t>2151922364034</t>
  </si>
  <si>
    <t>INVERSIONES BERMARC E.I.R.L.</t>
  </si>
  <si>
    <t>19321303883072</t>
  </si>
  <si>
    <t>MINERA TITAN DEL PERU SRL</t>
  </si>
  <si>
    <t>TRAVICO PERU S.A.C.</t>
  </si>
  <si>
    <t>1932288191039</t>
  </si>
  <si>
    <t>R&amp;C INGENIEROS CONSULTORES Y CONSTRUCTORES SRL</t>
  </si>
  <si>
    <t>CONSTRUCTORA GALAXIA S.A.C.</t>
  </si>
  <si>
    <t>PRO ECOLOGIA S.R.L.</t>
  </si>
  <si>
    <t>TRANSCEANIL E.I.R.L.</t>
  </si>
  <si>
    <t>CORP.ELECTROMECANICA EN ING.Y CONSTR.SAC</t>
  </si>
  <si>
    <t>JOSE ANTONIO ANGULO DELGADO E.I.R.L.</t>
  </si>
  <si>
    <t>2151763150012</t>
  </si>
  <si>
    <t>TRANSP.ALQUILER EQUIPOS Y MAQ.PESADA S.A.C.</t>
  </si>
  <si>
    <t>2152373940007</t>
  </si>
  <si>
    <t>ASOCIACION NEW HOPE PERU</t>
  </si>
  <si>
    <t>MOLINO ARROCERO MONTERRICO E.I.R.L.</t>
  </si>
  <si>
    <t>INVERSIONES MILENIUM S.R.L.</t>
  </si>
  <si>
    <t>2159876790070</t>
  </si>
  <si>
    <t>SCOMAR S.R.L</t>
  </si>
  <si>
    <t>TRANSPORTES JIRENA S.A.C.</t>
  </si>
  <si>
    <t>2151533817016</t>
  </si>
  <si>
    <t>2152017548088</t>
  </si>
  <si>
    <t>HISPANICA DISTRIBUCIONES S.R.L.</t>
  </si>
  <si>
    <t>SERVICENTROS MIGUEL GRAU S.R.L.</t>
  </si>
  <si>
    <t>INDUSTRIA DEL REENCAUCHE S.A.C.</t>
  </si>
  <si>
    <t>ALIMENTOS BALANCEADOS DEL PERU S.A.C.</t>
  </si>
  <si>
    <t>HERCO COMBUSTIBLES S.A.</t>
  </si>
  <si>
    <t>ENVAK S.A.C.</t>
  </si>
  <si>
    <t>1932346793078</t>
  </si>
  <si>
    <t>CORPORACION PERUANA DE RESTAURANTES S.A.C.</t>
  </si>
  <si>
    <t>REALIPERU S.A.C</t>
  </si>
  <si>
    <t>CORPORACION DINA E HIJOS S.R.L.</t>
  </si>
  <si>
    <t>COMIMTEL SOCIEDAD ANONIMA CERRADA</t>
  </si>
  <si>
    <t>RCA TECNICOS S.A.C.</t>
  </si>
  <si>
    <t>CORPORACION BIOTEC S.A.C</t>
  </si>
  <si>
    <t>BMP CONSULTING S.A.C.</t>
  </si>
  <si>
    <t>CAMPO LIMPIO</t>
  </si>
  <si>
    <t>1931550161091</t>
  </si>
  <si>
    <t>ALTO QUEMADO MINING COMPANY S.A.C.</t>
  </si>
  <si>
    <t>CORPORACION MEDIOAMBIENTAL AMPCO PERU SOCIEDAD ANONIMA CERRADA
- CM AMPCO PERU S.A.C</t>
  </si>
  <si>
    <t>PRAXIS ECOLOGY S.A.C.</t>
  </si>
  <si>
    <t>1911620754051</t>
  </si>
  <si>
    <t>AEROPUERTOS DEL PERU S.A.</t>
  </si>
  <si>
    <t>MUNDO LIMPIO SOCIEDAD ANONIMA CERRADA</t>
  </si>
  <si>
    <t>BIOLAB &amp; INMUNOMED DEL PERU SAC</t>
  </si>
  <si>
    <t>00300900300076410483</t>
  </si>
  <si>
    <t>MEGA PESCA S.A.</t>
  </si>
  <si>
    <t>5401937993030</t>
  </si>
  <si>
    <t>TUBERIAS Y GEOSISTEMAS DEL PERU SA - TUBERIAS Y GEOS S.A.</t>
  </si>
  <si>
    <t>2151897218033</t>
  </si>
  <si>
    <t>INDUSTRIAS IGGAM S.A.C.</t>
  </si>
  <si>
    <t>SERVICIOS INTEGRALES SAHUANAY S.A.C.</t>
  </si>
  <si>
    <t>c</t>
  </si>
  <si>
    <t>1912160674088</t>
  </si>
  <si>
    <t>TEMA LITOCLEAN S.A.C.</t>
  </si>
  <si>
    <t>H-E PARTS INTERNATIONAL PERU S.A.C</t>
  </si>
  <si>
    <t>CBB PERU S.A.</t>
  </si>
  <si>
    <t>Q´OMER SOCIEDAD ANONIMA CERRADA - Q´OMER S.A.C.</t>
  </si>
  <si>
    <t xml:space="preserve">GRAYSIL CONTRATISTAS S.A.C. </t>
  </si>
  <si>
    <t>COSTEÑO ALIMENTOS S.A.C.</t>
  </si>
  <si>
    <t>RESITER PERU S.A.C.</t>
  </si>
  <si>
    <t>1942068501048</t>
  </si>
  <si>
    <t>IDELCOM S.A.C</t>
  </si>
  <si>
    <t>1931901863036</t>
  </si>
  <si>
    <t xml:space="preserve"> 2152334152009</t>
  </si>
  <si>
    <t>COMERCIAL IMFESUR E.I.R.L.</t>
  </si>
  <si>
    <t>EFIMERA ARQUITECTOS E.I.R.L.</t>
  </si>
  <si>
    <t>LA JOYA MINING SOCIEDAD ANONIMA CERRADA</t>
  </si>
  <si>
    <t>2152247139089</t>
  </si>
  <si>
    <t>NARMETAL S.A.C.</t>
  </si>
  <si>
    <t>ESTACION DE SERVICIOS PEDREGAL SUR S.R.L</t>
  </si>
  <si>
    <t>TRANSPORTES RIVERITA E.I.R.L.</t>
  </si>
  <si>
    <t>1912432902066</t>
  </si>
  <si>
    <t>MULTI SERVICIOS ANGEL ALBERTO E.I.R.L.</t>
  </si>
  <si>
    <t>1912256311019</t>
  </si>
  <si>
    <t>IMOERGO E.I.R.L.</t>
  </si>
  <si>
    <t>00301101304224798043</t>
  </si>
  <si>
    <t>NOBEX AGROINDUSTRIAL S.A.</t>
  </si>
  <si>
    <t>1912282353069</t>
  </si>
  <si>
    <t>PISOS POLIMERICOS Y CEMENTICIOS S.A.C. - POLCEM S.A.C</t>
  </si>
  <si>
    <t>INGENIERIA SERVICIOS Y SOLUCIONES APLICADAS ISSA PERU S.A.C.</t>
  </si>
  <si>
    <t>ALTERNAINGENIEROS ASOCIADOS S.A.C</t>
  </si>
  <si>
    <t>COMPAÑÍA DE INGENIERIA ESPECIALIZADA S.A.C.</t>
  </si>
  <si>
    <t>ALCA COMPANY S.A.C.</t>
  </si>
  <si>
    <t>CONTRATISTAS E INGENIEROS AMERICANA E.I.R.L.</t>
  </si>
  <si>
    <t>00342000300370503977</t>
  </si>
  <si>
    <t>SANTOS CHAVARRIA VEGA E.I.R.L.</t>
  </si>
  <si>
    <t>INVESTIGACION Y DESARROLLO DE SOLUCIONES INFORMATICAS E.I.R.L.</t>
  </si>
  <si>
    <t>00320000300509540631</t>
  </si>
  <si>
    <t>KANAY S.A.C.</t>
  </si>
  <si>
    <t>1932469516004</t>
  </si>
  <si>
    <t>SOLUCIONES LOGISTICAS MEJGHIM E.I.R.L.</t>
  </si>
  <si>
    <t>01135800010005288991</t>
  </si>
  <si>
    <t>LABORATORIOS CLINICOS MULTIPLES S.A.C.</t>
  </si>
  <si>
    <t>A &amp; D PROYECTOS Y CONSTRUCCIONES S.A.C.</t>
  </si>
  <si>
    <t>TRANSHOST S.A.C.</t>
  </si>
  <si>
    <t>01134100010004501456</t>
  </si>
  <si>
    <t>INVERSIONES TIRES EBEN-EZER S.R.L.</t>
  </si>
  <si>
    <t>INGENIERIA Y CONSTRUCCIONES METALICAS DEL PERU SAC</t>
  </si>
  <si>
    <t>ISC INGENIERIA DEL SUR S.A.C.</t>
  </si>
  <si>
    <t>GYTRES S.A.C.</t>
  </si>
  <si>
    <t>DISPONIBLE S.A.C</t>
  </si>
  <si>
    <t>TACONSER E.I.R.L.</t>
  </si>
  <si>
    <t>2152103001051</t>
  </si>
  <si>
    <t>EMPRESA DE TRANSPORTES DANTE HUGO PINTO LOPEZ E.I.R.L.</t>
  </si>
  <si>
    <t>21504920216011</t>
  </si>
  <si>
    <t xml:space="preserve">TAPICENTER TORRES HERMANOS S.R.L. </t>
  </si>
  <si>
    <t>2152199948011</t>
  </si>
  <si>
    <t xml:space="preserve">J&amp;R FAST CARGO E.I.R.L. </t>
  </si>
  <si>
    <t>TRANSPORTES MARVIGIAN E.I.R.L.</t>
  </si>
  <si>
    <t>00943200000941262068</t>
  </si>
  <si>
    <t>MEDICAL RESOURCES E.I.R.L.</t>
  </si>
  <si>
    <t>CONASI S.A.C.</t>
  </si>
  <si>
    <t>CARNICO ARENCIO E.I.R.L.</t>
  </si>
  <si>
    <t>C &amp; A INVERS S.R.L.</t>
  </si>
  <si>
    <t>METAL MECANICA INDUSTRIAL AQUINO E.I.R.L.</t>
  </si>
  <si>
    <t>LABCORP S.A.C</t>
  </si>
  <si>
    <t>RECPER SOCIEDAD ANONIMA CERRADA - RECPER S.A.C.</t>
  </si>
  <si>
    <t>1912548233026</t>
  </si>
  <si>
    <t>INVERSIONES FIVA S.A.C.</t>
  </si>
  <si>
    <t>AGRICOLA ALSUR CUSCO S.A.C</t>
  </si>
  <si>
    <t>HAM CRIOGENICA PERU S.A.C.</t>
  </si>
  <si>
    <t>MILNER INVERSIONES Y SERVICIOS EMPRESA INDIVIDUAL DE RESPONSABILIDAD LIMITADA - MILINSER E.I.R.L.</t>
  </si>
  <si>
    <t>MUNABI E.I.R.L.</t>
  </si>
  <si>
    <t>BEST SECURITY SYSTEMS SAC</t>
  </si>
  <si>
    <t>RECICLA RECUPERA UN MUNDO VERDE S.A.C. - RREMVER S.A.C.</t>
  </si>
  <si>
    <t>ASIA TELECOMUNICACIONES S.A.C.</t>
  </si>
  <si>
    <t>SERVICIOS ESPECIALIZADOS TAWA E.I.R.L. - SERVICIOS TAWA E.I.R.L.</t>
  </si>
  <si>
    <t>METALMARK S.A.</t>
  </si>
  <si>
    <t>GYGA CONSULTING S.A.C.</t>
  </si>
  <si>
    <t>MULTISERVICIOS VEVAS SOCIEDAD ANONIMA CERRADA - MULTISERVICIOS VEVAS S.A.C.</t>
  </si>
  <si>
    <t>80300200222515900158</t>
  </si>
  <si>
    <t>ENOBRAS SERVICIOS GENERALES S.A.C.</t>
  </si>
  <si>
    <t>CCRV INGENIEROS S.A.C.</t>
  </si>
  <si>
    <t>HIDRAULIC SISTEM CRANE S.A.C</t>
  </si>
  <si>
    <t>CHINA RAILWAY N° 10 ENGINEERING GROUP CO., LTD SUCURSAL DEL PERU</t>
  </si>
  <si>
    <t>INVERSIONES W.J.M. S.A.C.</t>
  </si>
  <si>
    <t>PETROLL SUR II S.R.L.</t>
  </si>
  <si>
    <t>TRANSPORTES UNIDEST S.A.C.</t>
  </si>
  <si>
    <t>21535293237030</t>
  </si>
  <si>
    <t>IMPORTACIONES Y TRANSPORTES ALONDRA S.A.C.</t>
  </si>
  <si>
    <t>1912548158068</t>
  </si>
  <si>
    <t>OPERADOR LOGISTICO CHUQUE HNOS S.A.C.</t>
  </si>
  <si>
    <t>TRANSETAL UNION S.A.C.</t>
  </si>
  <si>
    <t>SIKACON SOCIEDAD COMERCIAL DE RESPONSABILIDAD LIMITADA - SIKACON S.R.L.</t>
  </si>
  <si>
    <t>GRUPO TRANSPORTES SIVER S.A.C.</t>
  </si>
  <si>
    <t>1919395560044</t>
  </si>
  <si>
    <t>INGENIERIA DE PROYECTOS AMBIENTALES SOCIEDAD ANONIMA CERRADA</t>
  </si>
  <si>
    <t>2152446419018</t>
  </si>
  <si>
    <t>AUTORIDAD PARA LA RECONSTRUCCIÓN CON CAMBIOS</t>
  </si>
  <si>
    <t>BIM SELVA S.R.L.</t>
  </si>
  <si>
    <t>MONECO SOCIEDAD ANONIMA CERRADA</t>
  </si>
  <si>
    <t>CENTRO DE INSPECCIONES TECNICO VEHICULARES GRUPO J &amp; J  SAC</t>
  </si>
  <si>
    <t>1118300020147870000</t>
  </si>
  <si>
    <t>COOPERATIVA MINERA COMIG DE ANANEA LIMITADA</t>
  </si>
  <si>
    <t>TRANSPORTE &amp; NEGOCIACIONES BENDEZU S.A.C.</t>
  </si>
  <si>
    <t>1912467144045</t>
  </si>
  <si>
    <t>DISERGO SOCIEDAD ANONIMA CERRADA - DISERGO S.A.C.</t>
  </si>
  <si>
    <t>CHATARRA METALES SOCIEDAD ANONIMA CERRADA - CHAME S.A.C.</t>
  </si>
  <si>
    <t>MULTITRAN S.R.L.</t>
  </si>
  <si>
    <t>2152589370068</t>
  </si>
  <si>
    <t>RESIDUOS MAYTA DEL SUR S.A.C.</t>
  </si>
  <si>
    <t>80300100228968600176</t>
  </si>
  <si>
    <t>1942433625069</t>
  </si>
  <si>
    <t>GRUPO LIDER AQP SOCIEDAD ANONIMA CERRADA</t>
  </si>
  <si>
    <t>2152480946075</t>
  </si>
  <si>
    <t>2159394738057</t>
  </si>
  <si>
    <t>00330000300148836318</t>
  </si>
  <si>
    <t>LA ROCA SUPER CONCRETOS SOCIEDAD ANONIMA</t>
  </si>
  <si>
    <t>2159971082015</t>
  </si>
  <si>
    <t>COMERCIO SERVICIOS E INVERSIONES YANCE E.I.R.L.</t>
  </si>
  <si>
    <t>CARAL SOLUCIONES ENERGETICAS S.A.C.</t>
  </si>
  <si>
    <t>VIVEMAS INMOBILIARIAY CONSTRUCCION S.A.C.</t>
  </si>
  <si>
    <t>CORPORACION ELCONSUR SOCIEDAD ANONIMA CERRADA</t>
  </si>
  <si>
    <t>VERTICALIA SOCIEDAD ANONIMA CERRADA</t>
  </si>
  <si>
    <t>INVERSIONES TLI PERU S.A.C.</t>
  </si>
  <si>
    <t>ECO-MISTI S.A.C.</t>
  </si>
  <si>
    <t>2158750966010</t>
  </si>
  <si>
    <t>B-TAPCHEZ CONSULTORES HSEC E.I.R.L.</t>
  </si>
  <si>
    <t>01122600020035425686</t>
  </si>
  <si>
    <t>SOLIDARIO A &amp; Z S.A.C.</t>
  </si>
  <si>
    <t>ANTILLA COPPER SOCIEDAD ANONIMA</t>
  </si>
  <si>
    <t xml:space="preserve">VICTORIA MEDICAL S.A.C. </t>
  </si>
  <si>
    <t>2152584647060</t>
  </si>
  <si>
    <t>TO-SAFETY PRODUCTS S.A.C.</t>
  </si>
  <si>
    <t>1932532921059</t>
  </si>
  <si>
    <t>2152606822051</t>
  </si>
  <si>
    <t>KONTROL R &amp; M PERU S.A.C.</t>
  </si>
  <si>
    <t>1942568258098</t>
  </si>
  <si>
    <t>KANUN GLASS S.C.R.L.</t>
  </si>
  <si>
    <t>80300700277148400147</t>
  </si>
  <si>
    <t>BOTTLES PERU E.I.R.L.</t>
  </si>
  <si>
    <t>2159716658075</t>
  </si>
  <si>
    <t>PROVEEDORES METALICOS S.A.C.</t>
  </si>
  <si>
    <t>DISTRIBUIDORA Y PROVEEDORA SALAS VALDIVIA SOCIEDAD COMERCIAL DE
RESPONSABILIDAD LIMITADA</t>
  </si>
  <si>
    <t>SERCIA E.I.R.L.</t>
  </si>
  <si>
    <t>BADAJOZ Y CIA S.A.C.</t>
  </si>
  <si>
    <t>2159847998041</t>
  </si>
  <si>
    <t>Sergio Gutierrez Huaman</t>
  </si>
  <si>
    <t>2152653274063</t>
  </si>
  <si>
    <t>SERVICIOS MINEROS HERRERA S.R.L.</t>
  </si>
  <si>
    <t>VALERIANOS PASTELERIA FINA E.I.R.L.</t>
  </si>
  <si>
    <t>ENVASES Y SOLUCIONES LOGISTICAS W &amp; R S.A.C.</t>
  </si>
  <si>
    <t>1912673797048</t>
  </si>
  <si>
    <t>DISTRIBUIDORA FERRETERA VENCOR E.I.R.L.</t>
  </si>
  <si>
    <t>2158088689043</t>
  </si>
  <si>
    <t>ENCARGA TOTAL S.A.C.</t>
  </si>
  <si>
    <t>AMC AQP VENTAS &amp; SERVICIOS GENERALES S.R.L.</t>
  </si>
  <si>
    <t>CORPORACION TECNOLOGICA Y SALUD S.A.C.</t>
  </si>
  <si>
    <t>01122000010015410911</t>
  </si>
  <si>
    <t>AID MARANGANI S.A.C.</t>
  </si>
  <si>
    <t>2154272409061</t>
  </si>
  <si>
    <t>RESIGRALE S.R.L.</t>
  </si>
  <si>
    <t>CONSTRUCTORA Y SUPERVISION AMERICANA DE PROYECTOS ESPECIALES DE CALIDAD S.A.C.</t>
  </si>
  <si>
    <t>4057115340029</t>
  </si>
  <si>
    <t>ALEACIONES FERROSAS Y METALICAS S.A.C.</t>
  </si>
  <si>
    <t>AGROINVERSIONES BARTES E.I.R.L.</t>
  </si>
  <si>
    <t>EMPRESA LOGISTICA GIAN POOL E.I.R.L.</t>
  </si>
  <si>
    <t>2159929071062</t>
  </si>
  <si>
    <t>EMBOTELLADORA GRACO S.A.C.</t>
  </si>
  <si>
    <t>1919855316044</t>
  </si>
  <si>
    <t>TRANSPORTES EXPRESS HUADEY E.I.R.L.</t>
  </si>
  <si>
    <t>INEC INGENIEROS E.I.R.L.</t>
  </si>
  <si>
    <t>HOUSE RUMI IMPORT E.I.R.L.</t>
  </si>
  <si>
    <t>2519923807025</t>
  </si>
  <si>
    <t>DISTRIBUCIONES ACEROS EZEQUIEL E.I.R.L.</t>
  </si>
  <si>
    <t>2159857679029</t>
  </si>
  <si>
    <t>21578272753082</t>
  </si>
  <si>
    <t>Y &amp; B BUSINESS COMPANY S.A.C.</t>
  </si>
  <si>
    <t>2154712700046</t>
  </si>
  <si>
    <t>JKL PROYECTOS E INVERSIONES MULTIPLES E.I.R.L.</t>
  </si>
  <si>
    <t>.</t>
  </si>
  <si>
    <t>BIRRAK 360 S.A.C.</t>
  </si>
  <si>
    <t>TRANSPORTES VIAL DEL SUR E.I.R.L.</t>
  </si>
  <si>
    <t>21573928679027</t>
  </si>
  <si>
    <t>CONSTRUCTORA DEMARK S.A.C.</t>
  </si>
  <si>
    <t>TRANSPORTES CEPSA S.A.C.</t>
  </si>
  <si>
    <t>VULCANO EXTINTORES Y SEGURIDAD E.I.R.L.</t>
  </si>
  <si>
    <t>2159716378047</t>
  </si>
  <si>
    <t>EUROAMERICAN MOTORS R &amp; K E.I.R.L.</t>
  </si>
  <si>
    <t xml:space="preserve">HERLIZ CONFECCIONES E.I.R.L. </t>
  </si>
  <si>
    <t>1919413473084</t>
  </si>
  <si>
    <t>H &amp; S CARGO EXPRESS S.A.C.</t>
  </si>
  <si>
    <t>1919876970071</t>
  </si>
  <si>
    <t>ADMING 32 LOGISTICA Y SOLUCIONES AUTOMOTRICES S.A.C.</t>
  </si>
  <si>
    <t>25101541403005</t>
  </si>
  <si>
    <t>ALI MEDIC E.I.R.L.</t>
  </si>
  <si>
    <t>TRANSPORTES GUSANITO E.I.R.L.</t>
  </si>
  <si>
    <t>2159886433074</t>
  </si>
  <si>
    <t>1949895632076</t>
  </si>
  <si>
    <t>AREQUIPA VIA EXPRESS S.A.C.</t>
  </si>
  <si>
    <t>AWT CARGO S.A.C.</t>
  </si>
  <si>
    <t>21576946562094</t>
  </si>
  <si>
    <t xml:space="preserve">INVERSIONES LIVER GROUP E.I.R.L. </t>
  </si>
  <si>
    <t>CARE ECOEXPORT E.I.R.L.</t>
  </si>
  <si>
    <t>GRUPO ALCA COMPANY S.A.C.</t>
  </si>
  <si>
    <t>1919912076078</t>
  </si>
  <si>
    <t>SOLUCIONES LOGISTICAS SIGMA7 S.A.C.</t>
  </si>
  <si>
    <t>2159961978054</t>
  </si>
  <si>
    <t>TRANSCARGO JHONCITO S.A.C.</t>
  </si>
  <si>
    <t>2159934155015</t>
  </si>
  <si>
    <t>TRANSPORTES &amp; IMPORTACIONES JMGLOBAL LOGISTICA E.I.R.L.</t>
  </si>
  <si>
    <t>CARROCERIAS METALICAS HNOS. PACCO S.A.C.</t>
  </si>
  <si>
    <t>CENTRO DE MATIZADOS EMMANUEL S.R.L.</t>
  </si>
  <si>
    <t>CONSORCIO VIAL LA YARADA</t>
  </si>
  <si>
    <t>GRUPO ECOLOGICA S.A.C.</t>
  </si>
  <si>
    <t>CONSORCIO VIAL MARJANI</t>
  </si>
  <si>
    <t>TRANSPORTES ARAGON ZAVALA E.I.R.L.</t>
  </si>
  <si>
    <t>CORPORACION ACEROS AREQUIPA S.A.</t>
  </si>
  <si>
    <t>BLAXTEEL SAC</t>
  </si>
  <si>
    <t>DISTRIBUIDORA TOTAL SAFETY E.I.R.L.</t>
  </si>
  <si>
    <t>2159933832052</t>
  </si>
  <si>
    <t>DOMINIONPERU SOLUCIONES Y SERVICIOS S.A.C.</t>
  </si>
  <si>
    <t>UNIVERSIDAD TECNOLOGICA DEL PERU S.A.C. O UTP S.A.C.</t>
  </si>
  <si>
    <t>SYNERGO CAP S.A.C.</t>
  </si>
  <si>
    <t>GRUPO DE GESTION C SOCIEDAD ANONIMA - GRUPO DE GESTION C S.A.</t>
  </si>
  <si>
    <t>2151725155024</t>
  </si>
  <si>
    <t>CENTRO DE ESTUDIOS DE MARKETING Y NEGOCIOS APEM S.A.C.</t>
  </si>
  <si>
    <t xml:space="preserve">EMPRESA DE TRANSPORTES MANN S.A.C. </t>
  </si>
  <si>
    <t>19406668771030</t>
  </si>
  <si>
    <t>IMPORTACIONES A &amp; TE S.R.L.</t>
  </si>
  <si>
    <t>21576764643038</t>
  </si>
  <si>
    <t>ALQUIMODUL S.A.C.</t>
  </si>
  <si>
    <t>BIXPRO S.A.C.</t>
  </si>
  <si>
    <t>2157890954020</t>
  </si>
  <si>
    <t>ELECMIN S.A.C.</t>
  </si>
  <si>
    <t>EMPRESA DE TRANSPORTES Y SERVICIOS GENERALES KONNI S.R.L</t>
  </si>
  <si>
    <t>1912164651060</t>
  </si>
  <si>
    <t>SAMA LAB E.I.R.L.</t>
  </si>
  <si>
    <t>LUVOG S.A.C.</t>
  </si>
  <si>
    <t>2152453794013</t>
  </si>
  <si>
    <t>TIENDAS LA 90 E.I.R.L.</t>
  </si>
  <si>
    <t>2154218312028</t>
  </si>
  <si>
    <t>ARENAS QUENAYA ADA MASSIEL</t>
  </si>
  <si>
    <t>LADRILLERA EL DIAMANTE S.A.C.</t>
  </si>
  <si>
    <t>P &amp; P CONSULTORES Y EJECUTORES S.R.L.</t>
  </si>
  <si>
    <t>ENVASES CAROLINA S.A.C.</t>
  </si>
  <si>
    <t>VOESTALPINE HIGH PERFORMANCE METALS DEL PERU S.A.</t>
  </si>
  <si>
    <t>1930003060009</t>
  </si>
  <si>
    <t>ESTRONGER E.I.R.L.</t>
  </si>
  <si>
    <t>VARGAS LUQUE ORESTES</t>
  </si>
  <si>
    <t>MENDOZA PILCO YONY BETTY</t>
  </si>
  <si>
    <t>40503218673072</t>
  </si>
  <si>
    <t>MALVEX DEL PERU S.A.</t>
  </si>
  <si>
    <t>MEXICHEM PERU S.A.</t>
  </si>
  <si>
    <t>SUPO SARAYASI VALENTIN BERNARDINO</t>
  </si>
  <si>
    <t>21516722223030</t>
  </si>
  <si>
    <t>MARIOS MUELLES S.A.C.</t>
  </si>
  <si>
    <t>PESQUERA DIAMANTE S.A.</t>
  </si>
  <si>
    <t>ACTIVA SERVICIOS GASTRONOMICOS S.R.L.</t>
  </si>
  <si>
    <t>TALLERES LUCAS PERÚ S.A.C.</t>
  </si>
  <si>
    <t>1919282785002</t>
  </si>
  <si>
    <t>CONSORCIO PUENTES DEL NORTE</t>
  </si>
  <si>
    <t>HG TRANSPORTE LOGISTICA S.A.C.</t>
  </si>
  <si>
    <t>INVERSIONES CORPORATIVAS FLORES HERMANOS S.A.C.</t>
  </si>
  <si>
    <t>CARMEN INMUEBLES S.A.</t>
  </si>
  <si>
    <t>19102444157044</t>
  </si>
  <si>
    <t>AQAMBIENTA S.A.C.</t>
  </si>
  <si>
    <t>FIERROS CENTER &amp; METALES INDUSTRIALES SOCIEDAD ANONIMA CERRADA-FICEMIN S.A.C.</t>
  </si>
  <si>
    <t>AUTOPROYECT E.I.R.L.</t>
  </si>
  <si>
    <t>TRANSERVIS ENVIOS S.A.C.</t>
  </si>
  <si>
    <t>LIVISSI CONSTRUCCIONES E.I.R.L.</t>
  </si>
  <si>
    <t>2152174861008</t>
  </si>
  <si>
    <t>REALM HUAMANI ENGINEERS S.A.C.</t>
  </si>
  <si>
    <t>TU SEMILLA E.I.R.L.</t>
  </si>
  <si>
    <t>BANDA QUISPE CESAR CLAUDIO</t>
  </si>
  <si>
    <t>SHALOM EMPRESARIAL S.A.C.</t>
  </si>
  <si>
    <t>DISTRIBUCIONES PASO SEGURO B &amp; A E.I.R.L.</t>
  </si>
  <si>
    <t>COMPAÑIA FOOD RETAIL S.A.C.</t>
  </si>
  <si>
    <t>AREQUIPA EXPRESO MARVISUR EIRL</t>
  </si>
  <si>
    <t>AZ ARQUITECTOS E.I.R.L.</t>
  </si>
  <si>
    <t>EMPRESA DE TRANSPORTES LAGUNA E.I.R.L.</t>
  </si>
  <si>
    <t>DRIVEN CAPITAL S.A.C.S.</t>
  </si>
  <si>
    <t>00320000300601285733</t>
  </si>
  <si>
    <t>2153605456063</t>
  </si>
  <si>
    <t>TJM EQUIPOS Y CONSTRUCCION S.C.R.L.</t>
  </si>
  <si>
    <t>VARIOS (MASIVO)</t>
  </si>
  <si>
    <t>LATINOAMERICANA EIR LTDA</t>
  </si>
  <si>
    <t>FLORES AMPUERO SILVIA REBECA</t>
  </si>
  <si>
    <t>TITO MAMANI EVA</t>
  </si>
  <si>
    <t>R &amp; R CONSULTORIAS Y ASESORIAS EIRL</t>
  </si>
  <si>
    <t>MAYUGO EDUCATION SOCIEDAD ANONIMA CERRADA</t>
  </si>
  <si>
    <t>CHOPERS DISTRIBUCIONES E.I.R.L.</t>
  </si>
  <si>
    <t>PLASTIGESA E.I.R.L.</t>
  </si>
  <si>
    <t>CASA CROWN S.A.C.</t>
  </si>
  <si>
    <t>AGUILAR CHOQUEVILCA DANIEL EDWARD</t>
  </si>
  <si>
    <t>FUMISERVIS SOLUCIONES J &amp; E E.I.R.L.</t>
  </si>
  <si>
    <t>INVERSIONES Y ARTICULOS PUBLICITARIOS R &amp; E S.A.C.</t>
  </si>
  <si>
    <t>IMPORTADORA CITSA SAC</t>
  </si>
  <si>
    <t>GRUPO GODPRO E.I.R.L.</t>
  </si>
  <si>
    <t>CRC CONSULTORES Y ASOCIADOS S.A.C</t>
  </si>
  <si>
    <t>ACEROS COMERCIALES S C R L</t>
  </si>
  <si>
    <t>ALTO IMPACTO PUBLICIDAD S.R.L.</t>
  </si>
  <si>
    <t>RAM'D S.A.C.</t>
  </si>
  <si>
    <t>GROUP DISUR PERU E.I.R.L.</t>
  </si>
  <si>
    <t>MARNIC MARKETING CONSULTING E.I.R.L.</t>
  </si>
  <si>
    <t>HIDROFLUID SERVICE SOCIEDAD ANONIMA CERRADA - HIDROFLUID SERVICE SAC</t>
  </si>
  <si>
    <t>GRUPO RIVIERA CC E.I.R.L.</t>
  </si>
  <si>
    <t>GRUPO MD LIDER CRUZ S.A.C.</t>
  </si>
  <si>
    <t>00320000300632467033</t>
  </si>
  <si>
    <t>CONSTRUCTORA MULTIPROM INGINEERING Y CONSTRUCTION S.A.C.</t>
  </si>
  <si>
    <t>SERVICIOS EMPRESARIALES DE CERTIFICACION S.A.C.</t>
  </si>
  <si>
    <t>NUÑONCA MARAÑON NOEMI</t>
  </si>
  <si>
    <t>AROSTEGUI ABARCA CELIZ MAURO</t>
  </si>
  <si>
    <t>MAVI PLASTIC EIRL</t>
  </si>
  <si>
    <t>PUBLICIDAD DIGITAL PERU E.I.R.L. - PD PERU E.I.R.L.</t>
  </si>
  <si>
    <t>SERVICIOS AUTOMOTRICES FALCAR SOCIEDAD COMERCIAL DE RESPONSABILIDAD LIMITADA - FALCAR S.R.L.</t>
  </si>
  <si>
    <t>EDTSA GROUP S.A.C.</t>
  </si>
  <si>
    <t>NARVAEZ PACHECO JUAN SERGIO</t>
  </si>
  <si>
    <t>DERTEANO HORMAECHE ALFONSO</t>
  </si>
  <si>
    <t xml:space="preserve">LEON CORNEJO NAYSHA FABIOLA       </t>
  </si>
  <si>
    <t xml:space="preserve">MURILLO CALSIN JORDAN EDHER FRANKLIN                                                                </t>
  </si>
  <si>
    <t>MARTINEZ MARTINEZ ALEXANDRA MIRTHA</t>
  </si>
  <si>
    <t>ZAMATA QUISPE GABINA</t>
  </si>
  <si>
    <t>PACHECO BELLIDO BERNIDO</t>
  </si>
  <si>
    <t>MAMANI MAMANI JUSTO ANGEL</t>
  </si>
  <si>
    <t>TUNQUIPA HUAMANI VERONICA</t>
  </si>
  <si>
    <t>FERNANDEZ ARCE GUSTAVO WILFREDO</t>
  </si>
  <si>
    <t>ALVAREZ CRUZ MATHIAS ANDERSON</t>
  </si>
  <si>
    <t>HUARSOCA COAQUIRA WILSON AMERICO</t>
  </si>
  <si>
    <t xml:space="preserve">RIOS MEDINA RUBEN                                                                                   </t>
  </si>
  <si>
    <t xml:space="preserve">LEDESMA GRANADOS CESAR ARMANDO                                                                      </t>
  </si>
  <si>
    <t xml:space="preserve">CHIPA PEÑA GREGORIO                                                                                 </t>
  </si>
  <si>
    <t xml:space="preserve">TARAZONA VEGA BELI TEOBALDO                                                                         </t>
  </si>
  <si>
    <t xml:space="preserve">ALVAREZ CRUZ MATHIAS ANDERSON                                                                       </t>
  </si>
  <si>
    <t xml:space="preserve">ROQUE BORDIJUELA GROVER                                                                             </t>
  </si>
  <si>
    <t xml:space="preserve">TAIPE SARAZA CHRISTIAN DANIEL                                                                       </t>
  </si>
  <si>
    <t>ORDOÑEZ STOJKIC JELKA FERNANDA</t>
  </si>
  <si>
    <t>MANRIQUE BELTRAN ROSIO SILVIA</t>
  </si>
  <si>
    <t>RAMOS ATAUCURI YERSON ANTONIO</t>
  </si>
  <si>
    <t>QUISPE LUQUE PLACIDO LUIS</t>
  </si>
  <si>
    <t>CHALLCO CONDORI ALONSO CARLOS</t>
  </si>
  <si>
    <t>LEON CORNEJO NAYSHA FABIOLA</t>
  </si>
  <si>
    <t>SILVA COLOMA FRANKLYN MANUEL</t>
  </si>
  <si>
    <t>ARCATA QUINO JESUS WILLY</t>
  </si>
  <si>
    <t>MEDINA ESTOFANERO VANESSA JASMIN</t>
  </si>
  <si>
    <t>ESTOFANERO CONCHA ROCIO VIOLETA</t>
  </si>
  <si>
    <t>SONAPO CORONADO LIZ</t>
  </si>
  <si>
    <t>AUTOMOTRIZ CISNE S.R.L.</t>
  </si>
  <si>
    <t>M &amp; MOTORS SERVICIOS GENERALES E.I.R.L.</t>
  </si>
  <si>
    <t>SACA CHALLCO RENEE</t>
  </si>
  <si>
    <t>OTROS</t>
  </si>
  <si>
    <t>MUNICIPALIDAD PROVINCIAL DE AREQUIPA</t>
  </si>
  <si>
    <t>UNIVERSIDAD CATOLICA SAN PABLO</t>
  </si>
  <si>
    <t>01117500020094843579</t>
  </si>
  <si>
    <t>1941467879058</t>
  </si>
  <si>
    <t>AGUILAR SHAREBA ELVIS</t>
  </si>
  <si>
    <t>ALMANZA TICONA FERNANDO ALONZO</t>
  </si>
  <si>
    <t>21599131630055</t>
  </si>
  <si>
    <t>21591877091036</t>
  </si>
  <si>
    <t>ANCO VILCA ROLANDO JOSUE</t>
  </si>
  <si>
    <t>APAZA QUISPE EUCLIDES ALALI</t>
  </si>
  <si>
    <t>AQUINO COLQUEHUANCA ADAMS ANDRER</t>
  </si>
  <si>
    <t>21596871721018</t>
  </si>
  <si>
    <t>ARPITA QUISPE MIGUEL ANGEL</t>
  </si>
  <si>
    <t>ASILLO CCALLO WALTER</t>
  </si>
  <si>
    <t>21531097706020</t>
  </si>
  <si>
    <t>AYALA ARROYO FRANK ANTHONY</t>
  </si>
  <si>
    <t>BALAREZO ARAUJO BRYAN DANIEL</t>
  </si>
  <si>
    <t>BALDEON ALARCON EDUARDO WILFREDO</t>
  </si>
  <si>
    <t>19103857943010</t>
  </si>
  <si>
    <t>BENGOA HITME KELLY SUZETT</t>
  </si>
  <si>
    <t>21502457155070</t>
  </si>
  <si>
    <t>21528240302054</t>
  </si>
  <si>
    <t>BUSTAMANTE GIL EYDER</t>
  </si>
  <si>
    <t>19193001540048</t>
  </si>
  <si>
    <t>BUSTAMANTE GIL OMERO</t>
  </si>
  <si>
    <t>21594236716097</t>
  </si>
  <si>
    <t>BUSTAMANTE MONTEZA ALEXANDER</t>
  </si>
  <si>
    <t>CALDERON BARRERA MARCOS GUILLERMO</t>
  </si>
  <si>
    <t>CAÑA ERNESTO ALEJANDRO</t>
  </si>
  <si>
    <t>21592744501009</t>
  </si>
  <si>
    <t>CARRASCO MOLLO MARIA DE LOS ANGELES</t>
  </si>
  <si>
    <t>21570196077023</t>
  </si>
  <si>
    <t>19102092606043</t>
  </si>
  <si>
    <t>CASTILLO TAPIA PAMELA PRICILA</t>
  </si>
  <si>
    <t>21596289827046</t>
  </si>
  <si>
    <t>CASTRO CISNEROS RUHT GLORIA</t>
  </si>
  <si>
    <t>CAYLLAHUA LOAYZA MARCO ANTONIO</t>
  </si>
  <si>
    <t>21593795987015</t>
  </si>
  <si>
    <t>21599190004019</t>
  </si>
  <si>
    <t>21590654597094</t>
  </si>
  <si>
    <t>CCAPA CRUZ CAROLINA LIZVET</t>
  </si>
  <si>
    <t>CHINCHAY CORAS FREDY</t>
  </si>
  <si>
    <t>CONDORI CARPIO RAUL FELIX</t>
  </si>
  <si>
    <t>CORASPE CAÑA DIEGO ANTONIO</t>
  </si>
  <si>
    <t>CRISTOBAL GOBEA ELCIAS JOSE</t>
  </si>
  <si>
    <t>21533975108086</t>
  </si>
  <si>
    <t>CRUZ RODRIGUEZ EFRAIN</t>
  </si>
  <si>
    <t>CUELLAR CRUZ VERONICA</t>
  </si>
  <si>
    <t>DELGADILLO MORALES JUAN DIEGO</t>
  </si>
  <si>
    <t>DELGADILLO MORALES JUAN DIEGO BAJA</t>
  </si>
  <si>
    <t>DIAZ CARDENAS SERGIO RODRIGO</t>
  </si>
  <si>
    <t>ESPINOZA LOPEZ ALEX HERMINIO</t>
  </si>
  <si>
    <t>19104346784089</t>
  </si>
  <si>
    <t>FAJARDO RUGELES ABEL DAVID</t>
  </si>
  <si>
    <t>21594669706060</t>
  </si>
  <si>
    <t>FLORES AGUILAR HILLARY</t>
  </si>
  <si>
    <t>FLORES DANTAS JORGE</t>
  </si>
  <si>
    <t>GIL FERNANDEZ YOBER</t>
  </si>
  <si>
    <t>GONZALES ARIZALA ELIAS DAVID</t>
  </si>
  <si>
    <t>GONZALES HERRERA CARMEN CECILIA</t>
  </si>
  <si>
    <t>GONZALO CHAMBILLA ANA ABIGAIL</t>
  </si>
  <si>
    <t>38598145468002</t>
  </si>
  <si>
    <t>GRANDE SUASACA ROBERT ALEX</t>
  </si>
  <si>
    <t>25178425801012</t>
  </si>
  <si>
    <t>GUEDEZ CEDEÑO EFRAIN ANTONIO</t>
  </si>
  <si>
    <t>19105546365087</t>
  </si>
  <si>
    <t>21572054264080</t>
  </si>
  <si>
    <t>HUAMAN RIOS JUSTO DIEGO</t>
  </si>
  <si>
    <t>19104618576026</t>
  </si>
  <si>
    <t>HUAMANI HUAMANI NAYDA</t>
  </si>
  <si>
    <t>21594129957059</t>
  </si>
  <si>
    <t>Trabajador</t>
  </si>
  <si>
    <t>19104374314098</t>
  </si>
  <si>
    <t>INOUE GUEVARA JOSE GABRIEL</t>
  </si>
  <si>
    <t>JAVA SAAVEDRA KITMAN VICENTE</t>
  </si>
  <si>
    <t>19132382244036</t>
  </si>
  <si>
    <t>38505496632020</t>
  </si>
  <si>
    <t>21538751182003</t>
  </si>
  <si>
    <t>LAZO CHAVEZ DEREK ENRIQUE</t>
  </si>
  <si>
    <t>19171957415055</t>
  </si>
  <si>
    <t>LLERENA PACHECO KARLA</t>
  </si>
  <si>
    <t>LOAYZA MEDINA MARYMAR ELYZABETH</t>
  </si>
  <si>
    <t>MAMANI JACINTO EDGAR</t>
  </si>
  <si>
    <t>19138621215027</t>
  </si>
  <si>
    <t>MÁRQUEZ AVILA FERNANDO JESÚS</t>
  </si>
  <si>
    <t>21596160446059</t>
  </si>
  <si>
    <t>MOLLER CUTIRE ALEJANDRA MICHELLE</t>
  </si>
  <si>
    <t>21519235224015</t>
  </si>
  <si>
    <t>21536419327094</t>
  </si>
  <si>
    <t>ONOFRE HUAMANCHOQUE CELESTINA</t>
  </si>
  <si>
    <t>ORTIZ MARIÑO ANDREA ESTELA</t>
  </si>
  <si>
    <t>OVIEDO LOPEZ FIORELLA ANABEL</t>
  </si>
  <si>
    <t>21597745475097</t>
  </si>
  <si>
    <t>PACORI VILCA LUIS ALBERTO</t>
  </si>
  <si>
    <t>PAREDES GOMEZ KARINA MILAGROS</t>
  </si>
  <si>
    <t>PAREDES MONTESINO CINTHIA KARINA</t>
  </si>
  <si>
    <t>21523436836067</t>
  </si>
  <si>
    <t>21506314172047</t>
  </si>
  <si>
    <t>PARI LARICO SUSAN ELIZABETH</t>
  </si>
  <si>
    <t>PAUCAR LLALLIRE EZEQUIEL MARTIN</t>
  </si>
  <si>
    <t>PEREYRA ORTEGA SERGIO JUAN ALFONSO</t>
  </si>
  <si>
    <t>PEREZ JAEN MARCO ANTONIO</t>
  </si>
  <si>
    <t>PINEDA CAYAMA OSCAR JAVIER</t>
  </si>
  <si>
    <t>POMA ALVAREZ GABRIELA</t>
  </si>
  <si>
    <t>21596340416047</t>
  </si>
  <si>
    <t>PORTERO TOMAS ROCKY LEONIDAS</t>
  </si>
  <si>
    <t>21506048581073</t>
  </si>
  <si>
    <t>21591771321099</t>
  </si>
  <si>
    <t>PRIETO ALCCA RAUL</t>
  </si>
  <si>
    <t>21592924388012</t>
  </si>
  <si>
    <t>21537153808095</t>
  </si>
  <si>
    <t>QUISPE ARVIRI EDWIN LUCIO</t>
  </si>
  <si>
    <t>21504067736020</t>
  </si>
  <si>
    <t>21596199323028</t>
  </si>
  <si>
    <t>QUISPE OROPEZA RODRIGO ALEXANDER</t>
  </si>
  <si>
    <t>21590747768006</t>
  </si>
  <si>
    <t>QUISPE PRIETO JOEL GERALDO</t>
  </si>
  <si>
    <t>21537890375001</t>
  </si>
  <si>
    <t>RAMIREZ QUISPE DEIVID RUSBEL</t>
  </si>
  <si>
    <t>21507214815088</t>
  </si>
  <si>
    <t>21590704600003</t>
  </si>
  <si>
    <t>19193078082062</t>
  </si>
  <si>
    <t>21595427356063</t>
  </si>
  <si>
    <t>ROSPIGLIOSI MANRIQUE NATALIA SOMMER</t>
  </si>
  <si>
    <t>21504066855030</t>
  </si>
  <si>
    <t>ROJAS VEGA GENESIS MILAGROS</t>
  </si>
  <si>
    <t>SALCEDO CASTRO KAROL RAQUEL</t>
  </si>
  <si>
    <t>SALCEDO SALCEDO IBANES IVAN</t>
  </si>
  <si>
    <t>SALCEDO SALCEDO RONALD DONATO</t>
  </si>
  <si>
    <t>21572438200094</t>
  </si>
  <si>
    <t>SALCEDO SALCEDO RONALD RONALDIÑO</t>
  </si>
  <si>
    <t>21572438732031</t>
  </si>
  <si>
    <t>21500552592069</t>
  </si>
  <si>
    <t>SALICIO HUAYANAY KISSEL PIAZZOLI</t>
  </si>
  <si>
    <t>SILVA MURILLO MARIA DEL ROSARIO</t>
  </si>
  <si>
    <t>SUPO SUPO ALLISON LISSET</t>
  </si>
  <si>
    <t>21506831558059</t>
  </si>
  <si>
    <t>21596801643032</t>
  </si>
  <si>
    <t>21594318638046</t>
  </si>
  <si>
    <t>TERAN CHACON JHOAN ENRIQUE</t>
  </si>
  <si>
    <t>TICONA CANCHA LEO ANDRE</t>
  </si>
  <si>
    <t>TUNQUIPA CHUQUIRIMAY LUIS FRANCISCO</t>
  </si>
  <si>
    <t>21502757444092</t>
  </si>
  <si>
    <t>UMPIRE DIAZ KIMBERLY AMALIA SOFIA</t>
  </si>
  <si>
    <t>VELA CRUZ JOSEPH ALBERTH</t>
  </si>
  <si>
    <t>19472357029006</t>
  </si>
  <si>
    <t>ZAPANA OQUENDO MONICA NATALI</t>
  </si>
  <si>
    <t>ALCCA QUISPE THALIA JACKELINE</t>
  </si>
  <si>
    <t>TRIMAX APC INVERSIONES E.I.R.L.</t>
  </si>
  <si>
    <t>GROUP LUMIMART PERU E.I.R.L.</t>
  </si>
  <si>
    <t>NEGOCIACIONES MULTIPLES D.E.M. &amp; LAS GEMELITAS S.C.R.L.</t>
  </si>
  <si>
    <t>FEMACO S.R.L.</t>
  </si>
  <si>
    <t>SERVICIOS GENERALES H Y M LA COLINA AQP E.I.R.L.</t>
  </si>
  <si>
    <t>RODRIGUEZ CCOMPI NATTY</t>
  </si>
  <si>
    <t>TRANSPORTES HERMAN S.R.L.</t>
  </si>
  <si>
    <t>GUZMAN ZUÑIGA KATHIA DANIELA</t>
  </si>
  <si>
    <t>G Y A MULTISERVICIOS EL TREBOL S.R.L.</t>
  </si>
  <si>
    <t>21598849098067</t>
  </si>
  <si>
    <t>21532293299089</t>
  </si>
  <si>
    <t>CAMERO CARNERO DANIELA ESTHER</t>
  </si>
  <si>
    <t>A &amp; M SOLUCIONES E.I.R.L.</t>
  </si>
  <si>
    <t>SAFECON PERU E.I.R.L.</t>
  </si>
  <si>
    <t>FONBIENES PERU EMPRESA ADMINISTRADORA DE FONDOS COLECTIVOS S.A.</t>
  </si>
  <si>
    <t>CORPORACION INDUSTRIAL CES S.A.C.</t>
  </si>
  <si>
    <t>HANCO ZELA BRAYAN GUSTAVO</t>
  </si>
  <si>
    <t>ESTRELLA GOLD PERU S.A.C.</t>
  </si>
  <si>
    <t>SANCHEZ RICO INGENIERIA Y CONSTRUCCION S.A.C.</t>
  </si>
  <si>
    <t>ESTADO DE RESULTADOS 2025 (Por Funcion)</t>
  </si>
  <si>
    <t>Suma de TOTAL SOLES</t>
  </si>
  <si>
    <t>Total Comercial</t>
  </si>
  <si>
    <t>Total Gestión Humana</t>
  </si>
  <si>
    <t>Total Operaciones</t>
  </si>
  <si>
    <t>Total Comercialización de Residuos</t>
  </si>
  <si>
    <t>Total Administración</t>
  </si>
  <si>
    <t>(en blanco)</t>
  </si>
  <si>
    <t>Total Contabilidad y Finanzas</t>
  </si>
  <si>
    <t>Total Gerencia General</t>
  </si>
  <si>
    <t>Total Logística</t>
  </si>
  <si>
    <t>Total SIG</t>
  </si>
  <si>
    <t>Total Sistemas y TI</t>
  </si>
  <si>
    <t>Total SSOMA</t>
  </si>
  <si>
    <t>Total Comunes</t>
  </si>
  <si>
    <t>Total Prestación de Servicios</t>
  </si>
  <si>
    <t>TOTAL GENERAL</t>
  </si>
  <si>
    <t>ESTADO DE RESULTADOS 2025 (Por Naturaleza)</t>
  </si>
  <si>
    <t>CONCEPTO ANTERIOR</t>
  </si>
  <si>
    <t>NUEVO CONCEPTO</t>
  </si>
  <si>
    <t>CÓDIGO</t>
  </si>
  <si>
    <t>Columna1</t>
  </si>
  <si>
    <t>CÓDIGO NUEVO</t>
  </si>
  <si>
    <t>P0101001</t>
  </si>
  <si>
    <t>Servicio de Encomienda</t>
  </si>
  <si>
    <t>P0102001</t>
  </si>
  <si>
    <t>P0101002</t>
  </si>
  <si>
    <t>Servicio de Imprenta</t>
  </si>
  <si>
    <t>P0103001</t>
  </si>
  <si>
    <t>Alquiler de almacén</t>
  </si>
  <si>
    <t>P0104001</t>
  </si>
  <si>
    <t>P0104002</t>
  </si>
  <si>
    <t>P0103002</t>
  </si>
  <si>
    <t>P0104003</t>
  </si>
  <si>
    <t>P0103003</t>
  </si>
  <si>
    <t>P0105001</t>
  </si>
  <si>
    <t>P0105002</t>
  </si>
  <si>
    <t>P0105003</t>
  </si>
  <si>
    <t>P0105004</t>
  </si>
  <si>
    <t>P0104004</t>
  </si>
  <si>
    <t>P0105005</t>
  </si>
  <si>
    <t>P0104005</t>
  </si>
  <si>
    <t>P0105006</t>
  </si>
  <si>
    <t>P0104006</t>
  </si>
  <si>
    <t>P0105007</t>
  </si>
  <si>
    <t>P0104007</t>
  </si>
  <si>
    <t>Gastos propios del área</t>
  </si>
  <si>
    <t>P0106001</t>
  </si>
  <si>
    <t>Compra de Residuos.</t>
  </si>
  <si>
    <t>P0201001</t>
  </si>
  <si>
    <t>Gestion de Marketing</t>
  </si>
  <si>
    <t>P0202001</t>
  </si>
  <si>
    <t>P0202002</t>
  </si>
  <si>
    <t>P0202003</t>
  </si>
  <si>
    <t>Servicio de imprenta</t>
  </si>
  <si>
    <t>P0210001</t>
  </si>
  <si>
    <t>P0202004</t>
  </si>
  <si>
    <t>Inversión de Gestión Comercial</t>
  </si>
  <si>
    <t>P0203001</t>
  </si>
  <si>
    <t>P0203002</t>
  </si>
  <si>
    <t>P0203003</t>
  </si>
  <si>
    <t>P0204001</t>
  </si>
  <si>
    <t>Transporte tercerizado</t>
  </si>
  <si>
    <t>P0205001</t>
  </si>
  <si>
    <t>P0204002</t>
  </si>
  <si>
    <t>P0205002</t>
  </si>
  <si>
    <t>P0204003</t>
  </si>
  <si>
    <t>P0205003</t>
  </si>
  <si>
    <t>Alquiler de Maquinaria (Compra y venta de residuos)</t>
  </si>
  <si>
    <t>P0206001</t>
  </si>
  <si>
    <t>P0206002</t>
  </si>
  <si>
    <t>Servicios Terceros</t>
  </si>
  <si>
    <t>P0207001</t>
  </si>
  <si>
    <t>P0207002</t>
  </si>
  <si>
    <t>P0206003</t>
  </si>
  <si>
    <t>P0207003</t>
  </si>
  <si>
    <t>Gastos de Representación
(Viáticos)</t>
  </si>
  <si>
    <t>P0208001</t>
  </si>
  <si>
    <t>P0208002</t>
  </si>
  <si>
    <t>P0208003</t>
  </si>
  <si>
    <t>Servicio de encomienda</t>
  </si>
  <si>
    <t>P0209001</t>
  </si>
  <si>
    <t>P0210002</t>
  </si>
  <si>
    <t>P0211001</t>
  </si>
  <si>
    <t>P0301001</t>
  </si>
  <si>
    <t>P0301002</t>
  </si>
  <si>
    <t>P0301003</t>
  </si>
  <si>
    <t>Mantenimiento Vehicular</t>
  </si>
  <si>
    <t>P0302001</t>
  </si>
  <si>
    <t>P0302002</t>
  </si>
  <si>
    <t>P0302003</t>
  </si>
  <si>
    <t>Mantenimiento de Montacarga</t>
  </si>
  <si>
    <t>P0303001</t>
  </si>
  <si>
    <t>P0302004</t>
  </si>
  <si>
    <t>P0303002</t>
  </si>
  <si>
    <t>P0302005</t>
  </si>
  <si>
    <t>P0304001</t>
  </si>
  <si>
    <t>P0302006</t>
  </si>
  <si>
    <t>P0305001</t>
  </si>
  <si>
    <t>P0302007</t>
  </si>
  <si>
    <t>Mantenimiento de Equipos</t>
  </si>
  <si>
    <t>P0319001</t>
  </si>
  <si>
    <t>P0302008</t>
  </si>
  <si>
    <t>P0306001</t>
  </si>
  <si>
    <t>P0307001</t>
  </si>
  <si>
    <t>P0308001</t>
  </si>
  <si>
    <t>P0303003</t>
  </si>
  <si>
    <t>P0309001</t>
  </si>
  <si>
    <t>Seguros</t>
  </si>
  <si>
    <t>P0310001</t>
  </si>
  <si>
    <t>P0304002</t>
  </si>
  <si>
    <t>P0310002</t>
  </si>
  <si>
    <t>P0304003</t>
  </si>
  <si>
    <t>P0310003</t>
  </si>
  <si>
    <t>P0304004</t>
  </si>
  <si>
    <t>P0316001</t>
  </si>
  <si>
    <t>P0304005</t>
  </si>
  <si>
    <t>P0317001</t>
  </si>
  <si>
    <t>P0304006</t>
  </si>
  <si>
    <t>Disposición Final de RR.SS.</t>
  </si>
  <si>
    <t>P0311001</t>
  </si>
  <si>
    <t>P0311002</t>
  </si>
  <si>
    <t>P0305002</t>
  </si>
  <si>
    <t>P0312001</t>
  </si>
  <si>
    <t>P0313001</t>
  </si>
  <si>
    <t>P0313002</t>
  </si>
  <si>
    <t>P0307002</t>
  </si>
  <si>
    <t>P0313003</t>
  </si>
  <si>
    <t>P0307003</t>
  </si>
  <si>
    <t>P0315001</t>
  </si>
  <si>
    <t>P0307004</t>
  </si>
  <si>
    <t>P0314001</t>
  </si>
  <si>
    <t>P0314002</t>
  </si>
  <si>
    <t>P0308002</t>
  </si>
  <si>
    <t>P0318001</t>
  </si>
  <si>
    <t>P0320001</t>
  </si>
  <si>
    <t>P0320002</t>
  </si>
  <si>
    <t>P0321001</t>
  </si>
  <si>
    <t>P0321002</t>
  </si>
  <si>
    <t>Alquiler de Maquinaria (Atención de servicios)</t>
  </si>
  <si>
    <t>P0322001</t>
  </si>
  <si>
    <t>P0322002</t>
  </si>
  <si>
    <t>P0312002</t>
  </si>
  <si>
    <t>P0322003</t>
  </si>
  <si>
    <t>P0312003</t>
  </si>
  <si>
    <t>P0323001</t>
  </si>
  <si>
    <t>P0324001</t>
  </si>
  <si>
    <t>P0325001</t>
  </si>
  <si>
    <t>Gestión Financiera</t>
  </si>
  <si>
    <t>P0401001</t>
  </si>
  <si>
    <t>P0401002</t>
  </si>
  <si>
    <t>P0402001</t>
  </si>
  <si>
    <t>Factoring</t>
  </si>
  <si>
    <t>P0402002</t>
  </si>
  <si>
    <t>P0402003</t>
  </si>
  <si>
    <t>P0401003</t>
  </si>
  <si>
    <t>P0403001</t>
  </si>
  <si>
    <t>P0404001</t>
  </si>
  <si>
    <t>P0403002</t>
  </si>
  <si>
    <t>P0404002</t>
  </si>
  <si>
    <t>P0403003</t>
  </si>
  <si>
    <t>P0404003</t>
  </si>
  <si>
    <t>P0403004</t>
  </si>
  <si>
    <t>P0404004</t>
  </si>
  <si>
    <t>P0404005</t>
  </si>
  <si>
    <t>Multas</t>
  </si>
  <si>
    <t>P0405001</t>
  </si>
  <si>
    <t>P0405002</t>
  </si>
  <si>
    <t>P0405003</t>
  </si>
  <si>
    <t>P0406001</t>
  </si>
  <si>
    <t>P0406002</t>
  </si>
  <si>
    <t>P0407001</t>
  </si>
  <si>
    <t>Comisiones varias</t>
  </si>
  <si>
    <t>P0408001</t>
  </si>
  <si>
    <t>P0407002</t>
  </si>
  <si>
    <t>P0408002</t>
  </si>
  <si>
    <t>P0407003</t>
  </si>
  <si>
    <t>P0408003</t>
  </si>
  <si>
    <t>P0407004</t>
  </si>
  <si>
    <t>P0408004</t>
  </si>
  <si>
    <t>P0409001</t>
  </si>
  <si>
    <t>Servicio de Cobranzas</t>
  </si>
  <si>
    <t>P0409002</t>
  </si>
  <si>
    <t>P0410001</t>
  </si>
  <si>
    <t xml:space="preserve"> </t>
  </si>
  <si>
    <t>Útiles de escritorio</t>
  </si>
  <si>
    <t>P0501001</t>
  </si>
  <si>
    <t>Servicio de Lavandería</t>
  </si>
  <si>
    <t>P0506001</t>
  </si>
  <si>
    <t>P0501002</t>
  </si>
  <si>
    <t>Recarga de agua.</t>
  </si>
  <si>
    <t>P0504001</t>
  </si>
  <si>
    <t>P0501003</t>
  </si>
  <si>
    <t>P0504002</t>
  </si>
  <si>
    <t>P0501004</t>
  </si>
  <si>
    <t>P0504003</t>
  </si>
  <si>
    <t>P0501005</t>
  </si>
  <si>
    <t>Insumos / Materiales de limpieza</t>
  </si>
  <si>
    <t>P0502001</t>
  </si>
  <si>
    <t>Herramientas</t>
  </si>
  <si>
    <t>P0503001</t>
  </si>
  <si>
    <t>P0505001</t>
  </si>
  <si>
    <t>P0508001</t>
  </si>
  <si>
    <t>P0508002</t>
  </si>
  <si>
    <t>Servicios Generales</t>
  </si>
  <si>
    <t>P0507001</t>
  </si>
  <si>
    <t>P0507002</t>
  </si>
  <si>
    <t>P0505002</t>
  </si>
  <si>
    <t>P0507003</t>
  </si>
  <si>
    <t>P0505003</t>
  </si>
  <si>
    <t>Atención de mascota</t>
  </si>
  <si>
    <t>P0509001</t>
  </si>
  <si>
    <t>P0509002</t>
  </si>
  <si>
    <t>P0506002</t>
  </si>
  <si>
    <t>Gastos de la Unidad de Trabajo</t>
  </si>
  <si>
    <t>P0510001</t>
  </si>
  <si>
    <t>Planilla</t>
  </si>
  <si>
    <t>P0601001</t>
  </si>
  <si>
    <t>P0601002</t>
  </si>
  <si>
    <t>P0601003</t>
  </si>
  <si>
    <t>P0601004</t>
  </si>
  <si>
    <t>P0601005</t>
  </si>
  <si>
    <t>P0601006</t>
  </si>
  <si>
    <t>P0601007</t>
  </si>
  <si>
    <t>P0601008</t>
  </si>
  <si>
    <t>P0601009</t>
  </si>
  <si>
    <t>P0601010</t>
  </si>
  <si>
    <t>P0601011</t>
  </si>
  <si>
    <t>P0601012</t>
  </si>
  <si>
    <t>P0601013</t>
  </si>
  <si>
    <t>Personal Tercerizado</t>
  </si>
  <si>
    <t>P0602001</t>
  </si>
  <si>
    <t>P0601014</t>
  </si>
  <si>
    <t>P0602002</t>
  </si>
  <si>
    <t>P0601015</t>
  </si>
  <si>
    <t>Seguros del Personal</t>
  </si>
  <si>
    <t>P0603001</t>
  </si>
  <si>
    <t>P0601016</t>
  </si>
  <si>
    <t>P0603002</t>
  </si>
  <si>
    <t>P0601017</t>
  </si>
  <si>
    <t>Servicio Médico Ocupacional</t>
  </si>
  <si>
    <t>P0604001</t>
  </si>
  <si>
    <t>P0601018</t>
  </si>
  <si>
    <t>Exámenes Médicos</t>
  </si>
  <si>
    <t>P0605001</t>
  </si>
  <si>
    <t>P0601019</t>
  </si>
  <si>
    <t>P0605002</t>
  </si>
  <si>
    <t>P0601020</t>
  </si>
  <si>
    <t>P0605003</t>
  </si>
  <si>
    <t>P0601021</t>
  </si>
  <si>
    <t>P0606001</t>
  </si>
  <si>
    <t>P0601022</t>
  </si>
  <si>
    <t>Actividades Corporativas</t>
  </si>
  <si>
    <t>P0607001</t>
  </si>
  <si>
    <t>P0607002</t>
  </si>
  <si>
    <t>P0607003</t>
  </si>
  <si>
    <t>P0602003</t>
  </si>
  <si>
    <t>P0607004</t>
  </si>
  <si>
    <t>P0602004</t>
  </si>
  <si>
    <t>P0607005</t>
  </si>
  <si>
    <t>P0602005</t>
  </si>
  <si>
    <t>P0608001</t>
  </si>
  <si>
    <t>P0609001</t>
  </si>
  <si>
    <t>P0610001</t>
  </si>
  <si>
    <t>P0611001</t>
  </si>
  <si>
    <t>P0611002</t>
  </si>
  <si>
    <t>P0606002</t>
  </si>
  <si>
    <t>P0611003</t>
  </si>
  <si>
    <t>P0606003</t>
  </si>
  <si>
    <t>P0612001</t>
  </si>
  <si>
    <t>P0701001</t>
  </si>
  <si>
    <t>P0701002</t>
  </si>
  <si>
    <t>P0701003</t>
  </si>
  <si>
    <t>P0702001</t>
  </si>
  <si>
    <t>P0702002</t>
  </si>
  <si>
    <t>P0709001</t>
  </si>
  <si>
    <t>P0702003</t>
  </si>
  <si>
    <t>Monitoreo</t>
  </si>
  <si>
    <t>P0703001</t>
  </si>
  <si>
    <t>P0703002</t>
  </si>
  <si>
    <t>Saneamiento Ambiental</t>
  </si>
  <si>
    <t>P0704001</t>
  </si>
  <si>
    <t>P0703003</t>
  </si>
  <si>
    <t>Simulacros</t>
  </si>
  <si>
    <t>P0706001</t>
  </si>
  <si>
    <t>P0703004</t>
  </si>
  <si>
    <t>Equipos de emergencia y señalización</t>
  </si>
  <si>
    <t>P0708001</t>
  </si>
  <si>
    <t>P0703005</t>
  </si>
  <si>
    <t>P0708002</t>
  </si>
  <si>
    <t>P0703006</t>
  </si>
  <si>
    <t>P0708003</t>
  </si>
  <si>
    <t>P0703007</t>
  </si>
  <si>
    <t>P0708004</t>
  </si>
  <si>
    <t>P0703008</t>
  </si>
  <si>
    <t>P0710001</t>
  </si>
  <si>
    <t>P0703009</t>
  </si>
  <si>
    <t>P0711001</t>
  </si>
  <si>
    <t>P0703010</t>
  </si>
  <si>
    <t>Puntos Ecológicos</t>
  </si>
  <si>
    <t>P0705001</t>
  </si>
  <si>
    <t>P0705002</t>
  </si>
  <si>
    <t>P0704002</t>
  </si>
  <si>
    <t>P0707001</t>
  </si>
  <si>
    <t>P0712001</t>
  </si>
  <si>
    <t>P0712002</t>
  </si>
  <si>
    <t>P0706002</t>
  </si>
  <si>
    <t>P0712003</t>
  </si>
  <si>
    <t>P0706003</t>
  </si>
  <si>
    <t>P0713001</t>
  </si>
  <si>
    <t>P0801001</t>
  </si>
  <si>
    <t>P0801002</t>
  </si>
  <si>
    <t>P0801003</t>
  </si>
  <si>
    <t>Gastos de Gestión</t>
  </si>
  <si>
    <t>P0806001</t>
  </si>
  <si>
    <t>P0801004</t>
  </si>
  <si>
    <t>Activos</t>
  </si>
  <si>
    <t>P0802001</t>
  </si>
  <si>
    <t>P0802002</t>
  </si>
  <si>
    <t>P0802003</t>
  </si>
  <si>
    <t>P0802004</t>
  </si>
  <si>
    <t>P0808001</t>
  </si>
  <si>
    <t>P0802005</t>
  </si>
  <si>
    <t>P0803001</t>
  </si>
  <si>
    <t>P0803002</t>
  </si>
  <si>
    <t>P0804001</t>
  </si>
  <si>
    <t>P0805001</t>
  </si>
  <si>
    <t>P0805002</t>
  </si>
  <si>
    <t>P0805003</t>
  </si>
  <si>
    <t>P0805004</t>
  </si>
  <si>
    <t>P0807001</t>
  </si>
  <si>
    <t>P0809001</t>
  </si>
  <si>
    <t>Compra de equipos y accesorios</t>
  </si>
  <si>
    <t>P0901001</t>
  </si>
  <si>
    <t>P0901002</t>
  </si>
  <si>
    <t>P0901003</t>
  </si>
  <si>
    <t>Mantenimiento y reparación de hardware</t>
  </si>
  <si>
    <t>P0902001</t>
  </si>
  <si>
    <t>P0902002</t>
  </si>
  <si>
    <t>P0902003</t>
  </si>
  <si>
    <t>P0902004</t>
  </si>
  <si>
    <t>Mantenimiento de software</t>
  </si>
  <si>
    <t>P0903001</t>
  </si>
  <si>
    <t>P0902005</t>
  </si>
  <si>
    <t>P0903002</t>
  </si>
  <si>
    <t>P0902006</t>
  </si>
  <si>
    <t>P0903003</t>
  </si>
  <si>
    <t>P0902007</t>
  </si>
  <si>
    <t>P0903004</t>
  </si>
  <si>
    <t>P0902008</t>
  </si>
  <si>
    <t>Dominios y hosting</t>
  </si>
  <si>
    <t>P0904001</t>
  </si>
  <si>
    <t>P0905001</t>
  </si>
  <si>
    <t>P0907001</t>
  </si>
  <si>
    <t>P0904002</t>
  </si>
  <si>
    <t>P0906001</t>
  </si>
  <si>
    <t>P1001001</t>
  </si>
  <si>
    <t>Auditoría</t>
  </si>
  <si>
    <t>P1002001</t>
  </si>
  <si>
    <t>P1002002</t>
  </si>
  <si>
    <t>Certificación</t>
  </si>
  <si>
    <t>P1003001</t>
  </si>
  <si>
    <t>P1002003</t>
  </si>
  <si>
    <t>P1003002</t>
  </si>
  <si>
    <t>P1002004</t>
  </si>
  <si>
    <t>P1005001</t>
  </si>
  <si>
    <t>P1002005</t>
  </si>
  <si>
    <t>P1004001</t>
  </si>
  <si>
    <t>P1006001</t>
  </si>
  <si>
    <t>P1006002</t>
  </si>
  <si>
    <t>P1004002</t>
  </si>
  <si>
    <t>P1007001</t>
  </si>
  <si>
    <t>IMPORTE PAGADO SUNAT</t>
  </si>
  <si>
    <t>CONSTANCIA</t>
  </si>
  <si>
    <t>1-Detraccion01E001171010297207330</t>
  </si>
  <si>
    <t/>
  </si>
  <si>
    <t>1-Detraccion01E0013020614269309</t>
  </si>
  <si>
    <t>1-Detraccion01F2001613620517035964</t>
  </si>
  <si>
    <t>1-Detraccion01E00172120603001461</t>
  </si>
  <si>
    <t>1-Detraccion01F001179120454029918</t>
  </si>
  <si>
    <t>1-Detraccion01F553527620558053691</t>
  </si>
  <si>
    <t>1-DetraccionPLM325072682665</t>
  </si>
  <si>
    <t>1-DetraccionPLM324972450429</t>
  </si>
  <si>
    <t>1-Detraccion01FA181726620508565934</t>
  </si>
  <si>
    <t>1-DetraccionPLM324872169020</t>
  </si>
  <si>
    <t>1-DetraccionPLM324770517150</t>
  </si>
  <si>
    <t>1-Detraccion</t>
  </si>
  <si>
    <t>1-Detraccion031437970517150</t>
  </si>
  <si>
    <t>1-Detraccion02E0011810764319872</t>
  </si>
  <si>
    <t>1-Detraccion01F212177489820517252558</t>
  </si>
  <si>
    <t>1-Detraccion01F214210087420517252558</t>
  </si>
  <si>
    <t>1-Detraccion01F212177570020517252558</t>
  </si>
  <si>
    <t>1-Detraccion01F214210173420517252558</t>
  </si>
  <si>
    <t>1-Detraccion01F213179643020517252558</t>
  </si>
  <si>
    <t>1-Detraccion01F00213381320124952850</t>
  </si>
  <si>
    <t>1-Detraccion01F20665168420550372640</t>
  </si>
  <si>
    <t>1-Detraccion01F611317545320550372640</t>
  </si>
  <si>
    <t>1-Detraccion01F0064194520514148539</t>
  </si>
  <si>
    <t>1-Detraccion01F553531220558053691</t>
  </si>
  <si>
    <t>1-Detraccion02E001130310450776578</t>
  </si>
  <si>
    <t>1-Detraccion01E00125320602818161</t>
  </si>
  <si>
    <t>1-Detraccion01F0131677820455823880</t>
  </si>
  <si>
    <t>1-Detraccion01E001120613747096</t>
  </si>
  <si>
    <t>1-Detraccion031438810420945511</t>
  </si>
  <si>
    <t>1-Detraccion01E001361720456147781</t>
  </si>
  <si>
    <t>Adquiriente</t>
  </si>
  <si>
    <t>B-BCP - Soles</t>
  </si>
  <si>
    <t>1-Detraccion01F00149520602441165</t>
  </si>
  <si>
    <t>1-Detraccion01F00149420602441165</t>
  </si>
  <si>
    <t>1-Detraccion01FFF123020608587803</t>
  </si>
  <si>
    <t>1-Detraccion14S10525760220331898008</t>
  </si>
  <si>
    <t>1-DetraccionLIQCOM12272450429</t>
  </si>
  <si>
    <t>1-DetraccionLIQCON148197510</t>
  </si>
  <si>
    <t>1-Detraccion01F102694120419158462</t>
  </si>
  <si>
    <t>1-Detraccion01F102694320419158462</t>
  </si>
  <si>
    <t>1-Detraccion01F102694020419158462</t>
  </si>
  <si>
    <t>1-Detraccion01F102694420419158462</t>
  </si>
  <si>
    <t>1-Detraccion01F04046622820100210909</t>
  </si>
  <si>
    <t>1-Detraccion01F102694520419158462</t>
  </si>
  <si>
    <t>1-Detraccion01E00130210416031679</t>
  </si>
  <si>
    <t>1-Detraccion03116410309622885</t>
  </si>
  <si>
    <t>1-Detraccion01F313661520100055237</t>
  </si>
  <si>
    <t>1-Detraccion01F313661620100055237</t>
  </si>
  <si>
    <t>1-Detraccion01F313661720100055237</t>
  </si>
  <si>
    <t>1-Detraccion01F313661920100055237</t>
  </si>
  <si>
    <t>1-Detraccion01F313662020100055237</t>
  </si>
  <si>
    <t>1-Detraccion01F313662120100055237</t>
  </si>
  <si>
    <t>1-Detraccion01F313661820100055237</t>
  </si>
  <si>
    <t>1-Detraccion01F213179835320517252558</t>
  </si>
  <si>
    <t>1-Detraccion01F212177832920517252558</t>
  </si>
  <si>
    <t>1-Detraccion01F214210566620517252558</t>
  </si>
  <si>
    <t>1-Detraccion01F212177925120517252558</t>
  </si>
  <si>
    <t>1-Detraccion01F214210648320517252558</t>
  </si>
  <si>
    <t>1-Detraccion01F211239294320517252558</t>
  </si>
  <si>
    <t>1-Detraccion01F214210733820517252558</t>
  </si>
  <si>
    <t>1-Detraccion01F114108767520517252558</t>
  </si>
  <si>
    <t>1-Detraccion01F212178058820517252558</t>
  </si>
  <si>
    <t>1-Detraccion01F11199517220517252558</t>
  </si>
  <si>
    <t>1-Detraccion01F213180108920517252558</t>
  </si>
  <si>
    <t>1-Detraccion01F2001616320517035964</t>
  </si>
  <si>
    <t>1-Detraccion01E001145810450776578</t>
  </si>
  <si>
    <t>1-Detraccion01F213179417720517252558</t>
  </si>
  <si>
    <t>1-Detraccion01F211238577820517252558</t>
  </si>
  <si>
    <t>1-Detraccion01FE021685020259858934</t>
  </si>
  <si>
    <t>1-Detraccion01F213179485820517252558</t>
  </si>
  <si>
    <t>1-Detraccion01F212177490820517252558</t>
  </si>
  <si>
    <t>1-Detraccion01FT01160920612112500</t>
  </si>
  <si>
    <t>1-Detraccion01F00213395520124952850</t>
  </si>
  <si>
    <t>1-Detraccion01FE013509820259858934</t>
  </si>
  <si>
    <t>1-Detraccion01F0011868810705628331</t>
  </si>
  <si>
    <t>1-Detraccion01E0014120614269309</t>
  </si>
  <si>
    <t>1-Detraccion01E00154220611396121</t>
  </si>
  <si>
    <t>1-Detraccion01F002360620602593593</t>
  </si>
  <si>
    <t>1-Detraccion01E001329210402383548</t>
  </si>
  <si>
    <t>1-Detraccion031252610449376124</t>
  </si>
  <si>
    <t>1-Detraccion03258910434937391</t>
  </si>
  <si>
    <t>1-Detraccion01F0017139620497914885</t>
  </si>
  <si>
    <t>1-Detraccion01FE01219020600725417</t>
  </si>
  <si>
    <t>1-Detraccion01F0016780820453904971</t>
  </si>
  <si>
    <t>1-Detraccion01F0034434120608545591</t>
  </si>
  <si>
    <t>1-DetraccionLIQOPE13272537561</t>
  </si>
  <si>
    <t>1-Detraccion01E0016020606109963</t>
  </si>
  <si>
    <t>1-Detraccion01E00141620609580292</t>
  </si>
  <si>
    <t>1-Detraccion01E0017979920603219377</t>
  </si>
  <si>
    <t>1-Detraccion03116810309622885</t>
  </si>
  <si>
    <t>1-Detraccion01F00149920602441165</t>
  </si>
  <si>
    <t>1-Detraccion01F00150020602441165</t>
  </si>
  <si>
    <t>1-Detraccion01F102694620419158462</t>
  </si>
  <si>
    <t>1-Detraccion01F003171020454186002</t>
  </si>
  <si>
    <t>1-Detraccion01F0021639120100192064</t>
  </si>
  <si>
    <t>1-Detraccion01F0021639820100192064</t>
  </si>
  <si>
    <t>1-Detraccion01F0021642220100192064</t>
  </si>
  <si>
    <t>1-Detraccion01F0021635920100192064</t>
  </si>
  <si>
    <t>1-Detraccion01F0021638320100192064</t>
  </si>
  <si>
    <t>1-Detraccion01F0021635820100192064</t>
  </si>
  <si>
    <t>1-Detraccion01F80937839520100210909</t>
  </si>
  <si>
    <t>1-Detraccion01F213179413120517252558</t>
  </si>
  <si>
    <t>1-Detraccion01F211238557920517252558</t>
  </si>
  <si>
    <t>1-Detraccion01F212177481420517252558</t>
  </si>
  <si>
    <t>1-Detraccion01FE021686420259858934</t>
  </si>
  <si>
    <t>1-Detraccion01FE021686220259858934</t>
  </si>
  <si>
    <t>1-DetraccionSD2477711111111</t>
  </si>
  <si>
    <t>1-Detraccion01F214210268420517252558</t>
  </si>
  <si>
    <t>1-Detraccion01F212177646920517252558</t>
  </si>
  <si>
    <t>1-Detraccion01F00213376720124952850</t>
  </si>
  <si>
    <t>1-Detraccion01F0011600610251876211</t>
  </si>
  <si>
    <t>1-DetraccionSD2480811111111</t>
  </si>
  <si>
    <t>1-DetraccionSD2480911111111</t>
  </si>
  <si>
    <t>1-Detraccion01F00213388220124952850</t>
  </si>
  <si>
    <t>1-Detraccion01FE021691020259858934</t>
  </si>
  <si>
    <t>1-Detraccion01FN0192171120550033519</t>
  </si>
  <si>
    <t>1-Detraccion01FH0177248520550033519</t>
  </si>
  <si>
    <t>1-Detraccion01FT0172533620550033519</t>
  </si>
  <si>
    <t>1-Detraccion01F214210574020517252558</t>
  </si>
  <si>
    <t>1-Detraccion01FE013509120124952850</t>
  </si>
  <si>
    <t>1-Detraccion01F00213396520124952850</t>
  </si>
  <si>
    <t>1-Detraccion01F00213396420124952850</t>
  </si>
  <si>
    <t>1-Detraccion01F00213396320124952850</t>
  </si>
  <si>
    <t>1-DetraccionSD2481811111111</t>
  </si>
  <si>
    <t>1-DetraccionSD2482011111111</t>
  </si>
  <si>
    <t>1-Detraccion01F0135336720601584001</t>
  </si>
  <si>
    <t>1-Detraccion01F212177988520517252558</t>
  </si>
  <si>
    <t>1-Detraccion01F214210647920517252558</t>
  </si>
  <si>
    <t>1-Detraccion01F00213397120124952850</t>
  </si>
  <si>
    <t>1-Detraccion01FE021693320259858934</t>
  </si>
  <si>
    <t>1-Detraccion01F212178070020517252558</t>
  </si>
  <si>
    <t>1-Detraccion01F213180045420517252558</t>
  </si>
  <si>
    <t>1-Detraccion01F211239456720517252558</t>
  </si>
  <si>
    <t>1-Detraccion01F213180105620517252558</t>
  </si>
  <si>
    <t>1-Detraccion01F00213403920124952850</t>
  </si>
  <si>
    <t>1-DetraccionPLM325572682665</t>
  </si>
  <si>
    <t>1-Detraccion01F553533820558053691</t>
  </si>
  <si>
    <t>1-DetraccionPLM325672450429</t>
  </si>
  <si>
    <t>1-Detraccion01F2001570820517035964</t>
  </si>
  <si>
    <t>1-Detraccion01F2001617920517035964</t>
  </si>
  <si>
    <t>1-Detraccion01F0012020612973530</t>
  </si>
  <si>
    <t>1-Detraccion0318010460064592</t>
  </si>
  <si>
    <t>1-Detraccion033798310409596865</t>
  </si>
  <si>
    <t>1-Detraccion01F228243540420550372640</t>
  </si>
  <si>
    <t>1-Detraccion01F603304944420550372640</t>
  </si>
  <si>
    <t>1-Detraccion01F209198772220550372640</t>
  </si>
  <si>
    <t>1-Detraccion01F602375862620550372640</t>
  </si>
  <si>
    <t>1-Detraccion01F20665363220550372640</t>
  </si>
  <si>
    <t>1-Detraccion01F611318060220550372640</t>
  </si>
  <si>
    <t>1-Detraccion01F0064207320514148539</t>
  </si>
  <si>
    <t>1-Detraccion01E001402320603974817</t>
  </si>
  <si>
    <t>1-Detraccion01F211238651420517252558</t>
  </si>
  <si>
    <t>1-Detraccion01F214210088020517252558</t>
  </si>
  <si>
    <t>1-Detraccion01F211238869720517252558</t>
  </si>
  <si>
    <t>1-Detraccion01F213179625520517252558</t>
  </si>
  <si>
    <t>1-Detraccion01F214210268520517252558</t>
  </si>
  <si>
    <t>1-Detraccion01F00213392320124952850</t>
  </si>
  <si>
    <t>1-Detraccion01F00213399920124952850</t>
  </si>
  <si>
    <t>1-Detraccion01F00213400120124952850</t>
  </si>
  <si>
    <t>1-Detraccion01F00213400220124952850</t>
  </si>
  <si>
    <t>1-Detraccion01E001401920603974817</t>
  </si>
  <si>
    <t>1-Detraccion01E001401220603974817</t>
  </si>
  <si>
    <t>1-Detraccion01F003170920454186002</t>
  </si>
  <si>
    <t>1-Detraccion01E00146220609368773</t>
  </si>
  <si>
    <t>1-DetraccionLIQOPE13544314304</t>
  </si>
  <si>
    <t>1-DetraccionLIQOPE13444314304</t>
  </si>
  <si>
    <t>1-DetraccionLIQGH4976390500</t>
  </si>
  <si>
    <t>1-Detraccion01E0014410410687491</t>
  </si>
  <si>
    <t>1-Detraccion01E00181220602075177</t>
  </si>
  <si>
    <t>1-Detraccion01E0014510410687491</t>
  </si>
  <si>
    <t>1-Detraccion01F0011708420609629739</t>
  </si>
  <si>
    <t>1-Detraccion01E0011020612108651</t>
  </si>
  <si>
    <t>1-Detraccion01E001508310425371652</t>
  </si>
  <si>
    <t>1-Detraccion01E0013310410162551</t>
  </si>
  <si>
    <t>1-DetraccionOC126120121393736</t>
  </si>
  <si>
    <t>1-Detraccion01E001400720603974817</t>
  </si>
  <si>
    <t>1-Detraccion01E001401620603974817</t>
  </si>
  <si>
    <t>1-DetraccionLIQLOG6570517150</t>
  </si>
  <si>
    <t>1-Detraccion01F2001619420517035964</t>
  </si>
  <si>
    <t>1-Detraccion01F10511745120602819834</t>
  </si>
  <si>
    <t>1-Detraccion01F002467020434848262</t>
  </si>
  <si>
    <t>1-Detraccion01F135817620602978274</t>
  </si>
  <si>
    <t>1-Detraccion01F1361072620602978274</t>
  </si>
  <si>
    <t>1-Detraccion01F1361099620602978274</t>
  </si>
  <si>
    <t>1-Detraccion01F135833620602978274</t>
  </si>
  <si>
    <t>1-Detraccion0312671310426317511</t>
  </si>
  <si>
    <t>1-Detraccion01F214211091420517252558</t>
  </si>
  <si>
    <t>1-Detraccion01F212178319420517252558</t>
  </si>
  <si>
    <t>1-Detraccion01F00213412820124952850</t>
  </si>
  <si>
    <t>1-Detraccion01F213180425620517252558</t>
  </si>
  <si>
    <t>1-Detraccion01F212178439320517252558</t>
  </si>
  <si>
    <t>1-Detraccion01F0011873110705628331</t>
  </si>
  <si>
    <t>1-Detraccion01F313662320100055237</t>
  </si>
  <si>
    <t>1-Detraccion01F313662420100055237</t>
  </si>
  <si>
    <t>1-Detraccion01F313662520100055237</t>
  </si>
  <si>
    <t>1-Detraccion01F313662620100055237</t>
  </si>
  <si>
    <t>1-Detraccion01FA2190320538593053</t>
  </si>
  <si>
    <t>1-Detraccion01F102694920419158462</t>
  </si>
  <si>
    <t>1-DetraccionLIQGER1344468346</t>
  </si>
  <si>
    <t>1-Detraccion01F002468620434848262</t>
  </si>
  <si>
    <t>1-DetraccionPLM325872537561</t>
  </si>
  <si>
    <t>1-DetraccionPLM325972537561</t>
  </si>
  <si>
    <t>1-DetraccionPLM325744468346</t>
  </si>
  <si>
    <t>1-DetraccionLIQOPE13672537561</t>
  </si>
  <si>
    <t>1-Detraccion01F00616781720375361991</t>
  </si>
  <si>
    <t>1-Detraccion01E0016120614269309</t>
  </si>
  <si>
    <t>1-Detraccion01E0011210736055631</t>
  </si>
  <si>
    <t>1-Detraccion01E001403520603974817</t>
  </si>
  <si>
    <t>1-Detraccion01F80938104320454073143</t>
  </si>
  <si>
    <t>1-Detraccion01F0022025620602810497</t>
  </si>
  <si>
    <t>1-DetraccionPLM326072537561</t>
  </si>
  <si>
    <t>1-Detraccion01F212278557520517252558</t>
  </si>
  <si>
    <t>1-Detraccion01F214211298320517252558</t>
  </si>
  <si>
    <t>1-Detraccion01FE021699820259858934</t>
  </si>
  <si>
    <t>1-Detraccion01FE013516620259858934</t>
  </si>
  <si>
    <t>1-Detraccion01E001237920609764261</t>
  </si>
  <si>
    <t>1-Detraccion01F213180546420517252558</t>
  </si>
  <si>
    <t>1-Detraccion01F211239958420517252558</t>
  </si>
  <si>
    <t>1-Detraccion01F213180642620517252558</t>
  </si>
  <si>
    <t>1-Detraccion01F212178651620517252558</t>
  </si>
  <si>
    <t>1-Detraccion01FE021701220259858934</t>
  </si>
  <si>
    <t>1-Detraccion01F00213432420124952850</t>
  </si>
  <si>
    <t>1-Detraccion01FE021702520259858934</t>
  </si>
  <si>
    <t>1-Detraccion01F214211534320517252558</t>
  </si>
  <si>
    <t>1-Detraccion01F212178735720517252558</t>
  </si>
  <si>
    <t>1-Detraccion01E001237820609764261</t>
  </si>
  <si>
    <t>1-Detraccion01F213180348320517252558</t>
  </si>
  <si>
    <t>1-Detraccion01F211239728020517252558</t>
  </si>
  <si>
    <t>1-Detraccion01F211239850920517252558</t>
  </si>
  <si>
    <t>1-Detraccion01F214211174120517252558</t>
  </si>
  <si>
    <t>1-Detraccion01F00213417320124952850</t>
  </si>
  <si>
    <t>1-Detraccion01F00213420520124952850</t>
  </si>
  <si>
    <t>1-Detraccion01F00213422220124952850</t>
  </si>
  <si>
    <t>1-Detraccion01F114109126820517252558</t>
  </si>
  <si>
    <t>1-Detraccion01F214211293120517252558</t>
  </si>
  <si>
    <t>1-Detraccion01F11199830120517252558</t>
  </si>
  <si>
    <t>1-Detraccion01F211239952020517252558</t>
  </si>
  <si>
    <t>1-Detraccion01F114109254620517252558</t>
  </si>
  <si>
    <t>1-Detraccion01F11199956720517252558</t>
  </si>
  <si>
    <t>1-Detraccion01F213180746220517252558</t>
  </si>
  <si>
    <t>1-Detraccion01F0011797920454058187</t>
  </si>
  <si>
    <t>1-Detraccion01F0011797820454058187</t>
  </si>
  <si>
    <t>1-DetraccionPLM326170517150</t>
  </si>
  <si>
    <t>1-Detraccion01F39941520515659324</t>
  </si>
  <si>
    <t>1-Detraccion01F212177370620517252558</t>
  </si>
  <si>
    <t>1-Detraccion01F11199156920517252558</t>
  </si>
  <si>
    <t>1-Detraccion01F114108355620517252558</t>
  </si>
  <si>
    <t>1-Detraccion01F213179412720517252558</t>
  </si>
  <si>
    <t>1-Detraccion01F212178537320517252558</t>
  </si>
  <si>
    <t>1-Detraccion01F211240099620517252558</t>
  </si>
  <si>
    <t>1-Detraccion01F213180644620517252558</t>
  </si>
  <si>
    <t>1-Detraccion01F00213400420124952850</t>
  </si>
  <si>
    <t>1-DetraccionSD2498211111111</t>
  </si>
  <si>
    <t>1-DetraccionPLM326270517150</t>
  </si>
  <si>
    <t>1-Detraccion01FA05175979420492092313</t>
  </si>
  <si>
    <t>1-DetraccionPLM326343691377</t>
  </si>
  <si>
    <t>1-Detraccion01F0011670910295259634</t>
  </si>
  <si>
    <t>1-DetraccionLIQOPE13772537561</t>
  </si>
  <si>
    <t>1-Detraccion01E001946720611525568</t>
  </si>
  <si>
    <t>1-Detraccion01E00132720609908492</t>
  </si>
  <si>
    <t>1-Detraccion01E00132820609908492</t>
  </si>
  <si>
    <t>1-Detraccion01E001143920604304831</t>
  </si>
  <si>
    <t>1-Detraccion01E001144020604304831</t>
  </si>
  <si>
    <t>1-Detraccion01F313664520100055237</t>
  </si>
  <si>
    <t>1-Detraccion01F313664420100055237</t>
  </si>
  <si>
    <t>1-Detraccion01F313664720100055237</t>
  </si>
  <si>
    <t>1-Detraccion01F313664620100055237</t>
  </si>
  <si>
    <t>1-Detraccion01F313664820100055237</t>
  </si>
  <si>
    <t>1-Detraccion01F313664320100055237</t>
  </si>
  <si>
    <t>1-Detraccion01F003171420454186002</t>
  </si>
  <si>
    <t>1-Detraccion01F003171320454186002</t>
  </si>
  <si>
    <t>1-Detraccion01F003171220454186002</t>
  </si>
  <si>
    <t>1-Detraccion01F003171120454186002</t>
  </si>
  <si>
    <t>1-Detraccion01F0021647020100192064</t>
  </si>
  <si>
    <t>1-Detraccion01F0021645420100192064</t>
  </si>
  <si>
    <t>1-Detraccion01F0021644220100192064</t>
  </si>
  <si>
    <t>1-Detraccion01F00263020454186002</t>
  </si>
  <si>
    <t>1-Detraccion01F207117738220550372640</t>
  </si>
  <si>
    <t>1-Detraccion01F602376370620550372640</t>
  </si>
  <si>
    <t>1-Detraccion01F20665484220550372640</t>
  </si>
  <si>
    <t>1-Detraccion01F604231215220550372640</t>
  </si>
  <si>
    <t>1-Detraccion01F001682320604947520</t>
  </si>
  <si>
    <t>1-Detraccion01E001237020609764261</t>
  </si>
  <si>
    <t>1-Detraccion01E001404720603974817</t>
  </si>
  <si>
    <t>1-Detraccion01E001403620603974817</t>
  </si>
  <si>
    <t>1-Detraccion01E001403920603974817</t>
  </si>
  <si>
    <t>1-Detraccion01E001404620603974817</t>
  </si>
  <si>
    <t>1-Detraccion01E001404520603974817</t>
  </si>
  <si>
    <t>1-Detraccion01F211239377620517252558</t>
  </si>
  <si>
    <t>1-Detraccion01F11248747720517252558</t>
  </si>
  <si>
    <t>1-Detraccion01F114108785120517252558</t>
  </si>
  <si>
    <t>1-Detraccion01F0011792320454058187</t>
  </si>
  <si>
    <t>1-Detraccion01F0011792420454058187</t>
  </si>
  <si>
    <t>1-Detraccion01F211240147820517252558</t>
  </si>
  <si>
    <t>1-Detraccion01FE021705020259858934</t>
  </si>
  <si>
    <t>1-Detraccion01FE021707620259858934</t>
  </si>
  <si>
    <t>1-Detraccion01FE021709020259858934</t>
  </si>
  <si>
    <t>1-DetraccionLIQGH5076390500</t>
  </si>
  <si>
    <t>1-DetraccionLIQCOM12410489531963</t>
  </si>
  <si>
    <t>1-Detraccion0318510704693015</t>
  </si>
  <si>
    <t>1-Detraccion01F0021650120100192064</t>
  </si>
  <si>
    <t>1-Detraccion01F2001620120517035964</t>
  </si>
  <si>
    <t>1-Detraccion01F0021648020100192064</t>
  </si>
  <si>
    <t>1-Detraccion01F0021650020100192064</t>
  </si>
  <si>
    <t>1-Detraccion01F2001620920517035964</t>
  </si>
  <si>
    <t>1-Detraccion01F0021647620100192064</t>
  </si>
  <si>
    <t>1-Detraccion01F1001143420517035964</t>
  </si>
  <si>
    <t>1-Detraccion01FE021706720259858934</t>
  </si>
  <si>
    <t>1-Detraccion01FE021706620259858934</t>
  </si>
  <si>
    <t>1-Detraccion01E00148520498380931</t>
  </si>
  <si>
    <t>1-Detraccion01F001153420610760008</t>
  </si>
  <si>
    <t>1-Detraccion01F102695120419158462</t>
  </si>
  <si>
    <t>1-Detraccion01F102695020419158462</t>
  </si>
  <si>
    <t>1-Detraccion01F003171520454186002</t>
  </si>
  <si>
    <t>1-DetraccionLIQGH4711111111</t>
  </si>
  <si>
    <t>1-Detraccion01F553539120558053691</t>
  </si>
  <si>
    <t>1-DetraccionPLM326473195103</t>
  </si>
  <si>
    <t>1-DetraccionPLM326572302392</t>
  </si>
  <si>
    <t>1-Detraccion01E00187720605447814</t>
  </si>
  <si>
    <t>1-DetraccionLIQCOM125-</t>
  </si>
  <si>
    <t>1-Detraccion01E0013410410162551</t>
  </si>
  <si>
    <t>1-Detraccion01E0011510736055631</t>
  </si>
  <si>
    <t>1-Detraccion01E00114110489531963</t>
  </si>
  <si>
    <t>1-Detraccion01E0015010410687491</t>
  </si>
  <si>
    <t>1-Detraccion01F001698120604947520</t>
  </si>
  <si>
    <t>1-Detraccion01FE021715220259858934</t>
  </si>
  <si>
    <t>1-Detraccion01FE021715320259858934</t>
  </si>
  <si>
    <t>1-Detraccion03118710309622885</t>
  </si>
  <si>
    <t>1-Detraccion01E0011310736055631</t>
  </si>
  <si>
    <t>1-DetraccionLIQSTI1576310875</t>
  </si>
  <si>
    <t>1-Detraccion01F0021653420100192064</t>
  </si>
  <si>
    <t>1-Detraccion01F0021653220100192064</t>
  </si>
  <si>
    <t>1-Detraccion01F0021653120100192064</t>
  </si>
  <si>
    <t>1-Detraccion01E001134220539387104</t>
  </si>
  <si>
    <t>1-Detraccion01F102696120419158462</t>
  </si>
  <si>
    <t>1-Detraccion01F102696220419158462</t>
  </si>
  <si>
    <t>1-Detraccion01F102695720419158462</t>
  </si>
  <si>
    <t>1-Detraccion01F2001629820517035964</t>
  </si>
  <si>
    <t>1-Detraccion01FA05168357020492092313</t>
  </si>
  <si>
    <t>1-DetraccionPLM326670517150</t>
  </si>
  <si>
    <t>1-DetraccionPLM326910736055631</t>
  </si>
  <si>
    <t>1-DetraccionPLM327010736055631</t>
  </si>
  <si>
    <t>1-DetraccionPLM327110736055631</t>
  </si>
  <si>
    <t>1-DetraccionPLM327210736055631</t>
  </si>
  <si>
    <t>1-DetraccionPLM327310736055631</t>
  </si>
  <si>
    <t>1-DetraccionPLM327410736055631</t>
  </si>
  <si>
    <t>1-DetraccionPLM327510736055631</t>
  </si>
  <si>
    <t>1-DetraccionPLM327610736055631</t>
  </si>
  <si>
    <t>1-DetraccionPLM327710736055631</t>
  </si>
  <si>
    <t>1-DetraccionPLM327810736055631</t>
  </si>
  <si>
    <t>1-DetraccionPLM327910736055631</t>
  </si>
  <si>
    <t>1-DetraccionPLM328010736055631</t>
  </si>
  <si>
    <t>1-DetraccionPLM328110736055631</t>
  </si>
  <si>
    <t>1-DetraccionPLM328272204134</t>
  </si>
  <si>
    <t>1-DetraccionPLM328376390500</t>
  </si>
  <si>
    <t>1-Detraccion01E0011410736055631</t>
  </si>
  <si>
    <t>1-Detraccion01E00122110440377497</t>
  </si>
  <si>
    <t>1-Detraccion01E001405520603974817</t>
  </si>
  <si>
    <t>1-Detraccion01E0011610736055631</t>
  </si>
  <si>
    <t>1-Detraccion01F313666420100055237</t>
  </si>
  <si>
    <t>1-Detraccion01F313666120100055237</t>
  </si>
  <si>
    <t>1-Detraccion01F313666220100055237</t>
  </si>
  <si>
    <t>1-Detraccion01F313666720100055237</t>
  </si>
  <si>
    <t>1-Detraccion01F313666620100055237</t>
  </si>
  <si>
    <t>1-Detraccion01F313666320100055237</t>
  </si>
  <si>
    <t>1-Detraccion01F313666520100055237</t>
  </si>
  <si>
    <t>1-DetraccionPLM328470517150</t>
  </si>
  <si>
    <t>1-DetraccionPLM328572169020</t>
  </si>
  <si>
    <t>1-Detraccion01F0021656620100192064</t>
  </si>
  <si>
    <t>1-Detraccion01F0021656720100192064</t>
  </si>
  <si>
    <t>1-Detraccion01E00189620605447814</t>
  </si>
  <si>
    <t>1-Detraccion01F86415056620127765279</t>
  </si>
  <si>
    <t>1-Detraccion01F86414967520127765279</t>
  </si>
  <si>
    <t>1-Detraccion01F86717111120127765279</t>
  </si>
  <si>
    <t>1-Detraccion01F86717109320127765279</t>
  </si>
  <si>
    <t>1-Detraccion01F86517605020127765279</t>
  </si>
  <si>
    <t>1-Detraccion01F86517362620127765279</t>
  </si>
  <si>
    <t>1-Detraccion01F86517360520127765279</t>
  </si>
  <si>
    <t>1-Detraccion01F86717347920127765279</t>
  </si>
  <si>
    <t>1-Detraccion01F0012081720302891452</t>
  </si>
  <si>
    <t>1-Detraccion01E00147820609368773</t>
  </si>
  <si>
    <t>1-Detraccion01F80938603020100210909</t>
  </si>
  <si>
    <t>1-Detraccion01E0014815609125303</t>
  </si>
  <si>
    <t>1-Detraccion01E0014915609125303</t>
  </si>
  <si>
    <t>1-Detraccion01E00118220606259116</t>
  </si>
  <si>
    <t>1-Detraccion01F04053694020601978572</t>
  </si>
  <si>
    <t>1-Detraccion01F04068718720601978572</t>
  </si>
  <si>
    <t>1-Detraccion01F050183263320332970411</t>
  </si>
  <si>
    <t>1-Detraccion01F212180330120517252558</t>
  </si>
  <si>
    <t>1-Detraccion01F213182376620517252558</t>
  </si>
  <si>
    <t>1-Detraccion01F5491412220558053691</t>
  </si>
  <si>
    <t>1-Detraccion01F211241895320517252558</t>
  </si>
  <si>
    <t>1-Detraccion01F214213060820517252558</t>
  </si>
  <si>
    <t>1-Detraccion01FE021718020259858934</t>
  </si>
  <si>
    <t>1-Detraccion0322810296171315</t>
  </si>
  <si>
    <t>1-DetraccionPLM328672728100</t>
  </si>
  <si>
    <t>1-DetraccionLIQSTI1676310875</t>
  </si>
  <si>
    <t>1-Detraccion01F211239378820517252558</t>
  </si>
  <si>
    <t>1-Detraccion01F214210745120517252558</t>
  </si>
  <si>
    <t>1-Detraccion01F211239459120517252558</t>
  </si>
  <si>
    <t>1-Detraccion01F214210823520517252558</t>
  </si>
  <si>
    <t>1-Detraccion01F211239717620517252558</t>
  </si>
  <si>
    <t>1-Detraccion01F213180325320517252558</t>
  </si>
  <si>
    <t>1-Detraccion01F211239959220517252558</t>
  </si>
  <si>
    <t>1-Detraccion01FG0163420320550033519</t>
  </si>
  <si>
    <t>1-Detraccion01F204291627720511465061</t>
  </si>
  <si>
    <t>1-Detraccion01F603305968520550372640</t>
  </si>
  <si>
    <t>1-Detraccion01F226127165120550372640</t>
  </si>
  <si>
    <t>1-Detraccion01F102308534520511465061</t>
  </si>
  <si>
    <t>1-Detraccion01F301255161520511465061</t>
  </si>
  <si>
    <t>1-Detraccion12A3NA2P32502896020503503639</t>
  </si>
  <si>
    <t>1-Detraccion12A3YA1P32504144720503503639</t>
  </si>
  <si>
    <t>1-Detraccion12A3AT1P32503671220503503639</t>
  </si>
  <si>
    <t>1-Detraccion01FA0280526320550033519</t>
  </si>
  <si>
    <t>1-Detraccion01F214211940520517252558</t>
  </si>
  <si>
    <t>1-Detraccion01F211240948520517252558</t>
  </si>
  <si>
    <t>1-Detraccion01F213181310120517252558</t>
  </si>
  <si>
    <t>1-Detraccion01F211241069220517252558</t>
  </si>
  <si>
    <t>1-Detraccion01F213181429620517252558</t>
  </si>
  <si>
    <t>1-Detraccion01F5211241158520517252558</t>
  </si>
  <si>
    <t>1-Detraccion01F214212329820517252558</t>
  </si>
  <si>
    <t>1-Detraccion01F214212925220517252558</t>
  </si>
  <si>
    <t>1-Detraccion01F211241774320517252558</t>
  </si>
  <si>
    <t>1-Detraccion01F0021270120606567856</t>
  </si>
  <si>
    <t>1-Detraccion01F001158410218062186</t>
  </si>
  <si>
    <t>1-Detraccion01FE021710320259858934</t>
  </si>
  <si>
    <t>1-Detraccion0320049910438189560</t>
  </si>
  <si>
    <t>1-DetraccionSD2492211111111</t>
  </si>
  <si>
    <t>1-DetraccionSD2492311111111</t>
  </si>
  <si>
    <t>1-DetraccionSD2492411111111</t>
  </si>
  <si>
    <t>1-DetraccionSD2509111111111</t>
  </si>
  <si>
    <t>1-DetraccionSD2493011111111</t>
  </si>
  <si>
    <t>1-DetraccionSD2494711111111</t>
  </si>
  <si>
    <t>1-DetraccionSD2494811111111</t>
  </si>
  <si>
    <t>1-Detraccion0316066710154270642</t>
  </si>
  <si>
    <t>1-DetraccionSD2495311111111</t>
  </si>
  <si>
    <t>1-DetraccionSD2495411111111</t>
  </si>
  <si>
    <t>1-DetraccionSD2495511111111</t>
  </si>
  <si>
    <t>1-DetraccionSD2495611111111</t>
  </si>
  <si>
    <t>1-DetraccionSD2495711111111</t>
  </si>
  <si>
    <t>1-DetraccionSD2495811111111</t>
  </si>
  <si>
    <t>1-DetraccionSD2496611111111</t>
  </si>
  <si>
    <t>1-DetraccionSD2496711111111</t>
  </si>
  <si>
    <t>1-Detraccion01F0016189420552302932</t>
  </si>
  <si>
    <t>1-DetraccionSD2498311111111</t>
  </si>
  <si>
    <t>1-DetraccionSD2498611111111</t>
  </si>
  <si>
    <t>1-DetraccionSD2509211111111</t>
  </si>
  <si>
    <t>1-Detraccion031101810773806239</t>
  </si>
  <si>
    <t>1-Detraccion01E001240120609764261</t>
  </si>
  <si>
    <t>1-Detraccion01E001241920609764261</t>
  </si>
  <si>
    <t>1-Detraccion01E001242020609764261</t>
  </si>
  <si>
    <t>1-Detraccion01F211240574120517252558</t>
  </si>
  <si>
    <t>1-Detraccion01F213181031320517252558</t>
  </si>
  <si>
    <t>1-Detraccion01FE021705220259858934</t>
  </si>
  <si>
    <t>1-Detraccion01F001699320604947520</t>
  </si>
  <si>
    <t>1-Detraccion01F313670820100055237</t>
  </si>
  <si>
    <t>1-Detraccion01F313670920100055237</t>
  </si>
  <si>
    <t>1-Detraccion01F313670620100055237</t>
  </si>
  <si>
    <t>1-Detraccion01F313670720100055237</t>
  </si>
  <si>
    <t>1-Detraccion01F313670520100055237</t>
  </si>
  <si>
    <t>1-Detraccion01F003171620454186002</t>
  </si>
  <si>
    <t>1-DetraccionPLM328770517150</t>
  </si>
  <si>
    <t>1-Detraccion01E001238420609764261</t>
  </si>
  <si>
    <t>1-Detraccion01E001408120603974817</t>
  </si>
  <si>
    <t>1-Detraccion01E001405820603974817</t>
  </si>
  <si>
    <t>1-Detraccion01E001408320603974817</t>
  </si>
  <si>
    <t>1-Detraccion01F002182220429640939</t>
  </si>
  <si>
    <t>1-Detraccion01F313671020100055237</t>
  </si>
  <si>
    <t>1-Detraccion01FE013531120259858934</t>
  </si>
  <si>
    <t>1-DetraccionPLM328844468346</t>
  </si>
  <si>
    <t>1-DetraccionLIQSTI1711111111</t>
  </si>
  <si>
    <t>1-DetraccionPLM328944468346</t>
  </si>
  <si>
    <t>1-Detraccion01E001221220600967291</t>
  </si>
  <si>
    <t>1-Detraccion01E001446520558275082</t>
  </si>
  <si>
    <t>1-DetraccionLIQOPE14011111111</t>
  </si>
  <si>
    <t>1-DetraccionLIQOPE14211111111</t>
  </si>
  <si>
    <t>1-Detraccion01F211241622420517252558</t>
  </si>
  <si>
    <t>1-Detraccion01F213181828620517252558</t>
  </si>
  <si>
    <t>1-Detraccion01FFF125520608587803</t>
  </si>
  <si>
    <t>1-Detraccion14S0013175746120100188628</t>
  </si>
  <si>
    <t>1-Detraccion14S0013175740120100188628</t>
  </si>
  <si>
    <t>1-Detraccion01F002183320429640939</t>
  </si>
  <si>
    <t>1-Detraccion01E00153510295492908</t>
  </si>
  <si>
    <t>1-DetraccionLIQOPE13911111111</t>
  </si>
  <si>
    <t>1-DetraccionLIQOPE13820609764261</t>
  </si>
  <si>
    <t>1-Detraccion01F002184320429640939</t>
  </si>
  <si>
    <t>1-DetraccionLIQCOM12610736055631</t>
  </si>
  <si>
    <t>1-Detraccion01F1522712420413666130</t>
  </si>
  <si>
    <t>1-Detraccion02E0013610446328129</t>
  </si>
  <si>
    <t>1-Detraccion02E0013210446328129</t>
  </si>
  <si>
    <t>1-Detraccion02E0013510446328129</t>
  </si>
  <si>
    <t>1-Detraccion02E0013410446328129</t>
  </si>
  <si>
    <t>1-Detraccion01F2001634020517035964</t>
  </si>
  <si>
    <t>1-Detraccion01F2001634420517035964</t>
  </si>
  <si>
    <t>1-Detraccion01F2001632120517035964</t>
  </si>
  <si>
    <t>1-Detraccion01F0014333320514464881</t>
  </si>
  <si>
    <t>1-Detraccion01F001855520498041567</t>
  </si>
  <si>
    <t>1-Detraccion01F00213445020124952850</t>
  </si>
  <si>
    <t>1-Detraccion01F212179121620517252558</t>
  </si>
  <si>
    <t>1-Detraccion01F213181127020517252558</t>
  </si>
  <si>
    <t>1-Detraccion01FE021707220259858934</t>
  </si>
  <si>
    <t>1-Detraccion01F212179324320517252558</t>
  </si>
  <si>
    <t>1-Detraccion01F213181427420517252558</t>
  </si>
  <si>
    <t>1-Detraccion01F212179423820517252558</t>
  </si>
  <si>
    <t>1-Detraccion01F00213485220124952850</t>
  </si>
  <si>
    <t>1-Detraccion01F00213481420124952850</t>
  </si>
  <si>
    <t>1-Detraccion01F114110070520517252558</t>
  </si>
  <si>
    <t>1-Detraccion01F214212927220517252558</t>
  </si>
  <si>
    <t>1-Detraccion01F212179885520517252558</t>
  </si>
  <si>
    <t>1-Detraccion01F11249287120517252558</t>
  </si>
  <si>
    <t>1-Detraccion01F213182017920517252558</t>
  </si>
  <si>
    <t>1-Detraccion01F212179984920517252558</t>
  </si>
  <si>
    <t>1-Detraccion01FE021717120259858934</t>
  </si>
  <si>
    <t>1-Detraccion01F213182278720517252558</t>
  </si>
  <si>
    <t>1-Detraccion01F211242454220517252558</t>
  </si>
  <si>
    <t>1-Detraccion01F213182463620517252558</t>
  </si>
  <si>
    <t>1-Detraccion01F212180492020517252558</t>
  </si>
  <si>
    <t>1-Detraccion01F214213684320517252558</t>
  </si>
  <si>
    <t>1-Detraccion01F0011719720602484344</t>
  </si>
  <si>
    <t>1-Detraccion01F0011723520602484344</t>
  </si>
  <si>
    <t>1-Detraccion01F00130720600910010</t>
  </si>
  <si>
    <t>1-Detraccion01FE02 1715620259858934</t>
  </si>
  <si>
    <t>1-Detraccion01FE021716520259858934</t>
  </si>
  <si>
    <t>1-Detraccion01F212179999620517252558</t>
  </si>
  <si>
    <t>1-Detraccion01F214213305420517252558</t>
  </si>
  <si>
    <t>1-Detraccion01F211242267020517252558</t>
  </si>
  <si>
    <t>1-Detraccion01F214213410520517252558</t>
  </si>
  <si>
    <t>1-Detraccion01F211242775420517252558</t>
  </si>
  <si>
    <t>1-Detraccion01F213182878020517252558</t>
  </si>
  <si>
    <t>1-Detraccion01E001120613525093</t>
  </si>
  <si>
    <t>1-Detraccion01F0021647420100192064</t>
  </si>
  <si>
    <t>1-Detraccion01F0021647520100192064</t>
  </si>
  <si>
    <t>1-Detraccion01E00168420608686747</t>
  </si>
  <si>
    <t>1-Detraccion01E0015510410687491</t>
  </si>
  <si>
    <t>1-Detraccion01F001785110413228722</t>
  </si>
  <si>
    <t>1-Detraccion0311142710429073796</t>
  </si>
  <si>
    <t>1-Detraccion01F001105972820265681299</t>
  </si>
  <si>
    <t>1-Detraccion01F00411884220546153372</t>
  </si>
  <si>
    <t>1-Detraccion01F3533503420100686814</t>
  </si>
  <si>
    <t>1-Detraccion0311519410431647287</t>
  </si>
  <si>
    <t>1-DetraccionSD002-239011111111</t>
  </si>
  <si>
    <t>1-Detraccion01F3533505320100686814</t>
  </si>
  <si>
    <t>1-Detraccion01F00411926220546153372</t>
  </si>
  <si>
    <t>1-Detraccion01F3527692320100686814</t>
  </si>
  <si>
    <t>1-Detraccion01F00411982320546153372</t>
  </si>
  <si>
    <t>1-Detraccion01F3527696620100686814</t>
  </si>
  <si>
    <t>1-Detraccion01F3527700320100686814</t>
  </si>
  <si>
    <t>1-DetraccionPLM329076390500</t>
  </si>
  <si>
    <t>1-Detraccion03122010709491461</t>
  </si>
  <si>
    <t>1-Detraccion14S5AA7225738720100017491</t>
  </si>
  <si>
    <t>1-Detraccion01F1809198420467534026</t>
  </si>
  <si>
    <t>1-Detraccion01E00121110801606542</t>
  </si>
  <si>
    <t>1-DetraccionLIQCOM12611111111</t>
  </si>
  <si>
    <t>1-DetraccionPLM329148536654</t>
  </si>
  <si>
    <t>1-DetraccionPLM329248536654</t>
  </si>
  <si>
    <t>1-DetraccionPLM329348536654</t>
  </si>
  <si>
    <t>1-DetraccionPLM329448536654</t>
  </si>
  <si>
    <t>1-DetraccionPLM329548536654</t>
  </si>
  <si>
    <t>1-DetraccionPLM329648536654</t>
  </si>
  <si>
    <t>1-DetraccionPLM329748536654</t>
  </si>
  <si>
    <t>1-Detraccion01FE021723420259858934</t>
  </si>
  <si>
    <t>1-DetraccionLIQSTI1811111111</t>
  </si>
  <si>
    <t>1-Detraccion01F102695820419158462</t>
  </si>
  <si>
    <t>1-Detraccion01F102696020419158462</t>
  </si>
  <si>
    <t>1-Detraccion01F102695920419158462</t>
  </si>
  <si>
    <t>1-Detraccion01E00168220608686747</t>
  </si>
  <si>
    <t>1-Detraccion01E0015310410687491</t>
  </si>
  <si>
    <t>1-DetraccionLIQCOM12710405211179</t>
  </si>
  <si>
    <t>1-DetraccionPLM329870517150</t>
  </si>
  <si>
    <t>1-Detraccion01E001251620601369622</t>
  </si>
  <si>
    <t>1-Detraccion01FN013426191920100047218</t>
  </si>
  <si>
    <t>1-Detraccion01FN013429363620100047218</t>
  </si>
  <si>
    <t>1-Detraccion01FN013431224520100047218</t>
  </si>
  <si>
    <t>1-Detraccion01FN013431226620100047218</t>
  </si>
  <si>
    <t>1-Detraccion01FN013434866120100047218</t>
  </si>
  <si>
    <t>1-Detraccion01FN013436485120100047218</t>
  </si>
  <si>
    <t>1-Detraccion01FN013441250520100047218</t>
  </si>
  <si>
    <t>1-Detraccion01FN013449174120100047218</t>
  </si>
  <si>
    <t>1-Detraccion01FN013449836120100047218</t>
  </si>
  <si>
    <t>1-Detraccion01FN013451843820100047218</t>
  </si>
  <si>
    <t>1-Detraccion01FN013454533920100047218</t>
  </si>
  <si>
    <t>1-Detraccion01FN013467209220100047218</t>
  </si>
  <si>
    <t>1-Detraccion01FN013497561520100047218</t>
  </si>
  <si>
    <t>1-Detraccion01FN013505536220100047218</t>
  </si>
  <si>
    <t>1-Detraccion01FN013520337220100047218</t>
  </si>
  <si>
    <t>1-Detraccion01FN013523156320100047218</t>
  </si>
  <si>
    <t>1-Detraccion01FE01242610620100047218</t>
  </si>
  <si>
    <t>1-Detraccion01FI011610684620100047218</t>
  </si>
  <si>
    <t>1-Detraccion01FT01181520612112500</t>
  </si>
  <si>
    <t>1-Detraccion01FT01181020612112500</t>
  </si>
  <si>
    <t>1-Detraccion01F311184769720517252558</t>
  </si>
  <si>
    <t>1-DetraccionSD2500611111111</t>
  </si>
  <si>
    <t>1-DetraccionSD2500711111111</t>
  </si>
  <si>
    <t>1-DetraccionSD2500811111111</t>
  </si>
  <si>
    <t>1-Detraccion01F41263871120517216241</t>
  </si>
  <si>
    <t>1-DetraccionSD2502111111111</t>
  </si>
  <si>
    <t>1-DetraccionSD2502211111111</t>
  </si>
  <si>
    <t>1-DetraccionSD2502311111111</t>
  </si>
  <si>
    <t>1-Detraccion031236510089085042</t>
  </si>
  <si>
    <t>1-DetraccionSD2502511111111</t>
  </si>
  <si>
    <t>1-Detraccion01F41165070220517216241</t>
  </si>
  <si>
    <t>1-DetraccionSD2503011111111</t>
  </si>
  <si>
    <t>1-DetraccionSD2503111111111</t>
  </si>
  <si>
    <t>1-DetraccionSD2503211111111</t>
  </si>
  <si>
    <t>1-DetraccionSD2503311111111</t>
  </si>
  <si>
    <t>1-Detraccion01F314189725920517252558</t>
  </si>
  <si>
    <t>1-DetraccionSD2502911111111</t>
  </si>
  <si>
    <t>1-DetraccionSD2503411111111</t>
  </si>
  <si>
    <t>1-DetraccionSD2503511111111</t>
  </si>
  <si>
    <t>1-Detraccion01F212179791820517252558</t>
  </si>
  <si>
    <t>1-Detraccion01F213181829920517252558</t>
  </si>
  <si>
    <t>1-Detraccion01FE013525220259858934</t>
  </si>
  <si>
    <t>1-Detraccion01FE013525420259858934</t>
  </si>
  <si>
    <t>1-Detraccion01F0011898910705628331</t>
  </si>
  <si>
    <t>1-Detraccion01F213182029820517252558</t>
  </si>
  <si>
    <t>1-Detraccion01F212179981520517252558</t>
  </si>
  <si>
    <t>1-Detraccion01FE021716920259858934</t>
  </si>
  <si>
    <t>1-Detraccion01F211242214420517252558</t>
  </si>
  <si>
    <t>1-Detraccion01F214213376820517252558</t>
  </si>
  <si>
    <t>1-Detraccion01F00213503720124952850</t>
  </si>
  <si>
    <t>1-Detraccion01F212180353220517252558</t>
  </si>
  <si>
    <t>1-Detraccion01F214213473120517252558</t>
  </si>
  <si>
    <t>1-Detraccion01FE013529420259858934</t>
  </si>
  <si>
    <t>1-Detraccion01FE013529520259858934</t>
  </si>
  <si>
    <t>1-Detraccion01F212180505820517252558</t>
  </si>
  <si>
    <t>1-Detraccion01F213182554620517252558</t>
  </si>
  <si>
    <t>1-Detraccion01F212180624620517252558</t>
  </si>
  <si>
    <t>1-Detraccion01F213182661520517252558</t>
  </si>
  <si>
    <t>1-Detraccion01FI011610689420100047218</t>
  </si>
  <si>
    <t>1-Detraccion14S1061051676320100152356</t>
  </si>
  <si>
    <t>1-Detraccion0312225010425073121</t>
  </si>
  <si>
    <t>1-Detraccion01F311186131720517252558</t>
  </si>
  <si>
    <t>1-Detraccion03118610710506634</t>
  </si>
  <si>
    <t>1-Detraccion01F41264338020517216241</t>
  </si>
  <si>
    <t>1-Detraccion031239310089085042</t>
  </si>
  <si>
    <t>1-Detraccion031113710409010488</t>
  </si>
  <si>
    <t>1-Detraccion01F41165564020517216241</t>
  </si>
  <si>
    <t>1-Detraccion01F0014727920485592556</t>
  </si>
  <si>
    <t>1-Detraccion03EB0147410742353911</t>
  </si>
  <si>
    <t>1-Detraccion03EB0147310742353911</t>
  </si>
  <si>
    <t>1-Detraccion01F314191164320517252558</t>
  </si>
  <si>
    <t>1-DetraccionDJ25111111111</t>
  </si>
  <si>
    <t>1-DetraccionDJ25211111111</t>
  </si>
  <si>
    <t>1-DetraccionDJ25311111111</t>
  </si>
  <si>
    <t>1-DetraccionDJ25411111111</t>
  </si>
  <si>
    <t>1-DetraccionDJ25511111111</t>
  </si>
  <si>
    <t>1-DetraccionDJ25611111111</t>
  </si>
  <si>
    <t>1-DetraccionDJ25711111111</t>
  </si>
  <si>
    <t>1-Detraccion01FF034359720505675836</t>
  </si>
  <si>
    <t>1-Detraccion01FF034359220505675836</t>
  </si>
  <si>
    <t>1-Detraccion01FF034359320505675836</t>
  </si>
  <si>
    <t>1-Detraccion01FF034359420505675836</t>
  </si>
  <si>
    <t>1-Detraccion01FF034359520505675836</t>
  </si>
  <si>
    <t>1-Detraccion01FF034359620505675836</t>
  </si>
  <si>
    <t>1-Detraccion01F0021661920100192064</t>
  </si>
  <si>
    <t>1-Detraccion02E00117910721906774</t>
  </si>
  <si>
    <t>1-Detraccion01F211243079820517252558</t>
  </si>
  <si>
    <t>1-Detraccion01F214214130920517252558</t>
  </si>
  <si>
    <t>1-Detraccion01FE021730020259858934</t>
  </si>
  <si>
    <t>1-Detraccion01F212180975920517252558</t>
  </si>
  <si>
    <t>1-Detraccion01F214214232320517252558</t>
  </si>
  <si>
    <t>1-Detraccion01F0011917910705628331</t>
  </si>
  <si>
    <t>1-Detraccion01F211243342020517252558</t>
  </si>
  <si>
    <t>1-Detraccion01F214214332620517252558</t>
  </si>
  <si>
    <t>1-Detraccion01F0023930420606100893</t>
  </si>
  <si>
    <t>1-Detraccion01F0023927720606100893</t>
  </si>
  <si>
    <t>1-Detraccion01F0023761920606100893</t>
  </si>
  <si>
    <t>1-Detraccion01F0023756420606100893</t>
  </si>
  <si>
    <t>1-Detraccion01F0012081820302891452</t>
  </si>
  <si>
    <t>1-Detraccion01FE021696520259858934</t>
  </si>
  <si>
    <t>1-Detraccion01FE021708720259858934</t>
  </si>
  <si>
    <t>1-Detraccion01FE021713820259858934</t>
  </si>
  <si>
    <t>1-Detraccion01FA02213820455911401</t>
  </si>
  <si>
    <t>1-Detraccion01FA02196220455911401</t>
  </si>
  <si>
    <t>1-Detraccion01F313673920100055237</t>
  </si>
  <si>
    <t>1-Detraccion01F313673820100055237</t>
  </si>
  <si>
    <t>1-Detraccion01F313673720100055237</t>
  </si>
  <si>
    <t>1-Detraccion01F313673620100055237</t>
  </si>
  <si>
    <t>1-Detraccion01F313674020100055237</t>
  </si>
  <si>
    <t>1-Detraccion01F313673520100055237</t>
  </si>
  <si>
    <t>1-Detraccion14S1061218970820100152356</t>
  </si>
  <si>
    <t>1-Detraccion14S10532486620331898008</t>
  </si>
  <si>
    <t>1-DetraccionLIQCOM12811111111</t>
  </si>
  <si>
    <t>1-Detraccion01E001152220603912838</t>
  </si>
  <si>
    <t>1-DetraccionLIQOPE14311111111</t>
  </si>
  <si>
    <t>1-Detraccion01F0014378620514464881</t>
  </si>
  <si>
    <t>1-Detraccion01FFF17820514464881</t>
  </si>
  <si>
    <t>1-Detraccion01FFF17920514464881</t>
  </si>
  <si>
    <t>1-Detraccion01FFF17720514464881</t>
  </si>
  <si>
    <t>1-Detraccion01F0021659320100192064</t>
  </si>
  <si>
    <t>1-Detraccion01F0021658220100192064</t>
  </si>
  <si>
    <t>1-Detraccion01F0021657120100192064</t>
  </si>
  <si>
    <t>1-Detraccion01F0021659120100192064</t>
  </si>
  <si>
    <t>1-Detraccion01F0021657720100192064</t>
  </si>
  <si>
    <t>1-Detraccion01F0021657620100192064</t>
  </si>
  <si>
    <t>1-Detraccion01F2001640120517035964</t>
  </si>
  <si>
    <t>1-Detraccion01F1001146420517035964</t>
  </si>
  <si>
    <t>1-Detraccion01F211242595220517252558</t>
  </si>
  <si>
    <t>1-Detraccion01F214213666820517252558</t>
  </si>
  <si>
    <t>1-Detraccion01F00213521920124952850</t>
  </si>
  <si>
    <t>1-Detraccion01F211242720320517252558</t>
  </si>
  <si>
    <t>1-Detraccion01F214213800220517252558</t>
  </si>
  <si>
    <t>1-Detraccion01F00213522520124952850</t>
  </si>
  <si>
    <t>1-Detraccion01F211243068920517252558</t>
  </si>
  <si>
    <t>1-Detraccion01F214214115020517252558</t>
  </si>
  <si>
    <t>1-Detraccion01FE021729920259858934</t>
  </si>
  <si>
    <t>1-Detraccion01FT01210920612112500</t>
  </si>
  <si>
    <t>1-DetraccionPLM329973195103</t>
  </si>
  <si>
    <t>1-Detraccion01F04047418120100210909</t>
  </si>
  <si>
    <t>1-Detraccion01F04047439720100210909</t>
  </si>
  <si>
    <t>1-Detraccion01F00617202620375361991</t>
  </si>
  <si>
    <t>1-Detraccion01E00149020498380931</t>
  </si>
  <si>
    <t>1-Detraccion01F0064221020514148539</t>
  </si>
  <si>
    <t>1-Detraccion01F209199567020550372640</t>
  </si>
  <si>
    <t>1-Detraccion01F602377172620550372640</t>
  </si>
  <si>
    <t>1-Detraccion01F0064242020514148539</t>
  </si>
  <si>
    <t>1-Detraccion01F207118426120550372640</t>
  </si>
  <si>
    <t>1-Detraccion01F60060973120550372640</t>
  </si>
  <si>
    <t>1-Detraccion01F2092200353620550372640</t>
  </si>
  <si>
    <t>1-Detraccion01F611320017120550372640</t>
  </si>
  <si>
    <t>1-Detraccion01F001769910773382439</t>
  </si>
  <si>
    <t>1-Detraccion01F0064250520514148539</t>
  </si>
  <si>
    <t>1-Detraccion01F20665830020550372640</t>
  </si>
  <si>
    <t>1-Detraccion01F611320129520550372640</t>
  </si>
  <si>
    <t>1-Detraccion01F207118640120550372640</t>
  </si>
  <si>
    <t>1-Detraccion01F603307827020550372640</t>
  </si>
  <si>
    <t>1-Detraccion01F209200700320550372640</t>
  </si>
  <si>
    <t>1-Detraccion01F60061224020550372640</t>
  </si>
  <si>
    <t>1-Detraccion03EB0121610725531368</t>
  </si>
  <si>
    <t>1-Detraccion01E001403720603974817</t>
  </si>
  <si>
    <t>1-Detraccion01E001409620603974817</t>
  </si>
  <si>
    <t>1-Detraccion01E001410520603974817</t>
  </si>
  <si>
    <t>1-Detraccion01E001409420603974817</t>
  </si>
  <si>
    <t>1-Detraccion01E001410720603974817</t>
  </si>
  <si>
    <t>1-Detraccion01E001246920609764261</t>
  </si>
  <si>
    <t>1-Detraccion01E001246320609764261</t>
  </si>
  <si>
    <t>1-Detraccion01E001247120609764261</t>
  </si>
  <si>
    <t>1-Detraccion01E001246220609764261</t>
  </si>
  <si>
    <t>1-Detraccion01E001246120609764261</t>
  </si>
  <si>
    <t>1-Detraccion01E001246020609764261</t>
  </si>
  <si>
    <t>1-Detraccion01E001246820609764261</t>
  </si>
  <si>
    <t>1-Detraccion01E001247020609764261</t>
  </si>
  <si>
    <t>1-Detraccion01E001527010425371652</t>
  </si>
  <si>
    <t>1-Detraccion01E0015910410687491</t>
  </si>
  <si>
    <t>1-Detraccion01E00169220608686747</t>
  </si>
  <si>
    <t>1-Detraccion01F553550720558053691</t>
  </si>
  <si>
    <t>1-Detraccion01F001800620454819137</t>
  </si>
  <si>
    <t>1-Detraccion14SB0155962426220467534026</t>
  </si>
  <si>
    <t>1-DetraccionLIQSTI1911111111</t>
  </si>
  <si>
    <t>1-DetraccionPLM330044468346</t>
  </si>
  <si>
    <t>1-DetraccionLIQCOM12311111111</t>
  </si>
  <si>
    <t>1-Detraccion00BCPS176011111111</t>
  </si>
  <si>
    <t>1-Detraccion00BCPS177311111111</t>
  </si>
  <si>
    <t>1-Detraccion00BCPS179011111111</t>
  </si>
  <si>
    <t>1-Detraccion00BCPS180511111111</t>
  </si>
  <si>
    <t>1-Detraccion00BCPS187711111111</t>
  </si>
  <si>
    <t>1-Detraccion00BCPS188411111111</t>
  </si>
  <si>
    <t>1-Detraccion00BCPS190211111111</t>
  </si>
  <si>
    <t>1-Detraccion00BCPS192811111111</t>
  </si>
  <si>
    <t>1-Detraccion00BCPS194611111111</t>
  </si>
  <si>
    <t>1-Detraccion00BCPS195311111111</t>
  </si>
  <si>
    <t>1-Detraccion00BCPS196711111111</t>
  </si>
  <si>
    <t>1-Detraccion00BCPS198011111111</t>
  </si>
  <si>
    <t>1-Detraccion00BCPS199011111111</t>
  </si>
  <si>
    <t>1-Detraccion00BCPS200211111111</t>
  </si>
  <si>
    <t>1-Detraccion00BCPS200511111111</t>
  </si>
  <si>
    <t>1-Detraccion00BCPS201911111111</t>
  </si>
  <si>
    <t>1-Detraccion00BCPS202611111111</t>
  </si>
  <si>
    <t>1-Detraccion00BCPS204311111111</t>
  </si>
  <si>
    <t>1-Detraccion00BCPS206111111111</t>
  </si>
  <si>
    <t>1-Detraccion00BCPS207211111111</t>
  </si>
  <si>
    <t>1-Detraccion00BCPS208711111111</t>
  </si>
  <si>
    <t>1-DetraccionLIQOPE13011111111</t>
  </si>
  <si>
    <t>1-Detraccion00BCPD12111111111</t>
  </si>
  <si>
    <t>1-Detraccion00BCPD12311111111</t>
  </si>
  <si>
    <t>1-Detraccion00BCPD12711111111</t>
  </si>
  <si>
    <t>1-Detraccion00BCPD13111111111</t>
  </si>
  <si>
    <t>1-Detraccion00BCPD13611111111</t>
  </si>
  <si>
    <t>1-Detraccion00BCPD14011111111</t>
  </si>
  <si>
    <t>1-Detraccion00ITBS10511111111</t>
  </si>
  <si>
    <t>1-Detraccion00ITBS11211111111</t>
  </si>
  <si>
    <t>1-Detraccion00BBVAS3511111111</t>
  </si>
  <si>
    <t>1-Detraccion00BBVAS3711111111</t>
  </si>
  <si>
    <t>1-DetraccionPR143347461440</t>
  </si>
  <si>
    <t>1-DetraccionPR143447461440</t>
  </si>
  <si>
    <t>1-DetraccionPR133347461440</t>
  </si>
  <si>
    <t>1-DetraccionPR133447461440</t>
  </si>
  <si>
    <t>1-Detraccion01F001186620454029918</t>
  </si>
  <si>
    <t>1-Detraccion01FE281560720549068201</t>
  </si>
  <si>
    <t>1-Detraccion01F135862020602978274</t>
  </si>
  <si>
    <t>1-Detraccion01F1361120720602978274</t>
  </si>
  <si>
    <t>1-Detraccion01F86517819320127765279</t>
  </si>
  <si>
    <t>1-Detraccion01F86517726620127765279</t>
  </si>
  <si>
    <t>1-Detraccion01F86517722620127765279</t>
  </si>
  <si>
    <t>1-Detraccion01F86415320220127765279</t>
  </si>
  <si>
    <t>1-Detraccion01E001287720456565353</t>
  </si>
  <si>
    <t>1-Detraccion01F0021665620100192064</t>
  </si>
  <si>
    <t>1-Detraccion01F0021663820100192064</t>
  </si>
  <si>
    <t>1-Detraccion01F0021663120100192064</t>
  </si>
  <si>
    <t>1-DetraccionPLRPLR07160945818</t>
  </si>
  <si>
    <t>1-DetraccionPLRPLR07273238347</t>
  </si>
  <si>
    <t>1-DetraccionPLRPLR07375560789</t>
  </si>
  <si>
    <t>1-DetraccionPLRPLR07472169020</t>
  </si>
  <si>
    <t>1-DetraccionPLRPLR07548298276</t>
  </si>
  <si>
    <t>1-DetraccionPLRPLR07648164743</t>
  </si>
  <si>
    <t>1-DetraccionPLRPLR07776140901</t>
  </si>
  <si>
    <t>1-DetraccionPLRPLR07844162989</t>
  </si>
  <si>
    <t>1-DetraccionPLRPLR07945286301</t>
  </si>
  <si>
    <t>1-DetraccionPLRPLR071073444362</t>
  </si>
  <si>
    <t>1-DetraccionPLRPLR071172458502</t>
  </si>
  <si>
    <t>1-DetraccionPLRPLR071275424672</t>
  </si>
  <si>
    <t>1-DetraccionPLRPLR071370198916</t>
  </si>
  <si>
    <t>1-DetraccionPLRPLR071474600892</t>
  </si>
  <si>
    <t>1-DetraccionPLRPLR071544468346</t>
  </si>
  <si>
    <t>1-DetraccionPLRPLR071671334789</t>
  </si>
  <si>
    <t>1-DetraccionPLRPLR071770517150</t>
  </si>
  <si>
    <t>1-DetraccionPLRPLR071870666331</t>
  </si>
  <si>
    <t>1-DetraccionPLRPLR071943814375</t>
  </si>
  <si>
    <t>1-DetraccionPLRPLR072010736055631</t>
  </si>
  <si>
    <t>1-DetraccionPLRPLR072145921913</t>
  </si>
  <si>
    <t>1-DetraccionPLRPLR072272551423</t>
  </si>
  <si>
    <t>1-DetraccionPLRPLR072372302392</t>
  </si>
  <si>
    <t>1-DetraccionPLRPLR072480355193</t>
  </si>
  <si>
    <t>1-DetraccionPLRPLR07251829028</t>
  </si>
  <si>
    <t>1-DetraccionPLRPLR072672450429</t>
  </si>
  <si>
    <t>1-DetraccionPLRPLR072748197510</t>
  </si>
  <si>
    <t>1-DetraccionPLRPLR072847461440</t>
  </si>
  <si>
    <t>1-DetraccionPLRPLR072978803424</t>
  </si>
  <si>
    <t>1-DetraccionPLRPLR073072204134</t>
  </si>
  <si>
    <t>1-DetraccionPLRPLR073172144092</t>
  </si>
  <si>
    <t>1-DetraccionPLRPLR073272131384</t>
  </si>
  <si>
    <t>1-DetraccionPLRPLR073376390500</t>
  </si>
  <si>
    <t>1-DetraccionPLRPLR073444314304</t>
  </si>
  <si>
    <t>1-DetraccionPLRPLR073547760988</t>
  </si>
  <si>
    <t>1-DetraccionPLRPLR073624800480</t>
  </si>
  <si>
    <t>1-DetraccionPLRPLR073748536654</t>
  </si>
  <si>
    <t>1-DetraccionPLRPLR073872537561</t>
  </si>
  <si>
    <t>1-DetraccionPLRPLR073975276411</t>
  </si>
  <si>
    <t>1-DetraccionPLRPLR074073530159</t>
  </si>
  <si>
    <t>1-DetraccionPLRPLR074146126507</t>
  </si>
  <si>
    <t>1-DetraccionPLRPLR074273195103</t>
  </si>
  <si>
    <t>1-DetraccionPLRPLR074347557239</t>
  </si>
  <si>
    <t>1-DetraccionPLRPLR074472728100</t>
  </si>
  <si>
    <t>1-DetraccionPLRPLR074571311214</t>
  </si>
  <si>
    <t>1-DetraccionPLRPLR074671654750</t>
  </si>
  <si>
    <t>1-DetraccionPLRPLR074772682665</t>
  </si>
  <si>
    <t>1-DetraccionPLRPLR074848362717</t>
  </si>
  <si>
    <t>1-DetraccionPLRPLR074980454870</t>
  </si>
  <si>
    <t>1-DetraccionPLRPLR075060248415</t>
  </si>
  <si>
    <t>1-DetraccionPLRPLR075177175568</t>
  </si>
  <si>
    <t>1-DetraccionPLRPLR075277089939</t>
  </si>
  <si>
    <t>1-DetraccionPLRPLR075373376012</t>
  </si>
  <si>
    <t>1-DetraccionPLRPLR075470511606</t>
  </si>
  <si>
    <t>1-Detraccion01E00134510456105896</t>
  </si>
  <si>
    <t>1-Detraccion01E001409520603974817</t>
  </si>
  <si>
    <t>1-Detraccion01F001860820498041567</t>
  </si>
  <si>
    <t>1-Detraccion01F002186920429640939</t>
  </si>
  <si>
    <t>1-Detraccion01F211243352420517252558</t>
  </si>
  <si>
    <t>1-Detraccion01F212181497320517252558</t>
  </si>
  <si>
    <t>1-Detraccion01F211244187220517252558</t>
  </si>
  <si>
    <t>1-Detraccion01F211215133620517252558</t>
  </si>
  <si>
    <t>1-Detraccion01F211244046420517252558</t>
  </si>
  <si>
    <t>1-Detraccion01F111101619920517252558</t>
  </si>
  <si>
    <t>1-Detraccion01F114111167920517252558</t>
  </si>
  <si>
    <t>1-Detraccion01F214215000720517252558</t>
  </si>
  <si>
    <t>1-Detraccion01F0011819220454058187</t>
  </si>
  <si>
    <t>1-Detraccion01FT01214220612112500</t>
  </si>
  <si>
    <t>1-Detraccion01F314191835020517252558</t>
  </si>
  <si>
    <t>1-Detraccion01F311186991520517252558</t>
  </si>
  <si>
    <t>1-DetraccionDJ26111111111</t>
  </si>
  <si>
    <t>1-DetraccionDJ26211111111</t>
  </si>
  <si>
    <t>1-DetraccionDJ26311111111</t>
  </si>
  <si>
    <t>1-Detraccion01FV20370220600012828</t>
  </si>
  <si>
    <t>1-DetraccionDJ27111111111</t>
  </si>
  <si>
    <t>1-DetraccionDJ27211111111</t>
  </si>
  <si>
    <t>1-DetraccionDJ27311111111</t>
  </si>
  <si>
    <t>1-DetraccionDJ27411111111</t>
  </si>
  <si>
    <t>1-DetraccionDJ27511111111</t>
  </si>
  <si>
    <t>1-DetraccionDJ27611111111</t>
  </si>
  <si>
    <t>1-DetraccionDJ27711111111</t>
  </si>
  <si>
    <t>1-DetraccionDJ27811111111</t>
  </si>
  <si>
    <t>1-DetraccionDJ27911111111</t>
  </si>
  <si>
    <t>1-DetraccionDJ271011111111</t>
  </si>
  <si>
    <t>1-Detraccion01E00148620609368773</t>
  </si>
  <si>
    <t>1-DetraccionLIQCOM12911111111</t>
  </si>
  <si>
    <t>1-Detraccion01E001220613747096</t>
  </si>
  <si>
    <t>1-Detraccion01FT01210820612112500</t>
  </si>
  <si>
    <t>1-Detraccion01F00213536720124952850</t>
  </si>
  <si>
    <t>1-Detraccion01E0017410738983659</t>
  </si>
  <si>
    <t>1-Detraccion01F212180964020517252558</t>
  </si>
  <si>
    <t>1-Detraccion01F213183031820517252558</t>
  </si>
  <si>
    <t>1-Detraccion01FE021731320259858934</t>
  </si>
  <si>
    <t>1-Detraccion01FE021730820259858934</t>
  </si>
  <si>
    <t>1-Detraccion01F212181063020517252558</t>
  </si>
  <si>
    <t>1-Detraccion01F213183136820517252558</t>
  </si>
  <si>
    <t>1-Detraccion01F212181167320517252558</t>
  </si>
  <si>
    <t>1-Detraccion01F11249656420517252558</t>
  </si>
  <si>
    <t>1-Detraccion01F11339907120517252558</t>
  </si>
  <si>
    <t>1-Detraccion01F213183258620517252558</t>
  </si>
  <si>
    <t>1-Detraccion01F211243927020517252558</t>
  </si>
  <si>
    <t>1-Detraccion01F214214903620517252558</t>
  </si>
  <si>
    <t>1-Detraccion01FE021738220259858934</t>
  </si>
  <si>
    <t>1-Detraccion01FE021738020259858934</t>
  </si>
  <si>
    <t>1-Detraccion01FE021738420259858934</t>
  </si>
  <si>
    <t>1-Detraccion01F212181592220517252558</t>
  </si>
  <si>
    <t>1-Detraccion01F111101625020517252558</t>
  </si>
  <si>
    <t>1-Detraccion01F11339999720517252558</t>
  </si>
  <si>
    <t>1-Detraccion01F214215006720517252558</t>
  </si>
  <si>
    <t>1-Detraccion01F0011819320454058187</t>
  </si>
  <si>
    <t>1-Detraccion01F212181699720517252558</t>
  </si>
  <si>
    <t>1-Detraccion01FE021741720259858934</t>
  </si>
  <si>
    <t>1-Detraccion01FE021741620259858934</t>
  </si>
  <si>
    <t>1-Detraccion01F00213573720124952850</t>
  </si>
  <si>
    <t>1-Detraccion01E001410820603974817</t>
  </si>
  <si>
    <t>1-Detraccion01E001411420603974817</t>
  </si>
  <si>
    <t>1-Detraccion01E001412520603974817</t>
  </si>
  <si>
    <t>1-Detraccion01E001411320603974817</t>
  </si>
  <si>
    <t>1-Detraccion01F001514020610059393</t>
  </si>
  <si>
    <t>1-Detraccion01F212181914120517252558</t>
  </si>
  <si>
    <t>1-Detraccion01E0014320612785130</t>
  </si>
  <si>
    <t>1-DetraccionPLM330270517150</t>
  </si>
  <si>
    <t>1-Detraccion01FF01456220610217762</t>
  </si>
  <si>
    <t>1-DetraccionLIQLOG6611111111</t>
  </si>
  <si>
    <t>1-DetraccionPLM330470517150</t>
  </si>
  <si>
    <t>1-DetraccionPLM330570517150</t>
  </si>
  <si>
    <t>1-DetraccionPLRFPLRF07146930934</t>
  </si>
  <si>
    <t>1-DetraccionPLRFPLRF07272566765</t>
  </si>
  <si>
    <t>1-DetraccionPLRFPLRF07346371564</t>
  </si>
  <si>
    <t>1-DetraccionPLRFPLRF07429266085</t>
  </si>
  <si>
    <t>1-DetraccionPLRFPLRF07573195281</t>
  </si>
  <si>
    <t>1-DetraccionPLRFPLRF07645882922</t>
  </si>
  <si>
    <t>1-DetraccionPLRFPLRF07774990400</t>
  </si>
  <si>
    <t>1-DetraccionPLRFPLRF07860554816</t>
  </si>
  <si>
    <t>1-DetraccionPLRFPLRF07974842377</t>
  </si>
  <si>
    <t>1-DetraccionPLRFPLRF071072378581</t>
  </si>
  <si>
    <t>1-DetraccionPLRFPLRF071175846609</t>
  </si>
  <si>
    <t>1-DetraccionPLRFPLRF071272725225</t>
  </si>
  <si>
    <t>1-DetraccionPLRFPLRF071373894204</t>
  </si>
  <si>
    <t>1-DetraccionPLRFPLRF071461047898</t>
  </si>
  <si>
    <t>1-Detraccion01FA05180351620492092313</t>
  </si>
  <si>
    <t>1-Detraccion01F0012676610431742069</t>
  </si>
  <si>
    <t>1-Detraccion01E00150420610616675</t>
  </si>
  <si>
    <t>1-Detraccion01F0021666920100192064</t>
  </si>
  <si>
    <t>1-Detraccion01F003171920454186002</t>
  </si>
  <si>
    <t>1-Detraccion01F003172020454186002</t>
  </si>
  <si>
    <t>1-Detraccion01F003171820454186002</t>
  </si>
  <si>
    <t>1-Detraccion01F003171720454186002</t>
  </si>
  <si>
    <t>1-Detraccion01E00131110416031679</t>
  </si>
  <si>
    <t>1-Detraccion01F0021154720602460143</t>
  </si>
  <si>
    <t>1-Detraccion01E00131810416031679</t>
  </si>
  <si>
    <t>1-Detraccion01E001528710425371652</t>
  </si>
  <si>
    <t>1-Detraccion01E001528310425371652</t>
  </si>
  <si>
    <t>1-Detraccion01E00154210439205666</t>
  </si>
  <si>
    <t>1-Detraccion01E00174420498218831</t>
  </si>
  <si>
    <t>1-DetraccionLIQOPE14411111111</t>
  </si>
  <si>
    <t>1-Detraccion01FA01100520605533125</t>
  </si>
  <si>
    <t>1-Detraccion01F005156320602751326</t>
  </si>
  <si>
    <t>1-Detraccion01F0014955320371310160</t>
  </si>
  <si>
    <t>1-Detraccion01E001413420603974817</t>
  </si>
  <si>
    <t>1-Detraccion01F214215226320517252558</t>
  </si>
  <si>
    <t>1-Detraccion01F212181831020517252558</t>
  </si>
  <si>
    <t>1-Detraccion01F00213580620124952850</t>
  </si>
  <si>
    <t>1-Detraccion01F00213584820124952850</t>
  </si>
  <si>
    <t>1-Detraccion01FT01225720612112500</t>
  </si>
  <si>
    <t>1-Detraccion01FT01226720612112500</t>
  </si>
  <si>
    <t>1-DetraccionPLM330643691377</t>
  </si>
  <si>
    <t>1-Detraccion01F2001646020517035964</t>
  </si>
  <si>
    <t>1-Detraccion01E00175620603001461</t>
  </si>
  <si>
    <t>1-Detraccion01F211243273320517252558</t>
  </si>
  <si>
    <t>1-Detraccion01FE021733420259858934</t>
  </si>
  <si>
    <t>1-Detraccion031259810460411195</t>
  </si>
  <si>
    <t>1-Detraccion01F213183648820517252558</t>
  </si>
  <si>
    <t>1-Detraccion01F211244378320517252558</t>
  </si>
  <si>
    <t>1-Detraccion01F00213582920124952850</t>
  </si>
  <si>
    <t>1-Detraccion01F00213583020124952850</t>
  </si>
  <si>
    <t>1-Detraccion01F213183979120517252558</t>
  </si>
  <si>
    <t>1-Detraccion01F212181943720517252558</t>
  </si>
  <si>
    <t>1-Detraccion01F214215340420517252558</t>
  </si>
  <si>
    <t>1-Detraccion01FA01100820605533125</t>
  </si>
  <si>
    <t>1-Detraccion01F001792310413228722</t>
  </si>
  <si>
    <t>1-Detraccion01F001792410413228722</t>
  </si>
  <si>
    <t>1-Detraccion01F0023391420601292727</t>
  </si>
  <si>
    <t>1-Detraccion01F0023391520601292727</t>
  </si>
  <si>
    <t>1-Detraccion01F0021395910294164630</t>
  </si>
  <si>
    <t>1-Detraccion01F0021397010294164630</t>
  </si>
  <si>
    <t>1-Detraccion01F043630320601014956</t>
  </si>
  <si>
    <t>1-Detraccion01FS04145320611135271</t>
  </si>
  <si>
    <t>1-Detraccion01F001794010413228722</t>
  </si>
  <si>
    <t>1-Detraccion01F0034602420608545591</t>
  </si>
  <si>
    <t>1-Detraccion01E00159810211014194</t>
  </si>
  <si>
    <t>1-Detraccion01E00135020606866861</t>
  </si>
  <si>
    <t>1-Detraccion01F218166560220550372640</t>
  </si>
  <si>
    <t>1-Detraccion01F602377587720550372640</t>
  </si>
  <si>
    <t>1-Detraccion01F207118822820550372640</t>
  </si>
  <si>
    <t>1-Detraccion01F604233236420550372640</t>
  </si>
  <si>
    <t>1-Detraccion01F0064280120514148539</t>
  </si>
  <si>
    <t>1-Detraccion01F209201684220550372640</t>
  </si>
  <si>
    <t>1-Detraccion01F602380185220550372640</t>
  </si>
  <si>
    <t>1-Detraccion01F3527702520100686814</t>
  </si>
  <si>
    <t>1-Detraccion01F3527706120100686814</t>
  </si>
  <si>
    <t>1-DetraccionGRGR07160945818</t>
  </si>
  <si>
    <t>1-DetraccionGRGR07275560789</t>
  </si>
  <si>
    <t>1-DetraccionGRGR07372169020</t>
  </si>
  <si>
    <t>1-DetraccionGRGR07448298276</t>
  </si>
  <si>
    <t>1-DetraccionGRGR07548164743</t>
  </si>
  <si>
    <t>1-DetraccionGRGR07676140901</t>
  </si>
  <si>
    <t>1-DetraccionGRGR07744162989</t>
  </si>
  <si>
    <t>1-DetraccionGRGR07845286301</t>
  </si>
  <si>
    <t>1-DetraccionGRGR07973444362</t>
  </si>
  <si>
    <t>1-DetraccionGRGR071072458502</t>
  </si>
  <si>
    <t>1-DetraccionGRGR071175424672</t>
  </si>
  <si>
    <t>1-DetraccionGRGR071270198916</t>
  </si>
  <si>
    <t>1-DetraccionGRGR071374600892</t>
  </si>
  <si>
    <t>1-DetraccionGRGR071444468346</t>
  </si>
  <si>
    <t>1-DetraccionGRGR071571334789</t>
  </si>
  <si>
    <t>1-DetraccionGRGR071670666331</t>
  </si>
  <si>
    <t>1-DetraccionGRGR071743814375</t>
  </si>
  <si>
    <t>1-DetraccionGRGR071810736055631</t>
  </si>
  <si>
    <t>1-DetraccionGRGR071945921913</t>
  </si>
  <si>
    <t>1-DetraccionGRGR072072302392</t>
  </si>
  <si>
    <t>1-DetraccionGRGR072180355193</t>
  </si>
  <si>
    <t>1-DetraccionGRGR07221829028</t>
  </si>
  <si>
    <t>1-DetraccionGRGR072372450429</t>
  </si>
  <si>
    <t>1-DetraccionGRGR072448197510</t>
  </si>
  <si>
    <t>1-DetraccionGRGR072547461440</t>
  </si>
  <si>
    <t>1-DetraccionGRGR072678803424</t>
  </si>
  <si>
    <t>1-DetraccionGRGR072772144092</t>
  </si>
  <si>
    <t>1-DetraccionGRGR072872131384</t>
  </si>
  <si>
    <t>1-DetraccionGRGR072976390500</t>
  </si>
  <si>
    <t>1-DetraccionGRGR073044314304</t>
  </si>
  <si>
    <t>1-DetraccionGRGR073147760988</t>
  </si>
  <si>
    <t>1-DetraccionGRGR073224800480</t>
  </si>
  <si>
    <t>1-DetraccionGRGR073348536654</t>
  </si>
  <si>
    <t>1-DetraccionGRGR073472537561</t>
  </si>
  <si>
    <t>1-DetraccionGRGR073575276411</t>
  </si>
  <si>
    <t>1-DetraccionGRGR073673530159</t>
  </si>
  <si>
    <t>1-DetraccionGRGR073746126507</t>
  </si>
  <si>
    <t>1-DetraccionGRGR073873195103</t>
  </si>
  <si>
    <t>1-DetraccionGRGR073947557239</t>
  </si>
  <si>
    <t>1-DetraccionGRGR074072728100</t>
  </si>
  <si>
    <t>1-DetraccionGRGR074171311214</t>
  </si>
  <si>
    <t>1-DetraccionGRGR074271654750</t>
  </si>
  <si>
    <t>1-DetraccionGRGR074372682665</t>
  </si>
  <si>
    <t>1-DetraccionGRGR074448362717</t>
  </si>
  <si>
    <t>1-DetraccionGRGR074580454870</t>
  </si>
  <si>
    <t>1-DetraccionGRGR074660248415</t>
  </si>
  <si>
    <t>1-DetraccionGRGR074777089939</t>
  </si>
  <si>
    <t>1-DetraccionGRGR074873376012</t>
  </si>
  <si>
    <t>1-01E001171010297207330</t>
  </si>
  <si>
    <t>C-Tesoreria</t>
  </si>
  <si>
    <t>001-12516</t>
  </si>
  <si>
    <t>0</t>
  </si>
  <si>
    <t>1-01E0013020614269309</t>
  </si>
  <si>
    <t>1-01F2001613620517035964</t>
  </si>
  <si>
    <t>B-Interbank</t>
  </si>
  <si>
    <t>1-01E00172120603001461</t>
  </si>
  <si>
    <t>https://gytres-my.sharepoint.com/:b:/p/finanzas/EQ9tj1158xBGukeR-gt2BgAB_vIFunDdGIX9AWDhOKb66g?e=1hNuaV</t>
  </si>
  <si>
    <t>1-01F001179120454029918</t>
  </si>
  <si>
    <t>001-12517</t>
  </si>
  <si>
    <t>1-01F553527620558053691</t>
  </si>
  <si>
    <t>001-12501</t>
  </si>
  <si>
    <t>1-PLM325072682665</t>
  </si>
  <si>
    <t>001-12502</t>
  </si>
  <si>
    <t>1-PLM324972450429</t>
  </si>
  <si>
    <t>001-12509</t>
  </si>
  <si>
    <t>1-01FA181726620508565934</t>
  </si>
  <si>
    <t>001-12503</t>
  </si>
  <si>
    <t>1-PLM324872169020</t>
  </si>
  <si>
    <t>001-12508</t>
  </si>
  <si>
    <t>1-PLM324770517150</t>
  </si>
  <si>
    <t>001-12507</t>
  </si>
  <si>
    <t>1-</t>
  </si>
  <si>
    <t>1-031437970517150</t>
  </si>
  <si>
    <t>1-02E0011810764319872</t>
  </si>
  <si>
    <t>001-12524</t>
  </si>
  <si>
    <t>1-01F212177489820517252558</t>
  </si>
  <si>
    <t>C_Ope_002</t>
  </si>
  <si>
    <t>1-01F214210087420517252558</t>
  </si>
  <si>
    <t>1-01F212177570020517252558</t>
  </si>
  <si>
    <t>1-01F214210173420517252558</t>
  </si>
  <si>
    <t>1-01F213179643020517252558</t>
  </si>
  <si>
    <t>1-01F00213381320124952850</t>
  </si>
  <si>
    <t>1-01F20665168420550372640</t>
  </si>
  <si>
    <t>C_Ope_004</t>
  </si>
  <si>
    <t>1-01F611317545320550372640</t>
  </si>
  <si>
    <t>1-01F0064194520514148539</t>
  </si>
  <si>
    <t>1-01F553531220558053691</t>
  </si>
  <si>
    <t>001-12519</t>
  </si>
  <si>
    <t>1-02E001130310450776578</t>
  </si>
  <si>
    <t>https://gytres-my.sharepoint.com/:b:/p/finanzas/EV5BdNmkzhRBnVYIG24P05oBsdVZZBSQ9DlxYzJn7v_k6A?e=3Japd3</t>
  </si>
  <si>
    <t>1-01E00125320602818161</t>
  </si>
  <si>
    <t>https://gytres-my.sharepoint.com/:b:/p/finanzas/EQacCGA4FjBAmw1odHSJLN4BpmJv-Xni5jI2AhzyfrDb3A?e=59nJde</t>
  </si>
  <si>
    <t>1-01F0131677820455823880</t>
  </si>
  <si>
    <t>https://gytres-my.sharepoint.com/:b:/p/finanzas/EX50_h85NVRLmPzGSLQK3QQBLUAFlNRyuX0WCdeHv-f_Yg?e=5kG9e2</t>
  </si>
  <si>
    <t>1-01E001120613747096</t>
  </si>
  <si>
    <t>https://gytres-my.sharepoint.com/:b:/p/finanzas/EfyvJN2DI3FEsBwkgII5ZvkBBqHuJmpQLzvhFamSM5j7PA?e=zyHjKv</t>
  </si>
  <si>
    <t>1-031438810420945511</t>
  </si>
  <si>
    <t>001-12573</t>
  </si>
  <si>
    <t>1-01E001361720456147781</t>
  </si>
  <si>
    <t>https://gytres-my.sharepoint.com/:b:/p/finanzas/EZdNZcMNugNBrJtk-2mOAlgBe8kK-HWjxBIOycsdZedOYQ?e=FlsX07</t>
  </si>
  <si>
    <t>1-01F00149520602441165</t>
  </si>
  <si>
    <t>https://gytres-my.sharepoint.com/:b:/p/finanzas/Ec26qUycvARAtNa9YyYTMwUBYYU0H2LW4BDrDwm2Ye-GRQ?e=cb2Qih</t>
  </si>
  <si>
    <t>1-01F00149420602441165</t>
  </si>
  <si>
    <t>https://gytres-my.sharepoint.com/:b:/p/finanzas/EcmYzZLzB8ZCt95Q1VfMj5kBrEFzYCP4br61Db-EihFJ-w?e=h4w3fa</t>
  </si>
  <si>
    <t>1-01FFF123020608587803</t>
  </si>
  <si>
    <t>https://gytres-my.sharepoint.com/:b:/p/finanzas/ESCh8Xm4KBZMvIcbVf5UvbwBKTXQr9gnKeTJP-5To9vRzQ?e=yb2WIm</t>
  </si>
  <si>
    <t>1-14S10525760220331898008</t>
  </si>
  <si>
    <t>https://gytres-my.sharepoint.com/:b:/p/finanzas/EfyVBjtPXylLh4aRCQf63AkBWXqP3htQCk1__hvsdpMtPQ?e=q7lQZN</t>
  </si>
  <si>
    <t>1-LIQCOM12272450429</t>
  </si>
  <si>
    <t>C-Finanzas</t>
  </si>
  <si>
    <t>CFI.D10-07-0559</t>
  </si>
  <si>
    <t>1-LIQCON148197510</t>
  </si>
  <si>
    <t>1-01F102694120419158462</t>
  </si>
  <si>
    <t>https://gytres-my.sharepoint.com/:b:/p/finanzas/EfNaI3p0-7pDqQU2bhtSOdYBUCCSYc4Jl6OXV3Gu5oxrEQ?e=locboe</t>
  </si>
  <si>
    <t>1-01F102694320419158462</t>
  </si>
  <si>
    <t>1-01F102694020419158462</t>
  </si>
  <si>
    <t>1-01F102694420419158462</t>
  </si>
  <si>
    <t>1-01F04046622820100210909</t>
  </si>
  <si>
    <t>B-BCP - Dolares</t>
  </si>
  <si>
    <t>1-01F102694520419158462</t>
  </si>
  <si>
    <t>1-01E00130210416031679</t>
  </si>
  <si>
    <t>https://gytres-my.sharepoint.com/:b:/p/finanzas/Efa7c6CZoLtBkVOz92c2GV8BihTHaoK3SeCQNLETjYK7Ow?e=eoHhvt</t>
  </si>
  <si>
    <t>1-03116410309622885</t>
  </si>
  <si>
    <t>001-12572</t>
  </si>
  <si>
    <t>1-01F313661520100055237</t>
  </si>
  <si>
    <t>https://gytres-my.sharepoint.com/:b:/p/finanzas/ERpEVP5YV9tPmb5CYXDdiYkBDa7RzerWnyj4c4CguHOmLQ</t>
  </si>
  <si>
    <t>1-01F313661620100055237</t>
  </si>
  <si>
    <t>https://gytres-my.sharepoint.com/:b:/p/finanzas/EaQa2_BTlNVLjSi8IvNjV8kBfNSphiz1an4rEAtIHaa7dQ?e=2O3phM</t>
  </si>
  <si>
    <t>1-01F313661720100055237</t>
  </si>
  <si>
    <t>https://gytres-my.sharepoint.com/:b:/p/finanzas/EXwntOhJC_pOgtTWoU9SGO4Ba6u4Xqb0piNtI0s9oAJ9yQ?e=GheJi0</t>
  </si>
  <si>
    <t>1-01F313661920100055237</t>
  </si>
  <si>
    <t>https://gytres-my.sharepoint.com/:b:/p/finanzas/ETiiE73u_H5JuKUcYRAxh3IBBrj7KKTYh-TyvXK_58haWg?e=Ihiuhy</t>
  </si>
  <si>
    <t>1-01F313662020100055237</t>
  </si>
  <si>
    <t>https://gytres-my.sharepoint.com/:b:/p/finanzas/EcJg5jkDhYhNlmBwT7mQIcABUOE8W0PDTpPljZaLRl9wLA?e=HQLngC</t>
  </si>
  <si>
    <t>1-01F313662120100055237</t>
  </si>
  <si>
    <t>https://gytres-my.sharepoint.com/:b:/p/finanzas/Ef4me-Y9OwBAr1pyL-v7b-0BgINwDTKwEd5OFsgmTaVacw?e=5csRFK</t>
  </si>
  <si>
    <t>1-01F313661820100055237</t>
  </si>
  <si>
    <t>https://gytres-my.sharepoint.com/:b:/p/finanzas/EUbPL0kvHIVLsUCIEkjfL3IBj7BbkkjLB_vpaQkgejhF9Q?e=waao8n</t>
  </si>
  <si>
    <t>1-01F213179835320517252558</t>
  </si>
  <si>
    <t>1-01F212177832920517252558</t>
  </si>
  <si>
    <t>1-01F214210566620517252558</t>
  </si>
  <si>
    <t>1-01F212177925120517252558</t>
  </si>
  <si>
    <t>1-01F214210648320517252558</t>
  </si>
  <si>
    <t>1-01F211239294320517252558</t>
  </si>
  <si>
    <t>1-01F214210733820517252558</t>
  </si>
  <si>
    <t>1-01F114108767520517252558</t>
  </si>
  <si>
    <t>1-01F212178058820517252558</t>
  </si>
  <si>
    <t>1-01F11199517220517252558</t>
  </si>
  <si>
    <t>1-01F213180108920517252558</t>
  </si>
  <si>
    <t>1-01F2001616320517035964</t>
  </si>
  <si>
    <t>1-01E001145810450776578</t>
  </si>
  <si>
    <t>https://gytres-my.sharepoint.com/:b:/p/finanzas/ER2Kl5i49LJFgYhAbW5HuAYBvT8_lM17i91LKI1p1BgOYA?e=zFtnxF</t>
  </si>
  <si>
    <t>1-01F213179417720517252558</t>
  </si>
  <si>
    <t>C_Ope_005</t>
  </si>
  <si>
    <t>1-01F211238577820517252558</t>
  </si>
  <si>
    <t>1-01FE021685020259858934</t>
  </si>
  <si>
    <t>1-01F213179485820517252558</t>
  </si>
  <si>
    <t>1-01F212177490820517252558</t>
  </si>
  <si>
    <t>1-01FT01160920612112500</t>
  </si>
  <si>
    <t>1-01F00213395520124952850</t>
  </si>
  <si>
    <t>1-01FE013509820259858934</t>
  </si>
  <si>
    <t>1-01F0011868810705628331</t>
  </si>
  <si>
    <t>1-01E0014120614269309</t>
  </si>
  <si>
    <t>001-12532</t>
  </si>
  <si>
    <t>1-01E00154220611396121</t>
  </si>
  <si>
    <t>https://gytres-my.sharepoint.com/:b:/p/finanzas/ETIkn8AqIs9Llfn4QlhGk-0Bp3IXr1j-n_9YyMUUOjfj-w?e=qKJBAT</t>
  </si>
  <si>
    <t>1-01F002360620602593593</t>
  </si>
  <si>
    <t>C_Ope_008</t>
  </si>
  <si>
    <t>1-01E001329210402383548</t>
  </si>
  <si>
    <t>1-031252610449376124</t>
  </si>
  <si>
    <t>1-03258910434937391</t>
  </si>
  <si>
    <t>1-01F0017139620497914885</t>
  </si>
  <si>
    <t>1-01FE01219020600725417</t>
  </si>
  <si>
    <t>1-01F0016780820453904971</t>
  </si>
  <si>
    <t>1-01F0034434120608545591</t>
  </si>
  <si>
    <t>1-LIQOPE13272537561</t>
  </si>
  <si>
    <t>CFI.D11-07-0571</t>
  </si>
  <si>
    <t>1-01E0016020606109963</t>
  </si>
  <si>
    <t>https://gytres-my.sharepoint.com/:b:/p/finanzas/ERNStyRwOSRKhsW_wbMxe5kBB7Y1SuvgRgN-zyElvaOGJg?e=IGa97p</t>
  </si>
  <si>
    <t>1-01E00141620609580292</t>
  </si>
  <si>
    <t>https://gytres-my.sharepoint.com/:b:/p/finanzas/EaFIX_ZZHNBCldNkfRuS8qwBINUDIs3t-0-7e41tgOmBXw?e=sDiXue</t>
  </si>
  <si>
    <t>1-01E0017979920603219377</t>
  </si>
  <si>
    <t>1-03116810309622885</t>
  </si>
  <si>
    <t>001-12525</t>
  </si>
  <si>
    <t>1-01F00149920602441165</t>
  </si>
  <si>
    <t>https://gytres-my.sharepoint.com/:b:/p/finanzas/EVkYPQtc2khOhV8FSTk_4BIB1DBMS7Js0cfbTb0HWov1cA?e=UJBLmg</t>
  </si>
  <si>
    <t>1-01F00150020602441165</t>
  </si>
  <si>
    <t>https://gytres-my.sharepoint.com/:b:/p/finanzas/EYf-76KARN1JlU19sWUXHH8B3a6oM6UMqqPjXHrDJneYlA?e=YQLDIQ</t>
  </si>
  <si>
    <t>1-01F102694620419158462</t>
  </si>
  <si>
    <t>1-01F003171020454186002</t>
  </si>
  <si>
    <t>https://gytres-my.sharepoint.com/:b:/p/finanzas/ET_Tz6jEuKdDqeilsznbgWABxnI9JB8-ETeV5BVHzZ63uQ?e=Di9Vzf</t>
  </si>
  <si>
    <t>1-01F0021639120100192064</t>
  </si>
  <si>
    <t>1-01F0021639820100192064</t>
  </si>
  <si>
    <t>1-01F0021642220100192064</t>
  </si>
  <si>
    <t>1-01F0021635920100192064</t>
  </si>
  <si>
    <t>1-01F0021638320100192064</t>
  </si>
  <si>
    <t>1-01F0021635820100192064</t>
  </si>
  <si>
    <t>1-01F80937839520100210909</t>
  </si>
  <si>
    <t>https://gytres-my.sharepoint.com/:b:/p/finanzas/ETa1QVU1WeVFrwB59bSk-SMBJYZoJGCis2iawSD06SKmzA?e=QXhWaw</t>
  </si>
  <si>
    <t>1-01F213179413120517252558</t>
  </si>
  <si>
    <t>C_Ope_001</t>
  </si>
  <si>
    <t>1-01F211238557920517252558</t>
  </si>
  <si>
    <t>1-01F212177481420517252558</t>
  </si>
  <si>
    <t>1-01FE021686420259858934</t>
  </si>
  <si>
    <t>1-01FE021686220259858934</t>
  </si>
  <si>
    <t>1-SD2477711111111</t>
  </si>
  <si>
    <t>1-01F214210268420517252558</t>
  </si>
  <si>
    <t>1-01F212177646920517252558</t>
  </si>
  <si>
    <t>1-01F00213376720124952850</t>
  </si>
  <si>
    <t>1-01F0011600610251876211</t>
  </si>
  <si>
    <t>1-SD2480811111111</t>
  </si>
  <si>
    <t>1-SD2480911111111</t>
  </si>
  <si>
    <t>1-01F00213388220124952850</t>
  </si>
  <si>
    <t>1-01FE021691020259858934</t>
  </si>
  <si>
    <t>1-01FN0192171120550033519</t>
  </si>
  <si>
    <t>1-01FH0177248520550033519</t>
  </si>
  <si>
    <t>1-01FT0172533620550033519</t>
  </si>
  <si>
    <t>1-01F214210574020517252558</t>
  </si>
  <si>
    <t>1-01FE013509120124952850</t>
  </si>
  <si>
    <t>1-01F00213396520124952850</t>
  </si>
  <si>
    <t>1-01F00213396420124952850</t>
  </si>
  <si>
    <t>1-01F00213396320124952850</t>
  </si>
  <si>
    <t>1-SD2481811111111</t>
  </si>
  <si>
    <t>1-SD2482011111111</t>
  </si>
  <si>
    <t>1-01F0135336720601584001</t>
  </si>
  <si>
    <t>1-01F212177988520517252558</t>
  </si>
  <si>
    <t>1-01F214210647920517252558</t>
  </si>
  <si>
    <t>1-01F00213397120124952850</t>
  </si>
  <si>
    <t>1-01FE021693320259858934</t>
  </si>
  <si>
    <t>1-01F212178070020517252558</t>
  </si>
  <si>
    <t>1-01F213180045420517252558</t>
  </si>
  <si>
    <t>1-01F211239456720517252558</t>
  </si>
  <si>
    <t>1-01F213180105620517252558</t>
  </si>
  <si>
    <t>1-01F00213403920124952850</t>
  </si>
  <si>
    <t>1-PLM325572682665</t>
  </si>
  <si>
    <t>001-12520</t>
  </si>
  <si>
    <t>1-01F553533820558053691</t>
  </si>
  <si>
    <t>1-PLM325672450429</t>
  </si>
  <si>
    <t>001-12529</t>
  </si>
  <si>
    <t>1-01F2001570820517035964</t>
  </si>
  <si>
    <t>1-01F2001617920517035964</t>
  </si>
  <si>
    <t>1-01F0012020612973530</t>
  </si>
  <si>
    <t>1-0318010460064592</t>
  </si>
  <si>
    <t>001-12490</t>
  </si>
  <si>
    <t>1-033798310409596865</t>
  </si>
  <si>
    <t>001-12582</t>
  </si>
  <si>
    <t>1-01F228243540420550372640</t>
  </si>
  <si>
    <t>1-01F603304944420550372640</t>
  </si>
  <si>
    <t>1-01F209198772220550372640</t>
  </si>
  <si>
    <t>1-01F602375862620550372640</t>
  </si>
  <si>
    <t>1-01F20665363220550372640</t>
  </si>
  <si>
    <t>1-01F611318060220550372640</t>
  </si>
  <si>
    <t>1-01F0064207320514148539</t>
  </si>
  <si>
    <t>1-01E001402320603974817</t>
  </si>
  <si>
    <t>1-01F211238651420517252558</t>
  </si>
  <si>
    <t>C_Ope_006</t>
  </si>
  <si>
    <t>1-01F214210088020517252558</t>
  </si>
  <si>
    <t>1-01F211238869720517252558</t>
  </si>
  <si>
    <t>1-01F213179625520517252558</t>
  </si>
  <si>
    <t>1-01F214210268520517252558</t>
  </si>
  <si>
    <t>1-01F00213392320124952850</t>
  </si>
  <si>
    <t>1-01F00213399920124952850</t>
  </si>
  <si>
    <t>1-01F00213400120124952850</t>
  </si>
  <si>
    <t>1-01F00213400220124952850</t>
  </si>
  <si>
    <t>1-01E001401920603974817</t>
  </si>
  <si>
    <t>1-01E001401220603974817</t>
  </si>
  <si>
    <t>1-01F003170920454186002</t>
  </si>
  <si>
    <t>1-01E00146220609368773</t>
  </si>
  <si>
    <t>https://gytres-my.sharepoint.com/:b:/p/finanzas/EViNYOzgVfJJvnc8rI-LGsoBRYSwDlB_pLd2YpO_Y1UXsg?e=jfeMOk</t>
  </si>
  <si>
    <t>1-LIQOPE13544314304</t>
  </si>
  <si>
    <t>1-LIQOPE13444314304</t>
  </si>
  <si>
    <t>1-LIQGH4976390500</t>
  </si>
  <si>
    <t>1-01E0014410410687491</t>
  </si>
  <si>
    <t>1-01E00181220602075177</t>
  </si>
  <si>
    <t>1-01E0014510410687491</t>
  </si>
  <si>
    <t>1-01F0011708420609629739</t>
  </si>
  <si>
    <t>https://gytres-my.sharepoint.com/:b:/p/finanzas/ESdUaCTIqkZOh0iR4XuTwggBYTp6OEIx9XMOv4540oJtGg?e=1yhgU3</t>
  </si>
  <si>
    <t>1-01E0011020612108651</t>
  </si>
  <si>
    <t>https://gytres-my.sharepoint.com/:b:/p/finanzas/Eb_vbeaQ8BtCutbEnO_zwIoBthTU3_DO01BHnxKNA6JAQg?e=7nsdr9</t>
  </si>
  <si>
    <t>1-01E001508310425371652</t>
  </si>
  <si>
    <t>1-01E0013310410162551</t>
  </si>
  <si>
    <t>https://gytres-my.sharepoint.com/:b:/p/finanzas/EUFN34AEuJJLqtrIojQuKg4BlDOKdAERz5IPKm3NvS_qbg?e=qqgG3g</t>
  </si>
  <si>
    <t>1-OC126120121393736</t>
  </si>
  <si>
    <t>CFI.D16-07-0585</t>
  </si>
  <si>
    <t>1-01E001400720603974817</t>
  </si>
  <si>
    <t>1-01E001401620603974817</t>
  </si>
  <si>
    <t>1-LIQLOG6570517150</t>
  </si>
  <si>
    <t>1-01F2001619420517035964</t>
  </si>
  <si>
    <t>1-01F10511745120602819834</t>
  </si>
  <si>
    <t>1-01F002467020434848262</t>
  </si>
  <si>
    <t>1-01F135817620602978274</t>
  </si>
  <si>
    <t>https://gytres-my.sharepoint.com/:b:/p/finanzas/ESQqwfuOpeBDlXlOMLF9xzEBouSagw66EyMXrtjPO3cD0A?e=gMQz9K</t>
  </si>
  <si>
    <t>1-01F1361072620602978274</t>
  </si>
  <si>
    <t>https://gytres-my.sharepoint.com/:b:/p/finanzas/EUGtjqE7wAlMjwCID8BbWogB0YpCYWisTm-rGb3I1VZJxA?e=h6CZPp</t>
  </si>
  <si>
    <t>1-01F1361099620602978274</t>
  </si>
  <si>
    <t>https://gytres-my.sharepoint.com/:b:/p/finanzas/ESF7lJzaxOBFk23g4EUGfhEBKmzdTvL_H7INwMlZAVctwg?e=eYaJdA</t>
  </si>
  <si>
    <t>1-01F135833620602978274</t>
  </si>
  <si>
    <t>https://gytres-my.sharepoint.com/:b:/p/finanzas/EfKdUQkQ1M9Lv9Y7CbVrtVQBNMAXLzC96oG3WuPq3jk6jA?e=bs0Ohf</t>
  </si>
  <si>
    <t>1-0312671310426317511</t>
  </si>
  <si>
    <t>1-01F214211091420517252558</t>
  </si>
  <si>
    <t>1-01F212178319420517252558</t>
  </si>
  <si>
    <t>1-01F00213412820124952850</t>
  </si>
  <si>
    <t>1-01F213180425620517252558</t>
  </si>
  <si>
    <t>1-01F212178439320517252558</t>
  </si>
  <si>
    <t>1-01F0011873110705628331</t>
  </si>
  <si>
    <t>1-01F313662320100055237</t>
  </si>
  <si>
    <t>https://gytres-my.sharepoint.com/:b:/p/finanzas/EeKEnL-wbw9GoXpIWVlB2SoBNLgpHOyh_PuN6YF8gfA2Wg?e=AeK4vJ</t>
  </si>
  <si>
    <t>1-01F313662420100055237</t>
  </si>
  <si>
    <t>https://gytres-my.sharepoint.com/:b:/p/finanzas/EbymtcBe_olEg_AMEOyfJp4BtsKR4IAX8wbwWtkzQSRJ0Q?e=bGY6wf</t>
  </si>
  <si>
    <t>1-01F313662520100055237</t>
  </si>
  <si>
    <t>https://gytres-my.sharepoint.com/:b:/p/finanzas/EYwD84Nu_2NLgWRlCKRXSIkBg2aQ_N3DtAV8IfH4idFLVQ?e=eBYjvy</t>
  </si>
  <si>
    <t>1-01F313662620100055237</t>
  </si>
  <si>
    <t>https://gytres-my.sharepoint.com/:b:/p/finanzas/Ed1P_Znj-U9DoCDUENW0HDIBZrx4oC-4AQyDO8p4ySxfCQ?e=hm6GGK</t>
  </si>
  <si>
    <t>1-01FA2190320538593053</t>
  </si>
  <si>
    <t>1-01F102694920419158462</t>
  </si>
  <si>
    <t>1-LIQGER1344468346</t>
  </si>
  <si>
    <t>1-01F002468620434848262</t>
  </si>
  <si>
    <t>001-12536</t>
  </si>
  <si>
    <t>1-PLM325872537561</t>
  </si>
  <si>
    <t>1-PLM325972537561</t>
  </si>
  <si>
    <t>001-12531</t>
  </si>
  <si>
    <t>1-PLM325744468346</t>
  </si>
  <si>
    <t>001-12530</t>
  </si>
  <si>
    <t>1-LIQOPE13672537561</t>
  </si>
  <si>
    <t>1-01F00616781720375361991</t>
  </si>
  <si>
    <t>https://gytres-my.sharepoint.com/:b:/p/finanzas/EdMNVJmWm2ZMlwU0ZtBQGRYBa0bv46ZwYzWaT0spDlHbSg?e=Lac83e</t>
  </si>
  <si>
    <t>1-01E0016120614269309</t>
  </si>
  <si>
    <t>001-12533</t>
  </si>
  <si>
    <t>1-01E0011210736055631</t>
  </si>
  <si>
    <t>1-01E001403520603974817</t>
  </si>
  <si>
    <t>1-01F80938104320454073143</t>
  </si>
  <si>
    <t>https://gytres-my.sharepoint.com/:b:/p/finanzas/ERwS3KS_2jVBl_nebjk9HjYBi_PRl2FlTvloIn1Go6RCNQ?e=h6LIVU</t>
  </si>
  <si>
    <t>1-01F0022025620602810497</t>
  </si>
  <si>
    <t>https://gytres-my.sharepoint.com/:b:/p/finanzas/EQ9O9YjIXDpBsnOpJguGOdgB23Om86G8WAwq41nMG0YXrA?e=dYtd9N</t>
  </si>
  <si>
    <t>1-PLM326072537561</t>
  </si>
  <si>
    <t>1-01F212278557520517252558</t>
  </si>
  <si>
    <t>1-01F214211298320517252558</t>
  </si>
  <si>
    <t>1-01FE021699820259858934</t>
  </si>
  <si>
    <t>1-01FE013516620259858934</t>
  </si>
  <si>
    <t>1-01E001237920609764261</t>
  </si>
  <si>
    <t>1-01F213180546420517252558</t>
  </si>
  <si>
    <t>1-01F211239958420517252558</t>
  </si>
  <si>
    <t>1-01F213180642620517252558</t>
  </si>
  <si>
    <t>1-01F212178651620517252558</t>
  </si>
  <si>
    <t>1-01FE021701220259858934</t>
  </si>
  <si>
    <t>1-01F00213432420124952850</t>
  </si>
  <si>
    <t>1-01FE021702520259858934</t>
  </si>
  <si>
    <t>1-01F214211534320517252558</t>
  </si>
  <si>
    <t>1-01F212178735720517252558</t>
  </si>
  <si>
    <t>1-01E001237820609764261</t>
  </si>
  <si>
    <t>1-01F213180348320517252558</t>
  </si>
  <si>
    <t>1-01F211239728020517252558</t>
  </si>
  <si>
    <t>1-01F211239850920517252558</t>
  </si>
  <si>
    <t>1-01F214211174120517252558</t>
  </si>
  <si>
    <t>1-01F00213417320124952850</t>
  </si>
  <si>
    <t>1-01F00213420520124952850</t>
  </si>
  <si>
    <t>1-01F00213422220124952850</t>
  </si>
  <si>
    <t>1-01F114109126820517252558</t>
  </si>
  <si>
    <t>1-01F214211293120517252558</t>
  </si>
  <si>
    <t>1-01F11199830120517252558</t>
  </si>
  <si>
    <t>1-01F211239952020517252558</t>
  </si>
  <si>
    <t>1-01F114109254620517252558</t>
  </si>
  <si>
    <t>1-01F11199956720517252558</t>
  </si>
  <si>
    <t>1-01F213180746220517252558</t>
  </si>
  <si>
    <t>1-01F0011797920454058187</t>
  </si>
  <si>
    <t>1-01F0011797820454058187</t>
  </si>
  <si>
    <t>1-PLM326170517150</t>
  </si>
  <si>
    <t>001-12523</t>
  </si>
  <si>
    <t>1-01F39941520515659324</t>
  </si>
  <si>
    <t>001-12526</t>
  </si>
  <si>
    <t>1-01F212177370620517252558</t>
  </si>
  <si>
    <t>C_Ope_007</t>
  </si>
  <si>
    <t>1-01F11199156920517252558</t>
  </si>
  <si>
    <t>1-01F114108355620517252558</t>
  </si>
  <si>
    <t>1-01F213179412720517252558</t>
  </si>
  <si>
    <t>1-01F212178537320517252558</t>
  </si>
  <si>
    <t>1-01F211240099620517252558</t>
  </si>
  <si>
    <t>1-01F213180644620517252558</t>
  </si>
  <si>
    <t>1-01F00213400420124952850</t>
  </si>
  <si>
    <t>1-SD2498211111111</t>
  </si>
  <si>
    <t>1-PLM326270517150</t>
  </si>
  <si>
    <t>1-01FA05175979420492092313</t>
  </si>
  <si>
    <t>1-PLM326343691377</t>
  </si>
  <si>
    <t>001-12535</t>
  </si>
  <si>
    <t>1-01F0011670910295259634</t>
  </si>
  <si>
    <t>https://gytres-my.sharepoint.com/:b:/p/finanzas/EY2HOplLVkhImd4NJ92sCIAB2ewLO2TGaCjfrizIMrwZyQ?e=va17SL</t>
  </si>
  <si>
    <t>1-LIQOPE13772537561</t>
  </si>
  <si>
    <t>1-01E001946720611525568</t>
  </si>
  <si>
    <t>001-12586</t>
  </si>
  <si>
    <t>1-01E00132720609908492</t>
  </si>
  <si>
    <t>https://gytres-my.sharepoint.com/:b:/p/finanzas/EW8YE8GkxvZIqXZInU130LgBE6H1kagwiR4p-fp74LQheg?e=xcOniD</t>
  </si>
  <si>
    <t>1-01E00132820609908492</t>
  </si>
  <si>
    <t>https://gytres-my.sharepoint.com/:b:/p/finanzas/Ed-oO-RIyZ5JuuDlooCbbTYBr7CUauLybFeFcLu1mkQqLw?e=4jiXDa</t>
  </si>
  <si>
    <t>1-01E001143920604304831</t>
  </si>
  <si>
    <t>1-01E001144020604304831</t>
  </si>
  <si>
    <t>https://gytres-my.sharepoint.com/:b:/p/finanzas/EUipaGOclIFFtCKm78ZO95ABzCSr4wUSyVoldQv9TuhCSg?e=iVDOEo</t>
  </si>
  <si>
    <t>1-01F313664520100055237</t>
  </si>
  <si>
    <t>https://gytres-my.sharepoint.com/:b:/p/finanzas/ETQOugWCPCtLrVbrL5PCM0ABHKKmGH73zAVoZg4sVyKq5A?e=sFtVRR</t>
  </si>
  <si>
    <t>1-01F313664420100055237</t>
  </si>
  <si>
    <t>https://gytres-my.sharepoint.com/:b:/p/finanzas/ERF9fxwqonpHjRzLnVq0IKYBTbCF3JKYtv7zFrOtjkQ2nA?e=GRLfvI</t>
  </si>
  <si>
    <t>1-01F313664720100055237</t>
  </si>
  <si>
    <t>https://gytres-my.sharepoint.com/:b:/p/finanzas/EQgv_srxGrZOvs-uZuBlLtQB4SUCvx8O-2uSWqMPJYwlXw?e=RVNsU1</t>
  </si>
  <si>
    <t>1-01F313664620100055237</t>
  </si>
  <si>
    <t>https://gytres-my.sharepoint.com/:b:/p/finanzas/EfF12wf4yKFPoijv1ZRLWfgBMBw_hw33LaOoh2xXS8T41A?e=LB7q1r</t>
  </si>
  <si>
    <t>1-01F313664820100055237</t>
  </si>
  <si>
    <t>1-01F313664320100055237</t>
  </si>
  <si>
    <t>https://gytres-my.sharepoint.com/:b:/p/finanzas/EZNYuhg_OThIkrsnhuQC9WIBVWlVzaHX8qnFu63vcSBW5w?e=G3n90l</t>
  </si>
  <si>
    <t>1-01F003171420454186002</t>
  </si>
  <si>
    <t>1-01F003171320454186002</t>
  </si>
  <si>
    <t>1-01F003171220454186002</t>
  </si>
  <si>
    <t>1-01F003171120454186002</t>
  </si>
  <si>
    <t>1-01F0021647020100192064</t>
  </si>
  <si>
    <t>1-01F0021645420100192064</t>
  </si>
  <si>
    <t>1-01F0021644220100192064</t>
  </si>
  <si>
    <t>1-01F00263020454186002</t>
  </si>
  <si>
    <t>1-01F207117738220550372640</t>
  </si>
  <si>
    <t>1-01F602376370620550372640</t>
  </si>
  <si>
    <t>1-01F20665484220550372640</t>
  </si>
  <si>
    <t>1-01F604231215220550372640</t>
  </si>
  <si>
    <t>1-01F001682320604947520</t>
  </si>
  <si>
    <t>001-12555</t>
  </si>
  <si>
    <t>1-01E001237020609764261</t>
  </si>
  <si>
    <t>https://gytres-my.sharepoint.com/:b:/p/finanzas/ETG8yQfogK9NiYRbAA9Ads8B_dNtT252rU7rnHPEcwqbTA?e=btUesj</t>
  </si>
  <si>
    <t>1-01E001404720603974817</t>
  </si>
  <si>
    <t>1-01E001403620603974817</t>
  </si>
  <si>
    <t>1-01E001403920603974817</t>
  </si>
  <si>
    <t>1-01E001404620603974817</t>
  </si>
  <si>
    <t>1-01E001404520603974817</t>
  </si>
  <si>
    <t>1-01F211239377620517252558</t>
  </si>
  <si>
    <t>C_Ope_003</t>
  </si>
  <si>
    <t>1-01F11248747720517252558</t>
  </si>
  <si>
    <t>1-01F114108785120517252558</t>
  </si>
  <si>
    <t>1-01F0011792320454058187</t>
  </si>
  <si>
    <t>1-01F0011792420454058187</t>
  </si>
  <si>
    <t>1-01F211240147820517252558</t>
  </si>
  <si>
    <t>1-01FE021705020259858934</t>
  </si>
  <si>
    <t>1-01FE021707620259858934</t>
  </si>
  <si>
    <t>1-01FE021709020259858934</t>
  </si>
  <si>
    <t>1-LIQGH5076390500</t>
  </si>
  <si>
    <t>1-LIQCOM12410489531963</t>
  </si>
  <si>
    <t>CFI.D25-07-0612</t>
  </si>
  <si>
    <t>1-0318510704693015</t>
  </si>
  <si>
    <t>1-01F0021650120100192064</t>
  </si>
  <si>
    <t>1-01F2001620120517035964</t>
  </si>
  <si>
    <t>1-01F0021648020100192064</t>
  </si>
  <si>
    <t>1-01F0021650020100192064</t>
  </si>
  <si>
    <t>1-01F2001620920517035964</t>
  </si>
  <si>
    <t>1-01F0021647620100192064</t>
  </si>
  <si>
    <t>1-01F1001143420517035964</t>
  </si>
  <si>
    <t>1-01FE021706720259858934</t>
  </si>
  <si>
    <t>001-12570</t>
  </si>
  <si>
    <t>1-01FE021706620259858934</t>
  </si>
  <si>
    <t>1-01E00148520498380931</t>
  </si>
  <si>
    <t>1-01F001153420610760008</t>
  </si>
  <si>
    <t>001-12560</t>
  </si>
  <si>
    <t>1-01F102695120419158462</t>
  </si>
  <si>
    <t>1-01F102695020419158462</t>
  </si>
  <si>
    <t>1-01F003171520454186002</t>
  </si>
  <si>
    <t>1-LIQGH4711111111</t>
  </si>
  <si>
    <t>1-01F553539120558053691</t>
  </si>
  <si>
    <t>001-12537</t>
  </si>
  <si>
    <t>1-PLM326473195103</t>
  </si>
  <si>
    <t>1-PLM326572302392</t>
  </si>
  <si>
    <t>001-12554</t>
  </si>
  <si>
    <t>1-01E00187720605447814</t>
  </si>
  <si>
    <t>1-LIQCOM125-</t>
  </si>
  <si>
    <t>1-01E0013410410162551</t>
  </si>
  <si>
    <t>1-01E0011510736055631</t>
  </si>
  <si>
    <t>1-01E00114110489531963</t>
  </si>
  <si>
    <t>1-01E0015010410687491</t>
  </si>
  <si>
    <t>1-01F001698120604947520</t>
  </si>
  <si>
    <t>001-12558</t>
  </si>
  <si>
    <t>1-01FE021715220259858934</t>
  </si>
  <si>
    <t>001-12559</t>
  </si>
  <si>
    <t>1-01FE021715320259858934</t>
  </si>
  <si>
    <t>1-03118710309622885</t>
  </si>
  <si>
    <t>001-12534</t>
  </si>
  <si>
    <t>1-01E0011310736055631</t>
  </si>
  <si>
    <t>1-LIQSTI1576310875</t>
  </si>
  <si>
    <t>CFI.D01-08-0620</t>
  </si>
  <si>
    <t>1-01F0021653420100192064</t>
  </si>
  <si>
    <t>1-01F0021653220100192064</t>
  </si>
  <si>
    <t>1-01F0021653120100192064</t>
  </si>
  <si>
    <t>1-01E001134220539387104</t>
  </si>
  <si>
    <t>1-01F102696120419158462</t>
  </si>
  <si>
    <t>1-01F102696220419158462</t>
  </si>
  <si>
    <t>1-01F102695720419158462</t>
  </si>
  <si>
    <t>1-01F2001629820517035964</t>
  </si>
  <si>
    <t>1-01FA05168357020492092313</t>
  </si>
  <si>
    <t>1-PLM326670517150</t>
  </si>
  <si>
    <t>001-12538</t>
  </si>
  <si>
    <t>1-PLM326910736055631</t>
  </si>
  <si>
    <t>001-12541</t>
  </si>
  <si>
    <t>1-PLM327010736055631</t>
  </si>
  <si>
    <t>001-12542</t>
  </si>
  <si>
    <t>1-PLM327110736055631</t>
  </si>
  <si>
    <t>001-12543</t>
  </si>
  <si>
    <t>1-PLM327210736055631</t>
  </si>
  <si>
    <t>001-12544</t>
  </si>
  <si>
    <t>1-PLM327310736055631</t>
  </si>
  <si>
    <t>001-12545</t>
  </si>
  <si>
    <t>1-PLM327410736055631</t>
  </si>
  <si>
    <t>001-12546</t>
  </si>
  <si>
    <t>1-PLM327510736055631</t>
  </si>
  <si>
    <t>001-12547</t>
  </si>
  <si>
    <t>1-PLM327610736055631</t>
  </si>
  <si>
    <t>001-12548</t>
  </si>
  <si>
    <t>1-PLM327710736055631</t>
  </si>
  <si>
    <t>001-12549</t>
  </si>
  <si>
    <t>1-PLM327810736055631</t>
  </si>
  <si>
    <t>001-12550</t>
  </si>
  <si>
    <t>1-PLM327910736055631</t>
  </si>
  <si>
    <t>001-12551</t>
  </si>
  <si>
    <t>1-PLM328010736055631</t>
  </si>
  <si>
    <t>001-12552</t>
  </si>
  <si>
    <t>1-PLM328110736055631</t>
  </si>
  <si>
    <t>001-12553</t>
  </si>
  <si>
    <t>1-PLM328272204134</t>
  </si>
  <si>
    <t>001-12557</t>
  </si>
  <si>
    <t>1-PLM328376390500</t>
  </si>
  <si>
    <t>001-12556</t>
  </si>
  <si>
    <t>1-01E0011410736055631</t>
  </si>
  <si>
    <t>1-01E00122110440377497</t>
  </si>
  <si>
    <t>https://gytres-my.sharepoint.com/:b:/p/finanzas/EXn8uQm3VrFMtPjOTtBex_cB0IXKerv3d8MvSW2hAGvDYg?e=pamo8H</t>
  </si>
  <si>
    <t>1-01E001405520603974817</t>
  </si>
  <si>
    <t>1-01E0011610736055631</t>
  </si>
  <si>
    <t>1-01F313666420100055237</t>
  </si>
  <si>
    <t>1-01F313666120100055237</t>
  </si>
  <si>
    <t>1-01F313666220100055237</t>
  </si>
  <si>
    <t>1-01F313666720100055237</t>
  </si>
  <si>
    <t>1-01F313666620100055237</t>
  </si>
  <si>
    <t>1-01F313666320100055237</t>
  </si>
  <si>
    <t>1-01F313666520100055237</t>
  </si>
  <si>
    <t>1-PLM328470517150</t>
  </si>
  <si>
    <t>001-12518</t>
  </si>
  <si>
    <t>1-PLM328572169020</t>
  </si>
  <si>
    <t>1-01F0021656620100192064</t>
  </si>
  <si>
    <t>1-01F0021656720100192064</t>
  </si>
  <si>
    <t>1-01E00189620605447814</t>
  </si>
  <si>
    <t>1-01F86415056620127765279</t>
  </si>
  <si>
    <t>1-01F86414967520127765279</t>
  </si>
  <si>
    <t>1-01F86717111120127765279</t>
  </si>
  <si>
    <t>1-01F86717109320127765279</t>
  </si>
  <si>
    <t>1-01F86517605020127765279</t>
  </si>
  <si>
    <t>https://gytres-my.sharepoint.com/:b:/p/finanzas/EabTOhIGWoROihYXw60bdaUBxnTF3JyvJMl2Fygf8Y3aAA?e=KeFjIT</t>
  </si>
  <si>
    <t>1-01F86517362620127765279</t>
  </si>
  <si>
    <t>1-01F86517360520127765279</t>
  </si>
  <si>
    <t>1-01F86717347920127765279</t>
  </si>
  <si>
    <t>1-01F0012081720302891452</t>
  </si>
  <si>
    <t>1-01E00147820609368773</t>
  </si>
  <si>
    <t>https://gytres-my.sharepoint.com/:b:/p/finanzas/EYJZsGNX7FRKtLq0Ix9LL_QBUQp5OJ-iKH-LdnYUxyWfxg?e=QiTSPf</t>
  </si>
  <si>
    <t>1-01F80938603020100210909</t>
  </si>
  <si>
    <t>https://gytres-my.sharepoint.com/:b:/p/finanzas/EYbA-1suCclAsL3mXFL2AFQBNBktLhpbJDWlnn7AWf-JwA?e=z8PKAf</t>
  </si>
  <si>
    <t>1-01E0014815609125303</t>
  </si>
  <si>
    <t>https://gytres-my.sharepoint.com/:b:/p/finanzas/EcUQ_hw3nQVKimAqOWJcbC0B96KL8VvwfcM8TMz2-ZAyIA?e=zlldY0</t>
  </si>
  <si>
    <t>1-01E0014915609125303</t>
  </si>
  <si>
    <t>https://gytres-my.sharepoint.com/:b:/p/finanzas/EXn8uQm3VrFMtPjOTtBex_cB0IXKerv3d8MvSW2hAGvDYg?e=1C6UeN</t>
  </si>
  <si>
    <t>1-01E00118220606259116</t>
  </si>
  <si>
    <t>https://gytres-my.sharepoint.com/:b:/p/finanzas/EVuq0IO6KBRGiDiUB3nQPMoBX4_GLgsfpzBEzNX_wLOhFg?e=oveVrE</t>
  </si>
  <si>
    <t>1-01F04053694020601978572</t>
  </si>
  <si>
    <t>https://gytres-my.sharepoint.com/:b:/p/finanzas/EVOO9fWE1tlOiUTjGxpIgmwBHvgDa69AqZRoHWQ9N6bt_g?e=DX4wgf</t>
  </si>
  <si>
    <t>1-01F04068718720601978572</t>
  </si>
  <si>
    <t>1-01F050183263320332970411</t>
  </si>
  <si>
    <t>https://gytres-my.sharepoint.com/:b:/p/finanzas/EXMY7RT2TCBJsgqz_HCNjNwBWNFzH3niNGNc93BPwHgBNg?e=hdwPS5</t>
  </si>
  <si>
    <t>1-01F212180330120517252558</t>
  </si>
  <si>
    <t>001-12569</t>
  </si>
  <si>
    <t>1-01F213182376620517252558</t>
  </si>
  <si>
    <t>001-12571</t>
  </si>
  <si>
    <t>1-01F5491412220558053691</t>
  </si>
  <si>
    <t>001-12562</t>
  </si>
  <si>
    <t>1-01F211241895320517252558</t>
  </si>
  <si>
    <t>1-01F214213060820517252558</t>
  </si>
  <si>
    <t>1-01FE021718020259858934</t>
  </si>
  <si>
    <t>1-0322810296171315</t>
  </si>
  <si>
    <t>1-PLM328672728100</t>
  </si>
  <si>
    <t>001-12583</t>
  </si>
  <si>
    <t>1-LIQSTI1676310875</t>
  </si>
  <si>
    <t>1-01F211239378820517252558</t>
  </si>
  <si>
    <t>1-01F214210745120517252558</t>
  </si>
  <si>
    <t>1-01F211239459120517252558</t>
  </si>
  <si>
    <t>1-01F214210823520517252558</t>
  </si>
  <si>
    <t>1-01F211239717620517252558</t>
  </si>
  <si>
    <t>1-01F213180325320517252558</t>
  </si>
  <si>
    <t>1-01F211239959220517252558</t>
  </si>
  <si>
    <t>1-01FG0163420320550033519</t>
  </si>
  <si>
    <t>1-01F204291627720511465061</t>
  </si>
  <si>
    <t>1-01F603305968520550372640</t>
  </si>
  <si>
    <t>1-01F226127165120550372640</t>
  </si>
  <si>
    <t>1-01F102308534520511465061</t>
  </si>
  <si>
    <t>1-01F301255161520511465061</t>
  </si>
  <si>
    <t>1-12A3NA2P32502896020503503639</t>
  </si>
  <si>
    <t>1-12A3YA1P32504144720503503639</t>
  </si>
  <si>
    <t>1-12A3AT1P32503671220503503639</t>
  </si>
  <si>
    <t>1-01FA0280526320550033519</t>
  </si>
  <si>
    <t>1-01F214211940520517252558</t>
  </si>
  <si>
    <t>1-01F211240948520517252558</t>
  </si>
  <si>
    <t>1-01F213181310120517252558</t>
  </si>
  <si>
    <t>1-01F211241069220517252558</t>
  </si>
  <si>
    <t>1-01F213181429620517252558</t>
  </si>
  <si>
    <t>1-01F5211241158520517252558</t>
  </si>
  <si>
    <t>1-01F214212329820517252558</t>
  </si>
  <si>
    <t>1-01F214212925220517252558</t>
  </si>
  <si>
    <t>1-01F211241774320517252558</t>
  </si>
  <si>
    <t>1-01F0021270120606567856</t>
  </si>
  <si>
    <t>1-01F001158410218062186</t>
  </si>
  <si>
    <t>1-01FE021710320259858934</t>
  </si>
  <si>
    <t>1-0320049910438189560</t>
  </si>
  <si>
    <t>1-SD2492211111111</t>
  </si>
  <si>
    <t>1-SD2492311111111</t>
  </si>
  <si>
    <t>1-SD2492411111111</t>
  </si>
  <si>
    <t>1-SD2509111111111</t>
  </si>
  <si>
    <t>1-SD2493011111111</t>
  </si>
  <si>
    <t>1-SD2494711111111</t>
  </si>
  <si>
    <t>1-SD2494811111111</t>
  </si>
  <si>
    <t>1-0316066710154270642</t>
  </si>
  <si>
    <t>1-SD2495311111111</t>
  </si>
  <si>
    <t>1-SD2495411111111</t>
  </si>
  <si>
    <t>1-SD2495511111111</t>
  </si>
  <si>
    <t>1-SD2495611111111</t>
  </si>
  <si>
    <t>1-SD2495711111111</t>
  </si>
  <si>
    <t>1-SD2495811111111</t>
  </si>
  <si>
    <t>1-SD2496611111111</t>
  </si>
  <si>
    <t>1-SD2496711111111</t>
  </si>
  <si>
    <t>1-01F0016189420552302932</t>
  </si>
  <si>
    <t>1-SD2498311111111</t>
  </si>
  <si>
    <t>1-SD2498611111111</t>
  </si>
  <si>
    <t>1-SD2509211111111</t>
  </si>
  <si>
    <t>1-031101810773806239</t>
  </si>
  <si>
    <t>1-01E001240120609764261</t>
  </si>
  <si>
    <t>1-01E001241920609764261</t>
  </si>
  <si>
    <t>1-01E001242020609764261</t>
  </si>
  <si>
    <t>1-01F211240574120517252558</t>
  </si>
  <si>
    <t>1-01F213181031320517252558</t>
  </si>
  <si>
    <t>1-01FE021705220259858934</t>
  </si>
  <si>
    <t>1-01F001699320604947520</t>
  </si>
  <si>
    <t>001-12567</t>
  </si>
  <si>
    <t>1-01F313670820100055237</t>
  </si>
  <si>
    <t>https://gytres-my.sharepoint.com/:b:/p/finanzas/ES0ucArVteVDqctWFHwLkM0BkofSukz-7l7kuOHQ1MmURA?e=MWcEFG</t>
  </si>
  <si>
    <t>1-01F313670920100055237</t>
  </si>
  <si>
    <t>https://gytres-my.sharepoint.com/:b:/p/finanzas/EZR_lR2Ei1FIkoBzg-aXPPwBcdAix6PIDCjuKJk5pbp4Wg?e=ZQWOlr</t>
  </si>
  <si>
    <t>1-01F313670620100055237</t>
  </si>
  <si>
    <t>https://gytres-my.sharepoint.com/:b:/p/finanzas/EYaa6zR3yQFEr99WbEV4M9oByDlqUPQePM97tsw65KRg4A?e=cS3sx2</t>
  </si>
  <si>
    <t>1-01F313670720100055237</t>
  </si>
  <si>
    <t>https://gytres-my.sharepoint.com/:b:/p/finanzas/EURGXA0SEINHjoHaXFsQ6pQBoLlWqSfIb1GfV-dZFG_umg?e=IyUlL4</t>
  </si>
  <si>
    <t>1-01F313670520100055237</t>
  </si>
  <si>
    <t>https://gytres-my.sharepoint.com/:b:/p/finanzas/EVxFHMsNCCNAvOQwkZrb5BcBUoTdEr8zMkfVgsDCg2ljMw?e=bThWun</t>
  </si>
  <si>
    <t>1-01F003171620454186002</t>
  </si>
  <si>
    <t>1-PLM328770517150</t>
  </si>
  <si>
    <t>001-12563</t>
  </si>
  <si>
    <t>1-01E001238420609764261</t>
  </si>
  <si>
    <t>1-01E001408120603974817</t>
  </si>
  <si>
    <t>1-01E001405820603974817</t>
  </si>
  <si>
    <t>1-01E001408320603974817</t>
  </si>
  <si>
    <t>1-01F002182220429640939</t>
  </si>
  <si>
    <t>1-01F313671020100055237</t>
  </si>
  <si>
    <t>https://gytres-my.sharepoint.com/:b:/p/finanzas/EeYA-rJhfc1BrBXiaVeYKzcBDkPkRLAy441B6TohyJCnUQ?e=P7xhS9</t>
  </si>
  <si>
    <t>1-01FE013531120259858934</t>
  </si>
  <si>
    <t>001-12585</t>
  </si>
  <si>
    <t>1-PLM328844468346</t>
  </si>
  <si>
    <t>001-12564</t>
  </si>
  <si>
    <t>1-LIQSTI1711111111</t>
  </si>
  <si>
    <t>1-PLM328944468346</t>
  </si>
  <si>
    <t>001-12566</t>
  </si>
  <si>
    <t>1-01E001221220600967291</t>
  </si>
  <si>
    <t>001-12581</t>
  </si>
  <si>
    <t>1-01E001446520558275082</t>
  </si>
  <si>
    <t>https://gytres-my.sharepoint.com/:b:/p/finanzas/ET87oTGKdcxEhkeZ__KckA4BTPH4Hz3GBq5aQWJPvOn_jg?e=GRn06Y</t>
  </si>
  <si>
    <t>1-LIQOPE14011111111</t>
  </si>
  <si>
    <t>1-LIQOPE14211111111</t>
  </si>
  <si>
    <t>1-01F211241622420517252558</t>
  </si>
  <si>
    <t>001-12599</t>
  </si>
  <si>
    <t>1-01F213181828620517252558</t>
  </si>
  <si>
    <t>001-12600</t>
  </si>
  <si>
    <t>1-01FFF125520608587803</t>
  </si>
  <si>
    <t>https://gytres-my.sharepoint.com/:b:/p/finanzas/EQL5tFLmqsJDtfURw5UhVMIBE1yikGHoXRm6Y1XD-gZqAw?e=L7t3Qz</t>
  </si>
  <si>
    <t>1-14S0013175746120100188628</t>
  </si>
  <si>
    <t>https://gytres-my.sharepoint.com/:b:/p/finanzas/EaYYWjiqKJFHugLcimtNn4gBVETyX_V2I3TuEWPwi2w-zA?e=dEu4cw</t>
  </si>
  <si>
    <t>1-14S0013175740120100188628</t>
  </si>
  <si>
    <t>https://gytres-my.sharepoint.com/:b:/p/finanzas/EVPOKNxguFFGo4GBW1Z-54cBElCUFQlLS2u4-qR_h3KrMQ?e=HbmvZl</t>
  </si>
  <si>
    <t>1-01F002183320429640939</t>
  </si>
  <si>
    <t>1-01E00153510295492908</t>
  </si>
  <si>
    <t>https://gytres-my.sharepoint.com/:b:/p/finanzas/EfPqodLOm0pDvxl3VaXOyg0B0EfrMSxUFIi_bZwb9wUX8g?e=ClAB79</t>
  </si>
  <si>
    <t>1-LIQOPE13911111111</t>
  </si>
  <si>
    <t>1-LIQOPE13820609764261</t>
  </si>
  <si>
    <t>1-01F002184320429640939</t>
  </si>
  <si>
    <t>1-LIQCOM12610736055631</t>
  </si>
  <si>
    <t>1-01F1522712420413666130</t>
  </si>
  <si>
    <t>https://gytres-my.sharepoint.com/:b:/p/finanzas/EYF5jDLSfLpJjQIxQOlvytoBnyFJ394QlFsaCZ-0do-DGQ?e=gGsQLJ</t>
  </si>
  <si>
    <t>1-02E0013610446328129</t>
  </si>
  <si>
    <t>https://gytres-my.sharepoint.com/:b:/p/finanzas/Ec52s8htxyZKvkVTsLQnKY4B5gMd4mDKdeI1Civmfo0XXw?e=e8JIjO</t>
  </si>
  <si>
    <t>1-02E0013210446328129</t>
  </si>
  <si>
    <t>1-02E0013510446328129</t>
  </si>
  <si>
    <t>1-02E0013410446328129</t>
  </si>
  <si>
    <t>1-01F2001634020517035964</t>
  </si>
  <si>
    <t>1-01F2001634420517035964</t>
  </si>
  <si>
    <t>1-01F2001632120517035964</t>
  </si>
  <si>
    <t>1-01F0014333320514464881</t>
  </si>
  <si>
    <t xml:space="preserve">
1169327</t>
  </si>
  <si>
    <t>https://gytres-my.sharepoint.com/:b:/p/finanzas/EUVD0C-ju-BLtstiIaaDvHIByPevx0WEokmLw5EoJMKpXw?e=ucTnQz</t>
  </si>
  <si>
    <t>1-01F001855520498041567</t>
  </si>
  <si>
    <t>1-01F00213445020124952850</t>
  </si>
  <si>
    <t>1-01F212179121620517252558</t>
  </si>
  <si>
    <t>1-01F213181127020517252558</t>
  </si>
  <si>
    <t>1-01FE021707220259858934</t>
  </si>
  <si>
    <t>1-01F212179324320517252558</t>
  </si>
  <si>
    <t>1-01F213181427420517252558</t>
  </si>
  <si>
    <t>1-01F212179423820517252558</t>
  </si>
  <si>
    <t>1-01F00213485220124952850</t>
  </si>
  <si>
    <t>1-01F00213481420124952850</t>
  </si>
  <si>
    <t>1-01F114110070520517252558</t>
  </si>
  <si>
    <t>1-01F214212927220517252558</t>
  </si>
  <si>
    <t>1-01F212179885520517252558</t>
  </si>
  <si>
    <t>1-01F11249287120517252558</t>
  </si>
  <si>
    <t>1-01F213182017920517252558</t>
  </si>
  <si>
    <t>1-01F212179984920517252558</t>
  </si>
  <si>
    <t>1-01FE021717120259858934</t>
  </si>
  <si>
    <t>1-01F213182278720517252558</t>
  </si>
  <si>
    <t>1-01F211242454220517252558</t>
  </si>
  <si>
    <t>1-01F213182463620517252558</t>
  </si>
  <si>
    <t>1-01F212180492020517252558</t>
  </si>
  <si>
    <t>1-01F214213684320517252558</t>
  </si>
  <si>
    <t>1-01F0011719720602484344</t>
  </si>
  <si>
    <t>1-01F0011723520602484344</t>
  </si>
  <si>
    <t>1-01F00130720600910010</t>
  </si>
  <si>
    <t>1-01FE02 1715620259858934</t>
  </si>
  <si>
    <t>1-01FE021716520259858934</t>
  </si>
  <si>
    <t>1-01F212179999620517252558</t>
  </si>
  <si>
    <t>1-01F214213305420517252558</t>
  </si>
  <si>
    <t>1-01F211242267020517252558</t>
  </si>
  <si>
    <t>1-01F214213410520517252558</t>
  </si>
  <si>
    <t>1-01F211242775420517252558</t>
  </si>
  <si>
    <t>1-01F213182878020517252558</t>
  </si>
  <si>
    <t>1-01E001120613525093</t>
  </si>
  <si>
    <t>1-01F0021647420100192064</t>
  </si>
  <si>
    <t>1-01F0021647520100192064</t>
  </si>
  <si>
    <t>1-01E00168420608686747</t>
  </si>
  <si>
    <t>1-01E0015510410687491</t>
  </si>
  <si>
    <t>1-01F001785110413228722</t>
  </si>
  <si>
    <t>1-0311142710429073796</t>
  </si>
  <si>
    <t>1-01F001105972820265681299</t>
  </si>
  <si>
    <t>https://gytres-my.sharepoint.com/:b:/p/finanzas/EdNj9wkniY5PsG8EioW0l5YBvDpKAOxVXN2z3Z-FgYRUjg?e=fPuv84</t>
  </si>
  <si>
    <t>1-01F00411884220546153372</t>
  </si>
  <si>
    <t>C_Ope_009</t>
  </si>
  <si>
    <t>002-2385</t>
  </si>
  <si>
    <t>1-01F3533503420100686814</t>
  </si>
  <si>
    <t>002-2387</t>
  </si>
  <si>
    <t>1-0311519410431647287</t>
  </si>
  <si>
    <t>002-2389</t>
  </si>
  <si>
    <t>1-SD002-239011111111</t>
  </si>
  <si>
    <t>1-01F3533505320100686814</t>
  </si>
  <si>
    <t>002-2392</t>
  </si>
  <si>
    <t>1-01F00411926220546153372</t>
  </si>
  <si>
    <t>002-2395</t>
  </si>
  <si>
    <t>1-01F3527692320100686814</t>
  </si>
  <si>
    <t>002-2399</t>
  </si>
  <si>
    <t>1-01F00411982320546153372</t>
  </si>
  <si>
    <t>002-2403</t>
  </si>
  <si>
    <t>1-01F3527696620100686814</t>
  </si>
  <si>
    <t>002-2406</t>
  </si>
  <si>
    <t>1-01F3527700320100686814</t>
  </si>
  <si>
    <t>002-2413</t>
  </si>
  <si>
    <t>1-PLM329076390500</t>
  </si>
  <si>
    <t>1-03122010709491461</t>
  </si>
  <si>
    <t>001-12587</t>
  </si>
  <si>
    <t>1-14S5AA7225738720100017491</t>
  </si>
  <si>
    <t>1-01F1809198420467534026</t>
  </si>
  <si>
    <t>1-01E00121110801606542</t>
  </si>
  <si>
    <t>1-LIQCOM12611111111</t>
  </si>
  <si>
    <t>1-PLM329148536654</t>
  </si>
  <si>
    <t>001-12574</t>
  </si>
  <si>
    <t>1-PLM329248536654</t>
  </si>
  <si>
    <t>001-12575</t>
  </si>
  <si>
    <t>1-PLM329348536654</t>
  </si>
  <si>
    <t>001-12576</t>
  </si>
  <si>
    <t>1-PLM329448536654</t>
  </si>
  <si>
    <t>001-12577</t>
  </si>
  <si>
    <t>1-PLM329548536654</t>
  </si>
  <si>
    <t>001-12578</t>
  </si>
  <si>
    <t>1-PLM329648536654</t>
  </si>
  <si>
    <t>001-12579</t>
  </si>
  <si>
    <t>1-PLM329748536654</t>
  </si>
  <si>
    <t>001-12580</t>
  </si>
  <si>
    <t>1-01FE021723420259858934</t>
  </si>
  <si>
    <t>001-12584</t>
  </si>
  <si>
    <t>1-LIQSTI1811111111</t>
  </si>
  <si>
    <t>1-01F102695820419158462</t>
  </si>
  <si>
    <t>1-01F102696020419158462</t>
  </si>
  <si>
    <t>1-01F102695920419158462</t>
  </si>
  <si>
    <t>1-01E00168220608686747</t>
  </si>
  <si>
    <t>1-01E0015310410687491</t>
  </si>
  <si>
    <t>1-LIQCOM12710405211179</t>
  </si>
  <si>
    <t>1-PLM329870517150</t>
  </si>
  <si>
    <t>001-12568</t>
  </si>
  <si>
    <t>1-01E001251620601369622</t>
  </si>
  <si>
    <t>https://gytres-my.sharepoint.com/:b:/p/finanzas/EZWfXtGWMTFEjG5fKfiTOc0B-1IUXvHK8hZAvifnoFXfRA?e=gkCa4Y</t>
  </si>
  <si>
    <t>1-01FN013426191920100047218</t>
  </si>
  <si>
    <t>1-01FN013429363620100047218</t>
  </si>
  <si>
    <t>1-01FN013431224520100047218</t>
  </si>
  <si>
    <t>1-01FN013431226620100047218</t>
  </si>
  <si>
    <t>1-01FN013434866120100047218</t>
  </si>
  <si>
    <t>1-01FN013436485120100047218</t>
  </si>
  <si>
    <t>1-01FN013441250520100047218</t>
  </si>
  <si>
    <t>1-01FN013449174120100047218</t>
  </si>
  <si>
    <t>1-01FN013449836120100047218</t>
  </si>
  <si>
    <t>1-01FN013451843820100047218</t>
  </si>
  <si>
    <t>1-01FN013454533920100047218</t>
  </si>
  <si>
    <t>1-01FN013467209220100047218</t>
  </si>
  <si>
    <t>1-01FN013497561520100047218</t>
  </si>
  <si>
    <t>1-01FN013505536220100047218</t>
  </si>
  <si>
    <t>1-01FN013520337220100047218</t>
  </si>
  <si>
    <t>1-01FN013523156320100047218</t>
  </si>
  <si>
    <t>1-01FE01242610620100047218</t>
  </si>
  <si>
    <t>1-01FI011610684620100047218</t>
  </si>
  <si>
    <t>1-01FT01181520612112500</t>
  </si>
  <si>
    <t>1-01FT01181020612112500</t>
  </si>
  <si>
    <t>1-01F311184769720517252558</t>
  </si>
  <si>
    <t>1-SD2500611111111</t>
  </si>
  <si>
    <t>1-SD2500711111111</t>
  </si>
  <si>
    <t>1-SD2500811111111</t>
  </si>
  <si>
    <t>1-01F41263871120517216241</t>
  </si>
  <si>
    <t>1-SD2502111111111</t>
  </si>
  <si>
    <t>1-SD2502211111111</t>
  </si>
  <si>
    <t>1-SD2502311111111</t>
  </si>
  <si>
    <t>1-031236510089085042</t>
  </si>
  <si>
    <t>1-SD2502511111111</t>
  </si>
  <si>
    <t>1-01F41165070220517216241</t>
  </si>
  <si>
    <t>1-SD2503011111111</t>
  </si>
  <si>
    <t>1-SD2503111111111</t>
  </si>
  <si>
    <t>1-SD2503211111111</t>
  </si>
  <si>
    <t>1-SD2503311111111</t>
  </si>
  <si>
    <t>1-01F314189725920517252558</t>
  </si>
  <si>
    <t>1-SD2502911111111</t>
  </si>
  <si>
    <t>1-SD2503411111111</t>
  </si>
  <si>
    <t>1-SD2503511111111</t>
  </si>
  <si>
    <t>1-01F212179791820517252558</t>
  </si>
  <si>
    <t>1-01F213181829920517252558</t>
  </si>
  <si>
    <t>1-01FE013525220259858934</t>
  </si>
  <si>
    <t>1-01FE013525420259858934</t>
  </si>
  <si>
    <t>1-01F0011898910705628331</t>
  </si>
  <si>
    <t>1-01F213182029820517252558</t>
  </si>
  <si>
    <t>1-01F212179981520517252558</t>
  </si>
  <si>
    <t>1-01FE021716920259858934</t>
  </si>
  <si>
    <t>1-01F211242214420517252558</t>
  </si>
  <si>
    <t>1-01F214213376820517252558</t>
  </si>
  <si>
    <t>1-01F00213503720124952850</t>
  </si>
  <si>
    <t>1-01F212180353220517252558</t>
  </si>
  <si>
    <t>1-01F214213473120517252558</t>
  </si>
  <si>
    <t>1-01FE013529420259858934</t>
  </si>
  <si>
    <t>1-01FE013529520259858934</t>
  </si>
  <si>
    <t>1-01F212180505820517252558</t>
  </si>
  <si>
    <t>1-01F213182554620517252558</t>
  </si>
  <si>
    <t>1-01F212180624620517252558</t>
  </si>
  <si>
    <t>1-01F213182661520517252558</t>
  </si>
  <si>
    <t>1-01FI011610689420100047218</t>
  </si>
  <si>
    <t>1-14S1061051676320100152356</t>
  </si>
  <si>
    <t>https://gytres-my.sharepoint.com/:b:/p/finanzas/EdDKe9OB6gVMuS4uw-99040BkwqjGMeEbu0xWdf4pJgpjQ?e=Lc75ko</t>
  </si>
  <si>
    <t>1-0312225010425073121</t>
  </si>
  <si>
    <t>1-01F311186131720517252558</t>
  </si>
  <si>
    <t>1-03118610710506634</t>
  </si>
  <si>
    <t>1-01F41264338020517216241</t>
  </si>
  <si>
    <t>1-031239310089085042</t>
  </si>
  <si>
    <t>1-031113710409010488</t>
  </si>
  <si>
    <t>1-01F41165564020517216241</t>
  </si>
  <si>
    <t>1-01F0014727920485592556</t>
  </si>
  <si>
    <t>1-03EB0147410742353911</t>
  </si>
  <si>
    <t>1-03EB0147310742353911</t>
  </si>
  <si>
    <t>1-01F314191164320517252558</t>
  </si>
  <si>
    <t>1-DJ25111111111</t>
  </si>
  <si>
    <t>1-DJ25211111111</t>
  </si>
  <si>
    <t>1-DJ25311111111</t>
  </si>
  <si>
    <t>1-DJ25411111111</t>
  </si>
  <si>
    <t>1-DJ25511111111</t>
  </si>
  <si>
    <t>1-DJ25611111111</t>
  </si>
  <si>
    <t>1-DJ25711111111</t>
  </si>
  <si>
    <t>1-01FF034359720505675836</t>
  </si>
  <si>
    <t>1-01FF034359220505675836</t>
  </si>
  <si>
    <t>1-01FF034359320505675836</t>
  </si>
  <si>
    <t>1-01FF034359420505675836</t>
  </si>
  <si>
    <t>1-01FF034359520505675836</t>
  </si>
  <si>
    <t>1-01FF034359620505675836</t>
  </si>
  <si>
    <t>1-01F0021661920100192064</t>
  </si>
  <si>
    <t>1-02E00117910721906774</t>
  </si>
  <si>
    <t>1-01F211243079820517252558</t>
  </si>
  <si>
    <t>1-01F214214130920517252558</t>
  </si>
  <si>
    <t>1-01FE021730020259858934</t>
  </si>
  <si>
    <t>1-01F212180975920517252558</t>
  </si>
  <si>
    <t>1-01F214214232320517252558</t>
  </si>
  <si>
    <t>1-01F0011917910705628331</t>
  </si>
  <si>
    <t>1-01F211243342020517252558</t>
  </si>
  <si>
    <t>1-01F214214332620517252558</t>
  </si>
  <si>
    <t>1-01F0023930420606100893</t>
  </si>
  <si>
    <t>1-01F0023927720606100893</t>
  </si>
  <si>
    <t>1-01F0023761920606100893</t>
  </si>
  <si>
    <t>1-01F0023756420606100893</t>
  </si>
  <si>
    <t>1-01F0012081820302891452</t>
  </si>
  <si>
    <t>1-01FE021696520259858934</t>
  </si>
  <si>
    <t>001-12595</t>
  </si>
  <si>
    <t>1-01FE021708720259858934</t>
  </si>
  <si>
    <t>001-12596</t>
  </si>
  <si>
    <t>1-01FE021713820259858934</t>
  </si>
  <si>
    <t>1-01FA02213820455911401</t>
  </si>
  <si>
    <t>https://gytres-my.sharepoint.com/:b:/p/finanzas/EZKDJYjtdzNOvUJ5bwu7UgIBpBpLseI0KDSGZHu32lTLGQ?e=rIjKwn</t>
  </si>
  <si>
    <t>1-01FA02196220455911401</t>
  </si>
  <si>
    <t>1-01F313673920100055237</t>
  </si>
  <si>
    <t>https://gytres-my.sharepoint.com/:b:/p/finanzas/EUqsQgTvBLlPrrLN4ahpv1oBx74MhmYy4Ro6WRUwjnuMhQ?e=yyH21l</t>
  </si>
  <si>
    <t>1-01F313673820100055237</t>
  </si>
  <si>
    <t>https://gytres-my.sharepoint.com/:b:/p/finanzas/ESTwP7Ra-1tMlT2aNKXkrDgB0rXc3qmzhaJo5PkFyGmgVw?e=TshBGP</t>
  </si>
  <si>
    <t>1-01F313673720100055237</t>
  </si>
  <si>
    <t>https://gytres-my.sharepoint.com/:b:/p/finanzas/EbMovywbT8tDmzTu6TaggRwBLYA99-_0U-5d7z8Biv7fSA?e=W8zjSa</t>
  </si>
  <si>
    <t>1-01F313673620100055237</t>
  </si>
  <si>
    <t>https://gytres-my.sharepoint.com/:b:/p/finanzas/EcUSiUrSo_RLtHpyHd3yYKUB7yUyKdHvtgDZcGAZgZKDhw?e=05RUCo</t>
  </si>
  <si>
    <t>1-01F313674020100055237</t>
  </si>
  <si>
    <t>https://gytres-my.sharepoint.com/:b:/p/finanzas/EbroLtpS9jVAqohLpq4WHi0BkNYklhlhTykgqaTEf-ujyw?e=ZNlirI</t>
  </si>
  <si>
    <t>1-01F313673520100055237</t>
  </si>
  <si>
    <t>https://gytres-my.sharepoint.com/:b:/p/finanzas/ERabzRHM6ttBg_rh3jEwUdwBL-2FPB7DR9wpNgtMdXM_yQ?e=i1Jnby</t>
  </si>
  <si>
    <t>1-14S1061218970820100152356</t>
  </si>
  <si>
    <t>https://gytres-my.sharepoint.com/:b:/p/finanzas/EU1KWHmXPZlEhLCil60pww0Bsmr78-jpVDYy8v8A6dVRHQ?e=nMAPdy</t>
  </si>
  <si>
    <t>1-14S10532486620331898008</t>
  </si>
  <si>
    <t>https://gytres-my.sharepoint.com/:b:/p/finanzas/EVevQvIS0TtBni3nClulwPoB3wLqc3Uh_MwlwM2LkNzq3Q?e=uSphRN</t>
  </si>
  <si>
    <t>1-LIQCOM12811111111</t>
  </si>
  <si>
    <t>1-01E001152220603912838</t>
  </si>
  <si>
    <t>https://gytres-my.sharepoint.com/:b:/p/finanzas/EQu_jU_Ldy5EpnnUaU4guUcBJN7Lr8eMyOIgCxiNKv8ceA?e=NmiIoN</t>
  </si>
  <si>
    <t>1-LIQOPE14311111111</t>
  </si>
  <si>
    <t>1-01F0014378620514464881</t>
  </si>
  <si>
    <t>https://gytres-my.sharepoint.com/:b:/p/finanzas/EZXdpIUuy8FAqda-v-utuhEBslP3YX-pjTDZyd0FxLQJsg?e=j1BN0Z</t>
  </si>
  <si>
    <t>1-01FFF17820514464881</t>
  </si>
  <si>
    <t>1-01FFF17920514464881</t>
  </si>
  <si>
    <t>1-01FFF17720514464881</t>
  </si>
  <si>
    <t>1-01F0021659320100192064</t>
  </si>
  <si>
    <t>1-01F0021658220100192064</t>
  </si>
  <si>
    <t>1-01F0021657120100192064</t>
  </si>
  <si>
    <t>1-01F0021659120100192064</t>
  </si>
  <si>
    <t>1-01F0021657720100192064</t>
  </si>
  <si>
    <t>1-01F0021657620100192064</t>
  </si>
  <si>
    <t>1-01F2001640120517035964</t>
  </si>
  <si>
    <t>1-01F1001146420517035964</t>
  </si>
  <si>
    <t>1-01F211242595220517252558</t>
  </si>
  <si>
    <t>1-01F214213666820517252558</t>
  </si>
  <si>
    <t>1-01F00213521920124952850</t>
  </si>
  <si>
    <t>1-01F211242720320517252558</t>
  </si>
  <si>
    <t>1-01F214213800220517252558</t>
  </si>
  <si>
    <t>1-01F00213522520124952850</t>
  </si>
  <si>
    <t>1-01F211243068920517252558</t>
  </si>
  <si>
    <t>1-01F214214115020517252558</t>
  </si>
  <si>
    <t>1-01FE021729920259858934</t>
  </si>
  <si>
    <t>1-01FT01210920612112500</t>
  </si>
  <si>
    <t>1-PLM329973195103</t>
  </si>
  <si>
    <t>001-12588</t>
  </si>
  <si>
    <t>1-01F04047418120100210909</t>
  </si>
  <si>
    <t>1-01F04047439720100210909</t>
  </si>
  <si>
    <t>1-01F00617202620375361991</t>
  </si>
  <si>
    <t>1-01E00149020498380931</t>
  </si>
  <si>
    <t>1-01F0064221020514148539</t>
  </si>
  <si>
    <t>1-01F209199567020550372640</t>
  </si>
  <si>
    <t>1-01F602377172620550372640</t>
  </si>
  <si>
    <t>1-01F0064242020514148539</t>
  </si>
  <si>
    <t>1-01F207118426120550372640</t>
  </si>
  <si>
    <t>1-01F60060973120550372640</t>
  </si>
  <si>
    <t>1-01F2092200353620550372640</t>
  </si>
  <si>
    <t>1-01F611320017120550372640</t>
  </si>
  <si>
    <t>1-01F001769910773382439</t>
  </si>
  <si>
    <t>1-01F0064250520514148539</t>
  </si>
  <si>
    <t>1-01F20665830020550372640</t>
  </si>
  <si>
    <t>1-01F611320129520550372640</t>
  </si>
  <si>
    <t>1-01F207118640120550372640</t>
  </si>
  <si>
    <t>1-01F603307827020550372640</t>
  </si>
  <si>
    <t>1-01F209200700320550372640</t>
  </si>
  <si>
    <t>1-01F60061224020550372640</t>
  </si>
  <si>
    <t>1-03EB0121610725531368</t>
  </si>
  <si>
    <t>1-01E001403720603974817</t>
  </si>
  <si>
    <t>1-01E001409620603974817</t>
  </si>
  <si>
    <t>1-01E001410520603974817</t>
  </si>
  <si>
    <t>1-01E001409420603974817</t>
  </si>
  <si>
    <t>1-01E001410720603974817</t>
  </si>
  <si>
    <t>1-01E001246920609764261</t>
  </si>
  <si>
    <t>1-01E001246320609764261</t>
  </si>
  <si>
    <t>1-01E001247120609764261</t>
  </si>
  <si>
    <t>1-01E001246220609764261</t>
  </si>
  <si>
    <t>1-01E001246120609764261</t>
  </si>
  <si>
    <t>1-01E001246020609764261</t>
  </si>
  <si>
    <t>1-01E001246820609764261</t>
  </si>
  <si>
    <t>1-01E001247020609764261</t>
  </si>
  <si>
    <t>1-01E001527010425371652</t>
  </si>
  <si>
    <t>1-01E0015910410687491</t>
  </si>
  <si>
    <t>1-01E00169220608686747</t>
  </si>
  <si>
    <t>https://gytres-my.sharepoint.com/:b:/p/finanzas/ESJOBDYuyGdIm_PFgBYajAkBTqRsqUyjRTstjxVjJZSSuw?e=arChBp</t>
  </si>
  <si>
    <t>1-01F553550720558053691</t>
  </si>
  <si>
    <t>001-12589</t>
  </si>
  <si>
    <t>1-01F001800620454819137</t>
  </si>
  <si>
    <t>1-14SB0155962426220467534026</t>
  </si>
  <si>
    <t>1-LIQSTI1911111111</t>
  </si>
  <si>
    <t>1-PLM330044468346</t>
  </si>
  <si>
    <t>1-LIQCOM12311111111</t>
  </si>
  <si>
    <t>1-00BCPS176011111111</t>
  </si>
  <si>
    <t>1-00BCPS177311111111</t>
  </si>
  <si>
    <t>1-00BCPS179011111111</t>
  </si>
  <si>
    <t>1-00BCPS180511111111</t>
  </si>
  <si>
    <t>1-00BCPS187711111111</t>
  </si>
  <si>
    <t>1-00BCPS188411111111</t>
  </si>
  <si>
    <t>1-00BCPS190211111111</t>
  </si>
  <si>
    <t>1-00BCPS192811111111</t>
  </si>
  <si>
    <t>1-00BCPS194611111111</t>
  </si>
  <si>
    <t>1-00BCPS195311111111</t>
  </si>
  <si>
    <t>1-00BCPS196711111111</t>
  </si>
  <si>
    <t>1-00BCPS198011111111</t>
  </si>
  <si>
    <t>1-00BCPS199011111111</t>
  </si>
  <si>
    <t>1-00BCPS200211111111</t>
  </si>
  <si>
    <t>1-00BCPS200511111111</t>
  </si>
  <si>
    <t>1-00BCPS201911111111</t>
  </si>
  <si>
    <t>1-00BCPS202611111111</t>
  </si>
  <si>
    <t>1-00BCPS204311111111</t>
  </si>
  <si>
    <t>1-00BCPS206111111111</t>
  </si>
  <si>
    <t>1-00BCPS207211111111</t>
  </si>
  <si>
    <t>1-00BCPS208711111111</t>
  </si>
  <si>
    <t>1-LIQOPE13011111111</t>
  </si>
  <si>
    <t>1-00BCPD12111111111</t>
  </si>
  <si>
    <t>1-00BCPD12311111111</t>
  </si>
  <si>
    <t>1-00BCPD12711111111</t>
  </si>
  <si>
    <t>1-00BCPD13111111111</t>
  </si>
  <si>
    <t>1-00BCPD13611111111</t>
  </si>
  <si>
    <t>1-00BCPD14011111111</t>
  </si>
  <si>
    <t>1-00ITBS10511111111</t>
  </si>
  <si>
    <t>1-00ITBS11211111111</t>
  </si>
  <si>
    <t>1-00BBVAS3511111111</t>
  </si>
  <si>
    <t>B-BBVA</t>
  </si>
  <si>
    <t>1-00BBVAS3711111111</t>
  </si>
  <si>
    <t>1-PR143347461440</t>
  </si>
  <si>
    <t>1-PR143447461440</t>
  </si>
  <si>
    <t>https://gytres-my.sharepoint.com/:b:/p/finanzas/EfrycmZFrVdOpxVoJYFO7pYB9NB_a0x5F8ReKJvl94tGWw?e=zQEsme</t>
  </si>
  <si>
    <t>1-PR133347461440</t>
  </si>
  <si>
    <t>https://gytres-my.sharepoint.com/:b:/p/finanzas/ETqj7eI-ehVBtDj2TYjS8wwBh8f-1DNW4ATmwXx9doYEiQ?e=rof9F8</t>
  </si>
  <si>
    <t>1-PR133447461440</t>
  </si>
  <si>
    <t>https://gytres-my.sharepoint.com/:b:/p/finanzas/EaqQ5FgKgpdGmS--Ugk_0D4BvW271Q6XbGZG_pYA4rvt5g?e=HyII6z</t>
  </si>
  <si>
    <t>1-01F001186620454029918</t>
  </si>
  <si>
    <t>https://gytres-my.sharepoint.com/:b:/p/finanzas/EZBu-czXt1BMq2hV4MXfwOEBpHdhBlIqF76LUPtyMiym-g?e=PL6HRh</t>
  </si>
  <si>
    <t>1-01FE281560720549068201</t>
  </si>
  <si>
    <t>https://gytres-my.sharepoint.com/:b:/p/finanzas/EUCnU3GsGLBEjY-WahKcFqQByCt4tN5Sp6dWVXwXAPM8hw?e=sQi2p6</t>
  </si>
  <si>
    <t>1-01F135862020602978274</t>
  </si>
  <si>
    <t>https://gytres-my.sharepoint.com/:b:/p/finanzas/ERFza163a4ZNunSk7cXNfysB4QFz4EAT5XzuEX53npbC1A?e=UYQuZi</t>
  </si>
  <si>
    <t>1-01F1361120720602978274</t>
  </si>
  <si>
    <t>https://gytres-my.sharepoint.com/:b:/p/finanzas/Eeotk-48Z0pNjFvhn9VzBHoBzlP_9bIoi_ddEb08O0uvvw?e=6h81kp</t>
  </si>
  <si>
    <t>1-01F86517819320127765279</t>
  </si>
  <si>
    <t>1-01F86517726620127765279</t>
  </si>
  <si>
    <t>1-01F86517722620127765279</t>
  </si>
  <si>
    <t>1-01F86415320220127765279</t>
  </si>
  <si>
    <t>1-01E001287720456565353</t>
  </si>
  <si>
    <t>1-01F0021665620100192064</t>
  </si>
  <si>
    <t>1-01F0021663820100192064</t>
  </si>
  <si>
    <t>1-01F0021663120100192064</t>
  </si>
  <si>
    <t>1-PLRPLR07160945818</t>
  </si>
  <si>
    <t>1-PLRPLR07273238347</t>
  </si>
  <si>
    <t>1-PLRPLR07375560789</t>
  </si>
  <si>
    <t>1-PLRPLR07472169020</t>
  </si>
  <si>
    <t>1-PLRPLR07548298276</t>
  </si>
  <si>
    <t>1-PLRPLR07648164743</t>
  </si>
  <si>
    <t>1-PLRPLR07776140901</t>
  </si>
  <si>
    <t>1-PLRPLR07844162989</t>
  </si>
  <si>
    <t>1-PLRPLR07945286301</t>
  </si>
  <si>
    <t>1-PLRPLR071073444362</t>
  </si>
  <si>
    <t>1-PLRPLR071172458502</t>
  </si>
  <si>
    <t>1-PLRPLR071275424672</t>
  </si>
  <si>
    <t>1-PLRPLR071370198916</t>
  </si>
  <si>
    <t>1-PLRPLR071474600892</t>
  </si>
  <si>
    <t>1-PLRPLR071544468346</t>
  </si>
  <si>
    <t>1-PLRPLR071671334789</t>
  </si>
  <si>
    <t>1-PLRPLR071770517150</t>
  </si>
  <si>
    <t>1-PLRPLR071870666331</t>
  </si>
  <si>
    <t>1-PLRPLR071943814375</t>
  </si>
  <si>
    <t>1-PLRPLR072010736055631</t>
  </si>
  <si>
    <t>1-PLRPLR072145921913</t>
  </si>
  <si>
    <t>1-PLRPLR072272551423</t>
  </si>
  <si>
    <t>1-PLRPLR072372302392</t>
  </si>
  <si>
    <t>1-PLRPLR072480355193</t>
  </si>
  <si>
    <t>1-PLRPLR07251829028</t>
  </si>
  <si>
    <t>1-PLRPLR072672450429</t>
  </si>
  <si>
    <t>1-PLRPLR072748197510</t>
  </si>
  <si>
    <t>1-PLRPLR072847461440</t>
  </si>
  <si>
    <t>1-PLRPLR072978803424</t>
  </si>
  <si>
    <t>1-PLRPLR073072204134</t>
  </si>
  <si>
    <t>1-PLRPLR073172144092</t>
  </si>
  <si>
    <t>1-PLRPLR073272131384</t>
  </si>
  <si>
    <t>1-PLRPLR073376390500</t>
  </si>
  <si>
    <t>1-PLRPLR073444314304</t>
  </si>
  <si>
    <t>1-PLRPLR073547760988</t>
  </si>
  <si>
    <t>1-PLRPLR073624800480</t>
  </si>
  <si>
    <t>1-PLRPLR073748536654</t>
  </si>
  <si>
    <t>1-PLRPLR073872537561</t>
  </si>
  <si>
    <t>1-PLRPLR073975276411</t>
  </si>
  <si>
    <t>1-PLRPLR074073530159</t>
  </si>
  <si>
    <t>1-PLRPLR074146126507</t>
  </si>
  <si>
    <t>1-PLRPLR074273195103</t>
  </si>
  <si>
    <t>1-PLRPLR074347557239</t>
  </si>
  <si>
    <t>1-PLRPLR074472728100</t>
  </si>
  <si>
    <t>1-PLRPLR074571311214</t>
  </si>
  <si>
    <t>1-PLRPLR074671654750</t>
  </si>
  <si>
    <t>1-PLRPLR074772682665</t>
  </si>
  <si>
    <t>1-PLRPLR074848362717</t>
  </si>
  <si>
    <t>1-PLRPLR074980454870</t>
  </si>
  <si>
    <t>1-PLRPLR075060248415</t>
  </si>
  <si>
    <t>1-PLRPLR075177175568</t>
  </si>
  <si>
    <t>1-PLRPLR075277089939</t>
  </si>
  <si>
    <t>1-PLRPLR075373376012</t>
  </si>
  <si>
    <t>1-PLRPLR075470511606</t>
  </si>
  <si>
    <t>1-01E00134510456105896</t>
  </si>
  <si>
    <t>https://gytres-my.sharepoint.com/:b:/p/finanzas/Eap7gWOb045GmDgpFCD606oBW4D8tx9lfkVm8giG-K3mLg?e=RLrE2P</t>
  </si>
  <si>
    <t>1-01E001409520603974817</t>
  </si>
  <si>
    <t>1-01F001860820498041567</t>
  </si>
  <si>
    <t>1-01F002186920429640939</t>
  </si>
  <si>
    <t>1-01F211243352420517252558</t>
  </si>
  <si>
    <t>001-12597</t>
  </si>
  <si>
    <t>1-01F212181497320517252558</t>
  </si>
  <si>
    <t>1-01F211244187220517252558</t>
  </si>
  <si>
    <t>001-12598</t>
  </si>
  <si>
    <t>1-01F211215133620517252558</t>
  </si>
  <si>
    <t>1-01F211244046420517252558</t>
  </si>
  <si>
    <t>1-01F111101619920517252558</t>
  </si>
  <si>
    <t>1-01F114111167920517252558</t>
  </si>
  <si>
    <t>1-01F214215000720517252558</t>
  </si>
  <si>
    <t>1-01F0011819220454058187</t>
  </si>
  <si>
    <t>1-01FT01214220612112500</t>
  </si>
  <si>
    <t>1-01F314191835020517252558</t>
  </si>
  <si>
    <t>1-01F311186991520517252558</t>
  </si>
  <si>
    <t>1-DJ26111111111</t>
  </si>
  <si>
    <t>1-DJ26211111111</t>
  </si>
  <si>
    <t>1-DJ26311111111</t>
  </si>
  <si>
    <t>1-01FV20370220600012828</t>
  </si>
  <si>
    <t>1-DJ27111111111</t>
  </si>
  <si>
    <t>1-DJ27211111111</t>
  </si>
  <si>
    <t>1-DJ27311111111</t>
  </si>
  <si>
    <t>1-DJ27411111111</t>
  </si>
  <si>
    <t>1-DJ27511111111</t>
  </si>
  <si>
    <t>1-DJ27611111111</t>
  </si>
  <si>
    <t>1-DJ27711111111</t>
  </si>
  <si>
    <t>1-DJ27811111111</t>
  </si>
  <si>
    <t>1-DJ27911111111</t>
  </si>
  <si>
    <t>1-DJ271011111111</t>
  </si>
  <si>
    <t>1-01E00148620609368773</t>
  </si>
  <si>
    <t>1-LIQCOM12911111111</t>
  </si>
  <si>
    <t>1-01E001220613747096</t>
  </si>
  <si>
    <t>https://gytres-my.sharepoint.com/:b:/p/finanzas/EYRrLN8OD6RCjy7TPazKlGoBTOBW003wp7NbDZgRC_cVag?e=lKcFYQ</t>
  </si>
  <si>
    <t>1-01FT01210820612112500</t>
  </si>
  <si>
    <t>1-01F00213536720124952850</t>
  </si>
  <si>
    <t>1-01E0017410738983659</t>
  </si>
  <si>
    <t>1-01F212180964020517252558</t>
  </si>
  <si>
    <t>1-01F213183031820517252558</t>
  </si>
  <si>
    <t>1-01FE021731320259858934</t>
  </si>
  <si>
    <t>1-01FE021730820259858934</t>
  </si>
  <si>
    <t>1-01F212181063020517252558</t>
  </si>
  <si>
    <t>1-01F213183136820517252558</t>
  </si>
  <si>
    <t>1-01F212181167320517252558</t>
  </si>
  <si>
    <t>1-01F11249656420517252558</t>
  </si>
  <si>
    <t>1-01F11339907120517252558</t>
  </si>
  <si>
    <t>1-01F213183258620517252558</t>
  </si>
  <si>
    <t>1-01F211243927020517252558</t>
  </si>
  <si>
    <t>1-01F214214903620517252558</t>
  </si>
  <si>
    <t>1-01FE021738220259858934</t>
  </si>
  <si>
    <t>1-01FE021738020259858934</t>
  </si>
  <si>
    <t>1-01FE021738420259858934</t>
  </si>
  <si>
    <t>1-01F212181592220517252558</t>
  </si>
  <si>
    <t>1-01F111101625020517252558</t>
  </si>
  <si>
    <t>1-01F11339999720517252558</t>
  </si>
  <si>
    <t>1-01F214215006720517252558</t>
  </si>
  <si>
    <t>1-01F0011819320454058187</t>
  </si>
  <si>
    <t>1-01F212181699720517252558</t>
  </si>
  <si>
    <t>1-01FE021741720259858934</t>
  </si>
  <si>
    <t>1-01FE021741620259858934</t>
  </si>
  <si>
    <t>1-01F00213573720124952850</t>
  </si>
  <si>
    <t>1-01E001410820603974817</t>
  </si>
  <si>
    <t>1-01E001411420603974817</t>
  </si>
  <si>
    <t>1-01E001412520603974817</t>
  </si>
  <si>
    <t>1-01E001411320603974817</t>
  </si>
  <si>
    <t>1-01F001514020610059393</t>
  </si>
  <si>
    <t>1-01F212181914120517252558</t>
  </si>
  <si>
    <t>1-01E0014320612785130</t>
  </si>
  <si>
    <t>1-PLM330270517150</t>
  </si>
  <si>
    <t>001-12591</t>
  </si>
  <si>
    <t>1-01FF01456220610217762</t>
  </si>
  <si>
    <t>001-12592</t>
  </si>
  <si>
    <t>1-LIQLOG6611111111</t>
  </si>
  <si>
    <t>1-PLM330470517150</t>
  </si>
  <si>
    <t>001-12590</t>
  </si>
  <si>
    <t>1-PLM330570517150</t>
  </si>
  <si>
    <t>1-PLRFPLRF07146930934</t>
  </si>
  <si>
    <t>CFI.D08-08-</t>
  </si>
  <si>
    <t>1-PLRFPLRF07272566765</t>
  </si>
  <si>
    <t>1-PLRFPLRF07346371564</t>
  </si>
  <si>
    <t>1-PLRFPLRF07429266085</t>
  </si>
  <si>
    <t>1-PLRFPLRF07573195281</t>
  </si>
  <si>
    <t>1-PLRFPLRF07645882922</t>
  </si>
  <si>
    <t>1-PLRFPLRF07774990400</t>
  </si>
  <si>
    <t>1-PLRFPLRF07860554816</t>
  </si>
  <si>
    <t>1-PLRFPLRF07974842377</t>
  </si>
  <si>
    <t>1-PLRFPLRF071072378581</t>
  </si>
  <si>
    <t>1-PLRFPLRF071175846609</t>
  </si>
  <si>
    <t>1-PLRFPLRF071272725225</t>
  </si>
  <si>
    <t>1-PLRFPLRF071373894204</t>
  </si>
  <si>
    <t>1-PLRFPLRF071461047898</t>
  </si>
  <si>
    <t>1-01FA05180351620492092313</t>
  </si>
  <si>
    <t>001-12601</t>
  </si>
  <si>
    <t>1-01F0012676610431742069</t>
  </si>
  <si>
    <t>1-01E00150420610616675</t>
  </si>
  <si>
    <t>1-01F0021666920100192064</t>
  </si>
  <si>
    <t>1-01F003171920454186002</t>
  </si>
  <si>
    <t>1-01F003172020454186002</t>
  </si>
  <si>
    <t>1-01F003171820454186002</t>
  </si>
  <si>
    <t>1-01F003171720454186002</t>
  </si>
  <si>
    <t>1-01E00131110416031679</t>
  </si>
  <si>
    <t>1-01F0021154720602460143</t>
  </si>
  <si>
    <t>1-01E00131810416031679</t>
  </si>
  <si>
    <t>1-01E001528710425371652</t>
  </si>
  <si>
    <t>1-01E001528310425371652</t>
  </si>
  <si>
    <t>1-01E00154210439205666</t>
  </si>
  <si>
    <t>1-01E00174420498218831</t>
  </si>
  <si>
    <t>1-LIQOPE14411111111</t>
  </si>
  <si>
    <t>1-01FA01100520605533125</t>
  </si>
  <si>
    <t>1-01F005156320602751326</t>
  </si>
  <si>
    <t>1-01F0014955320371310160</t>
  </si>
  <si>
    <t>1-01E001413420603974817</t>
  </si>
  <si>
    <t>1-01F214215226320517252558</t>
  </si>
  <si>
    <t>1-01F212181831020517252558</t>
  </si>
  <si>
    <t>1-01F00213580620124952850</t>
  </si>
  <si>
    <t>1-01F00213584820124952850</t>
  </si>
  <si>
    <t>1-01FT01225720612112500</t>
  </si>
  <si>
    <t>1-01FT01226720612112500</t>
  </si>
  <si>
    <t>1-PLM330643691377</t>
  </si>
  <si>
    <t>1-01F2001646020517035964</t>
  </si>
  <si>
    <t>1-01E00175620603001461</t>
  </si>
  <si>
    <t>1-01F211243273320517252558</t>
  </si>
  <si>
    <t>1-01FE021733420259858934</t>
  </si>
  <si>
    <t>1-031259810460411195</t>
  </si>
  <si>
    <t>1-01F213183648820517252558</t>
  </si>
  <si>
    <t>1-01F211244378320517252558</t>
  </si>
  <si>
    <t>1-01F00213582920124952850</t>
  </si>
  <si>
    <t>1-01F00213583020124952850</t>
  </si>
  <si>
    <t>1-01F213183979120517252558</t>
  </si>
  <si>
    <t>1-01F212181943720517252558</t>
  </si>
  <si>
    <t>1-01F214215340420517252558</t>
  </si>
  <si>
    <t>1-01FA01100820605533125</t>
  </si>
  <si>
    <t>1-01F001792310413228722</t>
  </si>
  <si>
    <t>1-01F001792410413228722</t>
  </si>
  <si>
    <t>1-01F0023391420601292727</t>
  </si>
  <si>
    <t>1-01F0023391520601292727</t>
  </si>
  <si>
    <t>1-01F0021395910294164630</t>
  </si>
  <si>
    <t>1-01F0021397010294164630</t>
  </si>
  <si>
    <t>1-01F043630320601014956</t>
  </si>
  <si>
    <t>1-01FS04145320611135271</t>
  </si>
  <si>
    <t>1-01F001794010413228722</t>
  </si>
  <si>
    <t>1-01F0034602420608545591</t>
  </si>
  <si>
    <t>1-01E00159810211014194</t>
  </si>
  <si>
    <t>1-01E00135020606866861</t>
  </si>
  <si>
    <t>1-01F218166560220550372640</t>
  </si>
  <si>
    <t>1-01F602377587720550372640</t>
  </si>
  <si>
    <t>1-01F207118822820550372640</t>
  </si>
  <si>
    <t>1-01F604233236420550372640</t>
  </si>
  <si>
    <t>1-01F0064280120514148539</t>
  </si>
  <si>
    <t>1-01F209201684220550372640</t>
  </si>
  <si>
    <t>1-01F602380185220550372640</t>
  </si>
  <si>
    <t>1-01F3527702520100686814</t>
  </si>
  <si>
    <t>002-2419</t>
  </si>
  <si>
    <t>1-01F3527706120100686814</t>
  </si>
  <si>
    <t>002-2425</t>
  </si>
  <si>
    <t>1-GRGR07160945818</t>
  </si>
  <si>
    <t>1-GRGR07275560789</t>
  </si>
  <si>
    <t>1-GRGR07372169020</t>
  </si>
  <si>
    <t>1-GRGR07448298276</t>
  </si>
  <si>
    <t>1-GRGR07548164743</t>
  </si>
  <si>
    <t>1-GRGR07676140901</t>
  </si>
  <si>
    <t>1-GRGR07744162989</t>
  </si>
  <si>
    <t>1-GRGR07845286301</t>
  </si>
  <si>
    <t>1-GRGR07973444362</t>
  </si>
  <si>
    <t>1-GRGR071072458502</t>
  </si>
  <si>
    <t>1-GRGR071175424672</t>
  </si>
  <si>
    <t>1-GRGR071270198916</t>
  </si>
  <si>
    <t>1-GRGR071374600892</t>
  </si>
  <si>
    <t>1-GRGR071444468346</t>
  </si>
  <si>
    <t>1-GRGR071571334789</t>
  </si>
  <si>
    <t>1-GRGR071670666331</t>
  </si>
  <si>
    <t>1-GRGR071743814375</t>
  </si>
  <si>
    <t>1-GRGR071810736055631</t>
  </si>
  <si>
    <t>1-GRGR071945921913</t>
  </si>
  <si>
    <t>1-GRGR072072302392</t>
  </si>
  <si>
    <t>1-GRGR072180355193</t>
  </si>
  <si>
    <t>1-GRGR07221829028</t>
  </si>
  <si>
    <t>1-GRGR072372450429</t>
  </si>
  <si>
    <t>1-GRGR072448197510</t>
  </si>
  <si>
    <t>1-GRGR072547461440</t>
  </si>
  <si>
    <t>1-GRGR072678803424</t>
  </si>
  <si>
    <t>1-GRGR072772144092</t>
  </si>
  <si>
    <t>1-GRGR072872131384</t>
  </si>
  <si>
    <t>1-GRGR072976390500</t>
  </si>
  <si>
    <t>1-GRGR073044314304</t>
  </si>
  <si>
    <t>1-GRGR073147760988</t>
  </si>
  <si>
    <t>1-GRGR073224800480</t>
  </si>
  <si>
    <t>1-GRGR073348536654</t>
  </si>
  <si>
    <t>1-GRGR073472537561</t>
  </si>
  <si>
    <t>1-GRGR073575276411</t>
  </si>
  <si>
    <t>1-GRGR073673530159</t>
  </si>
  <si>
    <t>1-GRGR073746126507</t>
  </si>
  <si>
    <t>1-GRGR073873195103</t>
  </si>
  <si>
    <t>1-GRGR073947557239</t>
  </si>
  <si>
    <t>1-GRGR074072728100</t>
  </si>
  <si>
    <t>1-GRGR074171311214</t>
  </si>
  <si>
    <t>1-GRGR074271654750</t>
  </si>
  <si>
    <t>1-GRGR074372682665</t>
  </si>
  <si>
    <t>1-GRGR074448362717</t>
  </si>
  <si>
    <t>1-GRGR074580454870</t>
  </si>
  <si>
    <t>1-GRGR074660248415</t>
  </si>
  <si>
    <t>1-GRGR074777089939</t>
  </si>
  <si>
    <t>1-GRGR074873376012</t>
  </si>
  <si>
    <t>2-01E001171010297207330</t>
  </si>
  <si>
    <t>2-01E0013020614269309</t>
  </si>
  <si>
    <t>2-01F2001613620517035964</t>
  </si>
  <si>
    <t>2-01E00172120603001461</t>
  </si>
  <si>
    <t>2-01F001179120454029918</t>
  </si>
  <si>
    <t>2-01F553527620558053691</t>
  </si>
  <si>
    <t>2-PLM325072682665</t>
  </si>
  <si>
    <t>2-PLM324972450429</t>
  </si>
  <si>
    <t>2-01FA181726620508565934</t>
  </si>
  <si>
    <t>2-PLM324872169020</t>
  </si>
  <si>
    <t>2-PLM324770517150</t>
  </si>
  <si>
    <t>2-</t>
  </si>
  <si>
    <t>2-031437970517150</t>
  </si>
  <si>
    <t>2-02E0011810764319872</t>
  </si>
  <si>
    <t>2-01F212177489820517252558</t>
  </si>
  <si>
    <t>2-01F214210087420517252558</t>
  </si>
  <si>
    <t>2-01F212177570020517252558</t>
  </si>
  <si>
    <t>2-01F214210173420517252558</t>
  </si>
  <si>
    <t>2-01F213179643020517252558</t>
  </si>
  <si>
    <t>2-01F00213381320124952850</t>
  </si>
  <si>
    <t>2-01F20665168420550372640</t>
  </si>
  <si>
    <t>2-01F611317545320550372640</t>
  </si>
  <si>
    <t>2-01F0064194520514148539</t>
  </si>
  <si>
    <t>2-01F553531220558053691</t>
  </si>
  <si>
    <t>2-02E001130310450776578</t>
  </si>
  <si>
    <t>2-01E00125320602818161</t>
  </si>
  <si>
    <t>https://gytres-my.sharepoint.com/:b:/p/finanzas/EY-bdbvp5ktBs8H5T-mF1owBzpwhdeztKo9dVUcjDqAt1A?e=pYKcGi</t>
  </si>
  <si>
    <t>2-01F0131677820455823880</t>
  </si>
  <si>
    <t>2-01E001120613747096</t>
  </si>
  <si>
    <t>2-031438810420945511</t>
  </si>
  <si>
    <t>2-01E001361720456147781</t>
  </si>
  <si>
    <t>2-01F00149520602441165</t>
  </si>
  <si>
    <t>2-01F00149420602441165</t>
  </si>
  <si>
    <t>2-01FFF123020608587803</t>
  </si>
  <si>
    <t>2-14S10525760220331898008</t>
  </si>
  <si>
    <t>2-LIQCOM12272450429</t>
  </si>
  <si>
    <t>2-LIQCON148197510</t>
  </si>
  <si>
    <t>2-01F102694120419158462</t>
  </si>
  <si>
    <t>2-01F102694320419158462</t>
  </si>
  <si>
    <t>2-01F102694020419158462</t>
  </si>
  <si>
    <t>2-01F102694420419158462</t>
  </si>
  <si>
    <t>2-01F04046622820100210909</t>
  </si>
  <si>
    <t>2-01F102694520419158462</t>
  </si>
  <si>
    <t>2-01E00130210416031679</t>
  </si>
  <si>
    <t>2-03116410309622885</t>
  </si>
  <si>
    <t>2-01F313661520100055237</t>
  </si>
  <si>
    <t>2-01F313661620100055237</t>
  </si>
  <si>
    <t>2-01F313661720100055237</t>
  </si>
  <si>
    <t>2-01F313661920100055237</t>
  </si>
  <si>
    <t>2-01F313662020100055237</t>
  </si>
  <si>
    <t>2-01F313662120100055237</t>
  </si>
  <si>
    <t>2-01F313661820100055237</t>
  </si>
  <si>
    <t>2-01F213179835320517252558</t>
  </si>
  <si>
    <t>2-01F212177832920517252558</t>
  </si>
  <si>
    <t>2-01F214210566620517252558</t>
  </si>
  <si>
    <t>2-01F212177925120517252558</t>
  </si>
  <si>
    <t>2-01F214210648320517252558</t>
  </si>
  <si>
    <t>2-01F211239294320517252558</t>
  </si>
  <si>
    <t>2-01F214210733820517252558</t>
  </si>
  <si>
    <t>2-01F114108767520517252558</t>
  </si>
  <si>
    <t>2-01F212178058820517252558</t>
  </si>
  <si>
    <t>2-01F11199517220517252558</t>
  </si>
  <si>
    <t>2-01F213180108920517252558</t>
  </si>
  <si>
    <t>2-01F2001616320517035964</t>
  </si>
  <si>
    <t>2-01E001145810450776578</t>
  </si>
  <si>
    <t>2-01F213179417720517252558</t>
  </si>
  <si>
    <t>2-01F211238577820517252558</t>
  </si>
  <si>
    <t>2-01FE021685020259858934</t>
  </si>
  <si>
    <t>2-01F213179485820517252558</t>
  </si>
  <si>
    <t>2-01F212177490820517252558</t>
  </si>
  <si>
    <t>2-01FT01160920612112500</t>
  </si>
  <si>
    <t>2-01F00213395520124952850</t>
  </si>
  <si>
    <t>2-01FE013509820259858934</t>
  </si>
  <si>
    <t>2-01F0011868810705628331</t>
  </si>
  <si>
    <t>2-01E0014120614269309</t>
  </si>
  <si>
    <t>2-01E00154220611396121</t>
  </si>
  <si>
    <t>2-01F002360620602593593</t>
  </si>
  <si>
    <t>2-01E001329210402383548</t>
  </si>
  <si>
    <t>2-031252610449376124</t>
  </si>
  <si>
    <t>2-03258910434937391</t>
  </si>
  <si>
    <t>2-01F0017139620497914885</t>
  </si>
  <si>
    <t>2-01FE01219020600725417</t>
  </si>
  <si>
    <t>2-01F0016780820453904971</t>
  </si>
  <si>
    <t>2-01F0034434120608545591</t>
  </si>
  <si>
    <t>2-LIQOPE13272537561</t>
  </si>
  <si>
    <t>2-01E0016020606109963</t>
  </si>
  <si>
    <t>2-01E00141620609580292</t>
  </si>
  <si>
    <t>2-01E0017979920603219377</t>
  </si>
  <si>
    <t>2-03116810309622885</t>
  </si>
  <si>
    <t>2-01F00149920602441165</t>
  </si>
  <si>
    <t>2-01F00150020602441165</t>
  </si>
  <si>
    <t>2-01F102694620419158462</t>
  </si>
  <si>
    <t>2-01F003171020454186002</t>
  </si>
  <si>
    <t>2-01F0021639120100192064</t>
  </si>
  <si>
    <t>2-01F0021639820100192064</t>
  </si>
  <si>
    <t>2-01F0021642220100192064</t>
  </si>
  <si>
    <t>2-01F0021635920100192064</t>
  </si>
  <si>
    <t>2-01F0021638320100192064</t>
  </si>
  <si>
    <t>2-01F0021635820100192064</t>
  </si>
  <si>
    <t>2-01F80937839520100210909</t>
  </si>
  <si>
    <t>2-01F213179413120517252558</t>
  </si>
  <si>
    <t>2-01F211238557920517252558</t>
  </si>
  <si>
    <t>2-01F212177481420517252558</t>
  </si>
  <si>
    <t>2-01FE021686420259858934</t>
  </si>
  <si>
    <t>2-01FE021686220259858934</t>
  </si>
  <si>
    <t>2-SD2477711111111</t>
  </si>
  <si>
    <t>2-01F214210268420517252558</t>
  </si>
  <si>
    <t>2-01F212177646920517252558</t>
  </si>
  <si>
    <t>2-01F00213376720124952850</t>
  </si>
  <si>
    <t>2-01F0011600610251876211</t>
  </si>
  <si>
    <t>2-SD2480811111111</t>
  </si>
  <si>
    <t>2-SD2480911111111</t>
  </si>
  <si>
    <t>2-01F00213388220124952850</t>
  </si>
  <si>
    <t>2-01FE021691020259858934</t>
  </si>
  <si>
    <t>2-01FN0192171120550033519</t>
  </si>
  <si>
    <t>2-01FH0177248520550033519</t>
  </si>
  <si>
    <t>2-01FT0172533620550033519</t>
  </si>
  <si>
    <t>2-01F214210574020517252558</t>
  </si>
  <si>
    <t>2-01FE013509120124952850</t>
  </si>
  <si>
    <t>2-01F00213396520124952850</t>
  </si>
  <si>
    <t>2-01F00213396420124952850</t>
  </si>
  <si>
    <t>2-01F00213396320124952850</t>
  </si>
  <si>
    <t>2-SD2481811111111</t>
  </si>
  <si>
    <t>2-SD2482011111111</t>
  </si>
  <si>
    <t>2-01F0135336720601584001</t>
  </si>
  <si>
    <t>2-01F212177988520517252558</t>
  </si>
  <si>
    <t>2-01F214210647920517252558</t>
  </si>
  <si>
    <t>2-01F00213397120124952850</t>
  </si>
  <si>
    <t>2-01FE021693320259858934</t>
  </si>
  <si>
    <t>2-01F212178070020517252558</t>
  </si>
  <si>
    <t>2-01F213180045420517252558</t>
  </si>
  <si>
    <t>2-01F211239456720517252558</t>
  </si>
  <si>
    <t>2-01F213180105620517252558</t>
  </si>
  <si>
    <t>2-01F00213403920124952850</t>
  </si>
  <si>
    <t>2-PLM325572682665</t>
  </si>
  <si>
    <t>2-01F553533820558053691</t>
  </si>
  <si>
    <t>2-PLM325672450429</t>
  </si>
  <si>
    <t>2-01F2001570820517035964</t>
  </si>
  <si>
    <t>2-01F2001617920517035964</t>
  </si>
  <si>
    <t>2-01F0012020612973530</t>
  </si>
  <si>
    <t>2-0318010460064592</t>
  </si>
  <si>
    <t>2-033798310409596865</t>
  </si>
  <si>
    <t>2-01F228243540420550372640</t>
  </si>
  <si>
    <t>2-01F603304944420550372640</t>
  </si>
  <si>
    <t>2-01F209198772220550372640</t>
  </si>
  <si>
    <t>2-01F602375862620550372640</t>
  </si>
  <si>
    <t>2-01F20665363220550372640</t>
  </si>
  <si>
    <t>2-01F611318060220550372640</t>
  </si>
  <si>
    <t>2-01F0064207320514148539</t>
  </si>
  <si>
    <t>2-01E001402320603974817</t>
  </si>
  <si>
    <t>2-01F211238651420517252558</t>
  </si>
  <si>
    <t>2-01F214210088020517252558</t>
  </si>
  <si>
    <t>2-01F211238869720517252558</t>
  </si>
  <si>
    <t>2-01F213179625520517252558</t>
  </si>
  <si>
    <t>2-01F214210268520517252558</t>
  </si>
  <si>
    <t>2-01F00213392320124952850</t>
  </si>
  <si>
    <t>2-01F00213399920124952850</t>
  </si>
  <si>
    <t>2-01F00213400120124952850</t>
  </si>
  <si>
    <t>2-01F00213400220124952850</t>
  </si>
  <si>
    <t>2-01E001401920603974817</t>
  </si>
  <si>
    <t>2-01E001401220603974817</t>
  </si>
  <si>
    <t>2-01F003170920454186002</t>
  </si>
  <si>
    <t>2-01E00146220609368773</t>
  </si>
  <si>
    <t>2-LIQOPE13544314304</t>
  </si>
  <si>
    <t>2-LIQOPE13444314304</t>
  </si>
  <si>
    <t>2-LIQGH4976390500</t>
  </si>
  <si>
    <t>2-01E0014410410687491</t>
  </si>
  <si>
    <t>2-01E00181220602075177</t>
  </si>
  <si>
    <t>2-01E0014510410687491</t>
  </si>
  <si>
    <t>2-01F0011708420609629739</t>
  </si>
  <si>
    <t>2-01E0011020612108651</t>
  </si>
  <si>
    <t>2-01E001508310425371652</t>
  </si>
  <si>
    <t>2-01E0013310410162551</t>
  </si>
  <si>
    <t>2-OC126120121393736</t>
  </si>
  <si>
    <t>2-01E001400720603974817</t>
  </si>
  <si>
    <t>2-01E001401620603974817</t>
  </si>
  <si>
    <t>2-LIQLOG6570517150</t>
  </si>
  <si>
    <t>2-01F2001619420517035964</t>
  </si>
  <si>
    <t>2-01F10511745120602819834</t>
  </si>
  <si>
    <t>2-01F002467020434848262</t>
  </si>
  <si>
    <t>2-01F135817620602978274</t>
  </si>
  <si>
    <t>2-01F1361072620602978274</t>
  </si>
  <si>
    <t>2-01F1361099620602978274</t>
  </si>
  <si>
    <t>2-01F135833620602978274</t>
  </si>
  <si>
    <t>2-0312671310426317511</t>
  </si>
  <si>
    <t>2-01F214211091420517252558</t>
  </si>
  <si>
    <t>2-01F212178319420517252558</t>
  </si>
  <si>
    <t>2-01F00213412820124952850</t>
  </si>
  <si>
    <t>2-01F213180425620517252558</t>
  </si>
  <si>
    <t>2-01F212178439320517252558</t>
  </si>
  <si>
    <t>2-01F0011873110705628331</t>
  </si>
  <si>
    <t>2-01F313662320100055237</t>
  </si>
  <si>
    <t>2-01F313662420100055237</t>
  </si>
  <si>
    <t>2-01F313662520100055237</t>
  </si>
  <si>
    <t>2-01F313662620100055237</t>
  </si>
  <si>
    <t>2-01FA2190320538593053</t>
  </si>
  <si>
    <t>2-01F102694920419158462</t>
  </si>
  <si>
    <t>2-LIQGER1344468346</t>
  </si>
  <si>
    <t>2-01F002468620434848262</t>
  </si>
  <si>
    <t>2-PLM325872537561</t>
  </si>
  <si>
    <t>2-PLM325972537561</t>
  </si>
  <si>
    <t>2-PLM325744468346</t>
  </si>
  <si>
    <t>2-LIQOPE13672537561</t>
  </si>
  <si>
    <t>2-01F00616781720375361991</t>
  </si>
  <si>
    <t>2-01E0016120614269309</t>
  </si>
  <si>
    <t>2-01E0011210736055631</t>
  </si>
  <si>
    <t>2-01E001403520603974817</t>
  </si>
  <si>
    <t>2-01F80938104320454073143</t>
  </si>
  <si>
    <t>2-01F0022025620602810497</t>
  </si>
  <si>
    <t>2-PLM326072537561</t>
  </si>
  <si>
    <t>2-01F212278557520517252558</t>
  </si>
  <si>
    <t>2-01F214211298320517252558</t>
  </si>
  <si>
    <t>2-01FE021699820259858934</t>
  </si>
  <si>
    <t>2-01FE013516620259858934</t>
  </si>
  <si>
    <t>2-01E001237920609764261</t>
  </si>
  <si>
    <t>2-01F213180546420517252558</t>
  </si>
  <si>
    <t>2-01F211239958420517252558</t>
  </si>
  <si>
    <t>2-01F213180642620517252558</t>
  </si>
  <si>
    <t>2-01F212178651620517252558</t>
  </si>
  <si>
    <t>2-01FE021701220259858934</t>
  </si>
  <si>
    <t>2-01F00213432420124952850</t>
  </si>
  <si>
    <t>2-01FE021702520259858934</t>
  </si>
  <si>
    <t>2-01F214211534320517252558</t>
  </si>
  <si>
    <t>2-01F212178735720517252558</t>
  </si>
  <si>
    <t>2-01E001237820609764261</t>
  </si>
  <si>
    <t>2-01F213180348320517252558</t>
  </si>
  <si>
    <t>2-01F211239728020517252558</t>
  </si>
  <si>
    <t>2-01F211239850920517252558</t>
  </si>
  <si>
    <t>2-01F214211174120517252558</t>
  </si>
  <si>
    <t>2-01F00213417320124952850</t>
  </si>
  <si>
    <t>2-01F00213420520124952850</t>
  </si>
  <si>
    <t>2-01F00213422220124952850</t>
  </si>
  <si>
    <t>2-01F114109126820517252558</t>
  </si>
  <si>
    <t>2-01F214211293120517252558</t>
  </si>
  <si>
    <t>2-01F11199830120517252558</t>
  </si>
  <si>
    <t>2-01F211239952020517252558</t>
  </si>
  <si>
    <t>2-01F114109254620517252558</t>
  </si>
  <si>
    <t>2-01F11199956720517252558</t>
  </si>
  <si>
    <t>2-01F213180746220517252558</t>
  </si>
  <si>
    <t>2-01F0011797920454058187</t>
  </si>
  <si>
    <t>2-01F0011797820454058187</t>
  </si>
  <si>
    <t>2-PLM326170517150</t>
  </si>
  <si>
    <t>2-01F39941520515659324</t>
  </si>
  <si>
    <t>2-01F212177370620517252558</t>
  </si>
  <si>
    <t>2-01F11199156920517252558</t>
  </si>
  <si>
    <t>2-01F114108355620517252558</t>
  </si>
  <si>
    <t>2-01F213179412720517252558</t>
  </si>
  <si>
    <t>2-01F212178537320517252558</t>
  </si>
  <si>
    <t>2-01F211240099620517252558</t>
  </si>
  <si>
    <t>2-01F213180644620517252558</t>
  </si>
  <si>
    <t>2-01F00213400420124952850</t>
  </si>
  <si>
    <t>2-SD2498211111111</t>
  </si>
  <si>
    <t>2-PLM326270517150</t>
  </si>
  <si>
    <t>2-01FA05175979420492092313</t>
  </si>
  <si>
    <t>2-PLM326343691377</t>
  </si>
  <si>
    <t>2-01F0011670910295259634</t>
  </si>
  <si>
    <t>2-LIQOPE13772537561</t>
  </si>
  <si>
    <t>2-01E001946720611525568</t>
  </si>
  <si>
    <t>2-01E00132720609908492</t>
  </si>
  <si>
    <t>2-01E00132820609908492</t>
  </si>
  <si>
    <t>2-01E001143920604304831</t>
  </si>
  <si>
    <t>2-01E001144020604304831</t>
  </si>
  <si>
    <t>2-01F313664520100055237</t>
  </si>
  <si>
    <t>2-01F313664420100055237</t>
  </si>
  <si>
    <t>2-01F313664720100055237</t>
  </si>
  <si>
    <t>2-01F313664620100055237</t>
  </si>
  <si>
    <t>2-01F313664820100055237</t>
  </si>
  <si>
    <t>2-01F313664320100055237</t>
  </si>
  <si>
    <t>2-01F003171420454186002</t>
  </si>
  <si>
    <t>2-01F003171320454186002</t>
  </si>
  <si>
    <t>2-01F003171220454186002</t>
  </si>
  <si>
    <t>2-01F003171120454186002</t>
  </si>
  <si>
    <t>2-01F0021647020100192064</t>
  </si>
  <si>
    <t>2-01F0021645420100192064</t>
  </si>
  <si>
    <t>2-01F0021644220100192064</t>
  </si>
  <si>
    <t>2-01F00263020454186002</t>
  </si>
  <si>
    <t>2-01F207117738220550372640</t>
  </si>
  <si>
    <t>2-01F602376370620550372640</t>
  </si>
  <si>
    <t>2-01F20665484220550372640</t>
  </si>
  <si>
    <t>2-01F604231215220550372640</t>
  </si>
  <si>
    <t>2-01F001682320604947520</t>
  </si>
  <si>
    <t>2-01E001237020609764261</t>
  </si>
  <si>
    <t>2-01E001404720603974817</t>
  </si>
  <si>
    <t>2-01E001403620603974817</t>
  </si>
  <si>
    <t>2-01E001403920603974817</t>
  </si>
  <si>
    <t>2-01E001404620603974817</t>
  </si>
  <si>
    <t>2-01E001404520603974817</t>
  </si>
  <si>
    <t>2-01F211239377620517252558</t>
  </si>
  <si>
    <t>2-01F11248747720517252558</t>
  </si>
  <si>
    <t>2-01F114108785120517252558</t>
  </si>
  <si>
    <t>2-01F0011792320454058187</t>
  </si>
  <si>
    <t>2-01F0011792420454058187</t>
  </si>
  <si>
    <t>2-01F211240147820517252558</t>
  </si>
  <si>
    <t>2-01FE021705020259858934</t>
  </si>
  <si>
    <t>2-01FE021707620259858934</t>
  </si>
  <si>
    <t>2-01FE021709020259858934</t>
  </si>
  <si>
    <t>2-LIQGH5076390500</t>
  </si>
  <si>
    <t>2-LIQCOM12410489531963</t>
  </si>
  <si>
    <t>2-0318510704693015</t>
  </si>
  <si>
    <t>2-01F0021650120100192064</t>
  </si>
  <si>
    <t>2-01F2001620120517035964</t>
  </si>
  <si>
    <t>2-01F0021648020100192064</t>
  </si>
  <si>
    <t>2-01F0021650020100192064</t>
  </si>
  <si>
    <t>2-01F2001620920517035964</t>
  </si>
  <si>
    <t>2-01F0021647620100192064</t>
  </si>
  <si>
    <t>2-01F1001143420517035964</t>
  </si>
  <si>
    <t>2-01FE021706720259858934</t>
  </si>
  <si>
    <t>2-01FE021706620259858934</t>
  </si>
  <si>
    <t>2-01E00148520498380931</t>
  </si>
  <si>
    <t>2-01F001153420610760008</t>
  </si>
  <si>
    <t>2-01F102695120419158462</t>
  </si>
  <si>
    <t>2-01F102695020419158462</t>
  </si>
  <si>
    <t>2-01F003171520454186002</t>
  </si>
  <si>
    <t>2-LIQGH4711111111</t>
  </si>
  <si>
    <t>2-01F553539120558053691</t>
  </si>
  <si>
    <t>2-PLM326473195103</t>
  </si>
  <si>
    <t>2-PLM326572302392</t>
  </si>
  <si>
    <t>2-01E00187720605447814</t>
  </si>
  <si>
    <t>2-LIQCOM125-</t>
  </si>
  <si>
    <t>2-01E0013410410162551</t>
  </si>
  <si>
    <t>2-01E0011510736055631</t>
  </si>
  <si>
    <t>2-01E00114110489531963</t>
  </si>
  <si>
    <t>2-01E0015010410687491</t>
  </si>
  <si>
    <t>2-01F001698120604947520</t>
  </si>
  <si>
    <t>2-01FE021715220259858934</t>
  </si>
  <si>
    <t>2-01FE021715320259858934</t>
  </si>
  <si>
    <t>2-03118710309622885</t>
  </si>
  <si>
    <t>2-01E0011310736055631</t>
  </si>
  <si>
    <t>2-LIQSTI1576310875</t>
  </si>
  <si>
    <t>2-01F0021653420100192064</t>
  </si>
  <si>
    <t>2-01F0021653220100192064</t>
  </si>
  <si>
    <t>2-01F0021653120100192064</t>
  </si>
  <si>
    <t>2-01E001134220539387104</t>
  </si>
  <si>
    <t>2-01F102696120419158462</t>
  </si>
  <si>
    <t>2-01F102696220419158462</t>
  </si>
  <si>
    <t>2-01F102695720419158462</t>
  </si>
  <si>
    <t>2-01F2001629820517035964</t>
  </si>
  <si>
    <t>2-01FA05168357020492092313</t>
  </si>
  <si>
    <t>2-PLM326670517150</t>
  </si>
  <si>
    <t>2-PLM326910736055631</t>
  </si>
  <si>
    <t>2-PLM327010736055631</t>
  </si>
  <si>
    <t>2-PLM327110736055631</t>
  </si>
  <si>
    <t>2-PLM327210736055631</t>
  </si>
  <si>
    <t>2-PLM327310736055631</t>
  </si>
  <si>
    <t>2-PLM327410736055631</t>
  </si>
  <si>
    <t>2-PLM327510736055631</t>
  </si>
  <si>
    <t>2-PLM327610736055631</t>
  </si>
  <si>
    <t>2-PLM327710736055631</t>
  </si>
  <si>
    <t>2-PLM327810736055631</t>
  </si>
  <si>
    <t>2-PLM327910736055631</t>
  </si>
  <si>
    <t>2-PLM328010736055631</t>
  </si>
  <si>
    <t>2-PLM328110736055631</t>
  </si>
  <si>
    <t>2-PLM328272204134</t>
  </si>
  <si>
    <t>2-PLM328376390500</t>
  </si>
  <si>
    <t>2-01E0011410736055631</t>
  </si>
  <si>
    <t>2-01E00122110440377497</t>
  </si>
  <si>
    <t>2-01E001405520603974817</t>
  </si>
  <si>
    <t>2-01E0011610736055631</t>
  </si>
  <si>
    <t>2-01F313666420100055237</t>
  </si>
  <si>
    <t>2-01F313666120100055237</t>
  </si>
  <si>
    <t>2-01F313666220100055237</t>
  </si>
  <si>
    <t>2-01F313666720100055237</t>
  </si>
  <si>
    <t>2-01F313666620100055237</t>
  </si>
  <si>
    <t>2-01F313666320100055237</t>
  </si>
  <si>
    <t>2-01F313666520100055237</t>
  </si>
  <si>
    <t>2-PLM328470517150</t>
  </si>
  <si>
    <t>2-PLM328572169020</t>
  </si>
  <si>
    <t>2-01F0021656620100192064</t>
  </si>
  <si>
    <t>2-01F0021656720100192064</t>
  </si>
  <si>
    <t>2-01E00189620605447814</t>
  </si>
  <si>
    <t>2-01F86415056620127765279</t>
  </si>
  <si>
    <t>2-01F86414967520127765279</t>
  </si>
  <si>
    <t>2-01F86717111120127765279</t>
  </si>
  <si>
    <t>2-01F86717109320127765279</t>
  </si>
  <si>
    <t>2-01F86517605020127765279</t>
  </si>
  <si>
    <t>2-01F86517362620127765279</t>
  </si>
  <si>
    <t>2-01F86517360520127765279</t>
  </si>
  <si>
    <t>2-01F86717347920127765279</t>
  </si>
  <si>
    <t>2-01F0012081720302891452</t>
  </si>
  <si>
    <t>2-01E00147820609368773</t>
  </si>
  <si>
    <t>2-01F80938603020100210909</t>
  </si>
  <si>
    <t>2-01E0014815609125303</t>
  </si>
  <si>
    <t>2-01E0014915609125303</t>
  </si>
  <si>
    <t>https://gytres-my.sharepoint.com/:b:/p/finanzas/ERNL0SwH4vVEsncscistbjwBtLX7lnAVqfcIKVS4dMsREw?e=PIMUSP</t>
  </si>
  <si>
    <t>2-01E00118220606259116</t>
  </si>
  <si>
    <t>2-01F04053694020601978572</t>
  </si>
  <si>
    <t>2-01F04068718720601978572</t>
  </si>
  <si>
    <t>2-01F050183263320332970411</t>
  </si>
  <si>
    <t>2-01F212180330120517252558</t>
  </si>
  <si>
    <t>2-01F213182376620517252558</t>
  </si>
  <si>
    <t>2-01F5491412220558053691</t>
  </si>
  <si>
    <t>2-01F211241895320517252558</t>
  </si>
  <si>
    <t>2-01F214213060820517252558</t>
  </si>
  <si>
    <t>2-01FE021718020259858934</t>
  </si>
  <si>
    <t>2-0322810296171315</t>
  </si>
  <si>
    <t>2-PLM328672728100</t>
  </si>
  <si>
    <t>2-LIQSTI1676310875</t>
  </si>
  <si>
    <t>2-01F211239378820517252558</t>
  </si>
  <si>
    <t>2-01F214210745120517252558</t>
  </si>
  <si>
    <t>2-01F211239459120517252558</t>
  </si>
  <si>
    <t>2-01F214210823520517252558</t>
  </si>
  <si>
    <t>2-01F211239717620517252558</t>
  </si>
  <si>
    <t>2-01F213180325320517252558</t>
  </si>
  <si>
    <t>2-01F211239959220517252558</t>
  </si>
  <si>
    <t>2-01FG0163420320550033519</t>
  </si>
  <si>
    <t>2-01F204291627720511465061</t>
  </si>
  <si>
    <t>2-01F603305968520550372640</t>
  </si>
  <si>
    <t>2-01F226127165120550372640</t>
  </si>
  <si>
    <t>2-01F102308534520511465061</t>
  </si>
  <si>
    <t>2-01F301255161520511465061</t>
  </si>
  <si>
    <t>2-12A3NA2P32502896020503503639</t>
  </si>
  <si>
    <t>2-12A3YA1P32504144720503503639</t>
  </si>
  <si>
    <t>2-12A3AT1P32503671220503503639</t>
  </si>
  <si>
    <t>2-01FA0280526320550033519</t>
  </si>
  <si>
    <t>2-01F214211940520517252558</t>
  </si>
  <si>
    <t>2-01F211240948520517252558</t>
  </si>
  <si>
    <t>2-01F213181310120517252558</t>
  </si>
  <si>
    <t>2-01F211241069220517252558</t>
  </si>
  <si>
    <t>2-01F213181429620517252558</t>
  </si>
  <si>
    <t>2-01F5211241158520517252558</t>
  </si>
  <si>
    <t>2-01F214212329820517252558</t>
  </si>
  <si>
    <t>2-01F214212925220517252558</t>
  </si>
  <si>
    <t>2-01F211241774320517252558</t>
  </si>
  <si>
    <t>2-01F0021270120606567856</t>
  </si>
  <si>
    <t>2-01F001158410218062186</t>
  </si>
  <si>
    <t>2-01FE021710320259858934</t>
  </si>
  <si>
    <t>2-0320049910438189560</t>
  </si>
  <si>
    <t>2-SD2492211111111</t>
  </si>
  <si>
    <t>2-SD2492311111111</t>
  </si>
  <si>
    <t>2-SD2492411111111</t>
  </si>
  <si>
    <t>2-SD2509111111111</t>
  </si>
  <si>
    <t>2-SD2493011111111</t>
  </si>
  <si>
    <t>2-SD2494711111111</t>
  </si>
  <si>
    <t>2-SD2494811111111</t>
  </si>
  <si>
    <t>2-0316066710154270642</t>
  </si>
  <si>
    <t>2-SD2495311111111</t>
  </si>
  <si>
    <t>2-SD2495411111111</t>
  </si>
  <si>
    <t>2-SD2495511111111</t>
  </si>
  <si>
    <t>2-SD2495611111111</t>
  </si>
  <si>
    <t>2-SD2495711111111</t>
  </si>
  <si>
    <t>2-SD2495811111111</t>
  </si>
  <si>
    <t>2-SD2496611111111</t>
  </si>
  <si>
    <t>2-SD2496711111111</t>
  </si>
  <si>
    <t>2-01F0016189420552302932</t>
  </si>
  <si>
    <t>2-SD2498311111111</t>
  </si>
  <si>
    <t>2-SD2498611111111</t>
  </si>
  <si>
    <t>2-SD2509211111111</t>
  </si>
  <si>
    <t>2-031101810773806239</t>
  </si>
  <si>
    <t>2-01E001240120609764261</t>
  </si>
  <si>
    <t>2-01E001241920609764261</t>
  </si>
  <si>
    <t>2-01E001242020609764261</t>
  </si>
  <si>
    <t>2-01F211240574120517252558</t>
  </si>
  <si>
    <t>2-01F213181031320517252558</t>
  </si>
  <si>
    <t>2-01FE021705220259858934</t>
  </si>
  <si>
    <t>2-01F001699320604947520</t>
  </si>
  <si>
    <t>2-01F313670820100055237</t>
  </si>
  <si>
    <t>2-01F313670920100055237</t>
  </si>
  <si>
    <t>2-01F313670620100055237</t>
  </si>
  <si>
    <t>2-01F313670720100055237</t>
  </si>
  <si>
    <t>2-01F313670520100055237</t>
  </si>
  <si>
    <t>2-01F003171620454186002</t>
  </si>
  <si>
    <t>2-PLM328770517150</t>
  </si>
  <si>
    <t>2-01E001238420609764261</t>
  </si>
  <si>
    <t>2-01E001408120603974817</t>
  </si>
  <si>
    <t>2-01E001405820603974817</t>
  </si>
  <si>
    <t>2-01E001408320603974817</t>
  </si>
  <si>
    <t>2-01F002182220429640939</t>
  </si>
  <si>
    <t>2-01F313671020100055237</t>
  </si>
  <si>
    <t>2-01FE013531120259858934</t>
  </si>
  <si>
    <t>2-PLM328844468346</t>
  </si>
  <si>
    <t>2-LIQSTI1711111111</t>
  </si>
  <si>
    <t>2-PLM328944468346</t>
  </si>
  <si>
    <t>2-01E001221220600967291</t>
  </si>
  <si>
    <t>2-01E001446520558275082</t>
  </si>
  <si>
    <t>2-LIQOPE14011111111</t>
  </si>
  <si>
    <t>2-LIQOPE14211111111</t>
  </si>
  <si>
    <t>2-01F211241622420517252558</t>
  </si>
  <si>
    <t>2-01F213181828620517252558</t>
  </si>
  <si>
    <t>2-01FFF125520608587803</t>
  </si>
  <si>
    <t>2-14S0013175746120100188628</t>
  </si>
  <si>
    <t>2-14S0013175740120100188628</t>
  </si>
  <si>
    <t>2-01F002183320429640939</t>
  </si>
  <si>
    <t>2-01E00153510295492908</t>
  </si>
  <si>
    <t>2-LIQOPE13911111111</t>
  </si>
  <si>
    <t>2-LIQOPE13820609764261</t>
  </si>
  <si>
    <t>2-01F002184320429640939</t>
  </si>
  <si>
    <t>2-LIQCOM12610736055631</t>
  </si>
  <si>
    <t>2-01F1522712420413666130</t>
  </si>
  <si>
    <t>2-02E0013610446328129</t>
  </si>
  <si>
    <t>2-02E0013210446328129</t>
  </si>
  <si>
    <t>2-02E0013510446328129</t>
  </si>
  <si>
    <t>2-02E0013410446328129</t>
  </si>
  <si>
    <t>2-01F2001634020517035964</t>
  </si>
  <si>
    <t>2-01F2001634420517035964</t>
  </si>
  <si>
    <t>2-01F2001632120517035964</t>
  </si>
  <si>
    <t>2-01F0014333320514464881</t>
  </si>
  <si>
    <t>2-01F001855520498041567</t>
  </si>
  <si>
    <t>2-01F00213445020124952850</t>
  </si>
  <si>
    <t>2-01F212179121620517252558</t>
  </si>
  <si>
    <t>2-01F213181127020517252558</t>
  </si>
  <si>
    <t>2-01FE021707220259858934</t>
  </si>
  <si>
    <t>2-01F212179324320517252558</t>
  </si>
  <si>
    <t>2-01F213181427420517252558</t>
  </si>
  <si>
    <t>2-01F212179423820517252558</t>
  </si>
  <si>
    <t>2-01F00213485220124952850</t>
  </si>
  <si>
    <t>2-01F00213481420124952850</t>
  </si>
  <si>
    <t>2-01F114110070520517252558</t>
  </si>
  <si>
    <t>2-01F214212927220517252558</t>
  </si>
  <si>
    <t>2-01F212179885520517252558</t>
  </si>
  <si>
    <t>2-01F11249287120517252558</t>
  </si>
  <si>
    <t>2-01F213182017920517252558</t>
  </si>
  <si>
    <t>2-01F212179984920517252558</t>
  </si>
  <si>
    <t>2-01FE021717120259858934</t>
  </si>
  <si>
    <t>2-01F213182278720517252558</t>
  </si>
  <si>
    <t>2-01F211242454220517252558</t>
  </si>
  <si>
    <t>2-01F213182463620517252558</t>
  </si>
  <si>
    <t>2-01F212180492020517252558</t>
  </si>
  <si>
    <t>2-01F214213684320517252558</t>
  </si>
  <si>
    <t>2-01F0011719720602484344</t>
  </si>
  <si>
    <t>2-01F0011723520602484344</t>
  </si>
  <si>
    <t>2-01F00130720600910010</t>
  </si>
  <si>
    <t>2-01FE02 1715620259858934</t>
  </si>
  <si>
    <t>2-01FE021716520259858934</t>
  </si>
  <si>
    <t>2-01F212179999620517252558</t>
  </si>
  <si>
    <t>2-01F214213305420517252558</t>
  </si>
  <si>
    <t>2-01F211242267020517252558</t>
  </si>
  <si>
    <t>2-01F214213410520517252558</t>
  </si>
  <si>
    <t>2-01F211242775420517252558</t>
  </si>
  <si>
    <t>2-01F213182878020517252558</t>
  </si>
  <si>
    <t>2-01E001120613525093</t>
  </si>
  <si>
    <t>2-01F0021647420100192064</t>
  </si>
  <si>
    <t>2-01F0021647520100192064</t>
  </si>
  <si>
    <t>2-01E00168420608686747</t>
  </si>
  <si>
    <t>2-01E0015510410687491</t>
  </si>
  <si>
    <t>2-01F001785110413228722</t>
  </si>
  <si>
    <t>2-0311142710429073796</t>
  </si>
  <si>
    <t>2-01F001105972820265681299</t>
  </si>
  <si>
    <t>2-01F00411884220546153372</t>
  </si>
  <si>
    <t>2-01F3533503420100686814</t>
  </si>
  <si>
    <t>2-0311519410431647287</t>
  </si>
  <si>
    <t>2-SD002-239011111111</t>
  </si>
  <si>
    <t>2-01F3533505320100686814</t>
  </si>
  <si>
    <t>2-01F00411926220546153372</t>
  </si>
  <si>
    <t>2-01F3527692320100686814</t>
  </si>
  <si>
    <t>2-01F00411982320546153372</t>
  </si>
  <si>
    <t>2-01F3527696620100686814</t>
  </si>
  <si>
    <t>2-01F3527700320100686814</t>
  </si>
  <si>
    <t>2-PLM329076390500</t>
  </si>
  <si>
    <t>2-03122010709491461</t>
  </si>
  <si>
    <t>2-14S5AA7225738720100017491</t>
  </si>
  <si>
    <t>2-01F1809198420467534026</t>
  </si>
  <si>
    <t>2-01E00121110801606542</t>
  </si>
  <si>
    <t>2-LIQCOM12611111111</t>
  </si>
  <si>
    <t>2-PLM329148536654</t>
  </si>
  <si>
    <t>2-PLM329248536654</t>
  </si>
  <si>
    <t>2-PLM329348536654</t>
  </si>
  <si>
    <t>2-PLM329448536654</t>
  </si>
  <si>
    <t>2-PLM329548536654</t>
  </si>
  <si>
    <t>2-PLM329648536654</t>
  </si>
  <si>
    <t>2-PLM329748536654</t>
  </si>
  <si>
    <t>2-01FE021723420259858934</t>
  </si>
  <si>
    <t>2-LIQSTI1811111111</t>
  </si>
  <si>
    <t>2-01F102695820419158462</t>
  </si>
  <si>
    <t>2-01F102696020419158462</t>
  </si>
  <si>
    <t>2-01F102695920419158462</t>
  </si>
  <si>
    <t>2-01E00168220608686747</t>
  </si>
  <si>
    <t>2-01E0015310410687491</t>
  </si>
  <si>
    <t>2-LIQCOM12710405211179</t>
  </si>
  <si>
    <t>2-PLM329870517150</t>
  </si>
  <si>
    <t>2-01E001251620601369622</t>
  </si>
  <si>
    <t>2-01FN013426191920100047218</t>
  </si>
  <si>
    <t>2-01FN013429363620100047218</t>
  </si>
  <si>
    <t>2-01FN013431224520100047218</t>
  </si>
  <si>
    <t>2-01FN013431226620100047218</t>
  </si>
  <si>
    <t>2-01FN013434866120100047218</t>
  </si>
  <si>
    <t>2-01FN013436485120100047218</t>
  </si>
  <si>
    <t>2-01FN013441250520100047218</t>
  </si>
  <si>
    <t>2-01FN013449174120100047218</t>
  </si>
  <si>
    <t>2-01FN013449836120100047218</t>
  </si>
  <si>
    <t>2-01FN013451843820100047218</t>
  </si>
  <si>
    <t>2-01FN013454533920100047218</t>
  </si>
  <si>
    <t>2-01FN013467209220100047218</t>
  </si>
  <si>
    <t>2-01FN013497561520100047218</t>
  </si>
  <si>
    <t>2-01FN013505536220100047218</t>
  </si>
  <si>
    <t>2-01FN013520337220100047218</t>
  </si>
  <si>
    <t>2-01FN013523156320100047218</t>
  </si>
  <si>
    <t>2-01FE01242610620100047218</t>
  </si>
  <si>
    <t>2-01FI011610684620100047218</t>
  </si>
  <si>
    <t>2-01FT01181520612112500</t>
  </si>
  <si>
    <t>2-01FT01181020612112500</t>
  </si>
  <si>
    <t>2-01F311184769720517252558</t>
  </si>
  <si>
    <t>2-SD2500611111111</t>
  </si>
  <si>
    <t>2-SD2500711111111</t>
  </si>
  <si>
    <t>2-SD2500811111111</t>
  </si>
  <si>
    <t>2-01F41263871120517216241</t>
  </si>
  <si>
    <t>2-SD2502111111111</t>
  </si>
  <si>
    <t>2-SD2502211111111</t>
  </si>
  <si>
    <t>2-SD2502311111111</t>
  </si>
  <si>
    <t>2-031236510089085042</t>
  </si>
  <si>
    <t>2-SD2502511111111</t>
  </si>
  <si>
    <t>2-01F41165070220517216241</t>
  </si>
  <si>
    <t>2-SD2503011111111</t>
  </si>
  <si>
    <t>2-SD2503111111111</t>
  </si>
  <si>
    <t>2-SD2503211111111</t>
  </si>
  <si>
    <t>2-SD2503311111111</t>
  </si>
  <si>
    <t>2-01F314189725920517252558</t>
  </si>
  <si>
    <t>2-SD2502911111111</t>
  </si>
  <si>
    <t>2-SD2503411111111</t>
  </si>
  <si>
    <t>2-SD2503511111111</t>
  </si>
  <si>
    <t>2-01F212179791820517252558</t>
  </si>
  <si>
    <t>2-01F213181829920517252558</t>
  </si>
  <si>
    <t>2-01FE013525220259858934</t>
  </si>
  <si>
    <t>2-01FE013525420259858934</t>
  </si>
  <si>
    <t>2-01F0011898910705628331</t>
  </si>
  <si>
    <t>2-01F213182029820517252558</t>
  </si>
  <si>
    <t>2-01F212179981520517252558</t>
  </si>
  <si>
    <t>2-01FE021716920259858934</t>
  </si>
  <si>
    <t>2-01F211242214420517252558</t>
  </si>
  <si>
    <t>2-01F214213376820517252558</t>
  </si>
  <si>
    <t>2-01F00213503720124952850</t>
  </si>
  <si>
    <t>2-01F212180353220517252558</t>
  </si>
  <si>
    <t>2-01F214213473120517252558</t>
  </si>
  <si>
    <t>2-01FE013529420259858934</t>
  </si>
  <si>
    <t>2-01FE013529520259858934</t>
  </si>
  <si>
    <t>2-01F212180505820517252558</t>
  </si>
  <si>
    <t>2-01F213182554620517252558</t>
  </si>
  <si>
    <t>2-01F212180624620517252558</t>
  </si>
  <si>
    <t>2-01F213182661520517252558</t>
  </si>
  <si>
    <t>2-01FI011610689420100047218</t>
  </si>
  <si>
    <t>2-14S1061051676320100152356</t>
  </si>
  <si>
    <t>2-0312225010425073121</t>
  </si>
  <si>
    <t>2-01F311186131720517252558</t>
  </si>
  <si>
    <t>2-03118610710506634</t>
  </si>
  <si>
    <t>2-01F41264338020517216241</t>
  </si>
  <si>
    <t>2-031239310089085042</t>
  </si>
  <si>
    <t>2-031113710409010488</t>
  </si>
  <si>
    <t>2-01F41165564020517216241</t>
  </si>
  <si>
    <t>2-01F0014727920485592556</t>
  </si>
  <si>
    <t>2-03EB0147410742353911</t>
  </si>
  <si>
    <t>2-03EB0147310742353911</t>
  </si>
  <si>
    <t>2-01F314191164320517252558</t>
  </si>
  <si>
    <t>2-DJ25111111111</t>
  </si>
  <si>
    <t>2-DJ25211111111</t>
  </si>
  <si>
    <t>2-DJ25311111111</t>
  </si>
  <si>
    <t>2-DJ25411111111</t>
  </si>
  <si>
    <t>2-DJ25511111111</t>
  </si>
  <si>
    <t>2-DJ25611111111</t>
  </si>
  <si>
    <t>2-DJ25711111111</t>
  </si>
  <si>
    <t>2-01FF034359720505675836</t>
  </si>
  <si>
    <t>2-01FF034359220505675836</t>
  </si>
  <si>
    <t>2-01FF034359320505675836</t>
  </si>
  <si>
    <t>2-01FF034359420505675836</t>
  </si>
  <si>
    <t>2-01FF034359520505675836</t>
  </si>
  <si>
    <t>2-01FF034359620505675836</t>
  </si>
  <si>
    <t>2-01F0021661920100192064</t>
  </si>
  <si>
    <t>2-02E00117910721906774</t>
  </si>
  <si>
    <t>2-01F211243079820517252558</t>
  </si>
  <si>
    <t>2-01F214214130920517252558</t>
  </si>
  <si>
    <t>2-01FE021730020259858934</t>
  </si>
  <si>
    <t>2-01F212180975920517252558</t>
  </si>
  <si>
    <t>2-01F214214232320517252558</t>
  </si>
  <si>
    <t>2-01F0011917910705628331</t>
  </si>
  <si>
    <t>2-01F211243342020517252558</t>
  </si>
  <si>
    <t>2-01F214214332620517252558</t>
  </si>
  <si>
    <t>2-01F0023930420606100893</t>
  </si>
  <si>
    <t>2-01F0023927720606100893</t>
  </si>
  <si>
    <t>2-01F0023761920606100893</t>
  </si>
  <si>
    <t>2-01F0023756420606100893</t>
  </si>
  <si>
    <t>2-01F0012081820302891452</t>
  </si>
  <si>
    <t>2-01FE021696520259858934</t>
  </si>
  <si>
    <t>2-01FE021708720259858934</t>
  </si>
  <si>
    <t>2-01FE021713820259858934</t>
  </si>
  <si>
    <t>2-01FA02213820455911401</t>
  </si>
  <si>
    <t>2-01FA02196220455911401</t>
  </si>
  <si>
    <t>2-01F313673920100055237</t>
  </si>
  <si>
    <t>2-01F313673820100055237</t>
  </si>
  <si>
    <t>2-01F313673720100055237</t>
  </si>
  <si>
    <t>2-01F313673620100055237</t>
  </si>
  <si>
    <t>2-01F313674020100055237</t>
  </si>
  <si>
    <t>2-01F313673520100055237</t>
  </si>
  <si>
    <t>2-14S1061218970820100152356</t>
  </si>
  <si>
    <t>2-14S10532486620331898008</t>
  </si>
  <si>
    <t>2-LIQCOM12811111111</t>
  </si>
  <si>
    <t>2-01E001152220603912838</t>
  </si>
  <si>
    <t>2-LIQOPE14311111111</t>
  </si>
  <si>
    <t>2-01F0014378620514464881</t>
  </si>
  <si>
    <t>2-01FFF17820514464881</t>
  </si>
  <si>
    <t>2-01FFF17920514464881</t>
  </si>
  <si>
    <t>2-01FFF17720514464881</t>
  </si>
  <si>
    <t>2-01F0021659320100192064</t>
  </si>
  <si>
    <t>2-01F0021658220100192064</t>
  </si>
  <si>
    <t>2-01F0021657120100192064</t>
  </si>
  <si>
    <t>2-01F0021659120100192064</t>
  </si>
  <si>
    <t>2-01F0021657720100192064</t>
  </si>
  <si>
    <t>2-01F0021657620100192064</t>
  </si>
  <si>
    <t>2-01F2001640120517035964</t>
  </si>
  <si>
    <t>2-01F1001146420517035964</t>
  </si>
  <si>
    <t>2-01F211242595220517252558</t>
  </si>
  <si>
    <t>2-01F214213666820517252558</t>
  </si>
  <si>
    <t>2-01F00213521920124952850</t>
  </si>
  <si>
    <t>2-01F211242720320517252558</t>
  </si>
  <si>
    <t>2-01F214213800220517252558</t>
  </si>
  <si>
    <t>2-01F00213522520124952850</t>
  </si>
  <si>
    <t>2-01F211243068920517252558</t>
  </si>
  <si>
    <t>2-01F214214115020517252558</t>
  </si>
  <si>
    <t>2-01FE021729920259858934</t>
  </si>
  <si>
    <t>2-01FT01210920612112500</t>
  </si>
  <si>
    <t>2-PLM329973195103</t>
  </si>
  <si>
    <t>2-01F04047418120100210909</t>
  </si>
  <si>
    <t>2-01F04047439720100210909</t>
  </si>
  <si>
    <t>2-01F00617202620375361991</t>
  </si>
  <si>
    <t>2-01E00149020498380931</t>
  </si>
  <si>
    <t>2-01F0064221020514148539</t>
  </si>
  <si>
    <t>2-01F209199567020550372640</t>
  </si>
  <si>
    <t>2-01F602377172620550372640</t>
  </si>
  <si>
    <t>2-01F0064242020514148539</t>
  </si>
  <si>
    <t>2-01F207118426120550372640</t>
  </si>
  <si>
    <t>2-01F60060973120550372640</t>
  </si>
  <si>
    <t>2-01F2092200353620550372640</t>
  </si>
  <si>
    <t>2-01F611320017120550372640</t>
  </si>
  <si>
    <t>2-01F001769910773382439</t>
  </si>
  <si>
    <t>2-01F0064250520514148539</t>
  </si>
  <si>
    <t>2-01F20665830020550372640</t>
  </si>
  <si>
    <t>2-01F611320129520550372640</t>
  </si>
  <si>
    <t>2-01F207118640120550372640</t>
  </si>
  <si>
    <t>2-01F603307827020550372640</t>
  </si>
  <si>
    <t>2-01F209200700320550372640</t>
  </si>
  <si>
    <t>2-01F60061224020550372640</t>
  </si>
  <si>
    <t>2-03EB0121610725531368</t>
  </si>
  <si>
    <t>2-01E001403720603974817</t>
  </si>
  <si>
    <t>2-01E001409620603974817</t>
  </si>
  <si>
    <t>2-01E001410520603974817</t>
  </si>
  <si>
    <t>2-01E001409420603974817</t>
  </si>
  <si>
    <t>2-01E001410720603974817</t>
  </si>
  <si>
    <t>2-01E001246920609764261</t>
  </si>
  <si>
    <t>2-01E001246320609764261</t>
  </si>
  <si>
    <t>2-01E001247120609764261</t>
  </si>
  <si>
    <t>2-01E001246220609764261</t>
  </si>
  <si>
    <t>2-01E001246120609764261</t>
  </si>
  <si>
    <t>2-01E001246020609764261</t>
  </si>
  <si>
    <t>2-01E001246820609764261</t>
  </si>
  <si>
    <t>2-01E001247020609764261</t>
  </si>
  <si>
    <t>2-01E001527010425371652</t>
  </si>
  <si>
    <t>2-01E0015910410687491</t>
  </si>
  <si>
    <t>2-01E00169220608686747</t>
  </si>
  <si>
    <t>2-01F553550720558053691</t>
  </si>
  <si>
    <t>2-01F001800620454819137</t>
  </si>
  <si>
    <t>2-14SB0155962426220467534026</t>
  </si>
  <si>
    <t>2-LIQSTI1911111111</t>
  </si>
  <si>
    <t>2-PLM330044468346</t>
  </si>
  <si>
    <t>2-LIQCOM12311111111</t>
  </si>
  <si>
    <t>2-00BCPS176011111111</t>
  </si>
  <si>
    <t>2-00BCPS177311111111</t>
  </si>
  <si>
    <t>2-00BCPS179011111111</t>
  </si>
  <si>
    <t>2-00BCPS180511111111</t>
  </si>
  <si>
    <t>2-00BCPS187711111111</t>
  </si>
  <si>
    <t>2-00BCPS188411111111</t>
  </si>
  <si>
    <t>2-00BCPS190211111111</t>
  </si>
  <si>
    <t>2-00BCPS192811111111</t>
  </si>
  <si>
    <t>2-00BCPS194611111111</t>
  </si>
  <si>
    <t>2-00BCPS195311111111</t>
  </si>
  <si>
    <t>2-00BCPS196711111111</t>
  </si>
  <si>
    <t>2-00BCPS198011111111</t>
  </si>
  <si>
    <t>2-00BCPS199011111111</t>
  </si>
  <si>
    <t>2-00BCPS200211111111</t>
  </si>
  <si>
    <t>2-00BCPS200511111111</t>
  </si>
  <si>
    <t>2-00BCPS201911111111</t>
  </si>
  <si>
    <t>2-00BCPS202611111111</t>
  </si>
  <si>
    <t>2-00BCPS204311111111</t>
  </si>
  <si>
    <t>2-00BCPS206111111111</t>
  </si>
  <si>
    <t>2-00BCPS207211111111</t>
  </si>
  <si>
    <t>2-00BCPS208711111111</t>
  </si>
  <si>
    <t>2-LIQOPE13011111111</t>
  </si>
  <si>
    <t>2-00BCPD12111111111</t>
  </si>
  <si>
    <t>2-00BCPD12311111111</t>
  </si>
  <si>
    <t>2-00BCPD12711111111</t>
  </si>
  <si>
    <t>2-00BCPD13111111111</t>
  </si>
  <si>
    <t>2-00BCPD13611111111</t>
  </si>
  <si>
    <t>2-00BCPD14011111111</t>
  </si>
  <si>
    <t>2-00ITBS10511111111</t>
  </si>
  <si>
    <t>2-00ITBS11211111111</t>
  </si>
  <si>
    <t>2-00BBVAS3511111111</t>
  </si>
  <si>
    <t>2-00BBVAS3711111111</t>
  </si>
  <si>
    <t>2-PR143347461440</t>
  </si>
  <si>
    <t>2-PR143447461440</t>
  </si>
  <si>
    <t>2-PR133347461440</t>
  </si>
  <si>
    <t>2-PR133447461440</t>
  </si>
  <si>
    <t>2-01F001186620454029918</t>
  </si>
  <si>
    <t>2-01FE281560720549068201</t>
  </si>
  <si>
    <t>2-01F135862020602978274</t>
  </si>
  <si>
    <t>2-01F1361120720602978274</t>
  </si>
  <si>
    <t>2-01F86517819320127765279</t>
  </si>
  <si>
    <t>2-01F86517726620127765279</t>
  </si>
  <si>
    <t>2-01F86517722620127765279</t>
  </si>
  <si>
    <t>2-01F86415320220127765279</t>
  </si>
  <si>
    <t>2-01E001287720456565353</t>
  </si>
  <si>
    <t>2-01F0021665620100192064</t>
  </si>
  <si>
    <t>2-01F0021663820100192064</t>
  </si>
  <si>
    <t>2-01F0021663120100192064</t>
  </si>
  <si>
    <t>2-PLRPLR07160945818</t>
  </si>
  <si>
    <t>2-PLRPLR07273238347</t>
  </si>
  <si>
    <t>2-PLRPLR07375560789</t>
  </si>
  <si>
    <t>2-PLRPLR07472169020</t>
  </si>
  <si>
    <t>2-PLRPLR07548298276</t>
  </si>
  <si>
    <t>2-PLRPLR07648164743</t>
  </si>
  <si>
    <t>2-PLRPLR07776140901</t>
  </si>
  <si>
    <t>2-PLRPLR07844162989</t>
  </si>
  <si>
    <t>2-PLRPLR07945286301</t>
  </si>
  <si>
    <t>2-PLRPLR071073444362</t>
  </si>
  <si>
    <t>2-PLRPLR071172458502</t>
  </si>
  <si>
    <t>2-PLRPLR071275424672</t>
  </si>
  <si>
    <t>2-PLRPLR071370198916</t>
  </si>
  <si>
    <t>2-PLRPLR071474600892</t>
  </si>
  <si>
    <t>2-PLRPLR071544468346</t>
  </si>
  <si>
    <t>2-PLRPLR071671334789</t>
  </si>
  <si>
    <t>2-PLRPLR071770517150</t>
  </si>
  <si>
    <t>2-PLRPLR071870666331</t>
  </si>
  <si>
    <t>2-PLRPLR071943814375</t>
  </si>
  <si>
    <t>2-PLRPLR072010736055631</t>
  </si>
  <si>
    <t>2-PLRPLR072145921913</t>
  </si>
  <si>
    <t>2-PLRPLR072272551423</t>
  </si>
  <si>
    <t>2-PLRPLR072372302392</t>
  </si>
  <si>
    <t>2-PLRPLR072480355193</t>
  </si>
  <si>
    <t>2-PLRPLR07251829028</t>
  </si>
  <si>
    <t>2-PLRPLR072672450429</t>
  </si>
  <si>
    <t>2-PLRPLR072748197510</t>
  </si>
  <si>
    <t>2-PLRPLR072847461440</t>
  </si>
  <si>
    <t>2-PLRPLR072978803424</t>
  </si>
  <si>
    <t>2-PLRPLR073072204134</t>
  </si>
  <si>
    <t>2-PLRPLR073172144092</t>
  </si>
  <si>
    <t>2-PLRPLR073272131384</t>
  </si>
  <si>
    <t>2-PLRPLR073376390500</t>
  </si>
  <si>
    <t>2-PLRPLR073444314304</t>
  </si>
  <si>
    <t>2-PLRPLR073547760988</t>
  </si>
  <si>
    <t>2-PLRPLR073624800480</t>
  </si>
  <si>
    <t>2-PLRPLR073748536654</t>
  </si>
  <si>
    <t>2-PLRPLR073872537561</t>
  </si>
  <si>
    <t>2-PLRPLR073975276411</t>
  </si>
  <si>
    <t>2-PLRPLR074073530159</t>
  </si>
  <si>
    <t>2-PLRPLR074146126507</t>
  </si>
  <si>
    <t>2-PLRPLR074273195103</t>
  </si>
  <si>
    <t>2-PLRPLR074347557239</t>
  </si>
  <si>
    <t>2-PLRPLR074472728100</t>
  </si>
  <si>
    <t>2-PLRPLR074571311214</t>
  </si>
  <si>
    <t>2-PLRPLR074671654750</t>
  </si>
  <si>
    <t>2-PLRPLR074772682665</t>
  </si>
  <si>
    <t>2-PLRPLR074848362717</t>
  </si>
  <si>
    <t>2-PLRPLR074980454870</t>
  </si>
  <si>
    <t>2-PLRPLR075060248415</t>
  </si>
  <si>
    <t>2-PLRPLR075177175568</t>
  </si>
  <si>
    <t>2-PLRPLR075277089939</t>
  </si>
  <si>
    <t>2-PLRPLR075373376012</t>
  </si>
  <si>
    <t>2-PLRPLR075470511606</t>
  </si>
  <si>
    <t>2-01E00134510456105896</t>
  </si>
  <si>
    <t>2-01E001409520603974817</t>
  </si>
  <si>
    <t>2-01F001860820498041567</t>
  </si>
  <si>
    <t>2-01F002186920429640939</t>
  </si>
  <si>
    <t>2-01F211243352420517252558</t>
  </si>
  <si>
    <t>2-01F212181497320517252558</t>
  </si>
  <si>
    <t>2-01F211244187220517252558</t>
  </si>
  <si>
    <t>2-01F211215133620517252558</t>
  </si>
  <si>
    <t>2-01F211244046420517252558</t>
  </si>
  <si>
    <t>2-01F111101619920517252558</t>
  </si>
  <si>
    <t>2-01F114111167920517252558</t>
  </si>
  <si>
    <t>2-01F214215000720517252558</t>
  </si>
  <si>
    <t>2-01F0011819220454058187</t>
  </si>
  <si>
    <t>2-01FT01214220612112500</t>
  </si>
  <si>
    <t>2-01F314191835020517252558</t>
  </si>
  <si>
    <t>2-01F311186991520517252558</t>
  </si>
  <si>
    <t>2-DJ26111111111</t>
  </si>
  <si>
    <t>2-DJ26211111111</t>
  </si>
  <si>
    <t>2-DJ26311111111</t>
  </si>
  <si>
    <t>2-01FV20370220600012828</t>
  </si>
  <si>
    <t>2-DJ27111111111</t>
  </si>
  <si>
    <t>2-DJ27211111111</t>
  </si>
  <si>
    <t>2-DJ27311111111</t>
  </si>
  <si>
    <t>2-DJ27411111111</t>
  </si>
  <si>
    <t>2-DJ27511111111</t>
  </si>
  <si>
    <t>2-DJ27611111111</t>
  </si>
  <si>
    <t>2-DJ27711111111</t>
  </si>
  <si>
    <t>2-DJ27811111111</t>
  </si>
  <si>
    <t>2-DJ27911111111</t>
  </si>
  <si>
    <t>2-DJ271011111111</t>
  </si>
  <si>
    <t>2-01E00148620609368773</t>
  </si>
  <si>
    <t>2-LIQCOM12911111111</t>
  </si>
  <si>
    <t>2-01E001220613747096</t>
  </si>
  <si>
    <t>2-01FT01210820612112500</t>
  </si>
  <si>
    <t>2-01F00213536720124952850</t>
  </si>
  <si>
    <t>2-01E0017410738983659</t>
  </si>
  <si>
    <t>2-01F212180964020517252558</t>
  </si>
  <si>
    <t>2-01F213183031820517252558</t>
  </si>
  <si>
    <t>2-01FE021731320259858934</t>
  </si>
  <si>
    <t>2-01FE021730820259858934</t>
  </si>
  <si>
    <t>2-01F212181063020517252558</t>
  </si>
  <si>
    <t>2-01F213183136820517252558</t>
  </si>
  <si>
    <t>2-01F212181167320517252558</t>
  </si>
  <si>
    <t>2-01F11249656420517252558</t>
  </si>
  <si>
    <t>2-01F11339907120517252558</t>
  </si>
  <si>
    <t>2-01F213183258620517252558</t>
  </si>
  <si>
    <t>2-01F211243927020517252558</t>
  </si>
  <si>
    <t>2-01F214214903620517252558</t>
  </si>
  <si>
    <t>2-01FE021738220259858934</t>
  </si>
  <si>
    <t>2-01FE021738020259858934</t>
  </si>
  <si>
    <t>2-01FE021738420259858934</t>
  </si>
  <si>
    <t>2-01F212181592220517252558</t>
  </si>
  <si>
    <t>2-01F111101625020517252558</t>
  </si>
  <si>
    <t>2-01F11339999720517252558</t>
  </si>
  <si>
    <t>2-01F214215006720517252558</t>
  </si>
  <si>
    <t>2-01F0011819320454058187</t>
  </si>
  <si>
    <t>2-01F212181699720517252558</t>
  </si>
  <si>
    <t>2-01FE021741720259858934</t>
  </si>
  <si>
    <t>2-01FE021741620259858934</t>
  </si>
  <si>
    <t>2-01F00213573720124952850</t>
  </si>
  <si>
    <t>2-01E001410820603974817</t>
  </si>
  <si>
    <t>2-01E001411420603974817</t>
  </si>
  <si>
    <t>2-01E001412520603974817</t>
  </si>
  <si>
    <t>2-01E001411320603974817</t>
  </si>
  <si>
    <t>2-01F001514020610059393</t>
  </si>
  <si>
    <t>2-01F212181914120517252558</t>
  </si>
  <si>
    <t>2-01E0014320612785130</t>
  </si>
  <si>
    <t>2-PLM330270517150</t>
  </si>
  <si>
    <t>2-01FF01456220610217762</t>
  </si>
  <si>
    <t>2-LIQLOG6611111111</t>
  </si>
  <si>
    <t>2-PLM330470517150</t>
  </si>
  <si>
    <t>2-PLM330570517150</t>
  </si>
  <si>
    <t>2-PLRFPLRF07146930934</t>
  </si>
  <si>
    <t>2-PLRFPLRF07272566765</t>
  </si>
  <si>
    <t>2-PLRFPLRF07346371564</t>
  </si>
  <si>
    <t>2-PLRFPLRF07429266085</t>
  </si>
  <si>
    <t>2-PLRFPLRF07573195281</t>
  </si>
  <si>
    <t>2-PLRFPLRF07645882922</t>
  </si>
  <si>
    <t>2-PLRFPLRF07774990400</t>
  </si>
  <si>
    <t>2-PLRFPLRF07860554816</t>
  </si>
  <si>
    <t>2-PLRFPLRF07974842377</t>
  </si>
  <si>
    <t>2-PLRFPLRF071072378581</t>
  </si>
  <si>
    <t>2-PLRFPLRF071175846609</t>
  </si>
  <si>
    <t>2-PLRFPLRF071272725225</t>
  </si>
  <si>
    <t>2-PLRFPLRF071373894204</t>
  </si>
  <si>
    <t>2-PLRFPLRF071461047898</t>
  </si>
  <si>
    <t>2-01FA05180351620492092313</t>
  </si>
  <si>
    <t>2-01F0012676610431742069</t>
  </si>
  <si>
    <t>2-01E00150420610616675</t>
  </si>
  <si>
    <t>2-01F0021666920100192064</t>
  </si>
  <si>
    <t>2-01F003171920454186002</t>
  </si>
  <si>
    <t>2-01F003172020454186002</t>
  </si>
  <si>
    <t>2-01F003171820454186002</t>
  </si>
  <si>
    <t>2-01F003171720454186002</t>
  </si>
  <si>
    <t>2-01E00131110416031679</t>
  </si>
  <si>
    <t>2-01F0021154720602460143</t>
  </si>
  <si>
    <t>2-01E00131810416031679</t>
  </si>
  <si>
    <t>2-01E001528710425371652</t>
  </si>
  <si>
    <t>2-01E001528310425371652</t>
  </si>
  <si>
    <t>2-01E00154210439205666</t>
  </si>
  <si>
    <t>2-01E00174420498218831</t>
  </si>
  <si>
    <t>2-LIQOPE14411111111</t>
  </si>
  <si>
    <t>2-01FA01100520605533125</t>
  </si>
  <si>
    <t>2-01F005156320602751326</t>
  </si>
  <si>
    <t>2-01F0014955320371310160</t>
  </si>
  <si>
    <t>2-01E001413420603974817</t>
  </si>
  <si>
    <t>2-01F214215226320517252558</t>
  </si>
  <si>
    <t>2-01F212181831020517252558</t>
  </si>
  <si>
    <t>2-01F00213580620124952850</t>
  </si>
  <si>
    <t>2-01F00213584820124952850</t>
  </si>
  <si>
    <t>2-01FT01225720612112500</t>
  </si>
  <si>
    <t>2-01FT01226720612112500</t>
  </si>
  <si>
    <t>2-PLM330643691377</t>
  </si>
  <si>
    <t>2-01F2001646020517035964</t>
  </si>
  <si>
    <t>2-01E00175620603001461</t>
  </si>
  <si>
    <t>2-01F211243273320517252558</t>
  </si>
  <si>
    <t>2-01FE021733420259858934</t>
  </si>
  <si>
    <t>2-031259810460411195</t>
  </si>
  <si>
    <t>2-01F213183648820517252558</t>
  </si>
  <si>
    <t>2-01F211244378320517252558</t>
  </si>
  <si>
    <t>2-01F00213582920124952850</t>
  </si>
  <si>
    <t>2-01F00213583020124952850</t>
  </si>
  <si>
    <t>2-01F213183979120517252558</t>
  </si>
  <si>
    <t>2-01F212181943720517252558</t>
  </si>
  <si>
    <t>2-01F214215340420517252558</t>
  </si>
  <si>
    <t>2-01FA01100820605533125</t>
  </si>
  <si>
    <t>2-01F001792310413228722</t>
  </si>
  <si>
    <t>2-01F001792410413228722</t>
  </si>
  <si>
    <t>2-01F0023391420601292727</t>
  </si>
  <si>
    <t>2-01F0023391520601292727</t>
  </si>
  <si>
    <t>2-01F0021395910294164630</t>
  </si>
  <si>
    <t>2-01F0021397010294164630</t>
  </si>
  <si>
    <t>2-01F043630320601014956</t>
  </si>
  <si>
    <t>2-01FS04145320611135271</t>
  </si>
  <si>
    <t>2-01F001794010413228722</t>
  </si>
  <si>
    <t>2-01F0034602420608545591</t>
  </si>
  <si>
    <t>2-01E00159810211014194</t>
  </si>
  <si>
    <t>2-01E00135020606866861</t>
  </si>
  <si>
    <t>2-01F218166560220550372640</t>
  </si>
  <si>
    <t>2-01F602377587720550372640</t>
  </si>
  <si>
    <t>2-01F207118822820550372640</t>
  </si>
  <si>
    <t>2-01F604233236420550372640</t>
  </si>
  <si>
    <t>2-01F0064280120514148539</t>
  </si>
  <si>
    <t>2-01F209201684220550372640</t>
  </si>
  <si>
    <t>2-01F602380185220550372640</t>
  </si>
  <si>
    <t>2-01F3527702520100686814</t>
  </si>
  <si>
    <t>2-01F3527706120100686814</t>
  </si>
  <si>
    <t>2-GRGR07160945818</t>
  </si>
  <si>
    <t>2-GRGR07275560789</t>
  </si>
  <si>
    <t>2-GRGR07372169020</t>
  </si>
  <si>
    <t>2-GRGR07448298276</t>
  </si>
  <si>
    <t>2-GRGR07548164743</t>
  </si>
  <si>
    <t>2-GRGR07676140901</t>
  </si>
  <si>
    <t>2-GRGR07744162989</t>
  </si>
  <si>
    <t>2-GRGR07845286301</t>
  </si>
  <si>
    <t>2-GRGR07973444362</t>
  </si>
  <si>
    <t>2-GRGR071072458502</t>
  </si>
  <si>
    <t>2-GRGR071175424672</t>
  </si>
  <si>
    <t>2-GRGR071270198916</t>
  </si>
  <si>
    <t>2-GRGR071374600892</t>
  </si>
  <si>
    <t>2-GRGR071444468346</t>
  </si>
  <si>
    <t>2-GRGR071571334789</t>
  </si>
  <si>
    <t>2-GRGR071670666331</t>
  </si>
  <si>
    <t>2-GRGR071743814375</t>
  </si>
  <si>
    <t>2-GRGR071810736055631</t>
  </si>
  <si>
    <t>2-GRGR071945921913</t>
  </si>
  <si>
    <t>2-GRGR072072302392</t>
  </si>
  <si>
    <t>2-GRGR072180355193</t>
  </si>
  <si>
    <t>2-GRGR07221829028</t>
  </si>
  <si>
    <t>2-GRGR072372450429</t>
  </si>
  <si>
    <t>2-GRGR072448197510</t>
  </si>
  <si>
    <t>2-GRGR072547461440</t>
  </si>
  <si>
    <t>2-GRGR072678803424</t>
  </si>
  <si>
    <t>2-GRGR072772144092</t>
  </si>
  <si>
    <t>2-GRGR072872131384</t>
  </si>
  <si>
    <t>2-GRGR072976390500</t>
  </si>
  <si>
    <t>2-GRGR073044314304</t>
  </si>
  <si>
    <t>2-GRGR073147760988</t>
  </si>
  <si>
    <t>2-GRGR073224800480</t>
  </si>
  <si>
    <t>2-GRGR073348536654</t>
  </si>
  <si>
    <t>2-GRGR073472537561</t>
  </si>
  <si>
    <t>2-GRGR073575276411</t>
  </si>
  <si>
    <t>2-GRGR073673530159</t>
  </si>
  <si>
    <t>2-GRGR073746126507</t>
  </si>
  <si>
    <t>2-GRGR073873195103</t>
  </si>
  <si>
    <t>2-GRGR073947557239</t>
  </si>
  <si>
    <t>2-GRGR074072728100</t>
  </si>
  <si>
    <t>2-GRGR074171311214</t>
  </si>
  <si>
    <t>2-GRGR074271654750</t>
  </si>
  <si>
    <t>2-GRGR074372682665</t>
  </si>
  <si>
    <t>2-GRGR074448362717</t>
  </si>
  <si>
    <t>2-GRGR074580454870</t>
  </si>
  <si>
    <t>2-GRGR074660248415</t>
  </si>
  <si>
    <t>2-GRGR074777089939</t>
  </si>
  <si>
    <t>2-GRGR074873376012</t>
  </si>
  <si>
    <t>3-01E001171010297207330</t>
  </si>
  <si>
    <t>3-01E0013020614269309</t>
  </si>
  <si>
    <t>3-01F2001613620517035964</t>
  </si>
  <si>
    <t>3-01E00172120603001461</t>
  </si>
  <si>
    <t>3-01F001179120454029918</t>
  </si>
  <si>
    <t>3-01F553527620558053691</t>
  </si>
  <si>
    <t>3-PLM325072682665</t>
  </si>
  <si>
    <t>3-PLM324972450429</t>
  </si>
  <si>
    <t>3-01FA181726620508565934</t>
  </si>
  <si>
    <t>3-PLM324872169020</t>
  </si>
  <si>
    <t>3-PLM324770517150</t>
  </si>
  <si>
    <t>3-</t>
  </si>
  <si>
    <t>3-031437970517150</t>
  </si>
  <si>
    <t>3-02E0011810764319872</t>
  </si>
  <si>
    <t>3-01F212177489820517252558</t>
  </si>
  <si>
    <t>3-01F214210087420517252558</t>
  </si>
  <si>
    <t>3-01F212177570020517252558</t>
  </si>
  <si>
    <t>3-01F214210173420517252558</t>
  </si>
  <si>
    <t>3-01F213179643020517252558</t>
  </si>
  <si>
    <t>3-01F00213381320124952850</t>
  </si>
  <si>
    <t>3-01F20665168420550372640</t>
  </si>
  <si>
    <t>3-01F611317545320550372640</t>
  </si>
  <si>
    <t>3-01F0064194520514148539</t>
  </si>
  <si>
    <t>3-01F553531220558053691</t>
  </si>
  <si>
    <t>3-02E001130310450776578</t>
  </si>
  <si>
    <t>3-01E00125320602818161</t>
  </si>
  <si>
    <t>3-01F0131677820455823880</t>
  </si>
  <si>
    <t>3-01E001120613747096</t>
  </si>
  <si>
    <t>3-031438810420945511</t>
  </si>
  <si>
    <t>3-01E001361720456147781</t>
  </si>
  <si>
    <t>3-01F00149520602441165</t>
  </si>
  <si>
    <t>3-01F00149420602441165</t>
  </si>
  <si>
    <t>3-01FFF123020608587803</t>
  </si>
  <si>
    <t>3-14S10525760220331898008</t>
  </si>
  <si>
    <t>3-LIQCOM12272450429</t>
  </si>
  <si>
    <t>3-LIQCON148197510</t>
  </si>
  <si>
    <t>3-01F102694120419158462</t>
  </si>
  <si>
    <t>3-01F102694320419158462</t>
  </si>
  <si>
    <t>3-01F102694020419158462</t>
  </si>
  <si>
    <t>3-01F102694420419158462</t>
  </si>
  <si>
    <t>3-01F04046622820100210909</t>
  </si>
  <si>
    <t>3-01F102694520419158462</t>
  </si>
  <si>
    <t>3-01E00130210416031679</t>
  </si>
  <si>
    <t>3-03116410309622885</t>
  </si>
  <si>
    <t>3-01F313661520100055237</t>
  </si>
  <si>
    <t>3-01F313661620100055237</t>
  </si>
  <si>
    <t>3-01F313661720100055237</t>
  </si>
  <si>
    <t>3-01F313661920100055237</t>
  </si>
  <si>
    <t>3-01F313662020100055237</t>
  </si>
  <si>
    <t>3-01F313662120100055237</t>
  </si>
  <si>
    <t>3-01F313661820100055237</t>
  </si>
  <si>
    <t>3-01F213179835320517252558</t>
  </si>
  <si>
    <t>3-01F212177832920517252558</t>
  </si>
  <si>
    <t>3-01F214210566620517252558</t>
  </si>
  <si>
    <t>3-01F212177925120517252558</t>
  </si>
  <si>
    <t>3-01F214210648320517252558</t>
  </si>
  <si>
    <t>3-01F211239294320517252558</t>
  </si>
  <si>
    <t>3-01F214210733820517252558</t>
  </si>
  <si>
    <t>3-01F114108767520517252558</t>
  </si>
  <si>
    <t>3-01F212178058820517252558</t>
  </si>
  <si>
    <t>3-01F11199517220517252558</t>
  </si>
  <si>
    <t>3-01F213180108920517252558</t>
  </si>
  <si>
    <t>3-01F2001616320517035964</t>
  </si>
  <si>
    <t>3-01E001145810450776578</t>
  </si>
  <si>
    <t>3-01F213179417720517252558</t>
  </si>
  <si>
    <t>3-01F211238577820517252558</t>
  </si>
  <si>
    <t>3-01FE021685020259858934</t>
  </si>
  <si>
    <t>3-01F213179485820517252558</t>
  </si>
  <si>
    <t>3-01F212177490820517252558</t>
  </si>
  <si>
    <t>3-01FT01160920612112500</t>
  </si>
  <si>
    <t>3-01F00213395520124952850</t>
  </si>
  <si>
    <t>3-01FE013509820259858934</t>
  </si>
  <si>
    <t>3-01F0011868810705628331</t>
  </si>
  <si>
    <t>3-01E0014120614269309</t>
  </si>
  <si>
    <t>3-01E00154220611396121</t>
  </si>
  <si>
    <t>3-01F002360620602593593</t>
  </si>
  <si>
    <t>3-01E001329210402383548</t>
  </si>
  <si>
    <t>3-031252610449376124</t>
  </si>
  <si>
    <t>3-03258910434937391</t>
  </si>
  <si>
    <t>3-01F0017139620497914885</t>
  </si>
  <si>
    <t>3-01FE01219020600725417</t>
  </si>
  <si>
    <t>3-01F0016780820453904971</t>
  </si>
  <si>
    <t>3-01F0034434120608545591</t>
  </si>
  <si>
    <t>3-LIQOPE13272537561</t>
  </si>
  <si>
    <t>3-01E0016020606109963</t>
  </si>
  <si>
    <t>3-01E00141620609580292</t>
  </si>
  <si>
    <t>3-01E0017979920603219377</t>
  </si>
  <si>
    <t>3-03116810309622885</t>
  </si>
  <si>
    <t>3-01F00149920602441165</t>
  </si>
  <si>
    <t>3-01F00150020602441165</t>
  </si>
  <si>
    <t>3-01F102694620419158462</t>
  </si>
  <si>
    <t>3-01F003171020454186002</t>
  </si>
  <si>
    <t>3-01F0021639120100192064</t>
  </si>
  <si>
    <t>3-01F0021639820100192064</t>
  </si>
  <si>
    <t>3-01F0021642220100192064</t>
  </si>
  <si>
    <t>3-01F0021635920100192064</t>
  </si>
  <si>
    <t>3-01F0021638320100192064</t>
  </si>
  <si>
    <t>3-01F0021635820100192064</t>
  </si>
  <si>
    <t>3-01F80937839520100210909</t>
  </si>
  <si>
    <t>3-01F213179413120517252558</t>
  </si>
  <si>
    <t>3-01F211238557920517252558</t>
  </si>
  <si>
    <t>3-01F212177481420517252558</t>
  </si>
  <si>
    <t>3-01FE021686420259858934</t>
  </si>
  <si>
    <t>3-01FE021686220259858934</t>
  </si>
  <si>
    <t>3-SD2477711111111</t>
  </si>
  <si>
    <t>3-01F214210268420517252558</t>
  </si>
  <si>
    <t>3-01F212177646920517252558</t>
  </si>
  <si>
    <t>3-01F00213376720124952850</t>
  </si>
  <si>
    <t>3-01F0011600610251876211</t>
  </si>
  <si>
    <t>3-SD2480811111111</t>
  </si>
  <si>
    <t>3-SD2480911111111</t>
  </si>
  <si>
    <t>3-01F00213388220124952850</t>
  </si>
  <si>
    <t>3-01FE021691020259858934</t>
  </si>
  <si>
    <t>3-01FN0192171120550033519</t>
  </si>
  <si>
    <t>3-01FH0177248520550033519</t>
  </si>
  <si>
    <t>3-01FT0172533620550033519</t>
  </si>
  <si>
    <t>3-01F214210574020517252558</t>
  </si>
  <si>
    <t>3-01FE013509120124952850</t>
  </si>
  <si>
    <t>3-01F00213396520124952850</t>
  </si>
  <si>
    <t>3-01F00213396420124952850</t>
  </si>
  <si>
    <t>3-01F00213396320124952850</t>
  </si>
  <si>
    <t>3-SD2481811111111</t>
  </si>
  <si>
    <t>3-SD2482011111111</t>
  </si>
  <si>
    <t>3-01F0135336720601584001</t>
  </si>
  <si>
    <t>3-01F212177988520517252558</t>
  </si>
  <si>
    <t>3-01F214210647920517252558</t>
  </si>
  <si>
    <t>3-01F00213397120124952850</t>
  </si>
  <si>
    <t>3-01FE021693320259858934</t>
  </si>
  <si>
    <t>3-01F212178070020517252558</t>
  </si>
  <si>
    <t>3-01F213180045420517252558</t>
  </si>
  <si>
    <t>3-01F211239456720517252558</t>
  </si>
  <si>
    <t>3-01F213180105620517252558</t>
  </si>
  <si>
    <t>3-01F00213403920124952850</t>
  </si>
  <si>
    <t>3-PLM325572682665</t>
  </si>
  <si>
    <t>3-01F553533820558053691</t>
  </si>
  <si>
    <t>3-PLM325672450429</t>
  </si>
  <si>
    <t>3-01F2001570820517035964</t>
  </si>
  <si>
    <t>3-01F2001617920517035964</t>
  </si>
  <si>
    <t>3-01F0012020612973530</t>
  </si>
  <si>
    <t>3-0318010460064592</t>
  </si>
  <si>
    <t>3-033798310409596865</t>
  </si>
  <si>
    <t>3-01F228243540420550372640</t>
  </si>
  <si>
    <t>3-01F603304944420550372640</t>
  </si>
  <si>
    <t>3-01F209198772220550372640</t>
  </si>
  <si>
    <t>3-01F602375862620550372640</t>
  </si>
  <si>
    <t>3-01F20665363220550372640</t>
  </si>
  <si>
    <t>3-01F611318060220550372640</t>
  </si>
  <si>
    <t>3-01F0064207320514148539</t>
  </si>
  <si>
    <t>3-01E001402320603974817</t>
  </si>
  <si>
    <t>3-01F211238651420517252558</t>
  </si>
  <si>
    <t>3-01F214210088020517252558</t>
  </si>
  <si>
    <t>3-01F211238869720517252558</t>
  </si>
  <si>
    <t>3-01F213179625520517252558</t>
  </si>
  <si>
    <t>3-01F214210268520517252558</t>
  </si>
  <si>
    <t>3-01F00213392320124952850</t>
  </si>
  <si>
    <t>3-01F00213399920124952850</t>
  </si>
  <si>
    <t>3-01F00213400120124952850</t>
  </si>
  <si>
    <t>3-01F00213400220124952850</t>
  </si>
  <si>
    <t>3-01E001401920603974817</t>
  </si>
  <si>
    <t>3-01E001401220603974817</t>
  </si>
  <si>
    <t>3-01F003170920454186002</t>
  </si>
  <si>
    <t>3-01E00146220609368773</t>
  </si>
  <si>
    <t>3-LIQOPE13544314304</t>
  </si>
  <si>
    <t>3-LIQOPE13444314304</t>
  </si>
  <si>
    <t>3-LIQGH4976390500</t>
  </si>
  <si>
    <t>3-01E0014410410687491</t>
  </si>
  <si>
    <t>3-01E00181220602075177</t>
  </si>
  <si>
    <t>3-01E0014510410687491</t>
  </si>
  <si>
    <t>3-01F0011708420609629739</t>
  </si>
  <si>
    <t>3-01E0011020612108651</t>
  </si>
  <si>
    <t>3-01E001508310425371652</t>
  </si>
  <si>
    <t>3-01E0013310410162551</t>
  </si>
  <si>
    <t>3-OC126120121393736</t>
  </si>
  <si>
    <t>3-01E001400720603974817</t>
  </si>
  <si>
    <t>3-01E001401620603974817</t>
  </si>
  <si>
    <t>3-LIQLOG6570517150</t>
  </si>
  <si>
    <t>3-01F2001619420517035964</t>
  </si>
  <si>
    <t>3-01F10511745120602819834</t>
  </si>
  <si>
    <t>3-01F002467020434848262</t>
  </si>
  <si>
    <t>3-01F135817620602978274</t>
  </si>
  <si>
    <t>3-01F1361072620602978274</t>
  </si>
  <si>
    <t>3-01F1361099620602978274</t>
  </si>
  <si>
    <t>3-01F135833620602978274</t>
  </si>
  <si>
    <t>3-0312671310426317511</t>
  </si>
  <si>
    <t>3-01F214211091420517252558</t>
  </si>
  <si>
    <t>3-01F212178319420517252558</t>
  </si>
  <si>
    <t>3-01F00213412820124952850</t>
  </si>
  <si>
    <t>3-01F213180425620517252558</t>
  </si>
  <si>
    <t>3-01F212178439320517252558</t>
  </si>
  <si>
    <t>3-01F0011873110705628331</t>
  </si>
  <si>
    <t>3-01F313662320100055237</t>
  </si>
  <si>
    <t>3-01F313662420100055237</t>
  </si>
  <si>
    <t>3-01F313662520100055237</t>
  </si>
  <si>
    <t>3-01F313662620100055237</t>
  </si>
  <si>
    <t>3-01FA2190320538593053</t>
  </si>
  <si>
    <t>3-01F102694920419158462</t>
  </si>
  <si>
    <t>3-LIQGER1344468346</t>
  </si>
  <si>
    <t>3-01F002468620434848262</t>
  </si>
  <si>
    <t>3-PLM325872537561</t>
  </si>
  <si>
    <t>3-PLM325972537561</t>
  </si>
  <si>
    <t>3-PLM325744468346</t>
  </si>
  <si>
    <t>3-LIQOPE13672537561</t>
  </si>
  <si>
    <t>3-01F00616781720375361991</t>
  </si>
  <si>
    <t>3-01E0016120614269309</t>
  </si>
  <si>
    <t>3-01E0011210736055631</t>
  </si>
  <si>
    <t>3-01E001403520603974817</t>
  </si>
  <si>
    <t>3-01F80938104320454073143</t>
  </si>
  <si>
    <t>3-01F0022025620602810497</t>
  </si>
  <si>
    <t>3-PLM326072537561</t>
  </si>
  <si>
    <t>3-01F212278557520517252558</t>
  </si>
  <si>
    <t>3-01F214211298320517252558</t>
  </si>
  <si>
    <t>3-01FE021699820259858934</t>
  </si>
  <si>
    <t>3-01FE013516620259858934</t>
  </si>
  <si>
    <t>3-01E001237920609764261</t>
  </si>
  <si>
    <t>3-01F213180546420517252558</t>
  </si>
  <si>
    <t>3-01F211239958420517252558</t>
  </si>
  <si>
    <t>3-01F213180642620517252558</t>
  </si>
  <si>
    <t>3-01F212178651620517252558</t>
  </si>
  <si>
    <t>3-01FE021701220259858934</t>
  </si>
  <si>
    <t>3-01F00213432420124952850</t>
  </si>
  <si>
    <t>3-01FE021702520259858934</t>
  </si>
  <si>
    <t>3-01F214211534320517252558</t>
  </si>
  <si>
    <t>3-01F212178735720517252558</t>
  </si>
  <si>
    <t>3-01E001237820609764261</t>
  </si>
  <si>
    <t>3-01F213180348320517252558</t>
  </si>
  <si>
    <t>3-01F211239728020517252558</t>
  </si>
  <si>
    <t>3-01F211239850920517252558</t>
  </si>
  <si>
    <t>3-01F214211174120517252558</t>
  </si>
  <si>
    <t>3-01F00213417320124952850</t>
  </si>
  <si>
    <t>3-01F00213420520124952850</t>
  </si>
  <si>
    <t>3-01F00213422220124952850</t>
  </si>
  <si>
    <t>3-01F114109126820517252558</t>
  </si>
  <si>
    <t>3-01F214211293120517252558</t>
  </si>
  <si>
    <t>3-01F11199830120517252558</t>
  </si>
  <si>
    <t>3-01F211239952020517252558</t>
  </si>
  <si>
    <t>3-01F114109254620517252558</t>
  </si>
  <si>
    <t>3-01F11199956720517252558</t>
  </si>
  <si>
    <t>3-01F213180746220517252558</t>
  </si>
  <si>
    <t>3-01F0011797920454058187</t>
  </si>
  <si>
    <t>3-01F0011797820454058187</t>
  </si>
  <si>
    <t>3-PLM326170517150</t>
  </si>
  <si>
    <t>3-01F39941520515659324</t>
  </si>
  <si>
    <t>3-01F212177370620517252558</t>
  </si>
  <si>
    <t>3-01F11199156920517252558</t>
  </si>
  <si>
    <t>3-01F114108355620517252558</t>
  </si>
  <si>
    <t>3-01F213179412720517252558</t>
  </si>
  <si>
    <t>3-01F212178537320517252558</t>
  </si>
  <si>
    <t>3-01F211240099620517252558</t>
  </si>
  <si>
    <t>3-01F213180644620517252558</t>
  </si>
  <si>
    <t>3-01F00213400420124952850</t>
  </si>
  <si>
    <t>3-SD2498211111111</t>
  </si>
  <si>
    <t>3-PLM326270517150</t>
  </si>
  <si>
    <t>3-01FA05175979420492092313</t>
  </si>
  <si>
    <t>3-PLM326343691377</t>
  </si>
  <si>
    <t>3-01F0011670910295259634</t>
  </si>
  <si>
    <t>3-LIQOPE13772537561</t>
  </si>
  <si>
    <t>3-01E001946720611525568</t>
  </si>
  <si>
    <t>3-01E00132720609908492</t>
  </si>
  <si>
    <t>3-01E00132820609908492</t>
  </si>
  <si>
    <t>3-01E001143920604304831</t>
  </si>
  <si>
    <t>3-01E001144020604304831</t>
  </si>
  <si>
    <t>3-01F313664520100055237</t>
  </si>
  <si>
    <t>3-01F313664420100055237</t>
  </si>
  <si>
    <t>3-01F313664720100055237</t>
  </si>
  <si>
    <t>3-01F313664620100055237</t>
  </si>
  <si>
    <t>3-01F313664820100055237</t>
  </si>
  <si>
    <t>3-01F313664320100055237</t>
  </si>
  <si>
    <t>3-01F003171420454186002</t>
  </si>
  <si>
    <t>3-01F003171320454186002</t>
  </si>
  <si>
    <t>3-01F003171220454186002</t>
  </si>
  <si>
    <t>3-01F003171120454186002</t>
  </si>
  <si>
    <t>3-01F0021647020100192064</t>
  </si>
  <si>
    <t>3-01F0021645420100192064</t>
  </si>
  <si>
    <t>3-01F0021644220100192064</t>
  </si>
  <si>
    <t>3-01F00263020454186002</t>
  </si>
  <si>
    <t>3-01F207117738220550372640</t>
  </si>
  <si>
    <t>3-01F602376370620550372640</t>
  </si>
  <si>
    <t>3-01F20665484220550372640</t>
  </si>
  <si>
    <t>3-01F604231215220550372640</t>
  </si>
  <si>
    <t>3-01F001682320604947520</t>
  </si>
  <si>
    <t>3-01E001237020609764261</t>
  </si>
  <si>
    <t>3-01E001404720603974817</t>
  </si>
  <si>
    <t>3-01E001403620603974817</t>
  </si>
  <si>
    <t>3-01E001403920603974817</t>
  </si>
  <si>
    <t>3-01E001404620603974817</t>
  </si>
  <si>
    <t>3-01E001404520603974817</t>
  </si>
  <si>
    <t>3-01F211239377620517252558</t>
  </si>
  <si>
    <t>3-01F11248747720517252558</t>
  </si>
  <si>
    <t>3-01F114108785120517252558</t>
  </si>
  <si>
    <t>3-01F0011792320454058187</t>
  </si>
  <si>
    <t>3-01F0011792420454058187</t>
  </si>
  <si>
    <t>3-01F211240147820517252558</t>
  </si>
  <si>
    <t>3-01FE021705020259858934</t>
  </si>
  <si>
    <t>3-01FE021707620259858934</t>
  </si>
  <si>
    <t>3-01FE021709020259858934</t>
  </si>
  <si>
    <t>3-LIQGH5076390500</t>
  </si>
  <si>
    <t>3-LIQCOM12410489531963</t>
  </si>
  <si>
    <t>3-0318510704693015</t>
  </si>
  <si>
    <t>3-01F0021650120100192064</t>
  </si>
  <si>
    <t>3-01F2001620120517035964</t>
  </si>
  <si>
    <t>3-01F0021648020100192064</t>
  </si>
  <si>
    <t>3-01F0021650020100192064</t>
  </si>
  <si>
    <t>3-01F2001620920517035964</t>
  </si>
  <si>
    <t>3-01F0021647620100192064</t>
  </si>
  <si>
    <t>3-01F1001143420517035964</t>
  </si>
  <si>
    <t>3-01FE021706720259858934</t>
  </si>
  <si>
    <t>3-01FE021706620259858934</t>
  </si>
  <si>
    <t>3-01E00148520498380931</t>
  </si>
  <si>
    <t>3-01F001153420610760008</t>
  </si>
  <si>
    <t>3-01F102695120419158462</t>
  </si>
  <si>
    <t>3-01F102695020419158462</t>
  </si>
  <si>
    <t>3-01F003171520454186002</t>
  </si>
  <si>
    <t>3-LIQGH4711111111</t>
  </si>
  <si>
    <t>3-01F553539120558053691</t>
  </si>
  <si>
    <t>3-PLM326473195103</t>
  </si>
  <si>
    <t>3-PLM326572302392</t>
  </si>
  <si>
    <t>3-01E00187720605447814</t>
  </si>
  <si>
    <t>3-LIQCOM125-</t>
  </si>
  <si>
    <t>3-01E0013410410162551</t>
  </si>
  <si>
    <t>3-01E0011510736055631</t>
  </si>
  <si>
    <t>3-01E00114110489531963</t>
  </si>
  <si>
    <t>3-01E0015010410687491</t>
  </si>
  <si>
    <t>3-01F001698120604947520</t>
  </si>
  <si>
    <t>3-01FE021715220259858934</t>
  </si>
  <si>
    <t>3-01FE021715320259858934</t>
  </si>
  <si>
    <t>3-03118710309622885</t>
  </si>
  <si>
    <t>3-01E0011310736055631</t>
  </si>
  <si>
    <t>3-LIQSTI1576310875</t>
  </si>
  <si>
    <t>3-01F0021653420100192064</t>
  </si>
  <si>
    <t>3-01F0021653220100192064</t>
  </si>
  <si>
    <t>3-01F0021653120100192064</t>
  </si>
  <si>
    <t>3-01E001134220539387104</t>
  </si>
  <si>
    <t>3-01F102696120419158462</t>
  </si>
  <si>
    <t>3-01F102696220419158462</t>
  </si>
  <si>
    <t>3-01F102695720419158462</t>
  </si>
  <si>
    <t>3-01F2001629820517035964</t>
  </si>
  <si>
    <t>3-01FA05168357020492092313</t>
  </si>
  <si>
    <t>3-PLM326670517150</t>
  </si>
  <si>
    <t>3-PLM326910736055631</t>
  </si>
  <si>
    <t>3-PLM327010736055631</t>
  </si>
  <si>
    <t>3-PLM327110736055631</t>
  </si>
  <si>
    <t>3-PLM327210736055631</t>
  </si>
  <si>
    <t>3-PLM327310736055631</t>
  </si>
  <si>
    <t>3-PLM327410736055631</t>
  </si>
  <si>
    <t>3-PLM327510736055631</t>
  </si>
  <si>
    <t>3-PLM327610736055631</t>
  </si>
  <si>
    <t>3-PLM327710736055631</t>
  </si>
  <si>
    <t>3-PLM327810736055631</t>
  </si>
  <si>
    <t>3-PLM327910736055631</t>
  </si>
  <si>
    <t>3-PLM328010736055631</t>
  </si>
  <si>
    <t>3-PLM328110736055631</t>
  </si>
  <si>
    <t>3-PLM328272204134</t>
  </si>
  <si>
    <t>3-PLM328376390500</t>
  </si>
  <si>
    <t>3-01E0011410736055631</t>
  </si>
  <si>
    <t>3-01E00122110440377497</t>
  </si>
  <si>
    <t>3-01E001405520603974817</t>
  </si>
  <si>
    <t>3-01E0011610736055631</t>
  </si>
  <si>
    <t>3-01F313666420100055237</t>
  </si>
  <si>
    <t>3-01F313666120100055237</t>
  </si>
  <si>
    <t>3-01F313666220100055237</t>
  </si>
  <si>
    <t>3-01F313666720100055237</t>
  </si>
  <si>
    <t>3-01F313666620100055237</t>
  </si>
  <si>
    <t>3-01F313666320100055237</t>
  </si>
  <si>
    <t>3-01F313666520100055237</t>
  </si>
  <si>
    <t>3-PLM328470517150</t>
  </si>
  <si>
    <t>3-PLM328572169020</t>
  </si>
  <si>
    <t>3-01F0021656620100192064</t>
  </si>
  <si>
    <t>3-01F0021656720100192064</t>
  </si>
  <si>
    <t>3-01E00189620605447814</t>
  </si>
  <si>
    <t>3-01F86415056620127765279</t>
  </si>
  <si>
    <t>3-01F86414967520127765279</t>
  </si>
  <si>
    <t>3-01F86717111120127765279</t>
  </si>
  <si>
    <t>3-01F86717109320127765279</t>
  </si>
  <si>
    <t>3-01F86517605020127765279</t>
  </si>
  <si>
    <t>3-01F86517362620127765279</t>
  </si>
  <si>
    <t>3-01F86517360520127765279</t>
  </si>
  <si>
    <t>3-01F86717347920127765279</t>
  </si>
  <si>
    <t>3-01F0012081720302891452</t>
  </si>
  <si>
    <t>3-01E00147820609368773</t>
  </si>
  <si>
    <t>3-01F80938603020100210909</t>
  </si>
  <si>
    <t>3-01E0014815609125303</t>
  </si>
  <si>
    <t>3-01E0014915609125303</t>
  </si>
  <si>
    <t>3-01E00118220606259116</t>
  </si>
  <si>
    <t>3-01F04053694020601978572</t>
  </si>
  <si>
    <t>3-01F04068718720601978572</t>
  </si>
  <si>
    <t>3-01F050183263320332970411</t>
  </si>
  <si>
    <t>3-01F212180330120517252558</t>
  </si>
  <si>
    <t>3-01F213182376620517252558</t>
  </si>
  <si>
    <t>3-01F5491412220558053691</t>
  </si>
  <si>
    <t>3-01F211241895320517252558</t>
  </si>
  <si>
    <t>3-01F214213060820517252558</t>
  </si>
  <si>
    <t>3-01FE021718020259858934</t>
  </si>
  <si>
    <t>3-0322810296171315</t>
  </si>
  <si>
    <t>3-PLM328672728100</t>
  </si>
  <si>
    <t>3-LIQSTI1676310875</t>
  </si>
  <si>
    <t>3-01F211239378820517252558</t>
  </si>
  <si>
    <t>3-01F214210745120517252558</t>
  </si>
  <si>
    <t>3-01F211239459120517252558</t>
  </si>
  <si>
    <t>3-01F214210823520517252558</t>
  </si>
  <si>
    <t>3-01F211239717620517252558</t>
  </si>
  <si>
    <t>3-01F213180325320517252558</t>
  </si>
  <si>
    <t>3-01F211239959220517252558</t>
  </si>
  <si>
    <t>3-01FG0163420320550033519</t>
  </si>
  <si>
    <t>3-01F204291627720511465061</t>
  </si>
  <si>
    <t>3-01F603305968520550372640</t>
  </si>
  <si>
    <t>3-01F226127165120550372640</t>
  </si>
  <si>
    <t>3-01F102308534520511465061</t>
  </si>
  <si>
    <t>3-01F301255161520511465061</t>
  </si>
  <si>
    <t>3-12A3NA2P32502896020503503639</t>
  </si>
  <si>
    <t>3-12A3YA1P32504144720503503639</t>
  </si>
  <si>
    <t>3-12A3AT1P32503671220503503639</t>
  </si>
  <si>
    <t>3-01FA0280526320550033519</t>
  </si>
  <si>
    <t>3-01F214211940520517252558</t>
  </si>
  <si>
    <t>3-01F211240948520517252558</t>
  </si>
  <si>
    <t>3-01F213181310120517252558</t>
  </si>
  <si>
    <t>3-01F211241069220517252558</t>
  </si>
  <si>
    <t>3-01F213181429620517252558</t>
  </si>
  <si>
    <t>3-01F5211241158520517252558</t>
  </si>
  <si>
    <t>3-01F214212329820517252558</t>
  </si>
  <si>
    <t>3-01F214212925220517252558</t>
  </si>
  <si>
    <t>3-01F211241774320517252558</t>
  </si>
  <si>
    <t>3-01F0021270120606567856</t>
  </si>
  <si>
    <t>3-01F001158410218062186</t>
  </si>
  <si>
    <t>3-01FE021710320259858934</t>
  </si>
  <si>
    <t>3-0320049910438189560</t>
  </si>
  <si>
    <t>3-SD2492211111111</t>
  </si>
  <si>
    <t>3-SD2492311111111</t>
  </si>
  <si>
    <t>3-SD2492411111111</t>
  </si>
  <si>
    <t>3-SD2509111111111</t>
  </si>
  <si>
    <t>3-SD2493011111111</t>
  </si>
  <si>
    <t>3-SD2494711111111</t>
  </si>
  <si>
    <t>3-SD2494811111111</t>
  </si>
  <si>
    <t>3-0316066710154270642</t>
  </si>
  <si>
    <t>3-SD2495311111111</t>
  </si>
  <si>
    <t>3-SD2495411111111</t>
  </si>
  <si>
    <t>3-SD2495511111111</t>
  </si>
  <si>
    <t>3-SD2495611111111</t>
  </si>
  <si>
    <t>3-SD2495711111111</t>
  </si>
  <si>
    <t>3-SD2495811111111</t>
  </si>
  <si>
    <t>3-SD2496611111111</t>
  </si>
  <si>
    <t>3-SD2496711111111</t>
  </si>
  <si>
    <t>3-01F0016189420552302932</t>
  </si>
  <si>
    <t>3-SD2498311111111</t>
  </si>
  <si>
    <t>3-SD2498611111111</t>
  </si>
  <si>
    <t>3-SD2509211111111</t>
  </si>
  <si>
    <t>3-031101810773806239</t>
  </si>
  <si>
    <t>3-01E001240120609764261</t>
  </si>
  <si>
    <t>3-01E001241920609764261</t>
  </si>
  <si>
    <t>3-01E001242020609764261</t>
  </si>
  <si>
    <t>3-01F211240574120517252558</t>
  </si>
  <si>
    <t>3-01F213181031320517252558</t>
  </si>
  <si>
    <t>3-01FE021705220259858934</t>
  </si>
  <si>
    <t>3-01F001699320604947520</t>
  </si>
  <si>
    <t>3-01F313670820100055237</t>
  </si>
  <si>
    <t>3-01F313670920100055237</t>
  </si>
  <si>
    <t>3-01F313670620100055237</t>
  </si>
  <si>
    <t>3-01F313670720100055237</t>
  </si>
  <si>
    <t>3-01F313670520100055237</t>
  </si>
  <si>
    <t>3-01F003171620454186002</t>
  </si>
  <si>
    <t>3-PLM328770517150</t>
  </si>
  <si>
    <t>3-01E001238420609764261</t>
  </si>
  <si>
    <t>3-01E001408120603974817</t>
  </si>
  <si>
    <t>3-01E001405820603974817</t>
  </si>
  <si>
    <t>3-01E001408320603974817</t>
  </si>
  <si>
    <t>3-01F002182220429640939</t>
  </si>
  <si>
    <t>3-01F313671020100055237</t>
  </si>
  <si>
    <t>3-01FE013531120259858934</t>
  </si>
  <si>
    <t>3-PLM328844468346</t>
  </si>
  <si>
    <t>3-LIQSTI1711111111</t>
  </si>
  <si>
    <t>3-PLM328944468346</t>
  </si>
  <si>
    <t>3-01E001221220600967291</t>
  </si>
  <si>
    <t>3-01E001446520558275082</t>
  </si>
  <si>
    <t>3-LIQOPE14011111111</t>
  </si>
  <si>
    <t>3-LIQOPE14211111111</t>
  </si>
  <si>
    <t>3-01F211241622420517252558</t>
  </si>
  <si>
    <t>3-01F213181828620517252558</t>
  </si>
  <si>
    <t>3-01FFF125520608587803</t>
  </si>
  <si>
    <t>3-14S0013175746120100188628</t>
  </si>
  <si>
    <t>3-14S0013175740120100188628</t>
  </si>
  <si>
    <t>3-01F002183320429640939</t>
  </si>
  <si>
    <t>3-01E00153510295492908</t>
  </si>
  <si>
    <t>3-LIQOPE13911111111</t>
  </si>
  <si>
    <t>3-LIQOPE13820609764261</t>
  </si>
  <si>
    <t>3-01F002184320429640939</t>
  </si>
  <si>
    <t>3-LIQCOM12610736055631</t>
  </si>
  <si>
    <t>3-01F1522712420413666130</t>
  </si>
  <si>
    <t>3-02E0013610446328129</t>
  </si>
  <si>
    <t>3-02E0013210446328129</t>
  </si>
  <si>
    <t>3-02E0013510446328129</t>
  </si>
  <si>
    <t>3-02E0013410446328129</t>
  </si>
  <si>
    <t>3-01F2001634020517035964</t>
  </si>
  <si>
    <t>3-01F2001634420517035964</t>
  </si>
  <si>
    <t>3-01F2001632120517035964</t>
  </si>
  <si>
    <t>3-01F0014333320514464881</t>
  </si>
  <si>
    <t>3-01F001855520498041567</t>
  </si>
  <si>
    <t>3-01F00213445020124952850</t>
  </si>
  <si>
    <t>3-01F212179121620517252558</t>
  </si>
  <si>
    <t>3-01F213181127020517252558</t>
  </si>
  <si>
    <t>3-01FE021707220259858934</t>
  </si>
  <si>
    <t>3-01F212179324320517252558</t>
  </si>
  <si>
    <t>3-01F213181427420517252558</t>
  </si>
  <si>
    <t>3-01F212179423820517252558</t>
  </si>
  <si>
    <t>3-01F00213485220124952850</t>
  </si>
  <si>
    <t>3-01F00213481420124952850</t>
  </si>
  <si>
    <t>3-01F114110070520517252558</t>
  </si>
  <si>
    <t>3-01F214212927220517252558</t>
  </si>
  <si>
    <t>3-01F212179885520517252558</t>
  </si>
  <si>
    <t>3-01F11249287120517252558</t>
  </si>
  <si>
    <t>3-01F213182017920517252558</t>
  </si>
  <si>
    <t>3-01F212179984920517252558</t>
  </si>
  <si>
    <t>3-01FE021717120259858934</t>
  </si>
  <si>
    <t>3-01F213182278720517252558</t>
  </si>
  <si>
    <t>3-01F211242454220517252558</t>
  </si>
  <si>
    <t>3-01F213182463620517252558</t>
  </si>
  <si>
    <t>3-01F212180492020517252558</t>
  </si>
  <si>
    <t>3-01F214213684320517252558</t>
  </si>
  <si>
    <t>3-01F0011719720602484344</t>
  </si>
  <si>
    <t>3-01F0011723520602484344</t>
  </si>
  <si>
    <t>3-01F00130720600910010</t>
  </si>
  <si>
    <t>3-01FE02 1715620259858934</t>
  </si>
  <si>
    <t>3-01FE021716520259858934</t>
  </si>
  <si>
    <t>3-01F212179999620517252558</t>
  </si>
  <si>
    <t>3-01F214213305420517252558</t>
  </si>
  <si>
    <t>3-01F211242267020517252558</t>
  </si>
  <si>
    <t>3-01F214213410520517252558</t>
  </si>
  <si>
    <t>3-01F211242775420517252558</t>
  </si>
  <si>
    <t>3-01F213182878020517252558</t>
  </si>
  <si>
    <t>3-01E001120613525093</t>
  </si>
  <si>
    <t>3-01F0021647420100192064</t>
  </si>
  <si>
    <t>3-01F0021647520100192064</t>
  </si>
  <si>
    <t>3-01E00168420608686747</t>
  </si>
  <si>
    <t>3-01E0015510410687491</t>
  </si>
  <si>
    <t>3-01F001785110413228722</t>
  </si>
  <si>
    <t>3-0311142710429073796</t>
  </si>
  <si>
    <t>3-01F001105972820265681299</t>
  </si>
  <si>
    <t>3-01F00411884220546153372</t>
  </si>
  <si>
    <t>3-01F3533503420100686814</t>
  </si>
  <si>
    <t>3-0311519410431647287</t>
  </si>
  <si>
    <t>3-SD002-239011111111</t>
  </si>
  <si>
    <t>3-01F3533505320100686814</t>
  </si>
  <si>
    <t>3-01F00411926220546153372</t>
  </si>
  <si>
    <t>3-01F3527692320100686814</t>
  </si>
  <si>
    <t>3-01F00411982320546153372</t>
  </si>
  <si>
    <t>3-01F3527696620100686814</t>
  </si>
  <si>
    <t>3-01F3527700320100686814</t>
  </si>
  <si>
    <t>3-PLM329076390500</t>
  </si>
  <si>
    <t>3-03122010709491461</t>
  </si>
  <si>
    <t>3-14S5AA7225738720100017491</t>
  </si>
  <si>
    <t>3-01F1809198420467534026</t>
  </si>
  <si>
    <t>3-01E00121110801606542</t>
  </si>
  <si>
    <t>3-LIQCOM12611111111</t>
  </si>
  <si>
    <t>3-PLM329148536654</t>
  </si>
  <si>
    <t>3-PLM329248536654</t>
  </si>
  <si>
    <t>3-PLM329348536654</t>
  </si>
  <si>
    <t>3-PLM329448536654</t>
  </si>
  <si>
    <t>3-PLM329548536654</t>
  </si>
  <si>
    <t>3-PLM329648536654</t>
  </si>
  <si>
    <t>3-PLM329748536654</t>
  </si>
  <si>
    <t>3-01FE021723420259858934</t>
  </si>
  <si>
    <t>3-LIQSTI1811111111</t>
  </si>
  <si>
    <t>3-01F102695820419158462</t>
  </si>
  <si>
    <t>3-01F102696020419158462</t>
  </si>
  <si>
    <t>3-01F102695920419158462</t>
  </si>
  <si>
    <t>3-01E00168220608686747</t>
  </si>
  <si>
    <t>3-01E0015310410687491</t>
  </si>
  <si>
    <t>3-LIQCOM12710405211179</t>
  </si>
  <si>
    <t>3-PLM329870517150</t>
  </si>
  <si>
    <t>3-01E001251620601369622</t>
  </si>
  <si>
    <t>3-01FN013426191920100047218</t>
  </si>
  <si>
    <t>3-01FN013429363620100047218</t>
  </si>
  <si>
    <t>3-01FN013431224520100047218</t>
  </si>
  <si>
    <t>3-01FN013431226620100047218</t>
  </si>
  <si>
    <t>3-01FN013434866120100047218</t>
  </si>
  <si>
    <t>3-01FN013436485120100047218</t>
  </si>
  <si>
    <t>3-01FN013441250520100047218</t>
  </si>
  <si>
    <t>3-01FN013449174120100047218</t>
  </si>
  <si>
    <t>3-01FN013449836120100047218</t>
  </si>
  <si>
    <t>3-01FN013451843820100047218</t>
  </si>
  <si>
    <t>3-01FN013454533920100047218</t>
  </si>
  <si>
    <t>3-01FN013467209220100047218</t>
  </si>
  <si>
    <t>3-01FN013497561520100047218</t>
  </si>
  <si>
    <t>3-01FN013505536220100047218</t>
  </si>
  <si>
    <t>3-01FN013520337220100047218</t>
  </si>
  <si>
    <t>3-01FN013523156320100047218</t>
  </si>
  <si>
    <t>3-01FE01242610620100047218</t>
  </si>
  <si>
    <t>3-01FI011610684620100047218</t>
  </si>
  <si>
    <t>3-01FT01181520612112500</t>
  </si>
  <si>
    <t>3-01FT01181020612112500</t>
  </si>
  <si>
    <t>3-01F311184769720517252558</t>
  </si>
  <si>
    <t>3-SD2500611111111</t>
  </si>
  <si>
    <t>3-SD2500711111111</t>
  </si>
  <si>
    <t>3-SD2500811111111</t>
  </si>
  <si>
    <t>3-01F41263871120517216241</t>
  </si>
  <si>
    <t>3-SD2502111111111</t>
  </si>
  <si>
    <t>3-SD2502211111111</t>
  </si>
  <si>
    <t>3-SD2502311111111</t>
  </si>
  <si>
    <t>3-031236510089085042</t>
  </si>
  <si>
    <t>3-SD2502511111111</t>
  </si>
  <si>
    <t>3-01F41165070220517216241</t>
  </si>
  <si>
    <t>3-SD2503011111111</t>
  </si>
  <si>
    <t>3-SD2503111111111</t>
  </si>
  <si>
    <t>3-SD2503211111111</t>
  </si>
  <si>
    <t>3-SD2503311111111</t>
  </si>
  <si>
    <t>3-01F314189725920517252558</t>
  </si>
  <si>
    <t>3-SD2502911111111</t>
  </si>
  <si>
    <t>3-SD2503411111111</t>
  </si>
  <si>
    <t>3-SD2503511111111</t>
  </si>
  <si>
    <t>3-01F212179791820517252558</t>
  </si>
  <si>
    <t>3-01F213181829920517252558</t>
  </si>
  <si>
    <t>3-01FE013525220259858934</t>
  </si>
  <si>
    <t>3-01FE013525420259858934</t>
  </si>
  <si>
    <t>3-01F0011898910705628331</t>
  </si>
  <si>
    <t>3-01F213182029820517252558</t>
  </si>
  <si>
    <t>3-01F212179981520517252558</t>
  </si>
  <si>
    <t>3-01FE021716920259858934</t>
  </si>
  <si>
    <t>3-01F211242214420517252558</t>
  </si>
  <si>
    <t>3-01F214213376820517252558</t>
  </si>
  <si>
    <t>3-01F00213503720124952850</t>
  </si>
  <si>
    <t>3-01F212180353220517252558</t>
  </si>
  <si>
    <t>3-01F214213473120517252558</t>
  </si>
  <si>
    <t>3-01FE013529420259858934</t>
  </si>
  <si>
    <t>3-01FE013529520259858934</t>
  </si>
  <si>
    <t>3-01F212180505820517252558</t>
  </si>
  <si>
    <t>3-01F213182554620517252558</t>
  </si>
  <si>
    <t>3-01F212180624620517252558</t>
  </si>
  <si>
    <t>3-01F213182661520517252558</t>
  </si>
  <si>
    <t>3-01FI011610689420100047218</t>
  </si>
  <si>
    <t>3-14S1061051676320100152356</t>
  </si>
  <si>
    <t>3-0312225010425073121</t>
  </si>
  <si>
    <t>3-01F311186131720517252558</t>
  </si>
  <si>
    <t>3-03118610710506634</t>
  </si>
  <si>
    <t>3-01F41264338020517216241</t>
  </si>
  <si>
    <t>3-031239310089085042</t>
  </si>
  <si>
    <t>3-031113710409010488</t>
  </si>
  <si>
    <t>3-01F41165564020517216241</t>
  </si>
  <si>
    <t>3-01F0014727920485592556</t>
  </si>
  <si>
    <t>3-03EB0147410742353911</t>
  </si>
  <si>
    <t>3-03EB0147310742353911</t>
  </si>
  <si>
    <t>3-01F314191164320517252558</t>
  </si>
  <si>
    <t>3-DJ25111111111</t>
  </si>
  <si>
    <t>3-DJ25211111111</t>
  </si>
  <si>
    <t>3-DJ25311111111</t>
  </si>
  <si>
    <t>3-DJ25411111111</t>
  </si>
  <si>
    <t>3-DJ25511111111</t>
  </si>
  <si>
    <t>3-DJ25611111111</t>
  </si>
  <si>
    <t>3-DJ25711111111</t>
  </si>
  <si>
    <t>3-01FF034359720505675836</t>
  </si>
  <si>
    <t>3-01FF034359220505675836</t>
  </si>
  <si>
    <t>3-01FF034359320505675836</t>
  </si>
  <si>
    <t>3-01FF034359420505675836</t>
  </si>
  <si>
    <t>3-01FF034359520505675836</t>
  </si>
  <si>
    <t>3-01FF034359620505675836</t>
  </si>
  <si>
    <t>3-01F0021661920100192064</t>
  </si>
  <si>
    <t>3-02E00117910721906774</t>
  </si>
  <si>
    <t>3-01F211243079820517252558</t>
  </si>
  <si>
    <t>3-01F214214130920517252558</t>
  </si>
  <si>
    <t>3-01FE021730020259858934</t>
  </si>
  <si>
    <t>3-01F212180975920517252558</t>
  </si>
  <si>
    <t>3-01F214214232320517252558</t>
  </si>
  <si>
    <t>3-01F0011917910705628331</t>
  </si>
  <si>
    <t>3-01F211243342020517252558</t>
  </si>
  <si>
    <t>3-01F214214332620517252558</t>
  </si>
  <si>
    <t>3-01F0023930420606100893</t>
  </si>
  <si>
    <t>3-01F0023927720606100893</t>
  </si>
  <si>
    <t>3-01F0023761920606100893</t>
  </si>
  <si>
    <t>3-01F0023756420606100893</t>
  </si>
  <si>
    <t>3-01F0012081820302891452</t>
  </si>
  <si>
    <t>3-01FE021696520259858934</t>
  </si>
  <si>
    <t>3-01FE021708720259858934</t>
  </si>
  <si>
    <t>3-01FE021713820259858934</t>
  </si>
  <si>
    <t>3-01FA02213820455911401</t>
  </si>
  <si>
    <t>3-01FA02196220455911401</t>
  </si>
  <si>
    <t>3-01F313673920100055237</t>
  </si>
  <si>
    <t>3-01F313673820100055237</t>
  </si>
  <si>
    <t>3-01F313673720100055237</t>
  </si>
  <si>
    <t>3-01F313673620100055237</t>
  </si>
  <si>
    <t>3-01F313674020100055237</t>
  </si>
  <si>
    <t>3-01F313673520100055237</t>
  </si>
  <si>
    <t>3-14S1061218970820100152356</t>
  </si>
  <si>
    <t>3-14S10532486620331898008</t>
  </si>
  <si>
    <t>3-LIQCOM12811111111</t>
  </si>
  <si>
    <t>3-01E001152220603912838</t>
  </si>
  <si>
    <t>3-LIQOPE14311111111</t>
  </si>
  <si>
    <t>3-01F0014378620514464881</t>
  </si>
  <si>
    <t>3-01FFF17820514464881</t>
  </si>
  <si>
    <t>3-01FFF17920514464881</t>
  </si>
  <si>
    <t>3-01FFF17720514464881</t>
  </si>
  <si>
    <t>3-01F0021659320100192064</t>
  </si>
  <si>
    <t>3-01F0021658220100192064</t>
  </si>
  <si>
    <t>3-01F0021657120100192064</t>
  </si>
  <si>
    <t>3-01F0021659120100192064</t>
  </si>
  <si>
    <t>3-01F0021657720100192064</t>
  </si>
  <si>
    <t>3-01F0021657620100192064</t>
  </si>
  <si>
    <t>3-01F2001640120517035964</t>
  </si>
  <si>
    <t>3-01F1001146420517035964</t>
  </si>
  <si>
    <t>3-01F211242595220517252558</t>
  </si>
  <si>
    <t>3-01F214213666820517252558</t>
  </si>
  <si>
    <t>3-01F00213521920124952850</t>
  </si>
  <si>
    <t>3-01F211242720320517252558</t>
  </si>
  <si>
    <t>3-01F214213800220517252558</t>
  </si>
  <si>
    <t>3-01F00213522520124952850</t>
  </si>
  <si>
    <t>3-01F211243068920517252558</t>
  </si>
  <si>
    <t>3-01F214214115020517252558</t>
  </si>
  <si>
    <t>3-01FE021729920259858934</t>
  </si>
  <si>
    <t>3-01FT01210920612112500</t>
  </si>
  <si>
    <t>3-PLM329973195103</t>
  </si>
  <si>
    <t>3-01F04047418120100210909</t>
  </si>
  <si>
    <t>3-01F04047439720100210909</t>
  </si>
  <si>
    <t>3-01F00617202620375361991</t>
  </si>
  <si>
    <t>3-01E00149020498380931</t>
  </si>
  <si>
    <t>3-01F0064221020514148539</t>
  </si>
  <si>
    <t>3-01F209199567020550372640</t>
  </si>
  <si>
    <t>3-01F602377172620550372640</t>
  </si>
  <si>
    <t>3-01F0064242020514148539</t>
  </si>
  <si>
    <t>3-01F207118426120550372640</t>
  </si>
  <si>
    <t>3-01F60060973120550372640</t>
  </si>
  <si>
    <t>3-01F2092200353620550372640</t>
  </si>
  <si>
    <t>3-01F611320017120550372640</t>
  </si>
  <si>
    <t>3-01F001769910773382439</t>
  </si>
  <si>
    <t>3-01F0064250520514148539</t>
  </si>
  <si>
    <t>3-01F20665830020550372640</t>
  </si>
  <si>
    <t>3-01F611320129520550372640</t>
  </si>
  <si>
    <t>3-01F207118640120550372640</t>
  </si>
  <si>
    <t>3-01F603307827020550372640</t>
  </si>
  <si>
    <t>3-01F209200700320550372640</t>
  </si>
  <si>
    <t>3-01F60061224020550372640</t>
  </si>
  <si>
    <t>3-03EB0121610725531368</t>
  </si>
  <si>
    <t>3-01E001403720603974817</t>
  </si>
  <si>
    <t>3-01E001409620603974817</t>
  </si>
  <si>
    <t>3-01E001410520603974817</t>
  </si>
  <si>
    <t>3-01E001409420603974817</t>
  </si>
  <si>
    <t>3-01E001410720603974817</t>
  </si>
  <si>
    <t>3-01E001246920609764261</t>
  </si>
  <si>
    <t>3-01E001246320609764261</t>
  </si>
  <si>
    <t>3-01E001247120609764261</t>
  </si>
  <si>
    <t>3-01E001246220609764261</t>
  </si>
  <si>
    <t>3-01E001246120609764261</t>
  </si>
  <si>
    <t>3-01E001246020609764261</t>
  </si>
  <si>
    <t>3-01E001246820609764261</t>
  </si>
  <si>
    <t>3-01E001247020609764261</t>
  </si>
  <si>
    <t>3-01E001527010425371652</t>
  </si>
  <si>
    <t>3-01E0015910410687491</t>
  </si>
  <si>
    <t>3-01E00169220608686747</t>
  </si>
  <si>
    <t>3-01F553550720558053691</t>
  </si>
  <si>
    <t>3-01F001800620454819137</t>
  </si>
  <si>
    <t>3-14SB0155962426220467534026</t>
  </si>
  <si>
    <t>3-LIQSTI1911111111</t>
  </si>
  <si>
    <t>3-PLM330044468346</t>
  </si>
  <si>
    <t>3-LIQCOM12311111111</t>
  </si>
  <si>
    <t>3-00BCPS176011111111</t>
  </si>
  <si>
    <t>3-00BCPS177311111111</t>
  </si>
  <si>
    <t>3-00BCPS179011111111</t>
  </si>
  <si>
    <t>3-00BCPS180511111111</t>
  </si>
  <si>
    <t>3-00BCPS187711111111</t>
  </si>
  <si>
    <t>3-00BCPS188411111111</t>
  </si>
  <si>
    <t>3-00BCPS190211111111</t>
  </si>
  <si>
    <t>3-00BCPS192811111111</t>
  </si>
  <si>
    <t>3-00BCPS194611111111</t>
  </si>
  <si>
    <t>3-00BCPS195311111111</t>
  </si>
  <si>
    <t>3-00BCPS196711111111</t>
  </si>
  <si>
    <t>3-00BCPS198011111111</t>
  </si>
  <si>
    <t>3-00BCPS199011111111</t>
  </si>
  <si>
    <t>3-00BCPS200211111111</t>
  </si>
  <si>
    <t>3-00BCPS200511111111</t>
  </si>
  <si>
    <t>3-00BCPS201911111111</t>
  </si>
  <si>
    <t>3-00BCPS202611111111</t>
  </si>
  <si>
    <t>3-00BCPS204311111111</t>
  </si>
  <si>
    <t>3-00BCPS206111111111</t>
  </si>
  <si>
    <t>3-00BCPS207211111111</t>
  </si>
  <si>
    <t>3-00BCPS208711111111</t>
  </si>
  <si>
    <t>3-LIQOPE13011111111</t>
  </si>
  <si>
    <t>3-00BCPD12111111111</t>
  </si>
  <si>
    <t>3-00BCPD12311111111</t>
  </si>
  <si>
    <t>3-00BCPD12711111111</t>
  </si>
  <si>
    <t>3-00BCPD13111111111</t>
  </si>
  <si>
    <t>3-00BCPD13611111111</t>
  </si>
  <si>
    <t>3-00BCPD14011111111</t>
  </si>
  <si>
    <t>3-00ITBS10511111111</t>
  </si>
  <si>
    <t>3-00ITBS11211111111</t>
  </si>
  <si>
    <t>3-00BBVAS3511111111</t>
  </si>
  <si>
    <t>3-00BBVAS3711111111</t>
  </si>
  <si>
    <t>3-PR143347461440</t>
  </si>
  <si>
    <t>3-PR143447461440</t>
  </si>
  <si>
    <t>3-PR133347461440</t>
  </si>
  <si>
    <t>3-PR133447461440</t>
  </si>
  <si>
    <t>3-01F001186620454029918</t>
  </si>
  <si>
    <t>3-01FE281560720549068201</t>
  </si>
  <si>
    <t>3-01F135862020602978274</t>
  </si>
  <si>
    <t>3-01F1361120720602978274</t>
  </si>
  <si>
    <t>3-01F86517819320127765279</t>
  </si>
  <si>
    <t>3-01F86517726620127765279</t>
  </si>
  <si>
    <t>3-01F86517722620127765279</t>
  </si>
  <si>
    <t>3-01F86415320220127765279</t>
  </si>
  <si>
    <t>3-01E001287720456565353</t>
  </si>
  <si>
    <t>3-01F0021665620100192064</t>
  </si>
  <si>
    <t>3-01F0021663820100192064</t>
  </si>
  <si>
    <t>3-01F0021663120100192064</t>
  </si>
  <si>
    <t>3-PLRPLR07160945818</t>
  </si>
  <si>
    <t>3-PLRPLR07273238347</t>
  </si>
  <si>
    <t>3-PLRPLR07375560789</t>
  </si>
  <si>
    <t>3-PLRPLR07472169020</t>
  </si>
  <si>
    <t>3-PLRPLR07548298276</t>
  </si>
  <si>
    <t>3-PLRPLR07648164743</t>
  </si>
  <si>
    <t>3-PLRPLR07776140901</t>
  </si>
  <si>
    <t>3-PLRPLR07844162989</t>
  </si>
  <si>
    <t>3-PLRPLR07945286301</t>
  </si>
  <si>
    <t>3-PLRPLR071073444362</t>
  </si>
  <si>
    <t>3-PLRPLR071172458502</t>
  </si>
  <si>
    <t>3-PLRPLR071275424672</t>
  </si>
  <si>
    <t>3-PLRPLR071370198916</t>
  </si>
  <si>
    <t>3-PLRPLR071474600892</t>
  </si>
  <si>
    <t>3-PLRPLR071544468346</t>
  </si>
  <si>
    <t>3-PLRPLR071671334789</t>
  </si>
  <si>
    <t>3-PLRPLR071770517150</t>
  </si>
  <si>
    <t>3-PLRPLR071870666331</t>
  </si>
  <si>
    <t>3-PLRPLR071943814375</t>
  </si>
  <si>
    <t>3-PLRPLR072010736055631</t>
  </si>
  <si>
    <t>3-PLRPLR072145921913</t>
  </si>
  <si>
    <t>3-PLRPLR072272551423</t>
  </si>
  <si>
    <t>3-PLRPLR072372302392</t>
  </si>
  <si>
    <t>3-PLRPLR072480355193</t>
  </si>
  <si>
    <t>3-PLRPLR07251829028</t>
  </si>
  <si>
    <t>3-PLRPLR072672450429</t>
  </si>
  <si>
    <t>3-PLRPLR072748197510</t>
  </si>
  <si>
    <t>3-PLRPLR072847461440</t>
  </si>
  <si>
    <t>3-PLRPLR072978803424</t>
  </si>
  <si>
    <t>3-PLRPLR073072204134</t>
  </si>
  <si>
    <t>3-PLRPLR073172144092</t>
  </si>
  <si>
    <t>3-PLRPLR073272131384</t>
  </si>
  <si>
    <t>3-PLRPLR073376390500</t>
  </si>
  <si>
    <t>3-PLRPLR073444314304</t>
  </si>
  <si>
    <t>3-PLRPLR073547760988</t>
  </si>
  <si>
    <t>3-PLRPLR073624800480</t>
  </si>
  <si>
    <t>3-PLRPLR073748536654</t>
  </si>
  <si>
    <t>3-PLRPLR073872537561</t>
  </si>
  <si>
    <t>3-PLRPLR073975276411</t>
  </si>
  <si>
    <t>3-PLRPLR074073530159</t>
  </si>
  <si>
    <t>3-PLRPLR074146126507</t>
  </si>
  <si>
    <t>3-PLRPLR074273195103</t>
  </si>
  <si>
    <t>3-PLRPLR074347557239</t>
  </si>
  <si>
    <t>3-PLRPLR074472728100</t>
  </si>
  <si>
    <t>3-PLRPLR074571311214</t>
  </si>
  <si>
    <t>3-PLRPLR074671654750</t>
  </si>
  <si>
    <t>3-PLRPLR074772682665</t>
  </si>
  <si>
    <t>3-PLRPLR074848362717</t>
  </si>
  <si>
    <t>3-PLRPLR074980454870</t>
  </si>
  <si>
    <t>3-PLRPLR075060248415</t>
  </si>
  <si>
    <t>3-PLRPLR075177175568</t>
  </si>
  <si>
    <t>3-PLRPLR075277089939</t>
  </si>
  <si>
    <t>3-PLRPLR075373376012</t>
  </si>
  <si>
    <t>3-PLRPLR075470511606</t>
  </si>
  <si>
    <t>3-01E00134510456105896</t>
  </si>
  <si>
    <t>3-01E001409520603974817</t>
  </si>
  <si>
    <t>3-01F001860820498041567</t>
  </si>
  <si>
    <t>3-01F002186920429640939</t>
  </si>
  <si>
    <t>3-01F211243352420517252558</t>
  </si>
  <si>
    <t>3-01F212181497320517252558</t>
  </si>
  <si>
    <t>3-01F211244187220517252558</t>
  </si>
  <si>
    <t>3-01F211215133620517252558</t>
  </si>
  <si>
    <t>3-01F211244046420517252558</t>
  </si>
  <si>
    <t>3-01F111101619920517252558</t>
  </si>
  <si>
    <t>3-01F114111167920517252558</t>
  </si>
  <si>
    <t>3-01F214215000720517252558</t>
  </si>
  <si>
    <t>3-01F0011819220454058187</t>
  </si>
  <si>
    <t>3-01FT01214220612112500</t>
  </si>
  <si>
    <t>3-01F314191835020517252558</t>
  </si>
  <si>
    <t>3-01F311186991520517252558</t>
  </si>
  <si>
    <t>3-DJ26111111111</t>
  </si>
  <si>
    <t>3-DJ26211111111</t>
  </si>
  <si>
    <t>3-DJ26311111111</t>
  </si>
  <si>
    <t>3-01FV20370220600012828</t>
  </si>
  <si>
    <t>3-DJ27111111111</t>
  </si>
  <si>
    <t>3-DJ27211111111</t>
  </si>
  <si>
    <t>3-DJ27311111111</t>
  </si>
  <si>
    <t>3-DJ27411111111</t>
  </si>
  <si>
    <t>3-DJ27511111111</t>
  </si>
  <si>
    <t>3-DJ27611111111</t>
  </si>
  <si>
    <t>3-DJ27711111111</t>
  </si>
  <si>
    <t>3-DJ27811111111</t>
  </si>
  <si>
    <t>3-DJ27911111111</t>
  </si>
  <si>
    <t>3-DJ271011111111</t>
  </si>
  <si>
    <t>3-01E00148620609368773</t>
  </si>
  <si>
    <t>3-LIQCOM12911111111</t>
  </si>
  <si>
    <t>3-01E001220613747096</t>
  </si>
  <si>
    <t>3-01FT01210820612112500</t>
  </si>
  <si>
    <t>3-01F00213536720124952850</t>
  </si>
  <si>
    <t>3-01E0017410738983659</t>
  </si>
  <si>
    <t>3-01F212180964020517252558</t>
  </si>
  <si>
    <t>3-01F213183031820517252558</t>
  </si>
  <si>
    <t>3-01FE021731320259858934</t>
  </si>
  <si>
    <t>3-01FE021730820259858934</t>
  </si>
  <si>
    <t>3-01F212181063020517252558</t>
  </si>
  <si>
    <t>3-01F213183136820517252558</t>
  </si>
  <si>
    <t>3-01F212181167320517252558</t>
  </si>
  <si>
    <t>3-01F11249656420517252558</t>
  </si>
  <si>
    <t>3-01F11339907120517252558</t>
  </si>
  <si>
    <t>3-01F213183258620517252558</t>
  </si>
  <si>
    <t>3-01F211243927020517252558</t>
  </si>
  <si>
    <t>3-01F214214903620517252558</t>
  </si>
  <si>
    <t>3-01FE021738220259858934</t>
  </si>
  <si>
    <t>3-01FE021738020259858934</t>
  </si>
  <si>
    <t>3-01FE021738420259858934</t>
  </si>
  <si>
    <t>3-01F212181592220517252558</t>
  </si>
  <si>
    <t>3-01F111101625020517252558</t>
  </si>
  <si>
    <t>3-01F11339999720517252558</t>
  </si>
  <si>
    <t>3-01F214215006720517252558</t>
  </si>
  <si>
    <t>3-01F0011819320454058187</t>
  </si>
  <si>
    <t>3-01F212181699720517252558</t>
  </si>
  <si>
    <t>3-01FE021741720259858934</t>
  </si>
  <si>
    <t>3-01FE021741620259858934</t>
  </si>
  <si>
    <t>3-01F00213573720124952850</t>
  </si>
  <si>
    <t>3-01E001410820603974817</t>
  </si>
  <si>
    <t>3-01E001411420603974817</t>
  </si>
  <si>
    <t>3-01E001412520603974817</t>
  </si>
  <si>
    <t>3-01E001411320603974817</t>
  </si>
  <si>
    <t>3-01F001514020610059393</t>
  </si>
  <si>
    <t>3-01F212181914120517252558</t>
  </si>
  <si>
    <t>3-01E0014320612785130</t>
  </si>
  <si>
    <t>3-PLM330270517150</t>
  </si>
  <si>
    <t>3-01FF01456220610217762</t>
  </si>
  <si>
    <t>3-LIQLOG6611111111</t>
  </si>
  <si>
    <t>3-PLM330470517150</t>
  </si>
  <si>
    <t>3-PLM330570517150</t>
  </si>
  <si>
    <t>3-PLRFPLRF07146930934</t>
  </si>
  <si>
    <t>3-PLRFPLRF07272566765</t>
  </si>
  <si>
    <t>3-PLRFPLRF07346371564</t>
  </si>
  <si>
    <t>3-PLRFPLRF07429266085</t>
  </si>
  <si>
    <t>3-PLRFPLRF07573195281</t>
  </si>
  <si>
    <t>3-PLRFPLRF07645882922</t>
  </si>
  <si>
    <t>3-PLRFPLRF07774990400</t>
  </si>
  <si>
    <t>3-PLRFPLRF07860554816</t>
  </si>
  <si>
    <t>3-PLRFPLRF07974842377</t>
  </si>
  <si>
    <t>3-PLRFPLRF071072378581</t>
  </si>
  <si>
    <t>3-PLRFPLRF071175846609</t>
  </si>
  <si>
    <t>3-PLRFPLRF071272725225</t>
  </si>
  <si>
    <t>3-PLRFPLRF071373894204</t>
  </si>
  <si>
    <t>3-PLRFPLRF071461047898</t>
  </si>
  <si>
    <t>3-01FA05180351620492092313</t>
  </si>
  <si>
    <t>3-01F0012676610431742069</t>
  </si>
  <si>
    <t>3-01E00150420610616675</t>
  </si>
  <si>
    <t>3-01F0021666920100192064</t>
  </si>
  <si>
    <t>3-01F003171920454186002</t>
  </si>
  <si>
    <t>3-01F003172020454186002</t>
  </si>
  <si>
    <t>3-01F003171820454186002</t>
  </si>
  <si>
    <t>3-01F003171720454186002</t>
  </si>
  <si>
    <t>3-01E00131110416031679</t>
  </si>
  <si>
    <t>3-01F0021154720602460143</t>
  </si>
  <si>
    <t>3-01E00131810416031679</t>
  </si>
  <si>
    <t>3-01E001528710425371652</t>
  </si>
  <si>
    <t>3-01E001528310425371652</t>
  </si>
  <si>
    <t>3-01E00154210439205666</t>
  </si>
  <si>
    <t>3-01E00174420498218831</t>
  </si>
  <si>
    <t>3-LIQOPE14411111111</t>
  </si>
  <si>
    <t>3-01FA01100520605533125</t>
  </si>
  <si>
    <t>3-01F005156320602751326</t>
  </si>
  <si>
    <t>3-01F0014955320371310160</t>
  </si>
  <si>
    <t>3-01E001413420603974817</t>
  </si>
  <si>
    <t>3-01F214215226320517252558</t>
  </si>
  <si>
    <t>3-01F212181831020517252558</t>
  </si>
  <si>
    <t>3-01F00213580620124952850</t>
  </si>
  <si>
    <t>3-01F00213584820124952850</t>
  </si>
  <si>
    <t>3-01FT01225720612112500</t>
  </si>
  <si>
    <t>3-01FT01226720612112500</t>
  </si>
  <si>
    <t>3-PLM330643691377</t>
  </si>
  <si>
    <t>3-01F2001646020517035964</t>
  </si>
  <si>
    <t>3-01E00175620603001461</t>
  </si>
  <si>
    <t>3-01F211243273320517252558</t>
  </si>
  <si>
    <t>3-01FE021733420259858934</t>
  </si>
  <si>
    <t>3-031259810460411195</t>
  </si>
  <si>
    <t>3-01F213183648820517252558</t>
  </si>
  <si>
    <t>3-01F211244378320517252558</t>
  </si>
  <si>
    <t>3-01F00213582920124952850</t>
  </si>
  <si>
    <t>3-01F00213583020124952850</t>
  </si>
  <si>
    <t>3-01F213183979120517252558</t>
  </si>
  <si>
    <t>3-01F212181943720517252558</t>
  </si>
  <si>
    <t>3-01F214215340420517252558</t>
  </si>
  <si>
    <t>3-01FA01100820605533125</t>
  </si>
  <si>
    <t>3-01F001792310413228722</t>
  </si>
  <si>
    <t>3-01F001792410413228722</t>
  </si>
  <si>
    <t>3-01F0023391420601292727</t>
  </si>
  <si>
    <t>3-01F0023391520601292727</t>
  </si>
  <si>
    <t>3-01F0021395910294164630</t>
  </si>
  <si>
    <t>3-01F0021397010294164630</t>
  </si>
  <si>
    <t>3-01F043630320601014956</t>
  </si>
  <si>
    <t>3-01FS04145320611135271</t>
  </si>
  <si>
    <t>3-01F001794010413228722</t>
  </si>
  <si>
    <t>3-01F0034602420608545591</t>
  </si>
  <si>
    <t>3-01E00159810211014194</t>
  </si>
  <si>
    <t>3-01E00135020606866861</t>
  </si>
  <si>
    <t>3-01F218166560220550372640</t>
  </si>
  <si>
    <t>3-01F602377587720550372640</t>
  </si>
  <si>
    <t>3-01F207118822820550372640</t>
  </si>
  <si>
    <t>3-01F604233236420550372640</t>
  </si>
  <si>
    <t>3-01F0064280120514148539</t>
  </si>
  <si>
    <t>3-01F209201684220550372640</t>
  </si>
  <si>
    <t>3-01F602380185220550372640</t>
  </si>
  <si>
    <t>3-01F3527702520100686814</t>
  </si>
  <si>
    <t>3-01F3527706120100686814</t>
  </si>
  <si>
    <t>3-GRGR07160945818</t>
  </si>
  <si>
    <t>3-GRGR07275560789</t>
  </si>
  <si>
    <t>3-GRGR07372169020</t>
  </si>
  <si>
    <t>3-GRGR07448298276</t>
  </si>
  <si>
    <t>3-GRGR07548164743</t>
  </si>
  <si>
    <t>3-GRGR07676140901</t>
  </si>
  <si>
    <t>3-GRGR07744162989</t>
  </si>
  <si>
    <t>3-GRGR07845286301</t>
  </si>
  <si>
    <t>3-GRGR07973444362</t>
  </si>
  <si>
    <t>3-GRGR071072458502</t>
  </si>
  <si>
    <t>3-GRGR071175424672</t>
  </si>
  <si>
    <t>3-GRGR071270198916</t>
  </si>
  <si>
    <t>3-GRGR071374600892</t>
  </si>
  <si>
    <t>3-GRGR071444468346</t>
  </si>
  <si>
    <t>3-GRGR071571334789</t>
  </si>
  <si>
    <t>3-GRGR071670666331</t>
  </si>
  <si>
    <t>3-GRGR071743814375</t>
  </si>
  <si>
    <t>3-GRGR071810736055631</t>
  </si>
  <si>
    <t>3-GRGR071945921913</t>
  </si>
  <si>
    <t>3-GRGR072072302392</t>
  </si>
  <si>
    <t>3-GRGR072180355193</t>
  </si>
  <si>
    <t>3-GRGR07221829028</t>
  </si>
  <si>
    <t>3-GRGR072372450429</t>
  </si>
  <si>
    <t>3-GRGR072448197510</t>
  </si>
  <si>
    <t>3-GRGR072547461440</t>
  </si>
  <si>
    <t>3-GRGR072678803424</t>
  </si>
  <si>
    <t>3-GRGR072772144092</t>
  </si>
  <si>
    <t>3-GRGR072872131384</t>
  </si>
  <si>
    <t>3-GRGR072976390500</t>
  </si>
  <si>
    <t>3-GRGR073044314304</t>
  </si>
  <si>
    <t>3-GRGR073147760988</t>
  </si>
  <si>
    <t>3-GRGR073224800480</t>
  </si>
  <si>
    <t>3-GRGR073348536654</t>
  </si>
  <si>
    <t>3-GRGR073472537561</t>
  </si>
  <si>
    <t>3-GRGR073575276411</t>
  </si>
  <si>
    <t>3-GRGR073673530159</t>
  </si>
  <si>
    <t>3-GRGR073746126507</t>
  </si>
  <si>
    <t>3-GRGR073873195103</t>
  </si>
  <si>
    <t>3-GRGR073947557239</t>
  </si>
  <si>
    <t>3-GRGR074072728100</t>
  </si>
  <si>
    <t>3-GRGR074171311214</t>
  </si>
  <si>
    <t>3-GRGR074271654750</t>
  </si>
  <si>
    <t>3-GRGR074372682665</t>
  </si>
  <si>
    <t>3-GRGR074448362717</t>
  </si>
  <si>
    <t>3-GRGR074580454870</t>
  </si>
  <si>
    <t>3-GRGR074660248415</t>
  </si>
  <si>
    <t>3-GRGR074777089939</t>
  </si>
  <si>
    <t>3-GRGR074873376012</t>
  </si>
  <si>
    <t>4-01E001171010297207330</t>
  </si>
  <si>
    <t>4-01E0013020614269309</t>
  </si>
  <si>
    <t>4-01F2001613620517035964</t>
  </si>
  <si>
    <t>4-01E00172120603001461</t>
  </si>
  <si>
    <t>4-01F001179120454029918</t>
  </si>
  <si>
    <t>4-01F553527620558053691</t>
  </si>
  <si>
    <t>4-PLM325072682665</t>
  </si>
  <si>
    <t>4-PLM324972450429</t>
  </si>
  <si>
    <t>4-01FA181726620508565934</t>
  </si>
  <si>
    <t>4-PLM324872169020</t>
  </si>
  <si>
    <t>4-PLM324770517150</t>
  </si>
  <si>
    <t>4-</t>
  </si>
  <si>
    <t>4-031437970517150</t>
  </si>
  <si>
    <t>4-02E0011810764319872</t>
  </si>
  <si>
    <t>4-01F212177489820517252558</t>
  </si>
  <si>
    <t>4-01F214210087420517252558</t>
  </si>
  <si>
    <t>4-01F212177570020517252558</t>
  </si>
  <si>
    <t>4-01F214210173420517252558</t>
  </si>
  <si>
    <t>4-01F213179643020517252558</t>
  </si>
  <si>
    <t>4-01F00213381320124952850</t>
  </si>
  <si>
    <t>4-01F20665168420550372640</t>
  </si>
  <si>
    <t>4-01F611317545320550372640</t>
  </si>
  <si>
    <t>4-01F0064194520514148539</t>
  </si>
  <si>
    <t>4-01F553531220558053691</t>
  </si>
  <si>
    <t>4-02E001130310450776578</t>
  </si>
  <si>
    <t>4-01E00125320602818161</t>
  </si>
  <si>
    <t>4-01F0131677820455823880</t>
  </si>
  <si>
    <t>4-01E001120613747096</t>
  </si>
  <si>
    <t>4-031438810420945511</t>
  </si>
  <si>
    <t>4-01E001361720456147781</t>
  </si>
  <si>
    <t>4-01F00149520602441165</t>
  </si>
  <si>
    <t>4-01F00149420602441165</t>
  </si>
  <si>
    <t>4-01FFF123020608587803</t>
  </si>
  <si>
    <t>4-14S10525760220331898008</t>
  </si>
  <si>
    <t>4-LIQCOM12272450429</t>
  </si>
  <si>
    <t>4-LIQCON148197510</t>
  </si>
  <si>
    <t>4-01F102694120419158462</t>
  </si>
  <si>
    <t>4-01F102694320419158462</t>
  </si>
  <si>
    <t>4-01F102694020419158462</t>
  </si>
  <si>
    <t>4-01F102694420419158462</t>
  </si>
  <si>
    <t>4-01F04046622820100210909</t>
  </si>
  <si>
    <t>4-01F102694520419158462</t>
  </si>
  <si>
    <t>4-01E00130210416031679</t>
  </si>
  <si>
    <t>4-03116410309622885</t>
  </si>
  <si>
    <t>4-01F313661520100055237</t>
  </si>
  <si>
    <t>4-01F313661620100055237</t>
  </si>
  <si>
    <t>4-01F313661720100055237</t>
  </si>
  <si>
    <t>4-01F313661920100055237</t>
  </si>
  <si>
    <t>4-01F313662020100055237</t>
  </si>
  <si>
    <t>4-01F313662120100055237</t>
  </si>
  <si>
    <t>4-01F313661820100055237</t>
  </si>
  <si>
    <t>4-01F213179835320517252558</t>
  </si>
  <si>
    <t>4-01F212177832920517252558</t>
  </si>
  <si>
    <t>4-01F214210566620517252558</t>
  </si>
  <si>
    <t>4-01F212177925120517252558</t>
  </si>
  <si>
    <t>4-01F214210648320517252558</t>
  </si>
  <si>
    <t>4-01F211239294320517252558</t>
  </si>
  <si>
    <t>4-01F214210733820517252558</t>
  </si>
  <si>
    <t>4-01F114108767520517252558</t>
  </si>
  <si>
    <t>4-01F212178058820517252558</t>
  </si>
  <si>
    <t>4-01F11199517220517252558</t>
  </si>
  <si>
    <t>4-01F213180108920517252558</t>
  </si>
  <si>
    <t>4-01F2001616320517035964</t>
  </si>
  <si>
    <t>4-01E001145810450776578</t>
  </si>
  <si>
    <t>4-01F213179417720517252558</t>
  </si>
  <si>
    <t>4-01F211238577820517252558</t>
  </si>
  <si>
    <t>4-01FE021685020259858934</t>
  </si>
  <si>
    <t>4-01F213179485820517252558</t>
  </si>
  <si>
    <t>4-01F212177490820517252558</t>
  </si>
  <si>
    <t>4-01FT01160920612112500</t>
  </si>
  <si>
    <t>4-01F00213395520124952850</t>
  </si>
  <si>
    <t>4-01FE013509820259858934</t>
  </si>
  <si>
    <t>4-01F0011868810705628331</t>
  </si>
  <si>
    <t>4-01E0014120614269309</t>
  </si>
  <si>
    <t>4-01E00154220611396121</t>
  </si>
  <si>
    <t>4-01F002360620602593593</t>
  </si>
  <si>
    <t>4-01E001329210402383548</t>
  </si>
  <si>
    <t>4-031252610449376124</t>
  </si>
  <si>
    <t>4-03258910434937391</t>
  </si>
  <si>
    <t>4-01F0017139620497914885</t>
  </si>
  <si>
    <t>4-01FE01219020600725417</t>
  </si>
  <si>
    <t>4-01F0016780820453904971</t>
  </si>
  <si>
    <t>4-01F0034434120608545591</t>
  </si>
  <si>
    <t>4-LIQOPE13272537561</t>
  </si>
  <si>
    <t>4-01E0016020606109963</t>
  </si>
  <si>
    <t>4-01E00141620609580292</t>
  </si>
  <si>
    <t>4-01E0017979920603219377</t>
  </si>
  <si>
    <t>4-03116810309622885</t>
  </si>
  <si>
    <t>4-01F00149920602441165</t>
  </si>
  <si>
    <t>4-01F00150020602441165</t>
  </si>
  <si>
    <t>4-01F102694620419158462</t>
  </si>
  <si>
    <t>4-01F003171020454186002</t>
  </si>
  <si>
    <t>4-01F0021639120100192064</t>
  </si>
  <si>
    <t>4-01F0021639820100192064</t>
  </si>
  <si>
    <t>4-01F0021642220100192064</t>
  </si>
  <si>
    <t>4-01F0021635920100192064</t>
  </si>
  <si>
    <t>4-01F0021638320100192064</t>
  </si>
  <si>
    <t>4-01F0021635820100192064</t>
  </si>
  <si>
    <t>4-01F80937839520100210909</t>
  </si>
  <si>
    <t>4-01F213179413120517252558</t>
  </si>
  <si>
    <t>4-01F211238557920517252558</t>
  </si>
  <si>
    <t>4-01F212177481420517252558</t>
  </si>
  <si>
    <t>4-01FE021686420259858934</t>
  </si>
  <si>
    <t>4-01FE021686220259858934</t>
  </si>
  <si>
    <t>4-SD2477711111111</t>
  </si>
  <si>
    <t>4-01F214210268420517252558</t>
  </si>
  <si>
    <t>4-01F212177646920517252558</t>
  </si>
  <si>
    <t>4-01F00213376720124952850</t>
  </si>
  <si>
    <t>4-01F0011600610251876211</t>
  </si>
  <si>
    <t>4-SD2480811111111</t>
  </si>
  <si>
    <t>4-SD2480911111111</t>
  </si>
  <si>
    <t>4-01F00213388220124952850</t>
  </si>
  <si>
    <t>4-01FE021691020259858934</t>
  </si>
  <si>
    <t>4-01FN0192171120550033519</t>
  </si>
  <si>
    <t>4-01FH0177248520550033519</t>
  </si>
  <si>
    <t>4-01FT0172533620550033519</t>
  </si>
  <si>
    <t>4-01F214210574020517252558</t>
  </si>
  <si>
    <t>4-01FE013509120124952850</t>
  </si>
  <si>
    <t>4-01F00213396520124952850</t>
  </si>
  <si>
    <t>4-01F00213396420124952850</t>
  </si>
  <si>
    <t>4-01F00213396320124952850</t>
  </si>
  <si>
    <t>4-SD2481811111111</t>
  </si>
  <si>
    <t>4-SD2482011111111</t>
  </si>
  <si>
    <t>4-01F0135336720601584001</t>
  </si>
  <si>
    <t>4-01F212177988520517252558</t>
  </si>
  <si>
    <t>4-01F214210647920517252558</t>
  </si>
  <si>
    <t>4-01F00213397120124952850</t>
  </si>
  <si>
    <t>4-01FE021693320259858934</t>
  </si>
  <si>
    <t>4-01F212178070020517252558</t>
  </si>
  <si>
    <t>4-01F213180045420517252558</t>
  </si>
  <si>
    <t>4-01F211239456720517252558</t>
  </si>
  <si>
    <t>4-01F213180105620517252558</t>
  </si>
  <si>
    <t>4-01F00213403920124952850</t>
  </si>
  <si>
    <t>4-PLM325572682665</t>
  </si>
  <si>
    <t>4-01F553533820558053691</t>
  </si>
  <si>
    <t>4-PLM325672450429</t>
  </si>
  <si>
    <t>4-01F2001570820517035964</t>
  </si>
  <si>
    <t>4-01F2001617920517035964</t>
  </si>
  <si>
    <t>4-01F0012020612973530</t>
  </si>
  <si>
    <t>4-0318010460064592</t>
  </si>
  <si>
    <t>4-033798310409596865</t>
  </si>
  <si>
    <t>4-01F228243540420550372640</t>
  </si>
  <si>
    <t>4-01F603304944420550372640</t>
  </si>
  <si>
    <t>4-01F209198772220550372640</t>
  </si>
  <si>
    <t>4-01F602375862620550372640</t>
  </si>
  <si>
    <t>4-01F20665363220550372640</t>
  </si>
  <si>
    <t>4-01F611318060220550372640</t>
  </si>
  <si>
    <t>4-01F0064207320514148539</t>
  </si>
  <si>
    <t>4-01E001402320603974817</t>
  </si>
  <si>
    <t>4-01F211238651420517252558</t>
  </si>
  <si>
    <t>4-01F214210088020517252558</t>
  </si>
  <si>
    <t>4-01F211238869720517252558</t>
  </si>
  <si>
    <t>4-01F213179625520517252558</t>
  </si>
  <si>
    <t>4-01F214210268520517252558</t>
  </si>
  <si>
    <t>4-01F00213392320124952850</t>
  </si>
  <si>
    <t>4-01F00213399920124952850</t>
  </si>
  <si>
    <t>4-01F00213400120124952850</t>
  </si>
  <si>
    <t>4-01F00213400220124952850</t>
  </si>
  <si>
    <t>4-01E001401920603974817</t>
  </si>
  <si>
    <t>4-01E001401220603974817</t>
  </si>
  <si>
    <t>4-01F003170920454186002</t>
  </si>
  <si>
    <t>4-01E00146220609368773</t>
  </si>
  <si>
    <t>4-LIQOPE13544314304</t>
  </si>
  <si>
    <t>4-LIQOPE13444314304</t>
  </si>
  <si>
    <t>4-LIQGH4976390500</t>
  </si>
  <si>
    <t>4-01E0014410410687491</t>
  </si>
  <si>
    <t>4-01E00181220602075177</t>
  </si>
  <si>
    <t>4-01E0014510410687491</t>
  </si>
  <si>
    <t>4-01F0011708420609629739</t>
  </si>
  <si>
    <t>4-01E0011020612108651</t>
  </si>
  <si>
    <t>4-01E001508310425371652</t>
  </si>
  <si>
    <t>4-01E0013310410162551</t>
  </si>
  <si>
    <t>4-OC126120121393736</t>
  </si>
  <si>
    <t>4-01E001400720603974817</t>
  </si>
  <si>
    <t>4-01E001401620603974817</t>
  </si>
  <si>
    <t>4-LIQLOG6570517150</t>
  </si>
  <si>
    <t>4-01F2001619420517035964</t>
  </si>
  <si>
    <t>4-01F10511745120602819834</t>
  </si>
  <si>
    <t>4-01F002467020434848262</t>
  </si>
  <si>
    <t>4-01F135817620602978274</t>
  </si>
  <si>
    <t>4-01F1361072620602978274</t>
  </si>
  <si>
    <t>4-01F1361099620602978274</t>
  </si>
  <si>
    <t>4-01F135833620602978274</t>
  </si>
  <si>
    <t>4-0312671310426317511</t>
  </si>
  <si>
    <t>4-01F214211091420517252558</t>
  </si>
  <si>
    <t>4-01F212178319420517252558</t>
  </si>
  <si>
    <t>4-01F00213412820124952850</t>
  </si>
  <si>
    <t>4-01F213180425620517252558</t>
  </si>
  <si>
    <t>4-01F212178439320517252558</t>
  </si>
  <si>
    <t>4-01F0011873110705628331</t>
  </si>
  <si>
    <t>4-01F313662320100055237</t>
  </si>
  <si>
    <t>4-01F313662420100055237</t>
  </si>
  <si>
    <t>4-01F313662520100055237</t>
  </si>
  <si>
    <t>4-01F313662620100055237</t>
  </si>
  <si>
    <t>4-01FA2190320538593053</t>
  </si>
  <si>
    <t>4-01F102694920419158462</t>
  </si>
  <si>
    <t>4-LIQGER1344468346</t>
  </si>
  <si>
    <t>4-01F002468620434848262</t>
  </si>
  <si>
    <t>4-PLM325872537561</t>
  </si>
  <si>
    <t>4-PLM325972537561</t>
  </si>
  <si>
    <t>4-PLM325744468346</t>
  </si>
  <si>
    <t>4-LIQOPE13672537561</t>
  </si>
  <si>
    <t>4-01F00616781720375361991</t>
  </si>
  <si>
    <t>4-01E0016120614269309</t>
  </si>
  <si>
    <t>4-01E0011210736055631</t>
  </si>
  <si>
    <t>4-01E001403520603974817</t>
  </si>
  <si>
    <t>4-01F80938104320454073143</t>
  </si>
  <si>
    <t>4-01F0022025620602810497</t>
  </si>
  <si>
    <t>4-PLM326072537561</t>
  </si>
  <si>
    <t>4-01F212278557520517252558</t>
  </si>
  <si>
    <t>4-01F214211298320517252558</t>
  </si>
  <si>
    <t>4-01FE021699820259858934</t>
  </si>
  <si>
    <t>4-01FE013516620259858934</t>
  </si>
  <si>
    <t>4-01E001237920609764261</t>
  </si>
  <si>
    <t>4-01F213180546420517252558</t>
  </si>
  <si>
    <t>4-01F211239958420517252558</t>
  </si>
  <si>
    <t>4-01F213180642620517252558</t>
  </si>
  <si>
    <t>4-01F212178651620517252558</t>
  </si>
  <si>
    <t>4-01FE021701220259858934</t>
  </si>
  <si>
    <t>4-01F00213432420124952850</t>
  </si>
  <si>
    <t>4-01FE021702520259858934</t>
  </si>
  <si>
    <t>4-01F214211534320517252558</t>
  </si>
  <si>
    <t>4-01F212178735720517252558</t>
  </si>
  <si>
    <t>4-01E001237820609764261</t>
  </si>
  <si>
    <t>4-01F213180348320517252558</t>
  </si>
  <si>
    <t>4-01F211239728020517252558</t>
  </si>
  <si>
    <t>4-01F211239850920517252558</t>
  </si>
  <si>
    <t>4-01F214211174120517252558</t>
  </si>
  <si>
    <t>4-01F00213417320124952850</t>
  </si>
  <si>
    <t>4-01F00213420520124952850</t>
  </si>
  <si>
    <t>4-01F00213422220124952850</t>
  </si>
  <si>
    <t>4-01F114109126820517252558</t>
  </si>
  <si>
    <t>4-01F214211293120517252558</t>
  </si>
  <si>
    <t>4-01F11199830120517252558</t>
  </si>
  <si>
    <t>4-01F211239952020517252558</t>
  </si>
  <si>
    <t>4-01F114109254620517252558</t>
  </si>
  <si>
    <t>4-01F11199956720517252558</t>
  </si>
  <si>
    <t>4-01F213180746220517252558</t>
  </si>
  <si>
    <t>4-01F0011797920454058187</t>
  </si>
  <si>
    <t>4-01F0011797820454058187</t>
  </si>
  <si>
    <t>4-PLM326170517150</t>
  </si>
  <si>
    <t>4-01F39941520515659324</t>
  </si>
  <si>
    <t>4-01F212177370620517252558</t>
  </si>
  <si>
    <t>4-01F11199156920517252558</t>
  </si>
  <si>
    <t>4-01F114108355620517252558</t>
  </si>
  <si>
    <t>4-01F213179412720517252558</t>
  </si>
  <si>
    <t>4-01F212178537320517252558</t>
  </si>
  <si>
    <t>4-01F211240099620517252558</t>
  </si>
  <si>
    <t>4-01F213180644620517252558</t>
  </si>
  <si>
    <t>4-01F00213400420124952850</t>
  </si>
  <si>
    <t>4-SD2498211111111</t>
  </si>
  <si>
    <t>4-PLM326270517150</t>
  </si>
  <si>
    <t>4-01FA05175979420492092313</t>
  </si>
  <si>
    <t>4-PLM326343691377</t>
  </si>
  <si>
    <t>4-01F0011670910295259634</t>
  </si>
  <si>
    <t>4-LIQOPE13772537561</t>
  </si>
  <si>
    <t>4-01E001946720611525568</t>
  </si>
  <si>
    <t>4-01E00132720609908492</t>
  </si>
  <si>
    <t>4-01E00132820609908492</t>
  </si>
  <si>
    <t>4-01E001143920604304831</t>
  </si>
  <si>
    <t>4-01E001144020604304831</t>
  </si>
  <si>
    <t>4-01F313664520100055237</t>
  </si>
  <si>
    <t>4-01F313664420100055237</t>
  </si>
  <si>
    <t>4-01F313664720100055237</t>
  </si>
  <si>
    <t>4-01F313664620100055237</t>
  </si>
  <si>
    <t>4-01F313664820100055237</t>
  </si>
  <si>
    <t>4-01F313664320100055237</t>
  </si>
  <si>
    <t>4-01F003171420454186002</t>
  </si>
  <si>
    <t>4-01F003171320454186002</t>
  </si>
  <si>
    <t>4-01F003171220454186002</t>
  </si>
  <si>
    <t>4-01F003171120454186002</t>
  </si>
  <si>
    <t>4-01F0021647020100192064</t>
  </si>
  <si>
    <t>4-01F0021645420100192064</t>
  </si>
  <si>
    <t>4-01F0021644220100192064</t>
  </si>
  <si>
    <t>4-01F00263020454186002</t>
  </si>
  <si>
    <t>4-01F207117738220550372640</t>
  </si>
  <si>
    <t>4-01F602376370620550372640</t>
  </si>
  <si>
    <t>4-01F20665484220550372640</t>
  </si>
  <si>
    <t>4-01F604231215220550372640</t>
  </si>
  <si>
    <t>4-01F001682320604947520</t>
  </si>
  <si>
    <t>4-01E001237020609764261</t>
  </si>
  <si>
    <t>4-01E001404720603974817</t>
  </si>
  <si>
    <t>4-01E001403620603974817</t>
  </si>
  <si>
    <t>4-01E001403920603974817</t>
  </si>
  <si>
    <t>4-01E001404620603974817</t>
  </si>
  <si>
    <t>4-01E001404520603974817</t>
  </si>
  <si>
    <t>4-01F211239377620517252558</t>
  </si>
  <si>
    <t>4-01F11248747720517252558</t>
  </si>
  <si>
    <t>4-01F114108785120517252558</t>
  </si>
  <si>
    <t>4-01F0011792320454058187</t>
  </si>
  <si>
    <t>4-01F0011792420454058187</t>
  </si>
  <si>
    <t>4-01F211240147820517252558</t>
  </si>
  <si>
    <t>4-01FE021705020259858934</t>
  </si>
  <si>
    <t>4-01FE021707620259858934</t>
  </si>
  <si>
    <t>4-01FE021709020259858934</t>
  </si>
  <si>
    <t>4-LIQGH5076390500</t>
  </si>
  <si>
    <t>4-LIQCOM12410489531963</t>
  </si>
  <si>
    <t>4-0318510704693015</t>
  </si>
  <si>
    <t>4-01F0021650120100192064</t>
  </si>
  <si>
    <t>4-01F2001620120517035964</t>
  </si>
  <si>
    <t>4-01F0021648020100192064</t>
  </si>
  <si>
    <t>4-01F0021650020100192064</t>
  </si>
  <si>
    <t>4-01F2001620920517035964</t>
  </si>
  <si>
    <t>4-01F0021647620100192064</t>
  </si>
  <si>
    <t>4-01F1001143420517035964</t>
  </si>
  <si>
    <t>4-01FE021706720259858934</t>
  </si>
  <si>
    <t>4-01FE021706620259858934</t>
  </si>
  <si>
    <t>4-01E00148520498380931</t>
  </si>
  <si>
    <t>4-01F001153420610760008</t>
  </si>
  <si>
    <t>4-01F102695120419158462</t>
  </si>
  <si>
    <t>4-01F102695020419158462</t>
  </si>
  <si>
    <t>4-01F003171520454186002</t>
  </si>
  <si>
    <t>4-LIQGH4711111111</t>
  </si>
  <si>
    <t>4-01F553539120558053691</t>
  </si>
  <si>
    <t>4-PLM326473195103</t>
  </si>
  <si>
    <t>4-PLM326572302392</t>
  </si>
  <si>
    <t>4-01E00187720605447814</t>
  </si>
  <si>
    <t>4-LIQCOM125-</t>
  </si>
  <si>
    <t>4-01E0013410410162551</t>
  </si>
  <si>
    <t>4-01E0011510736055631</t>
  </si>
  <si>
    <t>4-01E00114110489531963</t>
  </si>
  <si>
    <t>4-01E0015010410687491</t>
  </si>
  <si>
    <t>4-01F001698120604947520</t>
  </si>
  <si>
    <t>4-01FE021715220259858934</t>
  </si>
  <si>
    <t>4-01FE021715320259858934</t>
  </si>
  <si>
    <t>4-03118710309622885</t>
  </si>
  <si>
    <t>4-01E0011310736055631</t>
  </si>
  <si>
    <t>4-LIQSTI1576310875</t>
  </si>
  <si>
    <t>4-01F0021653420100192064</t>
  </si>
  <si>
    <t>4-01F0021653220100192064</t>
  </si>
  <si>
    <t>4-01F0021653120100192064</t>
  </si>
  <si>
    <t>4-01E001134220539387104</t>
  </si>
  <si>
    <t>4-01F102696120419158462</t>
  </si>
  <si>
    <t>4-01F102696220419158462</t>
  </si>
  <si>
    <t>4-01F102695720419158462</t>
  </si>
  <si>
    <t>4-01F2001629820517035964</t>
  </si>
  <si>
    <t>4-01FA05168357020492092313</t>
  </si>
  <si>
    <t>4-PLM326670517150</t>
  </si>
  <si>
    <t>4-PLM326910736055631</t>
  </si>
  <si>
    <t>4-PLM327010736055631</t>
  </si>
  <si>
    <t>4-PLM327110736055631</t>
  </si>
  <si>
    <t>4-PLM327210736055631</t>
  </si>
  <si>
    <t>4-PLM327310736055631</t>
  </si>
  <si>
    <t>4-PLM327410736055631</t>
  </si>
  <si>
    <t>4-PLM327510736055631</t>
  </si>
  <si>
    <t>4-PLM327610736055631</t>
  </si>
  <si>
    <t>4-PLM327710736055631</t>
  </si>
  <si>
    <t>4-PLM327810736055631</t>
  </si>
  <si>
    <t>4-PLM327910736055631</t>
  </si>
  <si>
    <t>4-PLM328010736055631</t>
  </si>
  <si>
    <t>4-PLM328110736055631</t>
  </si>
  <si>
    <t>4-PLM328272204134</t>
  </si>
  <si>
    <t>4-PLM328376390500</t>
  </si>
  <si>
    <t>4-01E0011410736055631</t>
  </si>
  <si>
    <t>4-01E00122110440377497</t>
  </si>
  <si>
    <t>4-01E001405520603974817</t>
  </si>
  <si>
    <t>4-01E0011610736055631</t>
  </si>
  <si>
    <t>4-01F313666420100055237</t>
  </si>
  <si>
    <t>4-01F313666120100055237</t>
  </si>
  <si>
    <t>4-01F313666220100055237</t>
  </si>
  <si>
    <t>4-01F313666720100055237</t>
  </si>
  <si>
    <t>4-01F313666620100055237</t>
  </si>
  <si>
    <t>4-01F313666320100055237</t>
  </si>
  <si>
    <t>4-01F313666520100055237</t>
  </si>
  <si>
    <t>4-PLM328470517150</t>
  </si>
  <si>
    <t>4-PLM328572169020</t>
  </si>
  <si>
    <t>4-01F0021656620100192064</t>
  </si>
  <si>
    <t>4-01F0021656720100192064</t>
  </si>
  <si>
    <t>4-01E00189620605447814</t>
  </si>
  <si>
    <t>4-01F86415056620127765279</t>
  </si>
  <si>
    <t>4-01F86414967520127765279</t>
  </si>
  <si>
    <t>4-01F86717111120127765279</t>
  </si>
  <si>
    <t>4-01F86717109320127765279</t>
  </si>
  <si>
    <t>4-01F86517605020127765279</t>
  </si>
  <si>
    <t>4-01F86517362620127765279</t>
  </si>
  <si>
    <t>4-01F86517360520127765279</t>
  </si>
  <si>
    <t>4-01F86717347920127765279</t>
  </si>
  <si>
    <t>4-01F0012081720302891452</t>
  </si>
  <si>
    <t>4-01E00147820609368773</t>
  </si>
  <si>
    <t>4-01F80938603020100210909</t>
  </si>
  <si>
    <t>4-01E0014815609125303</t>
  </si>
  <si>
    <t>4-01E0014915609125303</t>
  </si>
  <si>
    <t>4-01E00118220606259116</t>
  </si>
  <si>
    <t>4-01F04053694020601978572</t>
  </si>
  <si>
    <t>4-01F04068718720601978572</t>
  </si>
  <si>
    <t>4-01F050183263320332970411</t>
  </si>
  <si>
    <t>4-01F212180330120517252558</t>
  </si>
  <si>
    <t>4-01F213182376620517252558</t>
  </si>
  <si>
    <t>4-01F5491412220558053691</t>
  </si>
  <si>
    <t>4-01F211241895320517252558</t>
  </si>
  <si>
    <t>4-01F214213060820517252558</t>
  </si>
  <si>
    <t>4-01FE021718020259858934</t>
  </si>
  <si>
    <t>4-0322810296171315</t>
  </si>
  <si>
    <t>4-PLM328672728100</t>
  </si>
  <si>
    <t>4-LIQSTI1676310875</t>
  </si>
  <si>
    <t>4-01F211239378820517252558</t>
  </si>
  <si>
    <t>4-01F214210745120517252558</t>
  </si>
  <si>
    <t>4-01F211239459120517252558</t>
  </si>
  <si>
    <t>4-01F214210823520517252558</t>
  </si>
  <si>
    <t>4-01F211239717620517252558</t>
  </si>
  <si>
    <t>4-01F213180325320517252558</t>
  </si>
  <si>
    <t>4-01F211239959220517252558</t>
  </si>
  <si>
    <t>4-01FG0163420320550033519</t>
  </si>
  <si>
    <t>4-01F204291627720511465061</t>
  </si>
  <si>
    <t>4-01F603305968520550372640</t>
  </si>
  <si>
    <t>4-01F226127165120550372640</t>
  </si>
  <si>
    <t>4-01F102308534520511465061</t>
  </si>
  <si>
    <t>4-01F301255161520511465061</t>
  </si>
  <si>
    <t>4-12A3NA2P32502896020503503639</t>
  </si>
  <si>
    <t>4-12A3YA1P32504144720503503639</t>
  </si>
  <si>
    <t>4-12A3AT1P32503671220503503639</t>
  </si>
  <si>
    <t>4-01FA0280526320550033519</t>
  </si>
  <si>
    <t>4-01F214211940520517252558</t>
  </si>
  <si>
    <t>4-01F211240948520517252558</t>
  </si>
  <si>
    <t>4-01F213181310120517252558</t>
  </si>
  <si>
    <t>4-01F211241069220517252558</t>
  </si>
  <si>
    <t>4-01F213181429620517252558</t>
  </si>
  <si>
    <t>4-01F5211241158520517252558</t>
  </si>
  <si>
    <t>4-01F214212329820517252558</t>
  </si>
  <si>
    <t>4-01F214212925220517252558</t>
  </si>
  <si>
    <t>4-01F211241774320517252558</t>
  </si>
  <si>
    <t>4-01F0021270120606567856</t>
  </si>
  <si>
    <t>4-01F001158410218062186</t>
  </si>
  <si>
    <t>4-01FE021710320259858934</t>
  </si>
  <si>
    <t>4-0320049910438189560</t>
  </si>
  <si>
    <t>4-SD2492211111111</t>
  </si>
  <si>
    <t>4-SD2492311111111</t>
  </si>
  <si>
    <t>4-SD2492411111111</t>
  </si>
  <si>
    <t>4-SD2509111111111</t>
  </si>
  <si>
    <t>4-SD2493011111111</t>
  </si>
  <si>
    <t>4-SD2494711111111</t>
  </si>
  <si>
    <t>4-SD2494811111111</t>
  </si>
  <si>
    <t>4-0316066710154270642</t>
  </si>
  <si>
    <t>4-SD2495311111111</t>
  </si>
  <si>
    <t>4-SD2495411111111</t>
  </si>
  <si>
    <t>4-SD2495511111111</t>
  </si>
  <si>
    <t>4-SD2495611111111</t>
  </si>
  <si>
    <t>4-SD2495711111111</t>
  </si>
  <si>
    <t>4-SD2495811111111</t>
  </si>
  <si>
    <t>4-SD2496611111111</t>
  </si>
  <si>
    <t>4-SD2496711111111</t>
  </si>
  <si>
    <t>4-01F0016189420552302932</t>
  </si>
  <si>
    <t>4-SD2498311111111</t>
  </si>
  <si>
    <t>4-SD2498611111111</t>
  </si>
  <si>
    <t>4-SD2509211111111</t>
  </si>
  <si>
    <t>4-031101810773806239</t>
  </si>
  <si>
    <t>4-01E001240120609764261</t>
  </si>
  <si>
    <t>4-01E001241920609764261</t>
  </si>
  <si>
    <t>4-01E001242020609764261</t>
  </si>
  <si>
    <t>4-01F211240574120517252558</t>
  </si>
  <si>
    <t>4-01F213181031320517252558</t>
  </si>
  <si>
    <t>4-01FE021705220259858934</t>
  </si>
  <si>
    <t>4-01F001699320604947520</t>
  </si>
  <si>
    <t>4-01F313670820100055237</t>
  </si>
  <si>
    <t>4-01F313670920100055237</t>
  </si>
  <si>
    <t>4-01F313670620100055237</t>
  </si>
  <si>
    <t>4-01F313670720100055237</t>
  </si>
  <si>
    <t>4-01F313670520100055237</t>
  </si>
  <si>
    <t>4-01F003171620454186002</t>
  </si>
  <si>
    <t>4-PLM328770517150</t>
  </si>
  <si>
    <t>4-01E001238420609764261</t>
  </si>
  <si>
    <t>4-01E001408120603974817</t>
  </si>
  <si>
    <t>4-01E001405820603974817</t>
  </si>
  <si>
    <t>4-01E001408320603974817</t>
  </si>
  <si>
    <t>4-01F002182220429640939</t>
  </si>
  <si>
    <t>4-01F313671020100055237</t>
  </si>
  <si>
    <t>4-01FE013531120259858934</t>
  </si>
  <si>
    <t>4-PLM328844468346</t>
  </si>
  <si>
    <t>4-LIQSTI1711111111</t>
  </si>
  <si>
    <t>4-PLM328944468346</t>
  </si>
  <si>
    <t>4-01E001221220600967291</t>
  </si>
  <si>
    <t>4-01E001446520558275082</t>
  </si>
  <si>
    <t>4-LIQOPE14011111111</t>
  </si>
  <si>
    <t>4-LIQOPE14211111111</t>
  </si>
  <si>
    <t>4-01F211241622420517252558</t>
  </si>
  <si>
    <t>4-01F213181828620517252558</t>
  </si>
  <si>
    <t>4-01FFF125520608587803</t>
  </si>
  <si>
    <t>4-14S0013175746120100188628</t>
  </si>
  <si>
    <t>4-14S0013175740120100188628</t>
  </si>
  <si>
    <t>4-01F002183320429640939</t>
  </si>
  <si>
    <t>4-01E00153510295492908</t>
  </si>
  <si>
    <t>4-LIQOPE13911111111</t>
  </si>
  <si>
    <t>4-LIQOPE13820609764261</t>
  </si>
  <si>
    <t>4-01F002184320429640939</t>
  </si>
  <si>
    <t>4-LIQCOM12610736055631</t>
  </si>
  <si>
    <t>4-01F1522712420413666130</t>
  </si>
  <si>
    <t>4-02E0013610446328129</t>
  </si>
  <si>
    <t>4-02E0013210446328129</t>
  </si>
  <si>
    <t>4-02E0013510446328129</t>
  </si>
  <si>
    <t>4-02E0013410446328129</t>
  </si>
  <si>
    <t>4-01F2001634020517035964</t>
  </si>
  <si>
    <t>4-01F2001634420517035964</t>
  </si>
  <si>
    <t>4-01F2001632120517035964</t>
  </si>
  <si>
    <t>4-01F0014333320514464881</t>
  </si>
  <si>
    <t>4-01F001855520498041567</t>
  </si>
  <si>
    <t>4-01F00213445020124952850</t>
  </si>
  <si>
    <t>4-01F212179121620517252558</t>
  </si>
  <si>
    <t>4-01F213181127020517252558</t>
  </si>
  <si>
    <t>4-01FE021707220259858934</t>
  </si>
  <si>
    <t>4-01F212179324320517252558</t>
  </si>
  <si>
    <t>4-01F213181427420517252558</t>
  </si>
  <si>
    <t>4-01F212179423820517252558</t>
  </si>
  <si>
    <t>4-01F00213485220124952850</t>
  </si>
  <si>
    <t>4-01F00213481420124952850</t>
  </si>
  <si>
    <t>4-01F114110070520517252558</t>
  </si>
  <si>
    <t>4-01F214212927220517252558</t>
  </si>
  <si>
    <t>4-01F212179885520517252558</t>
  </si>
  <si>
    <t>4-01F11249287120517252558</t>
  </si>
  <si>
    <t>4-01F213182017920517252558</t>
  </si>
  <si>
    <t>4-01F212179984920517252558</t>
  </si>
  <si>
    <t>4-01FE021717120259858934</t>
  </si>
  <si>
    <t>4-01F213182278720517252558</t>
  </si>
  <si>
    <t>4-01F211242454220517252558</t>
  </si>
  <si>
    <t>4-01F213182463620517252558</t>
  </si>
  <si>
    <t>4-01F212180492020517252558</t>
  </si>
  <si>
    <t>4-01F214213684320517252558</t>
  </si>
  <si>
    <t>4-01F0011719720602484344</t>
  </si>
  <si>
    <t>4-01F0011723520602484344</t>
  </si>
  <si>
    <t>4-01F00130720600910010</t>
  </si>
  <si>
    <t>4-01FE02 1715620259858934</t>
  </si>
  <si>
    <t>4-01FE021716520259858934</t>
  </si>
  <si>
    <t>4-01F212179999620517252558</t>
  </si>
  <si>
    <t>4-01F214213305420517252558</t>
  </si>
  <si>
    <t>4-01F211242267020517252558</t>
  </si>
  <si>
    <t>4-01F214213410520517252558</t>
  </si>
  <si>
    <t>4-01F211242775420517252558</t>
  </si>
  <si>
    <t>4-01F213182878020517252558</t>
  </si>
  <si>
    <t>4-01E001120613525093</t>
  </si>
  <si>
    <t>4-01F0021647420100192064</t>
  </si>
  <si>
    <t>4-01F0021647520100192064</t>
  </si>
  <si>
    <t>4-01E00168420608686747</t>
  </si>
  <si>
    <t>4-01E0015510410687491</t>
  </si>
  <si>
    <t>4-01F001785110413228722</t>
  </si>
  <si>
    <t>4-0311142710429073796</t>
  </si>
  <si>
    <t>4-01F001105972820265681299</t>
  </si>
  <si>
    <t>4-01F00411884220546153372</t>
  </si>
  <si>
    <t>4-01F3533503420100686814</t>
  </si>
  <si>
    <t>4-0311519410431647287</t>
  </si>
  <si>
    <t>4-SD002-239011111111</t>
  </si>
  <si>
    <t>4-01F3533505320100686814</t>
  </si>
  <si>
    <t>4-01F00411926220546153372</t>
  </si>
  <si>
    <t>4-01F3527692320100686814</t>
  </si>
  <si>
    <t>4-01F00411982320546153372</t>
  </si>
  <si>
    <t>4-01F3527696620100686814</t>
  </si>
  <si>
    <t>4-01F3527700320100686814</t>
  </si>
  <si>
    <t>4-PLM329076390500</t>
  </si>
  <si>
    <t>4-03122010709491461</t>
  </si>
  <si>
    <t>4-14S5AA7225738720100017491</t>
  </si>
  <si>
    <t>4-01F1809198420467534026</t>
  </si>
  <si>
    <t>4-01E00121110801606542</t>
  </si>
  <si>
    <t>4-LIQCOM12611111111</t>
  </si>
  <si>
    <t>4-PLM329148536654</t>
  </si>
  <si>
    <t>4-PLM329248536654</t>
  </si>
  <si>
    <t>4-PLM329348536654</t>
  </si>
  <si>
    <t>4-PLM329448536654</t>
  </si>
  <si>
    <t>4-PLM329548536654</t>
  </si>
  <si>
    <t>4-PLM329648536654</t>
  </si>
  <si>
    <t>4-PLM329748536654</t>
  </si>
  <si>
    <t>4-01FE021723420259858934</t>
  </si>
  <si>
    <t>4-LIQSTI1811111111</t>
  </si>
  <si>
    <t>4-01F102695820419158462</t>
  </si>
  <si>
    <t>4-01F102696020419158462</t>
  </si>
  <si>
    <t>4-01F102695920419158462</t>
  </si>
  <si>
    <t>4-01E00168220608686747</t>
  </si>
  <si>
    <t>4-01E0015310410687491</t>
  </si>
  <si>
    <t>4-LIQCOM12710405211179</t>
  </si>
  <si>
    <t>4-PLM329870517150</t>
  </si>
  <si>
    <t>4-01E001251620601369622</t>
  </si>
  <si>
    <t>4-01FN013426191920100047218</t>
  </si>
  <si>
    <t>4-01FN013429363620100047218</t>
  </si>
  <si>
    <t>4-01FN013431224520100047218</t>
  </si>
  <si>
    <t>4-01FN013431226620100047218</t>
  </si>
  <si>
    <t>4-01FN013434866120100047218</t>
  </si>
  <si>
    <t>4-01FN013436485120100047218</t>
  </si>
  <si>
    <t>4-01FN013441250520100047218</t>
  </si>
  <si>
    <t>4-01FN013449174120100047218</t>
  </si>
  <si>
    <t>4-01FN013449836120100047218</t>
  </si>
  <si>
    <t>4-01FN013451843820100047218</t>
  </si>
  <si>
    <t>4-01FN013454533920100047218</t>
  </si>
  <si>
    <t>4-01FN013467209220100047218</t>
  </si>
  <si>
    <t>4-01FN013497561520100047218</t>
  </si>
  <si>
    <t>4-01FN013505536220100047218</t>
  </si>
  <si>
    <t>4-01FN013520337220100047218</t>
  </si>
  <si>
    <t>4-01FN013523156320100047218</t>
  </si>
  <si>
    <t>4-01FE01242610620100047218</t>
  </si>
  <si>
    <t>4-01FI011610684620100047218</t>
  </si>
  <si>
    <t>4-01FT01181520612112500</t>
  </si>
  <si>
    <t>4-01FT01181020612112500</t>
  </si>
  <si>
    <t>4-01F311184769720517252558</t>
  </si>
  <si>
    <t>4-SD2500611111111</t>
  </si>
  <si>
    <t>4-SD2500711111111</t>
  </si>
  <si>
    <t>4-SD2500811111111</t>
  </si>
  <si>
    <t>4-01F41263871120517216241</t>
  </si>
  <si>
    <t>4-SD2502111111111</t>
  </si>
  <si>
    <t>4-SD2502211111111</t>
  </si>
  <si>
    <t>4-SD2502311111111</t>
  </si>
  <si>
    <t>4-031236510089085042</t>
  </si>
  <si>
    <t>4-SD2502511111111</t>
  </si>
  <si>
    <t>4-01F41165070220517216241</t>
  </si>
  <si>
    <t>4-SD2503011111111</t>
  </si>
  <si>
    <t>4-SD2503111111111</t>
  </si>
  <si>
    <t>4-SD2503211111111</t>
  </si>
  <si>
    <t>4-SD2503311111111</t>
  </si>
  <si>
    <t>4-01F314189725920517252558</t>
  </si>
  <si>
    <t>4-SD2502911111111</t>
  </si>
  <si>
    <t>4-SD2503411111111</t>
  </si>
  <si>
    <t>4-SD2503511111111</t>
  </si>
  <si>
    <t>4-01F212179791820517252558</t>
  </si>
  <si>
    <t>4-01F213181829920517252558</t>
  </si>
  <si>
    <t>4-01FE013525220259858934</t>
  </si>
  <si>
    <t>4-01FE013525420259858934</t>
  </si>
  <si>
    <t>4-01F0011898910705628331</t>
  </si>
  <si>
    <t>4-01F213182029820517252558</t>
  </si>
  <si>
    <t>4-01F212179981520517252558</t>
  </si>
  <si>
    <t>4-01FE021716920259858934</t>
  </si>
  <si>
    <t>4-01F211242214420517252558</t>
  </si>
  <si>
    <t>4-01F214213376820517252558</t>
  </si>
  <si>
    <t>4-01F00213503720124952850</t>
  </si>
  <si>
    <t>4-01F212180353220517252558</t>
  </si>
  <si>
    <t>4-01F214213473120517252558</t>
  </si>
  <si>
    <t>4-01FE013529420259858934</t>
  </si>
  <si>
    <t>4-01FE013529520259858934</t>
  </si>
  <si>
    <t>4-01F212180505820517252558</t>
  </si>
  <si>
    <t>4-01F213182554620517252558</t>
  </si>
  <si>
    <t>4-01F212180624620517252558</t>
  </si>
  <si>
    <t>4-01F213182661520517252558</t>
  </si>
  <si>
    <t>4-01FI011610689420100047218</t>
  </si>
  <si>
    <t>4-14S1061051676320100152356</t>
  </si>
  <si>
    <t>4-0312225010425073121</t>
  </si>
  <si>
    <t>4-01F311186131720517252558</t>
  </si>
  <si>
    <t>4-03118610710506634</t>
  </si>
  <si>
    <t>4-01F41264338020517216241</t>
  </si>
  <si>
    <t>4-031239310089085042</t>
  </si>
  <si>
    <t>4-031113710409010488</t>
  </si>
  <si>
    <t>4-01F41165564020517216241</t>
  </si>
  <si>
    <t>4-01F0014727920485592556</t>
  </si>
  <si>
    <t>4-03EB0147410742353911</t>
  </si>
  <si>
    <t>4-03EB0147310742353911</t>
  </si>
  <si>
    <t>4-01F314191164320517252558</t>
  </si>
  <si>
    <t>4-DJ25111111111</t>
  </si>
  <si>
    <t>4-DJ25211111111</t>
  </si>
  <si>
    <t>4-DJ25311111111</t>
  </si>
  <si>
    <t>4-DJ25411111111</t>
  </si>
  <si>
    <t>4-DJ25511111111</t>
  </si>
  <si>
    <t>4-DJ25611111111</t>
  </si>
  <si>
    <t>4-DJ25711111111</t>
  </si>
  <si>
    <t>4-01FF034359720505675836</t>
  </si>
  <si>
    <t>4-01FF034359220505675836</t>
  </si>
  <si>
    <t>4-01FF034359320505675836</t>
  </si>
  <si>
    <t>4-01FF034359420505675836</t>
  </si>
  <si>
    <t>4-01FF034359520505675836</t>
  </si>
  <si>
    <t>4-01FF034359620505675836</t>
  </si>
  <si>
    <t>4-01F0021661920100192064</t>
  </si>
  <si>
    <t>4-02E00117910721906774</t>
  </si>
  <si>
    <t>4-01F211243079820517252558</t>
  </si>
  <si>
    <t>4-01F214214130920517252558</t>
  </si>
  <si>
    <t>4-01FE021730020259858934</t>
  </si>
  <si>
    <t>4-01F212180975920517252558</t>
  </si>
  <si>
    <t>4-01F214214232320517252558</t>
  </si>
  <si>
    <t>4-01F0011917910705628331</t>
  </si>
  <si>
    <t>4-01F211243342020517252558</t>
  </si>
  <si>
    <t>4-01F214214332620517252558</t>
  </si>
  <si>
    <t>4-01F0023930420606100893</t>
  </si>
  <si>
    <t>4-01F0023927720606100893</t>
  </si>
  <si>
    <t>4-01F0023761920606100893</t>
  </si>
  <si>
    <t>4-01F0023756420606100893</t>
  </si>
  <si>
    <t>4-01F0012081820302891452</t>
  </si>
  <si>
    <t>4-01FE021696520259858934</t>
  </si>
  <si>
    <t>4-01FE021708720259858934</t>
  </si>
  <si>
    <t>4-01FE021713820259858934</t>
  </si>
  <si>
    <t>4-01FA02213820455911401</t>
  </si>
  <si>
    <t>4-01FA02196220455911401</t>
  </si>
  <si>
    <t>4-01F313673920100055237</t>
  </si>
  <si>
    <t>4-01F313673820100055237</t>
  </si>
  <si>
    <t>4-01F313673720100055237</t>
  </si>
  <si>
    <t>4-01F313673620100055237</t>
  </si>
  <si>
    <t>4-01F313674020100055237</t>
  </si>
  <si>
    <t>4-01F313673520100055237</t>
  </si>
  <si>
    <t>4-14S1061218970820100152356</t>
  </si>
  <si>
    <t>4-14S10532486620331898008</t>
  </si>
  <si>
    <t>4-LIQCOM12811111111</t>
  </si>
  <si>
    <t>4-01E001152220603912838</t>
  </si>
  <si>
    <t>4-LIQOPE14311111111</t>
  </si>
  <si>
    <t>4-01F0014378620514464881</t>
  </si>
  <si>
    <t>4-01FFF17820514464881</t>
  </si>
  <si>
    <t>4-01FFF17920514464881</t>
  </si>
  <si>
    <t>4-01FFF17720514464881</t>
  </si>
  <si>
    <t>4-01F0021659320100192064</t>
  </si>
  <si>
    <t>4-01F0021658220100192064</t>
  </si>
  <si>
    <t>4-01F0021657120100192064</t>
  </si>
  <si>
    <t>4-01F0021659120100192064</t>
  </si>
  <si>
    <t>4-01F0021657720100192064</t>
  </si>
  <si>
    <t>4-01F0021657620100192064</t>
  </si>
  <si>
    <t>4-01F2001640120517035964</t>
  </si>
  <si>
    <t>4-01F1001146420517035964</t>
  </si>
  <si>
    <t>4-01F211242595220517252558</t>
  </si>
  <si>
    <t>4-01F214213666820517252558</t>
  </si>
  <si>
    <t>4-01F00213521920124952850</t>
  </si>
  <si>
    <t>4-01F211242720320517252558</t>
  </si>
  <si>
    <t>4-01F214213800220517252558</t>
  </si>
  <si>
    <t>4-01F00213522520124952850</t>
  </si>
  <si>
    <t>4-01F211243068920517252558</t>
  </si>
  <si>
    <t>4-01F214214115020517252558</t>
  </si>
  <si>
    <t>4-01FE021729920259858934</t>
  </si>
  <si>
    <t>4-01FT01210920612112500</t>
  </si>
  <si>
    <t>4-PLM329973195103</t>
  </si>
  <si>
    <t>4-01F04047418120100210909</t>
  </si>
  <si>
    <t>4-01F04047439720100210909</t>
  </si>
  <si>
    <t>4-01F00617202620375361991</t>
  </si>
  <si>
    <t>4-01E00149020498380931</t>
  </si>
  <si>
    <t>4-01F0064221020514148539</t>
  </si>
  <si>
    <t>4-01F209199567020550372640</t>
  </si>
  <si>
    <t>4-01F602377172620550372640</t>
  </si>
  <si>
    <t>4-01F0064242020514148539</t>
  </si>
  <si>
    <t>4-01F207118426120550372640</t>
  </si>
  <si>
    <t>4-01F60060973120550372640</t>
  </si>
  <si>
    <t>4-01F2092200353620550372640</t>
  </si>
  <si>
    <t>4-01F611320017120550372640</t>
  </si>
  <si>
    <t>4-01F001769910773382439</t>
  </si>
  <si>
    <t>4-01F0064250520514148539</t>
  </si>
  <si>
    <t>4-01F20665830020550372640</t>
  </si>
  <si>
    <t>4-01F611320129520550372640</t>
  </si>
  <si>
    <t>4-01F207118640120550372640</t>
  </si>
  <si>
    <t>4-01F603307827020550372640</t>
  </si>
  <si>
    <t>4-01F209200700320550372640</t>
  </si>
  <si>
    <t>4-01F60061224020550372640</t>
  </si>
  <si>
    <t>4-03EB0121610725531368</t>
  </si>
  <si>
    <t>4-01E001403720603974817</t>
  </si>
  <si>
    <t>4-01E001409620603974817</t>
  </si>
  <si>
    <t>4-01E001410520603974817</t>
  </si>
  <si>
    <t>4-01E001409420603974817</t>
  </si>
  <si>
    <t>4-01E001410720603974817</t>
  </si>
  <si>
    <t>4-01E001246920609764261</t>
  </si>
  <si>
    <t>4-01E001246320609764261</t>
  </si>
  <si>
    <t>4-01E001247120609764261</t>
  </si>
  <si>
    <t>4-01E001246220609764261</t>
  </si>
  <si>
    <t>4-01E001246120609764261</t>
  </si>
  <si>
    <t>4-01E001246020609764261</t>
  </si>
  <si>
    <t>4-01E001246820609764261</t>
  </si>
  <si>
    <t>4-01E001247020609764261</t>
  </si>
  <si>
    <t>4-01E001527010425371652</t>
  </si>
  <si>
    <t>4-01E0015910410687491</t>
  </si>
  <si>
    <t>4-01E00169220608686747</t>
  </si>
  <si>
    <t>4-01F553550720558053691</t>
  </si>
  <si>
    <t>4-01F001800620454819137</t>
  </si>
  <si>
    <t>4-14SB0155962426220467534026</t>
  </si>
  <si>
    <t>4-LIQSTI1911111111</t>
  </si>
  <si>
    <t>4-PLM330044468346</t>
  </si>
  <si>
    <t>4-LIQCOM12311111111</t>
  </si>
  <si>
    <t>4-00BCPS176011111111</t>
  </si>
  <si>
    <t>4-00BCPS177311111111</t>
  </si>
  <si>
    <t>4-00BCPS179011111111</t>
  </si>
  <si>
    <t>4-00BCPS180511111111</t>
  </si>
  <si>
    <t>4-00BCPS187711111111</t>
  </si>
  <si>
    <t>4-00BCPS188411111111</t>
  </si>
  <si>
    <t>4-00BCPS190211111111</t>
  </si>
  <si>
    <t>4-00BCPS192811111111</t>
  </si>
  <si>
    <t>4-00BCPS194611111111</t>
  </si>
  <si>
    <t>4-00BCPS195311111111</t>
  </si>
  <si>
    <t>4-00BCPS196711111111</t>
  </si>
  <si>
    <t>4-00BCPS198011111111</t>
  </si>
  <si>
    <t>4-00BCPS199011111111</t>
  </si>
  <si>
    <t>4-00BCPS200211111111</t>
  </si>
  <si>
    <t>4-00BCPS200511111111</t>
  </si>
  <si>
    <t>4-00BCPS201911111111</t>
  </si>
  <si>
    <t>4-00BCPS202611111111</t>
  </si>
  <si>
    <t>4-00BCPS204311111111</t>
  </si>
  <si>
    <t>4-00BCPS206111111111</t>
  </si>
  <si>
    <t>4-00BCPS207211111111</t>
  </si>
  <si>
    <t>4-00BCPS208711111111</t>
  </si>
  <si>
    <t>4-LIQOPE13011111111</t>
  </si>
  <si>
    <t>4-00BCPD12111111111</t>
  </si>
  <si>
    <t>4-00BCPD12311111111</t>
  </si>
  <si>
    <t>4-00BCPD12711111111</t>
  </si>
  <si>
    <t>4-00BCPD13111111111</t>
  </si>
  <si>
    <t>4-00BCPD13611111111</t>
  </si>
  <si>
    <t>4-00BCPD14011111111</t>
  </si>
  <si>
    <t>4-00ITBS10511111111</t>
  </si>
  <si>
    <t>4-00ITBS11211111111</t>
  </si>
  <si>
    <t>4-00BBVAS3511111111</t>
  </si>
  <si>
    <t>4-00BBVAS3711111111</t>
  </si>
  <si>
    <t>4-PR143347461440</t>
  </si>
  <si>
    <t>4-PR143447461440</t>
  </si>
  <si>
    <t>4-PR133347461440</t>
  </si>
  <si>
    <t>4-PR133447461440</t>
  </si>
  <si>
    <t>4-01F001186620454029918</t>
  </si>
  <si>
    <t>4-01FE281560720549068201</t>
  </si>
  <si>
    <t>4-01F135862020602978274</t>
  </si>
  <si>
    <t>4-01F1361120720602978274</t>
  </si>
  <si>
    <t>4-01F86517819320127765279</t>
  </si>
  <si>
    <t>4-01F86517726620127765279</t>
  </si>
  <si>
    <t>4-01F86517722620127765279</t>
  </si>
  <si>
    <t>4-01F86415320220127765279</t>
  </si>
  <si>
    <t>4-01E001287720456565353</t>
  </si>
  <si>
    <t>4-01F0021665620100192064</t>
  </si>
  <si>
    <t>4-01F0021663820100192064</t>
  </si>
  <si>
    <t>4-01F0021663120100192064</t>
  </si>
  <si>
    <t>4-PLRPLR07160945818</t>
  </si>
  <si>
    <t>4-PLRPLR07273238347</t>
  </si>
  <si>
    <t>4-PLRPLR07375560789</t>
  </si>
  <si>
    <t>4-PLRPLR07472169020</t>
  </si>
  <si>
    <t>4-PLRPLR07548298276</t>
  </si>
  <si>
    <t>4-PLRPLR07648164743</t>
  </si>
  <si>
    <t>4-PLRPLR07776140901</t>
  </si>
  <si>
    <t>4-PLRPLR07844162989</t>
  </si>
  <si>
    <t>4-PLRPLR07945286301</t>
  </si>
  <si>
    <t>4-PLRPLR071073444362</t>
  </si>
  <si>
    <t>4-PLRPLR071172458502</t>
  </si>
  <si>
    <t>4-PLRPLR071275424672</t>
  </si>
  <si>
    <t>4-PLRPLR071370198916</t>
  </si>
  <si>
    <t>4-PLRPLR071474600892</t>
  </si>
  <si>
    <t>4-PLRPLR071544468346</t>
  </si>
  <si>
    <t>4-PLRPLR071671334789</t>
  </si>
  <si>
    <t>4-PLRPLR071770517150</t>
  </si>
  <si>
    <t>4-PLRPLR071870666331</t>
  </si>
  <si>
    <t>4-PLRPLR071943814375</t>
  </si>
  <si>
    <t>4-PLRPLR072010736055631</t>
  </si>
  <si>
    <t>4-PLRPLR072145921913</t>
  </si>
  <si>
    <t>4-PLRPLR072272551423</t>
  </si>
  <si>
    <t>4-PLRPLR072372302392</t>
  </si>
  <si>
    <t>4-PLRPLR072480355193</t>
  </si>
  <si>
    <t>4-PLRPLR07251829028</t>
  </si>
  <si>
    <t>4-PLRPLR072672450429</t>
  </si>
  <si>
    <t>4-PLRPLR072748197510</t>
  </si>
  <si>
    <t>4-PLRPLR072847461440</t>
  </si>
  <si>
    <t>4-PLRPLR072978803424</t>
  </si>
  <si>
    <t>4-PLRPLR073072204134</t>
  </si>
  <si>
    <t>4-PLRPLR073172144092</t>
  </si>
  <si>
    <t>4-PLRPLR073272131384</t>
  </si>
  <si>
    <t>4-PLRPLR073376390500</t>
  </si>
  <si>
    <t>4-PLRPLR073444314304</t>
  </si>
  <si>
    <t>4-PLRPLR073547760988</t>
  </si>
  <si>
    <t>4-PLRPLR073624800480</t>
  </si>
  <si>
    <t>4-PLRPLR073748536654</t>
  </si>
  <si>
    <t>4-PLRPLR073872537561</t>
  </si>
  <si>
    <t>4-PLRPLR073975276411</t>
  </si>
  <si>
    <t>4-PLRPLR074073530159</t>
  </si>
  <si>
    <t>4-PLRPLR074146126507</t>
  </si>
  <si>
    <t>4-PLRPLR074273195103</t>
  </si>
  <si>
    <t>4-PLRPLR074347557239</t>
  </si>
  <si>
    <t>4-PLRPLR074472728100</t>
  </si>
  <si>
    <t>4-PLRPLR074571311214</t>
  </si>
  <si>
    <t>4-PLRPLR074671654750</t>
  </si>
  <si>
    <t>4-PLRPLR074772682665</t>
  </si>
  <si>
    <t>4-PLRPLR074848362717</t>
  </si>
  <si>
    <t>4-PLRPLR074980454870</t>
  </si>
  <si>
    <t>4-PLRPLR075060248415</t>
  </si>
  <si>
    <t>4-PLRPLR075177175568</t>
  </si>
  <si>
    <t>4-PLRPLR075277089939</t>
  </si>
  <si>
    <t>4-PLRPLR075373376012</t>
  </si>
  <si>
    <t>4-PLRPLR075470511606</t>
  </si>
  <si>
    <t>4-01E00134510456105896</t>
  </si>
  <si>
    <t>4-01E001409520603974817</t>
  </si>
  <si>
    <t>4-01F001860820498041567</t>
  </si>
  <si>
    <t>4-01F002186920429640939</t>
  </si>
  <si>
    <t>4-01F211243352420517252558</t>
  </si>
  <si>
    <t>4-01F212181497320517252558</t>
  </si>
  <si>
    <t>4-01F211244187220517252558</t>
  </si>
  <si>
    <t>4-01F211215133620517252558</t>
  </si>
  <si>
    <t>4-01F211244046420517252558</t>
  </si>
  <si>
    <t>4-01F111101619920517252558</t>
  </si>
  <si>
    <t>4-01F114111167920517252558</t>
  </si>
  <si>
    <t>4-01F214215000720517252558</t>
  </si>
  <si>
    <t>4-01F0011819220454058187</t>
  </si>
  <si>
    <t>4-01FT01214220612112500</t>
  </si>
  <si>
    <t>4-01F314191835020517252558</t>
  </si>
  <si>
    <t>4-01F311186991520517252558</t>
  </si>
  <si>
    <t>4-DJ26111111111</t>
  </si>
  <si>
    <t>4-DJ26211111111</t>
  </si>
  <si>
    <t>4-DJ26311111111</t>
  </si>
  <si>
    <t>4-01FV20370220600012828</t>
  </si>
  <si>
    <t>4-DJ27111111111</t>
  </si>
  <si>
    <t>4-DJ27211111111</t>
  </si>
  <si>
    <t>4-DJ27311111111</t>
  </si>
  <si>
    <t>4-DJ27411111111</t>
  </si>
  <si>
    <t>4-DJ27511111111</t>
  </si>
  <si>
    <t>4-DJ27611111111</t>
  </si>
  <si>
    <t>4-DJ27711111111</t>
  </si>
  <si>
    <t>4-DJ27811111111</t>
  </si>
  <si>
    <t>4-DJ27911111111</t>
  </si>
  <si>
    <t>4-DJ271011111111</t>
  </si>
  <si>
    <t>4-01E00148620609368773</t>
  </si>
  <si>
    <t>4-LIQCOM12911111111</t>
  </si>
  <si>
    <t>4-01E001220613747096</t>
  </si>
  <si>
    <t>4-01FT01210820612112500</t>
  </si>
  <si>
    <t>4-01F00213536720124952850</t>
  </si>
  <si>
    <t>4-01E0017410738983659</t>
  </si>
  <si>
    <t>4-01F212180964020517252558</t>
  </si>
  <si>
    <t>4-01F213183031820517252558</t>
  </si>
  <si>
    <t>4-01FE021731320259858934</t>
  </si>
  <si>
    <t>4-01FE021730820259858934</t>
  </si>
  <si>
    <t>4-01F212181063020517252558</t>
  </si>
  <si>
    <t>4-01F213183136820517252558</t>
  </si>
  <si>
    <t>4-01F212181167320517252558</t>
  </si>
  <si>
    <t>4-01F11249656420517252558</t>
  </si>
  <si>
    <t>4-01F11339907120517252558</t>
  </si>
  <si>
    <t>4-01F213183258620517252558</t>
  </si>
  <si>
    <t>4-01F211243927020517252558</t>
  </si>
  <si>
    <t>4-01F214214903620517252558</t>
  </si>
  <si>
    <t>4-01FE021738220259858934</t>
  </si>
  <si>
    <t>4-01FE021738020259858934</t>
  </si>
  <si>
    <t>4-01FE021738420259858934</t>
  </si>
  <si>
    <t>4-01F212181592220517252558</t>
  </si>
  <si>
    <t>4-01F111101625020517252558</t>
  </si>
  <si>
    <t>4-01F11339999720517252558</t>
  </si>
  <si>
    <t>4-01F214215006720517252558</t>
  </si>
  <si>
    <t>4-01F0011819320454058187</t>
  </si>
  <si>
    <t>4-01F212181699720517252558</t>
  </si>
  <si>
    <t>4-01FE021741720259858934</t>
  </si>
  <si>
    <t>4-01FE021741620259858934</t>
  </si>
  <si>
    <t>4-01F00213573720124952850</t>
  </si>
  <si>
    <t>4-01E001410820603974817</t>
  </si>
  <si>
    <t>4-01E001411420603974817</t>
  </si>
  <si>
    <t>4-01E001412520603974817</t>
  </si>
  <si>
    <t>4-01E001411320603974817</t>
  </si>
  <si>
    <t>4-01F001514020610059393</t>
  </si>
  <si>
    <t>4-01F212181914120517252558</t>
  </si>
  <si>
    <t>4-01E0014320612785130</t>
  </si>
  <si>
    <t>4-PLM330270517150</t>
  </si>
  <si>
    <t>4-01FF01456220610217762</t>
  </si>
  <si>
    <t>4-LIQLOG6611111111</t>
  </si>
  <si>
    <t>4-PLM330470517150</t>
  </si>
  <si>
    <t>4-PLM330570517150</t>
  </si>
  <si>
    <t>4-PLRFPLRF07146930934</t>
  </si>
  <si>
    <t>4-PLRFPLRF07272566765</t>
  </si>
  <si>
    <t>4-PLRFPLRF07346371564</t>
  </si>
  <si>
    <t>4-PLRFPLRF07429266085</t>
  </si>
  <si>
    <t>4-PLRFPLRF07573195281</t>
  </si>
  <si>
    <t>4-PLRFPLRF07645882922</t>
  </si>
  <si>
    <t>4-PLRFPLRF07774990400</t>
  </si>
  <si>
    <t>4-PLRFPLRF07860554816</t>
  </si>
  <si>
    <t>4-PLRFPLRF07974842377</t>
  </si>
  <si>
    <t>4-PLRFPLRF071072378581</t>
  </si>
  <si>
    <t>4-PLRFPLRF071175846609</t>
  </si>
  <si>
    <t>4-PLRFPLRF071272725225</t>
  </si>
  <si>
    <t>4-PLRFPLRF071373894204</t>
  </si>
  <si>
    <t>4-PLRFPLRF071461047898</t>
  </si>
  <si>
    <t>4-01FA05180351620492092313</t>
  </si>
  <si>
    <t>4-01F0012676610431742069</t>
  </si>
  <si>
    <t>4-01E00150420610616675</t>
  </si>
  <si>
    <t>4-01F0021666920100192064</t>
  </si>
  <si>
    <t>4-01F003171920454186002</t>
  </si>
  <si>
    <t>4-01F003172020454186002</t>
  </si>
  <si>
    <t>4-01F003171820454186002</t>
  </si>
  <si>
    <t>4-01F003171720454186002</t>
  </si>
  <si>
    <t>4-01E00131110416031679</t>
  </si>
  <si>
    <t>4-01F0021154720602460143</t>
  </si>
  <si>
    <t>4-01E00131810416031679</t>
  </si>
  <si>
    <t>4-01E001528710425371652</t>
  </si>
  <si>
    <t>4-01E001528310425371652</t>
  </si>
  <si>
    <t>4-01E00154210439205666</t>
  </si>
  <si>
    <t>4-01E00174420498218831</t>
  </si>
  <si>
    <t>4-LIQOPE14411111111</t>
  </si>
  <si>
    <t>4-01FA01100520605533125</t>
  </si>
  <si>
    <t>4-01F005156320602751326</t>
  </si>
  <si>
    <t>4-01F0014955320371310160</t>
  </si>
  <si>
    <t>4-01E001413420603974817</t>
  </si>
  <si>
    <t>4-01F214215226320517252558</t>
  </si>
  <si>
    <t>4-01F212181831020517252558</t>
  </si>
  <si>
    <t>4-01F00213580620124952850</t>
  </si>
  <si>
    <t>4-01F00213584820124952850</t>
  </si>
  <si>
    <t>4-01FT01225720612112500</t>
  </si>
  <si>
    <t>4-01FT01226720612112500</t>
  </si>
  <si>
    <t>4-PLM330643691377</t>
  </si>
  <si>
    <t>4-01F2001646020517035964</t>
  </si>
  <si>
    <t>4-01E00175620603001461</t>
  </si>
  <si>
    <t>4-01F211243273320517252558</t>
  </si>
  <si>
    <t>4-01FE021733420259858934</t>
  </si>
  <si>
    <t>4-031259810460411195</t>
  </si>
  <si>
    <t>4-01F213183648820517252558</t>
  </si>
  <si>
    <t>4-01F211244378320517252558</t>
  </si>
  <si>
    <t>4-01F00213582920124952850</t>
  </si>
  <si>
    <t>4-01F00213583020124952850</t>
  </si>
  <si>
    <t>4-01F213183979120517252558</t>
  </si>
  <si>
    <t>4-01F212181943720517252558</t>
  </si>
  <si>
    <t>4-01F214215340420517252558</t>
  </si>
  <si>
    <t>4-01FA01100820605533125</t>
  </si>
  <si>
    <t>4-01F001792310413228722</t>
  </si>
  <si>
    <t>4-01F001792410413228722</t>
  </si>
  <si>
    <t>4-01F0023391420601292727</t>
  </si>
  <si>
    <t>4-01F0023391520601292727</t>
  </si>
  <si>
    <t>4-01F0021395910294164630</t>
  </si>
  <si>
    <t>4-01F0021397010294164630</t>
  </si>
  <si>
    <t>4-01F043630320601014956</t>
  </si>
  <si>
    <t>4-01FS04145320611135271</t>
  </si>
  <si>
    <t>4-01F001794010413228722</t>
  </si>
  <si>
    <t>4-01F0034602420608545591</t>
  </si>
  <si>
    <t>4-01E00159810211014194</t>
  </si>
  <si>
    <t>4-01E00135020606866861</t>
  </si>
  <si>
    <t>4-01F218166560220550372640</t>
  </si>
  <si>
    <t>4-01F602377587720550372640</t>
  </si>
  <si>
    <t>4-01F207118822820550372640</t>
  </si>
  <si>
    <t>4-01F604233236420550372640</t>
  </si>
  <si>
    <t>4-01F0064280120514148539</t>
  </si>
  <si>
    <t>4-01F209201684220550372640</t>
  </si>
  <si>
    <t>4-01F602380185220550372640</t>
  </si>
  <si>
    <t>4-01F3527702520100686814</t>
  </si>
  <si>
    <t>4-01F3527706120100686814</t>
  </si>
  <si>
    <t>4-GRGR07160945818</t>
  </si>
  <si>
    <t>4-GRGR07275560789</t>
  </si>
  <si>
    <t>4-GRGR07372169020</t>
  </si>
  <si>
    <t>4-GRGR07448298276</t>
  </si>
  <si>
    <t>4-GRGR07548164743</t>
  </si>
  <si>
    <t>4-GRGR07676140901</t>
  </si>
  <si>
    <t>4-GRGR07744162989</t>
  </si>
  <si>
    <t>4-GRGR07845286301</t>
  </si>
  <si>
    <t>4-GRGR07973444362</t>
  </si>
  <si>
    <t>4-GRGR071072458502</t>
  </si>
  <si>
    <t>4-GRGR071175424672</t>
  </si>
  <si>
    <t>4-GRGR071270198916</t>
  </si>
  <si>
    <t>4-GRGR071374600892</t>
  </si>
  <si>
    <t>4-GRGR071444468346</t>
  </si>
  <si>
    <t>4-GRGR071571334789</t>
  </si>
  <si>
    <t>4-GRGR071670666331</t>
  </si>
  <si>
    <t>4-GRGR071743814375</t>
  </si>
  <si>
    <t>4-GRGR071810736055631</t>
  </si>
  <si>
    <t>4-GRGR071945921913</t>
  </si>
  <si>
    <t>4-GRGR072072302392</t>
  </si>
  <si>
    <t>4-GRGR072180355193</t>
  </si>
  <si>
    <t>4-GRGR07221829028</t>
  </si>
  <si>
    <t>4-GRGR072372450429</t>
  </si>
  <si>
    <t>4-GRGR072448197510</t>
  </si>
  <si>
    <t>4-GRGR072547461440</t>
  </si>
  <si>
    <t>4-GRGR072678803424</t>
  </si>
  <si>
    <t>4-GRGR072772144092</t>
  </si>
  <si>
    <t>4-GRGR072872131384</t>
  </si>
  <si>
    <t>4-GRGR072976390500</t>
  </si>
  <si>
    <t>4-GRGR073044314304</t>
  </si>
  <si>
    <t>4-GRGR073147760988</t>
  </si>
  <si>
    <t>4-GRGR073224800480</t>
  </si>
  <si>
    <t>4-GRGR073348536654</t>
  </si>
  <si>
    <t>4-GRGR073472537561</t>
  </si>
  <si>
    <t>4-GRGR073575276411</t>
  </si>
  <si>
    <t>4-GRGR073673530159</t>
  </si>
  <si>
    <t>4-GRGR073746126507</t>
  </si>
  <si>
    <t>4-GRGR073873195103</t>
  </si>
  <si>
    <t>4-GRGR073947557239</t>
  </si>
  <si>
    <t>4-GRGR074072728100</t>
  </si>
  <si>
    <t>4-GRGR074171311214</t>
  </si>
  <si>
    <t>4-GRGR074271654750</t>
  </si>
  <si>
    <t>4-GRGR074372682665</t>
  </si>
  <si>
    <t>4-GRGR074448362717</t>
  </si>
  <si>
    <t>4-GRGR074580454870</t>
  </si>
  <si>
    <t>4-GRGR074660248415</t>
  </si>
  <si>
    <t>4-GRGR074777089939</t>
  </si>
  <si>
    <t>4-GRGR074873376012</t>
  </si>
  <si>
    <t>5-01E001171010297207330</t>
  </si>
  <si>
    <t>5-01E0013020614269309</t>
  </si>
  <si>
    <t>5-01F2001613620517035964</t>
  </si>
  <si>
    <t>5-01E00172120603001461</t>
  </si>
  <si>
    <t>5-01F001179120454029918</t>
  </si>
  <si>
    <t>Redondeo</t>
  </si>
  <si>
    <t>5-01F553527620558053691</t>
  </si>
  <si>
    <t>5-PLM325072682665</t>
  </si>
  <si>
    <t>5-PLM324972450429</t>
  </si>
  <si>
    <t>5-01FA181726620508565934</t>
  </si>
  <si>
    <t>5-PLM324872169020</t>
  </si>
  <si>
    <t>5-PLM324770517150</t>
  </si>
  <si>
    <t>5-</t>
  </si>
  <si>
    <t>5-031437970517150</t>
  </si>
  <si>
    <t>5-02E0011810764319872</t>
  </si>
  <si>
    <t>5-01F212177489820517252558</t>
  </si>
  <si>
    <t>5-01F214210087420517252558</t>
  </si>
  <si>
    <t>5-01F212177570020517252558</t>
  </si>
  <si>
    <t>5-01F214210173420517252558</t>
  </si>
  <si>
    <t>5-01F213179643020517252558</t>
  </si>
  <si>
    <t>5-01F00213381320124952850</t>
  </si>
  <si>
    <t>5-01F20665168420550372640</t>
  </si>
  <si>
    <t>5-01F611317545320550372640</t>
  </si>
  <si>
    <t>5-01F0064194520514148539</t>
  </si>
  <si>
    <t>5-01F553531220558053691</t>
  </si>
  <si>
    <t>5-02E001130310450776578</t>
  </si>
  <si>
    <t>5-01E00125320602818161</t>
  </si>
  <si>
    <t>5-01F0131677820455823880</t>
  </si>
  <si>
    <t>5-01E001120613747096</t>
  </si>
  <si>
    <t>5-031438810420945511</t>
  </si>
  <si>
    <t>5-01E001361720456147781</t>
  </si>
  <si>
    <t>5-01F00149520602441165</t>
  </si>
  <si>
    <t>5-01F00149420602441165</t>
  </si>
  <si>
    <t>5-01FFF123020608587803</t>
  </si>
  <si>
    <t>5-14S10525760220331898008</t>
  </si>
  <si>
    <t>5-LIQCOM12272450429</t>
  </si>
  <si>
    <t>5-LIQCON148197510</t>
  </si>
  <si>
    <t>5-01F102694120419158462</t>
  </si>
  <si>
    <t>5-01F102694320419158462</t>
  </si>
  <si>
    <t>5-01F102694020419158462</t>
  </si>
  <si>
    <t>5-01F102694420419158462</t>
  </si>
  <si>
    <t>5-01F04046622820100210909</t>
  </si>
  <si>
    <t>5-01F102694520419158462</t>
  </si>
  <si>
    <t>5-01E00130210416031679</t>
  </si>
  <si>
    <t>5-03116410309622885</t>
  </si>
  <si>
    <t>5-01F313661520100055237</t>
  </si>
  <si>
    <t>5-01F313661620100055237</t>
  </si>
  <si>
    <t>5-01F313661720100055237</t>
  </si>
  <si>
    <t>5-01F313661920100055237</t>
  </si>
  <si>
    <t>5-01F313662020100055237</t>
  </si>
  <si>
    <t>5-01F313662120100055237</t>
  </si>
  <si>
    <t>5-01F313661820100055237</t>
  </si>
  <si>
    <t>5-01F213179835320517252558</t>
  </si>
  <si>
    <t>5-01F212177832920517252558</t>
  </si>
  <si>
    <t>5-01F214210566620517252558</t>
  </si>
  <si>
    <t>5-01F212177925120517252558</t>
  </si>
  <si>
    <t>5-01F214210648320517252558</t>
  </si>
  <si>
    <t>5-01F211239294320517252558</t>
  </si>
  <si>
    <t>5-01F214210733820517252558</t>
  </si>
  <si>
    <t>5-01F114108767520517252558</t>
  </si>
  <si>
    <t>5-01F212178058820517252558</t>
  </si>
  <si>
    <t>5-01F11199517220517252558</t>
  </si>
  <si>
    <t>5-01F213180108920517252558</t>
  </si>
  <si>
    <t>5-01F2001616320517035964</t>
  </si>
  <si>
    <t>5-01E001145810450776578</t>
  </si>
  <si>
    <t>5-01F213179417720517252558</t>
  </si>
  <si>
    <t>5-01F211238577820517252558</t>
  </si>
  <si>
    <t>5-01FE021685020259858934</t>
  </si>
  <si>
    <t>5-01F213179485820517252558</t>
  </si>
  <si>
    <t>5-01F212177490820517252558</t>
  </si>
  <si>
    <t>5-01FT01160920612112500</t>
  </si>
  <si>
    <t>5-01F00213395520124952850</t>
  </si>
  <si>
    <t>5-01FE013509820259858934</t>
  </si>
  <si>
    <t>5-01F0011868810705628331</t>
  </si>
  <si>
    <t>5-01E0014120614269309</t>
  </si>
  <si>
    <t>5-01E00154220611396121</t>
  </si>
  <si>
    <t>5-01F002360620602593593</t>
  </si>
  <si>
    <t>5-01E001329210402383548</t>
  </si>
  <si>
    <t>5-031252610449376124</t>
  </si>
  <si>
    <t>5-03258910434937391</t>
  </si>
  <si>
    <t>5-01F0017139620497914885</t>
  </si>
  <si>
    <t>5-01FE01219020600725417</t>
  </si>
  <si>
    <t>5-01F0016780820453904971</t>
  </si>
  <si>
    <t>5-01F0034434120608545591</t>
  </si>
  <si>
    <t>5-LIQOPE13272537561</t>
  </si>
  <si>
    <t>5-01E0016020606109963</t>
  </si>
  <si>
    <t>5-01E00141620609580292</t>
  </si>
  <si>
    <t>5-01E0017979920603219377</t>
  </si>
  <si>
    <t>5-03116810309622885</t>
  </si>
  <si>
    <t>5-01F00149920602441165</t>
  </si>
  <si>
    <t>5-01F00150020602441165</t>
  </si>
  <si>
    <t>5-01F102694620419158462</t>
  </si>
  <si>
    <t>5-01F003171020454186002</t>
  </si>
  <si>
    <t>5-01F0021639120100192064</t>
  </si>
  <si>
    <t>5-01F0021639820100192064</t>
  </si>
  <si>
    <t>5-01F0021642220100192064</t>
  </si>
  <si>
    <t>5-01F0021635920100192064</t>
  </si>
  <si>
    <t>5-01F0021638320100192064</t>
  </si>
  <si>
    <t>5-01F0021635820100192064</t>
  </si>
  <si>
    <t>5-01F80937839520100210909</t>
  </si>
  <si>
    <t>5-01F213179413120517252558</t>
  </si>
  <si>
    <t>5-01F211238557920517252558</t>
  </si>
  <si>
    <t>5-01F212177481420517252558</t>
  </si>
  <si>
    <t>5-01FE021686420259858934</t>
  </si>
  <si>
    <t>5-01FE021686220259858934</t>
  </si>
  <si>
    <t>5-SD2477711111111</t>
  </si>
  <si>
    <t>5-01F214210268420517252558</t>
  </si>
  <si>
    <t>5-01F212177646920517252558</t>
  </si>
  <si>
    <t>5-01F00213376720124952850</t>
  </si>
  <si>
    <t>5-01F0011600610251876211</t>
  </si>
  <si>
    <t>5-SD2480811111111</t>
  </si>
  <si>
    <t>5-SD2480911111111</t>
  </si>
  <si>
    <t>5-01F00213388220124952850</t>
  </si>
  <si>
    <t>5-01FE021691020259858934</t>
  </si>
  <si>
    <t>5-01FN0192171120550033519</t>
  </si>
  <si>
    <t>5-01FH0177248520550033519</t>
  </si>
  <si>
    <t>5-01FT0172533620550033519</t>
  </si>
  <si>
    <t>5-01F214210574020517252558</t>
  </si>
  <si>
    <t>5-01FE013509120124952850</t>
  </si>
  <si>
    <t>5-01F00213396520124952850</t>
  </si>
  <si>
    <t>5-01F00213396420124952850</t>
  </si>
  <si>
    <t>5-01F00213396320124952850</t>
  </si>
  <si>
    <t>5-SD2481811111111</t>
  </si>
  <si>
    <t>5-SD2482011111111</t>
  </si>
  <si>
    <t>5-01F0135336720601584001</t>
  </si>
  <si>
    <t>5-01F212177988520517252558</t>
  </si>
  <si>
    <t>5-01F214210647920517252558</t>
  </si>
  <si>
    <t>5-01F00213397120124952850</t>
  </si>
  <si>
    <t>5-01FE021693320259858934</t>
  </si>
  <si>
    <t>5-01F212178070020517252558</t>
  </si>
  <si>
    <t>5-01F213180045420517252558</t>
  </si>
  <si>
    <t>5-01F211239456720517252558</t>
  </si>
  <si>
    <t>5-01F213180105620517252558</t>
  </si>
  <si>
    <t>5-01F00213403920124952850</t>
  </si>
  <si>
    <t>5-PLM325572682665</t>
  </si>
  <si>
    <t>5-01F553533820558053691</t>
  </si>
  <si>
    <t>5-PLM325672450429</t>
  </si>
  <si>
    <t>5-01F2001570820517035964</t>
  </si>
  <si>
    <t>5-01F2001617920517035964</t>
  </si>
  <si>
    <t>5-01F0012020612973530</t>
  </si>
  <si>
    <t>5-0318010460064592</t>
  </si>
  <si>
    <t>5-033798310409596865</t>
  </si>
  <si>
    <t>5-01F228243540420550372640</t>
  </si>
  <si>
    <t>5-01F603304944420550372640</t>
  </si>
  <si>
    <t>5-01F209198772220550372640</t>
  </si>
  <si>
    <t>5-01F602375862620550372640</t>
  </si>
  <si>
    <t>5-01F20665363220550372640</t>
  </si>
  <si>
    <t>5-01F611318060220550372640</t>
  </si>
  <si>
    <t>5-01F0064207320514148539</t>
  </si>
  <si>
    <t>5-01E001402320603974817</t>
  </si>
  <si>
    <t>5-01F211238651420517252558</t>
  </si>
  <si>
    <t>5-01F214210088020517252558</t>
  </si>
  <si>
    <t>5-01F211238869720517252558</t>
  </si>
  <si>
    <t>5-01F213179625520517252558</t>
  </si>
  <si>
    <t>5-01F214210268520517252558</t>
  </si>
  <si>
    <t>5-01F00213392320124952850</t>
  </si>
  <si>
    <t>5-01F00213399920124952850</t>
  </si>
  <si>
    <t>5-01F00213400120124952850</t>
  </si>
  <si>
    <t>5-01F00213400220124952850</t>
  </si>
  <si>
    <t>5-01E001401920603974817</t>
  </si>
  <si>
    <t>5-01E001401220603974817</t>
  </si>
  <si>
    <t>5-01F003170920454186002</t>
  </si>
  <si>
    <t>5-01E00146220609368773</t>
  </si>
  <si>
    <t>5-LIQOPE13544314304</t>
  </si>
  <si>
    <t>5-LIQOPE13444314304</t>
  </si>
  <si>
    <t>5-LIQGH4976390500</t>
  </si>
  <si>
    <t>5-01E0014410410687491</t>
  </si>
  <si>
    <t>5-01E00181220602075177</t>
  </si>
  <si>
    <t>5-01E0014510410687491</t>
  </si>
  <si>
    <t>5-01F0011708420609629739</t>
  </si>
  <si>
    <t>5-01E0011020612108651</t>
  </si>
  <si>
    <t>5-01E001508310425371652</t>
  </si>
  <si>
    <t>5-01E0013310410162551</t>
  </si>
  <si>
    <t>5-OC126120121393736</t>
  </si>
  <si>
    <t>5-01E001400720603974817</t>
  </si>
  <si>
    <t>5-01E001401620603974817</t>
  </si>
  <si>
    <t>5-LIQLOG6570517150</t>
  </si>
  <si>
    <t>5-01F2001619420517035964</t>
  </si>
  <si>
    <t>5-01F10511745120602819834</t>
  </si>
  <si>
    <t>5-01F002467020434848262</t>
  </si>
  <si>
    <t>5-01F135817620602978274</t>
  </si>
  <si>
    <t>5-01F1361072620602978274</t>
  </si>
  <si>
    <t>5-01F1361099620602978274</t>
  </si>
  <si>
    <t>5-01F135833620602978274</t>
  </si>
  <si>
    <t>5-0312671310426317511</t>
  </si>
  <si>
    <t>5-01F214211091420517252558</t>
  </si>
  <si>
    <t>5-01F212178319420517252558</t>
  </si>
  <si>
    <t>5-01F00213412820124952850</t>
  </si>
  <si>
    <t>5-01F213180425620517252558</t>
  </si>
  <si>
    <t>5-01F212178439320517252558</t>
  </si>
  <si>
    <t>5-01F0011873110705628331</t>
  </si>
  <si>
    <t>5-01F313662320100055237</t>
  </si>
  <si>
    <t>5-01F313662420100055237</t>
  </si>
  <si>
    <t>5-01F313662520100055237</t>
  </si>
  <si>
    <t>5-01F313662620100055237</t>
  </si>
  <si>
    <t>5-01FA2190320538593053</t>
  </si>
  <si>
    <t>5-01F102694920419158462</t>
  </si>
  <si>
    <t>5-LIQGER1344468346</t>
  </si>
  <si>
    <t>5-01F002468620434848262</t>
  </si>
  <si>
    <t>5-PLM325872537561</t>
  </si>
  <si>
    <t>5-PLM325972537561</t>
  </si>
  <si>
    <t>5-PLM325744468346</t>
  </si>
  <si>
    <t>5-LIQOPE13672537561</t>
  </si>
  <si>
    <t>5-01F00616781720375361991</t>
  </si>
  <si>
    <t>5-01E0016120614269309</t>
  </si>
  <si>
    <t>5-01E0011210736055631</t>
  </si>
  <si>
    <t>5-01E001403520603974817</t>
  </si>
  <si>
    <t>5-01F80938104320454073143</t>
  </si>
  <si>
    <t>5-01F0022025620602810497</t>
  </si>
  <si>
    <t>5-PLM326072537561</t>
  </si>
  <si>
    <t>5-01F212278557520517252558</t>
  </si>
  <si>
    <t>5-01F214211298320517252558</t>
  </si>
  <si>
    <t>5-01FE021699820259858934</t>
  </si>
  <si>
    <t>5-01FE013516620259858934</t>
  </si>
  <si>
    <t>5-01E001237920609764261</t>
  </si>
  <si>
    <t>5-01F213180546420517252558</t>
  </si>
  <si>
    <t>5-01F211239958420517252558</t>
  </si>
  <si>
    <t>5-01F213180642620517252558</t>
  </si>
  <si>
    <t>5-01F212178651620517252558</t>
  </si>
  <si>
    <t>5-01FE021701220259858934</t>
  </si>
  <si>
    <t>5-01F00213432420124952850</t>
  </si>
  <si>
    <t>5-01FE021702520259858934</t>
  </si>
  <si>
    <t>5-01F214211534320517252558</t>
  </si>
  <si>
    <t>5-01F212178735720517252558</t>
  </si>
  <si>
    <t>5-01E001237820609764261</t>
  </si>
  <si>
    <t>5-01F213180348320517252558</t>
  </si>
  <si>
    <t>5-01F211239728020517252558</t>
  </si>
  <si>
    <t>5-01F211239850920517252558</t>
  </si>
  <si>
    <t>5-01F214211174120517252558</t>
  </si>
  <si>
    <t>5-01F00213417320124952850</t>
  </si>
  <si>
    <t>5-01F00213420520124952850</t>
  </si>
  <si>
    <t>5-01F00213422220124952850</t>
  </si>
  <si>
    <t>5-01F114109126820517252558</t>
  </si>
  <si>
    <t>5-01F214211293120517252558</t>
  </si>
  <si>
    <t>5-01F11199830120517252558</t>
  </si>
  <si>
    <t>5-01F211239952020517252558</t>
  </si>
  <si>
    <t>5-01F114109254620517252558</t>
  </si>
  <si>
    <t>5-01F11199956720517252558</t>
  </si>
  <si>
    <t>5-01F213180746220517252558</t>
  </si>
  <si>
    <t>5-01F0011797920454058187</t>
  </si>
  <si>
    <t>5-01F0011797820454058187</t>
  </si>
  <si>
    <t>5-PLM326170517150</t>
  </si>
  <si>
    <t>5-01F39941520515659324</t>
  </si>
  <si>
    <t>5-01F212177370620517252558</t>
  </si>
  <si>
    <t>5-01F11199156920517252558</t>
  </si>
  <si>
    <t>5-01F114108355620517252558</t>
  </si>
  <si>
    <t>5-01F213179412720517252558</t>
  </si>
  <si>
    <t>5-01F212178537320517252558</t>
  </si>
  <si>
    <t>5-01F211240099620517252558</t>
  </si>
  <si>
    <t>5-01F213180644620517252558</t>
  </si>
  <si>
    <t>5-01F00213400420124952850</t>
  </si>
  <si>
    <t>5-SD2498211111111</t>
  </si>
  <si>
    <t>5-PLM326270517150</t>
  </si>
  <si>
    <t>5-01FA05175979420492092313</t>
  </si>
  <si>
    <t>5-PLM326343691377</t>
  </si>
  <si>
    <t>5-01F0011670910295259634</t>
  </si>
  <si>
    <t>5-LIQOPE13772537561</t>
  </si>
  <si>
    <t>5-01E001946720611525568</t>
  </si>
  <si>
    <t>5-01E00132720609908492</t>
  </si>
  <si>
    <t>5-01E00132820609908492</t>
  </si>
  <si>
    <t>5-01E001143920604304831</t>
  </si>
  <si>
    <t>5-01E001144020604304831</t>
  </si>
  <si>
    <t>5-01F313664520100055237</t>
  </si>
  <si>
    <t>5-01F313664420100055237</t>
  </si>
  <si>
    <t>5-01F313664720100055237</t>
  </si>
  <si>
    <t>5-01F313664620100055237</t>
  </si>
  <si>
    <t>5-01F313664820100055237</t>
  </si>
  <si>
    <t>5-01F313664320100055237</t>
  </si>
  <si>
    <t>5-01F003171420454186002</t>
  </si>
  <si>
    <t>5-01F003171320454186002</t>
  </si>
  <si>
    <t>5-01F003171220454186002</t>
  </si>
  <si>
    <t>5-01F003171120454186002</t>
  </si>
  <si>
    <t>5-01F0021647020100192064</t>
  </si>
  <si>
    <t>5-01F0021645420100192064</t>
  </si>
  <si>
    <t>5-01F0021644220100192064</t>
  </si>
  <si>
    <t>5-01F00263020454186002</t>
  </si>
  <si>
    <t>5-01F207117738220550372640</t>
  </si>
  <si>
    <t>5-01F602376370620550372640</t>
  </si>
  <si>
    <t>5-01F20665484220550372640</t>
  </si>
  <si>
    <t>5-01F604231215220550372640</t>
  </si>
  <si>
    <t>5-01F001682320604947520</t>
  </si>
  <si>
    <t>5-01E001237020609764261</t>
  </si>
  <si>
    <t>5-01E001404720603974817</t>
  </si>
  <si>
    <t>5-01E001403620603974817</t>
  </si>
  <si>
    <t>5-01E001403920603974817</t>
  </si>
  <si>
    <t>5-01E001404620603974817</t>
  </si>
  <si>
    <t>5-01E001404520603974817</t>
  </si>
  <si>
    <t>5-01F211239377620517252558</t>
  </si>
  <si>
    <t>5-01F11248747720517252558</t>
  </si>
  <si>
    <t>5-01F114108785120517252558</t>
  </si>
  <si>
    <t>5-01F0011792320454058187</t>
  </si>
  <si>
    <t>5-01F0011792420454058187</t>
  </si>
  <si>
    <t>5-01F211240147820517252558</t>
  </si>
  <si>
    <t>5-01FE021705020259858934</t>
  </si>
  <si>
    <t>5-01FE021707620259858934</t>
  </si>
  <si>
    <t>5-01FE021709020259858934</t>
  </si>
  <si>
    <t>5-LIQGH5076390500</t>
  </si>
  <si>
    <t>5-LIQCOM12410489531963</t>
  </si>
  <si>
    <t>5-0318510704693015</t>
  </si>
  <si>
    <t>5-01F0021650120100192064</t>
  </si>
  <si>
    <t>5-01F2001620120517035964</t>
  </si>
  <si>
    <t>5-01F0021648020100192064</t>
  </si>
  <si>
    <t>5-01F0021650020100192064</t>
  </si>
  <si>
    <t>5-01F2001620920517035964</t>
  </si>
  <si>
    <t>5-01F0021647620100192064</t>
  </si>
  <si>
    <t>5-01F1001143420517035964</t>
  </si>
  <si>
    <t>5-01FE021706720259858934</t>
  </si>
  <si>
    <t>5-01FE021706620259858934</t>
  </si>
  <si>
    <t>5-01E00148520498380931</t>
  </si>
  <si>
    <t>5-01F001153420610760008</t>
  </si>
  <si>
    <t>5-01F102695120419158462</t>
  </si>
  <si>
    <t>5-01F102695020419158462</t>
  </si>
  <si>
    <t>5-01F003171520454186002</t>
  </si>
  <si>
    <t>5-LIQGH4711111111</t>
  </si>
  <si>
    <t>5-01F553539120558053691</t>
  </si>
  <si>
    <t>5-PLM326473195103</t>
  </si>
  <si>
    <t>5-PLM326572302392</t>
  </si>
  <si>
    <t>5-01E00187720605447814</t>
  </si>
  <si>
    <t>5-LIQCOM125-</t>
  </si>
  <si>
    <t>5-01E0013410410162551</t>
  </si>
  <si>
    <t>5-01E0011510736055631</t>
  </si>
  <si>
    <t>5-01E00114110489531963</t>
  </si>
  <si>
    <t>5-01E0015010410687491</t>
  </si>
  <si>
    <t>5-01F001698120604947520</t>
  </si>
  <si>
    <t>5-01FE021715220259858934</t>
  </si>
  <si>
    <t>5-01FE021715320259858934</t>
  </si>
  <si>
    <t>5-03118710309622885</t>
  </si>
  <si>
    <t>5-01E0011310736055631</t>
  </si>
  <si>
    <t>5-LIQSTI1576310875</t>
  </si>
  <si>
    <t>5-01F0021653420100192064</t>
  </si>
  <si>
    <t>5-01F0021653220100192064</t>
  </si>
  <si>
    <t>5-01F0021653120100192064</t>
  </si>
  <si>
    <t>5-01E001134220539387104</t>
  </si>
  <si>
    <t>5-01F102696120419158462</t>
  </si>
  <si>
    <t>5-01F102696220419158462</t>
  </si>
  <si>
    <t>5-01F102695720419158462</t>
  </si>
  <si>
    <t>5-01F2001629820517035964</t>
  </si>
  <si>
    <t>5-01FA05168357020492092313</t>
  </si>
  <si>
    <t>5-PLM326670517150</t>
  </si>
  <si>
    <t>5-PLM326910736055631</t>
  </si>
  <si>
    <t>5-PLM327010736055631</t>
  </si>
  <si>
    <t>5-PLM327110736055631</t>
  </si>
  <si>
    <t>5-PLM327210736055631</t>
  </si>
  <si>
    <t>5-PLM327310736055631</t>
  </si>
  <si>
    <t>5-PLM327410736055631</t>
  </si>
  <si>
    <t>5-PLM327510736055631</t>
  </si>
  <si>
    <t>5-PLM327610736055631</t>
  </si>
  <si>
    <t>5-PLM327710736055631</t>
  </si>
  <si>
    <t>5-PLM327810736055631</t>
  </si>
  <si>
    <t>5-PLM327910736055631</t>
  </si>
  <si>
    <t>5-PLM328010736055631</t>
  </si>
  <si>
    <t>5-PLM328110736055631</t>
  </si>
  <si>
    <t>5-PLM328272204134</t>
  </si>
  <si>
    <t>5-PLM328376390500</t>
  </si>
  <si>
    <t>5-01E0011410736055631</t>
  </si>
  <si>
    <t>5-01E00122110440377497</t>
  </si>
  <si>
    <t>5-01E001405520603974817</t>
  </si>
  <si>
    <t>5-01E0011610736055631</t>
  </si>
  <si>
    <t>5-01F313666420100055237</t>
  </si>
  <si>
    <t>5-01F313666120100055237</t>
  </si>
  <si>
    <t>5-01F313666220100055237</t>
  </si>
  <si>
    <t>5-01F313666720100055237</t>
  </si>
  <si>
    <t>5-01F313666620100055237</t>
  </si>
  <si>
    <t>5-01F313666320100055237</t>
  </si>
  <si>
    <t>5-01F313666520100055237</t>
  </si>
  <si>
    <t>5-PLM328470517150</t>
  </si>
  <si>
    <t>5-PLM328572169020</t>
  </si>
  <si>
    <t>5-01F0021656620100192064</t>
  </si>
  <si>
    <t>5-01F0021656720100192064</t>
  </si>
  <si>
    <t>5-01E00189620605447814</t>
  </si>
  <si>
    <t>5-01F86415056620127765279</t>
  </si>
  <si>
    <t>5-01F86414967520127765279</t>
  </si>
  <si>
    <t>5-01F86717111120127765279</t>
  </si>
  <si>
    <t>5-01F86717109320127765279</t>
  </si>
  <si>
    <t>5-01F86517605020127765279</t>
  </si>
  <si>
    <t>5-01F86517362620127765279</t>
  </si>
  <si>
    <t>5-01F86517360520127765279</t>
  </si>
  <si>
    <t>5-01F86717347920127765279</t>
  </si>
  <si>
    <t>5-01F0012081720302891452</t>
  </si>
  <si>
    <t>5-01E00147820609368773</t>
  </si>
  <si>
    <t>5-01F80938603020100210909</t>
  </si>
  <si>
    <t>5-01E0014815609125303</t>
  </si>
  <si>
    <t>5-01E0014915609125303</t>
  </si>
  <si>
    <t>5-01E00118220606259116</t>
  </si>
  <si>
    <t>5-01F04053694020601978572</t>
  </si>
  <si>
    <t>5-01F04068718720601978572</t>
  </si>
  <si>
    <t>5-01F050183263320332970411</t>
  </si>
  <si>
    <t>5-01F212180330120517252558</t>
  </si>
  <si>
    <t>5-01F213182376620517252558</t>
  </si>
  <si>
    <t>5-01F5491412220558053691</t>
  </si>
  <si>
    <t>5-01F211241895320517252558</t>
  </si>
  <si>
    <t>5-01F214213060820517252558</t>
  </si>
  <si>
    <t>5-01FE021718020259858934</t>
  </si>
  <si>
    <t>5-0322810296171315</t>
  </si>
  <si>
    <t>5-PLM328672728100</t>
  </si>
  <si>
    <t>5-LIQSTI1676310875</t>
  </si>
  <si>
    <t>5-01F211239378820517252558</t>
  </si>
  <si>
    <t>5-01F214210745120517252558</t>
  </si>
  <si>
    <t>5-01F211239459120517252558</t>
  </si>
  <si>
    <t>5-01F214210823520517252558</t>
  </si>
  <si>
    <t>5-01F211239717620517252558</t>
  </si>
  <si>
    <t>5-01F213180325320517252558</t>
  </si>
  <si>
    <t>5-01F211239959220517252558</t>
  </si>
  <si>
    <t>5-01FG0163420320550033519</t>
  </si>
  <si>
    <t>5-01F204291627720511465061</t>
  </si>
  <si>
    <t>5-01F603305968520550372640</t>
  </si>
  <si>
    <t>5-01F226127165120550372640</t>
  </si>
  <si>
    <t>5-01F102308534520511465061</t>
  </si>
  <si>
    <t>5-01F301255161520511465061</t>
  </si>
  <si>
    <t>5-12A3NA2P32502896020503503639</t>
  </si>
  <si>
    <t>5-12A3YA1P32504144720503503639</t>
  </si>
  <si>
    <t>5-12A3AT1P32503671220503503639</t>
  </si>
  <si>
    <t>5-01FA0280526320550033519</t>
  </si>
  <si>
    <t>5-01F214211940520517252558</t>
  </si>
  <si>
    <t>5-01F211240948520517252558</t>
  </si>
  <si>
    <t>5-01F213181310120517252558</t>
  </si>
  <si>
    <t>5-01F211241069220517252558</t>
  </si>
  <si>
    <t>5-01F213181429620517252558</t>
  </si>
  <si>
    <t>5-01F5211241158520517252558</t>
  </si>
  <si>
    <t>5-01F214212329820517252558</t>
  </si>
  <si>
    <t>5-01F214212925220517252558</t>
  </si>
  <si>
    <t>5-01F211241774320517252558</t>
  </si>
  <si>
    <t>5-01F0021270120606567856</t>
  </si>
  <si>
    <t>5-01F001158410218062186</t>
  </si>
  <si>
    <t>5-01FE021710320259858934</t>
  </si>
  <si>
    <t>5-0320049910438189560</t>
  </si>
  <si>
    <t>5-SD2492211111111</t>
  </si>
  <si>
    <t>5-SD2492311111111</t>
  </si>
  <si>
    <t>5-SD2492411111111</t>
  </si>
  <si>
    <t>5-SD2509111111111</t>
  </si>
  <si>
    <t>5-SD2493011111111</t>
  </si>
  <si>
    <t>5-SD2494711111111</t>
  </si>
  <si>
    <t>5-SD2494811111111</t>
  </si>
  <si>
    <t>5-0316066710154270642</t>
  </si>
  <si>
    <t>5-SD2495311111111</t>
  </si>
  <si>
    <t>5-SD2495411111111</t>
  </si>
  <si>
    <t>5-SD2495511111111</t>
  </si>
  <si>
    <t>5-SD2495611111111</t>
  </si>
  <si>
    <t>5-SD2495711111111</t>
  </si>
  <si>
    <t>5-SD2495811111111</t>
  </si>
  <si>
    <t>5-SD2496611111111</t>
  </si>
  <si>
    <t>5-SD2496711111111</t>
  </si>
  <si>
    <t>5-01F0016189420552302932</t>
  </si>
  <si>
    <t>5-SD2498311111111</t>
  </si>
  <si>
    <t>5-SD2498611111111</t>
  </si>
  <si>
    <t>5-SD2509211111111</t>
  </si>
  <si>
    <t>5-031101810773806239</t>
  </si>
  <si>
    <t>5-01E001240120609764261</t>
  </si>
  <si>
    <t>5-01E001241920609764261</t>
  </si>
  <si>
    <t>5-01E001242020609764261</t>
  </si>
  <si>
    <t>5-01F211240574120517252558</t>
  </si>
  <si>
    <t>5-01F213181031320517252558</t>
  </si>
  <si>
    <t>5-01FE021705220259858934</t>
  </si>
  <si>
    <t>5-01F001699320604947520</t>
  </si>
  <si>
    <t>5-01F313670820100055237</t>
  </si>
  <si>
    <t>5-01F313670920100055237</t>
  </si>
  <si>
    <t>5-01F313670620100055237</t>
  </si>
  <si>
    <t>5-01F313670720100055237</t>
  </si>
  <si>
    <t>5-01F313670520100055237</t>
  </si>
  <si>
    <t>5-01F003171620454186002</t>
  </si>
  <si>
    <t>5-PLM328770517150</t>
  </si>
  <si>
    <t>5-01E001238420609764261</t>
  </si>
  <si>
    <t>5-01E001408120603974817</t>
  </si>
  <si>
    <t>5-01E001405820603974817</t>
  </si>
  <si>
    <t>5-01E001408320603974817</t>
  </si>
  <si>
    <t>5-01F002182220429640939</t>
  </si>
  <si>
    <t>5-01F313671020100055237</t>
  </si>
  <si>
    <t>5-01FE013531120259858934</t>
  </si>
  <si>
    <t>5-PLM328844468346</t>
  </si>
  <si>
    <t>5-LIQSTI1711111111</t>
  </si>
  <si>
    <t>5-PLM328944468346</t>
  </si>
  <si>
    <t>5-01E001221220600967291</t>
  </si>
  <si>
    <t>5-01E001446520558275082</t>
  </si>
  <si>
    <t>5-LIQOPE14011111111</t>
  </si>
  <si>
    <t>5-LIQOPE14211111111</t>
  </si>
  <si>
    <t>5-01F211241622420517252558</t>
  </si>
  <si>
    <t>5-01F213181828620517252558</t>
  </si>
  <si>
    <t>5-01FFF125520608587803</t>
  </si>
  <si>
    <t>5-14S0013175746120100188628</t>
  </si>
  <si>
    <t>5-14S0013175740120100188628</t>
  </si>
  <si>
    <t>5-01F002183320429640939</t>
  </si>
  <si>
    <t>5-01E00153510295492908</t>
  </si>
  <si>
    <t>5-LIQOPE13911111111</t>
  </si>
  <si>
    <t>5-LIQOPE13820609764261</t>
  </si>
  <si>
    <t>5-01F002184320429640939</t>
  </si>
  <si>
    <t>5-LIQCOM12610736055631</t>
  </si>
  <si>
    <t>5-01F1522712420413666130</t>
  </si>
  <si>
    <t>5-02E0013610446328129</t>
  </si>
  <si>
    <t>5-02E0013210446328129</t>
  </si>
  <si>
    <t>5-02E0013510446328129</t>
  </si>
  <si>
    <t>5-02E0013410446328129</t>
  </si>
  <si>
    <t>5-01F2001634020517035964</t>
  </si>
  <si>
    <t>5-01F2001634420517035964</t>
  </si>
  <si>
    <t>5-01F2001632120517035964</t>
  </si>
  <si>
    <t>5-01F0014333320514464881</t>
  </si>
  <si>
    <t>5-01F001855520498041567</t>
  </si>
  <si>
    <t>5-01F00213445020124952850</t>
  </si>
  <si>
    <t>5-01F212179121620517252558</t>
  </si>
  <si>
    <t>5-01F213181127020517252558</t>
  </si>
  <si>
    <t>5-01FE021707220259858934</t>
  </si>
  <si>
    <t>5-01F212179324320517252558</t>
  </si>
  <si>
    <t>5-01F213181427420517252558</t>
  </si>
  <si>
    <t>5-01F212179423820517252558</t>
  </si>
  <si>
    <t>5-01F00213485220124952850</t>
  </si>
  <si>
    <t>5-01F00213481420124952850</t>
  </si>
  <si>
    <t>5-01F114110070520517252558</t>
  </si>
  <si>
    <t>5-01F214212927220517252558</t>
  </si>
  <si>
    <t>5-01F212179885520517252558</t>
  </si>
  <si>
    <t>5-01F11249287120517252558</t>
  </si>
  <si>
    <t>5-01F213182017920517252558</t>
  </si>
  <si>
    <t>5-01F212179984920517252558</t>
  </si>
  <si>
    <t>5-01FE021717120259858934</t>
  </si>
  <si>
    <t>5-01F213182278720517252558</t>
  </si>
  <si>
    <t>5-01F211242454220517252558</t>
  </si>
  <si>
    <t>5-01F213182463620517252558</t>
  </si>
  <si>
    <t>5-01F212180492020517252558</t>
  </si>
  <si>
    <t>5-01F214213684320517252558</t>
  </si>
  <si>
    <t>5-01F0011719720602484344</t>
  </si>
  <si>
    <t>5-01F0011723520602484344</t>
  </si>
  <si>
    <t>5-01F00130720600910010</t>
  </si>
  <si>
    <t>5-01FE02 1715620259858934</t>
  </si>
  <si>
    <t>5-01FE021716520259858934</t>
  </si>
  <si>
    <t>5-01F212179999620517252558</t>
  </si>
  <si>
    <t>5-01F214213305420517252558</t>
  </si>
  <si>
    <t>5-01F211242267020517252558</t>
  </si>
  <si>
    <t>5-01F214213410520517252558</t>
  </si>
  <si>
    <t>5-01F211242775420517252558</t>
  </si>
  <si>
    <t>5-01F213182878020517252558</t>
  </si>
  <si>
    <t>5-01E001120613525093</t>
  </si>
  <si>
    <t>5-01F0021647420100192064</t>
  </si>
  <si>
    <t>5-01F0021647520100192064</t>
  </si>
  <si>
    <t>5-01E00168420608686747</t>
  </si>
  <si>
    <t>5-01E0015510410687491</t>
  </si>
  <si>
    <t>5-01F001785110413228722</t>
  </si>
  <si>
    <t>5-0311142710429073796</t>
  </si>
  <si>
    <t>5-01F001105972820265681299</t>
  </si>
  <si>
    <t>5-01F00411884220546153372</t>
  </si>
  <si>
    <t>5-01F3533503420100686814</t>
  </si>
  <si>
    <t>5-0311519410431647287</t>
  </si>
  <si>
    <t>5-SD002-239011111111</t>
  </si>
  <si>
    <t>5-01F3533505320100686814</t>
  </si>
  <si>
    <t>5-01F00411926220546153372</t>
  </si>
  <si>
    <t>5-01F3527692320100686814</t>
  </si>
  <si>
    <t>5-01F00411982320546153372</t>
  </si>
  <si>
    <t>5-01F3527696620100686814</t>
  </si>
  <si>
    <t>5-01F3527700320100686814</t>
  </si>
  <si>
    <t>5-PLM329076390500</t>
  </si>
  <si>
    <t>5-03122010709491461</t>
  </si>
  <si>
    <t>5-14S5AA7225738720100017491</t>
  </si>
  <si>
    <t>5-01F1809198420467534026</t>
  </si>
  <si>
    <t>5-01E00121110801606542</t>
  </si>
  <si>
    <t>5-LIQCOM12611111111</t>
  </si>
  <si>
    <t>5-PLM329148536654</t>
  </si>
  <si>
    <t>5-PLM329248536654</t>
  </si>
  <si>
    <t>5-PLM329348536654</t>
  </si>
  <si>
    <t>5-PLM329448536654</t>
  </si>
  <si>
    <t>5-PLM329548536654</t>
  </si>
  <si>
    <t>5-PLM329648536654</t>
  </si>
  <si>
    <t>5-PLM329748536654</t>
  </si>
  <si>
    <t>5-01FE021723420259858934</t>
  </si>
  <si>
    <t>5-LIQSTI1811111111</t>
  </si>
  <si>
    <t>5-01F102695820419158462</t>
  </si>
  <si>
    <t>5-01F102696020419158462</t>
  </si>
  <si>
    <t>5-01F102695920419158462</t>
  </si>
  <si>
    <t>5-01E00168220608686747</t>
  </si>
  <si>
    <t>5-01E0015310410687491</t>
  </si>
  <si>
    <t>5-LIQCOM12710405211179</t>
  </si>
  <si>
    <t>5-PLM329870517150</t>
  </si>
  <si>
    <t>5-01E001251620601369622</t>
  </si>
  <si>
    <t>5-01FN013426191920100047218</t>
  </si>
  <si>
    <t>5-01FN013429363620100047218</t>
  </si>
  <si>
    <t>5-01FN013431224520100047218</t>
  </si>
  <si>
    <t>5-01FN013431226620100047218</t>
  </si>
  <si>
    <t>5-01FN013434866120100047218</t>
  </si>
  <si>
    <t>5-01FN013436485120100047218</t>
  </si>
  <si>
    <t>5-01FN013441250520100047218</t>
  </si>
  <si>
    <t>5-01FN013449174120100047218</t>
  </si>
  <si>
    <t>5-01FN013449836120100047218</t>
  </si>
  <si>
    <t>5-01FN013451843820100047218</t>
  </si>
  <si>
    <t>5-01FN013454533920100047218</t>
  </si>
  <si>
    <t>5-01FN013467209220100047218</t>
  </si>
  <si>
    <t>5-01FN013497561520100047218</t>
  </si>
  <si>
    <t>5-01FN013505536220100047218</t>
  </si>
  <si>
    <t>5-01FN013520337220100047218</t>
  </si>
  <si>
    <t>5-01FN013523156320100047218</t>
  </si>
  <si>
    <t>5-01FE01242610620100047218</t>
  </si>
  <si>
    <t>5-01FI011610684620100047218</t>
  </si>
  <si>
    <t>5-01FT01181520612112500</t>
  </si>
  <si>
    <t>5-01FT01181020612112500</t>
  </si>
  <si>
    <t>5-01F311184769720517252558</t>
  </si>
  <si>
    <t>5-SD2500611111111</t>
  </si>
  <si>
    <t>5-SD2500711111111</t>
  </si>
  <si>
    <t>5-SD2500811111111</t>
  </si>
  <si>
    <t>5-01F41263871120517216241</t>
  </si>
  <si>
    <t>5-SD2502111111111</t>
  </si>
  <si>
    <t>5-SD2502211111111</t>
  </si>
  <si>
    <t>5-SD2502311111111</t>
  </si>
  <si>
    <t>5-031236510089085042</t>
  </si>
  <si>
    <t>5-SD2502511111111</t>
  </si>
  <si>
    <t>5-01F41165070220517216241</t>
  </si>
  <si>
    <t>5-SD2503011111111</t>
  </si>
  <si>
    <t>5-SD2503111111111</t>
  </si>
  <si>
    <t>5-SD2503211111111</t>
  </si>
  <si>
    <t>5-SD2503311111111</t>
  </si>
  <si>
    <t>5-01F314189725920517252558</t>
  </si>
  <si>
    <t>5-SD2502911111111</t>
  </si>
  <si>
    <t>5-SD2503411111111</t>
  </si>
  <si>
    <t>5-SD2503511111111</t>
  </si>
  <si>
    <t>5-01F212179791820517252558</t>
  </si>
  <si>
    <t>5-01F213181829920517252558</t>
  </si>
  <si>
    <t>5-01FE013525220259858934</t>
  </si>
  <si>
    <t>5-01FE013525420259858934</t>
  </si>
  <si>
    <t>5-01F0011898910705628331</t>
  </si>
  <si>
    <t>5-01F213182029820517252558</t>
  </si>
  <si>
    <t>5-01F212179981520517252558</t>
  </si>
  <si>
    <t>5-01FE021716920259858934</t>
  </si>
  <si>
    <t>5-01F211242214420517252558</t>
  </si>
  <si>
    <t>5-01F214213376820517252558</t>
  </si>
  <si>
    <t>5-01F00213503720124952850</t>
  </si>
  <si>
    <t>5-01F212180353220517252558</t>
  </si>
  <si>
    <t>5-01F214213473120517252558</t>
  </si>
  <si>
    <t>5-01FE013529420259858934</t>
  </si>
  <si>
    <t>5-01FE013529520259858934</t>
  </si>
  <si>
    <t>5-01F212180505820517252558</t>
  </si>
  <si>
    <t>5-01F213182554620517252558</t>
  </si>
  <si>
    <t>5-01F212180624620517252558</t>
  </si>
  <si>
    <t>5-01F213182661520517252558</t>
  </si>
  <si>
    <t>5-01FI011610689420100047218</t>
  </si>
  <si>
    <t>5-14S1061051676320100152356</t>
  </si>
  <si>
    <t>5-0312225010425073121</t>
  </si>
  <si>
    <t>5-01F311186131720517252558</t>
  </si>
  <si>
    <t>5-03118610710506634</t>
  </si>
  <si>
    <t>5-01F41264338020517216241</t>
  </si>
  <si>
    <t>5-031239310089085042</t>
  </si>
  <si>
    <t>5-031113710409010488</t>
  </si>
  <si>
    <t>5-01F41165564020517216241</t>
  </si>
  <si>
    <t>5-01F0014727920485592556</t>
  </si>
  <si>
    <t>5-03EB0147410742353911</t>
  </si>
  <si>
    <t>5-03EB0147310742353911</t>
  </si>
  <si>
    <t>5-01F314191164320517252558</t>
  </si>
  <si>
    <t>5-DJ25111111111</t>
  </si>
  <si>
    <t>5-DJ25211111111</t>
  </si>
  <si>
    <t>5-DJ25311111111</t>
  </si>
  <si>
    <t>5-DJ25411111111</t>
  </si>
  <si>
    <t>5-DJ25511111111</t>
  </si>
  <si>
    <t>5-DJ25611111111</t>
  </si>
  <si>
    <t>5-DJ25711111111</t>
  </si>
  <si>
    <t>5-01FF034359720505675836</t>
  </si>
  <si>
    <t>5-01FF034359220505675836</t>
  </si>
  <si>
    <t>5-01FF034359320505675836</t>
  </si>
  <si>
    <t>5-01FF034359420505675836</t>
  </si>
  <si>
    <t>5-01FF034359520505675836</t>
  </si>
  <si>
    <t>5-01FF034359620505675836</t>
  </si>
  <si>
    <t>5-01F0021661920100192064</t>
  </si>
  <si>
    <t>5-02E00117910721906774</t>
  </si>
  <si>
    <t>5-01F211243079820517252558</t>
  </si>
  <si>
    <t>5-01F214214130920517252558</t>
  </si>
  <si>
    <t>5-01FE021730020259858934</t>
  </si>
  <si>
    <t>5-01F212180975920517252558</t>
  </si>
  <si>
    <t>5-01F214214232320517252558</t>
  </si>
  <si>
    <t>5-01F0011917910705628331</t>
  </si>
  <si>
    <t>5-01F211243342020517252558</t>
  </si>
  <si>
    <t>5-01F214214332620517252558</t>
  </si>
  <si>
    <t>5-01F0023930420606100893</t>
  </si>
  <si>
    <t>5-01F0023927720606100893</t>
  </si>
  <si>
    <t>5-01F0023761920606100893</t>
  </si>
  <si>
    <t>5-01F0023756420606100893</t>
  </si>
  <si>
    <t>5-01F0012081820302891452</t>
  </si>
  <si>
    <t>5-01FE021696520259858934</t>
  </si>
  <si>
    <t>5-01FE021708720259858934</t>
  </si>
  <si>
    <t>5-01FE021713820259858934</t>
  </si>
  <si>
    <t>5-01FA02213820455911401</t>
  </si>
  <si>
    <t>5-01FA02196220455911401</t>
  </si>
  <si>
    <t>5-01F313673920100055237</t>
  </si>
  <si>
    <t>5-01F313673820100055237</t>
  </si>
  <si>
    <t>5-01F313673720100055237</t>
  </si>
  <si>
    <t>5-01F313673620100055237</t>
  </si>
  <si>
    <t>5-01F313674020100055237</t>
  </si>
  <si>
    <t>5-01F313673520100055237</t>
  </si>
  <si>
    <t>5-14S1061218970820100152356</t>
  </si>
  <si>
    <t>5-14S10532486620331898008</t>
  </si>
  <si>
    <t>5-LIQCOM12811111111</t>
  </si>
  <si>
    <t>5-01E001152220603912838</t>
  </si>
  <si>
    <t>5-LIQOPE14311111111</t>
  </si>
  <si>
    <t>5-01F0014378620514464881</t>
  </si>
  <si>
    <t>5-01FFF17820514464881</t>
  </si>
  <si>
    <t>5-01FFF17920514464881</t>
  </si>
  <si>
    <t>5-01FFF17720514464881</t>
  </si>
  <si>
    <t>5-01F0021659320100192064</t>
  </si>
  <si>
    <t>5-01F0021658220100192064</t>
  </si>
  <si>
    <t>5-01F0021657120100192064</t>
  </si>
  <si>
    <t>5-01F0021659120100192064</t>
  </si>
  <si>
    <t>5-01F0021657720100192064</t>
  </si>
  <si>
    <t>5-01F0021657620100192064</t>
  </si>
  <si>
    <t>5-01F2001640120517035964</t>
  </si>
  <si>
    <t>5-01F1001146420517035964</t>
  </si>
  <si>
    <t>5-01F211242595220517252558</t>
  </si>
  <si>
    <t>5-01F214213666820517252558</t>
  </si>
  <si>
    <t>5-01F00213521920124952850</t>
  </si>
  <si>
    <t>5-01F211242720320517252558</t>
  </si>
  <si>
    <t>5-01F214213800220517252558</t>
  </si>
  <si>
    <t>5-01F00213522520124952850</t>
  </si>
  <si>
    <t>5-01F211243068920517252558</t>
  </si>
  <si>
    <t>5-01F214214115020517252558</t>
  </si>
  <si>
    <t>5-01FE021729920259858934</t>
  </si>
  <si>
    <t>5-01FT01210920612112500</t>
  </si>
  <si>
    <t>5-PLM329973195103</t>
  </si>
  <si>
    <t>5-01F04047418120100210909</t>
  </si>
  <si>
    <t>5-01F04047439720100210909</t>
  </si>
  <si>
    <t>5-01F00617202620375361991</t>
  </si>
  <si>
    <t>5-01E00149020498380931</t>
  </si>
  <si>
    <t>5-01F0064221020514148539</t>
  </si>
  <si>
    <t>5-01F209199567020550372640</t>
  </si>
  <si>
    <t>5-01F602377172620550372640</t>
  </si>
  <si>
    <t>5-01F0064242020514148539</t>
  </si>
  <si>
    <t>5-01F207118426120550372640</t>
  </si>
  <si>
    <t>5-01F60060973120550372640</t>
  </si>
  <si>
    <t>5-01F2092200353620550372640</t>
  </si>
  <si>
    <t>5-01F611320017120550372640</t>
  </si>
  <si>
    <t>5-01F001769910773382439</t>
  </si>
  <si>
    <t>5-01F0064250520514148539</t>
  </si>
  <si>
    <t>5-01F20665830020550372640</t>
  </si>
  <si>
    <t>5-01F611320129520550372640</t>
  </si>
  <si>
    <t>5-01F207118640120550372640</t>
  </si>
  <si>
    <t>5-01F603307827020550372640</t>
  </si>
  <si>
    <t>5-01F209200700320550372640</t>
  </si>
  <si>
    <t>5-01F60061224020550372640</t>
  </si>
  <si>
    <t>5-03EB0121610725531368</t>
  </si>
  <si>
    <t>5-01E001403720603974817</t>
  </si>
  <si>
    <t>5-01E001409620603974817</t>
  </si>
  <si>
    <t>5-01E001410520603974817</t>
  </si>
  <si>
    <t>5-01E001409420603974817</t>
  </si>
  <si>
    <t>5-01E001410720603974817</t>
  </si>
  <si>
    <t>5-01E001246920609764261</t>
  </si>
  <si>
    <t>5-01E001246320609764261</t>
  </si>
  <si>
    <t>5-01E001247120609764261</t>
  </si>
  <si>
    <t>5-01E001246220609764261</t>
  </si>
  <si>
    <t>5-01E001246120609764261</t>
  </si>
  <si>
    <t>5-01E001246020609764261</t>
  </si>
  <si>
    <t>5-01E001246820609764261</t>
  </si>
  <si>
    <t>5-01E001247020609764261</t>
  </si>
  <si>
    <t>5-01E001527010425371652</t>
  </si>
  <si>
    <t>5-01E0015910410687491</t>
  </si>
  <si>
    <t>5-01E00169220608686747</t>
  </si>
  <si>
    <t>5-01F553550720558053691</t>
  </si>
  <si>
    <t>5-01F001800620454819137</t>
  </si>
  <si>
    <t>5-14SB0155962426220467534026</t>
  </si>
  <si>
    <t>5-LIQSTI1911111111</t>
  </si>
  <si>
    <t>5-PLM330044468346</t>
  </si>
  <si>
    <t>5-LIQCOM12311111111</t>
  </si>
  <si>
    <t>5-00BCPS176011111111</t>
  </si>
  <si>
    <t>5-00BCPS177311111111</t>
  </si>
  <si>
    <t>5-00BCPS179011111111</t>
  </si>
  <si>
    <t>5-00BCPS180511111111</t>
  </si>
  <si>
    <t>5-00BCPS187711111111</t>
  </si>
  <si>
    <t>5-00BCPS188411111111</t>
  </si>
  <si>
    <t>5-00BCPS190211111111</t>
  </si>
  <si>
    <t>5-00BCPS192811111111</t>
  </si>
  <si>
    <t>5-00BCPS194611111111</t>
  </si>
  <si>
    <t>5-00BCPS195311111111</t>
  </si>
  <si>
    <t>5-00BCPS196711111111</t>
  </si>
  <si>
    <t>5-00BCPS198011111111</t>
  </si>
  <si>
    <t>5-00BCPS199011111111</t>
  </si>
  <si>
    <t>5-00BCPS200211111111</t>
  </si>
  <si>
    <t>5-00BCPS200511111111</t>
  </si>
  <si>
    <t>5-00BCPS201911111111</t>
  </si>
  <si>
    <t>5-00BCPS202611111111</t>
  </si>
  <si>
    <t>5-00BCPS204311111111</t>
  </si>
  <si>
    <t>5-00BCPS206111111111</t>
  </si>
  <si>
    <t>5-00BCPS207211111111</t>
  </si>
  <si>
    <t>5-00BCPS208711111111</t>
  </si>
  <si>
    <t>5-LIQOPE13011111111</t>
  </si>
  <si>
    <t>5-00BCPD12111111111</t>
  </si>
  <si>
    <t>5-00BCPD12311111111</t>
  </si>
  <si>
    <t>5-00BCPD12711111111</t>
  </si>
  <si>
    <t>5-00BCPD13111111111</t>
  </si>
  <si>
    <t>5-00BCPD13611111111</t>
  </si>
  <si>
    <t>5-00BCPD14011111111</t>
  </si>
  <si>
    <t>5-00ITBS10511111111</t>
  </si>
  <si>
    <t>5-00ITBS11211111111</t>
  </si>
  <si>
    <t>5-00BBVAS3511111111</t>
  </si>
  <si>
    <t>5-00BBVAS3711111111</t>
  </si>
  <si>
    <t>5-PR143347461440</t>
  </si>
  <si>
    <t>5-PR143447461440</t>
  </si>
  <si>
    <t>5-PR133347461440</t>
  </si>
  <si>
    <t>5-PR133447461440</t>
  </si>
  <si>
    <t>5-01F001186620454029918</t>
  </si>
  <si>
    <t>5-01FE281560720549068201</t>
  </si>
  <si>
    <t>5-01F135862020602978274</t>
  </si>
  <si>
    <t>5-01F1361120720602978274</t>
  </si>
  <si>
    <t>5-01F86517819320127765279</t>
  </si>
  <si>
    <t>5-01F86517726620127765279</t>
  </si>
  <si>
    <t>5-01F86517722620127765279</t>
  </si>
  <si>
    <t>5-01F86415320220127765279</t>
  </si>
  <si>
    <t>5-01E001287720456565353</t>
  </si>
  <si>
    <t>5-01F0021665620100192064</t>
  </si>
  <si>
    <t>5-01F0021663820100192064</t>
  </si>
  <si>
    <t>5-01F0021663120100192064</t>
  </si>
  <si>
    <t>5-PLRPLR07160945818</t>
  </si>
  <si>
    <t>5-PLRPLR07273238347</t>
  </si>
  <si>
    <t>5-PLRPLR07375560789</t>
  </si>
  <si>
    <t>5-PLRPLR07472169020</t>
  </si>
  <si>
    <t>5-PLRPLR07548298276</t>
  </si>
  <si>
    <t>5-PLRPLR07648164743</t>
  </si>
  <si>
    <t>5-PLRPLR07776140901</t>
  </si>
  <si>
    <t>5-PLRPLR07844162989</t>
  </si>
  <si>
    <t>5-PLRPLR07945286301</t>
  </si>
  <si>
    <t>5-PLRPLR071073444362</t>
  </si>
  <si>
    <t>5-PLRPLR071172458502</t>
  </si>
  <si>
    <t>5-PLRPLR071275424672</t>
  </si>
  <si>
    <t>5-PLRPLR071370198916</t>
  </si>
  <si>
    <t>5-PLRPLR071474600892</t>
  </si>
  <si>
    <t>5-PLRPLR071544468346</t>
  </si>
  <si>
    <t>5-PLRPLR071671334789</t>
  </si>
  <si>
    <t>5-PLRPLR071770517150</t>
  </si>
  <si>
    <t>5-PLRPLR071870666331</t>
  </si>
  <si>
    <t>5-PLRPLR071943814375</t>
  </si>
  <si>
    <t>5-PLRPLR072010736055631</t>
  </si>
  <si>
    <t>5-PLRPLR072145921913</t>
  </si>
  <si>
    <t>5-PLRPLR072272551423</t>
  </si>
  <si>
    <t>5-PLRPLR072372302392</t>
  </si>
  <si>
    <t>5-PLRPLR072480355193</t>
  </si>
  <si>
    <t>5-PLRPLR07251829028</t>
  </si>
  <si>
    <t>5-PLRPLR072672450429</t>
  </si>
  <si>
    <t>5-PLRPLR072748197510</t>
  </si>
  <si>
    <t>5-PLRPLR072847461440</t>
  </si>
  <si>
    <t>5-PLRPLR072978803424</t>
  </si>
  <si>
    <t>5-PLRPLR073072204134</t>
  </si>
  <si>
    <t>5-PLRPLR073172144092</t>
  </si>
  <si>
    <t>5-PLRPLR073272131384</t>
  </si>
  <si>
    <t>5-PLRPLR073376390500</t>
  </si>
  <si>
    <t>5-PLRPLR073444314304</t>
  </si>
  <si>
    <t>5-PLRPLR073547760988</t>
  </si>
  <si>
    <t>5-PLRPLR073624800480</t>
  </si>
  <si>
    <t>5-PLRPLR073748536654</t>
  </si>
  <si>
    <t>5-PLRPLR073872537561</t>
  </si>
  <si>
    <t>5-PLRPLR073975276411</t>
  </si>
  <si>
    <t>5-PLRPLR074073530159</t>
  </si>
  <si>
    <t>5-PLRPLR074146126507</t>
  </si>
  <si>
    <t>5-PLRPLR074273195103</t>
  </si>
  <si>
    <t>5-PLRPLR074347557239</t>
  </si>
  <si>
    <t>5-PLRPLR074472728100</t>
  </si>
  <si>
    <t>5-PLRPLR074571311214</t>
  </si>
  <si>
    <t>5-PLRPLR074671654750</t>
  </si>
  <si>
    <t>5-PLRPLR074772682665</t>
  </si>
  <si>
    <t>5-PLRPLR074848362717</t>
  </si>
  <si>
    <t>5-PLRPLR074980454870</t>
  </si>
  <si>
    <t>5-PLRPLR075060248415</t>
  </si>
  <si>
    <t>5-PLRPLR075177175568</t>
  </si>
  <si>
    <t>5-PLRPLR075277089939</t>
  </si>
  <si>
    <t>5-PLRPLR075373376012</t>
  </si>
  <si>
    <t>5-PLRPLR075470511606</t>
  </si>
  <si>
    <t>5-01E00134510456105896</t>
  </si>
  <si>
    <t>5-01E001409520603974817</t>
  </si>
  <si>
    <t>5-01F001860820498041567</t>
  </si>
  <si>
    <t>5-01F002186920429640939</t>
  </si>
  <si>
    <t>5-01F211243352420517252558</t>
  </si>
  <si>
    <t>5-01F212181497320517252558</t>
  </si>
  <si>
    <t>5-01F211244187220517252558</t>
  </si>
  <si>
    <t>5-01F211215133620517252558</t>
  </si>
  <si>
    <t>5-01F211244046420517252558</t>
  </si>
  <si>
    <t>5-01F111101619920517252558</t>
  </si>
  <si>
    <t>5-01F114111167920517252558</t>
  </si>
  <si>
    <t>5-01F214215000720517252558</t>
  </si>
  <si>
    <t>5-01F0011819220454058187</t>
  </si>
  <si>
    <t>5-01FT01214220612112500</t>
  </si>
  <si>
    <t>5-01F314191835020517252558</t>
  </si>
  <si>
    <t>5-01F311186991520517252558</t>
  </si>
  <si>
    <t>5-DJ26111111111</t>
  </si>
  <si>
    <t>5-DJ26211111111</t>
  </si>
  <si>
    <t>5-DJ26311111111</t>
  </si>
  <si>
    <t>5-01FV20370220600012828</t>
  </si>
  <si>
    <t>5-DJ27111111111</t>
  </si>
  <si>
    <t>5-DJ27211111111</t>
  </si>
  <si>
    <t>5-DJ27311111111</t>
  </si>
  <si>
    <t>5-DJ27411111111</t>
  </si>
  <si>
    <t>5-DJ27511111111</t>
  </si>
  <si>
    <t>5-DJ27611111111</t>
  </si>
  <si>
    <t>5-DJ27711111111</t>
  </si>
  <si>
    <t>5-DJ27811111111</t>
  </si>
  <si>
    <t>5-DJ27911111111</t>
  </si>
  <si>
    <t>5-DJ271011111111</t>
  </si>
  <si>
    <t>5-01E00148620609368773</t>
  </si>
  <si>
    <t>5-LIQCOM12911111111</t>
  </si>
  <si>
    <t>5-01E001220613747096</t>
  </si>
  <si>
    <t>5-01FT01210820612112500</t>
  </si>
  <si>
    <t>5-01F00213536720124952850</t>
  </si>
  <si>
    <t>5-01E0017410738983659</t>
  </si>
  <si>
    <t>5-01F212180964020517252558</t>
  </si>
  <si>
    <t>5-01F213183031820517252558</t>
  </si>
  <si>
    <t>5-01FE021731320259858934</t>
  </si>
  <si>
    <t>5-01FE021730820259858934</t>
  </si>
  <si>
    <t>5-01F212181063020517252558</t>
  </si>
  <si>
    <t>5-01F213183136820517252558</t>
  </si>
  <si>
    <t>5-01F212181167320517252558</t>
  </si>
  <si>
    <t>5-01F11249656420517252558</t>
  </si>
  <si>
    <t>5-01F11339907120517252558</t>
  </si>
  <si>
    <t>5-01F213183258620517252558</t>
  </si>
  <si>
    <t>5-01F211243927020517252558</t>
  </si>
  <si>
    <t>5-01F214214903620517252558</t>
  </si>
  <si>
    <t>5-01FE021738220259858934</t>
  </si>
  <si>
    <t>5-01FE021738020259858934</t>
  </si>
  <si>
    <t>5-01FE021738420259858934</t>
  </si>
  <si>
    <t>5-01F212181592220517252558</t>
  </si>
  <si>
    <t>5-01F111101625020517252558</t>
  </si>
  <si>
    <t>5-01F11339999720517252558</t>
  </si>
  <si>
    <t>5-01F214215006720517252558</t>
  </si>
  <si>
    <t>5-01F0011819320454058187</t>
  </si>
  <si>
    <t>5-01F212181699720517252558</t>
  </si>
  <si>
    <t>5-01FE021741720259858934</t>
  </si>
  <si>
    <t>5-01FE021741620259858934</t>
  </si>
  <si>
    <t>5-01F00213573720124952850</t>
  </si>
  <si>
    <t>5-01E001410820603974817</t>
  </si>
  <si>
    <t>5-01E001411420603974817</t>
  </si>
  <si>
    <t>5-01E001412520603974817</t>
  </si>
  <si>
    <t>5-01E001411320603974817</t>
  </si>
  <si>
    <t>5-01F001514020610059393</t>
  </si>
  <si>
    <t>5-01F212181914120517252558</t>
  </si>
  <si>
    <t>5-01E0014320612785130</t>
  </si>
  <si>
    <t>5-PLM330270517150</t>
  </si>
  <si>
    <t>5-01FF01456220610217762</t>
  </si>
  <si>
    <t>5-LIQLOG6611111111</t>
  </si>
  <si>
    <t>5-PLM330470517150</t>
  </si>
  <si>
    <t>5-PLM330570517150</t>
  </si>
  <si>
    <t>5-PLRFPLRF07146930934</t>
  </si>
  <si>
    <t>5-PLRFPLRF07272566765</t>
  </si>
  <si>
    <t>5-PLRFPLRF07346371564</t>
  </si>
  <si>
    <t>5-PLRFPLRF07429266085</t>
  </si>
  <si>
    <t>5-PLRFPLRF07573195281</t>
  </si>
  <si>
    <t>5-PLRFPLRF07645882922</t>
  </si>
  <si>
    <t>5-PLRFPLRF07774990400</t>
  </si>
  <si>
    <t>5-PLRFPLRF07860554816</t>
  </si>
  <si>
    <t>5-PLRFPLRF07974842377</t>
  </si>
  <si>
    <t>5-PLRFPLRF071072378581</t>
  </si>
  <si>
    <t>5-PLRFPLRF071175846609</t>
  </si>
  <si>
    <t>5-PLRFPLRF071272725225</t>
  </si>
  <si>
    <t>5-PLRFPLRF071373894204</t>
  </si>
  <si>
    <t>5-PLRFPLRF071461047898</t>
  </si>
  <si>
    <t>5-01FA05180351620492092313</t>
  </si>
  <si>
    <t>5-01F0012676610431742069</t>
  </si>
  <si>
    <t>5-01E00150420610616675</t>
  </si>
  <si>
    <t>5-01F0021666920100192064</t>
  </si>
  <si>
    <t>5-01F003171920454186002</t>
  </si>
  <si>
    <t>5-01F003172020454186002</t>
  </si>
  <si>
    <t>5-01F003171820454186002</t>
  </si>
  <si>
    <t>5-01F003171720454186002</t>
  </si>
  <si>
    <t>5-01E00131110416031679</t>
  </si>
  <si>
    <t>5-01F0021154720602460143</t>
  </si>
  <si>
    <t>5-01E00131810416031679</t>
  </si>
  <si>
    <t>5-01E001528710425371652</t>
  </si>
  <si>
    <t>5-01E001528310425371652</t>
  </si>
  <si>
    <t>5-01E00154210439205666</t>
  </si>
  <si>
    <t>5-01E00174420498218831</t>
  </si>
  <si>
    <t>5-LIQOPE14411111111</t>
  </si>
  <si>
    <t>5-01FA01100520605533125</t>
  </si>
  <si>
    <t>5-01F005156320602751326</t>
  </si>
  <si>
    <t>5-01F0014955320371310160</t>
  </si>
  <si>
    <t>5-01E001413420603974817</t>
  </si>
  <si>
    <t>5-01F214215226320517252558</t>
  </si>
  <si>
    <t>5-01F212181831020517252558</t>
  </si>
  <si>
    <t>5-01F00213580620124952850</t>
  </si>
  <si>
    <t>5-01F00213584820124952850</t>
  </si>
  <si>
    <t>5-01FT01225720612112500</t>
  </si>
  <si>
    <t>5-01FT01226720612112500</t>
  </si>
  <si>
    <t>5-PLM330643691377</t>
  </si>
  <si>
    <t>5-01F2001646020517035964</t>
  </si>
  <si>
    <t>5-01E00175620603001461</t>
  </si>
  <si>
    <t>5-01F211243273320517252558</t>
  </si>
  <si>
    <t>5-01FE021733420259858934</t>
  </si>
  <si>
    <t>5-031259810460411195</t>
  </si>
  <si>
    <t>5-01F213183648820517252558</t>
  </si>
  <si>
    <t>5-01F211244378320517252558</t>
  </si>
  <si>
    <t>5-01F00213582920124952850</t>
  </si>
  <si>
    <t>5-01F00213583020124952850</t>
  </si>
  <si>
    <t>5-01F213183979120517252558</t>
  </si>
  <si>
    <t>5-01F212181943720517252558</t>
  </si>
  <si>
    <t>5-01F214215340420517252558</t>
  </si>
  <si>
    <t>5-01FA01100820605533125</t>
  </si>
  <si>
    <t>5-01F001792310413228722</t>
  </si>
  <si>
    <t>5-01F001792410413228722</t>
  </si>
  <si>
    <t>5-01F0023391420601292727</t>
  </si>
  <si>
    <t>5-01F0023391520601292727</t>
  </si>
  <si>
    <t>5-01F0021395910294164630</t>
  </si>
  <si>
    <t>5-01F0021397010294164630</t>
  </si>
  <si>
    <t>5-01F043630320601014956</t>
  </si>
  <si>
    <t>5-01FS04145320611135271</t>
  </si>
  <si>
    <t>5-01F001794010413228722</t>
  </si>
  <si>
    <t>5-01F0034602420608545591</t>
  </si>
  <si>
    <t>5-01E00159810211014194</t>
  </si>
  <si>
    <t>5-01E00135020606866861</t>
  </si>
  <si>
    <t>5-01F218166560220550372640</t>
  </si>
  <si>
    <t>5-01F602377587720550372640</t>
  </si>
  <si>
    <t>5-01F207118822820550372640</t>
  </si>
  <si>
    <t>5-01F604233236420550372640</t>
  </si>
  <si>
    <t>5-01F0064280120514148539</t>
  </si>
  <si>
    <t>5-01F209201684220550372640</t>
  </si>
  <si>
    <t>5-01F602380185220550372640</t>
  </si>
  <si>
    <t>5-01F3527702520100686814</t>
  </si>
  <si>
    <t>5-01F3527706120100686814</t>
  </si>
  <si>
    <t>5-GRGR07160945818</t>
  </si>
  <si>
    <t>5-GRGR07275560789</t>
  </si>
  <si>
    <t>5-GRGR07372169020</t>
  </si>
  <si>
    <t>5-GRGR07448298276</t>
  </si>
  <si>
    <t>5-GRGR07548164743</t>
  </si>
  <si>
    <t>5-GRGR07676140901</t>
  </si>
  <si>
    <t>5-GRGR07744162989</t>
  </si>
  <si>
    <t>5-GRGR07845286301</t>
  </si>
  <si>
    <t>5-GRGR07973444362</t>
  </si>
  <si>
    <t>5-GRGR071072458502</t>
  </si>
  <si>
    <t>5-GRGR071175424672</t>
  </si>
  <si>
    <t>5-GRGR071270198916</t>
  </si>
  <si>
    <t>5-GRGR071374600892</t>
  </si>
  <si>
    <t>5-GRGR071444468346</t>
  </si>
  <si>
    <t>5-GRGR071571334789</t>
  </si>
  <si>
    <t>5-GRGR071670666331</t>
  </si>
  <si>
    <t>5-GRGR071743814375</t>
  </si>
  <si>
    <t>5-GRGR071810736055631</t>
  </si>
  <si>
    <t>5-GRGR071945921913</t>
  </si>
  <si>
    <t>5-GRGR072072302392</t>
  </si>
  <si>
    <t>5-GRGR072180355193</t>
  </si>
  <si>
    <t>5-GRGR07221829028</t>
  </si>
  <si>
    <t>5-GRGR072372450429</t>
  </si>
  <si>
    <t>5-GRGR072448197510</t>
  </si>
  <si>
    <t>5-GRGR072547461440</t>
  </si>
  <si>
    <t>5-GRGR072678803424</t>
  </si>
  <si>
    <t>5-GRGR072772144092</t>
  </si>
  <si>
    <t>5-GRGR072872131384</t>
  </si>
  <si>
    <t>5-GRGR072976390500</t>
  </si>
  <si>
    <t>5-GRGR073044314304</t>
  </si>
  <si>
    <t>5-GRGR073147760988</t>
  </si>
  <si>
    <t>5-GRGR073224800480</t>
  </si>
  <si>
    <t>5-GRGR073348536654</t>
  </si>
  <si>
    <t>5-GRGR073472537561</t>
  </si>
  <si>
    <t>5-GRGR073575276411</t>
  </si>
  <si>
    <t>5-GRGR073673530159</t>
  </si>
  <si>
    <t>5-GRGR073746126507</t>
  </si>
  <si>
    <t>5-GRGR073873195103</t>
  </si>
  <si>
    <t>5-GRGR073947557239</t>
  </si>
  <si>
    <t>5-GRGR074072728100</t>
  </si>
  <si>
    <t>5-GRGR074171311214</t>
  </si>
  <si>
    <t>5-GRGR074271654750</t>
  </si>
  <si>
    <t>5-GRGR074372682665</t>
  </si>
  <si>
    <t>5-GRGR074448362717</t>
  </si>
  <si>
    <t>5-GRGR074580454870</t>
  </si>
  <si>
    <t>5-GRGR074660248415</t>
  </si>
  <si>
    <t>5-GRGR074777089939</t>
  </si>
  <si>
    <t>5-GRGR074873376012</t>
  </si>
  <si>
    <t>Meses (FECHA DE EJECUCIÓN)</t>
  </si>
  <si>
    <t>MAYO</t>
  </si>
  <si>
    <t>JUNIO</t>
  </si>
  <si>
    <t>JULIO</t>
  </si>
  <si>
    <t>AGOSTO</t>
  </si>
  <si>
    <t>Inducción de Moly Cop
Augusto, Brandon y Brayan</t>
  </si>
  <si>
    <t>Inducción de seguridad para Moly Cop
personal nuevo</t>
  </si>
  <si>
    <t>Inducción de seguridad para Moly Cop
Walter Asillo</t>
  </si>
  <si>
    <t>Depreciación</t>
  </si>
  <si>
    <t>Maquinarias y equipos de explotación</t>
  </si>
  <si>
    <t>Unidades de transporte</t>
  </si>
  <si>
    <t>Muebles y enseres</t>
  </si>
  <si>
    <t>Equipos diversos</t>
  </si>
  <si>
    <t>P0410002</t>
  </si>
  <si>
    <t>P0410003</t>
  </si>
  <si>
    <t>P0410004</t>
  </si>
  <si>
    <t>P0410005</t>
  </si>
  <si>
    <t>P0411</t>
  </si>
  <si>
    <t>P0411_</t>
  </si>
  <si>
    <t>P0411001</t>
  </si>
  <si>
    <t>Equipos para procesamiento de información</t>
  </si>
  <si>
    <t>Depreciacion de Activos - Maquinarias y equipos de explotación - Julio 2025</t>
  </si>
  <si>
    <t>Depreciacion de Activos - Unidades de transporte - Julio 2025</t>
  </si>
  <si>
    <t>Depreciacion de Activos - Equipos para procesamiento de información - Julio 2025</t>
  </si>
  <si>
    <t>No corresponde</t>
  </si>
  <si>
    <t>Depreciacion y Activos - Muebles y enseres - Julio 2025</t>
  </si>
  <si>
    <t>Depreciacion Equipos Activos - Equipos diversos - Julio 2025</t>
  </si>
  <si>
    <t>Traslado de almacén sachaca a almacén La JoyaColaborador: Juber Monteza</t>
  </si>
  <si>
    <t>Traslado de Balanza Alsa a Almacén SachacaColaborador: Wilber Quispe</t>
  </si>
  <si>
    <t>Traslado de almacen la joya a Almacén SachacaColaborador: Juber Monteza</t>
  </si>
  <si>
    <t>Traslado de KM48 la Joya a ArequipaColaborador: Walter Asillo</t>
  </si>
  <si>
    <t>Traslado de Arequipa a KM48 la JoyaColaborador: Walter Asillo</t>
  </si>
  <si>
    <t>Traslado de almacén sachaca a almacén La JoyaColaborador: Emmanuel Huanca</t>
  </si>
  <si>
    <t>Traslado de almacén sachaca a almacén La JoyaColaborador: Alejandro Huayta</t>
  </si>
  <si>
    <t>Traslado de  almacén La Joya a almacén sachacaColaborador: Emmanuel Huanca</t>
  </si>
  <si>
    <t>Traslado de  almacén La Joya a almacén sachacaColaborador: Alejandro Huayta</t>
  </si>
  <si>
    <t>Traslado de  almacén La Joya a almacén sachaca (ida, vuelta)Colaborador: Juber Monteza</t>
  </si>
  <si>
    <t>Traslado de KM48 la Joya a ArequipaColaborador: Joel Velasquez</t>
  </si>
  <si>
    <t>Traslado de  almacén La Joya a almacén sachacaColaborador: Juber Monteza</t>
  </si>
  <si>
    <t>Traslado de almacén sachaca a almacén La JoyaColaborador: Erick Vazques</t>
  </si>
  <si>
    <t>Traslado de almacén sachaca a almacén La JoyaColaborador: Brayan Hanco</t>
  </si>
  <si>
    <t>Traslado de almacén sachaca a almacén La JoyaColaborador: Walter Asillo</t>
  </si>
  <si>
    <t>Traslado de almacén sachaca a UCSM (ida, vuelta)Colaborador: Benjy Tagle</t>
  </si>
  <si>
    <t>Traslado de almacén sachaca a Parque IndustrialColaborador: Jose Huillca</t>
  </si>
  <si>
    <t>Traslado de almacén Parque Industrial a almacén sachacaColaborador: Jose Huillca</t>
  </si>
  <si>
    <t>Traslado de almacén sachaca a Parque IndustrialColaborador: Benjy Tagle</t>
  </si>
  <si>
    <t>Traslado de almacén sachaca a almacén La JoyaColaborador: Tonny Vazques</t>
  </si>
  <si>
    <t>Traslado de almacén sachaca a almacén La Joya (ida y vuelta)Colaborador: Augusto Ruiz</t>
  </si>
  <si>
    <t>Traslado de almacén sachaca a almacén La Joya (ida y vuelta)Colaborador: Brandon Saravia</t>
  </si>
  <si>
    <t>Traslado de almacén sachaca a almacén La Joya (ida y vuelta)Colaborador: Brayan Hanco</t>
  </si>
  <si>
    <t>Traslado de MolyCop a almacén sachaca (vuelta)Colaborador: Joel Quispe</t>
  </si>
  <si>
    <t>Traslado de  almacén La Joya a almacén sachaca 
Colaborador: Erick Vazquez</t>
  </si>
  <si>
    <t>Traslado de  almacén La Joya a almacén sachaca 
Colaborador: Tonny Vazquez</t>
  </si>
  <si>
    <t>Traslado de  almacén La Joya a almacén sachaca
Colaborador: Joel Vasquez</t>
  </si>
  <si>
    <t>Traslado de  almacén La Joya a almacén sachaca
Colaborador: Joel Velasquez</t>
  </si>
  <si>
    <t>RQ.COM.374</t>
  </si>
  <si>
    <t xml:space="preserve">Recolección, transporte y venta de residuos aprovechables (leña)  4,000.00 Kg
Alm. Yanahuara - Mariano Melgar (Los Olivos) </t>
  </si>
  <si>
    <t>Valeria Jibaja</t>
  </si>
  <si>
    <t>RQ.LOG.350</t>
  </si>
  <si>
    <t xml:space="preserve">Fichas de servicio para gestionar y controlar los servicios prestados </t>
  </si>
  <si>
    <t xml:space="preserve">Disposición de Residuos Peligrosos - Julio </t>
  </si>
  <si>
    <t>Disposición de Residuos No Aprovechables -Agosto.(Chilca)</t>
  </si>
  <si>
    <t>Disposición de Residuos Peligrosos-Agosto</t>
  </si>
  <si>
    <t xml:space="preserve">(01) Recarga de extintor pqs abc de 9kg
(01) vidrio para gabinete de extintor </t>
  </si>
  <si>
    <t>Valorizacion de residuos sólidos de RCD
Taconser (Moly-Cop Santa Anita)</t>
  </si>
  <si>
    <t>Valorizacion de residuos sólidos de RCD,  Uso de maquinaria para descarga</t>
  </si>
  <si>
    <t>Valorizacion de residuos sólidos de RCD
Taconser (Moly-Cop Santa Anita)
Ficha de servicio: 002-1125</t>
  </si>
  <si>
    <t>Valorizacion de residuos sólidos de RCD,  Uso de maquinaria para descarga
Taconser (Moly-Cop Santa Anita)
Ficha de servicio: 002-1125</t>
  </si>
  <si>
    <t>Valorizacion de residuos sólidos de RCD
Taconser (Moly-Cop Santa Anita)
Ficha de servicio: 002-1126</t>
  </si>
  <si>
    <t>Valorizacion de residuos sólidos de RCD,  Uso de maquinaria para descarga
Taconser (Moly-Cop Santa Anita)
Ficha de servicio: 002-1126</t>
  </si>
  <si>
    <t>Vannessa Amado</t>
  </si>
  <si>
    <t>(6) Curso de induccion: Juan Tarifa, Walter Asillo, Brayan Hanco, Brandon Saravia, Augusto Ruiz y Joel Quispe
(6) Curso de materiales peligrosos (MATPEL): Juan Tarifa, Walter Asillo, Brayan Hanco, Brandon Saravia, Augusto Ruiz y Joel Quispe
(1) Curso de evaluacion de prevencionista: Nelson Quispe</t>
  </si>
  <si>
    <t xml:space="preserve">Atención Posta - Sachaca
Alm. Sachaca - Posta - Alm. Sachaca </t>
  </si>
  <si>
    <t>OC 350</t>
  </si>
  <si>
    <t>OC 351</t>
  </si>
  <si>
    <t>OC 352</t>
  </si>
  <si>
    <t>OC 353</t>
  </si>
  <si>
    <t>OC 354</t>
  </si>
  <si>
    <t>OC 355</t>
  </si>
  <si>
    <t>OC 356</t>
  </si>
  <si>
    <t>OC 361</t>
  </si>
  <si>
    <t>OC 362</t>
  </si>
  <si>
    <t>OC 363</t>
  </si>
  <si>
    <t>OC 364</t>
  </si>
  <si>
    <t>OC 365</t>
  </si>
  <si>
    <t>OC 366</t>
  </si>
  <si>
    <t>OC 367</t>
  </si>
  <si>
    <t>OC 368</t>
  </si>
  <si>
    <t>OC 369</t>
  </si>
  <si>
    <t>GARCIA RAMOS HOTMAR PEDRO</t>
  </si>
  <si>
    <t>21595898514080</t>
  </si>
  <si>
    <t>Uchumayo - Servicio (RS peligrosos) - Cosapi</t>
  </si>
  <si>
    <t>SRB km 48 - Servicio (RS peligrosos) - Cosapi</t>
  </si>
  <si>
    <t>RQ.GH.233</t>
  </si>
  <si>
    <t>Preparación 60 tamales
Motivo: despedida Ruben Bustamante, Autoriz. Gerencia</t>
  </si>
  <si>
    <t xml:space="preserve">Azúcar </t>
  </si>
  <si>
    <t>Envio de documentación a abogado
Gastos de abogado por presentación de documentos a Digesa</t>
  </si>
  <si>
    <t>RQ.COM.376</t>
  </si>
  <si>
    <t>Apoyo de Montacargas para el carguio de fardos de
Noils
Inca Tops (Zamacola Cerro Colorado)</t>
  </si>
  <si>
    <t>Peaje Uchumayo - Compra de residuos aprovechables (chatarra metálica) 
Proveedor: Moly cop Adesur (La Jpya)</t>
  </si>
  <si>
    <t>Pesaje - Servicio - Recoleccion y transporte de RSMNM - VBW-889 / Actividad:Recolección y transporte de residuos No Aprovechables -  Aleo Arquitectura y Construcción</t>
  </si>
  <si>
    <t>Pesaje - Compra - Recoleccion y transporte de residuos aprovechables (envases vacíos ) - VDJ-872 / Campo Limpio (Santa Rita)</t>
  </si>
  <si>
    <t>Impresión de guías y otros</t>
  </si>
  <si>
    <t xml:space="preserve">Estacionamiento "Real Plaza" para atendión Aleo construcciones </t>
  </si>
  <si>
    <t>S9AA</t>
  </si>
  <si>
    <t xml:space="preserve">Internet - Julio </t>
  </si>
  <si>
    <t>OC 370</t>
  </si>
  <si>
    <t>OC 357</t>
  </si>
  <si>
    <t>OC 339</t>
  </si>
  <si>
    <t>OC 319</t>
  </si>
  <si>
    <t>OC 307</t>
  </si>
  <si>
    <t>RQ.GH.234</t>
  </si>
  <si>
    <t>Examen Preocupacional - Jhonny Jerry Garcia Chacnama</t>
  </si>
  <si>
    <t>RQ.LOG.347</t>
  </si>
  <si>
    <t>(05) Baldes rojos 
MolyCop (la Joya),  colocacion de residuos peligrosos (Aceite)</t>
  </si>
  <si>
    <t>Set</t>
  </si>
  <si>
    <t>Total (en blanco)</t>
  </si>
  <si>
    <t>QUISPE CALDERON LUCILA</t>
  </si>
  <si>
    <t>RQ.LOG.348</t>
  </si>
  <si>
    <t xml:space="preserve">(01) Llanta para carretilla
respuesto para carretilla de MolyCop (La Joya) </t>
  </si>
  <si>
    <t>LLAIQUI CHUQUIPUMA MARTHA PATRICIA</t>
  </si>
  <si>
    <t>RQ.OPE.1313</t>
  </si>
  <si>
    <t>OS 006-000171</t>
  </si>
  <si>
    <t>AC.OPE.ST.134</t>
  </si>
  <si>
    <t>Elaboracion de piso de jebe y funda de tablero de unidad</t>
  </si>
  <si>
    <t>RQ.OPE.1341</t>
  </si>
  <si>
    <t>OS 006-000172</t>
  </si>
  <si>
    <t>AC.OPE.ST.135</t>
  </si>
  <si>
    <t xml:space="preserve">(07) Mobil delvac 
(01) filtro de aceite
(01) filtro de petróleo
(01) filtro de aire
(01) ceratec liqui moly
(01) filtro separador de agua
(01) limpia parabrisas vistony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</si>
</sst>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 #,##0.00_ ;_ * \-#,##0.00_ ;_ * &quot;-&quot;??_ ;_ @_ "/>
    <numFmt numFmtId="165" formatCode="dd/mm/yyyy;@"/>
    <numFmt numFmtId="166" formatCode="#,##0.000_ ;\-#,##0.000\ "/>
    <numFmt numFmtId="167" formatCode="#,##0.000"/>
    <numFmt numFmtId="168" formatCode="_-* #,##0.00\ _€_-;\-* #,##0.00\ _€_-;_-* &quot;-&quot;??\ _€_-;_-@_-"/>
    <numFmt numFmtId="169" formatCode="000000"/>
    <numFmt numFmtId="170" formatCode="#,##0.00_ ;\-#,##0.00\ "/>
  </numFmts>
  <fonts count="17" x14ac:knownFonts="1">
    <font>
      <sz val="11"/>
      <color theme="1"/>
      <name val="Aptos Narrow"/>
      <family val="2"/>
      <scheme val="minor"/>
    </font>
    <font>
      <sz val="11"/>
      <color theme="1"/>
      <name val="Aptos Narrow"/>
      <family val="2"/>
      <scheme val="minor"/>
    </font>
    <font>
      <sz val="10"/>
      <color theme="1"/>
      <name val="Aptos Narrow"/>
      <family val="2"/>
      <scheme val="minor"/>
    </font>
    <font>
      <sz val="9"/>
      <color theme="1"/>
      <name val="Aptos Narrow"/>
      <family val="2"/>
      <scheme val="minor"/>
    </font>
    <font>
      <sz val="8"/>
      <name val="Aptos Narrow"/>
      <family val="2"/>
      <scheme val="minor"/>
    </font>
    <font>
      <sz val="12"/>
      <color theme="1"/>
      <name val="Aptos Narrow"/>
      <family val="2"/>
      <scheme val="minor"/>
    </font>
    <font>
      <b/>
      <sz val="18"/>
      <color theme="1"/>
      <name val="Aptos Narrow"/>
      <family val="2"/>
      <scheme val="minor"/>
    </font>
    <font>
      <b/>
      <sz val="10"/>
      <color theme="0"/>
      <name val="Aptos Narrow"/>
      <family val="2"/>
      <scheme val="minor"/>
    </font>
    <font>
      <b/>
      <sz val="9"/>
      <color theme="1"/>
      <name val="Aptos Narrow"/>
      <family val="2"/>
      <scheme val="minor"/>
    </font>
    <font>
      <b/>
      <sz val="11"/>
      <color theme="1"/>
      <name val="Aptos Narrow"/>
      <family val="2"/>
      <scheme val="minor"/>
    </font>
    <font>
      <i/>
      <sz val="9"/>
      <color theme="1"/>
      <name val="Aptos Narrow"/>
      <family val="2"/>
      <scheme val="minor"/>
    </font>
    <font>
      <sz val="9"/>
      <color rgb="FF000000"/>
      <name val="Trebuchet MS"/>
      <family val="2"/>
    </font>
    <font>
      <b/>
      <sz val="9"/>
      <color theme="0"/>
      <name val="Aptos Narrow"/>
      <family val="2"/>
      <scheme val="minor"/>
    </font>
    <font>
      <b/>
      <sz val="9"/>
      <color rgb="FF000000"/>
      <name val="Trebuchet MS"/>
      <family val="2"/>
    </font>
    <font>
      <sz val="9"/>
      <name val="Aptos Narrow"/>
      <family val="2"/>
      <scheme val="minor"/>
    </font>
    <font>
      <b/>
      <sz val="14"/>
      <color theme="1"/>
      <name val="Aptos Narrow"/>
      <family val="2"/>
      <scheme val="minor"/>
    </font>
    <font>
      <sz val="9"/>
      <color rgb="FFFF0000"/>
      <name val="Aptos Narrow"/>
      <family val="2"/>
      <scheme val="minor"/>
    </font>
  </fonts>
  <fills count="12">
    <fill>
      <patternFill patternType="none"/>
    </fill>
    <fill>
      <patternFill patternType="gray125"/>
    </fill>
    <fill>
      <patternFill patternType="solid">
        <fgColor theme="0" tint="-0.499984740745262"/>
        <bgColor indexed="64"/>
      </patternFill>
    </fill>
    <fill>
      <patternFill patternType="solid">
        <fgColor theme="4" tint="-0.499984740745262"/>
        <bgColor indexed="64"/>
      </patternFill>
    </fill>
    <fill>
      <patternFill patternType="solid">
        <fgColor theme="2" tint="-0.749992370372631"/>
        <bgColor indexed="64"/>
      </patternFill>
    </fill>
    <fill>
      <patternFill patternType="solid">
        <fgColor theme="3" tint="0.249977111117893"/>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rgb="FFFFFF00"/>
        <bgColor indexed="64"/>
      </patternFill>
    </fill>
    <fill>
      <patternFill patternType="solid">
        <fgColor rgb="FFFFFF9F"/>
        <bgColor indexed="64"/>
      </patternFill>
    </fill>
    <fill>
      <patternFill patternType="solid">
        <fgColor rgb="FF00B0F0"/>
        <bgColor indexed="64"/>
      </patternFill>
    </fill>
    <fill>
      <patternFill patternType="solid">
        <fgColor theme="5"/>
        <bgColor theme="5"/>
      </patternFill>
    </fill>
  </fills>
  <borders count="5">
    <border>
      <left/>
      <right/>
      <top/>
      <bottom/>
      <diagonal/>
    </border>
    <border>
      <left style="thin">
        <color theme="5"/>
      </left>
      <right style="thin">
        <color theme="5"/>
      </right>
      <top/>
      <bottom/>
      <diagonal/>
    </border>
    <border>
      <left style="thin">
        <color theme="5"/>
      </left>
      <right/>
      <top/>
      <bottom/>
      <diagonal/>
    </border>
    <border>
      <left/>
      <right/>
      <top style="thin">
        <color theme="6"/>
      </top>
      <bottom/>
      <diagonal/>
    </border>
    <border>
      <left style="thin">
        <color theme="5"/>
      </left>
      <right style="thin">
        <color theme="5"/>
      </right>
      <top style="thin">
        <color theme="5"/>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68" fontId="5" fillId="0" borderId="0" applyFont="0" applyFill="0" applyBorder="0" applyAlignment="0" applyProtection="0"/>
    <xf numFmtId="164" fontId="1" fillId="0" borderId="0"/>
  </cellStyleXfs>
  <cellXfs count="77">
    <xf numFmtId="0" fontId="0" fillId="0" borderId="0" xfId="0"/>
    <xf numFmtId="0" fontId="2" fillId="0" borderId="0" xfId="0" applyFont="1" applyAlignment="1">
      <alignment horizontal="center" vertical="center" wrapText="1"/>
    </xf>
    <xf numFmtId="16" fontId="3" fillId="0" borderId="0" xfId="0" applyNumberFormat="1" applyFont="1" applyAlignment="1">
      <alignment horizontal="center" vertical="center" wrapText="1"/>
    </xf>
    <xf numFmtId="0" fontId="3" fillId="0" borderId="0" xfId="0" applyFont="1" applyAlignment="1">
      <alignment horizontal="center" vertical="center"/>
    </xf>
    <xf numFmtId="0" fontId="0" fillId="0" borderId="0" xfId="0" applyAlignment="1">
      <alignment vertical="center"/>
    </xf>
    <xf numFmtId="9" fontId="3" fillId="0" borderId="0" xfId="2" applyFont="1" applyAlignment="1">
      <alignment horizontal="center" vertical="center"/>
    </xf>
    <xf numFmtId="43" fontId="3" fillId="0" borderId="0" xfId="1" applyFont="1" applyAlignment="1">
      <alignment vertical="center"/>
    </xf>
    <xf numFmtId="165" fontId="3" fillId="0" borderId="0" xfId="3" applyNumberFormat="1" applyFont="1" applyAlignment="1">
      <alignment horizontal="center" vertical="center"/>
    </xf>
    <xf numFmtId="166" fontId="0" fillId="0" borderId="0" xfId="1" applyNumberFormat="1" applyFont="1" applyAlignment="1">
      <alignment horizontal="center" vertical="center"/>
    </xf>
    <xf numFmtId="167" fontId="3" fillId="0" borderId="0" xfId="0" applyNumberFormat="1" applyFont="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4" fontId="3" fillId="0" borderId="0" xfId="3" applyNumberFormat="1" applyFont="1" applyAlignment="1">
      <alignment horizontal="center" vertical="center"/>
    </xf>
    <xf numFmtId="0" fontId="3" fillId="0" borderId="0" xfId="3" applyFont="1" applyAlignment="1">
      <alignment horizontal="center" vertical="center"/>
    </xf>
    <xf numFmtId="168" fontId="3" fillId="0" borderId="0" xfId="4" applyFont="1" applyBorder="1" applyAlignment="1">
      <alignment horizontal="center" vertical="center"/>
    </xf>
    <xf numFmtId="0" fontId="3" fillId="0" borderId="0" xfId="2" applyNumberFormat="1" applyFont="1" applyAlignment="1">
      <alignment horizontal="center" vertical="center"/>
    </xf>
    <xf numFmtId="168" fontId="3" fillId="0" borderId="0" xfId="4" applyFont="1" applyAlignment="1">
      <alignment horizontal="center" vertical="center"/>
    </xf>
    <xf numFmtId="0" fontId="6" fillId="0" borderId="0" xfId="0" applyFont="1" applyAlignment="1">
      <alignment vertical="center"/>
    </xf>
    <xf numFmtId="43" fontId="8" fillId="0" borderId="0" xfId="1" applyFont="1" applyAlignment="1">
      <alignment vertical="center"/>
    </xf>
    <xf numFmtId="0" fontId="8" fillId="0" borderId="0" xfId="0" applyFont="1" applyAlignment="1">
      <alignment horizontal="center" vertical="center"/>
    </xf>
    <xf numFmtId="0" fontId="2" fillId="4" borderId="0" xfId="0" applyFont="1" applyFill="1" applyAlignment="1">
      <alignment horizontal="center" vertical="center" wrapText="1"/>
    </xf>
    <xf numFmtId="0" fontId="3" fillId="0" borderId="0" xfId="0" applyFont="1" applyAlignment="1">
      <alignment horizontal="center" vertical="center" wrapText="1"/>
    </xf>
    <xf numFmtId="0" fontId="2" fillId="5" borderId="0" xfId="0" applyFont="1" applyFill="1" applyAlignment="1">
      <alignment horizontal="center" vertical="center" wrapText="1"/>
    </xf>
    <xf numFmtId="49" fontId="0" fillId="0" borderId="0" xfId="0" applyNumberFormat="1" applyAlignment="1">
      <alignment horizontal="center" vertical="center"/>
    </xf>
    <xf numFmtId="0" fontId="9" fillId="0" borderId="0" xfId="0" applyFont="1" applyAlignment="1">
      <alignment horizontal="center" vertical="center"/>
    </xf>
    <xf numFmtId="0" fontId="0" fillId="6" borderId="0" xfId="0" applyFill="1" applyAlignment="1">
      <alignment horizontal="center" vertical="center"/>
    </xf>
    <xf numFmtId="0" fontId="0" fillId="6" borderId="0" xfId="0" applyFill="1" applyAlignment="1">
      <alignment vertical="center"/>
    </xf>
    <xf numFmtId="0" fontId="3" fillId="0" borderId="0" xfId="0" applyFont="1" applyAlignment="1">
      <alignment vertical="center" wrapText="1"/>
    </xf>
    <xf numFmtId="0" fontId="2" fillId="7" borderId="0" xfId="0" applyFont="1" applyFill="1" applyAlignment="1">
      <alignment horizontal="center" vertical="center" wrapText="1"/>
    </xf>
    <xf numFmtId="9" fontId="8" fillId="0" borderId="0" xfId="2" applyFont="1" applyAlignment="1">
      <alignment horizontal="center" vertical="center"/>
    </xf>
    <xf numFmtId="169" fontId="8" fillId="0" borderId="0" xfId="0" applyNumberFormat="1" applyFont="1" applyAlignment="1">
      <alignment horizontal="center" vertical="center"/>
    </xf>
    <xf numFmtId="170" fontId="3" fillId="0" borderId="0" xfId="0" applyNumberFormat="1" applyFont="1" applyAlignment="1">
      <alignment vertical="center"/>
    </xf>
    <xf numFmtId="0" fontId="8" fillId="9" borderId="0" xfId="0" applyFont="1" applyFill="1" applyAlignment="1">
      <alignment horizontal="center" vertical="center" wrapText="1"/>
    </xf>
    <xf numFmtId="165" fontId="3" fillId="0" borderId="0" xfId="0" applyNumberFormat="1" applyFont="1" applyAlignment="1">
      <alignment horizontal="center" vertical="center"/>
    </xf>
    <xf numFmtId="9" fontId="8" fillId="8" borderId="0" xfId="2" applyFont="1" applyFill="1" applyAlignment="1">
      <alignment horizontal="center" vertical="center"/>
    </xf>
    <xf numFmtId="168" fontId="0" fillId="0" borderId="0" xfId="4" applyFont="1" applyAlignment="1">
      <alignment horizontal="center" vertical="center"/>
    </xf>
    <xf numFmtId="16" fontId="3" fillId="0" borderId="0" xfId="0" applyNumberFormat="1" applyFont="1" applyAlignment="1">
      <alignment horizontal="center" vertical="center"/>
    </xf>
    <xf numFmtId="16" fontId="3" fillId="0" borderId="3" xfId="0" applyNumberFormat="1" applyFont="1" applyBorder="1" applyAlignment="1">
      <alignment horizontal="center" vertical="center" wrapText="1"/>
    </xf>
    <xf numFmtId="0" fontId="3" fillId="0" borderId="0" xfId="2" applyNumberFormat="1" applyFont="1" applyBorder="1" applyAlignment="1">
      <alignment horizontal="center" vertical="center"/>
    </xf>
    <xf numFmtId="9" fontId="3" fillId="0" borderId="0" xfId="2" applyFont="1" applyBorder="1" applyAlignment="1">
      <alignment horizontal="center" vertical="center"/>
    </xf>
    <xf numFmtId="43" fontId="3" fillId="0" borderId="0" xfId="1" applyFont="1" applyBorder="1" applyAlignment="1">
      <alignment vertical="center"/>
    </xf>
    <xf numFmtId="43" fontId="8" fillId="0" borderId="0" xfId="1" applyFont="1" applyBorder="1" applyAlignment="1">
      <alignment vertical="center"/>
    </xf>
    <xf numFmtId="9" fontId="8" fillId="0" borderId="0" xfId="2" applyFont="1" applyBorder="1" applyAlignment="1">
      <alignment horizontal="center" vertical="center"/>
    </xf>
    <xf numFmtId="0" fontId="3" fillId="8" borderId="0" xfId="0" applyFont="1" applyFill="1" applyAlignment="1">
      <alignment horizontal="center" vertical="center"/>
    </xf>
    <xf numFmtId="0" fontId="3" fillId="10" borderId="0" xfId="0" applyFont="1" applyFill="1" applyAlignment="1">
      <alignment horizontal="center" vertical="center"/>
    </xf>
    <xf numFmtId="0" fontId="0" fillId="0" borderId="4" xfId="0" applyBorder="1" applyAlignment="1">
      <alignment vertical="center"/>
    </xf>
    <xf numFmtId="0" fontId="12" fillId="11" borderId="4" xfId="0" applyFont="1" applyFill="1" applyBorder="1" applyAlignment="1">
      <alignment horizontal="center" vertical="center"/>
    </xf>
    <xf numFmtId="0" fontId="0" fillId="0" borderId="4" xfId="0" applyBorder="1" applyAlignment="1">
      <alignment vertical="center" wrapText="1"/>
    </xf>
    <xf numFmtId="0" fontId="14" fillId="0" borderId="0" xfId="0" applyFont="1" applyAlignment="1">
      <alignment horizontal="center" vertical="center"/>
    </xf>
    <xf numFmtId="0" fontId="16" fillId="0" borderId="0" xfId="0" applyFont="1" applyAlignment="1">
      <alignment horizontal="center" vertical="center"/>
    </xf>
    <xf numFmtId="43" fontId="3" fillId="0" borderId="0" xfId="1" applyFont="1" applyAlignment="1">
      <alignment horizontal="center" vertical="center"/>
    </xf>
    <xf numFmtId="43" fontId="0" fillId="0" borderId="0" xfId="1" applyFont="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4" fontId="2" fillId="0" borderId="0" xfId="0" applyNumberFormat="1" applyFont="1" applyAlignment="1">
      <alignment vertical="center"/>
    </xf>
    <xf numFmtId="0" fontId="2" fillId="0" borderId="0" xfId="0" applyFont="1"/>
    <xf numFmtId="0" fontId="2" fillId="0" borderId="0" xfId="0" pivotButton="1" applyFont="1" applyAlignment="1">
      <alignment horizontal="center" vertical="center"/>
    </xf>
    <xf numFmtId="49" fontId="0" fillId="0" borderId="0" xfId="0" applyNumberFormat="1" applyAlignment="1">
      <alignment vertical="center"/>
    </xf>
    <xf numFmtId="0" fontId="2" fillId="0" borderId="0" xfId="0" pivotButton="1" applyFont="1" applyAlignment="1">
      <alignment vertical="center"/>
    </xf>
    <xf numFmtId="0" fontId="3" fillId="0" borderId="0" xfId="2" applyNumberFormat="1" applyFont="1" applyFill="1" applyAlignment="1">
      <alignment horizontal="center" vertical="center"/>
    </xf>
    <xf numFmtId="9" fontId="3" fillId="0" borderId="0" xfId="2" applyFont="1" applyFill="1" applyAlignment="1">
      <alignment horizontal="center" vertical="center"/>
    </xf>
    <xf numFmtId="43" fontId="3" fillId="0" borderId="0" xfId="1" applyFont="1" applyFill="1" applyAlignment="1">
      <alignment vertical="center"/>
    </xf>
    <xf numFmtId="43" fontId="8" fillId="0" borderId="0" xfId="1" applyFont="1" applyFill="1" applyAlignment="1">
      <alignment vertical="center"/>
    </xf>
    <xf numFmtId="9" fontId="8" fillId="0" borderId="0" xfId="2" applyFont="1" applyFill="1" applyAlignment="1">
      <alignment horizontal="center" vertical="center"/>
    </xf>
    <xf numFmtId="43" fontId="3" fillId="0" borderId="0" xfId="1" applyFont="1" applyFill="1" applyAlignment="1">
      <alignment horizontal="center" vertical="center"/>
    </xf>
    <xf numFmtId="168" fontId="3" fillId="0" borderId="0" xfId="4" applyFont="1" applyFill="1" applyAlignment="1">
      <alignment horizontal="center" vertical="center"/>
    </xf>
    <xf numFmtId="43" fontId="16" fillId="0" borderId="0" xfId="1" applyFont="1" applyAlignment="1">
      <alignment vertical="center"/>
    </xf>
    <xf numFmtId="0" fontId="7" fillId="4" borderId="0" xfId="0" applyFont="1" applyFill="1" applyAlignment="1">
      <alignment horizontal="center" vertical="center" wrapText="1"/>
    </xf>
    <xf numFmtId="0" fontId="7" fillId="3" borderId="0" xfId="0" applyFont="1" applyFill="1" applyAlignment="1">
      <alignment horizontal="center" vertical="center" wrapText="1"/>
    </xf>
    <xf numFmtId="0" fontId="15" fillId="0" borderId="0" xfId="0" applyFont="1" applyAlignment="1">
      <alignment horizontal="center" vertical="center"/>
    </xf>
    <xf numFmtId="14" fontId="3" fillId="0" borderId="0" xfId="0" applyNumberFormat="1" applyFont="1" applyAlignment="1">
      <alignment horizontal="center" vertical="center" wrapText="1"/>
    </xf>
    <xf numFmtId="43" fontId="0" fillId="0" borderId="0" xfId="0" applyNumberFormat="1" applyAlignment="1">
      <alignment vertical="center"/>
    </xf>
    <xf numFmtId="165" fontId="0" fillId="0" borderId="0" xfId="0" applyNumberFormat="1" applyFont="1" applyAlignment="1">
      <alignment horizontal="center" vertical="center"/>
    </xf>
  </cellXfs>
  <cellStyles count="6">
    <cellStyle name="Millares" xfId="1" builtinId="3"/>
    <cellStyle name="Millares 2" xfId="4" xr:uid="{4CC1DD28-DAC7-45EE-A32C-F3E445C5C511}"/>
    <cellStyle name="Normal" xfId="0" builtinId="0"/>
    <cellStyle name="Normal 2" xfId="3" xr:uid="{AC06802D-9CCE-4482-ACCC-E98860F0337D}"/>
    <cellStyle name="Normal 3 2" xfId="5" xr:uid="{10FCC0A6-0571-4FFF-AA8A-6554A7B414F1}"/>
    <cellStyle name="Porcentaje" xfId="2" builtinId="5"/>
  </cellStyles>
  <dxfs count="722">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168" formatCode="_-* #,##0.00\ _€_-;\-* #,##0.00\ _€_-;_-* &quot;-&quot;??\ _€_-;_-@_-"/>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168" formatCode="_-* #,##0.00\ _€_-;\-* #,##0.00\ _€_-;_-* &quot;-&quot;??\ _€_-;_-@_-"/>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35" formatCode="_-* #,##0.00_-;\-* #,##0.00_-;_-* &quot;-&quot;??_-;_-@_-"/>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35" formatCode="_-* #,##0.00_-;\-* #,##0.00_-;_-* &quot;-&quot;??_-;_-@_-"/>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35" formatCode="_-* #,##0.00_-;\-* #,##0.00_-;_-* &quot;-&quot;??_-;_-@_-"/>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35" formatCode="_-* #,##0.00_-;\-* #,##0.00_-;_-* &quot;-&quot;??_-;_-@_-"/>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1" indent="0" justifyLastLine="0" shrinkToFit="0" readingOrder="0"/>
    </dxf>
    <dxf>
      <fill>
        <patternFill>
          <bgColor theme="9" tint="0.79998168889431442"/>
        </patternFill>
      </fill>
    </dxf>
    <dxf>
      <font>
        <b/>
        <i val="0"/>
        <strike val="0"/>
        <color rgb="FFFF0000"/>
      </font>
      <fill>
        <patternFill>
          <bgColor rgb="FFFFFF00"/>
        </patternFill>
      </fill>
    </dxf>
    <dxf>
      <fill>
        <patternFill>
          <bgColor theme="9" tint="0.79998168889431442"/>
        </patternFill>
      </fill>
    </dxf>
    <dxf>
      <font>
        <b/>
        <i val="0"/>
        <strike val="0"/>
        <color rgb="FFFF0000"/>
      </font>
      <fill>
        <patternFill>
          <bgColor rgb="FFFFFF00"/>
        </patternFill>
      </fill>
    </dxf>
    <dxf>
      <fill>
        <patternFill>
          <bgColor theme="9" tint="0.79998168889431442"/>
        </patternFill>
      </fill>
    </dxf>
    <dxf>
      <font>
        <b/>
        <i val="0"/>
        <strike val="0"/>
        <color rgb="FFFF0000"/>
      </font>
      <fill>
        <patternFill>
          <bgColor rgb="FFFFFF00"/>
        </patternFill>
      </fill>
    </dxf>
    <dxf>
      <fill>
        <patternFill>
          <bgColor theme="9" tint="0.79998168889431442"/>
        </patternFill>
      </fill>
    </dxf>
    <dxf>
      <font>
        <b/>
        <i val="0"/>
        <strike val="0"/>
        <color rgb="FFFF0000"/>
      </font>
      <fill>
        <patternFill>
          <bgColor rgb="FFFFFF00"/>
        </patternFill>
      </fill>
    </dxf>
    <dxf>
      <fill>
        <patternFill>
          <bgColor theme="9" tint="0.79998168889431442"/>
        </patternFill>
      </fill>
    </dxf>
    <dxf>
      <font>
        <b/>
        <i val="0"/>
        <strike val="0"/>
        <color rgb="FFFF0000"/>
      </font>
      <fill>
        <patternFill>
          <bgColor rgb="FFFFFF00"/>
        </patternFill>
      </fill>
    </dxf>
    <dxf>
      <fill>
        <patternFill>
          <bgColor theme="9" tint="0.79998168889431442"/>
        </patternFill>
      </fill>
    </dxf>
    <dxf>
      <font>
        <b/>
        <i val="0"/>
        <strike val="0"/>
        <color rgb="FFFF0000"/>
      </font>
      <fill>
        <patternFill>
          <bgColor rgb="FFFFFF00"/>
        </patternFill>
      </fill>
    </dxf>
    <dxf>
      <fill>
        <patternFill>
          <bgColor theme="9" tint="0.79998168889431442"/>
        </patternFill>
      </fill>
    </dxf>
    <dxf>
      <font>
        <b/>
        <i val="0"/>
        <strike val="0"/>
        <color rgb="FFFF0000"/>
      </font>
      <fill>
        <patternFill>
          <bgColor rgb="FFFFFF00"/>
        </patternFill>
      </fill>
    </dxf>
    <dxf>
      <fill>
        <patternFill>
          <bgColor theme="9" tint="0.79998168889431442"/>
        </patternFill>
      </fill>
    </dxf>
    <dxf>
      <font>
        <b/>
        <i val="0"/>
        <strike val="0"/>
        <color rgb="FFFF0000"/>
      </font>
      <fill>
        <patternFill>
          <bgColor rgb="FFFFFF00"/>
        </patternFill>
      </fill>
    </dxf>
    <dxf>
      <fill>
        <patternFill>
          <bgColor theme="9" tint="0.79998168889431442"/>
        </patternFill>
      </fill>
    </dxf>
    <dxf>
      <font>
        <b/>
        <i val="0"/>
        <strike val="0"/>
        <color rgb="FFFF0000"/>
      </font>
      <fill>
        <patternFill>
          <bgColor rgb="FFFFFF00"/>
        </patternFill>
      </fill>
    </dxf>
    <dxf>
      <fill>
        <patternFill>
          <bgColor theme="9" tint="0.79998168889431442"/>
        </patternFill>
      </fill>
    </dxf>
    <dxf>
      <font>
        <b/>
        <i val="0"/>
        <strike val="0"/>
        <color rgb="FFFF0000"/>
      </font>
      <fill>
        <patternFill>
          <bgColor rgb="FFFFFF00"/>
        </patternFill>
      </fill>
    </dxf>
    <dxf>
      <fill>
        <patternFill>
          <bgColor theme="9" tint="0.79998168889431442"/>
        </patternFill>
      </fill>
    </dxf>
    <dxf>
      <font>
        <b/>
        <i val="0"/>
        <strike val="0"/>
        <color rgb="FFFF0000"/>
      </font>
      <fill>
        <patternFill>
          <bgColor rgb="FFFFFF00"/>
        </patternFill>
      </fill>
    </dxf>
    <dxf>
      <font>
        <b/>
        <i val="0"/>
        <color theme="8"/>
      </font>
    </dxf>
    <dxf>
      <numFmt numFmtId="0" formatCode="General"/>
    </dxf>
    <dxf>
      <numFmt numFmtId="0" formatCode="General"/>
    </dxf>
    <dxf>
      <fill>
        <patternFill>
          <fgColor indexed="64"/>
          <bgColor theme="5" tint="0.59999389629810485"/>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numFmt numFmtId="0" formatCode="General"/>
      <fill>
        <patternFill patternType="solid">
          <fgColor indexed="64"/>
          <bgColor theme="5" tint="0.59999389629810485"/>
        </patternFill>
      </fil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scheme val="minor"/>
      </font>
      <alignment horizontal="center" vertical="center"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0" formatCode="General"/>
    </dxf>
    <dxf>
      <numFmt numFmtId="0" formatCode="General"/>
    </dxf>
    <dxf>
      <numFmt numFmtId="0" formatCode="General"/>
    </dxf>
    <dxf>
      <font>
        <b/>
        <strike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b/>
        <strike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170" formatCode="#,##0.00_ ;\-#,##0.00\ "/>
      <alignment vertical="center" textRotation="0" indent="0" justifyLastLine="0" shrinkToFit="0" readingOrder="0"/>
    </dxf>
    <dxf>
      <font>
        <strike val="0"/>
        <outline val="0"/>
        <shadow val="0"/>
        <u val="none"/>
        <vertAlign val="baseline"/>
        <sz val="9"/>
        <color theme="1"/>
        <name val="Aptos Narrow"/>
        <family val="2"/>
        <scheme val="minor"/>
      </font>
      <alignment vertical="center" textRotation="0" indent="0" justifyLastLine="0" shrinkToFit="0" readingOrder="0"/>
    </dxf>
    <dxf>
      <font>
        <strike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165" formatCode="dd/mm/yyyy;@"/>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35" formatCode="_-* #,##0.00_-;\-* #,##0.00_-;_-* &quot;-&quot;??_-;_-@_-"/>
      <alignment vertical="center" textRotation="0" indent="0" justifyLastLine="0" shrinkToFit="0" readingOrder="0"/>
    </dxf>
    <dxf>
      <font>
        <strike val="0"/>
        <outline val="0"/>
        <shadow val="0"/>
        <u val="none"/>
        <vertAlign val="baseline"/>
        <sz val="9"/>
        <color theme="1"/>
        <name val="Aptos Narrow"/>
        <family val="2"/>
        <scheme val="minor"/>
      </font>
      <numFmt numFmtId="35" formatCode="_-* #,##0.00_-;\-* #,##0.00_-;_-* &quot;-&quot;??_-;_-@_-"/>
      <alignment vertical="center" textRotation="0" indent="0" justifyLastLine="0" shrinkToFit="0" readingOrder="0"/>
    </dxf>
    <dxf>
      <font>
        <strike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168" formatCode="_-* #,##0.00\ _€_-;\-* #,##0.00\ _€_-;_-* &quot;-&quot;??\ _€_-;_-@_-"/>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dd/mm/yyyy;@"/>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168" formatCode="_-* #,##0.00\ _€_-;\-* #,##0.00\ _€_-;_-* &quot;-&quot;??\ _€_-;_-@_-"/>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4" formatCode="#,##0.00"/>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165" formatCode="dd/mm/yyyy;@"/>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168" formatCode="_-* #,##0.00\ _€_-;\-* #,##0.00\ _€_-;_-* &quot;-&quot;??\ _€_-;_-@_-"/>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4" formatCode="#,##0.00"/>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165" formatCode="dd/mm/yyyy;@"/>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168" formatCode="_-* #,##0.00\ _€_-;\-* #,##0.00\ _€_-;_-* &quot;-&quot;??\ _€_-;_-@_-"/>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4" formatCode="#,##0.00"/>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165" formatCode="dd/mm/yyyy;@"/>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35" formatCode="_-* #,##0.00_-;\-* #,##0.00_-;_-* &quot;-&quot;??_-;_-@_-"/>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4" formatCode="#,##0.00"/>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165" formatCode="dd/mm/yyyy;@"/>
      <alignment horizontal="center" vertical="center" textRotation="0" wrapText="0" indent="0" justifyLastLine="0" shrinkToFit="0" readingOrder="0"/>
    </dxf>
    <dxf>
      <font>
        <b/>
        <strike val="0"/>
        <outline val="0"/>
        <shadow val="0"/>
        <u val="none"/>
        <vertAlign val="baseline"/>
        <sz val="9"/>
        <color theme="1"/>
        <name val="Aptos Narrow"/>
        <family val="2"/>
        <scheme val="minor"/>
      </font>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strike val="0"/>
        <outline val="0"/>
        <shadow val="0"/>
        <u val="none"/>
        <vertAlign val="baseline"/>
        <sz val="9"/>
        <color theme="1"/>
        <name val="Aptos Narrow"/>
        <family val="2"/>
        <scheme val="minor"/>
      </font>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strike val="0"/>
        <outline val="0"/>
        <shadow val="0"/>
        <u val="none"/>
        <vertAlign val="baseline"/>
        <sz val="9"/>
        <color theme="1"/>
        <name val="Aptos Narrow"/>
        <family val="2"/>
        <scheme val="minor"/>
      </font>
      <numFmt numFmtId="35" formatCode="_-* #,##0.00_-;\-* #,##0.00_-;_-* &quot;-&quot;??_-;_-@_-"/>
      <alignment vertical="center" textRotation="0" indent="0" justifyLastLine="0" shrinkToFit="0" readingOrder="0"/>
    </dxf>
    <dxf>
      <font>
        <strike val="0"/>
        <outline val="0"/>
        <shadow val="0"/>
        <u val="none"/>
        <vertAlign val="baseline"/>
        <sz val="9"/>
        <color theme="1"/>
        <name val="Aptos Narrow"/>
        <family val="2"/>
        <scheme val="minor"/>
      </font>
      <numFmt numFmtId="167" formatCode="#,##0.000"/>
      <alignment horizontal="center" vertical="center" textRotation="0" wrapText="0" indent="0" justifyLastLine="0" shrinkToFit="0" readingOrder="0"/>
    </dxf>
    <dxf>
      <font>
        <b/>
        <strike val="0"/>
        <outline val="0"/>
        <shadow val="0"/>
        <u val="none"/>
        <vertAlign val="baseline"/>
        <sz val="9"/>
        <color theme="1"/>
        <name val="Aptos Narrow"/>
        <family val="2"/>
        <scheme val="minor"/>
      </font>
      <numFmt numFmtId="35" formatCode="_-* #,##0.00_-;\-* #,##0.00_-;_-* &quot;-&quot;??_-;_-@_-"/>
      <alignment vertical="center" textRotation="0" indent="0" justifyLastLine="0" shrinkToFit="0" readingOrder="0"/>
    </dxf>
    <dxf>
      <font>
        <strike val="0"/>
        <outline val="0"/>
        <shadow val="0"/>
        <u val="none"/>
        <vertAlign val="baseline"/>
        <sz val="9"/>
        <color theme="1"/>
        <name val="Aptos Narrow"/>
        <family val="2"/>
        <scheme val="minor"/>
      </font>
      <numFmt numFmtId="35" formatCode="_-* #,##0.00_-;\-* #,##0.00_-;_-* &quot;-&quot;??_-;_-@_-"/>
      <alignment vertical="center" textRotation="0" indent="0" justifyLastLine="0" shrinkToFit="0" readingOrder="0"/>
    </dxf>
    <dxf>
      <font>
        <strike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dd/mm/yyyy;@"/>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strike val="0"/>
        <outline val="0"/>
        <shadow val="0"/>
        <u val="none"/>
        <vertAlign val="baseline"/>
        <sz val="9"/>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strike val="0"/>
        <outline val="0"/>
        <shadow val="0"/>
        <u val="none"/>
        <vertAlign val="baseline"/>
        <sz val="9"/>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9"/>
        <color theme="1"/>
        <name val="Aptos Narrow"/>
        <family val="2"/>
        <scheme val="minor"/>
      </font>
      <numFmt numFmtId="0" formatCode="General"/>
      <fill>
        <patternFill patternType="solid">
          <fgColor indexed="64"/>
          <bgColor rgb="FFFFFF9F"/>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1" indent="0" justifyLastLine="0" shrinkToFit="0" readingOrder="0"/>
    </dxf>
    <dxf>
      <font>
        <strike val="0"/>
        <outline val="0"/>
        <shadow val="0"/>
        <u val="none"/>
        <vertAlign val="baseline"/>
        <sz val="9"/>
        <color theme="1"/>
        <name val="Aptos Narrow"/>
        <family val="2"/>
        <scheme val="minor"/>
      </font>
      <alignment horizontal="center" vertical="center" textRotation="0" wrapText="1" indent="0" justifyLastLine="0" shrinkToFit="0" readingOrder="0"/>
    </dxf>
    <dxf>
      <font>
        <strike val="0"/>
        <outline val="0"/>
        <shadow val="0"/>
        <u val="none"/>
        <vertAlign val="baseline"/>
        <sz val="9"/>
        <color theme="1"/>
        <name val="Aptos Narrow"/>
        <family val="2"/>
        <scheme val="minor"/>
      </font>
      <alignment horizontal="center" vertical="center" textRotation="0" wrapText="1" indent="0" justifyLastLine="0" shrinkToFit="0" readingOrder="0"/>
    </dxf>
    <dxf>
      <font>
        <strike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171" formatCode="dd\-mmm"/>
      <alignment horizontal="center" vertical="center" textRotation="0" wrapText="1" indent="0" justifyLastLine="0" shrinkToFit="0" readingOrder="0"/>
    </dxf>
    <dxf>
      <font>
        <b val="0"/>
        <i val="0"/>
        <strike val="0"/>
        <condense val="0"/>
        <extend val="0"/>
        <outline val="0"/>
        <shadow val="0"/>
        <u val="none"/>
        <vertAlign val="baseline"/>
        <sz val="9"/>
        <color theme="1"/>
        <name val="Aptos Narrow"/>
        <family val="2"/>
        <scheme val="minor"/>
      </font>
      <numFmt numFmtId="171" formatCode="dd\-mmm"/>
      <alignment horizontal="center" vertical="center" textRotation="0" wrapText="1" indent="0" justifyLastLine="0" shrinkToFit="0" readingOrder="0"/>
    </dxf>
    <dxf>
      <font>
        <b/>
        <strike val="0"/>
        <outline val="0"/>
        <shadow val="0"/>
        <u val="none"/>
        <vertAlign val="baseline"/>
        <sz val="9"/>
        <color theme="1"/>
        <name val="Aptos Narrow"/>
        <family val="2"/>
        <scheme val="minor"/>
      </font>
      <numFmt numFmtId="169" formatCode="000000"/>
      <alignment horizontal="center" vertical="center" textRotation="0" wrapText="0" indent="0" justifyLastLine="0" shrinkToFit="0" readingOrder="0"/>
    </dxf>
    <dxf>
      <font>
        <strike val="0"/>
        <outline val="0"/>
        <shadow val="0"/>
        <u val="none"/>
        <vertAlign val="baseline"/>
        <sz val="9"/>
        <color theme="1"/>
        <name val="Aptos Narrow"/>
        <family val="2"/>
        <scheme val="minor"/>
      </font>
      <alignment vertical="center" textRotation="0" indent="0" justifyLastLine="0" shrinkToFit="0" readingOrder="0"/>
    </dxf>
    <dxf>
      <font>
        <strike val="0"/>
        <outline val="0"/>
        <shadow val="0"/>
        <u val="none"/>
        <vertAlign val="baseline"/>
        <sz val="10"/>
        <color theme="1"/>
        <name val="Aptos Narrow"/>
        <family val="2"/>
        <scheme val="minor"/>
      </font>
      <alignment horizontal="center"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general" vertical="center" textRotation="0" wrapText="0" indent="0" justifyLastLine="0" shrinkToFit="0" readingOrder="0"/>
    </dxf>
    <dxf>
      <font>
        <strike val="0"/>
        <outline val="0"/>
        <shadow val="0"/>
        <u val="none"/>
        <vertAlign val="baseline"/>
        <sz val="11"/>
        <color theme="1"/>
        <name val="Aptos Narrow"/>
        <family val="2"/>
        <scheme val="minor"/>
      </font>
      <alignment horizontal="general" vertical="center" textRotation="0" wrapText="0" indent="0" justifyLastLine="0" shrinkToFit="0" readingOrder="0"/>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general" vertical="center" textRotation="0" wrapText="0" indent="0" justifyLastLine="0" shrinkToFit="0" readingOrder="0"/>
    </dxf>
    <dxf>
      <border outline="0">
        <top style="thin">
          <color theme="5"/>
        </top>
      </border>
    </dxf>
    <dxf>
      <font>
        <strike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general" vertical="center" textRotation="0" wrapText="0" indent="0" justifyLastLine="0" shrinkToFit="0" readingOrder="0"/>
    </dxf>
    <dxf>
      <font>
        <strike val="0"/>
        <outline val="0"/>
        <shadow val="0"/>
        <u val="none"/>
        <vertAlign val="baseline"/>
        <sz val="11"/>
        <color theme="1"/>
        <name val="Aptos Narrow"/>
        <family val="2"/>
        <scheme val="minor"/>
      </font>
      <alignment horizontal="general" vertical="center" textRotation="0" wrapText="0" indent="0" justifyLastLine="0" shrinkToFit="0" readingOrder="0"/>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general" vertical="center" textRotation="0" wrapText="0" indent="0" justifyLastLine="0" shrinkToFit="0" readingOrder="0"/>
    </dxf>
    <dxf>
      <font>
        <strike val="0"/>
        <outline val="0"/>
        <shadow val="0"/>
        <u val="none"/>
        <vertAlign val="baseline"/>
        <sz val="11"/>
        <color theme="1"/>
        <name val="Aptos Narrow"/>
        <family val="2"/>
        <scheme val="minor"/>
      </font>
      <alignment horizontal="general" vertical="center" textRotation="0" wrapText="0" indent="0" justifyLastLine="0" shrinkToFit="0" readingOrder="0"/>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general" vertical="center" textRotation="0" wrapText="0" indent="0" justifyLastLine="0" shrinkToFit="0" readingOrder="0"/>
    </dxf>
    <dxf>
      <font>
        <strike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general" vertical="center" textRotation="0" wrapText="0" indent="0" justifyLastLine="0" shrinkToFit="0" readingOrder="0"/>
    </dxf>
    <dxf>
      <border outline="0">
        <top style="thin">
          <color theme="5"/>
        </top>
      </border>
    </dxf>
    <dxf>
      <font>
        <strike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numFmt numFmtId="166" formatCode="#,##0.000_ ;\-#,##0.000\ "/>
      <alignment horizontal="center" vertical="center" textRotation="0" wrapText="0" indent="0" justifyLastLine="0" shrinkToFit="0" readingOrder="0"/>
    </dxf>
    <dxf>
      <font>
        <strike val="0"/>
        <outline val="0"/>
        <shadow val="0"/>
        <u val="none"/>
        <vertAlign val="baseline"/>
        <sz val="11"/>
        <color theme="1"/>
        <name val="Aptos Narrow"/>
        <family val="2"/>
        <scheme val="minor"/>
      </font>
      <numFmt numFmtId="166" formatCode="#,##0.000_ ;\-#,##0.000\ "/>
      <alignment horizontal="center" vertical="center" textRotation="0" wrapText="0" indent="0" justifyLastLine="0" shrinkToFit="0" readingOrder="0"/>
    </dxf>
    <dxf>
      <font>
        <strike val="0"/>
        <outline val="0"/>
        <shadow val="0"/>
        <u val="none"/>
        <vertAlign val="baseline"/>
        <sz val="11"/>
        <color theme="1"/>
        <name val="Aptos Narrow"/>
        <family val="2"/>
        <scheme val="minor"/>
      </font>
      <numFmt numFmtId="165" formatCode="dd/mm/yyyy;@"/>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vertical="center" textRotation="0" wrapText="0" indent="0" justifyLastLine="0" shrinkToFit="0" readingOrder="0"/>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vertical="center" textRotation="0" wrapText="0" indent="0" justifyLastLine="0" shrinkToFit="0" readingOrder="0"/>
    </dxf>
    <dxf>
      <font>
        <strike val="0"/>
        <outline val="0"/>
        <shadow val="0"/>
        <u val="none"/>
        <vertAlign val="baseline"/>
        <sz val="11"/>
        <color theme="1"/>
        <name val="Aptos Narrow"/>
        <family val="2"/>
        <scheme val="minor"/>
      </font>
      <alignment vertical="center" textRotation="0" wrapText="0" indent="0" justifyLastLine="0" shrinkToFit="0" readingOrder="0"/>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colors>
    <mruColors>
      <color rgb="FFFFFF9F"/>
      <color rgb="FFFFEBAB"/>
      <color rgb="FFFFE593"/>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openxmlformats.org/officeDocument/2006/relationships/theme" Target="theme/theme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Mi%20unidad\2022\3.-%20Servicios\1.-%20Control%20de%20Servicios%20-%20GYTR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PI´S"/>
      <sheetName val="VARIOS"/>
      <sheetName val="RESUMEN"/>
      <sheetName val="FICHAS"/>
      <sheetName val="Lista de Servicios"/>
      <sheetName val="UNIDADES VEHICULARES"/>
      <sheetName val="CLIENTES"/>
      <sheetName val="PERSONAL"/>
      <sheetName val="DISPOSICION"/>
      <sheetName val="GASOLINA"/>
    </sheetNames>
    <sheetDataSet>
      <sheetData sheetId="0"/>
      <sheetData sheetId="1"/>
      <sheetData sheetId="2"/>
      <sheetData sheetId="3"/>
      <sheetData sheetId="4">
        <row r="4">
          <cell r="B4" t="str">
            <v>GS</v>
          </cell>
          <cell r="C4" t="str">
            <v>Gestión y Saneamiento ambiental.</v>
          </cell>
        </row>
        <row r="5">
          <cell r="B5" t="str">
            <v>GR</v>
          </cell>
          <cell r="C5" t="str">
            <v>Gestión y manejo integral de residuos sólidos.</v>
          </cell>
        </row>
        <row r="6">
          <cell r="B6" t="str">
            <v>GC</v>
          </cell>
          <cell r="C6" t="str">
            <v>Gestión comercial de residuos.</v>
          </cell>
        </row>
        <row r="7">
          <cell r="B7" t="str">
            <v>SC</v>
          </cell>
          <cell r="C7" t="str">
            <v>Otros servicios.</v>
          </cell>
        </row>
      </sheetData>
      <sheetData sheetId="5">
        <row r="3">
          <cell r="E3" t="str">
            <v>FOTON BKK-849</v>
          </cell>
          <cell r="F3">
            <v>5</v>
          </cell>
          <cell r="G3" t="str">
            <v>FURGON</v>
          </cell>
        </row>
        <row r="4">
          <cell r="E4" t="str">
            <v>JAC BKK-916</v>
          </cell>
          <cell r="F4">
            <v>7</v>
          </cell>
          <cell r="G4" t="str">
            <v>FURGON</v>
          </cell>
        </row>
        <row r="5">
          <cell r="E5" t="str">
            <v>FOTON BKL-739</v>
          </cell>
          <cell r="F5">
            <v>7</v>
          </cell>
          <cell r="G5" t="str">
            <v>BARRANDA</v>
          </cell>
        </row>
        <row r="6">
          <cell r="E6" t="str">
            <v>HINO V9R-903</v>
          </cell>
          <cell r="F6">
            <v>16</v>
          </cell>
          <cell r="G6" t="str">
            <v>FURGON</v>
          </cell>
        </row>
        <row r="7">
          <cell r="E7" t="str">
            <v>FOTON VBB-840</v>
          </cell>
          <cell r="F7">
            <v>7</v>
          </cell>
          <cell r="G7" t="str">
            <v>BARRANDA</v>
          </cell>
        </row>
        <row r="8">
          <cell r="E8" t="str">
            <v>TERCERIZADO</v>
          </cell>
          <cell r="F8"/>
          <cell r="G8"/>
        </row>
      </sheetData>
      <sheetData sheetId="6"/>
      <sheetData sheetId="7">
        <row r="8">
          <cell r="C8" t="str">
            <v>Bustamante Gil Ruben</v>
          </cell>
        </row>
        <row r="19">
          <cell r="C19" t="str">
            <v>Almanza Ticona Fernando Alonzo</v>
          </cell>
        </row>
        <row r="20">
          <cell r="C20" t="str">
            <v>Caña Ernesto Alejandro</v>
          </cell>
        </row>
        <row r="21">
          <cell r="C21" t="str">
            <v>Cayllahua Loayza Marco Antonio</v>
          </cell>
        </row>
        <row r="22">
          <cell r="C22" t="str">
            <v>Coraspe Caña Diego Antonio</v>
          </cell>
        </row>
        <row r="23">
          <cell r="C23" t="str">
            <v>Guedez Cedeño Efrain</v>
          </cell>
        </row>
        <row r="24">
          <cell r="C24" t="str">
            <v>Guizado Porras Ronal Enrique</v>
          </cell>
        </row>
        <row r="25">
          <cell r="C25" t="str">
            <v>Mamani Jacinto Edgar</v>
          </cell>
        </row>
        <row r="26">
          <cell r="C26" t="str">
            <v>Porras Franco Mathew</v>
          </cell>
        </row>
        <row r="27">
          <cell r="C27" t="str">
            <v>Portero Tomas Rocky Leonidas</v>
          </cell>
        </row>
        <row r="28">
          <cell r="C28" t="str">
            <v>Quispe Prieto Joel Geraldo</v>
          </cell>
        </row>
        <row r="29">
          <cell r="C29" t="str">
            <v>Quispe Prieto Wilber</v>
          </cell>
        </row>
        <row r="30">
          <cell r="C30" t="str">
            <v>Salicio Huayanay Kissel Piazzoli</v>
          </cell>
        </row>
        <row r="31">
          <cell r="C31" t="str">
            <v>Fajardo Rugeles Abel David</v>
          </cell>
        </row>
        <row r="32">
          <cell r="C32" t="str">
            <v>Tercerizado</v>
          </cell>
        </row>
        <row r="33">
          <cell r="C33" t="str">
            <v>Ccama Gutierrez Junior Alexander</v>
          </cell>
        </row>
        <row r="34">
          <cell r="C34" t="str">
            <v>Huaman Rios Justo Diego</v>
          </cell>
        </row>
        <row r="35">
          <cell r="C35" t="str">
            <v xml:space="preserve">Molleapaza Francia Nelson </v>
          </cell>
        </row>
        <row r="36">
          <cell r="C36" t="str">
            <v>Bustamante Gil Ruben</v>
          </cell>
        </row>
        <row r="37">
          <cell r="C37" t="str">
            <v>Cruz Rodriguez Efrain</v>
          </cell>
        </row>
        <row r="38">
          <cell r="C38" t="str">
            <v>Tarifa Mamani Juan Jesús</v>
          </cell>
        </row>
        <row r="39">
          <cell r="C39" t="str">
            <v>De la Cruz Solier Aldo Ronaldo</v>
          </cell>
        </row>
        <row r="40">
          <cell r="C40" t="str">
            <v xml:space="preserve">Soto Calachua Jesús Alonso </v>
          </cell>
        </row>
        <row r="41">
          <cell r="C41" t="str">
            <v>Supervisor Gytres</v>
          </cell>
        </row>
      </sheetData>
      <sheetData sheetId="8"/>
      <sheetData sheetId="9"/>
    </sheetDataSet>
  </externalBook>
</externalLink>
</file>

<file path=xl/featurePropertyBag/featurePropertyBag.xml><?xml version="1.0" encoding="utf-8"?>
<FeaturePropertyBags xmlns="http://schemas.microsoft.com/office/spreadsheetml/2022/featurepropertybag">
  <bag type="XFControls"/>
  <bag type="XFComplement">
    <bagId k="XFControls">0</bagId>
  </bag>
  <bag type="DXFComplements" extRef="DXFComplementsMapperExtRef">
    <a k="MappedFeaturePropertyBags">
      <bagId>1</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Elías Paco" id="{2B202A66-9EBD-4679-A3A8-81CFA5B41124}" userId="S::finanzas@gytres.com::e22bce1d-c8f6-49a4-953c-143a8969a9a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01.433564930558" createdVersion="8" refreshedVersion="8" minRefreshableVersion="3" recordCount="1551" xr:uid="{9B4E7F80-7F99-47D4-93CE-AC141DF422AB}">
  <cacheSource type="worksheet">
    <worksheetSource name="Presupuestos"/>
  </cacheSource>
  <cacheFields count="72">
    <cacheField name="ID" numFmtId="169">
      <sharedItems containsSemiMixedTypes="0" containsString="0" containsNumber="1" containsInteger="1" minValue="1" maxValue="1330"/>
    </cacheField>
    <cacheField name="FECHA DE EJECUCIÓN" numFmtId="16">
      <sharedItems containsSemiMixedTypes="0" containsNonDate="0" containsDate="1" containsString="0" minDate="2025-05-13T00:00:00" maxDate="2025-09-02T00:00:00" count="61">
        <d v="2025-07-07T00:00:00"/>
        <d v="2025-07-08T00:00:00"/>
        <d v="2025-07-03T00:00:00"/>
        <d v="2025-07-04T00:00:00"/>
        <d v="2025-07-06T00:00:00"/>
        <d v="2025-07-01T00:00:00"/>
        <d v="2025-07-02T00:00:00"/>
        <d v="2025-07-09T00:00:00"/>
        <d v="2025-06-20T00:00:00"/>
        <d v="2025-07-10T00:00:00"/>
        <d v="2025-07-05T00:00:00"/>
        <d v="2025-07-11T00:00:00"/>
        <d v="2025-07-14T00:00:00"/>
        <d v="2025-07-12T00:00:00"/>
        <d v="2025-07-15T00:00:00"/>
        <d v="2025-06-17T00:00:00"/>
        <d v="2025-06-30T00:00:00"/>
        <d v="2025-05-13T00:00:00"/>
        <d v="2025-07-16T00:00:00"/>
        <d v="2025-07-17T00:00:00"/>
        <d v="2025-07-19T00:00:00"/>
        <d v="2025-07-18T00:00:00"/>
        <d v="2025-07-21T00:00:00"/>
        <d v="2025-07-22T00:00:00"/>
        <d v="2025-07-24T00:00:00"/>
        <d v="2025-07-25T00:00:00"/>
        <d v="2025-06-29T00:00:00"/>
        <d v="2025-07-30T00:00:00"/>
        <d v="2025-08-01T00:00:00"/>
        <d v="2025-07-31T00:00:00"/>
        <d v="2025-07-29T00:00:00"/>
        <d v="2025-08-03T00:00:00"/>
        <d v="2025-08-05T00:00:00"/>
        <d v="2025-08-04T00:00:00"/>
        <d v="2025-07-20T00:00:00"/>
        <d v="2025-08-07T00:00:00"/>
        <d v="2025-08-06T00:00:00"/>
        <d v="2025-08-08T00:00:00"/>
        <d v="2025-08-02T00:00:00"/>
        <d v="2025-08-11T00:00:00"/>
        <d v="2025-08-12T00:00:00"/>
        <d v="2025-07-23T00:00:00"/>
        <d v="2025-08-13T00:00:00"/>
        <d v="2025-07-13T00:00:00"/>
        <d v="2025-07-27T00:00:00"/>
        <d v="2025-08-14T00:00:00"/>
        <d v="2025-08-18T00:00:00"/>
        <d v="2025-08-15T00:00:00"/>
        <d v="2025-08-19T00:00:00"/>
        <d v="2025-08-21T00:00:00"/>
        <d v="2025-08-20T00:00:00"/>
        <d v="2025-08-22T00:00:00"/>
        <d v="2025-08-25T00:00:00"/>
        <d v="2025-08-26T00:00:00"/>
        <d v="2025-08-23T00:00:00"/>
        <d v="2025-08-27T00:00:00"/>
        <d v="2025-07-26T00:00:00"/>
        <d v="2025-06-26T00:00:00"/>
        <d v="2025-08-28T00:00:00"/>
        <d v="2025-08-29T00:00:00"/>
        <d v="2025-09-01T00:00:00"/>
      </sharedItems>
      <fieldGroup par="71"/>
    </cacheField>
    <cacheField name="FECHA DE FINALIZACIÓN" numFmtId="16">
      <sharedItems containsSemiMixedTypes="0" containsNonDate="0" containsDate="1" containsString="0" minDate="2025-05-13T00:00:00" maxDate="2025-09-30T00:00:00"/>
    </cacheField>
    <cacheField name="RESPONSABLE" numFmtId="0">
      <sharedItems/>
    </cacheField>
    <cacheField name="AREA" numFmtId="0">
      <sharedItems count="10">
        <s v="Operaciones"/>
        <s v="Gestión Humana"/>
        <s v="Comercial"/>
        <s v="SIG"/>
        <s v="Logística"/>
        <s v="Sistemas y TI"/>
        <s v="Gerencia General"/>
        <s v="SSOMA"/>
        <s v="Administración"/>
        <s v="Contabilidad y Finanzas"/>
      </sharedItems>
    </cacheField>
    <cacheField name="CONCEPTO" numFmtId="0">
      <sharedItems count="32">
        <s v="Mantenimiento"/>
        <s v="Personal"/>
        <s v="Otros gastos"/>
        <s v="Movilidad"/>
        <s v="Capacitaciones"/>
        <s v="Integración"/>
        <s v="Otros Gastos Operativos"/>
        <s v="Gestión empresarial"/>
        <s v="Servicios Básicos"/>
        <s v="Gastos de SSOMA"/>
        <s v="Transporte"/>
        <s v="Compra de residuos"/>
        <s v="Costo vehicular"/>
        <s v="Viáticos"/>
        <s v="Combustible"/>
        <s v="Alquiler de maquinaria"/>
        <s v="Publicidad e impresión"/>
        <s v="Pago de capital"/>
        <s v="Gastos financieros"/>
        <s v="Gastos no operativos"/>
        <s v="Equipos y herramientas"/>
        <s v="Gastos operativos"/>
        <s v="Inversión"/>
        <s v="Tratamiento / Disposición"/>
        <s v="Alquiler de almacenes"/>
        <s v="EPPS"/>
        <s v="Herramientas Digitales"/>
        <s v="Insumos / materiales"/>
        <s v="Comisiones bancarias"/>
        <s v="Impuestos"/>
        <s v="Gestión de contenedores"/>
        <s v="Depreciación"/>
      </sharedItems>
    </cacheField>
    <cacheField name="DESCRIPCION" numFmtId="0">
      <sharedItems containsBlank="1" count="112">
        <s v="Lavado e higienización"/>
        <s v="Periódico"/>
        <s v="Motobomba, Stocka, Balanza"/>
        <s v="Varios"/>
        <s v="Envío de documentación / paquetería"/>
        <s v="Gestiones de área"/>
        <s v="Capacitaciones"/>
        <s v="Transporte de Personal"/>
        <s v="Instalaciones en general"/>
        <s v="Otros"/>
        <s v="Peajes"/>
        <s v="Balanzas"/>
        <s v="Mantenimiento Vehicular (Preventivo)"/>
        <s v="Equipos de cómputo (hardware)"/>
        <s v="Equipos de cómputo (software)"/>
        <s v="Mantenimiento de infraestructura"/>
        <s v="Consultoría / asesoría - Legal / Tributaria"/>
        <s v="Útiles de escritorio en general"/>
        <s v="Desrratización y fumigación"/>
        <s v="Internet"/>
        <s v="Luz"/>
        <s v="Venta de Residuos"/>
        <s v="Aprovechables"/>
        <s v="Poliza de Responsabilidad Civil"/>
        <s v="Mantenimiento Correctivo (Montacarga)"/>
        <s v="Accesorios Vehiculares"/>
        <s v="Mantenimiento Vehicular (Correctivo)"/>
        <s v="Revisión Técnica Vehicular"/>
        <s v="GPS"/>
        <s v="SOAT"/>
        <s v="Alimentación"/>
        <s v="Cochera"/>
        <s v="DIESEL B5 S50 UV / Gasolina"/>
        <s v="Ingreso"/>
        <s v="Consultoría / asesoría - Otros"/>
        <s v="Montacarga"/>
        <s v="Personal Externo"/>
        <s v="Impresión de manifiestos"/>
        <s v="Disposición Final"/>
        <s v="Transporte"/>
        <s v="Compra de Residuos"/>
        <s v="Trabajos de construcción"/>
        <s v="Gasolina (Montacarga)"/>
        <s v="GLP (Montacarga)"/>
        <s v="Alojamiento"/>
        <s v="Pasajes"/>
        <s v="Capital - Préstamo Bancario"/>
        <s v="Intereses - Préstamo Bancario"/>
        <s v="Recolección Local"/>
        <s v="Maquinaria Pesada"/>
        <s v="Constatación Notarial"/>
        <s v="Herramientas en general"/>
        <s v="Compra / Venta de Residuos (Balanzas)"/>
        <s v="Consultoría / asesoría"/>
        <s v="Reconocimiento e incentivos  al personal"/>
        <s v="Sistemas, correos y otros (software)"/>
        <s v="Transporte de Personal (Servicios Locales)"/>
        <s v="Movilidad"/>
        <s v="Mantenimiento Preventivo (Montacarga)"/>
        <s v="Vehiculos"/>
        <s v="Peligrosos "/>
        <s v="No Aprovechables"/>
        <s v="SCTR"/>
        <s v="Seguro Vida Ley"/>
        <s v="Celulares y accesorios"/>
        <s v="Equipos de cómputo y accesorios"/>
        <s v="Almacenamiento de Residuos"/>
        <s v="Inducciones Externas"/>
        <s v="Impresoras y fotocopiadoras (hardware)"/>
        <s v="Básicos"/>
        <s v="Adicionales"/>
        <s v="Bloqueador / Repelente"/>
        <s v="Sistema de Cobranzas y Reportes"/>
        <s v="Insumos / Materiales de Limpieza en general"/>
        <s v="Teléfono Fijo"/>
        <s v="Detergente industrial, trapo waype, bolsas plásticas, plástico Strech Film y otros"/>
        <s v="Comisión - Detracción"/>
        <s v="Comisión - Giros y transferencias"/>
        <s v="Mantenimiento"/>
        <s v="Comisión - Telecrédito"/>
        <s v="Dominio y hosting"/>
        <s v="Agua"/>
        <s v="Factoring - Comisión"/>
        <s v="Seguros Vehiculares"/>
        <s v="Apoyo Operativo (Maquinaria)"/>
        <s v="Sistema ERP"/>
        <s v="Lineas Corporativas"/>
        <s v="Celulares y accesorios (software)"/>
        <s v="ITF"/>
        <s v="Vigilancia (Cámaras de Seguridad)"/>
        <s v="Sueldo básico"/>
        <s v="Horas extras"/>
        <s v="Bonos extras"/>
        <s v="Bono de alimentos"/>
        <s v="Asignación familiar"/>
        <s v="Bonos por viaje"/>
        <s v="Domingo / Feriado"/>
        <s v="Compra / Venta de Residuos (Peajes)"/>
        <s v="Transporte de Personal (Viajes)"/>
        <s v="Matenimiento de Contenedores"/>
        <s v="Gratificaciones"/>
        <s v="Essalud"/>
        <s v="Sistema de pensiones"/>
        <s v="Correo Corporativo (Plan de Servicios de Valor Agregado)"/>
        <s v="Vigilancia Médica"/>
        <s v="Maquinarias y equipos de explotación"/>
        <s v="Unidades de transporte"/>
        <s v="Muebles y enseres"/>
        <s v="Equipos para procesamiento de información"/>
        <s v="Equipos diversos"/>
        <s v="Extintores"/>
        <m u="1"/>
      </sharedItems>
    </cacheField>
    <cacheField name="CODIGO DE PRESUPUESTO" numFmtId="0">
      <sharedItems/>
    </cacheField>
    <cacheField name="N° RQ" numFmtId="0">
      <sharedItems containsBlank="1"/>
    </cacheField>
    <cacheField name="O.C. / O.S." numFmtId="0">
      <sharedItems containsBlank="1"/>
    </cacheField>
    <cacheField name="A.C." numFmtId="0">
      <sharedItems containsBlank="1"/>
    </cacheField>
    <cacheField name="DETALLE" numFmtId="0">
      <sharedItems longText="1"/>
    </cacheField>
    <cacheField name="UNIDAD VEHICULAR" numFmtId="0">
      <sharedItems containsBlank="1"/>
    </cacheField>
    <cacheField name="ACTIVIDAD ECONOMICA" numFmtId="0">
      <sharedItems containsBlank="1" count="4">
        <s v="Comunes"/>
        <s v="Prestación de Servicios"/>
        <s v="Comercialización de Residuos"/>
        <m/>
      </sharedItems>
    </cacheField>
    <cacheField name="CLASIFICACIÓN (N)" numFmtId="0">
      <sharedItems containsBlank="1" count="12">
        <s v="Costos indirectos"/>
        <s v="Mano de obra directa"/>
        <s v="Materiales indirectos"/>
        <s v="Gastos administrativos"/>
        <s v="Gastos no operativos"/>
        <s v="Gastos de venta"/>
        <s v="Residuos para venta"/>
        <s v="Costos Directos"/>
        <m/>
        <s v="Gastos financieros"/>
        <s v="Inversiones"/>
        <s v="Mano de obra indirecta"/>
      </sharedItems>
    </cacheField>
    <cacheField name="FUNCIÓN (N)" numFmtId="0">
      <sharedItems/>
    </cacheField>
    <cacheField name="TIPO (N)" numFmtId="0">
      <sharedItems/>
    </cacheField>
    <cacheField name="ALMACEN" numFmtId="0">
      <sharedItems containsBlank="1"/>
    </cacheField>
    <cacheField name="SEDE" numFmtId="0">
      <sharedItems/>
    </cacheField>
    <cacheField name="ID DOCUMENTO" numFmtId="0">
      <sharedItems/>
    </cacheField>
    <cacheField name="TIPO DE DOCUMENTO" numFmtId="0">
      <sharedItems/>
    </cacheField>
    <cacheField name="FECHA DE EMISION" numFmtId="0">
      <sharedItems containsNonDate="0" containsDate="1" containsString="0" containsBlank="1" minDate="2025-05-13T00:00:00" maxDate="2025-09-02T00:00:00"/>
    </cacheField>
    <cacheField name="FECHA DE VENCIMIENTO" numFmtId="0">
      <sharedItems containsNonDate="0" containsDate="1" containsString="0" containsBlank="1" minDate="2025-06-12T00:00:00" maxDate="2025-09-29T00:00:00"/>
    </cacheField>
    <cacheField name="SERIE" numFmtId="0">
      <sharedItems containsBlank="1" containsMixedTypes="1" containsNumber="1" containsInteger="1" minValue="1" maxValue="200"/>
    </cacheField>
    <cacheField name="NUMERO" numFmtId="0">
      <sharedItems containsBlank="1" containsMixedTypes="1" containsNumber="1" containsInteger="1" minValue="1" maxValue="559624262"/>
    </cacheField>
    <cacheField name="RUC" numFmtId="0">
      <sharedItems containsMixedTypes="1" containsNumber="1" containsInteger="1" minValue="1829028" maxValue="20614269309"/>
    </cacheField>
    <cacheField name="RAZON SOCIAL" numFmtId="0">
      <sharedItems containsBlank="1"/>
    </cacheField>
    <cacheField name="MONEDA" numFmtId="0">
      <sharedItems containsBlank="1"/>
    </cacheField>
    <cacheField name="% IGV" numFmtId="9">
      <sharedItems containsString="0" containsBlank="1" containsNumber="1" minValue="0" maxValue="0.18"/>
    </cacheField>
    <cacheField name="BASE" numFmtId="43">
      <sharedItems containsString="0" containsBlank="1" containsNumber="1" minValue="-1322.88" maxValue="10042.370000000001"/>
    </cacheField>
    <cacheField name="IGV" numFmtId="43">
      <sharedItems containsSemiMixedTypes="0" containsString="0" containsNumber="1" minValue="-238.11840000000001" maxValue="1807.6266000000001"/>
    </cacheField>
    <cacheField name="TOTAL" numFmtId="43">
      <sharedItems containsSemiMixedTypes="0" containsString="0" containsNumber="1" minValue="-1561" maxValue="11850"/>
    </cacheField>
    <cacheField name="TIPO DE CAMBIO" numFmtId="167">
      <sharedItems containsMixedTypes="1" containsNumber="1" minValue="3.5249999999999999" maxValue="3.5790000000000002"/>
    </cacheField>
    <cacheField name="TOTAL SOLES" numFmtId="43">
      <sharedItems containsMixedTypes="1" containsNumber="1" minValue="-1561" maxValue="11850"/>
    </cacheField>
    <cacheField name="% DET" numFmtId="9">
      <sharedItems containsString="0" containsBlank="1" containsNumber="1" minValue="0.04" maxValue="0.15"/>
    </cacheField>
    <cacheField name="APROB." numFmtId="9">
      <sharedItems containsBlank="1"/>
    </cacheField>
    <cacheField name="FONDO" numFmtId="9">
      <sharedItems containsBlank="1"/>
    </cacheField>
    <cacheField name="V°B°" numFmtId="0">
      <sharedItems containsBlank="1"/>
    </cacheField>
    <cacheField name="PRESUPUESTADO" numFmtId="0">
      <sharedItems containsBlank="1"/>
    </cacheField>
    <cacheField name="FECHA DE PAGO" numFmtId="165">
      <sharedItems containsDate="1" containsMixedTypes="1" minDate="1899-12-30T00:00:00" maxDate="2025-08-27T00:00:00"/>
    </cacheField>
    <cacheField name="PORTAFOLIO" numFmtId="4">
      <sharedItems/>
    </cacheField>
    <cacheField name="NUMERO DE PAGO" numFmtId="0">
      <sharedItems containsMixedTypes="1" containsNumber="1" containsInteger="1" minValue="0" maxValue="8939851"/>
    </cacheField>
    <cacheField name="IMPORTE PAGADO" numFmtId="43">
      <sharedItems containsNonDate="0" containsString="0" containsBlank="1"/>
    </cacheField>
    <cacheField name="FECHA DE PAGO 2" numFmtId="165">
      <sharedItems containsDate="1" containsMixedTypes="1" minDate="1899-12-30T00:00:00" maxDate="2025-08-09T00:00:00"/>
    </cacheField>
    <cacheField name="PORTAFOLIO 2" numFmtId="4">
      <sharedItems/>
    </cacheField>
    <cacheField name="NUMERO DE PAGO 2" numFmtId="0">
      <sharedItems containsMixedTypes="1" containsNumber="1" containsInteger="1" minValue="0" maxValue="5424982"/>
    </cacheField>
    <cacheField name="IMPORTE PAGADO 2" numFmtId="168">
      <sharedItems containsSemiMixedTypes="0" containsString="0" containsNumber="1" minValue="-1561" maxValue="950"/>
    </cacheField>
    <cacheField name="FECHA PAGO 3" numFmtId="165">
      <sharedItems containsNonDate="0" containsString="0" containsBlank="1"/>
    </cacheField>
    <cacheField name="CONTROL DE PAGO 3" numFmtId="4">
      <sharedItems containsNonDate="0" containsString="0" containsBlank="1"/>
    </cacheField>
    <cacheField name="NUMERO DE PAGO 3" numFmtId="0">
      <sharedItems containsNonDate="0" containsString="0" containsBlank="1"/>
    </cacheField>
    <cacheField name="IMPORTE PAGADO 3" numFmtId="168">
      <sharedItems containsNonDate="0" containsString="0" containsBlank="1"/>
    </cacheField>
    <cacheField name="FECHA PAGO 4" numFmtId="165">
      <sharedItems containsNonDate="0" containsString="0" containsBlank="1"/>
    </cacheField>
    <cacheField name="CONTROL DE PAGO 4" numFmtId="4">
      <sharedItems containsNonDate="0" containsString="0" containsBlank="1"/>
    </cacheField>
    <cacheField name="NUMERO DE PAGO 4" numFmtId="0">
      <sharedItems containsNonDate="0" containsString="0" containsBlank="1"/>
    </cacheField>
    <cacheField name="IMPORTE PAGADO 4" numFmtId="168">
      <sharedItems containsNonDate="0" containsString="0" containsBlank="1"/>
    </cacheField>
    <cacheField name="FECHA DE PAGO 5" numFmtId="165">
      <sharedItems containsDate="1" containsMixedTypes="1" minDate="1899-12-30T00:00:00" maxDate="2025-08-01T00:00:00"/>
    </cacheField>
    <cacheField name="NUMERO DE PAGO 5" numFmtId="0">
      <sharedItems containsMixedTypes="1" containsNumber="1" containsInteger="1" minValue="0" maxValue="0"/>
    </cacheField>
    <cacheField name="IMPORTE PAGADO 5" numFmtId="168">
      <sharedItems containsSemiMixedTypes="0" containsString="0" containsNumber="1" minValue="-1561" maxValue="0.02"/>
    </cacheField>
    <cacheField name="FECHA DE PAGO (SUNAT)" numFmtId="165">
      <sharedItems containsDate="1" containsMixedTypes="1" minDate="1899-12-30T00:00:00" maxDate="2025-08-23T00:00:00"/>
    </cacheField>
    <cacheField name="DETRACCION" numFmtId="0">
      <sharedItems/>
    </cacheField>
    <cacheField name="NUMERO DE PAGO (SUNAT)" numFmtId="0">
      <sharedItems containsMixedTypes="1" containsNumber="1" containsInteger="1" minValue="0" maxValue="279560170"/>
    </cacheField>
    <cacheField name="IMPORTE" numFmtId="43">
      <sharedItems containsSemiMixedTypes="0" containsString="0" containsNumber="1" minValue="-1561" maxValue="1608"/>
    </cacheField>
    <cacheField name="IMPORTE PAGADO3" numFmtId="43">
      <sharedItems containsSemiMixedTypes="0" containsString="0" containsNumber="1" minValue="-1561" maxValue="1608"/>
    </cacheField>
    <cacheField name="FECHA DE PAGO4" numFmtId="165">
      <sharedItems containsNonDate="0" containsString="0" containsBlank="1"/>
    </cacheField>
    <cacheField name="PORTAFOLIO5" numFmtId="0">
      <sharedItems containsNonDate="0" containsString="0" containsBlank="1"/>
    </cacheField>
    <cacheField name="NUMERO DE PAGO6" numFmtId="0">
      <sharedItems containsNonDate="0" containsString="0" containsBlank="1"/>
    </cacheField>
    <cacheField name="IMPORTE PAGADO2" numFmtId="43">
      <sharedItems containsNonDate="0" containsString="0" containsBlank="1"/>
    </cacheField>
    <cacheField name="SALDO ME-MN" numFmtId="170">
      <sharedItems containsSemiMixedTypes="0" containsString="0" containsNumber="1" minValue="0" maxValue="10428"/>
    </cacheField>
    <cacheField name="ESTADO" numFmtId="0">
      <sharedItems containsBlank="1"/>
    </cacheField>
    <cacheField name="A1" numFmtId="0">
      <sharedItems/>
    </cacheField>
    <cacheField name="Días (FECHA DE EJECUCIÓN)" numFmtId="0" databaseField="0">
      <fieldGroup base="1">
        <rangePr groupBy="days" startDate="2025-05-13T00:00:00" endDate="2025-09-02T00:00:00"/>
        <groupItems count="368">
          <s v="&lt;13/05/2025"/>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2/09/2025"/>
        </groupItems>
      </fieldGroup>
    </cacheField>
    <cacheField name="Meses (FECHA DE EJECUCIÓN)" numFmtId="0" databaseField="0">
      <fieldGroup base="1">
        <rangePr groupBy="months" startDate="2025-05-13T00:00:00" endDate="2025-09-02T00:00:00"/>
        <groupItems count="14">
          <s v="&lt;13/05/2025"/>
          <s v="Ene"/>
          <s v="Feb"/>
          <s v="Mar"/>
          <s v="Abr"/>
          <s v="May"/>
          <s v="Jun"/>
          <s v="Jul"/>
          <s v="Ago"/>
          <s v="Set"/>
          <s v="Oct"/>
          <s v="Nov"/>
          <s v="Dic"/>
          <s v="&gt;02/09/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1">
  <r>
    <n v="1"/>
    <x v="0"/>
    <d v="2025-07-07T00:00:00"/>
    <s v="Nelson Quispe"/>
    <x v="0"/>
    <x v="0"/>
    <x v="0"/>
    <s v="P0302007"/>
    <s v="-"/>
    <s v="-"/>
    <s v="-"/>
    <s v="Lavado de montacargas "/>
    <s v="MONTACARGA"/>
    <x v="0"/>
    <x v="0"/>
    <s v="Costos de ventas"/>
    <s v="Operativo"/>
    <s v="Sachaca"/>
    <s v="Arequipa"/>
    <s v="01E001171010297207330"/>
    <s v="Factura"/>
    <d v="2025-07-07T00:00:00"/>
    <d v="2025-07-07T00:00:00"/>
    <s v="E001"/>
    <n v="1710"/>
    <n v="10297207330"/>
    <s v="CRUZ HUARACHA CARMEN"/>
    <s v="PEN"/>
    <n v="0.18"/>
    <n v="76.27"/>
    <n v="13.728599999999998"/>
    <n v="90"/>
    <s v=""/>
    <n v="90"/>
    <m/>
    <s v="SI"/>
    <s v="Caja Arequipa "/>
    <s v="SI"/>
    <m/>
    <d v="2025-07-11T00:00:00"/>
    <s v="C-Tesoreria"/>
    <s v="001-12516"/>
    <m/>
    <d v="1899-12-30T00:00:00"/>
    <s v=""/>
    <n v="0"/>
    <n v="0"/>
    <m/>
    <m/>
    <m/>
    <m/>
    <m/>
    <m/>
    <m/>
    <m/>
    <d v="1899-12-30T00:00:00"/>
    <n v="0"/>
    <n v="0"/>
    <d v="1899-12-30T00:00:00"/>
    <s v=""/>
    <n v="0"/>
    <n v="0"/>
    <n v="0"/>
    <m/>
    <m/>
    <m/>
    <m/>
    <n v="90"/>
    <s v="PENDIENTE"/>
    <s v="OK"/>
  </r>
  <r>
    <n v="2"/>
    <x v="0"/>
    <d v="2025-07-07T00:00:00"/>
    <s v="Nelson Quispe"/>
    <x v="0"/>
    <x v="0"/>
    <x v="0"/>
    <s v="P0302007"/>
    <s v="-"/>
    <s v="-"/>
    <s v="-"/>
    <s v="Lavado de unidad vehicular"/>
    <s v="MAXUS VBW-889"/>
    <x v="0"/>
    <x v="0"/>
    <s v="Costos de ventas"/>
    <s v="Operativo"/>
    <s v="Sachaca"/>
    <s v="Arequipa"/>
    <s v="01E0013020614269309"/>
    <s v="Factura"/>
    <d v="2025-07-07T00:00:00"/>
    <d v="2025-07-07T00:00:00"/>
    <s v="E001"/>
    <n v="30"/>
    <n v="20614269309"/>
    <s v="MULTISERVICIOS NUESTRA SRA. DE LOURDES E.I.R.L."/>
    <s v="PEN"/>
    <n v="0.18"/>
    <n v="29.66"/>
    <n v="5.3388"/>
    <n v="35"/>
    <s v=""/>
    <n v="35"/>
    <m/>
    <s v="SI"/>
    <s v="Caja Arequipa "/>
    <s v="SI"/>
    <m/>
    <d v="1899-12-30T00:00:00"/>
    <s v=""/>
    <s v=""/>
    <m/>
    <d v="1899-12-30T00:00:00"/>
    <s v=""/>
    <n v="0"/>
    <n v="0"/>
    <m/>
    <m/>
    <m/>
    <m/>
    <m/>
    <m/>
    <m/>
    <m/>
    <d v="1899-12-30T00:00:00"/>
    <n v="0"/>
    <n v="0"/>
    <d v="1899-12-30T00:00:00"/>
    <s v=""/>
    <n v="0"/>
    <n v="0"/>
    <n v="0"/>
    <m/>
    <m/>
    <m/>
    <m/>
    <n v="35"/>
    <s v="PENDIENTE"/>
    <s v="OK"/>
  </r>
  <r>
    <n v="3"/>
    <x v="1"/>
    <d v="2025-07-08T00:00:00"/>
    <s v="Karol Pari "/>
    <x v="1"/>
    <x v="1"/>
    <x v="1"/>
    <s v="P0601020"/>
    <s v="RQ.GH.207"/>
    <s v="-"/>
    <s v="-"/>
    <s v="Examen Periodico - Neiver Monteza Bustamante "/>
    <m/>
    <x v="0"/>
    <x v="1"/>
    <s v="Costos de ventas"/>
    <s v="Operativo"/>
    <s v="Sachaca"/>
    <s v="Arequipa"/>
    <s v="01F2001613620517035964"/>
    <s v="Factura"/>
    <d v="2025-07-08T00:00:00"/>
    <d v="2025-08-07T00:00:00"/>
    <s v="F200"/>
    <n v="16136"/>
    <n v="20517035964"/>
    <s v="SIGSO CONSULTORES LABORALES S.A.C."/>
    <s v="PEN"/>
    <n v="0.18"/>
    <n v="215"/>
    <n v="38.699999999999996"/>
    <n v="253.7"/>
    <s v=""/>
    <n v="253.7"/>
    <m/>
    <s v="SI"/>
    <s v="Transferencia"/>
    <s v="SI"/>
    <m/>
    <d v="2025-08-08T00:00:00"/>
    <s v="B-Interbank"/>
    <n v="561680"/>
    <m/>
    <d v="1899-12-30T00:00:00"/>
    <s v=""/>
    <n v="0"/>
    <n v="0"/>
    <m/>
    <m/>
    <m/>
    <m/>
    <m/>
    <m/>
    <m/>
    <m/>
    <d v="1899-12-30T00:00:00"/>
    <n v="0"/>
    <n v="0"/>
    <d v="1899-12-30T00:00:00"/>
    <s v=""/>
    <n v="0"/>
    <n v="0"/>
    <n v="0"/>
    <m/>
    <m/>
    <m/>
    <m/>
    <n v="253.7"/>
    <s v="PENDIENTE"/>
    <s v="OK"/>
  </r>
  <r>
    <n v="4"/>
    <x v="2"/>
    <d v="2025-07-03T00:00:00"/>
    <s v="Jhonny García"/>
    <x v="0"/>
    <x v="0"/>
    <x v="2"/>
    <s v="P0302008"/>
    <s v="RQ.LOG.331"/>
    <s v="-"/>
    <s v="-"/>
    <s v="Pata de sensor de plataforma (balanza)"/>
    <m/>
    <x v="0"/>
    <x v="0"/>
    <s v="Costos de ventas"/>
    <s v="Operativo"/>
    <s v="Sachaca"/>
    <s v="Arequipa"/>
    <s v="01E00172120603001461"/>
    <s v="Factura"/>
    <d v="2025-07-03T00:00:00"/>
    <d v="2025-07-03T00:00:00"/>
    <s v="E001"/>
    <n v="721"/>
    <n v="20603001461"/>
    <s v="BALANZAS WARTON SRL "/>
    <s v="PEN"/>
    <n v="0.18"/>
    <n v="42.37"/>
    <n v="7.6265999999999989"/>
    <n v="50"/>
    <s v=""/>
    <n v="50"/>
    <m/>
    <s v="SI"/>
    <s v="Transferencia"/>
    <s v="SI"/>
    <m/>
    <d v="2025-07-09T00:00:00"/>
    <s v="B-BCP - Soles"/>
    <n v="7294908"/>
    <m/>
    <d v="1899-12-30T00:00:00"/>
    <s v=""/>
    <n v="0"/>
    <n v="0"/>
    <m/>
    <m/>
    <m/>
    <m/>
    <m/>
    <m/>
    <m/>
    <m/>
    <d v="1899-12-30T00:00:00"/>
    <n v="0"/>
    <n v="0"/>
    <d v="1899-12-30T00:00:00"/>
    <s v=""/>
    <n v="0"/>
    <n v="0"/>
    <n v="0"/>
    <m/>
    <m/>
    <m/>
    <m/>
    <n v="50"/>
    <s v="PENDIENTE"/>
    <s v="OK"/>
  </r>
  <r>
    <n v="5"/>
    <x v="0"/>
    <d v="2025-07-07T00:00:00"/>
    <s v="Diego Mamani"/>
    <x v="2"/>
    <x v="2"/>
    <x v="3"/>
    <s v="P0211001"/>
    <s v="RQ.COM.353"/>
    <s v="-"/>
    <s v="-"/>
    <s v="(01) Bandjea antiderrame para contenedor de residuos peligrosos para_x000a_cliente: COSAPI."/>
    <m/>
    <x v="1"/>
    <x v="2"/>
    <s v="Costos de ventas"/>
    <s v="Operativo"/>
    <s v="Sachaca"/>
    <s v="Arequipa"/>
    <s v="01F001179120454029918"/>
    <s v="Factura"/>
    <d v="2025-07-07T00:00:00"/>
    <d v="2025-07-07T00:00:00"/>
    <s v="F001"/>
    <n v="1791"/>
    <n v="20454029918"/>
    <s v="CCALLPA S.A.C."/>
    <s v="PEN"/>
    <n v="0.18"/>
    <n v="288.91500000000002"/>
    <n v="52.0047"/>
    <n v="340.92"/>
    <s v=""/>
    <n v="340.92"/>
    <m/>
    <s v="SI"/>
    <s v="Caja Arequipa "/>
    <s v="SI"/>
    <m/>
    <d v="2025-07-11T00:00:00"/>
    <s v="C-Tesoreria"/>
    <s v="001-12517"/>
    <m/>
    <d v="1899-12-30T00:00:00"/>
    <s v=""/>
    <n v="0"/>
    <n v="0"/>
    <m/>
    <m/>
    <m/>
    <m/>
    <m/>
    <m/>
    <m/>
    <m/>
    <d v="2025-07-11T00:00:00"/>
    <s v="Redondeo"/>
    <n v="0.02"/>
    <d v="1899-12-30T00:00:00"/>
    <s v=""/>
    <n v="0"/>
    <n v="0"/>
    <n v="0"/>
    <m/>
    <m/>
    <m/>
    <m/>
    <n v="340.9"/>
    <s v="PENDIENTE"/>
    <s v="OK"/>
  </r>
  <r>
    <n v="6"/>
    <x v="3"/>
    <d v="2025-07-04T00:00:00"/>
    <s v="Rosa Suyo"/>
    <x v="0"/>
    <x v="3"/>
    <x v="4"/>
    <s v="P0307004"/>
    <s v="-"/>
    <s v="-"/>
    <s v="-"/>
    <s v="Envío de documentos (guías y check list)_x000a_Arequipa - Lima"/>
    <m/>
    <x v="1"/>
    <x v="3"/>
    <s v="Gastos operativos"/>
    <s v="Operativo"/>
    <s v="Sachaca"/>
    <s v="Arequipa"/>
    <s v="01F553527620558053691"/>
    <s v="Factura"/>
    <d v="2025-07-04T00:00:00"/>
    <d v="2025-07-04T00:00:00"/>
    <s v="F553"/>
    <n v="5276"/>
    <n v="20558053691"/>
    <s v="GRUPO GARCIA TOLEDO S.A.C."/>
    <s v="PEN"/>
    <n v="0.18"/>
    <n v="16.95"/>
    <n v="3.0509999999999997"/>
    <n v="20"/>
    <s v=""/>
    <n v="20"/>
    <m/>
    <s v="SI"/>
    <s v="Caja Arequipa "/>
    <s v="SI"/>
    <m/>
    <d v="2025-07-04T00:00:00"/>
    <s v="C-Tesoreria"/>
    <s v="001-12501"/>
    <m/>
    <d v="1899-12-30T00:00:00"/>
    <s v=""/>
    <n v="0"/>
    <n v="0"/>
    <m/>
    <m/>
    <m/>
    <m/>
    <m/>
    <m/>
    <m/>
    <m/>
    <d v="1899-12-30T00:00:00"/>
    <n v="0"/>
    <n v="0"/>
    <d v="1899-12-30T00:00:00"/>
    <s v=""/>
    <n v="0"/>
    <n v="0"/>
    <n v="0"/>
    <m/>
    <m/>
    <m/>
    <m/>
    <n v="20"/>
    <s v="PENDIENTE"/>
    <s v="OK"/>
  </r>
  <r>
    <n v="7"/>
    <x v="3"/>
    <d v="2025-07-04T00:00:00"/>
    <s v="Rosa Suyo"/>
    <x v="0"/>
    <x v="3"/>
    <x v="5"/>
    <s v="P0307003"/>
    <s v="-"/>
    <s v="-"/>
    <s v="-"/>
    <s v="Traslados para regularización de fichas _x000a_Alm. Sachaca - La Católica - Olva (Av. Parra) - Alprosa - Alm. Sachaca"/>
    <m/>
    <x v="1"/>
    <x v="3"/>
    <s v="Gastos operativos"/>
    <s v="Operativo"/>
    <s v="Sachaca"/>
    <s v="Arequipa"/>
    <s v="PLM325072682665"/>
    <s v="Planilla de Movilidad"/>
    <d v="2025-07-04T00:00:00"/>
    <d v="2025-07-04T00:00:00"/>
    <n v="3"/>
    <n v="250"/>
    <n v="72682665"/>
    <s v="SUYO PRIETO ROSA RAFAELA"/>
    <s v="PEN"/>
    <m/>
    <n v="20"/>
    <n v="0"/>
    <n v="20"/>
    <s v=""/>
    <n v="20"/>
    <m/>
    <s v="SI"/>
    <s v="Caja Arequipa "/>
    <s v="SI"/>
    <m/>
    <d v="2025-07-04T00:00:00"/>
    <s v="C-Tesoreria"/>
    <s v="001-12502"/>
    <m/>
    <d v="1899-12-30T00:00:00"/>
    <s v=""/>
    <n v="0"/>
    <n v="0"/>
    <m/>
    <m/>
    <m/>
    <m/>
    <m/>
    <m/>
    <m/>
    <m/>
    <d v="1899-12-30T00:00:00"/>
    <n v="0"/>
    <n v="0"/>
    <d v="1899-12-30T00:00:00"/>
    <s v=""/>
    <n v="0"/>
    <n v="0"/>
    <n v="0"/>
    <m/>
    <m/>
    <m/>
    <m/>
    <n v="20"/>
    <s v="PENDIENTE"/>
    <s v="OK"/>
  </r>
  <r>
    <n v="8"/>
    <x v="1"/>
    <d v="2025-07-08T00:00:00"/>
    <s v="Diego Mamani"/>
    <x v="2"/>
    <x v="3"/>
    <x v="4"/>
    <s v="P0209001"/>
    <s v="-"/>
    <s v="-"/>
    <s v="-"/>
    <s v="Traslados para depósito a BCP _x000a_Alm. Sachaca - Ovalo Quiñones - Alm. Sachaca"/>
    <m/>
    <x v="2"/>
    <x v="3"/>
    <s v="Gastos operativos"/>
    <s v="Operativo"/>
    <s v="Sachaca"/>
    <s v="Arequipa"/>
    <s v="PLM324972450429"/>
    <s v="Planilla de Movilidad"/>
    <d v="2025-07-08T00:00:00"/>
    <d v="2025-07-08T00:00:00"/>
    <n v="3"/>
    <n v="249"/>
    <n v="72450429"/>
    <s v="MAMANI LIMACHE DIEGO ARMANDO"/>
    <s v="PEN"/>
    <m/>
    <n v="25"/>
    <n v="0"/>
    <n v="25"/>
    <s v=""/>
    <n v="25"/>
    <m/>
    <s v="SI"/>
    <s v="Caja Arequipa "/>
    <s v="SI"/>
    <m/>
    <d v="2025-07-08T00:00:00"/>
    <s v="C-Tesoreria"/>
    <s v="001-12509"/>
    <m/>
    <d v="1899-12-30T00:00:00"/>
    <s v=""/>
    <n v="0"/>
    <n v="0"/>
    <m/>
    <m/>
    <m/>
    <m/>
    <m/>
    <m/>
    <m/>
    <m/>
    <d v="1899-12-30T00:00:00"/>
    <n v="0"/>
    <n v="0"/>
    <d v="1899-12-30T00:00:00"/>
    <s v=""/>
    <n v="0"/>
    <n v="0"/>
    <n v="0"/>
    <m/>
    <m/>
    <m/>
    <m/>
    <n v="25"/>
    <s v="PENDIENTE"/>
    <s v="OK"/>
  </r>
  <r>
    <n v="9"/>
    <x v="4"/>
    <d v="2025-07-06T00:00:00"/>
    <s v="karol Yepez"/>
    <x v="3"/>
    <x v="4"/>
    <x v="6"/>
    <s v="P1001001"/>
    <s v="-"/>
    <s v="-"/>
    <s v="-"/>
    <s v="Bocaditos para reunión con encargados de áreas "/>
    <m/>
    <x v="0"/>
    <x v="3"/>
    <s v="Gastos operativos"/>
    <s v="Operativo"/>
    <s v="Sachaca"/>
    <s v="Arequipa"/>
    <s v="01FA181726620508565934"/>
    <s v="Factura"/>
    <d v="2025-07-06T00:00:00"/>
    <d v="2025-07-06T00:00:00"/>
    <s v="FA18"/>
    <n v="17266"/>
    <n v="20508565934"/>
    <s v="HIPERMERCADOS TOTTUS S.A"/>
    <s v="PEN"/>
    <n v="0.18"/>
    <n v="9.7449999999999992"/>
    <n v="1.7540999999999998"/>
    <n v="11.5"/>
    <s v=""/>
    <n v="11.5"/>
    <m/>
    <s v="SI"/>
    <s v="Caja Arequipa "/>
    <s v="SI"/>
    <m/>
    <d v="2025-07-04T00:00:00"/>
    <s v="C-Tesoreria"/>
    <s v="001-12503"/>
    <m/>
    <d v="1899-12-30T00:00:00"/>
    <s v=""/>
    <n v="0"/>
    <n v="0"/>
    <m/>
    <m/>
    <m/>
    <m/>
    <m/>
    <m/>
    <m/>
    <m/>
    <d v="1899-12-30T00:00:00"/>
    <n v="0"/>
    <n v="0"/>
    <d v="1899-12-30T00:00:00"/>
    <s v=""/>
    <n v="0"/>
    <n v="0"/>
    <n v="0"/>
    <m/>
    <m/>
    <m/>
    <m/>
    <n v="11.5"/>
    <s v="PENDIENTE"/>
    <s v="OK"/>
  </r>
  <r>
    <n v="10"/>
    <x v="3"/>
    <d v="2025-07-04T00:00:00"/>
    <s v="Vanessa Amado"/>
    <x v="1"/>
    <x v="3"/>
    <x v="7"/>
    <s v="P0604001"/>
    <s v="-"/>
    <s v="-"/>
    <s v="-"/>
    <s v="Traslados a Clínica SANNA por accidente de trabajo_x000a_Alm. Sachaca - Clínica SANNA - Alm. Sachaca "/>
    <m/>
    <x v="0"/>
    <x v="3"/>
    <s v="Gastos operativos"/>
    <s v="Operativo"/>
    <s v="Sachaca"/>
    <s v="Arequipa"/>
    <s v="PLM324872169020"/>
    <s v="Planilla de Movilidad"/>
    <d v="2025-07-04T00:00:00"/>
    <d v="2025-07-04T00:00:00"/>
    <n v="3"/>
    <n v="248"/>
    <n v="72169020"/>
    <s v="AMADO FARFAN VANNESSA DANNIELLA"/>
    <s v="PEN"/>
    <m/>
    <n v="25"/>
    <n v="0"/>
    <n v="25"/>
    <s v=""/>
    <n v="25"/>
    <m/>
    <s v="SI"/>
    <s v="Caja Arequipa "/>
    <s v="SI"/>
    <m/>
    <d v="2025-07-08T00:00:00"/>
    <s v="C-Tesoreria"/>
    <s v="001-12508"/>
    <m/>
    <d v="1899-12-30T00:00:00"/>
    <s v=""/>
    <n v="0"/>
    <n v="0"/>
    <m/>
    <m/>
    <m/>
    <m/>
    <m/>
    <m/>
    <m/>
    <m/>
    <d v="1899-12-30T00:00:00"/>
    <n v="0"/>
    <n v="0"/>
    <d v="1899-12-30T00:00:00"/>
    <s v=""/>
    <n v="0"/>
    <n v="0"/>
    <n v="0"/>
    <m/>
    <m/>
    <m/>
    <m/>
    <n v="25"/>
    <s v="PENDIENTE"/>
    <s v="OK"/>
  </r>
  <r>
    <n v="11"/>
    <x v="0"/>
    <d v="2025-07-07T00:00:00"/>
    <s v="Jhonny García"/>
    <x v="0"/>
    <x v="3"/>
    <x v="5"/>
    <s v="P0307003"/>
    <s v="-"/>
    <s v="-"/>
    <s v="-"/>
    <s v="Traslados para recojo de doc. Operaciones_x000a_Alm. Sachaca - Olva (Av. Parra) - Alm. Sachaca"/>
    <m/>
    <x v="1"/>
    <x v="3"/>
    <s v="Gastos operativos"/>
    <s v="Operativo"/>
    <s v="Sachaca"/>
    <s v="Arequipa"/>
    <s v="PLM324770517150"/>
    <s v="Planilla de Movilidad"/>
    <d v="2025-07-07T00:00:00"/>
    <d v="2025-07-07T00:00:00"/>
    <n v="3"/>
    <n v="247"/>
    <n v="70517150"/>
    <s v="GARCIA CHACNAMA JHONNY JERRY"/>
    <s v="PEN"/>
    <m/>
    <n v="20"/>
    <n v="0"/>
    <n v="20"/>
    <s v=""/>
    <n v="20"/>
    <m/>
    <s v="SI"/>
    <s v="Caja Arequipa "/>
    <s v="SI"/>
    <m/>
    <d v="2025-07-08T00:00:00"/>
    <s v="C-Tesoreria"/>
    <s v="001-12507"/>
    <m/>
    <d v="1899-12-30T00:00:00"/>
    <s v=""/>
    <n v="0"/>
    <n v="0"/>
    <m/>
    <m/>
    <m/>
    <m/>
    <m/>
    <m/>
    <m/>
    <m/>
    <d v="1899-12-30T00:00:00"/>
    <n v="0"/>
    <n v="0"/>
    <d v="1899-12-30T00:00:00"/>
    <s v=""/>
    <n v="0"/>
    <n v="0"/>
    <n v="0"/>
    <m/>
    <m/>
    <m/>
    <m/>
    <n v="20"/>
    <s v="PENDIENTE"/>
    <s v="OK"/>
  </r>
  <r>
    <n v="12"/>
    <x v="0"/>
    <d v="2025-07-07T00:00:00"/>
    <s v="Diego Mamani"/>
    <x v="2"/>
    <x v="3"/>
    <x v="4"/>
    <s v="P0209001"/>
    <s v="-"/>
    <s v="-"/>
    <s v="-"/>
    <s v="Traslados para recoger geomebrana HDPE _x000a_Am. Sachaca - Ccallpa Sac (Cerro Colorado) - ida y vuelta"/>
    <m/>
    <x v="1"/>
    <x v="3"/>
    <s v="Gastos operativos"/>
    <s v="Operativo"/>
    <s v="Sachaca"/>
    <s v="Arequipa"/>
    <s v="PLM324672450429"/>
    <s v="Planilla de Movilidad"/>
    <d v="2025-07-07T00:00:00"/>
    <d v="2025-07-07T00:00:00"/>
    <n v="3"/>
    <n v="246"/>
    <n v="72450429"/>
    <s v="MAMANI LIMACHE DIEGO ARMANDO"/>
    <s v="PEN"/>
    <m/>
    <n v="20"/>
    <n v="0"/>
    <n v="20"/>
    <s v=""/>
    <n v="20"/>
    <m/>
    <m/>
    <s v="Caja Arequipa "/>
    <m/>
    <m/>
    <s v=""/>
    <s v=""/>
    <s v=""/>
    <m/>
    <s v=""/>
    <s v=""/>
    <s v=""/>
    <n v="0"/>
    <m/>
    <m/>
    <m/>
    <m/>
    <m/>
    <m/>
    <m/>
    <m/>
    <s v=""/>
    <s v=""/>
    <n v="0"/>
    <s v=""/>
    <s v=""/>
    <s v=""/>
    <n v="0"/>
    <n v="0"/>
    <m/>
    <m/>
    <m/>
    <m/>
    <n v="20"/>
    <s v="PENDIENTE"/>
    <s v="OK"/>
  </r>
  <r>
    <n v="13"/>
    <x v="1"/>
    <d v="2025-07-08T00:00:00"/>
    <s v="Jhonny García"/>
    <x v="4"/>
    <x v="0"/>
    <x v="8"/>
    <s v="P0505003"/>
    <s v="-"/>
    <s v="-"/>
    <s v="-"/>
    <s v="(01) Caja de paso _x000a_Cambio de caja de electricidad en SSOMA"/>
    <m/>
    <x v="0"/>
    <x v="4"/>
    <s v="Gastos no operativos"/>
    <s v="Operativo"/>
    <s v="Sachaca"/>
    <s v="Arequipa"/>
    <s v="031437910420945511"/>
    <s v="Boleta de Venta"/>
    <d v="2025-07-08T00:00:00"/>
    <d v="2025-07-08T00:00:00"/>
    <n v="1"/>
    <n v="4379"/>
    <n v="10420945511"/>
    <s v="COAQUIRA PAUCAR MARK FRANK"/>
    <s v="PEN"/>
    <m/>
    <n v="10"/>
    <n v="0"/>
    <n v="10"/>
    <s v=""/>
    <n v="10"/>
    <m/>
    <s v="SI"/>
    <s v="Caja Arequipa "/>
    <s v="SI"/>
    <m/>
    <s v=""/>
    <s v=""/>
    <s v=""/>
    <m/>
    <s v=""/>
    <s v=""/>
    <s v=""/>
    <n v="0"/>
    <m/>
    <m/>
    <m/>
    <m/>
    <m/>
    <m/>
    <m/>
    <m/>
    <s v=""/>
    <s v=""/>
    <n v="0"/>
    <s v=""/>
    <s v=""/>
    <s v=""/>
    <n v="0"/>
    <n v="0"/>
    <m/>
    <m/>
    <m/>
    <m/>
    <n v="10"/>
    <s v="PENDIENTE"/>
    <s v="OK"/>
  </r>
  <r>
    <n v="14"/>
    <x v="5"/>
    <d v="2025-07-01T00:00:00"/>
    <s v="Karol Pari "/>
    <x v="1"/>
    <x v="5"/>
    <x v="9"/>
    <s v="P0602005"/>
    <s v="-"/>
    <s v="-"/>
    <s v="-"/>
    <s v="(60) Tamales 01/07_x000a_Desayuno - Incentivo de llenado de formulario (Autoriz. Gerencia)"/>
    <m/>
    <x v="0"/>
    <x v="3"/>
    <s v="Gastos operativos"/>
    <s v="Operativo"/>
    <s v="Sachaca"/>
    <s v="Arequipa"/>
    <s v="02E0011810764319872"/>
    <s v="Recibo por Honorarios"/>
    <d v="2025-07-01T00:00:00"/>
    <d v="2025-07-01T00:00:00"/>
    <s v="E001"/>
    <n v="18"/>
    <n v="10764319872"/>
    <s v="QUEQUE ANCO ALONSO MIGUEL                                                                           "/>
    <s v="PEN"/>
    <m/>
    <n v="160"/>
    <n v="0"/>
    <n v="160"/>
    <s v=""/>
    <n v="160"/>
    <m/>
    <s v="SI"/>
    <s v="Transferencia"/>
    <s v="SI"/>
    <m/>
    <d v="2025-07-14T00:00:00"/>
    <s v="C-Tesoreria"/>
    <s v="001-12524"/>
    <m/>
    <d v="1899-12-30T00:00:00"/>
    <s v=""/>
    <n v="0"/>
    <n v="0"/>
    <m/>
    <m/>
    <m/>
    <m/>
    <m/>
    <m/>
    <m/>
    <m/>
    <d v="1899-12-30T00:00:00"/>
    <n v="0"/>
    <n v="0"/>
    <d v="1899-12-30T00:00:00"/>
    <s v=""/>
    <n v="0"/>
    <n v="0"/>
    <n v="0"/>
    <m/>
    <m/>
    <m/>
    <m/>
    <n v="160"/>
    <s v="PENDIENTE"/>
    <s v="OK"/>
  </r>
  <r>
    <n v="15"/>
    <x v="6"/>
    <d v="2025-07-02T00:00:00"/>
    <s v="Junior Ccama"/>
    <x v="0"/>
    <x v="6"/>
    <x v="10"/>
    <s v="P0303002"/>
    <s v="-"/>
    <s v="-"/>
    <s v="-"/>
    <s v="Uchumayo-compra (alambron)-molycop (la joya)"/>
    <s v="FOTON BKL-739"/>
    <x v="2"/>
    <x v="0"/>
    <s v="Costos de ventas"/>
    <s v="Operativo"/>
    <s v="Sachaca"/>
    <s v="Arequipa"/>
    <s v="01F212177489820517252558"/>
    <s v="Factura"/>
    <d v="2025-07-02T00:00:00"/>
    <d v="2025-07-02T00:00:00"/>
    <s v="F212"/>
    <n v="1774898"/>
    <n v="20517252558"/>
    <s v="COVISUR S.A."/>
    <s v="PEN"/>
    <n v="0.18"/>
    <n v="6.78"/>
    <n v="1.2203999999999999"/>
    <n v="8"/>
    <s v=""/>
    <n v="8"/>
    <m/>
    <s v="SI"/>
    <s v="Caja Operativa"/>
    <s v="SI"/>
    <s v="SI"/>
    <d v="2025-07-02T00:00:00"/>
    <s v="C_Ope_002"/>
    <n v="24802"/>
    <m/>
    <d v="1899-12-30T00:00:00"/>
    <s v=""/>
    <n v="0"/>
    <n v="0"/>
    <m/>
    <m/>
    <m/>
    <m/>
    <m/>
    <m/>
    <m/>
    <m/>
    <d v="1899-12-30T00:00:00"/>
    <n v="0"/>
    <n v="0"/>
    <d v="1899-12-30T00:00:00"/>
    <s v=""/>
    <n v="0"/>
    <n v="0"/>
    <n v="0"/>
    <m/>
    <m/>
    <m/>
    <m/>
    <n v="8"/>
    <s v="PENDIENTE"/>
    <s v="OK"/>
  </r>
  <r>
    <n v="16"/>
    <x v="6"/>
    <d v="2025-07-02T00:00:00"/>
    <s v="Junior Ccama"/>
    <x v="0"/>
    <x v="6"/>
    <x v="10"/>
    <s v="P0303002"/>
    <s v="-"/>
    <s v="-"/>
    <s v="-"/>
    <s v="Uchumayo-compra (alambron)-molycop (la joya)"/>
    <s v="FOTON BKL-739"/>
    <x v="2"/>
    <x v="0"/>
    <s v="Costos de ventas"/>
    <s v="Operativo"/>
    <s v="Sachaca"/>
    <s v="Arequipa"/>
    <s v="01F214210087420517252558"/>
    <s v="Factura"/>
    <d v="2025-07-02T00:00:00"/>
    <d v="2025-07-02T00:00:00"/>
    <s v="F214"/>
    <n v="2100874"/>
    <n v="20517252558"/>
    <s v="COVISUR S.A."/>
    <s v="PEN"/>
    <n v="0.18"/>
    <n v="6.78"/>
    <n v="1.2203999999999999"/>
    <n v="8"/>
    <s v=""/>
    <n v="8"/>
    <m/>
    <s v="SI"/>
    <s v="Caja Operativa"/>
    <s v="SI"/>
    <s v="SI"/>
    <d v="2025-07-02T00:00:00"/>
    <s v="C_Ope_002"/>
    <n v="24803"/>
    <m/>
    <d v="1899-12-30T00:00:00"/>
    <s v=""/>
    <n v="0"/>
    <n v="0"/>
    <m/>
    <m/>
    <m/>
    <m/>
    <m/>
    <m/>
    <m/>
    <m/>
    <d v="1899-12-30T00:00:00"/>
    <n v="0"/>
    <n v="0"/>
    <d v="1899-12-30T00:00:00"/>
    <s v=""/>
    <n v="0"/>
    <n v="0"/>
    <n v="0"/>
    <m/>
    <m/>
    <m/>
    <m/>
    <n v="8"/>
    <s v="PENDIENTE"/>
    <s v="OK"/>
  </r>
  <r>
    <n v="17"/>
    <x v="2"/>
    <d v="2025-07-03T00:00:00"/>
    <s v="Junior Ccama"/>
    <x v="0"/>
    <x v="6"/>
    <x v="10"/>
    <s v="P0303002"/>
    <s v="-"/>
    <s v="-"/>
    <s v="-"/>
    <s v="Uchumayo - servicio (res. no aprovechables -RSMNM ) - Granjas del sur (La Joya)"/>
    <s v="FOTON BKL-739"/>
    <x v="1"/>
    <x v="0"/>
    <s v="Costos de ventas"/>
    <s v="Operativo"/>
    <s v="Sachaca"/>
    <s v="Arequipa"/>
    <s v="01F212177570020517252558"/>
    <s v="Factura"/>
    <d v="2025-07-03T00:00:00"/>
    <d v="2025-07-03T00:00:00"/>
    <s v="F212"/>
    <n v="1775700"/>
    <n v="20517252558"/>
    <s v="COVISUR S.A."/>
    <s v="PEN"/>
    <n v="0.18"/>
    <n v="6.78"/>
    <n v="1.2203999999999999"/>
    <n v="8"/>
    <s v=""/>
    <n v="8"/>
    <m/>
    <s v="SI"/>
    <s v="Caja Operativa"/>
    <s v="SI"/>
    <s v="SI"/>
    <d v="2025-07-03T00:00:00"/>
    <s v="C_Ope_002"/>
    <n v="24804"/>
    <m/>
    <d v="1899-12-30T00:00:00"/>
    <s v=""/>
    <n v="0"/>
    <n v="0"/>
    <m/>
    <m/>
    <m/>
    <m/>
    <m/>
    <m/>
    <m/>
    <m/>
    <d v="1899-12-30T00:00:00"/>
    <n v="0"/>
    <n v="0"/>
    <d v="1899-12-30T00:00:00"/>
    <s v=""/>
    <n v="0"/>
    <n v="0"/>
    <n v="0"/>
    <m/>
    <m/>
    <m/>
    <m/>
    <n v="8"/>
    <s v="PENDIENTE"/>
    <s v="OK"/>
  </r>
  <r>
    <n v="18"/>
    <x v="2"/>
    <d v="2025-07-03T00:00:00"/>
    <s v="Junior Ccama"/>
    <x v="0"/>
    <x v="6"/>
    <x v="10"/>
    <s v="P0303002"/>
    <s v="-"/>
    <s v="-"/>
    <s v="-"/>
    <s v="Uchumayo-Traslado de unidad de la joya a sachaca."/>
    <s v="FOTON VDJ-872"/>
    <x v="0"/>
    <x v="0"/>
    <s v="Costos de ventas"/>
    <s v="Operativo"/>
    <s v="Sachaca"/>
    <s v="Arequipa"/>
    <s v="01F214210173420517252558"/>
    <s v="Factura"/>
    <d v="2025-07-03T00:00:00"/>
    <d v="2025-07-03T00:00:00"/>
    <s v="F214"/>
    <n v="2101734"/>
    <n v="20517252558"/>
    <s v="COVISUR S.A."/>
    <s v="PEN"/>
    <n v="0.18"/>
    <n v="6.78"/>
    <n v="1.2203999999999999"/>
    <n v="8"/>
    <s v=""/>
    <n v="8"/>
    <m/>
    <s v="SI"/>
    <s v="Caja Operativa"/>
    <s v="SI"/>
    <s v="SI"/>
    <d v="2025-07-03T00:00:00"/>
    <s v="C_Ope_002"/>
    <n v="24805"/>
    <m/>
    <d v="1899-12-30T00:00:00"/>
    <s v=""/>
    <n v="0"/>
    <n v="0"/>
    <m/>
    <m/>
    <m/>
    <m/>
    <m/>
    <m/>
    <m/>
    <m/>
    <d v="1899-12-30T00:00:00"/>
    <n v="0"/>
    <n v="0"/>
    <d v="1899-12-30T00:00:00"/>
    <s v=""/>
    <n v="0"/>
    <n v="0"/>
    <n v="0"/>
    <m/>
    <m/>
    <m/>
    <m/>
    <n v="8"/>
    <s v="PENDIENTE"/>
    <s v="OK"/>
  </r>
  <r>
    <n v="19"/>
    <x v="3"/>
    <d v="2025-07-04T00:00:00"/>
    <s v="Junior Ccama"/>
    <x v="0"/>
    <x v="6"/>
    <x v="10"/>
    <s v="P0303002"/>
    <s v="-"/>
    <s v="-"/>
    <s v="-"/>
    <s v="Uchumayo-compra (alambron)-molycop (la joya)"/>
    <s v="FOTON BKL-739"/>
    <x v="2"/>
    <x v="0"/>
    <s v="Costos de ventas"/>
    <s v="Operativo"/>
    <s v="Sachaca"/>
    <s v="Arequipa"/>
    <s v="01F213179643020517252558"/>
    <s v="Factura"/>
    <d v="2025-07-04T00:00:00"/>
    <d v="2025-07-04T00:00:00"/>
    <s v="F213"/>
    <n v="1796430"/>
    <n v="20517252558"/>
    <s v="COVISUR S.A."/>
    <s v="PEN"/>
    <n v="0.18"/>
    <n v="6.78"/>
    <n v="1.2203999999999999"/>
    <n v="8"/>
    <s v=""/>
    <n v="8"/>
    <m/>
    <s v="SI"/>
    <s v="Caja Operativa"/>
    <s v="SI"/>
    <s v="SI"/>
    <d v="2025-07-04T00:00:00"/>
    <s v="C_Ope_002"/>
    <n v="24806"/>
    <m/>
    <d v="1899-12-30T00:00:00"/>
    <s v=""/>
    <n v="0"/>
    <n v="0"/>
    <m/>
    <m/>
    <m/>
    <m/>
    <m/>
    <m/>
    <m/>
    <m/>
    <d v="1899-12-30T00:00:00"/>
    <n v="0"/>
    <n v="0"/>
    <d v="1899-12-30T00:00:00"/>
    <s v=""/>
    <n v="0"/>
    <n v="0"/>
    <n v="0"/>
    <m/>
    <m/>
    <m/>
    <m/>
    <n v="8"/>
    <s v="PENDIENTE"/>
    <s v="OK"/>
  </r>
  <r>
    <n v="20"/>
    <x v="3"/>
    <d v="2025-07-04T00:00:00"/>
    <s v="Junior Ccama"/>
    <x v="0"/>
    <x v="6"/>
    <x v="11"/>
    <s v="P0303001"/>
    <s v="-"/>
    <s v="-"/>
    <s v="-"/>
    <s v="ALSA - compra (res. chatarra) y (servicio cancelado) - Moly"/>
    <s v="FOTON BKL-739"/>
    <x v="2"/>
    <x v="0"/>
    <s v="Costos de ventas"/>
    <s v="Operativo"/>
    <s v="Sachaca"/>
    <s v="Arequipa"/>
    <s v="01F00213381320124952850"/>
    <s v="Factura"/>
    <d v="2025-07-04T00:00:00"/>
    <d v="2025-07-04T00:00:00"/>
    <s v="F002"/>
    <n v="133813"/>
    <n v="20124952850"/>
    <s v="ALIMENTOS Y SERVICIOS AGROPECUARIOS SRL."/>
    <s v="PEN"/>
    <n v="0.18"/>
    <n v="8.4749999999999996"/>
    <n v="1.5254999999999999"/>
    <n v="10"/>
    <s v=""/>
    <n v="10"/>
    <m/>
    <s v="SI"/>
    <s v="Caja Operativa"/>
    <s v="SI"/>
    <s v="SI"/>
    <d v="2025-07-04T00:00:00"/>
    <s v="C_Ope_002"/>
    <n v="24807"/>
    <m/>
    <d v="1899-12-30T00:00:00"/>
    <s v=""/>
    <n v="0"/>
    <n v="0"/>
    <m/>
    <m/>
    <m/>
    <m/>
    <m/>
    <m/>
    <m/>
    <m/>
    <d v="1899-12-30T00:00:00"/>
    <n v="0"/>
    <n v="0"/>
    <d v="1899-12-30T00:00:00"/>
    <s v=""/>
    <n v="0"/>
    <n v="0"/>
    <n v="0"/>
    <m/>
    <m/>
    <m/>
    <m/>
    <n v="10"/>
    <s v="PENDIENTE"/>
    <s v="OK"/>
  </r>
  <r>
    <n v="21"/>
    <x v="3"/>
    <d v="2025-07-04T00:00:00"/>
    <s v="Willian León"/>
    <x v="0"/>
    <x v="6"/>
    <x v="10"/>
    <s v="P0303002"/>
    <s v="-"/>
    <s v="-"/>
    <s v="-"/>
    <s v="Villa-disposición (peligrosos) Kanay (Chilca)"/>
    <s v="FOTON VBB-840"/>
    <x v="1"/>
    <x v="0"/>
    <s v="Costos de ventas"/>
    <s v="Operativo"/>
    <s v="Sachaca"/>
    <s v="Arequipa"/>
    <s v="01F20665168420550372640"/>
    <s v="Factura"/>
    <d v="2025-07-04T00:00:00"/>
    <d v="2025-07-04T00:00:00"/>
    <s v="F206"/>
    <n v="651684"/>
    <n v="20550372640"/>
    <s v="RUTAS DE LIMA S.A.C."/>
    <s v="PEN"/>
    <n v="0.18"/>
    <n v="12.71"/>
    <n v="2.2878000000000003"/>
    <n v="15"/>
    <s v=""/>
    <n v="15"/>
    <m/>
    <s v="SI"/>
    <s v="Caja Operativa"/>
    <s v="SI"/>
    <s v="SI"/>
    <d v="2025-07-04T00:00:00"/>
    <s v="C_Ope_004"/>
    <n v="24789"/>
    <m/>
    <d v="1899-12-30T00:00:00"/>
    <s v=""/>
    <n v="0"/>
    <n v="0"/>
    <m/>
    <m/>
    <m/>
    <m/>
    <m/>
    <m/>
    <m/>
    <m/>
    <d v="1899-12-30T00:00:00"/>
    <n v="0"/>
    <n v="0"/>
    <d v="1899-12-30T00:00:00"/>
    <s v=""/>
    <n v="0"/>
    <n v="0"/>
    <n v="0"/>
    <m/>
    <m/>
    <m/>
    <m/>
    <n v="15"/>
    <s v="PENDIENTE"/>
    <s v="OK"/>
  </r>
  <r>
    <n v="22"/>
    <x v="3"/>
    <d v="2025-07-04T00:00:00"/>
    <s v="Willian León"/>
    <x v="0"/>
    <x v="6"/>
    <x v="10"/>
    <s v="P0303002"/>
    <s v="-"/>
    <s v="-"/>
    <s v="-"/>
    <s v="Punta negra-disposición (peligrosos) Kanay (Chilca)"/>
    <s v="FOTON VBB-840"/>
    <x v="1"/>
    <x v="0"/>
    <s v="Costos de ventas"/>
    <s v="Operativo"/>
    <s v="Sachaca"/>
    <s v="Arequipa"/>
    <s v="01F611317545320550372640"/>
    <s v="Factura"/>
    <d v="2025-07-04T00:00:00"/>
    <d v="2025-07-04T00:00:00"/>
    <s v="F611"/>
    <n v="3175453"/>
    <n v="20550372640"/>
    <s v="RUTAS DE LIMA S.A.C."/>
    <s v="PEN"/>
    <n v="0.18"/>
    <n v="12.71"/>
    <n v="2.2878000000000003"/>
    <n v="15"/>
    <s v=""/>
    <n v="15"/>
    <m/>
    <s v="SI"/>
    <s v="Caja Operativa"/>
    <s v="SI"/>
    <s v="SI"/>
    <d v="2025-07-04T00:00:00"/>
    <s v="C_Ope_004"/>
    <n v="24790"/>
    <m/>
    <d v="1899-12-30T00:00:00"/>
    <s v=""/>
    <n v="0"/>
    <n v="0"/>
    <m/>
    <m/>
    <m/>
    <m/>
    <m/>
    <m/>
    <m/>
    <m/>
    <d v="1899-12-30T00:00:00"/>
    <n v="0"/>
    <n v="0"/>
    <d v="1899-12-30T00:00:00"/>
    <s v=""/>
    <n v="0"/>
    <n v="0"/>
    <n v="0"/>
    <m/>
    <m/>
    <m/>
    <m/>
    <n v="15"/>
    <s v="PENDIENTE"/>
    <s v="OK"/>
  </r>
  <r>
    <n v="23"/>
    <x v="3"/>
    <d v="2025-07-04T00:00:00"/>
    <s v="Willian León"/>
    <x v="0"/>
    <x v="0"/>
    <x v="0"/>
    <s v="P0302007"/>
    <s v="-"/>
    <s v="-"/>
    <s v="-"/>
    <s v="Negociaciones Abbycorp E.I.R.L - lavado e Higienizacion de unidad"/>
    <s v="FOTON VBB-840"/>
    <x v="1"/>
    <x v="0"/>
    <s v="Costos de ventas"/>
    <s v="Operativo"/>
    <s v="Sachaca"/>
    <s v="Arequipa"/>
    <s v="01F0064194520514148539"/>
    <s v="Factura"/>
    <d v="2025-07-04T00:00:00"/>
    <d v="2025-07-04T00:00:00"/>
    <s v="F006"/>
    <n v="41945"/>
    <n v="20514148539"/>
    <s v="NEGOCIACIONES ABBYCORP E.I.R.L."/>
    <s v="PEN"/>
    <n v="0.18"/>
    <n v="46.61"/>
    <n v="8.3897999999999993"/>
    <n v="55"/>
    <s v=""/>
    <n v="55"/>
    <m/>
    <s v="SI"/>
    <s v="Caja Operativa"/>
    <s v="SI"/>
    <s v="SI"/>
    <d v="2025-07-04T00:00:00"/>
    <s v="C_Ope_004"/>
    <n v="24791"/>
    <m/>
    <d v="1899-12-30T00:00:00"/>
    <s v=""/>
    <n v="0"/>
    <n v="0"/>
    <m/>
    <m/>
    <m/>
    <m/>
    <m/>
    <m/>
    <m/>
    <m/>
    <d v="1899-12-30T00:00:00"/>
    <n v="0"/>
    <n v="0"/>
    <d v="1899-12-30T00:00:00"/>
    <s v=""/>
    <n v="0"/>
    <n v="0"/>
    <n v="0"/>
    <m/>
    <m/>
    <m/>
    <m/>
    <n v="55"/>
    <s v="PENDIENTE"/>
    <s v="OK"/>
  </r>
  <r>
    <n v="24"/>
    <x v="7"/>
    <d v="2025-07-09T00:00:00"/>
    <s v="Jhonny García"/>
    <x v="2"/>
    <x v="3"/>
    <x v="4"/>
    <s v="P0209001"/>
    <s v="-"/>
    <s v="-"/>
    <s v="-"/>
    <s v="Envío de documentos área de ventas _x000a_Arequipa - Lima"/>
    <m/>
    <x v="2"/>
    <x v="3"/>
    <s v="Gastos operativos"/>
    <s v="Operativo"/>
    <s v="Sachaca"/>
    <s v="Arequipa"/>
    <s v="01F553531220558053691"/>
    <s v="Factura"/>
    <d v="2025-07-09T00:00:00"/>
    <d v="2025-07-09T00:00:00"/>
    <s v="F553"/>
    <n v="5312"/>
    <n v="20558053691"/>
    <s v="GRUPO GARCIA TOLEDO S.A.C."/>
    <s v="PEN"/>
    <n v="0.18"/>
    <n v="16.95"/>
    <n v="3.0509999999999997"/>
    <n v="20"/>
    <s v=""/>
    <n v="20"/>
    <m/>
    <s v="SI"/>
    <s v="Caja Arequipa "/>
    <s v="SI"/>
    <s v="SI"/>
    <d v="2025-07-11T00:00:00"/>
    <s v="C-Tesoreria"/>
    <s v="001-12519"/>
    <m/>
    <d v="1899-12-30T00:00:00"/>
    <s v=""/>
    <n v="0"/>
    <n v="0"/>
    <m/>
    <m/>
    <m/>
    <m/>
    <m/>
    <m/>
    <m/>
    <m/>
    <d v="1899-12-30T00:00:00"/>
    <n v="0"/>
    <n v="0"/>
    <d v="1899-12-30T00:00:00"/>
    <s v=""/>
    <n v="0"/>
    <n v="0"/>
    <n v="0"/>
    <m/>
    <m/>
    <m/>
    <m/>
    <n v="20"/>
    <s v="PENDIENTE"/>
    <s v="OK"/>
  </r>
  <r>
    <n v="25"/>
    <x v="3"/>
    <d v="2025-07-04T00:00:00"/>
    <s v="Nelson Quispe"/>
    <x v="0"/>
    <x v="0"/>
    <x v="12"/>
    <s v="P0302002"/>
    <s v="RQ.OPE.1260"/>
    <s v="OS 006-000153"/>
    <s v="AC.OPE.ST.119"/>
    <s v="Mantenimiento preventivo 180,000 Km_x000a_M-Delvac Mx (01)_x000a_M-Delvac Mx (02)_x000a_Filtro de aceite (01)_x000a_Filtro de combustible (01)_x000a_Filtro separador (01)_x000a_Filtro de aceite de aire foton auromak (01)"/>
    <s v="FOTON BKK-849"/>
    <x v="0"/>
    <x v="0"/>
    <s v="Costos de ventas"/>
    <s v="Operativo"/>
    <s v="Sachaca"/>
    <s v="Arequipa"/>
    <s v="01F0045220611593920"/>
    <s v="Factura"/>
    <d v="2025-07-04T00:00:00"/>
    <d v="2025-07-04T00:00:00"/>
    <s v="F004"/>
    <n v="52"/>
    <n v="20611593920"/>
    <s v="GRUPO HUAMCO PERU S.A.C."/>
    <s v="PEN"/>
    <n v="0.18"/>
    <n v="447.4"/>
    <n v="80.531999999999996"/>
    <n v="527.92999999999995"/>
    <s v=""/>
    <n v="527.92999999999995"/>
    <m/>
    <m/>
    <s v="Transferencia"/>
    <m/>
    <m/>
    <s v=""/>
    <s v=""/>
    <s v=""/>
    <m/>
    <s v=""/>
    <s v=""/>
    <s v=""/>
    <n v="0"/>
    <m/>
    <m/>
    <m/>
    <m/>
    <m/>
    <m/>
    <m/>
    <m/>
    <s v=""/>
    <s v=""/>
    <n v="0"/>
    <s v=""/>
    <s v=""/>
    <s v=""/>
    <n v="0"/>
    <n v="0"/>
    <m/>
    <m/>
    <m/>
    <m/>
    <n v="527.92999999999995"/>
    <s v="PENDIENTE"/>
    <s v="OK"/>
  </r>
  <r>
    <n v="26"/>
    <x v="0"/>
    <d v="2025-07-07T00:00:00"/>
    <s v="Nelson Quispe"/>
    <x v="0"/>
    <x v="3"/>
    <x v="5"/>
    <s v="P0307003"/>
    <s v="-"/>
    <s v="-"/>
    <s v="-"/>
    <s v="Traslados para compra de repuestos_x000a_Alm. Sachaca - Av. Perú -Tracto Camiones - Av. Perú "/>
    <m/>
    <x v="0"/>
    <x v="3"/>
    <s v="Gastos operativos"/>
    <s v="Operativo"/>
    <s v="Sachaca"/>
    <s v="Arequipa"/>
    <s v="PLM325172537561"/>
    <s v="Planilla de Movilidad"/>
    <d v="2025-07-07T00:00:00"/>
    <d v="2025-07-07T00:00:00"/>
    <n v="3"/>
    <n v="251"/>
    <n v="72537561"/>
    <s v="QUISPE CCAPA NELSON GREGORIO"/>
    <s v="PEN"/>
    <m/>
    <n v="20"/>
    <n v="0"/>
    <n v="20"/>
    <s v=""/>
    <n v="20"/>
    <m/>
    <m/>
    <s v="Caja Arequipa "/>
    <m/>
    <m/>
    <s v=""/>
    <s v=""/>
    <s v=""/>
    <m/>
    <s v=""/>
    <s v=""/>
    <s v=""/>
    <n v="0"/>
    <m/>
    <m/>
    <m/>
    <m/>
    <m/>
    <m/>
    <m/>
    <m/>
    <s v=""/>
    <s v=""/>
    <n v="0"/>
    <s v=""/>
    <s v=""/>
    <s v=""/>
    <n v="0"/>
    <n v="0"/>
    <m/>
    <m/>
    <m/>
    <m/>
    <n v="20"/>
    <s v="PENDIENTE"/>
    <s v="OK"/>
  </r>
  <r>
    <n v="27"/>
    <x v="1"/>
    <d v="2025-07-08T00:00:00"/>
    <s v="Nelson Quispe"/>
    <x v="0"/>
    <x v="0"/>
    <x v="12"/>
    <s v="P0302002"/>
    <s v="-"/>
    <s v="-"/>
    <s v="-"/>
    <s v="Mantenimiento preventivo _x000a_Soldadura de 3 puntos de las puertas de la carrocería "/>
    <s v="FOTON BKL-739"/>
    <x v="0"/>
    <x v="0"/>
    <s v="Costos de ventas"/>
    <s v="Operativo"/>
    <s v="Sachaca"/>
    <s v="Arequipa"/>
    <s v="LIQOPE12811111111"/>
    <s v="Liquidacion de Gastos"/>
    <d v="2025-07-08T00:00:00"/>
    <d v="2025-07-08T00:00:00"/>
    <s v="OPE"/>
    <n v="128"/>
    <n v="11111111"/>
    <s v="NO ESPECIFICADO"/>
    <s v="PEN"/>
    <m/>
    <n v="20"/>
    <n v="0"/>
    <n v="20"/>
    <s v=""/>
    <n v="20"/>
    <m/>
    <m/>
    <s v="Caja Finanzas "/>
    <m/>
    <m/>
    <s v=""/>
    <s v=""/>
    <s v=""/>
    <m/>
    <s v=""/>
    <s v=""/>
    <s v=""/>
    <n v="0"/>
    <m/>
    <m/>
    <m/>
    <m/>
    <m/>
    <m/>
    <m/>
    <m/>
    <s v=""/>
    <s v=""/>
    <n v="0"/>
    <s v=""/>
    <s v=""/>
    <s v=""/>
    <n v="0"/>
    <n v="0"/>
    <m/>
    <m/>
    <m/>
    <m/>
    <n v="20"/>
    <s v="PENDIENTE"/>
    <s v="OK"/>
  </r>
  <r>
    <n v="28"/>
    <x v="0"/>
    <d v="2025-07-07T00:00:00"/>
    <s v="Nelson Quispe"/>
    <x v="0"/>
    <x v="3"/>
    <x v="5"/>
    <s v="P0307003"/>
    <s v="-"/>
    <s v="-"/>
    <s v="-"/>
    <s v="Traslados para recojo de unidad BKK-849_x000a_Alm. Sachaca - Av. Perú "/>
    <m/>
    <x v="0"/>
    <x v="3"/>
    <s v="Gastos operativos"/>
    <s v="Operativo"/>
    <s v="Sachaca"/>
    <s v="Arequipa"/>
    <s v="PLM325272537561"/>
    <s v="Planilla de Movilidad"/>
    <d v="2025-07-07T00:00:00"/>
    <d v="2025-07-07T00:00:00"/>
    <n v="3"/>
    <n v="252"/>
    <n v="72537561"/>
    <s v="QUISPE CCAPA NELSON GREGORIO"/>
    <s v="PEN"/>
    <m/>
    <n v="10"/>
    <n v="0"/>
    <n v="10"/>
    <s v=""/>
    <n v="10"/>
    <m/>
    <m/>
    <s v="Caja Arequipa "/>
    <m/>
    <m/>
    <s v=""/>
    <s v=""/>
    <s v=""/>
    <m/>
    <s v=""/>
    <s v=""/>
    <s v=""/>
    <n v="0"/>
    <m/>
    <m/>
    <m/>
    <m/>
    <m/>
    <m/>
    <m/>
    <m/>
    <s v=""/>
    <s v=""/>
    <n v="0"/>
    <s v=""/>
    <s v=""/>
    <s v=""/>
    <n v="0"/>
    <n v="0"/>
    <m/>
    <m/>
    <m/>
    <m/>
    <n v="10"/>
    <s v="PENDIENTE"/>
    <s v="OK"/>
  </r>
  <r>
    <n v="29"/>
    <x v="1"/>
    <d v="2025-07-08T00:00:00"/>
    <s v="Nelson Quispe"/>
    <x v="0"/>
    <x v="3"/>
    <x v="5"/>
    <s v="P0307003"/>
    <s v="-"/>
    <s v="-"/>
    <s v="-"/>
    <s v="Traslados para inducción de plan técnico MolyCop_x000a_Alm. Sachaca - MolyCop (Parque industrial) - Alm. Sachaca "/>
    <m/>
    <x v="1"/>
    <x v="3"/>
    <s v="Gastos operativos"/>
    <s v="Operativo"/>
    <s v="Sachaca"/>
    <s v="Arequipa"/>
    <s v="PLM325343691377"/>
    <s v="Planilla de Movilidad"/>
    <d v="2025-07-08T00:00:00"/>
    <d v="2025-07-08T00:00:00"/>
    <n v="3"/>
    <n v="253"/>
    <n v="43691377"/>
    <s v="MOLLEAPAZA FRANCIA NELSON JESUS"/>
    <s v="PEN"/>
    <m/>
    <n v="20"/>
    <n v="0"/>
    <n v="20"/>
    <s v=""/>
    <n v="20"/>
    <m/>
    <m/>
    <s v="Caja Arequipa "/>
    <m/>
    <m/>
    <s v=""/>
    <s v=""/>
    <s v=""/>
    <m/>
    <s v=""/>
    <s v=""/>
    <s v=""/>
    <n v="0"/>
    <m/>
    <m/>
    <m/>
    <m/>
    <m/>
    <m/>
    <m/>
    <m/>
    <s v=""/>
    <s v=""/>
    <n v="0"/>
    <s v=""/>
    <s v=""/>
    <s v=""/>
    <n v="0"/>
    <n v="0"/>
    <m/>
    <m/>
    <m/>
    <m/>
    <n v="20"/>
    <s v="PENDIENTE"/>
    <s v="OK"/>
  </r>
  <r>
    <n v="30"/>
    <x v="8"/>
    <d v="2025-06-20T00:00:00"/>
    <s v="Gregory Cruz"/>
    <x v="5"/>
    <x v="0"/>
    <x v="13"/>
    <s v="P0902001"/>
    <s v="RQ.STI.093"/>
    <s v="-"/>
    <s v="AC.STI.042"/>
    <s v="Mantenimiento físico, adquisición e instalación de memoria ram de 4g_x000a_Auxiliar de almacén (MH)"/>
    <m/>
    <x v="0"/>
    <x v="3"/>
    <s v="Gastos operativos"/>
    <s v="Operativo"/>
    <s v="Sachaca"/>
    <s v="Arequipa"/>
    <s v="02E001130310450776578"/>
    <s v="Recibo por Honorarios"/>
    <d v="2025-07-01T00:00:00"/>
    <d v="2025-07-01T00:00:00"/>
    <s v="E001"/>
    <n v="1303"/>
    <n v="10450776578"/>
    <s v="ROQUE BORDIJUELA GROVER"/>
    <s v="PEN"/>
    <m/>
    <n v="20"/>
    <n v="0"/>
    <n v="20"/>
    <s v=""/>
    <n v="20"/>
    <m/>
    <s v="SI"/>
    <s v="Transferencia"/>
    <s v="SI"/>
    <s v="SI"/>
    <d v="2025-07-10T00:00:00"/>
    <s v="B-BCP - Soles"/>
    <n v="1227820"/>
    <m/>
    <d v="1899-12-30T00:00:00"/>
    <s v=""/>
    <n v="0"/>
    <n v="0"/>
    <m/>
    <m/>
    <m/>
    <m/>
    <m/>
    <m/>
    <m/>
    <m/>
    <d v="1899-12-30T00:00:00"/>
    <n v="0"/>
    <n v="0"/>
    <d v="1899-12-30T00:00:00"/>
    <s v=""/>
    <n v="0"/>
    <n v="0"/>
    <n v="0"/>
    <m/>
    <m/>
    <m/>
    <m/>
    <n v="20"/>
    <s v="PENDIENTE"/>
    <s v="OK"/>
  </r>
  <r>
    <n v="30"/>
    <x v="8"/>
    <d v="2025-06-20T00:00:00"/>
    <s v="Gregory Cruz"/>
    <x v="5"/>
    <x v="0"/>
    <x v="14"/>
    <s v="P0902005"/>
    <s v="RQ.STI.093"/>
    <s v="-"/>
    <s v="AC.STI.042"/>
    <s v="Formateo de 2 laptops y 1pc_x000a_Aux. de almacén (MH), Analista I+D y STI (GC)_x000a_Configuración de cámaras de laptops _x000a_Ssoma (VA)"/>
    <m/>
    <x v="0"/>
    <x v="3"/>
    <s v="Gastos operativos"/>
    <s v="Operativo"/>
    <s v="Sachaca"/>
    <s v="Arequipa"/>
    <s v="02E001130310450776578"/>
    <s v="Recibo por Honorarios"/>
    <d v="2025-07-01T00:00:00"/>
    <d v="2025-07-01T00:00:00"/>
    <s v="E001"/>
    <n v="1303"/>
    <n v="10450776578"/>
    <s v="ROQUE BORDIJUELA GROVER"/>
    <s v="PEN"/>
    <m/>
    <n v="190"/>
    <n v="0"/>
    <n v="190"/>
    <s v=""/>
    <n v="190"/>
    <m/>
    <s v="SI"/>
    <s v="Transferencia"/>
    <s v="SI"/>
    <s v="SI"/>
    <d v="2025-07-10T00:00:00"/>
    <s v="B-BCP - Soles"/>
    <n v="1227820"/>
    <m/>
    <d v="1899-12-30T00:00:00"/>
    <s v=""/>
    <n v="0"/>
    <n v="0"/>
    <m/>
    <m/>
    <m/>
    <m/>
    <m/>
    <m/>
    <m/>
    <m/>
    <d v="1899-12-30T00:00:00"/>
    <n v="0"/>
    <n v="0"/>
    <d v="1899-12-30T00:00:00"/>
    <s v=""/>
    <n v="0"/>
    <n v="0"/>
    <n v="0"/>
    <m/>
    <m/>
    <m/>
    <m/>
    <n v="190"/>
    <s v="PENDIENTE"/>
    <s v="OK"/>
  </r>
  <r>
    <n v="31"/>
    <x v="6"/>
    <d v="2025-07-02T00:00:00"/>
    <s v="Jhonny García"/>
    <x v="4"/>
    <x v="0"/>
    <x v="15"/>
    <s v="P0505001"/>
    <s v="RQ.LOG.325"/>
    <s v="-"/>
    <s v="-"/>
    <s v="Pintado de oficina y tapado de ventana SSOMA"/>
    <m/>
    <x v="0"/>
    <x v="0"/>
    <s v="Costos de ventas"/>
    <s v="Operativo"/>
    <s v="Sachaca"/>
    <s v="Arequipa"/>
    <s v="01E00125320602818161"/>
    <s v="Factura"/>
    <d v="2025-07-02T00:00:00"/>
    <d v="2025-07-02T00:00:00"/>
    <s v="E001"/>
    <n v="253"/>
    <n v="20602818161"/>
    <s v="DINAMICA MASIVA SOCIEDAD ANONIMA CERRADA"/>
    <s v="PEN"/>
    <n v="0.18"/>
    <n v="893.12"/>
    <n v="160.76159999999999"/>
    <n v="1053.8800000000001"/>
    <s v=""/>
    <n v="1053.8800000000001"/>
    <m/>
    <s v="SI"/>
    <s v="Transferencia"/>
    <s v="SI"/>
    <s v="SI"/>
    <d v="2025-06-25T00:00:00"/>
    <s v="B-Interbank"/>
    <n v="127614"/>
    <m/>
    <d v="2025-07-03T00:00:00"/>
    <s v="B-BCP - Soles"/>
    <n v="5424982"/>
    <n v="421.55"/>
    <m/>
    <m/>
    <m/>
    <m/>
    <m/>
    <m/>
    <m/>
    <m/>
    <d v="1899-12-30T00:00:00"/>
    <n v="0"/>
    <n v="0"/>
    <d v="1899-12-30T00:00:00"/>
    <s v=""/>
    <n v="0"/>
    <n v="0"/>
    <n v="0"/>
    <m/>
    <m/>
    <m/>
    <m/>
    <n v="632.33000000000004"/>
    <s v="PENDIENTE"/>
    <s v="OK"/>
  </r>
  <r>
    <n v="32"/>
    <x v="6"/>
    <d v="2025-07-02T00:00:00"/>
    <s v="Diego Mamani"/>
    <x v="2"/>
    <x v="2"/>
    <x v="3"/>
    <s v="P0211001"/>
    <s v="RQ.COM.348"/>
    <s v="-"/>
    <s v="-"/>
    <s v="EMO preocupacional solicitado por cliente COSAPI._x000a_Hefer Quispe Prieto_x000a_Ruben Bustamante Gil"/>
    <m/>
    <x v="1"/>
    <x v="1"/>
    <s v="Costos de ventas"/>
    <s v="Operativo"/>
    <s v="Sachaca"/>
    <s v="Arequipa"/>
    <s v="01F0131677820455823880"/>
    <s v="Factura"/>
    <d v="2025-07-03T00:00:00"/>
    <d v="2025-07-03T00:00:00"/>
    <s v="F013"/>
    <n v="16778"/>
    <n v="20455823880"/>
    <s v="PULSO CORPORACION MEDICA S.A.C."/>
    <s v="PEN"/>
    <n v="0.18"/>
    <n v="679"/>
    <n v="122.22"/>
    <n v="801.22"/>
    <s v=""/>
    <n v="801.22"/>
    <m/>
    <s v="SI"/>
    <s v="Transferencia"/>
    <s v="SI"/>
    <s v="NO"/>
    <d v="2025-07-02T00:00:00"/>
    <s v="B-BCP - Soles"/>
    <n v="1231148"/>
    <m/>
    <d v="1899-12-30T00:00:00"/>
    <s v=""/>
    <n v="0"/>
    <n v="0"/>
    <m/>
    <m/>
    <m/>
    <m/>
    <m/>
    <m/>
    <m/>
    <m/>
    <d v="1899-12-30T00:00:00"/>
    <n v="0"/>
    <n v="0"/>
    <d v="2025-08-11T00:00:00"/>
    <s v=""/>
    <n v="278512790"/>
    <n v="96"/>
    <n v="96"/>
    <m/>
    <m/>
    <m/>
    <m/>
    <n v="801.22"/>
    <s v="PENDIENTE"/>
    <s v="OK"/>
  </r>
  <r>
    <n v="33"/>
    <x v="7"/>
    <d v="2025-07-09T00:00:00"/>
    <s v="Gregory Cruz"/>
    <x v="6"/>
    <x v="7"/>
    <x v="16"/>
    <s v="P0801002"/>
    <s v="RQ.GER.072"/>
    <s v="-"/>
    <s v="AC.GER.061"/>
    <s v="Asesoría legal en temas empresariales -  mes Julio "/>
    <m/>
    <x v="0"/>
    <x v="4"/>
    <s v="Gastos no operativos"/>
    <s v="Operativo"/>
    <s v="Sachaca"/>
    <s v="Arequipa"/>
    <s v="01E001120613747096"/>
    <s v="Factura"/>
    <d v="2025-07-09T00:00:00"/>
    <d v="2025-07-09T00:00:00"/>
    <s v="E001"/>
    <n v="1"/>
    <n v="20613747096"/>
    <s v="FLORES &amp; BANDA ABOGADOS S.A.C."/>
    <s v="PEN"/>
    <n v="0.18"/>
    <n v="450"/>
    <n v="81"/>
    <n v="531"/>
    <s v=""/>
    <n v="531"/>
    <m/>
    <s v="SI"/>
    <s v="Transferencia"/>
    <s v="SI"/>
    <m/>
    <d v="2025-07-09T00:00:00"/>
    <s v="B-BCP - Soles"/>
    <n v="1192558"/>
    <m/>
    <d v="1899-12-30T00:00:00"/>
    <s v=""/>
    <n v="0"/>
    <n v="0"/>
    <m/>
    <m/>
    <m/>
    <m/>
    <m/>
    <m/>
    <m/>
    <m/>
    <d v="1899-12-30T00:00:00"/>
    <n v="0"/>
    <n v="0"/>
    <d v="1899-12-30T00:00:00"/>
    <s v=""/>
    <n v="0"/>
    <n v="0"/>
    <n v="0"/>
    <m/>
    <m/>
    <m/>
    <m/>
    <n v="531"/>
    <s v="PENDIENTE"/>
    <s v="OK"/>
  </r>
  <r>
    <n v="34"/>
    <x v="9"/>
    <d v="2025-07-10T00:00:00"/>
    <s v="Jhonny García"/>
    <x v="4"/>
    <x v="8"/>
    <x v="17"/>
    <s v="P0501001"/>
    <s v="-"/>
    <s v="-"/>
    <s v="-"/>
    <s v="(01) Cinta doble contacto_x000a_Pegado de rótulos en sala de reuniones (visita Alicorp)"/>
    <m/>
    <x v="0"/>
    <x v="3"/>
    <s v="Gastos operativos"/>
    <s v="Operativo"/>
    <s v="Sachaca"/>
    <s v="Arequipa"/>
    <s v="031438810420945511"/>
    <s v="Boleta de Venta"/>
    <d v="2025-07-10T00:00:00"/>
    <d v="2025-07-10T00:00:00"/>
    <n v="1"/>
    <n v="4388"/>
    <n v="10420945511"/>
    <s v="COAQUIRA PAUCAR MARK FRANK"/>
    <s v="PEN"/>
    <m/>
    <n v="22"/>
    <n v="0"/>
    <n v="22"/>
    <s v=""/>
    <n v="22"/>
    <m/>
    <s v="SI"/>
    <s v="Caja Arequipa "/>
    <s v="SI"/>
    <m/>
    <d v="2025-08-12T00:00:00"/>
    <s v="C-Tesoreria"/>
    <s v="001-12573"/>
    <m/>
    <d v="1899-12-30T00:00:00"/>
    <s v=""/>
    <n v="0"/>
    <n v="0"/>
    <m/>
    <m/>
    <m/>
    <m/>
    <m/>
    <m/>
    <m/>
    <m/>
    <d v="1899-12-30T00:00:00"/>
    <n v="0"/>
    <n v="0"/>
    <d v="1899-12-30T00:00:00"/>
    <s v=""/>
    <n v="0"/>
    <n v="0"/>
    <n v="0"/>
    <m/>
    <m/>
    <m/>
    <m/>
    <n v="22"/>
    <s v="PENDIENTE"/>
    <s v="OK"/>
  </r>
  <r>
    <n v="35"/>
    <x v="3"/>
    <d v="2025-07-07T00:00:00"/>
    <s v="Vanessa Amado"/>
    <x v="7"/>
    <x v="9"/>
    <x v="18"/>
    <s v="P0703003"/>
    <s v="RQ.SSO.243"/>
    <s v="-"/>
    <s v="AC.SSO.052"/>
    <s v="Desratización y desinfección. _x000a_Almacén 02"/>
    <m/>
    <x v="0"/>
    <x v="0"/>
    <s v="Costos de ventas"/>
    <s v="Operativo"/>
    <s v="Sachaca"/>
    <s v="Arequipa"/>
    <s v="01E001361720456147781"/>
    <s v="Factura"/>
    <d v="2025-07-07T00:00:00"/>
    <d v="2025-07-22T00:00:00"/>
    <s v="E001"/>
    <n v="3617"/>
    <n v="20456147781"/>
    <s v="RIFUSE SANEAMIENTO AMBIENTAL S.R.L."/>
    <s v="PEN"/>
    <n v="0.18"/>
    <n v="900"/>
    <n v="162"/>
    <n v="1062"/>
    <s v=""/>
    <n v="1062"/>
    <n v="0.12"/>
    <s v="SI"/>
    <s v="Transferencia"/>
    <s v="SI"/>
    <m/>
    <d v="2025-07-16T00:00:00"/>
    <s v="B-BCP - Soles"/>
    <n v="1224544"/>
    <m/>
    <d v="1899-12-30T00:00:00"/>
    <s v=""/>
    <n v="0"/>
    <n v="0"/>
    <m/>
    <m/>
    <m/>
    <m/>
    <m/>
    <m/>
    <m/>
    <m/>
    <d v="1899-12-30T00:00:00"/>
    <n v="0"/>
    <n v="0"/>
    <d v="2025-07-18T00:00:00"/>
    <s v="Adquiriente"/>
    <n v="276124046"/>
    <n v="127"/>
    <n v="127"/>
    <m/>
    <m/>
    <m/>
    <m/>
    <n v="935"/>
    <s v="PENDIENTE"/>
    <s v="OK"/>
  </r>
  <r>
    <n v="36"/>
    <x v="9"/>
    <d v="2025-07-10T00:00:00"/>
    <s v="Nelson Quispe"/>
    <x v="0"/>
    <x v="0"/>
    <x v="12"/>
    <s v="P0302002"/>
    <s v="RQ.OPE.1246"/>
    <s v="OS 006-000154"/>
    <s v="AC.OPE.ST.120"/>
    <s v="(04) Gomas de cilindro automático_x000a_(04) Guardapolvos"/>
    <s v="FOTON BKK-849"/>
    <x v="0"/>
    <x v="0"/>
    <s v="Costos de ventas"/>
    <s v="Operativo"/>
    <s v="Sachaca"/>
    <s v="Arequipa"/>
    <s v="01F00149520602441165"/>
    <s v="Factura"/>
    <d v="2025-07-08T00:00:00"/>
    <d v="2025-07-12T00:00:00"/>
    <s v="F001"/>
    <n v="495"/>
    <n v="20602441165"/>
    <s v="VOLVO ENGINE AQP EIRL"/>
    <s v="PEN"/>
    <n v="0.18"/>
    <n v="94.915000000000006"/>
    <n v="17.084700000000002"/>
    <n v="112"/>
    <s v=""/>
    <n v="112"/>
    <m/>
    <s v="SI"/>
    <s v="Transferencia"/>
    <s v="SI"/>
    <m/>
    <d v="2025-07-09T00:00:00"/>
    <s v="B-BCP - Soles"/>
    <n v="1072086"/>
    <m/>
    <d v="1899-12-30T00:00:00"/>
    <s v=""/>
    <n v="0"/>
    <n v="0"/>
    <m/>
    <m/>
    <m/>
    <m/>
    <m/>
    <m/>
    <m/>
    <m/>
    <d v="1899-12-30T00:00:00"/>
    <n v="0"/>
    <n v="0"/>
    <d v="1899-12-30T00:00:00"/>
    <s v=""/>
    <n v="0"/>
    <n v="0"/>
    <n v="0"/>
    <m/>
    <m/>
    <m/>
    <m/>
    <n v="112"/>
    <s v="PENDIENTE"/>
    <s v="OK"/>
  </r>
  <r>
    <n v="37"/>
    <x v="9"/>
    <d v="2025-07-10T00:00:00"/>
    <s v="Nelson Quispe"/>
    <x v="0"/>
    <x v="0"/>
    <x v="12"/>
    <s v="P0302002"/>
    <s v="RQ.OPE.1246"/>
    <s v="OS 006-000154"/>
    <s v="AC.OPE.ST.120"/>
    <s v="Mantenimiento de bocamasas y frenos delanteros_x000a_revisión de embrague pedal_x000a_trapo y solvente "/>
    <s v="FOTON BKK-849"/>
    <x v="0"/>
    <x v="0"/>
    <s v="Costos de ventas"/>
    <s v="Operativo"/>
    <s v="Sachaca"/>
    <s v="Arequipa"/>
    <s v="01F00149420602441165"/>
    <s v="Factura"/>
    <d v="2025-07-08T00:00:00"/>
    <d v="2025-07-12T00:00:00"/>
    <s v="F001"/>
    <n v="494"/>
    <n v="20602441165"/>
    <s v="VOLVO ENGINE AQP EIRL"/>
    <s v="PEN"/>
    <n v="0.18"/>
    <n v="330"/>
    <n v="59.4"/>
    <n v="389.4"/>
    <s v=""/>
    <n v="389.4"/>
    <m/>
    <s v="SI"/>
    <s v="Transferencia"/>
    <s v="SI"/>
    <m/>
    <d v="2025-07-09T00:00:00"/>
    <s v="B-BCP - Soles"/>
    <n v="1073052"/>
    <m/>
    <d v="1899-12-30T00:00:00"/>
    <s v=""/>
    <n v="0"/>
    <n v="0"/>
    <m/>
    <m/>
    <m/>
    <m/>
    <m/>
    <m/>
    <m/>
    <m/>
    <d v="1899-12-30T00:00:00"/>
    <n v="0"/>
    <n v="0"/>
    <d v="1899-12-30T00:00:00"/>
    <s v=""/>
    <n v="0"/>
    <n v="0"/>
    <n v="0"/>
    <m/>
    <m/>
    <m/>
    <m/>
    <n v="389.4"/>
    <s v="PENDIENTE"/>
    <s v="OK"/>
  </r>
  <r>
    <n v="38"/>
    <x v="5"/>
    <d v="2025-07-01T00:00:00"/>
    <s v="Martiza Ayma"/>
    <x v="8"/>
    <x v="8"/>
    <x v="19"/>
    <s v="P0104005"/>
    <s v="-"/>
    <s v="-"/>
    <s v="-"/>
    <s v="Internet - Julio"/>
    <m/>
    <x v="0"/>
    <x v="3"/>
    <s v="Gastos operativos"/>
    <s v="Operativo"/>
    <s v="La Joya"/>
    <s v="Arequipa"/>
    <s v="01FFF123020608587803"/>
    <s v="Factura"/>
    <d v="2025-07-01T00:00:00"/>
    <d v="2025-07-01T00:00:00"/>
    <s v="FFF1"/>
    <n v="230"/>
    <n v="20608587803"/>
    <s v="FF AQP E.I.R.L."/>
    <s v="PEN"/>
    <n v="0.18"/>
    <n v="152.54"/>
    <n v="27.457199999999997"/>
    <n v="180"/>
    <s v=""/>
    <n v="180"/>
    <m/>
    <s v="SI"/>
    <s v="Transferencia"/>
    <s v="SI"/>
    <m/>
    <d v="2025-07-15T00:00:00"/>
    <s v="B-BCP - Soles"/>
    <n v="1362642"/>
    <m/>
    <d v="1899-12-30T00:00:00"/>
    <s v=""/>
    <n v="0"/>
    <n v="0"/>
    <m/>
    <m/>
    <m/>
    <m/>
    <m/>
    <m/>
    <m/>
    <m/>
    <d v="1899-12-30T00:00:00"/>
    <n v="0"/>
    <n v="0"/>
    <d v="1899-12-30T00:00:00"/>
    <s v=""/>
    <n v="0"/>
    <n v="0"/>
    <n v="0"/>
    <m/>
    <m/>
    <m/>
    <m/>
    <n v="180"/>
    <s v="PENDIENTE"/>
    <s v="OK"/>
  </r>
  <r>
    <n v="39"/>
    <x v="0"/>
    <d v="2025-07-07T00:00:00"/>
    <s v="Martiza Ayma"/>
    <x v="8"/>
    <x v="8"/>
    <x v="20"/>
    <s v="P0104002"/>
    <s v="-"/>
    <s v="-"/>
    <s v="-"/>
    <s v="Luz - Julio "/>
    <m/>
    <x v="0"/>
    <x v="3"/>
    <s v="Gastos operativos"/>
    <s v="Operativo"/>
    <s v="Santa Anita"/>
    <s v="Lima"/>
    <s v="14S10525760220331898008"/>
    <s v="Recibo por servicios públicos"/>
    <d v="2025-07-08T00:00:00"/>
    <d v="2025-07-24T00:00:00"/>
    <s v="S105"/>
    <n v="257602"/>
    <n v="20331898008"/>
    <s v="LUZ DEL SUR S.A.A."/>
    <s v="PEN"/>
    <m/>
    <n v="19"/>
    <n v="0"/>
    <n v="19"/>
    <s v=""/>
    <n v="19"/>
    <m/>
    <s v="SI"/>
    <s v="Transferencia"/>
    <s v="SI"/>
    <m/>
    <d v="2025-07-16T00:00:00"/>
    <s v="B-BCP - Soles"/>
    <n v="4103129"/>
    <m/>
    <d v="1899-12-30T00:00:00"/>
    <s v=""/>
    <n v="0"/>
    <n v="0"/>
    <m/>
    <m/>
    <m/>
    <m/>
    <m/>
    <m/>
    <m/>
    <m/>
    <d v="1899-12-30T00:00:00"/>
    <n v="0"/>
    <n v="0"/>
    <d v="1899-12-30T00:00:00"/>
    <s v=""/>
    <n v="0"/>
    <n v="0"/>
    <n v="0"/>
    <m/>
    <m/>
    <m/>
    <m/>
    <n v="19"/>
    <s v="PENDIENTE"/>
    <s v="OK"/>
  </r>
  <r>
    <n v="40"/>
    <x v="0"/>
    <d v="2025-07-07T00:00:00"/>
    <s v="Diego Mamani"/>
    <x v="2"/>
    <x v="10"/>
    <x v="21"/>
    <s v="P0205002"/>
    <s v="RQ.COM.352"/>
    <s v="-"/>
    <s v="-"/>
    <s v="Recolección y Transporte de residuos peligrosos (27 cilindros vacíos) _x000a_Proveedor: Campo Limpio (Ate)_x000a_Cliente: Miguel Huanuco FC 002-773"/>
    <m/>
    <x v="2"/>
    <x v="5"/>
    <s v="Gastos operativos"/>
    <s v="Operativo"/>
    <s v="Santa Anita"/>
    <s v="Lima"/>
    <s v="LIQCOM12211111111"/>
    <s v="Liquidacion de Gastos"/>
    <d v="2025-07-10T00:00:00"/>
    <d v="2025-07-10T00:00:00"/>
    <s v="COM"/>
    <n v="122"/>
    <n v="11111111"/>
    <s v="NO ESPECIFICADO"/>
    <s v="PEN"/>
    <m/>
    <n v="300"/>
    <n v="0"/>
    <n v="300"/>
    <s v=""/>
    <n v="300"/>
    <m/>
    <s v="SI"/>
    <s v="Caja Finanzas "/>
    <s v="SI"/>
    <m/>
    <s v=""/>
    <s v=""/>
    <s v=""/>
    <m/>
    <s v=""/>
    <s v=""/>
    <s v=""/>
    <n v="0"/>
    <m/>
    <m/>
    <m/>
    <m/>
    <m/>
    <m/>
    <m/>
    <m/>
    <s v=""/>
    <s v=""/>
    <n v="0"/>
    <s v=""/>
    <s v=""/>
    <s v=""/>
    <n v="0"/>
    <n v="0"/>
    <m/>
    <m/>
    <m/>
    <m/>
    <n v="300"/>
    <s v="PENDIENTE"/>
    <s v="OK"/>
  </r>
  <r>
    <n v="41"/>
    <x v="9"/>
    <d v="2025-07-10T00:00:00"/>
    <s v="Emiliano Montenegro "/>
    <x v="9"/>
    <x v="2"/>
    <x v="3"/>
    <s v="P0411001"/>
    <s v="-"/>
    <s v="-"/>
    <s v="-"/>
    <s v="Certificado Vigencia poder (presentación de información bancaria a Gerencia)"/>
    <m/>
    <x v="0"/>
    <x v="5"/>
    <s v="Gastos operativos"/>
    <s v="Operativo"/>
    <s v="Sachaca"/>
    <s v="Arequipa"/>
    <s v="LIQCON111111111"/>
    <s v="Liquidacion de Gastos"/>
    <d v="2025-07-10T00:00:00"/>
    <d v="2025-07-10T00:00:00"/>
    <s v="CON"/>
    <n v="1"/>
    <n v="11111111"/>
    <s v="NO ESPECIFICADO"/>
    <s v="PEN"/>
    <m/>
    <n v="32.1"/>
    <n v="0"/>
    <n v="32.1"/>
    <s v=""/>
    <n v="32.1"/>
    <m/>
    <s v="SI"/>
    <s v="Caja Finanzas "/>
    <s v="SI"/>
    <s v="NO"/>
    <s v=""/>
    <s v=""/>
    <s v=""/>
    <m/>
    <s v=""/>
    <s v=""/>
    <s v=""/>
    <n v="0"/>
    <m/>
    <m/>
    <m/>
    <m/>
    <m/>
    <m/>
    <m/>
    <m/>
    <s v=""/>
    <s v=""/>
    <n v="0"/>
    <s v=""/>
    <s v=""/>
    <s v=""/>
    <n v="0"/>
    <n v="0"/>
    <m/>
    <m/>
    <m/>
    <m/>
    <n v="32.1"/>
    <s v="PENDIENTE"/>
    <s v="OK"/>
  </r>
  <r>
    <n v="42"/>
    <x v="0"/>
    <d v="2025-07-07T00:00:00"/>
    <s v="Diego Mamani"/>
    <x v="2"/>
    <x v="11"/>
    <x v="22"/>
    <s v="P0201001"/>
    <s v="-"/>
    <s v="OC 67"/>
    <s v="-"/>
    <s v="RR.SS."/>
    <m/>
    <x v="2"/>
    <x v="6"/>
    <s v="Costos de ventas"/>
    <s v="Operativo"/>
    <s v="Sachaca"/>
    <s v="Arequipa"/>
    <s v="01F102694120419158462"/>
    <s v="Factura"/>
    <d v="2025-07-07T00:00:00"/>
    <d v="2025-07-07T00:00:00"/>
    <s v="F102"/>
    <n v="6941"/>
    <n v="20419158462"/>
    <s v="GRANJA RINCONADA DEL SUR S.A."/>
    <s v="PEN"/>
    <n v="0.18"/>
    <n v="41.53"/>
    <n v="7.4753999999999996"/>
    <n v="49.01"/>
    <s v=""/>
    <n v="49.01"/>
    <n v="0.15"/>
    <s v="SI"/>
    <s v="Transferencia"/>
    <s v="SI"/>
    <m/>
    <d v="2025-07-11T00:00:00"/>
    <s v="B-BCP - Soles"/>
    <n v="8597122"/>
    <m/>
    <d v="1899-12-30T00:00:00"/>
    <s v=""/>
    <n v="0"/>
    <n v="0"/>
    <m/>
    <m/>
    <m/>
    <m/>
    <m/>
    <m/>
    <m/>
    <m/>
    <d v="1899-12-30T00:00:00"/>
    <n v="0"/>
    <n v="0"/>
    <d v="2025-07-11T00:00:00"/>
    <s v="Adquiriente"/>
    <n v="275601530"/>
    <n v="7"/>
    <n v="7"/>
    <m/>
    <m/>
    <m/>
    <m/>
    <n v="42.01"/>
    <s v="PENDIENTE"/>
    <s v="OK"/>
  </r>
  <r>
    <n v="43"/>
    <x v="0"/>
    <d v="2025-07-07T00:00:00"/>
    <s v="Diego Mamani"/>
    <x v="2"/>
    <x v="11"/>
    <x v="22"/>
    <s v="P0201001"/>
    <s v="-"/>
    <s v="OC 127"/>
    <s v="-"/>
    <s v="RR.SS."/>
    <m/>
    <x v="2"/>
    <x v="6"/>
    <s v="Costos de ventas"/>
    <s v="Operativo"/>
    <s v="Sachaca"/>
    <s v="Arequipa"/>
    <s v="01F102694320419158462"/>
    <s v="Factura"/>
    <d v="2025-07-07T00:00:00"/>
    <d v="2025-07-07T00:00:00"/>
    <s v="F102"/>
    <n v="6943"/>
    <n v="20419158462"/>
    <s v="GRANJA RINCONADA DEL SUR S.A."/>
    <s v="PEN"/>
    <n v="0.18"/>
    <n v="248.14"/>
    <n v="44.665199999999999"/>
    <n v="292.81"/>
    <s v=""/>
    <n v="292.81"/>
    <n v="0.15"/>
    <s v="SI"/>
    <s v="Transferencia"/>
    <s v="SI"/>
    <m/>
    <d v="2025-07-11T00:00:00"/>
    <s v="B-BCP - Soles"/>
    <n v="8597122"/>
    <m/>
    <d v="1899-12-30T00:00:00"/>
    <s v=""/>
    <n v="0"/>
    <n v="0"/>
    <m/>
    <m/>
    <m/>
    <m/>
    <m/>
    <m/>
    <m/>
    <m/>
    <d v="1899-12-30T00:00:00"/>
    <n v="0"/>
    <n v="0"/>
    <d v="2025-07-11T00:00:00"/>
    <s v="Adquiriente"/>
    <n v="275601531"/>
    <n v="44"/>
    <n v="44"/>
    <m/>
    <m/>
    <m/>
    <m/>
    <n v="248.81"/>
    <s v="PENDIENTE"/>
    <s v="OK"/>
  </r>
  <r>
    <n v="44"/>
    <x v="0"/>
    <d v="2025-07-07T00:00:00"/>
    <s v="Diego Mamani"/>
    <x v="2"/>
    <x v="11"/>
    <x v="22"/>
    <s v="P0201001"/>
    <s v="-"/>
    <s v="OC 142"/>
    <s v="-"/>
    <s v="RR.SS."/>
    <m/>
    <x v="2"/>
    <x v="6"/>
    <s v="Costos de ventas"/>
    <s v="Operativo"/>
    <s v="Sachaca"/>
    <s v="Arequipa"/>
    <s v="01F102694220419158462"/>
    <s v="Factura"/>
    <d v="2025-07-07T00:00:00"/>
    <d v="2025-07-07T00:00:00"/>
    <s v="F102"/>
    <n v="6942"/>
    <n v="20419158462"/>
    <s v="GRANJA RINCONADA DEL SUR S.A."/>
    <s v="PEN"/>
    <n v="0.18"/>
    <n v="593.6"/>
    <n v="106.848"/>
    <n v="700.45"/>
    <s v=""/>
    <n v="700.45"/>
    <n v="0.15"/>
    <m/>
    <s v="Transferencia"/>
    <s v="SI"/>
    <m/>
    <s v=""/>
    <s v=""/>
    <s v=""/>
    <m/>
    <s v=""/>
    <s v=""/>
    <s v=""/>
    <n v="0"/>
    <m/>
    <m/>
    <m/>
    <m/>
    <m/>
    <m/>
    <m/>
    <m/>
    <s v=""/>
    <s v=""/>
    <n v="0"/>
    <s v=""/>
    <s v=""/>
    <s v=""/>
    <n v="0"/>
    <n v="0"/>
    <m/>
    <m/>
    <m/>
    <m/>
    <n v="700.45"/>
    <s v="PENDIENTE"/>
    <s v="OK"/>
  </r>
  <r>
    <n v="45"/>
    <x v="0"/>
    <d v="2025-07-07T00:00:00"/>
    <s v="Diego Mamani"/>
    <x v="2"/>
    <x v="11"/>
    <x v="22"/>
    <s v="P0201001"/>
    <s v="-"/>
    <s v="OC 32"/>
    <s v="-"/>
    <s v="RR.SS."/>
    <m/>
    <x v="2"/>
    <x v="6"/>
    <s v="Costos de ventas"/>
    <s v="Operativo"/>
    <s v="Sachaca"/>
    <s v="Arequipa"/>
    <s v="01F102694020419158462"/>
    <s v="Factura"/>
    <d v="2025-07-07T00:00:00"/>
    <d v="2025-07-07T00:00:00"/>
    <s v="F102"/>
    <n v="6940"/>
    <n v="20419158462"/>
    <s v="GRANJA RINCONADA DEL SUR S.A."/>
    <s v="PEN"/>
    <n v="0.18"/>
    <n v="424.58"/>
    <n v="76.424399999999991"/>
    <n v="501"/>
    <s v=""/>
    <n v="501"/>
    <n v="0.15"/>
    <s v="SI"/>
    <s v="Transferencia"/>
    <s v="SI"/>
    <m/>
    <d v="2025-07-11T00:00:00"/>
    <s v="B-BCP - Soles"/>
    <n v="8597122"/>
    <m/>
    <d v="1899-12-30T00:00:00"/>
    <s v=""/>
    <n v="0"/>
    <n v="0"/>
    <m/>
    <m/>
    <m/>
    <m/>
    <m/>
    <m/>
    <m/>
    <m/>
    <d v="1899-12-30T00:00:00"/>
    <n v="0"/>
    <n v="0"/>
    <d v="2025-07-11T00:00:00"/>
    <s v="Adquiriente"/>
    <n v="275601528"/>
    <n v="75"/>
    <n v="75"/>
    <m/>
    <m/>
    <m/>
    <m/>
    <n v="426"/>
    <s v="PENDIENTE"/>
    <s v="OK"/>
  </r>
  <r>
    <n v="46"/>
    <x v="0"/>
    <d v="2025-07-07T00:00:00"/>
    <s v="Diego Mamani"/>
    <x v="2"/>
    <x v="11"/>
    <x v="22"/>
    <s v="P0201001"/>
    <s v="-"/>
    <s v="OC 128"/>
    <s v="-"/>
    <s v="RR.SS."/>
    <m/>
    <x v="2"/>
    <x v="6"/>
    <s v="Costos de ventas"/>
    <s v="Operativo"/>
    <s v="Sachaca"/>
    <s v="Arequipa"/>
    <s v="01F102694420419158462"/>
    <s v="Factura"/>
    <d v="2025-07-07T00:00:00"/>
    <d v="2025-07-07T00:00:00"/>
    <s v="F102"/>
    <n v="6944"/>
    <n v="20419158462"/>
    <s v="GRANJA RINCONADA DEL SUR S.A."/>
    <s v="PEN"/>
    <n v="0.18"/>
    <n v="294.79000000000002"/>
    <n v="53.062200000000004"/>
    <n v="347.85"/>
    <s v=""/>
    <n v="347.85"/>
    <n v="0.15"/>
    <s v="SI"/>
    <s v="Transferencia"/>
    <s v="SI"/>
    <m/>
    <d v="2025-07-11T00:00:00"/>
    <s v="B-BCP - Soles"/>
    <n v="8597122"/>
    <m/>
    <d v="1899-12-30T00:00:00"/>
    <s v=""/>
    <n v="0"/>
    <n v="0"/>
    <m/>
    <m/>
    <m/>
    <m/>
    <m/>
    <m/>
    <m/>
    <m/>
    <d v="1899-12-30T00:00:00"/>
    <n v="0"/>
    <n v="0"/>
    <d v="2025-07-11T00:00:00"/>
    <s v="Adquiriente"/>
    <n v="275601527"/>
    <n v="52"/>
    <n v="52"/>
    <m/>
    <m/>
    <m/>
    <m/>
    <n v="295.85000000000002"/>
    <s v="PENDIENTE"/>
    <s v="OK"/>
  </r>
  <r>
    <n v="47"/>
    <x v="10"/>
    <d v="2025-07-05T00:00:00"/>
    <s v="Nelson Quispe"/>
    <x v="0"/>
    <x v="12"/>
    <x v="23"/>
    <s v="P0304004"/>
    <s v="-"/>
    <s v="-"/>
    <s v="-"/>
    <s v="Póliza de Responsabilidad Civil N° 10074729 / Cuota 03_x000a_Vigencia: 20/04/2025 al 20/04/2026"/>
    <m/>
    <x v="0"/>
    <x v="0"/>
    <s v="Costos de ventas"/>
    <s v="Operativo"/>
    <s v="Sachaca"/>
    <s v="Arequipa"/>
    <s v="01F04046622820100210909"/>
    <s v="Factura"/>
    <d v="2025-07-09T00:00:00"/>
    <d v="2025-07-09T00:00:00"/>
    <s v="F040"/>
    <n v="466228"/>
    <n v="20100210909"/>
    <s v="LA POSITIVA SEGUROS Y REASEGUROS S.A.A."/>
    <s v="USD"/>
    <n v="0.18"/>
    <n v="86.63"/>
    <n v="15.593399999999999"/>
    <n v="102.22"/>
    <n v="3.5630000000000002"/>
    <n v="364.21"/>
    <m/>
    <s v="SI"/>
    <s v="Transferencia"/>
    <s v="SI"/>
    <m/>
    <d v="2025-07-09T00:00:00"/>
    <s v="B-BCP - Dolares"/>
    <n v="191938"/>
    <m/>
    <d v="1899-12-30T00:00:00"/>
    <s v=""/>
    <n v="0"/>
    <n v="0"/>
    <m/>
    <m/>
    <m/>
    <m/>
    <m/>
    <m/>
    <m/>
    <m/>
    <d v="1899-12-30T00:00:00"/>
    <n v="0"/>
    <n v="0"/>
    <d v="1899-12-30T00:00:00"/>
    <s v=""/>
    <n v="0"/>
    <n v="0"/>
    <n v="0"/>
    <m/>
    <m/>
    <m/>
    <m/>
    <n v="102.22"/>
    <s v="PENDIENTE"/>
    <s v="OK"/>
  </r>
  <r>
    <n v="48"/>
    <x v="0"/>
    <d v="2025-07-07T00:00:00"/>
    <s v="Diego Mamani"/>
    <x v="2"/>
    <x v="11"/>
    <x v="22"/>
    <s v="P0201001"/>
    <s v="-"/>
    <s v="OC 231"/>
    <s v="-"/>
    <s v="RR.SS."/>
    <m/>
    <x v="2"/>
    <x v="6"/>
    <s v="Costos de ventas"/>
    <s v="Operativo"/>
    <s v="Sachaca"/>
    <s v="Arequipa"/>
    <s v="01F102694520419158462"/>
    <s v="Factura"/>
    <d v="2025-07-07T00:00:00"/>
    <d v="2025-07-07T00:00:00"/>
    <s v="F102"/>
    <n v="6945"/>
    <n v="20419158462"/>
    <s v="GRANJA RINCONADA DEL SUR S.A."/>
    <s v="PEN"/>
    <n v="0.18"/>
    <n v="386.82"/>
    <n v="69.627600000000001"/>
    <n v="456.45"/>
    <s v=""/>
    <n v="456.45"/>
    <n v="0.15"/>
    <s v="SI"/>
    <s v="Transferencia"/>
    <s v="SI"/>
    <m/>
    <d v="2025-07-11T00:00:00"/>
    <s v="B-BCP - Soles"/>
    <n v="8597122"/>
    <m/>
    <d v="1899-12-30T00:00:00"/>
    <s v=""/>
    <n v="0"/>
    <n v="0"/>
    <m/>
    <m/>
    <m/>
    <m/>
    <m/>
    <m/>
    <m/>
    <m/>
    <d v="1899-12-30T00:00:00"/>
    <n v="0"/>
    <n v="0"/>
    <d v="2025-07-11T00:00:00"/>
    <s v="Adquiriente"/>
    <n v="275601526"/>
    <n v="68"/>
    <n v="68"/>
    <m/>
    <m/>
    <m/>
    <m/>
    <n v="388.45"/>
    <s v="PENDIENTE"/>
    <s v="OK"/>
  </r>
  <r>
    <n v="49"/>
    <x v="7"/>
    <d v="2025-07-09T00:00:00"/>
    <s v="Jhonny García"/>
    <x v="2"/>
    <x v="2"/>
    <x v="3"/>
    <s v="P0211001"/>
    <s v="RQ.COM.355"/>
    <s v="-"/>
    <s v="-"/>
    <s v="Banners - vinil impreso con laminado pegado en vase de PVC (visital Inca Tops)"/>
    <m/>
    <x v="0"/>
    <x v="0"/>
    <s v="Costos de ventas"/>
    <s v="Operativo"/>
    <s v="Sachaca"/>
    <s v="Arequipa"/>
    <s v="01E00130210416031679"/>
    <s v="Factura"/>
    <d v="2025-07-09T00:00:00"/>
    <d v="2025-07-11T00:00:00"/>
    <s v="E001"/>
    <n v="302"/>
    <n v="10416031679"/>
    <s v="ALARCON ZAIRA ABRAHAM JESUS"/>
    <s v="PEN"/>
    <n v="0.18"/>
    <n v="281.36"/>
    <n v="50.644800000000004"/>
    <n v="332"/>
    <s v=""/>
    <n v="332"/>
    <m/>
    <s v="SI"/>
    <s v="Transferencia"/>
    <s v="SI"/>
    <m/>
    <d v="2025-07-10T00:00:00"/>
    <s v="B-BCP - Soles"/>
    <n v="1055752"/>
    <m/>
    <d v="1899-12-30T00:00:00"/>
    <s v=""/>
    <n v="0"/>
    <n v="0"/>
    <m/>
    <m/>
    <m/>
    <m/>
    <m/>
    <m/>
    <m/>
    <m/>
    <d v="1899-12-30T00:00:00"/>
    <n v="0"/>
    <n v="0"/>
    <d v="1899-12-30T00:00:00"/>
    <s v=""/>
    <n v="0"/>
    <n v="0"/>
    <n v="0"/>
    <m/>
    <m/>
    <m/>
    <m/>
    <n v="332"/>
    <s v="PENDIENTE"/>
    <s v="OK"/>
  </r>
  <r>
    <n v="50"/>
    <x v="9"/>
    <d v="2025-07-10T00:00:00"/>
    <s v="Jhonny García"/>
    <x v="0"/>
    <x v="2"/>
    <x v="3"/>
    <s v="P0315001"/>
    <s v="-"/>
    <s v="-"/>
    <s v="-"/>
    <s v="(01) gaseosa y pan_x000a_Agradecimiento por apoyo (operarios)_x000a_Aprob. Gleen Ponce"/>
    <m/>
    <x v="0"/>
    <x v="3"/>
    <s v="Gastos operativos"/>
    <s v="Operativo"/>
    <s v="Sachaca"/>
    <s v="Arequipa"/>
    <s v="03116410309622885"/>
    <s v="Boleta de Venta"/>
    <d v="2025-07-10T00:00:00"/>
    <d v="2025-07-10T00:00:00"/>
    <n v="1"/>
    <n v="164"/>
    <n v="10309622885"/>
    <s v="QUISPE GUTIERREZ EUFRACIA"/>
    <s v="PEN"/>
    <m/>
    <n v="15"/>
    <n v="0"/>
    <n v="15"/>
    <s v=""/>
    <n v="15"/>
    <m/>
    <s v="SI"/>
    <s v="Caja Arequipa "/>
    <s v="SI"/>
    <m/>
    <d v="2025-08-12T00:00:00"/>
    <s v="C-Tesoreria"/>
    <s v="001-12572"/>
    <m/>
    <d v="1899-12-30T00:00:00"/>
    <s v=""/>
    <n v="0"/>
    <n v="0"/>
    <m/>
    <m/>
    <m/>
    <m/>
    <m/>
    <m/>
    <m/>
    <m/>
    <d v="1899-12-30T00:00:00"/>
    <n v="0"/>
    <n v="0"/>
    <d v="1899-12-30T00:00:00"/>
    <s v=""/>
    <n v="0"/>
    <n v="0"/>
    <n v="0"/>
    <m/>
    <m/>
    <m/>
    <m/>
    <n v="15"/>
    <s v="PENDIENTE"/>
    <s v="OK"/>
  </r>
  <r>
    <n v="51"/>
    <x v="11"/>
    <d v="2025-07-11T00:00:00"/>
    <s v="Diego Mamani"/>
    <x v="2"/>
    <x v="11"/>
    <x v="22"/>
    <s v="P0201001"/>
    <s v="-"/>
    <s v="OC 250"/>
    <s v="-"/>
    <s v="RR.SS."/>
    <m/>
    <x v="2"/>
    <x v="6"/>
    <s v="Costos de ventas"/>
    <s v="Operativo"/>
    <s v="Sachaca"/>
    <s v="Arequipa"/>
    <s v="01F313661520100055237"/>
    <s v="Factura"/>
    <d v="2025-07-11T00:00:00"/>
    <d v="2025-07-11T00:00:00"/>
    <s v="F313"/>
    <n v="6615"/>
    <n v="20100055237"/>
    <s v="ALICORP SAA"/>
    <s v="PEN"/>
    <n v="0.18"/>
    <n v="572"/>
    <n v="102.96"/>
    <n v="674.96"/>
    <s v=""/>
    <n v="674.96"/>
    <n v="0.15"/>
    <s v="SI"/>
    <s v="Transferencia"/>
    <m/>
    <m/>
    <d v="2025-07-11T00:00:00"/>
    <s v="B-BCP - Soles"/>
    <n v="260829"/>
    <m/>
    <d v="1899-12-30T00:00:00"/>
    <s v=""/>
    <n v="0"/>
    <n v="0"/>
    <m/>
    <m/>
    <m/>
    <m/>
    <m/>
    <m/>
    <m/>
    <m/>
    <d v="1899-12-30T00:00:00"/>
    <n v="0"/>
    <n v="0"/>
    <d v="2025-07-11T00:00:00"/>
    <s v="Adquiriente"/>
    <n v="275601532"/>
    <n v="101"/>
    <n v="101"/>
    <m/>
    <m/>
    <m/>
    <m/>
    <n v="573.96"/>
    <s v="PENDIENTE"/>
    <s v="OK"/>
  </r>
  <r>
    <n v="52"/>
    <x v="11"/>
    <d v="2025-07-11T00:00:00"/>
    <s v="Diego Mamani"/>
    <x v="2"/>
    <x v="11"/>
    <x v="22"/>
    <s v="P0201001"/>
    <s v="-"/>
    <s v="OC 251"/>
    <s v="-"/>
    <s v="RR.SS."/>
    <m/>
    <x v="2"/>
    <x v="6"/>
    <s v="Costos de ventas"/>
    <s v="Operativo"/>
    <s v="Sachaca"/>
    <s v="Arequipa"/>
    <s v="01F313661620100055237"/>
    <s v="Factura"/>
    <d v="2025-07-11T00:00:00"/>
    <d v="2025-07-11T00:00:00"/>
    <s v="F313"/>
    <n v="6616"/>
    <n v="20100055237"/>
    <s v="ALICORP SAA"/>
    <s v="PEN"/>
    <n v="0.18"/>
    <n v="167.4"/>
    <n v="30.132000000000001"/>
    <n v="197.53"/>
    <s v=""/>
    <n v="197.53"/>
    <n v="0.15"/>
    <s v="SI"/>
    <s v="Transferencia"/>
    <m/>
    <m/>
    <d v="2025-07-11T00:00:00"/>
    <s v="B-BCP - Soles"/>
    <n v="259904"/>
    <m/>
    <d v="1899-12-30T00:00:00"/>
    <s v=""/>
    <n v="0"/>
    <n v="0"/>
    <m/>
    <m/>
    <m/>
    <m/>
    <m/>
    <m/>
    <m/>
    <m/>
    <d v="1899-12-30T00:00:00"/>
    <n v="0"/>
    <n v="0"/>
    <d v="2025-07-11T00:00:00"/>
    <s v="Adquiriente"/>
    <n v="275601533"/>
    <n v="30"/>
    <n v="30"/>
    <m/>
    <m/>
    <m/>
    <m/>
    <n v="167.53"/>
    <s v="PENDIENTE"/>
    <s v="OK"/>
  </r>
  <r>
    <n v="53"/>
    <x v="11"/>
    <d v="2025-07-11T00:00:00"/>
    <s v="Diego Mamani"/>
    <x v="2"/>
    <x v="11"/>
    <x v="22"/>
    <s v="P0201001"/>
    <s v="-"/>
    <s v="OC 252"/>
    <s v="-"/>
    <s v="RR.SS."/>
    <m/>
    <x v="2"/>
    <x v="6"/>
    <s v="Costos de ventas"/>
    <s v="Operativo"/>
    <s v="Sachaca"/>
    <s v="Arequipa"/>
    <s v="01F313661720100055237"/>
    <s v="Factura"/>
    <d v="2025-07-11T00:00:00"/>
    <d v="2025-07-11T00:00:00"/>
    <s v="F313"/>
    <n v="6617"/>
    <n v="20100055237"/>
    <s v="ALICORP SAA"/>
    <s v="PEN"/>
    <n v="0.18"/>
    <n v="333"/>
    <n v="59.94"/>
    <n v="392.94"/>
    <s v=""/>
    <n v="392.94"/>
    <n v="0.15"/>
    <s v="SI"/>
    <s v="Transferencia"/>
    <m/>
    <m/>
    <d v="2025-07-11T00:00:00"/>
    <s v="B-BCP - Soles"/>
    <n v="259410"/>
    <m/>
    <d v="1899-12-30T00:00:00"/>
    <s v=""/>
    <n v="0"/>
    <n v="0"/>
    <m/>
    <m/>
    <m/>
    <m/>
    <m/>
    <m/>
    <m/>
    <m/>
    <d v="1899-12-30T00:00:00"/>
    <n v="0"/>
    <n v="0"/>
    <d v="2025-07-11T00:00:00"/>
    <s v="Adquiriente"/>
    <n v="275601534"/>
    <n v="59"/>
    <n v="59"/>
    <m/>
    <m/>
    <m/>
    <m/>
    <n v="333.94"/>
    <s v="PENDIENTE"/>
    <s v="OK"/>
  </r>
  <r>
    <n v="54"/>
    <x v="11"/>
    <d v="2025-07-11T00:00:00"/>
    <s v="Diego Mamani"/>
    <x v="2"/>
    <x v="11"/>
    <x v="22"/>
    <s v="P0201001"/>
    <s v="-"/>
    <s v="OC 253"/>
    <s v="-"/>
    <s v="RR.SS."/>
    <m/>
    <x v="2"/>
    <x v="6"/>
    <s v="Costos de ventas"/>
    <s v="Operativo"/>
    <s v="Sachaca"/>
    <s v="Arequipa"/>
    <s v="01F313661920100055237"/>
    <s v="Factura"/>
    <d v="2025-07-11T00:00:00"/>
    <d v="2025-07-11T00:00:00"/>
    <s v="F313"/>
    <n v="6619"/>
    <n v="20100055237"/>
    <s v="ALICORP SAA"/>
    <s v="PEN"/>
    <n v="0.18"/>
    <n v="9.6"/>
    <n v="1.728"/>
    <n v="11.33"/>
    <s v=""/>
    <n v="11.33"/>
    <n v="0.15"/>
    <s v="SI"/>
    <s v="Transferencia"/>
    <m/>
    <m/>
    <d v="2025-07-11T00:00:00"/>
    <s v="B-BCP - Soles"/>
    <n v="260830"/>
    <m/>
    <d v="1899-12-30T00:00:00"/>
    <s v=""/>
    <n v="0"/>
    <n v="0"/>
    <m/>
    <m/>
    <m/>
    <m/>
    <m/>
    <m/>
    <m/>
    <m/>
    <d v="1899-12-30T00:00:00"/>
    <n v="0"/>
    <n v="0"/>
    <d v="2025-07-11T00:00:00"/>
    <s v="Adquiriente"/>
    <n v="275601535"/>
    <n v="2"/>
    <n v="2"/>
    <m/>
    <m/>
    <m/>
    <m/>
    <n v="9.33"/>
    <s v="PENDIENTE"/>
    <s v="OK"/>
  </r>
  <r>
    <n v="55"/>
    <x v="11"/>
    <d v="2025-07-11T00:00:00"/>
    <s v="Diego Mamani"/>
    <x v="2"/>
    <x v="11"/>
    <x v="22"/>
    <s v="P0201001"/>
    <s v="-"/>
    <s v="OC 254"/>
    <s v="-"/>
    <s v="RR.SS."/>
    <m/>
    <x v="2"/>
    <x v="6"/>
    <s v="Costos de ventas"/>
    <s v="Operativo"/>
    <s v="Sachaca"/>
    <s v="Arequipa"/>
    <s v="01F313662020100055237"/>
    <s v="Factura"/>
    <d v="2025-07-11T00:00:00"/>
    <d v="2025-07-11T00:00:00"/>
    <s v="F313"/>
    <n v="6620"/>
    <n v="20100055237"/>
    <s v="ALICORP SAA"/>
    <s v="PEN"/>
    <n v="0.18"/>
    <n v="430"/>
    <n v="77.399999999999991"/>
    <n v="507.4"/>
    <s v=""/>
    <n v="507.4"/>
    <n v="0.15"/>
    <s v="SI"/>
    <s v="Transferencia"/>
    <m/>
    <m/>
    <d v="2025-07-11T00:00:00"/>
    <s v="B-BCP - Soles"/>
    <n v="260351"/>
    <m/>
    <d v="1899-12-30T00:00:00"/>
    <s v=""/>
    <n v="0"/>
    <n v="0"/>
    <m/>
    <m/>
    <m/>
    <m/>
    <m/>
    <m/>
    <m/>
    <m/>
    <d v="1899-12-30T00:00:00"/>
    <n v="0"/>
    <n v="0"/>
    <d v="2025-07-11T00:00:00"/>
    <s v="Adquiriente"/>
    <n v="275601536"/>
    <n v="76"/>
    <n v="76"/>
    <m/>
    <m/>
    <m/>
    <m/>
    <n v="431.4"/>
    <s v="PENDIENTE"/>
    <s v="OK"/>
  </r>
  <r>
    <n v="56"/>
    <x v="11"/>
    <d v="2025-07-11T00:00:00"/>
    <s v="Diego Mamani"/>
    <x v="2"/>
    <x v="11"/>
    <x v="22"/>
    <s v="P0201001"/>
    <s v="-"/>
    <s v="OC 255"/>
    <s v="-"/>
    <s v="RR.SS."/>
    <m/>
    <x v="2"/>
    <x v="6"/>
    <s v="Costos de ventas"/>
    <s v="Operativo"/>
    <s v="Sachaca"/>
    <s v="Arequipa"/>
    <s v="01F313662120100055237"/>
    <s v="Factura"/>
    <d v="2025-07-11T00:00:00"/>
    <d v="2025-07-11T00:00:00"/>
    <s v="F313"/>
    <n v="6621"/>
    <n v="20100055237"/>
    <s v="ALICORP SAA"/>
    <s v="PEN"/>
    <n v="0.18"/>
    <n v="31.5"/>
    <n v="5.67"/>
    <n v="37.17"/>
    <s v=""/>
    <n v="37.17"/>
    <n v="0.15"/>
    <s v="SI"/>
    <s v="Transferencia"/>
    <m/>
    <m/>
    <d v="2025-07-11T00:00:00"/>
    <s v="B-BCP - Soles"/>
    <n v="258433"/>
    <m/>
    <d v="1899-12-30T00:00:00"/>
    <s v=""/>
    <n v="0"/>
    <n v="0"/>
    <m/>
    <m/>
    <m/>
    <m/>
    <m/>
    <m/>
    <m/>
    <m/>
    <d v="1899-12-30T00:00:00"/>
    <n v="0"/>
    <n v="0"/>
    <d v="2025-07-11T00:00:00"/>
    <s v="Adquiriente"/>
    <n v="275601537"/>
    <n v="6"/>
    <n v="6"/>
    <m/>
    <m/>
    <m/>
    <m/>
    <n v="31.17"/>
    <s v="PENDIENTE"/>
    <s v="OK"/>
  </r>
  <r>
    <n v="57"/>
    <x v="11"/>
    <d v="2025-07-11T00:00:00"/>
    <s v="Diego Mamani"/>
    <x v="2"/>
    <x v="11"/>
    <x v="22"/>
    <s v="P0201001"/>
    <s v="-"/>
    <s v="OC 256"/>
    <s v="-"/>
    <s v="RR.SS."/>
    <m/>
    <x v="2"/>
    <x v="6"/>
    <s v="Costos de ventas"/>
    <s v="Operativo"/>
    <s v="Sachaca"/>
    <s v="Arequipa"/>
    <s v="01F313661820100055237"/>
    <s v="Factura"/>
    <d v="2025-07-11T00:00:00"/>
    <d v="2025-07-11T00:00:00"/>
    <s v="F313"/>
    <n v="6618"/>
    <n v="20100055237"/>
    <s v="ALICORP SAA"/>
    <s v="PEN"/>
    <n v="0.18"/>
    <n v="65"/>
    <n v="11.7"/>
    <n v="76.7"/>
    <s v=""/>
    <n v="76.7"/>
    <n v="0.15"/>
    <s v="SI"/>
    <s v="Transferencia"/>
    <m/>
    <m/>
    <d v="2025-07-11T00:00:00"/>
    <s v="B-BCP - Soles"/>
    <n v="259411"/>
    <m/>
    <d v="1899-12-30T00:00:00"/>
    <s v=""/>
    <n v="0"/>
    <n v="0"/>
    <m/>
    <m/>
    <m/>
    <m/>
    <m/>
    <m/>
    <m/>
    <m/>
    <d v="1899-12-30T00:00:00"/>
    <n v="0"/>
    <n v="0"/>
    <d v="2025-07-11T00:00:00"/>
    <s v="Adquiriente"/>
    <n v="275601538"/>
    <n v="12"/>
    <n v="12"/>
    <m/>
    <m/>
    <m/>
    <m/>
    <n v="64.7"/>
    <s v="PENDIENTE"/>
    <s v="OK"/>
  </r>
  <r>
    <n v="58"/>
    <x v="2"/>
    <d v="2025-07-03T00:00:00"/>
    <s v="Nelson Quispe"/>
    <x v="0"/>
    <x v="0"/>
    <x v="24"/>
    <s v="P0302004"/>
    <s v="-"/>
    <s v="-"/>
    <s v="-"/>
    <s v="Alineamiento de las ruedas delanteras "/>
    <s v="FOTON VBB-840"/>
    <x v="0"/>
    <x v="0"/>
    <s v="Costos de ventas"/>
    <s v="Operativo"/>
    <s v="Sachaca"/>
    <s v="Arequipa"/>
    <s v="01E00140820609286564"/>
    <s v="Factura"/>
    <d v="2025-07-03T00:00:00"/>
    <d v="2025-07-03T00:00:00"/>
    <s v="E001"/>
    <n v="408"/>
    <n v="20609286564"/>
    <s v="NEUMA CENTER AMAZON S.A.C."/>
    <s v="PEN"/>
    <n v="0.18"/>
    <n v="118.64"/>
    <n v="21.3552"/>
    <n v="140"/>
    <s v=""/>
    <n v="140"/>
    <m/>
    <m/>
    <s v="Caja Arequipa "/>
    <m/>
    <m/>
    <s v=""/>
    <s v=""/>
    <s v=""/>
    <m/>
    <s v=""/>
    <s v=""/>
    <s v=""/>
    <n v="0"/>
    <m/>
    <m/>
    <m/>
    <m/>
    <m/>
    <m/>
    <m/>
    <m/>
    <s v=""/>
    <s v=""/>
    <n v="0"/>
    <s v=""/>
    <s v=""/>
    <s v=""/>
    <n v="0"/>
    <n v="0"/>
    <m/>
    <m/>
    <m/>
    <m/>
    <n v="140"/>
    <s v="PENDIENTE"/>
    <s v="OK"/>
  </r>
  <r>
    <n v="59"/>
    <x v="0"/>
    <d v="2025-07-07T00:00:00"/>
    <s v="Nelson Quispe"/>
    <x v="0"/>
    <x v="0"/>
    <x v="25"/>
    <s v="P0302003"/>
    <s v="-"/>
    <s v="-"/>
    <s v="-"/>
    <s v="Resorte Isuzu  (04)"/>
    <s v="FOTON BKK-849"/>
    <x v="0"/>
    <x v="0"/>
    <s v="Costos de ventas"/>
    <s v="Operativo"/>
    <s v="Sachaca"/>
    <s v="Arequipa"/>
    <s v="01F0011694120609629739"/>
    <s v="Factura"/>
    <d v="2025-07-07T00:00:00"/>
    <d v="2025-07-07T00:00:00"/>
    <s v="F001"/>
    <n v="16941"/>
    <n v="20609629739"/>
    <s v="CIFREN E.I.R.L."/>
    <s v="PEN"/>
    <n v="0.18"/>
    <n v="33.9"/>
    <n v="6.1019999999999994"/>
    <n v="40"/>
    <s v=""/>
    <n v="40"/>
    <m/>
    <m/>
    <s v="Caja Arequipa "/>
    <m/>
    <m/>
    <s v=""/>
    <s v=""/>
    <s v=""/>
    <m/>
    <s v=""/>
    <s v=""/>
    <s v=""/>
    <n v="0"/>
    <m/>
    <m/>
    <m/>
    <m/>
    <m/>
    <m/>
    <m/>
    <m/>
    <s v=""/>
    <s v=""/>
    <n v="0"/>
    <s v=""/>
    <s v=""/>
    <s v=""/>
    <n v="0"/>
    <n v="0"/>
    <m/>
    <m/>
    <m/>
    <m/>
    <n v="40"/>
    <s v="PENDIENTE"/>
    <s v="OK"/>
  </r>
  <r>
    <n v="60"/>
    <x v="0"/>
    <d v="2025-07-07T00:00:00"/>
    <s v="Nelson Quispe"/>
    <x v="0"/>
    <x v="0"/>
    <x v="25"/>
    <s v="P0302003"/>
    <s v="-"/>
    <s v="-"/>
    <s v="-"/>
    <s v="Rodaje (02) "/>
    <s v="FOTON BKK-849"/>
    <x v="0"/>
    <x v="0"/>
    <s v="Costos de ventas"/>
    <s v="Operativo"/>
    <s v="Sachaca"/>
    <s v="Arequipa"/>
    <s v="01FE011118020498619232"/>
    <s v="Factura"/>
    <d v="2025-07-07T00:00:00"/>
    <d v="2025-07-07T00:00:00"/>
    <s v="FE01"/>
    <n v="11180"/>
    <n v="20498619232"/>
    <s v="JOSE MARCELO REPRESENTACIONES E.I.R.L."/>
    <s v="PEN"/>
    <n v="0.18"/>
    <n v="101.69"/>
    <n v="18.304199999999998"/>
    <n v="119.99"/>
    <s v=""/>
    <n v="119.99"/>
    <m/>
    <m/>
    <s v="Caja Arequipa "/>
    <m/>
    <m/>
    <s v=""/>
    <s v=""/>
    <s v=""/>
    <m/>
    <s v=""/>
    <s v=""/>
    <s v=""/>
    <n v="0"/>
    <m/>
    <m/>
    <m/>
    <m/>
    <m/>
    <m/>
    <m/>
    <m/>
    <s v=""/>
    <s v=""/>
    <n v="0"/>
    <s v=""/>
    <s v=""/>
    <s v=""/>
    <n v="0"/>
    <n v="0"/>
    <m/>
    <m/>
    <m/>
    <m/>
    <n v="119.99"/>
    <s v="PENDIENTE"/>
    <s v="OK"/>
  </r>
  <r>
    <n v="61"/>
    <x v="0"/>
    <d v="2025-07-07T00:00:00"/>
    <s v="Nelson Quispe"/>
    <x v="0"/>
    <x v="0"/>
    <x v="25"/>
    <s v="P0302003"/>
    <s v="-"/>
    <s v="-"/>
    <s v="-"/>
    <s v="Rodaje (02)_x000a_Reten (02)_x000a_Grasa (02) "/>
    <s v="FOTON BKK-849"/>
    <x v="0"/>
    <x v="0"/>
    <s v="Costos de ventas"/>
    <s v="Operativo"/>
    <s v="Sachaca"/>
    <s v="Arequipa"/>
    <s v="01E0011272610294003881"/>
    <s v="Factura"/>
    <d v="2025-07-07T00:00:00"/>
    <d v="2025-07-07T00:00:00"/>
    <s v="E001"/>
    <n v="12726"/>
    <n v="10294003881"/>
    <s v="VALENCIA GUTIERREZ ZOILA VIRGINIA"/>
    <s v="PEN"/>
    <n v="0.18"/>
    <n v="191.53"/>
    <n v="34.4754"/>
    <n v="226.01"/>
    <s v=""/>
    <n v="226.01"/>
    <m/>
    <m/>
    <s v="Caja Arequipa "/>
    <m/>
    <m/>
    <s v=""/>
    <s v=""/>
    <s v=""/>
    <m/>
    <s v=""/>
    <s v=""/>
    <s v=""/>
    <n v="0"/>
    <m/>
    <m/>
    <m/>
    <m/>
    <m/>
    <m/>
    <m/>
    <m/>
    <s v=""/>
    <s v=""/>
    <n v="0"/>
    <s v=""/>
    <s v=""/>
    <s v=""/>
    <n v="0"/>
    <n v="0"/>
    <m/>
    <m/>
    <m/>
    <m/>
    <n v="226.01"/>
    <s v="PENDIENTE"/>
    <s v="OK"/>
  </r>
  <r>
    <n v="62"/>
    <x v="0"/>
    <d v="2025-07-07T00:00:00"/>
    <s v="Junior Ccama"/>
    <x v="0"/>
    <x v="6"/>
    <x v="10"/>
    <s v="P0303002"/>
    <s v="-"/>
    <s v="-"/>
    <s v="-"/>
    <s v="uchumayo-compra (alambron)-molycop (la joya)"/>
    <s v="FOTON BKL-739"/>
    <x v="2"/>
    <x v="0"/>
    <s v="Costos de ventas"/>
    <s v="Operativo"/>
    <s v="Sachaca"/>
    <s v="Arequipa"/>
    <s v="01F213179835320517252558"/>
    <s v="Factura"/>
    <d v="2025-07-07T00:00:00"/>
    <d v="2025-07-07T00:00:00"/>
    <s v="F213"/>
    <n v="1798353"/>
    <n v="20517252558"/>
    <s v="COVISUR S.A."/>
    <s v="PEN"/>
    <n v="0.18"/>
    <n v="6.78"/>
    <n v="1.2203999999999999"/>
    <n v="8"/>
    <s v=""/>
    <n v="8"/>
    <m/>
    <s v="SI"/>
    <s v="Caja Operativa"/>
    <s v="SI"/>
    <s v="SI"/>
    <d v="2025-07-07T00:00:00"/>
    <s v="C_Ope_002"/>
    <n v="24856"/>
    <m/>
    <d v="1899-12-30T00:00:00"/>
    <s v=""/>
    <n v="0"/>
    <n v="0"/>
    <m/>
    <m/>
    <m/>
    <m/>
    <m/>
    <m/>
    <m/>
    <m/>
    <d v="1899-12-30T00:00:00"/>
    <n v="0"/>
    <n v="0"/>
    <d v="1899-12-30T00:00:00"/>
    <s v=""/>
    <n v="0"/>
    <n v="0"/>
    <n v="0"/>
    <m/>
    <m/>
    <m/>
    <m/>
    <n v="8"/>
    <s v="PENDIENTE"/>
    <s v="OK"/>
  </r>
  <r>
    <n v="63"/>
    <x v="0"/>
    <d v="2025-07-07T00:00:00"/>
    <s v="Junior Ccama"/>
    <x v="0"/>
    <x v="6"/>
    <x v="10"/>
    <s v="P0303002"/>
    <s v="-"/>
    <s v="-"/>
    <s v="-"/>
    <s v="uchumayo-compra (alambron)-molycop (la joya)"/>
    <s v="FOTON BKL-739"/>
    <x v="2"/>
    <x v="0"/>
    <s v="Costos de ventas"/>
    <s v="Operativo"/>
    <s v="Sachaca"/>
    <s v="Arequipa"/>
    <s v="01F212177832920517252558"/>
    <s v="Factura"/>
    <d v="2025-07-07T00:00:00"/>
    <d v="2025-07-07T00:00:00"/>
    <s v="F212"/>
    <n v="1778329"/>
    <n v="20517252558"/>
    <s v="COVISUR S.A."/>
    <s v="PEN"/>
    <n v="0.18"/>
    <n v="6.78"/>
    <n v="1.2203999999999999"/>
    <n v="8"/>
    <s v=""/>
    <n v="8"/>
    <m/>
    <s v="SI"/>
    <s v="Caja Operativa"/>
    <s v="SI"/>
    <s v="SI"/>
    <d v="2025-07-07T00:00:00"/>
    <s v="C_Ope_002"/>
    <n v="24857"/>
    <m/>
    <d v="1899-12-30T00:00:00"/>
    <s v=""/>
    <n v="0"/>
    <n v="0"/>
    <m/>
    <m/>
    <m/>
    <m/>
    <m/>
    <m/>
    <m/>
    <m/>
    <d v="1899-12-30T00:00:00"/>
    <n v="0"/>
    <n v="0"/>
    <d v="1899-12-30T00:00:00"/>
    <s v=""/>
    <n v="0"/>
    <n v="0"/>
    <n v="0"/>
    <m/>
    <m/>
    <m/>
    <m/>
    <n v="8"/>
    <s v="PENDIENTE"/>
    <s v="OK"/>
  </r>
  <r>
    <n v="64"/>
    <x v="1"/>
    <d v="2025-07-08T00:00:00"/>
    <s v="Junior Ccama"/>
    <x v="0"/>
    <x v="6"/>
    <x v="10"/>
    <s v="P0303002"/>
    <s v="-"/>
    <s v="-"/>
    <s v="-"/>
    <s v="uchumayo-disposicion(res, no aprovechables)-Innova ambiental"/>
    <s v="FOTON BKL-739"/>
    <x v="1"/>
    <x v="0"/>
    <s v="Costos de ventas"/>
    <s v="Operativo"/>
    <s v="Sachaca"/>
    <s v="Arequipa"/>
    <s v="01F214210566620517252558"/>
    <s v="Factura"/>
    <d v="2025-07-08T00:00:00"/>
    <d v="2025-07-08T00:00:00"/>
    <s v="F214"/>
    <n v="2105666"/>
    <n v="20517252558"/>
    <s v="COVISUR S.A."/>
    <s v="PEN"/>
    <n v="0.18"/>
    <n v="6.78"/>
    <n v="1.2203999999999999"/>
    <n v="8"/>
    <s v=""/>
    <n v="8"/>
    <m/>
    <s v="SI"/>
    <s v="Caja Operativa"/>
    <s v="SI"/>
    <s v="SI"/>
    <d v="2025-07-08T00:00:00"/>
    <s v="C_Ope_002"/>
    <n v="24858"/>
    <m/>
    <d v="1899-12-30T00:00:00"/>
    <s v=""/>
    <n v="0"/>
    <n v="0"/>
    <m/>
    <m/>
    <m/>
    <m/>
    <m/>
    <m/>
    <m/>
    <m/>
    <d v="1899-12-30T00:00:00"/>
    <n v="0"/>
    <n v="0"/>
    <d v="1899-12-30T00:00:00"/>
    <s v=""/>
    <n v="0"/>
    <n v="0"/>
    <n v="0"/>
    <m/>
    <m/>
    <m/>
    <m/>
    <n v="8"/>
    <s v="PENDIENTE"/>
    <s v="OK"/>
  </r>
  <r>
    <n v="65"/>
    <x v="1"/>
    <d v="2025-07-08T00:00:00"/>
    <s v="Junior Ccama"/>
    <x v="0"/>
    <x v="6"/>
    <x v="10"/>
    <s v="P0303002"/>
    <s v="-"/>
    <s v="-"/>
    <s v="-"/>
    <s v="uchumayo-disposicion(-R, no aprovechables)-Innova ambiental"/>
    <s v="FOTON BKL-739"/>
    <x v="1"/>
    <x v="0"/>
    <s v="Costos de ventas"/>
    <s v="Operativo"/>
    <s v="Sachaca"/>
    <s v="Arequipa"/>
    <s v="01F212177925120517252558"/>
    <s v="Factura"/>
    <d v="2025-07-08T00:00:00"/>
    <d v="2025-07-08T00:00:00"/>
    <s v="F212"/>
    <n v="1779251"/>
    <n v="20517252558"/>
    <s v="COVISUR S.A."/>
    <s v="PEN"/>
    <n v="0.18"/>
    <n v="6.78"/>
    <n v="1.2203999999999999"/>
    <n v="8"/>
    <s v=""/>
    <n v="8"/>
    <m/>
    <s v="SI"/>
    <s v="Caja Operativa"/>
    <s v="SI"/>
    <s v="SI"/>
    <d v="2025-07-08T00:00:00"/>
    <s v="C_Ope_002"/>
    <n v="24859"/>
    <m/>
    <d v="1899-12-30T00:00:00"/>
    <s v=""/>
    <n v="0"/>
    <n v="0"/>
    <m/>
    <m/>
    <m/>
    <m/>
    <m/>
    <m/>
    <m/>
    <m/>
    <d v="1899-12-30T00:00:00"/>
    <n v="0"/>
    <n v="0"/>
    <d v="1899-12-30T00:00:00"/>
    <s v=""/>
    <n v="0"/>
    <n v="0"/>
    <n v="0"/>
    <m/>
    <m/>
    <m/>
    <m/>
    <n v="8"/>
    <s v="PENDIENTE"/>
    <s v="OK"/>
  </r>
  <r>
    <n v="66"/>
    <x v="7"/>
    <d v="2025-07-09T00:00:00"/>
    <s v="Junior Ccama"/>
    <x v="0"/>
    <x v="6"/>
    <x v="10"/>
    <s v="P0303002"/>
    <s v="-"/>
    <s v="-"/>
    <s v="-"/>
    <s v="uchumayo-compra (alambron)-molycop (la joya)"/>
    <s v="FOTON BKL-739"/>
    <x v="2"/>
    <x v="0"/>
    <s v="Costos de ventas"/>
    <s v="Operativo"/>
    <s v="Sachaca"/>
    <s v="Arequipa"/>
    <s v="01F214210648320517252558"/>
    <s v="Factura"/>
    <d v="2025-07-09T00:00:00"/>
    <d v="2025-07-09T00:00:00"/>
    <s v="F214"/>
    <n v="2106483"/>
    <n v="20517252558"/>
    <s v="COVISUR S.A."/>
    <s v="PEN"/>
    <n v="0.18"/>
    <n v="6.78"/>
    <n v="1.2203999999999999"/>
    <n v="8"/>
    <s v=""/>
    <n v="8"/>
    <m/>
    <s v="SI"/>
    <s v="Caja Operativa"/>
    <s v="SI"/>
    <s v="SI"/>
    <d v="2025-07-09T00:00:00"/>
    <s v="C_Ope_002"/>
    <n v="24860"/>
    <m/>
    <d v="1899-12-30T00:00:00"/>
    <s v=""/>
    <n v="0"/>
    <n v="0"/>
    <m/>
    <m/>
    <m/>
    <m/>
    <m/>
    <m/>
    <m/>
    <m/>
    <d v="1899-12-30T00:00:00"/>
    <n v="0"/>
    <n v="0"/>
    <d v="1899-12-30T00:00:00"/>
    <s v=""/>
    <n v="0"/>
    <n v="0"/>
    <n v="0"/>
    <m/>
    <m/>
    <m/>
    <m/>
    <n v="8"/>
    <s v="PENDIENTE"/>
    <s v="OK"/>
  </r>
  <r>
    <n v="67"/>
    <x v="7"/>
    <d v="2025-07-09T00:00:00"/>
    <s v="Junior Ccama"/>
    <x v="0"/>
    <x v="6"/>
    <x v="10"/>
    <s v="P0303002"/>
    <s v="-"/>
    <s v="-"/>
    <s v="-"/>
    <s v="uchumayo-disposicion(-R, no aprovechables)-Innova ambiental"/>
    <s v="FOTON BKL-739"/>
    <x v="1"/>
    <x v="0"/>
    <s v="Costos de ventas"/>
    <s v="Operativo"/>
    <s v="Sachaca"/>
    <s v="Arequipa"/>
    <s v="01F211239294320517252558"/>
    <s v="Factura"/>
    <d v="2025-07-09T00:00:00"/>
    <d v="2025-07-09T00:00:00"/>
    <s v="F211"/>
    <n v="2392943"/>
    <n v="20517252558"/>
    <s v="COVISUR S.A."/>
    <s v="PEN"/>
    <n v="0.18"/>
    <n v="6.78"/>
    <n v="1.2203999999999999"/>
    <n v="8"/>
    <s v=""/>
    <n v="8"/>
    <m/>
    <s v="SI"/>
    <s v="Caja Operativa"/>
    <s v="SI"/>
    <s v="SI"/>
    <d v="2025-07-09T00:00:00"/>
    <s v="C_Ope_002"/>
    <n v="24861"/>
    <m/>
    <d v="1899-12-30T00:00:00"/>
    <s v=""/>
    <n v="0"/>
    <n v="0"/>
    <m/>
    <m/>
    <m/>
    <m/>
    <m/>
    <m/>
    <m/>
    <m/>
    <d v="1899-12-30T00:00:00"/>
    <n v="0"/>
    <n v="0"/>
    <d v="1899-12-30T00:00:00"/>
    <s v=""/>
    <n v="0"/>
    <n v="0"/>
    <n v="0"/>
    <m/>
    <m/>
    <m/>
    <m/>
    <n v="8"/>
    <s v="PENDIENTE"/>
    <s v="OK"/>
  </r>
  <r>
    <n v="68"/>
    <x v="9"/>
    <d v="2025-07-10T00:00:00"/>
    <s v="Junior Ccama"/>
    <x v="0"/>
    <x v="6"/>
    <x v="10"/>
    <s v="P0303002"/>
    <s v="-"/>
    <s v="-"/>
    <s v="-"/>
    <s v="uchumayo-servicio(no aprovechables)-pesquera diamante"/>
    <s v="FOTON VDJ-872"/>
    <x v="1"/>
    <x v="0"/>
    <s v="Costos de ventas"/>
    <s v="Operativo"/>
    <s v="Sachaca"/>
    <s v="Arequipa"/>
    <s v="01F214210733820517252558"/>
    <s v="Factura"/>
    <d v="2025-07-10T00:00:00"/>
    <d v="2025-07-10T00:00:00"/>
    <s v="F214"/>
    <n v="2107338"/>
    <n v="20517252558"/>
    <s v="COVISUR S.A."/>
    <s v="PEN"/>
    <n v="0.18"/>
    <n v="6.78"/>
    <n v="1.2203999999999999"/>
    <n v="8"/>
    <s v=""/>
    <n v="8"/>
    <m/>
    <s v="SI"/>
    <s v="Caja Operativa"/>
    <s v="SI"/>
    <s v="SI"/>
    <d v="2025-07-10T00:00:00"/>
    <s v="C_Ope_002"/>
    <n v="24862"/>
    <m/>
    <d v="1899-12-30T00:00:00"/>
    <s v=""/>
    <n v="0"/>
    <n v="0"/>
    <m/>
    <m/>
    <m/>
    <m/>
    <m/>
    <m/>
    <m/>
    <m/>
    <d v="1899-12-30T00:00:00"/>
    <n v="0"/>
    <n v="0"/>
    <d v="1899-12-30T00:00:00"/>
    <s v=""/>
    <n v="0"/>
    <n v="0"/>
    <n v="0"/>
    <m/>
    <m/>
    <m/>
    <m/>
    <n v="8"/>
    <s v="PENDIENTE"/>
    <s v="OK"/>
  </r>
  <r>
    <n v="69"/>
    <x v="9"/>
    <d v="2025-07-10T00:00:00"/>
    <s v="Junior Ccama"/>
    <x v="0"/>
    <x v="6"/>
    <x v="10"/>
    <s v="P0303002"/>
    <s v="-"/>
    <s v="-"/>
    <s v="-"/>
    <s v="matarani-servicio(no aprovechables)-pesquera diamante"/>
    <s v="FOTON VDJ-872"/>
    <x v="1"/>
    <x v="0"/>
    <s v="Costos de ventas"/>
    <s v="Operativo"/>
    <s v="Sachaca"/>
    <s v="Arequipa"/>
    <s v="01F114108767520517252558"/>
    <s v="Factura"/>
    <d v="2025-07-10T00:00:00"/>
    <d v="2025-07-10T00:00:00"/>
    <s v="F114"/>
    <n v="1087675"/>
    <n v="20517252558"/>
    <s v="COVISUR S.A."/>
    <s v="PEN"/>
    <n v="0.18"/>
    <n v="6.78"/>
    <n v="1.2203999999999999"/>
    <n v="8"/>
    <s v=""/>
    <n v="8"/>
    <m/>
    <s v="SI"/>
    <s v="Caja Operativa"/>
    <s v="SI"/>
    <s v="SI"/>
    <d v="2025-07-10T00:00:00"/>
    <s v="C_Ope_002"/>
    <n v="24863"/>
    <m/>
    <d v="1899-12-30T00:00:00"/>
    <s v=""/>
    <n v="0"/>
    <n v="0"/>
    <m/>
    <m/>
    <m/>
    <m/>
    <m/>
    <m/>
    <m/>
    <m/>
    <d v="1899-12-30T00:00:00"/>
    <n v="0"/>
    <n v="0"/>
    <d v="1899-12-30T00:00:00"/>
    <s v=""/>
    <n v="0"/>
    <n v="0"/>
    <n v="0"/>
    <m/>
    <m/>
    <m/>
    <m/>
    <n v="8"/>
    <s v="PENDIENTE"/>
    <s v="OK"/>
  </r>
  <r>
    <n v="70"/>
    <x v="9"/>
    <d v="2025-07-10T00:00:00"/>
    <s v="Junior Ccama"/>
    <x v="0"/>
    <x v="6"/>
    <x v="10"/>
    <s v="P0303002"/>
    <s v="-"/>
    <s v="-"/>
    <s v="-"/>
    <s v="uchumayo-servicio(no aprovechables)-pesquera diamante"/>
    <s v="FOTON VDJ-872"/>
    <x v="1"/>
    <x v="0"/>
    <s v="Costos de ventas"/>
    <s v="Operativo"/>
    <s v="Sachaca"/>
    <s v="Arequipa"/>
    <s v="01F212178058820517252558"/>
    <s v="Factura"/>
    <d v="2025-07-10T00:00:00"/>
    <d v="2025-07-10T00:00:00"/>
    <s v="F212"/>
    <n v="1780588"/>
    <n v="20517252558"/>
    <s v="COVISUR S.A."/>
    <s v="PEN"/>
    <n v="0.18"/>
    <n v="6.78"/>
    <n v="1.2203999999999999"/>
    <n v="8"/>
    <s v=""/>
    <n v="8"/>
    <m/>
    <s v="SI"/>
    <s v="Caja Operativa"/>
    <s v="SI"/>
    <s v="SI"/>
    <d v="2025-07-10T00:00:00"/>
    <s v="C_Ope_002"/>
    <n v="24864"/>
    <m/>
    <d v="1899-12-30T00:00:00"/>
    <s v=""/>
    <n v="0"/>
    <n v="0"/>
    <m/>
    <m/>
    <m/>
    <m/>
    <m/>
    <m/>
    <m/>
    <m/>
    <d v="1899-12-30T00:00:00"/>
    <n v="0"/>
    <n v="0"/>
    <d v="1899-12-30T00:00:00"/>
    <s v=""/>
    <n v="0"/>
    <n v="0"/>
    <n v="0"/>
    <m/>
    <m/>
    <m/>
    <m/>
    <n v="8"/>
    <s v="PENDIENTE"/>
    <s v="OK"/>
  </r>
  <r>
    <n v="71"/>
    <x v="9"/>
    <d v="2025-07-10T00:00:00"/>
    <s v="Junior Ccama"/>
    <x v="0"/>
    <x v="6"/>
    <x v="10"/>
    <s v="P0303002"/>
    <s v="-"/>
    <s v="-"/>
    <s v="-"/>
    <s v="uchumayo-servicio(no aprovechables)-pesquera diamante"/>
    <s v="FOTON VDJ-872"/>
    <x v="1"/>
    <x v="0"/>
    <s v="Costos de ventas"/>
    <s v="Operativo"/>
    <s v="Sachaca"/>
    <s v="Arequipa"/>
    <s v="01F11199517220517252558"/>
    <s v="Factura"/>
    <d v="2025-07-10T00:00:00"/>
    <d v="2025-07-10T00:00:00"/>
    <s v="F111"/>
    <n v="995172"/>
    <n v="20517252558"/>
    <s v="COVISUR S.A."/>
    <s v="PEN"/>
    <n v="0.18"/>
    <n v="6.78"/>
    <n v="1.2203999999999999"/>
    <n v="8"/>
    <s v=""/>
    <n v="8"/>
    <m/>
    <s v="SI"/>
    <s v="Caja Operativa"/>
    <s v="SI"/>
    <s v="SI"/>
    <d v="2025-07-10T00:00:00"/>
    <s v="C_Ope_002"/>
    <n v="24865"/>
    <m/>
    <d v="1899-12-30T00:00:00"/>
    <s v=""/>
    <n v="0"/>
    <n v="0"/>
    <m/>
    <m/>
    <m/>
    <m/>
    <m/>
    <m/>
    <m/>
    <m/>
    <d v="1899-12-30T00:00:00"/>
    <n v="0"/>
    <n v="0"/>
    <d v="1899-12-30T00:00:00"/>
    <s v=""/>
    <n v="0"/>
    <n v="0"/>
    <n v="0"/>
    <m/>
    <m/>
    <m/>
    <m/>
    <n v="8"/>
    <s v="PENDIENTE"/>
    <s v="OK"/>
  </r>
  <r>
    <n v="72"/>
    <x v="11"/>
    <d v="2025-07-11T00:00:00"/>
    <s v="Junior Ccama"/>
    <x v="0"/>
    <x v="6"/>
    <x v="10"/>
    <s v="P0303002"/>
    <s v="-"/>
    <s v="-"/>
    <s v="-"/>
    <s v="uchumayo-compra (alambron)-molycop (la joya)"/>
    <s v="FOTON BKL-739"/>
    <x v="2"/>
    <x v="0"/>
    <s v="Costos de ventas"/>
    <s v="Operativo"/>
    <s v="Sachaca"/>
    <s v="Arequipa"/>
    <s v="01F213180108920517252558"/>
    <s v="Factura"/>
    <d v="2025-07-11T00:00:00"/>
    <d v="2025-07-11T00:00:00"/>
    <s v="F213"/>
    <n v="1801089"/>
    <n v="20517252558"/>
    <s v="COVISUR S.A."/>
    <s v="PEN"/>
    <n v="0.18"/>
    <n v="6.78"/>
    <n v="1.2203999999999999"/>
    <n v="8"/>
    <s v=""/>
    <n v="8"/>
    <m/>
    <s v="SI"/>
    <s v="Caja Operativa"/>
    <s v="SI"/>
    <s v="SI"/>
    <d v="2025-07-11T00:00:00"/>
    <s v="C_Ope_002"/>
    <n v="24880"/>
    <m/>
    <d v="1899-12-30T00:00:00"/>
    <s v=""/>
    <n v="0"/>
    <n v="0"/>
    <m/>
    <m/>
    <m/>
    <m/>
    <m/>
    <m/>
    <m/>
    <m/>
    <d v="1899-12-30T00:00:00"/>
    <n v="0"/>
    <n v="0"/>
    <d v="1899-12-30T00:00:00"/>
    <s v=""/>
    <n v="0"/>
    <n v="0"/>
    <n v="0"/>
    <m/>
    <m/>
    <m/>
    <m/>
    <n v="8"/>
    <s v="PENDIENTE"/>
    <s v="OK"/>
  </r>
  <r>
    <n v="73"/>
    <x v="12"/>
    <d v="2025-07-14T00:00:00"/>
    <s v="Karol Pari "/>
    <x v="1"/>
    <x v="1"/>
    <x v="1"/>
    <s v="P0601020"/>
    <s v="RQ.GH.209"/>
    <s v="-"/>
    <s v="-"/>
    <s v="Examen Periodico - Gregory Rayle Cruz Quispe "/>
    <m/>
    <x v="0"/>
    <x v="1"/>
    <s v="Costos de ventas"/>
    <s v="Operativo"/>
    <s v="Sachaca"/>
    <s v="Arequipa"/>
    <s v="01F2001616320517035964"/>
    <s v="Factura"/>
    <d v="2025-07-11T00:00:00"/>
    <d v="2025-08-10T00:00:00"/>
    <s v="F200"/>
    <n v="16163"/>
    <n v="20517035964"/>
    <s v="SIGSO CONSULTORES LABORALES S.A.C."/>
    <s v="PEN"/>
    <n v="0.18"/>
    <n v="89"/>
    <n v="16.02"/>
    <n v="105.02"/>
    <s v=""/>
    <n v="105.02"/>
    <m/>
    <s v="SI"/>
    <s v="Transferencia"/>
    <s v="SI"/>
    <s v="SI"/>
    <d v="2025-08-08T00:00:00"/>
    <s v="B-Interbank"/>
    <n v="559474"/>
    <m/>
    <d v="1899-12-30T00:00:00"/>
    <s v=""/>
    <n v="0"/>
    <n v="0"/>
    <m/>
    <m/>
    <m/>
    <m/>
    <m/>
    <m/>
    <m/>
    <m/>
    <d v="1899-12-30T00:00:00"/>
    <n v="0"/>
    <n v="0"/>
    <d v="1899-12-30T00:00:00"/>
    <s v=""/>
    <n v="0"/>
    <n v="0"/>
    <n v="0"/>
    <m/>
    <m/>
    <m/>
    <m/>
    <n v="105.02"/>
    <s v="PENDIENTE"/>
    <s v="OK"/>
  </r>
  <r>
    <n v="74"/>
    <x v="5"/>
    <d v="2025-07-01T00:00:00"/>
    <s v="Jhonny García"/>
    <x v="4"/>
    <x v="0"/>
    <x v="8"/>
    <s v="P0505003"/>
    <s v="RQ.LOG.334"/>
    <m/>
    <m/>
    <s v="Gabinete metálico SSOMA _x000a_(01) gabinete metálico_x000a_(01) power rack 6 tomas _x000a_(01) bandeja metálica para dvr_x000a_(01) implementación de gabinete rack 6ru"/>
    <m/>
    <x v="0"/>
    <x v="0"/>
    <s v="Costos de ventas"/>
    <s v="Operativo"/>
    <s v="Sachaca"/>
    <s v="Arequipa"/>
    <s v="01E001145810450776578"/>
    <s v="Factura"/>
    <d v="2025-07-01T00:00:00"/>
    <d v="2025-07-01T00:00:00"/>
    <s v="E001"/>
    <n v="1458"/>
    <n v="10450776578"/>
    <s v="ROQUE BORDIJUELA GROVER"/>
    <s v="PEN"/>
    <n v="0.18"/>
    <n v="572.03"/>
    <n v="102.96539999999999"/>
    <n v="675"/>
    <s v=""/>
    <n v="675"/>
    <m/>
    <s v="SI"/>
    <s v="Transferencia"/>
    <s v="SI"/>
    <s v="SI"/>
    <d v="2025-07-14T00:00:00"/>
    <s v="B-BCP - Soles"/>
    <n v="1228675"/>
    <m/>
    <d v="1899-12-30T00:00:00"/>
    <s v=""/>
    <n v="0"/>
    <n v="0"/>
    <m/>
    <m/>
    <m/>
    <m/>
    <m/>
    <m/>
    <m/>
    <m/>
    <d v="1899-12-30T00:00:00"/>
    <n v="0"/>
    <n v="0"/>
    <d v="1899-12-30T00:00:00"/>
    <s v=""/>
    <n v="0"/>
    <n v="0"/>
    <n v="0"/>
    <m/>
    <m/>
    <m/>
    <m/>
    <n v="675"/>
    <s v="PENDIENTE"/>
    <s v="OK"/>
  </r>
  <r>
    <n v="75"/>
    <x v="5"/>
    <d v="2025-07-01T00:00:00"/>
    <s v="Juan Tarifa"/>
    <x v="0"/>
    <x v="6"/>
    <x v="10"/>
    <s v="P0303002"/>
    <s v="-"/>
    <s v="-"/>
    <s v="-"/>
    <s v="Uchumayo - disposición (res. no aprovechables) - Innova y venta (res. aprovechables) - horno de km-48"/>
    <s v="FOTON BKK-849"/>
    <x v="1"/>
    <x v="0"/>
    <s v="Costos de ventas"/>
    <s v="Operativo"/>
    <s v="Sachaca"/>
    <s v="Arequipa"/>
    <s v="01F213179417720517252558"/>
    <s v="Factura"/>
    <d v="2025-07-01T00:00:00"/>
    <d v="2025-07-01T00:00:00"/>
    <s v="F213"/>
    <n v="1794177"/>
    <n v="20517252558"/>
    <s v="COVISUR S.A."/>
    <s v="PEN"/>
    <n v="0.18"/>
    <n v="6.78"/>
    <n v="1.2203999999999999"/>
    <n v="8"/>
    <s v=""/>
    <n v="8"/>
    <m/>
    <s v="SI"/>
    <s v="Caja Operativa"/>
    <s v="SI"/>
    <s v="SI"/>
    <d v="2025-07-01T00:00:00"/>
    <s v="C_Ope_005"/>
    <n v="24770"/>
    <m/>
    <d v="1899-12-30T00:00:00"/>
    <s v=""/>
    <n v="0"/>
    <n v="0"/>
    <m/>
    <m/>
    <m/>
    <m/>
    <m/>
    <m/>
    <m/>
    <m/>
    <d v="1899-12-30T00:00:00"/>
    <n v="0"/>
    <n v="0"/>
    <d v="1899-12-30T00:00:00"/>
    <s v=""/>
    <n v="0"/>
    <n v="0"/>
    <n v="0"/>
    <m/>
    <m/>
    <m/>
    <m/>
    <n v="8"/>
    <s v="PENDIENTE"/>
    <s v="OK"/>
  </r>
  <r>
    <n v="76"/>
    <x v="5"/>
    <d v="2025-07-01T00:00:00"/>
    <s v="Juan Tarifa"/>
    <x v="0"/>
    <x v="6"/>
    <x v="10"/>
    <s v="P0303002"/>
    <s v="-"/>
    <s v="-"/>
    <s v="-"/>
    <s v="Uchumayo - disposición (res. no aprovechables) - Innova y venta (res. aprovechables) - horno de km-48"/>
    <s v="FOTON BKK-849"/>
    <x v="1"/>
    <x v="0"/>
    <s v="Costos de ventas"/>
    <s v="Operativo"/>
    <s v="Sachaca"/>
    <s v="Arequipa"/>
    <s v="01F211238577820517252558"/>
    <s v="Factura"/>
    <d v="2025-07-01T00:00:00"/>
    <d v="2025-07-01T00:00:00"/>
    <s v="F211"/>
    <n v="2385778"/>
    <n v="20517252558"/>
    <s v="COVISUR S.A."/>
    <s v="PEN"/>
    <n v="0.18"/>
    <n v="6.78"/>
    <n v="1.2203999999999999"/>
    <n v="8"/>
    <s v=""/>
    <n v="8"/>
    <m/>
    <s v="SI"/>
    <s v="Caja Operativa"/>
    <s v="SI"/>
    <s v="SI"/>
    <d v="2025-07-01T00:00:00"/>
    <s v="C_Ope_005"/>
    <n v="24771"/>
    <m/>
    <d v="1899-12-30T00:00:00"/>
    <s v=""/>
    <n v="0"/>
    <n v="0"/>
    <m/>
    <m/>
    <m/>
    <m/>
    <m/>
    <m/>
    <m/>
    <m/>
    <d v="1899-12-30T00:00:00"/>
    <n v="0"/>
    <n v="0"/>
    <d v="1899-12-30T00:00:00"/>
    <s v=""/>
    <n v="0"/>
    <n v="0"/>
    <n v="0"/>
    <m/>
    <m/>
    <m/>
    <m/>
    <n v="8"/>
    <s v="PENDIENTE"/>
    <s v="OK"/>
  </r>
  <r>
    <n v="77"/>
    <x v="5"/>
    <d v="2025-07-01T00:00:00"/>
    <s v="Juan Tarifa"/>
    <x v="0"/>
    <x v="6"/>
    <x v="11"/>
    <s v="P0303001"/>
    <s v="-"/>
    <s v="-"/>
    <s v="-"/>
    <s v="el Edén - venta de leña - horno de km-48"/>
    <s v="FOTON BKK-849"/>
    <x v="2"/>
    <x v="0"/>
    <s v="Costos de ventas"/>
    <s v="Operativo"/>
    <s v="Sachaca"/>
    <s v="Arequipa"/>
    <s v="01FE021685020259858934"/>
    <s v="Factura"/>
    <d v="2025-07-01T00:00:00"/>
    <d v="2025-07-01T00:00:00"/>
    <s v="FE02"/>
    <n v="16850"/>
    <n v="20259858934"/>
    <s v="COMERCIALIZACION Y SERVICIOS EL EDEN S.A.C."/>
    <s v="PEN"/>
    <n v="0.18"/>
    <n v="16.95"/>
    <n v="3.0509999999999997"/>
    <n v="20"/>
    <s v=""/>
    <n v="20"/>
    <m/>
    <s v="SI"/>
    <s v="Caja Operativa"/>
    <s v="SI"/>
    <s v="SI"/>
    <d v="2025-07-01T00:00:00"/>
    <s v="C_Ope_005"/>
    <n v="24772"/>
    <m/>
    <d v="1899-12-30T00:00:00"/>
    <s v=""/>
    <n v="0"/>
    <n v="0"/>
    <m/>
    <m/>
    <m/>
    <m/>
    <m/>
    <m/>
    <m/>
    <m/>
    <d v="1899-12-30T00:00:00"/>
    <n v="0"/>
    <n v="0"/>
    <d v="1899-12-30T00:00:00"/>
    <s v=""/>
    <n v="0"/>
    <n v="0"/>
    <n v="0"/>
    <m/>
    <m/>
    <m/>
    <m/>
    <n v="20"/>
    <s v="PENDIENTE"/>
    <s v="OK"/>
  </r>
  <r>
    <n v="78"/>
    <x v="6"/>
    <d v="2025-07-02T00:00:00"/>
    <s v="Juan Tarifa"/>
    <x v="0"/>
    <x v="6"/>
    <x v="10"/>
    <s v="P0303002"/>
    <s v="-"/>
    <s v="-"/>
    <s v="-"/>
    <s v="Uchumayo - compra (aluminio) - granjas del sur"/>
    <s v="FOTON BKK-849"/>
    <x v="2"/>
    <x v="0"/>
    <s v="Costos de ventas"/>
    <s v="Operativo"/>
    <s v="Sachaca"/>
    <s v="Arequipa"/>
    <s v="01F213179485820517252558"/>
    <s v="Factura"/>
    <d v="2025-07-02T00:00:00"/>
    <d v="2025-07-02T00:00:00"/>
    <s v="F213"/>
    <n v="1794858"/>
    <n v="20517252558"/>
    <s v="COVISUR S.A."/>
    <s v="PEN"/>
    <n v="0.18"/>
    <n v="6.78"/>
    <n v="1.2203999999999999"/>
    <n v="8"/>
    <s v=""/>
    <n v="8"/>
    <m/>
    <s v="SI"/>
    <s v="Caja Operativa"/>
    <s v="SI"/>
    <s v="SI"/>
    <d v="2025-07-02T00:00:00"/>
    <s v="C_Ope_005"/>
    <n v="24783"/>
    <m/>
    <d v="1899-12-30T00:00:00"/>
    <s v=""/>
    <n v="0"/>
    <n v="0"/>
    <m/>
    <m/>
    <m/>
    <m/>
    <m/>
    <m/>
    <m/>
    <m/>
    <d v="1899-12-30T00:00:00"/>
    <n v="0"/>
    <n v="0"/>
    <d v="1899-12-30T00:00:00"/>
    <s v=""/>
    <n v="0"/>
    <n v="0"/>
    <n v="0"/>
    <m/>
    <m/>
    <m/>
    <m/>
    <n v="8"/>
    <s v="PENDIENTE"/>
    <s v="OK"/>
  </r>
  <r>
    <n v="79"/>
    <x v="6"/>
    <d v="2025-07-02T00:00:00"/>
    <s v="Juan Tarifa"/>
    <x v="0"/>
    <x v="6"/>
    <x v="10"/>
    <s v="P0303002"/>
    <s v="-"/>
    <s v="-"/>
    <s v="-"/>
    <s v="Uchumayo - compra (aluminio) - granjas del sur"/>
    <s v="FOTON BKK-849"/>
    <x v="2"/>
    <x v="0"/>
    <s v="Costos de ventas"/>
    <s v="Operativo"/>
    <s v="Sachaca"/>
    <s v="Arequipa"/>
    <s v="01F212177490820517252558"/>
    <s v="Factura"/>
    <d v="2025-07-02T00:00:00"/>
    <d v="2025-07-02T00:00:00"/>
    <s v="F212"/>
    <n v="1774908"/>
    <n v="20517252558"/>
    <s v="COVISUR S.A."/>
    <s v="PEN"/>
    <n v="0.18"/>
    <n v="6.78"/>
    <n v="1.2203999999999999"/>
    <n v="8"/>
    <s v=""/>
    <n v="8"/>
    <m/>
    <s v="SI"/>
    <s v="Caja Operativa"/>
    <s v="SI"/>
    <s v="SI"/>
    <d v="2025-07-02T00:00:00"/>
    <s v="C_Ope_005"/>
    <n v="24784"/>
    <m/>
    <d v="1899-12-30T00:00:00"/>
    <s v=""/>
    <n v="0"/>
    <n v="0"/>
    <m/>
    <m/>
    <m/>
    <m/>
    <m/>
    <m/>
    <m/>
    <m/>
    <d v="1899-12-30T00:00:00"/>
    <n v="0"/>
    <n v="0"/>
    <d v="1899-12-30T00:00:00"/>
    <s v=""/>
    <n v="0"/>
    <n v="0"/>
    <n v="0"/>
    <m/>
    <m/>
    <m/>
    <m/>
    <n v="8"/>
    <s v="PENDIENTE"/>
    <s v="OK"/>
  </r>
  <r>
    <n v="80"/>
    <x v="2"/>
    <d v="2025-07-03T00:00:00"/>
    <s v="Juan Tarifa"/>
    <x v="0"/>
    <x v="6"/>
    <x v="11"/>
    <s v="P0303001"/>
    <s v="-"/>
    <s v="-"/>
    <s v="-"/>
    <s v="las Lomas - compra (res. cartón y plástico) - Lonccos y Ccalas"/>
    <s v="FOTON BKK-849"/>
    <x v="2"/>
    <x v="0"/>
    <s v="Costos de ventas"/>
    <s v="Operativo"/>
    <s v="Sachaca"/>
    <s v="Arequipa"/>
    <s v="01FT01160920612112500"/>
    <s v="Factura"/>
    <d v="2025-07-03T00:00:00"/>
    <d v="2025-07-03T00:00:00"/>
    <s v="FT01"/>
    <n v="1609"/>
    <n v="20612112500"/>
    <s v="RECICLADORA LAS LOMAS E.I.R.L."/>
    <s v="PEN"/>
    <n v="0.18"/>
    <n v="16.95"/>
    <n v="3.0509999999999997"/>
    <n v="20"/>
    <s v=""/>
    <n v="20"/>
    <m/>
    <s v="SI"/>
    <s v="Caja Operativa"/>
    <s v="SI"/>
    <s v="SI"/>
    <d v="2025-07-03T00:00:00"/>
    <s v="C_Ope_005"/>
    <n v="24787"/>
    <m/>
    <d v="1899-12-30T00:00:00"/>
    <s v=""/>
    <n v="0"/>
    <n v="0"/>
    <m/>
    <m/>
    <m/>
    <m/>
    <m/>
    <m/>
    <m/>
    <m/>
    <d v="1899-12-30T00:00:00"/>
    <n v="0"/>
    <n v="0"/>
    <d v="1899-12-30T00:00:00"/>
    <s v=""/>
    <n v="0"/>
    <n v="0"/>
    <n v="0"/>
    <m/>
    <m/>
    <m/>
    <m/>
    <n v="20"/>
    <s v="PENDIENTE"/>
    <s v="OK"/>
  </r>
  <r>
    <n v="81"/>
    <x v="1"/>
    <d v="2025-07-08T00:00:00"/>
    <s v="Juan Tarifa"/>
    <x v="0"/>
    <x v="6"/>
    <x v="11"/>
    <s v="P0303001"/>
    <s v="-"/>
    <s v="-"/>
    <s v="-"/>
    <s v="ALSA - servicio de residuos peligrosos - ISSA Perú Arequipa norte"/>
    <s v="FOTON BKK-849"/>
    <x v="1"/>
    <x v="0"/>
    <s v="Costos de ventas"/>
    <s v="Operativo"/>
    <s v="Sachaca"/>
    <s v="Arequipa"/>
    <s v="01F00213395520124952850"/>
    <s v="Factura"/>
    <d v="2025-07-08T00:00:00"/>
    <d v="2025-07-08T00:00:00"/>
    <s v="F002"/>
    <n v="133955"/>
    <n v="20124952850"/>
    <s v="ALIMENTOS Y SERVICIOS AGROPECUARIOS SRL."/>
    <s v="PEN"/>
    <n v="0.18"/>
    <n v="8.4749999999999996"/>
    <n v="1.5254999999999999"/>
    <n v="10"/>
    <s v=""/>
    <n v="10"/>
    <m/>
    <s v="SI"/>
    <s v="Caja Operativa"/>
    <s v="SI"/>
    <s v="SI"/>
    <d v="2025-07-08T00:00:00"/>
    <s v="C_Ope_005"/>
    <n v="24836"/>
    <m/>
    <d v="1899-12-30T00:00:00"/>
    <s v=""/>
    <n v="0"/>
    <n v="0"/>
    <m/>
    <m/>
    <m/>
    <m/>
    <m/>
    <m/>
    <m/>
    <m/>
    <d v="1899-12-30T00:00:00"/>
    <n v="0"/>
    <n v="0"/>
    <d v="1899-12-30T00:00:00"/>
    <s v=""/>
    <n v="0"/>
    <n v="0"/>
    <n v="0"/>
    <m/>
    <m/>
    <m/>
    <m/>
    <n v="10"/>
    <s v="PENDIENTE"/>
    <s v="OK"/>
  </r>
  <r>
    <n v="82"/>
    <x v="1"/>
    <d v="2025-07-08T00:00:00"/>
    <s v="Juan Tarifa"/>
    <x v="0"/>
    <x v="6"/>
    <x v="11"/>
    <s v="P0303001"/>
    <s v="-"/>
    <s v="-"/>
    <s v="-"/>
    <s v="el Edén - servicio de residuos peligrosos - Kontrol R&amp;M PERÚ S.A.C."/>
    <s v="FOTON BKK-849"/>
    <x v="1"/>
    <x v="0"/>
    <s v="Costos de ventas"/>
    <s v="Operativo"/>
    <s v="Sachaca"/>
    <s v="Arequipa"/>
    <s v="01FE013509820259858934"/>
    <s v="Factura"/>
    <d v="2025-07-08T00:00:00"/>
    <d v="2025-07-08T00:00:00"/>
    <s v="FE01"/>
    <n v="35098"/>
    <n v="20259858934"/>
    <s v="COMERCIALIZACION Y SERVICIOS EL EDEN S.A.C."/>
    <s v="PEN"/>
    <n v="0.18"/>
    <n v="8.4749999999999996"/>
    <n v="1.5254999999999999"/>
    <n v="10"/>
    <s v=""/>
    <n v="10"/>
    <m/>
    <s v="SI"/>
    <s v="Caja Operativa"/>
    <s v="SI"/>
    <s v="SI"/>
    <d v="2025-07-08T00:00:00"/>
    <s v="C_Ope_005"/>
    <n v="24837"/>
    <m/>
    <d v="1899-12-30T00:00:00"/>
    <s v=""/>
    <n v="0"/>
    <n v="0"/>
    <m/>
    <m/>
    <m/>
    <m/>
    <m/>
    <m/>
    <m/>
    <m/>
    <d v="1899-12-30T00:00:00"/>
    <n v="0"/>
    <n v="0"/>
    <d v="1899-12-30T00:00:00"/>
    <s v=""/>
    <n v="0"/>
    <n v="0"/>
    <n v="0"/>
    <m/>
    <m/>
    <m/>
    <m/>
    <n v="10"/>
    <s v="PENDIENTE"/>
    <s v="OK"/>
  </r>
  <r>
    <n v="83"/>
    <x v="11"/>
    <d v="2025-07-11T00:00:00"/>
    <s v="Juan Tarifa"/>
    <x v="0"/>
    <x v="0"/>
    <x v="0"/>
    <s v="P0302007"/>
    <s v="-"/>
    <s v="-"/>
    <s v="-"/>
    <s v="Navarro - higienizacion"/>
    <s v="FOTON BKK-849"/>
    <x v="1"/>
    <x v="0"/>
    <s v="Costos de ventas"/>
    <s v="Operativo"/>
    <s v="Sachaca"/>
    <s v="Arequipa"/>
    <s v="01F0011868810705628331"/>
    <s v="Factura"/>
    <d v="2025-07-11T00:00:00"/>
    <d v="2025-07-11T00:00:00"/>
    <s v="F001"/>
    <n v="18688"/>
    <n v="10705628331"/>
    <s v="LARICO APAZA NANCY ROSSMARY"/>
    <s v="PEN"/>
    <n v="0.18"/>
    <n v="21.19"/>
    <n v="3.8142"/>
    <n v="25"/>
    <s v=""/>
    <n v="25"/>
    <m/>
    <s v="SI"/>
    <s v="Caja Operativa"/>
    <s v="SI"/>
    <s v="SI"/>
    <d v="2025-07-11T00:00:00"/>
    <s v="C_Ope_005"/>
    <n v="24877"/>
    <m/>
    <d v="1899-12-30T00:00:00"/>
    <s v=""/>
    <n v="0"/>
    <n v="0"/>
    <m/>
    <m/>
    <m/>
    <m/>
    <m/>
    <m/>
    <m/>
    <m/>
    <d v="1899-12-30T00:00:00"/>
    <n v="0"/>
    <n v="0"/>
    <d v="1899-12-30T00:00:00"/>
    <s v=""/>
    <n v="0"/>
    <n v="0"/>
    <n v="0"/>
    <m/>
    <m/>
    <m/>
    <m/>
    <n v="25"/>
    <s v="PENDIENTE"/>
    <s v="OK"/>
  </r>
  <r>
    <n v="84"/>
    <x v="11"/>
    <d v="2025-07-11T00:00:00"/>
    <s v="Nelson Quispe"/>
    <x v="0"/>
    <x v="0"/>
    <x v="0"/>
    <s v="P0302007"/>
    <s v="-"/>
    <s v="-"/>
    <s v="-"/>
    <s v="Lavado de unidad vehicular"/>
    <s v="MAXUS VBW-889"/>
    <x v="0"/>
    <x v="0"/>
    <s v="Costos de ventas"/>
    <s v="Operativo"/>
    <s v="Sachaca"/>
    <s v="Arequipa"/>
    <s v="01E0014120614269309"/>
    <s v="Factura"/>
    <d v="2025-07-11T00:00:00"/>
    <d v="2025-07-11T00:00:00"/>
    <s v="E001"/>
    <n v="41"/>
    <n v="20614269309"/>
    <s v="MULTISERVICIOS NUESTRA SRA. DE LOURDES E.I.R.L."/>
    <s v="PEN"/>
    <n v="0.18"/>
    <n v="29.66"/>
    <n v="5.3388"/>
    <n v="35"/>
    <s v=""/>
    <n v="35"/>
    <m/>
    <s v="SI"/>
    <s v="Caja Arequipa "/>
    <s v="SI"/>
    <m/>
    <d v="2025-07-18T00:00:00"/>
    <s v="C-Tesoreria"/>
    <s v="001-12532"/>
    <m/>
    <d v="1899-12-30T00:00:00"/>
    <s v=""/>
    <n v="0"/>
    <n v="0"/>
    <m/>
    <m/>
    <m/>
    <m/>
    <m/>
    <m/>
    <m/>
    <m/>
    <d v="1899-12-30T00:00:00"/>
    <n v="0"/>
    <n v="0"/>
    <d v="1899-12-30T00:00:00"/>
    <s v=""/>
    <n v="0"/>
    <n v="0"/>
    <n v="0"/>
    <m/>
    <m/>
    <m/>
    <m/>
    <n v="35"/>
    <s v="PENDIENTE"/>
    <s v="OK"/>
  </r>
  <r>
    <n v="85"/>
    <x v="9"/>
    <d v="2025-07-10T00:00:00"/>
    <s v="Jhonny García"/>
    <x v="4"/>
    <x v="0"/>
    <x v="15"/>
    <s v="P0505001"/>
    <s v="RQ.LOG.333"/>
    <s v="-"/>
    <s v="-"/>
    <s v="(10) m3 Piedra chancada de 3/4, para estacionamiento de unidades vehiculares "/>
    <m/>
    <x v="0"/>
    <x v="0"/>
    <s v="Costos de ventas"/>
    <s v="Operativo"/>
    <s v="Sachaca"/>
    <s v="Arequipa"/>
    <s v="01E00154220611396121"/>
    <s v="Factura"/>
    <d v="2025-07-10T00:00:00"/>
    <d v="2025-07-10T00:00:00"/>
    <s v="E001"/>
    <n v="542"/>
    <n v="20611396121"/>
    <s v="AGREGADOS DARWIN E.I.R.L."/>
    <s v="PEN"/>
    <n v="0.18"/>
    <n v="779.66"/>
    <n v="140.33879999999999"/>
    <n v="920"/>
    <s v=""/>
    <n v="920"/>
    <n v="0.1"/>
    <s v="SI"/>
    <s v="Transferencia"/>
    <s v="SI"/>
    <s v="SI"/>
    <d v="2025-07-10T00:00:00"/>
    <s v="B-BCP - Soles"/>
    <n v="1017063"/>
    <m/>
    <d v="1899-12-30T00:00:00"/>
    <s v=""/>
    <n v="0"/>
    <n v="0"/>
    <m/>
    <m/>
    <m/>
    <m/>
    <m/>
    <m/>
    <m/>
    <m/>
    <d v="1899-12-30T00:00:00"/>
    <n v="0"/>
    <n v="0"/>
    <d v="2025-07-18T00:00:00"/>
    <s v="Adquiriente"/>
    <n v="276124047"/>
    <n v="92"/>
    <n v="92"/>
    <m/>
    <m/>
    <m/>
    <m/>
    <n v="828"/>
    <s v="PENDIENTE"/>
    <s v="OK"/>
  </r>
  <r>
    <n v="86"/>
    <x v="5"/>
    <d v="2025-07-01T00:00:00"/>
    <s v="Nelson Quispe"/>
    <x v="0"/>
    <x v="0"/>
    <x v="25"/>
    <s v="P0302003"/>
    <s v="-"/>
    <s v="-"/>
    <s v="-"/>
    <s v="FOTÓN VDJ-872: ACCESORIOS VEHICULARES (COMPRA DE UREA 20 LITROS)"/>
    <s v="FOTON VDJ-872"/>
    <x v="0"/>
    <x v="0"/>
    <s v="Costos de ventas"/>
    <s v="Operativo"/>
    <s v="Sachaca"/>
    <s v="Arequipa"/>
    <s v="01F002360620602593593"/>
    <s v="Factura"/>
    <d v="2025-07-01T00:00:00"/>
    <d v="2025-07-01T00:00:00"/>
    <s v="F002"/>
    <n v="3606"/>
    <n v="20602593593"/>
    <s v="SP TRANSPORT LOGISTIC SOCIEDAD ANONIMA CERRADA - SP TRANSPORT LOGISTIC S.A.C."/>
    <s v="PEN"/>
    <n v="0.18"/>
    <n v="49.15"/>
    <n v="8.8469999999999995"/>
    <n v="58"/>
    <s v=""/>
    <n v="58"/>
    <m/>
    <s v="SI"/>
    <s v="Caja Operativa"/>
    <s v="SI"/>
    <m/>
    <d v="2025-07-01T00:00:00"/>
    <s v="C_Ope_008"/>
    <n v="24757"/>
    <m/>
    <d v="1899-12-30T00:00:00"/>
    <s v=""/>
    <n v="0"/>
    <n v="0"/>
    <m/>
    <m/>
    <m/>
    <m/>
    <m/>
    <m/>
    <m/>
    <m/>
    <d v="1899-12-30T00:00:00"/>
    <n v="0"/>
    <n v="0"/>
    <d v="1899-12-30T00:00:00"/>
    <s v=""/>
    <n v="0"/>
    <n v="0"/>
    <n v="0"/>
    <m/>
    <m/>
    <m/>
    <m/>
    <n v="58"/>
    <s v="PENDIENTE"/>
    <s v="OK"/>
  </r>
  <r>
    <n v="87"/>
    <x v="6"/>
    <d v="2025-07-02T00:00:00"/>
    <s v="Nelson Quispe"/>
    <x v="0"/>
    <x v="0"/>
    <x v="12"/>
    <s v="P0302002"/>
    <s v="-"/>
    <s v="-"/>
    <s v="-"/>
    <s v="VDJ-872: Mantenimiento preventivo (Compra de líquido de freno)"/>
    <s v="FOTON VDJ-872"/>
    <x v="0"/>
    <x v="0"/>
    <s v="Costos de ventas"/>
    <s v="Operativo"/>
    <s v="Sachaca"/>
    <s v="Arequipa"/>
    <s v="01E001329210402383548"/>
    <s v="Factura"/>
    <d v="2025-07-02T00:00:00"/>
    <d v="2025-07-02T00:00:00"/>
    <s v="E001"/>
    <n v="3292"/>
    <n v="10402383548"/>
    <s v="HUALLA SANCHEZ GUSTAVO PAUL"/>
    <s v="PEN"/>
    <n v="0.18"/>
    <n v="42.37"/>
    <n v="7.6265999999999989"/>
    <n v="50"/>
    <s v=""/>
    <n v="50"/>
    <m/>
    <s v="SI"/>
    <s v="Caja Operativa"/>
    <s v="SI"/>
    <m/>
    <d v="2025-07-02T00:00:00"/>
    <s v="C_Ope_008"/>
    <n v="24786"/>
    <m/>
    <d v="1899-12-30T00:00:00"/>
    <s v=""/>
    <n v="0"/>
    <n v="0"/>
    <m/>
    <m/>
    <m/>
    <m/>
    <m/>
    <m/>
    <m/>
    <m/>
    <d v="1899-12-30T00:00:00"/>
    <n v="0"/>
    <n v="0"/>
    <d v="1899-12-30T00:00:00"/>
    <s v=""/>
    <n v="0"/>
    <n v="0"/>
    <n v="0"/>
    <m/>
    <m/>
    <m/>
    <m/>
    <n v="50"/>
    <s v="PENDIENTE"/>
    <s v="OK"/>
  </r>
  <r>
    <n v="88"/>
    <x v="9"/>
    <d v="2025-07-10T00:00:00"/>
    <s v="Nelson Quispe"/>
    <x v="0"/>
    <x v="0"/>
    <x v="26"/>
    <s v="P0302001"/>
    <s v="-"/>
    <s v="-"/>
    <s v="-"/>
    <s v="Mantenimiento Correctivo: Parchado de 2 llantas"/>
    <s v="HINO V9R-903"/>
    <x v="0"/>
    <x v="0"/>
    <s v="Costos de ventas"/>
    <s v="Operativo"/>
    <s v="Sachaca"/>
    <s v="Arequipa"/>
    <s v="031252610449376124"/>
    <s v="Boleta de Venta"/>
    <d v="2025-07-10T00:00:00"/>
    <d v="2025-07-10T00:00:00"/>
    <n v="1"/>
    <n v="2526"/>
    <n v="10449376124"/>
    <s v="TRELLES MAMANI ELMER"/>
    <s v="PEN"/>
    <m/>
    <n v="70"/>
    <n v="0"/>
    <n v="70"/>
    <s v=""/>
    <n v="70"/>
    <m/>
    <s v="SI"/>
    <s v="Caja Operativa"/>
    <s v="SI"/>
    <m/>
    <d v="2025-07-10T00:00:00"/>
    <s v="C_Ope_008"/>
    <n v="24851"/>
    <m/>
    <d v="1899-12-30T00:00:00"/>
    <s v=""/>
    <n v="0"/>
    <n v="0"/>
    <m/>
    <m/>
    <m/>
    <m/>
    <m/>
    <m/>
    <m/>
    <m/>
    <d v="1899-12-30T00:00:00"/>
    <n v="0"/>
    <n v="0"/>
    <d v="1899-12-30T00:00:00"/>
    <s v=""/>
    <n v="0"/>
    <n v="0"/>
    <n v="0"/>
    <m/>
    <m/>
    <m/>
    <m/>
    <n v="70"/>
    <s v="PENDIENTE"/>
    <s v="OK"/>
  </r>
  <r>
    <n v="89"/>
    <x v="11"/>
    <d v="2025-07-11T00:00:00"/>
    <s v="Nelson Quispe"/>
    <x v="0"/>
    <x v="0"/>
    <x v="12"/>
    <s v="P0302002"/>
    <s v="-"/>
    <s v="-"/>
    <s v="-"/>
    <s v="MAXUS VBW-889: Mantenimiento preventivo (mantenimiento de la llanta de repuesto)"/>
    <s v="MAXUS VBW-889"/>
    <x v="0"/>
    <x v="0"/>
    <s v="Costos de ventas"/>
    <s v="Operativo"/>
    <s v="Sachaca"/>
    <s v="Arequipa"/>
    <s v="03258910434937391"/>
    <s v="Boleta de Venta"/>
    <d v="2025-07-11T00:00:00"/>
    <d v="2025-07-11T00:00:00"/>
    <n v="2"/>
    <n v="589"/>
    <n v="10434937391"/>
    <s v="REVOLLO BUSTINZA JORGE LUIS"/>
    <s v="PEN"/>
    <m/>
    <n v="20"/>
    <n v="0"/>
    <n v="20"/>
    <s v=""/>
    <n v="20"/>
    <m/>
    <s v="SI"/>
    <s v="Caja Operativa"/>
    <s v="SI"/>
    <m/>
    <d v="2025-07-11T00:00:00"/>
    <s v="C_Ope_008"/>
    <n v="24868"/>
    <m/>
    <d v="1899-12-30T00:00:00"/>
    <s v=""/>
    <n v="0"/>
    <n v="0"/>
    <m/>
    <m/>
    <m/>
    <m/>
    <m/>
    <m/>
    <m/>
    <m/>
    <d v="1899-12-30T00:00:00"/>
    <n v="0"/>
    <n v="0"/>
    <d v="1899-12-30T00:00:00"/>
    <s v=""/>
    <n v="0"/>
    <n v="0"/>
    <n v="0"/>
    <m/>
    <m/>
    <m/>
    <m/>
    <n v="20"/>
    <s v="PENDIENTE"/>
    <s v="OK"/>
  </r>
  <r>
    <n v="90"/>
    <x v="11"/>
    <d v="2025-07-11T00:00:00"/>
    <s v="Nelson Quispe"/>
    <x v="0"/>
    <x v="0"/>
    <x v="25"/>
    <s v="P0302003"/>
    <s v="-"/>
    <s v="-"/>
    <s v="-"/>
    <s v="VBW-889: Accesorios Vehiculares (Compra de candado)"/>
    <s v="MAXUS VBW-889"/>
    <x v="0"/>
    <x v="0"/>
    <s v="Costos de ventas"/>
    <s v="Operativo"/>
    <s v="Sachaca"/>
    <s v="Arequipa"/>
    <s v="01F0017139620497914885"/>
    <s v="Factura"/>
    <d v="2025-07-11T00:00:00"/>
    <d v="2025-07-11T00:00:00"/>
    <s v="F001"/>
    <n v="71396"/>
    <n v="20497914885"/>
    <s v="REPUESTOS Y MAQUINARIAS S.A."/>
    <s v="PEN"/>
    <n v="0.18"/>
    <n v="38.979999999999997"/>
    <n v="7.0163999999999991"/>
    <n v="46"/>
    <s v=""/>
    <n v="46"/>
    <m/>
    <s v="SI"/>
    <s v="Caja Operativa"/>
    <s v="SI"/>
    <m/>
    <d v="2025-07-11T00:00:00"/>
    <s v="C_Ope_008"/>
    <n v="24869"/>
    <m/>
    <d v="1899-12-30T00:00:00"/>
    <s v=""/>
    <n v="0"/>
    <n v="0"/>
    <m/>
    <m/>
    <m/>
    <m/>
    <m/>
    <m/>
    <m/>
    <m/>
    <d v="1899-12-30T00:00:00"/>
    <n v="0"/>
    <n v="0"/>
    <d v="1899-12-30T00:00:00"/>
    <s v=""/>
    <n v="0"/>
    <n v="0"/>
    <n v="0"/>
    <m/>
    <m/>
    <m/>
    <m/>
    <n v="46"/>
    <s v="PENDIENTE"/>
    <s v="OK"/>
  </r>
  <r>
    <n v="91"/>
    <x v="12"/>
    <d v="2025-07-14T00:00:00"/>
    <s v="Nelson Quispe"/>
    <x v="0"/>
    <x v="0"/>
    <x v="25"/>
    <s v="P0302003"/>
    <s v="-"/>
    <s v="-"/>
    <s v="-"/>
    <s v="Accesorios Vehiculares: Compra de 1 Rodaje 6210-2RS"/>
    <s v="FOTON BKK-849"/>
    <x v="0"/>
    <x v="0"/>
    <s v="Costos de ventas"/>
    <s v="Operativo"/>
    <s v="Sachaca"/>
    <s v="Arequipa"/>
    <s v="01FE01219020600725417"/>
    <s v="Factura"/>
    <d v="2025-07-14T00:00:00"/>
    <d v="2025-07-14T00:00:00"/>
    <s v="FE01"/>
    <n v="2190"/>
    <n v="20600725417"/>
    <s v="DISTRIBUIDORA AREQUIPA MAJES E.I.R.L."/>
    <s v="PEN"/>
    <n v="0.18"/>
    <m/>
    <n v="0"/>
    <n v="0"/>
    <s v=""/>
    <n v="0"/>
    <m/>
    <s v="SI"/>
    <s v="Caja Operativa"/>
    <s v="SI"/>
    <s v="SI"/>
    <d v="2025-07-14T00:00:00"/>
    <s v="C_Ope_008"/>
    <n v="24881"/>
    <m/>
    <d v="1899-12-30T00:00:00"/>
    <s v=""/>
    <n v="0"/>
    <n v="0"/>
    <m/>
    <m/>
    <m/>
    <m/>
    <m/>
    <m/>
    <m/>
    <m/>
    <d v="1899-12-30T00:00:00"/>
    <n v="0"/>
    <n v="0"/>
    <d v="1899-12-30T00:00:00"/>
    <s v=""/>
    <n v="0"/>
    <n v="0"/>
    <n v="0"/>
    <m/>
    <m/>
    <m/>
    <m/>
    <n v="0"/>
    <s v="CANCELADO"/>
    <s v="OK"/>
  </r>
  <r>
    <n v="92"/>
    <x v="12"/>
    <d v="2025-07-14T00:00:00"/>
    <s v="Nelson Quispe"/>
    <x v="0"/>
    <x v="0"/>
    <x v="25"/>
    <s v="P0302003"/>
    <s v="-"/>
    <s v="-"/>
    <s v="-"/>
    <s v="Accesorios Vehiculares: Compra de rodaje 38TM06"/>
    <s v="FOTON BKK-849"/>
    <x v="0"/>
    <x v="0"/>
    <s v="Costos de ventas"/>
    <s v="Operativo"/>
    <s v="Sachaca"/>
    <s v="Arequipa"/>
    <s v="01F0016780820453904971"/>
    <s v="Factura"/>
    <d v="2025-07-14T00:00:00"/>
    <d v="2025-07-14T00:00:00"/>
    <s v="F001"/>
    <n v="67808"/>
    <n v="20453904971"/>
    <s v="REPUESTOS NUEVA ERA E.I.R.L."/>
    <s v="PEN"/>
    <n v="0.18"/>
    <m/>
    <n v="0"/>
    <n v="0"/>
    <s v=""/>
    <n v="0"/>
    <m/>
    <s v="SI"/>
    <s v="Caja Operativa"/>
    <s v="SI"/>
    <s v="SI"/>
    <d v="2025-07-14T00:00:00"/>
    <s v="C_Ope_008"/>
    <n v="24882"/>
    <m/>
    <d v="1899-12-30T00:00:00"/>
    <s v=""/>
    <n v="0"/>
    <n v="0"/>
    <m/>
    <m/>
    <m/>
    <m/>
    <m/>
    <m/>
    <m/>
    <m/>
    <d v="1899-12-30T00:00:00"/>
    <n v="0"/>
    <n v="0"/>
    <d v="1899-12-30T00:00:00"/>
    <s v=""/>
    <n v="0"/>
    <n v="0"/>
    <n v="0"/>
    <m/>
    <m/>
    <m/>
    <m/>
    <n v="0"/>
    <s v="CANCELADO"/>
    <s v="OK"/>
  </r>
  <r>
    <n v="93"/>
    <x v="12"/>
    <d v="2025-07-14T00:00:00"/>
    <s v="Nelson Quispe"/>
    <x v="0"/>
    <x v="0"/>
    <x v="25"/>
    <s v="P0302003"/>
    <s v="-"/>
    <s v="-"/>
    <s v="-"/>
    <s v="Accesorios Vehiculares: Compra de 1 foco de 24 v"/>
    <s v="HINO V9R-903"/>
    <x v="0"/>
    <x v="0"/>
    <s v="Costos de ventas"/>
    <s v="Operativo"/>
    <s v="Sachaca"/>
    <s v="Arequipa"/>
    <s v="01F0034434120608545591"/>
    <s v="Factura"/>
    <d v="2025-07-14T00:00:00"/>
    <d v="2025-07-14T00:00:00"/>
    <s v="F003"/>
    <n v="44341"/>
    <n v="20608545591"/>
    <s v="REPUESTOS ELIBEM IMPORTACIONES S.R.L."/>
    <s v="PEN"/>
    <n v="0.18"/>
    <m/>
    <n v="0"/>
    <n v="0"/>
    <s v=""/>
    <n v="0"/>
    <m/>
    <s v="SI"/>
    <s v="Caja Operativa"/>
    <s v="SI"/>
    <s v="SI"/>
    <d v="2025-07-14T00:00:00"/>
    <s v="C_Ope_008"/>
    <n v="24883"/>
    <m/>
    <d v="1899-12-30T00:00:00"/>
    <s v=""/>
    <n v="0"/>
    <n v="0"/>
    <m/>
    <m/>
    <m/>
    <m/>
    <m/>
    <m/>
    <m/>
    <m/>
    <d v="1899-12-30T00:00:00"/>
    <n v="0"/>
    <n v="0"/>
    <d v="1899-12-30T00:00:00"/>
    <s v=""/>
    <n v="0"/>
    <n v="0"/>
    <n v="0"/>
    <m/>
    <m/>
    <m/>
    <m/>
    <n v="0"/>
    <s v="CANCELADO"/>
    <s v="OK"/>
  </r>
  <r>
    <n v="94"/>
    <x v="11"/>
    <d v="2025-07-11T00:00:00"/>
    <s v="Nelson Quispe"/>
    <x v="0"/>
    <x v="0"/>
    <x v="27"/>
    <s v="P0302006"/>
    <s v="RQ.OPE.1288"/>
    <s v="-"/>
    <s v="-"/>
    <s v="Revisión técnica FOTÓN VEI-822"/>
    <s v="FOTON VEI-822"/>
    <x v="0"/>
    <x v="0"/>
    <s v="Costos de ventas"/>
    <s v="Operativo"/>
    <s v="Sachaca"/>
    <s v="Arequipa"/>
    <s v="LIQOPE13211111111"/>
    <s v="Liquidacion de Gastos"/>
    <d v="2025-07-11T00:00:00"/>
    <d v="2025-07-11T00:00:00"/>
    <s v="OPE"/>
    <n v="132"/>
    <n v="11111111"/>
    <s v="NO ESPECIFICADO"/>
    <s v="PEN"/>
    <m/>
    <n v="520"/>
    <n v="0"/>
    <n v="520"/>
    <s v=""/>
    <n v="520"/>
    <m/>
    <s v="SI"/>
    <s v="Caja Finanzas "/>
    <s v="SI"/>
    <m/>
    <s v=""/>
    <s v=""/>
    <s v=""/>
    <m/>
    <s v=""/>
    <s v=""/>
    <s v=""/>
    <n v="0"/>
    <m/>
    <m/>
    <m/>
    <m/>
    <m/>
    <m/>
    <m/>
    <m/>
    <s v=""/>
    <s v=""/>
    <n v="0"/>
    <s v=""/>
    <s v=""/>
    <s v=""/>
    <n v="0"/>
    <n v="0"/>
    <m/>
    <m/>
    <m/>
    <m/>
    <n v="520"/>
    <s v="PENDIENTE"/>
    <s v="OK"/>
  </r>
  <r>
    <n v="95"/>
    <x v="11"/>
    <d v="2025-07-11T00:00:00"/>
    <s v="Nelson Quispe"/>
    <x v="0"/>
    <x v="0"/>
    <x v="26"/>
    <s v="P0302001"/>
    <m/>
    <s v="-"/>
    <s v="-"/>
    <s v="Cambio de foco delantero "/>
    <s v="FOTON VDJ-872"/>
    <x v="0"/>
    <x v="0"/>
    <s v="Costos de ventas"/>
    <s v="Operativo"/>
    <s v="Sachaca"/>
    <s v="Arequipa"/>
    <s v="LIQOPE13311111111"/>
    <s v="Liquidacion de Gastos"/>
    <d v="2025-07-14T00:00:00"/>
    <d v="2025-07-14T00:00:00"/>
    <s v="OPE"/>
    <n v="133"/>
    <n v="11111111"/>
    <s v="NO ESPECIFICADO"/>
    <s v="PEN"/>
    <m/>
    <n v="15"/>
    <n v="0"/>
    <n v="15"/>
    <s v=""/>
    <n v="15"/>
    <m/>
    <m/>
    <s v="Caja Finanzas "/>
    <m/>
    <m/>
    <s v=""/>
    <s v=""/>
    <s v=""/>
    <m/>
    <s v=""/>
    <s v=""/>
    <s v=""/>
    <n v="0"/>
    <m/>
    <m/>
    <m/>
    <m/>
    <m/>
    <m/>
    <m/>
    <m/>
    <s v=""/>
    <s v=""/>
    <n v="0"/>
    <s v=""/>
    <s v=""/>
    <s v=""/>
    <n v="0"/>
    <n v="0"/>
    <m/>
    <m/>
    <m/>
    <m/>
    <n v="15"/>
    <s v="PENDIENTE"/>
    <s v="OK"/>
  </r>
  <r>
    <n v="96"/>
    <x v="9"/>
    <d v="2025-07-10T00:00:00"/>
    <s v="Gleen Ponce"/>
    <x v="0"/>
    <x v="4"/>
    <x v="6"/>
    <s v="P0314001"/>
    <s v="RQ.OPE.1275"/>
    <s v="-"/>
    <s v="-"/>
    <s v="Curso especializado de gestión sostenible de residuos hospitalarios "/>
    <m/>
    <x v="1"/>
    <x v="3"/>
    <s v="Gastos operativos"/>
    <s v="Operativo"/>
    <s v="Sachaca"/>
    <s v="Arequipa"/>
    <s v="01E0016020606109963"/>
    <s v="Factura"/>
    <d v="2025-07-10T00:00:00"/>
    <d v="2025-07-10T00:00:00"/>
    <s v="E001"/>
    <n v="60"/>
    <n v="20606109963"/>
    <s v="AZUL SOSTENIBLE S.A.C BIC"/>
    <s v="PEN"/>
    <n v="0.18"/>
    <n v="101.69499999999999"/>
    <n v="18.305099999999999"/>
    <n v="120"/>
    <s v=""/>
    <n v="120"/>
    <m/>
    <s v="SI"/>
    <s v="Transferencia"/>
    <s v="SI"/>
    <s v="SI"/>
    <d v="2025-07-10T00:00:00"/>
    <s v="B-BCP - Soles"/>
    <n v="1227821"/>
    <m/>
    <d v="1899-12-30T00:00:00"/>
    <s v=""/>
    <n v="0"/>
    <n v="0"/>
    <m/>
    <m/>
    <m/>
    <m/>
    <m/>
    <m/>
    <m/>
    <m/>
    <d v="1899-12-30T00:00:00"/>
    <n v="0"/>
    <n v="0"/>
    <d v="1899-12-30T00:00:00"/>
    <s v=""/>
    <n v="0"/>
    <n v="0"/>
    <n v="0"/>
    <m/>
    <m/>
    <m/>
    <m/>
    <n v="120"/>
    <s v="PENDIENTE"/>
    <s v="OK"/>
  </r>
  <r>
    <n v="97"/>
    <x v="3"/>
    <d v="2025-07-04T00:00:00"/>
    <s v="Nelson Quispe"/>
    <x v="0"/>
    <x v="12"/>
    <x v="28"/>
    <s v="P0304001"/>
    <s v="RQ.OPE.1007"/>
    <s v="OS 006-000156"/>
    <s v="AC.OPE.ST.122"/>
    <s v="GPS periodo 07/2025 al 07/2026 "/>
    <s v="HINO V9R-903"/>
    <x v="0"/>
    <x v="0"/>
    <s v="Costos de ventas"/>
    <s v="Operativo"/>
    <s v="Sachaca"/>
    <s v="Arequipa"/>
    <s v="01E00141620609580292"/>
    <s v="Factura"/>
    <d v="2025-07-07T00:00:00"/>
    <d v="2025-07-07T00:00:00"/>
    <s v="E001"/>
    <n v="416"/>
    <n v="20609580292"/>
    <s v="GPSFOX S.A.C"/>
    <s v="PEN"/>
    <n v="0.18"/>
    <n v="508.47399999999999"/>
    <n v="91.525319999999994"/>
    <n v="600"/>
    <s v=""/>
    <n v="600"/>
    <m/>
    <s v="SI"/>
    <s v="Transferencia"/>
    <s v="SI"/>
    <s v="NO"/>
    <d v="2025-07-09T00:00:00"/>
    <s v="B-BCP - Soles"/>
    <n v="1193547"/>
    <m/>
    <d v="1899-12-30T00:00:00"/>
    <s v=""/>
    <n v="0"/>
    <n v="0"/>
    <m/>
    <m/>
    <m/>
    <m/>
    <m/>
    <m/>
    <m/>
    <m/>
    <d v="1899-12-30T00:00:00"/>
    <n v="0"/>
    <n v="0"/>
    <d v="1899-12-30T00:00:00"/>
    <s v=""/>
    <n v="0"/>
    <n v="0"/>
    <n v="0"/>
    <m/>
    <m/>
    <m/>
    <m/>
    <n v="600"/>
    <s v="PENDIENTE"/>
    <s v="OK"/>
  </r>
  <r>
    <n v="98"/>
    <x v="13"/>
    <d v="2025-07-12T00:00:00"/>
    <s v="Nelson Quispe"/>
    <x v="0"/>
    <x v="0"/>
    <x v="25"/>
    <s v="P0302003"/>
    <s v="-"/>
    <s v="-"/>
    <s v="-"/>
    <s v="FOTÓN VDJ-872: Accesorios Vehiculares (Compra de foco 12V)"/>
    <s v="FOTON VDJ-872"/>
    <x v="0"/>
    <x v="0"/>
    <s v="Costos de ventas"/>
    <s v="Operativo"/>
    <s v="Sachaca"/>
    <s v="Arequipa"/>
    <s v="01E0017979920603219377"/>
    <s v="Factura"/>
    <d v="2025-07-12T00:00:00"/>
    <d v="2025-07-12T00:00:00"/>
    <s v="E001"/>
    <n v="79799"/>
    <n v="20603219377"/>
    <s v="REMINSUR S.R.L."/>
    <s v="PEN"/>
    <n v="0.18"/>
    <n v="7.63"/>
    <n v="1.3734"/>
    <n v="9"/>
    <s v=""/>
    <n v="9"/>
    <m/>
    <s v="SI"/>
    <s v="Caja Operativa"/>
    <s v="SI"/>
    <m/>
    <d v="2025-07-12T00:00:00"/>
    <s v="C_Ope_008"/>
    <n v="24884"/>
    <m/>
    <d v="1899-12-30T00:00:00"/>
    <s v=""/>
    <n v="0"/>
    <n v="0"/>
    <m/>
    <m/>
    <m/>
    <m/>
    <m/>
    <m/>
    <m/>
    <m/>
    <d v="1899-12-30T00:00:00"/>
    <n v="0"/>
    <n v="0"/>
    <d v="1899-12-30T00:00:00"/>
    <s v=""/>
    <n v="0"/>
    <n v="0"/>
    <n v="0"/>
    <m/>
    <m/>
    <m/>
    <m/>
    <n v="9"/>
    <s v="PENDIENTE"/>
    <s v="OK"/>
  </r>
  <r>
    <n v="99"/>
    <x v="14"/>
    <d v="2025-07-15T00:00:00"/>
    <s v="Alison Rodrguez"/>
    <x v="2"/>
    <x v="2"/>
    <x v="3"/>
    <s v="P0211001"/>
    <s v="RQ.COM.356"/>
    <s v="-"/>
    <s v="-"/>
    <s v="(07) botellas de agua_x000a_(12) galletas picaras_x000a_(24) Caramelos bigben _x000a_Para reunión con Inca Tops"/>
    <m/>
    <x v="0"/>
    <x v="3"/>
    <s v="Gastos operativos"/>
    <s v="Operativo"/>
    <s v="Sachaca"/>
    <s v="Arequipa"/>
    <s v="03116810309622885"/>
    <s v="Boleta de Venta"/>
    <d v="2025-07-10T00:00:00"/>
    <d v="2025-07-10T00:00:00"/>
    <n v="1"/>
    <n v="168"/>
    <n v="10309622885"/>
    <s v="QUISPE GUTIERREZ EUFRACIA"/>
    <s v="PEN"/>
    <m/>
    <n v="21.4"/>
    <n v="0"/>
    <n v="21.4"/>
    <s v=""/>
    <n v="21.4"/>
    <m/>
    <s v="SI"/>
    <s v="Caja Arequipa "/>
    <s v="SI"/>
    <s v="NO"/>
    <d v="2025-07-14T00:00:00"/>
    <s v="C-Tesoreria"/>
    <s v="001-12525"/>
    <m/>
    <d v="1899-12-30T00:00:00"/>
    <s v=""/>
    <n v="0"/>
    <n v="0"/>
    <m/>
    <m/>
    <m/>
    <m/>
    <m/>
    <m/>
    <m/>
    <m/>
    <d v="1899-12-30T00:00:00"/>
    <n v="0"/>
    <n v="0"/>
    <d v="1899-12-30T00:00:00"/>
    <s v=""/>
    <n v="0"/>
    <n v="0"/>
    <n v="0"/>
    <m/>
    <m/>
    <m/>
    <m/>
    <n v="21.4"/>
    <s v="PENDIENTE"/>
    <s v="OK"/>
  </r>
  <r>
    <n v="100"/>
    <x v="9"/>
    <d v="2025-07-10T00:00:00"/>
    <s v="Nelson Quispe"/>
    <x v="0"/>
    <x v="0"/>
    <x v="12"/>
    <s v="P0302002"/>
    <s v="RQ.OPE.1197"/>
    <s v="OS 006-000155"/>
    <s v="AC.OPE.ST.121"/>
    <s v="(01) Mant. De frenos y bocamasas posteriores_x000a_(01) trapo y solvente "/>
    <s v="FOTON BKK-849"/>
    <x v="0"/>
    <x v="0"/>
    <s v="Costos de ventas"/>
    <s v="Operativo"/>
    <s v="Sachaca"/>
    <s v="Arequipa"/>
    <s v="01F00149920602441165"/>
    <s v="Factura"/>
    <d v="2025-07-11T00:00:00"/>
    <d v="2025-07-14T00:00:00"/>
    <s v="F001"/>
    <n v="499"/>
    <n v="20602441165"/>
    <s v="VOLVO ENGINE AQP EIRL"/>
    <s v="PEN"/>
    <n v="0.18"/>
    <n v="250"/>
    <n v="45"/>
    <n v="295"/>
    <s v=""/>
    <n v="295"/>
    <m/>
    <s v="SI"/>
    <s v="Transferencia"/>
    <s v="SI"/>
    <s v="NO"/>
    <d v="2025-07-11T00:00:00"/>
    <s v="B-BCP - Soles"/>
    <n v="1257945"/>
    <m/>
    <d v="1899-12-30T00:00:00"/>
    <s v=""/>
    <n v="0"/>
    <n v="0"/>
    <m/>
    <m/>
    <m/>
    <m/>
    <m/>
    <m/>
    <m/>
    <m/>
    <d v="1899-12-30T00:00:00"/>
    <n v="0"/>
    <n v="0"/>
    <d v="1899-12-30T00:00:00"/>
    <s v=""/>
    <n v="0"/>
    <n v="0"/>
    <n v="0"/>
    <m/>
    <m/>
    <m/>
    <m/>
    <n v="295"/>
    <s v="PENDIENTE"/>
    <s v="OK"/>
  </r>
  <r>
    <n v="101"/>
    <x v="9"/>
    <d v="2025-07-10T00:00:00"/>
    <s v="Nelson Quispe"/>
    <x v="0"/>
    <x v="0"/>
    <x v="12"/>
    <s v="P0302002"/>
    <s v="RQ.OPE.1197"/>
    <s v="OS 006-000155"/>
    <s v="AC.OPE.ST.121"/>
    <s v="(04) Resortes de fajas_x000a_(04) guardapolvos_x000a_(04) gomas de cilindros_x000a_(04) retenes interiores_x000a_(02) retenes exteriores_x000a_(04) clavos de zapata"/>
    <s v="FOTON BKK-849"/>
    <x v="0"/>
    <x v="0"/>
    <s v="Costos de ventas"/>
    <s v="Operativo"/>
    <s v="Sachaca"/>
    <s v="Arequipa"/>
    <s v="01F00150020602441165"/>
    <s v="Factura"/>
    <d v="2025-07-11T00:00:00"/>
    <d v="2025-07-14T00:00:00"/>
    <s v="F001"/>
    <n v="500"/>
    <n v="20602441165"/>
    <s v="VOLVO ENGINE AQP EIRL"/>
    <s v="PEN"/>
    <n v="0.18"/>
    <n v="391.52499999999998"/>
    <n v="70.474499999999992"/>
    <n v="462"/>
    <s v=""/>
    <n v="462"/>
    <m/>
    <s v="SI"/>
    <s v="Transferencia"/>
    <s v="SI"/>
    <s v="NO"/>
    <d v="2025-07-11T00:00:00"/>
    <s v="B-BCP - Soles"/>
    <n v="1260350"/>
    <m/>
    <d v="1899-12-30T00:00:00"/>
    <s v=""/>
    <n v="0"/>
    <n v="0"/>
    <m/>
    <m/>
    <m/>
    <m/>
    <m/>
    <m/>
    <m/>
    <m/>
    <d v="1899-12-30T00:00:00"/>
    <n v="0"/>
    <n v="0"/>
    <d v="1899-12-30T00:00:00"/>
    <s v=""/>
    <n v="0"/>
    <n v="0"/>
    <n v="0"/>
    <m/>
    <m/>
    <m/>
    <m/>
    <n v="462"/>
    <s v="PENDIENTE"/>
    <s v="OK"/>
  </r>
  <r>
    <n v="102"/>
    <x v="13"/>
    <d v="2025-07-12T00:00:00"/>
    <s v="Diego Mamani"/>
    <x v="2"/>
    <x v="11"/>
    <x v="22"/>
    <s v="P0201001"/>
    <s v="-"/>
    <s v="-"/>
    <s v="-"/>
    <s v="RR.SS. / REF. F102-6942"/>
    <m/>
    <x v="2"/>
    <x v="6"/>
    <s v="Costos de ventas"/>
    <s v="Operativo"/>
    <s v="Sachaca"/>
    <s v="Arequipa"/>
    <s v="07F10247220419158462"/>
    <s v="Nota de crédito"/>
    <d v="2025-07-12T00:00:00"/>
    <d v="2025-07-12T00:00:00"/>
    <s v="F102"/>
    <n v="472"/>
    <n v="20419158462"/>
    <s v="GRANJA RINCONADA DEL SUR S.A."/>
    <s v="PEN"/>
    <n v="0.18"/>
    <n v="-593.60500000000002"/>
    <n v="-106.8489"/>
    <n v="-700.45"/>
    <s v=""/>
    <n v="-700.45"/>
    <m/>
    <m/>
    <s v="Aplicación"/>
    <s v="SI"/>
    <m/>
    <s v=""/>
    <s v=""/>
    <s v=""/>
    <m/>
    <s v=""/>
    <s v=""/>
    <s v=""/>
    <n v="-700.45"/>
    <m/>
    <m/>
    <m/>
    <m/>
    <m/>
    <m/>
    <m/>
    <m/>
    <s v=""/>
    <s v=""/>
    <n v="-700.45"/>
    <s v=""/>
    <s v=""/>
    <s v=""/>
    <n v="-700.45"/>
    <n v="-700.45"/>
    <m/>
    <m/>
    <m/>
    <m/>
    <n v="700.45"/>
    <s v="PENDIENTE"/>
    <s v="OK"/>
  </r>
  <r>
    <n v="103"/>
    <x v="15"/>
    <d v="2025-07-02T00:00:00"/>
    <s v="Diego Mamani"/>
    <x v="2"/>
    <x v="11"/>
    <x v="22"/>
    <s v="P0201001"/>
    <s v="-"/>
    <s v="OC 97"/>
    <s v="-"/>
    <s v="RR.SS."/>
    <m/>
    <x v="2"/>
    <x v="6"/>
    <s v="Costos de ventas"/>
    <s v="Operativo"/>
    <s v="Sachaca"/>
    <s v="Arequipa"/>
    <s v="01F102692120419158462"/>
    <s v="Factura"/>
    <d v="2025-06-17T00:00:00"/>
    <d v="2025-07-02T00:00:00"/>
    <s v="F102"/>
    <n v="6921"/>
    <n v="20419158462"/>
    <s v="GRANJA RINCONADA DEL SUR S.A."/>
    <s v="PEN"/>
    <n v="0.18"/>
    <n v="1322.88"/>
    <n v="238.11840000000001"/>
    <n v="1561"/>
    <s v=""/>
    <n v="1561"/>
    <n v="0.15"/>
    <m/>
    <s v="Aplicación"/>
    <s v="SI"/>
    <m/>
    <s v=""/>
    <s v=""/>
    <s v=""/>
    <m/>
    <s v=""/>
    <s v=""/>
    <s v=""/>
    <n v="0"/>
    <m/>
    <m/>
    <m/>
    <m/>
    <m/>
    <m/>
    <m/>
    <m/>
    <s v=""/>
    <s v=""/>
    <n v="0"/>
    <s v=""/>
    <s v=""/>
    <s v=""/>
    <n v="0"/>
    <n v="0"/>
    <m/>
    <m/>
    <m/>
    <m/>
    <n v="1561"/>
    <s v="PENDIENTE"/>
    <s v="OK"/>
  </r>
  <r>
    <n v="104"/>
    <x v="13"/>
    <d v="2025-07-12T00:00:00"/>
    <s v="Diego Mamani"/>
    <x v="2"/>
    <x v="11"/>
    <x v="22"/>
    <s v="P0201001"/>
    <s v="-"/>
    <s v="-"/>
    <s v="-"/>
    <s v="RR.SS. / REF. F102-6921"/>
    <m/>
    <x v="2"/>
    <x v="6"/>
    <s v="Costos de ventas"/>
    <s v="Operativo"/>
    <s v="Sachaca"/>
    <s v="Arequipa"/>
    <s v="07F10247120419158462"/>
    <s v="Nota de crédito"/>
    <d v="2025-07-12T00:00:00"/>
    <d v="2025-07-12T00:00:00"/>
    <s v="F102"/>
    <n v="471"/>
    <n v="20419158462"/>
    <s v="GRANJA RINCONADA DEL SUR S.A."/>
    <s v="PEN"/>
    <n v="0.18"/>
    <n v="-1322.88"/>
    <n v="-238.11840000000001"/>
    <n v="-1561"/>
    <s v=""/>
    <n v="-1561"/>
    <m/>
    <m/>
    <s v="Aplicación"/>
    <s v="SI"/>
    <m/>
    <s v=""/>
    <s v=""/>
    <s v=""/>
    <m/>
    <s v=""/>
    <s v=""/>
    <s v=""/>
    <n v="-1561"/>
    <m/>
    <m/>
    <m/>
    <m/>
    <m/>
    <m/>
    <m/>
    <m/>
    <s v=""/>
    <s v=""/>
    <n v="-1561"/>
    <s v=""/>
    <s v=""/>
    <s v=""/>
    <n v="-1561"/>
    <n v="-1561"/>
    <m/>
    <m/>
    <m/>
    <m/>
    <n v="1561"/>
    <s v="PENDIENTE"/>
    <s v="OK"/>
  </r>
  <r>
    <n v="105"/>
    <x v="0"/>
    <d v="2025-07-07T00:00:00"/>
    <s v="Diego Mamani"/>
    <x v="2"/>
    <x v="11"/>
    <x v="22"/>
    <s v="P0201001"/>
    <s v="-"/>
    <s v="OC 143"/>
    <s v="-"/>
    <s v="RR.SS."/>
    <m/>
    <x v="2"/>
    <x v="6"/>
    <s v="Costos de ventas"/>
    <s v="Operativo"/>
    <s v="Sachaca"/>
    <s v="Arequipa"/>
    <s v="01F102694620419158462"/>
    <s v="Factura"/>
    <d v="2025-07-07T00:00:00"/>
    <d v="2025-07-07T00:00:00"/>
    <s v="F102"/>
    <n v="6946"/>
    <n v="20419158462"/>
    <s v="GRANJA RINCONADA DEL SUR S.A."/>
    <s v="PEN"/>
    <n v="0.18"/>
    <n v="593.42999999999995"/>
    <n v="106.81739999999999"/>
    <n v="700.25"/>
    <s v=""/>
    <n v="700.25"/>
    <n v="0.15"/>
    <s v="SI"/>
    <s v="Transferencia"/>
    <s v="SI"/>
    <m/>
    <d v="2025-07-11T00:00:00"/>
    <s v="B-BCP - Soles"/>
    <n v="8597122"/>
    <m/>
    <d v="1899-12-30T00:00:00"/>
    <s v=""/>
    <n v="0"/>
    <n v="0"/>
    <m/>
    <m/>
    <m/>
    <m/>
    <m/>
    <m/>
    <m/>
    <m/>
    <d v="2025-07-11T00:00:00"/>
    <s v="Redondeo"/>
    <n v="-0.2"/>
    <d v="2025-07-11T00:00:00"/>
    <s v="Adquiriente"/>
    <n v="275601529"/>
    <n v="105"/>
    <n v="105"/>
    <m/>
    <m/>
    <m/>
    <m/>
    <n v="595.45000000000005"/>
    <s v="PENDIENTE"/>
    <s v="OK"/>
  </r>
  <r>
    <n v="106"/>
    <x v="11"/>
    <d v="2025-07-11T00:00:00"/>
    <s v="Diego Mamani"/>
    <x v="2"/>
    <x v="11"/>
    <x v="22"/>
    <s v="P0201001"/>
    <s v="-"/>
    <s v="OC 246"/>
    <s v="-"/>
    <s v="RR.SS."/>
    <m/>
    <x v="2"/>
    <x v="6"/>
    <s v="Costos de ventas"/>
    <s v="Operativo"/>
    <s v="Sachaca"/>
    <s v="Arequipa"/>
    <s v="01F003171020454186002"/>
    <s v="Factura"/>
    <d v="2025-07-11T00:00:00"/>
    <d v="2025-07-11T00:00:00"/>
    <s v="F003"/>
    <n v="1710"/>
    <n v="20454186002"/>
    <s v="ALSUR PERU S.A.C."/>
    <s v="PEN"/>
    <n v="0.18"/>
    <n v="565.67999999999995"/>
    <n v="101.82239999999999"/>
    <n v="667.5"/>
    <s v=""/>
    <n v="667.5"/>
    <n v="0.15"/>
    <s v="SI"/>
    <s v="Transferencia"/>
    <s v="SI"/>
    <m/>
    <d v="2025-07-15T00:00:00"/>
    <s v="B-BCP - Soles"/>
    <n v="990865"/>
    <m/>
    <d v="1899-12-30T00:00:00"/>
    <s v=""/>
    <n v="0"/>
    <n v="0"/>
    <m/>
    <m/>
    <m/>
    <m/>
    <m/>
    <m/>
    <m/>
    <m/>
    <d v="1899-12-30T00:00:00"/>
    <n v="0"/>
    <n v="0"/>
    <d v="2025-07-18T00:00:00"/>
    <s v="Adquiriente"/>
    <n v="276124039"/>
    <n v="100"/>
    <n v="100"/>
    <m/>
    <m/>
    <m/>
    <m/>
    <n v="567.5"/>
    <s v="PENDIENTE"/>
    <s v="OK"/>
  </r>
  <r>
    <n v="107"/>
    <x v="2"/>
    <d v="2025-07-03T00:00:00"/>
    <s v="Diego Mamani"/>
    <x v="2"/>
    <x v="11"/>
    <x v="22"/>
    <s v="P0201001"/>
    <s v="-"/>
    <s v="OC 260"/>
    <s v="-"/>
    <s v="RR.SS."/>
    <m/>
    <x v="2"/>
    <x v="6"/>
    <s v="Costos de ventas"/>
    <s v="Operativo"/>
    <s v="Sachaca"/>
    <s v="Arequipa"/>
    <s v="01F0021639120100192064"/>
    <s v="Factura"/>
    <d v="2025-07-03T00:00:00"/>
    <d v="2025-08-02T00:00:00"/>
    <s v="F002"/>
    <n v="16391"/>
    <n v="20100192064"/>
    <s v="MOLY-COP ADESUR S.A"/>
    <s v="USD"/>
    <n v="0.18"/>
    <n v="48"/>
    <n v="8.64"/>
    <n v="56.64"/>
    <n v="3.5590000000000002"/>
    <n v="201.58"/>
    <n v="0.15"/>
    <s v="SI"/>
    <s v="Transferencia"/>
    <m/>
    <m/>
    <d v="2025-08-13T00:00:00"/>
    <s v="B-BCP - Dolares"/>
    <n v="1401621"/>
    <m/>
    <d v="1899-12-30T00:00:00"/>
    <s v=""/>
    <n v="0"/>
    <n v="0"/>
    <m/>
    <m/>
    <m/>
    <m/>
    <m/>
    <m/>
    <m/>
    <m/>
    <d v="1899-12-30T00:00:00"/>
    <n v="0"/>
    <n v="0"/>
    <d v="2025-07-18T00:00:00"/>
    <s v="Adquiriente"/>
    <n v="276124040"/>
    <n v="30"/>
    <n v="8.43"/>
    <m/>
    <m/>
    <m/>
    <m/>
    <n v="48.21"/>
    <s v="PENDIENTE"/>
    <s v="OK"/>
  </r>
  <r>
    <n v="108"/>
    <x v="3"/>
    <d v="2025-07-04T00:00:00"/>
    <s v="Diego Mamani"/>
    <x v="2"/>
    <x v="11"/>
    <x v="22"/>
    <s v="P0201001"/>
    <s v="-"/>
    <s v="OC 258"/>
    <s v="-"/>
    <s v="RR.SS."/>
    <m/>
    <x v="2"/>
    <x v="6"/>
    <s v="Costos de ventas"/>
    <s v="Operativo"/>
    <s v="Sachaca"/>
    <s v="Arequipa"/>
    <s v="01F0021639820100192064"/>
    <s v="Factura"/>
    <d v="2025-07-04T00:00:00"/>
    <d v="2025-08-03T00:00:00"/>
    <s v="F002"/>
    <n v="16398"/>
    <n v="20100192064"/>
    <s v="MOLY-COP ADESUR S.A"/>
    <s v="USD"/>
    <n v="0.18"/>
    <n v="47.4"/>
    <n v="8.532"/>
    <n v="55.93"/>
    <n v="3.5470000000000002"/>
    <n v="198.38"/>
    <n v="0.15"/>
    <s v="SI"/>
    <s v="Transferencia"/>
    <m/>
    <m/>
    <d v="2025-08-13T00:00:00"/>
    <s v="B-BCP - Dolares"/>
    <n v="1401621"/>
    <m/>
    <d v="1899-12-30T00:00:00"/>
    <s v=""/>
    <n v="0"/>
    <n v="0"/>
    <m/>
    <m/>
    <m/>
    <m/>
    <m/>
    <m/>
    <m/>
    <m/>
    <d v="1899-12-30T00:00:00"/>
    <n v="0"/>
    <n v="0"/>
    <d v="2025-07-18T00:00:00"/>
    <s v="Adquiriente"/>
    <n v="276124041"/>
    <n v="30"/>
    <n v="8.4600000000000009"/>
    <m/>
    <m/>
    <m/>
    <m/>
    <n v="47.47"/>
    <s v="PENDIENTE"/>
    <s v="OK"/>
  </r>
  <r>
    <n v="109"/>
    <x v="7"/>
    <d v="2025-07-09T00:00:00"/>
    <s v="Diego Mamani"/>
    <x v="2"/>
    <x v="11"/>
    <x v="22"/>
    <s v="P0201001"/>
    <s v="-"/>
    <s v="OC 257"/>
    <s v="-"/>
    <s v="RR.SS."/>
    <m/>
    <x v="2"/>
    <x v="6"/>
    <s v="Costos de ventas"/>
    <s v="Operativo"/>
    <s v="Sachaca"/>
    <s v="Arequipa"/>
    <s v="01F0021642220100192064"/>
    <s v="Factura"/>
    <d v="2025-07-09T00:00:00"/>
    <d v="2025-08-08T00:00:00"/>
    <s v="F002"/>
    <n v="16422"/>
    <n v="20100192064"/>
    <s v="MOLY-COP ADESUR S.A"/>
    <s v="USD"/>
    <n v="0.18"/>
    <n v="24.6"/>
    <n v="4.4279999999999999"/>
    <n v="29.03"/>
    <n v="3.5630000000000002"/>
    <n v="103.43"/>
    <n v="0.15"/>
    <s v="SI"/>
    <s v="Transferencia"/>
    <m/>
    <m/>
    <d v="2025-08-13T00:00:00"/>
    <s v="B-BCP - Dolares"/>
    <n v="1401621"/>
    <m/>
    <d v="1899-12-30T00:00:00"/>
    <s v=""/>
    <n v="0"/>
    <n v="0"/>
    <m/>
    <m/>
    <m/>
    <m/>
    <m/>
    <m/>
    <m/>
    <m/>
    <d v="1899-12-30T00:00:00"/>
    <n v="0"/>
    <n v="0"/>
    <d v="2025-07-18T00:00:00"/>
    <s v="Adquiriente"/>
    <n v="276124042"/>
    <n v="15"/>
    <n v="4.49"/>
    <m/>
    <m/>
    <m/>
    <m/>
    <n v="24.54"/>
    <s v="PENDIENTE"/>
    <s v="OK"/>
  </r>
  <r>
    <n v="110"/>
    <x v="16"/>
    <d v="2025-06-30T00:00:00"/>
    <s v="Diego Mamani"/>
    <x v="2"/>
    <x v="11"/>
    <x v="22"/>
    <s v="P0201001"/>
    <s v="-"/>
    <s v="OC 212"/>
    <s v="-"/>
    <s v="RR.SS."/>
    <m/>
    <x v="2"/>
    <x v="6"/>
    <s v="Costos de ventas"/>
    <s v="Operativo"/>
    <s v="Sachaca"/>
    <s v="Arequipa"/>
    <s v="01F0021635920100192064"/>
    <s v="Factura"/>
    <d v="2025-06-30T00:00:00"/>
    <d v="2025-07-30T00:00:00"/>
    <s v="F002"/>
    <n v="16359"/>
    <n v="20100192064"/>
    <s v="MOLY-COP ADESUR S.A"/>
    <s v="USD"/>
    <n v="0.18"/>
    <n v="1489.58"/>
    <n v="268.12439999999998"/>
    <n v="1757.7"/>
    <n v="3.552"/>
    <n v="6243.35"/>
    <n v="0.15"/>
    <s v="SI"/>
    <s v="Transferencia"/>
    <m/>
    <m/>
    <d v="2025-07-30T00:00:00"/>
    <s v="B-BCP - Dolares"/>
    <n v="5446539"/>
    <m/>
    <d v="1899-12-30T00:00:00"/>
    <s v=""/>
    <n v="0"/>
    <n v="0"/>
    <m/>
    <m/>
    <m/>
    <m/>
    <m/>
    <m/>
    <m/>
    <m/>
    <d v="1899-12-30T00:00:00"/>
    <n v="0"/>
    <n v="0"/>
    <d v="2025-07-18T00:00:00"/>
    <s v="Adquiriente"/>
    <n v="276124043"/>
    <n v="937"/>
    <n v="263.8"/>
    <m/>
    <m/>
    <m/>
    <m/>
    <n v="1493.9"/>
    <s v="PENDIENTE"/>
    <s v="OK"/>
  </r>
  <r>
    <n v="111"/>
    <x v="16"/>
    <d v="2025-06-30T00:00:00"/>
    <s v="Diego Mamani"/>
    <x v="2"/>
    <x v="11"/>
    <x v="22"/>
    <s v="P0201001"/>
    <s v="-"/>
    <s v="OC 244"/>
    <s v="-"/>
    <s v="RR.SS."/>
    <m/>
    <x v="2"/>
    <x v="6"/>
    <s v="Costos de ventas"/>
    <s v="Operativo"/>
    <s v="Sachaca"/>
    <s v="Arequipa"/>
    <s v="01F0021638320100192064"/>
    <s v="Factura"/>
    <d v="2025-06-30T00:00:00"/>
    <d v="2025-07-30T00:00:00"/>
    <s v="F002"/>
    <n v="16383"/>
    <n v="20100192064"/>
    <s v="MOLY-COP ADESUR S.A"/>
    <s v="USD"/>
    <n v="0.18"/>
    <n v="55.2"/>
    <n v="9.9359999999999999"/>
    <n v="65.14"/>
    <n v="3.552"/>
    <n v="231.38"/>
    <n v="0.15"/>
    <s v="SI"/>
    <s v="Transferencia"/>
    <m/>
    <m/>
    <d v="2025-07-30T00:00:00"/>
    <s v="B-BCP - Dolares"/>
    <n v="5446539"/>
    <m/>
    <d v="1899-12-30T00:00:00"/>
    <s v=""/>
    <n v="0"/>
    <n v="0"/>
    <m/>
    <m/>
    <m/>
    <m/>
    <m/>
    <m/>
    <m/>
    <m/>
    <d v="1899-12-30T00:00:00"/>
    <n v="0"/>
    <n v="0"/>
    <d v="2025-07-18T00:00:00"/>
    <s v="Adquiriente"/>
    <n v="276124044"/>
    <n v="35"/>
    <n v="9.85"/>
    <m/>
    <m/>
    <m/>
    <m/>
    <n v="55.29"/>
    <s v="PENDIENTE"/>
    <s v="OK"/>
  </r>
  <r>
    <n v="112"/>
    <x v="16"/>
    <d v="2025-06-30T00:00:00"/>
    <s v="Diego Mamani"/>
    <x v="2"/>
    <x v="11"/>
    <x v="22"/>
    <s v="P0201001"/>
    <s v="-"/>
    <s v="OC 211"/>
    <s v="-"/>
    <s v="RR.SS."/>
    <m/>
    <x v="2"/>
    <x v="6"/>
    <s v="Costos de ventas"/>
    <s v="Operativo"/>
    <s v="Sachaca"/>
    <s v="Arequipa"/>
    <s v="01F0021635820100192064"/>
    <s v="Factura"/>
    <d v="2025-06-30T00:00:00"/>
    <d v="2025-07-30T00:00:00"/>
    <s v="F002"/>
    <n v="16358"/>
    <n v="20100192064"/>
    <s v="MOLY-COP ADESUR S.A"/>
    <s v="USD"/>
    <n v="0.18"/>
    <n v="2296.2600000000002"/>
    <n v="413.32680000000005"/>
    <n v="2709.59"/>
    <n v="3.552"/>
    <n v="9624.4599999999991"/>
    <n v="0.15"/>
    <s v="SI"/>
    <s v="Transferencia"/>
    <m/>
    <m/>
    <d v="2025-07-30T00:00:00"/>
    <s v="B-BCP - Dolares"/>
    <n v="5446539"/>
    <m/>
    <d v="1899-12-30T00:00:00"/>
    <s v=""/>
    <n v="0"/>
    <n v="0"/>
    <m/>
    <m/>
    <m/>
    <m/>
    <m/>
    <m/>
    <m/>
    <m/>
    <d v="1899-12-30T00:00:00"/>
    <n v="0"/>
    <n v="0"/>
    <d v="2025-07-18T00:00:00"/>
    <s v="Adquiriente"/>
    <n v="276124045"/>
    <n v="1444"/>
    <n v="406.53"/>
    <m/>
    <m/>
    <m/>
    <m/>
    <n v="2303.06"/>
    <s v="PENDIENTE"/>
    <s v="OK"/>
  </r>
  <r>
    <n v="113"/>
    <x v="11"/>
    <d v="2025-07-11T00:00:00"/>
    <s v="Nelson Quispe"/>
    <x v="0"/>
    <x v="12"/>
    <x v="29"/>
    <s v="P0304002"/>
    <s v="RQ.OPE.1283"/>
    <s v="OS 006-000157"/>
    <s v="AC.OPE.ST.123"/>
    <s v="SOAT / Vigencia 10/07/2025 - 10/07 /2026"/>
    <s v="FOTON VEI-822"/>
    <x v="0"/>
    <x v="7"/>
    <s v="Costos de ventas"/>
    <s v="Operativo"/>
    <s v="Sachaca"/>
    <s v="Arequipa"/>
    <s v="01F80937839520100210909"/>
    <s v="Factura"/>
    <d v="2025-07-11T00:00:00"/>
    <d v="2025-07-11T00:00:00"/>
    <s v="F809"/>
    <n v="378395"/>
    <n v="20100210909"/>
    <s v="LA POSITIVA SEGUROS Y REASEGUROS S.A.A."/>
    <s v="PEN"/>
    <n v="0.18"/>
    <n v="129.66"/>
    <n v="23.338799999999999"/>
    <n v="153"/>
    <s v=""/>
    <n v="153"/>
    <m/>
    <s v="SI"/>
    <s v="Transferencia"/>
    <s v="SI"/>
    <s v="SI"/>
    <d v="2025-07-11T00:00:00"/>
    <s v="B-BCP - Soles"/>
    <n v="1257946"/>
    <m/>
    <d v="1899-12-30T00:00:00"/>
    <s v=""/>
    <n v="0"/>
    <n v="0"/>
    <m/>
    <m/>
    <m/>
    <m/>
    <m/>
    <m/>
    <m/>
    <m/>
    <d v="1899-12-30T00:00:00"/>
    <n v="0"/>
    <n v="0"/>
    <d v="1899-12-30T00:00:00"/>
    <s v=""/>
    <n v="0"/>
    <n v="0"/>
    <n v="0"/>
    <m/>
    <m/>
    <m/>
    <m/>
    <n v="153"/>
    <s v="PENDIENTE"/>
    <s v="OK"/>
  </r>
  <r>
    <n v="114"/>
    <x v="5"/>
    <d v="2025-07-01T00:00:00"/>
    <s v="Ruben Bustamante"/>
    <x v="0"/>
    <x v="6"/>
    <x v="10"/>
    <s v="P0303002"/>
    <s v="-"/>
    <s v="-"/>
    <s v="-"/>
    <s v="Uchumayo - Servicio (RS generales) - La Rinconada"/>
    <s v="FOTON BKK-849"/>
    <x v="1"/>
    <x v="0"/>
    <s v="Costos de ventas"/>
    <s v="Operativo"/>
    <s v="Sachaca"/>
    <s v="Arequipa"/>
    <s v="01F213179413120517252558"/>
    <s v="Factura"/>
    <d v="2025-07-01T00:00:00"/>
    <d v="2025-07-01T00:00:00"/>
    <s v="F213"/>
    <n v="1794131"/>
    <n v="20517252558"/>
    <s v="COVISUR S.A."/>
    <s v="PEN"/>
    <n v="0.18"/>
    <n v="6.78"/>
    <n v="1.2203999999999999"/>
    <n v="8"/>
    <s v=""/>
    <n v="8"/>
    <m/>
    <s v="SI"/>
    <s v="Caja Operativa"/>
    <s v="SI"/>
    <s v="SI"/>
    <d v="2025-07-01T00:00:00"/>
    <s v="C_Ope_001"/>
    <n v="24768"/>
    <m/>
    <d v="1899-12-30T00:00:00"/>
    <s v=""/>
    <n v="0"/>
    <n v="0"/>
    <m/>
    <m/>
    <m/>
    <m/>
    <m/>
    <m/>
    <m/>
    <m/>
    <d v="1899-12-30T00:00:00"/>
    <n v="0"/>
    <n v="0"/>
    <d v="1899-12-30T00:00:00"/>
    <s v=""/>
    <n v="0"/>
    <n v="0"/>
    <n v="0"/>
    <m/>
    <m/>
    <m/>
    <m/>
    <n v="8"/>
    <s v="PENDIENTE"/>
    <s v="OK"/>
  </r>
  <r>
    <n v="115"/>
    <x v="5"/>
    <d v="2025-07-01T00:00:00"/>
    <s v="Ruben Bustamante"/>
    <x v="0"/>
    <x v="6"/>
    <x v="10"/>
    <s v="P0303002"/>
    <s v="-"/>
    <s v="-"/>
    <s v="-"/>
    <s v="Uchumayo - Servicio (RS generales) - La Rinconada"/>
    <s v="FOTON BKK-849"/>
    <x v="1"/>
    <x v="0"/>
    <s v="Costos de ventas"/>
    <s v="Operativo"/>
    <s v="Sachaca"/>
    <s v="Arequipa"/>
    <s v="01F211238557920517252558"/>
    <s v="Factura"/>
    <d v="2025-07-01T00:00:00"/>
    <d v="2025-07-01T00:00:00"/>
    <s v="F211"/>
    <n v="2385579"/>
    <n v="20517252558"/>
    <s v="COVISUR S.A."/>
    <s v="PEN"/>
    <n v="0.18"/>
    <n v="6.78"/>
    <n v="1.2203999999999999"/>
    <n v="8"/>
    <s v=""/>
    <n v="8"/>
    <m/>
    <s v="SI"/>
    <s v="Caja Operativa"/>
    <s v="SI"/>
    <s v="SI"/>
    <d v="2025-07-01T00:00:00"/>
    <s v="C_Ope_001"/>
    <n v="24769"/>
    <m/>
    <d v="1899-12-30T00:00:00"/>
    <s v=""/>
    <n v="0"/>
    <n v="0"/>
    <m/>
    <m/>
    <m/>
    <m/>
    <m/>
    <m/>
    <m/>
    <m/>
    <d v="1899-12-30T00:00:00"/>
    <n v="0"/>
    <n v="0"/>
    <d v="1899-12-30T00:00:00"/>
    <s v=""/>
    <n v="0"/>
    <n v="0"/>
    <n v="0"/>
    <m/>
    <m/>
    <m/>
    <m/>
    <n v="8"/>
    <s v="PENDIENTE"/>
    <s v="OK"/>
  </r>
  <r>
    <n v="116"/>
    <x v="6"/>
    <d v="2025-07-02T00:00:00"/>
    <s v="Ruben Bustamante"/>
    <x v="0"/>
    <x v="6"/>
    <x v="10"/>
    <s v="P0303002"/>
    <s v="-"/>
    <s v="-"/>
    <s v="-"/>
    <s v="Uchumayo - Servicio (RS no aprovechables) - Cosapi (Minera Tia Maria)"/>
    <s v="FOTON VDJ-872"/>
    <x v="1"/>
    <x v="0"/>
    <s v="Costos de ventas"/>
    <s v="Operativo"/>
    <s v="Sachaca"/>
    <s v="Arequipa"/>
    <s v="01F212177481420517252558"/>
    <s v="Factura"/>
    <d v="2025-07-02T00:00:00"/>
    <d v="2025-07-02T00:00:00"/>
    <s v="F212"/>
    <n v="1774814"/>
    <n v="20517252558"/>
    <s v="COVISUR S.A."/>
    <s v="PEN"/>
    <n v="0.18"/>
    <n v="6.78"/>
    <n v="1.2203999999999999"/>
    <n v="8"/>
    <s v=""/>
    <n v="8"/>
    <m/>
    <s v="SI"/>
    <s v="Caja Operativa"/>
    <s v="SI"/>
    <s v="SI"/>
    <d v="2025-07-02T00:00:00"/>
    <s v="C_Ope_001"/>
    <n v="24778"/>
    <m/>
    <d v="1899-12-30T00:00:00"/>
    <s v=""/>
    <n v="0"/>
    <n v="0"/>
    <m/>
    <m/>
    <m/>
    <m/>
    <m/>
    <m/>
    <m/>
    <m/>
    <d v="1899-12-30T00:00:00"/>
    <n v="0"/>
    <n v="0"/>
    <d v="1899-12-30T00:00:00"/>
    <s v=""/>
    <n v="0"/>
    <n v="0"/>
    <n v="0"/>
    <m/>
    <m/>
    <m/>
    <m/>
    <n v="8"/>
    <s v="PENDIENTE"/>
    <s v="OK"/>
  </r>
  <r>
    <n v="117"/>
    <x v="6"/>
    <d v="2025-07-02T00:00:00"/>
    <s v="Ruben Bustamante"/>
    <x v="0"/>
    <x v="6"/>
    <x v="11"/>
    <s v="P0303001"/>
    <s v="-"/>
    <s v="-"/>
    <s v="-"/>
    <s v="SRB km 48 - Servicio (RS peligrosos) - Cosapi (Minera Tia Maria)"/>
    <s v="FOTON VDJ-872"/>
    <x v="1"/>
    <x v="0"/>
    <s v="Costos de ventas"/>
    <s v="Operativo"/>
    <s v="Sachaca"/>
    <s v="Arequipa"/>
    <s v="01FE021686420259858934"/>
    <s v="Factura"/>
    <d v="2025-07-02T00:00:00"/>
    <d v="2025-07-02T00:00:00"/>
    <s v="FE02"/>
    <n v="16864"/>
    <n v="20259858934"/>
    <s v="COMERCIALIZACION Y SERVICIOS EL EDEN S.A.C."/>
    <s v="PEN"/>
    <n v="0.18"/>
    <n v="16.95"/>
    <n v="3.0509999999999997"/>
    <n v="20"/>
    <s v=""/>
    <n v="20"/>
    <m/>
    <s v="SI"/>
    <s v="Caja Operativa"/>
    <s v="SI"/>
    <s v="SI"/>
    <d v="2025-07-02T00:00:00"/>
    <s v="C_Ope_001"/>
    <n v="24775"/>
    <m/>
    <d v="1899-12-30T00:00:00"/>
    <s v=""/>
    <n v="0"/>
    <n v="0"/>
    <m/>
    <m/>
    <m/>
    <m/>
    <m/>
    <m/>
    <m/>
    <m/>
    <d v="1899-12-30T00:00:00"/>
    <n v="0"/>
    <n v="0"/>
    <d v="1899-12-30T00:00:00"/>
    <s v=""/>
    <n v="0"/>
    <n v="0"/>
    <n v="0"/>
    <m/>
    <m/>
    <m/>
    <m/>
    <n v="20"/>
    <s v="PENDIENTE"/>
    <s v="OK"/>
  </r>
  <r>
    <n v="118"/>
    <x v="6"/>
    <d v="2025-07-02T00:00:00"/>
    <s v="Ruben Bustamante"/>
    <x v="0"/>
    <x v="6"/>
    <x v="11"/>
    <s v="P0303001"/>
    <s v="-"/>
    <s v="-"/>
    <s v="-"/>
    <s v="SRB km 48 - Servicio (RS peligrosos) - Cosapi (Minera Tia Maria)"/>
    <s v="FOTON VDJ-872"/>
    <x v="1"/>
    <x v="0"/>
    <s v="Costos de ventas"/>
    <s v="Operativo"/>
    <s v="Sachaca"/>
    <s v="Arequipa"/>
    <s v="01FE021686220259858934"/>
    <s v="Factura"/>
    <d v="2025-07-02T00:00:00"/>
    <d v="2025-07-02T00:00:00"/>
    <s v="FE02"/>
    <n v="16862"/>
    <n v="20259858934"/>
    <s v="COMERCIALIZACION Y SERVICIOS EL EDEN S.A.C."/>
    <s v="PEN"/>
    <n v="0.18"/>
    <n v="16.95"/>
    <n v="3.0509999999999997"/>
    <n v="20"/>
    <s v=""/>
    <n v="20"/>
    <m/>
    <s v="SI"/>
    <s v="Caja Operativa"/>
    <s v="SI"/>
    <s v="SI"/>
    <d v="2025-07-02T00:00:00"/>
    <s v="C_Ope_001"/>
    <n v="24776"/>
    <m/>
    <d v="1899-12-30T00:00:00"/>
    <s v=""/>
    <n v="0"/>
    <n v="0"/>
    <m/>
    <m/>
    <m/>
    <m/>
    <m/>
    <m/>
    <m/>
    <m/>
    <d v="1899-12-30T00:00:00"/>
    <n v="0"/>
    <n v="0"/>
    <d v="1899-12-30T00:00:00"/>
    <s v=""/>
    <n v="0"/>
    <n v="0"/>
    <n v="0"/>
    <m/>
    <m/>
    <m/>
    <m/>
    <n v="20"/>
    <s v="PENDIENTE"/>
    <s v="OK"/>
  </r>
  <r>
    <n v="119"/>
    <x v="6"/>
    <d v="2025-07-02T00:00:00"/>
    <s v="Ruben Bustamante"/>
    <x v="0"/>
    <x v="6"/>
    <x v="11"/>
    <s v="P0303001"/>
    <s v="-"/>
    <s v="-"/>
    <s v="-"/>
    <s v="ALSA - Servicio (RS generales) - UCSM"/>
    <s v="FOTON VDJ-872"/>
    <x v="1"/>
    <x v="0"/>
    <s v="Costos de ventas"/>
    <s v="Operativo"/>
    <s v="Sachaca"/>
    <s v="Arequipa"/>
    <s v="SD2477711111111"/>
    <s v="Sin documento"/>
    <d v="2025-07-02T00:00:00"/>
    <d v="2025-07-02T00:00:00"/>
    <m/>
    <n v="24777"/>
    <n v="11111111"/>
    <s v="NO ESPECIFICADO"/>
    <s v="PEN"/>
    <m/>
    <n v="10"/>
    <n v="0"/>
    <n v="10"/>
    <s v=""/>
    <n v="10"/>
    <m/>
    <s v="SI"/>
    <s v="Caja Operativa"/>
    <s v="SI"/>
    <s v="SI"/>
    <d v="2025-07-02T00:00:00"/>
    <s v="C_Ope_001"/>
    <n v="24777"/>
    <m/>
    <d v="1899-12-30T00:00:00"/>
    <s v=""/>
    <n v="0"/>
    <n v="0"/>
    <m/>
    <m/>
    <m/>
    <m/>
    <m/>
    <m/>
    <m/>
    <m/>
    <d v="1899-12-30T00:00:00"/>
    <n v="0"/>
    <n v="0"/>
    <d v="1899-12-30T00:00:00"/>
    <s v=""/>
    <n v="0"/>
    <n v="0"/>
    <n v="0"/>
    <m/>
    <m/>
    <m/>
    <m/>
    <n v="10"/>
    <s v="PENDIENTE"/>
    <s v="OK"/>
  </r>
  <r>
    <n v="120"/>
    <x v="3"/>
    <d v="2025-07-04T00:00:00"/>
    <s v="Ruben Bustamante"/>
    <x v="0"/>
    <x v="6"/>
    <x v="10"/>
    <s v="P0303002"/>
    <s v="-"/>
    <s v="-"/>
    <s v="-"/>
    <s v="Uchumayo - Servicio (RS generales) - Moly Cop"/>
    <s v="FOTON VDJ-872"/>
    <x v="1"/>
    <x v="0"/>
    <s v="Costos de ventas"/>
    <s v="Operativo"/>
    <s v="Sachaca"/>
    <s v="Arequipa"/>
    <s v="01F214210268420517252558"/>
    <s v="Factura"/>
    <d v="2025-07-04T00:00:00"/>
    <d v="2025-07-04T00:00:00"/>
    <s v="F214"/>
    <n v="2102684"/>
    <n v="20517252558"/>
    <s v="COVISUR S.A."/>
    <s v="PEN"/>
    <n v="0.18"/>
    <n v="6.78"/>
    <n v="1.2203999999999999"/>
    <n v="8"/>
    <s v=""/>
    <n v="8"/>
    <m/>
    <s v="SI"/>
    <s v="Caja Operativa"/>
    <s v="SI"/>
    <s v="SI"/>
    <d v="2025-07-04T00:00:00"/>
    <s v="C_Ope_001"/>
    <n v="24792"/>
    <m/>
    <d v="1899-12-30T00:00:00"/>
    <s v=""/>
    <n v="0"/>
    <n v="0"/>
    <m/>
    <m/>
    <m/>
    <m/>
    <m/>
    <m/>
    <m/>
    <m/>
    <d v="1899-12-30T00:00:00"/>
    <n v="0"/>
    <n v="0"/>
    <d v="1899-12-30T00:00:00"/>
    <s v=""/>
    <n v="0"/>
    <n v="0"/>
    <n v="0"/>
    <m/>
    <m/>
    <m/>
    <m/>
    <n v="8"/>
    <s v="PENDIENTE"/>
    <s v="OK"/>
  </r>
  <r>
    <n v="121"/>
    <x v="3"/>
    <d v="2025-07-04T00:00:00"/>
    <s v="Ruben Bustamante"/>
    <x v="0"/>
    <x v="6"/>
    <x v="10"/>
    <s v="P0303002"/>
    <s v="-"/>
    <s v="-"/>
    <s v="-"/>
    <s v="Uchumayo - Servicio (RS generales) - Moly Cop"/>
    <s v="FOTON VDJ-872"/>
    <x v="1"/>
    <x v="0"/>
    <s v="Costos de ventas"/>
    <s v="Operativo"/>
    <s v="Sachaca"/>
    <s v="Arequipa"/>
    <s v="01F212177646920517252558"/>
    <s v="Factura"/>
    <d v="2025-07-04T00:00:00"/>
    <d v="2025-07-04T00:00:00"/>
    <s v="F212"/>
    <n v="1776469"/>
    <n v="20517252558"/>
    <s v="COVISUR S.A."/>
    <s v="PEN"/>
    <n v="0.18"/>
    <n v="6.78"/>
    <n v="1.2203999999999999"/>
    <n v="8"/>
    <s v=""/>
    <n v="8"/>
    <m/>
    <s v="SI"/>
    <s v="Caja Operativa"/>
    <s v="SI"/>
    <s v="SI"/>
    <d v="2025-07-04T00:00:00"/>
    <s v="C_Ope_001"/>
    <n v="24793"/>
    <m/>
    <d v="1899-12-30T00:00:00"/>
    <s v=""/>
    <n v="0"/>
    <n v="0"/>
    <m/>
    <m/>
    <m/>
    <m/>
    <m/>
    <m/>
    <m/>
    <m/>
    <d v="1899-12-30T00:00:00"/>
    <n v="0"/>
    <n v="0"/>
    <d v="1899-12-30T00:00:00"/>
    <s v=""/>
    <n v="0"/>
    <n v="0"/>
    <n v="0"/>
    <m/>
    <m/>
    <m/>
    <m/>
    <n v="8"/>
    <s v="PENDIENTE"/>
    <s v="OK"/>
  </r>
  <r>
    <n v="122"/>
    <x v="3"/>
    <d v="2025-07-04T00:00:00"/>
    <s v="Ruben Bustamante"/>
    <x v="0"/>
    <x v="6"/>
    <x v="11"/>
    <s v="P0303001"/>
    <s v="-"/>
    <s v="-"/>
    <s v="-"/>
    <s v="ALSA - Servicio (RS generales) - UCSM"/>
    <s v="FOTON VDJ-872"/>
    <x v="1"/>
    <x v="0"/>
    <s v="Costos de ventas"/>
    <s v="Operativo"/>
    <s v="Sachaca"/>
    <s v="Arequipa"/>
    <s v="01F00213376720124952850"/>
    <s v="Factura"/>
    <d v="2025-07-04T00:00:00"/>
    <d v="2025-07-04T00:00:00"/>
    <s v="F002"/>
    <n v="133767"/>
    <n v="20124952850"/>
    <s v="ALIMENTOS Y SERVICIOS AGROPECUARIOS SRL."/>
    <s v="PEN"/>
    <n v="0.18"/>
    <n v="8.4700000000000006"/>
    <n v="1.5246"/>
    <n v="9.99"/>
    <s v=""/>
    <n v="9.99"/>
    <m/>
    <s v="SI"/>
    <s v="Caja Operativa"/>
    <s v="SI"/>
    <s v="SI"/>
    <d v="2025-07-04T00:00:00"/>
    <s v="C_Ope_001"/>
    <n v="24794"/>
    <m/>
    <d v="1899-12-30T00:00:00"/>
    <s v=""/>
    <n v="0"/>
    <n v="0"/>
    <m/>
    <m/>
    <m/>
    <m/>
    <m/>
    <m/>
    <m/>
    <m/>
    <d v="2025-07-04T00:00:00"/>
    <s v="Redondeo"/>
    <n v="-0.01"/>
    <d v="1899-12-30T00:00:00"/>
    <s v=""/>
    <n v="0"/>
    <n v="0"/>
    <n v="0"/>
    <m/>
    <m/>
    <m/>
    <m/>
    <n v="10"/>
    <s v="PENDIENTE"/>
    <s v="OK"/>
  </r>
  <r>
    <n v="123"/>
    <x v="3"/>
    <d v="2025-07-04T00:00:00"/>
    <s v="Ruben Bustamante"/>
    <x v="0"/>
    <x v="0"/>
    <x v="0"/>
    <s v="P0302007"/>
    <s v="-"/>
    <s v="-"/>
    <s v="-"/>
    <s v="Lavado de unidad"/>
    <s v="FOTON VDJ-872"/>
    <x v="1"/>
    <x v="0"/>
    <s v="Costos de ventas"/>
    <s v="Operativo"/>
    <s v="Sachaca"/>
    <s v="Arequipa"/>
    <s v="01F0011600610251876211"/>
    <s v="Factura"/>
    <d v="2025-07-04T00:00:00"/>
    <d v="2025-07-04T00:00:00"/>
    <s v="F001"/>
    <n v="16006"/>
    <n v="10251876211"/>
    <s v="MELENDEZ CHALLCO ALBERTO"/>
    <s v="PEN"/>
    <n v="0.18"/>
    <n v="29.66"/>
    <n v="5.3388"/>
    <n v="35"/>
    <s v=""/>
    <n v="35"/>
    <m/>
    <s v="SI"/>
    <s v="Caja Operativa"/>
    <s v="SI"/>
    <s v="SI"/>
    <d v="2025-07-04T00:00:00"/>
    <s v="C_Ope_001"/>
    <n v="24795"/>
    <m/>
    <d v="1899-12-30T00:00:00"/>
    <s v=""/>
    <n v="0"/>
    <n v="0"/>
    <m/>
    <m/>
    <m/>
    <m/>
    <m/>
    <m/>
    <m/>
    <m/>
    <d v="1899-12-30T00:00:00"/>
    <n v="0"/>
    <n v="0"/>
    <d v="1899-12-30T00:00:00"/>
    <s v=""/>
    <n v="0"/>
    <n v="0"/>
    <n v="0"/>
    <m/>
    <m/>
    <m/>
    <m/>
    <n v="35"/>
    <s v="PENDIENTE"/>
    <s v="OK"/>
  </r>
  <r>
    <n v="124"/>
    <x v="0"/>
    <d v="2025-07-07T00:00:00"/>
    <s v="Ruben Bustamante"/>
    <x v="0"/>
    <x v="13"/>
    <x v="30"/>
    <s v="P0310001"/>
    <s v="-"/>
    <s v="-"/>
    <s v="-"/>
    <s v="Alimentacion: Cenas (02) Tacna Colaboradores: Ruben Bustamante/ Hefer Quispe"/>
    <m/>
    <x v="1"/>
    <x v="0"/>
    <s v="Costos de ventas"/>
    <s v="Operativo"/>
    <s v="Sachaca"/>
    <s v="Arequipa"/>
    <s v="SD2480811111111"/>
    <s v="Sin documento"/>
    <d v="2025-07-07T00:00:00"/>
    <d v="2025-07-07T00:00:00"/>
    <m/>
    <n v="24808"/>
    <n v="11111111"/>
    <s v="NO ESPECIFICADO"/>
    <s v="PEN"/>
    <m/>
    <n v="24"/>
    <n v="0"/>
    <n v="24"/>
    <s v=""/>
    <n v="24"/>
    <m/>
    <s v="SI"/>
    <s v="Caja Operativa"/>
    <s v="SI"/>
    <s v="SI"/>
    <d v="2025-07-07T00:00:00"/>
    <s v="C_Ope_001"/>
    <n v="24808"/>
    <m/>
    <d v="1899-12-30T00:00:00"/>
    <s v=""/>
    <n v="0"/>
    <n v="0"/>
    <m/>
    <m/>
    <m/>
    <m/>
    <m/>
    <m/>
    <m/>
    <m/>
    <d v="1899-12-30T00:00:00"/>
    <n v="0"/>
    <n v="0"/>
    <d v="1899-12-30T00:00:00"/>
    <s v=""/>
    <n v="0"/>
    <n v="0"/>
    <n v="0"/>
    <m/>
    <m/>
    <m/>
    <m/>
    <n v="24"/>
    <s v="PENDIENTE"/>
    <s v="OK"/>
  </r>
  <r>
    <n v="125"/>
    <x v="0"/>
    <d v="2025-07-07T00:00:00"/>
    <s v="Ruben Bustamante"/>
    <x v="0"/>
    <x v="6"/>
    <x v="31"/>
    <s v="P0303003"/>
    <s v="-"/>
    <s v="-"/>
    <s v="-"/>
    <s v="Cochera Tacna"/>
    <m/>
    <x v="1"/>
    <x v="0"/>
    <s v="Costos de ventas"/>
    <s v="Operativo"/>
    <s v="Sachaca"/>
    <s v="Arequipa"/>
    <s v="SD2480911111111"/>
    <s v="Sin documento"/>
    <d v="2025-07-07T00:00:00"/>
    <d v="2025-07-07T00:00:00"/>
    <m/>
    <n v="24809"/>
    <n v="11111111"/>
    <s v="NO ESPECIFICADO"/>
    <s v="PEN"/>
    <m/>
    <n v="10"/>
    <n v="0"/>
    <n v="10"/>
    <s v=""/>
    <n v="10"/>
    <m/>
    <s v="SI"/>
    <s v="Caja Operativa"/>
    <s v="SI"/>
    <s v="SI"/>
    <d v="2025-07-07T00:00:00"/>
    <s v="C_Ope_001"/>
    <n v="24809"/>
    <m/>
    <d v="1899-12-30T00:00:00"/>
    <s v=""/>
    <n v="0"/>
    <n v="0"/>
    <m/>
    <m/>
    <m/>
    <m/>
    <m/>
    <m/>
    <m/>
    <m/>
    <d v="1899-12-30T00:00:00"/>
    <n v="0"/>
    <n v="0"/>
    <d v="1899-12-30T00:00:00"/>
    <s v=""/>
    <n v="0"/>
    <n v="0"/>
    <n v="0"/>
    <m/>
    <m/>
    <m/>
    <m/>
    <n v="10"/>
    <s v="PENDIENTE"/>
    <s v="OK"/>
  </r>
  <r>
    <n v="126"/>
    <x v="0"/>
    <d v="2025-07-07T00:00:00"/>
    <s v="Ruben Bustamante"/>
    <x v="0"/>
    <x v="6"/>
    <x v="11"/>
    <s v="P0303001"/>
    <s v="-"/>
    <s v="-"/>
    <s v="-"/>
    <s v="ALSA - Servicio (RS generales) - UCSM"/>
    <s v="FOTON VDJ-872"/>
    <x v="1"/>
    <x v="0"/>
    <s v="Costos de ventas"/>
    <s v="Operativo"/>
    <s v="Sachaca"/>
    <s v="Arequipa"/>
    <s v="01F00213388220124952850"/>
    <s v="Factura"/>
    <d v="2025-07-07T00:00:00"/>
    <d v="2025-07-07T00:00:00"/>
    <s v="F002"/>
    <n v="133882"/>
    <n v="20124952850"/>
    <s v="ALIMENTOS Y SERVICIOS AGROPECUARIOS SRL."/>
    <s v="PEN"/>
    <n v="0.18"/>
    <n v="8.4749999999999996"/>
    <n v="1.5254999999999999"/>
    <n v="10"/>
    <s v=""/>
    <n v="10"/>
    <m/>
    <s v="SI"/>
    <s v="Caja Operativa"/>
    <s v="SI"/>
    <s v="SI"/>
    <d v="2025-07-07T00:00:00"/>
    <s v="C_Ope_001"/>
    <n v="24800"/>
    <m/>
    <d v="1899-12-30T00:00:00"/>
    <s v=""/>
    <n v="0"/>
    <n v="0"/>
    <m/>
    <m/>
    <m/>
    <m/>
    <m/>
    <m/>
    <m/>
    <m/>
    <d v="1899-12-30T00:00:00"/>
    <n v="0"/>
    <n v="0"/>
    <d v="1899-12-30T00:00:00"/>
    <s v=""/>
    <n v="0"/>
    <n v="0"/>
    <n v="0"/>
    <m/>
    <m/>
    <m/>
    <m/>
    <n v="10"/>
    <s v="PENDIENTE"/>
    <s v="OK"/>
  </r>
  <r>
    <n v="127"/>
    <x v="0"/>
    <d v="2025-07-07T00:00:00"/>
    <s v="Ruben Bustamante"/>
    <x v="0"/>
    <x v="6"/>
    <x v="11"/>
    <s v="P0303001"/>
    <s v="-"/>
    <s v="-"/>
    <s v="-"/>
    <s v="SRB km 48 - Servicio (RS peligrosos) - ISSA PSR Tacna"/>
    <s v="FOTON VDJ-872"/>
    <x v="1"/>
    <x v="0"/>
    <s v="Costos de ventas"/>
    <s v="Operativo"/>
    <s v="Sachaca"/>
    <s v="Arequipa"/>
    <s v="01FE021691020259858934"/>
    <s v="Factura"/>
    <d v="2025-07-07T00:00:00"/>
    <d v="2025-07-07T00:00:00"/>
    <s v="FE02"/>
    <n v="16910"/>
    <n v="20259858934"/>
    <s v="COMERCIALIZACION Y SERVICIOS EL EDEN S.A.C."/>
    <s v="PEN"/>
    <n v="0.18"/>
    <n v="16.95"/>
    <n v="3.0509999999999997"/>
    <n v="20"/>
    <s v=""/>
    <n v="20"/>
    <m/>
    <s v="SI"/>
    <s v="Caja Operativa"/>
    <s v="SI"/>
    <s v="SI"/>
    <d v="2025-07-07T00:00:00"/>
    <s v="C_Ope_001"/>
    <n v="24813"/>
    <m/>
    <d v="1899-12-30T00:00:00"/>
    <s v=""/>
    <n v="0"/>
    <n v="0"/>
    <m/>
    <m/>
    <m/>
    <m/>
    <m/>
    <m/>
    <m/>
    <m/>
    <d v="1899-12-30T00:00:00"/>
    <n v="0"/>
    <n v="0"/>
    <d v="1899-12-30T00:00:00"/>
    <s v=""/>
    <n v="0"/>
    <n v="0"/>
    <n v="0"/>
    <m/>
    <m/>
    <m/>
    <m/>
    <n v="20"/>
    <s v="PENDIENTE"/>
    <s v="OK"/>
  </r>
  <r>
    <n v="128"/>
    <x v="0"/>
    <d v="2025-07-07T00:00:00"/>
    <s v="Ruben Bustamante"/>
    <x v="0"/>
    <x v="6"/>
    <x v="10"/>
    <s v="P0303002"/>
    <s v="-"/>
    <s v="-"/>
    <s v="-"/>
    <s v="Montalvo - Servicio (RS peligrosos) - ISSA PSR Tacna"/>
    <s v="FOTON VDJ-872"/>
    <x v="1"/>
    <x v="0"/>
    <s v="Costos de ventas"/>
    <s v="Operativo"/>
    <s v="Sachaca"/>
    <s v="Arequipa"/>
    <s v="01FN0192171120550033519"/>
    <s v="Factura"/>
    <d v="2025-07-07T00:00:00"/>
    <d v="2025-07-07T00:00:00"/>
    <s v="FN01"/>
    <n v="921711"/>
    <n v="20550033519"/>
    <s v="CONCESIONARIA PERUANA DE VIAS-COVINCA S.A."/>
    <s v="PEN"/>
    <n v="0.18"/>
    <n v="13.305"/>
    <n v="2.3948999999999998"/>
    <n v="15.7"/>
    <s v=""/>
    <n v="15.7"/>
    <m/>
    <s v="SI"/>
    <s v="Caja Operativa"/>
    <s v="SI"/>
    <s v="SI"/>
    <d v="2025-07-07T00:00:00"/>
    <s v="C_Ope_001"/>
    <n v="24810"/>
    <m/>
    <d v="1899-12-30T00:00:00"/>
    <s v=""/>
    <n v="0"/>
    <n v="0"/>
    <m/>
    <m/>
    <m/>
    <m/>
    <m/>
    <m/>
    <m/>
    <m/>
    <d v="1899-12-30T00:00:00"/>
    <n v="0"/>
    <n v="0"/>
    <d v="1899-12-30T00:00:00"/>
    <s v=""/>
    <n v="0"/>
    <n v="0"/>
    <n v="0"/>
    <m/>
    <m/>
    <m/>
    <m/>
    <n v="15.7"/>
    <s v="PENDIENTE"/>
    <s v="OK"/>
  </r>
  <r>
    <n v="129"/>
    <x v="0"/>
    <d v="2025-07-07T00:00:00"/>
    <s v="Ruben Bustamante"/>
    <x v="0"/>
    <x v="6"/>
    <x v="10"/>
    <s v="P0303002"/>
    <s v="-"/>
    <s v="-"/>
    <s v="-"/>
    <s v="El Fiscal - Servicio (RS peligrosos) - ISSA PSR Tacna"/>
    <s v="FOTON VDJ-872"/>
    <x v="1"/>
    <x v="0"/>
    <s v="Costos de ventas"/>
    <s v="Operativo"/>
    <s v="Sachaca"/>
    <s v="Arequipa"/>
    <s v="01FH0177248520550033519"/>
    <s v="Factura"/>
    <d v="2025-07-07T00:00:00"/>
    <d v="2025-07-07T00:00:00"/>
    <s v="FH01"/>
    <n v="772485"/>
    <n v="20550033519"/>
    <s v="CONCESIONARIA PERUANA DE VIAS-COVINCA S.A."/>
    <s v="PEN"/>
    <n v="0.18"/>
    <n v="13.305"/>
    <n v="2.3948999999999998"/>
    <n v="15.7"/>
    <s v=""/>
    <n v="15.7"/>
    <m/>
    <s v="SI"/>
    <s v="Caja Operativa"/>
    <s v="SI"/>
    <s v="SI"/>
    <d v="2025-07-07T00:00:00"/>
    <s v="C_Ope_001"/>
    <n v="24811"/>
    <m/>
    <d v="1899-12-30T00:00:00"/>
    <s v=""/>
    <n v="0"/>
    <n v="0"/>
    <m/>
    <m/>
    <m/>
    <m/>
    <m/>
    <m/>
    <m/>
    <m/>
    <d v="1899-12-30T00:00:00"/>
    <n v="0"/>
    <n v="0"/>
    <d v="1899-12-30T00:00:00"/>
    <s v=""/>
    <n v="0"/>
    <n v="0"/>
    <n v="0"/>
    <m/>
    <m/>
    <m/>
    <m/>
    <n v="15.7"/>
    <s v="PENDIENTE"/>
    <s v="OK"/>
  </r>
  <r>
    <n v="130"/>
    <x v="0"/>
    <d v="2025-07-07T00:00:00"/>
    <s v="Ruben Bustamante"/>
    <x v="0"/>
    <x v="6"/>
    <x v="10"/>
    <s v="P0303002"/>
    <s v="-"/>
    <s v="-"/>
    <s v="-"/>
    <s v="Tomasiri - Servicio (RS peligrosos) - ISSA PSR Tacna"/>
    <s v="FOTON VDJ-872"/>
    <x v="1"/>
    <x v="0"/>
    <s v="Costos de ventas"/>
    <s v="Operativo"/>
    <s v="Sachaca"/>
    <s v="Arequipa"/>
    <s v="01FT0172533620550033519"/>
    <s v="Factura"/>
    <d v="2025-07-07T00:00:00"/>
    <d v="2025-07-07T00:00:00"/>
    <s v="FT01"/>
    <n v="725336"/>
    <n v="20550033519"/>
    <s v="CONCESIONARIA PERUANA DE VIAS-COVINCA S.A."/>
    <s v="PEN"/>
    <n v="0.18"/>
    <n v="13.305"/>
    <n v="2.3948999999999998"/>
    <n v="15.7"/>
    <s v=""/>
    <n v="15.7"/>
    <m/>
    <s v="SI"/>
    <s v="Caja Operativa"/>
    <s v="SI"/>
    <s v="SI"/>
    <d v="2025-07-07T00:00:00"/>
    <s v="C_Ope_001"/>
    <n v="24812"/>
    <m/>
    <d v="1899-12-30T00:00:00"/>
    <s v=""/>
    <n v="0"/>
    <n v="0"/>
    <m/>
    <m/>
    <m/>
    <m/>
    <m/>
    <m/>
    <m/>
    <m/>
    <d v="1899-12-30T00:00:00"/>
    <n v="0"/>
    <n v="0"/>
    <d v="1899-12-30T00:00:00"/>
    <s v=""/>
    <n v="0"/>
    <n v="0"/>
    <n v="0"/>
    <m/>
    <m/>
    <m/>
    <m/>
    <n v="15.7"/>
    <s v="PENDIENTE"/>
    <s v="OK"/>
  </r>
  <r>
    <n v="131"/>
    <x v="1"/>
    <d v="2025-07-08T00:00:00"/>
    <s v="Ruben Bustamante"/>
    <x v="0"/>
    <x v="6"/>
    <x v="10"/>
    <s v="P0303002"/>
    <s v="-"/>
    <s v="-"/>
    <s v="-"/>
    <s v="Uchumayo - Servicio (RS peligrosos) - ISSA PSR Tacna"/>
    <s v="FOTON VDJ-872"/>
    <x v="1"/>
    <x v="0"/>
    <s v="Costos de ventas"/>
    <s v="Operativo"/>
    <s v="Sachaca"/>
    <s v="Arequipa"/>
    <s v="01F214210574020517252558"/>
    <s v="Factura"/>
    <d v="2025-07-08T00:00:00"/>
    <d v="2025-07-08T00:00:00"/>
    <s v="F214"/>
    <n v="2105740"/>
    <n v="20517252558"/>
    <s v="COVISUR S.A."/>
    <s v="PEN"/>
    <n v="0.18"/>
    <n v="6.78"/>
    <n v="1.2203999999999999"/>
    <n v="8"/>
    <s v=""/>
    <n v="8"/>
    <m/>
    <s v="SI"/>
    <s v="Caja Operativa"/>
    <s v="SI"/>
    <s v="SI"/>
    <d v="2025-07-08T00:00:00"/>
    <s v="C_Ope_001"/>
    <n v="24821"/>
    <m/>
    <d v="1899-12-30T00:00:00"/>
    <s v=""/>
    <n v="0"/>
    <n v="0"/>
    <m/>
    <m/>
    <m/>
    <m/>
    <m/>
    <m/>
    <m/>
    <m/>
    <d v="1899-12-30T00:00:00"/>
    <n v="0"/>
    <n v="0"/>
    <d v="1899-12-30T00:00:00"/>
    <s v=""/>
    <n v="0"/>
    <n v="0"/>
    <n v="0"/>
    <m/>
    <m/>
    <m/>
    <m/>
    <n v="8"/>
    <s v="PENDIENTE"/>
    <s v="OK"/>
  </r>
  <r>
    <n v="132"/>
    <x v="1"/>
    <d v="2025-07-08T00:00:00"/>
    <s v="Ruben Bustamante"/>
    <x v="0"/>
    <x v="6"/>
    <x v="11"/>
    <s v="P0303001"/>
    <s v="-"/>
    <s v="-"/>
    <s v="-"/>
    <s v="SRB PI - Servicio (RS peligrosos) - ISSA Red"/>
    <s v="FOTON VDJ-872"/>
    <x v="1"/>
    <x v="0"/>
    <s v="Costos de ventas"/>
    <s v="Operativo"/>
    <s v="Sachaca"/>
    <s v="Arequipa"/>
    <s v="01FE013509120124952850"/>
    <s v="Factura"/>
    <d v="2025-07-08T00:00:00"/>
    <d v="2025-07-08T00:00:00"/>
    <s v="FE01"/>
    <n v="35091"/>
    <n v="20124952850"/>
    <s v="ALIMENTOS Y SERVICIOS AGROPECUARIOS SRL."/>
    <s v="PEN"/>
    <n v="0.18"/>
    <n v="8.4749999999999996"/>
    <n v="1.5254999999999999"/>
    <n v="10"/>
    <s v=""/>
    <n v="10"/>
    <m/>
    <s v="SI"/>
    <s v="Caja Operativa"/>
    <s v="SI"/>
    <s v="SI"/>
    <d v="2025-07-08T00:00:00"/>
    <s v="C_Ope_001"/>
    <n v="24819"/>
    <m/>
    <d v="1899-12-30T00:00:00"/>
    <s v=""/>
    <n v="0"/>
    <n v="0"/>
    <m/>
    <m/>
    <m/>
    <m/>
    <m/>
    <m/>
    <m/>
    <m/>
    <d v="1899-12-30T00:00:00"/>
    <n v="0"/>
    <n v="0"/>
    <d v="1899-12-30T00:00:00"/>
    <s v=""/>
    <n v="0"/>
    <n v="0"/>
    <n v="0"/>
    <m/>
    <m/>
    <m/>
    <m/>
    <n v="10"/>
    <s v="PENDIENTE"/>
    <s v="OK"/>
  </r>
  <r>
    <n v="133"/>
    <x v="1"/>
    <d v="2025-07-08T00:00:00"/>
    <s v="Ruben Bustamante"/>
    <x v="0"/>
    <x v="6"/>
    <x v="11"/>
    <s v="P0303001"/>
    <s v="-"/>
    <s v="-"/>
    <s v="-"/>
    <s v="ALSA - Servicio (RS peligrosos) - ISSA Red MOQUEGUA"/>
    <s v="FOTON VDJ-872"/>
    <x v="1"/>
    <x v="0"/>
    <s v="Costos de ventas"/>
    <s v="Operativo"/>
    <s v="Sachaca"/>
    <s v="Arequipa"/>
    <s v="01F00213396520124952850"/>
    <s v="Factura"/>
    <d v="2025-07-08T00:00:00"/>
    <d v="2025-07-08T00:00:00"/>
    <s v="F002"/>
    <n v="133965"/>
    <n v="20124952850"/>
    <s v="ALIMENTOS Y SERVICIOS AGROPECUARIOS SRL."/>
    <s v="PEN"/>
    <n v="0.18"/>
    <n v="8.4749999999999996"/>
    <n v="1.5254999999999999"/>
    <n v="10"/>
    <s v=""/>
    <n v="10"/>
    <m/>
    <s v="SI"/>
    <s v="Caja Operativa"/>
    <s v="SI"/>
    <s v="SI"/>
    <d v="2025-07-08T00:00:00"/>
    <s v="C_Ope_001"/>
    <n v="24823"/>
    <m/>
    <d v="1899-12-30T00:00:00"/>
    <s v=""/>
    <n v="0"/>
    <n v="0"/>
    <m/>
    <m/>
    <m/>
    <m/>
    <m/>
    <m/>
    <m/>
    <m/>
    <d v="1899-12-30T00:00:00"/>
    <n v="0"/>
    <n v="0"/>
    <d v="1899-12-30T00:00:00"/>
    <s v=""/>
    <n v="0"/>
    <n v="0"/>
    <n v="0"/>
    <m/>
    <m/>
    <m/>
    <m/>
    <n v="10"/>
    <s v="PENDIENTE"/>
    <s v="OK"/>
  </r>
  <r>
    <n v="134"/>
    <x v="1"/>
    <d v="2025-07-08T00:00:00"/>
    <s v="Ruben Bustamante"/>
    <x v="0"/>
    <x v="6"/>
    <x v="11"/>
    <s v="P0303001"/>
    <s v="-"/>
    <s v="-"/>
    <s v="-"/>
    <s v="ALSA - Servicio (RS peligrosos) - ISSA RED ILO"/>
    <s v="FOTON VDJ-872"/>
    <x v="1"/>
    <x v="0"/>
    <s v="Costos de ventas"/>
    <s v="Operativo"/>
    <s v="Sachaca"/>
    <s v="Arequipa"/>
    <s v="01F00213396420124952850"/>
    <s v="Factura"/>
    <d v="2025-07-08T00:00:00"/>
    <d v="2025-07-08T00:00:00"/>
    <s v="F002"/>
    <n v="133964"/>
    <n v="20124952850"/>
    <s v="ALIMENTOS Y SERVICIOS AGROPECUARIOS SRL."/>
    <s v="PEN"/>
    <n v="0.18"/>
    <n v="8.4749999999999996"/>
    <n v="1.5254999999999999"/>
    <n v="10"/>
    <s v=""/>
    <n v="10"/>
    <m/>
    <s v="SI"/>
    <s v="Caja Operativa"/>
    <s v="SI"/>
    <s v="SI"/>
    <d v="2025-07-08T00:00:00"/>
    <s v="C_Ope_001"/>
    <n v="24824"/>
    <m/>
    <d v="1899-12-30T00:00:00"/>
    <s v=""/>
    <n v="0"/>
    <n v="0"/>
    <m/>
    <m/>
    <m/>
    <m/>
    <m/>
    <m/>
    <m/>
    <m/>
    <d v="1899-12-30T00:00:00"/>
    <n v="0"/>
    <n v="0"/>
    <d v="1899-12-30T00:00:00"/>
    <s v=""/>
    <n v="0"/>
    <n v="0"/>
    <n v="0"/>
    <m/>
    <m/>
    <m/>
    <m/>
    <n v="10"/>
    <s v="PENDIENTE"/>
    <s v="OK"/>
  </r>
  <r>
    <n v="135"/>
    <x v="1"/>
    <d v="2025-07-08T00:00:00"/>
    <s v="Ruben Bustamante"/>
    <x v="0"/>
    <x v="6"/>
    <x v="11"/>
    <s v="P0303001"/>
    <s v="-"/>
    <s v="-"/>
    <s v="-"/>
    <s v="ALSA - Servicio (RS peligrosos) - ISSA Red TACNA"/>
    <s v="FOTON VDJ-872"/>
    <x v="1"/>
    <x v="0"/>
    <s v="Costos de ventas"/>
    <s v="Operativo"/>
    <s v="Sachaca"/>
    <s v="Arequipa"/>
    <s v="01F00213396320124952850"/>
    <s v="Factura"/>
    <d v="2025-07-08T00:00:00"/>
    <d v="2025-07-08T00:00:00"/>
    <s v="F002"/>
    <n v="133963"/>
    <n v="20124952850"/>
    <s v="ALIMENTOS Y SERVICIOS AGROPECUARIOS SRL."/>
    <s v="PEN"/>
    <n v="0.18"/>
    <n v="8.4749999999999996"/>
    <n v="1.5254999999999999"/>
    <n v="10"/>
    <s v=""/>
    <n v="10"/>
    <m/>
    <s v="SI"/>
    <s v="Caja Operativa"/>
    <s v="SI"/>
    <s v="SI"/>
    <d v="2025-07-08T00:00:00"/>
    <s v="C_Ope_001"/>
    <n v="24825"/>
    <m/>
    <d v="1899-12-30T00:00:00"/>
    <s v=""/>
    <n v="0"/>
    <n v="0"/>
    <m/>
    <m/>
    <m/>
    <m/>
    <m/>
    <m/>
    <m/>
    <m/>
    <d v="1899-12-30T00:00:00"/>
    <n v="0"/>
    <n v="0"/>
    <d v="1899-12-30T00:00:00"/>
    <s v=""/>
    <n v="0"/>
    <n v="0"/>
    <n v="0"/>
    <m/>
    <m/>
    <m/>
    <m/>
    <n v="10"/>
    <s v="PENDIENTE"/>
    <s v="OK"/>
  </r>
  <r>
    <n v="136"/>
    <x v="1"/>
    <d v="2025-07-08T00:00:00"/>
    <s v="Ruben Bustamante"/>
    <x v="0"/>
    <x v="13"/>
    <x v="30"/>
    <s v="P0310001"/>
    <s v="-"/>
    <s v="-"/>
    <s v="-"/>
    <s v="Alimentacion: Desayunos (02) Ruta Tacna - Ilo/ Colaboradores: Ruben Bustamante/ Hefer Quispe"/>
    <m/>
    <x v="1"/>
    <x v="0"/>
    <s v="Costos de ventas"/>
    <s v="Operativo"/>
    <s v="Sachaca"/>
    <s v="Arequipa"/>
    <s v="SD2481811111111"/>
    <s v="Sin documento"/>
    <d v="2025-07-08T00:00:00"/>
    <d v="2025-07-08T00:00:00"/>
    <m/>
    <n v="24818"/>
    <n v="11111111"/>
    <s v="NO ESPECIFICADO"/>
    <s v="PEN"/>
    <m/>
    <n v="16"/>
    <n v="0"/>
    <n v="16"/>
    <s v=""/>
    <n v="16"/>
    <m/>
    <s v="SI"/>
    <s v="Caja Operativa"/>
    <s v="SI"/>
    <s v="SI"/>
    <d v="2025-07-08T00:00:00"/>
    <s v="C_Ope_001"/>
    <n v="24818"/>
    <m/>
    <d v="1899-12-30T00:00:00"/>
    <s v=""/>
    <n v="0"/>
    <n v="0"/>
    <m/>
    <m/>
    <m/>
    <m/>
    <m/>
    <m/>
    <m/>
    <m/>
    <d v="1899-12-30T00:00:00"/>
    <n v="0"/>
    <n v="0"/>
    <d v="1899-12-30T00:00:00"/>
    <s v=""/>
    <n v="0"/>
    <n v="0"/>
    <n v="0"/>
    <m/>
    <m/>
    <m/>
    <m/>
    <n v="16"/>
    <s v="PENDIENTE"/>
    <s v="OK"/>
  </r>
  <r>
    <n v="137"/>
    <x v="1"/>
    <d v="2025-07-08T00:00:00"/>
    <s v="Ruben Bustamante"/>
    <x v="0"/>
    <x v="13"/>
    <x v="30"/>
    <s v="P0310001"/>
    <s v="-"/>
    <s v="-"/>
    <s v="-"/>
    <s v="Alimentacion: Almuerzos (02) Punta de Bombon Colaboradores: Ruben Bustamante/ Hefer Quispe"/>
    <m/>
    <x v="1"/>
    <x v="0"/>
    <s v="Costos de ventas"/>
    <s v="Operativo"/>
    <s v="Sachaca"/>
    <s v="Arequipa"/>
    <s v="SD2482011111111"/>
    <s v="Sin documento"/>
    <d v="2025-07-08T00:00:00"/>
    <d v="2025-07-08T00:00:00"/>
    <m/>
    <n v="24820"/>
    <n v="11111111"/>
    <s v="NO ESPECIFICADO"/>
    <s v="PEN"/>
    <m/>
    <n v="30"/>
    <n v="0"/>
    <n v="30"/>
    <s v=""/>
    <n v="30"/>
    <m/>
    <s v="SI"/>
    <s v="Caja Operativa"/>
    <s v="SI"/>
    <s v="SI"/>
    <d v="2025-07-08T00:00:00"/>
    <s v="C_Ope_001"/>
    <n v="24820"/>
    <m/>
    <d v="1899-12-30T00:00:00"/>
    <s v=""/>
    <n v="0"/>
    <n v="0"/>
    <m/>
    <m/>
    <m/>
    <m/>
    <m/>
    <m/>
    <m/>
    <m/>
    <d v="1899-12-30T00:00:00"/>
    <n v="0"/>
    <n v="0"/>
    <d v="1899-12-30T00:00:00"/>
    <s v=""/>
    <n v="0"/>
    <n v="0"/>
    <n v="0"/>
    <m/>
    <m/>
    <m/>
    <m/>
    <n v="30"/>
    <s v="PENDIENTE"/>
    <s v="OK"/>
  </r>
  <r>
    <n v="138"/>
    <x v="1"/>
    <d v="2025-07-08T00:00:00"/>
    <s v="Ruben Bustamante"/>
    <x v="0"/>
    <x v="14"/>
    <x v="32"/>
    <s v="P0301001"/>
    <s v="-"/>
    <s v="-"/>
    <s v="-"/>
    <s v="ILO Servicio (RS peligrosos) - combustible"/>
    <s v="FOTON VDJ-872"/>
    <x v="0"/>
    <x v="0"/>
    <s v="Costos de ventas"/>
    <s v="Operativo"/>
    <s v="Sachaca"/>
    <s v="Arequipa"/>
    <s v="01F0135336720601584001"/>
    <s v="Factura"/>
    <d v="2025-07-08T00:00:00"/>
    <d v="2025-07-08T00:00:00"/>
    <s v="F013"/>
    <n v="53367"/>
    <n v="20601584001"/>
    <s v="GRUPO EMPRESARIAL MDM E.I.R.L."/>
    <s v="PEN"/>
    <n v="0.18"/>
    <n v="127.16"/>
    <n v="22.8888"/>
    <n v="150.05000000000001"/>
    <s v=""/>
    <n v="150.05000000000001"/>
    <m/>
    <s v="SI"/>
    <s v="Caja Operativa"/>
    <s v="SI"/>
    <s v="SI"/>
    <d v="2025-07-08T00:00:00"/>
    <s v="C_Ope_001"/>
    <n v="24822"/>
    <m/>
    <d v="1899-12-30T00:00:00"/>
    <s v=""/>
    <n v="0"/>
    <n v="0"/>
    <m/>
    <m/>
    <m/>
    <m/>
    <m/>
    <m/>
    <m/>
    <m/>
    <d v="1899-12-30T00:00:00"/>
    <n v="0"/>
    <n v="0"/>
    <d v="1899-12-30T00:00:00"/>
    <s v=""/>
    <n v="0"/>
    <n v="0"/>
    <n v="0"/>
    <m/>
    <m/>
    <m/>
    <m/>
    <n v="150.05000000000001"/>
    <s v="PENDIENTE"/>
    <s v="OK"/>
  </r>
  <r>
    <n v="139"/>
    <x v="7"/>
    <d v="2025-07-09T00:00:00"/>
    <s v="Ruben Bustamante"/>
    <x v="0"/>
    <x v="6"/>
    <x v="10"/>
    <s v="P0303002"/>
    <s v="-"/>
    <s v="-"/>
    <s v="-"/>
    <s v="Uchumayo - Servicio (Papel Kraft) - Granja Rinconada (Granja Virgen de Chapi y Gloria III - La Joya)"/>
    <s v="FOTON VDJ-872"/>
    <x v="1"/>
    <x v="0"/>
    <s v="Costos de ventas"/>
    <s v="Operativo"/>
    <s v="Sachaca"/>
    <s v="Arequipa"/>
    <s v="01F212177988520517252558"/>
    <s v="Factura"/>
    <d v="2025-07-09T00:00:00"/>
    <d v="2025-07-09T00:00:00"/>
    <s v="F212"/>
    <n v="1779885"/>
    <n v="20517252558"/>
    <s v="COVISUR S.A."/>
    <s v="PEN"/>
    <n v="0.18"/>
    <n v="6.78"/>
    <n v="1.2203999999999999"/>
    <n v="8"/>
    <s v=""/>
    <n v="8"/>
    <m/>
    <s v="SI"/>
    <s v="Caja Operativa"/>
    <s v="SI"/>
    <s v="SI"/>
    <d v="2025-07-09T00:00:00"/>
    <s v="C_Ope_001"/>
    <n v="24829"/>
    <m/>
    <d v="1899-12-30T00:00:00"/>
    <s v=""/>
    <n v="0"/>
    <n v="0"/>
    <m/>
    <m/>
    <m/>
    <m/>
    <m/>
    <m/>
    <m/>
    <m/>
    <d v="1899-12-30T00:00:00"/>
    <n v="0"/>
    <n v="0"/>
    <d v="1899-12-30T00:00:00"/>
    <s v=""/>
    <n v="0"/>
    <n v="0"/>
    <n v="0"/>
    <m/>
    <m/>
    <m/>
    <m/>
    <n v="8"/>
    <s v="PENDIENTE"/>
    <s v="OK"/>
  </r>
  <r>
    <n v="140"/>
    <x v="7"/>
    <d v="2025-07-09T00:00:00"/>
    <s v="Ruben Bustamante"/>
    <x v="0"/>
    <x v="6"/>
    <x v="10"/>
    <s v="P0303002"/>
    <s v="-"/>
    <s v="-"/>
    <s v="-"/>
    <s v="Uchumayo - Servicio (Papel Kraft) - Granja Rinconada (Granja Virgen de Chapi y Gloria III - La Joya)"/>
    <s v="FOTON VDJ-872"/>
    <x v="1"/>
    <x v="0"/>
    <s v="Costos de ventas"/>
    <s v="Operativo"/>
    <s v="Sachaca"/>
    <s v="Arequipa"/>
    <s v="01F214210647920517252558"/>
    <s v="Factura"/>
    <d v="2025-07-09T00:00:00"/>
    <d v="2025-07-09T00:00:00"/>
    <s v="F214"/>
    <n v="2106479"/>
    <n v="20517252558"/>
    <s v="COVISUR S.A."/>
    <s v="PEN"/>
    <n v="0.18"/>
    <n v="6.78"/>
    <n v="1.2203999999999999"/>
    <n v="8"/>
    <s v=""/>
    <n v="8"/>
    <m/>
    <s v="SI"/>
    <s v="Caja Operativa"/>
    <s v="SI"/>
    <s v="SI"/>
    <d v="2025-07-09T00:00:00"/>
    <s v="C_Ope_001"/>
    <n v="24830"/>
    <m/>
    <d v="1899-12-30T00:00:00"/>
    <s v=""/>
    <n v="0"/>
    <n v="0"/>
    <m/>
    <m/>
    <m/>
    <m/>
    <m/>
    <m/>
    <m/>
    <m/>
    <d v="1899-12-30T00:00:00"/>
    <n v="0"/>
    <n v="0"/>
    <d v="1899-12-30T00:00:00"/>
    <s v=""/>
    <n v="0"/>
    <n v="0"/>
    <n v="0"/>
    <m/>
    <m/>
    <m/>
    <m/>
    <n v="8"/>
    <s v="PENDIENTE"/>
    <s v="OK"/>
  </r>
  <r>
    <n v="141"/>
    <x v="7"/>
    <d v="2025-07-09T00:00:00"/>
    <s v="Ruben Bustamante"/>
    <x v="0"/>
    <x v="6"/>
    <x v="11"/>
    <s v="P0303001"/>
    <s v="-"/>
    <s v="-"/>
    <s v="-"/>
    <s v="ALSA - Servicio (RSMNM) - UCSM"/>
    <s v="FOTON VDJ-872"/>
    <x v="1"/>
    <x v="0"/>
    <s v="Costos de ventas"/>
    <s v="Operativo"/>
    <s v="Sachaca"/>
    <s v="Arequipa"/>
    <s v="01F00213397120124952850"/>
    <s v="Factura"/>
    <d v="2025-07-09T00:00:00"/>
    <d v="2025-07-09T00:00:00"/>
    <s v="F002"/>
    <n v="133971"/>
    <n v="20124952850"/>
    <s v="ALIMENTOS Y SERVICIOS AGROPECUARIOS SRL."/>
    <s v="PEN"/>
    <n v="0.18"/>
    <n v="8.4749999999999996"/>
    <n v="1.5254999999999999"/>
    <n v="10"/>
    <s v=""/>
    <n v="10"/>
    <m/>
    <s v="SI"/>
    <s v="Caja Operativa"/>
    <s v="SI"/>
    <s v="SI"/>
    <d v="2025-07-09T00:00:00"/>
    <s v="C_Ope_001"/>
    <n v="24831"/>
    <m/>
    <d v="1899-12-30T00:00:00"/>
    <s v=""/>
    <n v="0"/>
    <n v="0"/>
    <m/>
    <m/>
    <m/>
    <m/>
    <m/>
    <m/>
    <m/>
    <m/>
    <d v="1899-12-30T00:00:00"/>
    <n v="0"/>
    <n v="0"/>
    <d v="1899-12-30T00:00:00"/>
    <s v=""/>
    <n v="0"/>
    <n v="0"/>
    <n v="0"/>
    <m/>
    <m/>
    <m/>
    <m/>
    <n v="10"/>
    <s v="PENDIENTE"/>
    <s v="OK"/>
  </r>
  <r>
    <n v="142"/>
    <x v="9"/>
    <d v="2025-07-10T00:00:00"/>
    <s v="Ruben Bustamante"/>
    <x v="0"/>
    <x v="6"/>
    <x v="11"/>
    <s v="P0303001"/>
    <s v="-"/>
    <s v="-"/>
    <s v="-"/>
    <s v="SRB km 48 - Servicio (res. no aprovechables RSMNM) - compra (res. aprovechables)- Cosapi Tia Maria"/>
    <s v="MAXUS VBW-889"/>
    <x v="0"/>
    <x v="0"/>
    <s v="Costos de ventas"/>
    <s v="Operativo"/>
    <s v="Sachaca"/>
    <s v="Arequipa"/>
    <s v="01FE021693320259858934"/>
    <s v="Factura"/>
    <d v="2025-07-10T00:00:00"/>
    <d v="2025-07-10T00:00:00"/>
    <s v="FE02"/>
    <n v="16933"/>
    <n v="20259858934"/>
    <s v="COMERCIALIZACION Y SERVICIOS EL EDEN S.A.C."/>
    <s v="PEN"/>
    <n v="0.18"/>
    <n v="16.95"/>
    <n v="3.0509999999999997"/>
    <n v="20"/>
    <s v=""/>
    <n v="20"/>
    <m/>
    <s v="SI"/>
    <s v="Caja Operativa"/>
    <s v="SI"/>
    <s v="SI"/>
    <d v="2025-07-10T00:00:00"/>
    <s v="C_Ope_001"/>
    <n v="24848"/>
    <m/>
    <d v="1899-12-30T00:00:00"/>
    <s v=""/>
    <n v="0"/>
    <n v="0"/>
    <m/>
    <m/>
    <m/>
    <m/>
    <m/>
    <m/>
    <m/>
    <m/>
    <d v="1899-12-30T00:00:00"/>
    <n v="0"/>
    <n v="0"/>
    <d v="1899-12-30T00:00:00"/>
    <s v=""/>
    <n v="0"/>
    <n v="0"/>
    <n v="0"/>
    <m/>
    <m/>
    <m/>
    <m/>
    <n v="20"/>
    <s v="PENDIENTE"/>
    <s v="OK"/>
  </r>
  <r>
    <n v="143"/>
    <x v="9"/>
    <d v="2025-07-10T00:00:00"/>
    <s v="Ruben Bustamante"/>
    <x v="0"/>
    <x v="6"/>
    <x v="10"/>
    <s v="P0303002"/>
    <s v="-"/>
    <s v="-"/>
    <s v="-"/>
    <s v="Uchumayo - Servicio (res. no aprovechables RSMNM) - compra (res. aprovechables)- Cosapi Tia Maria"/>
    <s v="MAXUS VBW-889"/>
    <x v="0"/>
    <x v="0"/>
    <s v="Costos de ventas"/>
    <s v="Operativo"/>
    <s v="Sachaca"/>
    <s v="Arequipa"/>
    <s v="01F212178070020517252558"/>
    <s v="Factura"/>
    <d v="2025-07-10T00:00:00"/>
    <d v="2025-07-10T00:00:00"/>
    <s v="F212"/>
    <n v="1780700"/>
    <n v="20517252558"/>
    <s v="COVISUR S.A."/>
    <s v="PEN"/>
    <n v="0.18"/>
    <n v="4.24"/>
    <n v="0.76319999999999999"/>
    <n v="5"/>
    <s v=""/>
    <n v="5"/>
    <m/>
    <s v="SI"/>
    <s v="Caja Operativa"/>
    <s v="SI"/>
    <s v="SI"/>
    <d v="2025-07-10T00:00:00"/>
    <s v="C_Ope_001"/>
    <n v="24843"/>
    <m/>
    <d v="1899-12-30T00:00:00"/>
    <s v=""/>
    <n v="0"/>
    <n v="0"/>
    <m/>
    <m/>
    <m/>
    <m/>
    <m/>
    <m/>
    <m/>
    <m/>
    <d v="1899-12-30T00:00:00"/>
    <n v="0"/>
    <n v="0"/>
    <d v="1899-12-30T00:00:00"/>
    <s v=""/>
    <n v="0"/>
    <n v="0"/>
    <n v="0"/>
    <m/>
    <m/>
    <m/>
    <m/>
    <n v="5"/>
    <s v="PENDIENTE"/>
    <s v="OK"/>
  </r>
  <r>
    <n v="144"/>
    <x v="9"/>
    <d v="2025-07-10T00:00:00"/>
    <s v="Ruben Bustamante"/>
    <x v="0"/>
    <x v="6"/>
    <x v="10"/>
    <s v="P0303002"/>
    <s v="-"/>
    <s v="-"/>
    <s v="-"/>
    <s v="Uchumayo - Servicio (res. no aprovechables RSMNM) - compra (res. aprovechables)- Cosapi Tia Maria"/>
    <s v="MAXUS VBW-889"/>
    <x v="0"/>
    <x v="0"/>
    <s v="Costos de ventas"/>
    <s v="Operativo"/>
    <s v="Sachaca"/>
    <s v="Arequipa"/>
    <s v="01F213180045420517252558"/>
    <s v="Factura"/>
    <d v="2025-07-10T00:00:00"/>
    <d v="2025-07-10T00:00:00"/>
    <s v="F213"/>
    <n v="1800454"/>
    <n v="20517252558"/>
    <s v="COVISUR S.A."/>
    <s v="PEN"/>
    <n v="0.18"/>
    <n v="4.24"/>
    <n v="0.76319999999999999"/>
    <n v="5"/>
    <s v=""/>
    <n v="5"/>
    <m/>
    <s v="SI"/>
    <s v="Caja Operativa"/>
    <s v="SI"/>
    <s v="SI"/>
    <d v="2025-07-10T00:00:00"/>
    <s v="C_Ope_001"/>
    <n v="24845"/>
    <m/>
    <d v="1899-12-30T00:00:00"/>
    <s v=""/>
    <n v="0"/>
    <n v="0"/>
    <m/>
    <m/>
    <m/>
    <m/>
    <m/>
    <m/>
    <m/>
    <m/>
    <d v="1899-12-30T00:00:00"/>
    <n v="0"/>
    <n v="0"/>
    <d v="1899-12-30T00:00:00"/>
    <s v=""/>
    <n v="0"/>
    <n v="0"/>
    <n v="0"/>
    <m/>
    <m/>
    <m/>
    <m/>
    <n v="5"/>
    <s v="PENDIENTE"/>
    <s v="OK"/>
  </r>
  <r>
    <n v="145"/>
    <x v="11"/>
    <d v="2025-07-11T00:00:00"/>
    <s v="Ruben Bustamante"/>
    <x v="0"/>
    <x v="6"/>
    <x v="10"/>
    <s v="P0303002"/>
    <s v="-"/>
    <s v="-"/>
    <s v="-"/>
    <s v="Uchumayo - Servicio (Papel Kraft)- Granja Rinconada del Sur (Guadalupe I,La Joya)"/>
    <s v="FOTON VDJ-872"/>
    <x v="1"/>
    <x v="0"/>
    <s v="Costos de ventas"/>
    <s v="Operativo"/>
    <s v="Sachaca"/>
    <s v="Arequipa"/>
    <s v="01F211239456720517252558"/>
    <s v="Factura"/>
    <d v="2025-07-11T00:00:00"/>
    <d v="2025-07-11T00:00:00"/>
    <s v="F211"/>
    <n v="2394567"/>
    <n v="20517252558"/>
    <s v="COVISUR S.A."/>
    <s v="PEN"/>
    <n v="0.18"/>
    <n v="6.78"/>
    <n v="1.2203999999999999"/>
    <n v="8"/>
    <s v=""/>
    <n v="8"/>
    <m/>
    <s v="SI"/>
    <s v="Caja Operativa"/>
    <s v="SI"/>
    <s v="SI"/>
    <d v="2025-07-11T00:00:00"/>
    <s v="C_Ope_001"/>
    <n v="24872"/>
    <m/>
    <d v="1899-12-30T00:00:00"/>
    <s v=""/>
    <n v="0"/>
    <n v="0"/>
    <m/>
    <m/>
    <m/>
    <m/>
    <m/>
    <m/>
    <m/>
    <m/>
    <d v="1899-12-30T00:00:00"/>
    <n v="0"/>
    <n v="0"/>
    <d v="1899-12-30T00:00:00"/>
    <s v=""/>
    <n v="0"/>
    <n v="0"/>
    <n v="0"/>
    <m/>
    <m/>
    <m/>
    <m/>
    <n v="8"/>
    <s v="PENDIENTE"/>
    <s v="OK"/>
  </r>
  <r>
    <n v="146"/>
    <x v="11"/>
    <d v="2025-07-11T00:00:00"/>
    <s v="Ruben Bustamante"/>
    <x v="0"/>
    <x v="6"/>
    <x v="10"/>
    <s v="P0303002"/>
    <s v="-"/>
    <s v="-"/>
    <s v="-"/>
    <s v="Uchumayo - Servicio (Papel Kraft)- Granja Rinconada del Sur (Guadalupe I,La Joya)"/>
    <s v="FOTON VDJ-872"/>
    <x v="1"/>
    <x v="0"/>
    <s v="Costos de ventas"/>
    <s v="Operativo"/>
    <s v="Sachaca"/>
    <s v="Arequipa"/>
    <s v="01F213180105620517252558"/>
    <s v="Factura"/>
    <d v="2025-07-11T00:00:00"/>
    <d v="2025-07-11T00:00:00"/>
    <s v="F213"/>
    <n v="1801056"/>
    <n v="20517252558"/>
    <s v="COVISUR S.A."/>
    <s v="PEN"/>
    <n v="0.18"/>
    <n v="6.78"/>
    <n v="1.2203999999999999"/>
    <n v="8"/>
    <s v=""/>
    <n v="8"/>
    <m/>
    <s v="SI"/>
    <s v="Caja Operativa"/>
    <s v="SI"/>
    <s v="SI"/>
    <d v="2025-07-11T00:00:00"/>
    <s v="C_Ope_001"/>
    <n v="24873"/>
    <m/>
    <d v="1899-12-30T00:00:00"/>
    <s v=""/>
    <n v="0"/>
    <n v="0"/>
    <m/>
    <m/>
    <m/>
    <m/>
    <m/>
    <m/>
    <m/>
    <m/>
    <d v="1899-12-30T00:00:00"/>
    <n v="0"/>
    <n v="0"/>
    <d v="1899-12-30T00:00:00"/>
    <s v=""/>
    <n v="0"/>
    <n v="0"/>
    <n v="0"/>
    <m/>
    <m/>
    <m/>
    <m/>
    <n v="8"/>
    <s v="PENDIENTE"/>
    <s v="OK"/>
  </r>
  <r>
    <n v="147"/>
    <x v="11"/>
    <d v="2025-07-11T00:00:00"/>
    <s v="Ruben Bustamante"/>
    <x v="0"/>
    <x v="6"/>
    <x v="11"/>
    <s v="P0303001"/>
    <s v="-"/>
    <s v="-"/>
    <s v="-"/>
    <s v="ALSA - Servicio (RSMNM) - UCSM"/>
    <s v="FOTON VDJ-872"/>
    <x v="1"/>
    <x v="0"/>
    <s v="Costos de ventas"/>
    <s v="Operativo"/>
    <s v="Sachaca"/>
    <s v="Arequipa"/>
    <s v="01F00213403920124952850"/>
    <s v="Factura"/>
    <d v="2025-07-11T00:00:00"/>
    <d v="2025-07-11T00:00:00"/>
    <s v="F002"/>
    <n v="134039"/>
    <n v="20124952850"/>
    <s v="ALIMENTOS Y SERVICIOS AGROPECUARIOS SRL."/>
    <s v="PEN"/>
    <n v="0.18"/>
    <n v="8.4749999999999996"/>
    <n v="1.5254999999999999"/>
    <n v="10"/>
    <s v=""/>
    <n v="10"/>
    <m/>
    <s v="SI"/>
    <s v="Caja Operativa"/>
    <s v="SI"/>
    <s v="SI"/>
    <d v="2025-07-11T00:00:00"/>
    <s v="C_Ope_001"/>
    <n v="24874"/>
    <m/>
    <d v="1899-12-30T00:00:00"/>
    <s v=""/>
    <n v="0"/>
    <n v="0"/>
    <m/>
    <m/>
    <m/>
    <m/>
    <m/>
    <m/>
    <m/>
    <m/>
    <d v="1899-12-30T00:00:00"/>
    <n v="0"/>
    <n v="0"/>
    <d v="1899-12-30T00:00:00"/>
    <s v=""/>
    <n v="0"/>
    <n v="0"/>
    <n v="0"/>
    <m/>
    <m/>
    <m/>
    <m/>
    <n v="10"/>
    <s v="PENDIENTE"/>
    <s v="OK"/>
  </r>
  <r>
    <n v="148"/>
    <x v="11"/>
    <d v="2025-07-15T00:00:00"/>
    <s v="Rosa Suyo"/>
    <x v="0"/>
    <x v="3"/>
    <x v="5"/>
    <s v="P0307003"/>
    <s v="-"/>
    <s v="-"/>
    <s v="-"/>
    <s v="Traslado Olva para recojo de documentos "/>
    <m/>
    <x v="1"/>
    <x v="3"/>
    <s v="Gastos operativos"/>
    <s v="Operativo"/>
    <s v="Sachaca"/>
    <s v="Arequipa"/>
    <s v="PLM325572682665"/>
    <s v="Planilla de Movilidad"/>
    <d v="2025-07-11T00:00:00"/>
    <d v="2025-07-11T00:00:00"/>
    <n v="3"/>
    <n v="255"/>
    <n v="72682665"/>
    <s v="SUYO PRIETO ROSA RAFAELA"/>
    <s v="PEN"/>
    <m/>
    <n v="25"/>
    <n v="0"/>
    <n v="25"/>
    <s v=""/>
    <n v="25"/>
    <m/>
    <s v="SI"/>
    <s v="Caja Arequipa "/>
    <s v="SI"/>
    <m/>
    <d v="2025-07-11T00:00:00"/>
    <s v="C-Tesoreria"/>
    <s v="001-12520"/>
    <m/>
    <d v="1899-12-30T00:00:00"/>
    <s v=""/>
    <n v="0"/>
    <n v="0"/>
    <m/>
    <m/>
    <m/>
    <m/>
    <m/>
    <m/>
    <m/>
    <m/>
    <d v="1899-12-30T00:00:00"/>
    <n v="0"/>
    <n v="0"/>
    <d v="1899-12-30T00:00:00"/>
    <s v=""/>
    <n v="0"/>
    <n v="0"/>
    <n v="0"/>
    <m/>
    <m/>
    <m/>
    <m/>
    <n v="25"/>
    <s v="PENDIENTE"/>
    <s v="OK"/>
  </r>
  <r>
    <n v="149"/>
    <x v="14"/>
    <d v="2025-07-15T00:00:00"/>
    <s v="Rosa Suyo"/>
    <x v="0"/>
    <x v="3"/>
    <x v="4"/>
    <s v="P0307004"/>
    <s v="-"/>
    <s v="-"/>
    <s v="-"/>
    <s v="Envio de manifiestos (Minsur)"/>
    <m/>
    <x v="1"/>
    <x v="3"/>
    <s v="Gastos operativos"/>
    <s v="Operativo"/>
    <s v="Sachaca"/>
    <s v="Arequipa"/>
    <s v="01F553533820558053691"/>
    <s v="Factura"/>
    <d v="2025-07-15T00:00:00"/>
    <d v="2025-07-15T00:00:00"/>
    <s v="F553"/>
    <n v="5338"/>
    <n v="20558053691"/>
    <s v="GRUPO GARCIA TOLEDO S.A.C."/>
    <s v="PEN"/>
    <n v="0.18"/>
    <n v="16.95"/>
    <n v="3.0509999999999997"/>
    <n v="20"/>
    <s v=""/>
    <n v="20"/>
    <m/>
    <s v="SI"/>
    <s v="Caja Arequipa "/>
    <s v="SI"/>
    <m/>
    <d v="2025-07-11T00:00:00"/>
    <s v="C-Tesoreria"/>
    <s v="001-12519"/>
    <m/>
    <d v="1899-12-30T00:00:00"/>
    <s v=""/>
    <n v="0"/>
    <n v="0"/>
    <m/>
    <m/>
    <m/>
    <m/>
    <m/>
    <m/>
    <m/>
    <m/>
    <d v="1899-12-30T00:00:00"/>
    <n v="0"/>
    <n v="0"/>
    <d v="1899-12-30T00:00:00"/>
    <s v=""/>
    <n v="0"/>
    <n v="0"/>
    <n v="0"/>
    <m/>
    <m/>
    <m/>
    <m/>
    <n v="20"/>
    <s v="PENDIENTE"/>
    <s v="OK"/>
  </r>
  <r>
    <n v="150"/>
    <x v="14"/>
    <d v="2025-07-15T00:00:00"/>
    <s v="Diego Mamani"/>
    <x v="0"/>
    <x v="3"/>
    <x v="5"/>
    <s v="P0307003"/>
    <s v="-"/>
    <s v="-"/>
    <s v="-"/>
    <s v="Traslado Olva para envío de documentos "/>
    <m/>
    <x v="1"/>
    <x v="3"/>
    <s v="Gastos operativos"/>
    <s v="Operativo"/>
    <s v="Sachaca"/>
    <s v="Arequipa"/>
    <s v="PLM325672450429"/>
    <s v="Planilla de Movilidad"/>
    <d v="2025-07-15T00:00:00"/>
    <d v="2025-07-15T00:00:00"/>
    <n v="3"/>
    <n v="256"/>
    <n v="72450429"/>
    <s v="MAMANI LIMACHE DIEGO ARMANDO"/>
    <s v="PEN"/>
    <m/>
    <n v="12"/>
    <n v="0"/>
    <n v="12"/>
    <s v=""/>
    <n v="12"/>
    <m/>
    <s v="SI"/>
    <s v="Caja Arequipa "/>
    <s v="SI"/>
    <m/>
    <d v="2025-07-17T00:00:00"/>
    <s v="C-Tesoreria"/>
    <s v="001-12529"/>
    <m/>
    <d v="1899-12-30T00:00:00"/>
    <s v=""/>
    <n v="0"/>
    <n v="0"/>
    <m/>
    <m/>
    <m/>
    <m/>
    <m/>
    <m/>
    <m/>
    <m/>
    <d v="1899-12-30T00:00:00"/>
    <n v="0"/>
    <n v="0"/>
    <d v="1899-12-30T00:00:00"/>
    <s v=""/>
    <n v="0"/>
    <n v="0"/>
    <n v="0"/>
    <m/>
    <m/>
    <m/>
    <m/>
    <n v="12"/>
    <s v="PENDIENTE"/>
    <s v="OK"/>
  </r>
  <r>
    <n v="151"/>
    <x v="17"/>
    <d v="2025-05-13T00:00:00"/>
    <s v="Karol Pari "/>
    <x v="1"/>
    <x v="1"/>
    <x v="33"/>
    <s v="P0601019"/>
    <s v="RQ.GH.212"/>
    <s v="-"/>
    <s v="-"/>
    <s v="Examen Preocupacional - Ronald Supo Quispe "/>
    <m/>
    <x v="0"/>
    <x v="1"/>
    <s v="Costos de ventas"/>
    <s v="Operativo"/>
    <s v="Sachaca"/>
    <s v="Arequipa"/>
    <s v="01F2001570820517035964"/>
    <s v="Factura"/>
    <d v="2025-05-13T00:00:00"/>
    <d v="2025-06-12T00:00:00"/>
    <s v="F200"/>
    <n v="15708"/>
    <n v="20517035964"/>
    <s v="SIGSO CONSULTORES LABORALES S.A.C."/>
    <s v="PEN"/>
    <n v="0.18"/>
    <n v="219"/>
    <n v="39.42"/>
    <n v="258.42"/>
    <s v=""/>
    <n v="258.42"/>
    <m/>
    <s v="SI"/>
    <s v="Transferencia"/>
    <s v="SI"/>
    <s v="SI"/>
    <d v="2025-07-16T00:00:00"/>
    <s v="B-Interbank"/>
    <n v="1017500"/>
    <m/>
    <d v="1899-12-30T00:00:00"/>
    <s v=""/>
    <n v="0"/>
    <n v="0"/>
    <m/>
    <m/>
    <m/>
    <m/>
    <m/>
    <m/>
    <m/>
    <m/>
    <d v="1899-12-30T00:00:00"/>
    <n v="0"/>
    <n v="0"/>
    <d v="1899-12-30T00:00:00"/>
    <s v=""/>
    <n v="0"/>
    <n v="0"/>
    <n v="0"/>
    <m/>
    <m/>
    <m/>
    <m/>
    <n v="258.42"/>
    <s v="PENDIENTE"/>
    <s v="OK"/>
  </r>
  <r>
    <n v="152"/>
    <x v="12"/>
    <d v="2025-07-14T00:00:00"/>
    <s v="Karol Pari "/>
    <x v="1"/>
    <x v="1"/>
    <x v="33"/>
    <s v="P0601019"/>
    <s v="RQ.GH.211"/>
    <s v="-"/>
    <s v="-"/>
    <s v="Examen Preocupacional - Way Brian Viza Caceres"/>
    <m/>
    <x v="0"/>
    <x v="1"/>
    <s v="Costos de ventas"/>
    <s v="Operativo"/>
    <s v="Sachaca"/>
    <s v="Arequipa"/>
    <s v="01F2001617920517035964"/>
    <s v="Factura"/>
    <d v="2025-07-14T00:00:00"/>
    <d v="2025-08-13T00:00:00"/>
    <s v="F200"/>
    <n v="16179"/>
    <n v="20517035964"/>
    <s v="SIGSO CONSULTORES LABORALES S.A.C."/>
    <s v="PEN"/>
    <n v="0.18"/>
    <n v="219"/>
    <n v="39.42"/>
    <n v="258.42"/>
    <s v=""/>
    <n v="258.42"/>
    <m/>
    <s v="SI"/>
    <s v="Transferencia"/>
    <s v="SI"/>
    <s v="SI"/>
    <d v="2025-08-19T00:00:00"/>
    <s v="B-Interbank"/>
    <n v="256897"/>
    <m/>
    <d v="1899-12-30T00:00:00"/>
    <s v=""/>
    <n v="0"/>
    <n v="0"/>
    <m/>
    <m/>
    <m/>
    <m/>
    <m/>
    <m/>
    <m/>
    <m/>
    <d v="1899-12-30T00:00:00"/>
    <n v="0"/>
    <n v="0"/>
    <d v="1899-12-30T00:00:00"/>
    <s v=""/>
    <n v="0"/>
    <n v="0"/>
    <n v="0"/>
    <m/>
    <m/>
    <m/>
    <m/>
    <n v="258.42"/>
    <s v="PENDIENTE"/>
    <s v="OK"/>
  </r>
  <r>
    <n v="153"/>
    <x v="5"/>
    <d v="2025-07-01T00:00:00"/>
    <s v="Gregory Cruz"/>
    <x v="6"/>
    <x v="7"/>
    <x v="34"/>
    <s v="P0801003"/>
    <s v="RQ.GER.073"/>
    <s v="-"/>
    <s v="AC.GER.062"/>
    <s v="Análisis de optimización de procesos, para mejora de rentabilidad empresarial - 40% inicial "/>
    <m/>
    <x v="0"/>
    <x v="4"/>
    <s v="Gastos no operativos"/>
    <s v="Operativo"/>
    <s v="Sachaca"/>
    <s v="Arequipa"/>
    <s v="01F0012020612973530"/>
    <s v="Factura"/>
    <d v="2025-07-01T00:00:00"/>
    <d v="2025-07-09T00:00:00"/>
    <s v="F001"/>
    <n v="20"/>
    <n v="20612973530"/>
    <s v="IGNITE LABS S.A.C."/>
    <s v="USD"/>
    <n v="0.18"/>
    <n v="280"/>
    <n v="50.4"/>
    <n v="330.4"/>
    <n v="3.5489999999999999"/>
    <n v="1172.5899999999999"/>
    <n v="0.12"/>
    <s v="SI"/>
    <s v="Transferencia"/>
    <s v="SI"/>
    <s v="SI"/>
    <d v="2025-07-02T00:00:00"/>
    <s v="B-BCP - Dolares"/>
    <n v="483588"/>
    <m/>
    <d v="1899-12-30T00:00:00"/>
    <s v=""/>
    <n v="0"/>
    <n v="0"/>
    <m/>
    <m/>
    <m/>
    <m/>
    <m/>
    <m/>
    <m/>
    <m/>
    <d v="1899-12-30T00:00:00"/>
    <n v="0"/>
    <n v="0"/>
    <d v="2025-07-10T00:00:00"/>
    <s v="Adquiriente"/>
    <n v="275528062"/>
    <n v="141"/>
    <n v="39.729999999999997"/>
    <m/>
    <m/>
    <m/>
    <m/>
    <n v="290.67"/>
    <s v="PENDIENTE"/>
    <s v="OK"/>
  </r>
  <r>
    <n v="154"/>
    <x v="5"/>
    <d v="2025-07-01T00:00:00"/>
    <s v="Gregory Cruz"/>
    <x v="6"/>
    <x v="2"/>
    <x v="3"/>
    <s v="P0807001"/>
    <s v="-"/>
    <s v="-"/>
    <s v="-"/>
    <s v="47 escaneos de cuestionarios a pedido de Sr.Ledesma y Gerencia "/>
    <m/>
    <x v="0"/>
    <x v="3"/>
    <s v="Gastos operativos"/>
    <s v="Operativo"/>
    <s v="Sachaca"/>
    <s v="Arequipa"/>
    <s v="0318010460064592"/>
    <s v="Boleta de Venta"/>
    <d v="2025-07-01T00:00:00"/>
    <d v="2025-07-01T00:00:00"/>
    <n v="1"/>
    <n v="80"/>
    <n v="10460064592"/>
    <s v="MARQUEZ RAMOS RAMIRO"/>
    <s v="PEN"/>
    <m/>
    <n v="47"/>
    <n v="0"/>
    <n v="47"/>
    <s v=""/>
    <n v="47"/>
    <m/>
    <s v="SI"/>
    <s v="Caja Arequipa "/>
    <s v="SI"/>
    <s v="NO"/>
    <d v="2025-07-01T00:00:00"/>
    <s v="C-Tesoreria"/>
    <s v="001-12490"/>
    <m/>
    <d v="1899-12-30T00:00:00"/>
    <s v=""/>
    <n v="0"/>
    <n v="0"/>
    <m/>
    <m/>
    <m/>
    <m/>
    <m/>
    <m/>
    <m/>
    <m/>
    <d v="1899-12-30T00:00:00"/>
    <n v="0"/>
    <n v="0"/>
    <d v="1899-12-30T00:00:00"/>
    <s v=""/>
    <n v="0"/>
    <n v="0"/>
    <n v="0"/>
    <m/>
    <m/>
    <m/>
    <m/>
    <n v="47"/>
    <s v="PENDIENTE"/>
    <s v="OK"/>
  </r>
  <r>
    <n v="155"/>
    <x v="11"/>
    <d v="2025-07-11T00:00:00"/>
    <s v="Gregory Cruz"/>
    <x v="5"/>
    <x v="0"/>
    <x v="13"/>
    <s v="P0902001"/>
    <s v="-"/>
    <s v="-"/>
    <s v="-"/>
    <s v="(01) Cargador para monitor 12V-3A  (teros)"/>
    <m/>
    <x v="0"/>
    <x v="3"/>
    <s v="Gastos operativos"/>
    <s v="Operativo"/>
    <s v="Sachaca"/>
    <s v="Arequipa"/>
    <s v="033798310409596865"/>
    <s v="Boleta de Venta"/>
    <d v="2025-07-11T00:00:00"/>
    <d v="2025-07-11T00:00:00"/>
    <n v="3"/>
    <n v="7983"/>
    <n v="10409596865"/>
    <s v="CUADROS AHUMADA JUSTINA"/>
    <s v="PEN"/>
    <m/>
    <n v="35"/>
    <n v="0"/>
    <n v="35"/>
    <s v=""/>
    <n v="35"/>
    <m/>
    <s v="SI"/>
    <s v="Caja Arequipa "/>
    <s v="SI"/>
    <s v="NO"/>
    <d v="2025-08-13T00:00:00"/>
    <s v="C-Tesoreria"/>
    <s v="001-12582"/>
    <m/>
    <d v="1899-12-30T00:00:00"/>
    <s v=""/>
    <n v="0"/>
    <n v="0"/>
    <m/>
    <m/>
    <m/>
    <m/>
    <m/>
    <m/>
    <m/>
    <m/>
    <d v="1899-12-30T00:00:00"/>
    <n v="0"/>
    <n v="0"/>
    <d v="1899-12-30T00:00:00"/>
    <s v=""/>
    <n v="0"/>
    <n v="0"/>
    <n v="0"/>
    <m/>
    <m/>
    <m/>
    <m/>
    <n v="35"/>
    <s v="PENDIENTE"/>
    <s v="OK"/>
  </r>
  <r>
    <n v="156"/>
    <x v="0"/>
    <d v="2025-07-07T00:00:00"/>
    <s v="Willian León"/>
    <x v="0"/>
    <x v="6"/>
    <x v="10"/>
    <s v="P0303002"/>
    <s v="-"/>
    <s v="-"/>
    <s v="-"/>
    <s v="Villa el Salvador - disposicion (RSMNM) - Innova (Chilca)"/>
    <s v="FOTON VBB-840"/>
    <x v="1"/>
    <x v="0"/>
    <s v="Costos de ventas"/>
    <s v="Operativo"/>
    <s v="Santa Anita"/>
    <s v="Lima"/>
    <s v="01F228243540420550372640"/>
    <s v="Factura"/>
    <d v="2025-07-07T00:00:00"/>
    <d v="2025-07-07T00:00:00"/>
    <s v="F228"/>
    <n v="2435404"/>
    <n v="20550372640"/>
    <s v="RUTAS DE LIMA S.A.C."/>
    <s v="PEN"/>
    <n v="0.18"/>
    <n v="12.715"/>
    <n v="2.2887"/>
    <n v="15"/>
    <s v=""/>
    <n v="15"/>
    <m/>
    <s v="SI"/>
    <s v="Caja Operativa"/>
    <s v="SI"/>
    <s v="SI"/>
    <d v="2025-07-07T00:00:00"/>
    <s v="C_Ope_004"/>
    <n v="24814"/>
    <m/>
    <d v="1899-12-30T00:00:00"/>
    <s v=""/>
    <n v="0"/>
    <n v="0"/>
    <m/>
    <m/>
    <m/>
    <m/>
    <m/>
    <m/>
    <m/>
    <m/>
    <d v="1899-12-30T00:00:00"/>
    <n v="0"/>
    <n v="0"/>
    <d v="1899-12-30T00:00:00"/>
    <s v=""/>
    <n v="0"/>
    <n v="0"/>
    <n v="0"/>
    <m/>
    <m/>
    <m/>
    <m/>
    <n v="15"/>
    <s v="PENDIENTE"/>
    <s v="OK"/>
  </r>
  <r>
    <n v="157"/>
    <x v="0"/>
    <d v="2025-07-07T00:00:00"/>
    <s v="Willian León"/>
    <x v="0"/>
    <x v="6"/>
    <x v="10"/>
    <s v="P0303002"/>
    <s v="-"/>
    <s v="-"/>
    <s v="-"/>
    <s v="Punta Negra - disposicion (RSMNM) - Innova (Chilca)"/>
    <s v="FOTON VBB-840"/>
    <x v="1"/>
    <x v="0"/>
    <s v="Costos de ventas"/>
    <s v="Operativo"/>
    <s v="Santa Anita"/>
    <s v="Lima"/>
    <s v="01F603304944420550372640"/>
    <s v="Factura"/>
    <d v="2025-07-07T00:00:00"/>
    <d v="2025-07-07T00:00:00"/>
    <s v="F603"/>
    <n v="3049444"/>
    <n v="20550372640"/>
    <s v="RUTAS DE LIMA S.A.C."/>
    <s v="PEN"/>
    <n v="0.18"/>
    <n v="12.715"/>
    <n v="2.2887"/>
    <n v="15"/>
    <s v=""/>
    <n v="15"/>
    <m/>
    <s v="SI"/>
    <s v="Caja Operativa"/>
    <s v="SI"/>
    <s v="SI"/>
    <d v="2025-07-07T00:00:00"/>
    <s v="C_Ope_004"/>
    <n v="24815"/>
    <m/>
    <d v="1899-12-30T00:00:00"/>
    <s v=""/>
    <n v="0"/>
    <n v="0"/>
    <m/>
    <m/>
    <m/>
    <m/>
    <m/>
    <m/>
    <m/>
    <m/>
    <d v="1899-12-30T00:00:00"/>
    <n v="0"/>
    <n v="0"/>
    <d v="1899-12-30T00:00:00"/>
    <s v=""/>
    <n v="0"/>
    <n v="0"/>
    <n v="0"/>
    <m/>
    <m/>
    <m/>
    <m/>
    <n v="15"/>
    <s v="PENDIENTE"/>
    <s v="OK"/>
  </r>
  <r>
    <n v="158"/>
    <x v="7"/>
    <d v="2025-07-09T00:00:00"/>
    <s v="Willian León"/>
    <x v="0"/>
    <x v="6"/>
    <x v="10"/>
    <s v="P0303002"/>
    <s v="-"/>
    <s v="-"/>
    <s v="-"/>
    <s v="Villa el Salvador - disposicion (peligrosos) - Kanay (chilca)"/>
    <s v="FOTON VBB-840"/>
    <x v="1"/>
    <x v="0"/>
    <s v="Costos de ventas"/>
    <s v="Operativo"/>
    <s v="Santa Anita"/>
    <s v="Lima"/>
    <s v="01F209198772220550372640"/>
    <s v="Factura"/>
    <d v="2025-07-09T00:00:00"/>
    <d v="2025-07-09T00:00:00"/>
    <s v="F209"/>
    <n v="1987722"/>
    <n v="20550372640"/>
    <s v="RUTAS DE LIMA S.A.C."/>
    <s v="PEN"/>
    <n v="0.18"/>
    <n v="12.715"/>
    <n v="2.2887"/>
    <n v="15"/>
    <s v=""/>
    <n v="15"/>
    <m/>
    <s v="SI"/>
    <s v="Caja Operativa"/>
    <s v="SI"/>
    <s v="SI"/>
    <d v="2025-07-09T00:00:00"/>
    <s v="C_Ope_004"/>
    <n v="24826"/>
    <m/>
    <d v="1899-12-30T00:00:00"/>
    <s v=""/>
    <n v="0"/>
    <n v="0"/>
    <m/>
    <m/>
    <m/>
    <m/>
    <m/>
    <m/>
    <m/>
    <m/>
    <d v="1899-12-30T00:00:00"/>
    <n v="0"/>
    <n v="0"/>
    <d v="1899-12-30T00:00:00"/>
    <s v=""/>
    <n v="0"/>
    <n v="0"/>
    <n v="0"/>
    <m/>
    <m/>
    <m/>
    <m/>
    <n v="15"/>
    <s v="PENDIENTE"/>
    <s v="OK"/>
  </r>
  <r>
    <n v="159"/>
    <x v="7"/>
    <d v="2025-07-09T00:00:00"/>
    <s v="Willian León"/>
    <x v="0"/>
    <x v="6"/>
    <x v="10"/>
    <s v="P0303002"/>
    <s v="-"/>
    <s v="-"/>
    <s v="-"/>
    <s v="Punta Negra - disposicion (peligrosos) Kanay (Chilca)"/>
    <s v="FOTON VBB-840"/>
    <x v="1"/>
    <x v="0"/>
    <s v="Costos de ventas"/>
    <s v="Operativo"/>
    <s v="Santa Anita"/>
    <s v="Lima"/>
    <s v="01F602375862620550372640"/>
    <s v="Factura"/>
    <d v="2025-07-09T00:00:00"/>
    <d v="2025-07-09T00:00:00"/>
    <s v="F602"/>
    <n v="3758626"/>
    <n v="20550372640"/>
    <s v="RUTAS DE LIMA S.A.C."/>
    <s v="PEN"/>
    <n v="0.18"/>
    <n v="12.715"/>
    <n v="2.2887"/>
    <n v="15"/>
    <s v=""/>
    <n v="15"/>
    <m/>
    <s v="SI"/>
    <s v="Caja Operativa"/>
    <s v="SI"/>
    <s v="SI"/>
    <d v="2025-07-09T00:00:00"/>
    <s v="C_Ope_004"/>
    <n v="24838"/>
    <m/>
    <d v="1899-12-30T00:00:00"/>
    <s v=""/>
    <n v="0"/>
    <n v="0"/>
    <m/>
    <m/>
    <m/>
    <m/>
    <m/>
    <m/>
    <m/>
    <m/>
    <d v="1899-12-30T00:00:00"/>
    <n v="0"/>
    <n v="0"/>
    <d v="1899-12-30T00:00:00"/>
    <s v=""/>
    <n v="0"/>
    <n v="0"/>
    <n v="0"/>
    <m/>
    <m/>
    <m/>
    <m/>
    <n v="15"/>
    <s v="PENDIENTE"/>
    <s v="OK"/>
  </r>
  <r>
    <n v="160"/>
    <x v="9"/>
    <d v="2025-07-10T00:00:00"/>
    <s v="Willian León"/>
    <x v="0"/>
    <x v="6"/>
    <x v="10"/>
    <s v="P0303002"/>
    <s v="-"/>
    <s v="-"/>
    <s v="-"/>
    <s v="Villa el Salvador - disposicion (RSMNM) - Innova (Chilca)"/>
    <s v="FOTON VBB-840"/>
    <x v="1"/>
    <x v="0"/>
    <s v="Costos de ventas"/>
    <s v="Operativo"/>
    <s v="Santa Anita"/>
    <s v="Lima"/>
    <s v="01F20665363220550372640"/>
    <s v="Factura"/>
    <d v="2025-07-10T00:00:00"/>
    <d v="2025-07-10T00:00:00"/>
    <s v="F206"/>
    <n v="653632"/>
    <n v="20550372640"/>
    <s v="RUTAS DE LIMA S.A.C."/>
    <s v="PEN"/>
    <n v="0.18"/>
    <n v="12.715"/>
    <n v="2.2887"/>
    <n v="15"/>
    <s v=""/>
    <n v="15"/>
    <m/>
    <s v="SI"/>
    <s v="Caja Operativa"/>
    <s v="SI"/>
    <s v="SI"/>
    <d v="2025-07-10T00:00:00"/>
    <s v="C_Ope_004"/>
    <n v="24853"/>
    <m/>
    <d v="1899-12-30T00:00:00"/>
    <s v=""/>
    <n v="0"/>
    <n v="0"/>
    <m/>
    <m/>
    <m/>
    <m/>
    <m/>
    <m/>
    <m/>
    <m/>
    <d v="1899-12-30T00:00:00"/>
    <n v="0"/>
    <n v="0"/>
    <d v="1899-12-30T00:00:00"/>
    <s v=""/>
    <n v="0"/>
    <n v="0"/>
    <n v="0"/>
    <m/>
    <m/>
    <m/>
    <m/>
    <n v="15"/>
    <s v="PENDIENTE"/>
    <s v="OK"/>
  </r>
  <r>
    <n v="161"/>
    <x v="9"/>
    <d v="2025-07-10T00:00:00"/>
    <s v="Willian León"/>
    <x v="0"/>
    <x v="6"/>
    <x v="10"/>
    <s v="P0303002"/>
    <s v="-"/>
    <s v="-"/>
    <s v="-"/>
    <s v="Punta Negra - disposicion (RSMNM) - Innova (Chilca)"/>
    <s v="FOTON VBB-840"/>
    <x v="1"/>
    <x v="0"/>
    <s v="Costos de ventas"/>
    <s v="Operativo"/>
    <s v="Santa Anita"/>
    <s v="Lima"/>
    <s v="01F611318060220550372640"/>
    <s v="Factura"/>
    <d v="2025-07-10T00:00:00"/>
    <d v="2025-07-10T00:00:00"/>
    <s v="F611"/>
    <n v="3180602"/>
    <n v="20550372640"/>
    <s v="RUTAS DE LIMA S.A.C."/>
    <s v="PEN"/>
    <n v="0.18"/>
    <n v="12.715"/>
    <n v="2.2887"/>
    <n v="15"/>
    <s v=""/>
    <n v="15"/>
    <m/>
    <s v="SI"/>
    <s v="Caja Operativa"/>
    <s v="SI"/>
    <s v="SI"/>
    <d v="2025-07-10T00:00:00"/>
    <s v="C_Ope_004"/>
    <n v="24854"/>
    <m/>
    <d v="1899-12-30T00:00:00"/>
    <s v=""/>
    <n v="0"/>
    <n v="0"/>
    <m/>
    <m/>
    <m/>
    <m/>
    <m/>
    <m/>
    <m/>
    <m/>
    <d v="1899-12-30T00:00:00"/>
    <n v="0"/>
    <n v="0"/>
    <d v="1899-12-30T00:00:00"/>
    <s v=""/>
    <n v="0"/>
    <n v="0"/>
    <n v="0"/>
    <m/>
    <m/>
    <m/>
    <m/>
    <n v="15"/>
    <s v="PENDIENTE"/>
    <s v="OK"/>
  </r>
  <r>
    <n v="162"/>
    <x v="11"/>
    <d v="2025-07-11T00:00:00"/>
    <s v="Willian León"/>
    <x v="0"/>
    <x v="0"/>
    <x v="0"/>
    <s v="P0302007"/>
    <s v="-"/>
    <s v="-"/>
    <s v="-"/>
    <s v="Negociaciones Abbycorp E.I.R.L - lavado e Higienizacion de unidad"/>
    <s v="FOTON VBB-840"/>
    <x v="1"/>
    <x v="0"/>
    <s v="Costos de ventas"/>
    <s v="Operativo"/>
    <s v="Santa Anita"/>
    <s v="Lima"/>
    <s v="01F0064207320514148539"/>
    <s v="Factura"/>
    <d v="2025-07-11T00:00:00"/>
    <d v="2025-07-11T00:00:00"/>
    <s v="F006"/>
    <n v="42073"/>
    <n v="20514148539"/>
    <s v="NEGOCIACIONES ABBYCORP E.I.R.L."/>
    <s v="PEN"/>
    <n v="0.18"/>
    <n v="46.61"/>
    <n v="8.3897999999999993"/>
    <n v="55"/>
    <s v=""/>
    <n v="55"/>
    <m/>
    <s v="SI"/>
    <s v="Caja Operativa"/>
    <s v="SI"/>
    <s v="SI"/>
    <d v="2025-07-11T00:00:00"/>
    <s v="C_Ope_004"/>
    <n v="24875"/>
    <m/>
    <d v="1899-12-30T00:00:00"/>
    <s v=""/>
    <n v="0"/>
    <n v="0"/>
    <m/>
    <m/>
    <m/>
    <m/>
    <m/>
    <m/>
    <m/>
    <m/>
    <d v="1899-12-30T00:00:00"/>
    <n v="0"/>
    <n v="0"/>
    <d v="1899-12-30T00:00:00"/>
    <s v=""/>
    <n v="0"/>
    <n v="0"/>
    <n v="0"/>
    <m/>
    <m/>
    <m/>
    <m/>
    <n v="55"/>
    <s v="PENDIENTE"/>
    <s v="OK"/>
  </r>
  <r>
    <n v="163"/>
    <x v="1"/>
    <d v="2025-07-08T00:00:00"/>
    <s v="Jorge Queque"/>
    <x v="0"/>
    <x v="15"/>
    <x v="35"/>
    <s v="P0312001"/>
    <s v="RQ.OPE.1279"/>
    <s v="OS 005-000662"/>
    <s v="AC.OPE.897"/>
    <s v="Carguio de residuos Residuos no peligrososa unidad BKL-739 en almacén 03 Yanahuara  para disposición "/>
    <m/>
    <x v="1"/>
    <x v="5"/>
    <s v="Gastos operativos"/>
    <s v="Operativo"/>
    <s v="Yanahuara"/>
    <s v="Arequipa"/>
    <s v="01E001402320603974817"/>
    <s v="Factura"/>
    <d v="2025-07-08T00:00:00"/>
    <d v="2025-07-08T00:00:00"/>
    <s v="E001"/>
    <n v="4023"/>
    <n v="20603974817"/>
    <s v="TGM AREQUIPA E.I.R.L."/>
    <s v="PEN"/>
    <n v="0.18"/>
    <n v="276.25"/>
    <n v="49.725000000000001"/>
    <n v="325.98"/>
    <s v=""/>
    <n v="325.98"/>
    <m/>
    <s v="SI"/>
    <s v="Transferencia"/>
    <s v="SI"/>
    <s v="SI"/>
    <d v="2025-07-17T00:00:00"/>
    <s v="B-BCP - Soles"/>
    <n v="1645373"/>
    <m/>
    <d v="1899-12-30T00:00:00"/>
    <s v=""/>
    <n v="0"/>
    <n v="0"/>
    <m/>
    <m/>
    <m/>
    <m/>
    <m/>
    <m/>
    <m/>
    <m/>
    <d v="1899-12-30T00:00:00"/>
    <n v="0"/>
    <n v="0"/>
    <d v="1899-12-30T00:00:00"/>
    <s v=""/>
    <n v="0"/>
    <n v="0"/>
    <n v="0"/>
    <m/>
    <m/>
    <m/>
    <m/>
    <n v="325.98"/>
    <s v="PENDIENTE"/>
    <s v="OK"/>
  </r>
  <r>
    <n v="163"/>
    <x v="1"/>
    <d v="2025-07-08T00:00:00"/>
    <s v="Jorge Queque"/>
    <x v="2"/>
    <x v="15"/>
    <x v="35"/>
    <s v="P0206001"/>
    <s v="RQ.OPE.1279"/>
    <s v="OS 005-000662"/>
    <s v="AC.OPE.897"/>
    <s v="Carguio de residuos aprovechables (plástico film y plástico sucio) a unidad tercerizada para venta en almacen 02 - Sachaca "/>
    <m/>
    <x v="2"/>
    <x v="5"/>
    <s v="Gastos operativos"/>
    <s v="Operativo"/>
    <s v="Sachaca"/>
    <s v="Arequipa"/>
    <s v="01E001402320603974817"/>
    <s v="Factura"/>
    <d v="2025-07-08T00:00:00"/>
    <d v="2025-07-08T00:00:00"/>
    <s v="E001"/>
    <n v="4023"/>
    <n v="20603974817"/>
    <s v="TGM AREQUIPA E.I.R.L."/>
    <s v="PEN"/>
    <n v="0.18"/>
    <n v="276.245"/>
    <n v="49.7241"/>
    <n v="325.97000000000003"/>
    <s v=""/>
    <n v="325.97000000000003"/>
    <m/>
    <m/>
    <s v="Transferencia"/>
    <s v="SI"/>
    <s v="SI"/>
    <d v="2025-07-17T00:00:00"/>
    <s v="B-BCP - Soles"/>
    <n v="1645373"/>
    <m/>
    <d v="1899-12-30T00:00:00"/>
    <s v=""/>
    <n v="0"/>
    <n v="0"/>
    <m/>
    <m/>
    <m/>
    <m/>
    <m/>
    <m/>
    <m/>
    <m/>
    <d v="1899-12-30T00:00:00"/>
    <n v="0"/>
    <n v="0"/>
    <d v="1899-12-30T00:00:00"/>
    <s v=""/>
    <n v="0"/>
    <n v="0"/>
    <n v="0"/>
    <m/>
    <m/>
    <m/>
    <m/>
    <n v="325.97000000000003"/>
    <s v="PENDIENTE"/>
    <s v="OK"/>
  </r>
  <r>
    <n v="164"/>
    <x v="6"/>
    <d v="2025-07-02T00:00:00"/>
    <s v="Miguel Solis"/>
    <x v="0"/>
    <x v="6"/>
    <x v="10"/>
    <s v="P0303002"/>
    <s v="-"/>
    <s v="-"/>
    <s v="-"/>
    <s v="uchumayo -compra (residuos- aprovechables) granja rinconada del sur (la joya)"/>
    <s v="HINO V9R-903"/>
    <x v="2"/>
    <x v="0"/>
    <s v="Costos de ventas"/>
    <s v="Operativo"/>
    <s v="Sachaca"/>
    <s v="Arequipa"/>
    <s v="01F211238651420517252558"/>
    <s v="Factura"/>
    <d v="2025-07-02T00:00:00"/>
    <d v="2025-07-02T00:00:00"/>
    <s v="F211"/>
    <n v="2386514"/>
    <n v="20517252558"/>
    <s v="COVISUR S.A."/>
    <s v="PEN"/>
    <n v="0.18"/>
    <n v="10.17"/>
    <n v="1.8306"/>
    <n v="12"/>
    <s v=""/>
    <n v="12"/>
    <m/>
    <s v="SI"/>
    <s v="Caja Operativa"/>
    <s v="SI"/>
    <s v="SI"/>
    <d v="2025-07-02T00:00:00"/>
    <s v="C_Ope_006"/>
    <n v="24780"/>
    <m/>
    <d v="1899-12-30T00:00:00"/>
    <s v=""/>
    <n v="0"/>
    <n v="0"/>
    <m/>
    <m/>
    <m/>
    <m/>
    <m/>
    <m/>
    <m/>
    <m/>
    <d v="1899-12-30T00:00:00"/>
    <n v="0"/>
    <n v="0"/>
    <d v="1899-12-30T00:00:00"/>
    <s v=""/>
    <n v="0"/>
    <n v="0"/>
    <n v="0"/>
    <m/>
    <m/>
    <m/>
    <m/>
    <n v="12"/>
    <s v="PENDIENTE"/>
    <s v="OK"/>
  </r>
  <r>
    <n v="165"/>
    <x v="6"/>
    <d v="2025-07-02T00:00:00"/>
    <s v="Miguel Solis"/>
    <x v="0"/>
    <x v="6"/>
    <x v="10"/>
    <s v="P0303002"/>
    <s v="-"/>
    <s v="-"/>
    <s v="-"/>
    <s v="uchumayo -compra (residuos-aprovechables) granja rinconada del sur(la joya)"/>
    <s v="HINO V9R-903"/>
    <x v="2"/>
    <x v="0"/>
    <s v="Costos de ventas"/>
    <s v="Operativo"/>
    <s v="Sachaca"/>
    <s v="Arequipa"/>
    <s v="01F214210088020517252558"/>
    <s v="Factura"/>
    <d v="2025-07-02T00:00:00"/>
    <d v="2025-07-02T00:00:00"/>
    <s v="F214"/>
    <n v="2100880"/>
    <n v="20517252558"/>
    <s v="COVISUR S.A."/>
    <s v="PEN"/>
    <n v="0.18"/>
    <n v="10.17"/>
    <n v="1.8306"/>
    <n v="12"/>
    <s v=""/>
    <n v="12"/>
    <m/>
    <s v="SI"/>
    <s v="Caja Operativa"/>
    <s v="SI"/>
    <s v="SI"/>
    <d v="2025-07-02T00:00:00"/>
    <s v="C_Ope_006"/>
    <n v="24781"/>
    <m/>
    <d v="1899-12-30T00:00:00"/>
    <s v=""/>
    <n v="0"/>
    <n v="0"/>
    <m/>
    <m/>
    <m/>
    <m/>
    <m/>
    <m/>
    <m/>
    <m/>
    <d v="1899-12-30T00:00:00"/>
    <n v="0"/>
    <n v="0"/>
    <d v="1899-12-30T00:00:00"/>
    <s v=""/>
    <n v="0"/>
    <n v="0"/>
    <n v="0"/>
    <m/>
    <m/>
    <m/>
    <m/>
    <n v="12"/>
    <s v="PENDIENTE"/>
    <s v="OK"/>
  </r>
  <r>
    <n v="166"/>
    <x v="3"/>
    <d v="2025-07-04T00:00:00"/>
    <s v="Miguel Solis"/>
    <x v="0"/>
    <x v="6"/>
    <x v="10"/>
    <s v="P0303002"/>
    <s v="-"/>
    <s v="-"/>
    <s v="-"/>
    <s v="uchumayo -servicio (recolección residuos- peligrosos) moly cop (la joya)"/>
    <s v="HINO V9R-903"/>
    <x v="1"/>
    <x v="0"/>
    <s v="Costos de ventas"/>
    <s v="Operativo"/>
    <s v="Sachaca"/>
    <s v="Arequipa"/>
    <s v="01F211238869720517252558"/>
    <s v="Factura"/>
    <d v="2025-07-04T00:00:00"/>
    <d v="2025-07-04T00:00:00"/>
    <s v="F211"/>
    <n v="2388697"/>
    <n v="20517252558"/>
    <s v="COVISUR S.A."/>
    <s v="PEN"/>
    <n v="0.18"/>
    <n v="10.17"/>
    <n v="1.8306"/>
    <n v="12"/>
    <s v=""/>
    <n v="12"/>
    <m/>
    <s v="SI"/>
    <s v="Caja Operativa"/>
    <s v="SI"/>
    <s v="SI"/>
    <d v="2025-07-04T00:00:00"/>
    <s v="C_Ope_006"/>
    <n v="24797"/>
    <m/>
    <d v="1899-12-30T00:00:00"/>
    <s v=""/>
    <n v="0"/>
    <n v="0"/>
    <m/>
    <m/>
    <m/>
    <m/>
    <m/>
    <m/>
    <m/>
    <m/>
    <d v="1899-12-30T00:00:00"/>
    <n v="0"/>
    <n v="0"/>
    <d v="1899-12-30T00:00:00"/>
    <s v=""/>
    <n v="0"/>
    <n v="0"/>
    <n v="0"/>
    <m/>
    <m/>
    <m/>
    <m/>
    <n v="12"/>
    <s v="PENDIENTE"/>
    <s v="OK"/>
  </r>
  <r>
    <n v="167"/>
    <x v="3"/>
    <d v="2025-07-04T00:00:00"/>
    <s v="Miguel Solis"/>
    <x v="0"/>
    <x v="6"/>
    <x v="10"/>
    <s v="P0303002"/>
    <s v="-"/>
    <s v="-"/>
    <s v="-"/>
    <s v="uchumayo -servicio (recolección residuos-peligrosos) moly cop (la joya)"/>
    <s v="HINO V9R-903"/>
    <x v="1"/>
    <x v="0"/>
    <s v="Costos de ventas"/>
    <s v="Operativo"/>
    <s v="Sachaca"/>
    <s v="Arequipa"/>
    <s v="01F213179625520517252558"/>
    <s v="Factura"/>
    <d v="2025-07-04T00:00:00"/>
    <d v="2025-07-04T00:00:00"/>
    <s v="F213"/>
    <n v="1796255"/>
    <n v="20517252558"/>
    <s v="COVISUR S.A."/>
    <s v="PEN"/>
    <n v="0.18"/>
    <n v="10.17"/>
    <n v="1.8306"/>
    <n v="12"/>
    <s v=""/>
    <n v="12"/>
    <m/>
    <s v="SI"/>
    <s v="Caja Operativa"/>
    <s v="SI"/>
    <s v="SI"/>
    <d v="2025-07-04T00:00:00"/>
    <s v="C_Ope_006"/>
    <n v="24798"/>
    <m/>
    <d v="1899-12-30T00:00:00"/>
    <s v=""/>
    <n v="0"/>
    <n v="0"/>
    <m/>
    <m/>
    <m/>
    <m/>
    <m/>
    <m/>
    <m/>
    <m/>
    <d v="1899-12-30T00:00:00"/>
    <n v="0"/>
    <n v="0"/>
    <d v="1899-12-30T00:00:00"/>
    <s v=""/>
    <n v="0"/>
    <n v="0"/>
    <n v="0"/>
    <m/>
    <m/>
    <m/>
    <m/>
    <n v="12"/>
    <s v="PENDIENTE"/>
    <s v="OK"/>
  </r>
  <r>
    <n v="168"/>
    <x v="3"/>
    <d v="2025-07-04T00:00:00"/>
    <s v="Miguel Solis"/>
    <x v="0"/>
    <x v="6"/>
    <x v="10"/>
    <s v="P0303002"/>
    <s v="-"/>
    <s v="-"/>
    <s v="-"/>
    <s v="uchumayo -servicio (recolección residuos-peligrosos) moly cop (la joya)"/>
    <s v="HINO V9R-903"/>
    <x v="1"/>
    <x v="0"/>
    <s v="Costos de ventas"/>
    <s v="Operativo"/>
    <s v="Sachaca"/>
    <s v="Arequipa"/>
    <s v="01F214210268520517252558"/>
    <s v="Factura"/>
    <d v="2025-07-04T00:00:00"/>
    <d v="2025-07-04T00:00:00"/>
    <s v="F214"/>
    <n v="2102685"/>
    <n v="20517252558"/>
    <s v="COVISUR S.A."/>
    <s v="PEN"/>
    <n v="0.18"/>
    <n v="10.17"/>
    <n v="1.8306"/>
    <n v="12"/>
    <s v=""/>
    <n v="12"/>
    <m/>
    <s v="SI"/>
    <s v="Caja Operativa"/>
    <s v="SI"/>
    <s v="SI"/>
    <d v="2025-07-04T00:00:00"/>
    <s v="C_Ope_006"/>
    <n v="24799"/>
    <m/>
    <d v="1899-12-30T00:00:00"/>
    <s v=""/>
    <n v="0"/>
    <n v="0"/>
    <m/>
    <m/>
    <m/>
    <m/>
    <m/>
    <m/>
    <m/>
    <m/>
    <d v="1899-12-30T00:00:00"/>
    <n v="0"/>
    <n v="0"/>
    <d v="1899-12-30T00:00:00"/>
    <s v=""/>
    <n v="0"/>
    <n v="0"/>
    <n v="0"/>
    <m/>
    <m/>
    <m/>
    <m/>
    <n v="12"/>
    <s v="PENDIENTE"/>
    <s v="OK"/>
  </r>
  <r>
    <n v="169"/>
    <x v="0"/>
    <d v="2025-07-07T00:00:00"/>
    <s v="Miguel Solis"/>
    <x v="0"/>
    <x v="6"/>
    <x v="11"/>
    <s v="P0303001"/>
    <s v="-"/>
    <s v="-"/>
    <s v="-"/>
    <s v="Alsa- compra (residuos- aprovechables) livigui (sabandia)"/>
    <s v="HINO V9R-903"/>
    <x v="2"/>
    <x v="0"/>
    <s v="Costos de ventas"/>
    <s v="Operativo"/>
    <s v="Sachaca"/>
    <s v="Arequipa"/>
    <s v="01F00213392320124952850"/>
    <s v="Factura"/>
    <d v="2025-07-07T00:00:00"/>
    <d v="2025-07-07T00:00:00"/>
    <s v="F002"/>
    <n v="133923"/>
    <n v="20124952850"/>
    <s v="ALIMENTOS Y SERVICIOS AGROPECUARIOS SRL."/>
    <s v="PEN"/>
    <n v="0.18"/>
    <n v="8.4749999999999996"/>
    <n v="1.5254999999999999"/>
    <n v="10"/>
    <s v=""/>
    <n v="10"/>
    <m/>
    <s v="SI"/>
    <s v="Caja Operativa"/>
    <s v="SI"/>
    <s v="SI"/>
    <d v="2025-07-07T00:00:00"/>
    <s v="C_Ope_006"/>
    <n v="24801"/>
    <m/>
    <d v="1899-12-30T00:00:00"/>
    <s v=""/>
    <n v="0"/>
    <n v="0"/>
    <m/>
    <m/>
    <m/>
    <m/>
    <m/>
    <m/>
    <m/>
    <m/>
    <d v="1899-12-30T00:00:00"/>
    <n v="0"/>
    <n v="0"/>
    <d v="1899-12-30T00:00:00"/>
    <s v=""/>
    <n v="0"/>
    <n v="0"/>
    <n v="0"/>
    <m/>
    <m/>
    <m/>
    <m/>
    <n v="10"/>
    <s v="PENDIENTE"/>
    <s v="OK"/>
  </r>
  <r>
    <n v="170"/>
    <x v="7"/>
    <d v="2025-07-09T00:00:00"/>
    <s v="Miguel Solis"/>
    <x v="0"/>
    <x v="6"/>
    <x v="11"/>
    <s v="P0303001"/>
    <s v="-"/>
    <s v="-"/>
    <s v="-"/>
    <s v="Alsa -compra (residuos- aprovechables carton) aeropuertos andinos (Arequipa)"/>
    <s v="HINO V9R-903"/>
    <x v="2"/>
    <x v="0"/>
    <s v="Costos de ventas"/>
    <s v="Operativo"/>
    <s v="Sachaca"/>
    <s v="Arequipa"/>
    <s v="01F00213399920124952850"/>
    <s v="Factura"/>
    <d v="2025-07-09T00:00:00"/>
    <d v="2025-07-09T00:00:00"/>
    <s v="F002"/>
    <n v="133999"/>
    <n v="20124952850"/>
    <s v="ALIMENTOS Y SERVICIOS AGROPECUARIOS SRL."/>
    <s v="PEN"/>
    <n v="0.18"/>
    <n v="8.4749999999999996"/>
    <n v="1.5254999999999999"/>
    <n v="10"/>
    <s v=""/>
    <n v="10"/>
    <m/>
    <s v="SI"/>
    <s v="Caja Operativa"/>
    <s v="SI"/>
    <s v="SI"/>
    <d v="2025-07-09T00:00:00"/>
    <s v="C_Ope_006"/>
    <n v="24833"/>
    <m/>
    <d v="1899-12-30T00:00:00"/>
    <s v=""/>
    <n v="0"/>
    <n v="0"/>
    <m/>
    <m/>
    <m/>
    <m/>
    <m/>
    <m/>
    <m/>
    <m/>
    <d v="1899-12-30T00:00:00"/>
    <n v="0"/>
    <n v="0"/>
    <d v="1899-12-30T00:00:00"/>
    <s v=""/>
    <n v="0"/>
    <n v="0"/>
    <n v="0"/>
    <m/>
    <m/>
    <m/>
    <m/>
    <n v="10"/>
    <s v="PENDIENTE"/>
    <s v="OK"/>
  </r>
  <r>
    <n v="171"/>
    <x v="7"/>
    <d v="2025-07-09T00:00:00"/>
    <s v="Miguel Solis"/>
    <x v="0"/>
    <x v="6"/>
    <x v="11"/>
    <s v="P0303001"/>
    <s v="-"/>
    <s v="-"/>
    <s v="-"/>
    <s v="Alsa -compra (residuos-aprovechables botella pet) - aeropuertos andinos (Arequipa)"/>
    <s v="HINO V9R-903"/>
    <x v="2"/>
    <x v="0"/>
    <s v="Costos de ventas"/>
    <s v="Operativo"/>
    <s v="Sachaca"/>
    <s v="Arequipa"/>
    <s v="01F00213400120124952850"/>
    <s v="Factura"/>
    <d v="2025-07-09T00:00:00"/>
    <d v="2025-07-09T00:00:00"/>
    <s v="F002"/>
    <n v="134001"/>
    <n v="20124952850"/>
    <s v="ALIMENTOS Y SERVICIOS AGROPECUARIOS SRL."/>
    <s v="PEN"/>
    <n v="0.18"/>
    <n v="8.4749999999999996"/>
    <n v="1.5254999999999999"/>
    <n v="10"/>
    <s v=""/>
    <n v="10"/>
    <m/>
    <s v="SI"/>
    <s v="Caja Operativa"/>
    <s v="SI"/>
    <s v="SI"/>
    <d v="2025-07-09T00:00:00"/>
    <s v="C_Ope_006"/>
    <n v="24834"/>
    <m/>
    <d v="1899-12-30T00:00:00"/>
    <s v=""/>
    <n v="0"/>
    <n v="0"/>
    <m/>
    <m/>
    <m/>
    <m/>
    <m/>
    <m/>
    <m/>
    <m/>
    <d v="1899-12-30T00:00:00"/>
    <n v="0"/>
    <n v="0"/>
    <d v="1899-12-30T00:00:00"/>
    <s v=""/>
    <n v="0"/>
    <n v="0"/>
    <n v="0"/>
    <m/>
    <m/>
    <m/>
    <m/>
    <n v="10"/>
    <s v="PENDIENTE"/>
    <s v="OK"/>
  </r>
  <r>
    <n v="172"/>
    <x v="7"/>
    <d v="2025-07-09T00:00:00"/>
    <s v="Miguel Solis"/>
    <x v="0"/>
    <x v="6"/>
    <x v="11"/>
    <s v="P0303001"/>
    <s v="-"/>
    <s v="-"/>
    <s v="-"/>
    <s v="Alsa -compra (residuos-aprovechables vidrio) - aeropuertos andinos (Arequipa)"/>
    <s v="HINO V9R-903"/>
    <x v="2"/>
    <x v="0"/>
    <s v="Costos de ventas"/>
    <s v="Operativo"/>
    <s v="Sachaca"/>
    <s v="Arequipa"/>
    <s v="01F00213400220124952850"/>
    <s v="Factura"/>
    <d v="2025-07-09T00:00:00"/>
    <d v="2025-07-09T00:00:00"/>
    <s v="F002"/>
    <n v="134002"/>
    <n v="20124952850"/>
    <s v="ALIMENTOS Y SERVICIOS AGROPECUARIOS SRL."/>
    <s v="PEN"/>
    <n v="0.18"/>
    <n v="8.4749999999999996"/>
    <n v="1.5254999999999999"/>
    <n v="10"/>
    <s v=""/>
    <n v="10"/>
    <m/>
    <s v="SI"/>
    <s v="Caja Operativa"/>
    <s v="SI"/>
    <s v="SI"/>
    <d v="2025-07-09T00:00:00"/>
    <s v="C_Ope_006"/>
    <n v="24835"/>
    <m/>
    <d v="1899-12-30T00:00:00"/>
    <s v=""/>
    <n v="0"/>
    <n v="0"/>
    <m/>
    <m/>
    <m/>
    <m/>
    <m/>
    <m/>
    <m/>
    <m/>
    <d v="1899-12-30T00:00:00"/>
    <n v="0"/>
    <n v="0"/>
    <d v="1899-12-30T00:00:00"/>
    <s v=""/>
    <n v="0"/>
    <n v="0"/>
    <n v="0"/>
    <m/>
    <m/>
    <m/>
    <m/>
    <n v="10"/>
    <s v="PENDIENTE"/>
    <s v="OK"/>
  </r>
  <r>
    <n v="173"/>
    <x v="0"/>
    <d v="2025-07-07T00:00:00"/>
    <s v="Jorge Queque"/>
    <x v="0"/>
    <x v="15"/>
    <x v="35"/>
    <s v="P0312001"/>
    <s v="RQ.OPE.1276"/>
    <s v="OS 005-000661"/>
    <s v="AC.OPE.896"/>
    <s v="carguio de residuos RCD a unidad FOTON BKL-739 para disposición en almacén 03- Yanahuara para disposición en Innova Ambiental 3,570.00 kg_x000a_UTP (Parra): 3,100.00 Kg_x000a_UTP (Sede Tacna, Sede Arica): 470.00 Kg."/>
    <m/>
    <x v="1"/>
    <x v="5"/>
    <s v="Gastos operativos"/>
    <s v="Operativo"/>
    <s v="Yanahuara"/>
    <s v="Arequipa"/>
    <s v="01E001401920603974817"/>
    <s v="Factura"/>
    <d v="2025-07-07T00:00:00"/>
    <d v="2025-07-07T00:00:00"/>
    <s v="E001"/>
    <n v="4019"/>
    <n v="20603974817"/>
    <s v="TGM AREQUIPA E.I.R.L."/>
    <s v="PEN"/>
    <n v="0.18"/>
    <n v="297.5"/>
    <n v="53.55"/>
    <n v="351.05"/>
    <s v=""/>
    <n v="351.05"/>
    <m/>
    <s v="SI"/>
    <s v="Transferencia"/>
    <s v="SI"/>
    <s v="SI"/>
    <d v="2025-07-17T00:00:00"/>
    <s v="B-BCP - Soles"/>
    <n v="1645373"/>
    <m/>
    <d v="1899-12-30T00:00:00"/>
    <s v=""/>
    <n v="0"/>
    <n v="0"/>
    <m/>
    <m/>
    <m/>
    <m/>
    <m/>
    <m/>
    <m/>
    <m/>
    <d v="1899-12-30T00:00:00"/>
    <n v="0"/>
    <n v="0"/>
    <d v="1899-12-30T00:00:00"/>
    <s v=""/>
    <n v="0"/>
    <n v="0"/>
    <n v="0"/>
    <m/>
    <m/>
    <m/>
    <m/>
    <n v="351.05"/>
    <s v="PENDIENTE"/>
    <s v="OK"/>
  </r>
  <r>
    <n v="174"/>
    <x v="2"/>
    <d v="2025-07-03T00:00:00"/>
    <s v="Jorge Queque"/>
    <x v="2"/>
    <x v="15"/>
    <x v="35"/>
    <s v="P0206001"/>
    <s v="RQ.OPE.1268"/>
    <s v="OS 005-000659"/>
    <s v="AC.OPE.894"/>
    <s v="Carguio de residuos aprovechables (44 Ibcs) a unidad V9R-903 en almacén 01 - Sachaca para enviar a Lima._x000a_Carguio de residuos aprovechables (cartón) a unidad tercerizada en almacén 02 - Sachaca 2,540.00 Kg_x000a_Carguio de residuos aprovechables (caucho) a unidad tercerizada en almacén 02 para venta 2,150.00 Kg_x000a_Carguio de residuos aprovechables (plástico color y transparente) a unidad tercerizada para venta _x000a_plástico de color 700.00 Kg_x000a_plástico transparente 1,290.00 Kg_x000a_Carguio de masa de galletas en sacas Big bag para venta 2,510.00 Kg "/>
    <m/>
    <x v="2"/>
    <x v="5"/>
    <s v="Gastos operativos"/>
    <s v="Operativo"/>
    <s v="Yanahuara"/>
    <s v="Arequipa"/>
    <s v="01E001401220603974817"/>
    <s v="Factura"/>
    <d v="2025-07-03T00:00:00"/>
    <d v="2025-07-03T00:00:00"/>
    <s v="E001"/>
    <n v="4012"/>
    <n v="20603974817"/>
    <s v="TGM AREQUIPA E.I.R.L."/>
    <s v="PEN"/>
    <n v="0.18"/>
    <n v="680"/>
    <n v="122.39999999999999"/>
    <n v="802.4"/>
    <s v=""/>
    <n v="802.4"/>
    <n v="0.1"/>
    <s v="SI"/>
    <s v="Transferencia"/>
    <s v="SI"/>
    <s v="SI"/>
    <d v="2025-07-17T00:00:00"/>
    <s v="B-BCP - Soles"/>
    <n v="1645373"/>
    <m/>
    <d v="1899-12-30T00:00:00"/>
    <s v=""/>
    <n v="0"/>
    <n v="0"/>
    <m/>
    <m/>
    <m/>
    <m/>
    <m/>
    <m/>
    <m/>
    <m/>
    <d v="1899-12-30T00:00:00"/>
    <n v="0"/>
    <n v="0"/>
    <d v="2025-07-18T00:00:00"/>
    <s v="Adquiriente"/>
    <n v="276124050"/>
    <n v="80"/>
    <n v="80"/>
    <m/>
    <m/>
    <m/>
    <m/>
    <n v="722.4"/>
    <s v="PENDIENTE"/>
    <s v="OK"/>
  </r>
  <r>
    <n v="175"/>
    <x v="5"/>
    <d v="2025-07-01T00:00:00"/>
    <s v="Alison Rodrguez"/>
    <x v="2"/>
    <x v="11"/>
    <x v="22"/>
    <s v="P0201001"/>
    <s v="-"/>
    <s v="OC 209"/>
    <s v="-"/>
    <s v="RR.SS."/>
    <m/>
    <x v="2"/>
    <x v="6"/>
    <s v="Costos de ventas"/>
    <s v="Operativo"/>
    <s v="Sachaca"/>
    <s v="Arequipa"/>
    <s v="01F003170920454186002"/>
    <s v="Factura"/>
    <d v="2025-06-25T00:00:00"/>
    <d v="2025-06-25T00:00:00"/>
    <s v="F003"/>
    <n v="1709"/>
    <n v="20454186002"/>
    <s v="ALSUR PERU S.A.C."/>
    <s v="PEN"/>
    <n v="0.18"/>
    <n v="257.12"/>
    <n v="46.281599999999997"/>
    <n v="303.39999999999998"/>
    <s v=""/>
    <n v="303.39999999999998"/>
    <n v="0.15"/>
    <s v="SI"/>
    <s v="Transferencia"/>
    <m/>
    <m/>
    <d v="2025-07-15T00:00:00"/>
    <s v="B-BCP - Soles"/>
    <n v="990865"/>
    <m/>
    <d v="1899-12-30T00:00:00"/>
    <s v=""/>
    <n v="0"/>
    <n v="0"/>
    <m/>
    <m/>
    <m/>
    <m/>
    <m/>
    <m/>
    <m/>
    <m/>
    <d v="1899-12-30T00:00:00"/>
    <n v="0"/>
    <n v="0"/>
    <d v="2025-07-18T00:00:00"/>
    <s v="Adquiriente"/>
    <n v="276124048"/>
    <n v="46"/>
    <n v="46"/>
    <m/>
    <m/>
    <m/>
    <m/>
    <n v="257.39999999999998"/>
    <s v="PENDIENTE"/>
    <s v="OK"/>
  </r>
  <r>
    <n v="176"/>
    <x v="18"/>
    <d v="2025-07-16T00:00:00"/>
    <s v="Maritza Ayma "/>
    <x v="8"/>
    <x v="8"/>
    <x v="19"/>
    <s v="P0104005"/>
    <s v="-"/>
    <s v="-"/>
    <s v="-"/>
    <s v="Internet - Julio / Alm. 01"/>
    <m/>
    <x v="0"/>
    <x v="3"/>
    <s v="Gastos operativos"/>
    <s v="Operativo"/>
    <s v="Sachaca"/>
    <s v="Arequipa"/>
    <s v="01E00146220609368773"/>
    <s v="Factura"/>
    <d v="2025-07-16T00:00:00"/>
    <d v="2025-07-16T00:00:00"/>
    <s v="E001"/>
    <n v="462"/>
    <n v="20609368773"/>
    <s v="FIXER TELECOMUNICACIONES S.A.C."/>
    <s v="PEN"/>
    <n v="0.18"/>
    <n v="59.9"/>
    <n v="10.782"/>
    <n v="70.680000000000007"/>
    <s v=""/>
    <n v="70.680000000000007"/>
    <m/>
    <s v="SI"/>
    <s v="Transferencia"/>
    <s v="SI"/>
    <s v="SI"/>
    <d v="2025-07-17T00:00:00"/>
    <s v="B-BCP - Soles"/>
    <n v="1203033"/>
    <m/>
    <d v="1899-12-30T00:00:00"/>
    <s v=""/>
    <n v="0"/>
    <n v="0"/>
    <m/>
    <m/>
    <m/>
    <m/>
    <m/>
    <m/>
    <m/>
    <m/>
    <d v="1899-12-30T00:00:00"/>
    <n v="0"/>
    <n v="0"/>
    <d v="1899-12-30T00:00:00"/>
    <s v=""/>
    <n v="0"/>
    <n v="0"/>
    <n v="0"/>
    <m/>
    <m/>
    <m/>
    <m/>
    <n v="70.680000000000007"/>
    <s v="PENDIENTE"/>
    <s v="OK"/>
  </r>
  <r>
    <n v="177"/>
    <x v="14"/>
    <d v="2025-07-15T00:00:00"/>
    <s v="Gleen Ponce"/>
    <x v="1"/>
    <x v="1"/>
    <x v="36"/>
    <s v="P0601015"/>
    <s v="RQ.OPE.1297"/>
    <s v="-"/>
    <s v="-"/>
    <s v="apoyo de personal que ha realizado el recojo , traslado y colocación de placas provisionales en unidad nueva de Lima , gestionado y autorizado por Gerencia General"/>
    <m/>
    <x v="0"/>
    <x v="4"/>
    <s v="Gastos no operativos"/>
    <s v="Operativo"/>
    <s v="Santa Anita"/>
    <s v="Lima"/>
    <s v="LIQOPE13511111111"/>
    <s v="Liquidacion de Gastos"/>
    <d v="2025-07-16T00:00:00"/>
    <d v="2025-07-16T00:00:00"/>
    <s v="OPE"/>
    <n v="135"/>
    <n v="11111111"/>
    <s v="NO ESPECIFICADO"/>
    <s v="PEN"/>
    <m/>
    <n v="100"/>
    <n v="0"/>
    <n v="100"/>
    <s v=""/>
    <n v="100"/>
    <m/>
    <s v="SI"/>
    <s v="Caja Finanzas "/>
    <s v="SI"/>
    <s v="SI"/>
    <s v=""/>
    <s v=""/>
    <s v=""/>
    <m/>
    <s v=""/>
    <s v=""/>
    <s v=""/>
    <n v="0"/>
    <m/>
    <m/>
    <m/>
    <m/>
    <m/>
    <m/>
    <m/>
    <m/>
    <s v=""/>
    <s v=""/>
    <n v="0"/>
    <s v=""/>
    <s v=""/>
    <s v=""/>
    <n v="0"/>
    <n v="0"/>
    <m/>
    <m/>
    <m/>
    <m/>
    <n v="100"/>
    <s v="PENDIENTE"/>
    <s v="OK"/>
  </r>
  <r>
    <n v="178"/>
    <x v="14"/>
    <d v="2025-07-15T00:00:00"/>
    <s v="Gleen Ponce"/>
    <x v="0"/>
    <x v="16"/>
    <x v="37"/>
    <s v="P0308001"/>
    <s v="RQ.OPE.1296"/>
    <s v="-"/>
    <s v="-"/>
    <s v="Impresión de manifiestos de residuos peligrosos para disposición en Innova Ambiental."/>
    <m/>
    <x v="1"/>
    <x v="3"/>
    <s v="Gastos operativos"/>
    <s v="Operativo"/>
    <s v="La Joya"/>
    <s v="Arequipa"/>
    <s v="LIQOPE13411111111"/>
    <s v="Liquidacion de Gastos"/>
    <d v="2025-07-16T00:00:00"/>
    <d v="2025-07-16T00:00:00"/>
    <s v="OPE"/>
    <n v="134"/>
    <n v="11111111"/>
    <s v="NO ESPECIFICADO"/>
    <s v="PEN"/>
    <m/>
    <n v="90"/>
    <n v="0"/>
    <n v="90"/>
    <s v=""/>
    <n v="90"/>
    <m/>
    <s v="SI"/>
    <s v="Caja Finanzas "/>
    <s v="SI"/>
    <s v="SI"/>
    <s v=""/>
    <s v=""/>
    <s v=""/>
    <m/>
    <s v=""/>
    <s v=""/>
    <s v=""/>
    <n v="0"/>
    <m/>
    <m/>
    <m/>
    <m/>
    <m/>
    <m/>
    <m/>
    <m/>
    <s v=""/>
    <s v=""/>
    <n v="0"/>
    <s v=""/>
    <s v=""/>
    <s v=""/>
    <n v="0"/>
    <n v="0"/>
    <m/>
    <m/>
    <m/>
    <m/>
    <n v="90"/>
    <s v="PENDIENTE"/>
    <s v="OK"/>
  </r>
  <r>
    <n v="179"/>
    <x v="11"/>
    <d v="2025-07-15T00:00:00"/>
    <s v="Karol Pari "/>
    <x v="1"/>
    <x v="1"/>
    <x v="36"/>
    <s v="P0601015"/>
    <s v="RQ.GH.213"/>
    <s v="-"/>
    <s v="-"/>
    <s v="Personal tercero para apoyo en carguío de residuos los días 11 de julio en Alsur - Cusco y el 15 de julio en Campo Limpio - Ica."/>
    <m/>
    <x v="2"/>
    <x v="1"/>
    <s v="Costos de ventas"/>
    <s v="Operativo"/>
    <s v="Santa Anita"/>
    <s v="Lima"/>
    <s v="LIQGH4911111111"/>
    <s v="Liquidacion de Gastos"/>
    <d v="2025-07-16T00:00:00"/>
    <d v="2025-07-16T00:00:00"/>
    <s v="GH"/>
    <n v="49"/>
    <n v="11111111"/>
    <s v="NO ESPECIFICADO"/>
    <s v="PEN"/>
    <m/>
    <n v="180"/>
    <n v="0"/>
    <n v="180"/>
    <s v=""/>
    <n v="180"/>
    <m/>
    <s v="SI"/>
    <s v="Caja Finanzas "/>
    <s v="SI"/>
    <s v="SI"/>
    <s v=""/>
    <s v=""/>
    <s v=""/>
    <m/>
    <s v=""/>
    <s v=""/>
    <s v=""/>
    <n v="0"/>
    <m/>
    <m/>
    <m/>
    <m/>
    <m/>
    <m/>
    <m/>
    <m/>
    <s v=""/>
    <s v=""/>
    <n v="0"/>
    <s v=""/>
    <s v=""/>
    <s v=""/>
    <n v="0"/>
    <n v="0"/>
    <m/>
    <m/>
    <m/>
    <m/>
    <n v="180"/>
    <s v="PENDIENTE"/>
    <s v="OK"/>
  </r>
  <r>
    <n v="180"/>
    <x v="5"/>
    <d v="2025-07-01T00:00:00"/>
    <s v="Jorge Queque"/>
    <x v="2"/>
    <x v="10"/>
    <x v="21"/>
    <s v="P0205002"/>
    <s v="RQ.OPE.1266"/>
    <s v="OS 005-000663"/>
    <s v="AC.OPE.899"/>
    <s v="Recolección, transporte y venta de residuos aprovechables (Chatarra metálica) _x000a_Comercio serv. e inversiones Yance EIRL  6,410.00 kg _x000a_Moly-Cop Adesur S.A. (S.A.)"/>
    <m/>
    <x v="2"/>
    <x v="5"/>
    <s v="Gastos operativos"/>
    <s v="Operativo"/>
    <s v="Santa Anita"/>
    <s v="Lima"/>
    <s v="01E0014410410687491"/>
    <s v="Factura"/>
    <d v="2025-07-01T00:00:00"/>
    <d v="2025-07-04T00:00:00"/>
    <s v="E001"/>
    <n v="44"/>
    <n v="10410687491"/>
    <s v="TORRES CARDENAS MARIA LIDIA"/>
    <s v="PEN"/>
    <n v="0.18"/>
    <n v="450"/>
    <n v="81"/>
    <n v="531"/>
    <s v=""/>
    <n v="531"/>
    <n v="0.04"/>
    <s v="SI"/>
    <s v="Transferencia"/>
    <s v="SI"/>
    <s v="SI"/>
    <d v="2025-07-18T00:00:00"/>
    <s v="B-BCP - Soles"/>
    <n v="2131849"/>
    <m/>
    <d v="1899-12-30T00:00:00"/>
    <s v=""/>
    <n v="0"/>
    <n v="0"/>
    <m/>
    <m/>
    <m/>
    <m/>
    <m/>
    <m/>
    <m/>
    <m/>
    <d v="1899-12-30T00:00:00"/>
    <n v="0"/>
    <n v="0"/>
    <d v="2025-07-18T00:00:00"/>
    <s v="Adquiriente"/>
    <n v="276124058"/>
    <n v="21"/>
    <n v="21"/>
    <m/>
    <m/>
    <m/>
    <m/>
    <n v="510"/>
    <s v="PENDIENTE"/>
    <s v="OK"/>
  </r>
  <r>
    <n v="181"/>
    <x v="9"/>
    <d v="2025-07-10T00:00:00"/>
    <s v="Jorge Queque"/>
    <x v="0"/>
    <x v="10"/>
    <x v="38"/>
    <s v="P0311002"/>
    <s v="RQ.OPE.1273"/>
    <s v="OS 005-000665"/>
    <s v="AC.OPE.900"/>
    <s v="Recolección, transporte y disposición de residuos no aprovechables._x000a_Alsur Perú S.A.C. (Anta - Cusco) _x000a_Innova Ambiental SAC 1,440.00 Kg."/>
    <m/>
    <x v="1"/>
    <x v="5"/>
    <s v="Gastos operativos"/>
    <s v="Operativo"/>
    <s v="Sachaca"/>
    <s v="Arequipa"/>
    <s v="01E00181220602075177"/>
    <s v="Factura"/>
    <d v="2025-07-12T00:00:00"/>
    <d v="2025-07-12T00:00:00"/>
    <s v="E001"/>
    <n v="812"/>
    <n v="20602075177"/>
    <s v="TRANSPORTES CARLOS KAYRO E.I.R.L."/>
    <s v="PEN"/>
    <n v="0.18"/>
    <n v="932.2"/>
    <n v="167.79599999999999"/>
    <n v="1100"/>
    <s v=""/>
    <n v="1100"/>
    <n v="0.04"/>
    <s v="SI"/>
    <s v="Transferencia"/>
    <s v="SI"/>
    <s v="SI"/>
    <d v="2025-07-18T00:00:00"/>
    <s v="B-BCP - Soles"/>
    <n v="2131849"/>
    <m/>
    <d v="1899-12-30T00:00:00"/>
    <s v=""/>
    <n v="0"/>
    <n v="0"/>
    <m/>
    <m/>
    <m/>
    <m/>
    <m/>
    <m/>
    <m/>
    <m/>
    <d v="1899-12-30T00:00:00"/>
    <n v="0"/>
    <n v="0"/>
    <d v="2025-07-18T00:00:00"/>
    <s v="Adquiriente"/>
    <n v="276124057"/>
    <n v="44"/>
    <n v="44"/>
    <m/>
    <m/>
    <m/>
    <m/>
    <n v="1056"/>
    <s v="PENDIENTE"/>
    <s v="OK"/>
  </r>
  <r>
    <n v="182"/>
    <x v="6"/>
    <d v="2025-07-02T00:00:00"/>
    <s v="Jorge Queque"/>
    <x v="2"/>
    <x v="10"/>
    <x v="39"/>
    <s v="P0205003"/>
    <s v="RQ.OPE.1270"/>
    <s v="OS 005-000664"/>
    <s v="AC.OPE.898"/>
    <s v="Recolección y tranporte de residuos no  Aprovechables_x000a_MolyCop 2,020.00 kg "/>
    <m/>
    <x v="2"/>
    <x v="5"/>
    <s v="Gastos operativos"/>
    <s v="Operativo"/>
    <s v="Santa Anita"/>
    <s v="Lima"/>
    <s v="01E0014510410687491"/>
    <s v="Factura"/>
    <d v="2025-07-02T00:00:00"/>
    <d v="2025-07-04T00:00:00"/>
    <s v="E001"/>
    <n v="45"/>
    <n v="10410687491"/>
    <s v="TORRES CARDENAS MARIA LIDIA"/>
    <s v="PEN"/>
    <n v="0.18"/>
    <n v="450"/>
    <n v="81"/>
    <n v="531"/>
    <s v=""/>
    <n v="531"/>
    <n v="0.04"/>
    <s v="SI"/>
    <s v="Transferencia"/>
    <s v="SI"/>
    <s v="SI"/>
    <d v="2025-07-18T00:00:00"/>
    <s v="B-BCP - Soles"/>
    <n v="2131849"/>
    <m/>
    <d v="1899-12-30T00:00:00"/>
    <s v=""/>
    <n v="0"/>
    <n v="0"/>
    <m/>
    <m/>
    <m/>
    <m/>
    <m/>
    <m/>
    <m/>
    <m/>
    <d v="1899-12-30T00:00:00"/>
    <n v="0"/>
    <n v="0"/>
    <d v="2025-07-18T00:00:00"/>
    <s v="Adquiriente"/>
    <n v="276124056"/>
    <n v="21"/>
    <n v="21"/>
    <m/>
    <m/>
    <m/>
    <m/>
    <n v="510"/>
    <s v="PENDIENTE"/>
    <s v="OK"/>
  </r>
  <r>
    <n v="183"/>
    <x v="18"/>
    <d v="2025-07-16T00:00:00"/>
    <s v="Nelson Quispe"/>
    <x v="0"/>
    <x v="0"/>
    <x v="25"/>
    <s v="P0302003"/>
    <s v="-"/>
    <s v="-"/>
    <s v="-"/>
    <s v="(01) R/Volante_x000a_(01) Plato presor foton exedy _x000a_(02) pza. forro de embrague _x000a_(01) Rodaje de ventilador  "/>
    <s v="FOTON BKK-849"/>
    <x v="0"/>
    <x v="0"/>
    <s v="Costos de ventas"/>
    <s v="Operativo"/>
    <s v="Sachaca"/>
    <s v="Arequipa"/>
    <s v="01F0011708420609629739"/>
    <s v="Factura"/>
    <d v="2025-07-16T00:00:00"/>
    <d v="2025-07-16T00:00:00"/>
    <s v="F001"/>
    <n v="17084"/>
    <n v="20609629739"/>
    <s v="CIFREN E.I.R.L."/>
    <s v="PEN"/>
    <n v="0.18"/>
    <n v="889.83"/>
    <n v="160.1694"/>
    <n v="1050"/>
    <s v=""/>
    <n v="1050"/>
    <m/>
    <s v="SI"/>
    <s v="Transferencia"/>
    <s v="SI"/>
    <s v="SI"/>
    <d v="2025-07-18T00:00:00"/>
    <s v="B-BCP - Soles"/>
    <n v="1265337"/>
    <m/>
    <d v="1899-12-30T00:00:00"/>
    <s v=""/>
    <n v="0"/>
    <n v="0"/>
    <m/>
    <m/>
    <m/>
    <m/>
    <m/>
    <m/>
    <m/>
    <m/>
    <d v="1899-12-30T00:00:00"/>
    <n v="0"/>
    <n v="0"/>
    <d v="1899-12-30T00:00:00"/>
    <s v=""/>
    <n v="0"/>
    <n v="0"/>
    <n v="0"/>
    <m/>
    <m/>
    <m/>
    <m/>
    <n v="1050"/>
    <s v="PENDIENTE"/>
    <s v="OK"/>
  </r>
  <r>
    <n v="184"/>
    <x v="3"/>
    <d v="2025-07-04T00:00:00"/>
    <s v="Gregory Cruz"/>
    <x v="6"/>
    <x v="7"/>
    <x v="34"/>
    <s v="P0801003"/>
    <s v="RQ.GER.075"/>
    <s v="-"/>
    <s v="AC.GER.064"/>
    <s v="Adelanto -  consultoría en marketing, investigación de mercado, plan de marketing y posicionamiento, plan de comunicación de marca"/>
    <m/>
    <x v="0"/>
    <x v="5"/>
    <s v="Gastos operativos"/>
    <s v="Operativo"/>
    <s v="Sachaca"/>
    <s v="Arequipa"/>
    <s v="01E0011020612108651"/>
    <s v="Factura"/>
    <d v="2025-07-04T00:00:00"/>
    <d v="2025-07-04T00:00:00"/>
    <s v="E001"/>
    <n v="10"/>
    <n v="20612108651"/>
    <s v="ASIRI MARKET RESEARCH INSIGHTS E.I.R.L."/>
    <s v="PEN"/>
    <n v="0.18"/>
    <n v="10042.370000000001"/>
    <n v="1807.6266000000001"/>
    <n v="11850"/>
    <s v=""/>
    <n v="11850"/>
    <n v="0.12"/>
    <s v="SI"/>
    <s v="Transferencia"/>
    <s v="SI"/>
    <s v="NO"/>
    <d v="2025-07-07T00:00:00"/>
    <s v="B-BCP - Soles"/>
    <n v="6735722"/>
    <m/>
    <d v="1899-12-30T00:00:00"/>
    <s v=""/>
    <n v="0"/>
    <n v="0"/>
    <m/>
    <m/>
    <m/>
    <m/>
    <m/>
    <m/>
    <m/>
    <m/>
    <d v="1899-12-30T00:00:00"/>
    <n v="0"/>
    <n v="0"/>
    <d v="2025-07-10T00:00:00"/>
    <s v="Adquiriente"/>
    <n v="275528070"/>
    <n v="1422"/>
    <n v="1422"/>
    <m/>
    <m/>
    <m/>
    <m/>
    <n v="10428"/>
    <s v="PENDIENTE"/>
    <s v="OK"/>
  </r>
  <r>
    <n v="185"/>
    <x v="6"/>
    <d v="2025-07-02T00:00:00"/>
    <s v="Jorge Queque"/>
    <x v="0"/>
    <x v="15"/>
    <x v="35"/>
    <s v="P0312001"/>
    <s v="RQ.OPE.1282"/>
    <s v="-"/>
    <s v="AC.OPE.901"/>
    <s v="Descarga de Residuos no peligrosos (RCD y madera en desuso) desde unidad FOTON VBB-840, en almacén Santa Anita 6,000.00 kg_x000a_Moly Cop  Adesur (Tralsa)"/>
    <m/>
    <x v="1"/>
    <x v="5"/>
    <s v="Gastos operativos"/>
    <s v="Operativo"/>
    <s v="Santa Anita"/>
    <s v="Lima"/>
    <s v="01E001508310425371652"/>
    <s v="Factura"/>
    <d v="2025-07-02T00:00:00"/>
    <d v="2025-07-02T00:00:00"/>
    <s v="E001"/>
    <n v="5083"/>
    <n v="10425371652"/>
    <s v="PALOMINO DAVILA MARCOS ANTONIO"/>
    <s v="PEN"/>
    <n v="0.18"/>
    <n v="50"/>
    <n v="9"/>
    <n v="59"/>
    <s v=""/>
    <n v="59"/>
    <m/>
    <s v="SI"/>
    <s v="Transferencia"/>
    <s v="SI"/>
    <s v="SI"/>
    <d v="2025-07-18T00:00:00"/>
    <s v="B-BCP - Soles"/>
    <n v="2131849"/>
    <m/>
    <d v="1899-12-30T00:00:00"/>
    <s v=""/>
    <n v="0"/>
    <n v="0"/>
    <m/>
    <m/>
    <m/>
    <m/>
    <m/>
    <m/>
    <m/>
    <m/>
    <d v="1899-12-30T00:00:00"/>
    <n v="0"/>
    <n v="0"/>
    <d v="1899-12-30T00:00:00"/>
    <s v=""/>
    <n v="0"/>
    <n v="0"/>
    <n v="0"/>
    <m/>
    <m/>
    <m/>
    <m/>
    <n v="59"/>
    <s v="PENDIENTE"/>
    <s v="OK"/>
  </r>
  <r>
    <n v="186"/>
    <x v="9"/>
    <d v="2025-07-10T00:00:00"/>
    <s v="Jorge Queque"/>
    <x v="2"/>
    <x v="10"/>
    <x v="40"/>
    <s v="P0205001"/>
    <s v="RQ.OPE.1281"/>
    <s v="OS 005-000666"/>
    <s v="AC.OPE.902"/>
    <s v="Recoleccion y transporte de residuos aprovechables (Bidones, Vidrio,Botas)  1,030.00 Kg_x000a_Alsur (Anta - Cusco) - Alm. Sachaca "/>
    <m/>
    <x v="2"/>
    <x v="5"/>
    <s v="Gastos operativos"/>
    <s v="Operativo"/>
    <s v="Sachaca"/>
    <s v="Arequipa"/>
    <s v="01E0013310410162551"/>
    <s v="Factura"/>
    <d v="2025-07-14T00:00:00"/>
    <d v="2025-07-14T00:00:00"/>
    <s v="E001"/>
    <n v="33"/>
    <n v="10410162551"/>
    <s v="PAUCCARA CONDORI ALFREDO JULIAN"/>
    <s v="PEN"/>
    <n v="0.18"/>
    <n v="762.71"/>
    <n v="137.2878"/>
    <n v="900"/>
    <s v=""/>
    <n v="900"/>
    <n v="0.04"/>
    <s v="SI"/>
    <s v="Transferencia"/>
    <s v="SI"/>
    <s v="SI"/>
    <d v="2025-07-15T00:00:00"/>
    <s v="B-BCP - Soles"/>
    <n v="1363647"/>
    <m/>
    <d v="1899-12-30T00:00:00"/>
    <s v=""/>
    <n v="0"/>
    <n v="0"/>
    <m/>
    <m/>
    <m/>
    <m/>
    <m/>
    <m/>
    <m/>
    <m/>
    <d v="1899-12-30T00:00:00"/>
    <n v="0"/>
    <n v="0"/>
    <d v="2025-07-18T00:00:00"/>
    <s v="Adquiriente"/>
    <n v="276124055"/>
    <n v="36"/>
    <n v="36"/>
    <m/>
    <m/>
    <m/>
    <m/>
    <n v="864"/>
    <s v="PENDIENTE"/>
    <s v="OK"/>
  </r>
  <r>
    <n v="187"/>
    <x v="18"/>
    <d v="2025-07-16T00:00:00"/>
    <s v="Alison Rodrguez"/>
    <x v="2"/>
    <x v="11"/>
    <x v="22"/>
    <s v="P0201001"/>
    <s v="-"/>
    <s v="OC 261"/>
    <s v="-"/>
    <s v="RR.SS."/>
    <m/>
    <x v="2"/>
    <x v="6"/>
    <s v="Costos de ventas"/>
    <s v="Operativo"/>
    <s v="Sachaca"/>
    <s v="Arequipa"/>
    <s v="OC126120121393736"/>
    <s v="Orden de Compra"/>
    <d v="2025-07-15T00:00:00"/>
    <d v="2025-07-15T00:00:00"/>
    <n v="1"/>
    <n v="261"/>
    <n v="20121393736"/>
    <s v="EMPRESA YURA SRL"/>
    <s v="PEN"/>
    <m/>
    <n v="125.6"/>
    <n v="0"/>
    <n v="125.6"/>
    <s v=""/>
    <n v="125.6"/>
    <m/>
    <s v="SI"/>
    <s v="Caja Finanzas "/>
    <s v="SI"/>
    <s v="SI"/>
    <d v="2025-07-16T00:00:00"/>
    <s v="C-Finanzas"/>
    <s v="CFI.D16-07-0585"/>
    <m/>
    <d v="1899-12-30T00:00:00"/>
    <s v=""/>
    <n v="0"/>
    <n v="0"/>
    <m/>
    <m/>
    <m/>
    <m/>
    <m/>
    <m/>
    <m/>
    <m/>
    <d v="1899-12-30T00:00:00"/>
    <n v="0"/>
    <n v="0"/>
    <d v="1899-12-30T00:00:00"/>
    <s v=""/>
    <n v="0"/>
    <n v="0"/>
    <n v="0"/>
    <m/>
    <m/>
    <m/>
    <m/>
    <n v="125.6"/>
    <s v="PENDIENTE"/>
    <s v="OK"/>
  </r>
  <r>
    <n v="188"/>
    <x v="5"/>
    <d v="2025-07-01T00:00:00"/>
    <s v="Jorge Queque"/>
    <x v="0"/>
    <x v="15"/>
    <x v="35"/>
    <s v="P0312001"/>
    <s v="RQ.OPE.1265"/>
    <s v="OS 005-000658"/>
    <m/>
    <s v="Acondicionado y carguio de residuos no peligrosos para almacén Villa (La Joya) a unidad HINO V9R-903 para disposición ._x000a_5,000.00 kg"/>
    <m/>
    <x v="1"/>
    <x v="5"/>
    <s v="Gastos operativos"/>
    <s v="Operativo"/>
    <s v="Sachaca"/>
    <s v="Arequipa"/>
    <s v="01E001400720603974817"/>
    <s v="Factura"/>
    <d v="2025-07-02T00:00:00"/>
    <d v="2025-07-02T00:00:00"/>
    <s v="E001"/>
    <n v="4007"/>
    <n v="20603974817"/>
    <s v="TGM AREQUIPA E.I.R.L."/>
    <s v="PEN"/>
    <n v="0.18"/>
    <n v="450.5"/>
    <n v="81.09"/>
    <n v="531.59"/>
    <s v=""/>
    <n v="531.59"/>
    <m/>
    <s v="SI"/>
    <s v="Transferencia"/>
    <s v="SI"/>
    <s v="SI"/>
    <d v="2025-07-18T00:00:00"/>
    <s v="B-BCP - Soles"/>
    <n v="2131849"/>
    <m/>
    <d v="1899-12-30T00:00:00"/>
    <s v=""/>
    <n v="0"/>
    <n v="0"/>
    <m/>
    <m/>
    <m/>
    <m/>
    <m/>
    <m/>
    <m/>
    <m/>
    <d v="1899-12-30T00:00:00"/>
    <n v="0"/>
    <n v="0"/>
    <d v="1899-12-30T00:00:00"/>
    <s v=""/>
    <n v="0"/>
    <n v="0"/>
    <n v="0"/>
    <m/>
    <m/>
    <m/>
    <m/>
    <n v="531.59"/>
    <s v="PENDIENTE"/>
    <s v="OK"/>
  </r>
  <r>
    <n v="189"/>
    <x v="3"/>
    <d v="2025-07-04T00:00:00"/>
    <s v="Jorge Queque"/>
    <x v="2"/>
    <x v="15"/>
    <x v="35"/>
    <s v="P0206001"/>
    <s v="RQ.OPE.1272"/>
    <s v="OS 005-000660"/>
    <s v="AC.OPE.895"/>
    <s v="Carguio de residuos aprovechables (46 ibc's) a unidad tercerizada en almacén 2 (sachaca) , para su envío a Lima 7,500.00 kg"/>
    <m/>
    <x v="2"/>
    <x v="5"/>
    <s v="Gastos operativos"/>
    <s v="Operativo"/>
    <s v="Sachaca"/>
    <s v="Arequipa"/>
    <s v="01E001401620603974817"/>
    <s v="Factura"/>
    <d v="2025-07-04T00:00:00"/>
    <d v="2025-07-04T00:00:00"/>
    <s v="E001"/>
    <n v="4016"/>
    <n v="20603974817"/>
    <s v="TGM AREQUIPA E.I.R.L."/>
    <s v="PEN"/>
    <n v="0.18"/>
    <n v="297.5"/>
    <n v="53.55"/>
    <n v="351.05"/>
    <s v=""/>
    <n v="351.05"/>
    <m/>
    <s v="SI"/>
    <s v="Transferencia"/>
    <s v="SI"/>
    <s v="SI"/>
    <d v="2025-07-18T00:00:00"/>
    <s v="B-BCP - Soles"/>
    <n v="2131849"/>
    <m/>
    <d v="1899-12-30T00:00:00"/>
    <s v=""/>
    <n v="0"/>
    <n v="0"/>
    <m/>
    <m/>
    <m/>
    <m/>
    <m/>
    <m/>
    <m/>
    <m/>
    <d v="1899-12-30T00:00:00"/>
    <n v="0"/>
    <n v="0"/>
    <d v="1899-12-30T00:00:00"/>
    <s v=""/>
    <n v="0"/>
    <n v="0"/>
    <n v="0"/>
    <m/>
    <m/>
    <m/>
    <m/>
    <n v="351.05"/>
    <s v="PENDIENTE"/>
    <s v="OK"/>
  </r>
  <r>
    <n v="190"/>
    <x v="5"/>
    <d v="2025-07-01T00:00:00"/>
    <s v="Jhonny García"/>
    <x v="4"/>
    <x v="0"/>
    <x v="41"/>
    <s v="P0505002"/>
    <s v="RQ.LOG.328"/>
    <s v="-"/>
    <s v="-"/>
    <s v="Fabricación y pintado de base de Rotoplast en Almacén Villa Esperanza."/>
    <m/>
    <x v="0"/>
    <x v="4"/>
    <s v="Gastos no operativos"/>
    <s v="Operativo"/>
    <s v="La Joya"/>
    <s v="Arequipa"/>
    <s v="LIQLOG6511111111"/>
    <s v="Liquidacion de Gastos"/>
    <d v="2025-07-17T00:00:00"/>
    <d v="2025-07-17T00:00:00"/>
    <s v="LOG"/>
    <n v="65"/>
    <n v="11111111"/>
    <s v="NO ESPECIFICADO"/>
    <s v="PEN"/>
    <m/>
    <n v="460"/>
    <n v="0"/>
    <n v="460"/>
    <s v=""/>
    <n v="460"/>
    <m/>
    <s v="SI"/>
    <s v="Caja Finanzas "/>
    <s v="SI"/>
    <s v="SI"/>
    <s v=""/>
    <s v=""/>
    <s v=""/>
    <m/>
    <s v=""/>
    <s v=""/>
    <s v=""/>
    <n v="0"/>
    <m/>
    <m/>
    <m/>
    <m/>
    <m/>
    <m/>
    <m/>
    <m/>
    <s v=""/>
    <s v=""/>
    <n v="0"/>
    <s v=""/>
    <s v=""/>
    <s v=""/>
    <n v="0"/>
    <n v="0"/>
    <m/>
    <m/>
    <m/>
    <m/>
    <n v="460"/>
    <s v="PENDIENTE"/>
    <s v="OK"/>
  </r>
  <r>
    <n v="191"/>
    <x v="18"/>
    <d v="2025-07-16T00:00:00"/>
    <s v="Karol Pari "/>
    <x v="1"/>
    <x v="1"/>
    <x v="33"/>
    <s v="P0601019"/>
    <s v="RQ.GH.214"/>
    <s v="-"/>
    <s v="-"/>
    <s v="Examen Preocupacional - Tony Vasquez Astocondor_x000a_Examen Preocupacional - Jose Huillca Cconsilla"/>
    <m/>
    <x v="0"/>
    <x v="1"/>
    <s v="Costos de ventas"/>
    <s v="Operativo"/>
    <s v="Sachaca"/>
    <s v="Arequipa"/>
    <s v="01F2001619420517035964"/>
    <s v="Factura"/>
    <d v="2025-07-16T00:00:00"/>
    <d v="2025-08-15T00:00:00"/>
    <s v="F200"/>
    <n v="16194"/>
    <n v="20517035964"/>
    <s v="SIGSO CONSULTORES LABORALES S.A.C."/>
    <s v="PEN"/>
    <n v="0.18"/>
    <n v="438"/>
    <n v="78.84"/>
    <n v="516.84"/>
    <s v=""/>
    <n v="516.84"/>
    <m/>
    <s v="SI"/>
    <s v="Transferencia"/>
    <s v="SI"/>
    <s v="SI"/>
    <d v="2025-08-19T00:00:00"/>
    <s v="B-Interbank"/>
    <n v="256897"/>
    <m/>
    <d v="1899-12-30T00:00:00"/>
    <s v=""/>
    <n v="0"/>
    <n v="0"/>
    <m/>
    <m/>
    <m/>
    <m/>
    <m/>
    <m/>
    <m/>
    <m/>
    <d v="1899-12-30T00:00:00"/>
    <n v="0"/>
    <n v="0"/>
    <d v="1899-12-30T00:00:00"/>
    <s v=""/>
    <n v="0"/>
    <n v="0"/>
    <n v="0"/>
    <m/>
    <m/>
    <m/>
    <m/>
    <n v="516.84"/>
    <s v="PENDIENTE"/>
    <s v="OK"/>
  </r>
  <r>
    <n v="192"/>
    <x v="9"/>
    <d v="2025-07-10T00:00:00"/>
    <s v="Nelson Quispe"/>
    <x v="0"/>
    <x v="0"/>
    <x v="25"/>
    <s v="P0302003"/>
    <s v="-"/>
    <s v="-"/>
    <s v="-"/>
    <s v="Accesorios Vehiculares: Compra de urea 6,67 Litros"/>
    <s v="FOTON VBB-840"/>
    <x v="0"/>
    <x v="0"/>
    <s v="Costos de ventas"/>
    <s v="Operativo"/>
    <s v="Santa Anita"/>
    <s v="Lima"/>
    <s v="01F10511745120602819834"/>
    <s v="Factura"/>
    <d v="2025-07-10T00:00:00"/>
    <d v="2025-07-10T00:00:00"/>
    <s v="F105"/>
    <n v="117451"/>
    <n v="20602819834"/>
    <s v="GRIFOS PEBSA S.A."/>
    <s v="PEN"/>
    <n v="0.18"/>
    <n v="20.34"/>
    <n v="3.6612"/>
    <n v="24"/>
    <s v=""/>
    <n v="24"/>
    <m/>
    <s v="SI"/>
    <s v="Caja Operativa"/>
    <s v="SI"/>
    <s v="SI"/>
    <d v="2025-07-10T00:00:00"/>
    <s v="C_Ope_008"/>
    <n v="24839"/>
    <m/>
    <d v="1899-12-30T00:00:00"/>
    <s v=""/>
    <n v="0"/>
    <n v="0"/>
    <m/>
    <m/>
    <m/>
    <m/>
    <m/>
    <m/>
    <m/>
    <m/>
    <d v="1899-12-30T00:00:00"/>
    <n v="0"/>
    <n v="0"/>
    <d v="1899-12-30T00:00:00"/>
    <s v=""/>
    <n v="0"/>
    <n v="0"/>
    <n v="0"/>
    <m/>
    <m/>
    <m/>
    <m/>
    <n v="24"/>
    <s v="PENDIENTE"/>
    <s v="OK"/>
  </r>
  <r>
    <n v="193"/>
    <x v="14"/>
    <d v="2025-07-15T00:00:00"/>
    <s v="Nelson Quispe"/>
    <x v="0"/>
    <x v="0"/>
    <x v="25"/>
    <s v="P0302003"/>
    <s v="-"/>
    <s v="-"/>
    <s v="-"/>
    <s v="Accesorios Vehiculares: Retén de cigüeñal posterior"/>
    <s v="FOTON BKK-849"/>
    <x v="0"/>
    <x v="0"/>
    <s v="Costos de ventas"/>
    <s v="Operativo"/>
    <s v="Sachaca"/>
    <s v="Arequipa"/>
    <s v="01F002467020434848262"/>
    <s v="Factura"/>
    <d v="2025-07-15T00:00:00"/>
    <d v="2025-07-15T00:00:00"/>
    <s v="F002"/>
    <n v="4670"/>
    <n v="20434848262"/>
    <s v="JLU REPRESENTACIONES E.I.R.L."/>
    <s v="PEN"/>
    <n v="0.18"/>
    <n v="55.085000000000001"/>
    <n v="9.9153000000000002"/>
    <n v="65"/>
    <s v=""/>
    <n v="65"/>
    <m/>
    <s v="SI"/>
    <s v="Caja Operativa"/>
    <s v="SI"/>
    <s v="SI"/>
    <d v="2025-07-15T00:00:00"/>
    <s v="C_Ope_008"/>
    <n v="24896"/>
    <m/>
    <d v="1899-12-30T00:00:00"/>
    <s v=""/>
    <n v="0"/>
    <n v="0"/>
    <m/>
    <m/>
    <m/>
    <m/>
    <m/>
    <m/>
    <m/>
    <m/>
    <d v="1899-12-30T00:00:00"/>
    <n v="0"/>
    <n v="0"/>
    <d v="1899-12-30T00:00:00"/>
    <s v=""/>
    <n v="0"/>
    <n v="0"/>
    <n v="0"/>
    <m/>
    <m/>
    <m/>
    <m/>
    <n v="65"/>
    <s v="PENDIENTE"/>
    <s v="OK"/>
  </r>
  <r>
    <n v="194"/>
    <x v="5"/>
    <d v="2025-07-01T00:00:00"/>
    <s v="Judith Serrano"/>
    <x v="0"/>
    <x v="14"/>
    <x v="42"/>
    <s v="P0301002"/>
    <s v="-"/>
    <s v="-"/>
    <s v="-"/>
    <s v="Gasohol Premiun Gal"/>
    <s v="MONTACARGA"/>
    <x v="0"/>
    <x v="0"/>
    <s v="Costos de ventas"/>
    <s v="Operativo"/>
    <s v="La Joya"/>
    <s v="Arequipa"/>
    <s v="01F135817620602978274"/>
    <s v="Factura"/>
    <d v="2025-07-01T00:00:00"/>
    <d v="2025-07-01T00:00:00"/>
    <s v="F135"/>
    <n v="8176"/>
    <n v="20602978274"/>
    <s v="ESTACION DE SERVICIOS MI GRIFO S.R.L. - ESTACION MG S.R.L"/>
    <s v="PEN"/>
    <n v="0.18"/>
    <n v="178.81"/>
    <n v="32.1858"/>
    <n v="211"/>
    <s v=""/>
    <n v="211"/>
    <m/>
    <s v="SI"/>
    <s v="Transferencia"/>
    <s v="SI"/>
    <s v="SI"/>
    <d v="2025-07-01T00:00:00"/>
    <s v="B-BCP - Soles"/>
    <n v="1174299"/>
    <m/>
    <d v="1899-12-30T00:00:00"/>
    <s v=""/>
    <n v="0"/>
    <n v="0"/>
    <m/>
    <m/>
    <m/>
    <m/>
    <m/>
    <m/>
    <m/>
    <m/>
    <d v="1899-12-30T00:00:00"/>
    <n v="0"/>
    <n v="0"/>
    <d v="1899-12-30T00:00:00"/>
    <s v=""/>
    <n v="0"/>
    <n v="0"/>
    <n v="0"/>
    <m/>
    <m/>
    <m/>
    <m/>
    <n v="211"/>
    <s v="PENDIENTE"/>
    <s v="OK"/>
  </r>
  <r>
    <n v="195"/>
    <x v="5"/>
    <d v="2025-07-01T00:00:00"/>
    <s v="Judith Serrano"/>
    <x v="0"/>
    <x v="14"/>
    <x v="43"/>
    <s v="P0301003"/>
    <s v="-"/>
    <s v="-"/>
    <s v="-"/>
    <s v="GLP (Galón)"/>
    <s v="MONTACARGA"/>
    <x v="0"/>
    <x v="0"/>
    <s v="Costos de ventas"/>
    <s v="Operativo"/>
    <s v="La Joya"/>
    <s v="Arequipa"/>
    <s v="01F1361072620602978274"/>
    <s v="Factura"/>
    <d v="2025-07-01T00:00:00"/>
    <d v="2025-07-01T00:00:00"/>
    <s v="F136"/>
    <n v="10726"/>
    <n v="20602978274"/>
    <s v="ESTACION DE SERVICIOS MI GRIFO S.R.L. - ESTACION MG S.R.L"/>
    <s v="PEN"/>
    <n v="0.18"/>
    <n v="234.75"/>
    <n v="42.254999999999995"/>
    <n v="277.01"/>
    <s v=""/>
    <n v="277.01"/>
    <m/>
    <s v="SI"/>
    <s v="Transferencia"/>
    <s v="SI"/>
    <s v="SI"/>
    <d v="2025-07-01T00:00:00"/>
    <s v="B-BCP - Soles"/>
    <n v="1174794"/>
    <m/>
    <d v="1899-12-30T00:00:00"/>
    <s v=""/>
    <n v="0"/>
    <n v="0"/>
    <m/>
    <m/>
    <m/>
    <m/>
    <m/>
    <m/>
    <m/>
    <m/>
    <d v="1899-12-30T00:00:00"/>
    <n v="0"/>
    <n v="0"/>
    <d v="1899-12-30T00:00:00"/>
    <s v=""/>
    <n v="0"/>
    <n v="0"/>
    <n v="0"/>
    <m/>
    <m/>
    <m/>
    <m/>
    <n v="277.01"/>
    <s v="PENDIENTE"/>
    <s v="OK"/>
  </r>
  <r>
    <n v="196"/>
    <x v="18"/>
    <d v="2025-07-16T00:00:00"/>
    <s v="Judith Serrano"/>
    <x v="0"/>
    <x v="14"/>
    <x v="43"/>
    <s v="P0301003"/>
    <s v="-"/>
    <s v="-"/>
    <s v="-"/>
    <s v="GLP (Galón)"/>
    <s v="MONTACARGA"/>
    <x v="0"/>
    <x v="0"/>
    <s v="Costos de ventas"/>
    <s v="Operativo"/>
    <s v="La Joya"/>
    <s v="Arequipa"/>
    <s v="01F1361099620602978274"/>
    <s v="Factura"/>
    <d v="2025-07-16T00:00:00"/>
    <d v="2025-07-16T00:00:00"/>
    <s v="F136"/>
    <n v="10996"/>
    <n v="20602978274"/>
    <s v="ESTACION DE SERVICIOS MI GRIFO S.R.L. - ESTACION MG S.R.L"/>
    <s v="PEN"/>
    <n v="0.18"/>
    <n v="225.42"/>
    <n v="40.575599999999994"/>
    <n v="266"/>
    <s v=""/>
    <n v="266"/>
    <m/>
    <s v="SI"/>
    <s v="Transferencia"/>
    <s v="SI"/>
    <s v="SI"/>
    <d v="2025-07-16T00:00:00"/>
    <s v="B-BCP - Soles"/>
    <n v="1110528"/>
    <m/>
    <d v="1899-12-30T00:00:00"/>
    <s v=""/>
    <n v="0"/>
    <n v="0"/>
    <m/>
    <m/>
    <m/>
    <m/>
    <m/>
    <m/>
    <m/>
    <m/>
    <d v="1899-12-30T00:00:00"/>
    <n v="0"/>
    <n v="0"/>
    <d v="1899-12-30T00:00:00"/>
    <s v=""/>
    <n v="0"/>
    <n v="0"/>
    <n v="0"/>
    <m/>
    <m/>
    <m/>
    <m/>
    <n v="266"/>
    <s v="PENDIENTE"/>
    <s v="OK"/>
  </r>
  <r>
    <n v="197"/>
    <x v="18"/>
    <d v="2025-07-16T00:00:00"/>
    <s v="Judith Serrano"/>
    <x v="0"/>
    <x v="14"/>
    <x v="42"/>
    <s v="P0301002"/>
    <s v="-"/>
    <s v="-"/>
    <s v="-"/>
    <s v="Gasohol Premiun Gal"/>
    <s v="MONTACARGA"/>
    <x v="0"/>
    <x v="0"/>
    <s v="Costos de ventas"/>
    <s v="Operativo"/>
    <s v="La Joya"/>
    <s v="Arequipa"/>
    <s v="01F135833620602978274"/>
    <s v="Factura"/>
    <d v="2025-07-16T00:00:00"/>
    <d v="2025-07-16T00:00:00"/>
    <s v="F135"/>
    <n v="8336"/>
    <n v="20602978274"/>
    <s v="ESTACION DE SERVICIOS MI GRIFO S.R.L. - ESTACION MG S.R.L"/>
    <s v="PEN"/>
    <n v="0.18"/>
    <n v="183.06"/>
    <n v="32.950800000000001"/>
    <n v="216.01"/>
    <s v=""/>
    <n v="216.01"/>
    <m/>
    <s v="SI"/>
    <s v="Transferencia"/>
    <s v="SI"/>
    <s v="SI"/>
    <d v="2025-07-16T00:00:00"/>
    <s v="B-BCP - Soles"/>
    <n v="1108069"/>
    <m/>
    <d v="1899-12-30T00:00:00"/>
    <s v=""/>
    <n v="0"/>
    <n v="0"/>
    <m/>
    <m/>
    <m/>
    <m/>
    <m/>
    <m/>
    <m/>
    <m/>
    <d v="2025-07-16T00:00:00"/>
    <s v="Redondeo"/>
    <n v="0.01"/>
    <d v="1899-12-30T00:00:00"/>
    <s v=""/>
    <n v="0"/>
    <n v="0"/>
    <n v="0"/>
    <m/>
    <m/>
    <m/>
    <m/>
    <n v="216"/>
    <s v="PENDIENTE"/>
    <s v="OK"/>
  </r>
  <r>
    <n v="198"/>
    <x v="1"/>
    <d v="2025-07-08T00:00:00"/>
    <s v="Ruben Bustamante"/>
    <x v="0"/>
    <x v="13"/>
    <x v="44"/>
    <s v="P0310002"/>
    <s v="-"/>
    <s v="-"/>
    <s v="-"/>
    <s v="02 HabitacionesResidencial Uruguay Tacna Colaboradores: Ruben Bustamante/ Hefer Quispe"/>
    <m/>
    <x v="1"/>
    <x v="0"/>
    <s v="Costos de ventas"/>
    <s v="Operativo"/>
    <s v="Sachaca"/>
    <s v="Arequipa"/>
    <s v="0312671310426317511"/>
    <s v="Boleta de Venta"/>
    <d v="2025-07-08T00:00:00"/>
    <d v="2025-07-08T00:00:00"/>
    <n v="1"/>
    <n v="26713"/>
    <n v="10426317511"/>
    <s v="JAHUIRA CALDERON HELGA DANITZA"/>
    <s v="PEN"/>
    <m/>
    <n v="80"/>
    <n v="0"/>
    <n v="80"/>
    <s v=""/>
    <n v="80"/>
    <m/>
    <s v="SI"/>
    <s v="Caja Operativa"/>
    <s v="SI"/>
    <s v="SI"/>
    <d v="2025-07-08T00:00:00"/>
    <s v="C_Ope_001"/>
    <n v="24817"/>
    <m/>
    <d v="1899-12-30T00:00:00"/>
    <s v=""/>
    <n v="0"/>
    <n v="0"/>
    <m/>
    <m/>
    <m/>
    <m/>
    <m/>
    <m/>
    <m/>
    <m/>
    <d v="1899-12-30T00:00:00"/>
    <n v="0"/>
    <n v="0"/>
    <d v="1899-12-30T00:00:00"/>
    <s v=""/>
    <n v="0"/>
    <n v="0"/>
    <n v="0"/>
    <m/>
    <m/>
    <m/>
    <m/>
    <n v="80"/>
    <s v="PENDIENTE"/>
    <s v="OK"/>
  </r>
  <r>
    <n v="199"/>
    <x v="12"/>
    <d v="2025-07-14T00:00:00"/>
    <s v="Ruben Bustamante"/>
    <x v="0"/>
    <x v="6"/>
    <x v="10"/>
    <s v="P0303002"/>
    <s v="-"/>
    <s v="-"/>
    <s v="-"/>
    <s v="Uchumayo - Disposición (RS generales) - Innova Ambiental"/>
    <s v="FOTON VDJ-872"/>
    <x v="1"/>
    <x v="0"/>
    <s v="Costos de ventas"/>
    <s v="Operativo"/>
    <s v="Sachaca"/>
    <s v="Arequipa"/>
    <s v="01F214211091420517252558"/>
    <s v="Factura"/>
    <d v="2025-07-14T00:00:00"/>
    <d v="2025-07-14T00:00:00"/>
    <s v="F214"/>
    <n v="2110914"/>
    <n v="20517252558"/>
    <s v="COVISUR S.A."/>
    <s v="PEN"/>
    <n v="0.18"/>
    <n v="6.78"/>
    <n v="1.2203999999999999"/>
    <n v="8"/>
    <s v=""/>
    <n v="8"/>
    <m/>
    <s v="SI"/>
    <s v="Caja Operativa"/>
    <s v="SI"/>
    <s v="SI"/>
    <d v="2025-07-14T00:00:00"/>
    <s v="C_Ope_001"/>
    <n v="24887"/>
    <m/>
    <d v="1899-12-30T00:00:00"/>
    <s v=""/>
    <n v="0"/>
    <n v="0"/>
    <m/>
    <m/>
    <m/>
    <m/>
    <m/>
    <m/>
    <m/>
    <m/>
    <d v="1899-12-30T00:00:00"/>
    <n v="0"/>
    <n v="0"/>
    <d v="1899-12-30T00:00:00"/>
    <s v=""/>
    <n v="0"/>
    <n v="0"/>
    <n v="0"/>
    <m/>
    <m/>
    <m/>
    <m/>
    <n v="8"/>
    <s v="PENDIENTE"/>
    <s v="OK"/>
  </r>
  <r>
    <n v="200"/>
    <x v="12"/>
    <d v="2025-07-14T00:00:00"/>
    <s v="Ruben Bustamante"/>
    <x v="0"/>
    <x v="6"/>
    <x v="10"/>
    <s v="P0303002"/>
    <s v="-"/>
    <s v="-"/>
    <s v="-"/>
    <s v="Uchumayo - Disposición (RS generales) - Innova Ambiental"/>
    <s v="FOTON VDJ-872"/>
    <x v="1"/>
    <x v="0"/>
    <s v="Costos de ventas"/>
    <s v="Operativo"/>
    <s v="Sachaca"/>
    <s v="Arequipa"/>
    <s v="01F212178319420517252558"/>
    <s v="Factura"/>
    <d v="2025-07-14T00:00:00"/>
    <d v="2025-07-14T00:00:00"/>
    <s v="F212"/>
    <n v="1783194"/>
    <n v="20517252558"/>
    <s v="COVISUR S.A."/>
    <s v="PEN"/>
    <n v="0.18"/>
    <n v="6.78"/>
    <n v="1.2203999999999999"/>
    <n v="8"/>
    <s v=""/>
    <n v="8"/>
    <m/>
    <s v="SI"/>
    <s v="Caja Operativa"/>
    <s v="SI"/>
    <s v="SI"/>
    <d v="2025-07-14T00:00:00"/>
    <s v="C_Ope_001"/>
    <n v="24888"/>
    <m/>
    <d v="1899-12-30T00:00:00"/>
    <s v=""/>
    <n v="0"/>
    <n v="0"/>
    <m/>
    <m/>
    <m/>
    <m/>
    <m/>
    <m/>
    <m/>
    <m/>
    <d v="1899-12-30T00:00:00"/>
    <n v="0"/>
    <n v="0"/>
    <d v="1899-12-30T00:00:00"/>
    <s v=""/>
    <n v="0"/>
    <n v="0"/>
    <n v="0"/>
    <m/>
    <m/>
    <m/>
    <m/>
    <n v="8"/>
    <s v="PENDIENTE"/>
    <s v="OK"/>
  </r>
  <r>
    <n v="201"/>
    <x v="12"/>
    <d v="2025-07-14T00:00:00"/>
    <s v="Ruben Bustamante"/>
    <x v="0"/>
    <x v="6"/>
    <x v="11"/>
    <s v="P0303001"/>
    <s v="-"/>
    <s v="-"/>
    <s v="-"/>
    <s v="ALSA - Servicio (RS generales) - UCSM"/>
    <s v="FOTON VDJ-872"/>
    <x v="1"/>
    <x v="0"/>
    <s v="Costos de ventas"/>
    <s v="Operativo"/>
    <s v="Sachaca"/>
    <s v="Arequipa"/>
    <s v="01F00213412820124952850"/>
    <s v="Factura"/>
    <d v="2025-07-14T00:00:00"/>
    <d v="2025-07-14T00:00:00"/>
    <s v="F002"/>
    <n v="134128"/>
    <n v="20124952850"/>
    <s v="ALIMENTOS Y SERVICIOS AGROPECUARIOS SRL."/>
    <s v="PEN"/>
    <n v="0.18"/>
    <n v="8.4749999999999996"/>
    <n v="1.5254999999999999"/>
    <n v="10"/>
    <s v=""/>
    <n v="10"/>
    <m/>
    <s v="SI"/>
    <s v="Caja Operativa"/>
    <s v="SI"/>
    <s v="SI"/>
    <d v="2025-07-14T00:00:00"/>
    <s v="C_Ope_001"/>
    <n v="24889"/>
    <m/>
    <d v="1899-12-30T00:00:00"/>
    <s v=""/>
    <n v="0"/>
    <n v="0"/>
    <m/>
    <m/>
    <m/>
    <m/>
    <m/>
    <m/>
    <m/>
    <m/>
    <d v="1899-12-30T00:00:00"/>
    <n v="0"/>
    <n v="0"/>
    <d v="1899-12-30T00:00:00"/>
    <s v=""/>
    <n v="0"/>
    <n v="0"/>
    <n v="0"/>
    <m/>
    <m/>
    <m/>
    <m/>
    <n v="10"/>
    <s v="PENDIENTE"/>
    <s v="OK"/>
  </r>
  <r>
    <n v="202"/>
    <x v="14"/>
    <d v="2025-07-15T00:00:00"/>
    <s v="Ruben Bustamante"/>
    <x v="0"/>
    <x v="6"/>
    <x v="10"/>
    <s v="P0303002"/>
    <s v="-"/>
    <s v="-"/>
    <s v="-"/>
    <s v="Uchumayo - Disposición (RS generales) - UCSM"/>
    <s v="FOTON VDJ-872"/>
    <x v="1"/>
    <x v="0"/>
    <s v="Costos de ventas"/>
    <s v="Operativo"/>
    <s v="Sachaca"/>
    <s v="Arequipa"/>
    <s v="01F213180425620517252558"/>
    <s v="Factura"/>
    <d v="2025-07-15T00:00:00"/>
    <d v="2025-07-15T00:00:00"/>
    <s v="F213"/>
    <n v="1804256"/>
    <n v="20517252558"/>
    <s v="COVISUR S.A."/>
    <s v="PEN"/>
    <n v="0.18"/>
    <n v="6.78"/>
    <n v="1.2203999999999999"/>
    <n v="8"/>
    <s v=""/>
    <n v="8"/>
    <m/>
    <s v="SI"/>
    <s v="Caja Operativa"/>
    <s v="SI"/>
    <s v="SI"/>
    <d v="2025-07-15T00:00:00"/>
    <s v="C_Ope_001"/>
    <n v="24893"/>
    <m/>
    <d v="1899-12-30T00:00:00"/>
    <s v=""/>
    <n v="0"/>
    <n v="0"/>
    <m/>
    <m/>
    <m/>
    <m/>
    <m/>
    <m/>
    <m/>
    <m/>
    <d v="1899-12-30T00:00:00"/>
    <n v="0"/>
    <n v="0"/>
    <d v="1899-12-30T00:00:00"/>
    <s v=""/>
    <n v="0"/>
    <n v="0"/>
    <n v="0"/>
    <m/>
    <m/>
    <m/>
    <m/>
    <n v="8"/>
    <s v="PENDIENTE"/>
    <s v="OK"/>
  </r>
  <r>
    <n v="203"/>
    <x v="14"/>
    <d v="2025-07-15T00:00:00"/>
    <s v="Ruben Bustamante"/>
    <x v="0"/>
    <x v="6"/>
    <x v="10"/>
    <s v="P0303002"/>
    <s v="-"/>
    <s v="-"/>
    <s v="-"/>
    <s v="Uchumayo - Disposición (RS generales) - UCSM"/>
    <s v="FOTON VDJ-872"/>
    <x v="1"/>
    <x v="0"/>
    <s v="Costos de ventas"/>
    <s v="Operativo"/>
    <s v="Sachaca"/>
    <s v="Arequipa"/>
    <s v="01F212178439320517252558"/>
    <s v="Factura"/>
    <d v="2025-07-15T00:00:00"/>
    <d v="2025-07-15T00:00:00"/>
    <s v="F212"/>
    <n v="1784393"/>
    <n v="20517252558"/>
    <s v="COVISUR S.A."/>
    <s v="PEN"/>
    <n v="0.18"/>
    <n v="6.78"/>
    <n v="1.2203999999999999"/>
    <n v="8"/>
    <s v=""/>
    <n v="8"/>
    <m/>
    <s v="SI"/>
    <s v="Caja Operativa"/>
    <s v="SI"/>
    <s v="SI"/>
    <d v="2025-07-15T00:00:00"/>
    <s v="C_Ope_001"/>
    <n v="24894"/>
    <m/>
    <d v="1899-12-30T00:00:00"/>
    <s v=""/>
    <n v="0"/>
    <n v="0"/>
    <m/>
    <m/>
    <m/>
    <m/>
    <m/>
    <m/>
    <m/>
    <m/>
    <d v="1899-12-30T00:00:00"/>
    <n v="0"/>
    <n v="0"/>
    <d v="1899-12-30T00:00:00"/>
    <s v=""/>
    <n v="0"/>
    <n v="0"/>
    <n v="0"/>
    <m/>
    <m/>
    <m/>
    <m/>
    <n v="8"/>
    <s v="PENDIENTE"/>
    <s v="OK"/>
  </r>
  <r>
    <n v="204"/>
    <x v="14"/>
    <d v="2025-07-15T00:00:00"/>
    <s v="Ruben Bustamante"/>
    <x v="0"/>
    <x v="0"/>
    <x v="0"/>
    <s v="P0302007"/>
    <s v="-"/>
    <s v="-"/>
    <s v="-"/>
    <s v="Lavado de unidad"/>
    <s v="FOTON VDJ-872"/>
    <x v="1"/>
    <x v="0"/>
    <s v="Costos de ventas"/>
    <s v="Operativo"/>
    <s v="Sachaca"/>
    <s v="Arequipa"/>
    <s v="01F0011873110705628331"/>
    <s v="Factura"/>
    <d v="2025-07-15T00:00:00"/>
    <d v="2025-07-15T00:00:00"/>
    <s v="F001"/>
    <n v="18731"/>
    <n v="10705628331"/>
    <s v="LARICO APAZA NANCY ROSSMARY"/>
    <s v="PEN"/>
    <n v="0.18"/>
    <n v="21.19"/>
    <n v="3.8142"/>
    <n v="25"/>
    <s v=""/>
    <n v="25"/>
    <m/>
    <s v="SI"/>
    <s v="Caja Operativa"/>
    <s v="SI"/>
    <s v="SI"/>
    <d v="2025-07-15T00:00:00"/>
    <s v="C_Ope_001"/>
    <n v="24895"/>
    <m/>
    <d v="1899-12-30T00:00:00"/>
    <s v=""/>
    <n v="0"/>
    <n v="0"/>
    <m/>
    <m/>
    <m/>
    <m/>
    <m/>
    <m/>
    <m/>
    <m/>
    <d v="1899-12-30T00:00:00"/>
    <n v="0"/>
    <n v="0"/>
    <d v="1899-12-30T00:00:00"/>
    <s v=""/>
    <n v="0"/>
    <n v="0"/>
    <n v="0"/>
    <m/>
    <m/>
    <m/>
    <m/>
    <n v="25"/>
    <s v="PENDIENTE"/>
    <s v="OK"/>
  </r>
  <r>
    <n v="205"/>
    <x v="19"/>
    <d v="2025-07-17T00:00:00"/>
    <s v="Diego Mamani"/>
    <x v="2"/>
    <x v="11"/>
    <x v="22"/>
    <s v="P0201001"/>
    <s v="-"/>
    <s v="OC 262"/>
    <s v="-"/>
    <s v="RR.SS."/>
    <m/>
    <x v="2"/>
    <x v="6"/>
    <s v="Costos de ventas"/>
    <s v="Operativo"/>
    <s v="Sachaca"/>
    <s v="Arequipa"/>
    <s v="01F313662320100055237"/>
    <s v="Factura"/>
    <d v="2025-07-17T00:00:00"/>
    <d v="2025-07-17T00:00:00"/>
    <s v="F313"/>
    <n v="6623"/>
    <n v="20100055237"/>
    <s v="ALICORP SAA"/>
    <s v="PEN"/>
    <n v="0.18"/>
    <n v="54"/>
    <n v="9.7199999999999989"/>
    <n v="63.72"/>
    <s v=""/>
    <n v="63.72"/>
    <n v="0.15"/>
    <s v="SI"/>
    <s v="Transferencia"/>
    <s v="SI"/>
    <s v="SI"/>
    <d v="2025-07-17T00:00:00"/>
    <s v="B-BCP - Soles"/>
    <n v="200176"/>
    <m/>
    <d v="1899-12-30T00:00:00"/>
    <s v=""/>
    <n v="0"/>
    <n v="0"/>
    <m/>
    <m/>
    <m/>
    <m/>
    <m/>
    <m/>
    <m/>
    <m/>
    <d v="1899-12-30T00:00:00"/>
    <n v="0"/>
    <n v="0"/>
    <d v="2025-07-18T00:00:00"/>
    <s v="Adquiriente"/>
    <n v="276124051"/>
    <n v="10"/>
    <n v="10"/>
    <m/>
    <m/>
    <m/>
    <m/>
    <n v="53.72"/>
    <s v="PENDIENTE"/>
    <s v="OK"/>
  </r>
  <r>
    <n v="206"/>
    <x v="19"/>
    <d v="2025-07-17T00:00:00"/>
    <s v="Diego Mamani"/>
    <x v="2"/>
    <x v="11"/>
    <x v="22"/>
    <s v="P0201001"/>
    <s v="-"/>
    <s v="OC 263"/>
    <s v="-"/>
    <s v="RR.SS."/>
    <m/>
    <x v="2"/>
    <x v="6"/>
    <s v="Costos de ventas"/>
    <s v="Operativo"/>
    <s v="Sachaca"/>
    <s v="Arequipa"/>
    <s v="01F313662420100055237"/>
    <s v="Factura"/>
    <d v="2025-07-17T00:00:00"/>
    <d v="2025-07-17T00:00:00"/>
    <s v="F313"/>
    <n v="6624"/>
    <n v="20100055237"/>
    <s v="ALICORP SAA"/>
    <s v="PEN"/>
    <n v="0.18"/>
    <n v="306"/>
    <n v="55.08"/>
    <n v="361.08"/>
    <s v=""/>
    <n v="361.08"/>
    <n v="0.15"/>
    <s v="SI"/>
    <s v="Transferencia"/>
    <s v="SI"/>
    <s v="SI"/>
    <d v="2025-07-17T00:00:00"/>
    <s v="B-BCP - Soles"/>
    <n v="201561"/>
    <m/>
    <d v="1899-12-30T00:00:00"/>
    <s v=""/>
    <n v="0"/>
    <n v="0"/>
    <m/>
    <m/>
    <m/>
    <m/>
    <m/>
    <m/>
    <m/>
    <m/>
    <d v="1899-12-30T00:00:00"/>
    <n v="0"/>
    <n v="0"/>
    <d v="2025-07-18T00:00:00"/>
    <s v="Adquiriente"/>
    <n v="276124052"/>
    <n v="54"/>
    <n v="54"/>
    <m/>
    <m/>
    <m/>
    <m/>
    <n v="307.08"/>
    <s v="PENDIENTE"/>
    <s v="OK"/>
  </r>
  <r>
    <n v="207"/>
    <x v="19"/>
    <d v="2025-07-17T00:00:00"/>
    <s v="Diego Mamani"/>
    <x v="2"/>
    <x v="11"/>
    <x v="22"/>
    <s v="P0201001"/>
    <s v="-"/>
    <s v="OC 265"/>
    <s v="-"/>
    <s v="RR.SS."/>
    <m/>
    <x v="2"/>
    <x v="6"/>
    <s v="Costos de ventas"/>
    <s v="Operativo"/>
    <s v="Sachaca"/>
    <s v="Arequipa"/>
    <s v="01F313662520100055237"/>
    <s v="Factura"/>
    <d v="2025-07-17T00:00:00"/>
    <d v="2025-07-17T00:00:00"/>
    <s v="F313"/>
    <n v="6625"/>
    <n v="20100055237"/>
    <s v="ALICORP SAA"/>
    <s v="PEN"/>
    <n v="0.18"/>
    <n v="390"/>
    <n v="70.2"/>
    <n v="460.2"/>
    <s v=""/>
    <n v="460.2"/>
    <n v="0.15"/>
    <s v="SI"/>
    <s v="Transferencia"/>
    <s v="SI"/>
    <s v="SI"/>
    <d v="2025-07-17T00:00:00"/>
    <s v="B-BCP - Soles"/>
    <n v="200614"/>
    <m/>
    <d v="1899-12-30T00:00:00"/>
    <s v=""/>
    <n v="0"/>
    <n v="0"/>
    <m/>
    <m/>
    <m/>
    <m/>
    <m/>
    <m/>
    <m/>
    <m/>
    <d v="1899-12-30T00:00:00"/>
    <n v="0"/>
    <n v="0"/>
    <d v="2025-07-18T00:00:00"/>
    <s v="Adquiriente"/>
    <n v="276124053"/>
    <n v="69"/>
    <n v="69"/>
    <m/>
    <m/>
    <m/>
    <m/>
    <n v="391.2"/>
    <s v="PENDIENTE"/>
    <s v="OK"/>
  </r>
  <r>
    <n v="208"/>
    <x v="19"/>
    <d v="2025-07-17T00:00:00"/>
    <s v="Diego Mamani"/>
    <x v="2"/>
    <x v="11"/>
    <x v="22"/>
    <s v="P0201001"/>
    <s v="-"/>
    <s v="OC 264"/>
    <s v="-"/>
    <s v="RR.SS."/>
    <m/>
    <x v="2"/>
    <x v="6"/>
    <s v="Costos de ventas"/>
    <s v="Operativo"/>
    <s v="Sachaca"/>
    <s v="Arequipa"/>
    <s v="01F313662620100055237"/>
    <s v="Factura"/>
    <d v="2025-07-17T00:00:00"/>
    <d v="2025-07-17T00:00:00"/>
    <s v="F313"/>
    <n v="6626"/>
    <n v="20100055237"/>
    <s v="ALICORP SAA"/>
    <s v="PEN"/>
    <n v="0.18"/>
    <n v="94.5"/>
    <n v="17.009999999999998"/>
    <n v="111.51"/>
    <s v=""/>
    <n v="111.51"/>
    <n v="0.15"/>
    <s v="SI"/>
    <s v="Transferencia"/>
    <s v="SI"/>
    <s v="SI"/>
    <d v="2025-07-17T00:00:00"/>
    <s v="B-BCP - Soles"/>
    <n v="203503"/>
    <m/>
    <d v="1899-12-30T00:00:00"/>
    <s v=""/>
    <n v="0"/>
    <n v="0"/>
    <m/>
    <m/>
    <m/>
    <m/>
    <m/>
    <m/>
    <m/>
    <m/>
    <d v="1899-12-30T00:00:00"/>
    <n v="0"/>
    <n v="0"/>
    <d v="2025-07-18T00:00:00"/>
    <s v="Adquiriente"/>
    <n v="276124054"/>
    <n v="17"/>
    <n v="17"/>
    <m/>
    <m/>
    <m/>
    <m/>
    <n v="94.51"/>
    <s v="PENDIENTE"/>
    <s v="OK"/>
  </r>
  <r>
    <n v="209"/>
    <x v="14"/>
    <d v="2025-07-15T00:00:00"/>
    <s v="Alison Rodrguez"/>
    <x v="2"/>
    <x v="11"/>
    <x v="22"/>
    <s v="P0201001"/>
    <s v="-"/>
    <s v="OC 248"/>
    <s v="-"/>
    <s v="RR.SS."/>
    <m/>
    <x v="2"/>
    <x v="6"/>
    <s v="Costos de ventas"/>
    <s v="Operativo"/>
    <s v="Sachaca"/>
    <s v="Arequipa"/>
    <s v="01FA2190320538593053"/>
    <s v="Factura"/>
    <d v="2025-07-15T00:00:00"/>
    <d v="2025-07-15T00:00:00"/>
    <s v="FA21"/>
    <n v="903"/>
    <n v="20538593053"/>
    <s v="AEROPUERTOS ANDINOS DEL PERU S.A."/>
    <s v="PEN"/>
    <n v="0.18"/>
    <n v="68.78"/>
    <n v="12.3804"/>
    <n v="81.16"/>
    <s v=""/>
    <n v="81.16"/>
    <n v="0.15"/>
    <s v="SI"/>
    <s v="Transferencia"/>
    <m/>
    <m/>
    <d v="2025-07-17T00:00:00"/>
    <s v="B-BCP - Soles"/>
    <n v="1645373"/>
    <m/>
    <d v="1899-12-30T00:00:00"/>
    <s v=""/>
    <n v="0"/>
    <n v="0"/>
    <m/>
    <m/>
    <m/>
    <m/>
    <m/>
    <m/>
    <m/>
    <m/>
    <d v="1899-12-30T00:00:00"/>
    <n v="0"/>
    <n v="0"/>
    <d v="2025-07-18T00:00:00"/>
    <s v="Adquiriente"/>
    <n v="276124049"/>
    <n v="12"/>
    <n v="12"/>
    <m/>
    <m/>
    <m/>
    <m/>
    <n v="69.16"/>
    <s v="PENDIENTE"/>
    <s v="OK"/>
  </r>
  <r>
    <n v="210"/>
    <x v="18"/>
    <d v="2025-07-16T00:00:00"/>
    <s v="Alison Rodrguez"/>
    <x v="2"/>
    <x v="11"/>
    <x v="22"/>
    <s v="P0201001"/>
    <s v="-"/>
    <s v="OC 194"/>
    <s v="-"/>
    <s v="RR.SS."/>
    <m/>
    <x v="2"/>
    <x v="6"/>
    <s v="Costos de ventas"/>
    <s v="Operativo"/>
    <s v="Sachaca"/>
    <s v="Arequipa"/>
    <s v="01F102694920419158462"/>
    <s v="Factura"/>
    <d v="2025-07-16T00:00:00"/>
    <d v="2025-07-16T00:00:00"/>
    <s v="F102"/>
    <n v="6949"/>
    <n v="20419158462"/>
    <s v="GRANJA RINCONADA DEL SUR S.A."/>
    <s v="PEN"/>
    <n v="0.18"/>
    <n v="769.49"/>
    <n v="138.50819999999999"/>
    <n v="908"/>
    <s v=""/>
    <n v="908"/>
    <n v="0.15"/>
    <s v="SI"/>
    <s v="Transferencia"/>
    <s v="SI"/>
    <s v="SI"/>
    <d v="2025-07-18T00:00:00"/>
    <s v="B-BCP - Soles"/>
    <n v="2131849"/>
    <m/>
    <d v="1899-12-30T00:00:00"/>
    <s v=""/>
    <n v="0"/>
    <n v="0"/>
    <m/>
    <m/>
    <m/>
    <m/>
    <m/>
    <m/>
    <m/>
    <m/>
    <d v="1899-12-30T00:00:00"/>
    <n v="0"/>
    <n v="0"/>
    <d v="2025-07-18T00:00:00"/>
    <s v="Adquiriente"/>
    <n v="276124059"/>
    <n v="136"/>
    <n v="136"/>
    <m/>
    <m/>
    <m/>
    <m/>
    <n v="772"/>
    <s v="PENDIENTE"/>
    <s v="OK"/>
  </r>
  <r>
    <n v="211"/>
    <x v="19"/>
    <d v="2025-07-17T00:00:00"/>
    <s v="Gregory Cruz"/>
    <x v="6"/>
    <x v="2"/>
    <x v="3"/>
    <s v="P0807001"/>
    <s v="-"/>
    <s v="-"/>
    <s v="-"/>
    <s v="Compras desayuno de reunión jefes, coord con Asiri (marketing)"/>
    <m/>
    <x v="0"/>
    <x v="3"/>
    <s v="Gastos operativos"/>
    <s v="Operativo"/>
    <s v="Sachaca"/>
    <s v="Arequipa"/>
    <s v="LIQGER1311111111"/>
    <s v="Liquidacion de Gastos"/>
    <d v="2025-07-18T00:00:00"/>
    <d v="2025-07-18T00:00:00"/>
    <s v="GER"/>
    <n v="13"/>
    <n v="11111111"/>
    <s v="NO ESPECIFICADO"/>
    <s v="PEN"/>
    <m/>
    <n v="61.21"/>
    <n v="0"/>
    <n v="61.21"/>
    <s v=""/>
    <n v="61.21"/>
    <m/>
    <s v="SI"/>
    <s v="Caja Finanzas "/>
    <s v="SI"/>
    <s v="SI"/>
    <s v=""/>
    <s v=""/>
    <s v=""/>
    <m/>
    <s v=""/>
    <s v=""/>
    <s v=""/>
    <n v="0"/>
    <m/>
    <m/>
    <m/>
    <m/>
    <m/>
    <m/>
    <m/>
    <m/>
    <s v=""/>
    <s v=""/>
    <n v="0"/>
    <s v=""/>
    <s v=""/>
    <s v=""/>
    <n v="0"/>
    <n v="0"/>
    <m/>
    <m/>
    <m/>
    <m/>
    <n v="61.21"/>
    <s v="PENDIENTE"/>
    <s v="OK"/>
  </r>
  <r>
    <n v="212"/>
    <x v="20"/>
    <d v="2025-07-19T00:00:00"/>
    <s v="Nelson Quispe"/>
    <x v="0"/>
    <x v="0"/>
    <x v="25"/>
    <s v="P0302003"/>
    <s v="-"/>
    <s v="-"/>
    <s v="-"/>
    <s v="Disco de embrague "/>
    <s v="FOTON BKL-739"/>
    <x v="0"/>
    <x v="4"/>
    <s v="Gastos no operativos"/>
    <s v="Operativo"/>
    <s v="Sachaca"/>
    <s v="Arequipa"/>
    <s v="01F002468620434848262"/>
    <s v="Factura"/>
    <d v="2025-07-19T00:00:00"/>
    <d v="2025-07-19T00:00:00"/>
    <s v="F002"/>
    <n v="4686"/>
    <n v="20434848262"/>
    <s v="JLU REPRESENTACIONES E.I.R.L."/>
    <s v="PEN"/>
    <n v="0.18"/>
    <n v="254.24"/>
    <n v="45.763199999999998"/>
    <n v="300"/>
    <s v=""/>
    <n v="300"/>
    <m/>
    <s v="SI"/>
    <s v="Caja Arequipa "/>
    <s v="SI"/>
    <s v="SI"/>
    <d v="2025-07-25T00:00:00"/>
    <s v="C-Tesoreria"/>
    <s v="001-12536"/>
    <m/>
    <d v="1899-12-30T00:00:00"/>
    <s v=""/>
    <n v="0"/>
    <n v="0"/>
    <m/>
    <m/>
    <m/>
    <m/>
    <m/>
    <m/>
    <m/>
    <m/>
    <d v="1899-12-30T00:00:00"/>
    <n v="0"/>
    <n v="0"/>
    <d v="1899-12-30T00:00:00"/>
    <s v=""/>
    <n v="0"/>
    <n v="0"/>
    <n v="0"/>
    <m/>
    <m/>
    <m/>
    <m/>
    <n v="300"/>
    <s v="PENDIENTE"/>
    <s v="OK"/>
  </r>
  <r>
    <n v="213"/>
    <x v="11"/>
    <d v="2025-07-11T00:00:00"/>
    <s v="Nelson Quispe"/>
    <x v="0"/>
    <x v="3"/>
    <x v="5"/>
    <s v="P0307003"/>
    <s v="-"/>
    <s v="-"/>
    <s v="-"/>
    <s v="Traslado a taller para recojo de unidad BKK-849_x000a_Alm. Sachaca - Av. Perú "/>
    <m/>
    <x v="0"/>
    <x v="3"/>
    <s v="Gastos operativos"/>
    <s v="Operativo"/>
    <s v="Sachaca"/>
    <s v="Arequipa"/>
    <s v="PLM325872537561"/>
    <s v="Planilla de Movilidad"/>
    <d v="2025-07-11T00:00:00"/>
    <d v="2025-07-11T00:00:00"/>
    <n v="3"/>
    <n v="258"/>
    <n v="72537561"/>
    <s v="QUISPE CCAPA NELSON GREGORIO"/>
    <s v="PEN"/>
    <m/>
    <n v="9"/>
    <n v="0"/>
    <n v="9"/>
    <s v=""/>
    <n v="9"/>
    <m/>
    <s v="SI"/>
    <s v="Caja Arequipa "/>
    <s v="SI"/>
    <s v="SI"/>
    <d v="1899-12-30T00:00:00"/>
    <s v=""/>
    <s v=""/>
    <m/>
    <d v="1899-12-30T00:00:00"/>
    <s v=""/>
    <n v="0"/>
    <n v="0"/>
    <m/>
    <m/>
    <m/>
    <m/>
    <m/>
    <m/>
    <m/>
    <m/>
    <d v="1899-12-30T00:00:00"/>
    <n v="0"/>
    <n v="0"/>
    <d v="1899-12-30T00:00:00"/>
    <s v=""/>
    <n v="0"/>
    <n v="0"/>
    <n v="0"/>
    <m/>
    <m/>
    <m/>
    <m/>
    <n v="9"/>
    <s v="PENDIENTE"/>
    <s v="OK"/>
  </r>
  <r>
    <n v="214"/>
    <x v="18"/>
    <d v="2025-07-16T00:00:00"/>
    <s v="Nelson Quispe"/>
    <x v="0"/>
    <x v="3"/>
    <x v="5"/>
    <s v="P0307003"/>
    <s v="-"/>
    <s v="-"/>
    <s v="-"/>
    <s v="Traslado a taller para recojo de unidad BKK-849_x000a_Alm. Sachaca - Av. Perú "/>
    <m/>
    <x v="0"/>
    <x v="3"/>
    <s v="Gastos operativos"/>
    <s v="Operativo"/>
    <s v="Sachaca"/>
    <s v="Arequipa"/>
    <s v="PLM325972537561"/>
    <s v="Planilla de Movilidad"/>
    <d v="2025-07-16T00:00:00"/>
    <d v="2025-07-16T00:00:00"/>
    <n v="3"/>
    <n v="259"/>
    <n v="72537561"/>
    <s v="QUISPE CCAPA NELSON GREGORIO"/>
    <s v="PEN"/>
    <m/>
    <n v="8"/>
    <n v="0"/>
    <n v="8"/>
    <s v=""/>
    <n v="8"/>
    <m/>
    <s v="SI"/>
    <s v="Caja Arequipa "/>
    <s v="SI"/>
    <s v="SI"/>
    <d v="2025-07-17T00:00:00"/>
    <s v="C-Tesoreria"/>
    <s v="001-12531"/>
    <m/>
    <d v="1899-12-30T00:00:00"/>
    <s v=""/>
    <n v="0"/>
    <n v="0"/>
    <m/>
    <m/>
    <m/>
    <m/>
    <m/>
    <m/>
    <m/>
    <m/>
    <d v="1899-12-30T00:00:00"/>
    <n v="0"/>
    <n v="0"/>
    <d v="1899-12-30T00:00:00"/>
    <s v=""/>
    <n v="0"/>
    <n v="0"/>
    <n v="0"/>
    <m/>
    <m/>
    <m/>
    <m/>
    <n v="8"/>
    <s v="PENDIENTE"/>
    <s v="OK"/>
  </r>
  <r>
    <n v="215"/>
    <x v="19"/>
    <d v="2025-07-17T00:00:00"/>
    <s v="Gregory Cruz"/>
    <x v="6"/>
    <x v="3"/>
    <x v="45"/>
    <s v="P0805004"/>
    <s v="-"/>
    <s v="-"/>
    <s v="-"/>
    <s v="Traslado de consultores de marketing _x000a_Gytres - Restaurant SULU "/>
    <m/>
    <x v="0"/>
    <x v="3"/>
    <s v="Gastos operativos"/>
    <s v="Operativo"/>
    <s v="Sachaca"/>
    <s v="Arequipa"/>
    <s v="PLM325744468346"/>
    <s v="Planilla de Movilidad"/>
    <d v="2025-07-17T00:00:00"/>
    <d v="2025-07-17T00:00:00"/>
    <n v="3"/>
    <n v="257"/>
    <n v="44468346"/>
    <s v="CRUZ QUISPE GREGORY RAYLE"/>
    <s v="PEN"/>
    <m/>
    <n v="4.7"/>
    <n v="0"/>
    <n v="4.7"/>
    <s v=""/>
    <n v="4.7"/>
    <m/>
    <s v="SI"/>
    <s v="Caja Arequipa "/>
    <s v="SI"/>
    <s v="NO"/>
    <d v="2025-07-17T00:00:00"/>
    <s v="C-Tesoreria"/>
    <s v="001-12530"/>
    <m/>
    <d v="1899-12-30T00:00:00"/>
    <s v=""/>
    <n v="0"/>
    <n v="0"/>
    <m/>
    <m/>
    <m/>
    <m/>
    <m/>
    <m/>
    <m/>
    <m/>
    <d v="1899-12-30T00:00:00"/>
    <n v="0"/>
    <n v="0"/>
    <d v="1899-12-30T00:00:00"/>
    <s v=""/>
    <n v="0"/>
    <n v="0"/>
    <n v="0"/>
    <m/>
    <m/>
    <m/>
    <m/>
    <n v="4.7"/>
    <s v="PENDIENTE"/>
    <s v="OK"/>
  </r>
  <r>
    <n v="216"/>
    <x v="19"/>
    <d v="2025-07-17T00:00:00"/>
    <s v="Nelson Quispe"/>
    <x v="0"/>
    <x v="0"/>
    <x v="26"/>
    <s v="P0302001"/>
    <s v="-"/>
    <s v="-"/>
    <s v="-"/>
    <s v="Cambio de válvula de aire y revisión completa "/>
    <s v="FOTON BKK-849"/>
    <x v="0"/>
    <x v="0"/>
    <s v="Costos de ventas"/>
    <s v="Operativo"/>
    <s v="Sachaca"/>
    <s v="Arequipa"/>
    <s v="LIQOPE13611111111"/>
    <s v="Liquidacion de Gastos"/>
    <d v="2025-07-18T00:00:00"/>
    <d v="2025-07-18T00:00:00"/>
    <s v="OPE"/>
    <n v="136"/>
    <n v="11111111"/>
    <s v="NO ESPECIFICADO"/>
    <s v="PEN"/>
    <m/>
    <n v="20"/>
    <n v="0"/>
    <n v="20"/>
    <s v=""/>
    <n v="20"/>
    <m/>
    <s v="SI"/>
    <s v="Caja Finanzas "/>
    <s v="SI"/>
    <s v="NO"/>
    <s v=""/>
    <s v=""/>
    <s v=""/>
    <m/>
    <s v=""/>
    <s v=""/>
    <s v=""/>
    <n v="0"/>
    <m/>
    <m/>
    <m/>
    <m/>
    <m/>
    <m/>
    <m/>
    <m/>
    <s v=""/>
    <s v=""/>
    <n v="0"/>
    <s v=""/>
    <s v=""/>
    <s v=""/>
    <n v="0"/>
    <n v="0"/>
    <m/>
    <m/>
    <m/>
    <m/>
    <n v="20"/>
    <s v="PENDIENTE"/>
    <s v="OK"/>
  </r>
  <r>
    <n v="217"/>
    <x v="21"/>
    <d v="2025-07-18T00:00:00"/>
    <s v="Elias Paco"/>
    <x v="9"/>
    <x v="17"/>
    <x v="46"/>
    <s v="P0401001"/>
    <s v="-"/>
    <s v="-"/>
    <s v="-"/>
    <s v="Créditos vehiculares N° 58 - Capital"/>
    <m/>
    <x v="0"/>
    <x v="8"/>
    <s v=""/>
    <s v=""/>
    <s v="Sachaca"/>
    <s v="Arequipa"/>
    <s v="01F00616781720375361991"/>
    <s v="Factura"/>
    <d v="2025-07-18T00:00:00"/>
    <d v="2025-07-18T00:00:00"/>
    <s v="F006"/>
    <n v="167817"/>
    <n v="20375361991"/>
    <s v="MITSUI AUTO FINANCE PERU S.A."/>
    <s v="USD"/>
    <m/>
    <n v="959.58"/>
    <n v="0"/>
    <n v="959.58"/>
    <n v="3.556"/>
    <n v="3412.27"/>
    <m/>
    <s v="SI"/>
    <s v="Transferencia"/>
    <s v="SI"/>
    <s v="SI"/>
    <d v="2025-07-18T00:00:00"/>
    <s v="B-BCP - Dolares"/>
    <n v="266822"/>
    <m/>
    <d v="1899-12-30T00:00:00"/>
    <s v=""/>
    <n v="0"/>
    <n v="0"/>
    <m/>
    <m/>
    <m/>
    <m/>
    <m/>
    <m/>
    <m/>
    <m/>
    <d v="1899-12-30T00:00:00"/>
    <n v="0"/>
    <n v="0"/>
    <d v="1899-12-30T00:00:00"/>
    <s v=""/>
    <n v="0"/>
    <n v="0"/>
    <n v="0"/>
    <m/>
    <m/>
    <m/>
    <m/>
    <n v="959.58"/>
    <s v="PENDIENTE"/>
    <s v="OK"/>
  </r>
  <r>
    <n v="217"/>
    <x v="21"/>
    <d v="2025-07-18T00:00:00"/>
    <s v="Elias Paco"/>
    <x v="9"/>
    <x v="18"/>
    <x v="47"/>
    <s v="P0402001"/>
    <s v="-"/>
    <s v="-"/>
    <s v="-"/>
    <s v="Créditos vehiculares N° 58 - Intereses"/>
    <m/>
    <x v="0"/>
    <x v="9"/>
    <s v="Gastos financieros"/>
    <s v="Operativo"/>
    <s v="Sachaca"/>
    <s v="Arequipa"/>
    <s v="01F00616781720375361991"/>
    <s v="Factura"/>
    <d v="2025-07-18T00:00:00"/>
    <d v="2025-07-18T00:00:00"/>
    <s v="F006"/>
    <n v="167817"/>
    <n v="20375361991"/>
    <s v="MITSUI AUTO FINANCE PERU S.A."/>
    <s v="USD"/>
    <m/>
    <n v="50.67"/>
    <n v="0"/>
    <n v="50.67"/>
    <n v="3.556"/>
    <n v="180.18"/>
    <m/>
    <s v="SI"/>
    <s v="Transferencia"/>
    <s v="SI"/>
    <s v="SI"/>
    <d v="2025-07-18T00:00:00"/>
    <s v="B-BCP - Dolares"/>
    <n v="266822"/>
    <m/>
    <d v="1899-12-30T00:00:00"/>
    <s v=""/>
    <n v="0"/>
    <n v="0"/>
    <m/>
    <m/>
    <m/>
    <m/>
    <m/>
    <m/>
    <m/>
    <m/>
    <d v="1899-12-30T00:00:00"/>
    <n v="0"/>
    <n v="0"/>
    <d v="1899-12-30T00:00:00"/>
    <s v=""/>
    <n v="0"/>
    <n v="0"/>
    <n v="0"/>
    <m/>
    <m/>
    <m/>
    <m/>
    <n v="50.67"/>
    <s v="PENDIENTE"/>
    <s v="OK"/>
  </r>
  <r>
    <n v="218"/>
    <x v="21"/>
    <d v="2025-07-18T00:00:00"/>
    <s v="Nelson Quispe"/>
    <x v="0"/>
    <x v="0"/>
    <x v="0"/>
    <s v="P0302007"/>
    <s v="-"/>
    <s v="-"/>
    <s v="-"/>
    <s v="Lavado de unidad"/>
    <s v="MAXUS VBW-889"/>
    <x v="0"/>
    <x v="0"/>
    <s v="Costos de ventas"/>
    <s v="Operativo"/>
    <s v="Sachaca"/>
    <s v="Arequipa"/>
    <s v="01E0016120614269309"/>
    <s v="Factura"/>
    <d v="2025-07-18T00:00:00"/>
    <d v="2025-07-18T00:00:00"/>
    <s v="E001"/>
    <n v="61"/>
    <n v="20614269309"/>
    <s v="MULTISERVICIOS NUESTRA SRA. DE LOURDES E.I.R.L."/>
    <s v="PEN"/>
    <n v="0.18"/>
    <n v="29.66"/>
    <n v="5.3388"/>
    <n v="35"/>
    <s v=""/>
    <n v="35"/>
    <m/>
    <s v="SI"/>
    <s v="Caja Arequipa "/>
    <s v="SI"/>
    <s v="SI"/>
    <d v="2025-07-24T00:00:00"/>
    <s v="C-Tesoreria"/>
    <s v="001-12533"/>
    <m/>
    <d v="1899-12-30T00:00:00"/>
    <s v=""/>
    <n v="0"/>
    <n v="0"/>
    <m/>
    <m/>
    <m/>
    <m/>
    <m/>
    <m/>
    <m/>
    <m/>
    <d v="1899-12-30T00:00:00"/>
    <n v="0"/>
    <n v="0"/>
    <d v="1899-12-30T00:00:00"/>
    <s v=""/>
    <n v="0"/>
    <n v="0"/>
    <n v="0"/>
    <m/>
    <m/>
    <m/>
    <m/>
    <n v="35"/>
    <s v="PENDIENTE"/>
    <s v="OK"/>
  </r>
  <r>
    <n v="219"/>
    <x v="9"/>
    <d v="2025-07-10T00:00:00"/>
    <s v="Jorge Queque"/>
    <x v="0"/>
    <x v="10"/>
    <x v="48"/>
    <s v="P0311001"/>
    <s v="RQ.OPE.1284"/>
    <s v="OS 005-000668"/>
    <s v="AC.OPE.904"/>
    <s v="Recolección y transporte de residuos no aprovechables (RSMNM)  2,230.00_x000a_Servicios Compartidos de Restaurante (Bembos) - Alm. 03 - Yanahuara"/>
    <m/>
    <x v="1"/>
    <x v="5"/>
    <s v="Gastos operativos"/>
    <s v="Operativo"/>
    <s v="Yanahuara"/>
    <s v="Arequipa"/>
    <s v="01E0011210736055631"/>
    <s v="Factura"/>
    <d v="2025-07-10T00:00:00"/>
    <d v="2025-07-10T00:00:00"/>
    <s v="E001"/>
    <n v="12"/>
    <n v="10736055631"/>
    <s v="HUAMANI MAMANI HUBER ANTHONY"/>
    <s v="PEN"/>
    <n v="0.18"/>
    <n v="400"/>
    <n v="72"/>
    <n v="472"/>
    <s v=""/>
    <n v="472"/>
    <n v="0.04"/>
    <s v="SI"/>
    <s v="Transferencia"/>
    <s v="SI"/>
    <s v="SI"/>
    <d v="2025-07-24T00:00:00"/>
    <s v="B-BCP - Soles"/>
    <n v="3850278"/>
    <m/>
    <d v="1899-12-30T00:00:00"/>
    <s v=""/>
    <n v="0"/>
    <n v="0"/>
    <m/>
    <m/>
    <m/>
    <m/>
    <m/>
    <m/>
    <m/>
    <m/>
    <d v="1899-12-30T00:00:00"/>
    <n v="0"/>
    <n v="0"/>
    <d v="2025-07-25T00:00:00"/>
    <s v="Adquiriente"/>
    <n v="276642061"/>
    <n v="19"/>
    <n v="19"/>
    <m/>
    <m/>
    <m/>
    <m/>
    <n v="453"/>
    <s v="PENDIENTE"/>
    <s v="OK"/>
  </r>
  <r>
    <n v="220"/>
    <x v="9"/>
    <d v="2025-07-10T00:00:00"/>
    <s v="Jorge Queque"/>
    <x v="0"/>
    <x v="15"/>
    <x v="49"/>
    <s v="P0312002"/>
    <s v="RQ.OPE.1287"/>
    <s v="OS 005-000670"/>
    <s v="AC.OPE.910"/>
    <s v="Tendido de piedra chancada en ingresos de almacén Sachaca 10,000.00 kg - Minicargador "/>
    <m/>
    <x v="1"/>
    <x v="4"/>
    <s v="Gastos no operativos"/>
    <s v="Operativo"/>
    <s v="Yanahuara"/>
    <s v="Arequipa"/>
    <s v="01E001403520603974817"/>
    <s v="Factura"/>
    <d v="2025-07-11T00:00:00"/>
    <d v="2025-07-11T00:00:00"/>
    <s v="E001"/>
    <n v="4035"/>
    <n v="20603974817"/>
    <s v="TGM AREQUIPA E.I.R.L."/>
    <s v="PEN"/>
    <n v="0.18"/>
    <n v="330"/>
    <n v="59.4"/>
    <n v="389.4"/>
    <s v=""/>
    <n v="389.4"/>
    <m/>
    <s v="SI"/>
    <s v="Transferencia"/>
    <s v="SI"/>
    <s v="SI"/>
    <d v="2025-07-24T00:00:00"/>
    <s v="B-BCP - Soles"/>
    <n v="3850278"/>
    <m/>
    <d v="1899-12-30T00:00:00"/>
    <s v=""/>
    <n v="0"/>
    <n v="0"/>
    <m/>
    <m/>
    <m/>
    <m/>
    <m/>
    <m/>
    <m/>
    <m/>
    <d v="1899-12-30T00:00:00"/>
    <n v="0"/>
    <n v="0"/>
    <d v="1899-12-30T00:00:00"/>
    <s v=""/>
    <n v="0"/>
    <n v="0"/>
    <n v="0"/>
    <m/>
    <m/>
    <m/>
    <m/>
    <n v="389.4"/>
    <s v="PENDIENTE"/>
    <s v="OK"/>
  </r>
  <r>
    <n v="221"/>
    <x v="18"/>
    <d v="2025-07-16T00:00:00"/>
    <s v="Nelson Quispe"/>
    <x v="0"/>
    <x v="12"/>
    <x v="29"/>
    <s v="P0304002"/>
    <s v="RQ.OPE.1300"/>
    <s v="OS 006-000160"/>
    <s v="AC.OPE.ST.125"/>
    <s v="SOAT / Vigencia 25/07/2025 - 25/07/2026"/>
    <s v="FOTON VDJ-872"/>
    <x v="0"/>
    <x v="7"/>
    <s v="Costos de ventas"/>
    <s v="Operativo"/>
    <s v="Sachaca"/>
    <s v="Arequipa"/>
    <s v="01F80938104320454073143"/>
    <s v="Factura"/>
    <d v="2025-07-17T00:00:00"/>
    <d v="2025-07-17T00:00:00"/>
    <s v="F809"/>
    <n v="381043"/>
    <n v="20454073143"/>
    <s v="LA POSITIVA VIDA SEGUROS Y REASEGUROS"/>
    <s v="PEN"/>
    <n v="0.18"/>
    <n v="129.66"/>
    <n v="23.338799999999999"/>
    <n v="153"/>
    <s v=""/>
    <n v="153"/>
    <m/>
    <s v="SI"/>
    <s v="Transferencia"/>
    <s v="SI"/>
    <s v="SI"/>
    <d v="2025-07-18T00:00:00"/>
    <s v="B-BCP - Soles"/>
    <n v="1130885"/>
    <m/>
    <d v="1899-12-30T00:00:00"/>
    <s v=""/>
    <n v="0"/>
    <n v="0"/>
    <m/>
    <m/>
    <m/>
    <m/>
    <m/>
    <m/>
    <m/>
    <m/>
    <d v="1899-12-30T00:00:00"/>
    <n v="0"/>
    <n v="0"/>
    <d v="1899-12-30T00:00:00"/>
    <s v=""/>
    <n v="0"/>
    <n v="0"/>
    <n v="0"/>
    <m/>
    <m/>
    <m/>
    <m/>
    <n v="153"/>
    <s v="PENDIENTE"/>
    <s v="OK"/>
  </r>
  <r>
    <n v="222"/>
    <x v="14"/>
    <d v="2025-07-15T00:00:00"/>
    <s v="Nelson Quispe"/>
    <x v="0"/>
    <x v="0"/>
    <x v="12"/>
    <s v="P0302002"/>
    <s v="RQ.OPE.1280"/>
    <s v="OS 006-000159"/>
    <s v="AC.OPE.ST.124"/>
    <s v="(01) Filtro de combustible _x000a_(01) Filtro de aceite_x000a_(08) Mobil delvac "/>
    <s v="FOTON VDJ-872"/>
    <x v="0"/>
    <x v="0"/>
    <s v="Costos de ventas"/>
    <s v="Operativo"/>
    <s v="Sachaca"/>
    <s v="Arequipa"/>
    <s v="01F0022025620602810497"/>
    <s v="Factura"/>
    <d v="2025-07-15T00:00:00"/>
    <d v="2025-07-15T00:00:00"/>
    <s v="F002"/>
    <n v="20256"/>
    <n v="20602810497"/>
    <s v="TRENTO MULTISERVICIOS S.R.L."/>
    <s v="PEN"/>
    <n v="0.18"/>
    <n v="343.22"/>
    <n v="61.779600000000002"/>
    <n v="405"/>
    <s v=""/>
    <n v="405"/>
    <m/>
    <s v="SI"/>
    <s v="Transferencia"/>
    <s v="SI"/>
    <s v="NO"/>
    <d v="2025-07-16T00:00:00"/>
    <s v="B-BCP - Soles"/>
    <n v="1111014"/>
    <m/>
    <d v="1899-12-30T00:00:00"/>
    <s v=""/>
    <n v="0"/>
    <n v="0"/>
    <m/>
    <m/>
    <m/>
    <m/>
    <m/>
    <m/>
    <m/>
    <m/>
    <d v="1899-12-30T00:00:00"/>
    <n v="0"/>
    <n v="0"/>
    <d v="1899-12-30T00:00:00"/>
    <s v=""/>
    <n v="0"/>
    <n v="0"/>
    <n v="0"/>
    <m/>
    <m/>
    <m/>
    <m/>
    <n v="405"/>
    <s v="PENDIENTE"/>
    <s v="OK"/>
  </r>
  <r>
    <n v="223"/>
    <x v="22"/>
    <d v="2025-07-21T00:00:00"/>
    <s v="Nelson Quispe"/>
    <x v="0"/>
    <x v="3"/>
    <x v="5"/>
    <s v="P0307003"/>
    <s v="-"/>
    <s v="-"/>
    <s v="-"/>
    <s v="Mantenimiento de tolva_x000a_Jr. Pachacutec (Cerro colorado) - Alm. Sachaca"/>
    <m/>
    <x v="0"/>
    <x v="3"/>
    <s v="Gastos operativos"/>
    <s v="Operativo"/>
    <s v="Sachaca"/>
    <s v="Arequipa"/>
    <s v="PLM326072537561"/>
    <s v="Planilla de Movilidad"/>
    <d v="2025-07-21T00:00:00"/>
    <d v="2025-07-21T00:00:00"/>
    <n v="3"/>
    <n v="260"/>
    <n v="72537561"/>
    <s v="QUISPE CCAPA NELSON GREGORIO"/>
    <s v="PEN"/>
    <m/>
    <n v="7"/>
    <n v="0"/>
    <n v="7"/>
    <s v=""/>
    <n v="7"/>
    <m/>
    <s v="SI"/>
    <s v="Caja Arequipa "/>
    <s v="SI"/>
    <s v="SI"/>
    <d v="2025-07-24T00:00:00"/>
    <s v="C-Tesoreria"/>
    <s v="001-12532"/>
    <m/>
    <d v="1899-12-30T00:00:00"/>
    <s v=""/>
    <n v="0"/>
    <n v="0"/>
    <m/>
    <m/>
    <m/>
    <m/>
    <m/>
    <m/>
    <m/>
    <m/>
    <d v="1899-12-30T00:00:00"/>
    <n v="0"/>
    <n v="0"/>
    <d v="1899-12-30T00:00:00"/>
    <s v=""/>
    <n v="0"/>
    <n v="0"/>
    <n v="0"/>
    <m/>
    <m/>
    <m/>
    <m/>
    <n v="7"/>
    <s v="PENDIENTE"/>
    <s v="OK"/>
  </r>
  <r>
    <n v="224"/>
    <x v="18"/>
    <d v="2025-07-16T00:00:00"/>
    <s v="Juan Tarifa"/>
    <x v="0"/>
    <x v="6"/>
    <x v="10"/>
    <s v="P0303002"/>
    <s v="-"/>
    <s v="-"/>
    <s v="-"/>
    <s v="Uchumayo - traslado (res. peligrosos desde Sachaca - La Joya) - Gytres"/>
    <s v="FOTON BKK-849"/>
    <x v="1"/>
    <x v="0"/>
    <s v="Costos de ventas"/>
    <s v="Operativo"/>
    <s v="Sachaca"/>
    <s v="Arequipa"/>
    <s v="01F212278557520517252558"/>
    <s v="Factura"/>
    <d v="2025-07-16T00:00:00"/>
    <d v="2025-07-16T00:00:00"/>
    <s v="F212"/>
    <n v="2785575"/>
    <n v="20517252558"/>
    <s v="COVISUR S.A."/>
    <s v="PEN"/>
    <n v="0.18"/>
    <n v="6.78"/>
    <n v="1.2203999999999999"/>
    <n v="8"/>
    <s v=""/>
    <n v="8"/>
    <m/>
    <s v="SI"/>
    <s v="Caja Operativa"/>
    <s v="SI"/>
    <s v="SI"/>
    <d v="2025-07-16T00:00:00"/>
    <s v="C_Ope_005"/>
    <n v="24931"/>
    <m/>
    <d v="1899-12-30T00:00:00"/>
    <s v=""/>
    <n v="0"/>
    <n v="0"/>
    <m/>
    <m/>
    <m/>
    <m/>
    <m/>
    <m/>
    <m/>
    <m/>
    <d v="1899-12-30T00:00:00"/>
    <n v="0"/>
    <n v="0"/>
    <d v="1899-12-30T00:00:00"/>
    <s v=""/>
    <n v="0"/>
    <n v="0"/>
    <n v="0"/>
    <m/>
    <m/>
    <m/>
    <m/>
    <n v="8"/>
    <s v="PENDIENTE"/>
    <s v="OK"/>
  </r>
  <r>
    <n v="225"/>
    <x v="18"/>
    <d v="2025-07-16T00:00:00"/>
    <s v="Juan Tarifa"/>
    <x v="0"/>
    <x v="6"/>
    <x v="10"/>
    <s v="P0303002"/>
    <s v="-"/>
    <s v="-"/>
    <s v="-"/>
    <s v="Uchumayo - venta (res. aprovechables-leña) - Cristian de la flor"/>
    <s v="FOTON BKL-739"/>
    <x v="2"/>
    <x v="0"/>
    <s v="Costos de ventas"/>
    <s v="Operativo"/>
    <s v="Sachaca"/>
    <s v="Arequipa"/>
    <s v="01F214211298320517252558"/>
    <s v="Factura"/>
    <d v="2025-07-16T00:00:00"/>
    <d v="2025-07-16T00:00:00"/>
    <s v="F214"/>
    <n v="2112983"/>
    <n v="20517252558"/>
    <s v="COVISUR S.A."/>
    <s v="PEN"/>
    <n v="0.18"/>
    <n v="6.78"/>
    <n v="1.2203999999999999"/>
    <n v="8"/>
    <s v=""/>
    <n v="8"/>
    <m/>
    <s v="SI"/>
    <s v="Caja Operativa"/>
    <s v="SI"/>
    <s v="SI"/>
    <d v="2025-07-16T00:00:00"/>
    <s v="C_Ope_005"/>
    <n v="24932"/>
    <m/>
    <d v="1899-12-30T00:00:00"/>
    <s v=""/>
    <n v="0"/>
    <n v="0"/>
    <m/>
    <m/>
    <m/>
    <m/>
    <m/>
    <m/>
    <m/>
    <m/>
    <d v="1899-12-30T00:00:00"/>
    <n v="0"/>
    <n v="0"/>
    <d v="1899-12-30T00:00:00"/>
    <s v=""/>
    <n v="0"/>
    <n v="0"/>
    <n v="0"/>
    <m/>
    <m/>
    <m/>
    <m/>
    <n v="8"/>
    <s v="PENDIENTE"/>
    <s v="OK"/>
  </r>
  <r>
    <n v="226"/>
    <x v="18"/>
    <d v="2025-07-16T00:00:00"/>
    <s v="Juan Tarifa"/>
    <x v="0"/>
    <x v="6"/>
    <x v="10"/>
    <s v="P0303002"/>
    <s v="-"/>
    <s v="-"/>
    <s v="-"/>
    <s v="El Edén - venta de leña - Cristian de la flor"/>
    <s v="FOTON BKL-739"/>
    <x v="2"/>
    <x v="0"/>
    <s v="Costos de ventas"/>
    <s v="Operativo"/>
    <s v="Sachaca"/>
    <s v="Arequipa"/>
    <s v="01FE021699820259858934"/>
    <s v="Factura"/>
    <d v="2025-07-16T00:00:00"/>
    <d v="2025-07-16T00:00:00"/>
    <s v="FE02"/>
    <n v="16998"/>
    <n v="20259858934"/>
    <s v="COMERCIALIZACION Y SERVICIOS EL EDEN S.A.C."/>
    <s v="PEN"/>
    <n v="0.18"/>
    <n v="16.95"/>
    <n v="3.0509999999999997"/>
    <n v="20"/>
    <s v=""/>
    <n v="20"/>
    <m/>
    <s v="SI"/>
    <s v="Caja Operativa"/>
    <s v="SI"/>
    <s v="SI"/>
    <d v="2025-07-16T00:00:00"/>
    <s v="C_Ope_005"/>
    <n v="24933"/>
    <m/>
    <d v="1899-12-30T00:00:00"/>
    <s v=""/>
    <n v="0"/>
    <n v="0"/>
    <m/>
    <m/>
    <m/>
    <m/>
    <m/>
    <m/>
    <m/>
    <m/>
    <d v="1899-12-30T00:00:00"/>
    <n v="0"/>
    <n v="0"/>
    <d v="1899-12-30T00:00:00"/>
    <s v=""/>
    <n v="0"/>
    <n v="0"/>
    <n v="0"/>
    <m/>
    <m/>
    <m/>
    <m/>
    <n v="20"/>
    <s v="PENDIENTE"/>
    <s v="OK"/>
  </r>
  <r>
    <n v="227"/>
    <x v="19"/>
    <d v="2025-07-17T00:00:00"/>
    <s v="Juan Tarifa"/>
    <x v="0"/>
    <x v="6"/>
    <x v="11"/>
    <s v="P0303001"/>
    <s v="-"/>
    <s v="-"/>
    <s v="-"/>
    <s v="El Edén - compra de frascos de vidrio - Alsur"/>
    <s v="FOTON BKK-849"/>
    <x v="2"/>
    <x v="0"/>
    <s v="Costos de ventas"/>
    <s v="Operativo"/>
    <s v="Sachaca"/>
    <s v="Arequipa"/>
    <s v="01FE013516620259858934"/>
    <s v="Factura"/>
    <d v="2025-07-17T00:00:00"/>
    <d v="2025-07-17T00:00:00"/>
    <s v="FE01"/>
    <n v="35166"/>
    <n v="20259858934"/>
    <s v="COMERCIALIZACION Y SERVICIOS EL EDEN S.A.C."/>
    <s v="PEN"/>
    <n v="0.18"/>
    <n v="8.4749999999999996"/>
    <n v="1.5254999999999999"/>
    <n v="10"/>
    <s v=""/>
    <n v="10"/>
    <m/>
    <s v="SI"/>
    <s v="Caja Operativa"/>
    <s v="SI"/>
    <s v="SI"/>
    <d v="2025-07-17T00:00:00"/>
    <s v="C_Ope_005"/>
    <n v="24934"/>
    <m/>
    <d v="1899-12-30T00:00:00"/>
    <s v=""/>
    <n v="0"/>
    <n v="0"/>
    <m/>
    <m/>
    <m/>
    <m/>
    <m/>
    <m/>
    <m/>
    <m/>
    <d v="1899-12-30T00:00:00"/>
    <n v="0"/>
    <n v="0"/>
    <d v="1899-12-30T00:00:00"/>
    <s v=""/>
    <n v="0"/>
    <n v="0"/>
    <n v="0"/>
    <m/>
    <m/>
    <m/>
    <m/>
    <n v="10"/>
    <s v="PENDIENTE"/>
    <s v="OK"/>
  </r>
  <r>
    <n v="228"/>
    <x v="0"/>
    <d v="2025-07-07T00:00:00"/>
    <s v="Jorge Queque"/>
    <x v="0"/>
    <x v="15"/>
    <x v="35"/>
    <s v="P0312001"/>
    <s v="RQ.OPE.1277"/>
    <s v="-"/>
    <s v="AC.OPE.914"/>
    <s v="Carguio de residuos no aprovechables (RSMNM) a unidad FOTON VBB-840 para disposición 3,000.00 Kg_x000a_Innova Ambiental  (Chilca) "/>
    <m/>
    <x v="1"/>
    <x v="5"/>
    <s v="Gastos operativos"/>
    <s v="Operativo"/>
    <s v="Santa Anita"/>
    <s v="Lima"/>
    <s v="01E001237920609764261"/>
    <s v="Factura"/>
    <d v="2025-07-14T00:00:00"/>
    <d v="2025-07-14T00:00:00"/>
    <s v="E001"/>
    <n v="2379"/>
    <n v="20609764261"/>
    <s v="MGM MONTACARGAS &amp; GRUAS S.A.C."/>
    <s v="PEN"/>
    <n v="0.18"/>
    <n v="60"/>
    <n v="10.799999999999999"/>
    <n v="70.8"/>
    <s v=""/>
    <n v="70.8"/>
    <m/>
    <s v="SI"/>
    <s v="Transferencia"/>
    <s v="SI"/>
    <s v="SI"/>
    <d v="2025-07-24T00:00:00"/>
    <s v="B-BCP - Soles"/>
    <n v="3850278"/>
    <m/>
    <d v="1899-12-30T00:00:00"/>
    <s v=""/>
    <n v="0"/>
    <n v="0"/>
    <m/>
    <m/>
    <m/>
    <m/>
    <m/>
    <m/>
    <m/>
    <m/>
    <d v="1899-12-30T00:00:00"/>
    <n v="0"/>
    <n v="0"/>
    <d v="1899-12-30T00:00:00"/>
    <s v=""/>
    <n v="0"/>
    <n v="0"/>
    <n v="0"/>
    <m/>
    <m/>
    <m/>
    <m/>
    <n v="70.8"/>
    <s v="PENDIENTE"/>
    <s v="OK"/>
  </r>
  <r>
    <n v="229"/>
    <x v="18"/>
    <d v="2025-07-16T00:00:00"/>
    <s v="Ruben Bustamante"/>
    <x v="0"/>
    <x v="6"/>
    <x v="10"/>
    <s v="P0303002"/>
    <s v="-"/>
    <s v="-"/>
    <s v="-"/>
    <s v="Uchumayo - Capacitacion - Cosapi"/>
    <s v="MAXUS VBW-889"/>
    <x v="0"/>
    <x v="0"/>
    <s v="Costos de ventas"/>
    <s v="Operativo"/>
    <s v="Sachaca"/>
    <s v="Arequipa"/>
    <s v="01F213180546420517252558"/>
    <s v="Factura"/>
    <d v="2025-07-16T00:00:00"/>
    <d v="2025-07-16T00:00:00"/>
    <s v="F213"/>
    <n v="1805464"/>
    <n v="20517252558"/>
    <s v="COVISUR S.A."/>
    <s v="PEN"/>
    <n v="0.18"/>
    <n v="4.24"/>
    <n v="0.76319999999999999"/>
    <n v="5"/>
    <s v=""/>
    <n v="5"/>
    <m/>
    <s v="SI"/>
    <s v="Caja Operativa"/>
    <s v="SI"/>
    <s v="SI"/>
    <d v="2025-07-16T00:00:00"/>
    <s v="C_Ope_001"/>
    <n v="24916"/>
    <m/>
    <d v="1899-12-30T00:00:00"/>
    <s v=""/>
    <n v="0"/>
    <n v="0"/>
    <m/>
    <m/>
    <m/>
    <m/>
    <m/>
    <m/>
    <m/>
    <m/>
    <d v="1899-12-30T00:00:00"/>
    <n v="0"/>
    <n v="0"/>
    <d v="1899-12-30T00:00:00"/>
    <s v=""/>
    <n v="0"/>
    <n v="0"/>
    <n v="0"/>
    <m/>
    <m/>
    <m/>
    <m/>
    <n v="5"/>
    <s v="PENDIENTE"/>
    <s v="OK"/>
  </r>
  <r>
    <n v="230"/>
    <x v="18"/>
    <d v="2025-07-16T00:00:00"/>
    <s v="Ruben Bustamante"/>
    <x v="0"/>
    <x v="6"/>
    <x v="10"/>
    <s v="P0303002"/>
    <s v="-"/>
    <s v="-"/>
    <s v="-"/>
    <s v="Uchumayo - Capacitacion - Cosapi"/>
    <s v="MAXUS VBW-889"/>
    <x v="0"/>
    <x v="0"/>
    <s v="Costos de ventas"/>
    <s v="Operativo"/>
    <s v="Sachaca"/>
    <s v="Arequipa"/>
    <s v="01F211239958420517252558"/>
    <s v="Factura"/>
    <d v="2025-07-16T00:00:00"/>
    <d v="2025-07-16T00:00:00"/>
    <s v="F211"/>
    <n v="2399584"/>
    <n v="20517252558"/>
    <s v="COVISUR S.A."/>
    <s v="PEN"/>
    <n v="0.18"/>
    <n v="4.24"/>
    <n v="0.76319999999999999"/>
    <n v="5"/>
    <s v=""/>
    <n v="5"/>
    <m/>
    <s v="SI"/>
    <s v="Caja Operativa"/>
    <s v="SI"/>
    <s v="SI"/>
    <d v="2025-07-16T00:00:00"/>
    <s v="C_Ope_001"/>
    <n v="24917"/>
    <m/>
    <d v="1899-12-30T00:00:00"/>
    <s v=""/>
    <n v="0"/>
    <n v="0"/>
    <m/>
    <m/>
    <m/>
    <m/>
    <m/>
    <m/>
    <m/>
    <m/>
    <d v="1899-12-30T00:00:00"/>
    <n v="0"/>
    <n v="0"/>
    <d v="1899-12-30T00:00:00"/>
    <s v=""/>
    <n v="0"/>
    <n v="0"/>
    <n v="0"/>
    <m/>
    <m/>
    <m/>
    <m/>
    <n v="5"/>
    <s v="PENDIENTE"/>
    <s v="OK"/>
  </r>
  <r>
    <n v="231"/>
    <x v="19"/>
    <d v="2025-07-17T00:00:00"/>
    <s v="Ruben Bustamante"/>
    <x v="0"/>
    <x v="6"/>
    <x v="10"/>
    <s v="P0303002"/>
    <s v="-"/>
    <s v="-"/>
    <s v="-"/>
    <s v="Uchumayo - Servicio (RS peligrosos) - FLsmith La Joya"/>
    <s v="FOTON VDJ-872"/>
    <x v="1"/>
    <x v="0"/>
    <s v="Costos de ventas"/>
    <s v="Operativo"/>
    <s v="Sachaca"/>
    <s v="Arequipa"/>
    <s v="01F213180642620517252558"/>
    <s v="Factura"/>
    <d v="2025-07-17T00:00:00"/>
    <d v="2025-07-17T00:00:00"/>
    <s v="F213"/>
    <n v="1806426"/>
    <n v="20517252558"/>
    <s v="COVISUR S.A."/>
    <s v="PEN"/>
    <n v="0.18"/>
    <n v="6.78"/>
    <n v="1.2203999999999999"/>
    <n v="8"/>
    <s v=""/>
    <n v="8"/>
    <m/>
    <s v="SI"/>
    <s v="Caja Operativa"/>
    <s v="SI"/>
    <s v="SI"/>
    <d v="2025-07-17T00:00:00"/>
    <s v="C_Ope_001"/>
    <n v="24914"/>
    <m/>
    <d v="1899-12-30T00:00:00"/>
    <s v=""/>
    <n v="0"/>
    <n v="0"/>
    <m/>
    <m/>
    <m/>
    <m/>
    <m/>
    <m/>
    <m/>
    <m/>
    <d v="1899-12-30T00:00:00"/>
    <n v="0"/>
    <n v="0"/>
    <d v="1899-12-30T00:00:00"/>
    <s v=""/>
    <n v="0"/>
    <n v="0"/>
    <n v="0"/>
    <m/>
    <m/>
    <m/>
    <m/>
    <n v="8"/>
    <s v="PENDIENTE"/>
    <s v="OK"/>
  </r>
  <r>
    <n v="232"/>
    <x v="19"/>
    <d v="2025-07-17T00:00:00"/>
    <s v="Ruben Bustamante"/>
    <x v="0"/>
    <x v="6"/>
    <x v="10"/>
    <s v="P0303002"/>
    <s v="-"/>
    <s v="-"/>
    <s v="-"/>
    <s v="Uchumayo - Servicio (RS peligrosos) - FLsmith La Joya"/>
    <s v="FOTON VDJ-872"/>
    <x v="1"/>
    <x v="0"/>
    <s v="Costos de ventas"/>
    <s v="Operativo"/>
    <s v="Sachaca"/>
    <s v="Arequipa"/>
    <s v="01F212178651620517252558"/>
    <s v="Factura"/>
    <d v="2025-07-17T00:00:00"/>
    <d v="2025-07-17T00:00:00"/>
    <s v="F212"/>
    <n v="1786516"/>
    <n v="20517252558"/>
    <s v="COVISUR S.A."/>
    <s v="PEN"/>
    <n v="0.18"/>
    <n v="6.78"/>
    <n v="1.2203999999999999"/>
    <n v="8"/>
    <s v=""/>
    <n v="8"/>
    <m/>
    <s v="SI"/>
    <s v="Caja Operativa"/>
    <s v="SI"/>
    <s v="SI"/>
    <d v="2025-07-17T00:00:00"/>
    <s v="C_Ope_001"/>
    <n v="24915"/>
    <m/>
    <d v="1899-12-30T00:00:00"/>
    <s v=""/>
    <n v="0"/>
    <n v="0"/>
    <m/>
    <m/>
    <m/>
    <m/>
    <m/>
    <m/>
    <m/>
    <m/>
    <d v="1899-12-30T00:00:00"/>
    <n v="0"/>
    <n v="0"/>
    <d v="1899-12-30T00:00:00"/>
    <s v=""/>
    <n v="0"/>
    <n v="0"/>
    <n v="0"/>
    <m/>
    <m/>
    <m/>
    <m/>
    <n v="8"/>
    <s v="PENDIENTE"/>
    <s v="OK"/>
  </r>
  <r>
    <n v="233"/>
    <x v="19"/>
    <d v="2025-07-17T00:00:00"/>
    <s v="Ruben Bustamante"/>
    <x v="0"/>
    <x v="6"/>
    <x v="11"/>
    <s v="P0303001"/>
    <s v="-"/>
    <s v="-"/>
    <s v="-"/>
    <s v="SRB km 48 - Servicio (RS peligrosos) - FLsmith La Joya"/>
    <s v="FOTON VDJ-872"/>
    <x v="1"/>
    <x v="0"/>
    <s v="Costos de ventas"/>
    <s v="Operativo"/>
    <s v="Sachaca"/>
    <s v="Arequipa"/>
    <s v="01FE021701220259858934"/>
    <s v="Factura"/>
    <d v="2025-07-17T00:00:00"/>
    <d v="2025-07-17T00:00:00"/>
    <s v="FE02"/>
    <n v="17012"/>
    <n v="20259858934"/>
    <s v="COMERCIALIZACION Y SERVICIOS EL EDEN S.A.C."/>
    <s v="PEN"/>
    <n v="0.18"/>
    <n v="16.95"/>
    <n v="3.0509999999999997"/>
    <n v="20"/>
    <s v=""/>
    <n v="20"/>
    <m/>
    <s v="SI"/>
    <s v="Caja Operativa"/>
    <s v="SI"/>
    <s v="SI"/>
    <d v="2025-07-17T00:00:00"/>
    <s v="C_Ope_001"/>
    <n v="24918"/>
    <m/>
    <d v="1899-12-30T00:00:00"/>
    <s v=""/>
    <n v="0"/>
    <n v="0"/>
    <m/>
    <m/>
    <m/>
    <m/>
    <m/>
    <m/>
    <m/>
    <m/>
    <d v="1899-12-30T00:00:00"/>
    <n v="0"/>
    <n v="0"/>
    <d v="1899-12-30T00:00:00"/>
    <s v=""/>
    <n v="0"/>
    <n v="0"/>
    <n v="0"/>
    <m/>
    <m/>
    <m/>
    <m/>
    <n v="20"/>
    <s v="PENDIENTE"/>
    <s v="OK"/>
  </r>
  <r>
    <n v="234"/>
    <x v="21"/>
    <d v="2025-07-18T00:00:00"/>
    <s v="Ruben Bustamante"/>
    <x v="0"/>
    <x v="6"/>
    <x v="11"/>
    <s v="P0303001"/>
    <s v="-"/>
    <s v="-"/>
    <s v="-"/>
    <s v="ALSA - Servicio (RS generales) - UCSM"/>
    <s v="FOTON VDJ-872"/>
    <x v="1"/>
    <x v="0"/>
    <s v="Costos de ventas"/>
    <s v="Operativo"/>
    <s v="Sachaca"/>
    <s v="Arequipa"/>
    <s v="01F00213432420124952850"/>
    <s v="Factura"/>
    <d v="2025-07-18T00:00:00"/>
    <d v="2025-07-18T00:00:00"/>
    <s v="F002"/>
    <n v="134324"/>
    <n v="20124952850"/>
    <s v="ALIMENTOS Y SERVICIOS AGROPECUARIOS SRL."/>
    <s v="PEN"/>
    <n v="0.18"/>
    <n v="8.4749999999999996"/>
    <n v="1.5254999999999999"/>
    <n v="10"/>
    <s v=""/>
    <n v="10"/>
    <m/>
    <s v="SI"/>
    <s v="Caja Operativa"/>
    <s v="SI"/>
    <s v="SI"/>
    <d v="2025-07-18T00:00:00"/>
    <s v="C_Ope_001"/>
    <n v="24945"/>
    <m/>
    <d v="1899-12-30T00:00:00"/>
    <s v=""/>
    <n v="0"/>
    <n v="0"/>
    <m/>
    <m/>
    <m/>
    <m/>
    <m/>
    <m/>
    <m/>
    <m/>
    <d v="1899-12-30T00:00:00"/>
    <n v="0"/>
    <n v="0"/>
    <d v="1899-12-30T00:00:00"/>
    <s v=""/>
    <n v="0"/>
    <n v="0"/>
    <n v="0"/>
    <m/>
    <m/>
    <m/>
    <m/>
    <n v="10"/>
    <s v="PENDIENTE"/>
    <s v="OK"/>
  </r>
  <r>
    <n v="235"/>
    <x v="21"/>
    <d v="2025-07-18T00:00:00"/>
    <s v="Ruben Bustamante"/>
    <x v="0"/>
    <x v="6"/>
    <x v="11"/>
    <s v="P0303001"/>
    <s v="-"/>
    <s v="-"/>
    <s v="-"/>
    <s v="SRB km 48 - Servicio (RS generales) - Cosapi"/>
    <s v="FOTON VDJ-872"/>
    <x v="1"/>
    <x v="0"/>
    <s v="Costos de ventas"/>
    <s v="Operativo"/>
    <s v="Sachaca"/>
    <s v="Arequipa"/>
    <s v="01FE021702520259858934"/>
    <s v="Factura"/>
    <d v="2025-07-18T00:00:00"/>
    <d v="2025-07-18T00:00:00"/>
    <s v="FE02"/>
    <n v="17025"/>
    <n v="20259858934"/>
    <s v="COMERCIALIZACION Y SERVICIOS EL EDEN S.A.C."/>
    <s v="PEN"/>
    <n v="0.18"/>
    <n v="16.95"/>
    <n v="3.0509999999999997"/>
    <n v="20"/>
    <s v=""/>
    <n v="20"/>
    <m/>
    <s v="SI"/>
    <s v="Caja Operativa"/>
    <s v="SI"/>
    <s v="SI"/>
    <d v="2025-07-18T00:00:00"/>
    <s v="C_Ope_001"/>
    <n v="24946"/>
    <m/>
    <d v="1899-12-30T00:00:00"/>
    <s v=""/>
    <n v="0"/>
    <n v="0"/>
    <m/>
    <m/>
    <m/>
    <m/>
    <m/>
    <m/>
    <m/>
    <m/>
    <d v="1899-12-30T00:00:00"/>
    <n v="0"/>
    <n v="0"/>
    <d v="1899-12-30T00:00:00"/>
    <s v=""/>
    <n v="0"/>
    <n v="0"/>
    <n v="0"/>
    <m/>
    <m/>
    <m/>
    <m/>
    <n v="20"/>
    <s v="PENDIENTE"/>
    <s v="OK"/>
  </r>
  <r>
    <n v="236"/>
    <x v="21"/>
    <d v="2025-07-18T00:00:00"/>
    <s v="Ruben Bustamante"/>
    <x v="0"/>
    <x v="6"/>
    <x v="10"/>
    <s v="P0303002"/>
    <s v="-"/>
    <s v="-"/>
    <s v="-"/>
    <s v="Uchumayo - Servicio (RS generales) - Cosapi Tia Maria"/>
    <s v="FOTON VDJ-872"/>
    <x v="1"/>
    <x v="0"/>
    <s v="Costos de ventas"/>
    <s v="Operativo"/>
    <s v="Sachaca"/>
    <s v="Arequipa"/>
    <s v="01F214211534320517252558"/>
    <s v="Factura"/>
    <d v="2025-07-18T00:00:00"/>
    <d v="2025-07-18T00:00:00"/>
    <s v="F214"/>
    <n v="2115343"/>
    <n v="20517252558"/>
    <s v="COVISUR S.A."/>
    <s v="PEN"/>
    <n v="0.18"/>
    <n v="6.78"/>
    <n v="1.2203999999999999"/>
    <n v="8"/>
    <s v=""/>
    <n v="8"/>
    <m/>
    <s v="SI"/>
    <s v="Caja Operativa"/>
    <s v="SI"/>
    <s v="SI"/>
    <d v="2025-07-18T00:00:00"/>
    <s v="C_Ope_001"/>
    <n v="24943"/>
    <m/>
    <d v="1899-12-30T00:00:00"/>
    <s v=""/>
    <n v="0"/>
    <n v="0"/>
    <m/>
    <m/>
    <m/>
    <m/>
    <m/>
    <m/>
    <m/>
    <m/>
    <d v="1899-12-30T00:00:00"/>
    <n v="0"/>
    <n v="0"/>
    <d v="1899-12-30T00:00:00"/>
    <s v=""/>
    <n v="0"/>
    <n v="0"/>
    <n v="0"/>
    <m/>
    <m/>
    <m/>
    <m/>
    <n v="8"/>
    <s v="PENDIENTE"/>
    <s v="OK"/>
  </r>
  <r>
    <n v="237"/>
    <x v="21"/>
    <d v="2025-07-18T00:00:00"/>
    <s v="Ruben Bustamante"/>
    <x v="0"/>
    <x v="6"/>
    <x v="10"/>
    <s v="P0303002"/>
    <s v="-"/>
    <s v="-"/>
    <s v="-"/>
    <s v="Uchumayo - Servicio (RS generales) - Cosapi Tia Maria"/>
    <s v="FOTON VDJ-872"/>
    <x v="1"/>
    <x v="0"/>
    <s v="Costos de ventas"/>
    <s v="Operativo"/>
    <s v="Sachaca"/>
    <s v="Arequipa"/>
    <s v="01F212178735720517252558"/>
    <s v="Factura"/>
    <d v="2025-07-18T00:00:00"/>
    <d v="2025-07-18T00:00:00"/>
    <s v="F212"/>
    <n v="1787357"/>
    <n v="20517252558"/>
    <s v="COVISUR S.A."/>
    <s v="PEN"/>
    <n v="0.18"/>
    <n v="6.78"/>
    <n v="1.2203999999999999"/>
    <n v="8"/>
    <s v=""/>
    <n v="8"/>
    <m/>
    <s v="SI"/>
    <s v="Caja Operativa"/>
    <s v="SI"/>
    <s v="SI"/>
    <d v="2025-07-18T00:00:00"/>
    <s v="C_Ope_001"/>
    <n v="24944"/>
    <m/>
    <d v="1899-12-30T00:00:00"/>
    <s v=""/>
    <n v="0"/>
    <n v="0"/>
    <m/>
    <m/>
    <m/>
    <m/>
    <m/>
    <m/>
    <m/>
    <m/>
    <d v="1899-12-30T00:00:00"/>
    <n v="0"/>
    <n v="0"/>
    <d v="1899-12-30T00:00:00"/>
    <s v=""/>
    <n v="0"/>
    <n v="0"/>
    <n v="0"/>
    <m/>
    <m/>
    <m/>
    <m/>
    <n v="8"/>
    <s v="PENDIENTE"/>
    <s v="OK"/>
  </r>
  <r>
    <n v="238"/>
    <x v="0"/>
    <d v="2025-07-07T00:00:00"/>
    <s v="Jorge Queque"/>
    <x v="0"/>
    <x v="15"/>
    <x v="35"/>
    <s v="P0312001"/>
    <s v="RQ.OPE.1278"/>
    <s v="-"/>
    <s v="AC.OPE.916"/>
    <s v="Carguio de residuos no aprovechables (RSMNM) a unidad FOTON VBB-840 para disposición 1,500.00 kg_x000a_Innova Ambiental  (Chilca)"/>
    <m/>
    <x v="1"/>
    <x v="5"/>
    <s v="Gastos operativos"/>
    <s v="Operativo"/>
    <s v="Santa Anita"/>
    <s v="Lima"/>
    <s v="01E001237820609764261"/>
    <s v="Factura"/>
    <d v="2025-07-14T00:00:00"/>
    <d v="2025-07-14T00:00:00"/>
    <s v="E001"/>
    <n v="2378"/>
    <n v="20609764261"/>
    <s v="MGM MONTACARGAS &amp; GRUAS S.A.C."/>
    <s v="PEN"/>
    <n v="0.18"/>
    <n v="60"/>
    <n v="10.799999999999999"/>
    <n v="70.8"/>
    <s v=""/>
    <n v="70.8"/>
    <m/>
    <s v="SI"/>
    <s v="Transferencia"/>
    <s v="SI"/>
    <s v="SI"/>
    <d v="2025-07-24T00:00:00"/>
    <s v="B-BCP - Soles"/>
    <n v="3850278"/>
    <m/>
    <d v="1899-12-30T00:00:00"/>
    <s v=""/>
    <n v="0"/>
    <n v="0"/>
    <m/>
    <m/>
    <m/>
    <m/>
    <m/>
    <m/>
    <m/>
    <m/>
    <d v="1899-12-30T00:00:00"/>
    <n v="0"/>
    <n v="0"/>
    <d v="1899-12-30T00:00:00"/>
    <s v=""/>
    <n v="0"/>
    <n v="0"/>
    <n v="0"/>
    <m/>
    <m/>
    <m/>
    <m/>
    <n v="70.8"/>
    <s v="PENDIENTE"/>
    <s v="OK"/>
  </r>
  <r>
    <n v="239"/>
    <x v="12"/>
    <d v="2025-07-14T00:00:00"/>
    <s v="Junior Ccama"/>
    <x v="0"/>
    <x v="6"/>
    <x v="10"/>
    <s v="P0303002"/>
    <s v="-"/>
    <s v="-"/>
    <s v="-"/>
    <s v="uchumayo-compra (alambron)-molycop (la joya)"/>
    <s v="FOTON BKL-739"/>
    <x v="2"/>
    <x v="0"/>
    <s v="Costos de ventas"/>
    <s v="Operativo"/>
    <s v="Sachaca"/>
    <s v="Arequipa"/>
    <s v="01F213180348320517252558"/>
    <s v="Factura"/>
    <d v="2025-07-14T00:00:00"/>
    <d v="2025-07-14T00:00:00"/>
    <s v="F213"/>
    <n v="1803483"/>
    <n v="20517252558"/>
    <s v="COVISUR S.A."/>
    <s v="PEN"/>
    <n v="0.18"/>
    <n v="6.78"/>
    <n v="1.2203999999999999"/>
    <n v="8"/>
    <s v=""/>
    <n v="8"/>
    <m/>
    <s v="SI"/>
    <s v="Caja Operativa"/>
    <s v="SI"/>
    <s v="SI"/>
    <d v="2025-07-14T00:00:00"/>
    <s v="C_Ope_002"/>
    <n v="24900"/>
    <m/>
    <d v="1899-12-30T00:00:00"/>
    <s v=""/>
    <n v="0"/>
    <n v="0"/>
    <m/>
    <m/>
    <m/>
    <m/>
    <m/>
    <m/>
    <m/>
    <m/>
    <d v="1899-12-30T00:00:00"/>
    <n v="0"/>
    <n v="0"/>
    <d v="1899-12-30T00:00:00"/>
    <s v=""/>
    <n v="0"/>
    <n v="0"/>
    <n v="0"/>
    <m/>
    <m/>
    <m/>
    <m/>
    <n v="8"/>
    <s v="PENDIENTE"/>
    <s v="OK"/>
  </r>
  <r>
    <n v="240"/>
    <x v="12"/>
    <d v="2025-07-14T00:00:00"/>
    <s v="Junior Ccama"/>
    <x v="0"/>
    <x v="6"/>
    <x v="10"/>
    <s v="P0303002"/>
    <s v="-"/>
    <s v="-"/>
    <s v="-"/>
    <s v="uchumayo-compra (alambron)-molycop (la joya)"/>
    <s v="FOTON BKL-739"/>
    <x v="2"/>
    <x v="0"/>
    <s v="Costos de ventas"/>
    <s v="Operativo"/>
    <s v="Sachaca"/>
    <s v="Arequipa"/>
    <s v="01F211239728020517252558"/>
    <s v="Factura"/>
    <d v="2025-07-14T00:00:00"/>
    <d v="2025-07-14T00:00:00"/>
    <s v="F211"/>
    <n v="2397280"/>
    <n v="20517252558"/>
    <s v="COVISUR S.A."/>
    <s v="PEN"/>
    <n v="0.18"/>
    <n v="6.78"/>
    <n v="1.2203999999999999"/>
    <n v="8"/>
    <s v=""/>
    <n v="8"/>
    <m/>
    <s v="SI"/>
    <s v="Caja Operativa"/>
    <s v="SI"/>
    <s v="SI"/>
    <d v="2025-07-14T00:00:00"/>
    <s v="C_Ope_002"/>
    <n v="24901"/>
    <m/>
    <d v="1899-12-30T00:00:00"/>
    <s v=""/>
    <n v="0"/>
    <n v="0"/>
    <m/>
    <m/>
    <m/>
    <m/>
    <m/>
    <m/>
    <m/>
    <m/>
    <d v="1899-12-30T00:00:00"/>
    <n v="0"/>
    <n v="0"/>
    <d v="1899-12-30T00:00:00"/>
    <s v=""/>
    <n v="0"/>
    <n v="0"/>
    <n v="0"/>
    <m/>
    <m/>
    <m/>
    <m/>
    <n v="8"/>
    <s v="PENDIENTE"/>
    <s v="OK"/>
  </r>
  <r>
    <n v="241"/>
    <x v="14"/>
    <d v="2025-07-15T00:00:00"/>
    <s v="Junior Ccama"/>
    <x v="0"/>
    <x v="6"/>
    <x v="10"/>
    <s v="P0303002"/>
    <s v="-"/>
    <s v="-"/>
    <s v="-"/>
    <s v="uchumayo-disposicion(no aprovechables)-INNOVA"/>
    <s v="FOTON BKL-739"/>
    <x v="1"/>
    <x v="0"/>
    <s v="Costos de ventas"/>
    <s v="Operativo"/>
    <s v="Sachaca"/>
    <s v="Arequipa"/>
    <s v="01F211239850920517252558"/>
    <s v="Factura"/>
    <d v="2025-07-15T00:00:00"/>
    <d v="2025-07-15T00:00:00"/>
    <s v="F211"/>
    <n v="2398509"/>
    <n v="20517252558"/>
    <s v="COVISUR S.A."/>
    <s v="PEN"/>
    <n v="0.18"/>
    <n v="6.78"/>
    <n v="1.2203999999999999"/>
    <n v="8"/>
    <s v=""/>
    <n v="8"/>
    <m/>
    <s v="SI"/>
    <s v="Caja Operativa"/>
    <s v="SI"/>
    <s v="SI"/>
    <d v="2025-07-15T00:00:00"/>
    <s v="C_Ope_002"/>
    <n v="24902"/>
    <m/>
    <d v="1899-12-30T00:00:00"/>
    <s v=""/>
    <n v="0"/>
    <n v="0"/>
    <m/>
    <m/>
    <m/>
    <m/>
    <m/>
    <m/>
    <m/>
    <m/>
    <d v="1899-12-30T00:00:00"/>
    <n v="0"/>
    <n v="0"/>
    <d v="1899-12-30T00:00:00"/>
    <s v=""/>
    <n v="0"/>
    <n v="0"/>
    <n v="0"/>
    <m/>
    <m/>
    <m/>
    <m/>
    <n v="8"/>
    <s v="PENDIENTE"/>
    <s v="OK"/>
  </r>
  <r>
    <n v="242"/>
    <x v="14"/>
    <d v="2025-07-15T00:00:00"/>
    <s v="Junior Ccama"/>
    <x v="0"/>
    <x v="6"/>
    <x v="10"/>
    <s v="P0303002"/>
    <s v="-"/>
    <s v="-"/>
    <s v="-"/>
    <s v="uchumayo-disposicion (no aprovechables)-INNOVA"/>
    <s v="FOTON BKL-739"/>
    <x v="1"/>
    <x v="0"/>
    <s v="Costos de ventas"/>
    <s v="Operativo"/>
    <s v="Sachaca"/>
    <s v="Arequipa"/>
    <s v="01F214211174120517252558"/>
    <s v="Factura"/>
    <d v="2025-07-15T00:00:00"/>
    <d v="2025-07-15T00:00:00"/>
    <s v="F214"/>
    <n v="2111741"/>
    <n v="20517252558"/>
    <s v="COVISUR S.A."/>
    <s v="PEN"/>
    <n v="0.18"/>
    <n v="6.78"/>
    <n v="1.2203999999999999"/>
    <n v="8"/>
    <s v=""/>
    <n v="8"/>
    <m/>
    <s v="SI"/>
    <s v="Caja Operativa"/>
    <s v="SI"/>
    <s v="SI"/>
    <d v="2025-07-15T00:00:00"/>
    <s v="C_Ope_002"/>
    <n v="24903"/>
    <m/>
    <d v="1899-12-30T00:00:00"/>
    <s v=""/>
    <n v="0"/>
    <n v="0"/>
    <m/>
    <m/>
    <m/>
    <m/>
    <m/>
    <m/>
    <m/>
    <m/>
    <d v="1899-12-30T00:00:00"/>
    <n v="0"/>
    <n v="0"/>
    <d v="1899-12-30T00:00:00"/>
    <s v=""/>
    <n v="0"/>
    <n v="0"/>
    <n v="0"/>
    <m/>
    <m/>
    <m/>
    <m/>
    <n v="8"/>
    <s v="PENDIENTE"/>
    <s v="OK"/>
  </r>
  <r>
    <n v="243"/>
    <x v="14"/>
    <d v="2025-07-15T00:00:00"/>
    <s v="Junior Ccama"/>
    <x v="0"/>
    <x v="6"/>
    <x v="11"/>
    <s v="P0303001"/>
    <s v="-"/>
    <s v="-"/>
    <s v="-"/>
    <s v="Alsa - disposicion (res. no aprovechables) -Innova"/>
    <s v="FOTON BKL-739"/>
    <x v="1"/>
    <x v="0"/>
    <s v="Costos de ventas"/>
    <s v="Operativo"/>
    <s v="Sachaca"/>
    <s v="Arequipa"/>
    <s v="01F00213417320124952850"/>
    <s v="Factura"/>
    <d v="2025-07-15T00:00:00"/>
    <d v="2025-07-15T00:00:00"/>
    <s v="F002"/>
    <n v="134173"/>
    <n v="20124952850"/>
    <s v="ALIMENTOS Y SERVICIOS AGROPECUARIOS SRL."/>
    <s v="PEN"/>
    <n v="0.18"/>
    <n v="8.4749999999999996"/>
    <n v="1.5254999999999999"/>
    <n v="10"/>
    <s v=""/>
    <n v="10"/>
    <m/>
    <s v="SI"/>
    <s v="Caja Operativa"/>
    <s v="SI"/>
    <s v="SI"/>
    <d v="2025-07-15T00:00:00"/>
    <s v="C_Ope_002"/>
    <n v="24904"/>
    <m/>
    <d v="1899-12-30T00:00:00"/>
    <s v=""/>
    <n v="0"/>
    <n v="0"/>
    <m/>
    <m/>
    <m/>
    <m/>
    <m/>
    <m/>
    <m/>
    <m/>
    <d v="1899-12-30T00:00:00"/>
    <n v="0"/>
    <n v="0"/>
    <d v="1899-12-30T00:00:00"/>
    <s v=""/>
    <n v="0"/>
    <n v="0"/>
    <n v="0"/>
    <m/>
    <m/>
    <m/>
    <m/>
    <n v="10"/>
    <s v="PENDIENTE"/>
    <s v="OK"/>
  </r>
  <r>
    <n v="244"/>
    <x v="14"/>
    <d v="2025-07-15T00:00:00"/>
    <s v="Junior Ccama"/>
    <x v="0"/>
    <x v="6"/>
    <x v="11"/>
    <s v="P0303001"/>
    <s v="-"/>
    <s v="-"/>
    <s v="-"/>
    <s v="Alsa - disposicion (res. no aprovechables) -Innova"/>
    <s v="FOTON BKL-739"/>
    <x v="1"/>
    <x v="0"/>
    <s v="Costos de ventas"/>
    <s v="Operativo"/>
    <s v="Sachaca"/>
    <s v="Arequipa"/>
    <s v="01F00213420520124952850"/>
    <s v="Factura"/>
    <d v="2025-07-15T00:00:00"/>
    <d v="2025-07-15T00:00:00"/>
    <s v="F002"/>
    <n v="134205"/>
    <n v="20124952850"/>
    <s v="ALIMENTOS Y SERVICIOS AGROPECUARIOS SRL."/>
    <s v="PEN"/>
    <n v="0.18"/>
    <n v="8.4749999999999996"/>
    <n v="1.5254999999999999"/>
    <n v="10"/>
    <s v=""/>
    <n v="10"/>
    <m/>
    <s v="SI"/>
    <s v="Caja Operativa"/>
    <s v="SI"/>
    <s v="SI"/>
    <d v="2025-07-15T00:00:00"/>
    <s v="C_Ope_002"/>
    <n v="24905"/>
    <m/>
    <d v="1899-12-30T00:00:00"/>
    <s v=""/>
    <n v="0"/>
    <n v="0"/>
    <m/>
    <m/>
    <m/>
    <m/>
    <m/>
    <m/>
    <m/>
    <m/>
    <d v="1899-12-30T00:00:00"/>
    <n v="0"/>
    <n v="0"/>
    <d v="1899-12-30T00:00:00"/>
    <s v=""/>
    <n v="0"/>
    <n v="0"/>
    <n v="0"/>
    <m/>
    <m/>
    <m/>
    <m/>
    <n v="10"/>
    <s v="PENDIENTE"/>
    <s v="OK"/>
  </r>
  <r>
    <n v="245"/>
    <x v="18"/>
    <d v="2025-07-16T00:00:00"/>
    <s v="Junior Ccama"/>
    <x v="0"/>
    <x v="6"/>
    <x v="11"/>
    <s v="P0303001"/>
    <s v="-"/>
    <s v="-"/>
    <s v="-"/>
    <s v="Alsa - servicio (res. no aprovechables) - UCSM"/>
    <s v="FOTON BKL-739"/>
    <x v="1"/>
    <x v="0"/>
    <s v="Costos de ventas"/>
    <s v="Operativo"/>
    <s v="Sachaca"/>
    <s v="Arequipa"/>
    <s v="01F00213422220124952850"/>
    <s v="Factura"/>
    <d v="2025-07-16T00:00:00"/>
    <d v="2025-07-16T00:00:00"/>
    <s v="F002"/>
    <n v="134222"/>
    <n v="20124952850"/>
    <s v="ALIMENTOS Y SERVICIOS AGROPECUARIOS SRL."/>
    <s v="PEN"/>
    <n v="0.18"/>
    <n v="8.4749999999999996"/>
    <n v="1.5254999999999999"/>
    <n v="10"/>
    <s v=""/>
    <n v="10"/>
    <m/>
    <s v="SI"/>
    <s v="Caja Operativa"/>
    <s v="SI"/>
    <s v="SI"/>
    <d v="2025-07-16T00:00:00"/>
    <s v="C_Ope_002"/>
    <n v="24906"/>
    <m/>
    <d v="1899-12-30T00:00:00"/>
    <s v=""/>
    <n v="0"/>
    <n v="0"/>
    <m/>
    <m/>
    <m/>
    <m/>
    <m/>
    <m/>
    <m/>
    <m/>
    <d v="1899-12-30T00:00:00"/>
    <n v="0"/>
    <n v="0"/>
    <d v="1899-12-30T00:00:00"/>
    <s v=""/>
    <n v="0"/>
    <n v="0"/>
    <n v="0"/>
    <m/>
    <m/>
    <m/>
    <m/>
    <n v="10"/>
    <s v="PENDIENTE"/>
    <s v="OK"/>
  </r>
  <r>
    <n v="246"/>
    <x v="18"/>
    <d v="2025-07-16T00:00:00"/>
    <s v="Junior Ccama"/>
    <x v="0"/>
    <x v="6"/>
    <x v="10"/>
    <s v="P0303002"/>
    <s v="-"/>
    <s v="-"/>
    <s v="-"/>
    <s v="matarani-servicio (no aprovechables)-pesquera diamante"/>
    <s v="FOTON VDJ-872"/>
    <x v="1"/>
    <x v="0"/>
    <s v="Costos de ventas"/>
    <s v="Operativo"/>
    <s v="Sachaca"/>
    <s v="Arequipa"/>
    <s v="01F114109126820517252558"/>
    <s v="Factura"/>
    <d v="2025-07-16T00:00:00"/>
    <d v="2025-07-16T00:00:00"/>
    <s v="F114"/>
    <n v="1091268"/>
    <n v="20517252558"/>
    <s v="COVISUR S.A."/>
    <s v="PEN"/>
    <n v="0.18"/>
    <n v="6.78"/>
    <n v="1.2203999999999999"/>
    <n v="8"/>
    <s v=""/>
    <n v="8"/>
    <m/>
    <s v="SI"/>
    <s v="Caja Operativa"/>
    <s v="SI"/>
    <s v="SI"/>
    <d v="2025-07-16T00:00:00"/>
    <s v="C_Ope_002"/>
    <n v="24907"/>
    <m/>
    <d v="1899-12-30T00:00:00"/>
    <s v=""/>
    <n v="0"/>
    <n v="0"/>
    <m/>
    <m/>
    <m/>
    <m/>
    <m/>
    <m/>
    <m/>
    <m/>
    <d v="1899-12-30T00:00:00"/>
    <n v="0"/>
    <n v="0"/>
    <d v="1899-12-30T00:00:00"/>
    <s v=""/>
    <n v="0"/>
    <n v="0"/>
    <n v="0"/>
    <m/>
    <m/>
    <m/>
    <m/>
    <n v="8"/>
    <s v="PENDIENTE"/>
    <s v="OK"/>
  </r>
  <r>
    <n v="247"/>
    <x v="18"/>
    <d v="2025-07-16T00:00:00"/>
    <s v="Junior Ccama"/>
    <x v="0"/>
    <x v="6"/>
    <x v="10"/>
    <s v="P0303002"/>
    <s v="-"/>
    <s v="-"/>
    <s v="-"/>
    <s v="uchumayo-servicio (no aprovechables)-pesquera diamante"/>
    <s v="FOTON VDJ-872"/>
    <x v="1"/>
    <x v="0"/>
    <s v="Costos de ventas"/>
    <s v="Operativo"/>
    <s v="Sachaca"/>
    <s v="Arequipa"/>
    <s v="01F214211293120517252558"/>
    <s v="Factura"/>
    <d v="2025-07-16T00:00:00"/>
    <d v="2025-07-16T00:00:00"/>
    <s v="F214"/>
    <n v="2112931"/>
    <n v="20517252558"/>
    <s v="COVISUR S.A."/>
    <s v="PEN"/>
    <n v="0.18"/>
    <n v="6.78"/>
    <n v="1.2203999999999999"/>
    <n v="8"/>
    <s v=""/>
    <n v="8"/>
    <m/>
    <s v="SI"/>
    <s v="Caja Operativa"/>
    <s v="SI"/>
    <s v="SI"/>
    <d v="2025-07-16T00:00:00"/>
    <s v="C_Ope_002"/>
    <n v="24909"/>
    <m/>
    <d v="1899-12-30T00:00:00"/>
    <s v=""/>
    <n v="0"/>
    <n v="0"/>
    <m/>
    <m/>
    <m/>
    <m/>
    <m/>
    <m/>
    <m/>
    <m/>
    <d v="1899-12-30T00:00:00"/>
    <n v="0"/>
    <n v="0"/>
    <d v="1899-12-30T00:00:00"/>
    <s v=""/>
    <n v="0"/>
    <n v="0"/>
    <n v="0"/>
    <m/>
    <m/>
    <m/>
    <m/>
    <n v="8"/>
    <s v="PENDIENTE"/>
    <s v="OK"/>
  </r>
  <r>
    <n v="248"/>
    <x v="18"/>
    <d v="2025-07-16T00:00:00"/>
    <s v="Junior Ccama"/>
    <x v="0"/>
    <x v="6"/>
    <x v="10"/>
    <s v="P0303002"/>
    <s v="-"/>
    <s v="-"/>
    <s v="-"/>
    <s v="matarani-servicio (no aprovechables)-pesquera diamante"/>
    <s v="FOTON VDJ-872"/>
    <x v="1"/>
    <x v="0"/>
    <s v="Costos de ventas"/>
    <s v="Operativo"/>
    <s v="Sachaca"/>
    <s v="Arequipa"/>
    <s v="01F11199830120517252558"/>
    <s v="Factura"/>
    <d v="2025-07-16T00:00:00"/>
    <d v="2025-07-16T00:00:00"/>
    <s v="F111"/>
    <n v="998301"/>
    <n v="20517252558"/>
    <s v="COVISUR S.A."/>
    <s v="PEN"/>
    <n v="0.18"/>
    <n v="6.78"/>
    <n v="1.2203999999999999"/>
    <n v="8"/>
    <s v=""/>
    <n v="8"/>
    <m/>
    <s v="SI"/>
    <s v="Caja Operativa"/>
    <s v="SI"/>
    <s v="SI"/>
    <d v="2025-07-16T00:00:00"/>
    <s v="C_Ope_002"/>
    <n v="24910"/>
    <m/>
    <d v="1899-12-30T00:00:00"/>
    <s v=""/>
    <n v="0"/>
    <n v="0"/>
    <m/>
    <m/>
    <m/>
    <m/>
    <m/>
    <m/>
    <m/>
    <m/>
    <d v="1899-12-30T00:00:00"/>
    <n v="0"/>
    <n v="0"/>
    <d v="1899-12-30T00:00:00"/>
    <s v=""/>
    <n v="0"/>
    <n v="0"/>
    <n v="0"/>
    <m/>
    <m/>
    <m/>
    <m/>
    <n v="8"/>
    <s v="PENDIENTE"/>
    <s v="OK"/>
  </r>
  <r>
    <n v="249"/>
    <x v="18"/>
    <d v="2025-07-16T00:00:00"/>
    <s v="Junior Ccama"/>
    <x v="0"/>
    <x v="6"/>
    <x v="10"/>
    <s v="P0303002"/>
    <s v="-"/>
    <s v="-"/>
    <s v="-"/>
    <s v="uchumayo-servicio (no aprovechables)-pesquera diamante"/>
    <s v="FOTON VDJ-872"/>
    <x v="1"/>
    <x v="0"/>
    <s v="Costos de ventas"/>
    <s v="Operativo"/>
    <s v="Sachaca"/>
    <s v="Arequipa"/>
    <s v="01F211239952020517252558"/>
    <s v="Factura"/>
    <d v="2025-07-16T00:00:00"/>
    <d v="2025-07-16T00:00:00"/>
    <s v="F211"/>
    <n v="2399520"/>
    <n v="20517252558"/>
    <s v="COVISUR S.A."/>
    <s v="PEN"/>
    <n v="0.18"/>
    <n v="6.78"/>
    <n v="1.2203999999999999"/>
    <n v="8"/>
    <s v=""/>
    <n v="8"/>
    <m/>
    <s v="SI"/>
    <s v="Caja Operativa"/>
    <s v="SI"/>
    <s v="SI"/>
    <d v="2025-07-16T00:00:00"/>
    <s v="C_Ope_002"/>
    <n v="24911"/>
    <m/>
    <d v="1899-12-30T00:00:00"/>
    <s v=""/>
    <n v="0"/>
    <n v="0"/>
    <m/>
    <m/>
    <m/>
    <m/>
    <m/>
    <m/>
    <m/>
    <m/>
    <d v="1899-12-30T00:00:00"/>
    <n v="0"/>
    <n v="0"/>
    <d v="1899-12-30T00:00:00"/>
    <s v=""/>
    <n v="0"/>
    <n v="0"/>
    <n v="0"/>
    <m/>
    <m/>
    <m/>
    <m/>
    <n v="8"/>
    <s v="PENDIENTE"/>
    <s v="OK"/>
  </r>
  <r>
    <n v="250"/>
    <x v="21"/>
    <d v="2025-07-18T00:00:00"/>
    <s v="Junior Ccama"/>
    <x v="0"/>
    <x v="6"/>
    <x v="10"/>
    <s v="P0303002"/>
    <s v="-"/>
    <s v="-"/>
    <s v="-"/>
    <s v="matarani-servicio-(no aprovechables)-flsmith(matarani)"/>
    <s v="TERCERIZADO"/>
    <x v="1"/>
    <x v="0"/>
    <s v="Costos de ventas"/>
    <s v="Operativo"/>
    <s v="Sachaca"/>
    <s v="Arequipa"/>
    <s v="01F114109254620517252558"/>
    <s v="Factura"/>
    <d v="2025-07-18T00:00:00"/>
    <d v="2025-07-18T00:00:00"/>
    <s v="F114"/>
    <n v="1092546"/>
    <n v="20517252558"/>
    <s v="COVISUR S.A."/>
    <s v="PEN"/>
    <n v="0.18"/>
    <n v="6.78"/>
    <n v="1.2203999999999999"/>
    <n v="8"/>
    <s v=""/>
    <n v="8"/>
    <m/>
    <s v="SI"/>
    <s v="Caja Operativa"/>
    <s v="SI"/>
    <s v="SI"/>
    <d v="2025-07-18T00:00:00"/>
    <s v="C_Ope_002"/>
    <n v="24938"/>
    <m/>
    <d v="1899-12-30T00:00:00"/>
    <s v=""/>
    <n v="0"/>
    <n v="0"/>
    <m/>
    <m/>
    <m/>
    <m/>
    <m/>
    <m/>
    <m/>
    <m/>
    <d v="1899-12-30T00:00:00"/>
    <n v="0"/>
    <n v="0"/>
    <d v="1899-12-30T00:00:00"/>
    <s v=""/>
    <n v="0"/>
    <n v="0"/>
    <n v="0"/>
    <m/>
    <m/>
    <m/>
    <m/>
    <n v="8"/>
    <s v="PENDIENTE"/>
    <s v="OK"/>
  </r>
  <r>
    <n v="251"/>
    <x v="21"/>
    <d v="2025-07-18T00:00:00"/>
    <s v="Junior Ccama"/>
    <x v="0"/>
    <x v="6"/>
    <x v="10"/>
    <s v="P0303002"/>
    <s v="-"/>
    <s v="-"/>
    <s v="-"/>
    <s v="matarani-servicio(no aprovechables)-flsmith(matarani)"/>
    <s v="TERCERIZADO"/>
    <x v="1"/>
    <x v="0"/>
    <s v="Costos de ventas"/>
    <s v="Operativo"/>
    <s v="Sachaca"/>
    <s v="Arequipa"/>
    <s v="01F11199956720517252558"/>
    <s v="Factura"/>
    <d v="2025-07-18T00:00:00"/>
    <d v="2025-07-18T00:00:00"/>
    <s v="F111"/>
    <n v="999567"/>
    <n v="20517252558"/>
    <s v="COVISUR S.A."/>
    <s v="PEN"/>
    <n v="0.18"/>
    <n v="6.78"/>
    <n v="1.2203999999999999"/>
    <n v="8"/>
    <s v=""/>
    <n v="8"/>
    <m/>
    <s v="SI"/>
    <s v="Caja Operativa"/>
    <s v="SI"/>
    <s v="SI"/>
    <d v="2025-07-18T00:00:00"/>
    <s v="C_Ope_002"/>
    <n v="24941"/>
    <m/>
    <d v="1899-12-30T00:00:00"/>
    <s v=""/>
    <n v="0"/>
    <n v="0"/>
    <m/>
    <m/>
    <m/>
    <m/>
    <m/>
    <m/>
    <m/>
    <m/>
    <d v="1899-12-30T00:00:00"/>
    <n v="0"/>
    <n v="0"/>
    <d v="1899-12-30T00:00:00"/>
    <s v=""/>
    <n v="0"/>
    <n v="0"/>
    <n v="0"/>
    <m/>
    <m/>
    <m/>
    <m/>
    <n v="8"/>
    <s v="PENDIENTE"/>
    <s v="OK"/>
  </r>
  <r>
    <n v="252"/>
    <x v="21"/>
    <d v="2025-07-18T00:00:00"/>
    <s v="Junior Ccama"/>
    <x v="0"/>
    <x v="6"/>
    <x v="10"/>
    <s v="P0303002"/>
    <s v="-"/>
    <s v="-"/>
    <s v="-"/>
    <s v="uchumayo-compra (alambron)-molycop (la joya)"/>
    <s v="FOTON BKL-739"/>
    <x v="2"/>
    <x v="0"/>
    <s v="Costos de ventas"/>
    <s v="Operativo"/>
    <s v="Sachaca"/>
    <s v="Arequipa"/>
    <s v="01F213180746220517252558"/>
    <s v="Factura"/>
    <d v="2025-07-18T00:00:00"/>
    <d v="2025-07-18T00:00:00"/>
    <s v="F213"/>
    <n v="1807462"/>
    <n v="20517252558"/>
    <s v="COVISUR S.A."/>
    <s v="PEN"/>
    <n v="0.18"/>
    <n v="6.78"/>
    <n v="1.2203999999999999"/>
    <n v="8"/>
    <s v=""/>
    <n v="8"/>
    <m/>
    <s v="SI"/>
    <s v="Caja Operativa"/>
    <s v="SI"/>
    <s v="SI"/>
    <d v="2025-07-18T00:00:00"/>
    <s v="C_Ope_002"/>
    <n v="24960"/>
    <m/>
    <d v="1899-12-30T00:00:00"/>
    <s v=""/>
    <n v="0"/>
    <n v="0"/>
    <m/>
    <m/>
    <m/>
    <m/>
    <m/>
    <m/>
    <m/>
    <m/>
    <d v="1899-12-30T00:00:00"/>
    <n v="0"/>
    <n v="0"/>
    <d v="1899-12-30T00:00:00"/>
    <s v=""/>
    <n v="0"/>
    <n v="0"/>
    <n v="0"/>
    <m/>
    <m/>
    <m/>
    <m/>
    <n v="8"/>
    <s v="PENDIENTE"/>
    <s v="OK"/>
  </r>
  <r>
    <n v="253"/>
    <x v="21"/>
    <d v="2025-07-18T00:00:00"/>
    <s v="Junior Ccama"/>
    <x v="0"/>
    <x v="6"/>
    <x v="11"/>
    <s v="P0303001"/>
    <s v="-"/>
    <s v="-"/>
    <s v="-"/>
    <s v="Zed Matarani - compra (res. aprovechables - viruta metálica) - Flsmith (Matarani)"/>
    <s v="TERCERIZADO"/>
    <x v="2"/>
    <x v="0"/>
    <s v="Costos de ventas"/>
    <s v="Operativo"/>
    <s v="Sachaca"/>
    <s v="Arequipa"/>
    <s v="01F0011797920454058187"/>
    <s v="Factura"/>
    <d v="2025-07-18T00:00:00"/>
    <d v="2025-07-18T00:00:00"/>
    <s v="F001"/>
    <n v="17979"/>
    <n v="20454058187"/>
    <s v="ZONA ESPECIAL DE DESARROLLO ZED MATARANI"/>
    <s v="PEN"/>
    <m/>
    <n v="11"/>
    <n v="0"/>
    <n v="11"/>
    <s v=""/>
    <n v="11"/>
    <m/>
    <s v="SI"/>
    <s v="Caja Operativa"/>
    <s v="SI"/>
    <s v="SI"/>
    <d v="2025-07-18T00:00:00"/>
    <s v="C_Ope_002"/>
    <n v="24936"/>
    <m/>
    <d v="1899-12-30T00:00:00"/>
    <s v=""/>
    <n v="0"/>
    <n v="0"/>
    <m/>
    <m/>
    <m/>
    <m/>
    <m/>
    <m/>
    <m/>
    <m/>
    <d v="1899-12-30T00:00:00"/>
    <n v="0"/>
    <n v="0"/>
    <d v="1899-12-30T00:00:00"/>
    <s v=""/>
    <n v="0"/>
    <n v="0"/>
    <n v="0"/>
    <m/>
    <m/>
    <m/>
    <m/>
    <n v="11"/>
    <s v="PENDIENTE"/>
    <s v="OK"/>
  </r>
  <r>
    <n v="254"/>
    <x v="21"/>
    <d v="2025-07-18T00:00:00"/>
    <s v="Junior Ccama"/>
    <x v="0"/>
    <x v="6"/>
    <x v="11"/>
    <s v="P0303001"/>
    <s v="-"/>
    <s v="-"/>
    <s v="-"/>
    <s v="Zed Matarani - servicio (RES. no aprovechables) - Flsmith(matarani)"/>
    <s v="TERCERIZADO"/>
    <x v="1"/>
    <x v="0"/>
    <s v="Costos de ventas"/>
    <s v="Operativo"/>
    <s v="Sachaca"/>
    <s v="Arequipa"/>
    <s v="01F0011797820454058187"/>
    <s v="Factura"/>
    <d v="2025-07-18T00:00:00"/>
    <d v="2025-07-18T00:00:00"/>
    <s v="F001"/>
    <n v="17978"/>
    <n v="20454058187"/>
    <s v="ZONA ESPECIAL DE DESARROLLO ZED MATARANI"/>
    <s v="PEN"/>
    <m/>
    <n v="11"/>
    <n v="0"/>
    <n v="11"/>
    <s v=""/>
    <n v="11"/>
    <m/>
    <s v="SI"/>
    <s v="Caja Operativa"/>
    <s v="SI"/>
    <s v="SI"/>
    <d v="2025-07-18T00:00:00"/>
    <s v="C_Ope_002"/>
    <n v="24937"/>
    <m/>
    <d v="1899-12-30T00:00:00"/>
    <s v=""/>
    <n v="0"/>
    <n v="0"/>
    <m/>
    <m/>
    <m/>
    <m/>
    <m/>
    <m/>
    <m/>
    <m/>
    <d v="1899-12-30T00:00:00"/>
    <n v="0"/>
    <n v="0"/>
    <d v="1899-12-30T00:00:00"/>
    <s v=""/>
    <n v="0"/>
    <n v="0"/>
    <n v="0"/>
    <m/>
    <m/>
    <m/>
    <m/>
    <n v="11"/>
    <s v="PENDIENTE"/>
    <s v="OK"/>
  </r>
  <r>
    <n v="255"/>
    <x v="12"/>
    <d v="2025-07-14T00:00:00"/>
    <s v="Jhonny García"/>
    <x v="4"/>
    <x v="3"/>
    <x v="7"/>
    <s v="P0504002"/>
    <s v="-"/>
    <s v="-"/>
    <s v="-"/>
    <s v="Entrega de muestras : Alm. 01 - Hospital (Pampilla)_x000a_Compra comida gato: Hospital - Makro_x000a_Recojo doc. Olva: Makro - Olva (Av. Parra) - Alm. 01"/>
    <m/>
    <x v="0"/>
    <x v="3"/>
    <s v="Gastos operativos"/>
    <s v="Operativo"/>
    <s v="Sachaca"/>
    <s v="Arequipa"/>
    <s v="PLM326170517150"/>
    <s v="Planilla de Movilidad"/>
    <d v="2025-07-22T00:00:00"/>
    <d v="2025-07-22T00:00:00"/>
    <n v="3"/>
    <n v="261"/>
    <n v="70517150"/>
    <s v="GARCIA CHACNAMA JHONNY JERRY"/>
    <s v="PEN"/>
    <m/>
    <n v="26"/>
    <n v="0"/>
    <n v="26"/>
    <s v=""/>
    <n v="26"/>
    <m/>
    <s v="SI"/>
    <s v="Caja Arequipa "/>
    <s v="SI"/>
    <s v="NO"/>
    <d v="2025-07-14T00:00:00"/>
    <s v="C-Tesoreria"/>
    <s v="001-12523"/>
    <m/>
    <d v="1899-12-30T00:00:00"/>
    <s v=""/>
    <n v="0"/>
    <n v="0"/>
    <m/>
    <m/>
    <m/>
    <m/>
    <m/>
    <m/>
    <m/>
    <m/>
    <d v="1899-12-30T00:00:00"/>
    <n v="0"/>
    <n v="0"/>
    <d v="1899-12-30T00:00:00"/>
    <s v=""/>
    <n v="0"/>
    <n v="0"/>
    <n v="0"/>
    <m/>
    <m/>
    <m/>
    <m/>
    <n v="26"/>
    <s v="PENDIENTE"/>
    <s v="OK"/>
  </r>
  <r>
    <n v="256"/>
    <x v="9"/>
    <d v="2025-07-10T00:00:00"/>
    <s v="Jhonny García"/>
    <x v="4"/>
    <x v="3"/>
    <x v="4"/>
    <s v="P0504001"/>
    <s v="-"/>
    <s v="-"/>
    <s v="-"/>
    <s v="Recojo de Epps (pago encomienda)"/>
    <m/>
    <x v="0"/>
    <x v="3"/>
    <s v="Gastos operativos"/>
    <s v="Operativo"/>
    <s v="Sachaca"/>
    <s v="Arequipa"/>
    <s v="01F39941520515659324"/>
    <s v="Factura"/>
    <d v="2025-07-10T00:00:00"/>
    <d v="2025-07-10T00:00:00"/>
    <s v="F399"/>
    <n v="415"/>
    <n v="20515659324"/>
    <s v="TURISMO INTERNACIONAL PALOMINO S.A.C."/>
    <s v="PEN"/>
    <n v="0.18"/>
    <n v="38.139000000000003"/>
    <n v="6.8650200000000003"/>
    <n v="45"/>
    <s v=""/>
    <n v="45"/>
    <m/>
    <s v="SI"/>
    <s v="Caja Arequipa "/>
    <s v="SI"/>
    <s v="NO"/>
    <d v="2025-07-15T00:00:00"/>
    <s v="C-Tesoreria"/>
    <s v="001-12526"/>
    <m/>
    <d v="1899-12-30T00:00:00"/>
    <s v=""/>
    <n v="0"/>
    <n v="0"/>
    <m/>
    <m/>
    <m/>
    <m/>
    <m/>
    <m/>
    <m/>
    <m/>
    <d v="1899-12-30T00:00:00"/>
    <n v="0"/>
    <n v="0"/>
    <d v="1899-12-30T00:00:00"/>
    <s v=""/>
    <n v="0"/>
    <n v="0"/>
    <n v="0"/>
    <m/>
    <m/>
    <m/>
    <m/>
    <n v="45"/>
    <s v="PENDIENTE"/>
    <s v="OK"/>
  </r>
  <r>
    <n v="257"/>
    <x v="5"/>
    <d v="2025-07-01T00:00:00"/>
    <s v="Anthony Huamani"/>
    <x v="0"/>
    <x v="6"/>
    <x v="10"/>
    <s v="P0303002"/>
    <s v="-"/>
    <s v="-"/>
    <s v="-"/>
    <s v="Uchumayo - servicio (res. no Aprovechables) en Pesquera Diamante (Mollendo)"/>
    <s v="FOTON VDJ-872"/>
    <x v="1"/>
    <x v="0"/>
    <s v="Costos de ventas"/>
    <s v="Operativo"/>
    <s v="Sachaca"/>
    <s v="Arequipa"/>
    <s v="01F212177370620517252558"/>
    <s v="Factura"/>
    <d v="2025-07-01T00:00:00"/>
    <d v="2025-07-01T00:00:00"/>
    <s v="F212"/>
    <n v="1773706"/>
    <n v="20517252558"/>
    <s v="COVISUR S.A."/>
    <s v="PEN"/>
    <n v="0.18"/>
    <n v="6.78"/>
    <n v="1.2203999999999999"/>
    <n v="8"/>
    <s v=""/>
    <n v="8"/>
    <m/>
    <s v="SI"/>
    <s v="Caja Operativa"/>
    <s v="SI"/>
    <s v="SI"/>
    <d v="2025-07-01T00:00:00"/>
    <s v="C_Ope_007"/>
    <n v="24974"/>
    <m/>
    <d v="1899-12-30T00:00:00"/>
    <s v=""/>
    <n v="0"/>
    <n v="0"/>
    <m/>
    <m/>
    <m/>
    <m/>
    <m/>
    <m/>
    <m/>
    <m/>
    <d v="1899-12-30T00:00:00"/>
    <n v="0"/>
    <n v="0"/>
    <d v="1899-12-30T00:00:00"/>
    <s v=""/>
    <n v="0"/>
    <n v="0"/>
    <n v="0"/>
    <m/>
    <m/>
    <m/>
    <m/>
    <n v="8"/>
    <s v="PENDIENTE"/>
    <s v="OK"/>
  </r>
  <r>
    <n v="258"/>
    <x v="5"/>
    <d v="2025-07-01T00:00:00"/>
    <s v="Anthony Huamani"/>
    <x v="0"/>
    <x v="6"/>
    <x v="10"/>
    <s v="P0303002"/>
    <s v="-"/>
    <s v="-"/>
    <s v="-"/>
    <s v="Matarani - servicio (res. no Aprovechables) en Pesquera Diamante (Mollendo)"/>
    <s v="FOTON VDJ-872"/>
    <x v="1"/>
    <x v="0"/>
    <s v="Costos de ventas"/>
    <s v="Operativo"/>
    <s v="Sachaca"/>
    <s v="Arequipa"/>
    <s v="01F11199156920517252558"/>
    <s v="Factura"/>
    <d v="2025-07-01T00:00:00"/>
    <d v="2025-07-01T00:00:00"/>
    <s v="F111"/>
    <n v="991569"/>
    <n v="20517252558"/>
    <s v="COVISUR S.A."/>
    <s v="PEN"/>
    <n v="0.18"/>
    <n v="6.78"/>
    <n v="1.2203999999999999"/>
    <n v="8"/>
    <s v=""/>
    <n v="8"/>
    <m/>
    <s v="SI"/>
    <s v="Caja Operativa"/>
    <s v="SI"/>
    <s v="SI"/>
    <d v="2025-07-01T00:00:00"/>
    <s v="C_Ope_007"/>
    <n v="24975"/>
    <m/>
    <d v="1899-12-30T00:00:00"/>
    <s v=""/>
    <n v="0"/>
    <n v="0"/>
    <m/>
    <m/>
    <m/>
    <m/>
    <m/>
    <m/>
    <m/>
    <m/>
    <d v="1899-12-30T00:00:00"/>
    <n v="0"/>
    <n v="0"/>
    <d v="1899-12-30T00:00:00"/>
    <s v=""/>
    <n v="0"/>
    <n v="0"/>
    <n v="0"/>
    <m/>
    <m/>
    <m/>
    <m/>
    <n v="8"/>
    <s v="PENDIENTE"/>
    <s v="OK"/>
  </r>
  <r>
    <n v="259"/>
    <x v="5"/>
    <d v="2025-07-01T00:00:00"/>
    <s v="Anthony Huamani"/>
    <x v="0"/>
    <x v="6"/>
    <x v="10"/>
    <s v="P0303002"/>
    <s v="-"/>
    <s v="-"/>
    <s v="-"/>
    <s v="Matarani - servicio (res. no Aprovechables) en Pesquera Diamante (Mollendo)"/>
    <s v="FOTON VDJ-872"/>
    <x v="1"/>
    <x v="0"/>
    <s v="Costos de ventas"/>
    <s v="Operativo"/>
    <s v="Sachaca"/>
    <s v="Arequipa"/>
    <s v="01F114108355620517252558"/>
    <s v="Factura"/>
    <d v="2025-07-01T00:00:00"/>
    <d v="2025-07-01T00:00:00"/>
    <s v="F114"/>
    <n v="1083556"/>
    <n v="20517252558"/>
    <s v="COVISUR S.A."/>
    <s v="PEN"/>
    <n v="0.18"/>
    <n v="6.78"/>
    <n v="1.2203999999999999"/>
    <n v="8"/>
    <s v=""/>
    <n v="8"/>
    <m/>
    <s v="SI"/>
    <s v="Caja Operativa"/>
    <s v="SI"/>
    <s v="SI"/>
    <d v="2025-07-01T00:00:00"/>
    <s v="C_Ope_007"/>
    <n v="24976"/>
    <m/>
    <d v="1899-12-30T00:00:00"/>
    <s v=""/>
    <n v="0"/>
    <n v="0"/>
    <m/>
    <m/>
    <m/>
    <m/>
    <m/>
    <m/>
    <m/>
    <m/>
    <d v="1899-12-30T00:00:00"/>
    <n v="0"/>
    <n v="0"/>
    <d v="1899-12-30T00:00:00"/>
    <s v=""/>
    <n v="0"/>
    <n v="0"/>
    <n v="0"/>
    <m/>
    <m/>
    <m/>
    <m/>
    <n v="8"/>
    <s v="PENDIENTE"/>
    <s v="OK"/>
  </r>
  <r>
    <n v="260"/>
    <x v="5"/>
    <d v="2025-07-01T00:00:00"/>
    <s v="Anthony Huamani"/>
    <x v="0"/>
    <x v="6"/>
    <x v="10"/>
    <s v="P0303002"/>
    <s v="-"/>
    <s v="-"/>
    <s v="-"/>
    <s v="Uchumayo - servicio (res. no Aprovechables) en Pesquera Diamante (Mollendo)"/>
    <s v="FOTON VDJ-872"/>
    <x v="1"/>
    <x v="0"/>
    <s v="Costos de ventas"/>
    <s v="Operativo"/>
    <s v="Sachaca"/>
    <s v="Arequipa"/>
    <s v="01F213179412720517252558"/>
    <s v="Factura"/>
    <d v="2025-07-01T00:00:00"/>
    <d v="2025-07-01T00:00:00"/>
    <s v="F213"/>
    <n v="1794127"/>
    <n v="20517252558"/>
    <s v="COVISUR S.A."/>
    <s v="PEN"/>
    <n v="0.18"/>
    <n v="6.78"/>
    <n v="1.2203999999999999"/>
    <n v="8"/>
    <s v=""/>
    <n v="8"/>
    <m/>
    <s v="SI"/>
    <s v="Caja Operativa"/>
    <s v="SI"/>
    <s v="SI"/>
    <d v="2025-07-01T00:00:00"/>
    <s v="C_Ope_007"/>
    <n v="24977"/>
    <m/>
    <d v="1899-12-30T00:00:00"/>
    <s v=""/>
    <n v="0"/>
    <n v="0"/>
    <m/>
    <m/>
    <m/>
    <m/>
    <m/>
    <m/>
    <m/>
    <m/>
    <d v="1899-12-30T00:00:00"/>
    <n v="0"/>
    <n v="0"/>
    <d v="1899-12-30T00:00:00"/>
    <s v=""/>
    <n v="0"/>
    <n v="0"/>
    <n v="0"/>
    <m/>
    <m/>
    <m/>
    <m/>
    <n v="8"/>
    <s v="PENDIENTE"/>
    <s v="OK"/>
  </r>
  <r>
    <n v="261"/>
    <x v="18"/>
    <d v="2025-07-16T00:00:00"/>
    <s v="Anthony Huamani"/>
    <x v="0"/>
    <x v="6"/>
    <x v="10"/>
    <s v="P0303002"/>
    <s v="-"/>
    <s v="-"/>
    <s v="-"/>
    <s v="Uchumayo - servicio (aprovechables) - Moly Cop (traslado de unidad)"/>
    <s v="FOTON BKL-739"/>
    <x v="1"/>
    <x v="0"/>
    <s v="Costos de ventas"/>
    <s v="Operativo"/>
    <s v="Sachaca"/>
    <s v="Arequipa"/>
    <s v="01F212178537320517252558"/>
    <s v="Factura"/>
    <d v="2025-07-16T00:00:00"/>
    <d v="2025-07-16T00:00:00"/>
    <s v="F212"/>
    <n v="1785373"/>
    <n v="20517252558"/>
    <s v="COVISUR S.A."/>
    <s v="PEN"/>
    <n v="0.18"/>
    <n v="6.78"/>
    <n v="1.2203999999999999"/>
    <n v="8"/>
    <s v=""/>
    <n v="8"/>
    <m/>
    <s v="SI"/>
    <s v="Caja Operativa"/>
    <s v="SI"/>
    <s v="SI"/>
    <d v="2025-07-16T00:00:00"/>
    <s v="C_Ope_007"/>
    <n v="24978"/>
    <m/>
    <d v="1899-12-30T00:00:00"/>
    <s v=""/>
    <n v="0"/>
    <n v="0"/>
    <m/>
    <m/>
    <m/>
    <m/>
    <m/>
    <m/>
    <m/>
    <m/>
    <d v="1899-12-30T00:00:00"/>
    <n v="0"/>
    <n v="0"/>
    <d v="1899-12-30T00:00:00"/>
    <s v=""/>
    <n v="0"/>
    <n v="0"/>
    <n v="0"/>
    <m/>
    <m/>
    <m/>
    <m/>
    <n v="8"/>
    <s v="PENDIENTE"/>
    <s v="OK"/>
  </r>
  <r>
    <n v="262"/>
    <x v="19"/>
    <d v="2025-07-17T00:00:00"/>
    <s v="Anthony Huamani"/>
    <x v="0"/>
    <x v="6"/>
    <x v="10"/>
    <s v="P0303002"/>
    <s v="-"/>
    <s v="-"/>
    <s v="-"/>
    <s v="Uchumayo - servicio (saneamiento ambiental) - Flsmidth (La joya)"/>
    <s v="MAXUS VBW-889"/>
    <x v="1"/>
    <x v="0"/>
    <s v="Costos de ventas"/>
    <s v="Operativo"/>
    <s v="Sachaca"/>
    <s v="Arequipa"/>
    <s v="01F211240099620517252558"/>
    <s v="Factura"/>
    <d v="2025-07-17T00:00:00"/>
    <d v="2025-07-17T00:00:00"/>
    <s v="F211"/>
    <n v="2400996"/>
    <n v="20517252558"/>
    <s v="COVISUR S.A."/>
    <s v="PEN"/>
    <n v="0.18"/>
    <n v="4.24"/>
    <n v="0.76319999999999999"/>
    <n v="5"/>
    <s v=""/>
    <n v="5"/>
    <m/>
    <s v="SI"/>
    <s v="Caja Operativa"/>
    <s v="SI"/>
    <s v="SI"/>
    <d v="2025-07-17T00:00:00"/>
    <s v="C_Ope_007"/>
    <n v="24979"/>
    <m/>
    <d v="1899-12-30T00:00:00"/>
    <s v=""/>
    <n v="0"/>
    <n v="0"/>
    <m/>
    <m/>
    <m/>
    <m/>
    <m/>
    <m/>
    <m/>
    <m/>
    <d v="1899-12-30T00:00:00"/>
    <n v="0"/>
    <n v="0"/>
    <d v="1899-12-30T00:00:00"/>
    <s v=""/>
    <n v="0"/>
    <n v="0"/>
    <n v="0"/>
    <m/>
    <m/>
    <m/>
    <m/>
    <n v="5"/>
    <s v="PENDIENTE"/>
    <s v="OK"/>
  </r>
  <r>
    <n v="263"/>
    <x v="19"/>
    <d v="2025-07-17T00:00:00"/>
    <s v="Anthony Huamani"/>
    <x v="0"/>
    <x v="6"/>
    <x v="10"/>
    <s v="P0303002"/>
    <s v="-"/>
    <s v="-"/>
    <s v="-"/>
    <s v="Uchumayo - servicio (saneamiento ambiental) - Flsmidth (La joya)"/>
    <s v="MAXUS VBW-889"/>
    <x v="1"/>
    <x v="0"/>
    <s v="Costos de ventas"/>
    <s v="Operativo"/>
    <s v="Sachaca"/>
    <s v="Arequipa"/>
    <s v="01F213180644620517252558"/>
    <s v="Factura"/>
    <d v="2025-07-17T00:00:00"/>
    <d v="2025-07-17T00:00:00"/>
    <s v="F213"/>
    <n v="1806446"/>
    <n v="20517252558"/>
    <s v="COVISUR S.A."/>
    <s v="PEN"/>
    <n v="0.18"/>
    <n v="4.24"/>
    <n v="0.76319999999999999"/>
    <n v="5"/>
    <s v=""/>
    <n v="5"/>
    <m/>
    <s v="SI"/>
    <s v="Caja Operativa"/>
    <s v="SI"/>
    <s v="SI"/>
    <d v="2025-07-17T00:00:00"/>
    <s v="C_Ope_007"/>
    <n v="24980"/>
    <m/>
    <d v="1899-12-30T00:00:00"/>
    <s v=""/>
    <n v="0"/>
    <n v="0"/>
    <m/>
    <m/>
    <m/>
    <m/>
    <m/>
    <m/>
    <m/>
    <m/>
    <d v="1899-12-30T00:00:00"/>
    <n v="0"/>
    <n v="0"/>
    <d v="1899-12-30T00:00:00"/>
    <s v=""/>
    <n v="0"/>
    <n v="0"/>
    <n v="0"/>
    <m/>
    <m/>
    <m/>
    <m/>
    <n v="5"/>
    <s v="PENDIENTE"/>
    <s v="OK"/>
  </r>
  <r>
    <n v="264"/>
    <x v="9"/>
    <d v="2025-07-10T00:00:00"/>
    <s v="Anthony Huamani"/>
    <x v="0"/>
    <x v="6"/>
    <x v="11"/>
    <s v="P0303001"/>
    <s v="-"/>
    <s v="-"/>
    <s v="-"/>
    <s v="Alsa - servicio ( res. no aprovechables) - Bembos (Yanahuara)"/>
    <s v="TERCERIZADO"/>
    <x v="1"/>
    <x v="0"/>
    <s v="Costos de ventas"/>
    <s v="Operativo"/>
    <s v="Sachaca"/>
    <s v="Arequipa"/>
    <s v="01F00213400420124952850"/>
    <s v="Factura"/>
    <d v="2025-07-10T00:00:00"/>
    <d v="2025-07-10T00:00:00"/>
    <s v="F002"/>
    <n v="134004"/>
    <n v="20124952850"/>
    <s v="ALIMENTOS Y SERVICIOS AGROPECUARIOS SRL."/>
    <s v="PEN"/>
    <n v="0.18"/>
    <n v="8.4749999999999996"/>
    <n v="1.5254999999999999"/>
    <n v="10"/>
    <s v=""/>
    <n v="10"/>
    <m/>
    <s v="SI"/>
    <s v="Caja Operativa"/>
    <s v="SI"/>
    <s v="SI"/>
    <d v="2025-07-10T00:00:00"/>
    <s v="C_Ope_007"/>
    <n v="24981"/>
    <m/>
    <d v="1899-12-30T00:00:00"/>
    <s v=""/>
    <n v="0"/>
    <n v="0"/>
    <m/>
    <m/>
    <m/>
    <m/>
    <m/>
    <m/>
    <m/>
    <m/>
    <d v="1899-12-30T00:00:00"/>
    <n v="0"/>
    <n v="0"/>
    <d v="1899-12-30T00:00:00"/>
    <s v=""/>
    <n v="0"/>
    <n v="0"/>
    <n v="0"/>
    <m/>
    <m/>
    <m/>
    <m/>
    <n v="10"/>
    <s v="PENDIENTE"/>
    <s v="OK"/>
  </r>
  <r>
    <n v="265"/>
    <x v="19"/>
    <d v="2025-07-17T00:00:00"/>
    <s v="Anthony Huamani"/>
    <x v="0"/>
    <x v="13"/>
    <x v="30"/>
    <s v="P0310001"/>
    <s v="-"/>
    <s v="-"/>
    <s v="-"/>
    <s v="compra de gaseosa - servicio en Flsmidth la joya"/>
    <m/>
    <x v="1"/>
    <x v="0"/>
    <s v="Costos de ventas"/>
    <s v="Operativo"/>
    <s v="Sachaca"/>
    <s v="Arequipa"/>
    <s v="SD2498211111111"/>
    <s v="Sin documento"/>
    <d v="2025-07-17T00:00:00"/>
    <d v="2025-07-17T00:00:00"/>
    <m/>
    <n v="24982"/>
    <n v="11111111"/>
    <s v="NO ESPECIFICADO"/>
    <s v="PEN"/>
    <m/>
    <n v="12"/>
    <n v="0"/>
    <n v="12"/>
    <s v=""/>
    <n v="12"/>
    <m/>
    <s v="SI"/>
    <s v="Caja Operativa"/>
    <s v="SI"/>
    <s v="SI"/>
    <d v="2025-07-17T00:00:00"/>
    <s v="C_Ope_007"/>
    <n v="24982"/>
    <m/>
    <d v="1899-12-30T00:00:00"/>
    <s v=""/>
    <n v="0"/>
    <n v="0"/>
    <m/>
    <m/>
    <m/>
    <m/>
    <m/>
    <m/>
    <m/>
    <m/>
    <d v="1899-12-30T00:00:00"/>
    <n v="0"/>
    <n v="0"/>
    <d v="1899-12-30T00:00:00"/>
    <s v=""/>
    <n v="0"/>
    <n v="0"/>
    <n v="0"/>
    <m/>
    <m/>
    <m/>
    <m/>
    <n v="12"/>
    <s v="PENDIENTE"/>
    <s v="OK"/>
  </r>
  <r>
    <n v="266"/>
    <x v="14"/>
    <d v="2025-07-15T00:00:00"/>
    <s v="Jhonny García"/>
    <x v="4"/>
    <x v="3"/>
    <x v="7"/>
    <s v="P0504002"/>
    <s v="-"/>
    <s v="-"/>
    <s v="-"/>
    <s v="Recojo de Epps_x000a_Alm. Sachaca - Avelino - Transp. Palomino - Alm. Sachaca"/>
    <m/>
    <x v="0"/>
    <x v="3"/>
    <s v="Gastos operativos"/>
    <s v="Operativo"/>
    <s v="Sachaca"/>
    <s v="Arequipa"/>
    <s v="PLM326270517150"/>
    <s v="Planilla de Movilidad"/>
    <d v="2025-07-22T00:00:00"/>
    <d v="2025-07-22T00:00:00"/>
    <n v="3"/>
    <n v="262"/>
    <n v="70517150"/>
    <s v="GARCIA CHACNAMA JHONNY JERRY"/>
    <s v="PEN"/>
    <m/>
    <n v="29"/>
    <n v="0"/>
    <n v="29"/>
    <s v=""/>
    <n v="29"/>
    <m/>
    <s v="SI"/>
    <s v="Caja Arequipa "/>
    <s v="SI"/>
    <s v="NO"/>
    <d v="2025-07-15T00:00:00"/>
    <s v="C-Tesoreria"/>
    <s v="001-12525"/>
    <m/>
    <d v="1899-12-30T00:00:00"/>
    <s v=""/>
    <n v="0"/>
    <n v="0"/>
    <m/>
    <m/>
    <m/>
    <m/>
    <m/>
    <m/>
    <m/>
    <m/>
    <d v="1899-12-30T00:00:00"/>
    <n v="0"/>
    <n v="0"/>
    <d v="1899-12-30T00:00:00"/>
    <s v=""/>
    <n v="0"/>
    <n v="0"/>
    <n v="0"/>
    <m/>
    <m/>
    <m/>
    <m/>
    <n v="29"/>
    <m/>
    <s v="OK"/>
  </r>
  <r>
    <n v="267"/>
    <x v="12"/>
    <d v="2025-07-14T00:00:00"/>
    <s v="Jhonny García"/>
    <x v="4"/>
    <x v="19"/>
    <x v="30"/>
    <s v="P0506001"/>
    <s v="-"/>
    <s v="-"/>
    <s v="-"/>
    <s v="Comida de gatos 9kg  - Aprob. Gleen Ponce"/>
    <m/>
    <x v="0"/>
    <x v="4"/>
    <s v="Gastos no operativos"/>
    <s v="Operativo"/>
    <s v="Yanahuara"/>
    <s v="Arequipa"/>
    <s v="01FA05175979420492092313"/>
    <s v="Factura"/>
    <d v="2025-07-14T00:00:00"/>
    <d v="2025-07-14T00:00:00"/>
    <s v="FA05"/>
    <n v="1759794"/>
    <n v="20492092313"/>
    <s v="MAKRO SUPERMAYORISTA S.A."/>
    <s v="PEN"/>
    <n v="0.18"/>
    <n v="72.459999999999994"/>
    <n v="13.042799999999998"/>
    <n v="85.5"/>
    <s v=""/>
    <n v="85.5"/>
    <m/>
    <s v="SI"/>
    <s v="Caja Arequipa "/>
    <s v="SI"/>
    <s v="NO"/>
    <d v="2025-08-12T00:00:00"/>
    <s v="C-Tesoreria"/>
    <s v="001-12572"/>
    <m/>
    <d v="1899-12-30T00:00:00"/>
    <s v=""/>
    <n v="0"/>
    <n v="0"/>
    <m/>
    <m/>
    <m/>
    <m/>
    <m/>
    <m/>
    <m/>
    <m/>
    <d v="1899-12-30T00:00:00"/>
    <n v="0"/>
    <n v="0"/>
    <d v="1899-12-30T00:00:00"/>
    <s v=""/>
    <n v="0"/>
    <n v="0"/>
    <n v="0"/>
    <m/>
    <m/>
    <m/>
    <m/>
    <n v="85.5"/>
    <s v="PENDIENTE"/>
    <s v="OK"/>
  </r>
  <r>
    <n v="268"/>
    <x v="22"/>
    <d v="2025-07-21T00:00:00"/>
    <s v="Nelson Quispe"/>
    <x v="0"/>
    <x v="3"/>
    <x v="5"/>
    <s v="P0307003"/>
    <s v="-"/>
    <s v="-"/>
    <s v="-"/>
    <s v="Reparación tolva (recojo de camioneta)_x000a_Alm. Sachaca - Jr. Libertad "/>
    <m/>
    <x v="0"/>
    <x v="3"/>
    <s v="Gastos operativos"/>
    <s v="Operativo"/>
    <s v="Sachaca"/>
    <s v="Arequipa"/>
    <s v="PLM326343691377"/>
    <s v="Planilla de Movilidad"/>
    <d v="2025-07-21T00:00:00"/>
    <d v="2025-07-21T00:00:00"/>
    <n v="3"/>
    <n v="263"/>
    <n v="43691377"/>
    <s v="MOLLEAPAZA FRANCIA NELSON JESUS"/>
    <s v="PEN"/>
    <m/>
    <n v="9"/>
    <n v="0"/>
    <n v="9"/>
    <s v=""/>
    <n v="9"/>
    <m/>
    <s v="SI"/>
    <s v="Caja Arequipa "/>
    <s v="SI"/>
    <s v="NO"/>
    <d v="2025-07-25T00:00:00"/>
    <s v="C-Tesoreria"/>
    <s v="001-12535"/>
    <m/>
    <d v="1899-12-30T00:00:00"/>
    <s v=""/>
    <n v="0"/>
    <n v="0"/>
    <m/>
    <m/>
    <m/>
    <m/>
    <m/>
    <m/>
    <m/>
    <m/>
    <d v="1899-12-30T00:00:00"/>
    <n v="0"/>
    <n v="0"/>
    <d v="1899-12-30T00:00:00"/>
    <s v=""/>
    <n v="0"/>
    <n v="0"/>
    <n v="0"/>
    <m/>
    <m/>
    <m/>
    <m/>
    <n v="9"/>
    <s v="PENDIENTE"/>
    <s v="OK"/>
  </r>
  <r>
    <n v="269"/>
    <x v="14"/>
    <d v="2025-07-15T00:00:00"/>
    <s v="Alison Rodrguez"/>
    <x v="2"/>
    <x v="7"/>
    <x v="50"/>
    <s v="P0207001"/>
    <s v="RQ.COM.357"/>
    <s v="-"/>
    <s v="AC.COM.098"/>
    <s v="Constatación notarial por destrucción de productos _x000a_Cliente: Servicios compartidos (Bembos)"/>
    <m/>
    <x v="1"/>
    <x v="3"/>
    <s v="Gastos operativos"/>
    <s v="Operativo"/>
    <s v="Sachaca"/>
    <s v="Arequipa"/>
    <s v="01F0011670910295259634"/>
    <s v="Factura"/>
    <d v="2025-07-21T00:00:00"/>
    <d v="2025-07-21T00:00:00"/>
    <s v="F001"/>
    <n v="16709"/>
    <n v="10295259634"/>
    <s v="LINARES RIVEROS MIGUEL ANGEL"/>
    <s v="PEN"/>
    <n v="0.18"/>
    <n v="1186.44"/>
    <n v="213.5592"/>
    <n v="1400"/>
    <s v=""/>
    <n v="1400"/>
    <n v="0.12"/>
    <s v="SI"/>
    <s v="Transferencia"/>
    <s v="SI"/>
    <s v="SI"/>
    <d v="2025-07-22T00:00:00"/>
    <s v="B-BCP - Soles"/>
    <n v="1234900"/>
    <m/>
    <d v="1899-12-30T00:00:00"/>
    <s v=""/>
    <n v="0"/>
    <n v="0"/>
    <m/>
    <m/>
    <m/>
    <m/>
    <m/>
    <m/>
    <m/>
    <m/>
    <d v="1899-12-30T00:00:00"/>
    <n v="0"/>
    <n v="0"/>
    <d v="2025-08-01T00:00:00"/>
    <s v="Adquiriente"/>
    <n v="277160617"/>
    <n v="168"/>
    <n v="168"/>
    <m/>
    <m/>
    <m/>
    <m/>
    <n v="1232"/>
    <s v="PENDIENTE"/>
    <s v="OK"/>
  </r>
  <r>
    <n v="270"/>
    <x v="19"/>
    <d v="2025-07-17T00:00:00"/>
    <s v="Nelson Quispe"/>
    <x v="0"/>
    <x v="0"/>
    <x v="12"/>
    <s v="P0302002"/>
    <s v="-"/>
    <s v="-"/>
    <s v="-"/>
    <s v="Regulación de frenos "/>
    <s v="FOTON BKK-849"/>
    <x v="0"/>
    <x v="0"/>
    <s v="Costos de ventas"/>
    <s v="Operativo"/>
    <s v="Sachaca"/>
    <s v="Arequipa"/>
    <s v="LIQOPE13711111111"/>
    <s v="Liquidacion de Gastos"/>
    <d v="2025-07-24T00:00:00"/>
    <d v="2025-07-24T00:00:00"/>
    <s v="OPE"/>
    <n v="137"/>
    <n v="11111111"/>
    <s v="NO ESPECIFICADO"/>
    <s v="PEN"/>
    <m/>
    <n v="10"/>
    <n v="0"/>
    <n v="10"/>
    <s v=""/>
    <n v="10"/>
    <m/>
    <s v="SI"/>
    <s v="Caja Finanzas "/>
    <s v="SI"/>
    <s v="SI"/>
    <s v=""/>
    <s v=""/>
    <s v=""/>
    <m/>
    <s v=""/>
    <s v=""/>
    <s v=""/>
    <n v="0"/>
    <m/>
    <m/>
    <m/>
    <m/>
    <m/>
    <m/>
    <m/>
    <m/>
    <s v=""/>
    <s v=""/>
    <n v="0"/>
    <s v=""/>
    <s v=""/>
    <s v=""/>
    <n v="0"/>
    <n v="0"/>
    <m/>
    <m/>
    <m/>
    <m/>
    <n v="10"/>
    <s v="PENDIENTE"/>
    <s v="OK"/>
  </r>
  <r>
    <n v="271"/>
    <x v="18"/>
    <d v="2025-07-16T00:00:00"/>
    <s v="Jhonny García"/>
    <x v="4"/>
    <x v="20"/>
    <x v="51"/>
    <s v="P0503001"/>
    <s v="-"/>
    <s v="-"/>
    <s v="-"/>
    <s v="Herramientas (ebert)_x000a_(01) broca 1/4 , (01) Broca 5/16, Broca 3/16 (01), (01) 100 arandela plana, (01) 5 doc tarugo autorroscante, (01) 5 doc autorroscante, (01) 4 doc tarugo azul autorroscante, (01) broca 3/16 "/>
    <m/>
    <x v="0"/>
    <x v="4"/>
    <s v="Gastos no operativos"/>
    <s v="Operativo"/>
    <s v="Yanahuara"/>
    <s v="Arequipa"/>
    <s v="01E001946720611525568"/>
    <s v="Factura"/>
    <d v="2025-07-16T00:00:00"/>
    <d v="2025-07-16T00:00:00"/>
    <s v="E001"/>
    <n v="9467"/>
    <n v="20611525568"/>
    <s v="DISTRIBUCIONES Y MULTISERVICIOS COROPUNA E.I.R.L."/>
    <s v="PEN"/>
    <n v="0.18"/>
    <n v="38.56"/>
    <n v="6.9408000000000003"/>
    <n v="45.5"/>
    <s v=""/>
    <n v="45.5"/>
    <m/>
    <s v="SI"/>
    <s v="Caja Arequipa "/>
    <s v="SI"/>
    <s v="NO"/>
    <d v="2025-08-13T00:00:00"/>
    <s v="C-Tesoreria"/>
    <s v="001-12586"/>
    <m/>
    <d v="1899-12-30T00:00:00"/>
    <s v=""/>
    <n v="0"/>
    <n v="0"/>
    <m/>
    <m/>
    <m/>
    <m/>
    <m/>
    <m/>
    <m/>
    <m/>
    <d v="1899-12-30T00:00:00"/>
    <n v="0"/>
    <n v="0"/>
    <d v="1899-12-30T00:00:00"/>
    <s v=""/>
    <n v="0"/>
    <n v="0"/>
    <n v="0"/>
    <m/>
    <m/>
    <m/>
    <m/>
    <n v="45.5"/>
    <s v="PENDIENTE"/>
    <s v="OK"/>
  </r>
  <r>
    <n v="272"/>
    <x v="22"/>
    <d v="2025-07-21T00:00:00"/>
    <s v="Nelson Quispe"/>
    <x v="0"/>
    <x v="0"/>
    <x v="12"/>
    <s v="P0302002"/>
    <s v="RQ.OPE.1184"/>
    <s v="OS 006-000161"/>
    <s v="AC.OPE.ST.126"/>
    <s v="(01) Plato opresor y collarin de embrague_x000a_(01) Insumos (grasa, lijas y solventes de limpieza)"/>
    <s v="FOTON BKL-739"/>
    <x v="0"/>
    <x v="0"/>
    <s v="Costos de ventas"/>
    <s v="Operativo"/>
    <s v="Sachaca"/>
    <s v="Arequipa"/>
    <s v="01E00132720609908492"/>
    <s v="Factura"/>
    <d v="2025-07-21T00:00:00"/>
    <d v="2025-07-21T00:00:00"/>
    <s v="E001"/>
    <n v="327"/>
    <n v="20609908492"/>
    <s v="CLUB PREMIUM AUTOMOTRIZ S.R.L."/>
    <s v="PEN"/>
    <n v="0.18"/>
    <n v="1567.8"/>
    <n v="282.20400000000001"/>
    <n v="1850"/>
    <s v=""/>
    <n v="1850"/>
    <m/>
    <s v="SI"/>
    <s v="Transferencia"/>
    <s v="SI"/>
    <s v="NO"/>
    <d v="2025-07-21T00:00:00"/>
    <s v="B-BCP - Soles"/>
    <n v="1229534"/>
    <m/>
    <d v="1899-12-30T00:00:00"/>
    <s v=""/>
    <n v="0"/>
    <n v="0"/>
    <m/>
    <m/>
    <m/>
    <m/>
    <m/>
    <m/>
    <m/>
    <m/>
    <d v="1899-12-30T00:00:00"/>
    <n v="0"/>
    <n v="0"/>
    <d v="1899-12-30T00:00:00"/>
    <s v=""/>
    <n v="0"/>
    <n v="0"/>
    <n v="0"/>
    <m/>
    <m/>
    <m/>
    <m/>
    <n v="1850"/>
    <s v="PENDIENTE"/>
    <s v="OK"/>
  </r>
  <r>
    <n v="273"/>
    <x v="22"/>
    <d v="2025-07-21T00:00:00"/>
    <s v="Nelson Quispe"/>
    <x v="0"/>
    <x v="0"/>
    <x v="12"/>
    <s v="P0302002"/>
    <s v="RQ.OPE.1184"/>
    <s v="OS 006-000161"/>
    <s v="AC.OPE.ST.126"/>
    <s v="Servicio de cambio de kit de embrague "/>
    <s v="FOTON BKL-739"/>
    <x v="0"/>
    <x v="0"/>
    <s v="Costos de ventas"/>
    <s v="Operativo"/>
    <s v="Sachaca"/>
    <s v="Arequipa"/>
    <s v="01E00132820609908492"/>
    <s v="Factura"/>
    <d v="2025-07-21T00:00:00"/>
    <d v="2025-07-21T00:00:00"/>
    <s v="E001"/>
    <n v="328"/>
    <n v="20609908492"/>
    <s v="CLUB PREMIUM AUTOMOTRIZ S.R.L."/>
    <s v="PEN"/>
    <n v="0.18"/>
    <n v="381.36"/>
    <n v="68.644800000000004"/>
    <n v="450"/>
    <s v=""/>
    <n v="450"/>
    <m/>
    <s v="SI"/>
    <s v="Transferencia"/>
    <s v="SI"/>
    <s v="NO"/>
    <d v="2025-07-21T00:00:00"/>
    <s v="B-BCP - Soles"/>
    <n v="1228572"/>
    <m/>
    <d v="1899-12-30T00:00:00"/>
    <s v=""/>
    <n v="0"/>
    <n v="0"/>
    <m/>
    <m/>
    <m/>
    <m/>
    <m/>
    <m/>
    <m/>
    <m/>
    <d v="1899-12-30T00:00:00"/>
    <n v="0"/>
    <n v="0"/>
    <d v="1899-12-30T00:00:00"/>
    <s v=""/>
    <n v="0"/>
    <n v="0"/>
    <n v="0"/>
    <m/>
    <m/>
    <m/>
    <m/>
    <n v="450"/>
    <s v="PENDIENTE"/>
    <s v="OK"/>
  </r>
  <r>
    <n v="274"/>
    <x v="22"/>
    <d v="2025-07-21T00:00:00"/>
    <s v="Nelson Quispe"/>
    <x v="0"/>
    <x v="12"/>
    <x v="28"/>
    <s v="P0304001"/>
    <s v="RQ.OPE.1263"/>
    <s v="OS 006-000162"/>
    <s v="AC.OPE.ST.127"/>
    <s v="Equipo de GPS teltonika fmb 920 "/>
    <s v="MAXUS VBW-889"/>
    <x v="0"/>
    <x v="4"/>
    <s v="Gastos no operativos"/>
    <s v="Operativo"/>
    <s v="Sachaca"/>
    <s v="Arequipa"/>
    <s v="01E001143920604304831"/>
    <s v="Factura"/>
    <d v="2025-07-21T00:00:00"/>
    <d v="2025-07-21T00:00:00"/>
    <s v="E001"/>
    <n v="1439"/>
    <n v="20604304831"/>
    <s v="360 GPS S.A.C. "/>
    <s v="PEN"/>
    <n v="0.18"/>
    <n v="177.95"/>
    <n v="32.030999999999999"/>
    <n v="209.98"/>
    <s v=""/>
    <n v="209.98"/>
    <m/>
    <s v="SI"/>
    <s v="Transferencia"/>
    <s v="SI"/>
    <s v="NO"/>
    <d v="2025-08-01T00:00:00"/>
    <s v="B-BCP - Soles"/>
    <n v="7623995"/>
    <m/>
    <d v="1899-12-30T00:00:00"/>
    <s v=""/>
    <n v="0"/>
    <n v="0"/>
    <m/>
    <m/>
    <m/>
    <m/>
    <m/>
    <m/>
    <m/>
    <m/>
    <d v="1899-12-30T00:00:00"/>
    <n v="0"/>
    <n v="0"/>
    <d v="1899-12-30T00:00:00"/>
    <s v=""/>
    <n v="0"/>
    <n v="0"/>
    <n v="0"/>
    <m/>
    <m/>
    <m/>
    <m/>
    <n v="209.98"/>
    <s v="PENDIENTE"/>
    <s v="OK"/>
  </r>
  <r>
    <n v="275"/>
    <x v="22"/>
    <d v="2025-07-21T00:00:00"/>
    <s v="Nelson Quispe"/>
    <x v="0"/>
    <x v="12"/>
    <x v="28"/>
    <s v="P0304001"/>
    <s v="RQ.OPE.1263"/>
    <s v="OS 006-000162"/>
    <s v="AC.OPE.ST.127"/>
    <s v="Servicio de plataforma 360 corporativo profesional plan anual 21/07/2025 al 21/07/2026"/>
    <s v="MAXUS VBW-889"/>
    <x v="0"/>
    <x v="4"/>
    <s v="Gastos no operativos"/>
    <s v="Operativo"/>
    <s v="Sachaca"/>
    <s v="Arequipa"/>
    <s v="01E001144020604304831"/>
    <s v="Factura"/>
    <d v="2025-07-21T00:00:00"/>
    <d v="2025-07-21T00:00:00"/>
    <s v="E001"/>
    <n v="1440"/>
    <n v="20604304831"/>
    <s v="360 GPS S.A.C. "/>
    <s v="PEN"/>
    <n v="0.18"/>
    <n v="422.56"/>
    <n v="76.0608"/>
    <n v="498.62"/>
    <s v=""/>
    <n v="498.62"/>
    <m/>
    <s v="SI"/>
    <s v="Transferencia"/>
    <s v="SI"/>
    <s v="NO"/>
    <d v="2025-07-21T00:00:00"/>
    <s v="B-BCP - Soles"/>
    <n v="1140662"/>
    <m/>
    <d v="1899-12-30T00:00:00"/>
    <s v=""/>
    <n v="0"/>
    <n v="0"/>
    <m/>
    <m/>
    <m/>
    <m/>
    <m/>
    <m/>
    <m/>
    <m/>
    <d v="1899-12-30T00:00:00"/>
    <n v="0"/>
    <n v="0"/>
    <d v="1899-12-30T00:00:00"/>
    <s v=""/>
    <n v="0"/>
    <n v="0"/>
    <n v="0"/>
    <m/>
    <m/>
    <m/>
    <m/>
    <n v="498.62"/>
    <s v="PENDIENTE"/>
    <s v="OK"/>
  </r>
  <r>
    <n v="276"/>
    <x v="23"/>
    <d v="2025-07-22T00:00:00"/>
    <s v="Diego Mamani"/>
    <x v="2"/>
    <x v="11"/>
    <x v="22"/>
    <s v="P0201001"/>
    <s v="-"/>
    <s v="OC 276"/>
    <s v="-"/>
    <s v="RR.SS."/>
    <m/>
    <x v="2"/>
    <x v="6"/>
    <s v="Costos de ventas"/>
    <s v="Operativo"/>
    <s v="Sachaca"/>
    <s v="Arequipa"/>
    <s v="01F313664520100055237"/>
    <s v="Factura"/>
    <d v="2025-07-22T00:00:00"/>
    <d v="2025-07-22T00:00:00"/>
    <s v="F313"/>
    <n v="6645"/>
    <n v="20100055237"/>
    <s v="ALICORP SAA"/>
    <s v="PEN"/>
    <n v="0.18"/>
    <n v="35"/>
    <n v="6.3"/>
    <n v="41.3"/>
    <s v=""/>
    <n v="41.3"/>
    <n v="0.15"/>
    <s v="SI"/>
    <s v="Transferencia"/>
    <s v="SI"/>
    <s v="SI"/>
    <d v="2025-07-24T00:00:00"/>
    <s v="B-BCP - Soles"/>
    <n v="195976"/>
    <m/>
    <d v="1899-12-30T00:00:00"/>
    <s v=""/>
    <n v="0"/>
    <n v="0"/>
    <m/>
    <m/>
    <m/>
    <m/>
    <m/>
    <m/>
    <m/>
    <m/>
    <d v="1899-12-30T00:00:00"/>
    <n v="0"/>
    <n v="0"/>
    <d v="2025-07-25T00:00:00"/>
    <s v="Adquiriente"/>
    <n v="276642063"/>
    <n v="6"/>
    <n v="6"/>
    <m/>
    <m/>
    <m/>
    <m/>
    <n v="35.299999999999997"/>
    <s v="PENDIENTE"/>
    <s v="OK"/>
  </r>
  <r>
    <n v="277"/>
    <x v="23"/>
    <d v="2025-07-22T00:00:00"/>
    <s v="Diego Mamani"/>
    <x v="2"/>
    <x v="11"/>
    <x v="22"/>
    <s v="P0201001"/>
    <s v="-"/>
    <s v="OC 277"/>
    <s v="-"/>
    <s v="RR.SS."/>
    <m/>
    <x v="2"/>
    <x v="6"/>
    <s v="Costos de ventas"/>
    <s v="Operativo"/>
    <s v="Sachaca"/>
    <s v="Arequipa"/>
    <s v="01F313664420100055237"/>
    <s v="Factura"/>
    <d v="2025-07-22T00:00:00"/>
    <d v="2025-07-22T00:00:00"/>
    <s v="F313"/>
    <n v="6644"/>
    <n v="20100055237"/>
    <s v="ALICORP SAA"/>
    <s v="PEN"/>
    <n v="0.18"/>
    <n v="405"/>
    <n v="72.899999999999991"/>
    <n v="477.9"/>
    <s v=""/>
    <n v="477.9"/>
    <n v="0.15"/>
    <s v="SI"/>
    <s v="Transferencia"/>
    <s v="SI"/>
    <s v="SI"/>
    <d v="2025-07-24T00:00:00"/>
    <s v="B-BCP - Soles"/>
    <n v="196542"/>
    <m/>
    <d v="1899-12-30T00:00:00"/>
    <s v=""/>
    <n v="0"/>
    <n v="0"/>
    <m/>
    <m/>
    <m/>
    <m/>
    <m/>
    <m/>
    <m/>
    <m/>
    <d v="1899-12-30T00:00:00"/>
    <n v="0"/>
    <n v="0"/>
    <d v="2025-07-25T00:00:00"/>
    <s v="Adquiriente"/>
    <n v="276642064"/>
    <n v="72"/>
    <n v="72"/>
    <m/>
    <m/>
    <m/>
    <m/>
    <n v="405.9"/>
    <s v="PENDIENTE"/>
    <s v="OK"/>
  </r>
  <r>
    <n v="278"/>
    <x v="23"/>
    <d v="2025-07-22T00:00:00"/>
    <s v="Diego Mamani"/>
    <x v="2"/>
    <x v="11"/>
    <x v="22"/>
    <s v="P0201001"/>
    <s v="-"/>
    <s v="OC 278"/>
    <s v="-"/>
    <s v="RR.SS."/>
    <m/>
    <x v="2"/>
    <x v="6"/>
    <s v="Costos de ventas"/>
    <s v="Operativo"/>
    <s v="Sachaca"/>
    <s v="Arequipa"/>
    <s v="01F313664720100055237"/>
    <s v="Factura"/>
    <d v="2025-07-22T00:00:00"/>
    <d v="2025-07-22T00:00:00"/>
    <s v="F313"/>
    <n v="6647"/>
    <n v="20100055237"/>
    <s v="ALICORP SAA"/>
    <s v="PEN"/>
    <n v="0.18"/>
    <n v="559"/>
    <n v="100.61999999999999"/>
    <n v="659.62"/>
    <s v=""/>
    <n v="659.62"/>
    <n v="0.15"/>
    <s v="SI"/>
    <s v="Transferencia"/>
    <s v="SI"/>
    <s v="SI"/>
    <d v="2025-07-24T00:00:00"/>
    <s v="B-BCP - Soles"/>
    <n v="194999"/>
    <m/>
    <d v="1899-12-30T00:00:00"/>
    <s v=""/>
    <n v="0"/>
    <n v="0"/>
    <m/>
    <m/>
    <m/>
    <m/>
    <m/>
    <m/>
    <m/>
    <m/>
    <d v="1899-12-30T00:00:00"/>
    <n v="0"/>
    <n v="0"/>
    <d v="2025-07-25T00:00:00"/>
    <s v="Adquiriente"/>
    <n v="276642065"/>
    <n v="99"/>
    <n v="99"/>
    <m/>
    <m/>
    <m/>
    <m/>
    <n v="560.62"/>
    <s v="PENDIENTE"/>
    <s v="OK"/>
  </r>
  <r>
    <n v="279"/>
    <x v="23"/>
    <d v="2025-07-22T00:00:00"/>
    <s v="Diego Mamani"/>
    <x v="2"/>
    <x v="11"/>
    <x v="22"/>
    <s v="P0201001"/>
    <s v="-"/>
    <s v="OC 279"/>
    <s v="-"/>
    <s v="RR.SS."/>
    <m/>
    <x v="2"/>
    <x v="6"/>
    <s v="Costos de ventas"/>
    <s v="Operativo"/>
    <s v="Sachaca"/>
    <s v="Arequipa"/>
    <s v="01F313664620100055237"/>
    <s v="Factura"/>
    <d v="2025-07-22T00:00:00"/>
    <d v="2025-07-22T00:00:00"/>
    <s v="F313"/>
    <n v="6646"/>
    <n v="20100055237"/>
    <s v="ALICORP SAA"/>
    <s v="PEN"/>
    <n v="0.18"/>
    <n v="11.7"/>
    <n v="2.1059999999999999"/>
    <n v="13.81"/>
    <s v=""/>
    <n v="13.81"/>
    <n v="0.15"/>
    <s v="SI"/>
    <s v="Transferencia"/>
    <s v="SI"/>
    <s v="SI"/>
    <d v="2025-07-24T00:00:00"/>
    <s v="B-BCP - Soles"/>
    <n v="196543"/>
    <m/>
    <d v="1899-12-30T00:00:00"/>
    <s v=""/>
    <n v="0"/>
    <n v="0"/>
    <m/>
    <m/>
    <m/>
    <m/>
    <m/>
    <m/>
    <m/>
    <m/>
    <d v="1899-12-30T00:00:00"/>
    <n v="0"/>
    <n v="0"/>
    <d v="2025-07-25T00:00:00"/>
    <s v="Adquiriente"/>
    <n v="276642066"/>
    <n v="2"/>
    <n v="2"/>
    <m/>
    <m/>
    <m/>
    <m/>
    <n v="11.81"/>
    <s v="PENDIENTE"/>
    <s v="OK"/>
  </r>
  <r>
    <n v="280"/>
    <x v="23"/>
    <d v="2025-07-22T00:00:00"/>
    <s v="Diego Mamani"/>
    <x v="2"/>
    <x v="11"/>
    <x v="22"/>
    <s v="P0201001"/>
    <s v="-"/>
    <s v="OC 280"/>
    <s v="-"/>
    <s v="RR.SS."/>
    <m/>
    <x v="2"/>
    <x v="6"/>
    <s v="Costos de ventas"/>
    <s v="Operativo"/>
    <s v="Sachaca"/>
    <s v="Arequipa"/>
    <s v="01F313664820100055237"/>
    <s v="Factura"/>
    <d v="2025-07-22T00:00:00"/>
    <d v="2025-07-22T00:00:00"/>
    <s v="F313"/>
    <n v="6648"/>
    <n v="20100055237"/>
    <s v="ALICORP SAA"/>
    <s v="PEN"/>
    <n v="0.18"/>
    <n v="960"/>
    <n v="172.79999999999998"/>
    <n v="1132.8"/>
    <s v=""/>
    <n v="1132.8"/>
    <n v="0.15"/>
    <s v="SI"/>
    <s v="Transferencia"/>
    <s v="SI"/>
    <s v="SI"/>
    <d v="2025-07-24T00:00:00"/>
    <s v="B-BCP - Soles"/>
    <n v="196086"/>
    <m/>
    <d v="1899-12-30T00:00:00"/>
    <s v=""/>
    <n v="0"/>
    <n v="0"/>
    <m/>
    <m/>
    <m/>
    <m/>
    <m/>
    <m/>
    <m/>
    <m/>
    <d v="1899-12-30T00:00:00"/>
    <n v="0"/>
    <n v="0"/>
    <d v="2025-07-25T00:00:00"/>
    <s v="Adquiriente"/>
    <n v="276642067"/>
    <n v="170"/>
    <n v="170"/>
    <m/>
    <m/>
    <m/>
    <m/>
    <n v="962.8"/>
    <s v="PENDIENTE"/>
    <s v="OK"/>
  </r>
  <r>
    <n v="281"/>
    <x v="23"/>
    <d v="2025-07-22T00:00:00"/>
    <s v="Diego Mamani"/>
    <x v="2"/>
    <x v="11"/>
    <x v="22"/>
    <s v="P0201001"/>
    <s v="-"/>
    <s v="OC 275"/>
    <s v="-"/>
    <s v="RR.SS."/>
    <m/>
    <x v="2"/>
    <x v="6"/>
    <s v="Costos de ventas"/>
    <s v="Operativo"/>
    <s v="Sachaca"/>
    <s v="Arequipa"/>
    <s v="01F313664320100055237"/>
    <s v="Factura"/>
    <d v="2025-07-22T00:00:00"/>
    <d v="2025-07-22T00:00:00"/>
    <s v="F313"/>
    <n v="6643"/>
    <n v="20100055237"/>
    <s v="ALICORP SAA"/>
    <s v="PEN"/>
    <n v="0.18"/>
    <n v="189"/>
    <n v="34.019999999999996"/>
    <n v="223.02"/>
    <s v=""/>
    <n v="223.02"/>
    <n v="0.15"/>
    <s v="SI"/>
    <s v="Transferencia"/>
    <s v="SI"/>
    <s v="SI"/>
    <d v="2025-07-24T00:00:00"/>
    <s v="B-BCP - Soles"/>
    <n v="196541"/>
    <m/>
    <d v="1899-12-30T00:00:00"/>
    <s v=""/>
    <n v="0"/>
    <n v="0"/>
    <m/>
    <m/>
    <m/>
    <m/>
    <m/>
    <m/>
    <m/>
    <m/>
    <d v="1899-12-30T00:00:00"/>
    <n v="0"/>
    <n v="0"/>
    <d v="2025-07-25T00:00:00"/>
    <s v="Adquiriente"/>
    <n v="276642068"/>
    <n v="33"/>
    <n v="33"/>
    <m/>
    <m/>
    <m/>
    <m/>
    <n v="190.02"/>
    <s v="PENDIENTE"/>
    <s v="OK"/>
  </r>
  <r>
    <n v="282"/>
    <x v="23"/>
    <d v="2025-07-22T00:00:00"/>
    <s v="Diego Mamani"/>
    <x v="2"/>
    <x v="11"/>
    <x v="22"/>
    <s v="P0201001"/>
    <s v="-"/>
    <s v="OC 274"/>
    <s v="-"/>
    <s v="RR.SS."/>
    <m/>
    <x v="2"/>
    <x v="6"/>
    <s v="Costos de ventas"/>
    <s v="Operativo"/>
    <s v="Sachaca"/>
    <s v="Arequipa"/>
    <s v="01F003171420454186002"/>
    <s v="Factura"/>
    <d v="2025-07-22T00:00:00"/>
    <d v="2025-07-22T00:00:00"/>
    <s v="F003"/>
    <n v="1714"/>
    <n v="20454186002"/>
    <s v="ALSUR PERU S.A.C."/>
    <s v="PEN"/>
    <n v="0.18"/>
    <n v="195.245"/>
    <n v="35.144100000000002"/>
    <n v="230.39"/>
    <s v=""/>
    <n v="230.39"/>
    <n v="0.15"/>
    <s v="SI"/>
    <s v="Transferencia"/>
    <s v="SI"/>
    <s v="SI"/>
    <d v="2025-07-25T00:00:00"/>
    <s v="B-BCP - Soles"/>
    <n v="4654315"/>
    <m/>
    <d v="1899-12-30T00:00:00"/>
    <s v=""/>
    <n v="0"/>
    <n v="0"/>
    <m/>
    <m/>
    <m/>
    <m/>
    <m/>
    <m/>
    <m/>
    <m/>
    <d v="1899-12-30T00:00:00"/>
    <n v="0"/>
    <n v="0"/>
    <d v="2025-07-25T00:00:00"/>
    <s v="Adquiriente"/>
    <n v="276642069"/>
    <n v="35"/>
    <n v="35"/>
    <m/>
    <m/>
    <m/>
    <m/>
    <n v="195.39"/>
    <s v="PENDIENTE"/>
    <s v="OK"/>
  </r>
  <r>
    <n v="283"/>
    <x v="23"/>
    <d v="2025-07-22T00:00:00"/>
    <s v="Diego Mamani"/>
    <x v="2"/>
    <x v="11"/>
    <x v="22"/>
    <s v="P0201001"/>
    <s v="-"/>
    <s v="OC 273"/>
    <s v="-"/>
    <s v="RR.SS."/>
    <m/>
    <x v="2"/>
    <x v="6"/>
    <s v="Costos de ventas"/>
    <s v="Operativo"/>
    <s v="Sachaca"/>
    <s v="Arequipa"/>
    <s v="01F003171320454186002"/>
    <s v="Factura"/>
    <d v="2025-07-22T00:00:00"/>
    <d v="2025-07-22T00:00:00"/>
    <s v="F003"/>
    <n v="1713"/>
    <n v="20454186002"/>
    <s v="ALSUR PERU S.A.C."/>
    <s v="PEN"/>
    <n v="0.18"/>
    <n v="223.73"/>
    <n v="40.2714"/>
    <n v="264"/>
    <s v=""/>
    <n v="264"/>
    <n v="0.15"/>
    <s v="SI"/>
    <s v="Transferencia"/>
    <s v="SI"/>
    <s v="SI"/>
    <d v="2025-07-25T00:00:00"/>
    <s v="B-BCP - Soles"/>
    <n v="4654315"/>
    <m/>
    <d v="1899-12-30T00:00:00"/>
    <s v=""/>
    <n v="0"/>
    <n v="0"/>
    <m/>
    <m/>
    <m/>
    <m/>
    <m/>
    <m/>
    <m/>
    <m/>
    <d v="1899-12-30T00:00:00"/>
    <n v="0"/>
    <n v="0"/>
    <d v="2025-07-25T00:00:00"/>
    <s v="Adquiriente"/>
    <n v="276642070"/>
    <n v="40"/>
    <n v="40"/>
    <m/>
    <m/>
    <m/>
    <m/>
    <n v="224"/>
    <s v="PENDIENTE"/>
    <s v="OK"/>
  </r>
  <r>
    <n v="284"/>
    <x v="23"/>
    <d v="2025-07-22T00:00:00"/>
    <s v="Diego Mamani"/>
    <x v="2"/>
    <x v="11"/>
    <x v="22"/>
    <s v="P0201001"/>
    <s v="-"/>
    <s v="OC 272"/>
    <s v="-"/>
    <s v="RR.SS."/>
    <m/>
    <x v="2"/>
    <x v="6"/>
    <s v="Costos de ventas"/>
    <s v="Operativo"/>
    <s v="Sachaca"/>
    <s v="Arequipa"/>
    <s v="01F003171220454186002"/>
    <s v="Factura"/>
    <d v="2025-07-22T00:00:00"/>
    <d v="2025-07-22T00:00:00"/>
    <s v="F003"/>
    <n v="1712"/>
    <n v="20454186002"/>
    <s v="ALSUR PERU S.A.C."/>
    <s v="PEN"/>
    <n v="0.18"/>
    <n v="172.88"/>
    <n v="31.118399999999998"/>
    <n v="204"/>
    <s v=""/>
    <n v="204"/>
    <n v="0.15"/>
    <s v="SI"/>
    <s v="Transferencia"/>
    <s v="SI"/>
    <s v="SI"/>
    <d v="2025-07-25T00:00:00"/>
    <s v="B-BCP - Soles"/>
    <n v="4654315"/>
    <m/>
    <d v="1899-12-30T00:00:00"/>
    <s v=""/>
    <n v="0"/>
    <n v="0"/>
    <m/>
    <m/>
    <m/>
    <m/>
    <m/>
    <m/>
    <m/>
    <m/>
    <d v="1899-12-30T00:00:00"/>
    <n v="0"/>
    <n v="0"/>
    <d v="2025-07-25T00:00:00"/>
    <s v="Adquiriente"/>
    <n v="276642071"/>
    <n v="31"/>
    <n v="31"/>
    <m/>
    <m/>
    <m/>
    <m/>
    <n v="173"/>
    <s v="PENDIENTE"/>
    <s v="OK"/>
  </r>
  <r>
    <n v="285"/>
    <x v="23"/>
    <d v="2025-07-22T00:00:00"/>
    <s v="Diego Mamani"/>
    <x v="2"/>
    <x v="11"/>
    <x v="22"/>
    <s v="P0201001"/>
    <s v="-"/>
    <s v="OC 267"/>
    <s v="-"/>
    <s v="RR.SS."/>
    <m/>
    <x v="2"/>
    <x v="6"/>
    <s v="Costos de ventas"/>
    <s v="Operativo"/>
    <s v="Sachaca"/>
    <s v="Arequipa"/>
    <s v="01F003171120454186002"/>
    <s v="Factura"/>
    <d v="2025-07-22T00:00:00"/>
    <d v="2025-07-22T00:00:00"/>
    <s v="F003"/>
    <n v="1711"/>
    <n v="20454186002"/>
    <s v="ALSUR PERU S.A.C."/>
    <s v="PEN"/>
    <n v="0.18"/>
    <n v="17.29"/>
    <n v="3.1121999999999996"/>
    <n v="20.399999999999999"/>
    <s v=""/>
    <n v="20.399999999999999"/>
    <n v="0.15"/>
    <s v="SI"/>
    <s v="Transferencia"/>
    <s v="SI"/>
    <s v="SI"/>
    <d v="2025-07-25T00:00:00"/>
    <s v="B-BCP - Soles"/>
    <n v="4654315"/>
    <m/>
    <d v="1899-12-30T00:00:00"/>
    <s v=""/>
    <n v="0"/>
    <n v="0"/>
    <m/>
    <m/>
    <m/>
    <m/>
    <m/>
    <m/>
    <m/>
    <m/>
    <d v="1899-12-30T00:00:00"/>
    <n v="0"/>
    <n v="0"/>
    <d v="2025-07-25T00:00:00"/>
    <s v="Adquiriente"/>
    <n v="276642072"/>
    <n v="3"/>
    <n v="3"/>
    <m/>
    <m/>
    <m/>
    <m/>
    <n v="17.399999999999999"/>
    <s v="PENDIENTE"/>
    <s v="OK"/>
  </r>
  <r>
    <n v="286"/>
    <x v="18"/>
    <d v="2025-07-16T00:00:00"/>
    <s v="Diego Mamani"/>
    <x v="2"/>
    <x v="11"/>
    <x v="22"/>
    <s v="P0201001"/>
    <s v="-"/>
    <s v="OC 269"/>
    <s v="-"/>
    <s v="RR.SS."/>
    <m/>
    <x v="2"/>
    <x v="6"/>
    <s v="Costos de ventas"/>
    <s v="Operativo"/>
    <s v="Sachaca"/>
    <s v="Arequipa"/>
    <s v="01F0021647020100192064"/>
    <s v="Factura"/>
    <d v="2025-07-16T00:00:00"/>
    <d v="2025-08-15T00:00:00"/>
    <s v="F002"/>
    <n v="16470"/>
    <n v="20100192064"/>
    <s v="MOLY-COP ADESUR S.A"/>
    <s v="USD"/>
    <n v="0.18"/>
    <n v="37.799999999999997"/>
    <n v="6.8039999999999994"/>
    <n v="44.6"/>
    <n v="3.569"/>
    <n v="159.18"/>
    <n v="0.15"/>
    <s v="SI"/>
    <s v="Transferencia"/>
    <s v="SI"/>
    <s v="SI"/>
    <d v="2025-08-13T00:00:00"/>
    <s v="B-BCP - Dolares"/>
    <n v="1401621"/>
    <m/>
    <d v="1899-12-30T00:00:00"/>
    <s v=""/>
    <n v="0"/>
    <n v="0"/>
    <m/>
    <m/>
    <m/>
    <m/>
    <m/>
    <m/>
    <m/>
    <m/>
    <d v="1899-12-30T00:00:00"/>
    <n v="0"/>
    <n v="0"/>
    <d v="2025-08-01T00:00:00"/>
    <s v="Adquiriente"/>
    <n v="277160605"/>
    <n v="24"/>
    <n v="6.72"/>
    <m/>
    <m/>
    <m/>
    <m/>
    <n v="37.880000000000003"/>
    <s v="PENDIENTE"/>
    <s v="OK"/>
  </r>
  <r>
    <n v="287"/>
    <x v="12"/>
    <d v="2025-07-14T00:00:00"/>
    <s v="Diego Mamani"/>
    <x v="2"/>
    <x v="11"/>
    <x v="22"/>
    <s v="P0201001"/>
    <s v="-"/>
    <s v="OC 270"/>
    <s v="-"/>
    <s v="RR.SS."/>
    <m/>
    <x v="2"/>
    <x v="6"/>
    <s v="Costos de ventas"/>
    <s v="Operativo"/>
    <s v="Sachaca"/>
    <s v="Arequipa"/>
    <s v="01F0021645420100192064"/>
    <s v="Factura"/>
    <d v="2025-07-14T00:00:00"/>
    <d v="2025-08-13T00:00:00"/>
    <s v="F002"/>
    <n v="16454"/>
    <n v="20100192064"/>
    <s v="MOLY-COP ADESUR S.A"/>
    <s v="USD"/>
    <n v="0.18"/>
    <n v="58.2"/>
    <n v="10.476000000000001"/>
    <n v="68.680000000000007"/>
    <n v="3.5569999999999999"/>
    <n v="244.29"/>
    <n v="0.15"/>
    <s v="SI"/>
    <s v="Transferencia"/>
    <s v="SI"/>
    <s v="SI"/>
    <d v="2025-08-13T00:00:00"/>
    <s v="B-BCP - Dolares"/>
    <n v="1401621"/>
    <m/>
    <d v="1899-12-30T00:00:00"/>
    <s v=""/>
    <n v="0"/>
    <n v="0"/>
    <m/>
    <m/>
    <m/>
    <m/>
    <m/>
    <m/>
    <m/>
    <m/>
    <d v="1899-12-30T00:00:00"/>
    <n v="0"/>
    <n v="0"/>
    <d v="2025-08-01T00:00:00"/>
    <s v="Adquiriente"/>
    <n v="277160606"/>
    <n v="37"/>
    <n v="10.4"/>
    <m/>
    <m/>
    <m/>
    <m/>
    <n v="58.28"/>
    <s v="PENDIENTE"/>
    <s v="OK"/>
  </r>
  <r>
    <n v="288"/>
    <x v="11"/>
    <d v="2025-07-11T00:00:00"/>
    <s v="Diego Mamani"/>
    <x v="2"/>
    <x v="11"/>
    <x v="22"/>
    <s v="P0201001"/>
    <s v="-"/>
    <s v="OC 271"/>
    <s v="-"/>
    <s v="RR.SS."/>
    <m/>
    <x v="2"/>
    <x v="6"/>
    <s v="Costos de ventas"/>
    <s v="Operativo"/>
    <s v="Sachaca"/>
    <s v="Arequipa"/>
    <s v="01F0021644220100192064"/>
    <s v="Factura"/>
    <d v="2025-07-11T00:00:00"/>
    <d v="2025-08-10T00:00:00"/>
    <s v="F002"/>
    <n v="16442"/>
    <n v="20100192064"/>
    <s v="MOLY-COP ADESUR S.A"/>
    <s v="USD"/>
    <n v="0.18"/>
    <n v="31.2"/>
    <n v="5.6159999999999997"/>
    <n v="36.82"/>
    <n v="3.5569999999999999"/>
    <n v="130.97"/>
    <n v="0.15"/>
    <s v="SI"/>
    <s v="Transferencia"/>
    <s v="SI"/>
    <s v="SI"/>
    <d v="2025-08-13T00:00:00"/>
    <s v="B-BCP - Dolares"/>
    <n v="1401621"/>
    <m/>
    <d v="1899-12-30T00:00:00"/>
    <s v=""/>
    <n v="0"/>
    <n v="0"/>
    <m/>
    <m/>
    <m/>
    <m/>
    <m/>
    <m/>
    <m/>
    <m/>
    <d v="1899-12-30T00:00:00"/>
    <n v="0"/>
    <n v="0"/>
    <d v="2025-08-01T00:00:00"/>
    <s v="Adquiriente"/>
    <n v="277160608"/>
    <n v="20"/>
    <n v="5.62"/>
    <m/>
    <m/>
    <m/>
    <m/>
    <n v="31.2"/>
    <s v="PENDIENTE"/>
    <s v="OK"/>
  </r>
  <r>
    <n v="289"/>
    <x v="22"/>
    <d v="2025-07-21T00:00:00"/>
    <s v="Diego Mamani"/>
    <x v="2"/>
    <x v="11"/>
    <x v="22"/>
    <s v="P0201001"/>
    <s v="-"/>
    <s v="OC 266"/>
    <s v="-"/>
    <s v="RR.SS."/>
    <m/>
    <x v="2"/>
    <x v="6"/>
    <s v="Costos de ventas"/>
    <s v="Operativo"/>
    <s v="Sachaca"/>
    <s v="Arequipa"/>
    <s v="01F00263020454186002"/>
    <s v="Factura"/>
    <d v="2025-07-21T00:00:00"/>
    <d v="2025-07-21T00:00:00"/>
    <s v="F002"/>
    <n v="630"/>
    <n v="20454186002"/>
    <s v="ALSUR PERU S.A.C."/>
    <s v="PEN"/>
    <n v="0.18"/>
    <n v="233.56"/>
    <n v="42.040799999999997"/>
    <n v="275.60000000000002"/>
    <s v=""/>
    <n v="275.60000000000002"/>
    <n v="0.15"/>
    <s v="SI"/>
    <s v="Transferencia"/>
    <s v="SI"/>
    <s v="SI"/>
    <d v="2025-07-25T00:00:00"/>
    <s v="B-BCP - Soles"/>
    <n v="4654315"/>
    <m/>
    <d v="1899-12-30T00:00:00"/>
    <s v=""/>
    <n v="0"/>
    <n v="0"/>
    <m/>
    <m/>
    <m/>
    <m/>
    <m/>
    <m/>
    <m/>
    <m/>
    <d v="1899-12-30T00:00:00"/>
    <n v="0"/>
    <n v="0"/>
    <d v="2025-07-25T00:00:00"/>
    <s v="Adquiriente"/>
    <n v="276642062"/>
    <n v="41"/>
    <n v="41"/>
    <m/>
    <m/>
    <m/>
    <m/>
    <n v="234.6"/>
    <s v="PENDIENTE"/>
    <s v="OK"/>
  </r>
  <r>
    <n v="290"/>
    <x v="12"/>
    <d v="2025-07-14T00:00:00"/>
    <s v="Willian León"/>
    <x v="0"/>
    <x v="6"/>
    <x v="10"/>
    <s v="P0303002"/>
    <s v="-"/>
    <s v="-"/>
    <s v="-"/>
    <s v="Villa El Salvador - disposición (peligrosos) - Kanay (Chilca)"/>
    <s v="FOTON VBB-840"/>
    <x v="1"/>
    <x v="0"/>
    <s v="Costos de ventas"/>
    <s v="Operativo"/>
    <s v="Sachaca"/>
    <s v="Arequipa"/>
    <s v="01F207117738220550372640"/>
    <s v="Factura"/>
    <d v="2025-07-14T00:00:00"/>
    <d v="2025-07-14T00:00:00"/>
    <s v="F207"/>
    <n v="1177382"/>
    <n v="20550372640"/>
    <s v="RUTAS DE LIMA S.A.C."/>
    <s v="PEN"/>
    <n v="0.18"/>
    <n v="12.71"/>
    <n v="2.2878000000000003"/>
    <n v="15"/>
    <s v=""/>
    <n v="15"/>
    <m/>
    <s v="SI"/>
    <s v="Caja Operativa"/>
    <s v="SI"/>
    <s v="SI"/>
    <d v="2025-07-14T00:00:00"/>
    <s v="C_Ope_004"/>
    <n v="24925"/>
    <m/>
    <d v="1899-12-30T00:00:00"/>
    <s v=""/>
    <n v="0"/>
    <n v="0"/>
    <m/>
    <m/>
    <m/>
    <m/>
    <m/>
    <m/>
    <m/>
    <m/>
    <d v="1899-12-30T00:00:00"/>
    <n v="0"/>
    <n v="0"/>
    <d v="1899-12-30T00:00:00"/>
    <s v=""/>
    <n v="0"/>
    <n v="0"/>
    <n v="0"/>
    <m/>
    <m/>
    <m/>
    <m/>
    <n v="15"/>
    <s v="PENDIENTE"/>
    <s v="OK"/>
  </r>
  <r>
    <n v="291"/>
    <x v="12"/>
    <d v="2025-07-14T00:00:00"/>
    <s v="Willian León"/>
    <x v="0"/>
    <x v="6"/>
    <x v="10"/>
    <s v="P0303002"/>
    <s v="-"/>
    <s v="-"/>
    <s v="-"/>
    <s v="Punta Negra - disposición (peligrosos) - Kanay ( Chilca)"/>
    <s v="FOTON VBB-840"/>
    <x v="1"/>
    <x v="0"/>
    <s v="Costos de ventas"/>
    <s v="Operativo"/>
    <s v="Sachaca"/>
    <s v="Arequipa"/>
    <s v="01F602376370620550372640"/>
    <s v="Factura"/>
    <d v="2025-07-14T00:00:00"/>
    <d v="2025-07-14T00:00:00"/>
    <s v="F602"/>
    <n v="3763706"/>
    <n v="20550372640"/>
    <s v="RUTAS DE LIMA S.A.C."/>
    <s v="PEN"/>
    <n v="0.18"/>
    <n v="12.71"/>
    <n v="2.2878000000000003"/>
    <n v="15"/>
    <s v=""/>
    <n v="15"/>
    <m/>
    <s v="SI"/>
    <s v="Caja Operativa"/>
    <s v="SI"/>
    <s v="SI"/>
    <d v="2025-07-14T00:00:00"/>
    <s v="C_Ope_004"/>
    <n v="24926"/>
    <m/>
    <d v="1899-12-30T00:00:00"/>
    <s v=""/>
    <n v="0"/>
    <n v="0"/>
    <m/>
    <m/>
    <m/>
    <m/>
    <m/>
    <m/>
    <m/>
    <m/>
    <d v="1899-12-30T00:00:00"/>
    <n v="0"/>
    <n v="0"/>
    <d v="1899-12-30T00:00:00"/>
    <s v=""/>
    <n v="0"/>
    <n v="0"/>
    <n v="0"/>
    <m/>
    <m/>
    <m/>
    <m/>
    <n v="15"/>
    <s v="PENDIENTE"/>
    <s v="OK"/>
  </r>
  <r>
    <n v="292"/>
    <x v="19"/>
    <d v="2025-07-17T00:00:00"/>
    <s v="Willian León"/>
    <x v="0"/>
    <x v="6"/>
    <x v="10"/>
    <s v="P0303002"/>
    <s v="-"/>
    <s v="-"/>
    <s v="-"/>
    <s v="Villa El Salvador - disposición (res.generales) - Innova (Chilca)"/>
    <s v="FOTON VBB-840"/>
    <x v="1"/>
    <x v="0"/>
    <s v="Costos de ventas"/>
    <s v="Operativo"/>
    <s v="Sachaca"/>
    <s v="Arequipa"/>
    <s v="01F20665484220550372640"/>
    <s v="Factura"/>
    <d v="2025-07-17T00:00:00"/>
    <d v="2025-07-17T00:00:00"/>
    <s v="F206"/>
    <n v="654842"/>
    <n v="20550372640"/>
    <s v="RUTAS DE LIMA S.A.C."/>
    <s v="PEN"/>
    <n v="0.18"/>
    <n v="12.71"/>
    <n v="2.2878000000000003"/>
    <n v="15"/>
    <s v=""/>
    <n v="15"/>
    <m/>
    <s v="SI"/>
    <s v="Caja Operativa"/>
    <s v="SI"/>
    <s v="SI"/>
    <d v="2025-07-17T00:00:00"/>
    <s v="C_Ope_004"/>
    <n v="24927"/>
    <m/>
    <d v="1899-12-30T00:00:00"/>
    <s v=""/>
    <n v="0"/>
    <n v="0"/>
    <m/>
    <m/>
    <m/>
    <m/>
    <m/>
    <m/>
    <m/>
    <m/>
    <d v="1899-12-30T00:00:00"/>
    <n v="0"/>
    <n v="0"/>
    <d v="1899-12-30T00:00:00"/>
    <s v=""/>
    <n v="0"/>
    <n v="0"/>
    <n v="0"/>
    <m/>
    <m/>
    <m/>
    <m/>
    <n v="15"/>
    <s v="PENDIENTE"/>
    <s v="OK"/>
  </r>
  <r>
    <n v="293"/>
    <x v="19"/>
    <d v="2025-07-17T00:00:00"/>
    <s v="Willian León"/>
    <x v="0"/>
    <x v="6"/>
    <x v="10"/>
    <s v="P0303002"/>
    <s v="-"/>
    <s v="-"/>
    <s v="-"/>
    <s v="Punta negra - disposición (Res.generales) -Innova (Chilca)"/>
    <s v="FOTON VBB-840"/>
    <x v="1"/>
    <x v="0"/>
    <s v="Costos de ventas"/>
    <s v="Operativo"/>
    <s v="Sachaca"/>
    <s v="Arequipa"/>
    <s v="01F604231215220550372640"/>
    <s v="Factura"/>
    <d v="2025-07-17T00:00:00"/>
    <d v="2025-07-17T00:00:00"/>
    <s v="F604"/>
    <n v="2312152"/>
    <n v="20550372640"/>
    <s v="RUTAS DE LIMA S.A.C."/>
    <s v="PEN"/>
    <n v="0.18"/>
    <n v="12.71"/>
    <n v="2.2878000000000003"/>
    <n v="15"/>
    <s v=""/>
    <n v="15"/>
    <m/>
    <s v="SI"/>
    <s v="Caja Operativa"/>
    <s v="SI"/>
    <s v="SI"/>
    <d v="2025-07-17T00:00:00"/>
    <s v="C_Ope_004"/>
    <n v="24928"/>
    <m/>
    <d v="1899-12-30T00:00:00"/>
    <s v=""/>
    <n v="0"/>
    <n v="0"/>
    <m/>
    <m/>
    <m/>
    <m/>
    <m/>
    <m/>
    <m/>
    <m/>
    <d v="1899-12-30T00:00:00"/>
    <n v="0"/>
    <n v="0"/>
    <d v="1899-12-30T00:00:00"/>
    <s v=""/>
    <n v="0"/>
    <n v="0"/>
    <n v="0"/>
    <m/>
    <m/>
    <m/>
    <m/>
    <n v="15"/>
    <s v="PENDIENTE"/>
    <s v="OK"/>
  </r>
  <r>
    <n v="294"/>
    <x v="12"/>
    <d v="2025-07-14T00:00:00"/>
    <s v="Gleen Ponce"/>
    <x v="0"/>
    <x v="2"/>
    <x v="3"/>
    <s v="P0315001"/>
    <s v="-"/>
    <s v="-"/>
    <s v="-"/>
    <s v="Compartir en Villa Esperanza_x000a_Actividad: Carguio de chatarra y alambrón (gaseosa, queque  y jugo)"/>
    <m/>
    <x v="2"/>
    <x v="3"/>
    <s v="Gastos operativos"/>
    <s v="Operativo"/>
    <s v="La Joya"/>
    <s v="Arequipa"/>
    <s v="01F001682320604947520"/>
    <s v="Factura"/>
    <d v="2025-07-14T00:00:00"/>
    <d v="2025-07-14T00:00:00"/>
    <s v="F001"/>
    <n v="6823"/>
    <n v="20604947520"/>
    <s v="MINIMARKET LAS BERMUDAS E.I.R.L."/>
    <s v="PEN"/>
    <n v="0.18"/>
    <n v="20.76"/>
    <n v="3.7368000000000001"/>
    <n v="24.5"/>
    <s v=""/>
    <n v="24.5"/>
    <m/>
    <s v="SI"/>
    <s v="Caja Arequipa "/>
    <s v="SI"/>
    <s v="SI"/>
    <d v="2025-08-01T00:00:00"/>
    <s v="C-Tesoreria"/>
    <s v="001-12555"/>
    <m/>
    <d v="1899-12-30T00:00:00"/>
    <s v=""/>
    <n v="0"/>
    <n v="0"/>
    <m/>
    <m/>
    <m/>
    <m/>
    <m/>
    <m/>
    <m/>
    <m/>
    <d v="1899-12-30T00:00:00"/>
    <n v="0"/>
    <n v="0"/>
    <d v="1899-12-30T00:00:00"/>
    <s v=""/>
    <n v="0"/>
    <n v="0"/>
    <n v="0"/>
    <m/>
    <m/>
    <m/>
    <m/>
    <n v="24.5"/>
    <s v="PENDIENTE"/>
    <s v="OK"/>
  </r>
  <r>
    <n v="295"/>
    <x v="3"/>
    <d v="2025-07-04T00:00:00"/>
    <s v="Jorge Queque"/>
    <x v="0"/>
    <x v="15"/>
    <x v="35"/>
    <s v="P0312001"/>
    <s v="RQ.OPE.1269"/>
    <s v="-"/>
    <s v="AC.OPE.915"/>
    <s v="Carguio de residuos peligrosos a unidad FOTON VBB-840 para disposición 2,198.00 kg_x000a_Kanay  (Chilca) "/>
    <m/>
    <x v="1"/>
    <x v="5"/>
    <s v="Gastos operativos"/>
    <s v="Operativo"/>
    <s v="Santa Anita"/>
    <s v="Lima"/>
    <s v="01E001237020609764261"/>
    <s v="Factura"/>
    <d v="2025-07-11T00:00:00"/>
    <d v="2025-07-11T00:00:00"/>
    <s v="E001"/>
    <n v="2370"/>
    <n v="20609764261"/>
    <s v="MGM MONTACARGAS &amp; GRUAS S.A.C."/>
    <s v="PEN"/>
    <n v="0.18"/>
    <n v="60"/>
    <n v="10.799999999999999"/>
    <n v="70.8"/>
    <s v=""/>
    <n v="70.8"/>
    <m/>
    <s v="SI"/>
    <s v="Transferencia"/>
    <s v="SI"/>
    <s v="SI"/>
    <d v="2025-07-25T00:00:00"/>
    <s v="B-BCP - Soles"/>
    <n v="1293915"/>
    <m/>
    <d v="1899-12-30T00:00:00"/>
    <s v=""/>
    <n v="0"/>
    <n v="0"/>
    <m/>
    <m/>
    <m/>
    <m/>
    <m/>
    <m/>
    <m/>
    <m/>
    <d v="1899-12-30T00:00:00"/>
    <n v="0"/>
    <n v="0"/>
    <d v="1899-12-30T00:00:00"/>
    <s v=""/>
    <n v="0"/>
    <n v="0"/>
    <n v="0"/>
    <m/>
    <m/>
    <m/>
    <m/>
    <n v="70.8"/>
    <s v="PENDIENTE"/>
    <s v="OK"/>
  </r>
  <r>
    <n v="296"/>
    <x v="18"/>
    <d v="2025-07-16T00:00:00"/>
    <s v="Jorge Queque"/>
    <x v="0"/>
    <x v="15"/>
    <x v="35"/>
    <s v="P0312001"/>
    <s v="RQ.OPE.1301"/>
    <s v="OS 005-000669"/>
    <s v="AC.OPE.905"/>
    <s v="Acondicionado y carguio de residuos peligrosos para Almacén 03 (Yanahuara) a unidad tercerizada para disposición_x000a_8,000.00 kg"/>
    <m/>
    <x v="1"/>
    <x v="5"/>
    <s v="Gastos operativos"/>
    <s v="Operativo"/>
    <s v="Sachaca"/>
    <s v="Arequipa"/>
    <s v="01E001404720603974817"/>
    <s v="Factura"/>
    <d v="2025-07-16T00:00:00"/>
    <d v="2025-07-16T00:00:00"/>
    <s v="E001"/>
    <n v="4047"/>
    <n v="20603974817"/>
    <s v="TGM AREQUIPA E.I.R.L."/>
    <s v="PEN"/>
    <n v="0.18"/>
    <n v="510"/>
    <n v="91.8"/>
    <n v="601.79999999999995"/>
    <s v=""/>
    <n v="601.79999999999995"/>
    <m/>
    <s v="SI"/>
    <s v="Transferencia"/>
    <s v="SI"/>
    <s v="SI"/>
    <d v="2025-07-30T00:00:00"/>
    <s v="B-BCP - Soles"/>
    <n v="5935656"/>
    <m/>
    <d v="1899-12-30T00:00:00"/>
    <s v=""/>
    <n v="0"/>
    <n v="0"/>
    <m/>
    <m/>
    <m/>
    <m/>
    <m/>
    <m/>
    <m/>
    <m/>
    <d v="1899-12-30T00:00:00"/>
    <n v="0"/>
    <n v="0"/>
    <d v="1899-12-30T00:00:00"/>
    <s v=""/>
    <n v="0"/>
    <n v="0"/>
    <n v="0"/>
    <m/>
    <m/>
    <m/>
    <m/>
    <n v="601.79999999999995"/>
    <s v="PENDIENTE"/>
    <s v="OK"/>
  </r>
  <r>
    <n v="297"/>
    <x v="11"/>
    <d v="2025-07-11T00:00:00"/>
    <s v="Jorge Queque"/>
    <x v="2"/>
    <x v="15"/>
    <x v="35"/>
    <s v="P0206001"/>
    <s v="RQ.OPE.1290"/>
    <s v="-"/>
    <s v="AC.OPE.911"/>
    <s v="Carguio de residuos aprovechables (galletas en sacas Big bag ) a unidad tercerizada en almacén Sachaca, para venta _x000a_3,500.00 kg"/>
    <m/>
    <x v="2"/>
    <x v="5"/>
    <s v="Gastos operativos"/>
    <s v="Operativo"/>
    <s v="Sachaca"/>
    <s v="Arequipa"/>
    <s v="01E001403620603974817"/>
    <s v="Factura"/>
    <d v="2025-07-14T00:00:00"/>
    <d v="2025-07-14T00:00:00"/>
    <s v="E001"/>
    <n v="4036"/>
    <n v="20603974817"/>
    <s v="TGM AREQUIPA E.I.R.L."/>
    <s v="PEN"/>
    <n v="0.18"/>
    <n v="255"/>
    <n v="45.9"/>
    <n v="300.89999999999998"/>
    <s v=""/>
    <n v="300.89999999999998"/>
    <m/>
    <s v="SI"/>
    <s v="Transferencia"/>
    <s v="SI"/>
    <s v="SI"/>
    <d v="2025-07-30T00:00:00"/>
    <s v="B-BCP - Soles"/>
    <n v="5935656"/>
    <m/>
    <d v="1899-12-30T00:00:00"/>
    <s v=""/>
    <n v="0"/>
    <n v="0"/>
    <m/>
    <m/>
    <m/>
    <m/>
    <m/>
    <m/>
    <m/>
    <m/>
    <d v="1899-12-30T00:00:00"/>
    <n v="0"/>
    <n v="0"/>
    <d v="1899-12-30T00:00:00"/>
    <s v=""/>
    <n v="0"/>
    <n v="0"/>
    <n v="0"/>
    <m/>
    <m/>
    <m/>
    <m/>
    <n v="300.89999999999998"/>
    <s v="PENDIENTE"/>
    <s v="OK"/>
  </r>
  <r>
    <n v="298"/>
    <x v="12"/>
    <d v="2025-07-14T00:00:00"/>
    <s v="Jorge Queque"/>
    <x v="2"/>
    <x v="15"/>
    <x v="35"/>
    <s v="P0206001"/>
    <s v="RQ.OPE.1295"/>
    <s v="OS 005-000668"/>
    <s v="AC.OPE.908"/>
    <s v="Carguio de residuos aprovechables a unidad tercerizada en almacén Yanahuara, para venta _x000a_Acondicionamiento  y pesado de residuos de cliente: Bembos_x000a_5,000.00 kg"/>
    <m/>
    <x v="2"/>
    <x v="5"/>
    <s v="Gastos operativos"/>
    <s v="Operativo"/>
    <s v="Yanahuara"/>
    <s v="Arequipa"/>
    <s v="01E001403920603974817"/>
    <s v="Factura"/>
    <d v="2025-07-14T00:00:00"/>
    <d v="2025-07-14T00:00:00"/>
    <s v="E001"/>
    <n v="4039"/>
    <n v="20603974817"/>
    <s v="TGM AREQUIPA E.I.R.L."/>
    <s v="PEN"/>
    <n v="0.18"/>
    <n v="382.5"/>
    <n v="68.849999999999994"/>
    <n v="451.35"/>
    <s v=""/>
    <n v="451.35"/>
    <m/>
    <s v="SI"/>
    <s v="Transferencia"/>
    <s v="SI"/>
    <s v="SI"/>
    <d v="2025-07-30T00:00:00"/>
    <s v="B-BCP - Soles"/>
    <n v="5935656"/>
    <m/>
    <d v="1899-12-30T00:00:00"/>
    <s v=""/>
    <n v="0"/>
    <n v="0"/>
    <m/>
    <m/>
    <m/>
    <m/>
    <m/>
    <m/>
    <m/>
    <m/>
    <d v="1899-12-30T00:00:00"/>
    <n v="0"/>
    <n v="0"/>
    <d v="1899-12-30T00:00:00"/>
    <s v=""/>
    <n v="0"/>
    <n v="0"/>
    <n v="0"/>
    <m/>
    <m/>
    <m/>
    <m/>
    <n v="451.35"/>
    <s v="PENDIENTE"/>
    <s v="OK"/>
  </r>
  <r>
    <n v="299"/>
    <x v="14"/>
    <d v="2025-07-15T00:00:00"/>
    <s v="Jorge Queque"/>
    <x v="0"/>
    <x v="15"/>
    <x v="35"/>
    <s v="P0312001"/>
    <s v="RQ.OPE.1298"/>
    <s v="-"/>
    <s v="AC.OPE.907"/>
    <s v="Carguio de residuos no aprovechables (RSMNM) a unidad FOTÓN BKL-739, en almacén Yanahuara, proveniente de Cliente Bembos para disposición _x000a_Innova Ambiental 2,240.00 kg "/>
    <m/>
    <x v="1"/>
    <x v="5"/>
    <s v="Gastos operativos"/>
    <s v="Operativo"/>
    <s v="Yanahuara"/>
    <s v="Arequipa"/>
    <s v="01E001404620603974817"/>
    <s v="Factura"/>
    <d v="2025-07-15T00:00:00"/>
    <d v="2025-07-15T00:00:00"/>
    <s v="E001"/>
    <n v="4046"/>
    <n v="20603974817"/>
    <s v="TGM AREQUIPA E.I.R.L."/>
    <s v="PEN"/>
    <n v="0.18"/>
    <n v="212.5"/>
    <n v="38.25"/>
    <n v="250.75"/>
    <s v=""/>
    <n v="250.75"/>
    <m/>
    <s v="SI"/>
    <s v="Transferencia"/>
    <s v="SI"/>
    <s v="SI"/>
    <d v="2025-07-30T00:00:00"/>
    <s v="B-BCP - Soles"/>
    <n v="5935656"/>
    <m/>
    <d v="1899-12-30T00:00:00"/>
    <s v=""/>
    <n v="0"/>
    <n v="0"/>
    <m/>
    <m/>
    <m/>
    <m/>
    <m/>
    <m/>
    <m/>
    <m/>
    <d v="1899-12-30T00:00:00"/>
    <n v="0"/>
    <n v="0"/>
    <d v="1899-12-30T00:00:00"/>
    <s v=""/>
    <n v="0"/>
    <n v="0"/>
    <n v="0"/>
    <m/>
    <m/>
    <m/>
    <m/>
    <n v="250.75"/>
    <s v="PENDIENTE"/>
    <s v="OK"/>
  </r>
  <r>
    <n v="300"/>
    <x v="14"/>
    <d v="2025-07-15T00:00:00"/>
    <s v="Jorge Queque"/>
    <x v="0"/>
    <x v="15"/>
    <x v="35"/>
    <s v="P0312001"/>
    <s v="RQ.OPE.1299"/>
    <s v="-"/>
    <s v="AC.OPE.906"/>
    <s v="Carguio de residuos no peligrosos a unidad BKL-739 en almacén Yanahuara  para disposición_x000a_Innova Ambiental 3,500.00 kg"/>
    <m/>
    <x v="1"/>
    <x v="5"/>
    <s v="Gastos operativos"/>
    <s v="Operativo"/>
    <s v="Yanahuara"/>
    <s v="Arequipa"/>
    <s v="01E001404520603974817"/>
    <s v="Factura"/>
    <d v="2025-07-15T00:00:00"/>
    <d v="2025-07-15T00:00:00"/>
    <s v="E001"/>
    <n v="4045"/>
    <n v="20603974817"/>
    <s v="TGM AREQUIPA E.I.R.L."/>
    <s v="PEN"/>
    <n v="0.18"/>
    <n v="170"/>
    <n v="30.599999999999998"/>
    <n v="200.6"/>
    <s v=""/>
    <n v="200.6"/>
    <m/>
    <s v="SI"/>
    <s v="Transferencia"/>
    <s v="SI"/>
    <s v="SI"/>
    <d v="2025-07-30T00:00:00"/>
    <s v="B-BCP - Soles"/>
    <n v="5935656"/>
    <m/>
    <d v="1899-12-30T00:00:00"/>
    <s v=""/>
    <n v="0"/>
    <n v="0"/>
    <m/>
    <m/>
    <m/>
    <m/>
    <m/>
    <m/>
    <m/>
    <m/>
    <d v="1899-12-30T00:00:00"/>
    <n v="0"/>
    <n v="0"/>
    <d v="1899-12-30T00:00:00"/>
    <s v=""/>
    <n v="0"/>
    <n v="0"/>
    <n v="0"/>
    <m/>
    <m/>
    <m/>
    <m/>
    <n v="200.6"/>
    <s v="PENDIENTE"/>
    <s v="OK"/>
  </r>
  <r>
    <n v="301"/>
    <x v="9"/>
    <d v="2025-07-10T00:00:00"/>
    <s v="Juber Monteza"/>
    <x v="0"/>
    <x v="6"/>
    <x v="10"/>
    <s v="P0303002"/>
    <s v="-"/>
    <s v="-"/>
    <s v="-"/>
    <s v="Uchumayo - servicio (res. peligrosos) - Flsmidth (Matarani)"/>
    <s v="FOTON BKL-739"/>
    <x v="1"/>
    <x v="0"/>
    <s v="Costos de ventas"/>
    <s v="Operativo"/>
    <s v="Sachaca"/>
    <s v="Arequipa"/>
    <s v="01F211239377620517252558"/>
    <s v="Factura"/>
    <d v="2025-07-10T00:00:00"/>
    <d v="2025-07-10T00:00:00"/>
    <s v="F211"/>
    <n v="2393776"/>
    <n v="20517252558"/>
    <s v="COVISUR S.A."/>
    <s v="PEN"/>
    <n v="0.18"/>
    <n v="6.78"/>
    <n v="1.2203999999999999"/>
    <n v="8"/>
    <s v=""/>
    <n v="8"/>
    <m/>
    <s v="SI"/>
    <s v="Caja Operativa"/>
    <s v="SI"/>
    <s v="SI"/>
    <d v="2025-07-10T00:00:00"/>
    <s v="C_Ope_003"/>
    <n v="24842"/>
    <m/>
    <d v="1899-12-30T00:00:00"/>
    <s v=""/>
    <n v="0"/>
    <n v="0"/>
    <m/>
    <m/>
    <m/>
    <m/>
    <m/>
    <m/>
    <m/>
    <m/>
    <d v="1899-12-30T00:00:00"/>
    <n v="0"/>
    <n v="0"/>
    <d v="1899-12-30T00:00:00"/>
    <s v=""/>
    <n v="0"/>
    <n v="0"/>
    <n v="0"/>
    <m/>
    <m/>
    <m/>
    <m/>
    <n v="8"/>
    <s v="PENDIENTE"/>
    <s v="OK"/>
  </r>
  <r>
    <n v="302"/>
    <x v="9"/>
    <d v="2025-07-10T00:00:00"/>
    <s v="Juber Monteza"/>
    <x v="0"/>
    <x v="6"/>
    <x v="10"/>
    <s v="P0303002"/>
    <s v="-"/>
    <s v="-"/>
    <s v="-"/>
    <s v="Matarani - servicio (res. peligrosos) - Flsmidth (Matarani)"/>
    <s v="FOTON BKL-739"/>
    <x v="1"/>
    <x v="0"/>
    <s v="Costos de ventas"/>
    <s v="Operativo"/>
    <s v="Sachaca"/>
    <s v="Arequipa"/>
    <s v="01F11248747720517252558"/>
    <s v="Factura"/>
    <d v="2025-07-10T00:00:00"/>
    <d v="2025-07-10T00:00:00"/>
    <s v="F112"/>
    <n v="487477"/>
    <n v="20517252558"/>
    <s v="COVISUR S.A."/>
    <s v="PEN"/>
    <n v="0.18"/>
    <n v="6.78"/>
    <n v="1.2203999999999999"/>
    <n v="8"/>
    <s v=""/>
    <n v="8"/>
    <m/>
    <s v="SI"/>
    <s v="Caja Operativa"/>
    <s v="SI"/>
    <s v="SI"/>
    <d v="2025-07-10T00:00:00"/>
    <s v="C_Ope_003"/>
    <n v="24844"/>
    <m/>
    <d v="1899-12-30T00:00:00"/>
    <s v=""/>
    <n v="0"/>
    <n v="0"/>
    <m/>
    <m/>
    <m/>
    <m/>
    <m/>
    <m/>
    <m/>
    <m/>
    <d v="1899-12-30T00:00:00"/>
    <n v="0"/>
    <n v="0"/>
    <d v="1899-12-30T00:00:00"/>
    <s v=""/>
    <n v="0"/>
    <n v="0"/>
    <n v="0"/>
    <m/>
    <m/>
    <m/>
    <m/>
    <n v="8"/>
    <s v="PENDIENTE"/>
    <s v="OK"/>
  </r>
  <r>
    <n v="303"/>
    <x v="9"/>
    <d v="2025-07-10T00:00:00"/>
    <s v="Juber Monteza"/>
    <x v="0"/>
    <x v="6"/>
    <x v="10"/>
    <s v="P0303002"/>
    <s v="-"/>
    <s v="-"/>
    <s v="-"/>
    <s v="Matarani - servicio (res. peligrosos) - Flsmidth (Matarani)"/>
    <s v="FOTON BKL-739"/>
    <x v="1"/>
    <x v="0"/>
    <s v="Costos de ventas"/>
    <s v="Operativo"/>
    <s v="Sachaca"/>
    <s v="Arequipa"/>
    <s v="01F114108785120517252558"/>
    <s v="Factura"/>
    <d v="2025-07-10T00:00:00"/>
    <d v="2025-07-10T00:00:00"/>
    <s v="F114"/>
    <n v="1087851"/>
    <n v="20517252558"/>
    <s v="COVISUR S.A."/>
    <s v="PEN"/>
    <n v="0.18"/>
    <n v="6.78"/>
    <n v="1.2203999999999999"/>
    <n v="8"/>
    <s v=""/>
    <n v="8"/>
    <m/>
    <s v="SI"/>
    <s v="Caja Operativa"/>
    <s v="SI"/>
    <s v="SI"/>
    <d v="2025-07-10T00:00:00"/>
    <s v="C_Ope_003"/>
    <n v="24846"/>
    <m/>
    <d v="1899-12-30T00:00:00"/>
    <s v=""/>
    <n v="0"/>
    <n v="0"/>
    <m/>
    <m/>
    <m/>
    <m/>
    <m/>
    <m/>
    <m/>
    <m/>
    <d v="1899-12-30T00:00:00"/>
    <n v="0"/>
    <n v="0"/>
    <d v="1899-12-30T00:00:00"/>
    <s v=""/>
    <n v="0"/>
    <n v="0"/>
    <n v="0"/>
    <m/>
    <m/>
    <m/>
    <m/>
    <n v="8"/>
    <s v="PENDIENTE"/>
    <s v="OK"/>
  </r>
  <r>
    <n v="304"/>
    <x v="9"/>
    <d v="2025-07-10T00:00:00"/>
    <s v="Juber Monteza"/>
    <x v="0"/>
    <x v="6"/>
    <x v="11"/>
    <s v="P0303001"/>
    <s v="-"/>
    <s v="-"/>
    <s v="-"/>
    <s v="ZED Matarani - servicio (res. peligrosos) - Flsmidth (Matarani)"/>
    <s v="FOTON BKL-739"/>
    <x v="1"/>
    <x v="0"/>
    <s v="Costos de ventas"/>
    <s v="Operativo"/>
    <s v="Sachaca"/>
    <s v="Arequipa"/>
    <s v="01F0011792320454058187"/>
    <s v="Factura"/>
    <d v="2025-07-10T00:00:00"/>
    <d v="2025-07-10T00:00:00"/>
    <s v="F001"/>
    <n v="17923"/>
    <n v="20454058187"/>
    <s v="ZONA ESPECIAL DE DESARROLLO ZED MATARANI"/>
    <s v="PEN"/>
    <m/>
    <n v="11"/>
    <n v="0"/>
    <n v="11"/>
    <s v=""/>
    <n v="11"/>
    <m/>
    <s v="SI"/>
    <s v="Caja Operativa"/>
    <s v="SI"/>
    <s v="SI"/>
    <d v="2025-07-10T00:00:00"/>
    <s v="C_Ope_003"/>
    <n v="24849"/>
    <m/>
    <d v="1899-12-30T00:00:00"/>
    <s v=""/>
    <n v="0"/>
    <n v="0"/>
    <m/>
    <m/>
    <m/>
    <m/>
    <m/>
    <m/>
    <m/>
    <m/>
    <d v="1899-12-30T00:00:00"/>
    <n v="0"/>
    <n v="0"/>
    <d v="1899-12-30T00:00:00"/>
    <s v=""/>
    <n v="0"/>
    <n v="0"/>
    <n v="0"/>
    <m/>
    <m/>
    <m/>
    <m/>
    <n v="11"/>
    <s v="PENDIENTE"/>
    <s v="OK"/>
  </r>
  <r>
    <n v="305"/>
    <x v="9"/>
    <d v="2025-07-10T00:00:00"/>
    <s v="Juber Monteza"/>
    <x v="0"/>
    <x v="6"/>
    <x v="11"/>
    <s v="P0303001"/>
    <s v="-"/>
    <s v="-"/>
    <s v="-"/>
    <s v="ZED Matarani - servicio (res. peligrosos) - Flsmidth (Matarani)"/>
    <s v="FOTON BKL-739"/>
    <x v="1"/>
    <x v="0"/>
    <s v="Costos de ventas"/>
    <s v="Operativo"/>
    <s v="Sachaca"/>
    <s v="Arequipa"/>
    <s v="01F0011792420454058187"/>
    <s v="Factura"/>
    <d v="2025-07-10T00:00:00"/>
    <d v="2025-07-10T00:00:00"/>
    <s v="F001"/>
    <n v="17924"/>
    <n v="20454058187"/>
    <s v="ZONA ESPECIAL DE DESARROLLO ZED MATARANI"/>
    <s v="PEN"/>
    <m/>
    <n v="22"/>
    <n v="0"/>
    <n v="22"/>
    <s v=""/>
    <n v="22"/>
    <m/>
    <s v="SI"/>
    <s v="Caja Operativa"/>
    <s v="SI"/>
    <s v="SI"/>
    <d v="2025-07-10T00:00:00"/>
    <s v="C_Ope_003"/>
    <n v="24850"/>
    <m/>
    <d v="1899-12-30T00:00:00"/>
    <s v=""/>
    <n v="0"/>
    <n v="0"/>
    <m/>
    <m/>
    <m/>
    <m/>
    <m/>
    <m/>
    <m/>
    <m/>
    <d v="1899-12-30T00:00:00"/>
    <n v="0"/>
    <n v="0"/>
    <d v="1899-12-30T00:00:00"/>
    <s v=""/>
    <n v="0"/>
    <n v="0"/>
    <n v="0"/>
    <m/>
    <m/>
    <m/>
    <m/>
    <n v="22"/>
    <s v="PENDIENTE"/>
    <s v="OK"/>
  </r>
  <r>
    <n v="306"/>
    <x v="19"/>
    <d v="2025-07-17T00:00:00"/>
    <s v="Juber Monteza"/>
    <x v="0"/>
    <x v="6"/>
    <x v="10"/>
    <s v="P0303002"/>
    <s v="-"/>
    <s v="-"/>
    <s v="-"/>
    <s v="Uchumayo - servicio (res. generales) - Alsur"/>
    <s v="FOTON BKL-739"/>
    <x v="1"/>
    <x v="0"/>
    <s v="Costos de ventas"/>
    <s v="Operativo"/>
    <s v="Sachaca"/>
    <s v="Arequipa"/>
    <s v="01F211240147820517252558"/>
    <s v="Factura"/>
    <d v="2025-07-17T00:00:00"/>
    <d v="2025-07-17T00:00:00"/>
    <s v="F211"/>
    <n v="2401478"/>
    <n v="20517252558"/>
    <s v="COVISUR S.A."/>
    <s v="PEN"/>
    <n v="0.18"/>
    <n v="6.78"/>
    <n v="1.2203999999999999"/>
    <n v="8"/>
    <s v=""/>
    <n v="8"/>
    <m/>
    <s v="SI"/>
    <s v="Caja Operativa"/>
    <s v="SI"/>
    <s v="SI"/>
    <d v="2025-07-17T00:00:00"/>
    <s v="C_Ope_003"/>
    <n v="24913"/>
    <m/>
    <d v="1899-12-30T00:00:00"/>
    <s v=""/>
    <n v="0"/>
    <n v="0"/>
    <m/>
    <m/>
    <m/>
    <m/>
    <m/>
    <m/>
    <m/>
    <m/>
    <d v="1899-12-30T00:00:00"/>
    <n v="0"/>
    <n v="0"/>
    <d v="1899-12-30T00:00:00"/>
    <s v=""/>
    <n v="0"/>
    <n v="0"/>
    <n v="0"/>
    <m/>
    <m/>
    <m/>
    <m/>
    <n v="8"/>
    <s v="PENDIENTE"/>
    <s v="OK"/>
  </r>
  <r>
    <n v="307"/>
    <x v="22"/>
    <d v="2025-07-21T00:00:00"/>
    <s v="Juber Monteza"/>
    <x v="0"/>
    <x v="6"/>
    <x v="11"/>
    <s v="P0303001"/>
    <s v="-"/>
    <s v="-"/>
    <s v="-"/>
    <s v="El EdÃ©n - servicio (RSMNM) - Flsmidth (La Joya)"/>
    <s v="FOTON VDJ-872"/>
    <x v="1"/>
    <x v="0"/>
    <s v="Costos de ventas"/>
    <s v="Operativo"/>
    <s v="Sachaca"/>
    <s v="Arequipa"/>
    <s v="01FE021705020259858934"/>
    <s v="Factura"/>
    <d v="2025-07-21T00:00:00"/>
    <d v="2025-07-21T00:00:00"/>
    <s v="FE02"/>
    <n v="17050"/>
    <n v="20259858934"/>
    <s v="COMERCIALIZACION Y SERVICIOS EL EDEN S.A.C."/>
    <s v="PEN"/>
    <n v="0.18"/>
    <n v="16.95"/>
    <n v="3.0509999999999997"/>
    <n v="20"/>
    <s v=""/>
    <n v="20"/>
    <m/>
    <s v="SI"/>
    <s v="Caja Operativa"/>
    <s v="SI"/>
    <s v="SI"/>
    <d v="2025-07-21T00:00:00"/>
    <s v="C_Ope_003"/>
    <n v="24962"/>
    <m/>
    <d v="1899-12-30T00:00:00"/>
    <s v=""/>
    <n v="0"/>
    <n v="0"/>
    <m/>
    <m/>
    <m/>
    <m/>
    <m/>
    <m/>
    <m/>
    <m/>
    <d v="1899-12-30T00:00:00"/>
    <n v="0"/>
    <n v="0"/>
    <d v="1899-12-30T00:00:00"/>
    <s v=""/>
    <n v="0"/>
    <n v="0"/>
    <n v="0"/>
    <m/>
    <m/>
    <m/>
    <m/>
    <n v="20"/>
    <s v="PENDIENTE"/>
    <s v="OK"/>
  </r>
  <r>
    <n v="308"/>
    <x v="23"/>
    <d v="2025-07-22T00:00:00"/>
    <s v="Juber Monteza"/>
    <x v="0"/>
    <x v="6"/>
    <x v="11"/>
    <s v="P0303001"/>
    <s v="-"/>
    <s v="-"/>
    <s v="-"/>
    <s v="El Eden KM 48 - servicio (RS Peligrosos) -FLSMITH La Joya"/>
    <s v="FOTON BKL-739"/>
    <x v="1"/>
    <x v="0"/>
    <s v="Costos de ventas"/>
    <s v="Operativo"/>
    <s v="Sachaca"/>
    <s v="Arequipa"/>
    <s v="01FE021707620259858934"/>
    <s v="Factura"/>
    <d v="2025-07-22T00:00:00"/>
    <d v="2025-07-22T00:00:00"/>
    <s v="FE02"/>
    <n v="17076"/>
    <n v="20259858934"/>
    <s v="COMERCIALIZACION Y SERVICIOS EL EDEN S.A.C."/>
    <s v="PEN"/>
    <n v="0.18"/>
    <n v="8.4749999999999996"/>
    <n v="1.5254999999999999"/>
    <n v="10"/>
    <s v=""/>
    <n v="10"/>
    <m/>
    <s v="SI"/>
    <s v="Caja Operativa"/>
    <s v="SI"/>
    <s v="SI"/>
    <d v="2025-07-22T00:00:00"/>
    <s v="C_Ope_003"/>
    <n v="25002"/>
    <m/>
    <d v="1899-12-30T00:00:00"/>
    <s v=""/>
    <n v="0"/>
    <n v="0"/>
    <m/>
    <m/>
    <m/>
    <m/>
    <m/>
    <m/>
    <m/>
    <m/>
    <d v="1899-12-30T00:00:00"/>
    <n v="0"/>
    <n v="0"/>
    <d v="1899-12-30T00:00:00"/>
    <s v=""/>
    <n v="0"/>
    <n v="0"/>
    <n v="0"/>
    <m/>
    <m/>
    <m/>
    <m/>
    <n v="10"/>
    <s v="PENDIENTE"/>
    <s v="OK"/>
  </r>
  <r>
    <n v="309"/>
    <x v="24"/>
    <d v="2025-07-24T00:00:00"/>
    <s v="Juber Monteza"/>
    <x v="0"/>
    <x v="6"/>
    <x v="11"/>
    <s v="P0303001"/>
    <s v="-"/>
    <s v="-"/>
    <s v="-"/>
    <s v="El Eden KM 48 - servicio (RS Peligrosos) -FLSMITH La Joya"/>
    <s v="FOTON BKL-739"/>
    <x v="1"/>
    <x v="0"/>
    <s v="Costos de ventas"/>
    <s v="Operativo"/>
    <s v="Sachaca"/>
    <s v="Arequipa"/>
    <s v="01FE021709020259858934"/>
    <s v="Factura"/>
    <d v="2025-07-24T00:00:00"/>
    <d v="2025-07-24T00:00:00"/>
    <s v="FE02"/>
    <n v="17090"/>
    <n v="20259858934"/>
    <s v="COMERCIALIZACION Y SERVICIOS EL EDEN S.A.C."/>
    <s v="PEN"/>
    <n v="0.18"/>
    <n v="8.4749999999999996"/>
    <n v="1.5254999999999999"/>
    <n v="10"/>
    <s v=""/>
    <n v="10"/>
    <m/>
    <s v="SI"/>
    <s v="Caja Operativa"/>
    <s v="SI"/>
    <s v="SI"/>
    <d v="2025-07-24T00:00:00"/>
    <s v="C_Ope_003"/>
    <n v="25009"/>
    <m/>
    <d v="1899-12-30T00:00:00"/>
    <s v=""/>
    <n v="0"/>
    <n v="0"/>
    <m/>
    <m/>
    <m/>
    <m/>
    <m/>
    <m/>
    <m/>
    <m/>
    <d v="1899-12-30T00:00:00"/>
    <n v="0"/>
    <n v="0"/>
    <d v="1899-12-30T00:00:00"/>
    <s v=""/>
    <n v="0"/>
    <n v="0"/>
    <n v="0"/>
    <m/>
    <m/>
    <m/>
    <m/>
    <n v="10"/>
    <s v="PENDIENTE"/>
    <s v="OK"/>
  </r>
  <r>
    <n v="310"/>
    <x v="24"/>
    <d v="2025-07-24T00:00:00"/>
    <s v="Karol Pari "/>
    <x v="1"/>
    <x v="3"/>
    <x v="7"/>
    <s v="P0604001"/>
    <s v="-"/>
    <s v="-"/>
    <s v="-"/>
    <s v="Transporte de personal de la Joya - Alm. Sachaca_x000a_Reunión y capacitación de urgencia con Gerencia "/>
    <m/>
    <x v="0"/>
    <x v="3"/>
    <s v="Gastos operativos"/>
    <s v="Operativo"/>
    <s v="Sachaca"/>
    <s v="Arequipa"/>
    <s v="LIQGH5011111111"/>
    <s v="Liquidacion de Gastos"/>
    <d v="2025-07-25T00:00:00"/>
    <d v="2025-07-25T00:00:00"/>
    <s v="GH"/>
    <n v="50"/>
    <n v="11111111"/>
    <s v="NO ESPECIFICADO"/>
    <s v="PEN"/>
    <m/>
    <n v="128"/>
    <n v="0"/>
    <n v="128"/>
    <s v=""/>
    <n v="128"/>
    <m/>
    <s v="SI"/>
    <s v="Caja Finanzas "/>
    <s v="SI"/>
    <s v="NO"/>
    <s v=""/>
    <s v=""/>
    <s v=""/>
    <m/>
    <s v=""/>
    <s v=""/>
    <s v=""/>
    <n v="0"/>
    <m/>
    <m/>
    <m/>
    <m/>
    <m/>
    <m/>
    <m/>
    <m/>
    <s v=""/>
    <s v=""/>
    <n v="0"/>
    <s v=""/>
    <s v=""/>
    <s v=""/>
    <n v="0"/>
    <n v="0"/>
    <m/>
    <m/>
    <m/>
    <m/>
    <n v="128"/>
    <s v="PENDIENTE"/>
    <s v="OK"/>
  </r>
  <r>
    <n v="311"/>
    <x v="25"/>
    <d v="2025-07-25T00:00:00"/>
    <s v="Jhonny García"/>
    <x v="2"/>
    <x v="10"/>
    <x v="21"/>
    <s v="P0205002"/>
    <s v="RQ.COM.359"/>
    <s v="-"/>
    <s v="-"/>
    <s v="Recolección y transporte de residuos aprovechables (vidrio) para envío a Lima _x000a_Cliente: Santos Chavarria "/>
    <s v="TERCERIZADO"/>
    <x v="2"/>
    <x v="5"/>
    <s v="Gastos operativos"/>
    <s v="Operativo"/>
    <s v="Sachaca"/>
    <s v="Arequipa"/>
    <s v="LIQCOM12410489531963"/>
    <s v="Liquidacion de Gastos"/>
    <d v="2025-07-25T00:00:00"/>
    <d v="2025-07-25T00:00:00"/>
    <s v="COM"/>
    <n v="124"/>
    <n v="10489531963"/>
    <s v="APAZA MENDOZA GIAN FRANCO"/>
    <s v="PEN"/>
    <m/>
    <n v="1200"/>
    <n v="0"/>
    <n v="1200"/>
    <s v=""/>
    <n v="1200"/>
    <m/>
    <s v="SI"/>
    <s v="Caja Finanzas "/>
    <s v="SI"/>
    <s v="NO"/>
    <d v="2025-07-25T00:00:00"/>
    <s v="C-Finanzas"/>
    <s v="CFI.D25-07-0612"/>
    <m/>
    <d v="1899-12-30T00:00:00"/>
    <s v=""/>
    <n v="0"/>
    <n v="0"/>
    <m/>
    <m/>
    <m/>
    <m/>
    <m/>
    <m/>
    <m/>
    <m/>
    <d v="1899-12-30T00:00:00"/>
    <n v="0"/>
    <n v="0"/>
    <d v="1899-12-30T00:00:00"/>
    <s v=""/>
    <n v="0"/>
    <n v="0"/>
    <n v="0"/>
    <m/>
    <m/>
    <m/>
    <m/>
    <n v="1200"/>
    <s v="PENDIENTE"/>
    <s v="OK"/>
  </r>
  <r>
    <n v="312"/>
    <x v="11"/>
    <d v="2025-07-11T00:00:00"/>
    <s v="Nelson Quispe"/>
    <x v="0"/>
    <x v="0"/>
    <x v="26"/>
    <s v="P0302001"/>
    <s v="-"/>
    <s v="-"/>
    <s v="-"/>
    <s v="Mantenimiento Correctivo: Soldadura de la caja de herramientas"/>
    <s v="FOTON VBB-840"/>
    <x v="0"/>
    <x v="0"/>
    <s v="Costos de ventas"/>
    <s v="Operativo"/>
    <s v="Santa Anita"/>
    <s v="Lima"/>
    <s v="0318510704693015"/>
    <s v="Boleta de Venta"/>
    <d v="2025-07-11T00:00:00"/>
    <d v="2025-07-11T00:00:00"/>
    <n v="1"/>
    <n v="85"/>
    <n v="10704693015"/>
    <s v="RODRIGUEZ PUTAPAÑA JUAN LUIS"/>
    <s v="PEN"/>
    <m/>
    <n v="70"/>
    <n v="0"/>
    <n v="70"/>
    <s v=""/>
    <n v="70"/>
    <m/>
    <s v="SI"/>
    <s v="Caja Operativa"/>
    <s v="SI"/>
    <s v="SI"/>
    <d v="2025-07-11T00:00:00"/>
    <s v="C_Ope_008"/>
    <n v="24871"/>
    <m/>
    <d v="1899-12-30T00:00:00"/>
    <s v=""/>
    <n v="0"/>
    <n v="0"/>
    <m/>
    <m/>
    <m/>
    <m/>
    <m/>
    <m/>
    <m/>
    <m/>
    <d v="1899-12-30T00:00:00"/>
    <n v="0"/>
    <n v="0"/>
    <d v="1899-12-30T00:00:00"/>
    <s v=""/>
    <n v="0"/>
    <n v="0"/>
    <n v="0"/>
    <m/>
    <m/>
    <m/>
    <m/>
    <n v="70"/>
    <s v="PENDIENTE"/>
    <s v="OK"/>
  </r>
  <r>
    <n v="313"/>
    <x v="23"/>
    <d v="2025-07-22T00:00:00"/>
    <s v="Diego Mamani"/>
    <x v="2"/>
    <x v="11"/>
    <x v="22"/>
    <s v="P0201001"/>
    <s v="-"/>
    <s v="OC 284"/>
    <s v="-"/>
    <s v="RR.SS."/>
    <m/>
    <x v="2"/>
    <x v="6"/>
    <s v="Costos de ventas"/>
    <s v="Operativo"/>
    <s v="Sachaca"/>
    <s v="Arequipa"/>
    <s v="01F0021650120100192064"/>
    <s v="Factura"/>
    <d v="2025-07-22T00:00:00"/>
    <d v="2025-08-21T00:00:00"/>
    <s v="F002"/>
    <n v="16501"/>
    <n v="20100192064"/>
    <s v="MOLY-COP ADESUR S.A"/>
    <s v="USD"/>
    <n v="0.18"/>
    <n v="42.6"/>
    <n v="7.6680000000000001"/>
    <n v="50.27"/>
    <n v="3.5659999999999998"/>
    <n v="179.26"/>
    <n v="0.15"/>
    <s v="SI"/>
    <s v="Transferencia"/>
    <s v="SI"/>
    <s v="SI"/>
    <d v="1899-12-30T00:00:00"/>
    <s v=""/>
    <s v=""/>
    <m/>
    <d v="1899-12-30T00:00:00"/>
    <s v=""/>
    <n v="0"/>
    <n v="0"/>
    <m/>
    <m/>
    <m/>
    <m/>
    <m/>
    <m/>
    <m/>
    <m/>
    <d v="1899-12-30T00:00:00"/>
    <n v="0"/>
    <n v="0"/>
    <d v="2025-08-01T00:00:00"/>
    <s v="Adquiriente"/>
    <n v="277160615"/>
    <n v="27"/>
    <n v="7.57"/>
    <m/>
    <m/>
    <m/>
    <m/>
    <n v="42.7"/>
    <s v="PENDIENTE"/>
    <s v="OK"/>
  </r>
  <r>
    <n v="314"/>
    <x v="19"/>
    <d v="2025-07-17T00:00:00"/>
    <s v="Karol Pari "/>
    <x v="1"/>
    <x v="1"/>
    <x v="33"/>
    <s v="P0601019"/>
    <s v="RQ.GH.215"/>
    <s v="-"/>
    <s v="-"/>
    <s v="Examen Preocupacional - Romario Tinuco Torres"/>
    <m/>
    <x v="0"/>
    <x v="1"/>
    <s v="Costos de ventas"/>
    <s v="Operativo"/>
    <s v="Sachaca"/>
    <s v="Arequipa"/>
    <s v="01F2001620120517035964"/>
    <s v="Factura"/>
    <d v="2025-07-17T00:00:00"/>
    <d v="2025-08-16T00:00:00"/>
    <s v="F200"/>
    <n v="16201"/>
    <n v="20517035964"/>
    <s v="SIGSO CONSULTORES LABORALES S.A.C."/>
    <s v="PEN"/>
    <n v="0.18"/>
    <n v="219"/>
    <n v="39.42"/>
    <n v="258.42"/>
    <s v=""/>
    <n v="258.42"/>
    <m/>
    <s v="SI"/>
    <s v="Transferencia"/>
    <s v="SI"/>
    <s v="SI"/>
    <d v="2025-08-19T00:00:00"/>
    <s v="B-Interbank"/>
    <n v="256897"/>
    <m/>
    <d v="1899-12-30T00:00:00"/>
    <s v=""/>
    <n v="0"/>
    <n v="0"/>
    <m/>
    <m/>
    <m/>
    <m/>
    <m/>
    <m/>
    <m/>
    <m/>
    <d v="1899-12-30T00:00:00"/>
    <n v="0"/>
    <n v="0"/>
    <d v="1899-12-30T00:00:00"/>
    <s v=""/>
    <n v="0"/>
    <n v="0"/>
    <n v="0"/>
    <m/>
    <m/>
    <m/>
    <m/>
    <n v="258.42"/>
    <s v="PENDIENTE"/>
    <s v="OK"/>
  </r>
  <r>
    <n v="315"/>
    <x v="21"/>
    <d v="2025-07-18T00:00:00"/>
    <s v="Diego Mamani"/>
    <x v="2"/>
    <x v="11"/>
    <x v="22"/>
    <s v="P0201001"/>
    <s v="-"/>
    <s v="OC 283"/>
    <s v="-"/>
    <s v="RR.SS."/>
    <m/>
    <x v="2"/>
    <x v="6"/>
    <s v="Costos de ventas"/>
    <s v="Operativo"/>
    <s v="Sachaca"/>
    <s v="Arequipa"/>
    <s v="01F0021648020100192064"/>
    <s v="Factura"/>
    <d v="2025-07-18T00:00:00"/>
    <d v="2025-08-17T00:00:00"/>
    <s v="F002"/>
    <n v="16480"/>
    <n v="20100192064"/>
    <s v="MOLY-COP ADESUR S.A"/>
    <s v="USD"/>
    <n v="0.18"/>
    <n v="22.2"/>
    <n v="3.9959999999999996"/>
    <n v="26.2"/>
    <n v="3.556"/>
    <n v="93.17"/>
    <n v="0.15"/>
    <s v="SI"/>
    <s v="Transferencia"/>
    <s v="SI"/>
    <s v="SI"/>
    <d v="2025-08-13T00:00:00"/>
    <s v="B-BCP - Dolares"/>
    <n v="1401621"/>
    <m/>
    <d v="1899-12-30T00:00:00"/>
    <s v=""/>
    <n v="0"/>
    <n v="0"/>
    <m/>
    <m/>
    <m/>
    <m/>
    <m/>
    <m/>
    <m/>
    <m/>
    <d v="1899-12-30T00:00:00"/>
    <n v="0"/>
    <n v="0"/>
    <d v="2025-08-01T00:00:00"/>
    <s v="Adquiriente"/>
    <n v="277160613"/>
    <n v="14"/>
    <n v="3.94"/>
    <m/>
    <m/>
    <m/>
    <m/>
    <n v="22.26"/>
    <s v="PENDIENTE"/>
    <s v="OK"/>
  </r>
  <r>
    <n v="316"/>
    <x v="23"/>
    <d v="2025-07-22T00:00:00"/>
    <s v="Diego Mamani"/>
    <x v="2"/>
    <x v="11"/>
    <x v="22"/>
    <s v="P0201001"/>
    <s v="-"/>
    <s v="OC 282"/>
    <s v="-"/>
    <s v="RR.SS."/>
    <m/>
    <x v="2"/>
    <x v="6"/>
    <s v="Costos de ventas"/>
    <s v="Operativo"/>
    <s v="Sachaca"/>
    <s v="Arequipa"/>
    <s v="01F0021650020100192064"/>
    <s v="Factura"/>
    <d v="2025-07-22T00:00:00"/>
    <d v="2025-08-21T00:00:00"/>
    <s v="F002"/>
    <n v="16500"/>
    <n v="20100192064"/>
    <s v="MOLY-COP ADESUR S.A"/>
    <s v="USD"/>
    <n v="0.18"/>
    <n v="90.6"/>
    <n v="16.308"/>
    <n v="106.91"/>
    <n v="3.5659999999999998"/>
    <n v="381.24"/>
    <n v="0.15"/>
    <s v="SI"/>
    <s v="Transferencia"/>
    <s v="SI"/>
    <s v="SI"/>
    <d v="1899-12-30T00:00:00"/>
    <s v=""/>
    <s v=""/>
    <m/>
    <d v="1899-12-30T00:00:00"/>
    <s v=""/>
    <n v="0"/>
    <n v="0"/>
    <m/>
    <m/>
    <m/>
    <m/>
    <m/>
    <m/>
    <m/>
    <m/>
    <d v="1899-12-30T00:00:00"/>
    <n v="0"/>
    <n v="0"/>
    <d v="2025-08-01T00:00:00"/>
    <s v="Adquiriente"/>
    <n v="277160611"/>
    <n v="57"/>
    <n v="15.98"/>
    <m/>
    <m/>
    <m/>
    <m/>
    <n v="90.93"/>
    <s v="PENDIENTE"/>
    <s v="OK"/>
  </r>
  <r>
    <n v="317"/>
    <x v="21"/>
    <d v="2025-07-18T00:00:00"/>
    <s v="Karol Pari "/>
    <x v="1"/>
    <x v="1"/>
    <x v="33"/>
    <s v="P0601019"/>
    <s v="RQ.GH.216"/>
    <s v="-"/>
    <s v="-"/>
    <s v="Examen Preocupacional - Miguel Abarca Apfata_x000a_Examen Preocupacional - Juan Benji Tagle Lazarte "/>
    <m/>
    <x v="0"/>
    <x v="1"/>
    <s v="Costos de ventas"/>
    <s v="Operativo"/>
    <s v="Sachaca"/>
    <s v="Arequipa"/>
    <s v="01F2001620920517035964"/>
    <s v="Factura"/>
    <d v="2025-07-18T00:00:00"/>
    <d v="2025-08-17T00:00:00"/>
    <s v="F200"/>
    <n v="16209"/>
    <n v="20517035964"/>
    <s v="SIGSO CONSULTORES LABORALES S.A.C."/>
    <s v="PEN"/>
    <n v="0.18"/>
    <n v="438"/>
    <n v="78.84"/>
    <n v="516.84"/>
    <s v=""/>
    <n v="516.84"/>
    <m/>
    <s v="SI"/>
    <s v="Transferencia"/>
    <s v="SI"/>
    <s v="SI"/>
    <d v="2025-08-19T00:00:00"/>
    <s v="B-Interbank"/>
    <n v="256897"/>
    <m/>
    <d v="1899-12-30T00:00:00"/>
    <s v=""/>
    <n v="0"/>
    <n v="0"/>
    <m/>
    <m/>
    <m/>
    <m/>
    <m/>
    <m/>
    <m/>
    <m/>
    <d v="1899-12-30T00:00:00"/>
    <n v="0"/>
    <n v="0"/>
    <d v="1899-12-30T00:00:00"/>
    <s v=""/>
    <n v="0"/>
    <n v="0"/>
    <n v="0"/>
    <m/>
    <m/>
    <m/>
    <m/>
    <n v="516.84"/>
    <s v="PENDIENTE"/>
    <s v="OK"/>
  </r>
  <r>
    <n v="318"/>
    <x v="19"/>
    <d v="2025-07-17T00:00:00"/>
    <s v="Diego Mamani"/>
    <x v="2"/>
    <x v="11"/>
    <x v="22"/>
    <s v="P0201001"/>
    <s v="-"/>
    <s v="OC 281"/>
    <s v="-"/>
    <s v="RR.SS."/>
    <m/>
    <x v="2"/>
    <x v="6"/>
    <s v="Costos de ventas"/>
    <s v="Operativo"/>
    <s v="Sachaca"/>
    <s v="Arequipa"/>
    <s v="01F0021647620100192064"/>
    <s v="Factura"/>
    <d v="2025-07-17T00:00:00"/>
    <d v="2025-08-16T00:00:00"/>
    <s v="F002"/>
    <n v="16476"/>
    <n v="20100192064"/>
    <s v="MOLY-COP ADESUR S.A"/>
    <s v="USD"/>
    <n v="0.18"/>
    <n v="60.6"/>
    <n v="10.907999999999999"/>
    <n v="71.510000000000005"/>
    <n v="3.56"/>
    <n v="254.58"/>
    <n v="0.15"/>
    <s v="SI"/>
    <s v="Transferencia"/>
    <s v="SI"/>
    <s v="SI"/>
    <d v="2025-08-13T00:00:00"/>
    <s v="B-BCP - Dolares"/>
    <n v="1401621"/>
    <m/>
    <d v="1899-12-30T00:00:00"/>
    <s v=""/>
    <n v="0"/>
    <n v="0"/>
    <m/>
    <m/>
    <m/>
    <m/>
    <m/>
    <m/>
    <m/>
    <m/>
    <d v="1899-12-30T00:00:00"/>
    <n v="0"/>
    <n v="0"/>
    <d v="2025-08-01T00:00:00"/>
    <s v="Adquiriente"/>
    <n v="277160609"/>
    <n v="38"/>
    <n v="10.67"/>
    <m/>
    <m/>
    <m/>
    <m/>
    <n v="60.84"/>
    <s v="PENDIENTE"/>
    <s v="OK"/>
  </r>
  <r>
    <n v="319"/>
    <x v="20"/>
    <d v="2025-07-19T00:00:00"/>
    <s v="Karol Pari "/>
    <x v="1"/>
    <x v="1"/>
    <x v="33"/>
    <s v="P0601019"/>
    <s v="RQ.GH.217"/>
    <s v="-"/>
    <s v="-"/>
    <s v="Examen Preocupacional - Oscar Pacheco Canales "/>
    <m/>
    <x v="0"/>
    <x v="1"/>
    <s v="Costos de ventas"/>
    <s v="Operativo"/>
    <s v="Sachaca"/>
    <s v="Arequipa"/>
    <s v="01F1001143420517035964"/>
    <s v="Factura"/>
    <d v="2025-07-19T00:00:00"/>
    <d v="2025-08-18T00:00:00"/>
    <s v="F100"/>
    <n v="11434"/>
    <n v="20517035964"/>
    <s v="SIGSO CONSULTORES LABORALES S.A.C."/>
    <s v="PEN"/>
    <n v="0.18"/>
    <n v="219"/>
    <n v="39.42"/>
    <n v="258.42"/>
    <s v=""/>
    <n v="258.42"/>
    <m/>
    <s v="SI"/>
    <s v="Transferencia"/>
    <s v="SI"/>
    <s v="SI"/>
    <d v="2025-08-19T00:00:00"/>
    <s v="B-Interbank"/>
    <n v="256897"/>
    <m/>
    <d v="1899-12-30T00:00:00"/>
    <s v=""/>
    <n v="0"/>
    <n v="0"/>
    <m/>
    <m/>
    <m/>
    <m/>
    <m/>
    <m/>
    <m/>
    <m/>
    <d v="1899-12-30T00:00:00"/>
    <n v="0"/>
    <n v="0"/>
    <d v="1899-12-30T00:00:00"/>
    <s v=""/>
    <n v="0"/>
    <n v="0"/>
    <n v="0"/>
    <m/>
    <m/>
    <m/>
    <m/>
    <n v="258.42"/>
    <s v="PENDIENTE"/>
    <s v="OK"/>
  </r>
  <r>
    <n v="320"/>
    <x v="23"/>
    <d v="2025-07-22T00:00:00"/>
    <s v="Nelson Quispe"/>
    <x v="2"/>
    <x v="21"/>
    <x v="52"/>
    <s v="P0210001"/>
    <s v="-"/>
    <s v="-"/>
    <s v="-"/>
    <s v="Pesaje de residuos peligrosos_x000a_Cliente: Cosapi (Tía Maria}"/>
    <m/>
    <x v="2"/>
    <x v="5"/>
    <s v="Gastos operativos"/>
    <s v="Operativo"/>
    <s v="La Joya"/>
    <s v="Arequipa"/>
    <s v="01FE021706720259858934"/>
    <s v="Factura"/>
    <d v="2025-07-22T00:00:00"/>
    <d v="2025-07-22T00:00:00"/>
    <s v="FE02"/>
    <n v="17067"/>
    <n v="20259858934"/>
    <s v="COMERCIALIZACION Y SERVICIOS EL EDEN S.A.C."/>
    <s v="PEN"/>
    <n v="0.18"/>
    <n v="16.95"/>
    <n v="3.0509999999999997"/>
    <n v="20"/>
    <s v=""/>
    <n v="20"/>
    <m/>
    <s v="SI"/>
    <s v="Caja Arequipa "/>
    <s v="SI"/>
    <s v="SI"/>
    <d v="2025-08-12T00:00:00"/>
    <s v="C-Tesoreria"/>
    <s v="001-12570"/>
    <m/>
    <d v="1899-12-30T00:00:00"/>
    <s v=""/>
    <n v="0"/>
    <n v="0"/>
    <m/>
    <m/>
    <m/>
    <m/>
    <m/>
    <m/>
    <m/>
    <m/>
    <d v="1899-12-30T00:00:00"/>
    <n v="0"/>
    <n v="0"/>
    <d v="1899-12-30T00:00:00"/>
    <s v=""/>
    <n v="0"/>
    <n v="0"/>
    <n v="0"/>
    <m/>
    <m/>
    <m/>
    <m/>
    <n v="20"/>
    <s v="PENDIENTE"/>
    <s v="OK"/>
  </r>
  <r>
    <n v="321"/>
    <x v="23"/>
    <d v="2025-07-22T00:00:00"/>
    <s v="Nelson Quispe"/>
    <x v="2"/>
    <x v="21"/>
    <x v="52"/>
    <s v="P0210001"/>
    <s v="-"/>
    <s v="-"/>
    <s v="-"/>
    <s v="Pesaje de RSMNM_x000a_Cliente: Cosapi (Tía Maria}"/>
    <m/>
    <x v="2"/>
    <x v="5"/>
    <s v="Gastos operativos"/>
    <s v="Operativo"/>
    <s v="La Joya"/>
    <s v="Arequipa"/>
    <s v="01FE021706620259858934"/>
    <s v="Factura"/>
    <d v="2025-07-22T00:00:00"/>
    <d v="2025-07-22T00:00:00"/>
    <s v="FE02"/>
    <n v="17066"/>
    <n v="20259858934"/>
    <s v="COMERCIALIZACION Y SERVICIOS EL EDEN S.A.C."/>
    <s v="PEN"/>
    <n v="0.18"/>
    <n v="16.95"/>
    <n v="3.0509999999999997"/>
    <n v="20"/>
    <s v=""/>
    <n v="20"/>
    <m/>
    <s v="SI"/>
    <s v="Caja Arequipa "/>
    <s v="SI"/>
    <s v="SI"/>
    <d v="1899-12-30T00:00:00"/>
    <s v=""/>
    <s v=""/>
    <m/>
    <d v="1899-12-30T00:00:00"/>
    <s v=""/>
    <n v="0"/>
    <n v="0"/>
    <m/>
    <m/>
    <m/>
    <m/>
    <m/>
    <m/>
    <m/>
    <m/>
    <d v="1899-12-30T00:00:00"/>
    <n v="0"/>
    <n v="0"/>
    <d v="1899-12-30T00:00:00"/>
    <s v=""/>
    <n v="0"/>
    <n v="0"/>
    <n v="0"/>
    <m/>
    <m/>
    <m/>
    <m/>
    <n v="20"/>
    <s v="PENDIENTE"/>
    <s v="OK"/>
  </r>
  <r>
    <n v="322"/>
    <x v="24"/>
    <d v="2025-07-24T00:00:00"/>
    <s v="karol Yepez"/>
    <x v="3"/>
    <x v="7"/>
    <x v="53"/>
    <s v="P1002005"/>
    <s v="RQ.SIG.031"/>
    <s v="-"/>
    <s v="AC.SIG.013"/>
    <s v="Servicio de actualización de la matriz de requisitos legales (Seguimiento y boletin informativo)"/>
    <m/>
    <x v="0"/>
    <x v="3"/>
    <s v="Gastos operativos"/>
    <s v="Operativo"/>
    <s v="Sachaca"/>
    <s v="Arequipa"/>
    <s v="01E00148520498380931"/>
    <s v="Factura"/>
    <d v="2025-07-24T00:00:00"/>
    <d v="2025-07-28T00:00:00"/>
    <s v="E001"/>
    <n v="485"/>
    <n v="20498380931"/>
    <s v="E QUELLE E.I.R.L."/>
    <s v="PEN"/>
    <n v="0.18"/>
    <n v="300"/>
    <n v="54"/>
    <n v="354"/>
    <s v=""/>
    <n v="354"/>
    <m/>
    <s v="SI"/>
    <s v="Transferencia"/>
    <s v="SI"/>
    <s v="SI"/>
    <d v="2025-07-30T00:00:00"/>
    <s v="B-BCP - Soles"/>
    <n v="5935656"/>
    <m/>
    <d v="1899-12-30T00:00:00"/>
    <s v=""/>
    <n v="0"/>
    <n v="0"/>
    <m/>
    <m/>
    <m/>
    <m/>
    <m/>
    <m/>
    <m/>
    <m/>
    <d v="1899-12-30T00:00:00"/>
    <n v="0"/>
    <n v="0"/>
    <d v="1899-12-30T00:00:00"/>
    <s v=""/>
    <n v="0"/>
    <n v="0"/>
    <n v="0"/>
    <m/>
    <m/>
    <m/>
    <m/>
    <n v="354"/>
    <s v="PENDIENTE"/>
    <s v="OK"/>
  </r>
  <r>
    <n v="323"/>
    <x v="26"/>
    <d v="2025-06-29T00:00:00"/>
    <s v="Karol Pari "/>
    <x v="1"/>
    <x v="1"/>
    <x v="54"/>
    <s v="P0601022"/>
    <s v="RQ.GH.218"/>
    <s v="-"/>
    <s v="-"/>
    <s v="Servicio de actualización de la matriz de requisitos legales (Seguimiento y boletin informativo) - Aprob. Gerencia"/>
    <m/>
    <x v="0"/>
    <x v="1"/>
    <s v="Costos de ventas"/>
    <s v="Operativo"/>
    <s v="Sachaca"/>
    <s v="Arequipa"/>
    <s v="01F001153420610760008"/>
    <s v="Factura"/>
    <d v="2025-06-29T00:00:00"/>
    <d v="2025-06-29T00:00:00"/>
    <s v="F001"/>
    <n v="1534"/>
    <n v="20610760008"/>
    <s v="VEMINS SERVICIOS GASTRONOMICOS E.I.R.L."/>
    <s v="PEN"/>
    <n v="0.1"/>
    <n v="45.45"/>
    <n v="4.5450000000000008"/>
    <n v="50"/>
    <s v=""/>
    <n v="50"/>
    <m/>
    <s v="SI"/>
    <s v="Caja Arequipa "/>
    <s v="SI"/>
    <s v="NO"/>
    <d v="2025-08-04T00:00:00"/>
    <s v="C-Tesoreria"/>
    <s v="001-12560"/>
    <m/>
    <d v="1899-12-30T00:00:00"/>
    <s v=""/>
    <n v="0"/>
    <n v="0"/>
    <m/>
    <m/>
    <m/>
    <m/>
    <m/>
    <m/>
    <m/>
    <m/>
    <d v="1899-12-30T00:00:00"/>
    <n v="0"/>
    <n v="0"/>
    <d v="1899-12-30T00:00:00"/>
    <s v=""/>
    <n v="0"/>
    <n v="0"/>
    <n v="0"/>
    <m/>
    <m/>
    <m/>
    <m/>
    <n v="50"/>
    <s v="PENDIENTE"/>
    <s v="OK"/>
  </r>
  <r>
    <n v="324"/>
    <x v="24"/>
    <d v="2025-07-24T00:00:00"/>
    <s v="Diego Mamani"/>
    <x v="2"/>
    <x v="11"/>
    <x v="22"/>
    <s v="P0201001"/>
    <s v="-"/>
    <s v="OC 243"/>
    <s v="-"/>
    <s v="RR.SS."/>
    <m/>
    <x v="2"/>
    <x v="6"/>
    <s v="Costos de ventas"/>
    <s v="Operativo"/>
    <s v="Sachaca"/>
    <s v="Arequipa"/>
    <s v="01F102695120419158462"/>
    <s v="Factura"/>
    <d v="2025-07-24T00:00:00"/>
    <d v="2025-07-24T00:00:00"/>
    <s v="F102"/>
    <n v="6951"/>
    <n v="20419158462"/>
    <s v="GRANJA RINCONADA DEL SUR S.A."/>
    <s v="PEN"/>
    <n v="0.18"/>
    <n v="2241.5250000000001"/>
    <n v="403.47449999999998"/>
    <n v="2645"/>
    <s v=""/>
    <n v="2645"/>
    <n v="0.15"/>
    <s v="SI"/>
    <s v="Transferencia"/>
    <s v="SI"/>
    <s v="SI"/>
    <d v="2025-07-25T00:00:00"/>
    <s v="B-BCP - Soles"/>
    <n v="4654315"/>
    <m/>
    <d v="1899-12-30T00:00:00"/>
    <s v=""/>
    <n v="0"/>
    <n v="0"/>
    <m/>
    <m/>
    <m/>
    <m/>
    <m/>
    <m/>
    <m/>
    <m/>
    <d v="1899-12-30T00:00:00"/>
    <n v="0"/>
    <n v="0"/>
    <d v="2025-07-25T00:00:00"/>
    <s v="Adquiriente"/>
    <n v="276642073"/>
    <n v="397"/>
    <n v="397"/>
    <m/>
    <m/>
    <m/>
    <m/>
    <n v="2248"/>
    <s v="PENDIENTE"/>
    <s v="OK"/>
  </r>
  <r>
    <n v="325"/>
    <x v="24"/>
    <d v="2025-07-24T00:00:00"/>
    <s v="Diego Mamani"/>
    <x v="2"/>
    <x v="11"/>
    <x v="22"/>
    <s v="P0201001"/>
    <s v="-"/>
    <s v="OC 143"/>
    <s v="-"/>
    <s v="RR.SS."/>
    <m/>
    <x v="2"/>
    <x v="6"/>
    <s v="Costos de ventas"/>
    <s v="Operativo"/>
    <s v="Sachaca"/>
    <s v="Arequipa"/>
    <s v="01F102695020419158462"/>
    <s v="Factura"/>
    <d v="2025-07-24T00:00:00"/>
    <d v="2025-07-24T00:00:00"/>
    <s v="F102"/>
    <n v="6950"/>
    <n v="20419158462"/>
    <s v="GRANJA RINCONADA DEL SUR S.A."/>
    <s v="PEN"/>
    <n v="0.18"/>
    <n v="692.37"/>
    <n v="124.6266"/>
    <n v="817"/>
    <s v=""/>
    <n v="817"/>
    <n v="0.15"/>
    <s v="SI"/>
    <s v="Transferencia"/>
    <s v="SI"/>
    <s v="SI"/>
    <d v="2025-07-25T00:00:00"/>
    <s v="B-BCP - Soles"/>
    <n v="4654315"/>
    <m/>
    <d v="1899-12-30T00:00:00"/>
    <s v=""/>
    <n v="0"/>
    <n v="0"/>
    <m/>
    <m/>
    <m/>
    <m/>
    <m/>
    <m/>
    <m/>
    <m/>
    <d v="1899-12-30T00:00:00"/>
    <n v="0"/>
    <n v="0"/>
    <d v="2025-07-25T00:00:00"/>
    <s v="Adquiriente"/>
    <n v="276642074"/>
    <n v="123"/>
    <n v="123"/>
    <m/>
    <m/>
    <m/>
    <m/>
    <n v="694"/>
    <s v="PENDIENTE"/>
    <s v="OK"/>
  </r>
  <r>
    <n v="326"/>
    <x v="24"/>
    <d v="2025-07-24T00:00:00"/>
    <s v="Diego Mamani"/>
    <x v="2"/>
    <x v="11"/>
    <x v="22"/>
    <s v="P0201001"/>
    <s v="-"/>
    <s v="OC 1686"/>
    <s v="-"/>
    <s v="RR.SS."/>
    <m/>
    <x v="2"/>
    <x v="6"/>
    <s v="Costos de ventas"/>
    <s v="Operativo"/>
    <s v="Sachaca"/>
    <s v="Arequipa"/>
    <s v="01F003171520454186002"/>
    <s v="Factura"/>
    <d v="2025-07-24T00:00:00"/>
    <d v="2025-07-24T00:00:00"/>
    <s v="F003"/>
    <n v="1715"/>
    <n v="20454186002"/>
    <s v="ALSUR PERU S.A.C."/>
    <s v="PEN"/>
    <n v="0.18"/>
    <n v="147.46"/>
    <n v="26.5428"/>
    <n v="174"/>
    <s v=""/>
    <n v="174"/>
    <n v="0.15"/>
    <s v="SI"/>
    <s v="Transferencia"/>
    <s v="SI"/>
    <s v="SI"/>
    <d v="2025-07-25T00:00:00"/>
    <s v="B-BCP - Soles"/>
    <n v="4654315"/>
    <m/>
    <d v="1899-12-30T00:00:00"/>
    <s v=""/>
    <n v="0"/>
    <n v="0"/>
    <m/>
    <m/>
    <m/>
    <m/>
    <m/>
    <m/>
    <m/>
    <m/>
    <d v="1899-12-30T00:00:00"/>
    <n v="0"/>
    <n v="0"/>
    <d v="2025-07-25T00:00:00"/>
    <s v="Adquiriente"/>
    <n v="276642075"/>
    <n v="26"/>
    <n v="26"/>
    <m/>
    <m/>
    <m/>
    <m/>
    <n v="148"/>
    <s v="PENDIENTE"/>
    <s v="OK"/>
  </r>
  <r>
    <n v="327"/>
    <x v="11"/>
    <d v="2025-07-11T00:00:00"/>
    <s v="Karol Pari "/>
    <x v="1"/>
    <x v="2"/>
    <x v="3"/>
    <s v="P0607001"/>
    <s v="-"/>
    <s v="-"/>
    <s v="-"/>
    <s v="Pasaje de Villa Esperanza - Alm. Sachaca _x000a_Almuerzo _x000a_Atención psicológica,  Angel Flores "/>
    <m/>
    <x v="0"/>
    <x v="3"/>
    <s v="Gastos operativos"/>
    <s v="Operativo"/>
    <s v="Sachaca"/>
    <s v="Arequipa"/>
    <s v="LIQGH4711111111"/>
    <s v="Liquidacion de Gastos"/>
    <d v="2025-07-11T00:00:00"/>
    <d v="2025-07-11T00:00:00"/>
    <s v="GH"/>
    <n v="47"/>
    <n v="11111111"/>
    <s v="NO ESPECIFICADO"/>
    <s v="PEN"/>
    <m/>
    <n v="40"/>
    <n v="0"/>
    <n v="40"/>
    <s v=""/>
    <n v="40"/>
    <m/>
    <s v="SI"/>
    <s v="Caja Finanzas "/>
    <s v="SI"/>
    <s v="NO"/>
    <d v="1899-12-30T00:00:00"/>
    <s v=""/>
    <s v=""/>
    <m/>
    <d v="1899-12-30T00:00:00"/>
    <s v=""/>
    <n v="0"/>
    <n v="0"/>
    <m/>
    <m/>
    <m/>
    <m/>
    <m/>
    <m/>
    <m/>
    <m/>
    <d v="1899-12-30T00:00:00"/>
    <n v="0"/>
    <n v="0"/>
    <d v="1899-12-30T00:00:00"/>
    <s v=""/>
    <n v="0"/>
    <n v="0"/>
    <n v="0"/>
    <m/>
    <m/>
    <m/>
    <m/>
    <n v="40"/>
    <s v="PENDIENTE"/>
    <s v="OK"/>
  </r>
  <r>
    <n v="328"/>
    <x v="24"/>
    <d v="2025-07-24T00:00:00"/>
    <s v="Roy Ramos "/>
    <x v="0"/>
    <x v="3"/>
    <x v="4"/>
    <s v="P0307004"/>
    <s v="-"/>
    <s v="-"/>
    <s v="-"/>
    <s v="Envio de documentos  a Lima (Alquimodul y Santa Anita)"/>
    <m/>
    <x v="1"/>
    <x v="3"/>
    <s v="Gastos operativos"/>
    <s v="Operativo"/>
    <s v="Sachaca"/>
    <s v="Arequipa"/>
    <s v="01F553539120558053691"/>
    <s v="Factura"/>
    <d v="2025-07-24T00:00:00"/>
    <d v="2025-07-24T00:00:00"/>
    <s v="F553"/>
    <n v="5391"/>
    <n v="20558053691"/>
    <s v="GRUPO GARCIA TOLEDO S.A.C."/>
    <s v="PEN"/>
    <n v="0.18"/>
    <n v="41.52"/>
    <n v="7.4736000000000002"/>
    <n v="48.99"/>
    <s v=""/>
    <n v="48.99"/>
    <m/>
    <s v="SI"/>
    <s v="Caja Arequipa "/>
    <s v="SI"/>
    <s v="SI"/>
    <d v="2025-07-30T00:00:00"/>
    <s v="C-Tesoreria"/>
    <s v="001-12537"/>
    <m/>
    <d v="1899-12-30T00:00:00"/>
    <s v=""/>
    <n v="0"/>
    <n v="0"/>
    <m/>
    <m/>
    <m/>
    <m/>
    <m/>
    <m/>
    <m/>
    <m/>
    <d v="1899-12-30T00:00:00"/>
    <n v="0"/>
    <n v="0"/>
    <d v="1899-12-30T00:00:00"/>
    <s v=""/>
    <n v="0"/>
    <n v="0"/>
    <n v="0"/>
    <m/>
    <m/>
    <m/>
    <m/>
    <n v="48.99"/>
    <s v="PENDIENTE"/>
    <s v="OK"/>
  </r>
  <r>
    <n v="329"/>
    <x v="25"/>
    <d v="2025-07-25T00:00:00"/>
    <s v="Roy Ramos "/>
    <x v="0"/>
    <x v="3"/>
    <x v="5"/>
    <s v="P0307003"/>
    <s v="-"/>
    <s v="-"/>
    <s v="-"/>
    <s v="Envios y entregas de documentos _x000a_Alm. Huaranguillo - Olva Courier - Carmen Inmuebles - UTP - Aeropuerto Arequipa_x000a_Empresa Yura - ISSA - DCR - Alm. Huaranguillo"/>
    <m/>
    <x v="1"/>
    <x v="3"/>
    <s v="Gastos operativos"/>
    <s v="Operativo"/>
    <s v="Sachaca"/>
    <s v="Arequipa"/>
    <s v="PLM326473195103"/>
    <s v="Planilla de Movilidad"/>
    <d v="2025-07-24T00:00:00"/>
    <d v="2025-07-24T00:00:00"/>
    <n v="3"/>
    <n v="264"/>
    <n v="73195103"/>
    <s v="RAMOS RIVAS ROY MARCIAL"/>
    <s v="PEN"/>
    <m/>
    <n v="110"/>
    <n v="0"/>
    <n v="110"/>
    <s v=""/>
    <n v="110"/>
    <m/>
    <s v="SI"/>
    <s v="Caja Arequipa "/>
    <m/>
    <m/>
    <d v="2025-07-30T00:00:00"/>
    <s v="C-Tesoreria"/>
    <s v="001-12536"/>
    <m/>
    <d v="1899-12-30T00:00:00"/>
    <s v=""/>
    <n v="0"/>
    <n v="0"/>
    <m/>
    <m/>
    <m/>
    <m/>
    <m/>
    <m/>
    <m/>
    <m/>
    <d v="1899-12-30T00:00:00"/>
    <n v="0"/>
    <n v="0"/>
    <d v="1899-12-30T00:00:00"/>
    <s v=""/>
    <n v="0"/>
    <n v="0"/>
    <n v="0"/>
    <m/>
    <m/>
    <m/>
    <m/>
    <n v="110"/>
    <s v="PENDIENTE"/>
    <s v="OK"/>
  </r>
  <r>
    <n v="330"/>
    <x v="19"/>
    <d v="2025-07-17T00:00:00"/>
    <s v="Valeria Jibaja "/>
    <x v="9"/>
    <x v="3"/>
    <x v="7"/>
    <s v="P0407001"/>
    <s v="-"/>
    <s v="-"/>
    <s v="-"/>
    <s v="Traslado para pago de cuota Compartamos _x000a_Alm. Huaranguillo - Avelino "/>
    <m/>
    <x v="0"/>
    <x v="3"/>
    <s v="Gastos operativos"/>
    <s v="Operativo"/>
    <s v="Sachaca"/>
    <s v="Arequipa"/>
    <s v="PLM326572302392"/>
    <s v="Planilla de Movilidad"/>
    <d v="2025-07-17T00:00:00"/>
    <d v="2025-07-17T00:00:00"/>
    <n v="3"/>
    <n v="265"/>
    <n v="72302392"/>
    <s v="JIBAJA RONDON VALERIA NICOLLE"/>
    <s v="PEN"/>
    <m/>
    <n v="16"/>
    <n v="0"/>
    <n v="16"/>
    <s v=""/>
    <n v="16"/>
    <m/>
    <s v="SI"/>
    <s v="Caja Arequipa "/>
    <m/>
    <m/>
    <d v="2025-07-31T00:00:00"/>
    <s v="C-Tesoreria"/>
    <s v="001-12554"/>
    <m/>
    <d v="1899-12-30T00:00:00"/>
    <s v=""/>
    <n v="0"/>
    <n v="0"/>
    <m/>
    <m/>
    <m/>
    <m/>
    <m/>
    <m/>
    <m/>
    <m/>
    <d v="1899-12-30T00:00:00"/>
    <n v="0"/>
    <n v="0"/>
    <d v="1899-12-30T00:00:00"/>
    <s v=""/>
    <n v="0"/>
    <n v="0"/>
    <n v="0"/>
    <m/>
    <m/>
    <m/>
    <m/>
    <n v="16"/>
    <s v="PENDIENTE"/>
    <s v="OK"/>
  </r>
  <r>
    <n v="331"/>
    <x v="16"/>
    <d v="2025-06-30T00:00:00"/>
    <s v="Alison Rodrguez"/>
    <x v="2"/>
    <x v="11"/>
    <x v="22"/>
    <s v="P0201001"/>
    <s v="-"/>
    <s v="-"/>
    <s v="-"/>
    <s v="RR.SS."/>
    <m/>
    <x v="2"/>
    <x v="6"/>
    <s v="Costos de ventas"/>
    <s v="Operativo"/>
    <s v="Sachaca"/>
    <s v="Arequipa"/>
    <s v="01E00187720605447814"/>
    <s v="Factura"/>
    <d v="2025-06-30T00:00:00"/>
    <d v="2025-07-07T00:00:00"/>
    <s v="E001"/>
    <n v="877"/>
    <n v="20605447814"/>
    <s v="LONCCOS Y CCALAS S.A.C."/>
    <s v="PEN"/>
    <n v="0.18"/>
    <n v="474.58"/>
    <n v="85.424399999999991"/>
    <n v="560"/>
    <s v=""/>
    <n v="560"/>
    <n v="0.15"/>
    <s v="SI"/>
    <s v="Transferencia"/>
    <m/>
    <m/>
    <d v="2025-07-31T00:00:00"/>
    <s v="B-BCP - Soles"/>
    <n v="6986228"/>
    <m/>
    <d v="1899-12-30T00:00:00"/>
    <s v=""/>
    <n v="0"/>
    <n v="0"/>
    <m/>
    <m/>
    <m/>
    <m/>
    <m/>
    <m/>
    <m/>
    <m/>
    <d v="1899-12-30T00:00:00"/>
    <n v="0"/>
    <n v="0"/>
    <d v="2025-08-01T00:00:00"/>
    <s v="Adquiriente"/>
    <n v="277160601"/>
    <n v="84"/>
    <n v="84"/>
    <m/>
    <m/>
    <m/>
    <m/>
    <n v="476"/>
    <s v="PENDIENTE"/>
    <s v="OK"/>
  </r>
  <r>
    <n v="332"/>
    <x v="21"/>
    <d v="2025-07-18T00:00:00"/>
    <s v="Valeria Jibaja "/>
    <x v="2"/>
    <x v="10"/>
    <x v="40"/>
    <s v="P0205001"/>
    <s v="RQ.COM.358"/>
    <s v="-"/>
    <s v="-"/>
    <s v="Recolección y transporte de residuos aprovechables (cajas de cartón) para descarga en La Victoria (nicolas Ayllon)  "/>
    <m/>
    <x v="2"/>
    <x v="5"/>
    <s v="Gastos operativos"/>
    <s v="Operativo"/>
    <s v="Sachaca"/>
    <s v="Arequipa"/>
    <s v="LIQCOM12511111111"/>
    <s v="Liquidacion de Gastos"/>
    <d v="2025-07-30T00:00:00"/>
    <d v="2025-07-30T00:00:00"/>
    <s v="COM"/>
    <n v="125"/>
    <n v="11111111"/>
    <s v="NO ESPECIFICADO"/>
    <s v="PEN"/>
    <m/>
    <n v="700"/>
    <n v="0"/>
    <n v="700"/>
    <s v=""/>
    <n v="700"/>
    <m/>
    <s v="SI"/>
    <s v="Caja Finanzas "/>
    <m/>
    <m/>
    <s v=""/>
    <s v=""/>
    <s v=""/>
    <m/>
    <s v=""/>
    <s v=""/>
    <s v=""/>
    <n v="0"/>
    <m/>
    <m/>
    <m/>
    <m/>
    <m/>
    <m/>
    <m/>
    <m/>
    <s v=""/>
    <s v=""/>
    <n v="0"/>
    <s v=""/>
    <s v=""/>
    <s v=""/>
    <n v="0"/>
    <n v="0"/>
    <m/>
    <m/>
    <m/>
    <m/>
    <n v="700"/>
    <s v="PENDIENTE"/>
    <s v="OK"/>
  </r>
  <r>
    <n v="333"/>
    <x v="25"/>
    <d v="2025-07-25T00:00:00"/>
    <s v="Jorge Queque"/>
    <x v="0"/>
    <x v="10"/>
    <x v="48"/>
    <s v="P0311001"/>
    <s v="RQ.OPE.1318"/>
    <s v="OS 005-000683"/>
    <s v="AC.OPE.929"/>
    <s v="Recolección y transporte de Residuos no aprovechables (RSMNM)   1,860.00 kg_x000a_UCSM - Alm. La Joya"/>
    <m/>
    <x v="1"/>
    <x v="5"/>
    <s v="Gastos operativos"/>
    <s v="Operativo"/>
    <s v="La Joya"/>
    <s v="Arequipa"/>
    <s v="01E0013410410162551"/>
    <s v="Factura"/>
    <d v="2025-07-25T00:00:00"/>
    <d v="2025-07-25T00:00:00"/>
    <s v="E001"/>
    <n v="34"/>
    <n v="10410162551"/>
    <s v="PAUCCARA CONDORI ALFREDO JULIAN"/>
    <s v="PEN"/>
    <n v="0.18"/>
    <n v="381.36"/>
    <n v="68.644800000000004"/>
    <n v="450"/>
    <s v=""/>
    <n v="450"/>
    <n v="0.04"/>
    <s v="SI"/>
    <s v="Transferencia"/>
    <m/>
    <m/>
    <d v="2025-07-31T00:00:00"/>
    <s v="B-BCP - Soles"/>
    <n v="6986228"/>
    <m/>
    <d v="1899-12-30T00:00:00"/>
    <s v=""/>
    <n v="0"/>
    <n v="0"/>
    <m/>
    <m/>
    <m/>
    <m/>
    <m/>
    <m/>
    <m/>
    <m/>
    <d v="1899-12-30T00:00:00"/>
    <n v="0"/>
    <n v="0"/>
    <d v="2025-08-01T00:00:00"/>
    <s v="Adquiriente"/>
    <n v="277160619"/>
    <n v="18"/>
    <n v="18"/>
    <m/>
    <m/>
    <m/>
    <m/>
    <n v="432"/>
    <s v="PENDIENTE"/>
    <s v="OK"/>
  </r>
  <r>
    <n v="334"/>
    <x v="21"/>
    <d v="2025-07-18T00:00:00"/>
    <s v="Jorge Queque"/>
    <x v="2"/>
    <x v="10"/>
    <x v="40"/>
    <s v="P0205001"/>
    <s v="RQ.OPE.1304"/>
    <s v="OS 005-000675"/>
    <s v="AC.OPE.922"/>
    <s v="Recolección y transporte de residuos aprovechables (chatarra metálica - viruta)  Flsmidth S.A.C. (Matarani)  - Almacén Villa Esperanza  2,280.00 Kg"/>
    <m/>
    <x v="2"/>
    <x v="5"/>
    <s v="Gastos operativos"/>
    <s v="Operativo"/>
    <s v="La Joya"/>
    <s v="Arequipa"/>
    <s v="01E0011510736055631"/>
    <s v="Factura"/>
    <d v="2025-07-18T00:00:00"/>
    <d v="2025-07-18T00:00:00"/>
    <s v="E001"/>
    <n v="15"/>
    <n v="10736055631"/>
    <s v="HUAMANI MAMANI HUBER ANTHONY"/>
    <s v="PEN"/>
    <n v="0.18"/>
    <n v="762.72"/>
    <n v="137.28960000000001"/>
    <n v="900.01"/>
    <s v=""/>
    <n v="900.01"/>
    <n v="0.04"/>
    <s v="SI"/>
    <s v="Transferencia"/>
    <m/>
    <m/>
    <d v="2025-07-31T00:00:00"/>
    <s v="B-BCP - Soles"/>
    <n v="6986228"/>
    <m/>
    <d v="1899-12-30T00:00:00"/>
    <s v=""/>
    <n v="0"/>
    <n v="0"/>
    <m/>
    <m/>
    <m/>
    <m/>
    <m/>
    <m/>
    <m/>
    <m/>
    <d v="1899-12-30T00:00:00"/>
    <n v="0"/>
    <n v="0"/>
    <d v="2025-08-01T00:00:00"/>
    <s v="Adquiriente"/>
    <n v="277160624"/>
    <n v="36"/>
    <n v="36"/>
    <m/>
    <m/>
    <m/>
    <m/>
    <n v="864.01"/>
    <s v="PENDIENTE"/>
    <s v="OK"/>
  </r>
  <r>
    <n v="335"/>
    <x v="24"/>
    <d v="2025-07-24T00:00:00"/>
    <s v="Valeria Jibaja "/>
    <x v="2"/>
    <x v="10"/>
    <x v="21"/>
    <s v="P0205002"/>
    <s v="RQ.COM.359"/>
    <s v="OS 005-000682"/>
    <s v="AC.COM.168"/>
    <s v="Recolección, transporte y venta de residuos aprovechables (vidrio en sacas) _x000a_Santos Chavarria vega EIRL  13,770.00 kg "/>
    <m/>
    <x v="2"/>
    <x v="5"/>
    <s v="Gastos operativos"/>
    <s v="Operativo"/>
    <s v="Santa Anita"/>
    <s v="Lima"/>
    <s v="01E00114110489531963"/>
    <s v="Factura"/>
    <d v="2025-07-29T00:00:00"/>
    <d v="2025-07-29T00:00:00"/>
    <s v="E001"/>
    <n v="141"/>
    <n v="10489531963"/>
    <s v="APAZA MENDOZA GIAN FRANCO"/>
    <s v="PEN"/>
    <n v="0.18"/>
    <n v="1016.95"/>
    <n v="183.05099999999999"/>
    <n v="1200"/>
    <s v=""/>
    <n v="1200"/>
    <n v="0.04"/>
    <s v="SI"/>
    <s v="Transferencia"/>
    <m/>
    <m/>
    <d v="2025-07-31T00:00:00"/>
    <s v="B-BCP - Soles"/>
    <n v="6986228"/>
    <m/>
    <d v="1899-12-30T00:00:00"/>
    <s v=""/>
    <n v="0"/>
    <n v="0"/>
    <m/>
    <m/>
    <m/>
    <m/>
    <m/>
    <m/>
    <m/>
    <m/>
    <d v="1899-12-30T00:00:00"/>
    <n v="0"/>
    <n v="0"/>
    <d v="2025-08-01T00:00:00"/>
    <s v="Adquiriente"/>
    <n v="277160626"/>
    <n v="48"/>
    <n v="48"/>
    <m/>
    <m/>
    <m/>
    <m/>
    <n v="1152"/>
    <s v="PENDIENTE"/>
    <s v="OK"/>
  </r>
  <r>
    <n v="336"/>
    <x v="23"/>
    <d v="2025-07-22T00:00:00"/>
    <s v="Valeria Jibaja "/>
    <x v="2"/>
    <x v="10"/>
    <x v="21"/>
    <s v="P0205002"/>
    <s v="RQ.OPE.1307"/>
    <s v="OS 005-000676"/>
    <s v="AC.OPE.923"/>
    <s v="Recolección, tansporte y venta de residuos aprovechables (alambron) _x000a_Inversiones WJM  S.A.C.1,720.00 kg  "/>
    <m/>
    <x v="2"/>
    <x v="5"/>
    <s v="Gastos operativos"/>
    <s v="Operativo"/>
    <s v="Santa Anita"/>
    <s v="Lima"/>
    <s v="01E0015010410687491"/>
    <s v="Factura"/>
    <d v="2025-07-29T00:00:00"/>
    <d v="2025-07-31T00:00:00"/>
    <s v="E001"/>
    <n v="50"/>
    <n v="10410687491"/>
    <s v="TORRES CARDENAS MARIA LIDIA"/>
    <s v="PEN"/>
    <n v="0.18"/>
    <n v="550"/>
    <n v="99"/>
    <n v="649"/>
    <s v=""/>
    <n v="649"/>
    <n v="0.04"/>
    <s v="SI"/>
    <s v="Transferencia"/>
    <m/>
    <m/>
    <d v="2025-07-31T00:00:00"/>
    <s v="B-BCP - Soles"/>
    <n v="6986228"/>
    <m/>
    <d v="1899-12-30T00:00:00"/>
    <s v=""/>
    <n v="0"/>
    <n v="0"/>
    <m/>
    <m/>
    <m/>
    <m/>
    <m/>
    <m/>
    <m/>
    <m/>
    <d v="1899-12-30T00:00:00"/>
    <n v="0"/>
    <n v="0"/>
    <d v="2025-08-01T00:00:00"/>
    <s v="Adquiriente"/>
    <n v="277160621"/>
    <n v="26"/>
    <n v="26"/>
    <m/>
    <m/>
    <m/>
    <m/>
    <n v="623"/>
    <s v="PENDIENTE"/>
    <s v="OK"/>
  </r>
  <r>
    <n v="337"/>
    <x v="27"/>
    <d v="2025-07-30T00:00:00"/>
    <s v="Diego Mamani"/>
    <x v="2"/>
    <x v="2"/>
    <x v="3"/>
    <s v="P0211001"/>
    <s v="-"/>
    <s v="-"/>
    <s v="-"/>
    <s v="Compartir en Villa Esperanza_x000a_Aprob. Diego Mamani y Gleen Ponce "/>
    <m/>
    <x v="0"/>
    <x v="5"/>
    <s v="Gastos operativos"/>
    <s v="Operativo"/>
    <s v="La Joya"/>
    <s v="Arequipa"/>
    <s v="01F001698120604947520"/>
    <s v="Factura"/>
    <d v="2025-07-30T00:00:00"/>
    <d v="2025-07-30T00:00:00"/>
    <s v="F001"/>
    <n v="6981"/>
    <n v="20604947520"/>
    <s v="MINIMARKET LAS BERMUDAS E.I.R.L."/>
    <s v="PEN"/>
    <n v="0.18"/>
    <n v="12.54"/>
    <n v="2.2571999999999997"/>
    <n v="14.8"/>
    <s v=""/>
    <n v="14.8"/>
    <m/>
    <s v="SI"/>
    <s v="Caja Arequipa "/>
    <m/>
    <m/>
    <d v="2025-08-04T00:00:00"/>
    <s v="C-Tesoreria"/>
    <s v="001-12558"/>
    <m/>
    <d v="1899-12-30T00:00:00"/>
    <s v=""/>
    <n v="0"/>
    <n v="0"/>
    <m/>
    <m/>
    <m/>
    <m/>
    <m/>
    <m/>
    <m/>
    <m/>
    <d v="1899-12-30T00:00:00"/>
    <n v="0"/>
    <n v="0"/>
    <d v="1899-12-30T00:00:00"/>
    <s v=""/>
    <n v="0"/>
    <n v="0"/>
    <n v="0"/>
    <m/>
    <m/>
    <m/>
    <m/>
    <n v="14.8"/>
    <s v="PENDIENTE"/>
    <s v="OK"/>
  </r>
  <r>
    <n v="338"/>
    <x v="27"/>
    <d v="2025-07-30T00:00:00"/>
    <s v="Diego Mamani"/>
    <x v="2"/>
    <x v="21"/>
    <x v="52"/>
    <s v="P0210001"/>
    <s v="-"/>
    <s v="-"/>
    <s v="-"/>
    <s v="Pesaje residuos aprovechables y peligrosos_x000a_Cliente: Cosapi (Tia María)_x000a_FS: 001-4808"/>
    <m/>
    <x v="2"/>
    <x v="5"/>
    <s v="Gastos operativos"/>
    <s v="Operativo"/>
    <s v="La Joya"/>
    <s v="Arequipa"/>
    <s v="01FE021715220259858934"/>
    <s v="Factura"/>
    <d v="2025-07-30T00:00:00"/>
    <d v="2025-07-30T00:00:00"/>
    <s v="FE02"/>
    <n v="17152"/>
    <n v="20259858934"/>
    <s v="COMERCIALIZACION Y SERVICIOS EL EDEN S.A.C."/>
    <s v="PEN"/>
    <n v="0.18"/>
    <n v="16.95"/>
    <n v="3.0509999999999997"/>
    <n v="20"/>
    <s v=""/>
    <n v="20"/>
    <m/>
    <s v="SI"/>
    <s v="Caja Arequipa "/>
    <m/>
    <m/>
    <d v="2025-08-04T00:00:00"/>
    <s v="C-Tesoreria"/>
    <s v="001-12559"/>
    <m/>
    <d v="1899-12-30T00:00:00"/>
    <s v=""/>
    <n v="0"/>
    <n v="0"/>
    <m/>
    <m/>
    <m/>
    <m/>
    <m/>
    <m/>
    <m/>
    <m/>
    <d v="1899-12-30T00:00:00"/>
    <n v="0"/>
    <n v="0"/>
    <d v="1899-12-30T00:00:00"/>
    <s v=""/>
    <n v="0"/>
    <n v="0"/>
    <n v="0"/>
    <m/>
    <m/>
    <m/>
    <m/>
    <n v="20"/>
    <s v="PENDIENTE"/>
    <s v="OK"/>
  </r>
  <r>
    <n v="339"/>
    <x v="27"/>
    <d v="2025-07-30T00:00:00"/>
    <s v="Diego Mamani"/>
    <x v="2"/>
    <x v="21"/>
    <x v="52"/>
    <s v="P0210001"/>
    <s v="-"/>
    <s v="-"/>
    <s v="-"/>
    <s v="Pesaje residuos aprovechables y peligrosos_x000a_Cliente: Cosapi (Tia María)_x000a_FS: 001-4809"/>
    <m/>
    <x v="2"/>
    <x v="5"/>
    <s v="Gastos operativos"/>
    <s v="Operativo"/>
    <s v="La Joya"/>
    <s v="Arequipa"/>
    <s v="01FE021715320259858934"/>
    <s v="Factura"/>
    <d v="2025-07-30T00:00:00"/>
    <d v="2025-07-30T00:00:00"/>
    <s v="FE02"/>
    <n v="17153"/>
    <n v="20259858934"/>
    <s v="COMERCIALIZACION Y SERVICIOS EL EDEN S.A.C."/>
    <s v="PEN"/>
    <n v="0.18"/>
    <n v="16.95"/>
    <n v="3.0509999999999997"/>
    <n v="20"/>
    <s v=""/>
    <n v="20"/>
    <m/>
    <s v="SI"/>
    <s v="Caja Arequipa "/>
    <m/>
    <m/>
    <d v="2025-08-04T00:00:00"/>
    <s v="C-Tesoreria"/>
    <s v="001-12558"/>
    <m/>
    <d v="1899-12-30T00:00:00"/>
    <s v=""/>
    <n v="0"/>
    <n v="0"/>
    <m/>
    <m/>
    <m/>
    <m/>
    <m/>
    <m/>
    <m/>
    <m/>
    <d v="1899-12-30T00:00:00"/>
    <n v="0"/>
    <n v="0"/>
    <d v="1899-12-30T00:00:00"/>
    <s v=""/>
    <n v="0"/>
    <n v="0"/>
    <n v="0"/>
    <m/>
    <m/>
    <m/>
    <m/>
    <n v="20"/>
    <s v="PENDIENTE"/>
    <s v="OK"/>
  </r>
  <r>
    <n v="340"/>
    <x v="24"/>
    <d v="2025-07-24T00:00:00"/>
    <s v="Vanessa Amado"/>
    <x v="6"/>
    <x v="2"/>
    <x v="3"/>
    <s v="P0807001"/>
    <s v="-"/>
    <s v="-"/>
    <s v="-"/>
    <s v="Refrigerio para capacitación por consultor Externo y gerencia_x000a_(02) Fantas 3 Lts._x000a_(02) Inka Cola 3 Lts._x000a_(01) Vasos_x000a_galletas wafer y ritz"/>
    <m/>
    <x v="0"/>
    <x v="3"/>
    <s v="Gastos operativos"/>
    <s v="Operativo"/>
    <s v="Sachaca"/>
    <s v="Arequipa"/>
    <s v="03118710309622885"/>
    <s v="Boleta de Venta"/>
    <d v="2025-07-24T00:00:00"/>
    <d v="2025-07-24T00:00:00"/>
    <n v="1"/>
    <n v="187"/>
    <n v="10309622885"/>
    <s v="QUISPE GUTIERREZ EUFRACIA"/>
    <s v="PEN"/>
    <m/>
    <n v="55.5"/>
    <n v="0"/>
    <n v="55.5"/>
    <s v=""/>
    <n v="55.5"/>
    <m/>
    <s v="SI"/>
    <s v="Caja Arequipa "/>
    <m/>
    <m/>
    <d v="2025-07-24T00:00:00"/>
    <s v="C-Tesoreria"/>
    <s v="001-12534"/>
    <m/>
    <d v="1899-12-30T00:00:00"/>
    <s v=""/>
    <n v="0"/>
    <n v="0"/>
    <m/>
    <m/>
    <m/>
    <m/>
    <m/>
    <m/>
    <m/>
    <m/>
    <d v="1899-12-30T00:00:00"/>
    <n v="0"/>
    <n v="0"/>
    <d v="1899-12-30T00:00:00"/>
    <s v=""/>
    <n v="0"/>
    <n v="0"/>
    <n v="0"/>
    <m/>
    <m/>
    <m/>
    <m/>
    <n v="55.5"/>
    <s v="PENDIENTE"/>
    <s v="OK"/>
  </r>
  <r>
    <n v="341"/>
    <x v="18"/>
    <d v="2025-07-16T00:00:00"/>
    <s v="Jorge Queque"/>
    <x v="0"/>
    <x v="10"/>
    <x v="38"/>
    <s v="P0311002"/>
    <s v="RQ.OPE.1303"/>
    <s v="OS 005-000674"/>
    <s v="AC.OPE.921"/>
    <s v="Transporte de residuos no aprovechables (varios) 6,000.00 Kg._x000a_Almacén Yanahuara - Almacén La Joya "/>
    <m/>
    <x v="1"/>
    <x v="5"/>
    <s v="Gastos operativos"/>
    <s v="Operativo"/>
    <s v="Yanahuara"/>
    <s v="Arequipa"/>
    <s v="01E0011310736055631"/>
    <s v="Factura"/>
    <d v="2025-07-16T00:00:00"/>
    <d v="2025-07-16T00:00:00"/>
    <s v="E001"/>
    <n v="13"/>
    <n v="10736055631"/>
    <s v="HUAMANI MAMANI HUBER ANTHONY"/>
    <s v="PEN"/>
    <n v="0.18"/>
    <n v="423.73"/>
    <n v="76.2714"/>
    <n v="500"/>
    <s v=""/>
    <n v="500"/>
    <n v="0.04"/>
    <s v="SI"/>
    <s v="Transferencia"/>
    <m/>
    <m/>
    <d v="2025-07-31T00:00:00"/>
    <s v="B-BCP - Soles"/>
    <n v="6986228"/>
    <m/>
    <d v="1899-12-30T00:00:00"/>
    <s v=""/>
    <n v="0"/>
    <n v="0"/>
    <m/>
    <m/>
    <m/>
    <m/>
    <m/>
    <m/>
    <m/>
    <m/>
    <d v="1899-12-30T00:00:00"/>
    <n v="0"/>
    <n v="0"/>
    <d v="2025-08-01T00:00:00"/>
    <s v="Adquiriente"/>
    <n v="277160629"/>
    <n v="20"/>
    <n v="20"/>
    <m/>
    <m/>
    <m/>
    <m/>
    <n v="480"/>
    <s v="PENDIENTE"/>
    <s v="OK"/>
  </r>
  <r>
    <n v="342"/>
    <x v="28"/>
    <d v="2025-08-01T00:00:00"/>
    <s v="Gregory Cruz"/>
    <x v="5"/>
    <x v="0"/>
    <x v="55"/>
    <s v="P0902008"/>
    <s v="RQ.STI.095"/>
    <s v="-"/>
    <s v="-"/>
    <s v="Corrección de problema detectado en Aplicativo gytres_x000a_Brandon Luis Llerena Urday "/>
    <m/>
    <x v="0"/>
    <x v="3"/>
    <s v="Gastos operativos"/>
    <s v="Operativo"/>
    <s v="Sachaca"/>
    <s v="Arequipa"/>
    <s v="LIQSTI1576310875"/>
    <s v="Liquidacion de Gastos"/>
    <d v="2025-08-01T00:00:00"/>
    <d v="2025-08-01T00:00:00"/>
    <s v="STI"/>
    <n v="15"/>
    <n v="76310875"/>
    <s v="LLERENA URDAY BRANDON LUIS"/>
    <s v="PEN"/>
    <m/>
    <n v="330"/>
    <n v="0"/>
    <n v="330"/>
    <s v=""/>
    <n v="330"/>
    <m/>
    <s v="SI"/>
    <s v="Caja Finanzas "/>
    <m/>
    <m/>
    <d v="2025-08-01T00:00:00"/>
    <s v="C-Finanzas"/>
    <s v="CFI.D01-08-0620"/>
    <m/>
    <d v="1899-12-30T00:00:00"/>
    <s v=""/>
    <n v="0"/>
    <n v="0"/>
    <m/>
    <m/>
    <m/>
    <m/>
    <m/>
    <m/>
    <m/>
    <m/>
    <d v="1899-12-30T00:00:00"/>
    <n v="0"/>
    <n v="0"/>
    <d v="1899-12-30T00:00:00"/>
    <s v=""/>
    <n v="0"/>
    <n v="0"/>
    <n v="0"/>
    <m/>
    <m/>
    <m/>
    <m/>
    <n v="330"/>
    <s v="PENDIENTE"/>
    <s v="OK"/>
  </r>
  <r>
    <n v="343"/>
    <x v="29"/>
    <d v="2025-07-31T00:00:00"/>
    <s v="Alison Rodrguez"/>
    <x v="2"/>
    <x v="11"/>
    <x v="22"/>
    <s v="P0201001"/>
    <s v="-"/>
    <s v="OC 0298"/>
    <s v="-"/>
    <s v="RR.SS."/>
    <m/>
    <x v="2"/>
    <x v="6"/>
    <s v="Costos de ventas"/>
    <s v="Operativo"/>
    <s v="Sachaca"/>
    <s v="Arequipa"/>
    <s v="01F0021653420100192064"/>
    <s v="Factura"/>
    <d v="2025-07-31T00:00:00"/>
    <d v="2025-08-30T00:00:00"/>
    <s v="F002"/>
    <n v="16534"/>
    <n v="20100192064"/>
    <s v="MOLY-COP ADESUR S.A"/>
    <s v="USD"/>
    <n v="0.18"/>
    <n v="140.4"/>
    <n v="25.271999999999998"/>
    <n v="165.67"/>
    <n v="3.57"/>
    <n v="591.44000000000005"/>
    <n v="0.15"/>
    <s v="SI"/>
    <s v="Transferencia"/>
    <m/>
    <m/>
    <d v="1899-12-30T00:00:00"/>
    <s v=""/>
    <s v=""/>
    <m/>
    <d v="1899-12-30T00:00:00"/>
    <s v=""/>
    <n v="0"/>
    <n v="0"/>
    <m/>
    <m/>
    <m/>
    <m/>
    <m/>
    <m/>
    <m/>
    <m/>
    <d v="1899-12-30T00:00:00"/>
    <n v="0"/>
    <n v="0"/>
    <d v="2025-08-01T00:00:00"/>
    <s v="Adquiriente"/>
    <n v="277160639"/>
    <n v="89"/>
    <n v="24.93"/>
    <m/>
    <m/>
    <m/>
    <m/>
    <n v="140.74"/>
    <s v="PENDIENTE"/>
    <s v="OK"/>
  </r>
  <r>
    <n v="344"/>
    <x v="29"/>
    <d v="2025-07-31T00:00:00"/>
    <s v="Alison Rodrguez"/>
    <x v="2"/>
    <x v="11"/>
    <x v="22"/>
    <s v="P0201001"/>
    <s v="-"/>
    <s v="OC 0297"/>
    <s v="-"/>
    <s v="RR.SS."/>
    <m/>
    <x v="2"/>
    <x v="6"/>
    <s v="Costos de ventas"/>
    <s v="Operativo"/>
    <s v="Sachaca"/>
    <s v="Arequipa"/>
    <s v="01F0021653220100192064"/>
    <s v="Factura"/>
    <d v="2025-07-31T00:00:00"/>
    <d v="2025-08-30T00:00:00"/>
    <s v="F002"/>
    <n v="16532"/>
    <n v="20100192064"/>
    <s v="MOLY-COP ADESUR S.A"/>
    <s v="USD"/>
    <n v="0.18"/>
    <n v="28.8"/>
    <n v="5.1840000000000002"/>
    <n v="33.979999999999997"/>
    <n v="3.57"/>
    <n v="121.31"/>
    <n v="0.15"/>
    <s v="SI"/>
    <s v="Transferencia"/>
    <m/>
    <m/>
    <d v="1899-12-30T00:00:00"/>
    <s v=""/>
    <s v=""/>
    <m/>
    <d v="1899-12-30T00:00:00"/>
    <s v=""/>
    <n v="0"/>
    <n v="0"/>
    <m/>
    <m/>
    <m/>
    <m/>
    <m/>
    <m/>
    <m/>
    <m/>
    <d v="1899-12-30T00:00:00"/>
    <n v="0"/>
    <n v="0"/>
    <d v="2025-08-01T00:00:00"/>
    <s v="Adquiriente"/>
    <n v="277160637"/>
    <n v="18"/>
    <n v="5.04"/>
    <m/>
    <m/>
    <m/>
    <m/>
    <n v="28.94"/>
    <s v="PENDIENTE"/>
    <s v="OK"/>
  </r>
  <r>
    <n v="345"/>
    <x v="29"/>
    <d v="2025-07-31T00:00:00"/>
    <s v="Alison Rodrguez"/>
    <x v="2"/>
    <x v="11"/>
    <x v="22"/>
    <s v="P0201001"/>
    <s v="-"/>
    <s v="OC 0296"/>
    <s v="-"/>
    <s v="RR.SS."/>
    <m/>
    <x v="2"/>
    <x v="6"/>
    <s v="Costos de ventas"/>
    <s v="Operativo"/>
    <s v="Sachaca"/>
    <s v="Arequipa"/>
    <s v="01F0021653120100192064"/>
    <s v="Factura"/>
    <d v="2025-07-31T00:00:00"/>
    <d v="2025-08-30T00:00:00"/>
    <s v="F002"/>
    <n v="16531"/>
    <n v="20100192064"/>
    <s v="MOLY-COP ADESUR S.A"/>
    <s v="USD"/>
    <n v="0.18"/>
    <n v="52.8"/>
    <n v="9.5039999999999996"/>
    <n v="62.3"/>
    <n v="3.57"/>
    <n v="222.41"/>
    <n v="0.15"/>
    <s v="SI"/>
    <s v="Transferencia"/>
    <m/>
    <m/>
    <d v="1899-12-30T00:00:00"/>
    <s v=""/>
    <s v=""/>
    <m/>
    <d v="1899-12-30T00:00:00"/>
    <s v=""/>
    <n v="0"/>
    <n v="0"/>
    <m/>
    <m/>
    <m/>
    <m/>
    <m/>
    <m/>
    <m/>
    <m/>
    <d v="1899-12-30T00:00:00"/>
    <n v="0"/>
    <n v="0"/>
    <d v="2025-08-01T00:00:00"/>
    <s v="Adquiriente"/>
    <n v="277160635"/>
    <n v="33"/>
    <n v="9.24"/>
    <m/>
    <m/>
    <m/>
    <m/>
    <n v="53.06"/>
    <s v="PENDIENTE"/>
    <s v="OK"/>
  </r>
  <r>
    <n v="346"/>
    <x v="28"/>
    <d v="2025-08-01T00:00:00"/>
    <s v="Alison Rodrguez"/>
    <x v="2"/>
    <x v="11"/>
    <x v="22"/>
    <s v="P0201001"/>
    <s v="-"/>
    <s v="OC 291"/>
    <s v="-"/>
    <s v="RR.SS."/>
    <m/>
    <x v="2"/>
    <x v="6"/>
    <s v="Costos de ventas"/>
    <s v="Operativo"/>
    <s v="Sachaca"/>
    <s v="Arequipa"/>
    <s v="01E001134220539387104"/>
    <s v="Factura"/>
    <d v="2025-08-01T00:00:00"/>
    <d v="2025-08-01T00:00:00"/>
    <s v="E001"/>
    <n v="1342"/>
    <n v="20539387104"/>
    <s v="APMINAC PULPERA S.A."/>
    <s v="PEN"/>
    <n v="0.18"/>
    <n v="770.34"/>
    <n v="138.66120000000001"/>
    <n v="909"/>
    <s v=""/>
    <n v="909"/>
    <n v="0.15"/>
    <s v="SI"/>
    <s v="Transferencia"/>
    <m/>
    <m/>
    <d v="2025-08-01T00:00:00"/>
    <s v="B-BCP - Soles"/>
    <n v="7623995"/>
    <m/>
    <d v="1899-12-30T00:00:00"/>
    <s v=""/>
    <n v="0"/>
    <n v="0"/>
    <m/>
    <m/>
    <m/>
    <m/>
    <m/>
    <m/>
    <m/>
    <m/>
    <d v="1899-12-30T00:00:00"/>
    <n v="0"/>
    <n v="0"/>
    <d v="2025-08-01T00:00:00"/>
    <s v="Adquiriente"/>
    <n v="277160641"/>
    <n v="136"/>
    <n v="136"/>
    <m/>
    <m/>
    <m/>
    <m/>
    <n v="773"/>
    <s v="PENDIENTE"/>
    <s v="OK"/>
  </r>
  <r>
    <n v="347"/>
    <x v="29"/>
    <d v="2025-07-31T00:00:00"/>
    <s v="Alison Rodrguez"/>
    <x v="2"/>
    <x v="11"/>
    <x v="22"/>
    <s v="P0201001"/>
    <s v="-"/>
    <s v="OC 0268"/>
    <s v="-"/>
    <s v="RR.SS."/>
    <m/>
    <x v="2"/>
    <x v="6"/>
    <s v="Costos de ventas"/>
    <s v="Operativo"/>
    <s v="Sachaca"/>
    <s v="Arequipa"/>
    <s v="01F102696120419158462"/>
    <s v="Factura"/>
    <d v="2025-07-31T00:00:00"/>
    <d v="2025-07-31T00:00:00"/>
    <s v="F102"/>
    <n v="6961"/>
    <n v="20419158462"/>
    <s v="GRANJA RINCONADA DEL SUR S.A."/>
    <s v="PEN"/>
    <n v="0.18"/>
    <n v="804"/>
    <n v="144.72"/>
    <n v="948.72"/>
    <s v=""/>
    <n v="948.72"/>
    <n v="0.15"/>
    <s v="SI"/>
    <s v="Transferencia"/>
    <m/>
    <m/>
    <d v="2025-08-01T00:00:00"/>
    <s v="B-BCP - Soles"/>
    <n v="7623995"/>
    <m/>
    <d v="1899-12-30T00:00:00"/>
    <s v=""/>
    <n v="0"/>
    <n v="0"/>
    <m/>
    <m/>
    <m/>
    <m/>
    <m/>
    <m/>
    <m/>
    <m/>
    <d v="1899-12-30T00:00:00"/>
    <n v="0"/>
    <n v="0"/>
    <d v="2025-08-01T00:00:00"/>
    <s v="Adquiriente"/>
    <n v="277160634"/>
    <n v="142"/>
    <n v="142"/>
    <m/>
    <m/>
    <m/>
    <m/>
    <n v="806.72"/>
    <s v="PENDIENTE"/>
    <s v="OK"/>
  </r>
  <r>
    <n v="348"/>
    <x v="29"/>
    <d v="2025-07-31T00:00:00"/>
    <s v="Alison Rodrguez"/>
    <x v="2"/>
    <x v="11"/>
    <x v="22"/>
    <s v="P0201001"/>
    <s v="-"/>
    <s v="OC 0286"/>
    <s v="-"/>
    <s v="RR.SS."/>
    <m/>
    <x v="2"/>
    <x v="6"/>
    <s v="Costos de ventas"/>
    <s v="Operativo"/>
    <s v="Sachaca"/>
    <s v="Arequipa"/>
    <s v="01F102696220419158462"/>
    <s v="Factura"/>
    <d v="2025-07-31T00:00:00"/>
    <d v="2025-07-31T00:00:00"/>
    <s v="F102"/>
    <n v="6962"/>
    <n v="20419158462"/>
    <s v="GRANJA RINCONADA DEL SUR S.A."/>
    <s v="PEN"/>
    <n v="0.18"/>
    <n v="759.66499999999996"/>
    <n v="136.7397"/>
    <n v="896.4"/>
    <s v=""/>
    <n v="896.4"/>
    <n v="0.15"/>
    <s v="SI"/>
    <s v="Transferencia"/>
    <m/>
    <m/>
    <d v="2025-08-01T00:00:00"/>
    <s v="B-BCP - Soles"/>
    <n v="7623995"/>
    <m/>
    <d v="1899-12-30T00:00:00"/>
    <s v=""/>
    <n v="0"/>
    <n v="0"/>
    <m/>
    <m/>
    <m/>
    <m/>
    <m/>
    <m/>
    <m/>
    <m/>
    <d v="1899-12-30T00:00:00"/>
    <n v="0"/>
    <n v="0"/>
    <d v="2025-08-01T00:00:00"/>
    <s v="Adquiriente"/>
    <n v="277160632"/>
    <n v="134"/>
    <n v="134"/>
    <m/>
    <m/>
    <m/>
    <m/>
    <n v="762.4"/>
    <s v="PENDIENTE"/>
    <s v="OK"/>
  </r>
  <r>
    <n v="349"/>
    <x v="27"/>
    <d v="2025-07-30T00:00:00"/>
    <s v="Alison Rodrguez"/>
    <x v="2"/>
    <x v="11"/>
    <x v="22"/>
    <s v="P0201001"/>
    <s v="-"/>
    <s v="OC 0259"/>
    <s v="-"/>
    <s v="RR.SS."/>
    <m/>
    <x v="2"/>
    <x v="6"/>
    <s v="Costos de ventas"/>
    <s v="Operativo"/>
    <s v="Sachaca"/>
    <s v="Arequipa"/>
    <s v="01F102695720419158462"/>
    <s v="Factura"/>
    <d v="2025-07-30T00:00:00"/>
    <d v="2025-07-30T00:00:00"/>
    <s v="F102"/>
    <n v="6957"/>
    <n v="20419158462"/>
    <s v="GRANJA RINCONADA DEL SUR S.A."/>
    <s v="PEN"/>
    <n v="0.18"/>
    <n v="1329.66"/>
    <n v="239.33879999999999"/>
    <n v="1569"/>
    <s v=""/>
    <n v="1569"/>
    <n v="0.15"/>
    <s v="SI"/>
    <s v="Transferencia"/>
    <m/>
    <m/>
    <d v="2025-08-01T00:00:00"/>
    <s v="B-BCP - Soles"/>
    <n v="7623995"/>
    <m/>
    <d v="1899-12-30T00:00:00"/>
    <s v=""/>
    <n v="0"/>
    <n v="0"/>
    <m/>
    <m/>
    <m/>
    <m/>
    <m/>
    <m/>
    <m/>
    <m/>
    <d v="1899-12-30T00:00:00"/>
    <n v="0"/>
    <n v="0"/>
    <d v="2025-08-01T00:00:00"/>
    <s v="Adquiriente"/>
    <n v="277160631"/>
    <n v="235"/>
    <n v="235"/>
    <m/>
    <m/>
    <m/>
    <m/>
    <n v="1334"/>
    <s v="PENDIENTE"/>
    <s v="OK"/>
  </r>
  <r>
    <n v="350"/>
    <x v="29"/>
    <d v="2025-07-31T00:00:00"/>
    <s v="Karol Pari "/>
    <x v="1"/>
    <x v="1"/>
    <x v="33"/>
    <s v="P0601019"/>
    <s v="RQ.GH.219"/>
    <s v="-"/>
    <s v="-"/>
    <s v="Examen Preocupacional - Emiliano Montenegro Lopez_x000a_Examen Preocupacional - Joel Quispe Prieto_x000a_Examen Preocupacional - Hefer Quintanilla Rivera"/>
    <m/>
    <x v="0"/>
    <x v="1"/>
    <s v="Costos de ventas"/>
    <s v="Operativo"/>
    <s v="Sachaca"/>
    <s v="Arequipa"/>
    <s v="01F2001629820517035964"/>
    <s v="Factura"/>
    <d v="2025-07-31T00:00:00"/>
    <d v="2025-08-30T00:00:00"/>
    <s v="F200"/>
    <n v="16298"/>
    <n v="20517035964"/>
    <s v="SIGSO CONSULTORES LABORALES S.A.C."/>
    <s v="PEN"/>
    <n v="0.18"/>
    <n v="403"/>
    <n v="72.539999999999992"/>
    <n v="475.54"/>
    <s v=""/>
    <n v="475.54"/>
    <m/>
    <s v="SI"/>
    <s v="Transferencia"/>
    <m/>
    <m/>
    <d v="1899-12-30T00:00:00"/>
    <s v=""/>
    <s v=""/>
    <m/>
    <d v="1899-12-30T00:00:00"/>
    <s v=""/>
    <n v="0"/>
    <n v="0"/>
    <m/>
    <m/>
    <m/>
    <m/>
    <m/>
    <m/>
    <m/>
    <m/>
    <d v="1899-12-30T00:00:00"/>
    <n v="0"/>
    <n v="0"/>
    <d v="1899-12-30T00:00:00"/>
    <s v=""/>
    <n v="0"/>
    <n v="0"/>
    <n v="0"/>
    <m/>
    <m/>
    <m/>
    <m/>
    <n v="475.54"/>
    <s v="PENDIENTE"/>
    <s v="OK"/>
  </r>
  <r>
    <n v="351"/>
    <x v="28"/>
    <d v="2025-08-01T00:00:00"/>
    <s v="Jhonny García"/>
    <x v="4"/>
    <x v="19"/>
    <x v="30"/>
    <s v="P0506001"/>
    <s v="RQ.LOG.337"/>
    <s v="-"/>
    <s v="-"/>
    <s v="Compra de galleta para perro en Villa Esperanza"/>
    <m/>
    <x v="0"/>
    <x v="4"/>
    <s v="Gastos no operativos"/>
    <s v="Operativo"/>
    <s v="La Joya"/>
    <s v="Arequipa"/>
    <s v="01FA05168357020492092313"/>
    <s v="Factura"/>
    <d v="2025-08-01T00:00:00"/>
    <d v="2025-08-01T00:00:00"/>
    <s v="FA05"/>
    <n v="1683570"/>
    <n v="20492092313"/>
    <s v="MAKRO SUPERMAYORISTA S.A."/>
    <s v="PEN"/>
    <n v="0.18"/>
    <n v="89.745000000000005"/>
    <n v="16.1541"/>
    <n v="105.9"/>
    <s v=""/>
    <n v="105.9"/>
    <m/>
    <s v="SI"/>
    <s v="Caja Arequipa "/>
    <m/>
    <m/>
    <d v="2025-08-12T00:00:00"/>
    <s v="C-Tesoreria"/>
    <s v="001-12573"/>
    <m/>
    <d v="1899-12-30T00:00:00"/>
    <s v=""/>
    <n v="0"/>
    <n v="0"/>
    <m/>
    <m/>
    <m/>
    <m/>
    <m/>
    <m/>
    <m/>
    <m/>
    <d v="1899-12-30T00:00:00"/>
    <n v="0"/>
    <n v="0"/>
    <d v="1899-12-30T00:00:00"/>
    <s v=""/>
    <n v="0"/>
    <n v="0"/>
    <n v="0"/>
    <m/>
    <m/>
    <m/>
    <m/>
    <n v="105.9"/>
    <s v="PENDIENTE"/>
    <s v="OK"/>
  </r>
  <r>
    <n v="352"/>
    <x v="23"/>
    <d v="2025-07-22T00:00:00"/>
    <s v="Jhonny García"/>
    <x v="4"/>
    <x v="3"/>
    <x v="7"/>
    <s v="P0504002"/>
    <s v="-"/>
    <s v="-"/>
    <s v="-"/>
    <s v="Recojo de documentos_x000a_22/07 Alm. 01 - Olva (Av. Parra)_x000a_30/07 Alm. 01 - Olva (Av. Parra)"/>
    <m/>
    <x v="0"/>
    <x v="3"/>
    <s v="Gastos operativos"/>
    <s v="Operativo"/>
    <s v="Sachaca"/>
    <s v="Arequipa"/>
    <s v="PLM326670517150"/>
    <s v="Planilla de Movilidad"/>
    <d v="2025-07-30T00:00:00"/>
    <d v="2025-07-30T00:00:00"/>
    <n v="3"/>
    <n v="266"/>
    <n v="70517150"/>
    <s v="GARCIA CHACNAMA JHONNY JERRY"/>
    <s v="PEN"/>
    <m/>
    <n v="30"/>
    <n v="0"/>
    <n v="30"/>
    <s v=""/>
    <n v="30"/>
    <m/>
    <s v="SI"/>
    <s v="Caja Arequipa "/>
    <m/>
    <m/>
    <d v="2025-07-30T00:00:00"/>
    <s v="C-Tesoreria"/>
    <s v="001-12538"/>
    <m/>
    <d v="1899-12-30T00:00:00"/>
    <s v=""/>
    <n v="0"/>
    <n v="0"/>
    <m/>
    <m/>
    <m/>
    <m/>
    <m/>
    <m/>
    <m/>
    <m/>
    <d v="1899-12-30T00:00:00"/>
    <n v="0"/>
    <n v="0"/>
    <d v="1899-12-30T00:00:00"/>
    <s v=""/>
    <n v="0"/>
    <n v="0"/>
    <n v="0"/>
    <m/>
    <m/>
    <m/>
    <m/>
    <n v="30"/>
    <s v="PENDIENTE"/>
    <s v="OK"/>
  </r>
  <r>
    <n v="353"/>
    <x v="5"/>
    <d v="2025-07-01T00:00:00"/>
    <s v="Anthony Huamani"/>
    <x v="0"/>
    <x v="3"/>
    <x v="56"/>
    <s v="P0307001"/>
    <s v="-"/>
    <s v="-"/>
    <s v="-"/>
    <s v="Movilidad varios 01/07"/>
    <m/>
    <x v="0"/>
    <x v="3"/>
    <s v="Gastos operativos"/>
    <s v="Operativo"/>
    <s v="Sachaca"/>
    <s v="Arequipa"/>
    <s v="PLM326910736055631"/>
    <s v="Planilla de Movilidad"/>
    <d v="2025-07-01T00:00:00"/>
    <d v="2025-07-01T00:00:00"/>
    <n v="3"/>
    <n v="269"/>
    <n v="10736055631"/>
    <s v="HUAMANI MAMANI HUBER ANTHONY"/>
    <s v="PEN"/>
    <m/>
    <n v="10"/>
    <n v="0"/>
    <n v="10"/>
    <s v=""/>
    <n v="10"/>
    <m/>
    <s v="SI"/>
    <s v="Caja Arequipa "/>
    <m/>
    <m/>
    <d v="2025-07-31T00:00:00"/>
    <s v="C-Tesoreria"/>
    <s v="001-12541"/>
    <m/>
    <d v="1899-12-30T00:00:00"/>
    <s v=""/>
    <n v="0"/>
    <n v="0"/>
    <m/>
    <m/>
    <m/>
    <m/>
    <m/>
    <m/>
    <m/>
    <m/>
    <d v="1899-12-30T00:00:00"/>
    <n v="0"/>
    <n v="0"/>
    <d v="1899-12-30T00:00:00"/>
    <s v=""/>
    <n v="0"/>
    <n v="0"/>
    <n v="0"/>
    <m/>
    <m/>
    <m/>
    <m/>
    <n v="10"/>
    <s v="PENDIENTE"/>
    <s v="OK"/>
  </r>
  <r>
    <n v="354"/>
    <x v="6"/>
    <d v="2025-07-02T00:00:00"/>
    <s v="Anthony Huamani"/>
    <x v="0"/>
    <x v="3"/>
    <x v="56"/>
    <s v="P0307001"/>
    <s v="-"/>
    <s v="-"/>
    <s v="-"/>
    <s v="Movilidad varios 02/07"/>
    <m/>
    <x v="0"/>
    <x v="3"/>
    <s v="Gastos operativos"/>
    <s v="Operativo"/>
    <s v="Sachaca"/>
    <s v="Arequipa"/>
    <s v="PLM327010736055631"/>
    <s v="Planilla de Movilidad"/>
    <d v="2025-07-02T00:00:00"/>
    <d v="2025-07-02T00:00:00"/>
    <n v="3"/>
    <n v="270"/>
    <n v="10736055631"/>
    <s v="HUAMANI MAMANI HUBER ANTHONY"/>
    <s v="PEN"/>
    <m/>
    <n v="15"/>
    <n v="0"/>
    <n v="15"/>
    <s v=""/>
    <n v="15"/>
    <m/>
    <s v="SI"/>
    <s v="Caja Arequipa "/>
    <m/>
    <m/>
    <d v="2025-07-31T00:00:00"/>
    <s v="C-Tesoreria"/>
    <s v="001-12542"/>
    <m/>
    <d v="1899-12-30T00:00:00"/>
    <s v=""/>
    <n v="0"/>
    <n v="0"/>
    <m/>
    <m/>
    <m/>
    <m/>
    <m/>
    <m/>
    <m/>
    <m/>
    <d v="1899-12-30T00:00:00"/>
    <n v="0"/>
    <n v="0"/>
    <d v="1899-12-30T00:00:00"/>
    <s v=""/>
    <n v="0"/>
    <n v="0"/>
    <n v="0"/>
    <m/>
    <m/>
    <m/>
    <m/>
    <n v="15"/>
    <s v="PENDIENTE"/>
    <s v="OK"/>
  </r>
  <r>
    <n v="355"/>
    <x v="3"/>
    <d v="2025-07-04T00:00:00"/>
    <s v="Anthony Huamani"/>
    <x v="0"/>
    <x v="3"/>
    <x v="56"/>
    <s v="P0307001"/>
    <s v="-"/>
    <s v="-"/>
    <s v="-"/>
    <s v="Movilidad varios 04/07"/>
    <m/>
    <x v="0"/>
    <x v="3"/>
    <s v="Gastos operativos"/>
    <s v="Operativo"/>
    <s v="Sachaca"/>
    <s v="Arequipa"/>
    <s v="PLM327110736055631"/>
    <s v="Planilla de Movilidad"/>
    <d v="2025-07-04T00:00:00"/>
    <d v="2025-07-04T00:00:00"/>
    <n v="3"/>
    <n v="271"/>
    <n v="10736055631"/>
    <s v="HUAMANI MAMANI HUBER ANTHONY"/>
    <s v="PEN"/>
    <m/>
    <n v="15"/>
    <n v="0"/>
    <n v="15"/>
    <s v=""/>
    <n v="15"/>
    <m/>
    <s v="SI"/>
    <s v="Caja Arequipa "/>
    <m/>
    <m/>
    <d v="2025-07-31T00:00:00"/>
    <s v="C-Tesoreria"/>
    <s v="001-12543"/>
    <m/>
    <d v="1899-12-30T00:00:00"/>
    <s v=""/>
    <n v="0"/>
    <n v="0"/>
    <m/>
    <m/>
    <m/>
    <m/>
    <m/>
    <m/>
    <m/>
    <m/>
    <d v="1899-12-30T00:00:00"/>
    <n v="0"/>
    <n v="0"/>
    <d v="1899-12-30T00:00:00"/>
    <s v=""/>
    <n v="0"/>
    <n v="0"/>
    <n v="0"/>
    <m/>
    <m/>
    <m/>
    <m/>
    <n v="15"/>
    <s v="PENDIENTE"/>
    <s v="OK"/>
  </r>
  <r>
    <n v="356"/>
    <x v="7"/>
    <d v="2025-07-09T00:00:00"/>
    <s v="Anthony Huamani"/>
    <x v="0"/>
    <x v="3"/>
    <x v="56"/>
    <s v="P0307001"/>
    <s v="-"/>
    <s v="-"/>
    <s v="-"/>
    <s v="Movilidad varios 09/07"/>
    <m/>
    <x v="0"/>
    <x v="3"/>
    <s v="Gastos operativos"/>
    <s v="Operativo"/>
    <s v="Sachaca"/>
    <s v="Arequipa"/>
    <s v="PLM327210736055631"/>
    <s v="Planilla de Movilidad"/>
    <d v="2025-07-09T00:00:00"/>
    <d v="2025-07-09T00:00:00"/>
    <n v="3"/>
    <n v="272"/>
    <n v="10736055631"/>
    <s v="HUAMANI MAMANI HUBER ANTHONY"/>
    <s v="PEN"/>
    <m/>
    <n v="37"/>
    <n v="0"/>
    <n v="37"/>
    <s v=""/>
    <n v="37"/>
    <m/>
    <s v="SI"/>
    <s v="Caja Arequipa "/>
    <m/>
    <m/>
    <d v="2025-07-31T00:00:00"/>
    <s v="C-Tesoreria"/>
    <s v="001-12544"/>
    <m/>
    <d v="1899-12-30T00:00:00"/>
    <s v=""/>
    <n v="0"/>
    <n v="0"/>
    <m/>
    <m/>
    <m/>
    <m/>
    <m/>
    <m/>
    <m/>
    <m/>
    <d v="1899-12-30T00:00:00"/>
    <n v="0"/>
    <n v="0"/>
    <d v="1899-12-30T00:00:00"/>
    <s v=""/>
    <n v="0"/>
    <n v="0"/>
    <n v="0"/>
    <m/>
    <m/>
    <m/>
    <m/>
    <n v="37"/>
    <s v="PENDIENTE"/>
    <s v="OK"/>
  </r>
  <r>
    <n v="357"/>
    <x v="9"/>
    <d v="2025-07-10T00:00:00"/>
    <s v="Anthony Huamani"/>
    <x v="0"/>
    <x v="3"/>
    <x v="56"/>
    <s v="P0307001"/>
    <s v="-"/>
    <s v="-"/>
    <s v="-"/>
    <s v="Movilidad varios 10/07"/>
    <m/>
    <x v="0"/>
    <x v="3"/>
    <s v="Gastos operativos"/>
    <s v="Operativo"/>
    <s v="Sachaca"/>
    <s v="Arequipa"/>
    <s v="PLM327310736055631"/>
    <s v="Planilla de Movilidad"/>
    <d v="2025-07-10T00:00:00"/>
    <d v="2025-07-10T00:00:00"/>
    <n v="3"/>
    <n v="273"/>
    <n v="10736055631"/>
    <s v="HUAMANI MAMANI HUBER ANTHONY"/>
    <s v="PEN"/>
    <m/>
    <n v="24"/>
    <n v="0"/>
    <n v="24"/>
    <s v=""/>
    <n v="24"/>
    <m/>
    <s v="SI"/>
    <s v="Caja Arequipa "/>
    <m/>
    <m/>
    <d v="2025-07-31T00:00:00"/>
    <s v="C-Tesoreria"/>
    <s v="001-12545"/>
    <m/>
    <d v="1899-12-30T00:00:00"/>
    <s v=""/>
    <n v="0"/>
    <n v="0"/>
    <m/>
    <m/>
    <m/>
    <m/>
    <m/>
    <m/>
    <m/>
    <m/>
    <d v="1899-12-30T00:00:00"/>
    <n v="0"/>
    <n v="0"/>
    <d v="1899-12-30T00:00:00"/>
    <s v=""/>
    <n v="0"/>
    <n v="0"/>
    <n v="0"/>
    <m/>
    <m/>
    <m/>
    <m/>
    <n v="24"/>
    <s v="PENDIENTE"/>
    <s v="OK"/>
  </r>
  <r>
    <n v="358"/>
    <x v="11"/>
    <d v="2025-07-11T00:00:00"/>
    <s v="Anthony Huamani"/>
    <x v="0"/>
    <x v="3"/>
    <x v="56"/>
    <s v="P0307001"/>
    <s v="-"/>
    <s v="-"/>
    <s v="-"/>
    <s v="Movilidad varios 11/07"/>
    <m/>
    <x v="0"/>
    <x v="3"/>
    <s v="Gastos operativos"/>
    <s v="Operativo"/>
    <s v="Sachaca"/>
    <s v="Arequipa"/>
    <s v="PLM327410736055631"/>
    <s v="Planilla de Movilidad"/>
    <d v="2025-07-11T00:00:00"/>
    <d v="2025-07-11T00:00:00"/>
    <n v="3"/>
    <n v="274"/>
    <n v="10736055631"/>
    <s v="HUAMANI MAMANI HUBER ANTHONY"/>
    <s v="PEN"/>
    <m/>
    <n v="12"/>
    <n v="0"/>
    <n v="12"/>
    <s v=""/>
    <n v="12"/>
    <m/>
    <s v="SI"/>
    <s v="Caja Arequipa "/>
    <m/>
    <m/>
    <d v="2025-07-31T00:00:00"/>
    <s v="C-Tesoreria"/>
    <s v="001-12546"/>
    <m/>
    <d v="1899-12-30T00:00:00"/>
    <s v=""/>
    <n v="0"/>
    <n v="0"/>
    <m/>
    <m/>
    <m/>
    <m/>
    <m/>
    <m/>
    <m/>
    <m/>
    <d v="1899-12-30T00:00:00"/>
    <n v="0"/>
    <n v="0"/>
    <d v="1899-12-30T00:00:00"/>
    <s v=""/>
    <n v="0"/>
    <n v="0"/>
    <n v="0"/>
    <m/>
    <m/>
    <m/>
    <m/>
    <n v="12"/>
    <s v="PENDIENTE"/>
    <s v="OK"/>
  </r>
  <r>
    <n v="359"/>
    <x v="12"/>
    <d v="2025-07-14T00:00:00"/>
    <s v="Anthony Huamani"/>
    <x v="0"/>
    <x v="3"/>
    <x v="56"/>
    <s v="P0307001"/>
    <s v="-"/>
    <s v="-"/>
    <s v="-"/>
    <s v="Movilidad varios 14/07"/>
    <m/>
    <x v="0"/>
    <x v="3"/>
    <s v="Gastos operativos"/>
    <s v="Operativo"/>
    <s v="Sachaca"/>
    <s v="Arequipa"/>
    <s v="PLM327510736055631"/>
    <s v="Planilla de Movilidad"/>
    <d v="2025-07-14T00:00:00"/>
    <d v="2025-07-14T00:00:00"/>
    <n v="3"/>
    <n v="275"/>
    <n v="10736055631"/>
    <s v="HUAMANI MAMANI HUBER ANTHONY"/>
    <s v="PEN"/>
    <m/>
    <n v="5"/>
    <n v="0"/>
    <n v="5"/>
    <s v=""/>
    <n v="5"/>
    <m/>
    <s v="SI"/>
    <s v="Caja Arequipa "/>
    <m/>
    <m/>
    <d v="2025-07-31T00:00:00"/>
    <s v="C-Tesoreria"/>
    <s v="001-12547"/>
    <m/>
    <d v="1899-12-30T00:00:00"/>
    <s v=""/>
    <n v="0"/>
    <n v="0"/>
    <m/>
    <m/>
    <m/>
    <m/>
    <m/>
    <m/>
    <m/>
    <m/>
    <d v="1899-12-30T00:00:00"/>
    <n v="0"/>
    <n v="0"/>
    <d v="1899-12-30T00:00:00"/>
    <s v=""/>
    <n v="0"/>
    <n v="0"/>
    <n v="0"/>
    <m/>
    <m/>
    <m/>
    <m/>
    <n v="5"/>
    <s v="PENDIENTE"/>
    <s v="OK"/>
  </r>
  <r>
    <n v="360"/>
    <x v="18"/>
    <d v="2025-07-16T00:00:00"/>
    <s v="Anthony Huamani"/>
    <x v="0"/>
    <x v="3"/>
    <x v="56"/>
    <s v="P0307001"/>
    <s v="-"/>
    <s v="-"/>
    <s v="-"/>
    <s v="Movilidad varios 16/07"/>
    <m/>
    <x v="0"/>
    <x v="3"/>
    <s v="Gastos operativos"/>
    <s v="Operativo"/>
    <s v="Sachaca"/>
    <s v="Arequipa"/>
    <s v="PLM327610736055631"/>
    <s v="Planilla de Movilidad"/>
    <d v="2025-07-16T00:00:00"/>
    <d v="2025-07-16T00:00:00"/>
    <n v="3"/>
    <n v="276"/>
    <n v="10736055631"/>
    <s v="HUAMANI MAMANI HUBER ANTHONY"/>
    <s v="PEN"/>
    <m/>
    <n v="55"/>
    <n v="0"/>
    <n v="55"/>
    <s v=""/>
    <n v="55"/>
    <m/>
    <s v="SI"/>
    <s v="Caja Arequipa "/>
    <m/>
    <m/>
    <d v="2025-07-31T00:00:00"/>
    <s v="C-Tesoreria"/>
    <s v="001-12548"/>
    <m/>
    <d v="1899-12-30T00:00:00"/>
    <s v=""/>
    <n v="0"/>
    <n v="0"/>
    <m/>
    <m/>
    <m/>
    <m/>
    <m/>
    <m/>
    <m/>
    <m/>
    <d v="1899-12-30T00:00:00"/>
    <n v="0"/>
    <n v="0"/>
    <d v="1899-12-30T00:00:00"/>
    <s v=""/>
    <n v="0"/>
    <n v="0"/>
    <n v="0"/>
    <m/>
    <m/>
    <m/>
    <m/>
    <n v="55"/>
    <s v="PENDIENTE"/>
    <s v="OK"/>
  </r>
  <r>
    <n v="361"/>
    <x v="18"/>
    <d v="2025-07-16T00:00:00"/>
    <s v="Anthony Huamani"/>
    <x v="0"/>
    <x v="3"/>
    <x v="56"/>
    <s v="P0307001"/>
    <s v="-"/>
    <s v="-"/>
    <s v="-"/>
    <s v="Movilidad varios 16/07"/>
    <m/>
    <x v="0"/>
    <x v="3"/>
    <s v="Gastos operativos"/>
    <s v="Operativo"/>
    <s v="Sachaca"/>
    <s v="Arequipa"/>
    <s v="PLM327710736055631"/>
    <s v="Planilla de Movilidad"/>
    <d v="2025-07-16T00:00:00"/>
    <d v="2025-07-16T00:00:00"/>
    <n v="3"/>
    <n v="277"/>
    <n v="10736055631"/>
    <s v="HUAMANI MAMANI HUBER ANTHONY"/>
    <s v="PEN"/>
    <m/>
    <n v="15"/>
    <n v="0"/>
    <n v="15"/>
    <s v=""/>
    <n v="15"/>
    <m/>
    <s v="SI"/>
    <s v="Caja Arequipa "/>
    <m/>
    <m/>
    <d v="2025-07-31T00:00:00"/>
    <s v="C-Tesoreria"/>
    <s v="001-12549"/>
    <m/>
    <d v="1899-12-30T00:00:00"/>
    <s v=""/>
    <n v="0"/>
    <n v="0"/>
    <m/>
    <m/>
    <m/>
    <m/>
    <m/>
    <m/>
    <m/>
    <m/>
    <d v="1899-12-30T00:00:00"/>
    <n v="0"/>
    <n v="0"/>
    <d v="1899-12-30T00:00:00"/>
    <s v=""/>
    <n v="0"/>
    <n v="0"/>
    <n v="0"/>
    <m/>
    <m/>
    <m/>
    <m/>
    <n v="15"/>
    <s v="PENDIENTE"/>
    <s v="OK"/>
  </r>
  <r>
    <n v="362"/>
    <x v="19"/>
    <d v="2025-07-17T00:00:00"/>
    <s v="Anthony Huamani"/>
    <x v="0"/>
    <x v="3"/>
    <x v="56"/>
    <s v="P0307001"/>
    <s v="-"/>
    <s v="-"/>
    <s v="-"/>
    <s v="Movilidad varios 17/07"/>
    <m/>
    <x v="0"/>
    <x v="3"/>
    <s v="Gastos operativos"/>
    <s v="Operativo"/>
    <s v="Sachaca"/>
    <s v="Arequipa"/>
    <s v="PLM327810736055631"/>
    <s v="Planilla de Movilidad"/>
    <d v="2025-07-17T00:00:00"/>
    <d v="2025-07-17T00:00:00"/>
    <n v="3"/>
    <n v="278"/>
    <n v="10736055631"/>
    <s v="HUAMANI MAMANI HUBER ANTHONY"/>
    <s v="PEN"/>
    <m/>
    <n v="43"/>
    <n v="0"/>
    <n v="43"/>
    <s v=""/>
    <n v="43"/>
    <m/>
    <s v="SI"/>
    <s v="Caja Arequipa "/>
    <m/>
    <m/>
    <d v="2025-07-31T00:00:00"/>
    <s v="C-Tesoreria"/>
    <s v="001-12550"/>
    <m/>
    <d v="1899-12-30T00:00:00"/>
    <s v=""/>
    <n v="0"/>
    <n v="0"/>
    <m/>
    <m/>
    <m/>
    <m/>
    <m/>
    <m/>
    <m/>
    <m/>
    <d v="1899-12-30T00:00:00"/>
    <n v="0"/>
    <n v="0"/>
    <d v="1899-12-30T00:00:00"/>
    <s v=""/>
    <n v="0"/>
    <n v="0"/>
    <n v="0"/>
    <m/>
    <m/>
    <m/>
    <m/>
    <n v="43"/>
    <s v="PENDIENTE"/>
    <s v="OK"/>
  </r>
  <r>
    <n v="363"/>
    <x v="21"/>
    <d v="2025-07-18T00:00:00"/>
    <s v="Anthony Huamani"/>
    <x v="0"/>
    <x v="3"/>
    <x v="56"/>
    <s v="P0307001"/>
    <s v="-"/>
    <s v="-"/>
    <s v="-"/>
    <s v="Movilidad varios 18/07"/>
    <m/>
    <x v="0"/>
    <x v="3"/>
    <s v="Gastos operativos"/>
    <s v="Operativo"/>
    <s v="Sachaca"/>
    <s v="Arequipa"/>
    <s v="PLM327910736055631"/>
    <s v="Planilla de Movilidad"/>
    <d v="2025-07-18T00:00:00"/>
    <d v="2025-07-18T00:00:00"/>
    <n v="3"/>
    <n v="279"/>
    <n v="10736055631"/>
    <s v="HUAMANI MAMANI HUBER ANTHONY"/>
    <s v="PEN"/>
    <m/>
    <n v="53"/>
    <n v="0"/>
    <n v="53"/>
    <s v=""/>
    <n v="53"/>
    <m/>
    <s v="SI"/>
    <s v="Caja Arequipa "/>
    <m/>
    <m/>
    <d v="2025-07-31T00:00:00"/>
    <s v="C-Tesoreria"/>
    <s v="001-12551"/>
    <m/>
    <d v="1899-12-30T00:00:00"/>
    <s v=""/>
    <n v="0"/>
    <n v="0"/>
    <m/>
    <m/>
    <m/>
    <m/>
    <m/>
    <m/>
    <m/>
    <m/>
    <d v="1899-12-30T00:00:00"/>
    <n v="0"/>
    <n v="0"/>
    <d v="1899-12-30T00:00:00"/>
    <s v=""/>
    <n v="0"/>
    <n v="0"/>
    <n v="0"/>
    <m/>
    <m/>
    <m/>
    <m/>
    <n v="53"/>
    <s v="PENDIENTE"/>
    <s v="OK"/>
  </r>
  <r>
    <n v="364"/>
    <x v="22"/>
    <d v="2025-07-21T00:00:00"/>
    <s v="Anthony Huamani"/>
    <x v="0"/>
    <x v="3"/>
    <x v="56"/>
    <s v="P0307001"/>
    <s v="-"/>
    <s v="-"/>
    <s v="-"/>
    <s v="Movilidad varios 21/07"/>
    <m/>
    <x v="0"/>
    <x v="3"/>
    <s v="Gastos operativos"/>
    <s v="Operativo"/>
    <s v="Sachaca"/>
    <s v="Arequipa"/>
    <s v="PLM328010736055631"/>
    <s v="Planilla de Movilidad"/>
    <d v="2025-07-21T00:00:00"/>
    <d v="2025-07-21T00:00:00"/>
    <n v="3"/>
    <n v="280"/>
    <n v="10736055631"/>
    <s v="HUAMANI MAMANI HUBER ANTHONY"/>
    <s v="PEN"/>
    <m/>
    <n v="20"/>
    <n v="0"/>
    <n v="20"/>
    <s v=""/>
    <n v="20"/>
    <m/>
    <s v="SI"/>
    <s v="Caja Arequipa "/>
    <m/>
    <m/>
    <d v="2025-07-31T00:00:00"/>
    <s v="C-Tesoreria"/>
    <s v="001-12552"/>
    <m/>
    <d v="1899-12-30T00:00:00"/>
    <s v=""/>
    <n v="0"/>
    <n v="0"/>
    <m/>
    <m/>
    <m/>
    <m/>
    <m/>
    <m/>
    <m/>
    <m/>
    <d v="1899-12-30T00:00:00"/>
    <n v="0"/>
    <n v="0"/>
    <d v="1899-12-30T00:00:00"/>
    <s v=""/>
    <n v="0"/>
    <n v="0"/>
    <n v="0"/>
    <m/>
    <m/>
    <m/>
    <m/>
    <n v="20"/>
    <s v="PENDIENTE"/>
    <s v="OK"/>
  </r>
  <r>
    <n v="365"/>
    <x v="23"/>
    <d v="2025-07-22T00:00:00"/>
    <s v="Anthony Huamani"/>
    <x v="0"/>
    <x v="3"/>
    <x v="56"/>
    <s v="P0307001"/>
    <s v="-"/>
    <s v="-"/>
    <s v="-"/>
    <s v="Movilidad varios 22/07"/>
    <m/>
    <x v="0"/>
    <x v="3"/>
    <s v="Gastos operativos"/>
    <s v="Operativo"/>
    <s v="Sachaca"/>
    <s v="Arequipa"/>
    <s v="PLM328110736055631"/>
    <s v="Planilla de Movilidad"/>
    <d v="2025-07-22T00:00:00"/>
    <d v="2025-07-22T00:00:00"/>
    <n v="3"/>
    <n v="281"/>
    <n v="10736055631"/>
    <s v="HUAMANI MAMANI HUBER ANTHONY"/>
    <s v="PEN"/>
    <m/>
    <n v="165"/>
    <n v="0"/>
    <n v="165"/>
    <s v=""/>
    <n v="165"/>
    <m/>
    <s v="SI"/>
    <s v="Caja Arequipa "/>
    <m/>
    <m/>
    <d v="2025-07-31T00:00:00"/>
    <s v="C-Tesoreria"/>
    <s v="001-12553"/>
    <m/>
    <d v="1899-12-30T00:00:00"/>
    <s v=""/>
    <n v="0"/>
    <n v="0"/>
    <m/>
    <m/>
    <m/>
    <m/>
    <m/>
    <m/>
    <m/>
    <m/>
    <d v="1899-12-30T00:00:00"/>
    <n v="0"/>
    <n v="0"/>
    <d v="1899-12-30T00:00:00"/>
    <s v=""/>
    <n v="0"/>
    <n v="0"/>
    <n v="0"/>
    <m/>
    <m/>
    <m/>
    <m/>
    <n v="165"/>
    <s v="PENDIENTE"/>
    <s v="OK"/>
  </r>
  <r>
    <n v="366"/>
    <x v="28"/>
    <d v="2025-08-01T00:00:00"/>
    <s v="Sergio Ordoñez"/>
    <x v="2"/>
    <x v="13"/>
    <x v="57"/>
    <s v="P0208001"/>
    <s v="-"/>
    <s v="-"/>
    <s v="-"/>
    <s v="Visita técnica a carpinterias para revalorización_x000a_Alm. Sachaca Marino Melgar - Av. Jesus 407 - Alm. Sachaca"/>
    <m/>
    <x v="2"/>
    <x v="3"/>
    <s v="Gastos operativos"/>
    <s v="Operativo"/>
    <s v="Sachaca"/>
    <s v="Arequipa"/>
    <s v="PLM328272204134"/>
    <s v="Planilla de Movilidad"/>
    <d v="2025-08-01T00:00:00"/>
    <d v="2025-08-01T00:00:00"/>
    <n v="3"/>
    <n v="282"/>
    <n v="72204134"/>
    <s v="ORDOÑEZ CORNEJO SERGIO RAUL"/>
    <s v="PEN"/>
    <m/>
    <n v="20"/>
    <n v="0"/>
    <n v="20"/>
    <s v=""/>
    <n v="20"/>
    <m/>
    <s v="SI"/>
    <s v="Caja Arequipa "/>
    <m/>
    <m/>
    <d v="2025-08-01T00:00:00"/>
    <s v="C-Tesoreria"/>
    <s v="001-12557"/>
    <m/>
    <d v="1899-12-30T00:00:00"/>
    <s v=""/>
    <n v="0"/>
    <n v="0"/>
    <m/>
    <m/>
    <m/>
    <m/>
    <m/>
    <m/>
    <m/>
    <m/>
    <d v="1899-12-30T00:00:00"/>
    <n v="0"/>
    <n v="0"/>
    <d v="1899-12-30T00:00:00"/>
    <s v=""/>
    <n v="0"/>
    <n v="0"/>
    <n v="0"/>
    <m/>
    <m/>
    <m/>
    <m/>
    <n v="20"/>
    <s v="PENDIENTE"/>
    <s v="OK"/>
  </r>
  <r>
    <n v="367"/>
    <x v="28"/>
    <d v="2025-08-01T00:00:00"/>
    <s v="Karol Pari "/>
    <x v="1"/>
    <x v="3"/>
    <x v="7"/>
    <s v="P0604001"/>
    <s v="-"/>
    <s v="-"/>
    <s v="-"/>
    <s v="Transporte para depósitos RxH Julio _x000a_Alm. Sachaca - Bcp (Saga Av. Ejército) - Alm. Sachaca"/>
    <m/>
    <x v="0"/>
    <x v="3"/>
    <s v="Gastos operativos"/>
    <s v="Operativo"/>
    <s v="Sachaca"/>
    <s v="Arequipa"/>
    <s v="PLM328376390500"/>
    <s v="Planilla de Movilidad"/>
    <d v="2025-08-01T00:00:00"/>
    <d v="2025-08-01T00:00:00"/>
    <n v="3"/>
    <n v="283"/>
    <n v="76390500"/>
    <s v="PARI RODRIGUEZ KAROL LICET"/>
    <s v="PEN"/>
    <m/>
    <n v="19"/>
    <n v="0"/>
    <n v="19"/>
    <s v=""/>
    <n v="19"/>
    <m/>
    <s v="SI"/>
    <s v="Caja Arequipa "/>
    <m/>
    <m/>
    <d v="2025-08-01T00:00:00"/>
    <s v="C-Tesoreria"/>
    <s v="001-12556"/>
    <m/>
    <d v="1899-12-30T00:00:00"/>
    <s v=""/>
    <n v="0"/>
    <n v="0"/>
    <m/>
    <m/>
    <m/>
    <m/>
    <m/>
    <m/>
    <m/>
    <m/>
    <d v="1899-12-30T00:00:00"/>
    <n v="0"/>
    <n v="0"/>
    <d v="1899-12-30T00:00:00"/>
    <s v=""/>
    <n v="0"/>
    <n v="0"/>
    <n v="0"/>
    <m/>
    <m/>
    <m/>
    <m/>
    <n v="19"/>
    <s v="PENDIENTE"/>
    <s v="OK"/>
  </r>
  <r>
    <n v="368"/>
    <x v="18"/>
    <d v="2025-07-16T00:00:00"/>
    <s v="Jorge Queque"/>
    <x v="0"/>
    <x v="10"/>
    <x v="48"/>
    <s v="P0311001"/>
    <s v="RQ.OPE.1302"/>
    <s v="OS 005-000673"/>
    <s v="AC.OPE.920"/>
    <s v="Recolección y transporte de Residuos no aprovechables (varios)   945.00 kg_x000a_La Iberica - Alm. Yanahuara"/>
    <m/>
    <x v="1"/>
    <x v="5"/>
    <s v="Gastos operativos"/>
    <s v="Operativo"/>
    <s v="Yanahuara"/>
    <s v="Arequipa"/>
    <s v="01E0011410736055631"/>
    <s v="Factura"/>
    <d v="2025-07-16T00:00:00"/>
    <d v="2025-07-16T00:00:00"/>
    <s v="E001"/>
    <n v="14"/>
    <n v="10736055631"/>
    <s v="HUAMANI MAMANI HUBER ANTHONY"/>
    <s v="PEN"/>
    <n v="0.18"/>
    <n v="254.24"/>
    <n v="45.763199999999998"/>
    <n v="300"/>
    <s v=""/>
    <n v="300"/>
    <m/>
    <s v="SI"/>
    <s v="Transferencia"/>
    <m/>
    <m/>
    <d v="2025-08-05T00:00:00"/>
    <s v="B-BCP - Soles"/>
    <n v="8939851"/>
    <m/>
    <d v="1899-12-30T00:00:00"/>
    <s v=""/>
    <n v="0"/>
    <n v="0"/>
    <m/>
    <m/>
    <m/>
    <m/>
    <m/>
    <m/>
    <m/>
    <m/>
    <d v="1899-12-30T00:00:00"/>
    <n v="0"/>
    <n v="0"/>
    <d v="1899-12-30T00:00:00"/>
    <s v=""/>
    <n v="0"/>
    <n v="0"/>
    <n v="0"/>
    <m/>
    <m/>
    <m/>
    <m/>
    <n v="300"/>
    <s v="PENDIENTE"/>
    <s v="OK"/>
  </r>
  <r>
    <n v="369"/>
    <x v="29"/>
    <d v="2025-07-31T00:00:00"/>
    <s v="Nelson Quispe"/>
    <x v="0"/>
    <x v="0"/>
    <x v="58"/>
    <s v="P0302005"/>
    <s v="RQ.OPE.1169"/>
    <s v="OS 006-000163"/>
    <s v="AC.OPE.ST.128"/>
    <s v="Reforzado y soldadura de las uñas del montacargas"/>
    <m/>
    <x v="0"/>
    <x v="4"/>
    <s v="Gastos no operativos"/>
    <s v="Operativo"/>
    <s v="La Joya"/>
    <s v="Arequipa"/>
    <s v="01E00122110440377497"/>
    <s v="Factura"/>
    <d v="2025-07-24T00:00:00"/>
    <d v="2025-07-24T00:00:00"/>
    <s v="E001"/>
    <n v="221"/>
    <n v="10440377497"/>
    <s v="GONZALES CABRERA JUAN MIGUEL"/>
    <s v="PEN"/>
    <n v="0.18"/>
    <n v="152.54"/>
    <n v="27.457199999999997"/>
    <n v="180"/>
    <s v=""/>
    <n v="180"/>
    <m/>
    <s v="SI"/>
    <s v="Transferencia"/>
    <s v="SI"/>
    <s v="NO"/>
    <d v="2025-07-25T00:00:00"/>
    <s v="B-BCP - Soles"/>
    <n v="1254704"/>
    <m/>
    <d v="1899-12-30T00:00:00"/>
    <s v=""/>
    <n v="0"/>
    <n v="0"/>
    <m/>
    <m/>
    <m/>
    <m/>
    <m/>
    <m/>
    <m/>
    <m/>
    <d v="1899-12-30T00:00:00"/>
    <n v="0"/>
    <n v="0"/>
    <d v="1899-12-30T00:00:00"/>
    <s v=""/>
    <n v="0"/>
    <n v="0"/>
    <n v="0"/>
    <m/>
    <m/>
    <m/>
    <m/>
    <n v="180"/>
    <s v="PENDIENTE"/>
    <s v="OK"/>
  </r>
  <r>
    <n v="370"/>
    <x v="19"/>
    <d v="2025-07-17T00:00:00"/>
    <s v="Jorge Queque"/>
    <x v="0"/>
    <x v="15"/>
    <x v="35"/>
    <s v="P0312001"/>
    <s v="RQ.OPE.1310"/>
    <s v="-"/>
    <s v="-"/>
    <s v="Acondicionado  y carguio de residuos peligrsosos a unidad FOTON VDJ-872 en almacén Yanahuara  para disposición_x000a_Innova Ambiental 1,000.00 kg"/>
    <m/>
    <x v="1"/>
    <x v="5"/>
    <s v="Gastos operativos"/>
    <s v="Operativo"/>
    <s v="Yanahuara"/>
    <s v="Arequipa"/>
    <s v="01E001405520603974817"/>
    <s v="Factura"/>
    <d v="2025-07-17T00:00:00"/>
    <d v="2025-07-17T00:00:00"/>
    <s v="E001"/>
    <n v="4055"/>
    <n v="20603974817"/>
    <s v="TGM AREQUIPA E.I.R.L."/>
    <s v="PEN"/>
    <n v="0.18"/>
    <n v="170"/>
    <n v="30.599999999999998"/>
    <n v="200.6"/>
    <s v=""/>
    <n v="200.6"/>
    <m/>
    <s v="SI"/>
    <s v="Transferencia"/>
    <m/>
    <m/>
    <d v="2025-08-05T00:00:00"/>
    <s v="B-BCP - Soles"/>
    <n v="8939851"/>
    <m/>
    <d v="1899-12-30T00:00:00"/>
    <s v=""/>
    <n v="0"/>
    <n v="0"/>
    <m/>
    <m/>
    <m/>
    <m/>
    <m/>
    <m/>
    <m/>
    <m/>
    <d v="1899-12-30T00:00:00"/>
    <n v="0"/>
    <n v="0"/>
    <d v="1899-12-30T00:00:00"/>
    <s v=""/>
    <n v="0"/>
    <n v="0"/>
    <n v="0"/>
    <m/>
    <m/>
    <m/>
    <m/>
    <n v="200.6"/>
    <s v="PENDIENTE"/>
    <s v="OK"/>
  </r>
  <r>
    <n v="371"/>
    <x v="23"/>
    <d v="2025-07-22T00:00:00"/>
    <s v="Jorge Queque"/>
    <x v="2"/>
    <x v="10"/>
    <x v="40"/>
    <s v="P0205001"/>
    <s v="RQ.OPE.1309"/>
    <s v="OS 005-000678"/>
    <s v="AC.OPE.925"/>
    <s v="Recoleccion y transporte de residuos aprovechables (envases vacíos varios)  600.00 Kg_x000a_Flsmidth - Alm. La Joya"/>
    <m/>
    <x v="2"/>
    <x v="5"/>
    <s v="Gastos operativos"/>
    <s v="Operativo"/>
    <s v="La Joya"/>
    <s v="Arequipa"/>
    <s v="01E0011610736055631"/>
    <s v="Factura"/>
    <d v="2025-07-24T00:00:00"/>
    <d v="2025-07-24T00:00:00"/>
    <s v="E001"/>
    <n v="16"/>
    <n v="10736055631"/>
    <s v="HUAMANI MAMANI HUBER ANTHONY"/>
    <s v="PEN"/>
    <n v="0.18"/>
    <n v="450"/>
    <n v="81"/>
    <n v="531"/>
    <s v=""/>
    <n v="531"/>
    <n v="0.04"/>
    <s v="SI"/>
    <s v="Transferencia"/>
    <m/>
    <m/>
    <d v="2025-08-05T00:00:00"/>
    <s v="B-BCP - Soles"/>
    <n v="8939851"/>
    <m/>
    <d v="1899-12-30T00:00:00"/>
    <s v=""/>
    <n v="0"/>
    <n v="0"/>
    <m/>
    <m/>
    <m/>
    <m/>
    <m/>
    <m/>
    <m/>
    <m/>
    <d v="1899-12-30T00:00:00"/>
    <n v="0"/>
    <n v="0"/>
    <d v="2025-08-05T00:00:00"/>
    <s v="Adquiriente"/>
    <n v="277450128"/>
    <n v="21"/>
    <n v="21"/>
    <m/>
    <m/>
    <m/>
    <m/>
    <n v="510"/>
    <s v="PENDIENTE"/>
    <s v="OK"/>
  </r>
  <r>
    <n v="372"/>
    <x v="28"/>
    <d v="2025-08-01T00:00:00"/>
    <s v="Alison Rodrguez"/>
    <x v="2"/>
    <x v="11"/>
    <x v="22"/>
    <s v="P0201001"/>
    <s v="-"/>
    <s v="OC 299"/>
    <s v="-"/>
    <s v="RR.SS."/>
    <m/>
    <x v="2"/>
    <x v="6"/>
    <s v="Costos de ventas"/>
    <s v="Operativo"/>
    <s v="Sachaca"/>
    <s v="Arequipa"/>
    <s v="01F313666420100055237"/>
    <s v="Factura"/>
    <d v="2025-08-01T00:00:00"/>
    <d v="2025-08-01T00:00:00"/>
    <s v="F313"/>
    <n v="6664"/>
    <n v="20100055237"/>
    <s v="ALICORP SAA"/>
    <s v="PEN"/>
    <n v="0.18"/>
    <n v="7.8"/>
    <n v="1.4039999999999999"/>
    <n v="9.1999999999999993"/>
    <s v=""/>
    <n v="9.1999999999999993"/>
    <n v="0.15"/>
    <s v="SI"/>
    <s v="Transferencia"/>
    <m/>
    <m/>
    <d v="2025-08-05T00:00:00"/>
    <s v="B-Interbank"/>
    <n v="568021"/>
    <m/>
    <d v="1899-12-30T00:00:00"/>
    <s v=""/>
    <n v="0"/>
    <n v="0"/>
    <m/>
    <m/>
    <m/>
    <m/>
    <m/>
    <m/>
    <m/>
    <m/>
    <d v="1899-12-30T00:00:00"/>
    <n v="0"/>
    <n v="0"/>
    <d v="2025-08-12T00:00:00"/>
    <s v="Adquiriente"/>
    <n v="278530555"/>
    <n v="1"/>
    <n v="1"/>
    <m/>
    <m/>
    <m/>
    <m/>
    <n v="8.1999999999999993"/>
    <s v="PENDIENTE"/>
    <s v="OK"/>
  </r>
  <r>
    <n v="373"/>
    <x v="28"/>
    <d v="2025-08-01T00:00:00"/>
    <s v="Alison Rodrguez"/>
    <x v="2"/>
    <x v="11"/>
    <x v="22"/>
    <s v="P0201001"/>
    <s v="-"/>
    <s v="OC 300"/>
    <s v="-"/>
    <s v="RR.SS."/>
    <m/>
    <x v="2"/>
    <x v="6"/>
    <s v="Costos de ventas"/>
    <s v="Operativo"/>
    <s v="Sachaca"/>
    <s v="Arequipa"/>
    <s v="01F313666120100055237"/>
    <s v="Factura"/>
    <d v="2025-08-01T00:00:00"/>
    <d v="2025-08-01T00:00:00"/>
    <s v="F313"/>
    <n v="6661"/>
    <n v="20100055237"/>
    <s v="ALICORP SAA"/>
    <s v="PEN"/>
    <n v="0.18"/>
    <n v="140.4"/>
    <n v="25.271999999999998"/>
    <n v="165.67"/>
    <s v=""/>
    <n v="165.67"/>
    <n v="0.15"/>
    <s v="SI"/>
    <s v="Transferencia"/>
    <m/>
    <m/>
    <d v="2025-08-05T00:00:00"/>
    <s v="B-Interbank"/>
    <n v="570268"/>
    <m/>
    <d v="1899-12-30T00:00:00"/>
    <s v=""/>
    <n v="0"/>
    <n v="0"/>
    <m/>
    <m/>
    <m/>
    <m/>
    <m/>
    <m/>
    <m/>
    <m/>
    <d v="1899-12-30T00:00:00"/>
    <n v="0"/>
    <n v="0"/>
    <d v="2025-08-05T00:00:00"/>
    <s v="Adquiriente"/>
    <n v="277450127"/>
    <n v="25"/>
    <n v="25"/>
    <m/>
    <m/>
    <m/>
    <m/>
    <n v="140.66999999999999"/>
    <s v="PENDIENTE"/>
    <s v="OK"/>
  </r>
  <r>
    <n v="374"/>
    <x v="28"/>
    <d v="2025-08-01T00:00:00"/>
    <s v="Alison Rodrguez"/>
    <x v="2"/>
    <x v="11"/>
    <x v="22"/>
    <s v="P0201001"/>
    <s v="-"/>
    <s v="OC 301"/>
    <s v="-"/>
    <s v="RR.SS."/>
    <m/>
    <x v="2"/>
    <x v="6"/>
    <s v="Costos de ventas"/>
    <s v="Operativo"/>
    <s v="Sachaca"/>
    <s v="Arequipa"/>
    <s v="01F313666220100055237"/>
    <s v="Factura"/>
    <d v="2025-08-01T00:00:00"/>
    <d v="2025-08-01T00:00:00"/>
    <s v="F313"/>
    <n v="6662"/>
    <n v="20100055237"/>
    <s v="ALICORP SAA"/>
    <s v="PEN"/>
    <n v="0.18"/>
    <n v="423"/>
    <n v="76.14"/>
    <n v="499.14"/>
    <s v=""/>
    <n v="499.14"/>
    <n v="0.15"/>
    <s v="SI"/>
    <s v="Transferencia"/>
    <m/>
    <m/>
    <d v="2025-08-05T00:00:00"/>
    <s v="B-Interbank"/>
    <n v="571801"/>
    <m/>
    <d v="1899-12-30T00:00:00"/>
    <s v=""/>
    <n v="0"/>
    <n v="0"/>
    <m/>
    <m/>
    <m/>
    <m/>
    <m/>
    <m/>
    <m/>
    <m/>
    <d v="1899-12-30T00:00:00"/>
    <n v="0"/>
    <n v="0"/>
    <d v="2025-08-05T00:00:00"/>
    <s v="Adquiriente"/>
    <n v="277450126"/>
    <n v="75"/>
    <n v="75"/>
    <m/>
    <m/>
    <m/>
    <m/>
    <n v="424.14"/>
    <s v="PENDIENTE"/>
    <s v="OK"/>
  </r>
  <r>
    <n v="375"/>
    <x v="28"/>
    <d v="2025-08-01T00:00:00"/>
    <s v="Alison Rodrguez"/>
    <x v="2"/>
    <x v="11"/>
    <x v="22"/>
    <s v="P0201001"/>
    <s v="-"/>
    <s v="OC 302"/>
    <s v="-"/>
    <s v="RR.SS."/>
    <m/>
    <x v="2"/>
    <x v="6"/>
    <s v="Costos de ventas"/>
    <s v="Operativo"/>
    <s v="Sachaca"/>
    <s v="Arequipa"/>
    <s v="01F313666720100055237"/>
    <s v="Factura"/>
    <d v="2025-08-01T00:00:00"/>
    <d v="2025-08-01T00:00:00"/>
    <s v="F313"/>
    <n v="6667"/>
    <n v="20100055237"/>
    <s v="ALICORP SAA"/>
    <s v="PEN"/>
    <n v="0.18"/>
    <n v="608"/>
    <n v="109.44"/>
    <n v="717.44"/>
    <s v=""/>
    <n v="717.44"/>
    <n v="0.15"/>
    <s v="SI"/>
    <s v="Transferencia"/>
    <m/>
    <m/>
    <d v="2025-08-05T00:00:00"/>
    <s v="B-Interbank"/>
    <n v="573445"/>
    <m/>
    <d v="1899-12-30T00:00:00"/>
    <s v=""/>
    <n v="0"/>
    <n v="0"/>
    <m/>
    <m/>
    <m/>
    <m/>
    <m/>
    <m/>
    <m/>
    <m/>
    <d v="1899-12-30T00:00:00"/>
    <n v="0"/>
    <n v="0"/>
    <d v="2025-08-05T00:00:00"/>
    <s v="Adquiriente"/>
    <n v="277450125"/>
    <n v="108"/>
    <n v="108"/>
    <m/>
    <m/>
    <m/>
    <m/>
    <n v="609.44000000000005"/>
    <s v="PENDIENTE"/>
    <s v="OK"/>
  </r>
  <r>
    <n v="376"/>
    <x v="28"/>
    <d v="2025-08-01T00:00:00"/>
    <s v="Alison Rodrguez"/>
    <x v="2"/>
    <x v="11"/>
    <x v="22"/>
    <s v="P0201001"/>
    <s v="-"/>
    <s v="OC 303"/>
    <s v="-"/>
    <s v="RR.SS."/>
    <m/>
    <x v="2"/>
    <x v="6"/>
    <s v="Costos de ventas"/>
    <s v="Operativo"/>
    <s v="Sachaca"/>
    <s v="Arequipa"/>
    <s v="01F313666620100055237"/>
    <s v="Factura"/>
    <d v="2025-08-01T00:00:00"/>
    <d v="2025-08-01T00:00:00"/>
    <s v="F313"/>
    <n v="6666"/>
    <n v="20100055237"/>
    <s v="ALICORP SAA"/>
    <s v="PEN"/>
    <n v="0.18"/>
    <n v="52"/>
    <n v="9.36"/>
    <n v="61.36"/>
    <s v=""/>
    <n v="61.36"/>
    <n v="0.15"/>
    <s v="SI"/>
    <s v="Transferencia"/>
    <m/>
    <m/>
    <d v="2025-08-05T00:00:00"/>
    <s v="B-Interbank"/>
    <n v="575009"/>
    <m/>
    <d v="1899-12-30T00:00:00"/>
    <s v=""/>
    <n v="0"/>
    <n v="0"/>
    <m/>
    <m/>
    <m/>
    <m/>
    <m/>
    <m/>
    <m/>
    <m/>
    <d v="1899-12-30T00:00:00"/>
    <n v="0"/>
    <n v="0"/>
    <d v="2025-08-05T00:00:00"/>
    <s v="Adquiriente"/>
    <n v="277450124"/>
    <n v="9"/>
    <n v="9"/>
    <m/>
    <m/>
    <m/>
    <m/>
    <n v="52.36"/>
    <s v="PENDIENTE"/>
    <s v="OK"/>
  </r>
  <r>
    <n v="377"/>
    <x v="28"/>
    <d v="2025-08-01T00:00:00"/>
    <s v="Alison Rodrguez"/>
    <x v="2"/>
    <x v="11"/>
    <x v="22"/>
    <s v="P0201001"/>
    <s v="-"/>
    <s v="OC 304"/>
    <s v="-"/>
    <s v="RR.SS."/>
    <m/>
    <x v="2"/>
    <x v="6"/>
    <s v="Costos de ventas"/>
    <s v="Operativo"/>
    <s v="Sachaca"/>
    <s v="Arequipa"/>
    <s v="01F313666320100055237"/>
    <s v="Factura"/>
    <d v="2025-08-01T00:00:00"/>
    <d v="2025-08-01T00:00:00"/>
    <s v="F313"/>
    <n v="6663"/>
    <n v="20100055237"/>
    <s v="ALICORP SAA"/>
    <s v="PEN"/>
    <n v="0.18"/>
    <n v="12.5"/>
    <n v="2.25"/>
    <n v="14.75"/>
    <s v=""/>
    <n v="14.75"/>
    <n v="0.15"/>
    <s v="SI"/>
    <s v="Transferencia"/>
    <m/>
    <m/>
    <d v="2025-08-05T00:00:00"/>
    <s v="B-Interbank"/>
    <n v="576372"/>
    <m/>
    <d v="1899-12-30T00:00:00"/>
    <s v=""/>
    <n v="0"/>
    <n v="0"/>
    <m/>
    <m/>
    <m/>
    <m/>
    <m/>
    <m/>
    <m/>
    <m/>
    <d v="1899-12-30T00:00:00"/>
    <n v="0"/>
    <n v="0"/>
    <d v="2025-08-05T00:00:00"/>
    <s v="Adquiriente"/>
    <n v="277450123"/>
    <n v="2"/>
    <n v="2"/>
    <m/>
    <m/>
    <m/>
    <m/>
    <n v="12.75"/>
    <s v="PENDIENTE"/>
    <s v="OK"/>
  </r>
  <r>
    <n v="378"/>
    <x v="28"/>
    <d v="2025-08-01T00:00:00"/>
    <s v="Alison Rodrguez"/>
    <x v="2"/>
    <x v="11"/>
    <x v="22"/>
    <s v="P0201001"/>
    <s v="-"/>
    <s v="OC 305"/>
    <s v="-"/>
    <s v="RR.SS."/>
    <m/>
    <x v="2"/>
    <x v="6"/>
    <s v="Costos de ventas"/>
    <s v="Operativo"/>
    <s v="Sachaca"/>
    <s v="Arequipa"/>
    <s v="01F313666520100055237"/>
    <s v="Factura"/>
    <d v="2025-08-01T00:00:00"/>
    <d v="2025-08-01T00:00:00"/>
    <s v="F313"/>
    <n v="6665"/>
    <n v="20100055237"/>
    <s v="ALICORP SAA"/>
    <s v="PEN"/>
    <n v="0.18"/>
    <n v="344"/>
    <n v="61.919999999999995"/>
    <n v="405.92"/>
    <s v=""/>
    <n v="405.92"/>
    <n v="0.15"/>
    <s v="SI"/>
    <s v="Transferencia"/>
    <m/>
    <m/>
    <d v="2025-08-05T00:00:00"/>
    <s v="B-Interbank"/>
    <n v="577719"/>
    <m/>
    <d v="1899-12-30T00:00:00"/>
    <s v=""/>
    <n v="0"/>
    <n v="0"/>
    <m/>
    <m/>
    <m/>
    <m/>
    <m/>
    <m/>
    <m/>
    <m/>
    <d v="1899-12-30T00:00:00"/>
    <n v="0"/>
    <n v="0"/>
    <d v="2025-08-05T00:00:00"/>
    <s v="Adquiriente"/>
    <n v="277450122"/>
    <n v="61"/>
    <n v="61"/>
    <m/>
    <m/>
    <m/>
    <m/>
    <n v="344.92"/>
    <s v="PENDIENTE"/>
    <s v="OK"/>
  </r>
  <r>
    <n v="379"/>
    <x v="7"/>
    <d v="2025-07-09T00:00:00"/>
    <s v="Jhonny García"/>
    <x v="4"/>
    <x v="3"/>
    <x v="7"/>
    <s v="P0504002"/>
    <s v="-"/>
    <s v="-"/>
    <s v="-"/>
    <s v="Envío de doc. Por Olva_x000a_Alm. Sachaca - Olva (Av. Parra) - Alm. Sachaca"/>
    <m/>
    <x v="0"/>
    <x v="3"/>
    <s v="Gastos operativos"/>
    <s v="Operativo"/>
    <s v="Sachaca"/>
    <s v="Arequipa"/>
    <s v="PLM328470517150"/>
    <s v="Planilla de Movilidad"/>
    <d v="2025-08-04T00:00:00"/>
    <d v="2025-08-04T00:00:00"/>
    <n v="3"/>
    <n v="284"/>
    <n v="70517150"/>
    <s v="GARCIA CHACNAMA JHONNY JERRY"/>
    <s v="PEN"/>
    <m/>
    <n v="20"/>
    <n v="0"/>
    <n v="20"/>
    <s v=""/>
    <n v="20"/>
    <m/>
    <s v="SI"/>
    <s v="Caja Arequipa "/>
    <m/>
    <m/>
    <d v="2025-07-11T00:00:00"/>
    <s v="C-Tesoreria"/>
    <s v="001-12518"/>
    <m/>
    <d v="1899-12-30T00:00:00"/>
    <s v=""/>
    <n v="0"/>
    <n v="0"/>
    <m/>
    <m/>
    <m/>
    <m/>
    <m/>
    <m/>
    <m/>
    <m/>
    <d v="1899-12-30T00:00:00"/>
    <n v="0"/>
    <n v="0"/>
    <d v="1899-12-30T00:00:00"/>
    <s v=""/>
    <n v="0"/>
    <n v="0"/>
    <n v="0"/>
    <m/>
    <m/>
    <m/>
    <m/>
    <n v="20"/>
    <s v="PENDIENTE"/>
    <s v="OK"/>
  </r>
  <r>
    <n v="380"/>
    <x v="28"/>
    <d v="2025-08-01T00:00:00"/>
    <s v="Vanessa Amado"/>
    <x v="7"/>
    <x v="13"/>
    <x v="57"/>
    <s v="P0706001"/>
    <s v="-"/>
    <s v="-"/>
    <s v="-"/>
    <s v="Supervision de actividades MolyCop_x000a_Traslado en bus La Joya- Grifo de Volvo - Alm. Sachaca "/>
    <m/>
    <x v="1"/>
    <x v="3"/>
    <s v="Gastos operativos"/>
    <s v="Operativo"/>
    <s v="Sachaca"/>
    <s v="Arequipa"/>
    <s v="PLM328572169020"/>
    <s v="Planilla de Movilidad"/>
    <d v="2025-08-01T00:00:00"/>
    <d v="2025-08-01T00:00:00"/>
    <n v="3"/>
    <n v="285"/>
    <n v="72169020"/>
    <s v="AMADO FARFAN VANNESSA DANNIELLA"/>
    <s v="PEN"/>
    <m/>
    <n v="14"/>
    <n v="0"/>
    <n v="14"/>
    <s v=""/>
    <n v="14"/>
    <m/>
    <s v="SI"/>
    <s v="Caja Arequipa "/>
    <m/>
    <m/>
    <d v="2025-08-01T00:00:00"/>
    <s v="C-Tesoreria"/>
    <s v="001-12558"/>
    <m/>
    <d v="1899-12-30T00:00:00"/>
    <s v=""/>
    <n v="0"/>
    <n v="0"/>
    <m/>
    <m/>
    <m/>
    <m/>
    <m/>
    <m/>
    <m/>
    <m/>
    <d v="1899-12-30T00:00:00"/>
    <n v="0"/>
    <n v="0"/>
    <d v="1899-12-30T00:00:00"/>
    <s v=""/>
    <n v="0"/>
    <n v="0"/>
    <n v="0"/>
    <m/>
    <m/>
    <m/>
    <m/>
    <n v="14"/>
    <s v="PENDIENTE"/>
    <s v="OK"/>
  </r>
  <r>
    <n v="381"/>
    <x v="29"/>
    <d v="2025-07-31T00:00:00"/>
    <s v="Alison Rodrguez"/>
    <x v="2"/>
    <x v="11"/>
    <x v="22"/>
    <s v="P0201001"/>
    <s v="-"/>
    <s v="OC 295"/>
    <s v="-"/>
    <s v="RR.SS."/>
    <m/>
    <x v="2"/>
    <x v="6"/>
    <s v="Costos de ventas"/>
    <s v="Operativo"/>
    <s v="Sachaca"/>
    <s v="Arequipa"/>
    <s v="01F0021656620100192064"/>
    <s v="Factura"/>
    <d v="2025-07-31T00:00:00"/>
    <d v="2025-08-30T00:00:00"/>
    <s v="F002"/>
    <n v="16566"/>
    <n v="20100192064"/>
    <s v="MOLY-COP ADESUR S.A"/>
    <s v="USD"/>
    <n v="0.18"/>
    <n v="675.34"/>
    <n v="121.5612"/>
    <n v="796.9"/>
    <n v="3.57"/>
    <n v="2844.93"/>
    <n v="0.15"/>
    <s v="SI"/>
    <s v="Transferencia"/>
    <m/>
    <m/>
    <d v="1899-12-30T00:00:00"/>
    <s v=""/>
    <s v=""/>
    <m/>
    <d v="1899-12-30T00:00:00"/>
    <s v=""/>
    <n v="0"/>
    <n v="0"/>
    <m/>
    <m/>
    <m/>
    <m/>
    <m/>
    <m/>
    <m/>
    <m/>
    <d v="1899-12-30T00:00:00"/>
    <n v="0"/>
    <n v="0"/>
    <d v="2025-08-05T00:00:00"/>
    <s v="Adquiriente"/>
    <n v="277450130"/>
    <n v="427"/>
    <n v="119.61"/>
    <m/>
    <m/>
    <m/>
    <m/>
    <n v="677.29"/>
    <s v="PENDIENTE"/>
    <s v="OK"/>
  </r>
  <r>
    <n v="382"/>
    <x v="29"/>
    <d v="2025-07-31T00:00:00"/>
    <s v="Alison Rodrguez"/>
    <x v="2"/>
    <x v="11"/>
    <x v="22"/>
    <s v="P0201001"/>
    <s v="-"/>
    <s v="OC 294"/>
    <s v="-"/>
    <s v="RR.SS."/>
    <m/>
    <x v="2"/>
    <x v="6"/>
    <s v="Costos de ventas"/>
    <s v="Operativo"/>
    <s v="Sachaca"/>
    <s v="Arequipa"/>
    <s v="01F0021656720100192064"/>
    <s v="Factura"/>
    <d v="2025-07-31T00:00:00"/>
    <d v="2025-08-30T00:00:00"/>
    <s v="F002"/>
    <n v="16567"/>
    <n v="20100192064"/>
    <s v="MOLY-COP ADESUR S.A"/>
    <s v="USD"/>
    <n v="0.18"/>
    <n v="797.78"/>
    <n v="143.60039999999998"/>
    <n v="941.38"/>
    <n v="3.57"/>
    <n v="3360.73"/>
    <n v="0.15"/>
    <s v="SI"/>
    <s v="Transferencia"/>
    <m/>
    <m/>
    <d v="1899-12-30T00:00:00"/>
    <s v=""/>
    <s v=""/>
    <m/>
    <d v="1899-12-30T00:00:00"/>
    <s v=""/>
    <n v="0"/>
    <n v="0"/>
    <m/>
    <m/>
    <m/>
    <m/>
    <m/>
    <m/>
    <m/>
    <m/>
    <d v="1899-12-30T00:00:00"/>
    <n v="0"/>
    <n v="0"/>
    <d v="2025-08-05T00:00:00"/>
    <s v="Adquiriente"/>
    <n v="277450129"/>
    <n v="504"/>
    <n v="141.18"/>
    <m/>
    <m/>
    <m/>
    <m/>
    <n v="800.2"/>
    <s v="PENDIENTE"/>
    <s v="OK"/>
  </r>
  <r>
    <n v="383"/>
    <x v="29"/>
    <d v="2025-07-31T00:00:00"/>
    <s v="Alison Rodrguez"/>
    <x v="2"/>
    <x v="11"/>
    <x v="22"/>
    <s v="P0201001"/>
    <s v="-"/>
    <s v="OC 306"/>
    <s v="-"/>
    <s v="RR.SS."/>
    <m/>
    <x v="2"/>
    <x v="6"/>
    <s v="Costos de ventas"/>
    <s v="Operativo"/>
    <s v="Sachaca"/>
    <s v="Arequipa"/>
    <s v="01E00189620605447814"/>
    <s v="Factura"/>
    <d v="2025-07-31T00:00:00"/>
    <d v="2025-08-08T00:00:00"/>
    <s v="E001"/>
    <n v="896"/>
    <n v="20605447814"/>
    <s v="LONCCOS Y CCALAS S.A.C."/>
    <s v="PEN"/>
    <n v="0.18"/>
    <n v="664.41"/>
    <n v="119.59379999999999"/>
    <n v="784"/>
    <s v=""/>
    <n v="784"/>
    <n v="0.15"/>
    <s v="SI"/>
    <s v="Transferencia"/>
    <m/>
    <m/>
    <d v="2025-08-05T00:00:00"/>
    <s v="B-BCP - Soles"/>
    <n v="8939851"/>
    <m/>
    <d v="1899-12-30T00:00:00"/>
    <s v=""/>
    <n v="0"/>
    <n v="0"/>
    <m/>
    <m/>
    <m/>
    <m/>
    <m/>
    <m/>
    <m/>
    <m/>
    <d v="1899-12-30T00:00:00"/>
    <n v="0"/>
    <n v="0"/>
    <d v="2025-08-05T00:00:00"/>
    <s v="Adquiriente"/>
    <n v="277450131"/>
    <n v="118"/>
    <n v="118"/>
    <m/>
    <m/>
    <m/>
    <m/>
    <n v="666"/>
    <s v="PENDIENTE"/>
    <s v="OK"/>
  </r>
  <r>
    <n v="384"/>
    <x v="30"/>
    <d v="2025-07-29T00:00:00"/>
    <s v="Nelson Quispe"/>
    <x v="0"/>
    <x v="14"/>
    <x v="32"/>
    <s v="P0301001"/>
    <s v="-"/>
    <s v="-"/>
    <s v="-"/>
    <s v="Max- D Diesel B5 S50 UV"/>
    <s v="FOTON BKK-849"/>
    <x v="0"/>
    <x v="4"/>
    <s v="Gastos no operativos"/>
    <s v="Operativo"/>
    <s v="Sachaca"/>
    <s v="Arequipa"/>
    <s v="01F86415056620127765279"/>
    <s v="Factura"/>
    <d v="2025-07-29T00:00:00"/>
    <d v="2025-08-05T00:00:00"/>
    <s v="F864"/>
    <n v="150566"/>
    <n v="20127765279"/>
    <s v="COESTI S.A."/>
    <s v="PEN"/>
    <n v="0.18"/>
    <n v="648.37"/>
    <n v="116.70659999999999"/>
    <n v="765.08"/>
    <s v=""/>
    <n v="765.08"/>
    <m/>
    <s v="SI"/>
    <s v="Transferencia"/>
    <m/>
    <m/>
    <d v="2025-08-04T00:00:00"/>
    <s v="B-BCP - Soles"/>
    <n v="63273"/>
    <m/>
    <d v="1899-12-30T00:00:00"/>
    <s v=""/>
    <n v="0"/>
    <n v="0"/>
    <m/>
    <m/>
    <m/>
    <m/>
    <m/>
    <m/>
    <m/>
    <m/>
    <d v="1899-12-30T00:00:00"/>
    <n v="0"/>
    <n v="0"/>
    <d v="1899-12-30T00:00:00"/>
    <s v=""/>
    <n v="0"/>
    <n v="0"/>
    <n v="0"/>
    <m/>
    <m/>
    <m/>
    <m/>
    <n v="765.08"/>
    <s v="PENDIENTE"/>
    <s v="OK"/>
  </r>
  <r>
    <n v="384"/>
    <x v="30"/>
    <d v="2025-07-29T00:00:00"/>
    <s v="Nelson Quispe"/>
    <x v="0"/>
    <x v="14"/>
    <x v="32"/>
    <s v="P0301001"/>
    <s v="-"/>
    <s v="-"/>
    <s v="-"/>
    <s v="Max- D Diesel B5 S50 UV"/>
    <s v="HINO V9R-903"/>
    <x v="0"/>
    <x v="4"/>
    <s v="Gastos no operativos"/>
    <s v="Operativo"/>
    <s v="Sachaca"/>
    <s v="Arequipa"/>
    <s v="01F86415056620127765279"/>
    <s v="Factura"/>
    <d v="2025-07-29T00:00:00"/>
    <d v="2025-08-05T00:00:00"/>
    <s v="F864"/>
    <n v="150566"/>
    <n v="20127765279"/>
    <s v="COESTI S.A."/>
    <s v="PEN"/>
    <n v="0.18"/>
    <n v="514"/>
    <n v="92.52"/>
    <n v="606.52"/>
    <s v=""/>
    <n v="606.52"/>
    <m/>
    <s v="SI"/>
    <s v="Transferencia"/>
    <m/>
    <m/>
    <d v="2025-08-04T00:00:00"/>
    <s v="B-BCP - Soles"/>
    <n v="63273"/>
    <m/>
    <d v="1899-12-30T00:00:00"/>
    <s v=""/>
    <n v="0"/>
    <n v="0"/>
    <m/>
    <m/>
    <m/>
    <m/>
    <m/>
    <m/>
    <m/>
    <m/>
    <d v="1899-12-30T00:00:00"/>
    <n v="0"/>
    <n v="0"/>
    <d v="1899-12-30T00:00:00"/>
    <s v=""/>
    <n v="0"/>
    <n v="0"/>
    <n v="0"/>
    <m/>
    <m/>
    <m/>
    <m/>
    <n v="606.52"/>
    <s v="PENDIENTE"/>
    <s v="OK"/>
  </r>
  <r>
    <n v="385"/>
    <x v="23"/>
    <d v="2025-07-22T00:00:00"/>
    <s v="Nelson Quispe"/>
    <x v="0"/>
    <x v="14"/>
    <x v="32"/>
    <s v="P0301001"/>
    <s v="-"/>
    <s v="-"/>
    <s v="-"/>
    <s v="Max- D Diesel B5 S50 UV"/>
    <s v="FOTON BKK-849"/>
    <x v="0"/>
    <x v="4"/>
    <s v="Gastos no operativos"/>
    <s v="Operativo"/>
    <s v="Sachaca"/>
    <s v="Arequipa"/>
    <s v="01F86414967520127765279"/>
    <s v="Factura"/>
    <d v="2025-07-22T00:00:00"/>
    <d v="2025-07-29T00:00:00"/>
    <s v="F864"/>
    <n v="149675"/>
    <n v="20127765279"/>
    <s v="COESTI S.A."/>
    <s v="PEN"/>
    <n v="0.18"/>
    <n v="142.25"/>
    <n v="25.605"/>
    <n v="167.86"/>
    <s v=""/>
    <n v="167.86"/>
    <m/>
    <s v="SI"/>
    <s v="Transferencia"/>
    <m/>
    <m/>
    <d v="2025-08-01T00:00:00"/>
    <s v="B-BCP - Soles"/>
    <n v="236850"/>
    <m/>
    <d v="1899-12-30T00:00:00"/>
    <s v=""/>
    <n v="0"/>
    <n v="0"/>
    <m/>
    <m/>
    <m/>
    <m/>
    <m/>
    <m/>
    <m/>
    <m/>
    <d v="1899-12-30T00:00:00"/>
    <n v="0"/>
    <n v="0"/>
    <d v="1899-12-30T00:00:00"/>
    <s v=""/>
    <n v="0"/>
    <n v="0"/>
    <n v="0"/>
    <m/>
    <m/>
    <m/>
    <m/>
    <n v="167.86"/>
    <s v="PENDIENTE"/>
    <s v="OK"/>
  </r>
  <r>
    <n v="385"/>
    <x v="23"/>
    <d v="2025-07-22T00:00:00"/>
    <s v="Nelson Quispe"/>
    <x v="0"/>
    <x v="14"/>
    <x v="32"/>
    <s v="P0301001"/>
    <s v="-"/>
    <s v="-"/>
    <s v="-"/>
    <s v="Max- D Diesel B5 S50 UV"/>
    <s v="HINO V9R-903"/>
    <x v="0"/>
    <x v="4"/>
    <s v="Gastos no operativos"/>
    <s v="Operativo"/>
    <s v="Sachaca"/>
    <s v="Arequipa"/>
    <s v="01F86414967520127765279"/>
    <s v="Factura"/>
    <d v="2025-07-22T00:00:00"/>
    <d v="2025-07-29T00:00:00"/>
    <s v="F864"/>
    <n v="149675"/>
    <n v="20127765279"/>
    <s v="COESTI S.A."/>
    <s v="PEN"/>
    <n v="0.18"/>
    <n v="1923.28"/>
    <n v="346.19039999999995"/>
    <n v="2269.4699999999998"/>
    <s v=""/>
    <n v="2269.4699999999998"/>
    <m/>
    <s v="SI"/>
    <s v="Transferencia"/>
    <m/>
    <m/>
    <d v="2025-08-01T00:00:00"/>
    <s v="B-BCP - Soles"/>
    <n v="236850"/>
    <m/>
    <d v="1899-12-30T00:00:00"/>
    <s v=""/>
    <n v="0"/>
    <n v="0"/>
    <m/>
    <m/>
    <m/>
    <m/>
    <m/>
    <m/>
    <m/>
    <m/>
    <d v="1899-12-30T00:00:00"/>
    <n v="0"/>
    <n v="0"/>
    <d v="1899-12-30T00:00:00"/>
    <s v=""/>
    <n v="0"/>
    <n v="0"/>
    <n v="0"/>
    <m/>
    <m/>
    <m/>
    <m/>
    <n v="2269.4699999999998"/>
    <s v="PENDIENTE"/>
    <s v="OK"/>
  </r>
  <r>
    <n v="386"/>
    <x v="1"/>
    <d v="2025-07-08T00:00:00"/>
    <s v="Nelson Quispe"/>
    <x v="0"/>
    <x v="14"/>
    <x v="32"/>
    <s v="P0301001"/>
    <s v="-"/>
    <s v="-"/>
    <s v="-"/>
    <s v="Max- D Diesel B5 S50 UV"/>
    <s v="FOTON BKK-849"/>
    <x v="0"/>
    <x v="4"/>
    <s v="Gastos no operativos"/>
    <s v="Operativo"/>
    <s v="Sachaca"/>
    <s v="Arequipa"/>
    <s v="01F86717111120127765279"/>
    <s v="Factura"/>
    <d v="2025-07-08T00:00:00"/>
    <d v="2025-07-15T00:00:00"/>
    <s v="F867"/>
    <n v="171111"/>
    <n v="20127765279"/>
    <s v="COESTI S.A."/>
    <s v="PEN"/>
    <n v="0.18"/>
    <n v="184.27"/>
    <n v="33.168599999999998"/>
    <n v="217.44"/>
    <s v=""/>
    <n v="217.44"/>
    <m/>
    <s v="SI"/>
    <s v="Transferencia"/>
    <m/>
    <m/>
    <d v="2025-07-15T00:00:00"/>
    <s v="B-BCP - Soles"/>
    <n v="360694"/>
    <m/>
    <d v="1899-12-30T00:00:00"/>
    <s v=""/>
    <n v="0"/>
    <n v="0"/>
    <m/>
    <m/>
    <m/>
    <m/>
    <m/>
    <m/>
    <m/>
    <m/>
    <d v="1899-12-30T00:00:00"/>
    <n v="0"/>
    <n v="0"/>
    <d v="1899-12-30T00:00:00"/>
    <s v=""/>
    <n v="0"/>
    <n v="0"/>
    <n v="0"/>
    <m/>
    <m/>
    <m/>
    <m/>
    <n v="217.44"/>
    <s v="PENDIENTE"/>
    <s v="OK"/>
  </r>
  <r>
    <n v="386"/>
    <x v="1"/>
    <d v="2025-07-08T00:00:00"/>
    <s v="Nelson Quispe"/>
    <x v="0"/>
    <x v="14"/>
    <x v="32"/>
    <s v="P0301001"/>
    <s v="-"/>
    <s v="-"/>
    <s v="-"/>
    <s v="Max- D Diesel B5 S50 UV"/>
    <s v="FOTON BKL-739"/>
    <x v="0"/>
    <x v="4"/>
    <s v="Gastos no operativos"/>
    <s v="Operativo"/>
    <s v="Sachaca"/>
    <s v="Arequipa"/>
    <s v="01F86717111120127765279"/>
    <s v="Factura"/>
    <d v="2025-07-08T00:00:00"/>
    <d v="2025-07-15T00:00:00"/>
    <s v="F867"/>
    <n v="171111"/>
    <n v="20127765279"/>
    <s v="COESTI S.A."/>
    <s v="PEN"/>
    <n v="0.18"/>
    <n v="415.31"/>
    <n v="74.755799999999994"/>
    <n v="490.07"/>
    <s v=""/>
    <n v="490.07"/>
    <m/>
    <s v="SI"/>
    <s v="Transferencia"/>
    <m/>
    <m/>
    <d v="2025-07-15T00:00:00"/>
    <s v="B-BCP - Soles"/>
    <n v="360694"/>
    <m/>
    <d v="1899-12-30T00:00:00"/>
    <s v=""/>
    <n v="0"/>
    <n v="0"/>
    <m/>
    <m/>
    <m/>
    <m/>
    <m/>
    <m/>
    <m/>
    <m/>
    <d v="1899-12-30T00:00:00"/>
    <n v="0"/>
    <n v="0"/>
    <d v="1899-12-30T00:00:00"/>
    <s v=""/>
    <n v="0"/>
    <n v="0"/>
    <n v="0"/>
    <m/>
    <m/>
    <m/>
    <m/>
    <n v="490.07"/>
    <s v="PENDIENTE"/>
    <s v="OK"/>
  </r>
  <r>
    <n v="386"/>
    <x v="1"/>
    <d v="2025-07-08T00:00:00"/>
    <s v="Nelson Quispe"/>
    <x v="0"/>
    <x v="14"/>
    <x v="32"/>
    <s v="P0301001"/>
    <s v="-"/>
    <s v="-"/>
    <s v="-"/>
    <s v="Max- D Diesel B5 S50 UV"/>
    <s v="HINO V9R-903"/>
    <x v="0"/>
    <x v="4"/>
    <s v="Gastos no operativos"/>
    <s v="Operativo"/>
    <s v="Sachaca"/>
    <s v="Arequipa"/>
    <s v="01F86717111120127765279"/>
    <s v="Factura"/>
    <d v="2025-07-08T00:00:00"/>
    <d v="2025-07-15T00:00:00"/>
    <s v="F867"/>
    <n v="171111"/>
    <n v="20127765279"/>
    <s v="COESTI S.A."/>
    <s v="PEN"/>
    <n v="0.18"/>
    <n v="368.17"/>
    <n v="66.270600000000002"/>
    <n v="434.44"/>
    <s v=""/>
    <n v="434.44"/>
    <m/>
    <s v="SI"/>
    <s v="Transferencia"/>
    <m/>
    <m/>
    <d v="2025-07-15T00:00:00"/>
    <s v="B-BCP - Soles"/>
    <n v="360694"/>
    <m/>
    <d v="1899-12-30T00:00:00"/>
    <s v=""/>
    <n v="0"/>
    <n v="0"/>
    <m/>
    <m/>
    <m/>
    <m/>
    <m/>
    <m/>
    <m/>
    <m/>
    <d v="1899-12-30T00:00:00"/>
    <n v="0"/>
    <n v="0"/>
    <d v="1899-12-30T00:00:00"/>
    <s v=""/>
    <n v="0"/>
    <n v="0"/>
    <n v="0"/>
    <m/>
    <m/>
    <m/>
    <m/>
    <n v="434.44"/>
    <s v="PENDIENTE"/>
    <s v="OK"/>
  </r>
  <r>
    <n v="387"/>
    <x v="1"/>
    <d v="2025-07-08T00:00:00"/>
    <s v="Nelson Quispe"/>
    <x v="0"/>
    <x v="14"/>
    <x v="32"/>
    <s v="P0301001"/>
    <s v="-"/>
    <s v="-"/>
    <s v="-"/>
    <s v="Max- D Diesel B5 S50 UV"/>
    <s v="FOTON VBB-840"/>
    <x v="0"/>
    <x v="4"/>
    <s v="Gastos no operativos"/>
    <s v="Operativo"/>
    <s v="Sachaca"/>
    <s v="Arequipa"/>
    <s v="01F86717109320127765279"/>
    <s v="Factura"/>
    <d v="2025-07-08T00:00:00"/>
    <d v="2025-07-15T00:00:00"/>
    <s v="F867"/>
    <n v="171093"/>
    <n v="20127765279"/>
    <s v="COESTI S.A."/>
    <s v="PEN"/>
    <n v="0.18"/>
    <n v="478.67"/>
    <n v="86.160600000000002"/>
    <n v="564.83000000000004"/>
    <s v=""/>
    <n v="564.83000000000004"/>
    <m/>
    <s v="SI"/>
    <s v="Transferencia"/>
    <m/>
    <m/>
    <d v="2025-07-15T00:00:00"/>
    <s v="B-BCP - Soles"/>
    <n v="360694"/>
    <m/>
    <d v="1899-12-30T00:00:00"/>
    <s v=""/>
    <n v="0"/>
    <n v="0"/>
    <m/>
    <m/>
    <m/>
    <m/>
    <m/>
    <m/>
    <m/>
    <m/>
    <d v="1899-12-30T00:00:00"/>
    <n v="0"/>
    <n v="0"/>
    <d v="1899-12-30T00:00:00"/>
    <s v=""/>
    <n v="0"/>
    <n v="0"/>
    <n v="0"/>
    <m/>
    <m/>
    <m/>
    <m/>
    <n v="564.83000000000004"/>
    <s v="PENDIENTE"/>
    <s v="OK"/>
  </r>
  <r>
    <n v="387"/>
    <x v="1"/>
    <d v="2025-07-08T00:00:00"/>
    <s v="Nelson Quispe"/>
    <x v="0"/>
    <x v="14"/>
    <x v="32"/>
    <s v="P0301001"/>
    <s v="-"/>
    <s v="-"/>
    <s v="-"/>
    <s v="Max- D Diesel B5 S50 UV"/>
    <s v="MAXUS VBW-889"/>
    <x v="0"/>
    <x v="4"/>
    <s v="Gastos no operativos"/>
    <s v="Operativo"/>
    <s v="Sachaca"/>
    <s v="Arequipa"/>
    <s v="01F86717109320127765279"/>
    <s v="Factura"/>
    <d v="2025-07-08T00:00:00"/>
    <d v="2025-07-15T00:00:00"/>
    <s v="F867"/>
    <n v="171093"/>
    <n v="20127765279"/>
    <s v="COESTI S.A."/>
    <s v="PEN"/>
    <n v="0.18"/>
    <n v="252.37"/>
    <n v="45.426600000000001"/>
    <n v="297.8"/>
    <s v=""/>
    <n v="297.8"/>
    <m/>
    <s v="SI"/>
    <s v="Transferencia"/>
    <m/>
    <m/>
    <d v="2025-07-15T00:00:00"/>
    <s v="B-BCP - Soles"/>
    <n v="360694"/>
    <m/>
    <d v="1899-12-30T00:00:00"/>
    <s v=""/>
    <n v="0"/>
    <n v="0"/>
    <m/>
    <m/>
    <m/>
    <m/>
    <m/>
    <m/>
    <m/>
    <m/>
    <d v="1899-12-30T00:00:00"/>
    <n v="0"/>
    <n v="0"/>
    <d v="1899-12-30T00:00:00"/>
    <s v=""/>
    <n v="0"/>
    <n v="0"/>
    <n v="0"/>
    <m/>
    <m/>
    <m/>
    <m/>
    <n v="297.8"/>
    <s v="PENDIENTE"/>
    <s v="OK"/>
  </r>
  <r>
    <n v="387"/>
    <x v="1"/>
    <d v="2025-07-08T00:00:00"/>
    <s v="Nelson Quispe"/>
    <x v="0"/>
    <x v="14"/>
    <x v="32"/>
    <s v="P0301001"/>
    <s v="-"/>
    <s v="-"/>
    <s v="-"/>
    <s v="Max- D Diesel B5 S50 UV"/>
    <s v="FOTON VDJ-872"/>
    <x v="0"/>
    <x v="4"/>
    <s v="Gastos no operativos"/>
    <s v="Operativo"/>
    <s v="Sachaca"/>
    <s v="Arequipa"/>
    <s v="01F86717109320127765279"/>
    <s v="Factura"/>
    <d v="2025-07-08T00:00:00"/>
    <d v="2025-07-15T00:00:00"/>
    <s v="F867"/>
    <n v="171093"/>
    <n v="20127765279"/>
    <s v="COESTI S.A."/>
    <s v="PEN"/>
    <n v="0.18"/>
    <n v="272.69"/>
    <n v="49.084199999999996"/>
    <n v="321.77"/>
    <s v=""/>
    <n v="321.77"/>
    <m/>
    <s v="SI"/>
    <s v="Transferencia"/>
    <m/>
    <m/>
    <d v="2025-07-15T00:00:00"/>
    <s v="B-BCP - Soles"/>
    <n v="360694"/>
    <m/>
    <d v="1899-12-30T00:00:00"/>
    <s v=""/>
    <n v="0"/>
    <n v="0"/>
    <m/>
    <m/>
    <m/>
    <m/>
    <m/>
    <m/>
    <m/>
    <m/>
    <d v="1899-12-30T00:00:00"/>
    <n v="0"/>
    <n v="0"/>
    <d v="1899-12-30T00:00:00"/>
    <s v=""/>
    <n v="0"/>
    <n v="0"/>
    <n v="0"/>
    <m/>
    <m/>
    <m/>
    <m/>
    <n v="321.77"/>
    <s v="PENDIENTE"/>
    <s v="OK"/>
  </r>
  <r>
    <n v="387"/>
    <x v="1"/>
    <d v="2025-07-08T00:00:00"/>
    <s v="Nelson Quispe"/>
    <x v="6"/>
    <x v="22"/>
    <x v="59"/>
    <s v="P0802003"/>
    <s v="-"/>
    <s v="-"/>
    <s v="-"/>
    <s v="GLP (Galón) - AUDI BDQ-458"/>
    <s v="TERCERIZADO"/>
    <x v="0"/>
    <x v="4"/>
    <s v="Gastos no operativos"/>
    <s v="Operativo"/>
    <s v="Sachaca"/>
    <s v="Arequipa"/>
    <s v="01F86717109320127765279"/>
    <s v="Factura"/>
    <d v="2025-07-08T00:00:00"/>
    <d v="2025-07-15T00:00:00"/>
    <s v="F867"/>
    <n v="171093"/>
    <n v="20127765279"/>
    <s v="COESTI S.A."/>
    <s v="PEN"/>
    <n v="0.18"/>
    <n v="25.78"/>
    <n v="4.6403999999999996"/>
    <n v="30.42"/>
    <s v=""/>
    <n v="30.42"/>
    <m/>
    <s v="SI"/>
    <s v="Transferencia"/>
    <m/>
    <m/>
    <d v="2025-07-15T00:00:00"/>
    <s v="B-BCP - Soles"/>
    <n v="360694"/>
    <m/>
    <d v="1899-12-30T00:00:00"/>
    <s v=""/>
    <n v="0"/>
    <n v="0"/>
    <m/>
    <m/>
    <m/>
    <m/>
    <m/>
    <m/>
    <m/>
    <m/>
    <d v="1899-12-30T00:00:00"/>
    <n v="0"/>
    <n v="0"/>
    <d v="1899-12-30T00:00:00"/>
    <s v=""/>
    <n v="0"/>
    <n v="0"/>
    <n v="0"/>
    <m/>
    <m/>
    <m/>
    <m/>
    <n v="30.42"/>
    <s v="PENDIENTE"/>
    <s v="OK"/>
  </r>
  <r>
    <n v="388"/>
    <x v="29"/>
    <d v="2025-07-31T00:00:00"/>
    <s v="Nelson Quispe"/>
    <x v="0"/>
    <x v="14"/>
    <x v="32"/>
    <s v="P0301001"/>
    <s v="-"/>
    <s v="-"/>
    <s v="-"/>
    <s v="Max- D Diesel B5 S50 UV"/>
    <s v="FOTON BKK-849"/>
    <x v="0"/>
    <x v="4"/>
    <s v="Gastos no operativos"/>
    <s v="Operativo"/>
    <s v="Sachaca"/>
    <s v="Arequipa"/>
    <s v="01F86517605020127765279"/>
    <s v="Factura"/>
    <d v="2025-07-31T00:00:00"/>
    <d v="2025-08-07T00:00:00"/>
    <s v="F865"/>
    <n v="176050"/>
    <n v="20127765279"/>
    <s v="COESTI S.A."/>
    <s v="PEN"/>
    <n v="0.18"/>
    <n v="199.69"/>
    <n v="35.944199999999995"/>
    <n v="235.63"/>
    <s v=""/>
    <n v="235.63"/>
    <m/>
    <s v="SI"/>
    <s v="Transferencia"/>
    <m/>
    <m/>
    <d v="2025-08-05T00:00:00"/>
    <s v="B-BCP - Soles"/>
    <n v="118795"/>
    <m/>
    <d v="1899-12-30T00:00:00"/>
    <s v=""/>
    <n v="0"/>
    <n v="0"/>
    <m/>
    <m/>
    <m/>
    <m/>
    <m/>
    <m/>
    <m/>
    <m/>
    <d v="1899-12-30T00:00:00"/>
    <n v="0"/>
    <n v="0"/>
    <d v="1899-12-30T00:00:00"/>
    <s v=""/>
    <n v="0"/>
    <n v="0"/>
    <n v="0"/>
    <m/>
    <m/>
    <m/>
    <m/>
    <n v="235.63"/>
    <s v="PENDIENTE"/>
    <s v="OK"/>
  </r>
  <r>
    <n v="388"/>
    <x v="29"/>
    <d v="2025-07-31T00:00:00"/>
    <s v="Nelson Quispe"/>
    <x v="0"/>
    <x v="14"/>
    <x v="32"/>
    <s v="P0301001"/>
    <s v="-"/>
    <s v="-"/>
    <s v="-"/>
    <s v="Max- D Diesel B5 S50 UV"/>
    <s v="FOTON BKL-739"/>
    <x v="0"/>
    <x v="4"/>
    <s v="Gastos no operativos"/>
    <s v="Operativo"/>
    <s v="Sachaca"/>
    <s v="Arequipa"/>
    <s v="01F86517605020127765279"/>
    <s v="Factura"/>
    <d v="2025-07-31T00:00:00"/>
    <d v="2025-08-07T00:00:00"/>
    <s v="F865"/>
    <n v="176050"/>
    <n v="20127765279"/>
    <s v="COESTI S.A."/>
    <s v="PEN"/>
    <n v="0.18"/>
    <n v="595.05999999999995"/>
    <n v="107.11079999999998"/>
    <n v="702.17"/>
    <s v=""/>
    <n v="702.17"/>
    <m/>
    <s v="SI"/>
    <s v="Transferencia"/>
    <m/>
    <m/>
    <d v="2025-08-05T00:00:00"/>
    <s v="B-BCP - Soles"/>
    <n v="118795"/>
    <m/>
    <d v="1899-12-30T00:00:00"/>
    <s v=""/>
    <n v="0"/>
    <n v="0"/>
    <m/>
    <m/>
    <m/>
    <m/>
    <m/>
    <m/>
    <m/>
    <m/>
    <d v="1899-12-30T00:00:00"/>
    <n v="0"/>
    <n v="0"/>
    <d v="1899-12-30T00:00:00"/>
    <s v=""/>
    <n v="0"/>
    <n v="0"/>
    <n v="0"/>
    <m/>
    <m/>
    <m/>
    <m/>
    <n v="702.17"/>
    <s v="PENDIENTE"/>
    <s v="OK"/>
  </r>
  <r>
    <n v="389"/>
    <x v="14"/>
    <d v="2025-07-15T00:00:00"/>
    <s v="Nelson Quispe"/>
    <x v="0"/>
    <x v="14"/>
    <x v="32"/>
    <s v="P0301001"/>
    <s v="-"/>
    <s v="-"/>
    <s v="-"/>
    <s v="Max- D Diesel B5 S50 UV"/>
    <s v="FOTON BKL-739"/>
    <x v="0"/>
    <x v="4"/>
    <s v="Gastos no operativos"/>
    <s v="Operativo"/>
    <s v="Sachaca"/>
    <s v="Arequipa"/>
    <s v="01F86517362620127765279"/>
    <s v="Factura"/>
    <d v="2025-07-15T00:00:00"/>
    <d v="2025-07-22T00:00:00"/>
    <s v="F865"/>
    <n v="173626"/>
    <n v="20127765279"/>
    <s v="COESTI S.A."/>
    <s v="PEN"/>
    <n v="0.18"/>
    <n v="296.01"/>
    <n v="53.281799999999997"/>
    <n v="349.29"/>
    <s v=""/>
    <n v="349.29"/>
    <m/>
    <s v="SI"/>
    <s v="Transferencia"/>
    <m/>
    <m/>
    <d v="2025-07-21T00:00:00"/>
    <s v="B-BCP - Soles"/>
    <n v="144039"/>
    <m/>
    <d v="1899-12-30T00:00:00"/>
    <s v=""/>
    <n v="0"/>
    <n v="0"/>
    <m/>
    <m/>
    <m/>
    <m/>
    <m/>
    <m/>
    <m/>
    <m/>
    <d v="1899-12-30T00:00:00"/>
    <n v="0"/>
    <n v="0"/>
    <d v="1899-12-30T00:00:00"/>
    <s v=""/>
    <n v="0"/>
    <n v="0"/>
    <n v="0"/>
    <m/>
    <m/>
    <m/>
    <m/>
    <n v="349.29"/>
    <s v="PENDIENTE"/>
    <s v="OK"/>
  </r>
  <r>
    <n v="389"/>
    <x v="14"/>
    <d v="2025-07-15T00:00:00"/>
    <s v="Nelson Quispe"/>
    <x v="0"/>
    <x v="14"/>
    <x v="32"/>
    <s v="P0301001"/>
    <s v="-"/>
    <s v="-"/>
    <s v="-"/>
    <s v="Max- D Diesel B5 S50 UV"/>
    <s v="HINO V9R-903"/>
    <x v="0"/>
    <x v="4"/>
    <s v="Gastos no operativos"/>
    <s v="Operativo"/>
    <s v="Sachaca"/>
    <s v="Arequipa"/>
    <s v="01F86517362620127765279"/>
    <s v="Factura"/>
    <d v="2025-07-15T00:00:00"/>
    <d v="2025-07-22T00:00:00"/>
    <s v="F865"/>
    <n v="173626"/>
    <n v="20127765279"/>
    <s v="COESTI S.A."/>
    <s v="PEN"/>
    <n v="0.18"/>
    <n v="298.52"/>
    <n v="53.733599999999996"/>
    <n v="352.25"/>
    <s v=""/>
    <n v="352.25"/>
    <m/>
    <s v="SI"/>
    <s v="Transferencia"/>
    <m/>
    <m/>
    <d v="2025-07-21T00:00:00"/>
    <s v="B-BCP - Soles"/>
    <n v="144039"/>
    <m/>
    <d v="1899-12-30T00:00:00"/>
    <s v=""/>
    <n v="0"/>
    <n v="0"/>
    <m/>
    <m/>
    <m/>
    <m/>
    <m/>
    <m/>
    <m/>
    <m/>
    <d v="1899-12-30T00:00:00"/>
    <n v="0"/>
    <n v="0"/>
    <d v="1899-12-30T00:00:00"/>
    <s v=""/>
    <n v="0"/>
    <n v="0"/>
    <n v="0"/>
    <m/>
    <m/>
    <m/>
    <m/>
    <n v="352.25"/>
    <s v="PENDIENTE"/>
    <s v="OK"/>
  </r>
  <r>
    <n v="390"/>
    <x v="14"/>
    <d v="2025-07-15T00:00:00"/>
    <s v="Nelson Quispe"/>
    <x v="0"/>
    <x v="14"/>
    <x v="32"/>
    <s v="P0301001"/>
    <s v="-"/>
    <s v="-"/>
    <s v="-"/>
    <s v="Max- D Diesel B5 S50 UV"/>
    <s v="FOTON VBB-840"/>
    <x v="0"/>
    <x v="4"/>
    <s v="Gastos no operativos"/>
    <s v="Operativo"/>
    <s v="Sachaca"/>
    <s v="Arequipa"/>
    <s v="01F86517360520127765279"/>
    <s v="Factura"/>
    <d v="2025-07-15T00:00:00"/>
    <d v="2025-07-22T00:00:00"/>
    <s v="F865"/>
    <n v="173605"/>
    <n v="20127765279"/>
    <s v="COESTI S.A."/>
    <s v="PEN"/>
    <n v="0.18"/>
    <n v="491.98"/>
    <n v="88.556399999999996"/>
    <n v="580.54"/>
    <s v=""/>
    <n v="580.54"/>
    <m/>
    <s v="SI"/>
    <s v="Transferencia"/>
    <m/>
    <m/>
    <d v="2025-07-21T00:00:00"/>
    <s v="B-BCP - Soles"/>
    <n v="144039"/>
    <m/>
    <d v="1899-12-30T00:00:00"/>
    <s v=""/>
    <n v="0"/>
    <n v="0"/>
    <m/>
    <m/>
    <m/>
    <m/>
    <m/>
    <m/>
    <m/>
    <m/>
    <d v="1899-12-30T00:00:00"/>
    <n v="0"/>
    <n v="0"/>
    <d v="1899-12-30T00:00:00"/>
    <s v=""/>
    <n v="0"/>
    <n v="0"/>
    <n v="0"/>
    <m/>
    <m/>
    <m/>
    <m/>
    <n v="580.54"/>
    <s v="PENDIENTE"/>
    <s v="OK"/>
  </r>
  <r>
    <n v="390"/>
    <x v="14"/>
    <d v="2025-07-15T00:00:00"/>
    <s v="Nelson Quispe"/>
    <x v="0"/>
    <x v="14"/>
    <x v="32"/>
    <s v="P0301001"/>
    <s v="-"/>
    <s v="-"/>
    <s v="-"/>
    <s v="Max- D Diesel B5 S50 UV"/>
    <s v="MAXUS VBW-889"/>
    <x v="0"/>
    <x v="4"/>
    <s v="Gastos no operativos"/>
    <s v="Operativo"/>
    <s v="Sachaca"/>
    <s v="Arequipa"/>
    <s v="01F86517360520127765279"/>
    <s v="Factura"/>
    <d v="2025-07-15T00:00:00"/>
    <d v="2025-07-22T00:00:00"/>
    <s v="F865"/>
    <n v="173605"/>
    <n v="20127765279"/>
    <s v="COESTI S.A."/>
    <s v="PEN"/>
    <n v="0.18"/>
    <n v="134.47999999999999"/>
    <n v="24.206399999999999"/>
    <n v="158.69"/>
    <s v=""/>
    <n v="158.69"/>
    <m/>
    <s v="SI"/>
    <s v="Transferencia"/>
    <m/>
    <m/>
    <d v="2025-07-21T00:00:00"/>
    <s v="B-BCP - Soles"/>
    <n v="144039"/>
    <m/>
    <d v="1899-12-30T00:00:00"/>
    <s v=""/>
    <n v="0"/>
    <n v="0"/>
    <m/>
    <m/>
    <m/>
    <m/>
    <m/>
    <m/>
    <m/>
    <m/>
    <d v="1899-12-30T00:00:00"/>
    <n v="0"/>
    <n v="0"/>
    <d v="1899-12-30T00:00:00"/>
    <s v=""/>
    <n v="0"/>
    <n v="0"/>
    <n v="0"/>
    <m/>
    <m/>
    <m/>
    <m/>
    <n v="158.69"/>
    <s v="PENDIENTE"/>
    <s v="OK"/>
  </r>
  <r>
    <n v="390"/>
    <x v="14"/>
    <d v="2025-07-15T00:00:00"/>
    <s v="Nelson Quispe"/>
    <x v="0"/>
    <x v="14"/>
    <x v="32"/>
    <s v="P0301001"/>
    <s v="-"/>
    <s v="-"/>
    <s v="-"/>
    <s v="Max- D Diesel B5 S50 UV"/>
    <s v="FOTON VDJ-872"/>
    <x v="0"/>
    <x v="4"/>
    <s v="Gastos no operativos"/>
    <s v="Operativo"/>
    <s v="Sachaca"/>
    <s v="Arequipa"/>
    <s v="01F86517360520127765279"/>
    <s v="Factura"/>
    <d v="2025-07-15T00:00:00"/>
    <d v="2025-07-22T00:00:00"/>
    <s v="F865"/>
    <n v="173605"/>
    <n v="20127765279"/>
    <s v="COESTI S.A."/>
    <s v="PEN"/>
    <n v="0.18"/>
    <n v="239.25"/>
    <n v="43.064999999999998"/>
    <n v="282.32"/>
    <s v=""/>
    <n v="282.32"/>
    <m/>
    <s v="SI"/>
    <s v="Transferencia"/>
    <m/>
    <m/>
    <d v="2025-07-21T00:00:00"/>
    <s v="B-BCP - Soles"/>
    <n v="144039"/>
    <m/>
    <d v="1899-12-30T00:00:00"/>
    <s v=""/>
    <n v="0"/>
    <n v="0"/>
    <m/>
    <m/>
    <m/>
    <m/>
    <m/>
    <m/>
    <m/>
    <m/>
    <d v="1899-12-30T00:00:00"/>
    <n v="0"/>
    <n v="0"/>
    <d v="1899-12-30T00:00:00"/>
    <s v=""/>
    <n v="0"/>
    <n v="0"/>
    <n v="0"/>
    <m/>
    <m/>
    <m/>
    <m/>
    <n v="282.32"/>
    <s v="PENDIENTE"/>
    <s v="OK"/>
  </r>
  <r>
    <n v="390"/>
    <x v="14"/>
    <d v="2025-07-15T00:00:00"/>
    <s v="Nelson Quispe"/>
    <x v="6"/>
    <x v="22"/>
    <x v="59"/>
    <s v="P0802003"/>
    <s v="-"/>
    <s v="-"/>
    <s v="-"/>
    <s v="GLP (Galón) - AUDI BDQ-458"/>
    <s v="TERCERIZADO"/>
    <x v="0"/>
    <x v="4"/>
    <s v="Gastos no operativos"/>
    <s v="Operativo"/>
    <s v="Sachaca"/>
    <s v="Arequipa"/>
    <s v="01F86517360520127765279"/>
    <s v="Factura"/>
    <d v="2025-07-15T00:00:00"/>
    <d v="2025-07-22T00:00:00"/>
    <s v="F865"/>
    <n v="173605"/>
    <n v="20127765279"/>
    <s v="COESTI S.A."/>
    <s v="PEN"/>
    <n v="0.18"/>
    <n v="32.979999999999997"/>
    <n v="5.936399999999999"/>
    <n v="38.92"/>
    <s v=""/>
    <n v="38.92"/>
    <m/>
    <s v="SI"/>
    <s v="Transferencia"/>
    <m/>
    <m/>
    <d v="2025-07-21T00:00:00"/>
    <s v="B-BCP - Soles"/>
    <n v="144039"/>
    <m/>
    <d v="1899-12-30T00:00:00"/>
    <s v=""/>
    <n v="0"/>
    <n v="0"/>
    <m/>
    <m/>
    <m/>
    <m/>
    <m/>
    <m/>
    <m/>
    <m/>
    <d v="1899-12-30T00:00:00"/>
    <n v="0"/>
    <n v="0"/>
    <d v="1899-12-30T00:00:00"/>
    <s v=""/>
    <n v="0"/>
    <n v="0"/>
    <n v="0"/>
    <m/>
    <m/>
    <m/>
    <m/>
    <n v="38.92"/>
    <s v="PENDIENTE"/>
    <s v="OK"/>
  </r>
  <r>
    <n v="391"/>
    <x v="23"/>
    <d v="2025-07-22T00:00:00"/>
    <s v="Nelson Quispe"/>
    <x v="0"/>
    <x v="14"/>
    <x v="32"/>
    <s v="P0301001"/>
    <s v="-"/>
    <s v="-"/>
    <s v="-"/>
    <s v="Max- D Diesel B5 S50 UV"/>
    <s v="FOTON VBB-840"/>
    <x v="0"/>
    <x v="4"/>
    <s v="Gastos no operativos"/>
    <s v="Operativo"/>
    <s v="Sachaca"/>
    <s v="Arequipa"/>
    <s v="01F86717347920127765279"/>
    <s v="Factura"/>
    <d v="2025-07-22T00:00:00"/>
    <d v="2025-07-29T00:00:00"/>
    <s v="F867"/>
    <n v="173479"/>
    <n v="20127765279"/>
    <s v="COESTI S.A."/>
    <s v="PEN"/>
    <n v="0.18"/>
    <n v="492.17"/>
    <n v="88.590599999999995"/>
    <n v="580.76"/>
    <s v=""/>
    <n v="580.76"/>
    <m/>
    <s v="SI"/>
    <s v="Transferencia"/>
    <m/>
    <m/>
    <d v="2025-08-01T00:00:00"/>
    <s v="B-BCP - Soles"/>
    <n v="236850"/>
    <m/>
    <d v="1899-12-30T00:00:00"/>
    <s v=""/>
    <n v="0"/>
    <n v="0"/>
    <m/>
    <m/>
    <m/>
    <m/>
    <m/>
    <m/>
    <m/>
    <m/>
    <d v="1899-12-30T00:00:00"/>
    <n v="0"/>
    <n v="0"/>
    <d v="1899-12-30T00:00:00"/>
    <s v=""/>
    <n v="0"/>
    <n v="0"/>
    <n v="0"/>
    <m/>
    <m/>
    <m/>
    <m/>
    <n v="580.76"/>
    <s v="PENDIENTE"/>
    <s v="OK"/>
  </r>
  <r>
    <n v="391"/>
    <x v="23"/>
    <d v="2025-07-22T00:00:00"/>
    <s v="Nelson Quispe"/>
    <x v="0"/>
    <x v="14"/>
    <x v="32"/>
    <s v="P0301001"/>
    <s v="-"/>
    <s v="-"/>
    <s v="-"/>
    <s v="Max- D Diesel B5 S50 UV"/>
    <s v="MAXUS VBW-889"/>
    <x v="0"/>
    <x v="4"/>
    <s v="Gastos no operativos"/>
    <s v="Operativo"/>
    <s v="Sachaca"/>
    <s v="Arequipa"/>
    <s v="01F86717347920127765279"/>
    <s v="Factura"/>
    <d v="2025-07-22T00:00:00"/>
    <d v="2025-07-29T00:00:00"/>
    <s v="F867"/>
    <n v="173479"/>
    <n v="20127765279"/>
    <s v="COESTI S.A."/>
    <s v="PEN"/>
    <n v="0.18"/>
    <n v="296.31"/>
    <n v="53.335799999999999"/>
    <n v="349.65"/>
    <s v=""/>
    <n v="349.65"/>
    <m/>
    <s v="SI"/>
    <s v="Transferencia"/>
    <m/>
    <m/>
    <d v="2025-08-01T00:00:00"/>
    <s v="B-BCP - Soles"/>
    <n v="236850"/>
    <m/>
    <d v="1899-12-30T00:00:00"/>
    <s v=""/>
    <n v="0"/>
    <n v="0"/>
    <m/>
    <m/>
    <m/>
    <m/>
    <m/>
    <m/>
    <m/>
    <m/>
    <d v="1899-12-30T00:00:00"/>
    <n v="0"/>
    <n v="0"/>
    <d v="1899-12-30T00:00:00"/>
    <s v=""/>
    <n v="0"/>
    <n v="0"/>
    <n v="0"/>
    <m/>
    <m/>
    <m/>
    <m/>
    <n v="349.65"/>
    <s v="PENDIENTE"/>
    <s v="OK"/>
  </r>
  <r>
    <n v="391"/>
    <x v="23"/>
    <d v="2025-07-22T00:00:00"/>
    <s v="Nelson Quispe"/>
    <x v="0"/>
    <x v="14"/>
    <x v="32"/>
    <s v="P0301001"/>
    <s v="-"/>
    <s v="-"/>
    <s v="-"/>
    <s v="Max- D Diesel B5 S50 UV"/>
    <s v="FOTON VDJ-872"/>
    <x v="0"/>
    <x v="4"/>
    <s v="Gastos no operativos"/>
    <s v="Operativo"/>
    <s v="Sachaca"/>
    <s v="Arequipa"/>
    <s v="01F86717347920127765279"/>
    <s v="Factura"/>
    <d v="2025-07-22T00:00:00"/>
    <d v="2025-07-29T00:00:00"/>
    <s v="F867"/>
    <n v="173479"/>
    <n v="20127765279"/>
    <s v="COESTI S.A."/>
    <s v="PEN"/>
    <n v="0.18"/>
    <n v="365.41"/>
    <n v="65.773800000000008"/>
    <n v="431.18"/>
    <s v=""/>
    <n v="431.18"/>
    <m/>
    <s v="SI"/>
    <s v="Transferencia"/>
    <m/>
    <m/>
    <d v="2025-08-01T00:00:00"/>
    <s v="B-BCP - Soles"/>
    <n v="236850"/>
    <m/>
    <d v="1899-12-30T00:00:00"/>
    <s v=""/>
    <n v="0"/>
    <n v="0"/>
    <m/>
    <m/>
    <m/>
    <m/>
    <m/>
    <m/>
    <m/>
    <m/>
    <d v="1899-12-30T00:00:00"/>
    <n v="0"/>
    <n v="0"/>
    <d v="1899-12-30T00:00:00"/>
    <s v=""/>
    <n v="0"/>
    <n v="0"/>
    <n v="0"/>
    <m/>
    <m/>
    <m/>
    <m/>
    <n v="431.18"/>
    <s v="PENDIENTE"/>
    <s v="OK"/>
  </r>
  <r>
    <n v="391"/>
    <x v="23"/>
    <d v="2025-07-22T00:00:00"/>
    <s v="Nelson Quispe"/>
    <x v="6"/>
    <x v="22"/>
    <x v="59"/>
    <s v="P0802003"/>
    <s v="-"/>
    <s v="-"/>
    <s v="-"/>
    <s v="GLP (Galón) - AUDI BDQ-458"/>
    <s v="TERCERIZADO"/>
    <x v="0"/>
    <x v="4"/>
    <s v="Gastos no operativos"/>
    <s v="Operativo"/>
    <s v="Sachaca"/>
    <s v="Arequipa"/>
    <s v="01F86717347920127765279"/>
    <s v="Factura"/>
    <d v="2025-07-22T00:00:00"/>
    <d v="2025-07-29T00:00:00"/>
    <s v="F867"/>
    <n v="173479"/>
    <n v="20127765279"/>
    <s v="COESTI S.A."/>
    <s v="PEN"/>
    <n v="0.18"/>
    <n v="70.42"/>
    <n v="12.675599999999999"/>
    <n v="83.1"/>
    <s v=""/>
    <n v="83.1"/>
    <m/>
    <s v="SI"/>
    <s v="Transferencia"/>
    <m/>
    <m/>
    <d v="2025-08-01T00:00:00"/>
    <s v="B-BCP - Soles"/>
    <n v="236850"/>
    <m/>
    <d v="1899-12-30T00:00:00"/>
    <s v=""/>
    <n v="0"/>
    <n v="0"/>
    <m/>
    <m/>
    <m/>
    <m/>
    <m/>
    <m/>
    <m/>
    <m/>
    <d v="1899-12-30T00:00:00"/>
    <n v="0"/>
    <n v="0"/>
    <d v="1899-12-30T00:00:00"/>
    <s v=""/>
    <n v="0"/>
    <n v="0"/>
    <n v="0"/>
    <m/>
    <m/>
    <m/>
    <m/>
    <n v="83.1"/>
    <s v="PENDIENTE"/>
    <s v="OK"/>
  </r>
  <r>
    <n v="392"/>
    <x v="24"/>
    <d v="2025-07-24T00:00:00"/>
    <s v="Rosa Suyo"/>
    <x v="0"/>
    <x v="23"/>
    <x v="60"/>
    <s v="P0305001"/>
    <s v="-"/>
    <s v="-"/>
    <s v="-"/>
    <s v="Disposición de Residuos Peligrosos-Julio "/>
    <m/>
    <x v="1"/>
    <x v="5"/>
    <s v="Gastos operativos"/>
    <s v="Operativo"/>
    <s v="La Joya"/>
    <s v="Arequipa"/>
    <s v="01F0012081720302891452"/>
    <s v="Factura"/>
    <d v="2025-07-24T00:00:00"/>
    <d v="2025-07-24T00:00:00"/>
    <s v="F001"/>
    <n v="20817"/>
    <n v="20302891452"/>
    <s v="INNOVA AMBIENTAL S.A."/>
    <s v="PEN"/>
    <n v="0.18"/>
    <n v="6672"/>
    <n v="1200.96"/>
    <n v="7872.96"/>
    <s v=""/>
    <n v="7872.96"/>
    <m/>
    <s v="SI"/>
    <s v="Transferencia"/>
    <s v="SI"/>
    <s v="SI"/>
    <d v="1899-12-30T00:00:00"/>
    <s v=""/>
    <s v=""/>
    <m/>
    <d v="1899-12-30T00:00:00"/>
    <s v=""/>
    <n v="0"/>
    <n v="0"/>
    <m/>
    <m/>
    <m/>
    <m/>
    <m/>
    <m/>
    <m/>
    <m/>
    <d v="1899-12-30T00:00:00"/>
    <n v="0"/>
    <n v="0"/>
    <d v="2025-08-08T00:00:00"/>
    <s v=""/>
    <n v="278079688"/>
    <n v="1608"/>
    <n v="1608"/>
    <m/>
    <m/>
    <m/>
    <m/>
    <n v="7872.96"/>
    <s v="PENDIENTE"/>
    <s v="OK"/>
  </r>
  <r>
    <n v="392"/>
    <x v="24"/>
    <d v="2025-07-24T00:00:00"/>
    <s v="Rosa Suyo"/>
    <x v="0"/>
    <x v="23"/>
    <x v="61"/>
    <s v="P0305002"/>
    <s v="-"/>
    <s v="-"/>
    <s v="-"/>
    <s v="Disposición de Residuos No Aprovechables -Julio.(La Joya)"/>
    <m/>
    <x v="1"/>
    <x v="5"/>
    <s v="Gastos operativos"/>
    <s v="Operativo"/>
    <s v="La Joya"/>
    <s v="Arequipa"/>
    <s v="01F0012081720302891452"/>
    <s v="Factura"/>
    <d v="2025-07-24T00:00:00"/>
    <d v="2025-07-24T00:00:00"/>
    <s v="F001"/>
    <n v="20817"/>
    <n v="20302891452"/>
    <s v="INNOVA AMBIENTAL S.A."/>
    <s v="PEN"/>
    <n v="0.18"/>
    <n v="4680.8"/>
    <n v="842.54399999999998"/>
    <n v="5523.34"/>
    <s v=""/>
    <n v="5523.34"/>
    <m/>
    <s v="SI"/>
    <s v="Transferencia"/>
    <s v="SI"/>
    <s v="SI"/>
    <d v="1899-12-30T00:00:00"/>
    <s v=""/>
    <s v=""/>
    <m/>
    <d v="1899-12-30T00:00:00"/>
    <s v=""/>
    <n v="0"/>
    <n v="0"/>
    <m/>
    <m/>
    <m/>
    <m/>
    <m/>
    <m/>
    <m/>
    <m/>
    <d v="1899-12-30T00:00:00"/>
    <n v="0"/>
    <n v="0"/>
    <d v="2025-08-08T00:00:00"/>
    <s v=""/>
    <n v="278079688"/>
    <n v="1608"/>
    <n v="1608"/>
    <m/>
    <m/>
    <m/>
    <m/>
    <n v="5523.34"/>
    <s v="PENDIENTE"/>
    <s v="OK"/>
  </r>
  <r>
    <n v="393"/>
    <x v="31"/>
    <d v="2025-08-03T00:00:00"/>
    <s v="Maritza Ayma "/>
    <x v="8"/>
    <x v="8"/>
    <x v="19"/>
    <s v="P0104005"/>
    <s v="-"/>
    <s v="-"/>
    <s v="-"/>
    <s v="Internet - Agosto"/>
    <m/>
    <x v="0"/>
    <x v="3"/>
    <s v="Gastos operativos"/>
    <s v="Operativo"/>
    <s v="Sachaca"/>
    <s v="Arequipa"/>
    <s v="01E00147820609368773"/>
    <s v="Factura"/>
    <d v="2025-08-03T00:00:00"/>
    <d v="2025-08-03T00:00:00"/>
    <s v="E001"/>
    <n v="478"/>
    <n v="20609368773"/>
    <s v="FIXER TELECOMUNICACIONES S.A.C."/>
    <s v="PEN"/>
    <n v="0.18"/>
    <n v="79.900000000000006"/>
    <n v="14.382"/>
    <n v="94.28"/>
    <s v=""/>
    <n v="94.28"/>
    <m/>
    <s v="SI"/>
    <s v="Transferencia"/>
    <s v="SI"/>
    <s v="SI"/>
    <d v="2025-08-04T00:00:00"/>
    <s v="B-BCP - Soles"/>
    <n v="1002224"/>
    <m/>
    <d v="1899-12-30T00:00:00"/>
    <s v=""/>
    <n v="0"/>
    <n v="0"/>
    <m/>
    <m/>
    <m/>
    <m/>
    <m/>
    <m/>
    <m/>
    <m/>
    <d v="1899-12-30T00:00:00"/>
    <n v="0"/>
    <n v="0"/>
    <d v="1899-12-30T00:00:00"/>
    <s v=""/>
    <n v="0"/>
    <n v="0"/>
    <n v="0"/>
    <m/>
    <m/>
    <m/>
    <m/>
    <n v="94.28"/>
    <s v="PENDIENTE"/>
    <s v="OK"/>
  </r>
  <r>
    <n v="394"/>
    <x v="29"/>
    <d v="2025-07-31T00:00:00"/>
    <s v="Nelson Quispe"/>
    <x v="0"/>
    <x v="12"/>
    <x v="29"/>
    <s v="P0304002"/>
    <s v="RQ.OPE.1315"/>
    <s v="OS 006-000165"/>
    <s v="AC.OPE.ST.130"/>
    <s v="SOAT / Vigencia 07/08/2025 - 07/08/2026"/>
    <s v="HINO V9R-903"/>
    <x v="0"/>
    <x v="7"/>
    <s v="Costos de ventas"/>
    <s v="Operativo"/>
    <s v="Sachaca"/>
    <s v="Arequipa"/>
    <s v="01F80938603020100210909"/>
    <s v="Factura"/>
    <d v="2025-08-01T00:00:00"/>
    <d v="2025-08-01T00:00:00"/>
    <s v="F809"/>
    <n v="386030"/>
    <n v="20100210909"/>
    <s v="LA POSITIVA SEGUROS Y REASEGUROS S.A.A."/>
    <s v="PEN"/>
    <n v="0.18"/>
    <n v="129.66"/>
    <n v="23.338799999999999"/>
    <n v="153"/>
    <s v=""/>
    <n v="153"/>
    <m/>
    <s v="SI"/>
    <s v="Transferencia"/>
    <s v="SI"/>
    <s v="SI"/>
    <d v="2025-08-04T00:00:00"/>
    <s v="B-BCP - Soles"/>
    <n v="1003733"/>
    <m/>
    <d v="1899-12-30T00:00:00"/>
    <s v=""/>
    <n v="0"/>
    <n v="0"/>
    <m/>
    <m/>
    <m/>
    <m/>
    <m/>
    <m/>
    <m/>
    <m/>
    <d v="1899-12-30T00:00:00"/>
    <n v="0"/>
    <n v="0"/>
    <d v="1899-12-30T00:00:00"/>
    <s v=""/>
    <n v="0"/>
    <n v="0"/>
    <n v="0"/>
    <m/>
    <m/>
    <m/>
    <m/>
    <n v="153"/>
    <s v="PENDIENTE"/>
    <s v="OK"/>
  </r>
  <r>
    <n v="395"/>
    <x v="27"/>
    <d v="2025-07-30T00:00:00"/>
    <s v="Nelson Quispe"/>
    <x v="0"/>
    <x v="0"/>
    <x v="12"/>
    <s v="P0302002"/>
    <s v="RQ.OPE.1317"/>
    <s v="OS 006-000164"/>
    <s v="AC.OPE.ST.129"/>
    <s v="Rectificación viselado y soldadura de tunel_x000a_chumacera de cardan_x000a_estoperas de rodaje trasero"/>
    <s v="FOTON VBB-840"/>
    <x v="0"/>
    <x v="0"/>
    <s v="Costos de ventas"/>
    <s v="Operativo"/>
    <s v="Sachaca"/>
    <s v="Arequipa"/>
    <s v="01E0014815609125303"/>
    <s v="Factura"/>
    <d v="2025-07-30T00:00:00"/>
    <d v="2025-07-30T00:00:00"/>
    <s v="E001"/>
    <n v="48"/>
    <n v="15609125303"/>
    <s v="QUERALES RIVERO ELVIS ENRIQUE"/>
    <s v="PEN"/>
    <n v="0.18"/>
    <n v="1339.5"/>
    <n v="241.10999999999999"/>
    <n v="1580.61"/>
    <s v=""/>
    <n v="1580.61"/>
    <m/>
    <s v="SI"/>
    <s v="Transferencia"/>
    <s v="SI"/>
    <s v="NO"/>
    <d v="2025-07-31T00:00:00"/>
    <s v="B-BCP - Soles"/>
    <n v="1113732"/>
    <m/>
    <d v="1899-12-30T00:00:00"/>
    <s v=""/>
    <n v="0"/>
    <n v="0"/>
    <m/>
    <m/>
    <m/>
    <m/>
    <m/>
    <m/>
    <m/>
    <m/>
    <d v="1899-12-30T00:00:00"/>
    <n v="0"/>
    <n v="0"/>
    <d v="1899-12-30T00:00:00"/>
    <s v=""/>
    <n v="0"/>
    <n v="0"/>
    <n v="0"/>
    <m/>
    <m/>
    <m/>
    <m/>
    <n v="1580.61"/>
    <s v="PENDIENTE"/>
    <s v="OK"/>
  </r>
  <r>
    <n v="396"/>
    <x v="27"/>
    <d v="2025-07-30T00:00:00"/>
    <s v="Nelson Quispe"/>
    <x v="0"/>
    <x v="0"/>
    <x v="12"/>
    <s v="P0302002"/>
    <s v="RQ.OPE.1317"/>
    <s v="OS 006-000164"/>
    <s v="AC.OPE.ST.129"/>
    <s v="Mano de obra desmontaje y montaje del tren trasero, mantenimiento a los rodajes en general y frenos"/>
    <s v="FOTON VBB-840"/>
    <x v="0"/>
    <x v="0"/>
    <s v="Costos de ventas"/>
    <s v="Operativo"/>
    <s v="Sachaca"/>
    <s v="Arequipa"/>
    <s v="01E0014915609125303"/>
    <s v="Factura"/>
    <d v="2025-07-30T00:00:00"/>
    <d v="2025-07-30T00:00:00"/>
    <s v="E001"/>
    <n v="49"/>
    <n v="15609125303"/>
    <s v="QUERALES RIVERO ELVIS ENRIQUE"/>
    <s v="PEN"/>
    <n v="0.18"/>
    <n v="1200"/>
    <n v="216"/>
    <n v="1416"/>
    <s v=""/>
    <n v="1416"/>
    <m/>
    <s v="SI"/>
    <s v="Transferencia"/>
    <s v="SI"/>
    <s v="NO"/>
    <d v="2025-07-25T00:00:00"/>
    <s v="B-BCP - Soles"/>
    <n v="1293914"/>
    <m/>
    <d v="2025-07-31T00:00:00"/>
    <s v="B-BCP - Soles"/>
    <n v="1112271"/>
    <n v="416"/>
    <m/>
    <m/>
    <m/>
    <m/>
    <m/>
    <m/>
    <m/>
    <m/>
    <d v="1899-12-30T00:00:00"/>
    <n v="0"/>
    <n v="0"/>
    <d v="1899-12-30T00:00:00"/>
    <s v=""/>
    <n v="0"/>
    <n v="0"/>
    <n v="0"/>
    <m/>
    <m/>
    <m/>
    <m/>
    <n v="1000"/>
    <s v="PENDIENTE"/>
    <s v="OK"/>
  </r>
  <r>
    <n v="397"/>
    <x v="27"/>
    <d v="2025-07-30T00:00:00"/>
    <s v="Jorge Queque"/>
    <x v="0"/>
    <x v="10"/>
    <x v="38"/>
    <s v="P0311002"/>
    <s v="RQ.OPE.1328"/>
    <s v="OS 005-000684"/>
    <s v="AC.OPE.901"/>
    <s v="Recolección, transporte y disposición de residuos no aprovechables._x000a_Alm. La Joya - Innova Ambiental SAC 16,620.00 Kg."/>
    <m/>
    <x v="1"/>
    <x v="5"/>
    <s v="Gastos operativos"/>
    <s v="Operativo"/>
    <s v="La Joya"/>
    <s v="Arequipa"/>
    <s v="01E00118220606259116"/>
    <s v="Factura"/>
    <d v="2025-08-01T00:00:00"/>
    <d v="2025-08-01T00:00:00"/>
    <s v="E001"/>
    <n v="182"/>
    <n v="20606259116"/>
    <s v="GRUPO TERAN S.A.C"/>
    <s v="PEN"/>
    <n v="0.18"/>
    <n v="2500"/>
    <n v="450"/>
    <n v="2950"/>
    <s v=""/>
    <n v="2950"/>
    <n v="0.04"/>
    <s v="SI"/>
    <s v="Transferencia"/>
    <s v="SI"/>
    <s v="SI"/>
    <d v="2025-08-08T00:00:00"/>
    <s v="B-BCP - Soles"/>
    <n v="1014991"/>
    <m/>
    <d v="2025-08-08T00:00:00"/>
    <s v="B-BCP - Soles"/>
    <n v="1016007"/>
    <n v="950"/>
    <m/>
    <m/>
    <m/>
    <m/>
    <m/>
    <m/>
    <m/>
    <m/>
    <d v="1899-12-30T00:00:00"/>
    <n v="0"/>
    <n v="0"/>
    <d v="2025-08-07T00:00:00"/>
    <s v=""/>
    <n v="277644574"/>
    <n v="118"/>
    <n v="118"/>
    <m/>
    <m/>
    <m/>
    <m/>
    <n v="2000"/>
    <s v="PENDIENTE"/>
    <s v="OK"/>
  </r>
  <r>
    <n v="398"/>
    <x v="22"/>
    <d v="2025-07-21T00:00:00"/>
    <s v="Karol Pari "/>
    <x v="1"/>
    <x v="1"/>
    <x v="62"/>
    <s v="P0601016"/>
    <s v="RQ.GH.208"/>
    <s v="-"/>
    <s v="-"/>
    <s v="SCTR - Salud."/>
    <m/>
    <x v="0"/>
    <x v="3"/>
    <s v="Gastos operativos"/>
    <s v="Operativo"/>
    <s v="Sachaca"/>
    <s v="Arequipa"/>
    <s v="01F04053694020601978572"/>
    <s v="Factura"/>
    <d v="2025-07-21T00:00:00"/>
    <d v="2025-07-21T00:00:00"/>
    <s v="F040"/>
    <n v="536940"/>
    <n v="20601978572"/>
    <s v="LA POSITIVA S.A. ENTIDAD PRESTADORA DE SALUD"/>
    <s v="PEN"/>
    <n v="0.18"/>
    <n v="2013.66"/>
    <n v="362.4588"/>
    <n v="2376.12"/>
    <s v=""/>
    <n v="2376.12"/>
    <m/>
    <s v="SI"/>
    <s v="Transferencia"/>
    <s v="SI"/>
    <s v="SI"/>
    <d v="2025-07-21T00:00:00"/>
    <s v="B-BCP - Soles"/>
    <n v="228457"/>
    <m/>
    <d v="1899-12-30T00:00:00"/>
    <s v=""/>
    <n v="0"/>
    <n v="0"/>
    <m/>
    <m/>
    <m/>
    <m/>
    <m/>
    <m/>
    <m/>
    <m/>
    <d v="1899-12-30T00:00:00"/>
    <n v="0"/>
    <n v="0"/>
    <d v="1899-12-30T00:00:00"/>
    <s v=""/>
    <n v="0"/>
    <n v="0"/>
    <n v="0"/>
    <m/>
    <m/>
    <m/>
    <m/>
    <n v="2376.12"/>
    <s v="PENDIENTE"/>
    <s v="OK"/>
  </r>
  <r>
    <n v="399"/>
    <x v="22"/>
    <d v="2025-07-21T00:00:00"/>
    <s v="Karol Pari "/>
    <x v="1"/>
    <x v="1"/>
    <x v="62"/>
    <s v="P0601016"/>
    <s v="RQ.GH.208"/>
    <s v="-"/>
    <s v="-"/>
    <s v="SCTR - Pensión"/>
    <m/>
    <x v="0"/>
    <x v="3"/>
    <s v="Gastos operativos"/>
    <s v="Operativo"/>
    <s v="Sachaca"/>
    <s v="Arequipa"/>
    <s v="01F04068718720601978572"/>
    <s v="Factura"/>
    <d v="2025-07-21T00:00:00"/>
    <d v="2025-07-21T00:00:00"/>
    <s v="F040"/>
    <n v="687187"/>
    <n v="20601978572"/>
    <s v="LA POSITIVA S.A. ENTIDAD PRESTADORA DE SALUD"/>
    <s v="PEN"/>
    <n v="0.18"/>
    <n v="928.83"/>
    <n v="167.18940000000001"/>
    <n v="1096.02"/>
    <s v=""/>
    <n v="1096.02"/>
    <m/>
    <s v="SI"/>
    <s v="Transferencia"/>
    <s v="SI"/>
    <s v="SI"/>
    <d v="1899-12-30T00:00:00"/>
    <s v=""/>
    <s v=""/>
    <m/>
    <d v="1899-12-30T00:00:00"/>
    <s v=""/>
    <n v="0"/>
    <n v="0"/>
    <m/>
    <m/>
    <m/>
    <m/>
    <m/>
    <m/>
    <m/>
    <m/>
    <d v="1899-12-30T00:00:00"/>
    <n v="0"/>
    <n v="0"/>
    <d v="1899-12-30T00:00:00"/>
    <s v=""/>
    <n v="0"/>
    <n v="0"/>
    <n v="0"/>
    <m/>
    <m/>
    <m/>
    <m/>
    <n v="1096.02"/>
    <s v="PENDIENTE"/>
    <s v="OK"/>
  </r>
  <r>
    <n v="400"/>
    <x v="25"/>
    <d v="2025-07-25T00:00:00"/>
    <s v="Karol Pari "/>
    <x v="1"/>
    <x v="1"/>
    <x v="63"/>
    <s v="P0601017"/>
    <s v="RQ.GH.208"/>
    <s v="-"/>
    <s v="-"/>
    <s v="Sehuro Vida Ley "/>
    <m/>
    <x v="0"/>
    <x v="3"/>
    <s v="Gastos operativos"/>
    <s v="Operativo"/>
    <s v="Sachaca"/>
    <s v="Arequipa"/>
    <s v="01F050183263320332970411"/>
    <s v="Factura"/>
    <d v="2025-07-25T00:00:00"/>
    <d v="2025-07-25T00:00:00"/>
    <s v="F050"/>
    <n v="1832633"/>
    <n v="20332970411"/>
    <s v="PACIFICO COMPAÑIA DE SEGUROS Y REASEGUROS"/>
    <s v="PEN"/>
    <n v="0.18"/>
    <n v="504.92"/>
    <n v="90.885599999999997"/>
    <n v="595.80999999999995"/>
    <s v=""/>
    <n v="595.80999999999995"/>
    <m/>
    <s v="SI"/>
    <s v="Transferencia"/>
    <s v="SI"/>
    <s v="SI"/>
    <d v="2025-07-25T00:00:00"/>
    <s v="B-BCP - Soles"/>
    <n v="255168"/>
    <m/>
    <d v="1899-12-30T00:00:00"/>
    <s v=""/>
    <n v="0"/>
    <n v="0"/>
    <m/>
    <m/>
    <m/>
    <m/>
    <m/>
    <m/>
    <m/>
    <m/>
    <d v="1899-12-30T00:00:00"/>
    <n v="0"/>
    <n v="0"/>
    <d v="1899-12-30T00:00:00"/>
    <s v=""/>
    <n v="0"/>
    <n v="0"/>
    <n v="0"/>
    <m/>
    <m/>
    <m/>
    <m/>
    <n v="595.80999999999995"/>
    <s v="PENDIENTE"/>
    <s v="OK"/>
  </r>
  <r>
    <n v="401"/>
    <x v="32"/>
    <d v="2025-08-05T00:00:00"/>
    <s v="Diego Mamani"/>
    <x v="2"/>
    <x v="13"/>
    <x v="57"/>
    <s v="P0208001"/>
    <s v="-"/>
    <s v="-"/>
    <s v="-"/>
    <s v="Visita técnica a UNAS y recolección de residuos en COSAPI  FS. 001-4835_x000a_Peaje Uchumayo - Arequipa ( regreso)"/>
    <s v="MAXUS VBW-889"/>
    <x v="1"/>
    <x v="3"/>
    <s v="Gastos operativos"/>
    <s v="Operativo"/>
    <s v="Sachaca"/>
    <s v="Arequipa"/>
    <s v="01F212180330120517252558"/>
    <s v="Factura"/>
    <d v="2025-08-05T00:00:00"/>
    <d v="2025-08-05T00:00:00"/>
    <s v="F212"/>
    <n v="1803301"/>
    <n v="20517252558"/>
    <s v="COVISUR S.A."/>
    <s v="PEN"/>
    <n v="0.18"/>
    <n v="4.24"/>
    <n v="0.76319999999999999"/>
    <n v="5"/>
    <s v=""/>
    <n v="5"/>
    <m/>
    <s v="SI"/>
    <s v="Caja Arequipa "/>
    <s v="SI"/>
    <s v="NO"/>
    <d v="2025-08-12T00:00:00"/>
    <s v="C-Tesoreria"/>
    <s v="001-12569"/>
    <m/>
    <d v="1899-12-30T00:00:00"/>
    <s v=""/>
    <n v="0"/>
    <n v="0"/>
    <m/>
    <m/>
    <m/>
    <m/>
    <m/>
    <m/>
    <m/>
    <m/>
    <d v="1899-12-30T00:00:00"/>
    <n v="0"/>
    <n v="0"/>
    <d v="1899-12-30T00:00:00"/>
    <s v=""/>
    <n v="0"/>
    <n v="0"/>
    <n v="0"/>
    <m/>
    <m/>
    <m/>
    <m/>
    <n v="5"/>
    <s v="PENDIENTE"/>
    <s v="OK"/>
  </r>
  <r>
    <n v="402"/>
    <x v="32"/>
    <d v="2025-08-05T00:00:00"/>
    <s v="Diego Mamani"/>
    <x v="2"/>
    <x v="13"/>
    <x v="57"/>
    <s v="P0208001"/>
    <s v="-"/>
    <s v="-"/>
    <s v="-"/>
    <s v="Visita técnica a UNSA y recolección de residuos en COSAPI  FS. 001-4835_x000a_Peaje Uchumayo - Arequipa (ida)"/>
    <s v="MAXUS VBW-889"/>
    <x v="1"/>
    <x v="3"/>
    <s v="Gastos operativos"/>
    <s v="Operativo"/>
    <s v="Sachaca"/>
    <s v="Arequipa"/>
    <s v="01F213182376620517252558"/>
    <s v="Factura"/>
    <d v="2025-08-05T00:00:00"/>
    <d v="2025-08-05T00:00:00"/>
    <s v="F213"/>
    <n v="1823766"/>
    <n v="20517252558"/>
    <s v="COVISUR S.A."/>
    <s v="PEN"/>
    <n v="0.18"/>
    <n v="4.24"/>
    <n v="0.76319999999999999"/>
    <n v="5"/>
    <s v=""/>
    <n v="5"/>
    <m/>
    <s v="SI"/>
    <s v="Caja Arequipa "/>
    <s v="SI"/>
    <s v="NO"/>
    <d v="2025-08-12T00:00:00"/>
    <s v="C-Tesoreria"/>
    <s v="001-12571"/>
    <m/>
    <d v="1899-12-30T00:00:00"/>
    <s v=""/>
    <n v="0"/>
    <n v="0"/>
    <m/>
    <m/>
    <m/>
    <m/>
    <m/>
    <m/>
    <m/>
    <m/>
    <d v="1899-12-30T00:00:00"/>
    <n v="0"/>
    <n v="0"/>
    <d v="1899-12-30T00:00:00"/>
    <s v=""/>
    <n v="0"/>
    <n v="0"/>
    <n v="0"/>
    <m/>
    <m/>
    <m/>
    <m/>
    <n v="5"/>
    <s v="PENDIENTE"/>
    <s v="OK"/>
  </r>
  <r>
    <n v="403"/>
    <x v="33"/>
    <d v="2025-08-04T00:00:00"/>
    <s v="Rosa Suyo"/>
    <x v="0"/>
    <x v="3"/>
    <x v="4"/>
    <s v="P0307004"/>
    <s v="-"/>
    <s v="-"/>
    <s v="-"/>
    <s v="Envío de manifiestos a Lima "/>
    <m/>
    <x v="1"/>
    <x v="3"/>
    <s v="Gastos operativos"/>
    <s v="Operativo"/>
    <s v="Sachaca"/>
    <s v="Arequipa"/>
    <s v="01F5491412220558053691"/>
    <s v="Factura"/>
    <d v="2025-08-04T00:00:00"/>
    <d v="2025-08-04T00:00:00"/>
    <s v="F549"/>
    <n v="14122"/>
    <n v="20558053691"/>
    <s v="GRUPO GARCIA TOLEDO S.A.C."/>
    <s v="PEN"/>
    <n v="0.18"/>
    <n v="16.95"/>
    <n v="3.0509999999999997"/>
    <n v="20"/>
    <s v=""/>
    <n v="20"/>
    <m/>
    <s v="SI"/>
    <s v="Caja Arequipa "/>
    <s v="SI"/>
    <s v="SI"/>
    <d v="2025-08-04T00:00:00"/>
    <s v="C-Tesoreria"/>
    <s v="001-12562"/>
    <m/>
    <d v="1899-12-30T00:00:00"/>
    <s v=""/>
    <n v="0"/>
    <n v="0"/>
    <m/>
    <m/>
    <m/>
    <m/>
    <m/>
    <m/>
    <m/>
    <m/>
    <d v="1899-12-30T00:00:00"/>
    <n v="0"/>
    <n v="0"/>
    <d v="1899-12-30T00:00:00"/>
    <s v=""/>
    <n v="0"/>
    <n v="0"/>
    <n v="0"/>
    <m/>
    <m/>
    <m/>
    <m/>
    <n v="20"/>
    <s v="PENDIENTE"/>
    <s v="OK"/>
  </r>
  <r>
    <n v="404"/>
    <x v="28"/>
    <d v="2025-08-01T00:00:00"/>
    <s v="Nelson Quispe"/>
    <x v="0"/>
    <x v="6"/>
    <x v="10"/>
    <s v="P0303002"/>
    <s v="-"/>
    <s v="-"/>
    <s v="-"/>
    <s v="Recolección y ransporte de RSMNM_x000a_Cliente: La Ibérica"/>
    <m/>
    <x v="1"/>
    <x v="0"/>
    <s v="Costos de ventas"/>
    <s v="Operativo"/>
    <s v="La Joya"/>
    <s v="Arequipa"/>
    <s v="01F211241895320517252558"/>
    <s v="Factura"/>
    <d v="2025-08-01T00:00:00"/>
    <d v="2025-08-01T00:00:00"/>
    <s v="F211"/>
    <n v="2418953"/>
    <n v="20517252558"/>
    <s v="COVISUR S.A."/>
    <s v="PEN"/>
    <n v="0.18"/>
    <n v="6.78"/>
    <n v="1.2203999999999999"/>
    <n v="8"/>
    <s v=""/>
    <n v="8"/>
    <m/>
    <s v="SI"/>
    <s v="Caja Arequipa "/>
    <s v="SI"/>
    <s v="SI"/>
    <d v="2025-08-12T00:00:00"/>
    <s v="C-Tesoreria"/>
    <s v="001-12570"/>
    <m/>
    <d v="1899-12-30T00:00:00"/>
    <s v=""/>
    <n v="0"/>
    <n v="0"/>
    <m/>
    <m/>
    <m/>
    <m/>
    <m/>
    <m/>
    <m/>
    <m/>
    <d v="1899-12-30T00:00:00"/>
    <n v="0"/>
    <n v="0"/>
    <d v="1899-12-30T00:00:00"/>
    <s v=""/>
    <n v="0"/>
    <n v="0"/>
    <n v="0"/>
    <m/>
    <m/>
    <m/>
    <m/>
    <n v="8"/>
    <s v="PENDIENTE"/>
    <s v="OK"/>
  </r>
  <r>
    <n v="405"/>
    <x v="28"/>
    <d v="2025-08-01T00:00:00"/>
    <s v="Nelson Quispe"/>
    <x v="0"/>
    <x v="6"/>
    <x v="10"/>
    <s v="P0303002"/>
    <s v="-"/>
    <s v="-"/>
    <s v="-"/>
    <s v="Traslado La Joya - Aqp (recolección y transporte de res. Peligrosos)_x000a_Cliente: Cosapi "/>
    <m/>
    <x v="1"/>
    <x v="0"/>
    <s v="Costos de ventas"/>
    <s v="Operativo"/>
    <s v="La Joya"/>
    <s v="Arequipa"/>
    <s v="01F214213060820517252558"/>
    <s v="Factura"/>
    <d v="2025-08-01T00:00:00"/>
    <d v="2025-08-01T00:00:00"/>
    <s v="F214"/>
    <n v="2130608"/>
    <n v="20517252558"/>
    <s v="COVISUR S.A."/>
    <s v="PEN"/>
    <n v="0.18"/>
    <n v="6.78"/>
    <n v="1.2203999999999999"/>
    <n v="8"/>
    <s v=""/>
    <n v="8"/>
    <m/>
    <s v="SI"/>
    <s v="Caja Arequipa "/>
    <s v="SI"/>
    <s v="SI"/>
    <d v="2025-08-12T00:00:00"/>
    <s v="C-Tesoreria"/>
    <s v="001-12569"/>
    <m/>
    <d v="1899-12-30T00:00:00"/>
    <s v=""/>
    <n v="0"/>
    <n v="0"/>
    <m/>
    <m/>
    <m/>
    <m/>
    <m/>
    <m/>
    <m/>
    <m/>
    <d v="1899-12-30T00:00:00"/>
    <n v="0"/>
    <n v="0"/>
    <d v="1899-12-30T00:00:00"/>
    <s v=""/>
    <n v="0"/>
    <n v="0"/>
    <n v="0"/>
    <m/>
    <m/>
    <m/>
    <m/>
    <n v="8"/>
    <s v="PENDIENTE"/>
    <s v="OK"/>
  </r>
  <r>
    <n v="406"/>
    <x v="28"/>
    <d v="2025-08-01T00:00:00"/>
    <s v="Nelson Quispe"/>
    <x v="0"/>
    <x v="6"/>
    <x v="11"/>
    <s v="P0303001"/>
    <s v="-"/>
    <s v="-"/>
    <s v="-"/>
    <s v="Pesaje residuos peligrosos_x000a_Cliente: Cosapi"/>
    <m/>
    <x v="1"/>
    <x v="4"/>
    <s v="Gastos no operativos"/>
    <s v="Operativo"/>
    <s v="La Joya"/>
    <s v="Arequipa"/>
    <s v="01FE021718020259858934"/>
    <s v="Factura"/>
    <d v="2025-08-01T00:00:00"/>
    <d v="2025-08-01T00:00:00"/>
    <s v="FE02"/>
    <n v="17180"/>
    <n v="20259858934"/>
    <s v="COMERCIALIZACION Y SERVICIOS EL EDEN S.A.C."/>
    <s v="PEN"/>
    <n v="0.18"/>
    <n v="16.95"/>
    <n v="3.0509999999999997"/>
    <n v="20"/>
    <s v=""/>
    <n v="20"/>
    <m/>
    <s v="SI"/>
    <s v="Caja Arequipa "/>
    <s v="SI"/>
    <s v="SI"/>
    <d v="2025-08-12T00:00:00"/>
    <s v="C-Tesoreria"/>
    <s v="001-12569"/>
    <m/>
    <d v="1899-12-30T00:00:00"/>
    <s v=""/>
    <n v="0"/>
    <n v="0"/>
    <m/>
    <m/>
    <m/>
    <m/>
    <m/>
    <m/>
    <m/>
    <m/>
    <d v="1899-12-30T00:00:00"/>
    <n v="0"/>
    <n v="0"/>
    <d v="1899-12-30T00:00:00"/>
    <s v=""/>
    <n v="0"/>
    <n v="0"/>
    <n v="0"/>
    <m/>
    <m/>
    <m/>
    <m/>
    <n v="20"/>
    <s v="PENDIENTE"/>
    <s v="OK"/>
  </r>
  <r>
    <n v="407"/>
    <x v="24"/>
    <d v="2025-07-24T00:00:00"/>
    <s v="Jhonny García"/>
    <x v="1"/>
    <x v="1"/>
    <x v="54"/>
    <s v="P0601022"/>
    <s v="-"/>
    <s v="-"/>
    <s v="-"/>
    <s v="Por esfuerzo en la agilización de doc. En siste. Nextsis y actas de compromiso de entrega de Epps . Aprob: Gregory Cruz _x000a_(03) Almuerzos , para personal de logística "/>
    <m/>
    <x v="0"/>
    <x v="1"/>
    <s v="Costos de ventas"/>
    <s v="Operativo"/>
    <s v="Sachaca"/>
    <s v="Arequipa"/>
    <s v="0322810296171315"/>
    <s v="Boleta de Venta"/>
    <d v="2025-07-24T00:00:00"/>
    <d v="2025-07-24T00:00:00"/>
    <n v="2"/>
    <n v="28"/>
    <n v="10296171315"/>
    <s v="SALCEDO ARMUTO DE DELGADO BENIGNA"/>
    <s v="PEN"/>
    <m/>
    <n v="30"/>
    <n v="0"/>
    <n v="30"/>
    <s v=""/>
    <n v="30"/>
    <m/>
    <s v="SI"/>
    <s v="Caja Arequipa "/>
    <s v="SI"/>
    <s v="SI"/>
    <d v="2025-08-12T00:00:00"/>
    <s v="C-Tesoreria"/>
    <s v="001-12572"/>
    <m/>
    <d v="1899-12-30T00:00:00"/>
    <s v=""/>
    <n v="0"/>
    <n v="0"/>
    <m/>
    <m/>
    <m/>
    <m/>
    <m/>
    <m/>
    <m/>
    <m/>
    <d v="1899-12-30T00:00:00"/>
    <n v="0"/>
    <n v="0"/>
    <d v="1899-12-30T00:00:00"/>
    <s v=""/>
    <n v="0"/>
    <n v="0"/>
    <n v="0"/>
    <m/>
    <m/>
    <m/>
    <m/>
    <n v="30"/>
    <s v="PENDIENTE"/>
    <s v="OK"/>
  </r>
  <r>
    <n v="408"/>
    <x v="33"/>
    <d v="2025-08-04T00:00:00"/>
    <s v="Alison Rodrguez"/>
    <x v="2"/>
    <x v="13"/>
    <x v="57"/>
    <s v="P0208001"/>
    <s v="-"/>
    <s v="-"/>
    <s v="-"/>
    <s v="Recojo de vinil para botellón_x000a_Mariano Melgar - Alm. Sachaca "/>
    <m/>
    <x v="2"/>
    <x v="3"/>
    <s v="Gastos operativos"/>
    <s v="Operativo"/>
    <s v="Sachaca"/>
    <s v="Arequipa"/>
    <s v="PLM328672728100"/>
    <s v="Planilla de Movilidad"/>
    <d v="2025-08-04T00:00:00"/>
    <d v="2025-08-04T00:00:00"/>
    <n v="3"/>
    <n v="286"/>
    <n v="72728100"/>
    <s v="RODRIGUEZ GALLEGOS ALISON NATIVIDAD"/>
    <s v="PEN"/>
    <m/>
    <n v="18"/>
    <n v="0"/>
    <n v="18"/>
    <s v=""/>
    <n v="18"/>
    <m/>
    <s v="SI"/>
    <s v="Caja Arequipa "/>
    <s v="SI"/>
    <s v="SI"/>
    <d v="2025-08-13T00:00:00"/>
    <s v="C-Tesoreria"/>
    <s v="001-12583"/>
    <m/>
    <d v="1899-12-30T00:00:00"/>
    <s v=""/>
    <n v="0"/>
    <n v="0"/>
    <m/>
    <m/>
    <m/>
    <m/>
    <m/>
    <m/>
    <m/>
    <m/>
    <d v="1899-12-30T00:00:00"/>
    <n v="0"/>
    <n v="0"/>
    <d v="1899-12-30T00:00:00"/>
    <s v=""/>
    <n v="0"/>
    <n v="0"/>
    <n v="0"/>
    <m/>
    <m/>
    <m/>
    <m/>
    <n v="18"/>
    <s v="PENDIENTE"/>
    <s v="OK"/>
  </r>
  <r>
    <n v="409"/>
    <x v="32"/>
    <d v="2025-08-05T00:00:00"/>
    <s v="Gregory Cruz"/>
    <x v="5"/>
    <x v="0"/>
    <x v="14"/>
    <s v="P0902005"/>
    <s v="RQ.STI.096"/>
    <s v="-"/>
    <s v="-"/>
    <s v="Revisión y correción de problema de acceso al adm del aplicativo Gytres_x000a_Capacitación para agregar usuarios, resetear y eliminar "/>
    <m/>
    <x v="0"/>
    <x v="3"/>
    <s v="Gastos operativos"/>
    <s v="Operativo"/>
    <s v="Sachaca"/>
    <s v="Arequipa"/>
    <s v="LIQSTI1676310875"/>
    <s v="Liquidacion de Gastos"/>
    <d v="2025-08-05T00:00:00"/>
    <d v="2025-08-05T00:00:00"/>
    <s v="STI"/>
    <n v="16"/>
    <n v="76310875"/>
    <s v="LLERENA URDAY BRANDON LUIS"/>
    <s v="PEN"/>
    <m/>
    <n v="80"/>
    <n v="0"/>
    <n v="80"/>
    <s v=""/>
    <n v="80"/>
    <m/>
    <s v="SI"/>
    <s v="Caja Finanzas "/>
    <s v="SI"/>
    <s v="SI"/>
    <d v="1899-12-30T00:00:00"/>
    <s v=""/>
    <s v=""/>
    <m/>
    <d v="1899-12-30T00:00:00"/>
    <s v=""/>
    <n v="0"/>
    <n v="0"/>
    <m/>
    <m/>
    <m/>
    <m/>
    <m/>
    <m/>
    <m/>
    <m/>
    <d v="1899-12-30T00:00:00"/>
    <n v="0"/>
    <n v="0"/>
    <d v="1899-12-30T00:00:00"/>
    <s v=""/>
    <n v="0"/>
    <n v="0"/>
    <n v="0"/>
    <m/>
    <m/>
    <m/>
    <m/>
    <n v="80"/>
    <s v="PENDIENTE"/>
    <s v="OK"/>
  </r>
  <r>
    <n v="410"/>
    <x v="9"/>
    <d v="2025-07-10T00:00:00"/>
    <s v="Miguel Solis"/>
    <x v="0"/>
    <x v="6"/>
    <x v="10"/>
    <s v="P0303002"/>
    <s v="-"/>
    <s v="-"/>
    <s v="-"/>
    <s v="uchumayo -compra ( residuos-aprovechables madera) granja rinconada del sur-( la joya )"/>
    <s v="HINO V9R-903"/>
    <x v="2"/>
    <x v="0"/>
    <s v="Costos de ventas"/>
    <s v="Operativo"/>
    <s v="Sachaca"/>
    <s v="Arequipa"/>
    <s v="01F211239378820517252558"/>
    <s v="Factura"/>
    <d v="2025-07-10T00:00:00"/>
    <d v="2025-07-10T00:00:00"/>
    <s v="F211"/>
    <n v="2393788"/>
    <n v="20517252558"/>
    <s v="COVISUR S.A."/>
    <s v="PEN"/>
    <n v="0.18"/>
    <n v="10.16949152542373"/>
    <n v="1.8305084745762714"/>
    <n v="12"/>
    <s v=""/>
    <n v="12"/>
    <m/>
    <s v="SI"/>
    <s v="Caja Operativa"/>
    <s v="SI"/>
    <s v="SI"/>
    <d v="2025-07-10T00:00:00"/>
    <s v="C_Ope_006"/>
    <n v="24847"/>
    <m/>
    <d v="1899-12-30T00:00:00"/>
    <s v=""/>
    <n v="0"/>
    <n v="0"/>
    <m/>
    <m/>
    <m/>
    <m/>
    <m/>
    <m/>
    <m/>
    <m/>
    <d v="1899-12-30T00:00:00"/>
    <n v="0"/>
    <n v="0"/>
    <d v="1899-12-30T00:00:00"/>
    <s v=""/>
    <n v="0"/>
    <n v="0"/>
    <n v="0"/>
    <m/>
    <m/>
    <m/>
    <m/>
    <n v="12"/>
    <s v="PENDIENTE"/>
    <s v="OK"/>
  </r>
  <r>
    <n v="411"/>
    <x v="9"/>
    <d v="2025-07-10T00:00:00"/>
    <s v="Miguel Solis"/>
    <x v="0"/>
    <x v="6"/>
    <x v="10"/>
    <s v="P0303002"/>
    <s v="-"/>
    <s v="-"/>
    <s v="-"/>
    <s v="uchumayo -compra ( residuos-aprovechables madera) granja rinconada del sur ( la joya)"/>
    <s v="HINO V9R-903"/>
    <x v="2"/>
    <x v="0"/>
    <s v="Costos de ventas"/>
    <s v="Operativo"/>
    <s v="Sachaca"/>
    <s v="Arequipa"/>
    <s v="01F214210745120517252558"/>
    <s v="Factura"/>
    <d v="2025-07-10T00:00:00"/>
    <d v="2025-07-10T00:00:00"/>
    <s v="F214"/>
    <n v="2107451"/>
    <n v="20517252558"/>
    <s v="COVISUR S.A."/>
    <s v="PEN"/>
    <n v="0.18"/>
    <n v="10.16949152542373"/>
    <n v="1.8305084745762714"/>
    <n v="12"/>
    <s v=""/>
    <n v="12"/>
    <m/>
    <s v="SI"/>
    <s v="Caja Operativa"/>
    <s v="SI"/>
    <s v="SI"/>
    <d v="2025-07-10T00:00:00"/>
    <s v="C_Ope_006"/>
    <n v="24852"/>
    <m/>
    <d v="1899-12-30T00:00:00"/>
    <s v=""/>
    <n v="0"/>
    <n v="0"/>
    <m/>
    <m/>
    <m/>
    <m/>
    <m/>
    <m/>
    <m/>
    <m/>
    <d v="1899-12-30T00:00:00"/>
    <n v="0"/>
    <n v="0"/>
    <d v="1899-12-30T00:00:00"/>
    <s v=""/>
    <n v="0"/>
    <n v="0"/>
    <n v="0"/>
    <m/>
    <m/>
    <m/>
    <m/>
    <n v="12"/>
    <s v="PENDIENTE"/>
    <s v="OK"/>
  </r>
  <r>
    <n v="412"/>
    <x v="11"/>
    <d v="2025-07-11T00:00:00"/>
    <s v="Miguel Solis"/>
    <x v="0"/>
    <x v="6"/>
    <x v="10"/>
    <s v="P0303002"/>
    <s v="-"/>
    <s v="-"/>
    <s v="-"/>
    <s v="uchumayo -disposición (residuos- no aprovechables) innova ambiental ( la joya)"/>
    <s v="HINO V9R-903"/>
    <x v="1"/>
    <x v="0"/>
    <s v="Costos de ventas"/>
    <s v="Operativo"/>
    <s v="Sachaca"/>
    <s v="Arequipa"/>
    <s v="01F211239459120517252558"/>
    <s v="Factura"/>
    <d v="2025-07-11T00:00:00"/>
    <d v="2025-07-11T00:00:00"/>
    <s v="F211"/>
    <n v="2394591"/>
    <n v="20517252558"/>
    <s v="COVISUR S.A."/>
    <s v="PEN"/>
    <n v="0.18"/>
    <n v="10.16949152542373"/>
    <n v="1.8305084745762714"/>
    <n v="12"/>
    <s v=""/>
    <n v="12"/>
    <m/>
    <s v="SI"/>
    <s v="Caja Operativa"/>
    <s v="SI"/>
    <s v="SI"/>
    <d v="2025-07-11T00:00:00"/>
    <s v="C_Ope_006"/>
    <n v="24867"/>
    <m/>
    <d v="1899-12-30T00:00:00"/>
    <s v=""/>
    <n v="0"/>
    <n v="0"/>
    <m/>
    <m/>
    <m/>
    <m/>
    <m/>
    <m/>
    <m/>
    <m/>
    <d v="1899-12-30T00:00:00"/>
    <n v="0"/>
    <n v="0"/>
    <d v="1899-12-30T00:00:00"/>
    <s v=""/>
    <n v="0"/>
    <n v="0"/>
    <n v="0"/>
    <m/>
    <m/>
    <m/>
    <m/>
    <n v="12"/>
    <s v="PENDIENTE"/>
    <s v="OK"/>
  </r>
  <r>
    <n v="413"/>
    <x v="11"/>
    <d v="2025-07-11T00:00:00"/>
    <s v="Miguel Solis"/>
    <x v="0"/>
    <x v="6"/>
    <x v="10"/>
    <s v="P0303002"/>
    <s v="-"/>
    <s v="-"/>
    <s v="-"/>
    <s v="uchumayo -compra (residuos-aprovechables chatarra metálica )-granja rinconada del sur (la joya )"/>
    <s v="HINO V9R-903"/>
    <x v="2"/>
    <x v="0"/>
    <s v="Costos de ventas"/>
    <s v="Operativo"/>
    <s v="Sachaca"/>
    <s v="Arequipa"/>
    <s v="01F214210823520517252558"/>
    <s v="Factura"/>
    <d v="2025-07-11T00:00:00"/>
    <d v="2025-07-11T00:00:00"/>
    <s v="F214"/>
    <n v="2108235"/>
    <n v="20517252558"/>
    <s v="COVISUR S.A."/>
    <s v="PEN"/>
    <n v="0.18"/>
    <n v="10.16949152542373"/>
    <n v="1.8305084745762714"/>
    <n v="12"/>
    <s v=""/>
    <n v="12"/>
    <m/>
    <s v="SI"/>
    <s v="Caja Operativa"/>
    <s v="SI"/>
    <s v="SI"/>
    <d v="2025-07-11T00:00:00"/>
    <s v="C_Ope_006"/>
    <n v="24879"/>
    <m/>
    <d v="1899-12-30T00:00:00"/>
    <s v=""/>
    <n v="0"/>
    <n v="0"/>
    <m/>
    <m/>
    <m/>
    <m/>
    <m/>
    <m/>
    <m/>
    <m/>
    <d v="1899-12-30T00:00:00"/>
    <n v="0"/>
    <n v="0"/>
    <d v="1899-12-30T00:00:00"/>
    <s v=""/>
    <n v="0"/>
    <n v="0"/>
    <n v="0"/>
    <m/>
    <m/>
    <m/>
    <m/>
    <n v="12"/>
    <s v="PENDIENTE"/>
    <s v="OK"/>
  </r>
  <r>
    <n v="414"/>
    <x v="12"/>
    <d v="2025-07-14T00:00:00"/>
    <s v="Miguel Solis"/>
    <x v="0"/>
    <x v="6"/>
    <x v="10"/>
    <s v="P0303002"/>
    <s v="-"/>
    <s v="-"/>
    <s v="-"/>
    <s v="uchumayo- traslado (residuos- aprovechables chatarra metálica) gytres ( la joya)"/>
    <s v="HINO V9R-903"/>
    <x v="2"/>
    <x v="0"/>
    <s v="Costos de ventas"/>
    <s v="Operativo"/>
    <s v="Sachaca"/>
    <s v="Arequipa"/>
    <s v="01F211239717620517252558"/>
    <s v="Factura"/>
    <d v="2025-07-14T00:00:00"/>
    <d v="2025-07-14T00:00:00"/>
    <s v="F211"/>
    <n v="2397176"/>
    <n v="20517252558"/>
    <s v="COVISUR S.A."/>
    <s v="PEN"/>
    <n v="0.18"/>
    <n v="10.16949152542373"/>
    <n v="1.8305084745762714"/>
    <n v="12"/>
    <s v=""/>
    <n v="12"/>
    <m/>
    <s v="SI"/>
    <s v="Caja Operativa"/>
    <s v="SI"/>
    <s v="SI"/>
    <d v="2025-07-14T00:00:00"/>
    <s v="C_Ope_006"/>
    <n v="24885"/>
    <m/>
    <d v="1899-12-30T00:00:00"/>
    <s v=""/>
    <n v="0"/>
    <n v="0"/>
    <m/>
    <m/>
    <m/>
    <m/>
    <m/>
    <m/>
    <m/>
    <m/>
    <d v="1899-12-30T00:00:00"/>
    <n v="0"/>
    <n v="0"/>
    <d v="1899-12-30T00:00:00"/>
    <s v=""/>
    <n v="0"/>
    <n v="0"/>
    <n v="0"/>
    <m/>
    <m/>
    <m/>
    <m/>
    <n v="12"/>
    <s v="PENDIENTE"/>
    <s v="OK"/>
  </r>
  <r>
    <n v="415"/>
    <x v="12"/>
    <d v="2025-07-14T00:00:00"/>
    <s v="Miguel Solis"/>
    <x v="0"/>
    <x v="6"/>
    <x v="10"/>
    <s v="P0303002"/>
    <s v="-"/>
    <s v="-"/>
    <s v="-"/>
    <s v="uchumayo - traslado (residuos-aprovechables chatarra metálica )gytres (La joya )"/>
    <s v="HINO V9R-903"/>
    <x v="2"/>
    <x v="0"/>
    <s v="Costos de ventas"/>
    <s v="Operativo"/>
    <s v="Sachaca"/>
    <s v="Arequipa"/>
    <s v="01F213180325320517252558"/>
    <s v="Factura"/>
    <d v="2025-07-14T00:00:00"/>
    <d v="2025-07-14T00:00:00"/>
    <s v="F213"/>
    <n v="1803253"/>
    <n v="20517252558"/>
    <s v="COVISUR S.A."/>
    <s v="PEN"/>
    <n v="0.18"/>
    <n v="10.16949152542373"/>
    <n v="1.8305084745762714"/>
    <n v="12"/>
    <s v=""/>
    <n v="12"/>
    <m/>
    <s v="SI"/>
    <s v="Caja Operativa"/>
    <s v="SI"/>
    <s v="SI"/>
    <d v="2025-07-14T00:00:00"/>
    <s v="C_Ope_006"/>
    <n v="24886"/>
    <m/>
    <d v="1899-12-30T00:00:00"/>
    <s v=""/>
    <n v="0"/>
    <n v="0"/>
    <m/>
    <m/>
    <m/>
    <m/>
    <m/>
    <m/>
    <m/>
    <m/>
    <d v="1899-12-30T00:00:00"/>
    <n v="0"/>
    <n v="0"/>
    <d v="1899-12-30T00:00:00"/>
    <s v=""/>
    <n v="0"/>
    <n v="0"/>
    <n v="0"/>
    <m/>
    <m/>
    <m/>
    <m/>
    <n v="12"/>
    <s v="PENDIENTE"/>
    <s v="OK"/>
  </r>
  <r>
    <n v="416"/>
    <x v="18"/>
    <d v="2025-07-16T00:00:00"/>
    <s v="Miguel Solis"/>
    <x v="0"/>
    <x v="6"/>
    <x v="10"/>
    <s v="P0303002"/>
    <s v="-"/>
    <s v="-"/>
    <s v="-"/>
    <s v="uchumayo-compra (residuos- aprovechables chatarra metálica) granja rinconada del sur ( la joya )"/>
    <s v="HINO V9R-903"/>
    <x v="2"/>
    <x v="0"/>
    <s v="Costos de ventas"/>
    <s v="Operativo"/>
    <s v="Sachaca"/>
    <s v="Arequipa"/>
    <s v="01F211239959220517252558"/>
    <s v="Factura"/>
    <d v="2025-07-16T00:00:00"/>
    <d v="2025-07-16T00:00:00"/>
    <s v="F211"/>
    <n v="2399592"/>
    <n v="20517252558"/>
    <s v="COVISUR S.A."/>
    <s v="PEN"/>
    <n v="0.18"/>
    <n v="10.16949152542373"/>
    <n v="1.8305084745762714"/>
    <n v="12"/>
    <s v=""/>
    <n v="12"/>
    <m/>
    <s v="SI"/>
    <s v="Caja Operativa"/>
    <s v="SI"/>
    <s v="SI"/>
    <d v="2025-07-16T00:00:00"/>
    <s v="C_Ope_006"/>
    <n v="24898"/>
    <m/>
    <d v="1899-12-30T00:00:00"/>
    <s v=""/>
    <n v="0"/>
    <n v="0"/>
    <m/>
    <m/>
    <m/>
    <m/>
    <m/>
    <m/>
    <m/>
    <m/>
    <d v="1899-12-30T00:00:00"/>
    <n v="0"/>
    <n v="0"/>
    <d v="1899-12-30T00:00:00"/>
    <s v=""/>
    <n v="0"/>
    <n v="0"/>
    <n v="0"/>
    <m/>
    <m/>
    <m/>
    <m/>
    <n v="12"/>
    <s v="PENDIENTE"/>
    <s v="OK"/>
  </r>
  <r>
    <n v="417"/>
    <x v="19"/>
    <d v="2025-07-17T00:00:00"/>
    <s v="Miguel Solis"/>
    <x v="0"/>
    <x v="6"/>
    <x v="10"/>
    <s v="P0303002"/>
    <s v="-"/>
    <s v="-"/>
    <s v="-"/>
    <s v="Camana - traslado y disposición (residuos -peligrosos)- kanay Chilca (lima)"/>
    <s v="HINO V9R-903"/>
    <x v="1"/>
    <x v="0"/>
    <s v="Costos de ventas"/>
    <s v="Operativo"/>
    <s v="Sachaca"/>
    <s v="Arequipa"/>
    <s v="01FG0163420320550033519"/>
    <s v="Factura"/>
    <d v="2025-07-17T00:00:00"/>
    <d v="2025-07-17T00:00:00"/>
    <s v="FG01"/>
    <n v="634203"/>
    <n v="20550033519"/>
    <s v="CONCESIONARIA PERUANA DE VIAS-COVINCA S.A."/>
    <s v="PEN"/>
    <n v="0.18"/>
    <n v="20.000000000000004"/>
    <n v="3.6000000000000005"/>
    <n v="23.6"/>
    <s v=""/>
    <n v="23.6"/>
    <m/>
    <s v="SI"/>
    <s v="Caja Operativa"/>
    <s v="SI"/>
    <s v="SI"/>
    <d v="2025-07-17T00:00:00"/>
    <s v="C_Ope_006"/>
    <n v="24920"/>
    <m/>
    <d v="1899-12-30T00:00:00"/>
    <s v=""/>
    <n v="0"/>
    <n v="0"/>
    <m/>
    <m/>
    <m/>
    <m/>
    <m/>
    <m/>
    <m/>
    <m/>
    <d v="1899-12-30T00:00:00"/>
    <n v="0"/>
    <n v="0"/>
    <d v="1899-12-30T00:00:00"/>
    <s v=""/>
    <n v="0"/>
    <n v="0"/>
    <n v="0"/>
    <m/>
    <m/>
    <m/>
    <m/>
    <n v="23.6"/>
    <s v="PENDIENTE"/>
    <s v="OK"/>
  </r>
  <r>
    <n v="418"/>
    <x v="21"/>
    <d v="2025-07-18T00:00:00"/>
    <s v="Miguel Solis"/>
    <x v="0"/>
    <x v="6"/>
    <x v="10"/>
    <s v="P0303002"/>
    <s v="-"/>
    <s v="-"/>
    <s v="-"/>
    <s v="Jahuay - transporte y disposición (residuos-peligrosos) - kanay Chilca (lima)"/>
    <s v="HINO V9R-903"/>
    <x v="1"/>
    <x v="0"/>
    <s v="Costos de ventas"/>
    <s v="Operativo"/>
    <s v="Sachaca"/>
    <s v="Arequipa"/>
    <s v="01F204291627720511465061"/>
    <s v="Factura"/>
    <d v="2025-07-18T00:00:00"/>
    <d v="2025-07-18T00:00:00"/>
    <s v="F204"/>
    <n v="2916277"/>
    <n v="20511465061"/>
    <s v="CONCESIONARIA VIAL DEL PERU S.A"/>
    <s v="PEN"/>
    <n v="0.18"/>
    <n v="49.322033898305087"/>
    <n v="8.8779661016949145"/>
    <n v="58.2"/>
    <s v=""/>
    <n v="58.2"/>
    <m/>
    <s v="SI"/>
    <s v="Caja Operativa"/>
    <s v="SI"/>
    <s v="SI"/>
    <d v="2025-07-18T00:00:00"/>
    <s v="C_Ope_006"/>
    <n v="24929"/>
    <m/>
    <d v="1899-12-30T00:00:00"/>
    <s v=""/>
    <n v="0"/>
    <n v="0"/>
    <m/>
    <m/>
    <m/>
    <m/>
    <m/>
    <m/>
    <m/>
    <m/>
    <d v="1899-12-30T00:00:00"/>
    <n v="0"/>
    <n v="0"/>
    <d v="1899-12-30T00:00:00"/>
    <s v=""/>
    <n v="0"/>
    <n v="0"/>
    <n v="0"/>
    <m/>
    <m/>
    <m/>
    <m/>
    <n v="58.2"/>
    <s v="PENDIENTE"/>
    <s v="OK"/>
  </r>
  <r>
    <n v="419"/>
    <x v="21"/>
    <d v="2025-07-18T00:00:00"/>
    <s v="Miguel Solis"/>
    <x v="0"/>
    <x v="6"/>
    <x v="10"/>
    <s v="P0303002"/>
    <s v="-"/>
    <s v="-"/>
    <s v="-"/>
    <s v="Punta negra - traslado( contenedores de residuos) - gytres santa anita ( lima)"/>
    <s v="HINO V9R-903"/>
    <x v="2"/>
    <x v="0"/>
    <s v="Costos de ventas"/>
    <s v="Operativo"/>
    <s v="Sachaca"/>
    <s v="Arequipa"/>
    <s v="01F603305968520550372640"/>
    <s v="Factura"/>
    <d v="2025-07-18T00:00:00"/>
    <d v="2025-07-18T00:00:00"/>
    <s v="F603"/>
    <n v="3059685"/>
    <n v="20550372640"/>
    <s v="RUTAS DE LIMA S.A.C."/>
    <s v="PEN"/>
    <n v="0.18"/>
    <n v="19.067796610169491"/>
    <n v="3.4322033898305082"/>
    <n v="22.5"/>
    <s v=""/>
    <n v="22.5"/>
    <m/>
    <s v="SI"/>
    <s v="Caja Operativa"/>
    <s v="SI"/>
    <s v="SI"/>
    <d v="2025-07-18T00:00:00"/>
    <s v="C_Ope_006"/>
    <n v="24949"/>
    <m/>
    <d v="1899-12-30T00:00:00"/>
    <s v=""/>
    <n v="0"/>
    <n v="0"/>
    <m/>
    <m/>
    <m/>
    <m/>
    <m/>
    <m/>
    <m/>
    <m/>
    <d v="1899-12-30T00:00:00"/>
    <n v="0"/>
    <n v="0"/>
    <d v="1899-12-30T00:00:00"/>
    <s v=""/>
    <n v="0"/>
    <n v="0"/>
    <n v="0"/>
    <m/>
    <m/>
    <m/>
    <m/>
    <n v="22.5"/>
    <s v="PENDIENTE"/>
    <s v="OK"/>
  </r>
  <r>
    <n v="420"/>
    <x v="22"/>
    <d v="2025-07-21T00:00:00"/>
    <s v="Miguel Solis"/>
    <x v="0"/>
    <x v="6"/>
    <x v="10"/>
    <s v="P0303002"/>
    <s v="-"/>
    <s v="-"/>
    <s v="-"/>
    <s v="Villa el Salvador - compra (envases vacios) - Campo Limpio (chincha )"/>
    <s v="HINO V9R-903"/>
    <x v="2"/>
    <x v="0"/>
    <s v="Costos de ventas"/>
    <s v="Operativo"/>
    <s v="Sachaca"/>
    <s v="Arequipa"/>
    <s v="01F226127165120550372640"/>
    <s v="Factura"/>
    <d v="2025-07-21T00:00:00"/>
    <d v="2025-07-21T00:00:00"/>
    <s v="F226"/>
    <n v="1271651"/>
    <n v="20550372640"/>
    <s v="RUTAS DE LIMA S.A.C."/>
    <s v="PEN"/>
    <n v="0.18"/>
    <n v="19.067796610169491"/>
    <n v="3.4322033898305082"/>
    <n v="22.5"/>
    <s v=""/>
    <n v="22.5"/>
    <m/>
    <s v="SI"/>
    <s v="Caja Operativa"/>
    <s v="SI"/>
    <s v="SI"/>
    <d v="2025-07-21T00:00:00"/>
    <s v="C_Ope_006"/>
    <n v="24970"/>
    <m/>
    <d v="1899-12-30T00:00:00"/>
    <s v=""/>
    <n v="0"/>
    <n v="0"/>
    <m/>
    <m/>
    <m/>
    <m/>
    <m/>
    <m/>
    <m/>
    <m/>
    <d v="1899-12-30T00:00:00"/>
    <n v="0"/>
    <n v="0"/>
    <d v="1899-12-30T00:00:00"/>
    <s v=""/>
    <n v="0"/>
    <n v="0"/>
    <n v="0"/>
    <m/>
    <m/>
    <m/>
    <m/>
    <n v="22.5"/>
    <s v="PENDIENTE"/>
    <s v="OK"/>
  </r>
  <r>
    <n v="421"/>
    <x v="22"/>
    <d v="2025-07-21T00:00:00"/>
    <s v="Miguel Solis"/>
    <x v="0"/>
    <x v="6"/>
    <x v="10"/>
    <s v="P0303002"/>
    <s v="-"/>
    <s v="-"/>
    <s v="-"/>
    <s v="Chilca - compra (envases vacios) - Campo Limpio (chincha )"/>
    <s v="HINO V9R-903"/>
    <x v="2"/>
    <x v="0"/>
    <s v="Costos de ventas"/>
    <s v="Operativo"/>
    <s v="Sachaca"/>
    <s v="Arequipa"/>
    <s v="01F102308534520511465061"/>
    <s v="Factura"/>
    <d v="2025-07-21T00:00:00"/>
    <d v="2025-07-21T00:00:00"/>
    <s v="F102"/>
    <n v="3085345"/>
    <n v="20511465061"/>
    <s v="CONCESIONARIA VIAL DEL PERU S.A"/>
    <s v="PEN"/>
    <n v="0.18"/>
    <n v="49.322033898305087"/>
    <n v="8.8779661016949145"/>
    <n v="58.2"/>
    <s v=""/>
    <n v="58.2"/>
    <m/>
    <s v="SI"/>
    <s v="Caja Operativa"/>
    <s v="SI"/>
    <s v="SI"/>
    <d v="2025-07-21T00:00:00"/>
    <s v="C_Ope_006"/>
    <n v="24971"/>
    <m/>
    <d v="1899-12-30T00:00:00"/>
    <s v=""/>
    <n v="0"/>
    <n v="0"/>
    <m/>
    <m/>
    <m/>
    <m/>
    <m/>
    <m/>
    <m/>
    <m/>
    <d v="1899-12-30T00:00:00"/>
    <n v="0"/>
    <n v="0"/>
    <d v="1899-12-30T00:00:00"/>
    <s v=""/>
    <n v="0"/>
    <n v="0"/>
    <n v="0"/>
    <m/>
    <m/>
    <m/>
    <m/>
    <n v="58.2"/>
    <s v="PENDIENTE"/>
    <s v="OK"/>
  </r>
  <r>
    <n v="422"/>
    <x v="22"/>
    <d v="2025-07-21T00:00:00"/>
    <s v="Miguel Solis"/>
    <x v="0"/>
    <x v="6"/>
    <x v="10"/>
    <s v="P0303002"/>
    <s v="-"/>
    <s v="-"/>
    <s v="-"/>
    <s v="Ica- compra (envases vacios) - Campo Limpio (chincha )"/>
    <s v="HINO V9R-903"/>
    <x v="2"/>
    <x v="0"/>
    <s v="Costos de ventas"/>
    <s v="Operativo"/>
    <s v="Sachaca"/>
    <s v="Arequipa"/>
    <s v="01F301255161520511465061"/>
    <s v="Factura"/>
    <d v="2025-07-21T00:00:00"/>
    <d v="2025-07-21T00:00:00"/>
    <s v="F301"/>
    <n v="2551615"/>
    <n v="20511465061"/>
    <s v="CONCESIONARIA VIAL DEL PERU S.A"/>
    <s v="PEN"/>
    <n v="0.18"/>
    <n v="49.322033898305087"/>
    <n v="8.8779661016949145"/>
    <n v="58.2"/>
    <s v=""/>
    <n v="58.2"/>
    <m/>
    <s v="SI"/>
    <s v="Caja Operativa"/>
    <s v="SI"/>
    <s v="SI"/>
    <d v="2025-07-21T00:00:00"/>
    <s v="C_Ope_006"/>
    <n v="24972"/>
    <m/>
    <d v="1899-12-30T00:00:00"/>
    <s v=""/>
    <n v="0"/>
    <n v="0"/>
    <m/>
    <m/>
    <m/>
    <m/>
    <m/>
    <m/>
    <m/>
    <m/>
    <d v="1899-12-30T00:00:00"/>
    <n v="0"/>
    <n v="0"/>
    <d v="1899-12-30T00:00:00"/>
    <s v=""/>
    <n v="0"/>
    <n v="0"/>
    <n v="0"/>
    <m/>
    <m/>
    <m/>
    <m/>
    <n v="58.2"/>
    <s v="PENDIENTE"/>
    <s v="OK"/>
  </r>
  <r>
    <n v="423"/>
    <x v="22"/>
    <d v="2025-07-21T00:00:00"/>
    <s v="Miguel Solis"/>
    <x v="0"/>
    <x v="6"/>
    <x v="10"/>
    <s v="P0303002"/>
    <s v="-"/>
    <s v="-"/>
    <s v="-"/>
    <s v="Nazca - transporte (residuos- aprovechables envases vacios) - Gytres (Arequipa )"/>
    <s v="HINO V9R-903"/>
    <x v="2"/>
    <x v="0"/>
    <s v="Costos de ventas"/>
    <s v="Operativo"/>
    <s v="Sachaca"/>
    <s v="Arequipa"/>
    <s v="12A3NA2P32502896020503503639"/>
    <s v="Ticket o cinta emitido por máquina registradora"/>
    <d v="2025-07-21T00:00:00"/>
    <d v="2025-07-21T00:00:00"/>
    <s v="A3NA2P"/>
    <n v="325028960"/>
    <n v="20503503639"/>
    <s v="PROVIAS NACIONAL"/>
    <s v="PEN"/>
    <n v="0.18"/>
    <n v="16.525423728813561"/>
    <n v="2.9745762711864407"/>
    <n v="19.5"/>
    <s v=""/>
    <n v="19.5"/>
    <m/>
    <s v="SI"/>
    <s v="Caja Operativa"/>
    <s v="SI"/>
    <s v="SI"/>
    <d v="2025-07-21T00:00:00"/>
    <s v="C_Ope_006"/>
    <n v="24984"/>
    <m/>
    <d v="1899-12-30T00:00:00"/>
    <s v=""/>
    <n v="0"/>
    <n v="0"/>
    <m/>
    <m/>
    <m/>
    <m/>
    <m/>
    <m/>
    <m/>
    <m/>
    <d v="1899-12-30T00:00:00"/>
    <n v="0"/>
    <n v="0"/>
    <d v="1899-12-30T00:00:00"/>
    <s v=""/>
    <n v="0"/>
    <n v="0"/>
    <n v="0"/>
    <m/>
    <m/>
    <m/>
    <m/>
    <n v="19.5"/>
    <s v="PENDIENTE"/>
    <s v="OK"/>
  </r>
  <r>
    <n v="424"/>
    <x v="22"/>
    <d v="2025-07-21T00:00:00"/>
    <s v="Miguel Solis"/>
    <x v="0"/>
    <x v="6"/>
    <x v="10"/>
    <s v="P0303002"/>
    <s v="-"/>
    <s v="-"/>
    <s v="-"/>
    <s v="Yauca - transporte (residuos-aprovechables envases vacios) - Gytres (Arequipa)"/>
    <s v="HINO V9R-903"/>
    <x v="2"/>
    <x v="0"/>
    <s v="Costos de ventas"/>
    <s v="Operativo"/>
    <s v="Sachaca"/>
    <s v="Arequipa"/>
    <s v="12A3YA1P32504144720503503639"/>
    <s v="Ticket o cinta emitido por máquina registradora"/>
    <d v="2025-07-21T00:00:00"/>
    <d v="2025-07-21T00:00:00"/>
    <s v="A3YA1P"/>
    <n v="325041447"/>
    <n v="20503503639"/>
    <s v="PROVIAS NACIONAL"/>
    <s v="PEN"/>
    <n v="0.18"/>
    <n v="16.525423728813561"/>
    <n v="2.9745762711864407"/>
    <n v="19.5"/>
    <s v=""/>
    <n v="19.5"/>
    <m/>
    <s v="SI"/>
    <s v="Caja Operativa"/>
    <s v="SI"/>
    <s v="SI"/>
    <d v="2025-07-21T00:00:00"/>
    <s v="C_Ope_006"/>
    <n v="24985"/>
    <m/>
    <d v="1899-12-30T00:00:00"/>
    <s v=""/>
    <n v="0"/>
    <n v="0"/>
    <m/>
    <m/>
    <m/>
    <m/>
    <m/>
    <m/>
    <m/>
    <m/>
    <d v="1899-12-30T00:00:00"/>
    <n v="0"/>
    <n v="0"/>
    <d v="1899-12-30T00:00:00"/>
    <s v=""/>
    <n v="0"/>
    <n v="0"/>
    <n v="0"/>
    <m/>
    <m/>
    <m/>
    <m/>
    <n v="19.5"/>
    <s v="PENDIENTE"/>
    <s v="OK"/>
  </r>
  <r>
    <n v="425"/>
    <x v="23"/>
    <d v="2025-07-22T00:00:00"/>
    <s v="Miguel Solis"/>
    <x v="0"/>
    <x v="6"/>
    <x v="10"/>
    <s v="P0303002"/>
    <s v="-"/>
    <s v="-"/>
    <s v="-"/>
    <s v="Atico - traslado (residuos - aprovechables envases vacios) - Gytres (Arequipa)"/>
    <s v="HINO V9R-903"/>
    <x v="2"/>
    <x v="0"/>
    <s v="Costos de ventas"/>
    <s v="Operativo"/>
    <s v="Sachaca"/>
    <s v="Arequipa"/>
    <s v="12A3AT1P32503671220503503639"/>
    <s v="Ticket o cinta emitido por máquina registradora"/>
    <d v="2025-07-22T00:00:00"/>
    <d v="2025-07-22T00:00:00"/>
    <s v="A3AT1P"/>
    <n v="325036712"/>
    <n v="20503503639"/>
    <s v="PROVIAS NACIONAL"/>
    <s v="PEN"/>
    <n v="0.18"/>
    <n v="16.525423728813561"/>
    <n v="2.9745762711864407"/>
    <n v="19.5"/>
    <s v=""/>
    <n v="19.5"/>
    <m/>
    <s v="SI"/>
    <s v="Caja Operativa"/>
    <s v="SI"/>
    <s v="SI"/>
    <d v="2025-07-22T00:00:00"/>
    <s v="C_Ope_006"/>
    <n v="24992"/>
    <m/>
    <d v="1899-12-30T00:00:00"/>
    <s v=""/>
    <n v="0"/>
    <n v="0"/>
    <m/>
    <m/>
    <m/>
    <m/>
    <m/>
    <m/>
    <m/>
    <m/>
    <d v="1899-12-30T00:00:00"/>
    <n v="0"/>
    <n v="0"/>
    <d v="1899-12-30T00:00:00"/>
    <s v=""/>
    <n v="0"/>
    <n v="0"/>
    <n v="0"/>
    <m/>
    <m/>
    <m/>
    <m/>
    <n v="19.5"/>
    <s v="PENDIENTE"/>
    <s v="OK"/>
  </r>
  <r>
    <n v="426"/>
    <x v="23"/>
    <d v="2025-07-22T00:00:00"/>
    <s v="Miguel Solis"/>
    <x v="0"/>
    <x v="6"/>
    <x v="10"/>
    <s v="P0303002"/>
    <s v="-"/>
    <s v="-"/>
    <s v="-"/>
    <s v="Camana- traslado( residuos- aprovechables envases vacios) - Gytres (Arequipa )"/>
    <s v="HINO V9R-903"/>
    <x v="2"/>
    <x v="0"/>
    <s v="Costos de ventas"/>
    <s v="Operativo"/>
    <s v="Sachaca"/>
    <s v="Arequipa"/>
    <s v="01FA0280526320550033519"/>
    <s v="Factura"/>
    <d v="2025-07-22T00:00:00"/>
    <d v="2025-07-22T00:00:00"/>
    <s v="FA02"/>
    <n v="805263"/>
    <n v="20550033519"/>
    <s v="CONCESIONARIA PERUANA DE VIAS-COVINCA S.A."/>
    <s v="PEN"/>
    <n v="0.18"/>
    <n v="20.000000000000004"/>
    <n v="3.6000000000000005"/>
    <n v="23.6"/>
    <s v=""/>
    <n v="23.6"/>
    <m/>
    <s v="SI"/>
    <s v="Caja Operativa"/>
    <s v="SI"/>
    <s v="SI"/>
    <d v="2025-07-22T00:00:00"/>
    <s v="C_Ope_006"/>
    <n v="24994"/>
    <m/>
    <d v="1899-12-30T00:00:00"/>
    <s v=""/>
    <n v="0"/>
    <n v="0"/>
    <m/>
    <m/>
    <m/>
    <m/>
    <m/>
    <m/>
    <m/>
    <m/>
    <d v="1899-12-30T00:00:00"/>
    <n v="0"/>
    <n v="0"/>
    <d v="1899-12-30T00:00:00"/>
    <s v=""/>
    <n v="0"/>
    <n v="0"/>
    <n v="0"/>
    <m/>
    <m/>
    <m/>
    <m/>
    <n v="23.6"/>
    <s v="PENDIENTE"/>
    <s v="OK"/>
  </r>
  <r>
    <n v="427"/>
    <x v="23"/>
    <d v="2025-07-22T00:00:00"/>
    <s v="Miguel Solis"/>
    <x v="0"/>
    <x v="6"/>
    <x v="10"/>
    <s v="P0303002"/>
    <s v="-"/>
    <s v="-"/>
    <s v="-"/>
    <s v="Uchumayo - traslado (residuos-aprovechables envases vacios) - gytres (Arequipa )"/>
    <s v="HINO V9R-903"/>
    <x v="2"/>
    <x v="0"/>
    <s v="Costos de ventas"/>
    <s v="Operativo"/>
    <s v="Sachaca"/>
    <s v="Arequipa"/>
    <s v="01F214211940520517252558"/>
    <s v="Factura"/>
    <d v="2025-07-22T00:00:00"/>
    <d v="2025-07-22T00:00:00"/>
    <s v="F214"/>
    <n v="2119405"/>
    <n v="20517252558"/>
    <s v="COVISUR S.A."/>
    <s v="PEN"/>
    <n v="0.18"/>
    <n v="10.16949152542373"/>
    <n v="1.8305084745762714"/>
    <n v="12"/>
    <s v=""/>
    <n v="12"/>
    <m/>
    <s v="SI"/>
    <s v="Caja Operativa"/>
    <s v="SI"/>
    <s v="SI"/>
    <d v="2025-07-22T00:00:00"/>
    <s v="C_Ope_006"/>
    <n v="24995"/>
    <m/>
    <d v="1899-12-30T00:00:00"/>
    <s v=""/>
    <n v="0"/>
    <n v="0"/>
    <m/>
    <m/>
    <m/>
    <m/>
    <m/>
    <m/>
    <m/>
    <m/>
    <d v="1899-12-30T00:00:00"/>
    <n v="0"/>
    <n v="0"/>
    <d v="1899-12-30T00:00:00"/>
    <s v=""/>
    <n v="0"/>
    <n v="0"/>
    <n v="0"/>
    <m/>
    <m/>
    <m/>
    <m/>
    <n v="12"/>
    <s v="PENDIENTE"/>
    <s v="OK"/>
  </r>
  <r>
    <n v="428"/>
    <x v="24"/>
    <d v="2025-07-24T00:00:00"/>
    <s v="Miguel Solis"/>
    <x v="0"/>
    <x v="6"/>
    <x v="10"/>
    <s v="P0303002"/>
    <s v="-"/>
    <s v="-"/>
    <s v="-"/>
    <s v="Uchumayo - compra ( residuos-aprovechables) - Granja rinconada del sur (la joya )"/>
    <s v="HINO V9R-903"/>
    <x v="2"/>
    <x v="0"/>
    <s v="Costos de ventas"/>
    <s v="Operativo"/>
    <s v="Sachaca"/>
    <s v="Arequipa"/>
    <s v="01F211240948520517252558"/>
    <s v="Factura"/>
    <d v="2025-07-24T00:00:00"/>
    <d v="2025-07-24T00:00:00"/>
    <s v="F211"/>
    <n v="2409485"/>
    <n v="20517252558"/>
    <s v="COVISUR S.A."/>
    <s v="PEN"/>
    <n v="0.18"/>
    <n v="10.16949152542373"/>
    <n v="1.8305084745762714"/>
    <n v="12"/>
    <s v=""/>
    <n v="12"/>
    <m/>
    <s v="SI"/>
    <s v="Caja Operativa"/>
    <s v="SI"/>
    <s v="SI"/>
    <d v="2025-07-24T00:00:00"/>
    <s v="C_Ope_006"/>
    <n v="25010"/>
    <m/>
    <d v="1899-12-30T00:00:00"/>
    <s v=""/>
    <n v="0"/>
    <n v="0"/>
    <m/>
    <m/>
    <m/>
    <m/>
    <m/>
    <m/>
    <m/>
    <m/>
    <d v="1899-12-30T00:00:00"/>
    <n v="0"/>
    <n v="0"/>
    <d v="1899-12-30T00:00:00"/>
    <s v=""/>
    <n v="0"/>
    <n v="0"/>
    <n v="0"/>
    <m/>
    <m/>
    <m/>
    <m/>
    <n v="12"/>
    <s v="PENDIENTE"/>
    <s v="OK"/>
  </r>
  <r>
    <n v="429"/>
    <x v="24"/>
    <d v="2025-07-24T00:00:00"/>
    <s v="Miguel Solis"/>
    <x v="0"/>
    <x v="6"/>
    <x v="10"/>
    <s v="P0303002"/>
    <s v="-"/>
    <s v="-"/>
    <s v="-"/>
    <s v="Uchumayo - compra (residuos-aprovechables) granja rinconada del sur (la joya)"/>
    <s v="HINO V9R-903"/>
    <x v="2"/>
    <x v="0"/>
    <s v="Costos de ventas"/>
    <s v="Operativo"/>
    <s v="Sachaca"/>
    <s v="Arequipa"/>
    <s v="01F213181310120517252558"/>
    <s v="Factura"/>
    <d v="2025-07-24T00:00:00"/>
    <d v="2025-07-24T00:00:00"/>
    <s v="F213"/>
    <n v="1813101"/>
    <n v="20517252558"/>
    <s v="COVISUR S.A."/>
    <s v="PEN"/>
    <n v="0.18"/>
    <n v="10.16949152542373"/>
    <n v="1.8305084745762714"/>
    <n v="12"/>
    <s v=""/>
    <n v="12"/>
    <m/>
    <s v="SI"/>
    <s v="Caja Operativa"/>
    <s v="SI"/>
    <s v="SI"/>
    <d v="2025-07-24T00:00:00"/>
    <s v="C_Ope_006"/>
    <n v="25011"/>
    <m/>
    <d v="1899-12-30T00:00:00"/>
    <s v=""/>
    <n v="0"/>
    <n v="0"/>
    <m/>
    <m/>
    <m/>
    <m/>
    <m/>
    <m/>
    <m/>
    <m/>
    <d v="1899-12-30T00:00:00"/>
    <n v="0"/>
    <n v="0"/>
    <d v="1899-12-30T00:00:00"/>
    <s v=""/>
    <n v="0"/>
    <n v="0"/>
    <n v="0"/>
    <m/>
    <m/>
    <m/>
    <m/>
    <n v="12"/>
    <s v="PENDIENTE"/>
    <s v="OK"/>
  </r>
  <r>
    <n v="430"/>
    <x v="25"/>
    <d v="2025-07-25T00:00:00"/>
    <s v="Miguel Solis"/>
    <x v="0"/>
    <x v="6"/>
    <x v="10"/>
    <s v="P0303002"/>
    <s v="-"/>
    <s v="-"/>
    <s v="-"/>
    <s v="Uchumayo - servicio (res. peligrosos) -Flsmidth (la joya)"/>
    <s v="HINO V9R-903"/>
    <x v="1"/>
    <x v="0"/>
    <s v="Costos de ventas"/>
    <s v="Operativo"/>
    <s v="Sachaca"/>
    <s v="Arequipa"/>
    <s v="01F211241069220517252558"/>
    <s v="Factura"/>
    <d v="2025-07-25T00:00:00"/>
    <d v="2025-07-25T00:00:00"/>
    <s v="F211"/>
    <n v="2410692"/>
    <n v="20517252558"/>
    <s v="COVISUR S.A."/>
    <s v="PEN"/>
    <n v="0.18"/>
    <n v="10.16949152542373"/>
    <n v="1.8305084745762714"/>
    <n v="12"/>
    <s v=""/>
    <n v="12"/>
    <m/>
    <s v="SI"/>
    <s v="Caja Operativa"/>
    <s v="SI"/>
    <s v="SI"/>
    <d v="2025-07-25T00:00:00"/>
    <s v="C_Ope_006"/>
    <n v="25012"/>
    <m/>
    <d v="1899-12-30T00:00:00"/>
    <s v=""/>
    <n v="0"/>
    <n v="0"/>
    <m/>
    <m/>
    <m/>
    <m/>
    <m/>
    <m/>
    <m/>
    <m/>
    <d v="1899-12-30T00:00:00"/>
    <n v="0"/>
    <n v="0"/>
    <d v="1899-12-30T00:00:00"/>
    <s v=""/>
    <n v="0"/>
    <n v="0"/>
    <n v="0"/>
    <m/>
    <m/>
    <m/>
    <m/>
    <n v="12"/>
    <s v="PENDIENTE"/>
    <s v="OK"/>
  </r>
  <r>
    <n v="431"/>
    <x v="25"/>
    <d v="2025-07-25T00:00:00"/>
    <s v="Miguel Solis"/>
    <x v="0"/>
    <x v="6"/>
    <x v="10"/>
    <s v="P0303002"/>
    <s v="-"/>
    <s v="-"/>
    <s v="-"/>
    <s v="Uchumayo - servicio (res. peligrosos) - Flsmidth (La joya)"/>
    <s v="HINO V9R-903"/>
    <x v="1"/>
    <x v="0"/>
    <s v="Costos de ventas"/>
    <s v="Operativo"/>
    <s v="Sachaca"/>
    <s v="Arequipa"/>
    <s v="01F213181429620517252558"/>
    <s v="Factura"/>
    <d v="2025-07-25T00:00:00"/>
    <d v="2025-07-25T00:00:00"/>
    <s v="F213"/>
    <n v="1814296"/>
    <n v="20517252558"/>
    <s v="COVISUR S.A."/>
    <s v="PEN"/>
    <n v="0.18"/>
    <n v="10.16949152542373"/>
    <n v="1.8305084745762714"/>
    <n v="12"/>
    <s v=""/>
    <n v="12"/>
    <m/>
    <s v="SI"/>
    <s v="Caja Operativa"/>
    <s v="SI"/>
    <s v="SI"/>
    <d v="2025-07-25T00:00:00"/>
    <s v="C_Ope_006"/>
    <n v="25087"/>
    <m/>
    <d v="1899-12-30T00:00:00"/>
    <s v=""/>
    <n v="0"/>
    <n v="0"/>
    <m/>
    <m/>
    <m/>
    <m/>
    <m/>
    <m/>
    <m/>
    <m/>
    <d v="1899-12-30T00:00:00"/>
    <n v="0"/>
    <n v="0"/>
    <d v="1899-12-30T00:00:00"/>
    <s v=""/>
    <n v="0"/>
    <n v="0"/>
    <n v="0"/>
    <m/>
    <m/>
    <m/>
    <m/>
    <n v="12"/>
    <s v="PENDIENTE"/>
    <s v="OK"/>
  </r>
  <r>
    <n v="432"/>
    <x v="25"/>
    <d v="2025-07-25T00:00:00"/>
    <s v="Miguel Solis"/>
    <x v="0"/>
    <x v="6"/>
    <x v="10"/>
    <s v="P0303002"/>
    <s v="-"/>
    <s v="-"/>
    <s v="-"/>
    <s v="Uchumayo - servicio (res. peligrosos) - MolyCop (Reactivos la Joya)"/>
    <s v="HINO V9R-903"/>
    <x v="1"/>
    <x v="0"/>
    <s v="Costos de ventas"/>
    <s v="Operativo"/>
    <s v="Sachaca"/>
    <s v="Arequipa"/>
    <s v="01F5211241158520517252558"/>
    <s v="Factura"/>
    <d v="2025-07-25T00:00:00"/>
    <d v="2025-07-25T00:00:00"/>
    <s v="F5211"/>
    <n v="2411585"/>
    <n v="20517252558"/>
    <s v="COVISUR S.A."/>
    <s v="PEN"/>
    <n v="0.18"/>
    <n v="10.16949152542373"/>
    <n v="1.8305084745762714"/>
    <n v="12"/>
    <s v=""/>
    <n v="12"/>
    <m/>
    <s v="SI"/>
    <s v="Caja Operativa"/>
    <s v="SI"/>
    <s v="SI"/>
    <d v="2025-07-25T00:00:00"/>
    <s v="C_Ope_006"/>
    <n v="25088"/>
    <m/>
    <d v="1899-12-30T00:00:00"/>
    <s v=""/>
    <n v="0"/>
    <n v="0"/>
    <m/>
    <m/>
    <m/>
    <m/>
    <m/>
    <m/>
    <m/>
    <m/>
    <d v="1899-12-30T00:00:00"/>
    <n v="0"/>
    <n v="0"/>
    <d v="1899-12-30T00:00:00"/>
    <s v=""/>
    <n v="0"/>
    <n v="0"/>
    <n v="0"/>
    <m/>
    <m/>
    <m/>
    <m/>
    <n v="12"/>
    <s v="PENDIENTE"/>
    <s v="OK"/>
  </r>
  <r>
    <n v="433"/>
    <x v="25"/>
    <d v="2025-07-25T00:00:00"/>
    <s v="Miguel Solis"/>
    <x v="0"/>
    <x v="6"/>
    <x v="10"/>
    <s v="P0303002"/>
    <s v="-"/>
    <s v="-"/>
    <s v="-"/>
    <s v="Uchumayo - servicio (res. peligrosos) - MolyCop (Reactivos la Joya)"/>
    <s v="HINO V9R-903"/>
    <x v="1"/>
    <x v="0"/>
    <s v="Costos de ventas"/>
    <s v="Operativo"/>
    <s v="Sachaca"/>
    <s v="Arequipa"/>
    <s v="01F214212329820517252558"/>
    <s v="Factura"/>
    <d v="2025-07-25T00:00:00"/>
    <d v="2025-07-25T00:00:00"/>
    <s v="F214"/>
    <n v="2123298"/>
    <n v="20517252558"/>
    <s v="COVISUR S.A."/>
    <s v="PEN"/>
    <n v="0.18"/>
    <n v="10.16949152542373"/>
    <n v="1.8305084745762714"/>
    <n v="12"/>
    <s v=""/>
    <n v="12"/>
    <m/>
    <s v="SI"/>
    <s v="Caja Operativa"/>
    <s v="SI"/>
    <s v="SI"/>
    <d v="2025-07-25T00:00:00"/>
    <s v="C_Ope_006"/>
    <n v="25089"/>
    <m/>
    <d v="1899-12-30T00:00:00"/>
    <s v=""/>
    <n v="0"/>
    <n v="0"/>
    <m/>
    <m/>
    <m/>
    <m/>
    <m/>
    <m/>
    <m/>
    <m/>
    <d v="1899-12-30T00:00:00"/>
    <n v="0"/>
    <n v="0"/>
    <d v="1899-12-30T00:00:00"/>
    <s v=""/>
    <n v="0"/>
    <n v="0"/>
    <n v="0"/>
    <m/>
    <m/>
    <m/>
    <m/>
    <n v="12"/>
    <s v="PENDIENTE"/>
    <s v="OK"/>
  </r>
  <r>
    <n v="434"/>
    <x v="29"/>
    <d v="2025-07-31T00:00:00"/>
    <s v="Miguel Solis"/>
    <x v="0"/>
    <x v="6"/>
    <x v="10"/>
    <s v="P0303002"/>
    <s v="-"/>
    <s v="-"/>
    <s v="-"/>
    <s v="Uchumayo - disposición (res. no aprovechables) - Innova ambiental (La Joya)"/>
    <s v="HINO V9R-903"/>
    <x v="1"/>
    <x v="0"/>
    <s v="Costos de ventas"/>
    <s v="Operativo"/>
    <s v="Sachaca"/>
    <s v="Arequipa"/>
    <s v="01F214212925220517252558"/>
    <s v="Factura"/>
    <d v="2025-07-31T00:00:00"/>
    <d v="2025-07-31T00:00:00"/>
    <s v="F214"/>
    <n v="2129252"/>
    <n v="20517252558"/>
    <s v="COVISUR S.A."/>
    <s v="PEN"/>
    <n v="0.18"/>
    <n v="10.16949152542373"/>
    <n v="1.8305084745762714"/>
    <n v="12"/>
    <s v=""/>
    <n v="12"/>
    <m/>
    <s v="SI"/>
    <s v="Caja Operativa"/>
    <s v="SI"/>
    <s v="SI"/>
    <d v="2025-07-31T00:00:00"/>
    <s v="C_Ope_006"/>
    <n v="25085"/>
    <m/>
    <d v="1899-12-30T00:00:00"/>
    <s v=""/>
    <n v="0"/>
    <n v="0"/>
    <m/>
    <m/>
    <m/>
    <m/>
    <m/>
    <m/>
    <m/>
    <m/>
    <d v="1899-12-30T00:00:00"/>
    <n v="0"/>
    <n v="0"/>
    <d v="1899-12-30T00:00:00"/>
    <s v=""/>
    <n v="0"/>
    <n v="0"/>
    <n v="0"/>
    <m/>
    <m/>
    <m/>
    <m/>
    <n v="12"/>
    <s v="PENDIENTE"/>
    <s v="OK"/>
  </r>
  <r>
    <n v="435"/>
    <x v="29"/>
    <d v="2025-07-31T00:00:00"/>
    <s v="Miguel Solis"/>
    <x v="0"/>
    <x v="6"/>
    <x v="10"/>
    <s v="P0303002"/>
    <s v="-"/>
    <s v="-"/>
    <s v="-"/>
    <s v="Uchumayo - disposición (res. no aprovechables) - Innova ambiental (La Joya)"/>
    <s v="HINO V9R-903"/>
    <x v="1"/>
    <x v="0"/>
    <s v="Costos de ventas"/>
    <s v="Operativo"/>
    <s v="Sachaca"/>
    <s v="Arequipa"/>
    <s v="01F211241774320517252558"/>
    <s v="Factura"/>
    <d v="2025-07-31T00:00:00"/>
    <d v="2025-07-31T00:00:00"/>
    <s v="F211"/>
    <n v="2417743"/>
    <n v="20517252558"/>
    <s v="COVISUR S.A."/>
    <s v="PEN"/>
    <n v="0.18"/>
    <n v="10.16949152542373"/>
    <n v="1.8305084745762714"/>
    <n v="12"/>
    <s v=""/>
    <n v="12"/>
    <m/>
    <s v="SI"/>
    <s v="Caja Operativa"/>
    <s v="SI"/>
    <s v="SI"/>
    <d v="2025-07-31T00:00:00"/>
    <s v="C_Ope_006"/>
    <n v="25086"/>
    <m/>
    <d v="1899-12-30T00:00:00"/>
    <s v=""/>
    <n v="0"/>
    <n v="0"/>
    <m/>
    <m/>
    <m/>
    <m/>
    <m/>
    <m/>
    <m/>
    <m/>
    <d v="1899-12-30T00:00:00"/>
    <n v="0"/>
    <n v="0"/>
    <d v="1899-12-30T00:00:00"/>
    <s v=""/>
    <n v="0"/>
    <n v="0"/>
    <n v="0"/>
    <m/>
    <m/>
    <m/>
    <m/>
    <n v="12"/>
    <s v="PENDIENTE"/>
    <s v="OK"/>
  </r>
  <r>
    <n v="436"/>
    <x v="12"/>
    <d v="2025-07-14T00:00:00"/>
    <s v="Miguel Solis"/>
    <x v="0"/>
    <x v="6"/>
    <x v="11"/>
    <s v="P0303001"/>
    <s v="-"/>
    <s v="-"/>
    <s v="-"/>
    <s v="RET - venta (res. aprovechables) - Anyela (Alto libertad)*"/>
    <s v="HINO V9R-903"/>
    <x v="2"/>
    <x v="0"/>
    <s v="Costos de ventas"/>
    <s v="Operativo"/>
    <s v="Sachaca"/>
    <s v="Arequipa"/>
    <s v="01F0021270120606567856"/>
    <s v="Factura"/>
    <d v="2025-07-14T00:00:00"/>
    <d v="2025-07-14T00:00:00"/>
    <s v="F002"/>
    <n v="12701"/>
    <n v="20606567856"/>
    <s v="R.E.T. &amp; SAN S.R.L."/>
    <s v="PEN"/>
    <n v="0.18"/>
    <n v="8.4745762711864412"/>
    <n v="1.5254237288135593"/>
    <n v="10"/>
    <s v=""/>
    <n v="10"/>
    <m/>
    <s v="SI"/>
    <s v="Caja Operativa"/>
    <s v="SI"/>
    <s v="SI"/>
    <d v="2025-07-14T00:00:00"/>
    <s v="C_Ope_006"/>
    <n v="24891"/>
    <m/>
    <d v="1899-12-30T00:00:00"/>
    <s v=""/>
    <n v="0"/>
    <n v="0"/>
    <m/>
    <m/>
    <m/>
    <m/>
    <m/>
    <m/>
    <m/>
    <m/>
    <d v="1899-12-30T00:00:00"/>
    <n v="0"/>
    <n v="0"/>
    <d v="1899-12-30T00:00:00"/>
    <s v=""/>
    <n v="0"/>
    <n v="0"/>
    <n v="0"/>
    <m/>
    <m/>
    <m/>
    <m/>
    <n v="10"/>
    <s v="PENDIENTE"/>
    <s v="OK"/>
  </r>
  <r>
    <n v="437"/>
    <x v="22"/>
    <d v="2025-07-21T00:00:00"/>
    <s v="Miguel Solis"/>
    <x v="0"/>
    <x v="6"/>
    <x v="11"/>
    <s v="P0303001"/>
    <s v="-"/>
    <s v="-"/>
    <s v="-"/>
    <s v="La Molina- compra ( residuos- aprovechables envases vacios) - campo limpio ( chincha )"/>
    <s v="HINO V9R-903"/>
    <x v="2"/>
    <x v="0"/>
    <s v="Costos de ventas"/>
    <s v="Operativo"/>
    <s v="Sachaca"/>
    <s v="Arequipa"/>
    <s v="01F001158410218062186"/>
    <s v="Factura"/>
    <d v="2025-07-21T00:00:00"/>
    <d v="2025-07-21T00:00:00"/>
    <s v="F001"/>
    <n v="1584"/>
    <n v="10218062186"/>
    <s v="YATACO FLORES JUAN DE DIOS"/>
    <s v="PEN"/>
    <n v="0.18"/>
    <n v="10.000000000000002"/>
    <n v="1.8000000000000003"/>
    <n v="11.8"/>
    <s v=""/>
    <n v="11.8"/>
    <m/>
    <s v="SI"/>
    <s v="Caja Operativa"/>
    <s v="SI"/>
    <s v="SI"/>
    <d v="2025-07-21T00:00:00"/>
    <s v="C_Ope_006"/>
    <n v="24969"/>
    <m/>
    <d v="1899-12-30T00:00:00"/>
    <s v=""/>
    <n v="0"/>
    <n v="0"/>
    <m/>
    <m/>
    <m/>
    <m/>
    <m/>
    <m/>
    <m/>
    <m/>
    <d v="1899-12-30T00:00:00"/>
    <n v="0"/>
    <n v="0"/>
    <d v="1899-12-30T00:00:00"/>
    <s v=""/>
    <n v="0"/>
    <n v="0"/>
    <n v="0"/>
    <m/>
    <m/>
    <m/>
    <m/>
    <n v="11.8"/>
    <s v="PENDIENTE"/>
    <s v="OK"/>
  </r>
  <r>
    <n v="438"/>
    <x v="25"/>
    <d v="2025-07-25T00:00:00"/>
    <s v="Miguel Solis"/>
    <x v="0"/>
    <x v="6"/>
    <x v="11"/>
    <s v="P0303001"/>
    <s v="-"/>
    <s v="-"/>
    <s v="-"/>
    <s v="El Eden- servicio( residuos- peligrosos) -Flsmidth (la joya)"/>
    <s v="HINO V9R-903"/>
    <x v="1"/>
    <x v="0"/>
    <s v="Costos de ventas"/>
    <s v="Operativo"/>
    <s v="Sachaca"/>
    <s v="Arequipa"/>
    <s v="01FE021710320259858934"/>
    <s v="Factura"/>
    <d v="2025-07-25T00:00:00"/>
    <d v="2025-07-25T00:00:00"/>
    <s v="FE02"/>
    <n v="17103"/>
    <n v="20259858934"/>
    <s v="COMERCIALIZACION Y SERVICIOS EL EDEN S.A.C."/>
    <s v="PEN"/>
    <n v="0.18"/>
    <n v="16.949152542372882"/>
    <n v="3.0508474576271185"/>
    <n v="20"/>
    <s v=""/>
    <n v="20"/>
    <m/>
    <s v="SI"/>
    <s v="Caja Operativa"/>
    <s v="SI"/>
    <s v="SI"/>
    <d v="2025-07-25T00:00:00"/>
    <s v="C_Ope_006"/>
    <n v="25013"/>
    <m/>
    <d v="1899-12-30T00:00:00"/>
    <s v=""/>
    <n v="0"/>
    <n v="0"/>
    <m/>
    <m/>
    <m/>
    <m/>
    <m/>
    <m/>
    <m/>
    <m/>
    <d v="1899-12-30T00:00:00"/>
    <n v="0"/>
    <n v="0"/>
    <d v="1899-12-30T00:00:00"/>
    <s v=""/>
    <n v="0"/>
    <n v="0"/>
    <n v="0"/>
    <m/>
    <m/>
    <m/>
    <m/>
    <n v="20"/>
    <s v="PENDIENTE"/>
    <s v="OK"/>
  </r>
  <r>
    <n v="439"/>
    <x v="19"/>
    <d v="2025-07-17T00:00:00"/>
    <s v="Miguel Solis"/>
    <x v="0"/>
    <x v="13"/>
    <x v="30"/>
    <s v="P0310001"/>
    <s v="-"/>
    <s v="-"/>
    <s v="-"/>
    <s v="Alimentación: Desayuno (Atico)"/>
    <s v="HINO V9R-903"/>
    <x v="1"/>
    <x v="0"/>
    <s v="Costos de ventas"/>
    <s v="Operativo"/>
    <s v="Sachaca"/>
    <s v="Arequipa"/>
    <s v="0320049910438189560"/>
    <s v="Boleta de Venta"/>
    <d v="2025-07-17T00:00:00"/>
    <d v="2025-07-17T00:00:00"/>
    <n v="200"/>
    <n v="499"/>
    <n v="10438189560"/>
    <s v="MOROCCO HUANCA DORIS"/>
    <s v="PEN"/>
    <m/>
    <n v="12"/>
    <n v="0"/>
    <n v="12"/>
    <s v=""/>
    <n v="12"/>
    <m/>
    <s v="SI"/>
    <s v="Caja Operativa"/>
    <s v="SI"/>
    <s v="SI"/>
    <d v="2025-07-17T00:00:00"/>
    <s v="C_Ope_006"/>
    <n v="24921"/>
    <m/>
    <d v="1899-12-30T00:00:00"/>
    <s v=""/>
    <n v="0"/>
    <n v="0"/>
    <m/>
    <m/>
    <m/>
    <m/>
    <m/>
    <m/>
    <m/>
    <m/>
    <d v="1899-12-30T00:00:00"/>
    <n v="0"/>
    <n v="0"/>
    <d v="1899-12-30T00:00:00"/>
    <s v=""/>
    <n v="0"/>
    <n v="0"/>
    <n v="0"/>
    <m/>
    <m/>
    <m/>
    <m/>
    <n v="12"/>
    <s v="PENDIENTE"/>
    <s v="OK"/>
  </r>
  <r>
    <n v="440"/>
    <x v="19"/>
    <d v="2025-07-17T00:00:00"/>
    <s v="Miguel Solis"/>
    <x v="0"/>
    <x v="13"/>
    <x v="30"/>
    <s v="P0310001"/>
    <s v="-"/>
    <s v="-"/>
    <s v="-"/>
    <s v="Alimentación: Almuerzo (Atico)"/>
    <s v="HINO V9R-903"/>
    <x v="1"/>
    <x v="0"/>
    <s v="Costos de ventas"/>
    <s v="Operativo"/>
    <s v="Sachaca"/>
    <s v="Arequipa"/>
    <s v="SD2492211111111"/>
    <s v="Sin documento"/>
    <d v="2025-07-17T00:00:00"/>
    <d v="2025-07-17T00:00:00"/>
    <m/>
    <n v="24922"/>
    <n v="11111111"/>
    <s v="NO ESPECIFICADO"/>
    <s v="PEN"/>
    <m/>
    <n v="15"/>
    <n v="0"/>
    <n v="15"/>
    <s v=""/>
    <n v="15"/>
    <m/>
    <s v="SI"/>
    <s v="Caja Operativa"/>
    <s v="SI"/>
    <s v="SI"/>
    <d v="2025-07-17T00:00:00"/>
    <s v="C_Ope_006"/>
    <n v="24922"/>
    <m/>
    <d v="1899-12-30T00:00:00"/>
    <s v=""/>
    <n v="0"/>
    <n v="0"/>
    <m/>
    <m/>
    <m/>
    <m/>
    <m/>
    <m/>
    <m/>
    <m/>
    <d v="1899-12-30T00:00:00"/>
    <n v="0"/>
    <n v="0"/>
    <d v="1899-12-30T00:00:00"/>
    <s v=""/>
    <n v="0"/>
    <n v="0"/>
    <n v="0"/>
    <m/>
    <m/>
    <m/>
    <m/>
    <n v="15"/>
    <s v="PENDIENTE"/>
    <s v="OK"/>
  </r>
  <r>
    <n v="441"/>
    <x v="19"/>
    <d v="2025-07-17T00:00:00"/>
    <s v="Miguel Solis"/>
    <x v="0"/>
    <x v="13"/>
    <x v="30"/>
    <s v="P0310001"/>
    <s v="-"/>
    <s v="-"/>
    <s v="-"/>
    <s v="Alimentación: Cena (Atico)"/>
    <s v="HINO V9R-903"/>
    <x v="1"/>
    <x v="0"/>
    <s v="Costos de ventas"/>
    <s v="Operativo"/>
    <s v="Sachaca"/>
    <s v="Arequipa"/>
    <s v="SD2492311111111"/>
    <s v="Sin documento"/>
    <d v="2025-07-17T00:00:00"/>
    <d v="2025-07-17T00:00:00"/>
    <m/>
    <n v="24923"/>
    <n v="11111111"/>
    <s v="NO ESPECIFICADO"/>
    <s v="PEN"/>
    <m/>
    <n v="12"/>
    <n v="0"/>
    <n v="12"/>
    <s v=""/>
    <n v="12"/>
    <m/>
    <s v="SI"/>
    <s v="Caja Operativa"/>
    <s v="SI"/>
    <s v="SI"/>
    <d v="2025-07-17T00:00:00"/>
    <s v="C_Ope_006"/>
    <n v="24923"/>
    <m/>
    <d v="1899-12-30T00:00:00"/>
    <s v=""/>
    <n v="0"/>
    <n v="0"/>
    <m/>
    <m/>
    <m/>
    <m/>
    <m/>
    <m/>
    <m/>
    <m/>
    <d v="1899-12-30T00:00:00"/>
    <n v="0"/>
    <n v="0"/>
    <d v="1899-12-30T00:00:00"/>
    <s v=""/>
    <n v="0"/>
    <n v="0"/>
    <n v="0"/>
    <m/>
    <m/>
    <m/>
    <m/>
    <n v="12"/>
    <s v="PENDIENTE"/>
    <s v="OK"/>
  </r>
  <r>
    <n v="442"/>
    <x v="19"/>
    <d v="2025-07-17T00:00:00"/>
    <s v="Miguel Solis"/>
    <x v="0"/>
    <x v="13"/>
    <x v="44"/>
    <s v="P0310002"/>
    <s v="-"/>
    <s v="-"/>
    <s v="-"/>
    <s v="Alojamiento: Atico"/>
    <s v="HINO V9R-903"/>
    <x v="1"/>
    <x v="0"/>
    <s v="Costos de ventas"/>
    <s v="Operativo"/>
    <s v="Sachaca"/>
    <s v="Arequipa"/>
    <s v="SD2492411111111"/>
    <s v="Sin documento"/>
    <d v="2025-07-17T00:00:00"/>
    <d v="2025-07-17T00:00:00"/>
    <m/>
    <n v="24924"/>
    <n v="11111111"/>
    <s v="NO ESPECIFICADO"/>
    <s v="PEN"/>
    <m/>
    <n v="50"/>
    <n v="0"/>
    <n v="50"/>
    <s v=""/>
    <n v="50"/>
    <m/>
    <s v="SI"/>
    <s v="Caja Operativa"/>
    <s v="SI"/>
    <s v="SI"/>
    <d v="2025-07-17T00:00:00"/>
    <s v="C_Ope_006"/>
    <n v="24924"/>
    <m/>
    <d v="1899-12-30T00:00:00"/>
    <s v=""/>
    <n v="0"/>
    <n v="0"/>
    <m/>
    <m/>
    <m/>
    <m/>
    <m/>
    <m/>
    <m/>
    <m/>
    <d v="1899-12-30T00:00:00"/>
    <n v="0"/>
    <n v="0"/>
    <d v="1899-12-30T00:00:00"/>
    <s v=""/>
    <n v="0"/>
    <n v="0"/>
    <n v="0"/>
    <m/>
    <m/>
    <m/>
    <m/>
    <n v="50"/>
    <s v="PENDIENTE"/>
    <s v="OK"/>
  </r>
  <r>
    <n v="443"/>
    <x v="19"/>
    <d v="2025-07-17T00:00:00"/>
    <s v="Miguel Solis"/>
    <x v="0"/>
    <x v="6"/>
    <x v="31"/>
    <s v="P0303003"/>
    <s v="-"/>
    <s v="-"/>
    <s v="-"/>
    <s v="cochera (Atico)"/>
    <s v="HINO V9R-903"/>
    <x v="1"/>
    <x v="0"/>
    <s v="Costos de ventas"/>
    <s v="Operativo"/>
    <s v="Sachaca"/>
    <s v="Arequipa"/>
    <s v="SD2509111111111"/>
    <s v="Sin documento"/>
    <d v="2025-07-17T00:00:00"/>
    <d v="2025-07-17T00:00:00"/>
    <m/>
    <n v="25091"/>
    <n v="11111111"/>
    <s v="NO ESPECIFICADO"/>
    <s v="PEN"/>
    <m/>
    <n v="10"/>
    <n v="0"/>
    <n v="10"/>
    <s v=""/>
    <n v="10"/>
    <m/>
    <s v="SI"/>
    <s v="Caja Operativa"/>
    <s v="SI"/>
    <s v="SI"/>
    <d v="2025-07-17T00:00:00"/>
    <s v="C_Ope_006"/>
    <n v="25091"/>
    <m/>
    <d v="1899-12-30T00:00:00"/>
    <s v=""/>
    <n v="0"/>
    <n v="0"/>
    <m/>
    <m/>
    <m/>
    <m/>
    <m/>
    <m/>
    <m/>
    <m/>
    <d v="1899-12-30T00:00:00"/>
    <n v="0"/>
    <n v="0"/>
    <d v="1899-12-30T00:00:00"/>
    <s v=""/>
    <n v="0"/>
    <n v="0"/>
    <n v="0"/>
    <m/>
    <m/>
    <m/>
    <m/>
    <n v="10"/>
    <s v="PENDIENTE"/>
    <s v="OK"/>
  </r>
  <r>
    <n v="444"/>
    <x v="21"/>
    <d v="2025-07-18T00:00:00"/>
    <s v="Miguel Solis"/>
    <x v="0"/>
    <x v="13"/>
    <x v="30"/>
    <s v="P0310001"/>
    <s v="-"/>
    <s v="-"/>
    <s v="-"/>
    <s v="Alimentación: Desayuno (Chilca)"/>
    <s v="HINO V9R-903"/>
    <x v="1"/>
    <x v="0"/>
    <s v="Costos de ventas"/>
    <s v="Operativo"/>
    <s v="Sachaca"/>
    <s v="Arequipa"/>
    <s v="SD2493011111111"/>
    <s v="Sin documento"/>
    <d v="2025-07-18T00:00:00"/>
    <d v="2025-07-18T00:00:00"/>
    <m/>
    <n v="24930"/>
    <n v="11111111"/>
    <s v="NO ESPECIFICADO"/>
    <s v="PEN"/>
    <m/>
    <n v="12"/>
    <n v="0"/>
    <n v="12"/>
    <s v=""/>
    <n v="12"/>
    <m/>
    <s v="SI"/>
    <s v="Caja Operativa"/>
    <s v="SI"/>
    <s v="SI"/>
    <d v="2025-07-18T00:00:00"/>
    <s v="C_Ope_006"/>
    <n v="24930"/>
    <m/>
    <d v="1899-12-30T00:00:00"/>
    <s v=""/>
    <n v="0"/>
    <n v="0"/>
    <m/>
    <m/>
    <m/>
    <m/>
    <m/>
    <m/>
    <m/>
    <m/>
    <d v="1899-12-30T00:00:00"/>
    <n v="0"/>
    <n v="0"/>
    <d v="1899-12-30T00:00:00"/>
    <s v=""/>
    <n v="0"/>
    <n v="0"/>
    <n v="0"/>
    <m/>
    <m/>
    <m/>
    <m/>
    <n v="12"/>
    <s v="PENDIENTE"/>
    <s v="OK"/>
  </r>
  <r>
    <n v="445"/>
    <x v="21"/>
    <d v="2025-07-18T00:00:00"/>
    <s v="Miguel Solis"/>
    <x v="0"/>
    <x v="13"/>
    <x v="30"/>
    <s v="P0310001"/>
    <s v="-"/>
    <s v="-"/>
    <s v="-"/>
    <s v="Alimentación: Almuerzo (Chilca)"/>
    <s v="HINO V9R-903"/>
    <x v="1"/>
    <x v="0"/>
    <s v="Costos de ventas"/>
    <s v="Operativo"/>
    <s v="Sachaca"/>
    <s v="Arequipa"/>
    <s v="SD2494711111111"/>
    <s v="Sin documento"/>
    <d v="2025-07-18T00:00:00"/>
    <d v="2025-07-18T00:00:00"/>
    <m/>
    <n v="24947"/>
    <n v="11111111"/>
    <s v="NO ESPECIFICADO"/>
    <s v="PEN"/>
    <m/>
    <n v="15"/>
    <n v="0"/>
    <n v="15"/>
    <s v=""/>
    <n v="15"/>
    <m/>
    <s v="SI"/>
    <s v="Caja Operativa"/>
    <s v="SI"/>
    <s v="SI"/>
    <d v="2025-07-18T00:00:00"/>
    <s v="C_Ope_006"/>
    <n v="24947"/>
    <m/>
    <d v="1899-12-30T00:00:00"/>
    <s v=""/>
    <n v="0"/>
    <n v="0"/>
    <m/>
    <m/>
    <m/>
    <m/>
    <m/>
    <m/>
    <m/>
    <m/>
    <d v="1899-12-30T00:00:00"/>
    <n v="0"/>
    <n v="0"/>
    <d v="1899-12-30T00:00:00"/>
    <s v=""/>
    <n v="0"/>
    <n v="0"/>
    <n v="0"/>
    <m/>
    <m/>
    <m/>
    <m/>
    <n v="15"/>
    <s v="PENDIENTE"/>
    <s v="OK"/>
  </r>
  <r>
    <n v="446"/>
    <x v="21"/>
    <d v="2025-07-18T00:00:00"/>
    <s v="Miguel Solis"/>
    <x v="0"/>
    <x v="13"/>
    <x v="30"/>
    <s v="P0310001"/>
    <s v="-"/>
    <s v="-"/>
    <s v="-"/>
    <s v="Alimentación: Cena (Chilca)"/>
    <s v="HINO V9R-903"/>
    <x v="1"/>
    <x v="0"/>
    <s v="Costos de ventas"/>
    <s v="Operativo"/>
    <s v="Sachaca"/>
    <s v="Arequipa"/>
    <s v="SD2494811111111"/>
    <s v="Sin documento"/>
    <d v="2025-07-18T00:00:00"/>
    <d v="2025-07-18T00:00:00"/>
    <m/>
    <n v="24948"/>
    <n v="11111111"/>
    <s v="NO ESPECIFICADO"/>
    <s v="PEN"/>
    <m/>
    <n v="12"/>
    <n v="0"/>
    <n v="12"/>
    <s v=""/>
    <n v="12"/>
    <m/>
    <s v="SI"/>
    <s v="Caja Operativa"/>
    <s v="SI"/>
    <s v="SI"/>
    <d v="2025-07-18T00:00:00"/>
    <s v="C_Ope_006"/>
    <n v="24948"/>
    <m/>
    <d v="1899-12-30T00:00:00"/>
    <s v=""/>
    <n v="0"/>
    <n v="0"/>
    <m/>
    <m/>
    <m/>
    <m/>
    <m/>
    <m/>
    <m/>
    <m/>
    <d v="1899-12-30T00:00:00"/>
    <n v="0"/>
    <n v="0"/>
    <d v="1899-12-30T00:00:00"/>
    <s v=""/>
    <n v="0"/>
    <n v="0"/>
    <n v="0"/>
    <m/>
    <m/>
    <m/>
    <m/>
    <n v="12"/>
    <s v="PENDIENTE"/>
    <s v="OK"/>
  </r>
  <r>
    <n v="447"/>
    <x v="21"/>
    <d v="2025-07-18T00:00:00"/>
    <s v="Miguel Solis"/>
    <x v="0"/>
    <x v="0"/>
    <x v="0"/>
    <s v="P0302007"/>
    <s v="-"/>
    <s v="-"/>
    <s v="-"/>
    <s v="Somys -lavado (unidad V9R-903)"/>
    <s v="HINO V9R-903"/>
    <x v="1"/>
    <x v="0"/>
    <s v="Costos de ventas"/>
    <s v="Operativo"/>
    <s v="Sachaca"/>
    <s v="Arequipa"/>
    <s v="0316066710154270642"/>
    <s v="Boleta de Venta"/>
    <d v="2025-07-18T00:00:00"/>
    <d v="2025-07-18T00:00:00"/>
    <n v="1"/>
    <n v="60667"/>
    <n v="10154270642"/>
    <s v="HURTADO HUAMAN CARMINA AUDELIA"/>
    <s v="PEN"/>
    <m/>
    <n v="35"/>
    <n v="0"/>
    <n v="35"/>
    <s v=""/>
    <n v="35"/>
    <m/>
    <s v="SI"/>
    <s v="Caja Operativa"/>
    <s v="SI"/>
    <s v="SI"/>
    <d v="2025-07-18T00:00:00"/>
    <s v="C_Ope_006"/>
    <n v="24951"/>
    <m/>
    <d v="1899-12-30T00:00:00"/>
    <s v=""/>
    <n v="0"/>
    <n v="0"/>
    <m/>
    <m/>
    <m/>
    <m/>
    <m/>
    <m/>
    <m/>
    <m/>
    <d v="1899-12-30T00:00:00"/>
    <n v="0"/>
    <n v="0"/>
    <d v="1899-12-30T00:00:00"/>
    <s v=""/>
    <n v="0"/>
    <n v="0"/>
    <n v="0"/>
    <m/>
    <m/>
    <m/>
    <m/>
    <n v="35"/>
    <s v="PENDIENTE"/>
    <s v="OK"/>
  </r>
  <r>
    <n v="448"/>
    <x v="20"/>
    <d v="2025-07-19T00:00:00"/>
    <s v="Miguel Solis"/>
    <x v="0"/>
    <x v="13"/>
    <x v="30"/>
    <s v="P0310001"/>
    <s v="-"/>
    <s v="-"/>
    <s v="-"/>
    <s v="Alimentación: Desayuno (Lima)"/>
    <s v="HINO V9R-903"/>
    <x v="1"/>
    <x v="0"/>
    <s v="Costos de ventas"/>
    <s v="Operativo"/>
    <s v="Sachaca"/>
    <s v="Arequipa"/>
    <s v="SD2495311111111"/>
    <s v="Sin documento"/>
    <d v="2025-07-19T00:00:00"/>
    <d v="2025-07-19T00:00:00"/>
    <m/>
    <n v="24953"/>
    <n v="11111111"/>
    <s v="NO ESPECIFICADO"/>
    <s v="PEN"/>
    <m/>
    <n v="8"/>
    <n v="0"/>
    <n v="8"/>
    <s v=""/>
    <n v="8"/>
    <m/>
    <s v="SI"/>
    <s v="Caja Operativa"/>
    <s v="SI"/>
    <s v="SI"/>
    <d v="2025-07-19T00:00:00"/>
    <s v="C_Ope_006"/>
    <n v="24953"/>
    <m/>
    <d v="1899-12-30T00:00:00"/>
    <s v=""/>
    <n v="0"/>
    <n v="0"/>
    <m/>
    <m/>
    <m/>
    <m/>
    <m/>
    <m/>
    <m/>
    <m/>
    <d v="1899-12-30T00:00:00"/>
    <n v="0"/>
    <n v="0"/>
    <d v="1899-12-30T00:00:00"/>
    <s v=""/>
    <n v="0"/>
    <n v="0"/>
    <n v="0"/>
    <m/>
    <m/>
    <m/>
    <m/>
    <n v="8"/>
    <s v="PENDIENTE"/>
    <s v="OK"/>
  </r>
  <r>
    <n v="449"/>
    <x v="20"/>
    <d v="2025-07-19T00:00:00"/>
    <s v="Miguel Solis"/>
    <x v="0"/>
    <x v="13"/>
    <x v="30"/>
    <s v="P0310001"/>
    <s v="-"/>
    <s v="-"/>
    <s v="-"/>
    <s v="Alimentación: Almuerzo (Lima)"/>
    <s v="HINO V9R-903"/>
    <x v="1"/>
    <x v="0"/>
    <s v="Costos de ventas"/>
    <s v="Operativo"/>
    <s v="Sachaca"/>
    <s v="Arequipa"/>
    <s v="SD2495411111111"/>
    <s v="Sin documento"/>
    <d v="2025-07-19T00:00:00"/>
    <d v="2025-07-19T00:00:00"/>
    <m/>
    <n v="24954"/>
    <n v="11111111"/>
    <s v="NO ESPECIFICADO"/>
    <s v="PEN"/>
    <m/>
    <n v="12"/>
    <n v="0"/>
    <n v="12"/>
    <s v=""/>
    <n v="12"/>
    <m/>
    <s v="SI"/>
    <s v="Caja Operativa"/>
    <s v="SI"/>
    <s v="SI"/>
    <d v="2025-07-19T00:00:00"/>
    <s v="C_Ope_006"/>
    <n v="24954"/>
    <m/>
    <d v="1899-12-30T00:00:00"/>
    <s v=""/>
    <n v="0"/>
    <n v="0"/>
    <m/>
    <m/>
    <m/>
    <m/>
    <m/>
    <m/>
    <m/>
    <m/>
    <d v="1899-12-30T00:00:00"/>
    <n v="0"/>
    <n v="0"/>
    <d v="1899-12-30T00:00:00"/>
    <s v=""/>
    <n v="0"/>
    <n v="0"/>
    <n v="0"/>
    <m/>
    <m/>
    <m/>
    <m/>
    <n v="12"/>
    <s v="PENDIENTE"/>
    <s v="OK"/>
  </r>
  <r>
    <n v="450"/>
    <x v="20"/>
    <d v="2025-07-19T00:00:00"/>
    <s v="Miguel Solis"/>
    <x v="0"/>
    <x v="13"/>
    <x v="30"/>
    <s v="P0310001"/>
    <s v="-"/>
    <s v="-"/>
    <s v="-"/>
    <s v="Alimentación: Cena (Lima)"/>
    <s v="HINO V9R-903"/>
    <x v="1"/>
    <x v="0"/>
    <s v="Costos de ventas"/>
    <s v="Operativo"/>
    <s v="Sachaca"/>
    <s v="Arequipa"/>
    <s v="SD2495511111111"/>
    <s v="Sin documento"/>
    <d v="2025-07-19T00:00:00"/>
    <d v="2025-07-19T00:00:00"/>
    <m/>
    <n v="24955"/>
    <n v="11111111"/>
    <s v="NO ESPECIFICADO"/>
    <s v="PEN"/>
    <m/>
    <n v="10"/>
    <n v="0"/>
    <n v="10"/>
    <s v=""/>
    <n v="10"/>
    <m/>
    <s v="SI"/>
    <s v="Caja Operativa"/>
    <s v="SI"/>
    <s v="SI"/>
    <d v="2025-07-19T00:00:00"/>
    <s v="C_Ope_006"/>
    <n v="24955"/>
    <m/>
    <d v="1899-12-30T00:00:00"/>
    <s v=""/>
    <n v="0"/>
    <n v="0"/>
    <m/>
    <m/>
    <m/>
    <m/>
    <m/>
    <m/>
    <m/>
    <m/>
    <d v="1899-12-30T00:00:00"/>
    <n v="0"/>
    <n v="0"/>
    <d v="1899-12-30T00:00:00"/>
    <s v=""/>
    <n v="0"/>
    <n v="0"/>
    <n v="0"/>
    <m/>
    <m/>
    <m/>
    <m/>
    <n v="10"/>
    <s v="PENDIENTE"/>
    <s v="OK"/>
  </r>
  <r>
    <n v="451"/>
    <x v="34"/>
    <d v="2025-07-20T00:00:00"/>
    <s v="Miguel Solis"/>
    <x v="0"/>
    <x v="13"/>
    <x v="30"/>
    <s v="P0310001"/>
    <s v="-"/>
    <s v="-"/>
    <s v="-"/>
    <s v="Alimentación: Desayuno (Lima)"/>
    <s v="HINO V9R-903"/>
    <x v="1"/>
    <x v="0"/>
    <s v="Costos de ventas"/>
    <s v="Operativo"/>
    <s v="Sachaca"/>
    <s v="Arequipa"/>
    <s v="SD2495611111111"/>
    <s v="Sin documento"/>
    <d v="2025-07-20T00:00:00"/>
    <d v="2025-07-20T00:00:00"/>
    <m/>
    <n v="24956"/>
    <n v="11111111"/>
    <s v="NO ESPECIFICADO"/>
    <s v="PEN"/>
    <m/>
    <n v="8"/>
    <n v="0"/>
    <n v="8"/>
    <s v=""/>
    <n v="8"/>
    <m/>
    <s v="SI"/>
    <s v="Caja Operativa"/>
    <s v="SI"/>
    <s v="SI"/>
    <d v="2025-07-20T00:00:00"/>
    <s v="C_Ope_006"/>
    <n v="24956"/>
    <m/>
    <d v="1899-12-30T00:00:00"/>
    <s v=""/>
    <n v="0"/>
    <n v="0"/>
    <m/>
    <m/>
    <m/>
    <m/>
    <m/>
    <m/>
    <m/>
    <m/>
    <d v="1899-12-30T00:00:00"/>
    <n v="0"/>
    <n v="0"/>
    <d v="1899-12-30T00:00:00"/>
    <s v=""/>
    <n v="0"/>
    <n v="0"/>
    <n v="0"/>
    <m/>
    <m/>
    <m/>
    <m/>
    <n v="8"/>
    <s v="PENDIENTE"/>
    <s v="OK"/>
  </r>
  <r>
    <n v="452"/>
    <x v="34"/>
    <d v="2025-07-20T00:00:00"/>
    <s v="Miguel Solis"/>
    <x v="0"/>
    <x v="13"/>
    <x v="30"/>
    <s v="P0310001"/>
    <s v="-"/>
    <s v="-"/>
    <s v="-"/>
    <s v="Alimentación: Almuerzo (Lima)"/>
    <s v="HINO V9R-903"/>
    <x v="1"/>
    <x v="0"/>
    <s v="Costos de ventas"/>
    <s v="Operativo"/>
    <s v="Sachaca"/>
    <s v="Arequipa"/>
    <s v="SD2495711111111"/>
    <s v="Sin documento"/>
    <d v="2025-07-20T00:00:00"/>
    <d v="2025-07-20T00:00:00"/>
    <m/>
    <n v="24957"/>
    <n v="11111111"/>
    <s v="NO ESPECIFICADO"/>
    <s v="PEN"/>
    <m/>
    <n v="12"/>
    <n v="0"/>
    <n v="12"/>
    <s v=""/>
    <n v="12"/>
    <m/>
    <s v="SI"/>
    <s v="Caja Operativa"/>
    <s v="SI"/>
    <s v="SI"/>
    <d v="2025-07-20T00:00:00"/>
    <s v="C_Ope_006"/>
    <n v="24957"/>
    <m/>
    <d v="1899-12-30T00:00:00"/>
    <s v=""/>
    <n v="0"/>
    <n v="0"/>
    <m/>
    <m/>
    <m/>
    <m/>
    <m/>
    <m/>
    <m/>
    <m/>
    <d v="1899-12-30T00:00:00"/>
    <n v="0"/>
    <n v="0"/>
    <d v="1899-12-30T00:00:00"/>
    <s v=""/>
    <n v="0"/>
    <n v="0"/>
    <n v="0"/>
    <m/>
    <m/>
    <m/>
    <m/>
    <n v="12"/>
    <s v="PENDIENTE"/>
    <s v="OK"/>
  </r>
  <r>
    <n v="453"/>
    <x v="34"/>
    <d v="2025-07-20T00:00:00"/>
    <s v="Miguel Solis"/>
    <x v="0"/>
    <x v="13"/>
    <x v="30"/>
    <s v="P0310001"/>
    <s v="-"/>
    <s v="-"/>
    <s v="-"/>
    <s v="Alimentación: Cena (Lima)"/>
    <s v="HINO V9R-903"/>
    <x v="1"/>
    <x v="0"/>
    <s v="Costos de ventas"/>
    <s v="Operativo"/>
    <s v="Sachaca"/>
    <s v="Arequipa"/>
    <s v="SD2495811111111"/>
    <s v="Sin documento"/>
    <d v="2025-07-20T00:00:00"/>
    <d v="2025-07-20T00:00:00"/>
    <m/>
    <n v="24958"/>
    <n v="11111111"/>
    <s v="NO ESPECIFICADO"/>
    <s v="PEN"/>
    <m/>
    <n v="10"/>
    <n v="0"/>
    <n v="10"/>
    <s v=""/>
    <n v="10"/>
    <m/>
    <s v="SI"/>
    <s v="Caja Operativa"/>
    <s v="SI"/>
    <s v="SI"/>
    <d v="2025-07-20T00:00:00"/>
    <s v="C_Ope_006"/>
    <n v="24958"/>
    <m/>
    <d v="1899-12-30T00:00:00"/>
    <s v=""/>
    <n v="0"/>
    <n v="0"/>
    <m/>
    <m/>
    <m/>
    <m/>
    <m/>
    <m/>
    <m/>
    <m/>
    <d v="1899-12-30T00:00:00"/>
    <n v="0"/>
    <n v="0"/>
    <d v="1899-12-30T00:00:00"/>
    <s v=""/>
    <n v="0"/>
    <n v="0"/>
    <n v="0"/>
    <m/>
    <m/>
    <m/>
    <m/>
    <n v="10"/>
    <s v="PENDIENTE"/>
    <s v="OK"/>
  </r>
  <r>
    <n v="454"/>
    <x v="22"/>
    <d v="2025-07-21T00:00:00"/>
    <s v="Miguel Solis"/>
    <x v="0"/>
    <x v="13"/>
    <x v="30"/>
    <s v="P0310001"/>
    <s v="-"/>
    <s v="-"/>
    <s v="-"/>
    <s v="Alimentación Desayuno (Chincha)"/>
    <s v="HINO V9R-903"/>
    <x v="1"/>
    <x v="0"/>
    <s v="Costos de ventas"/>
    <s v="Operativo"/>
    <s v="Sachaca"/>
    <s v="Arequipa"/>
    <s v="SD2496611111111"/>
    <s v="Sin documento"/>
    <d v="2025-07-21T00:00:00"/>
    <d v="2025-07-21T00:00:00"/>
    <m/>
    <n v="24966"/>
    <n v="11111111"/>
    <s v="NO ESPECIFICADO"/>
    <s v="PEN"/>
    <m/>
    <n v="12"/>
    <n v="0"/>
    <n v="12"/>
    <s v=""/>
    <n v="12"/>
    <m/>
    <s v="SI"/>
    <s v="Caja Operativa"/>
    <s v="SI"/>
    <s v="SI"/>
    <d v="2025-07-21T00:00:00"/>
    <s v="C_Ope_006"/>
    <n v="24966"/>
    <m/>
    <d v="1899-12-30T00:00:00"/>
    <s v=""/>
    <n v="0"/>
    <n v="0"/>
    <m/>
    <m/>
    <m/>
    <m/>
    <m/>
    <m/>
    <m/>
    <m/>
    <d v="1899-12-30T00:00:00"/>
    <n v="0"/>
    <n v="0"/>
    <d v="1899-12-30T00:00:00"/>
    <s v=""/>
    <n v="0"/>
    <n v="0"/>
    <n v="0"/>
    <m/>
    <m/>
    <m/>
    <m/>
    <n v="12"/>
    <s v="PENDIENTE"/>
    <s v="OK"/>
  </r>
  <r>
    <n v="455"/>
    <x v="22"/>
    <d v="2025-07-21T00:00:00"/>
    <s v="Miguel Solis"/>
    <x v="0"/>
    <x v="13"/>
    <x v="30"/>
    <s v="P0310001"/>
    <s v="-"/>
    <s v="-"/>
    <s v="-"/>
    <s v="Alimentación: Almuerzo (Chincha)"/>
    <s v="HINO V9R-903"/>
    <x v="1"/>
    <x v="0"/>
    <s v="Costos de ventas"/>
    <s v="Operativo"/>
    <s v="Sachaca"/>
    <s v="Arequipa"/>
    <s v="SD2496711111111"/>
    <s v="Sin documento"/>
    <d v="2025-07-21T00:00:00"/>
    <d v="2025-07-21T00:00:00"/>
    <m/>
    <n v="24967"/>
    <n v="11111111"/>
    <s v="NO ESPECIFICADO"/>
    <s v="PEN"/>
    <m/>
    <n v="15"/>
    <n v="0"/>
    <n v="15"/>
    <s v=""/>
    <n v="15"/>
    <m/>
    <s v="SI"/>
    <s v="Caja Operativa"/>
    <s v="SI"/>
    <s v="SI"/>
    <d v="2025-07-21T00:00:00"/>
    <s v="C_Ope_006"/>
    <n v="24967"/>
    <m/>
    <d v="1899-12-30T00:00:00"/>
    <s v=""/>
    <n v="0"/>
    <n v="0"/>
    <m/>
    <m/>
    <m/>
    <m/>
    <m/>
    <m/>
    <m/>
    <m/>
    <d v="1899-12-30T00:00:00"/>
    <n v="0"/>
    <n v="0"/>
    <d v="1899-12-30T00:00:00"/>
    <s v=""/>
    <n v="0"/>
    <n v="0"/>
    <n v="0"/>
    <m/>
    <m/>
    <m/>
    <m/>
    <n v="15"/>
    <s v="PENDIENTE"/>
    <s v="OK"/>
  </r>
  <r>
    <n v="456"/>
    <x v="22"/>
    <d v="2025-07-21T00:00:00"/>
    <s v="Miguel Solis"/>
    <x v="0"/>
    <x v="6"/>
    <x v="31"/>
    <s v="P0303003"/>
    <s v="-"/>
    <s v="-"/>
    <s v="-"/>
    <s v="Cochera: Santa Anita ( Lima)"/>
    <s v="HINO V9R-903"/>
    <x v="1"/>
    <x v="0"/>
    <s v="Costos de ventas"/>
    <s v="Operativo"/>
    <s v="Sachaca"/>
    <s v="Arequipa"/>
    <s v="01F0016189420552302932"/>
    <s v="Factura"/>
    <d v="2025-07-21T00:00:00"/>
    <d v="2025-07-21T00:00:00"/>
    <s v="F001"/>
    <n v="61894"/>
    <n v="20552302932"/>
    <s v="PERUVIAN GROUP FREDAL S.A.C"/>
    <s v="PEN"/>
    <n v="0.18"/>
    <n v="55.932203389830512"/>
    <n v="10.067796610169491"/>
    <n v="66"/>
    <s v=""/>
    <n v="66"/>
    <m/>
    <s v="SI"/>
    <s v="Caja Operativa"/>
    <s v="SI"/>
    <s v="SI"/>
    <d v="2025-07-21T00:00:00"/>
    <s v="C_Ope_006"/>
    <n v="24968"/>
    <m/>
    <d v="1899-12-30T00:00:00"/>
    <s v=""/>
    <n v="0"/>
    <n v="0"/>
    <m/>
    <m/>
    <m/>
    <m/>
    <m/>
    <m/>
    <m/>
    <m/>
    <d v="1899-12-30T00:00:00"/>
    <n v="0"/>
    <n v="0"/>
    <d v="1899-12-30T00:00:00"/>
    <s v=""/>
    <n v="0"/>
    <n v="0"/>
    <n v="0"/>
    <m/>
    <m/>
    <m/>
    <m/>
    <n v="66"/>
    <s v="PENDIENTE"/>
    <s v="OK"/>
  </r>
  <r>
    <n v="457"/>
    <x v="22"/>
    <d v="2025-07-21T00:00:00"/>
    <s v="Miguel Solis"/>
    <x v="0"/>
    <x v="13"/>
    <x v="30"/>
    <s v="P0310001"/>
    <s v="-"/>
    <s v="-"/>
    <s v="-"/>
    <s v="Alimentación: cena (Ica)"/>
    <s v="HINO V9R-903"/>
    <x v="1"/>
    <x v="0"/>
    <s v="Costos de ventas"/>
    <s v="Operativo"/>
    <s v="Sachaca"/>
    <s v="Arequipa"/>
    <s v="SD2498311111111"/>
    <s v="Sin documento"/>
    <d v="2025-07-21T00:00:00"/>
    <d v="2025-07-21T00:00:00"/>
    <m/>
    <n v="24983"/>
    <n v="11111111"/>
    <s v="NO ESPECIFICADO"/>
    <s v="PEN"/>
    <m/>
    <n v="12"/>
    <n v="0"/>
    <n v="12"/>
    <s v=""/>
    <n v="12"/>
    <m/>
    <s v="SI"/>
    <s v="Caja Operativa"/>
    <s v="SI"/>
    <s v="SI"/>
    <d v="2025-07-21T00:00:00"/>
    <s v="C_Ope_006"/>
    <n v="24983"/>
    <m/>
    <d v="1899-12-30T00:00:00"/>
    <s v=""/>
    <n v="0"/>
    <n v="0"/>
    <m/>
    <m/>
    <m/>
    <m/>
    <m/>
    <m/>
    <m/>
    <m/>
    <d v="1899-12-30T00:00:00"/>
    <n v="0"/>
    <n v="0"/>
    <d v="1899-12-30T00:00:00"/>
    <s v=""/>
    <n v="0"/>
    <n v="0"/>
    <n v="0"/>
    <m/>
    <m/>
    <m/>
    <m/>
    <n v="12"/>
    <s v="PENDIENTE"/>
    <s v="OK"/>
  </r>
  <r>
    <n v="458"/>
    <x v="22"/>
    <d v="2025-07-21T00:00:00"/>
    <s v="Miguel Solis"/>
    <x v="0"/>
    <x v="13"/>
    <x v="44"/>
    <s v="P0310002"/>
    <s v="-"/>
    <s v="-"/>
    <s v="-"/>
    <s v="Alojamiento (Ica)"/>
    <s v="HINO V9R-903"/>
    <x v="1"/>
    <x v="0"/>
    <s v="Costos de ventas"/>
    <s v="Operativo"/>
    <s v="Sachaca"/>
    <s v="Arequipa"/>
    <s v="SD2498611111111"/>
    <s v="Sin documento"/>
    <d v="2025-07-21T00:00:00"/>
    <d v="2025-07-21T00:00:00"/>
    <m/>
    <n v="24986"/>
    <n v="11111111"/>
    <s v="NO ESPECIFICADO"/>
    <s v="PEN"/>
    <m/>
    <n v="50"/>
    <n v="0"/>
    <n v="50"/>
    <s v=""/>
    <n v="50"/>
    <m/>
    <s v="SI"/>
    <s v="Caja Operativa"/>
    <s v="SI"/>
    <s v="SI"/>
    <d v="2025-07-21T00:00:00"/>
    <s v="C_Ope_006"/>
    <n v="24986"/>
    <m/>
    <d v="1899-12-30T00:00:00"/>
    <s v=""/>
    <n v="0"/>
    <n v="0"/>
    <m/>
    <m/>
    <m/>
    <m/>
    <m/>
    <m/>
    <m/>
    <m/>
    <d v="1899-12-30T00:00:00"/>
    <n v="0"/>
    <n v="0"/>
    <d v="1899-12-30T00:00:00"/>
    <s v=""/>
    <n v="0"/>
    <n v="0"/>
    <n v="0"/>
    <m/>
    <m/>
    <m/>
    <m/>
    <n v="50"/>
    <s v="PENDIENTE"/>
    <s v="OK"/>
  </r>
  <r>
    <n v="459"/>
    <x v="22"/>
    <d v="2025-07-21T00:00:00"/>
    <s v="Miguel Solis"/>
    <x v="0"/>
    <x v="6"/>
    <x v="31"/>
    <s v="P0303003"/>
    <s v="-"/>
    <s v="-"/>
    <s v="-"/>
    <s v="Cochera (Ica)"/>
    <s v="HINO V9R-903"/>
    <x v="1"/>
    <x v="0"/>
    <s v="Costos de ventas"/>
    <s v="Operativo"/>
    <s v="Sachaca"/>
    <s v="Arequipa"/>
    <s v="SD2509211111111"/>
    <s v="Sin documento"/>
    <d v="2025-07-21T00:00:00"/>
    <d v="2025-07-21T00:00:00"/>
    <m/>
    <n v="25092"/>
    <n v="11111111"/>
    <s v="NO ESPECIFICADO"/>
    <s v="PEN"/>
    <m/>
    <n v="10"/>
    <n v="0"/>
    <n v="10"/>
    <s v=""/>
    <n v="10"/>
    <m/>
    <s v="SI"/>
    <s v="Caja Operativa"/>
    <s v="SI"/>
    <s v="SI"/>
    <d v="2025-07-21T00:00:00"/>
    <s v="C_Ope_006"/>
    <n v="25092"/>
    <m/>
    <d v="1899-12-30T00:00:00"/>
    <s v=""/>
    <n v="0"/>
    <n v="0"/>
    <m/>
    <m/>
    <m/>
    <m/>
    <m/>
    <m/>
    <m/>
    <m/>
    <d v="1899-12-30T00:00:00"/>
    <n v="0"/>
    <n v="0"/>
    <d v="1899-12-30T00:00:00"/>
    <s v=""/>
    <n v="0"/>
    <n v="0"/>
    <n v="0"/>
    <m/>
    <m/>
    <m/>
    <m/>
    <n v="10"/>
    <s v="PENDIENTE"/>
    <s v="OK"/>
  </r>
  <r>
    <n v="460"/>
    <x v="23"/>
    <d v="2025-07-22T00:00:00"/>
    <s v="Miguel Solis"/>
    <x v="0"/>
    <x v="13"/>
    <x v="30"/>
    <s v="P0310001"/>
    <s v="-"/>
    <s v="-"/>
    <s v="-"/>
    <s v="Alimentación: Desayuno (Camana)"/>
    <s v="HINO V9R-903"/>
    <x v="1"/>
    <x v="0"/>
    <s v="Costos de ventas"/>
    <s v="Operativo"/>
    <s v="Sachaca"/>
    <s v="Arequipa"/>
    <s v="031101810773806239"/>
    <s v="Boleta de Venta"/>
    <d v="2025-07-22T00:00:00"/>
    <d v="2025-07-22T00:00:00"/>
    <n v="1"/>
    <n v="1018"/>
    <n v="10773806239"/>
    <s v="MENDEZ MAMANI EDUARDO VICTOR GABRIEL"/>
    <s v="PEN"/>
    <m/>
    <n v="12"/>
    <n v="0"/>
    <n v="12"/>
    <s v=""/>
    <n v="12"/>
    <m/>
    <s v="SI"/>
    <s v="Caja Operativa"/>
    <s v="SI"/>
    <s v="SI"/>
    <d v="2025-07-22T00:00:00"/>
    <s v="C_Ope_006"/>
    <n v="24993"/>
    <m/>
    <d v="1899-12-30T00:00:00"/>
    <s v=""/>
    <n v="0"/>
    <n v="0"/>
    <m/>
    <m/>
    <m/>
    <m/>
    <m/>
    <m/>
    <m/>
    <m/>
    <d v="1899-12-30T00:00:00"/>
    <n v="0"/>
    <n v="0"/>
    <d v="1899-12-30T00:00:00"/>
    <s v=""/>
    <n v="0"/>
    <n v="0"/>
    <n v="0"/>
    <m/>
    <m/>
    <m/>
    <m/>
    <n v="12"/>
    <s v="PENDIENTE"/>
    <s v="OK"/>
  </r>
  <r>
    <n v="461"/>
    <x v="12"/>
    <d v="2025-07-14T00:00:00"/>
    <s v="Jorge Queque"/>
    <x v="0"/>
    <x v="15"/>
    <x v="35"/>
    <s v="P0312001"/>
    <s v="RQ.OPE.1293"/>
    <s v="-"/>
    <s v="AC.OPE.913"/>
    <s v="Carguio de residuos peligrosos a unidad FOTON VBB-840 para disposición en Kanay  (Chilca) _x000a_5,000.00 kg"/>
    <m/>
    <x v="1"/>
    <x v="5"/>
    <s v="Gastos operativos"/>
    <s v="Operativo"/>
    <s v="Santa Anita"/>
    <s v="Lima"/>
    <s v="01E001240120609764261"/>
    <s v="Factura"/>
    <d v="2025-07-22T00:00:00"/>
    <d v="2025-07-22T00:00:00"/>
    <s v="E001"/>
    <n v="2401"/>
    <n v="20609764261"/>
    <s v="MGM MONTACARGAS &amp; GRUAS S.A.C."/>
    <s v="PEN"/>
    <n v="0.18"/>
    <n v="80"/>
    <n v="14.399999999999999"/>
    <n v="94.4"/>
    <s v=""/>
    <n v="94.4"/>
    <m/>
    <s v="SI"/>
    <s v="Transferencia"/>
    <s v="SI"/>
    <s v="SI"/>
    <d v="2025-08-08T00:00:00"/>
    <s v="B-BCP - Soles"/>
    <n v="58607"/>
    <m/>
    <d v="1899-12-30T00:00:00"/>
    <s v=""/>
    <n v="0"/>
    <n v="0"/>
    <m/>
    <m/>
    <m/>
    <m/>
    <m/>
    <m/>
    <m/>
    <m/>
    <d v="1899-12-30T00:00:00"/>
    <n v="0"/>
    <n v="0"/>
    <d v="1899-12-30T00:00:00"/>
    <s v=""/>
    <n v="0"/>
    <n v="0"/>
    <n v="0"/>
    <m/>
    <m/>
    <m/>
    <m/>
    <n v="94.4"/>
    <s v="PENDIENTE"/>
    <s v="OK"/>
  </r>
  <r>
    <n v="462"/>
    <x v="21"/>
    <d v="2025-07-18T00:00:00"/>
    <s v="Jorge Queque"/>
    <x v="0"/>
    <x v="15"/>
    <x v="35"/>
    <s v="P0312001"/>
    <s v="RQ.OPE.1324"/>
    <s v="-"/>
    <s v="FALTA"/>
    <s v="Carguio de residuos aprovechables (04 IBC's) a unidad HINO V9R-903 en almacén Marco 240.00 kg"/>
    <m/>
    <x v="1"/>
    <x v="5"/>
    <s v="Gastos operativos"/>
    <s v="Operativo"/>
    <s v="Santa Anita"/>
    <s v="Lima"/>
    <s v="01E001241920609764261"/>
    <s v="Factura"/>
    <d v="2025-07-30T00:00:00"/>
    <d v="2025-07-30T00:00:00"/>
    <s v="E001"/>
    <n v="2419"/>
    <n v="20609764261"/>
    <s v="MGM MONTACARGAS &amp; GRUAS S.A.C."/>
    <s v="PEN"/>
    <n v="0.18"/>
    <n v="80"/>
    <n v="14.399999999999999"/>
    <n v="94.4"/>
    <s v=""/>
    <n v="94.4"/>
    <m/>
    <s v="SI"/>
    <s v="Transferencia"/>
    <s v="SI"/>
    <s v="SI"/>
    <d v="2025-08-08T00:00:00"/>
    <s v="B-BCP - Soles"/>
    <n v="58607"/>
    <m/>
    <d v="1899-12-30T00:00:00"/>
    <s v=""/>
    <n v="0"/>
    <n v="0"/>
    <m/>
    <m/>
    <m/>
    <m/>
    <m/>
    <m/>
    <m/>
    <m/>
    <d v="1899-12-30T00:00:00"/>
    <n v="0"/>
    <n v="0"/>
    <d v="1899-12-30T00:00:00"/>
    <s v=""/>
    <n v="0"/>
    <n v="0"/>
    <n v="0"/>
    <m/>
    <m/>
    <m/>
    <m/>
    <n v="94.4"/>
    <s v="PENDIENTE"/>
    <s v="OK"/>
  </r>
  <r>
    <n v="463"/>
    <x v="21"/>
    <d v="2025-07-18T00:00:00"/>
    <s v="Jorge Queque"/>
    <x v="0"/>
    <x v="15"/>
    <x v="35"/>
    <s v="P0312001"/>
    <s v="RQ.OPE.1324"/>
    <s v="-"/>
    <s v="AC.OPE.920"/>
    <s v="Descarga de residuos aprovechables (04 IBC's) a unidad HINO V9R-903 en almacén Marco 240.00 kg"/>
    <m/>
    <x v="1"/>
    <x v="5"/>
    <s v="Gastos operativos"/>
    <s v="Operativo"/>
    <s v="Santa Anita"/>
    <s v="Lima"/>
    <s v="01E001242020609764261"/>
    <s v="Factura"/>
    <d v="2025-07-30T00:00:00"/>
    <d v="2025-07-30T00:00:00"/>
    <s v="E001"/>
    <n v="2420"/>
    <n v="20609764261"/>
    <s v="MGM MONTACARGAS &amp; GRUAS S.A.C."/>
    <s v="PEN"/>
    <n v="0.18"/>
    <n v="60"/>
    <n v="10.799999999999999"/>
    <n v="70.8"/>
    <s v=""/>
    <n v="70.8"/>
    <m/>
    <s v="SI"/>
    <s v="Transferencia"/>
    <s v="SI"/>
    <s v="SI"/>
    <d v="2025-08-08T00:00:00"/>
    <s v="B-BCP - Soles"/>
    <n v="58607"/>
    <m/>
    <d v="1899-12-30T00:00:00"/>
    <s v=""/>
    <n v="0"/>
    <n v="0"/>
    <m/>
    <m/>
    <m/>
    <m/>
    <m/>
    <m/>
    <m/>
    <m/>
    <d v="1899-12-30T00:00:00"/>
    <n v="0"/>
    <n v="0"/>
    <d v="1899-12-30T00:00:00"/>
    <s v=""/>
    <n v="0"/>
    <n v="0"/>
    <n v="0"/>
    <m/>
    <m/>
    <m/>
    <m/>
    <n v="70.8"/>
    <s v="PENDIENTE"/>
    <s v="OK"/>
  </r>
  <r>
    <n v="464"/>
    <x v="22"/>
    <d v="2025-07-21T00:00:00"/>
    <s v="Junior Ccama"/>
    <x v="0"/>
    <x v="6"/>
    <x v="10"/>
    <s v="P0303002"/>
    <s v="-"/>
    <s v="-"/>
    <s v="-"/>
    <s v="uchumayo-compra (alambron)-molycop (la joya)"/>
    <s v="FOTON BKL-739"/>
    <x v="2"/>
    <x v="0"/>
    <s v="Costos de ventas"/>
    <s v="Operativo"/>
    <s v="Sachaca"/>
    <s v="Arequipa"/>
    <s v="01F211240574120517252558"/>
    <s v="Factura"/>
    <d v="2025-07-21T00:00:00"/>
    <d v="2025-07-21T00:00:00"/>
    <s v="F211"/>
    <n v="2405741"/>
    <n v="20517252558"/>
    <s v="COVISUR S.A."/>
    <s v="PEN"/>
    <n v="0.18"/>
    <n v="6.78"/>
    <n v="1.2203999999999999"/>
    <n v="8"/>
    <s v=""/>
    <n v="8"/>
    <m/>
    <s v="SI"/>
    <s v="Caja Operativa"/>
    <s v="SI"/>
    <s v="SI"/>
    <d v="2025-07-21T00:00:00"/>
    <s v="C_Ope_002"/>
    <n v="24961"/>
    <m/>
    <d v="1899-12-30T00:00:00"/>
    <s v=""/>
    <n v="0"/>
    <n v="0"/>
    <m/>
    <m/>
    <m/>
    <m/>
    <m/>
    <m/>
    <m/>
    <m/>
    <d v="1899-12-30T00:00:00"/>
    <n v="0"/>
    <n v="0"/>
    <d v="1899-12-30T00:00:00"/>
    <s v=""/>
    <n v="0"/>
    <n v="0"/>
    <n v="0"/>
    <m/>
    <m/>
    <m/>
    <m/>
    <n v="8"/>
    <s v="PENDIENTE"/>
    <s v="OK"/>
  </r>
  <r>
    <n v="465"/>
    <x v="22"/>
    <d v="2025-07-21T00:00:00"/>
    <s v="Junior Ccama"/>
    <x v="0"/>
    <x v="6"/>
    <x v="10"/>
    <s v="P0303002"/>
    <s v="-"/>
    <s v="-"/>
    <s v="-"/>
    <s v="Uchumayo- compra (alambron)- Molycop (la joya)"/>
    <s v="FOTON BKL-739"/>
    <x v="2"/>
    <x v="0"/>
    <s v="Costos de ventas"/>
    <s v="Operativo"/>
    <s v="Sachaca"/>
    <s v="Arequipa"/>
    <s v="01F213181031320517252558"/>
    <s v="Factura"/>
    <d v="2025-07-21T00:00:00"/>
    <d v="2025-07-21T00:00:00"/>
    <s v="F213"/>
    <n v="1810313"/>
    <n v="20517252558"/>
    <s v="COVISUR S.A."/>
    <s v="PEN"/>
    <n v="0.18"/>
    <n v="6.78"/>
    <n v="1.2203999999999999"/>
    <n v="8"/>
    <s v=""/>
    <n v="8"/>
    <m/>
    <s v="SI"/>
    <s v="Caja Operativa"/>
    <s v="SI"/>
    <s v="SI"/>
    <d v="2025-07-21T00:00:00"/>
    <s v="C_Ope_002"/>
    <n v="24963"/>
    <m/>
    <d v="1899-12-30T00:00:00"/>
    <s v=""/>
    <n v="0"/>
    <n v="0"/>
    <m/>
    <m/>
    <m/>
    <m/>
    <m/>
    <m/>
    <m/>
    <m/>
    <d v="1899-12-30T00:00:00"/>
    <n v="0"/>
    <n v="0"/>
    <d v="1899-12-30T00:00:00"/>
    <s v=""/>
    <n v="0"/>
    <n v="0"/>
    <n v="0"/>
    <m/>
    <m/>
    <m/>
    <m/>
    <n v="8"/>
    <s v="PENDIENTE"/>
    <s v="OK"/>
  </r>
  <r>
    <n v="466"/>
    <x v="22"/>
    <d v="2025-07-21T00:00:00"/>
    <s v="Junior Ccama"/>
    <x v="0"/>
    <x v="6"/>
    <x v="11"/>
    <s v="P0303001"/>
    <s v="-"/>
    <s v="-"/>
    <s v="-"/>
    <s v="El Eden - compra (res. aprovechables viruta) -Flsmith(la joya)"/>
    <s v="FOTON BKL-739"/>
    <x v="2"/>
    <x v="0"/>
    <s v="Costos de ventas"/>
    <s v="Operativo"/>
    <s v="Sachaca"/>
    <s v="Arequipa"/>
    <s v="01FE021705220259858934"/>
    <s v="Factura"/>
    <d v="2025-07-21T00:00:00"/>
    <d v="2025-07-21T00:00:00"/>
    <s v="FE02"/>
    <n v="17052"/>
    <n v="20259858934"/>
    <s v="COMERCIALIZACION Y SERVICIOS EL EDEN S.A.C."/>
    <s v="PEN"/>
    <n v="0.18"/>
    <n v="16.95"/>
    <n v="3.0509999999999997"/>
    <n v="20"/>
    <s v=""/>
    <n v="20"/>
    <m/>
    <s v="SI"/>
    <s v="Caja Operativa"/>
    <s v="SI"/>
    <s v="SI"/>
    <d v="2025-07-21T00:00:00"/>
    <s v="C_Ope_002"/>
    <n v="24964"/>
    <m/>
    <d v="1899-12-30T00:00:00"/>
    <s v=""/>
    <n v="0"/>
    <n v="0"/>
    <m/>
    <m/>
    <m/>
    <m/>
    <m/>
    <m/>
    <m/>
    <m/>
    <d v="1899-12-30T00:00:00"/>
    <n v="0"/>
    <n v="0"/>
    <d v="1899-12-30T00:00:00"/>
    <s v=""/>
    <n v="0"/>
    <n v="0"/>
    <n v="0"/>
    <m/>
    <m/>
    <m/>
    <m/>
    <n v="20"/>
    <s v="PENDIENTE"/>
    <s v="OK"/>
  </r>
  <r>
    <n v="467"/>
    <x v="28"/>
    <d v="2025-08-01T00:00:00"/>
    <s v="Gleen Ponce"/>
    <x v="0"/>
    <x v="2"/>
    <x v="3"/>
    <s v="P0315001"/>
    <s v="-"/>
    <s v="-"/>
    <s v="-"/>
    <s v="Compartir en Villa Esperanza_x000a_Actividad: Carguio de viruta, chatarra metálica, alambrón (gaseosa, jugo gloria (02), bizcocho (12))"/>
    <m/>
    <x v="2"/>
    <x v="3"/>
    <s v="Gastos operativos"/>
    <s v="Operativo"/>
    <s v="La Joya"/>
    <s v="Arequipa"/>
    <s v="01F001699320604947520"/>
    <s v="Factura"/>
    <d v="2025-08-01T00:00:00"/>
    <d v="2025-08-01T00:00:00"/>
    <s v="F001"/>
    <n v="6993"/>
    <n v="20604947520"/>
    <s v="MINIMARKET LAS BERMUDAS E.I.R.L."/>
    <s v="PEN"/>
    <n v="0.18"/>
    <n v="23.73"/>
    <n v="4.2713999999999999"/>
    <n v="28"/>
    <s v=""/>
    <n v="28"/>
    <m/>
    <s v="SI"/>
    <s v="Caja Arequipa "/>
    <s v="SI"/>
    <s v="SI"/>
    <d v="2025-08-11T00:00:00"/>
    <s v="C-Tesoreria"/>
    <s v="001-12567"/>
    <m/>
    <d v="1899-12-30T00:00:00"/>
    <s v=""/>
    <n v="0"/>
    <n v="0"/>
    <m/>
    <m/>
    <m/>
    <m/>
    <m/>
    <m/>
    <m/>
    <m/>
    <d v="1899-12-30T00:00:00"/>
    <n v="0"/>
    <n v="0"/>
    <d v="1899-12-30T00:00:00"/>
    <s v=""/>
    <n v="0"/>
    <n v="0"/>
    <n v="0"/>
    <m/>
    <m/>
    <m/>
    <m/>
    <n v="28"/>
    <s v="PENDIENTE"/>
    <s v="OK"/>
  </r>
  <r>
    <n v="468"/>
    <x v="35"/>
    <d v="2025-08-07T00:00:00"/>
    <s v="Alison Rodrguez"/>
    <x v="2"/>
    <x v="11"/>
    <x v="22"/>
    <s v="P0201001"/>
    <s v="-"/>
    <s v="OC 313"/>
    <s v="-"/>
    <s v="RR.SS."/>
    <m/>
    <x v="2"/>
    <x v="6"/>
    <s v="Costos de ventas"/>
    <s v="Operativo"/>
    <s v="Sachaca"/>
    <s v="Arequipa"/>
    <s v="01F313670820100055237"/>
    <s v="Factura"/>
    <d v="2025-08-07T00:00:00"/>
    <d v="2025-08-07T00:00:00"/>
    <s v="F313"/>
    <n v="6708"/>
    <n v="20100055237"/>
    <s v="ALICORP SAA"/>
    <s v="PEN"/>
    <n v="0.18"/>
    <n v="301"/>
    <n v="54.18"/>
    <n v="355.18"/>
    <s v=""/>
    <n v="355.18"/>
    <n v="0.15"/>
    <s v="SI"/>
    <s v="Transferencia"/>
    <m/>
    <m/>
    <d v="2025-08-08T00:00:00"/>
    <s v="B-BCP - Soles"/>
    <n v="147001"/>
    <m/>
    <d v="1899-12-30T00:00:00"/>
    <s v=""/>
    <n v="0"/>
    <n v="0"/>
    <m/>
    <m/>
    <m/>
    <m/>
    <m/>
    <m/>
    <m/>
    <m/>
    <d v="1899-12-30T00:00:00"/>
    <n v="0"/>
    <n v="0"/>
    <d v="2025-08-12T00:00:00"/>
    <s v="Adquiriente"/>
    <n v="278530560"/>
    <n v="53"/>
    <n v="53"/>
    <m/>
    <m/>
    <m/>
    <m/>
    <n v="302.18"/>
    <s v="PENDIENTE"/>
    <s v="OK"/>
  </r>
  <r>
    <n v="469"/>
    <x v="35"/>
    <d v="2025-08-07T00:00:00"/>
    <s v="Alison Rodrguez"/>
    <x v="2"/>
    <x v="11"/>
    <x v="22"/>
    <s v="P0201001"/>
    <s v="-"/>
    <s v="OC 312"/>
    <s v="-"/>
    <s v="RR.SS."/>
    <m/>
    <x v="2"/>
    <x v="6"/>
    <s v="Costos de ventas"/>
    <s v="Operativo"/>
    <s v="Sachaca"/>
    <s v="Arequipa"/>
    <s v="01F313670920100055237"/>
    <s v="Factura"/>
    <d v="2025-08-07T00:00:00"/>
    <d v="2025-08-07T00:00:00"/>
    <s v="F313"/>
    <n v="6709"/>
    <n v="20100055237"/>
    <s v="ALICORP SAA"/>
    <s v="PEN"/>
    <n v="0.18"/>
    <n v="50.5"/>
    <n v="9.09"/>
    <n v="59.59"/>
    <s v=""/>
    <n v="59.59"/>
    <n v="0.15"/>
    <s v="SI"/>
    <s v="Transferencia"/>
    <m/>
    <m/>
    <d v="2025-08-08T00:00:00"/>
    <s v="B-BCP - Soles"/>
    <n v="144062"/>
    <m/>
    <d v="1899-12-30T00:00:00"/>
    <s v=""/>
    <n v="0"/>
    <n v="0"/>
    <m/>
    <m/>
    <m/>
    <m/>
    <m/>
    <m/>
    <m/>
    <m/>
    <d v="1899-12-30T00:00:00"/>
    <n v="0"/>
    <n v="0"/>
    <d v="2025-08-12T00:00:00"/>
    <s v="Adquiriente"/>
    <n v="278530559"/>
    <n v="9"/>
    <n v="9"/>
    <m/>
    <m/>
    <m/>
    <m/>
    <n v="50.59"/>
    <s v="PENDIENTE"/>
    <s v="OK"/>
  </r>
  <r>
    <n v="470"/>
    <x v="35"/>
    <d v="2025-08-07T00:00:00"/>
    <s v="Alison Rodrguez"/>
    <x v="2"/>
    <x v="11"/>
    <x v="22"/>
    <s v="P0201001"/>
    <s v="-"/>
    <s v="OC 311"/>
    <s v="-"/>
    <s v="RR.SS."/>
    <m/>
    <x v="2"/>
    <x v="6"/>
    <s v="Costos de ventas"/>
    <s v="Operativo"/>
    <s v="Sachaca"/>
    <s v="Arequipa"/>
    <s v="01F313670620100055237"/>
    <s v="Factura"/>
    <d v="2025-08-07T00:00:00"/>
    <d v="2025-08-07T00:00:00"/>
    <s v="F313"/>
    <n v="6706"/>
    <n v="20100055237"/>
    <s v="ALICORP SAA"/>
    <s v="PEN"/>
    <n v="0.18"/>
    <n v="288"/>
    <n v="51.839999999999996"/>
    <n v="339.84"/>
    <s v=""/>
    <n v="339.84"/>
    <n v="0.15"/>
    <s v="SI"/>
    <s v="Transferencia"/>
    <m/>
    <m/>
    <d v="2025-08-08T00:00:00"/>
    <s v="B-BCP - Soles"/>
    <n v="143497"/>
    <m/>
    <d v="1899-12-30T00:00:00"/>
    <s v=""/>
    <n v="0"/>
    <n v="0"/>
    <m/>
    <m/>
    <m/>
    <m/>
    <m/>
    <m/>
    <m/>
    <m/>
    <d v="1899-12-30T00:00:00"/>
    <n v="0"/>
    <n v="0"/>
    <d v="2025-08-12T00:00:00"/>
    <s v="Adquiriente"/>
    <n v="278530558"/>
    <n v="51"/>
    <n v="51"/>
    <m/>
    <m/>
    <m/>
    <m/>
    <n v="288.83999999999997"/>
    <s v="PENDIENTE"/>
    <s v="OK"/>
  </r>
  <r>
    <n v="471"/>
    <x v="35"/>
    <d v="2025-08-07T00:00:00"/>
    <s v="Alison Rodrguez"/>
    <x v="2"/>
    <x v="11"/>
    <x v="22"/>
    <s v="P0201001"/>
    <s v="-"/>
    <s v="OC 310"/>
    <s v="-"/>
    <s v="RR.SS."/>
    <m/>
    <x v="2"/>
    <x v="6"/>
    <s v="Costos de ventas"/>
    <s v="Operativo"/>
    <s v="Sachaca"/>
    <s v="Arequipa"/>
    <s v="01F313670720100055237"/>
    <s v="Factura"/>
    <d v="2025-08-07T00:00:00"/>
    <d v="2025-08-07T00:00:00"/>
    <s v="F313"/>
    <n v="6707"/>
    <n v="20100055237"/>
    <s v="ALICORP SAA"/>
    <s v="PEN"/>
    <n v="0.18"/>
    <n v="5.4"/>
    <n v="0.97199999999999998"/>
    <n v="6.37"/>
    <s v=""/>
    <n v="6.37"/>
    <n v="0.15"/>
    <s v="SI"/>
    <s v="Transferencia"/>
    <m/>
    <m/>
    <d v="2025-08-08T00:00:00"/>
    <s v="B-BCP - Soles"/>
    <n v="143496"/>
    <m/>
    <d v="1899-12-30T00:00:00"/>
    <s v=""/>
    <n v="0"/>
    <n v="0"/>
    <m/>
    <m/>
    <m/>
    <m/>
    <m/>
    <m/>
    <m/>
    <m/>
    <d v="1899-12-30T00:00:00"/>
    <n v="0"/>
    <n v="0"/>
    <d v="2025-08-12T00:00:00"/>
    <s v="Adquiriente"/>
    <n v="278530557"/>
    <n v="1"/>
    <n v="1"/>
    <m/>
    <m/>
    <m/>
    <m/>
    <n v="5.37"/>
    <s v="PENDIENTE"/>
    <s v="OK"/>
  </r>
  <r>
    <n v="472"/>
    <x v="35"/>
    <d v="2025-08-07T00:00:00"/>
    <s v="Alison Rodrguez"/>
    <x v="2"/>
    <x v="11"/>
    <x v="22"/>
    <s v="P0201001"/>
    <s v="-"/>
    <s v="OC 309"/>
    <s v="-"/>
    <s v="RR.SS."/>
    <m/>
    <x v="2"/>
    <x v="6"/>
    <s v="Costos de ventas"/>
    <s v="Operativo"/>
    <s v="Sachaca"/>
    <s v="Arequipa"/>
    <s v="01F313670520100055237"/>
    <s v="Factura"/>
    <d v="2025-08-07T00:00:00"/>
    <d v="2025-08-07T00:00:00"/>
    <s v="F313"/>
    <n v="6705"/>
    <n v="20100055237"/>
    <s v="ALICORP SAA"/>
    <s v="PEN"/>
    <n v="0.18"/>
    <n v="148.5"/>
    <n v="26.73"/>
    <n v="175.23"/>
    <s v=""/>
    <n v="175.23"/>
    <n v="0.15"/>
    <s v="SI"/>
    <s v="Transferencia"/>
    <m/>
    <m/>
    <d v="2025-08-08T00:00:00"/>
    <s v="B-BCP - Soles"/>
    <n v="144063"/>
    <m/>
    <d v="1899-12-30T00:00:00"/>
    <s v=""/>
    <n v="0"/>
    <n v="0"/>
    <m/>
    <m/>
    <m/>
    <m/>
    <m/>
    <m/>
    <m/>
    <m/>
    <d v="1899-12-30T00:00:00"/>
    <n v="0"/>
    <n v="0"/>
    <d v="2025-08-12T00:00:00"/>
    <s v="Adquiriente"/>
    <n v="278530556"/>
    <n v="26"/>
    <n v="26"/>
    <m/>
    <m/>
    <m/>
    <m/>
    <n v="149.22999999999999"/>
    <s v="PENDIENTE"/>
    <s v="OK"/>
  </r>
  <r>
    <n v="473"/>
    <x v="32"/>
    <d v="2025-08-05T00:00:00"/>
    <s v="Alison Rodrguez"/>
    <x v="2"/>
    <x v="11"/>
    <x v="22"/>
    <s v="P0201001"/>
    <s v="-"/>
    <s v="OC 308"/>
    <s v="-"/>
    <s v="RR.SS."/>
    <m/>
    <x v="2"/>
    <x v="6"/>
    <s v="Costos de ventas"/>
    <s v="Operativo"/>
    <s v="Sachaca"/>
    <s v="Arequipa"/>
    <s v="01F003171620454186002"/>
    <s v="Factura"/>
    <d v="2025-08-05T00:00:00"/>
    <d v="2025-08-05T00:00:00"/>
    <s v="F003"/>
    <n v="1716"/>
    <n v="20454186002"/>
    <s v="ALSUR PERU S.A.C."/>
    <s v="PEN"/>
    <n v="0.18"/>
    <n v="129.83000000000001"/>
    <n v="23.369400000000002"/>
    <n v="153.19999999999999"/>
    <s v=""/>
    <n v="153.19999999999999"/>
    <n v="0.15"/>
    <s v="SI"/>
    <s v="Transferencia"/>
    <m/>
    <m/>
    <d v="2025-08-08T00:00:00"/>
    <s v="B-BCP - Soles"/>
    <n v="58607"/>
    <m/>
    <d v="1899-12-30T00:00:00"/>
    <s v=""/>
    <n v="0"/>
    <n v="0"/>
    <m/>
    <m/>
    <m/>
    <m/>
    <m/>
    <m/>
    <m/>
    <m/>
    <d v="1899-12-30T00:00:00"/>
    <n v="0"/>
    <n v="0"/>
    <d v="2025-08-12T00:00:00"/>
    <s v="Adquiriente"/>
    <n v="278568675"/>
    <n v="23"/>
    <n v="23"/>
    <m/>
    <m/>
    <m/>
    <m/>
    <n v="130.19999999999999"/>
    <s v="PENDIENTE"/>
    <s v="OK"/>
  </r>
  <r>
    <n v="474"/>
    <x v="36"/>
    <d v="2025-08-06T00:00:00"/>
    <s v="Jhonny García"/>
    <x v="4"/>
    <x v="3"/>
    <x v="7"/>
    <s v="P0504002"/>
    <s v="-"/>
    <s v="-"/>
    <s v="-"/>
    <s v="Traslados para cotizaciones de herramientas_x000a_Alm. Sachaca - Mariscal Castilla - Alm. Sachaca "/>
    <m/>
    <x v="0"/>
    <x v="3"/>
    <s v="Gastos operativos"/>
    <s v="Operativo"/>
    <s v="Sachaca"/>
    <s v="Arequipa"/>
    <s v="PLM328770517150"/>
    <s v="Planilla de Movilidad"/>
    <d v="2025-08-06T00:00:00"/>
    <d v="2025-08-06T00:00:00"/>
    <n v="3"/>
    <n v="287"/>
    <n v="70517150"/>
    <s v="GARCIA CHACNAMA JHONNY JERRY"/>
    <s v="PEN"/>
    <m/>
    <n v="30"/>
    <n v="0"/>
    <n v="30"/>
    <s v=""/>
    <n v="30"/>
    <m/>
    <s v="SI"/>
    <s v="Caja Arequipa "/>
    <s v="SI"/>
    <s v="SI"/>
    <d v="2025-08-05T00:00:00"/>
    <s v="C-Tesoreria"/>
    <s v="001-12563"/>
    <m/>
    <d v="1899-12-30T00:00:00"/>
    <s v=""/>
    <n v="0"/>
    <n v="0"/>
    <m/>
    <m/>
    <m/>
    <m/>
    <m/>
    <m/>
    <m/>
    <m/>
    <d v="1899-12-30T00:00:00"/>
    <n v="0"/>
    <n v="0"/>
    <d v="1899-12-30T00:00:00"/>
    <s v=""/>
    <n v="0"/>
    <n v="0"/>
    <n v="0"/>
    <m/>
    <m/>
    <m/>
    <m/>
    <n v="30"/>
    <s v="PENDIENTE"/>
    <s v="OK"/>
  </r>
  <r>
    <n v="475"/>
    <x v="11"/>
    <d v="2025-07-11T00:00:00"/>
    <s v="Jorge Queque"/>
    <x v="0"/>
    <x v="15"/>
    <x v="35"/>
    <s v="P0312001"/>
    <s v="RQ.OPE.1327"/>
    <s v="-"/>
    <s v="AC.OPE.918"/>
    <s v="Descarga de residuos generales  de unidad tercerizada en almacén Marco 5,000.00 Kg"/>
    <m/>
    <x v="1"/>
    <x v="5"/>
    <s v="Gastos operativos"/>
    <s v="Operativo"/>
    <s v="Santa Anita"/>
    <s v="Lima"/>
    <s v="01E001238420609764261"/>
    <s v="Factura"/>
    <d v="2025-07-17T00:00:00"/>
    <d v="2025-07-17T00:00:00"/>
    <s v="E001"/>
    <n v="2384"/>
    <n v="20609764261"/>
    <s v="MGM MONTACARGAS &amp; GRUAS S.A.C."/>
    <s v="PEN"/>
    <n v="0.18"/>
    <n v="80"/>
    <n v="14.399999999999999"/>
    <n v="94.4"/>
    <s v=""/>
    <n v="94.4"/>
    <m/>
    <s v="SI"/>
    <s v="Transferencia"/>
    <s v="SI"/>
    <s v="SI"/>
    <d v="2025-08-11T00:00:00"/>
    <s v="B-BCP - Soles"/>
    <n v="804746"/>
    <m/>
    <d v="1899-12-30T00:00:00"/>
    <s v=""/>
    <n v="0"/>
    <n v="0"/>
    <m/>
    <m/>
    <m/>
    <m/>
    <m/>
    <m/>
    <m/>
    <m/>
    <d v="1899-12-30T00:00:00"/>
    <n v="0"/>
    <n v="0"/>
    <d v="1899-12-30T00:00:00"/>
    <s v=""/>
    <n v="0"/>
    <n v="0"/>
    <n v="0"/>
    <m/>
    <m/>
    <m/>
    <m/>
    <n v="94.4"/>
    <s v="PENDIENTE"/>
    <s v="OK"/>
  </r>
  <r>
    <n v="476"/>
    <x v="25"/>
    <d v="2025-07-25T00:00:00"/>
    <s v="Jorge Queque"/>
    <x v="0"/>
    <x v="15"/>
    <x v="35"/>
    <s v="P0312001"/>
    <s v="RQ.OPE.1322"/>
    <s v="OS 005-000680"/>
    <s v="AC.OPE.915"/>
    <s v="Acondicionamiento de residuos no peligrosos en Alm. Yanahuara 8,000.00 kg"/>
    <m/>
    <x v="1"/>
    <x v="5"/>
    <s v="Gastos operativos"/>
    <s v="Operativo"/>
    <s v="Yanahuara"/>
    <s v="Arequipa"/>
    <s v="01E001408120603974817"/>
    <s v="Factura"/>
    <d v="2025-07-25T00:00:00"/>
    <d v="2025-07-25T00:00:00"/>
    <s v="E001"/>
    <n v="4081"/>
    <n v="20603974817"/>
    <s v="TGM AREQUIPA E.I.R.L."/>
    <s v="PEN"/>
    <n v="0.18"/>
    <n v="382.5"/>
    <n v="68.849999999999994"/>
    <n v="451.35"/>
    <s v=""/>
    <n v="451.35"/>
    <m/>
    <s v="SI"/>
    <s v="Transferencia"/>
    <s v="SI"/>
    <s v="SI"/>
    <d v="2025-08-11T00:00:00"/>
    <s v="B-BCP - Soles"/>
    <n v="804746"/>
    <m/>
    <d v="1899-12-30T00:00:00"/>
    <s v=""/>
    <n v="0"/>
    <n v="0"/>
    <m/>
    <m/>
    <m/>
    <m/>
    <m/>
    <m/>
    <m/>
    <m/>
    <d v="1899-12-30T00:00:00"/>
    <n v="0"/>
    <n v="0"/>
    <d v="1899-12-30T00:00:00"/>
    <s v=""/>
    <n v="0"/>
    <n v="0"/>
    <n v="0"/>
    <m/>
    <m/>
    <m/>
    <m/>
    <n v="451.35"/>
    <s v="PENDIENTE"/>
    <s v="OK"/>
  </r>
  <r>
    <n v="477"/>
    <x v="19"/>
    <d v="2025-07-17T00:00:00"/>
    <s v="Jorge Queque"/>
    <x v="2"/>
    <x v="15"/>
    <x v="35"/>
    <s v="P0206001"/>
    <s v="RQ.OPE.1311"/>
    <s v="OS 005-000681"/>
    <s v="AC.OPE.911"/>
    <s v="Acondicionado y carguio de barrido de galletas para venta en alm. Yanahuara 4,000.00 kg"/>
    <m/>
    <x v="2"/>
    <x v="5"/>
    <s v="Gastos operativos"/>
    <s v="Operativo"/>
    <s v="Yanahuara"/>
    <s v="Arequipa"/>
    <s v="01E001405820603974817"/>
    <s v="Factura"/>
    <d v="2025-07-17T00:00:00"/>
    <d v="2025-07-17T00:00:00"/>
    <s v="E001"/>
    <n v="4058"/>
    <n v="20603974817"/>
    <s v="TGM AREQUIPA E.I.R.L."/>
    <s v="PEN"/>
    <n v="0.18"/>
    <n v="297.5"/>
    <n v="53.55"/>
    <n v="351.05"/>
    <s v=""/>
    <n v="351.05"/>
    <m/>
    <s v="SI"/>
    <s v="Transferencia"/>
    <s v="SI"/>
    <s v="SI"/>
    <d v="2025-08-11T00:00:00"/>
    <s v="B-BCP - Soles"/>
    <n v="804746"/>
    <m/>
    <d v="1899-12-30T00:00:00"/>
    <s v=""/>
    <n v="0"/>
    <n v="0"/>
    <m/>
    <m/>
    <m/>
    <m/>
    <m/>
    <m/>
    <m/>
    <m/>
    <d v="1899-12-30T00:00:00"/>
    <n v="0"/>
    <n v="0"/>
    <d v="1899-12-30T00:00:00"/>
    <s v=""/>
    <n v="0"/>
    <n v="0"/>
    <n v="0"/>
    <m/>
    <m/>
    <m/>
    <m/>
    <n v="351.05"/>
    <s v="PENDIENTE"/>
    <s v="OK"/>
  </r>
  <r>
    <n v="478"/>
    <x v="25"/>
    <d v="2025-07-25T00:00:00"/>
    <s v="Jorge Queque"/>
    <x v="0"/>
    <x v="15"/>
    <x v="35"/>
    <s v="P0312001"/>
    <s v="RQ.OPE.1319"/>
    <s v="-"/>
    <s v="AC.OPE.913"/>
    <s v="Descarga y acondicionado de cilindros con aceites en Alm- Yanahuara "/>
    <m/>
    <x v="1"/>
    <x v="5"/>
    <s v="Gastos operativos"/>
    <s v="Operativo"/>
    <s v="Yanahuara"/>
    <s v="Arequipa"/>
    <s v="01E001408320603974817"/>
    <s v="Factura"/>
    <d v="2025-07-25T00:00:00"/>
    <d v="2025-07-25T00:00:00"/>
    <s v="E001"/>
    <n v="4083"/>
    <n v="20603974817"/>
    <s v="TGM AREQUIPA E.I.R.L."/>
    <s v="PEN"/>
    <n v="0.18"/>
    <n v="170"/>
    <n v="30.599999999999998"/>
    <n v="200.6"/>
    <s v=""/>
    <n v="200.6"/>
    <m/>
    <s v="SI"/>
    <s v="Transferencia"/>
    <s v="SI"/>
    <s v="SI"/>
    <d v="2025-08-11T00:00:00"/>
    <s v="B-BCP - Soles"/>
    <n v="804746"/>
    <m/>
    <d v="1899-12-30T00:00:00"/>
    <s v=""/>
    <n v="0"/>
    <n v="0"/>
    <m/>
    <m/>
    <m/>
    <m/>
    <m/>
    <m/>
    <m/>
    <m/>
    <d v="1899-12-30T00:00:00"/>
    <n v="0"/>
    <n v="0"/>
    <d v="1899-12-30T00:00:00"/>
    <s v=""/>
    <n v="0"/>
    <n v="0"/>
    <n v="0"/>
    <m/>
    <m/>
    <m/>
    <m/>
    <n v="200.6"/>
    <s v="PENDIENTE"/>
    <s v="OK"/>
  </r>
  <r>
    <n v="479"/>
    <x v="2"/>
    <d v="2025-07-03T00:00:00"/>
    <s v="Valeria Jibaja "/>
    <x v="2"/>
    <x v="10"/>
    <x v="21"/>
    <s v="P0205002"/>
    <s v="RQ.COM.354"/>
    <s v="OS 005-000675"/>
    <s v="AC.COM.171"/>
    <s v="Recolección, tansporte y venta de residuos aprovechables (44 IBC's) _x000a_Envases Carolina 2,160.00 kg "/>
    <m/>
    <x v="2"/>
    <x v="5"/>
    <s v="Gastos operativos"/>
    <s v="Operativo"/>
    <s v="Santa Anita"/>
    <s v="Lima"/>
    <s v="01F002182220429640939"/>
    <s v="Factura"/>
    <d v="2025-07-14T00:00:00"/>
    <d v="2025-07-14T00:00:00"/>
    <s v="F002"/>
    <n v="1822"/>
    <n v="20429640939"/>
    <s v="EMPRESA DE TRANSPORTES DE CARGA COSISE S.A.C."/>
    <s v="PEN"/>
    <n v="0.18"/>
    <n v="2245.7600000000002"/>
    <n v="404.23680000000002"/>
    <n v="2650"/>
    <s v=""/>
    <n v="2650"/>
    <n v="0.04"/>
    <s v="SI"/>
    <s v="Transferencia"/>
    <s v="SI"/>
    <s v="NO"/>
    <d v="2025-08-11T00:00:00"/>
    <s v="B-BCP - Soles"/>
    <n v="804746"/>
    <m/>
    <d v="1899-12-30T00:00:00"/>
    <s v=""/>
    <n v="0"/>
    <n v="0"/>
    <m/>
    <m/>
    <m/>
    <m/>
    <m/>
    <m/>
    <m/>
    <m/>
    <d v="1899-12-30T00:00:00"/>
    <n v="0"/>
    <n v="0"/>
    <d v="2025-08-12T00:00:00"/>
    <s v="Adquiriente"/>
    <n v="278568677"/>
    <n v="106"/>
    <n v="106"/>
    <m/>
    <m/>
    <m/>
    <m/>
    <n v="2544"/>
    <s v="PENDIENTE"/>
    <s v="OK"/>
  </r>
  <r>
    <n v="480"/>
    <x v="35"/>
    <d v="2025-08-07T00:00:00"/>
    <s v="Alison Rodrguez"/>
    <x v="2"/>
    <x v="11"/>
    <x v="22"/>
    <s v="P0201001"/>
    <s v="-"/>
    <s v="OC 314"/>
    <s v="-"/>
    <s v="RR.SS."/>
    <m/>
    <x v="2"/>
    <x v="6"/>
    <s v="Costos de ventas"/>
    <s v="Operativo"/>
    <s v="Sachaca"/>
    <s v="Arequipa"/>
    <s v="01F313671020100055237"/>
    <s v="Factura"/>
    <d v="2025-08-07T00:00:00"/>
    <d v="2025-08-07T00:00:00"/>
    <s v="F313"/>
    <n v="6710"/>
    <n v="20100055237"/>
    <s v="ALICORP SAA"/>
    <s v="PEN"/>
    <n v="0.18"/>
    <n v="608"/>
    <n v="109.44"/>
    <n v="717.44"/>
    <s v=""/>
    <n v="717.44"/>
    <n v="0.15"/>
    <s v="SI"/>
    <s v="Transferencia"/>
    <m/>
    <m/>
    <d v="2025-08-08T00:00:00"/>
    <s v="B-BCP - Soles"/>
    <n v="145543"/>
    <m/>
    <d v="1899-12-30T00:00:00"/>
    <s v=""/>
    <n v="0"/>
    <n v="0"/>
    <m/>
    <m/>
    <m/>
    <m/>
    <m/>
    <m/>
    <m/>
    <m/>
    <d v="1899-12-30T00:00:00"/>
    <n v="0"/>
    <n v="0"/>
    <d v="2025-08-12T00:00:00"/>
    <s v="Adquiriente"/>
    <n v="278530561"/>
    <n v="108"/>
    <n v="108"/>
    <m/>
    <m/>
    <m/>
    <m/>
    <n v="609.44000000000005"/>
    <s v="PENDIENTE"/>
    <s v="OK"/>
  </r>
  <r>
    <n v="481"/>
    <x v="37"/>
    <d v="2025-08-08T00:00:00"/>
    <s v="Diego Mamani"/>
    <x v="2"/>
    <x v="21"/>
    <x v="52"/>
    <s v="P0210001"/>
    <s v="-"/>
    <s v="-"/>
    <s v="-"/>
    <s v="Pesaje de residuos peligrosos_x000a_Cliente: La Iberica_x000a_FS: 001-4842"/>
    <m/>
    <x v="2"/>
    <x v="5"/>
    <s v="Gastos operativos"/>
    <s v="Operativo"/>
    <s v="Sachaca"/>
    <s v="Arequipa"/>
    <s v="01FE013531120259858934"/>
    <s v="Factura"/>
    <d v="2025-08-08T00:00:00"/>
    <d v="2025-08-08T00:00:00"/>
    <s v="FE01"/>
    <n v="35311"/>
    <n v="20259858934"/>
    <s v="COMERCIALIZACION Y SERVICIOS EL EDEN S.A.C."/>
    <s v="PEN"/>
    <n v="0.18"/>
    <n v="8.4749999999999996"/>
    <n v="1.5254999999999999"/>
    <n v="10"/>
    <s v=""/>
    <n v="10"/>
    <m/>
    <s v="SI"/>
    <s v="Caja Arequipa "/>
    <s v="SI"/>
    <s v="SI"/>
    <d v="2025-08-13T00:00:00"/>
    <s v="C-Tesoreria"/>
    <s v="001-12585"/>
    <m/>
    <d v="1899-12-30T00:00:00"/>
    <s v=""/>
    <n v="0"/>
    <n v="0"/>
    <m/>
    <m/>
    <m/>
    <m/>
    <m/>
    <m/>
    <m/>
    <m/>
    <d v="1899-12-30T00:00:00"/>
    <n v="0"/>
    <n v="0"/>
    <d v="1899-12-30T00:00:00"/>
    <s v=""/>
    <n v="0"/>
    <n v="0"/>
    <n v="0"/>
    <m/>
    <m/>
    <m/>
    <m/>
    <n v="10"/>
    <s v="PENDIENTE"/>
    <s v="OK"/>
  </r>
  <r>
    <n v="482"/>
    <x v="32"/>
    <d v="2025-08-05T00:00:00"/>
    <s v="Gregory Cruz"/>
    <x v="5"/>
    <x v="3"/>
    <x v="7"/>
    <s v="P0904001"/>
    <s v="-"/>
    <s v="-"/>
    <s v="-"/>
    <s v="Compra de Chip Entel_x000a_Alm. Sachaca - Av. Ejército - Alm. Sachaca "/>
    <m/>
    <x v="0"/>
    <x v="3"/>
    <s v="Gastos operativos"/>
    <s v="Operativo"/>
    <s v="Sachaca"/>
    <s v="Arequipa"/>
    <s v="PLM328844468346"/>
    <s v="Planilla de Movilidad"/>
    <d v="2025-08-05T00:00:00"/>
    <d v="2025-08-05T00:00:00"/>
    <n v="3"/>
    <n v="288"/>
    <n v="44468346"/>
    <s v="CRUZ QUISPE GREGORY RAYLE"/>
    <s v="PEN"/>
    <m/>
    <n v="20"/>
    <n v="0"/>
    <n v="20"/>
    <s v=""/>
    <n v="20"/>
    <m/>
    <s v="SI"/>
    <s v="Caja Arequipa "/>
    <s v="SI"/>
    <s v="SI"/>
    <d v="2025-08-05T00:00:00"/>
    <s v="C-Tesoreria"/>
    <s v="001-12564"/>
    <m/>
    <d v="1899-12-30T00:00:00"/>
    <s v=""/>
    <n v="0"/>
    <n v="0"/>
    <m/>
    <m/>
    <m/>
    <m/>
    <m/>
    <m/>
    <m/>
    <m/>
    <d v="1899-12-30T00:00:00"/>
    <n v="0"/>
    <n v="0"/>
    <d v="1899-12-30T00:00:00"/>
    <s v=""/>
    <n v="0"/>
    <n v="0"/>
    <n v="0"/>
    <m/>
    <m/>
    <m/>
    <m/>
    <n v="20"/>
    <s v="PENDIENTE"/>
    <s v="OK"/>
  </r>
  <r>
    <n v="483"/>
    <x v="32"/>
    <d v="2025-08-05T00:00:00"/>
    <s v="Gregory Cruz"/>
    <x v="5"/>
    <x v="22"/>
    <x v="64"/>
    <s v="P0901003"/>
    <s v="-"/>
    <s v="-"/>
    <s v="-"/>
    <s v="Chip preparo Entel con recarga de 30 días (Ruben Bust.) "/>
    <m/>
    <x v="0"/>
    <x v="4"/>
    <s v="Gastos no operativos"/>
    <s v="Operativo"/>
    <s v="Sachaca"/>
    <s v="Arequipa"/>
    <s v="LIQSTI1711111111"/>
    <s v="Liquidacion de Gastos"/>
    <d v="2025-08-08T00:00:00"/>
    <d v="2025-08-08T00:00:00"/>
    <s v="STI"/>
    <n v="17"/>
    <n v="11111111"/>
    <s v="NO ESPECIFICADO"/>
    <s v="PEN"/>
    <m/>
    <n v="20"/>
    <n v="0"/>
    <n v="20"/>
    <s v=""/>
    <n v="20"/>
    <m/>
    <s v="SI"/>
    <s v="Caja Finanzas "/>
    <s v="SI"/>
    <s v="SI"/>
    <d v="1899-12-30T00:00:00"/>
    <s v=""/>
    <s v=""/>
    <m/>
    <d v="1899-12-30T00:00:00"/>
    <s v=""/>
    <n v="0"/>
    <n v="0"/>
    <m/>
    <m/>
    <m/>
    <m/>
    <m/>
    <m/>
    <m/>
    <m/>
    <d v="1899-12-30T00:00:00"/>
    <n v="0"/>
    <n v="0"/>
    <d v="1899-12-30T00:00:00"/>
    <s v=""/>
    <n v="0"/>
    <n v="0"/>
    <n v="0"/>
    <m/>
    <m/>
    <m/>
    <m/>
    <n v="20"/>
    <s v="PENDIENTE"/>
    <s v="OK"/>
  </r>
  <r>
    <n v="484"/>
    <x v="37"/>
    <d v="2025-08-08T00:00:00"/>
    <s v="Gregory Cruz"/>
    <x v="5"/>
    <x v="3"/>
    <x v="7"/>
    <s v="P0904001"/>
    <s v="-"/>
    <s v="-"/>
    <s v="-"/>
    <s v="Traslados para compra de laptops y accesorios_x000a_Alm. Sachaca - Muñoz Najar - Alm. Sachaca "/>
    <m/>
    <x v="0"/>
    <x v="3"/>
    <s v="Gastos operativos"/>
    <s v="Operativo"/>
    <s v="Sachaca"/>
    <s v="Arequipa"/>
    <s v="PLM328944468346"/>
    <s v="Planilla de Movilidad"/>
    <d v="2025-08-08T00:00:00"/>
    <d v="2025-08-08T00:00:00"/>
    <n v="3"/>
    <n v="289"/>
    <n v="44468346"/>
    <s v="CRUZ QUISPE GREGORY RAYLE"/>
    <s v="PEN"/>
    <m/>
    <n v="17"/>
    <n v="0"/>
    <n v="17"/>
    <s v=""/>
    <n v="17"/>
    <m/>
    <s v="SI"/>
    <s v="Caja Arequipa "/>
    <s v="SI"/>
    <s v="SI"/>
    <d v="2025-08-08T00:00:00"/>
    <s v="C-Tesoreria"/>
    <s v="001-12566"/>
    <m/>
    <d v="1899-12-30T00:00:00"/>
    <s v=""/>
    <n v="0"/>
    <n v="0"/>
    <m/>
    <m/>
    <m/>
    <m/>
    <m/>
    <m/>
    <m/>
    <m/>
    <d v="1899-12-30T00:00:00"/>
    <n v="0"/>
    <n v="0"/>
    <d v="1899-12-30T00:00:00"/>
    <s v=""/>
    <n v="0"/>
    <n v="0"/>
    <n v="0"/>
    <m/>
    <m/>
    <m/>
    <m/>
    <n v="17"/>
    <s v="PENDIENTE"/>
    <s v="OK"/>
  </r>
  <r>
    <n v="485"/>
    <x v="37"/>
    <d v="2025-08-08T00:00:00"/>
    <s v="Gregory Cruz"/>
    <x v="5"/>
    <x v="22"/>
    <x v="65"/>
    <s v="P0901001"/>
    <s v="RQ.STI.097"/>
    <s v="-"/>
    <s v="-"/>
    <s v="(04) Base para laptops -Genius plegable_x000a_(04) funda protectora de teclado "/>
    <m/>
    <x v="0"/>
    <x v="4"/>
    <s v="Gastos no operativos"/>
    <s v="Operativo"/>
    <s v="Sachaca"/>
    <s v="Arequipa"/>
    <s v="01E001221220600967291"/>
    <s v="Factura"/>
    <d v="2025-08-08T00:00:00"/>
    <d v="2025-08-08T00:00:00"/>
    <s v="E001"/>
    <n v="2212"/>
    <n v="20600967291"/>
    <s v="ALEXANDER COMPUTER S.R.L. - ALECOM S.R.L."/>
    <s v="PEN"/>
    <n v="0.18"/>
    <n v="172.88"/>
    <n v="31.118399999999998"/>
    <n v="204"/>
    <s v=""/>
    <n v="204"/>
    <m/>
    <s v="SI"/>
    <s v="Caja Arequipa "/>
    <s v="SI"/>
    <s v="SI"/>
    <d v="2025-08-13T00:00:00"/>
    <s v="C-Tesoreria"/>
    <s v="001-12581"/>
    <m/>
    <d v="1899-12-30T00:00:00"/>
    <s v=""/>
    <n v="0"/>
    <n v="0"/>
    <m/>
    <m/>
    <m/>
    <m/>
    <m/>
    <m/>
    <m/>
    <m/>
    <d v="1899-12-30T00:00:00"/>
    <n v="0"/>
    <n v="0"/>
    <d v="1899-12-30T00:00:00"/>
    <s v=""/>
    <n v="0"/>
    <n v="0"/>
    <n v="0"/>
    <m/>
    <m/>
    <m/>
    <m/>
    <n v="204"/>
    <s v="PENDIENTE"/>
    <s v="OK"/>
  </r>
  <r>
    <n v="486"/>
    <x v="37"/>
    <d v="2025-08-08T00:00:00"/>
    <s v="Gregory Cruz"/>
    <x v="5"/>
    <x v="22"/>
    <x v="65"/>
    <s v="P0901001"/>
    <s v="RQ.STI.097"/>
    <s v="-"/>
    <s v="-"/>
    <s v="(03) Laptop Lenovo Core I5_x000a_(04) Mouse logitech "/>
    <m/>
    <x v="0"/>
    <x v="10"/>
    <s v="Inversiones"/>
    <s v="Inversión"/>
    <s v="Sachaca"/>
    <s v="Arequipa"/>
    <s v="01E001446520558275082"/>
    <s v="Factura"/>
    <d v="2025-08-08T00:00:00"/>
    <d v="2025-08-08T00:00:00"/>
    <s v="E001"/>
    <n v="4465"/>
    <n v="20558275082"/>
    <s v="GRUPO LAMH S.R.L."/>
    <s v="PEN"/>
    <n v="0.18"/>
    <n v="4964.41"/>
    <n v="893.59379999999999"/>
    <n v="5858"/>
    <s v=""/>
    <n v="5858"/>
    <m/>
    <s v="SI"/>
    <s v="Transferencia"/>
    <s v="SI"/>
    <s v="SI"/>
    <d v="2025-08-08T00:00:00"/>
    <s v="B-BCP - Soles"/>
    <n v="1146507"/>
    <m/>
    <d v="1899-12-30T00:00:00"/>
    <s v=""/>
    <n v="0"/>
    <n v="0"/>
    <m/>
    <m/>
    <m/>
    <m/>
    <m/>
    <m/>
    <m/>
    <m/>
    <d v="1899-12-30T00:00:00"/>
    <n v="0"/>
    <n v="0"/>
    <d v="1899-12-30T00:00:00"/>
    <s v=""/>
    <n v="0"/>
    <n v="0"/>
    <n v="0"/>
    <m/>
    <m/>
    <m/>
    <m/>
    <n v="5858"/>
    <s v="PENDIENTE"/>
    <s v="OK"/>
  </r>
  <r>
    <n v="487"/>
    <x v="32"/>
    <d v="2025-08-05T00:00:00"/>
    <s v="Jorge Queque"/>
    <x v="0"/>
    <x v="2"/>
    <x v="3"/>
    <s v="P0315001"/>
    <s v="RQ.OPE.1336"/>
    <s v="-"/>
    <s v="-"/>
    <s v="Compra matainsectos Baygon para la limpieza del Hino"/>
    <m/>
    <x v="0"/>
    <x v="4"/>
    <s v="Gastos no operativos"/>
    <s v="Operativo"/>
    <s v="Sachaca"/>
    <s v="Arequipa"/>
    <s v="LIQOPE14011111111"/>
    <s v="Liquidacion de Gastos"/>
    <d v="2025-08-05T00:00:00"/>
    <d v="2025-08-05T00:00:00"/>
    <s v="OPE"/>
    <n v="140"/>
    <n v="11111111"/>
    <s v="NO ESPECIFICADO"/>
    <s v="PEN"/>
    <m/>
    <n v="20"/>
    <n v="0"/>
    <n v="20"/>
    <s v=""/>
    <n v="20"/>
    <m/>
    <s v="SI"/>
    <s v="Caja Finanzas "/>
    <s v="SI"/>
    <s v="SI"/>
    <d v="1899-12-30T00:00:00"/>
    <s v=""/>
    <s v=""/>
    <m/>
    <d v="1899-12-30T00:00:00"/>
    <s v=""/>
    <n v="0"/>
    <n v="0"/>
    <m/>
    <m/>
    <m/>
    <m/>
    <m/>
    <m/>
    <m/>
    <m/>
    <d v="1899-12-30T00:00:00"/>
    <n v="0"/>
    <n v="0"/>
    <d v="1899-12-30T00:00:00"/>
    <s v=""/>
    <n v="0"/>
    <n v="0"/>
    <n v="0"/>
    <m/>
    <m/>
    <m/>
    <m/>
    <n v="20"/>
    <s v="PENDIENTE"/>
    <s v="OK"/>
  </r>
  <r>
    <n v="488"/>
    <x v="37"/>
    <d v="2025-08-08T00:00:00"/>
    <s v="Jorge Queque"/>
    <x v="0"/>
    <x v="3"/>
    <x v="5"/>
    <s v="P0307003"/>
    <s v="RQ.OPE.1340"/>
    <s v="-"/>
    <s v="-"/>
    <s v="Actividad: Transporte de personal_x000a_Traslado de personal para inducción de seguridad en Minera Tia Maria para el cliente COSAPI "/>
    <m/>
    <x v="1"/>
    <x v="4"/>
    <s v="Gastos no operativos"/>
    <s v="Operativo"/>
    <s v="Sachaca"/>
    <s v="Arequipa"/>
    <s v="LIQOPE14211111111"/>
    <s v="Liquidacion de Gastos"/>
    <d v="2025-08-08T00:00:00"/>
    <d v="2025-08-08T00:00:00"/>
    <s v="OPE"/>
    <n v="142"/>
    <n v="11111111"/>
    <s v="NO ESPECIFICADO"/>
    <s v="PEN"/>
    <m/>
    <n v="150"/>
    <n v="0"/>
    <n v="150"/>
    <s v=""/>
    <n v="150"/>
    <m/>
    <s v="SI"/>
    <s v="Caja Finanzas "/>
    <s v="SI"/>
    <s v="SI"/>
    <d v="1899-12-30T00:00:00"/>
    <s v=""/>
    <s v=""/>
    <m/>
    <d v="1899-12-30T00:00:00"/>
    <s v=""/>
    <n v="0"/>
    <n v="0"/>
    <m/>
    <m/>
    <m/>
    <m/>
    <m/>
    <m/>
    <m/>
    <m/>
    <d v="1899-12-30T00:00:00"/>
    <n v="0"/>
    <n v="0"/>
    <d v="1899-12-30T00:00:00"/>
    <s v=""/>
    <n v="0"/>
    <n v="0"/>
    <n v="0"/>
    <m/>
    <m/>
    <m/>
    <m/>
    <n v="150"/>
    <s v="PENDIENTE"/>
    <s v="OK"/>
  </r>
  <r>
    <n v="489"/>
    <x v="27"/>
    <d v="2025-07-30T00:00:00"/>
    <s v="Nelson Quispe"/>
    <x v="0"/>
    <x v="6"/>
    <x v="10"/>
    <s v="P0303002"/>
    <s v="-"/>
    <s v="-"/>
    <s v="-"/>
    <s v="Pesaje de RSMNM_x000a_Cliente:  Innova Ambiental "/>
    <m/>
    <x v="1"/>
    <x v="0"/>
    <s v="Costos de ventas"/>
    <s v="Operativo"/>
    <s v="La Joya"/>
    <s v="Arequipa"/>
    <s v="01F211241622420517252558"/>
    <s v="Factura"/>
    <d v="2025-07-30T00:00:00"/>
    <d v="2025-07-30T00:00:00"/>
    <s v="F211"/>
    <n v="2416224"/>
    <n v="20517252558"/>
    <s v="COVISUR S.A."/>
    <s v="PEN"/>
    <n v="0.18"/>
    <n v="6.78"/>
    <n v="1.2203999999999999"/>
    <n v="8"/>
    <s v=""/>
    <n v="8"/>
    <m/>
    <s v="SI"/>
    <s v="Caja Arequipa "/>
    <s v="SI"/>
    <s v="SI"/>
    <d v="2025-08-26T00:00:00"/>
    <s v="C-Tesoreria"/>
    <s v="001-12599"/>
    <m/>
    <d v="1899-12-30T00:00:00"/>
    <s v=""/>
    <n v="0"/>
    <n v="0"/>
    <m/>
    <m/>
    <m/>
    <m/>
    <m/>
    <m/>
    <m/>
    <m/>
    <d v="1899-12-30T00:00:00"/>
    <n v="0"/>
    <n v="0"/>
    <d v="1899-12-30T00:00:00"/>
    <s v=""/>
    <n v="0"/>
    <n v="0"/>
    <n v="0"/>
    <m/>
    <m/>
    <m/>
    <m/>
    <n v="8"/>
    <s v="PENDIENTE"/>
    <s v="OK"/>
  </r>
  <r>
    <n v="490"/>
    <x v="27"/>
    <d v="2025-07-30T00:00:00"/>
    <s v="Nelson Quispe"/>
    <x v="2"/>
    <x v="21"/>
    <x v="52"/>
    <s v="P0210001"/>
    <s v="-"/>
    <s v="-"/>
    <s v="-"/>
    <s v="Pesaje de residuos aprovechables (venta de cartón)_x000a_Cliente: ECASUR"/>
    <m/>
    <x v="2"/>
    <x v="5"/>
    <s v="Gastos operativos"/>
    <s v="Operativo"/>
    <s v="La Joya"/>
    <s v="Arequipa"/>
    <s v="01F213181828620517252558"/>
    <s v="Factura"/>
    <d v="2025-07-30T00:00:00"/>
    <d v="2025-07-30T00:00:00"/>
    <s v="F213"/>
    <n v="1818286"/>
    <n v="20517252558"/>
    <s v="COVISUR S.A."/>
    <s v="PEN"/>
    <n v="0.18"/>
    <n v="6.78"/>
    <n v="1.2203999999999999"/>
    <n v="8"/>
    <s v=""/>
    <n v="8"/>
    <m/>
    <s v="SI"/>
    <s v="Caja Arequipa "/>
    <s v="SI"/>
    <s v="SI"/>
    <d v="2025-08-26T00:00:00"/>
    <s v="C-Tesoreria"/>
    <s v="001-12600"/>
    <m/>
    <d v="1899-12-30T00:00:00"/>
    <s v=""/>
    <n v="0"/>
    <n v="0"/>
    <m/>
    <m/>
    <m/>
    <m/>
    <m/>
    <m/>
    <m/>
    <m/>
    <d v="1899-12-30T00:00:00"/>
    <n v="0"/>
    <n v="0"/>
    <d v="1899-12-30T00:00:00"/>
    <s v=""/>
    <n v="0"/>
    <n v="0"/>
    <n v="0"/>
    <m/>
    <m/>
    <m/>
    <m/>
    <n v="8"/>
    <s v="PENDIENTE"/>
    <s v="OK"/>
  </r>
  <r>
    <n v="491"/>
    <x v="28"/>
    <d v="2025-08-01T00:00:00"/>
    <s v="Maritza Ayma "/>
    <x v="8"/>
    <x v="8"/>
    <x v="19"/>
    <s v="P0104005"/>
    <s v="-"/>
    <s v="-"/>
    <s v="-"/>
    <s v="Internet - Agosto"/>
    <m/>
    <x v="0"/>
    <x v="3"/>
    <s v="Gastos operativos"/>
    <s v="Operativo"/>
    <s v="La Joya"/>
    <s v="Arequipa"/>
    <s v="01FFF125520608587803"/>
    <s v="Factura"/>
    <d v="2025-08-01T00:00:00"/>
    <d v="2025-08-01T00:00:00"/>
    <s v="FFF1"/>
    <n v="255"/>
    <n v="20608587803"/>
    <s v="FF AQP E.I.R.L."/>
    <s v="PEN"/>
    <n v="0.18"/>
    <n v="152.54"/>
    <n v="27.457199999999997"/>
    <n v="180"/>
    <s v=""/>
    <n v="180"/>
    <m/>
    <s v="SI"/>
    <s v="Transferencia"/>
    <s v="SI"/>
    <s v="SI"/>
    <d v="2025-08-13T00:00:00"/>
    <s v="B-BCP - Soles"/>
    <n v="1109205"/>
    <m/>
    <d v="1899-12-30T00:00:00"/>
    <s v=""/>
    <n v="0"/>
    <n v="0"/>
    <m/>
    <m/>
    <m/>
    <m/>
    <m/>
    <m/>
    <m/>
    <m/>
    <d v="1899-12-30T00:00:00"/>
    <n v="0"/>
    <n v="0"/>
    <d v="1899-12-30T00:00:00"/>
    <s v=""/>
    <n v="0"/>
    <n v="0"/>
    <n v="0"/>
    <m/>
    <m/>
    <m/>
    <m/>
    <n v="180"/>
    <s v="PENDIENTE"/>
    <s v="OK"/>
  </r>
  <r>
    <n v="492"/>
    <x v="29"/>
    <d v="2025-07-31T00:00:00"/>
    <s v="Maritza Ayma "/>
    <x v="8"/>
    <x v="8"/>
    <x v="20"/>
    <s v="P0104002"/>
    <s v="-"/>
    <s v="-"/>
    <s v="-"/>
    <s v="Luz -Julio"/>
    <m/>
    <x v="0"/>
    <x v="3"/>
    <s v="Gastos operativos"/>
    <s v="Operativo"/>
    <s v="Sachaca"/>
    <s v="Arequipa"/>
    <s v="14S0013175746120100188628"/>
    <s v="Recibo por servicios públicos"/>
    <d v="2025-08-05T00:00:00"/>
    <d v="2025-08-20T00:00:00"/>
    <s v="S001"/>
    <n v="31757461"/>
    <n v="20100188628"/>
    <s v="SEAL"/>
    <s v="PEN"/>
    <m/>
    <n v="381.8"/>
    <n v="0"/>
    <n v="381.8"/>
    <s v=""/>
    <n v="381.8"/>
    <m/>
    <s v="SI"/>
    <s v="Transferencia"/>
    <s v="SI"/>
    <s v="SI"/>
    <d v="2025-08-12T00:00:00"/>
    <s v="B-BCP - Soles"/>
    <n v="209493"/>
    <m/>
    <d v="1899-12-30T00:00:00"/>
    <s v=""/>
    <n v="0"/>
    <n v="0"/>
    <m/>
    <m/>
    <m/>
    <m/>
    <m/>
    <m/>
    <m/>
    <m/>
    <d v="1899-12-30T00:00:00"/>
    <n v="0"/>
    <n v="0"/>
    <d v="1899-12-30T00:00:00"/>
    <s v=""/>
    <n v="0"/>
    <n v="0"/>
    <n v="0"/>
    <m/>
    <m/>
    <m/>
    <m/>
    <n v="381.8"/>
    <s v="PENDIENTE"/>
    <s v="OK"/>
  </r>
  <r>
    <n v="493"/>
    <x v="29"/>
    <d v="2025-07-31T00:00:00"/>
    <s v="Maritza Ayma "/>
    <x v="8"/>
    <x v="8"/>
    <x v="20"/>
    <s v="P0104002"/>
    <s v="-"/>
    <s v="-"/>
    <s v="-"/>
    <s v="Luz -Julio"/>
    <m/>
    <x v="0"/>
    <x v="3"/>
    <s v="Gastos operativos"/>
    <s v="Operativo"/>
    <s v="Yanahuara"/>
    <s v="Arequipa"/>
    <s v="14S0013175740120100188628"/>
    <s v="Recibo por servicios públicos"/>
    <d v="2025-08-05T00:00:00"/>
    <d v="2025-08-20T00:00:00"/>
    <s v="S001"/>
    <n v="31757401"/>
    <n v="20100188628"/>
    <s v="SEAL"/>
    <s v="PEN"/>
    <m/>
    <n v="122.9"/>
    <n v="0"/>
    <n v="122.9"/>
    <s v=""/>
    <n v="122.9"/>
    <m/>
    <s v="SI"/>
    <s v="Transferencia"/>
    <s v="SI"/>
    <s v="SI"/>
    <d v="2025-08-12T00:00:00"/>
    <s v="B-BCP - Soles"/>
    <n v="210965"/>
    <m/>
    <d v="1899-12-30T00:00:00"/>
    <s v=""/>
    <n v="0"/>
    <n v="0"/>
    <m/>
    <m/>
    <m/>
    <m/>
    <m/>
    <m/>
    <m/>
    <m/>
    <d v="1899-12-30T00:00:00"/>
    <n v="0"/>
    <n v="0"/>
    <d v="1899-12-30T00:00:00"/>
    <s v=""/>
    <n v="0"/>
    <n v="0"/>
    <n v="0"/>
    <m/>
    <m/>
    <m/>
    <m/>
    <n v="122.9"/>
    <s v="PENDIENTE"/>
    <s v="OK"/>
  </r>
  <r>
    <n v="494"/>
    <x v="14"/>
    <d v="2025-07-15T00:00:00"/>
    <s v="Jorge Queque"/>
    <x v="2"/>
    <x v="10"/>
    <x v="21"/>
    <s v="P0205002"/>
    <s v="RQ.OPE.1291"/>
    <s v="OS 005-000679"/>
    <s v="AC.OPE.789"/>
    <s v="Recolección y Transporte de residuos peligrosos (cilindros vacíos) _x000a_Proveedor: Campo Limpio (Ate)_x000a_Cliente: Miguel Huanuco "/>
    <m/>
    <x v="2"/>
    <x v="5"/>
    <s v="Gastos operativos"/>
    <s v="Operativo"/>
    <s v="Santa Anita"/>
    <s v="Lima"/>
    <s v="01F002183320429640939"/>
    <s v="Factura"/>
    <d v="2025-07-21T00:00:00"/>
    <d v="2025-07-21T00:00:00"/>
    <s v="F002"/>
    <n v="1833"/>
    <n v="20429640939"/>
    <s v="EMPRESA DE TRANSPORTES DE CARGA COSISE S.A.C."/>
    <s v="PEN"/>
    <n v="0.18"/>
    <n v="1186.44"/>
    <n v="213.5592"/>
    <n v="1400"/>
    <s v=""/>
    <n v="1400"/>
    <n v="0.04"/>
    <s v="SI"/>
    <s v="Transferencia"/>
    <s v="SI"/>
    <s v="SI"/>
    <d v="2025-08-11T00:00:00"/>
    <s v="B-BCP - Soles"/>
    <n v="804746"/>
    <m/>
    <d v="1899-12-30T00:00:00"/>
    <s v=""/>
    <n v="0"/>
    <n v="0"/>
    <m/>
    <m/>
    <m/>
    <m/>
    <m/>
    <m/>
    <m/>
    <m/>
    <d v="1899-12-30T00:00:00"/>
    <n v="0"/>
    <n v="0"/>
    <d v="2025-08-12T00:00:00"/>
    <s v="Adquiriente"/>
    <n v="278568681"/>
    <n v="56"/>
    <n v="56"/>
    <m/>
    <m/>
    <m/>
    <m/>
    <n v="1344"/>
    <s v="PENDIENTE"/>
    <s v="OK"/>
  </r>
  <r>
    <n v="495"/>
    <x v="23"/>
    <d v="2025-07-22T00:00:00"/>
    <s v="Jorge Queque"/>
    <x v="2"/>
    <x v="10"/>
    <x v="40"/>
    <s v="P0205001"/>
    <s v="RQ.OPE.1308"/>
    <s v="OS 005-000691"/>
    <s v="AC.OPE.924"/>
    <s v="Recoleccion y transporte de residuos aprovechables (varios)  4,140.00 kg._x000a_Alicorp - Alm. Sachaca "/>
    <m/>
    <x v="2"/>
    <x v="5"/>
    <s v="Gastos operativos"/>
    <s v="Operativo"/>
    <s v="Sachaca"/>
    <s v="Arequipa"/>
    <s v="01E00153510295492908"/>
    <s v="Factura"/>
    <d v="2025-07-31T00:00:00"/>
    <d v="2025-07-31T00:00:00"/>
    <s v="E001"/>
    <n v="535"/>
    <n v="10295492908"/>
    <s v="UGARTE MENDOZA GREGORIO NACIANSENO"/>
    <s v="PEN"/>
    <n v="0.18"/>
    <n v="400"/>
    <n v="72"/>
    <n v="472"/>
    <s v=""/>
    <n v="472"/>
    <n v="0.04"/>
    <s v="SI"/>
    <s v="Transferencia"/>
    <s v="SI"/>
    <s v="SI"/>
    <d v="2025-08-14T00:00:00"/>
    <s v="B-BCP - Soles"/>
    <n v="1929985"/>
    <m/>
    <d v="1899-12-30T00:00:00"/>
    <s v=""/>
    <n v="0"/>
    <n v="0"/>
    <m/>
    <m/>
    <m/>
    <m/>
    <m/>
    <m/>
    <m/>
    <m/>
    <d v="1899-12-30T00:00:00"/>
    <n v="0"/>
    <n v="0"/>
    <d v="2025-08-12T00:00:00"/>
    <s v="Adquiriente"/>
    <n v="278568682"/>
    <n v="19"/>
    <n v="19"/>
    <m/>
    <m/>
    <m/>
    <m/>
    <n v="453"/>
    <s v="PENDIENTE"/>
    <s v="OK"/>
  </r>
  <r>
    <n v="496"/>
    <x v="23"/>
    <d v="2025-07-22T00:00:00"/>
    <s v="Jorge Queque"/>
    <x v="2"/>
    <x v="10"/>
    <x v="21"/>
    <s v="P0205002"/>
    <s v="RQ.OPE.1307"/>
    <s v="OS 005-00090"/>
    <s v="AC.OPE.900"/>
    <s v="ANULADO"/>
    <m/>
    <x v="0"/>
    <x v="8"/>
    <s v=""/>
    <s v=""/>
    <m/>
    <s v=""/>
    <s v="01-"/>
    <s v="Factura"/>
    <m/>
    <m/>
    <m/>
    <m/>
    <s v="-"/>
    <m/>
    <m/>
    <m/>
    <m/>
    <n v="0"/>
    <n v="0"/>
    <s v=""/>
    <s v=""/>
    <m/>
    <m/>
    <m/>
    <m/>
    <m/>
    <s v=""/>
    <s v=""/>
    <s v=""/>
    <m/>
    <s v=""/>
    <s v=""/>
    <s v=""/>
    <n v="0"/>
    <m/>
    <m/>
    <m/>
    <m/>
    <m/>
    <m/>
    <m/>
    <m/>
    <s v=""/>
    <s v=""/>
    <n v="0"/>
    <s v=""/>
    <s v=""/>
    <s v=""/>
    <n v="0"/>
    <n v="0"/>
    <m/>
    <m/>
    <m/>
    <m/>
    <n v="0"/>
    <s v="CANCELADO"/>
    <s v="OK"/>
  </r>
  <r>
    <n v="497"/>
    <x v="12"/>
    <d v="2025-07-18T00:00:00"/>
    <s v="Gleen Ponce"/>
    <x v="0"/>
    <x v="16"/>
    <x v="37"/>
    <s v="P0308001"/>
    <s v="RQ.OPE.1323"/>
    <s v="-"/>
    <s v="-"/>
    <s v="Impresión de manifiestos de residuos peligrosos para disposición en Innova Ambiental."/>
    <m/>
    <x v="1"/>
    <x v="3"/>
    <s v="Gastos operativos"/>
    <s v="Operativo"/>
    <s v="La Joya"/>
    <s v="Arequipa"/>
    <s v="LIQOPE13911111111"/>
    <s v="Liquidacion de Gastos"/>
    <d v="2025-07-31T00:00:00"/>
    <d v="2025-07-31T00:00:00"/>
    <s v="OPE"/>
    <n v="139"/>
    <n v="11111111"/>
    <s v="NO ESPECIFICADO"/>
    <s v="PEN"/>
    <m/>
    <n v="18"/>
    <n v="0"/>
    <n v="18"/>
    <s v=""/>
    <n v="18"/>
    <m/>
    <s v="SI"/>
    <s v="Caja Finanzas "/>
    <s v="SI"/>
    <s v="SI"/>
    <d v="1899-12-30T00:00:00"/>
    <s v=""/>
    <s v=""/>
    <m/>
    <d v="1899-12-30T00:00:00"/>
    <s v=""/>
    <n v="0"/>
    <n v="0"/>
    <m/>
    <m/>
    <m/>
    <m/>
    <m/>
    <m/>
    <m/>
    <m/>
    <d v="1899-12-30T00:00:00"/>
    <n v="0"/>
    <n v="0"/>
    <d v="1899-12-30T00:00:00"/>
    <s v=""/>
    <n v="0"/>
    <n v="0"/>
    <n v="0"/>
    <m/>
    <m/>
    <m/>
    <m/>
    <n v="18"/>
    <s v="PENDIENTE"/>
    <s v="OK"/>
  </r>
  <r>
    <n v="498"/>
    <x v="14"/>
    <d v="2025-07-15T00:00:00"/>
    <s v="Jhonny García"/>
    <x v="0"/>
    <x v="24"/>
    <x v="66"/>
    <s v="P0306001"/>
    <s v="RQ.OPE.1339"/>
    <s v="-"/>
    <s v="-"/>
    <s v="Almacenaje de residuos generales en Almacén Marco _x000a_Periodo : 15/06 al 15/07 "/>
    <m/>
    <x v="1"/>
    <x v="0"/>
    <s v="Costos de ventas"/>
    <s v="Operativo"/>
    <s v="Santa Anita"/>
    <s v="Lima"/>
    <s v="LIQOPE13820609764261"/>
    <s v="Liquidacion de Gastos"/>
    <d v="2025-08-08T00:00:00"/>
    <d v="2025-08-08T00:00:00"/>
    <s v="OPE"/>
    <n v="138"/>
    <n v="20609764261"/>
    <s v="MGM MONTACARGAS &amp; GRUAS S.A.C."/>
    <s v="PEN"/>
    <m/>
    <n v="300"/>
    <n v="0"/>
    <n v="300"/>
    <s v=""/>
    <n v="300"/>
    <m/>
    <s v="SI"/>
    <s v="Caja Finanzas "/>
    <s v="SI"/>
    <s v="SI"/>
    <d v="1899-12-30T00:00:00"/>
    <s v=""/>
    <s v=""/>
    <m/>
    <d v="1899-12-30T00:00:00"/>
    <s v=""/>
    <n v="0"/>
    <n v="0"/>
    <m/>
    <m/>
    <m/>
    <m/>
    <m/>
    <m/>
    <m/>
    <m/>
    <d v="1899-12-30T00:00:00"/>
    <n v="0"/>
    <n v="0"/>
    <d v="1899-12-30T00:00:00"/>
    <s v=""/>
    <n v="0"/>
    <n v="0"/>
    <n v="0"/>
    <m/>
    <m/>
    <m/>
    <m/>
    <n v="300"/>
    <s v="PENDIENTE"/>
    <s v="OK"/>
  </r>
  <r>
    <n v="499"/>
    <x v="29"/>
    <d v="2025-07-31T00:00:00"/>
    <s v="Valeria Jibaja "/>
    <x v="2"/>
    <x v="10"/>
    <x v="21"/>
    <s v="P0205002"/>
    <s v="RQ.COM.361"/>
    <s v="OS 005-000689"/>
    <s v="AC.COM.173"/>
    <s v="Recolección, tansporte y venta de residuos aprovechables (90IBC's) Alm. Sachaca - Envases Carollina_x000a_Envases Carolina 5,400.00 kg "/>
    <m/>
    <x v="2"/>
    <x v="5"/>
    <s v="Gastos operativos"/>
    <s v="Operativo"/>
    <s v="Sachaca"/>
    <s v="Arequipa"/>
    <s v="01F002184320429640939"/>
    <s v="Factura"/>
    <d v="2025-08-06T00:00:00"/>
    <d v="2025-08-06T00:00:00"/>
    <s v="F002"/>
    <n v="1843"/>
    <n v="20429640939"/>
    <s v="EMPRESA DE TRANSPORTES DE CARGA COSISE S.A.C."/>
    <s v="PEN"/>
    <n v="0.18"/>
    <n v="2245.7600000000002"/>
    <n v="404.23680000000002"/>
    <n v="2650"/>
    <s v=""/>
    <n v="2650"/>
    <n v="0.04"/>
    <s v="SI"/>
    <s v="Transferencia"/>
    <s v="SI"/>
    <s v="NO"/>
    <d v="2025-08-11T00:00:00"/>
    <s v="B-BCP - Soles"/>
    <n v="804746"/>
    <m/>
    <d v="1899-12-30T00:00:00"/>
    <s v=""/>
    <n v="0"/>
    <n v="0"/>
    <m/>
    <m/>
    <m/>
    <m/>
    <m/>
    <m/>
    <m/>
    <m/>
    <d v="1899-12-30T00:00:00"/>
    <n v="0"/>
    <n v="0"/>
    <d v="2025-08-12T00:00:00"/>
    <s v="Adquiriente"/>
    <n v="278568680"/>
    <n v="106"/>
    <n v="106"/>
    <m/>
    <m/>
    <m/>
    <m/>
    <n v="2544"/>
    <s v="PENDIENTE"/>
    <s v="OK"/>
  </r>
  <r>
    <n v="500"/>
    <x v="7"/>
    <d v="2025-07-09T00:00:00"/>
    <s v="Valeria Jibaja "/>
    <x v="2"/>
    <x v="10"/>
    <x v="21"/>
    <s v="P0205002"/>
    <s v="RQ.COM.362"/>
    <s v="-"/>
    <s v="-"/>
    <s v="Recolección, transporte y venta de residuos aprovechables (leña) _x000a_Peru Arbor (JLByR)"/>
    <m/>
    <x v="2"/>
    <x v="5"/>
    <s v="Gastos operativos"/>
    <s v="Operativo"/>
    <s v="Yanahuara"/>
    <s v="Arequipa"/>
    <s v="LIQCOM12610736055631"/>
    <s v="Liquidacion de Gastos"/>
    <d v="2025-08-05T00:00:00"/>
    <d v="2025-08-05T00:00:00"/>
    <s v="COM"/>
    <n v="126"/>
    <n v="10736055631"/>
    <s v="HUAMANI MAMANI HUBER ANTHONY"/>
    <s v="PEN"/>
    <m/>
    <n v="450"/>
    <n v="0"/>
    <n v="450"/>
    <s v=""/>
    <n v="450"/>
    <m/>
    <s v="SI"/>
    <s v="Caja Finanzas "/>
    <s v="SI"/>
    <s v="NO"/>
    <d v="1899-12-30T00:00:00"/>
    <s v=""/>
    <s v=""/>
    <m/>
    <d v="1899-12-30T00:00:00"/>
    <s v=""/>
    <n v="0"/>
    <n v="0"/>
    <m/>
    <m/>
    <m/>
    <m/>
    <m/>
    <m/>
    <m/>
    <m/>
    <d v="1899-12-30T00:00:00"/>
    <n v="0"/>
    <n v="0"/>
    <d v="1899-12-30T00:00:00"/>
    <s v=""/>
    <n v="0"/>
    <n v="0"/>
    <n v="0"/>
    <m/>
    <m/>
    <m/>
    <m/>
    <n v="450"/>
    <s v="PENDIENTE"/>
    <s v="OK"/>
  </r>
  <r>
    <n v="501"/>
    <x v="33"/>
    <d v="2025-08-04T00:00:00"/>
    <s v="Nelson Quispe"/>
    <x v="0"/>
    <x v="0"/>
    <x v="12"/>
    <s v="P0302002"/>
    <s v="RQ.OPE.1314"/>
    <s v="OS 006-000166"/>
    <s v="AC.OPE.ST.131"/>
    <s v="Filtro de aceite, filtro de combustible, juego de embolo, punto grasa, elemento friltro, liquido de freno, cambio de aceite "/>
    <s v="HINO V9R-903"/>
    <x v="0"/>
    <x v="4"/>
    <s v="Gastos no operativos"/>
    <s v="Operativo"/>
    <s v="Sachaca"/>
    <s v="Arequipa"/>
    <s v="01F1522712420413666130"/>
    <s v="Factura"/>
    <d v="2025-08-04T00:00:00"/>
    <d v="2025-08-04T00:00:00"/>
    <s v="F152"/>
    <n v="27124"/>
    <n v="20413666130"/>
    <s v="CONCESIONARIOS AUTORIZADOS S.A.C."/>
    <s v="PEN"/>
    <n v="0.18"/>
    <n v="1247.8900000000001"/>
    <n v="224.62020000000001"/>
    <n v="1472.51"/>
    <s v=""/>
    <n v="1472.51"/>
    <m/>
    <s v="SI"/>
    <s v="Transferencia"/>
    <s v="SI"/>
    <s v="NO"/>
    <d v="2025-08-04T00:00:00"/>
    <s v="B-BCP - Soles"/>
    <n v="1061770"/>
    <m/>
    <d v="1899-12-30T00:00:00"/>
    <s v=""/>
    <n v="0"/>
    <n v="0"/>
    <m/>
    <m/>
    <m/>
    <m/>
    <m/>
    <m/>
    <m/>
    <m/>
    <d v="1899-12-30T00:00:00"/>
    <n v="0"/>
    <n v="0"/>
    <d v="2025-08-11T00:00:00"/>
    <s v=""/>
    <n v="278475456"/>
    <n v="177"/>
    <n v="177"/>
    <m/>
    <m/>
    <m/>
    <m/>
    <n v="1472.51"/>
    <s v="PENDIENTE"/>
    <s v="OK"/>
  </r>
  <r>
    <n v="502"/>
    <x v="9"/>
    <d v="2025-07-10T00:00:00"/>
    <s v="Karol Pari "/>
    <x v="1"/>
    <x v="7"/>
    <x v="53"/>
    <s v="P0603001"/>
    <s v="RQ.GH.222"/>
    <s v="-"/>
    <s v="-"/>
    <s v="Selección de personal (02 ejecutivas comerciales)"/>
    <m/>
    <x v="0"/>
    <x v="4"/>
    <s v="Gastos no operativos"/>
    <s v="Operativo"/>
    <s v="Sachaca"/>
    <s v="Arequipa"/>
    <s v="02E0013610446328129"/>
    <s v="Recibo por Honorarios"/>
    <d v="2025-07-31T00:00:00"/>
    <d v="2025-07-31T00:00:00"/>
    <s v="E001"/>
    <n v="36"/>
    <n v="10446328129"/>
    <s v="BEGAZO ARISPE CESAR JAVIER                                                                          "/>
    <s v="PEN"/>
    <m/>
    <n v="250"/>
    <n v="0"/>
    <n v="250"/>
    <s v=""/>
    <n v="250"/>
    <m/>
    <s v="SI"/>
    <s v="Transferencia"/>
    <s v="SI"/>
    <s v="SI"/>
    <d v="2025-08-12T00:00:00"/>
    <s v="B-BCP - Soles"/>
    <n v="1209491"/>
    <m/>
    <d v="1899-12-30T00:00:00"/>
    <s v=""/>
    <n v="0"/>
    <n v="0"/>
    <m/>
    <m/>
    <m/>
    <m/>
    <m/>
    <m/>
    <m/>
    <m/>
    <d v="1899-12-30T00:00:00"/>
    <n v="0"/>
    <n v="0"/>
    <d v="1899-12-30T00:00:00"/>
    <s v=""/>
    <n v="0"/>
    <n v="0"/>
    <n v="0"/>
    <m/>
    <m/>
    <m/>
    <m/>
    <n v="250"/>
    <s v="PENDIENTE"/>
    <s v="OK"/>
  </r>
  <r>
    <n v="503"/>
    <x v="29"/>
    <d v="2025-07-31T00:00:00"/>
    <s v="Karol Pari "/>
    <x v="1"/>
    <x v="7"/>
    <x v="53"/>
    <s v="P0603001"/>
    <s v="RQ.GH.222"/>
    <s v="-"/>
    <s v="-"/>
    <s v="Selección de personal (01 coordinador SIG)"/>
    <m/>
    <x v="0"/>
    <x v="4"/>
    <s v="Gastos no operativos"/>
    <s v="Operativo"/>
    <s v="Sachaca"/>
    <s v="Arequipa"/>
    <s v="02E0013210446328129"/>
    <s v="Recibo por Honorarios"/>
    <d v="2025-07-10T00:00:00"/>
    <d v="2025-07-10T00:00:00"/>
    <s v="E001"/>
    <n v="32"/>
    <n v="10446328129"/>
    <s v="BEGAZO ARISPE CESAR JAVIER                                                                          "/>
    <s v="PEN"/>
    <m/>
    <n v="250"/>
    <n v="0"/>
    <n v="250"/>
    <s v=""/>
    <n v="250"/>
    <m/>
    <s v="SI"/>
    <s v="Transferencia"/>
    <s v="SI"/>
    <s v="SI"/>
    <d v="2025-08-12T00:00:00"/>
    <s v="B-BCP - Soles"/>
    <n v="1209491"/>
    <m/>
    <d v="1899-12-30T00:00:00"/>
    <s v=""/>
    <n v="0"/>
    <n v="0"/>
    <m/>
    <m/>
    <m/>
    <m/>
    <m/>
    <m/>
    <m/>
    <m/>
    <d v="1899-12-30T00:00:00"/>
    <n v="0"/>
    <n v="0"/>
    <d v="1899-12-30T00:00:00"/>
    <s v=""/>
    <n v="0"/>
    <n v="0"/>
    <n v="0"/>
    <m/>
    <m/>
    <m/>
    <m/>
    <n v="250"/>
    <s v="PENDIENTE"/>
    <s v="OK"/>
  </r>
  <r>
    <n v="504"/>
    <x v="29"/>
    <d v="2025-07-31T00:00:00"/>
    <s v="Karol Pari "/>
    <x v="1"/>
    <x v="7"/>
    <x v="53"/>
    <s v="P0603001"/>
    <s v="RQ.GH.222"/>
    <s v="-"/>
    <s v="-"/>
    <s v="Selección de personal (01 asistente de sistemas TI)"/>
    <m/>
    <x v="0"/>
    <x v="4"/>
    <s v="Gastos no operativos"/>
    <s v="Operativo"/>
    <s v="Sachaca"/>
    <s v="Arequipa"/>
    <s v="02E0013510446328129"/>
    <s v="Recibo por Honorarios"/>
    <d v="2025-07-31T00:00:00"/>
    <d v="2025-07-31T00:00:00"/>
    <s v="E001"/>
    <n v="35"/>
    <n v="10446328129"/>
    <s v="BEGAZO ARISPE CESAR JAVIER                                                                          "/>
    <s v="PEN"/>
    <m/>
    <n v="200"/>
    <n v="0"/>
    <n v="200"/>
    <s v=""/>
    <n v="200"/>
    <m/>
    <s v="SI"/>
    <s v="Transferencia"/>
    <s v="SI"/>
    <s v="SI"/>
    <d v="2025-08-12T00:00:00"/>
    <s v="B-BCP - Soles"/>
    <n v="1209491"/>
    <m/>
    <d v="1899-12-30T00:00:00"/>
    <s v=""/>
    <n v="0"/>
    <n v="0"/>
    <m/>
    <m/>
    <m/>
    <m/>
    <m/>
    <m/>
    <m/>
    <m/>
    <d v="1899-12-30T00:00:00"/>
    <n v="0"/>
    <n v="0"/>
    <d v="1899-12-30T00:00:00"/>
    <s v=""/>
    <n v="0"/>
    <n v="0"/>
    <n v="0"/>
    <m/>
    <m/>
    <m/>
    <m/>
    <n v="200"/>
    <s v="PENDIENTE"/>
    <s v="OK"/>
  </r>
  <r>
    <n v="505"/>
    <x v="19"/>
    <d v="2025-07-17T00:00:00"/>
    <s v="Karol Pari "/>
    <x v="1"/>
    <x v="7"/>
    <x v="53"/>
    <s v="P0603001"/>
    <s v="RQ.GH.222"/>
    <s v="-"/>
    <s v="-"/>
    <s v="Evaluación psicológica (operario de limpieza) "/>
    <m/>
    <x v="0"/>
    <x v="4"/>
    <s v="Gastos no operativos"/>
    <s v="Operativo"/>
    <s v="Sachaca"/>
    <s v="Arequipa"/>
    <s v="02E0013410446328129"/>
    <s v="Recibo por Honorarios"/>
    <d v="2025-07-17T00:00:00"/>
    <d v="2025-07-17T00:00:00"/>
    <s v="E001"/>
    <n v="34"/>
    <n v="10446328129"/>
    <s v="BEGAZO ARISPE CESAR JAVIER                                                                          "/>
    <s v="PEN"/>
    <m/>
    <n v="100"/>
    <n v="0"/>
    <n v="100"/>
    <s v=""/>
    <n v="100"/>
    <m/>
    <s v="SI"/>
    <s v="Transferencia"/>
    <s v="SI"/>
    <s v="SI"/>
    <d v="2025-08-12T00:00:00"/>
    <s v="B-BCP - Soles"/>
    <n v="1209491"/>
    <m/>
    <d v="1899-12-30T00:00:00"/>
    <s v=""/>
    <n v="0"/>
    <n v="0"/>
    <m/>
    <m/>
    <m/>
    <m/>
    <m/>
    <m/>
    <m/>
    <m/>
    <d v="1899-12-30T00:00:00"/>
    <n v="0"/>
    <n v="0"/>
    <d v="1899-12-30T00:00:00"/>
    <s v=""/>
    <n v="0"/>
    <n v="0"/>
    <n v="0"/>
    <m/>
    <m/>
    <m/>
    <m/>
    <n v="100"/>
    <s v="PENDIENTE"/>
    <s v="OK"/>
  </r>
  <r>
    <n v="506"/>
    <x v="32"/>
    <d v="2025-08-05T00:00:00"/>
    <s v="Karol Pari "/>
    <x v="1"/>
    <x v="1"/>
    <x v="33"/>
    <s v="P0601019"/>
    <s v="RQ.GH.221"/>
    <s v="-"/>
    <s v="-"/>
    <s v="Examen Preocupacional - Johan leon Chavez _x000a_Examen Preocupacional - yennifer Soto Montañez "/>
    <m/>
    <x v="0"/>
    <x v="1"/>
    <s v="Costos de ventas"/>
    <s v="Operativo"/>
    <s v="Sachaca"/>
    <s v="Arequipa"/>
    <s v="01F2001634020517035964"/>
    <s v="Factura"/>
    <d v="2025-08-05T00:00:00"/>
    <d v="2025-09-04T00:00:00"/>
    <s v="F200"/>
    <n v="16340"/>
    <n v="20517035964"/>
    <s v="SIGSO CONSULTORES LABORALES S.A.C."/>
    <s v="PEN"/>
    <n v="0.18"/>
    <n v="415"/>
    <n v="74.7"/>
    <n v="489.7"/>
    <s v=""/>
    <n v="489.7"/>
    <m/>
    <s v="SI"/>
    <s v="Transferencia"/>
    <s v="SI"/>
    <s v="SI"/>
    <d v="1899-12-30T00:00:00"/>
    <s v=""/>
    <s v=""/>
    <m/>
    <d v="1899-12-30T00:00:00"/>
    <s v=""/>
    <n v="0"/>
    <n v="0"/>
    <m/>
    <m/>
    <m/>
    <m/>
    <m/>
    <m/>
    <m/>
    <m/>
    <d v="1899-12-30T00:00:00"/>
    <n v="0"/>
    <n v="0"/>
    <d v="1899-12-30T00:00:00"/>
    <s v=""/>
    <n v="0"/>
    <n v="0"/>
    <n v="0"/>
    <m/>
    <m/>
    <m/>
    <m/>
    <n v="489.7"/>
    <s v="PENDIENTE"/>
    <s v="OK"/>
  </r>
  <r>
    <n v="507"/>
    <x v="35"/>
    <d v="2025-08-07T00:00:00"/>
    <s v="Karol Pari "/>
    <x v="1"/>
    <x v="1"/>
    <x v="33"/>
    <s v="P0601019"/>
    <s v="RQ.GH.224"/>
    <s v="-"/>
    <s v="-"/>
    <s v="Examen Preocupacional - Brandon Saravia Rojas_x000a_Examen Preocupacional - Augusto Ruiz Torres"/>
    <m/>
    <x v="0"/>
    <x v="1"/>
    <s v="Costos de ventas"/>
    <s v="Operativo"/>
    <s v="Sachaca"/>
    <s v="Arequipa"/>
    <s v="01F2001634420517035964"/>
    <s v="Factura"/>
    <d v="2025-08-07T00:00:00"/>
    <d v="2025-09-06T00:00:00"/>
    <s v="F200"/>
    <n v="16344"/>
    <n v="20517035964"/>
    <s v="SIGSO CONSULTORES LABORALES S.A.C."/>
    <s v="PEN"/>
    <n v="0.18"/>
    <n v="438"/>
    <n v="78.84"/>
    <n v="516.84"/>
    <s v=""/>
    <n v="516.84"/>
    <m/>
    <s v="SI"/>
    <s v="Transferencia"/>
    <s v="SI"/>
    <s v="SI"/>
    <d v="1899-12-30T00:00:00"/>
    <s v=""/>
    <s v=""/>
    <m/>
    <d v="1899-12-30T00:00:00"/>
    <s v=""/>
    <n v="0"/>
    <n v="0"/>
    <m/>
    <m/>
    <m/>
    <m/>
    <m/>
    <m/>
    <m/>
    <m/>
    <d v="1899-12-30T00:00:00"/>
    <n v="0"/>
    <n v="0"/>
    <d v="1899-12-30T00:00:00"/>
    <s v=""/>
    <n v="0"/>
    <n v="0"/>
    <n v="0"/>
    <m/>
    <m/>
    <m/>
    <m/>
    <n v="516.84"/>
    <s v="PENDIENTE"/>
    <s v="OK"/>
  </r>
  <r>
    <n v="508"/>
    <x v="38"/>
    <d v="2025-08-02T00:00:00"/>
    <s v="Karol Pari "/>
    <x v="1"/>
    <x v="1"/>
    <x v="33"/>
    <s v="P0601019"/>
    <s v="RQ.GH.220"/>
    <s v="-"/>
    <s v="-"/>
    <s v="Examen Preocupacional - Karly Gutierrez Aragon "/>
    <m/>
    <x v="0"/>
    <x v="1"/>
    <s v="Costos de ventas"/>
    <s v="Operativo"/>
    <s v="Sachaca"/>
    <s v="Arequipa"/>
    <s v="01F2001632120517035964"/>
    <s v="Factura"/>
    <d v="2025-08-02T00:00:00"/>
    <d v="2025-09-01T00:00:00"/>
    <s v="F200"/>
    <n v="16321"/>
    <n v="20517035964"/>
    <s v="SIGSO CONSULTORES LABORALES S.A.C."/>
    <s v="PEN"/>
    <n v="0.18"/>
    <n v="106"/>
    <n v="19.079999999999998"/>
    <n v="125.08"/>
    <s v=""/>
    <n v="125.08"/>
    <m/>
    <s v="SI"/>
    <s v="Transferencia"/>
    <s v="SI"/>
    <s v="SI"/>
    <d v="1899-12-30T00:00:00"/>
    <s v=""/>
    <s v=""/>
    <m/>
    <d v="1899-12-30T00:00:00"/>
    <s v=""/>
    <n v="0"/>
    <n v="0"/>
    <m/>
    <m/>
    <m/>
    <m/>
    <m/>
    <m/>
    <m/>
    <m/>
    <d v="1899-12-30T00:00:00"/>
    <n v="0"/>
    <n v="0"/>
    <d v="1899-12-30T00:00:00"/>
    <s v=""/>
    <n v="0"/>
    <n v="0"/>
    <n v="0"/>
    <m/>
    <m/>
    <m/>
    <m/>
    <n v="125.08"/>
    <s v="PENDIENTE"/>
    <s v="OK"/>
  </r>
  <r>
    <n v="509"/>
    <x v="27"/>
    <d v="2025-07-30T00:00:00"/>
    <s v="Vanessa Amado"/>
    <x v="7"/>
    <x v="4"/>
    <x v="67"/>
    <s v="P0702003"/>
    <s v="RQ.SSO.261"/>
    <s v="-"/>
    <s v="-"/>
    <s v="Curso de inducción - Pesquera Diamante)_x000a_Convalidación curso MAPTEL"/>
    <m/>
    <x v="0"/>
    <x v="3"/>
    <s v="Gastos operativos"/>
    <s v="Operativo"/>
    <s v="Sachaca"/>
    <s v="Arequipa"/>
    <s v="01F0014333320514464881"/>
    <s v="Factura"/>
    <d v="2025-08-01T00:00:00"/>
    <d v="2025-08-01T00:00:00"/>
    <s v="F001"/>
    <n v="43333"/>
    <n v="20514464881"/>
    <s v="ORGANIZACION IBEROAMERICANA DE SEGURIDAD"/>
    <s v="PEN"/>
    <n v="0.18"/>
    <n v="29.66"/>
    <n v="5.3388"/>
    <n v="35"/>
    <s v=""/>
    <n v="35"/>
    <m/>
    <s v="SI"/>
    <s v="Transferencia"/>
    <s v="SI"/>
    <s v="SI"/>
    <d v="2025-07-30T00:00:00"/>
    <s v="B-BCP - Soles"/>
    <s v="_x000a_1169327"/>
    <m/>
    <d v="1899-12-30T00:00:00"/>
    <s v=""/>
    <n v="0"/>
    <n v="0"/>
    <m/>
    <m/>
    <m/>
    <m/>
    <m/>
    <m/>
    <m/>
    <m/>
    <d v="1899-12-30T00:00:00"/>
    <n v="0"/>
    <n v="0"/>
    <d v="1899-12-30T00:00:00"/>
    <s v=""/>
    <n v="0"/>
    <n v="0"/>
    <n v="0"/>
    <m/>
    <m/>
    <m/>
    <m/>
    <n v="35"/>
    <s v="PENDIENTE"/>
    <s v="OK"/>
  </r>
  <r>
    <n v="510"/>
    <x v="35"/>
    <d v="2025-08-07T00:00:00"/>
    <s v="Gregory Cruz"/>
    <x v="5"/>
    <x v="0"/>
    <x v="68"/>
    <s v="P0902002"/>
    <s v="RQ.STI.099"/>
    <s v="-"/>
    <s v="AC.STI.043"/>
    <s v="Servicio técnico - Impresora Konica Minolta BHC-224_x000a_Mantenimiento de unidad de imagen , magenta y cyan, unidad de registro, adf, unidad de escaner y duplex"/>
    <m/>
    <x v="0"/>
    <x v="3"/>
    <s v="Gastos operativos"/>
    <s v="Operativo"/>
    <s v="Sachaca"/>
    <s v="Arequipa"/>
    <s v="01F001855520498041567"/>
    <s v="Factura"/>
    <d v="2025-08-07T00:00:00"/>
    <d v="2025-08-08T00:00:00"/>
    <s v="F001"/>
    <n v="8555"/>
    <n v="20498041567"/>
    <s v="LA FERIA DEL SUR S.A.C."/>
    <s v="PEN"/>
    <n v="0.18"/>
    <n v="76.27"/>
    <n v="13.728599999999998"/>
    <n v="90"/>
    <s v=""/>
    <n v="90"/>
    <m/>
    <s v="SI"/>
    <s v="Transferencia"/>
    <s v="SI"/>
    <s v="SI"/>
    <d v="2025-08-08T00:00:00"/>
    <s v="B-BCP - Soles"/>
    <n v="1146031"/>
    <m/>
    <d v="1899-12-30T00:00:00"/>
    <s v=""/>
    <n v="0"/>
    <n v="0"/>
    <m/>
    <m/>
    <m/>
    <m/>
    <m/>
    <m/>
    <m/>
    <m/>
    <d v="1899-12-30T00:00:00"/>
    <n v="0"/>
    <n v="0"/>
    <d v="1899-12-30T00:00:00"/>
    <s v=""/>
    <n v="0"/>
    <n v="0"/>
    <n v="0"/>
    <m/>
    <m/>
    <m/>
    <m/>
    <n v="90"/>
    <s v="PENDIENTE"/>
    <s v="OK"/>
  </r>
  <r>
    <n v="511"/>
    <x v="35"/>
    <d v="2025-08-07T00:00:00"/>
    <s v="Jhonny García"/>
    <x v="4"/>
    <x v="2"/>
    <x v="3"/>
    <s v="P0507001"/>
    <s v="RQ.LOG.340"/>
    <s v="-"/>
    <s v="-"/>
    <s v="(11) señaletica impreso en vinil_x000a_(02) señaletica octogono pare, siga, impreso en vinil_x000a_(01) señaletica impreso en vinil y pegada en base pvc_x000a_(02) señaletica impreso en vinil (prohibido estacionarse )_x000a_(02) señaletica impreso en vinil y pegada en base pvc (entrada y salida de camiones)_x000a_(36) rotulado de vinil en 2 colores, pegado sobre vase de pvc "/>
    <m/>
    <x v="0"/>
    <x v="4"/>
    <s v="Gastos no operativos"/>
    <s v="Operativo"/>
    <m/>
    <s v=""/>
    <s v="01E00131210416031679"/>
    <s v="Factura"/>
    <d v="2025-08-07T00:00:00"/>
    <d v="2025-08-08T00:00:00"/>
    <s v="E001"/>
    <n v="312"/>
    <n v="10416031679"/>
    <s v="ALARCON ZAIRA ABRAHAM JESUS"/>
    <s v="PEN"/>
    <n v="0.18"/>
    <n v="1697.2"/>
    <n v="305.49599999999998"/>
    <n v="2002.7"/>
    <s v=""/>
    <n v="2002.7"/>
    <m/>
    <m/>
    <m/>
    <m/>
    <m/>
    <s v=""/>
    <s v=""/>
    <s v=""/>
    <m/>
    <s v=""/>
    <s v=""/>
    <s v=""/>
    <n v="0"/>
    <m/>
    <m/>
    <m/>
    <m/>
    <m/>
    <m/>
    <m/>
    <m/>
    <s v=""/>
    <s v=""/>
    <n v="0"/>
    <s v=""/>
    <s v=""/>
    <s v=""/>
    <n v="0"/>
    <n v="0"/>
    <m/>
    <m/>
    <m/>
    <m/>
    <n v="2002.7"/>
    <s v="PENDIENTE"/>
    <s v="OK"/>
  </r>
  <r>
    <n v="512"/>
    <x v="22"/>
    <d v="2025-07-21T00:00:00"/>
    <s v="Ruben Bustamante"/>
    <x v="0"/>
    <x v="6"/>
    <x v="11"/>
    <s v="P0303001"/>
    <s v="-"/>
    <s v="-"/>
    <s v="-"/>
    <s v="ALSA - Servicio (RS generales) - UCSM"/>
    <s v="FOTON VDJ-872"/>
    <x v="1"/>
    <x v="0"/>
    <s v="Costos de ventas"/>
    <s v="Operativo"/>
    <s v="Sachaca"/>
    <s v="Arequipa"/>
    <s v="01F00213445020124952850"/>
    <s v="Factura"/>
    <d v="2025-07-21T00:00:00"/>
    <d v="2025-07-21T00:00:00"/>
    <s v="F002"/>
    <n v="134450"/>
    <n v="20124952850"/>
    <s v="ALIMENTOS Y SERVICIOS AGROPECUARIOS SRL."/>
    <s v="PEN"/>
    <n v="0.18"/>
    <n v="8.4749999999999996"/>
    <n v="1.5254999999999999"/>
    <n v="10"/>
    <s v=""/>
    <n v="10"/>
    <m/>
    <s v="SI"/>
    <s v="Caja Operativa"/>
    <s v="SI"/>
    <s v="SI"/>
    <d v="2025-07-21T00:00:00"/>
    <s v="C_Ope_001"/>
    <n v="24959"/>
    <m/>
    <d v="1899-12-30T00:00:00"/>
    <s v=""/>
    <n v="0"/>
    <n v="0"/>
    <m/>
    <m/>
    <m/>
    <m/>
    <m/>
    <m/>
    <m/>
    <m/>
    <d v="1899-12-30T00:00:00"/>
    <n v="0"/>
    <n v="0"/>
    <d v="1899-12-30T00:00:00"/>
    <s v=""/>
    <n v="0"/>
    <n v="0"/>
    <n v="0"/>
    <m/>
    <m/>
    <m/>
    <m/>
    <n v="10"/>
    <s v="PENDIENTE"/>
    <s v="OK"/>
  </r>
  <r>
    <n v="513"/>
    <x v="23"/>
    <d v="2025-07-22T00:00:00"/>
    <s v="Ruben Bustamante"/>
    <x v="0"/>
    <x v="6"/>
    <x v="10"/>
    <s v="P0303002"/>
    <s v="-"/>
    <s v="-"/>
    <s v="-"/>
    <s v="Uchumayo - Compra (Madera) - Flsmith La Joya"/>
    <s v="FOTON BKL-739"/>
    <x v="2"/>
    <x v="0"/>
    <s v="Costos de ventas"/>
    <s v="Operativo"/>
    <s v="Sachaca"/>
    <s v="Arequipa"/>
    <s v="01F212179121620517252558"/>
    <s v="Factura"/>
    <d v="2025-07-22T00:00:00"/>
    <d v="2025-07-22T00:00:00"/>
    <s v="F212"/>
    <n v="1791216"/>
    <n v="20517252558"/>
    <s v="COVISUR S.A."/>
    <s v="PEN"/>
    <n v="0.18"/>
    <n v="6.78"/>
    <n v="1.2203999999999999"/>
    <n v="8"/>
    <s v=""/>
    <n v="8"/>
    <m/>
    <s v="SI"/>
    <s v="Caja Operativa"/>
    <s v="SI"/>
    <s v="SI"/>
    <d v="2025-07-22T00:00:00"/>
    <s v="C_Ope_001"/>
    <n v="24997"/>
    <m/>
    <d v="1899-12-30T00:00:00"/>
    <s v=""/>
    <n v="0"/>
    <n v="0"/>
    <m/>
    <m/>
    <m/>
    <m/>
    <m/>
    <m/>
    <m/>
    <m/>
    <d v="1899-12-30T00:00:00"/>
    <n v="0"/>
    <n v="0"/>
    <d v="1899-12-30T00:00:00"/>
    <s v=""/>
    <n v="0"/>
    <n v="0"/>
    <n v="0"/>
    <m/>
    <m/>
    <m/>
    <m/>
    <n v="8"/>
    <s v="PENDIENTE"/>
    <s v="OK"/>
  </r>
  <r>
    <n v="514"/>
    <x v="23"/>
    <d v="2025-07-22T00:00:00"/>
    <s v="Ruben Bustamante"/>
    <x v="0"/>
    <x v="6"/>
    <x v="10"/>
    <s v="P0303002"/>
    <s v="-"/>
    <s v="-"/>
    <s v="-"/>
    <s v="Uchumayo - Compra (Madera) - FLsmith La Joya"/>
    <s v="FOTON VDJ-872"/>
    <x v="2"/>
    <x v="0"/>
    <s v="Costos de ventas"/>
    <s v="Operativo"/>
    <s v="Sachaca"/>
    <s v="Arequipa"/>
    <s v="01F213181127020517252558"/>
    <s v="Factura"/>
    <d v="2025-07-22T00:00:00"/>
    <d v="2025-07-22T00:00:00"/>
    <s v="F213"/>
    <n v="1811270"/>
    <n v="20517252558"/>
    <s v="COVISUR S.A."/>
    <s v="PEN"/>
    <n v="0.18"/>
    <n v="6.78"/>
    <n v="1.2203999999999999"/>
    <n v="8"/>
    <s v=""/>
    <n v="8"/>
    <m/>
    <s v="SI"/>
    <s v="Caja Operativa"/>
    <s v="SI"/>
    <s v="SI"/>
    <d v="2025-07-22T00:00:00"/>
    <s v="C_Ope_001"/>
    <n v="24998"/>
    <m/>
    <d v="1899-12-30T00:00:00"/>
    <s v=""/>
    <n v="0"/>
    <n v="0"/>
    <m/>
    <m/>
    <m/>
    <m/>
    <m/>
    <m/>
    <m/>
    <m/>
    <d v="1899-12-30T00:00:00"/>
    <n v="0"/>
    <n v="0"/>
    <d v="1899-12-30T00:00:00"/>
    <s v=""/>
    <n v="0"/>
    <n v="0"/>
    <n v="0"/>
    <m/>
    <m/>
    <m/>
    <m/>
    <n v="8"/>
    <s v="PENDIENTE"/>
    <s v="OK"/>
  </r>
  <r>
    <n v="515"/>
    <x v="23"/>
    <d v="2025-07-22T00:00:00"/>
    <s v="Ruben Bustamante"/>
    <x v="0"/>
    <x v="6"/>
    <x v="11"/>
    <s v="P0303001"/>
    <s v="-"/>
    <s v="-"/>
    <s v="-"/>
    <s v="SRB km 48 - Compra (Madera) - FLsmith La Joya"/>
    <s v="FOTON VDJ-872"/>
    <x v="2"/>
    <x v="0"/>
    <s v="Costos de ventas"/>
    <s v="Operativo"/>
    <s v="Sachaca"/>
    <s v="Arequipa"/>
    <s v="01FE021707220259858934"/>
    <s v="Factura"/>
    <d v="2025-07-22T00:00:00"/>
    <d v="2025-07-22T00:00:00"/>
    <s v="FE02"/>
    <n v="17072"/>
    <n v="20259858934"/>
    <s v="COMERCIALIZACION Y SERVICIOS EL EDEN S.A.C."/>
    <s v="PEN"/>
    <n v="0.18"/>
    <n v="16.949000000000002"/>
    <n v="3.0508200000000003"/>
    <n v="20"/>
    <s v=""/>
    <n v="20"/>
    <m/>
    <s v="SI"/>
    <s v="Caja Operativa"/>
    <s v="SI"/>
    <s v="SI"/>
    <d v="2025-07-22T00:00:00"/>
    <s v="C_Ope_001"/>
    <n v="24999"/>
    <m/>
    <d v="1899-12-30T00:00:00"/>
    <s v=""/>
    <n v="0"/>
    <n v="0"/>
    <m/>
    <m/>
    <m/>
    <m/>
    <m/>
    <m/>
    <m/>
    <m/>
    <d v="1899-12-30T00:00:00"/>
    <n v="0"/>
    <n v="0"/>
    <d v="1899-12-30T00:00:00"/>
    <s v=""/>
    <n v="0"/>
    <n v="0"/>
    <n v="0"/>
    <m/>
    <m/>
    <m/>
    <m/>
    <n v="20"/>
    <s v="PENDIENTE"/>
    <s v="OK"/>
  </r>
  <r>
    <n v="516"/>
    <x v="24"/>
    <d v="2025-07-24T00:00:00"/>
    <s v="Ruben Bustamante"/>
    <x v="0"/>
    <x v="6"/>
    <x v="10"/>
    <s v="P0303002"/>
    <s v="-"/>
    <s v="-"/>
    <s v="-"/>
    <s v="Uchumayo - Compra (cartón) - La Rinconada"/>
    <s v="FOTON VDJ-872"/>
    <x v="2"/>
    <x v="0"/>
    <s v="Costos de ventas"/>
    <s v="Operativo"/>
    <s v="Sachaca"/>
    <s v="Arequipa"/>
    <s v="01F212179324320517252558"/>
    <s v="Factura"/>
    <d v="2025-07-24T00:00:00"/>
    <d v="2025-07-24T00:00:00"/>
    <s v="F212"/>
    <n v="1793243"/>
    <n v="20517252558"/>
    <s v="COVISUR S.A."/>
    <s v="PEN"/>
    <n v="0.18"/>
    <n v="6.78"/>
    <n v="1.2203999999999999"/>
    <n v="8"/>
    <s v=""/>
    <n v="8"/>
    <m/>
    <s v="SI"/>
    <s v="Caja Operativa"/>
    <s v="SI"/>
    <s v="SI"/>
    <d v="2025-07-24T00:00:00"/>
    <s v="C_Ope_001"/>
    <n v="25015"/>
    <m/>
    <d v="1899-12-30T00:00:00"/>
    <s v=""/>
    <n v="0"/>
    <n v="0"/>
    <m/>
    <m/>
    <m/>
    <m/>
    <m/>
    <m/>
    <m/>
    <m/>
    <d v="1899-12-30T00:00:00"/>
    <n v="0"/>
    <n v="0"/>
    <d v="1899-12-30T00:00:00"/>
    <s v=""/>
    <n v="0"/>
    <n v="0"/>
    <n v="0"/>
    <m/>
    <m/>
    <m/>
    <m/>
    <n v="8"/>
    <s v="PENDIENTE"/>
    <s v="OK"/>
  </r>
  <r>
    <n v="517"/>
    <x v="25"/>
    <d v="2025-07-25T00:00:00"/>
    <s v="Ruben Bustamante"/>
    <x v="0"/>
    <x v="6"/>
    <x v="10"/>
    <s v="P0303002"/>
    <s v="-"/>
    <s v="-"/>
    <s v="-"/>
    <s v="Uchumayo - Compra (cartón) - La Rinconada"/>
    <s v="FOTON VDJ-872"/>
    <x v="2"/>
    <x v="0"/>
    <s v="Costos de ventas"/>
    <s v="Operativo"/>
    <s v="Sachaca"/>
    <s v="Arequipa"/>
    <s v="01F213181427420517252558"/>
    <s v="Factura"/>
    <d v="2025-07-25T00:00:00"/>
    <d v="2025-07-25T00:00:00"/>
    <s v="F213"/>
    <n v="1814274"/>
    <n v="20517252558"/>
    <s v="COVISUR S.A."/>
    <s v="PEN"/>
    <n v="0.18"/>
    <n v="6.78"/>
    <n v="1.2203999999999999"/>
    <n v="8"/>
    <s v=""/>
    <n v="8"/>
    <m/>
    <s v="SI"/>
    <s v="Caja Operativa"/>
    <s v="SI"/>
    <s v="SI"/>
    <d v="2025-07-25T00:00:00"/>
    <s v="C_Ope_001"/>
    <n v="25016"/>
    <m/>
    <d v="1899-12-30T00:00:00"/>
    <s v=""/>
    <n v="0"/>
    <n v="0"/>
    <m/>
    <m/>
    <m/>
    <m/>
    <m/>
    <m/>
    <m/>
    <m/>
    <d v="1899-12-30T00:00:00"/>
    <n v="0"/>
    <n v="0"/>
    <d v="1899-12-30T00:00:00"/>
    <s v=""/>
    <n v="0"/>
    <n v="0"/>
    <n v="0"/>
    <m/>
    <m/>
    <m/>
    <m/>
    <n v="8"/>
    <s v="PENDIENTE"/>
    <s v="OK"/>
  </r>
  <r>
    <n v="518"/>
    <x v="25"/>
    <d v="2025-07-25T00:00:00"/>
    <s v="Ruben Bustamante"/>
    <x v="0"/>
    <x v="6"/>
    <x v="10"/>
    <s v="P0303002"/>
    <s v="-"/>
    <s v="-"/>
    <s v="-"/>
    <s v="Uchumayo - Compra (cartón) - La Rinconada"/>
    <s v="FOTON VDJ-872"/>
    <x v="2"/>
    <x v="0"/>
    <s v="Costos de ventas"/>
    <s v="Operativo"/>
    <s v="Sachaca"/>
    <s v="Arequipa"/>
    <s v="01F212179423820517252558"/>
    <s v="Factura"/>
    <d v="2025-07-25T00:00:00"/>
    <d v="2025-07-25T00:00:00"/>
    <s v="F212"/>
    <n v="1794238"/>
    <n v="20517252558"/>
    <s v="COVISUR S.A."/>
    <s v="PEN"/>
    <n v="0.18"/>
    <n v="6.78"/>
    <n v="1.2203999999999999"/>
    <n v="8"/>
    <s v=""/>
    <n v="8"/>
    <m/>
    <s v="SI"/>
    <s v="Caja Operativa"/>
    <s v="SI"/>
    <s v="SI"/>
    <d v="2025-07-25T00:00:00"/>
    <s v="C_Ope_001"/>
    <n v="25017"/>
    <m/>
    <d v="1899-12-30T00:00:00"/>
    <s v=""/>
    <n v="0"/>
    <n v="0"/>
    <m/>
    <m/>
    <m/>
    <m/>
    <m/>
    <m/>
    <m/>
    <m/>
    <d v="1899-12-30T00:00:00"/>
    <n v="0"/>
    <n v="0"/>
    <d v="1899-12-30T00:00:00"/>
    <s v=""/>
    <n v="0"/>
    <n v="0"/>
    <n v="0"/>
    <m/>
    <m/>
    <m/>
    <m/>
    <n v="8"/>
    <s v="PENDIENTE"/>
    <s v="OK"/>
  </r>
  <r>
    <n v="519"/>
    <x v="27"/>
    <d v="2025-07-30T00:00:00"/>
    <s v="Ruben Bustamante"/>
    <x v="0"/>
    <x v="6"/>
    <x v="11"/>
    <s v="P0303001"/>
    <s v="-"/>
    <s v="-"/>
    <s v="-"/>
    <s v="ALSA - Servicio (RS generales) - Carmen Inmobiliaria"/>
    <s v="MAXUS VBW-889"/>
    <x v="1"/>
    <x v="0"/>
    <s v="Costos de ventas"/>
    <s v="Operativo"/>
    <s v="Sachaca"/>
    <s v="Arequipa"/>
    <s v="01F00213485220124952850"/>
    <s v="Factura"/>
    <d v="2025-07-30T00:00:00"/>
    <d v="2025-07-30T00:00:00"/>
    <s v="F002"/>
    <n v="134852"/>
    <n v="20124952850"/>
    <s v="ALIMENTOS Y SERVICIOS AGROPECUARIOS SRL."/>
    <s v="PEN"/>
    <n v="0.18"/>
    <n v="8.4749999999999996"/>
    <n v="1.5254999999999999"/>
    <n v="10"/>
    <s v=""/>
    <n v="10"/>
    <m/>
    <s v="SI"/>
    <s v="Caja Operativa"/>
    <s v="SI"/>
    <s v="SI"/>
    <d v="2025-07-30T00:00:00"/>
    <s v="C_Ope_001"/>
    <n v="25070"/>
    <m/>
    <d v="1899-12-30T00:00:00"/>
    <s v=""/>
    <n v="0"/>
    <n v="0"/>
    <m/>
    <m/>
    <m/>
    <m/>
    <m/>
    <m/>
    <m/>
    <m/>
    <d v="1899-12-30T00:00:00"/>
    <n v="0"/>
    <n v="0"/>
    <d v="1899-12-30T00:00:00"/>
    <s v=""/>
    <n v="0"/>
    <n v="0"/>
    <n v="0"/>
    <m/>
    <m/>
    <m/>
    <m/>
    <n v="10"/>
    <s v="PENDIENTE"/>
    <s v="OK"/>
  </r>
  <r>
    <n v="520"/>
    <x v="27"/>
    <d v="2025-07-30T00:00:00"/>
    <s v="Ruben Bustamante"/>
    <x v="0"/>
    <x v="6"/>
    <x v="11"/>
    <s v="P0303001"/>
    <s v="-"/>
    <s v="-"/>
    <s v="-"/>
    <s v="ALSA - Servicio (RS generales) - UCSM"/>
    <s v="FOTON VDJ-872"/>
    <x v="1"/>
    <x v="0"/>
    <s v="Costos de ventas"/>
    <s v="Operativo"/>
    <s v="Sachaca"/>
    <s v="Arequipa"/>
    <s v="01F00213481420124952850"/>
    <s v="Factura"/>
    <d v="2025-07-30T00:00:00"/>
    <d v="2025-07-30T00:00:00"/>
    <s v="F002"/>
    <n v="134814"/>
    <n v="20124952850"/>
    <s v="ALIMENTOS Y SERVICIOS AGROPECUARIOS SRL."/>
    <s v="PEN"/>
    <n v="0.18"/>
    <n v="8.4749999999999996"/>
    <n v="1.5254999999999999"/>
    <n v="10"/>
    <s v=""/>
    <n v="10"/>
    <m/>
    <s v="SI"/>
    <s v="Caja Operativa"/>
    <s v="SI"/>
    <s v="SI"/>
    <d v="2025-07-30T00:00:00"/>
    <s v="C_Ope_001"/>
    <n v="25071"/>
    <m/>
    <d v="1899-12-30T00:00:00"/>
    <s v=""/>
    <n v="0"/>
    <n v="0"/>
    <m/>
    <m/>
    <m/>
    <m/>
    <m/>
    <m/>
    <m/>
    <m/>
    <d v="1899-12-30T00:00:00"/>
    <n v="0"/>
    <n v="0"/>
    <d v="1899-12-30T00:00:00"/>
    <s v=""/>
    <n v="0"/>
    <n v="0"/>
    <n v="0"/>
    <m/>
    <m/>
    <m/>
    <m/>
    <n v="10"/>
    <s v="PENDIENTE"/>
    <s v="OK"/>
  </r>
  <r>
    <n v="521"/>
    <x v="29"/>
    <d v="2025-07-31T00:00:00"/>
    <s v="Ruben Bustamante"/>
    <x v="0"/>
    <x v="6"/>
    <x v="10"/>
    <s v="P0303002"/>
    <s v="-"/>
    <s v="-"/>
    <s v="-"/>
    <s v="Matarani - Servicio (RS peligrosos) - FLsmith Matarani"/>
    <s v="FOTON VDJ-872"/>
    <x v="1"/>
    <x v="0"/>
    <s v="Costos de ventas"/>
    <s v="Operativo"/>
    <s v="Sachaca"/>
    <s v="Arequipa"/>
    <s v="01F114110070520517252558"/>
    <s v="Factura"/>
    <d v="2025-07-31T00:00:00"/>
    <d v="2025-07-31T00:00:00"/>
    <s v="F114"/>
    <n v="1100705"/>
    <n v="20517252558"/>
    <s v="COVISUR S.A."/>
    <s v="PEN"/>
    <n v="0.18"/>
    <n v="6.78"/>
    <n v="1.2203999999999999"/>
    <n v="8"/>
    <s v=""/>
    <n v="8"/>
    <m/>
    <s v="SI"/>
    <s v="Caja Operativa"/>
    <s v="SI"/>
    <s v="SI"/>
    <d v="2025-07-31T00:00:00"/>
    <s v="C_Ope_001"/>
    <n v="25066"/>
    <m/>
    <d v="1899-12-30T00:00:00"/>
    <s v=""/>
    <n v="0"/>
    <n v="0"/>
    <m/>
    <m/>
    <m/>
    <m/>
    <m/>
    <m/>
    <m/>
    <m/>
    <d v="1899-12-30T00:00:00"/>
    <n v="0"/>
    <n v="0"/>
    <d v="1899-12-30T00:00:00"/>
    <s v=""/>
    <n v="0"/>
    <n v="0"/>
    <n v="0"/>
    <m/>
    <m/>
    <m/>
    <m/>
    <n v="8"/>
    <s v="PENDIENTE"/>
    <s v="OK"/>
  </r>
  <r>
    <n v="522"/>
    <x v="29"/>
    <d v="2025-07-31T00:00:00"/>
    <s v="Ruben Bustamante"/>
    <x v="0"/>
    <x v="6"/>
    <x v="10"/>
    <s v="P0303002"/>
    <s v="-"/>
    <s v="-"/>
    <s v="-"/>
    <s v="Uchumayo - Servicio (RS peligrosos) - FLsmith Matarani"/>
    <s v="FOTON VDJ-872"/>
    <x v="1"/>
    <x v="0"/>
    <s v="Costos de ventas"/>
    <s v="Operativo"/>
    <s v="Sachaca"/>
    <s v="Arequipa"/>
    <s v="01F214212927220517252558"/>
    <s v="Factura"/>
    <d v="2025-07-31T00:00:00"/>
    <d v="2025-07-31T00:00:00"/>
    <s v="F214"/>
    <n v="2129272"/>
    <n v="20517252558"/>
    <s v="COVISUR S.A."/>
    <s v="PEN"/>
    <n v="0.18"/>
    <n v="6.78"/>
    <n v="1.2203999999999999"/>
    <n v="8"/>
    <s v=""/>
    <n v="8"/>
    <m/>
    <s v="SI"/>
    <s v="Caja Operativa"/>
    <s v="SI"/>
    <s v="SI"/>
    <d v="2025-07-31T00:00:00"/>
    <s v="C_Ope_001"/>
    <n v="25067"/>
    <m/>
    <d v="1899-12-30T00:00:00"/>
    <s v=""/>
    <n v="0"/>
    <n v="0"/>
    <m/>
    <m/>
    <m/>
    <m/>
    <m/>
    <m/>
    <m/>
    <m/>
    <d v="1899-12-30T00:00:00"/>
    <n v="0"/>
    <n v="0"/>
    <d v="1899-12-30T00:00:00"/>
    <s v=""/>
    <n v="0"/>
    <n v="0"/>
    <n v="0"/>
    <m/>
    <m/>
    <m/>
    <m/>
    <n v="8"/>
    <s v="PENDIENTE"/>
    <s v="OK"/>
  </r>
  <r>
    <n v="523"/>
    <x v="29"/>
    <d v="2025-07-31T00:00:00"/>
    <s v="Ruben Bustamante"/>
    <x v="0"/>
    <x v="6"/>
    <x v="10"/>
    <s v="P0303002"/>
    <s v="-"/>
    <s v="-"/>
    <s v="-"/>
    <s v="Uchumayo - Servicio (RS peligrosos) - FLsmith Matarani"/>
    <s v="FOTON VDJ-872"/>
    <x v="1"/>
    <x v="0"/>
    <s v="Costos de ventas"/>
    <s v="Operativo"/>
    <s v="Sachaca"/>
    <s v="Arequipa"/>
    <s v="01F212179885520517252558"/>
    <s v="Factura"/>
    <d v="2025-07-31T00:00:00"/>
    <d v="2025-07-31T00:00:00"/>
    <s v="F212"/>
    <n v="1798855"/>
    <n v="20517252558"/>
    <s v="COVISUR S.A."/>
    <s v="PEN"/>
    <n v="0.18"/>
    <n v="6.78"/>
    <n v="1.2203999999999999"/>
    <n v="8"/>
    <s v=""/>
    <n v="8"/>
    <m/>
    <s v="SI"/>
    <s v="Caja Operativa"/>
    <s v="SI"/>
    <s v="SI"/>
    <d v="2025-07-31T00:00:00"/>
    <s v="C_Ope_001"/>
    <n v="25068"/>
    <m/>
    <d v="1899-12-30T00:00:00"/>
    <s v=""/>
    <n v="0"/>
    <n v="0"/>
    <m/>
    <m/>
    <m/>
    <m/>
    <m/>
    <m/>
    <m/>
    <m/>
    <d v="1899-12-30T00:00:00"/>
    <n v="0"/>
    <n v="0"/>
    <d v="1899-12-30T00:00:00"/>
    <s v=""/>
    <n v="0"/>
    <n v="0"/>
    <n v="0"/>
    <m/>
    <m/>
    <m/>
    <m/>
    <n v="8"/>
    <s v="PENDIENTE"/>
    <s v="OK"/>
  </r>
  <r>
    <n v="524"/>
    <x v="29"/>
    <d v="2025-07-31T00:00:00"/>
    <s v="Ruben Bustamante"/>
    <x v="0"/>
    <x v="6"/>
    <x v="10"/>
    <s v="P0303002"/>
    <s v="-"/>
    <s v="-"/>
    <s v="-"/>
    <s v="Matarani - Servicio (RS peligrosos) - FLsmith Matarani"/>
    <s v="FOTON VDJ-872"/>
    <x v="1"/>
    <x v="0"/>
    <s v="Costos de ventas"/>
    <s v="Operativo"/>
    <s v="Sachaca"/>
    <s v="Arequipa"/>
    <s v="01F11249287120517252558"/>
    <s v="Factura"/>
    <d v="2025-07-31T00:00:00"/>
    <d v="2025-07-31T00:00:00"/>
    <s v="F112"/>
    <n v="492871"/>
    <n v="20517252558"/>
    <s v="COVISUR S.A."/>
    <s v="PEN"/>
    <n v="0.18"/>
    <n v="6.78"/>
    <n v="1.2203999999999999"/>
    <n v="8"/>
    <s v=""/>
    <n v="8"/>
    <m/>
    <s v="SI"/>
    <s v="Caja Operativa"/>
    <s v="SI"/>
    <s v="SI"/>
    <d v="2025-07-31T00:00:00"/>
    <s v="C_Ope_001"/>
    <n v="25069"/>
    <m/>
    <d v="1899-12-30T00:00:00"/>
    <s v=""/>
    <n v="0"/>
    <n v="0"/>
    <m/>
    <m/>
    <m/>
    <m/>
    <m/>
    <m/>
    <m/>
    <m/>
    <d v="1899-12-30T00:00:00"/>
    <n v="0"/>
    <n v="0"/>
    <d v="1899-12-30T00:00:00"/>
    <s v=""/>
    <n v="0"/>
    <n v="0"/>
    <n v="0"/>
    <m/>
    <m/>
    <m/>
    <m/>
    <n v="8"/>
    <s v="PENDIENTE"/>
    <s v="OK"/>
  </r>
  <r>
    <n v="525"/>
    <x v="28"/>
    <d v="2025-08-01T00:00:00"/>
    <s v="Ruben Bustamante"/>
    <x v="0"/>
    <x v="6"/>
    <x v="10"/>
    <s v="P0303002"/>
    <s v="-"/>
    <s v="-"/>
    <s v="-"/>
    <s v="Uchumayo - Traslado - Villa Esperanza"/>
    <s v="MAXUS VBW-889"/>
    <x v="0"/>
    <x v="0"/>
    <s v="Costos de ventas"/>
    <s v="Operativo"/>
    <s v="Sachaca"/>
    <s v="Arequipa"/>
    <s v="01F213182017920517252558"/>
    <s v="Factura"/>
    <d v="2025-08-01T00:00:00"/>
    <d v="2025-08-01T00:00:00"/>
    <s v="F213"/>
    <n v="1820179"/>
    <n v="20517252558"/>
    <s v="COVISUR S.A."/>
    <s v="PEN"/>
    <n v="0.18"/>
    <n v="4.2370000000000001"/>
    <n v="0.76266"/>
    <n v="5"/>
    <s v=""/>
    <n v="5"/>
    <m/>
    <s v="SI"/>
    <s v="Caja Operativa"/>
    <s v="SI"/>
    <s v="SI"/>
    <d v="2025-08-01T00:00:00"/>
    <s v="C_Ope_001"/>
    <n v="25048"/>
    <m/>
    <d v="1899-12-30T00:00:00"/>
    <s v=""/>
    <n v="0"/>
    <n v="0"/>
    <m/>
    <m/>
    <m/>
    <m/>
    <m/>
    <m/>
    <m/>
    <m/>
    <d v="1899-12-30T00:00:00"/>
    <n v="0"/>
    <n v="0"/>
    <d v="1899-12-30T00:00:00"/>
    <s v=""/>
    <n v="0"/>
    <n v="0"/>
    <n v="0"/>
    <m/>
    <m/>
    <m/>
    <m/>
    <n v="5"/>
    <s v="PENDIENTE"/>
    <s v="OK"/>
  </r>
  <r>
    <n v="526"/>
    <x v="28"/>
    <d v="2025-08-01T00:00:00"/>
    <s v="Ruben Bustamante"/>
    <x v="0"/>
    <x v="6"/>
    <x v="10"/>
    <s v="P0303002"/>
    <s v="-"/>
    <s v="-"/>
    <s v="-"/>
    <s v="Uchumayo - Traslado - Villa Esperanza"/>
    <s v="MAXUS VBW-889"/>
    <x v="0"/>
    <x v="0"/>
    <s v="Costos de ventas"/>
    <s v="Operativo"/>
    <s v="Sachaca"/>
    <s v="Arequipa"/>
    <s v="01F212179984920517252558"/>
    <s v="Factura"/>
    <d v="2025-08-01T00:00:00"/>
    <d v="2025-08-01T00:00:00"/>
    <s v="F212"/>
    <n v="1799849"/>
    <n v="20517252558"/>
    <s v="COVISUR S.A."/>
    <s v="PEN"/>
    <n v="0.18"/>
    <n v="4.2370000000000001"/>
    <n v="0.76266"/>
    <n v="5"/>
    <s v=""/>
    <n v="5"/>
    <m/>
    <s v="SI"/>
    <s v="Caja Operativa"/>
    <s v="SI"/>
    <s v="SI"/>
    <d v="2025-08-01T00:00:00"/>
    <s v="C_Ope_001"/>
    <n v="25049"/>
    <m/>
    <d v="1899-12-30T00:00:00"/>
    <s v=""/>
    <n v="0"/>
    <n v="0"/>
    <m/>
    <m/>
    <m/>
    <m/>
    <m/>
    <m/>
    <m/>
    <m/>
    <d v="1899-12-30T00:00:00"/>
    <n v="0"/>
    <n v="0"/>
    <d v="1899-12-30T00:00:00"/>
    <s v=""/>
    <n v="0"/>
    <n v="0"/>
    <n v="0"/>
    <m/>
    <m/>
    <m/>
    <m/>
    <n v="5"/>
    <s v="PENDIENTE"/>
    <s v="OK"/>
  </r>
  <r>
    <n v="527"/>
    <x v="28"/>
    <d v="2025-08-01T00:00:00"/>
    <s v="Ruben Bustamante"/>
    <x v="0"/>
    <x v="6"/>
    <x v="11"/>
    <s v="P0303001"/>
    <s v="-"/>
    <s v="-"/>
    <s v="-"/>
    <s v="SRB km 48 - Servicio (Viruta) - FLsmith La Joya"/>
    <s v="FOTON BKL-739"/>
    <x v="1"/>
    <x v="0"/>
    <s v="Costos de ventas"/>
    <s v="Operativo"/>
    <s v="Sachaca"/>
    <s v="Arequipa"/>
    <s v="01FE021717120259858934"/>
    <s v="Factura"/>
    <d v="2025-08-01T00:00:00"/>
    <d v="2025-08-01T00:00:00"/>
    <s v="FE02"/>
    <n v="17171"/>
    <n v="20259858934"/>
    <s v="COMERCIALIZACION Y SERVICIOS EL EDEN S.A.C."/>
    <s v="PEN"/>
    <n v="0.18"/>
    <n v="16.949000000000002"/>
    <n v="3.0508200000000003"/>
    <n v="20"/>
    <s v=""/>
    <n v="20"/>
    <m/>
    <s v="SI"/>
    <s v="Caja Operativa"/>
    <s v="SI"/>
    <s v="SI"/>
    <d v="2025-08-01T00:00:00"/>
    <s v="C_Ope_001"/>
    <n v="25042"/>
    <m/>
    <d v="1899-12-30T00:00:00"/>
    <s v=""/>
    <n v="0"/>
    <n v="0"/>
    <m/>
    <m/>
    <m/>
    <m/>
    <m/>
    <m/>
    <m/>
    <m/>
    <d v="1899-12-30T00:00:00"/>
    <n v="0"/>
    <n v="0"/>
    <d v="1899-12-30T00:00:00"/>
    <s v=""/>
    <n v="0"/>
    <n v="0"/>
    <n v="0"/>
    <m/>
    <m/>
    <m/>
    <m/>
    <n v="20"/>
    <s v="PENDIENTE"/>
    <s v="OK"/>
  </r>
  <r>
    <n v="528"/>
    <x v="33"/>
    <d v="2025-08-04T00:00:00"/>
    <s v="Ruben Bustamante"/>
    <x v="0"/>
    <x v="6"/>
    <x v="10"/>
    <s v="P0303002"/>
    <s v="-"/>
    <s v="-"/>
    <s v="-"/>
    <s v="Uchumayo - Servicio (RS peligrosos) - Moly Cop"/>
    <s v="FOTON BKL-739"/>
    <x v="1"/>
    <x v="0"/>
    <s v="Costos de ventas"/>
    <s v="Operativo"/>
    <s v="Sachaca"/>
    <s v="Arequipa"/>
    <s v="01F213182278720517252558"/>
    <s v="Factura"/>
    <d v="2025-08-04T00:00:00"/>
    <d v="2025-08-04T00:00:00"/>
    <s v="F213"/>
    <n v="1822787"/>
    <n v="20517252558"/>
    <s v="COVISUR S.A."/>
    <s v="PEN"/>
    <n v="0.18"/>
    <n v="6.78"/>
    <n v="1.2203999999999999"/>
    <n v="8"/>
    <s v=""/>
    <n v="8"/>
    <m/>
    <s v="SI"/>
    <s v="Caja Operativa"/>
    <s v="SI"/>
    <s v="SI"/>
    <d v="2025-08-04T00:00:00"/>
    <s v="C_Ope_001"/>
    <n v="25075"/>
    <m/>
    <d v="1899-12-30T00:00:00"/>
    <s v=""/>
    <n v="0"/>
    <n v="0"/>
    <m/>
    <m/>
    <m/>
    <m/>
    <m/>
    <m/>
    <m/>
    <m/>
    <d v="1899-12-30T00:00:00"/>
    <n v="0"/>
    <n v="0"/>
    <d v="1899-12-30T00:00:00"/>
    <s v=""/>
    <n v="0"/>
    <n v="0"/>
    <n v="0"/>
    <m/>
    <m/>
    <m/>
    <m/>
    <n v="8"/>
    <s v="PENDIENTE"/>
    <s v="OK"/>
  </r>
  <r>
    <n v="529"/>
    <x v="36"/>
    <d v="2025-08-06T00:00:00"/>
    <s v="Ruben Bustamante"/>
    <x v="0"/>
    <x v="6"/>
    <x v="10"/>
    <s v="P0303002"/>
    <s v="-"/>
    <s v="-"/>
    <s v="-"/>
    <s v="Uchumayo - Inducción - Cosapi"/>
    <s v="MAXUS VBW-889"/>
    <x v="0"/>
    <x v="0"/>
    <s v="Costos de ventas"/>
    <s v="Operativo"/>
    <s v="Sachaca"/>
    <s v="Arequipa"/>
    <s v="01F211242454220517252558"/>
    <s v="Factura"/>
    <d v="2025-08-06T00:00:00"/>
    <d v="2025-08-06T00:00:00"/>
    <s v="F211"/>
    <n v="2424542"/>
    <n v="20517252558"/>
    <s v="COVISUR S.A."/>
    <s v="PEN"/>
    <n v="0.18"/>
    <n v="4.2370000000000001"/>
    <n v="0.76266"/>
    <n v="5"/>
    <s v=""/>
    <n v="5"/>
    <m/>
    <s v="SI"/>
    <s v="Caja Operativa"/>
    <s v="SI"/>
    <s v="SI"/>
    <d v="2025-08-06T00:00:00"/>
    <s v="C_Ope_001"/>
    <n v="25100"/>
    <m/>
    <d v="1899-12-30T00:00:00"/>
    <s v=""/>
    <n v="0"/>
    <n v="0"/>
    <m/>
    <m/>
    <m/>
    <m/>
    <m/>
    <m/>
    <m/>
    <m/>
    <d v="1899-12-30T00:00:00"/>
    <n v="0"/>
    <n v="0"/>
    <d v="1899-12-30T00:00:00"/>
    <s v=""/>
    <n v="0"/>
    <n v="0"/>
    <n v="0"/>
    <m/>
    <m/>
    <m/>
    <m/>
    <n v="5"/>
    <s v="PENDIENTE"/>
    <s v="OK"/>
  </r>
  <r>
    <n v="530"/>
    <x v="36"/>
    <d v="2025-08-06T00:00:00"/>
    <s v="Ruben Bustamante"/>
    <x v="0"/>
    <x v="6"/>
    <x v="10"/>
    <s v="P0303002"/>
    <s v="-"/>
    <s v="-"/>
    <s v="-"/>
    <s v="Uchumayo - Inducción - Cosapi"/>
    <s v="MAXUS VBW-889"/>
    <x v="0"/>
    <x v="0"/>
    <s v="Costos de ventas"/>
    <s v="Operativo"/>
    <s v="Sachaca"/>
    <s v="Arequipa"/>
    <s v="01F213182463620517252558"/>
    <s v="Factura"/>
    <d v="2025-08-06T00:00:00"/>
    <d v="2025-08-06T00:00:00"/>
    <s v="F213"/>
    <n v="1824636"/>
    <n v="20517252558"/>
    <s v="COVISUR S.A."/>
    <s v="PEN"/>
    <n v="0.18"/>
    <n v="4.2370000000000001"/>
    <n v="0.76266"/>
    <n v="5"/>
    <s v=""/>
    <n v="5"/>
    <m/>
    <s v="SI"/>
    <s v="Caja Operativa"/>
    <s v="SI"/>
    <s v="SI"/>
    <d v="2025-08-06T00:00:00"/>
    <s v="C_Ope_001"/>
    <n v="25101"/>
    <m/>
    <d v="1899-12-30T00:00:00"/>
    <s v=""/>
    <n v="0"/>
    <n v="0"/>
    <m/>
    <m/>
    <m/>
    <m/>
    <m/>
    <m/>
    <m/>
    <m/>
    <d v="1899-12-30T00:00:00"/>
    <n v="0"/>
    <n v="0"/>
    <d v="1899-12-30T00:00:00"/>
    <s v=""/>
    <n v="0"/>
    <n v="0"/>
    <n v="0"/>
    <m/>
    <m/>
    <m/>
    <m/>
    <n v="5"/>
    <s v="PENDIENTE"/>
    <s v="OK"/>
  </r>
  <r>
    <n v="531"/>
    <x v="35"/>
    <d v="2025-08-07T00:00:00"/>
    <s v="Ruben Bustamante"/>
    <x v="0"/>
    <x v="6"/>
    <x v="10"/>
    <s v="P0303002"/>
    <s v="-"/>
    <s v="-"/>
    <s v="-"/>
    <s v="Uchumayo - Inducción - Cosapi"/>
    <s v="MAXUS VBW-889"/>
    <x v="0"/>
    <x v="0"/>
    <s v="Costos de ventas"/>
    <s v="Operativo"/>
    <s v="Sachaca"/>
    <s v="Arequipa"/>
    <s v="01F212180492020517252558"/>
    <s v="Factura"/>
    <d v="2025-08-07T00:00:00"/>
    <d v="2025-08-07T00:00:00"/>
    <s v="F212"/>
    <n v="1804920"/>
    <n v="20517252558"/>
    <s v="COVISUR S.A."/>
    <s v="PEN"/>
    <n v="0.18"/>
    <n v="4.2370000000000001"/>
    <n v="0.76266"/>
    <n v="5"/>
    <s v=""/>
    <n v="5"/>
    <m/>
    <s v="SI"/>
    <s v="Caja Operativa"/>
    <s v="SI"/>
    <s v="SI"/>
    <d v="2025-08-07T00:00:00"/>
    <s v="C_Ope_001"/>
    <n v="25102"/>
    <m/>
    <d v="1899-12-30T00:00:00"/>
    <s v=""/>
    <n v="0"/>
    <n v="0"/>
    <m/>
    <m/>
    <m/>
    <m/>
    <m/>
    <m/>
    <m/>
    <m/>
    <d v="1899-12-30T00:00:00"/>
    <n v="0"/>
    <n v="0"/>
    <d v="1899-12-30T00:00:00"/>
    <s v=""/>
    <n v="0"/>
    <n v="0"/>
    <n v="0"/>
    <m/>
    <m/>
    <m/>
    <m/>
    <n v="5"/>
    <s v="PENDIENTE"/>
    <s v="OK"/>
  </r>
  <r>
    <n v="532"/>
    <x v="35"/>
    <d v="2025-08-07T00:00:00"/>
    <s v="Ruben Bustamante"/>
    <x v="0"/>
    <x v="6"/>
    <x v="10"/>
    <s v="P0303002"/>
    <s v="-"/>
    <s v="-"/>
    <s v="-"/>
    <s v="Uchumayo - Inducción - Cosapi"/>
    <s v="MAXUS VBW-889"/>
    <x v="0"/>
    <x v="0"/>
    <s v="Costos de ventas"/>
    <s v="Operativo"/>
    <s v="Sachaca"/>
    <s v="Arequipa"/>
    <s v="01F214213684320517252558"/>
    <s v="Factura"/>
    <d v="2025-08-07T00:00:00"/>
    <d v="2025-08-07T00:00:00"/>
    <s v="F214"/>
    <n v="2136843"/>
    <n v="20517252558"/>
    <s v="COVISUR S.A."/>
    <s v="PEN"/>
    <n v="0.18"/>
    <n v="4.2370000000000001"/>
    <n v="0.76266"/>
    <n v="5"/>
    <s v=""/>
    <n v="5"/>
    <m/>
    <s v="SI"/>
    <s v="Caja Operativa"/>
    <s v="SI"/>
    <s v="SI"/>
    <d v="2025-08-07T00:00:00"/>
    <s v="C_Ope_001"/>
    <n v="25111"/>
    <m/>
    <d v="1899-12-30T00:00:00"/>
    <s v=""/>
    <n v="0"/>
    <n v="0"/>
    <m/>
    <m/>
    <m/>
    <m/>
    <m/>
    <m/>
    <m/>
    <m/>
    <d v="1899-12-30T00:00:00"/>
    <n v="0"/>
    <n v="0"/>
    <d v="1899-12-30T00:00:00"/>
    <s v=""/>
    <n v="0"/>
    <n v="0"/>
    <n v="0"/>
    <m/>
    <m/>
    <m/>
    <m/>
    <n v="5"/>
    <s v="PENDIENTE"/>
    <s v="OK"/>
  </r>
  <r>
    <n v="533"/>
    <x v="25"/>
    <d v="2025-07-25T00:00:00"/>
    <s v="Jhonny García"/>
    <x v="7"/>
    <x v="25"/>
    <x v="69"/>
    <s v="P0701001"/>
    <s v="RQ.SSO.256"/>
    <s v="FALTA"/>
    <s v="-"/>
    <s v="(05) zapato de seguridad T:39_x000a_(06) zapato de seguridad T:40_x000a_(07) zapato de seguridad T:41_x000a_(07) zapato de seguridad T:42_x000a_(05) zapato de seguridad T:43_x000a_(06) zapato de seguridad T:44"/>
    <m/>
    <x v="0"/>
    <x v="0"/>
    <s v="Costos de ventas"/>
    <s v="Operativo"/>
    <s v="Sachaca"/>
    <s v="Arequipa"/>
    <s v="01F0011719720602484344"/>
    <s v="Factura"/>
    <d v="2025-07-25T00:00:00"/>
    <d v="2025-08-25T00:00:00"/>
    <s v="F001"/>
    <n v="17197"/>
    <n v="20602484344"/>
    <s v="FERSEIND PERU S.A.C."/>
    <s v="PEN"/>
    <n v="0.18"/>
    <n v="2268"/>
    <n v="408.24"/>
    <n v="2676.24"/>
    <s v=""/>
    <n v="2676.24"/>
    <m/>
    <s v="SI"/>
    <s v="Transferencia"/>
    <s v="SI"/>
    <s v="SI"/>
    <d v="1899-12-30T00:00:00"/>
    <s v=""/>
    <s v=""/>
    <m/>
    <d v="1899-12-30T00:00:00"/>
    <s v=""/>
    <n v="0"/>
    <n v="0"/>
    <m/>
    <m/>
    <m/>
    <m/>
    <m/>
    <m/>
    <m/>
    <m/>
    <d v="1899-12-30T00:00:00"/>
    <n v="0"/>
    <n v="0"/>
    <d v="1899-12-30T00:00:00"/>
    <s v=""/>
    <n v="0"/>
    <n v="0"/>
    <n v="0"/>
    <m/>
    <m/>
    <m/>
    <m/>
    <n v="2676.24"/>
    <s v="PENDIENTE"/>
    <s v="OK"/>
  </r>
  <r>
    <n v="534"/>
    <x v="29"/>
    <d v="2025-07-31T00:00:00"/>
    <s v="Jhonny García"/>
    <x v="7"/>
    <x v="25"/>
    <x v="70"/>
    <s v="P0701002"/>
    <s v="RQ.SSO.237"/>
    <s v="-"/>
    <s v="-"/>
    <s v="(30) Bandanas - cuelleras de algodón "/>
    <m/>
    <x v="0"/>
    <x v="0"/>
    <s v="Costos de ventas"/>
    <s v="Operativo"/>
    <s v="Sachaca"/>
    <s v="Arequipa"/>
    <s v="01F0011723520602484344"/>
    <s v="Factura"/>
    <d v="2025-07-31T00:00:00"/>
    <d v="2025-08-31T00:00:00"/>
    <s v="F001"/>
    <n v="17235"/>
    <n v="20602484344"/>
    <s v="FERSEIND PERU S.A.C."/>
    <s v="PEN"/>
    <n v="0.18"/>
    <n v="135"/>
    <n v="24.3"/>
    <n v="159.30000000000001"/>
    <s v=""/>
    <n v="159.30000000000001"/>
    <m/>
    <s v="SI"/>
    <s v="Transferencia"/>
    <s v="SI"/>
    <s v="SI"/>
    <d v="1899-12-30T00:00:00"/>
    <s v=""/>
    <s v=""/>
    <m/>
    <d v="1899-12-30T00:00:00"/>
    <s v=""/>
    <n v="0"/>
    <n v="0"/>
    <m/>
    <m/>
    <m/>
    <m/>
    <m/>
    <m/>
    <m/>
    <m/>
    <d v="1899-12-30T00:00:00"/>
    <n v="0"/>
    <n v="0"/>
    <d v="1899-12-30T00:00:00"/>
    <s v=""/>
    <n v="0"/>
    <n v="0"/>
    <n v="0"/>
    <m/>
    <m/>
    <m/>
    <m/>
    <n v="159.30000000000001"/>
    <s v="PENDIENTE"/>
    <s v="OK"/>
  </r>
  <r>
    <n v="534"/>
    <x v="29"/>
    <d v="2025-07-31T00:00:00"/>
    <s v="Jhonny García"/>
    <x v="7"/>
    <x v="25"/>
    <x v="70"/>
    <s v="P0701002"/>
    <s v="RQ.SSO.255"/>
    <s v="-"/>
    <s v="-"/>
    <s v="(40) Barbiquejos con mentonera _x000a_(20) Lentes de seguridad  _x000a_(40) Tapon de oído "/>
    <m/>
    <x v="0"/>
    <x v="0"/>
    <s v="Costos de ventas"/>
    <s v="Operativo"/>
    <s v="Sachaca"/>
    <s v="Arequipa"/>
    <s v="01F0011723520602484344"/>
    <s v="Factura"/>
    <d v="2025-07-31T00:00:00"/>
    <d v="2025-08-31T00:00:00"/>
    <s v="F001"/>
    <n v="17235"/>
    <n v="20602484344"/>
    <s v="FERSEIND PERU S.A.C."/>
    <s v="PEN"/>
    <n v="0.18"/>
    <n v="533.79999999999995"/>
    <n v="96.083999999999989"/>
    <n v="629.88"/>
    <s v=""/>
    <n v="629.88"/>
    <m/>
    <s v="SI"/>
    <s v="Transferencia"/>
    <s v="SI"/>
    <s v="SI"/>
    <d v="1899-12-30T00:00:00"/>
    <s v=""/>
    <s v=""/>
    <m/>
    <d v="1899-12-30T00:00:00"/>
    <s v=""/>
    <n v="0"/>
    <n v="0"/>
    <m/>
    <m/>
    <m/>
    <m/>
    <m/>
    <m/>
    <m/>
    <m/>
    <d v="1899-12-30T00:00:00"/>
    <n v="0"/>
    <n v="0"/>
    <d v="1899-12-30T00:00:00"/>
    <s v=""/>
    <n v="0"/>
    <n v="0"/>
    <n v="0"/>
    <m/>
    <m/>
    <m/>
    <m/>
    <n v="629.88"/>
    <s v="PENDIENTE"/>
    <s v="OK"/>
  </r>
  <r>
    <n v="534"/>
    <x v="29"/>
    <d v="2025-07-31T00:00:00"/>
    <s v="Jhonny García"/>
    <x v="7"/>
    <x v="25"/>
    <x v="69"/>
    <s v="P0701001"/>
    <s v="RQ.SSO.254"/>
    <s v="-"/>
    <s v="-"/>
    <s v="(06) cascos de seguridad "/>
    <m/>
    <x v="0"/>
    <x v="0"/>
    <s v="Costos de ventas"/>
    <s v="Operativo"/>
    <s v="Sachaca"/>
    <s v="Arequipa"/>
    <s v="01F0011723520602484344"/>
    <s v="Factura"/>
    <d v="2025-07-31T00:00:00"/>
    <d v="2025-08-31T00:00:00"/>
    <s v="F001"/>
    <n v="17235"/>
    <n v="20602484344"/>
    <s v="FERSEIND PERU S.A.C."/>
    <s v="PEN"/>
    <n v="0.18"/>
    <n v="251.88"/>
    <n v="45.3384"/>
    <n v="297.22000000000003"/>
    <s v=""/>
    <n v="297.22000000000003"/>
    <m/>
    <s v="SI"/>
    <s v="Transferencia"/>
    <s v="SI"/>
    <s v="SI"/>
    <d v="1899-12-30T00:00:00"/>
    <s v=""/>
    <s v=""/>
    <m/>
    <d v="1899-12-30T00:00:00"/>
    <s v=""/>
    <n v="0"/>
    <n v="0"/>
    <m/>
    <m/>
    <m/>
    <m/>
    <m/>
    <m/>
    <m/>
    <m/>
    <d v="1899-12-30T00:00:00"/>
    <n v="0"/>
    <n v="0"/>
    <d v="1899-12-30T00:00:00"/>
    <s v=""/>
    <n v="0"/>
    <n v="0"/>
    <n v="0"/>
    <m/>
    <m/>
    <m/>
    <m/>
    <n v="297.22000000000003"/>
    <s v="PENDIENTE"/>
    <s v="OK"/>
  </r>
  <r>
    <n v="534"/>
    <x v="29"/>
    <d v="2025-07-31T00:00:00"/>
    <s v="Jhonny García"/>
    <x v="7"/>
    <x v="9"/>
    <x v="71"/>
    <s v="P0703010"/>
    <s v="RQ.SSO.251"/>
    <s v="-"/>
    <s v="-"/>
    <s v="(02) bloqueador solar (1lt)"/>
    <m/>
    <x v="0"/>
    <x v="0"/>
    <s v="Costos de ventas"/>
    <s v="Operativo"/>
    <s v="Sachaca"/>
    <s v="Arequipa"/>
    <s v="01F0011723520602484344"/>
    <s v="Factura"/>
    <d v="2025-07-31T00:00:00"/>
    <d v="2025-08-31T00:00:00"/>
    <s v="F001"/>
    <n v="17235"/>
    <n v="20602484344"/>
    <s v="FERSEIND PERU S.A.C."/>
    <s v="PEN"/>
    <n v="0.18"/>
    <n v="161.02500000000001"/>
    <n v="28.984500000000001"/>
    <n v="190.01"/>
    <s v=""/>
    <n v="190.01"/>
    <m/>
    <s v="SI"/>
    <s v="Transferencia"/>
    <s v="SI"/>
    <s v="SI"/>
    <d v="1899-12-30T00:00:00"/>
    <s v=""/>
    <s v=""/>
    <m/>
    <d v="1899-12-30T00:00:00"/>
    <s v=""/>
    <n v="0"/>
    <n v="0"/>
    <m/>
    <m/>
    <m/>
    <m/>
    <m/>
    <m/>
    <m/>
    <m/>
    <d v="1899-12-30T00:00:00"/>
    <n v="0"/>
    <n v="0"/>
    <d v="1899-12-30T00:00:00"/>
    <s v=""/>
    <n v="0"/>
    <n v="0"/>
    <n v="0"/>
    <m/>
    <m/>
    <m/>
    <m/>
    <n v="190.01"/>
    <s v="PENDIENTE"/>
    <s v="OK"/>
  </r>
  <r>
    <n v="535"/>
    <x v="25"/>
    <d v="2025-07-25T00:00:00"/>
    <s v="Juber Monteza"/>
    <x v="0"/>
    <x v="0"/>
    <x v="0"/>
    <s v="P0302007"/>
    <s v="-"/>
    <s v="-"/>
    <s v="-"/>
    <s v="Lavado e higienización"/>
    <s v="FOTON BKL-739"/>
    <x v="1"/>
    <x v="0"/>
    <s v="Costos de ventas"/>
    <s v="Operativo"/>
    <s v="Sachaca"/>
    <s v="Arequipa"/>
    <s v="01F00130720600910010"/>
    <s v="Factura"/>
    <d v="2025-07-25T00:00:00"/>
    <d v="2025-07-25T00:00:00"/>
    <s v="F001"/>
    <n v="307"/>
    <n v="20600910010"/>
    <s v="SAN FRANCISCO JR SAC"/>
    <s v="PEN"/>
    <n v="0.18"/>
    <n v="25.423999999999999"/>
    <n v="4.5763199999999999"/>
    <n v="30"/>
    <s v=""/>
    <n v="30"/>
    <m/>
    <s v="SI"/>
    <s v="Caja Operativa"/>
    <s v="SI"/>
    <s v="SI"/>
    <d v="2025-07-25T00:00:00"/>
    <s v="C_Ope_003"/>
    <n v="25014"/>
    <m/>
    <d v="1899-12-30T00:00:00"/>
    <s v=""/>
    <n v="0"/>
    <n v="0"/>
    <m/>
    <m/>
    <m/>
    <m/>
    <m/>
    <m/>
    <m/>
    <m/>
    <d v="1899-12-30T00:00:00"/>
    <n v="0"/>
    <n v="0"/>
    <d v="1899-12-30T00:00:00"/>
    <s v=""/>
    <n v="0"/>
    <n v="0"/>
    <n v="0"/>
    <m/>
    <m/>
    <m/>
    <m/>
    <n v="30"/>
    <s v="PENDIENTE"/>
    <s v="OK"/>
  </r>
  <r>
    <n v="536"/>
    <x v="27"/>
    <d v="2025-07-30T00:00:00"/>
    <s v="Juber Monteza"/>
    <x v="0"/>
    <x v="6"/>
    <x v="11"/>
    <s v="P0303001"/>
    <s v="-"/>
    <s v="-"/>
    <s v="-"/>
    <s v="El Eden - KM 48 Compra: Viruta Metalica FLSMITH (La Joya)"/>
    <s v="FOTON BKL-739"/>
    <x v="2"/>
    <x v="0"/>
    <s v="Costos de ventas"/>
    <s v="Operativo"/>
    <s v="Sachaca"/>
    <s v="Arequipa"/>
    <s v="01FE02 1715620259858934"/>
    <s v="Factura"/>
    <d v="2025-07-30T00:00:00"/>
    <d v="2025-07-30T00:00:00"/>
    <s v="FE02 "/>
    <n v="17156"/>
    <n v="20259858934"/>
    <s v="COMERCIALIZACION Y SERVICIOS EL EDEN S.A.C."/>
    <s v="PEN"/>
    <n v="0.18"/>
    <n v="16.949000000000002"/>
    <n v="3.0508200000000003"/>
    <n v="20"/>
    <s v=""/>
    <n v="20"/>
    <m/>
    <s v="SI"/>
    <s v="Caja Operativa"/>
    <s v="SI"/>
    <s v="SI"/>
    <d v="2025-07-30T00:00:00"/>
    <s v="C_Ope_003"/>
    <n v="25043"/>
    <m/>
    <d v="1899-12-30T00:00:00"/>
    <s v=""/>
    <n v="0"/>
    <n v="0"/>
    <m/>
    <m/>
    <m/>
    <m/>
    <m/>
    <m/>
    <m/>
    <m/>
    <d v="1899-12-30T00:00:00"/>
    <n v="0"/>
    <n v="0"/>
    <d v="1899-12-30T00:00:00"/>
    <s v=""/>
    <n v="0"/>
    <n v="0"/>
    <n v="0"/>
    <m/>
    <m/>
    <m/>
    <m/>
    <n v="20"/>
    <s v="PENDIENTE"/>
    <s v="OK"/>
  </r>
  <r>
    <n v="537"/>
    <x v="29"/>
    <d v="2025-07-31T00:00:00"/>
    <s v="Juber Monteza"/>
    <x v="0"/>
    <x v="6"/>
    <x v="11"/>
    <s v="P0303001"/>
    <s v="-"/>
    <s v="-"/>
    <s v="-"/>
    <s v="El Eden - KM 48 Venta: Madera (Leña)PanaderÃ­a - KM 48"/>
    <s v="FOTON BKL-739"/>
    <x v="2"/>
    <x v="0"/>
    <s v="Costos de ventas"/>
    <s v="Operativo"/>
    <s v="Sachaca"/>
    <s v="Arequipa"/>
    <s v="01FE021716520259858934"/>
    <s v="Factura"/>
    <d v="2025-07-31T00:00:00"/>
    <d v="2025-07-31T00:00:00"/>
    <s v="FE02"/>
    <n v="17165"/>
    <n v="20259858934"/>
    <s v="COMERCIALIZACION Y SERVICIOS EL EDEN S.A.C."/>
    <s v="PEN"/>
    <n v="0.18"/>
    <n v="16.949000000000002"/>
    <n v="3.0508200000000003"/>
    <n v="20"/>
    <s v=""/>
    <n v="20"/>
    <m/>
    <s v="SI"/>
    <s v="Caja Operativa"/>
    <s v="SI"/>
    <s v="SI"/>
    <d v="2025-07-31T00:00:00"/>
    <s v="C_Ope_003"/>
    <n v="25044"/>
    <m/>
    <d v="1899-12-30T00:00:00"/>
    <s v=""/>
    <n v="0"/>
    <n v="0"/>
    <m/>
    <m/>
    <m/>
    <m/>
    <m/>
    <m/>
    <m/>
    <m/>
    <d v="1899-12-30T00:00:00"/>
    <n v="0"/>
    <n v="0"/>
    <d v="1899-12-30T00:00:00"/>
    <s v=""/>
    <n v="0"/>
    <n v="0"/>
    <n v="0"/>
    <m/>
    <m/>
    <m/>
    <m/>
    <n v="20"/>
    <s v="PENDIENTE"/>
    <s v="OK"/>
  </r>
  <r>
    <n v="538"/>
    <x v="28"/>
    <d v="2025-08-01T00:00:00"/>
    <s v="Juber Monteza"/>
    <x v="0"/>
    <x v="6"/>
    <x v="10"/>
    <s v="P0303002"/>
    <s v="-"/>
    <s v="-"/>
    <s v="-"/>
    <s v="Uchumayo Disposición: RS Generales Innova la Joya"/>
    <s v="HINO V9R-903"/>
    <x v="1"/>
    <x v="0"/>
    <s v="Costos de ventas"/>
    <s v="Operativo"/>
    <s v="Sachaca"/>
    <s v="Arequipa"/>
    <s v="01F212179999620517252558"/>
    <s v="Factura"/>
    <d v="2025-08-01T00:00:00"/>
    <d v="2025-08-01T00:00:00"/>
    <s v="F212"/>
    <n v="1799996"/>
    <n v="20517252558"/>
    <s v="COVISUR S.A."/>
    <s v="PEN"/>
    <n v="0.18"/>
    <n v="10.169"/>
    <n v="1.8304199999999999"/>
    <n v="12"/>
    <s v=""/>
    <n v="12"/>
    <m/>
    <s v="SI"/>
    <s v="Caja Operativa"/>
    <s v="SI"/>
    <s v="SI"/>
    <d v="2025-08-01T00:00:00"/>
    <s v="C_Ope_003"/>
    <n v="25046"/>
    <m/>
    <d v="1899-12-30T00:00:00"/>
    <s v=""/>
    <n v="0"/>
    <n v="0"/>
    <m/>
    <m/>
    <m/>
    <m/>
    <m/>
    <m/>
    <m/>
    <m/>
    <d v="1899-12-30T00:00:00"/>
    <n v="0"/>
    <n v="0"/>
    <d v="1899-12-30T00:00:00"/>
    <s v=""/>
    <n v="0"/>
    <n v="0"/>
    <n v="0"/>
    <m/>
    <m/>
    <m/>
    <m/>
    <n v="12"/>
    <s v="PENDIENTE"/>
    <s v="OK"/>
  </r>
  <r>
    <n v="539"/>
    <x v="33"/>
    <d v="2025-08-04T00:00:00"/>
    <s v="Juber Monteza"/>
    <x v="0"/>
    <x v="6"/>
    <x v="10"/>
    <s v="P0303002"/>
    <s v="-"/>
    <s v="-"/>
    <s v="-"/>
    <s v="Uchumayo Villa Esperanza - Arequipa servicio de Mantenimiento preventivo"/>
    <s v="HINO V9R-903"/>
    <x v="0"/>
    <x v="0"/>
    <s v="Costos de ventas"/>
    <s v="Operativo"/>
    <s v="Sachaca"/>
    <s v="Arequipa"/>
    <s v="01F214213305420517252558"/>
    <s v="Factura"/>
    <d v="2025-08-04T00:00:00"/>
    <d v="2025-08-04T00:00:00"/>
    <s v="F214"/>
    <n v="2133054"/>
    <n v="20517252558"/>
    <s v="COVISUR S.A."/>
    <s v="PEN"/>
    <n v="0.18"/>
    <n v="10.169"/>
    <n v="1.8304199999999999"/>
    <n v="12"/>
    <s v=""/>
    <n v="12"/>
    <m/>
    <s v="SI"/>
    <s v="Caja Operativa"/>
    <s v="SI"/>
    <s v="SI"/>
    <d v="2025-08-04T00:00:00"/>
    <s v="C_Ope_003"/>
    <n v="25064"/>
    <m/>
    <d v="1899-12-30T00:00:00"/>
    <s v=""/>
    <n v="0"/>
    <n v="0"/>
    <m/>
    <m/>
    <m/>
    <m/>
    <m/>
    <m/>
    <m/>
    <m/>
    <d v="1899-12-30T00:00:00"/>
    <n v="0"/>
    <n v="0"/>
    <d v="1899-12-30T00:00:00"/>
    <s v=""/>
    <n v="0"/>
    <n v="0"/>
    <n v="0"/>
    <m/>
    <m/>
    <m/>
    <m/>
    <n v="12"/>
    <s v="PENDIENTE"/>
    <s v="OK"/>
  </r>
  <r>
    <n v="540"/>
    <x v="33"/>
    <d v="2025-08-04T00:00:00"/>
    <s v="Juber Monteza"/>
    <x v="0"/>
    <x v="6"/>
    <x v="10"/>
    <s v="P0303002"/>
    <s v="-"/>
    <s v="-"/>
    <s v="-"/>
    <s v="Uchumayo servicio: RS Generales (Disposición)"/>
    <s v="HINO V9R-903"/>
    <x v="1"/>
    <x v="0"/>
    <s v="Costos de ventas"/>
    <s v="Operativo"/>
    <s v="Sachaca"/>
    <s v="Arequipa"/>
    <s v="01F211242267020517252558"/>
    <s v="Factura"/>
    <d v="2025-08-04T00:00:00"/>
    <d v="2025-08-04T00:00:00"/>
    <s v="F211"/>
    <n v="2422670"/>
    <n v="20517252558"/>
    <s v="COVISUR S.A."/>
    <s v="PEN"/>
    <n v="0.18"/>
    <n v="10.169"/>
    <n v="1.8304199999999999"/>
    <n v="12"/>
    <s v=""/>
    <n v="12"/>
    <m/>
    <s v="SI"/>
    <s v="Caja Operativa"/>
    <s v="SI"/>
    <s v="SI"/>
    <d v="2025-08-04T00:00:00"/>
    <s v="C_Ope_003"/>
    <n v="25078"/>
    <m/>
    <d v="1899-12-30T00:00:00"/>
    <s v=""/>
    <n v="0"/>
    <n v="0"/>
    <m/>
    <m/>
    <m/>
    <m/>
    <m/>
    <m/>
    <m/>
    <m/>
    <d v="1899-12-30T00:00:00"/>
    <n v="0"/>
    <n v="0"/>
    <d v="1899-12-30T00:00:00"/>
    <s v=""/>
    <n v="0"/>
    <n v="0"/>
    <n v="0"/>
    <m/>
    <m/>
    <m/>
    <m/>
    <n v="12"/>
    <s v="PENDIENTE"/>
    <s v="OK"/>
  </r>
  <r>
    <n v="541"/>
    <x v="32"/>
    <d v="2025-08-05T00:00:00"/>
    <s v="Juber Monteza"/>
    <x v="0"/>
    <x v="6"/>
    <x v="10"/>
    <s v="P0303002"/>
    <s v="-"/>
    <s v="-"/>
    <s v="-"/>
    <s v="Uchumayo Compra : RS aprovechable (Cartón, Plastico Leña) - Alicorp"/>
    <s v="HINO V9R-903"/>
    <x v="2"/>
    <x v="0"/>
    <s v="Costos de ventas"/>
    <s v="Operativo"/>
    <s v="Sachaca"/>
    <s v="Arequipa"/>
    <s v="01F214213410520517252558"/>
    <s v="Factura"/>
    <d v="2025-08-05T00:00:00"/>
    <d v="2025-08-05T00:00:00"/>
    <s v="F214"/>
    <n v="2134105"/>
    <n v="20517252558"/>
    <s v="COVISUR S.A."/>
    <s v="PEN"/>
    <n v="0.18"/>
    <n v="10.169"/>
    <n v="1.8304199999999999"/>
    <n v="12"/>
    <s v=""/>
    <n v="12"/>
    <m/>
    <s v="SI"/>
    <s v="Caja Operativa"/>
    <s v="SI"/>
    <s v="SI"/>
    <d v="2025-08-05T00:00:00"/>
    <s v="C_Ope_003"/>
    <n v="25093"/>
    <m/>
    <d v="1899-12-30T00:00:00"/>
    <s v=""/>
    <n v="0"/>
    <n v="0"/>
    <m/>
    <m/>
    <m/>
    <m/>
    <m/>
    <m/>
    <m/>
    <m/>
    <d v="1899-12-30T00:00:00"/>
    <n v="0"/>
    <n v="0"/>
    <d v="1899-12-30T00:00:00"/>
    <s v=""/>
    <n v="0"/>
    <n v="0"/>
    <n v="0"/>
    <m/>
    <m/>
    <m/>
    <m/>
    <n v="12"/>
    <s v="PENDIENTE"/>
    <s v="OK"/>
  </r>
  <r>
    <n v="542"/>
    <x v="37"/>
    <d v="2025-08-08T00:00:00"/>
    <s v="Juber Monteza"/>
    <x v="0"/>
    <x v="6"/>
    <x v="10"/>
    <s v="P0303002"/>
    <s v="-"/>
    <s v="-"/>
    <s v="-"/>
    <s v="Uchumayo.servicio: Disposición RS Generales Alsur"/>
    <s v="HINO V9R-903"/>
    <x v="1"/>
    <x v="0"/>
    <s v="Costos de ventas"/>
    <s v="Operativo"/>
    <s v="Sachaca"/>
    <s v="Arequipa"/>
    <s v="01F211242775420517252558"/>
    <s v="Factura"/>
    <d v="2025-08-08T00:00:00"/>
    <d v="2025-08-08T00:00:00"/>
    <s v="F211"/>
    <n v="2427754"/>
    <n v="20517252558"/>
    <s v="COVISUR S.A."/>
    <s v="PEN"/>
    <n v="0.18"/>
    <n v="10.169"/>
    <n v="1.8304199999999999"/>
    <n v="12"/>
    <s v=""/>
    <n v="12"/>
    <m/>
    <s v="SI"/>
    <s v="Caja Operativa"/>
    <s v="SI"/>
    <s v="SI"/>
    <d v="2025-08-08T00:00:00"/>
    <s v="C_Ope_003"/>
    <n v="25115"/>
    <m/>
    <d v="1899-12-30T00:00:00"/>
    <s v=""/>
    <n v="0"/>
    <n v="0"/>
    <m/>
    <m/>
    <m/>
    <m/>
    <m/>
    <m/>
    <m/>
    <m/>
    <d v="1899-12-30T00:00:00"/>
    <n v="0"/>
    <n v="0"/>
    <d v="1899-12-30T00:00:00"/>
    <s v=""/>
    <n v="0"/>
    <n v="0"/>
    <n v="0"/>
    <m/>
    <m/>
    <m/>
    <m/>
    <n v="12"/>
    <s v="PENDIENTE"/>
    <s v="OK"/>
  </r>
  <r>
    <n v="543"/>
    <x v="39"/>
    <d v="2025-08-11T00:00:00"/>
    <s v="Juber Monteza"/>
    <x v="0"/>
    <x v="6"/>
    <x v="10"/>
    <s v="P0303002"/>
    <s v="-"/>
    <s v="-"/>
    <s v="-"/>
    <s v="Uchumayo.Servicio RS aprovechable (Madera)Alsur"/>
    <s v="HINO V9R-903"/>
    <x v="1"/>
    <x v="0"/>
    <s v="Costos de ventas"/>
    <s v="Operativo"/>
    <s v="Sachaca"/>
    <s v="Arequipa"/>
    <s v="01F213182878020517252558"/>
    <s v="Factura"/>
    <d v="2025-08-11T00:00:00"/>
    <d v="2025-08-11T00:00:00"/>
    <s v="F213"/>
    <n v="1828780"/>
    <n v="20517252558"/>
    <s v="COVISUR S.A."/>
    <s v="PEN"/>
    <n v="0.18"/>
    <n v="10.169"/>
    <n v="1.8304199999999999"/>
    <n v="12"/>
    <s v=""/>
    <n v="12"/>
    <m/>
    <s v="SI"/>
    <s v="Caja Operativa"/>
    <s v="SI"/>
    <s v="SI"/>
    <d v="2025-08-11T00:00:00"/>
    <s v="C_Ope_003"/>
    <n v="25116"/>
    <m/>
    <d v="1899-12-30T00:00:00"/>
    <s v=""/>
    <n v="0"/>
    <n v="0"/>
    <m/>
    <m/>
    <m/>
    <m/>
    <m/>
    <m/>
    <m/>
    <m/>
    <d v="1899-12-30T00:00:00"/>
    <n v="0"/>
    <n v="0"/>
    <d v="1899-12-30T00:00:00"/>
    <s v=""/>
    <n v="0"/>
    <n v="0"/>
    <n v="0"/>
    <m/>
    <m/>
    <m/>
    <m/>
    <n v="12"/>
    <s v="PENDIENTE"/>
    <s v="OK"/>
  </r>
  <r>
    <n v="544"/>
    <x v="27"/>
    <d v="2025-07-30T00:00:00"/>
    <s v="Jhonny García"/>
    <x v="4"/>
    <x v="0"/>
    <x v="41"/>
    <s v="P0505002"/>
    <s v="RQ.LOG.326"/>
    <s v="OS 005-00686"/>
    <s v="FALTA"/>
    <s v="Instalación de muebles melamina en área Ssoma"/>
    <m/>
    <x v="0"/>
    <x v="10"/>
    <s v="Inversiones"/>
    <s v="Inversión"/>
    <s v="Sachaca"/>
    <s v="Arequipa"/>
    <s v="01E001120613525093"/>
    <s v="Factura"/>
    <d v="2025-07-30T00:00:00"/>
    <d v="2025-07-30T00:00:00"/>
    <s v="E001"/>
    <n v="1"/>
    <n v="20613525093"/>
    <s v="LOGAL GROUP AQP S.R.L."/>
    <s v="PEN"/>
    <n v="0.18"/>
    <n v="4915.25"/>
    <n v="884.745"/>
    <n v="5800"/>
    <s v=""/>
    <n v="5800"/>
    <n v="0.12"/>
    <s v="SI"/>
    <s v="Transferencia"/>
    <s v="SI"/>
    <s v="SI"/>
    <d v="2025-06-27T00:00:00"/>
    <s v="B-Interbank"/>
    <n v="413055"/>
    <m/>
    <d v="1899-12-30T00:00:00"/>
    <s v=""/>
    <n v="0"/>
    <n v="0"/>
    <m/>
    <m/>
    <m/>
    <m/>
    <m/>
    <m/>
    <m/>
    <m/>
    <d v="1899-12-30T00:00:00"/>
    <n v="0"/>
    <n v="0"/>
    <d v="2025-07-30T00:00:00"/>
    <s v=""/>
    <n v="276891091"/>
    <n v="696"/>
    <n v="696"/>
    <m/>
    <m/>
    <m/>
    <m/>
    <n v="5800"/>
    <s v="PENDIENTE"/>
    <s v="OK"/>
  </r>
  <r>
    <n v="545"/>
    <x v="19"/>
    <d v="2025-07-17T00:00:00"/>
    <s v="Diego Mamani"/>
    <x v="2"/>
    <x v="11"/>
    <x v="22"/>
    <s v="P0201001"/>
    <s v="-"/>
    <s v="OC 315"/>
    <s v="-"/>
    <s v="RR.SS."/>
    <m/>
    <x v="2"/>
    <x v="6"/>
    <s v="Costos de ventas"/>
    <s v="Operativo"/>
    <s v="Sachaca"/>
    <s v="Arequipa"/>
    <s v="01F0021647420100192064"/>
    <s v="Factura"/>
    <d v="2025-07-17T00:00:00"/>
    <d v="2025-08-16T00:00:00"/>
    <s v="F002"/>
    <n v="16474"/>
    <n v="20100192064"/>
    <s v="MOLY-COP ADESUR S.A"/>
    <s v="USD"/>
    <n v="0.18"/>
    <n v="67.2"/>
    <n v="12.096"/>
    <n v="79.3"/>
    <n v="3.56"/>
    <n v="282.31"/>
    <n v="0.15"/>
    <s v="SI"/>
    <s v="Transferencia"/>
    <s v="SI"/>
    <s v="SI"/>
    <d v="2025-08-13T00:00:00"/>
    <s v="B-BCP - Dolares"/>
    <n v="1401621"/>
    <m/>
    <d v="1899-12-30T00:00:00"/>
    <s v=""/>
    <n v="0"/>
    <n v="0"/>
    <m/>
    <m/>
    <m/>
    <m/>
    <m/>
    <m/>
    <m/>
    <m/>
    <d v="1899-12-30T00:00:00"/>
    <n v="0"/>
    <n v="0"/>
    <d v="2025-08-12T00:00:00"/>
    <s v="Adquiriente"/>
    <n v="278568679"/>
    <n v="42"/>
    <n v="11.8"/>
    <m/>
    <m/>
    <m/>
    <m/>
    <n v="67.5"/>
    <s v="PENDIENTE"/>
    <s v="OK"/>
  </r>
  <r>
    <n v="546"/>
    <x v="19"/>
    <d v="2025-08-16T00:00:00"/>
    <s v="Diego Mamani"/>
    <x v="2"/>
    <x v="11"/>
    <x v="22"/>
    <s v="P0201001"/>
    <s v="-"/>
    <s v="OC 316"/>
    <s v="-"/>
    <s v="RR.SS."/>
    <m/>
    <x v="2"/>
    <x v="6"/>
    <s v="Costos de ventas"/>
    <s v="Operativo"/>
    <s v="Sachaca"/>
    <s v="Arequipa"/>
    <s v="01F0021647520100192064"/>
    <s v="Factura"/>
    <d v="2025-07-17T00:00:00"/>
    <d v="2025-08-16T00:00:00"/>
    <s v="F002"/>
    <n v="16475"/>
    <n v="20100192064"/>
    <s v="MOLY-COP ADESUR S.A"/>
    <s v="USD"/>
    <n v="0.18"/>
    <n v="85.8"/>
    <n v="15.443999999999999"/>
    <n v="101.24"/>
    <n v="3.56"/>
    <n v="360.41"/>
    <n v="0.15"/>
    <s v="SI"/>
    <s v="Transferencia"/>
    <s v="SI"/>
    <s v="SI"/>
    <d v="2025-08-13T00:00:00"/>
    <s v="B-BCP - Dolares"/>
    <n v="1401621"/>
    <m/>
    <d v="1899-12-30T00:00:00"/>
    <s v=""/>
    <n v="0"/>
    <n v="0"/>
    <m/>
    <m/>
    <m/>
    <m/>
    <m/>
    <m/>
    <m/>
    <m/>
    <d v="1899-12-30T00:00:00"/>
    <n v="0"/>
    <n v="0"/>
    <d v="2025-08-12T00:00:00"/>
    <s v="Adquiriente"/>
    <n v="278568678"/>
    <n v="54"/>
    <n v="15.17"/>
    <m/>
    <m/>
    <m/>
    <m/>
    <n v="86.07"/>
    <s v="PENDIENTE"/>
    <s v="OK"/>
  </r>
  <r>
    <n v="547"/>
    <x v="33"/>
    <d v="2025-08-04T00:00:00"/>
    <s v="Jorge Queque"/>
    <x v="2"/>
    <x v="10"/>
    <x v="40"/>
    <s v="P0205001"/>
    <s v="RQ.OPE.1332"/>
    <s v="OS 005-000694"/>
    <s v="AC.OPE.801"/>
    <s v="Recoleccion y transporte de residuos aprovechables (viruta metálica) 3,380.00 Kg_x000a_Flsmidth (Matarani) - Alm. La Joya"/>
    <m/>
    <x v="2"/>
    <x v="5"/>
    <s v="Gastos operativos"/>
    <s v="Operativo"/>
    <s v="La Joya"/>
    <s v="Arequipa"/>
    <s v="01E00168420608686747"/>
    <s v="Factura"/>
    <d v="2025-08-04T00:00:00"/>
    <d v="2025-08-04T00:00:00"/>
    <s v="E001"/>
    <n v="684"/>
    <n v="20608686747"/>
    <s v="TRANSPORTES ALBERTO MAMANI E.I.R.L."/>
    <s v="PEN"/>
    <n v="0.18"/>
    <n v="629.24"/>
    <n v="113.2632"/>
    <n v="742.5"/>
    <s v=""/>
    <n v="742.5"/>
    <n v="0.04"/>
    <s v="SI"/>
    <s v="Transferencia"/>
    <s v="SI"/>
    <s v="SI"/>
    <d v="2025-08-11T00:00:00"/>
    <s v="B-BCP - Soles"/>
    <n v="804746"/>
    <m/>
    <d v="1899-12-30T00:00:00"/>
    <s v=""/>
    <n v="0"/>
    <n v="0"/>
    <m/>
    <m/>
    <m/>
    <m/>
    <m/>
    <m/>
    <m/>
    <m/>
    <d v="1899-12-30T00:00:00"/>
    <n v="0"/>
    <n v="0"/>
    <d v="2025-08-12T00:00:00"/>
    <s v="Adquiriente"/>
    <n v="278568687"/>
    <n v="33"/>
    <n v="33"/>
    <m/>
    <m/>
    <m/>
    <m/>
    <n v="709.5"/>
    <s v="PENDIENTE"/>
    <s v="OK"/>
  </r>
  <r>
    <n v="547"/>
    <x v="33"/>
    <d v="2025-08-04T00:00:00"/>
    <s v="Jorge Queque"/>
    <x v="0"/>
    <x v="10"/>
    <x v="38"/>
    <s v="P0311002"/>
    <s v="RQ.OPE.1332"/>
    <s v="OS 005-000694"/>
    <s v="AC.OPE.801"/>
    <s v="Recolección, transporte y disposición de residuos no aprovechables._x000a_Alm. La Joya - Innova Ambiental SAC 380.00 Kg."/>
    <m/>
    <x v="1"/>
    <x v="5"/>
    <s v="Gastos operativos"/>
    <s v="Operativo"/>
    <s v="La Joya"/>
    <s v="Arequipa"/>
    <s v="01E00168420608686747"/>
    <s v="Factura"/>
    <d v="2025-08-04T00:00:00"/>
    <d v="2025-08-04T00:00:00"/>
    <s v="E001"/>
    <n v="684"/>
    <n v="20608686747"/>
    <s v="TRANSPORTES ALBERTO MAMANI E.I.R.L."/>
    <s v="PEN"/>
    <n v="0.18"/>
    <n v="70.760000000000005"/>
    <n v="12.736800000000001"/>
    <n v="83.5"/>
    <s v=""/>
    <n v="83.5"/>
    <n v="0.04"/>
    <s v="SI"/>
    <s v="Transferencia"/>
    <s v="SI"/>
    <s v="SI"/>
    <d v="2025-08-11T00:00:00"/>
    <s v="B-BCP - Soles"/>
    <n v="804746"/>
    <m/>
    <d v="1899-12-30T00:00:00"/>
    <s v=""/>
    <n v="0"/>
    <n v="0"/>
    <m/>
    <m/>
    <m/>
    <m/>
    <m/>
    <m/>
    <m/>
    <m/>
    <d v="1899-12-30T00:00:00"/>
    <n v="0"/>
    <n v="0"/>
    <d v="2025-08-12T00:00:00"/>
    <s v="Adquiriente"/>
    <n v="278568687"/>
    <n v="33"/>
    <n v="33"/>
    <m/>
    <m/>
    <m/>
    <m/>
    <n v="50.5"/>
    <s v="PENDIENTE"/>
    <s v="OK"/>
  </r>
  <r>
    <n v="548"/>
    <x v="32"/>
    <d v="2025-08-05T00:00:00"/>
    <s v="Jorge Queque"/>
    <x v="2"/>
    <x v="10"/>
    <x v="40"/>
    <s v="P0205001"/>
    <s v="RQ.OPE.1331"/>
    <s v="OS 005-00693"/>
    <s v="AC.OPE.902"/>
    <s v="Recolección y transporte de residuos aprovechables (Chatarra metálica)._x000a_Moly-Cop adesur S.A. (S.A.)  - Alm. Santa Anita 2,930.00 Kg"/>
    <m/>
    <x v="2"/>
    <x v="5"/>
    <s v="Gastos operativos"/>
    <s v="Operativo"/>
    <s v="Santa Anita"/>
    <s v="Lima"/>
    <s v="01E0015510410687491"/>
    <s v="Factura"/>
    <d v="2025-08-05T00:00:00"/>
    <d v="2025-08-08T00:00:00"/>
    <s v="E001"/>
    <n v="55"/>
    <n v="10410687491"/>
    <s v="TORRES CARDENAS MARIA LIDIA"/>
    <s v="PEN"/>
    <n v="0.18"/>
    <n v="450"/>
    <n v="81"/>
    <n v="531"/>
    <s v=""/>
    <n v="531"/>
    <n v="0.04"/>
    <s v="SI"/>
    <s v="Transferencia"/>
    <s v="SI"/>
    <s v="SI"/>
    <d v="2025-08-12T00:00:00"/>
    <s v="B-BCP - Soles"/>
    <n v="1151178"/>
    <m/>
    <d v="1899-12-30T00:00:00"/>
    <s v=""/>
    <n v="0"/>
    <n v="0"/>
    <m/>
    <m/>
    <m/>
    <m/>
    <m/>
    <m/>
    <m/>
    <m/>
    <d v="1899-12-30T00:00:00"/>
    <n v="0"/>
    <n v="0"/>
    <d v="2025-08-12T00:00:00"/>
    <s v="Adquiriente"/>
    <n v="278568686"/>
    <n v="21"/>
    <n v="21"/>
    <m/>
    <m/>
    <m/>
    <m/>
    <n v="510"/>
    <s v="PENDIENTE"/>
    <s v="OK"/>
  </r>
  <r>
    <n v="549"/>
    <x v="23"/>
    <d v="2025-07-22T00:00:00"/>
    <s v="Nelson Quispe"/>
    <x v="0"/>
    <x v="0"/>
    <x v="25"/>
    <s v="P0302003"/>
    <s v="-"/>
    <s v="-"/>
    <s v="-"/>
    <s v="Accesorios Vehiculares: Compra 7 spray de pintura para la carrocería"/>
    <s v="FOTON VBB-840"/>
    <x v="0"/>
    <x v="0"/>
    <s v="Costos de ventas"/>
    <s v="Operativo"/>
    <s v="Santa Anita"/>
    <s v="Lima"/>
    <s v="01F001785110413228722"/>
    <s v="Factura"/>
    <d v="2025-07-22T00:00:00"/>
    <d v="2025-07-22T00:00:00"/>
    <s v="F001"/>
    <n v="7851"/>
    <n v="10413228722"/>
    <s v="LLAMO FLORES CARLOS MANUEL"/>
    <s v="PEN"/>
    <n v="0.18"/>
    <n v="53.39"/>
    <n v="9.610199999999999"/>
    <n v="63"/>
    <s v=""/>
    <n v="63"/>
    <m/>
    <s v="SI"/>
    <s v="Caja Operativa"/>
    <s v="SI"/>
    <s v="SI"/>
    <d v="2025-07-22T00:00:00"/>
    <s v="C_Ope_008"/>
    <n v="25000"/>
    <m/>
    <d v="1899-12-30T00:00:00"/>
    <s v=""/>
    <n v="0"/>
    <n v="0"/>
    <m/>
    <m/>
    <m/>
    <m/>
    <m/>
    <m/>
    <m/>
    <m/>
    <d v="1899-12-30T00:00:00"/>
    <n v="0"/>
    <n v="0"/>
    <d v="1899-12-30T00:00:00"/>
    <s v=""/>
    <n v="0"/>
    <n v="0"/>
    <n v="0"/>
    <m/>
    <m/>
    <m/>
    <m/>
    <n v="63"/>
    <s v="PENDIENTE"/>
    <s v="OK"/>
  </r>
  <r>
    <n v="550"/>
    <x v="23"/>
    <d v="2025-07-22T00:00:00"/>
    <s v="Nelson Quispe"/>
    <x v="0"/>
    <x v="0"/>
    <x v="25"/>
    <s v="P0302003"/>
    <s v="-"/>
    <s v="-"/>
    <s v="-"/>
    <s v="Accesorios Vehiculares: Compra de cintas de cono"/>
    <s v="FOTON VBB-840"/>
    <x v="0"/>
    <x v="0"/>
    <s v="Costos de ventas"/>
    <s v="Operativo"/>
    <s v="Sachaca"/>
    <s v="Arequipa"/>
    <s v="0311142710429073796"/>
    <s v="Boleta de Venta"/>
    <d v="2025-07-22T00:00:00"/>
    <d v="2025-07-22T00:00:00"/>
    <n v="1"/>
    <n v="11427"/>
    <n v="10429073796"/>
    <s v="MAQUERA NAVEZ OSCAR NICANOR"/>
    <s v="PEN"/>
    <m/>
    <n v="23"/>
    <n v="0"/>
    <n v="23"/>
    <s v=""/>
    <n v="23"/>
    <m/>
    <s v="SI"/>
    <s v="Caja Operativa"/>
    <s v="SI"/>
    <s v="SI"/>
    <d v="2025-07-22T00:00:00"/>
    <s v="C_Ope_008"/>
    <n v="25001"/>
    <m/>
    <d v="1899-12-30T00:00:00"/>
    <s v=""/>
    <n v="0"/>
    <n v="0"/>
    <m/>
    <m/>
    <m/>
    <m/>
    <m/>
    <m/>
    <m/>
    <m/>
    <d v="1899-12-30T00:00:00"/>
    <n v="0"/>
    <n v="0"/>
    <d v="1899-12-30T00:00:00"/>
    <s v=""/>
    <n v="0"/>
    <n v="0"/>
    <n v="0"/>
    <m/>
    <m/>
    <m/>
    <m/>
    <n v="23"/>
    <s v="PENDIENTE"/>
    <s v="OK"/>
  </r>
  <r>
    <n v="551"/>
    <x v="29"/>
    <d v="2025-08-30T00:00:00"/>
    <s v="Maritza Ayma "/>
    <x v="9"/>
    <x v="26"/>
    <x v="72"/>
    <s v="P0409002"/>
    <s v="-"/>
    <s v="-"/>
    <s v="-"/>
    <s v="Servicios de monitoreo de cobranzas._x000a_Cobranza blanca, experto y entrega de información - SICOM"/>
    <m/>
    <x v="0"/>
    <x v="3"/>
    <s v="Gastos operativos"/>
    <s v="Operativo"/>
    <s v="Sachaca"/>
    <s v="Arequipa"/>
    <s v="01F001105972820265681299"/>
    <s v="Factura"/>
    <d v="2025-07-31T00:00:00"/>
    <d v="2025-08-30T00:00:00"/>
    <s v="F001"/>
    <n v="1059728"/>
    <n v="20265681299"/>
    <s v="EQUIFAX PERU S.A."/>
    <s v="PEN"/>
    <n v="0.18"/>
    <n v="102"/>
    <n v="18.36"/>
    <n v="120.36"/>
    <s v=""/>
    <n v="120.36"/>
    <m/>
    <s v="SI"/>
    <s v="Transferencia"/>
    <s v="SI"/>
    <s v="SI"/>
    <d v="2025-08-11T00:00:00"/>
    <s v="B-BCP - Soles"/>
    <n v="213428"/>
    <m/>
    <d v="1899-12-30T00:00:00"/>
    <s v=""/>
    <n v="0"/>
    <n v="0"/>
    <m/>
    <m/>
    <m/>
    <m/>
    <m/>
    <m/>
    <m/>
    <m/>
    <d v="1899-12-30T00:00:00"/>
    <n v="0"/>
    <n v="0"/>
    <d v="1899-12-30T00:00:00"/>
    <s v=""/>
    <n v="0"/>
    <n v="0"/>
    <n v="0"/>
    <m/>
    <m/>
    <m/>
    <m/>
    <n v="120.36"/>
    <s v="PENDIENTE"/>
    <s v="OK"/>
  </r>
  <r>
    <n v="552"/>
    <x v="5"/>
    <d v="2025-07-01T00:00:00"/>
    <s v="Ronald Guizado"/>
    <x v="7"/>
    <x v="25"/>
    <x v="69"/>
    <s v="P0701001"/>
    <s v="-"/>
    <s v="-"/>
    <s v="-"/>
    <s v="Guantes Badana Blanco x7"/>
    <m/>
    <x v="0"/>
    <x v="0"/>
    <s v="Costos de ventas"/>
    <s v="Operativo"/>
    <s v="Santa Anita"/>
    <s v="Lima"/>
    <s v="01F00411884220546153372"/>
    <s v="Factura"/>
    <d v="2025-07-01T00:00:00"/>
    <d v="2025-07-01T00:00:00"/>
    <s v="F004"/>
    <n v="118842"/>
    <n v="20546153372"/>
    <s v="GLOBAL PERLA´S CAR S.A.C."/>
    <s v="PEN"/>
    <n v="0.18"/>
    <n v="47.457627118644069"/>
    <n v="8.5423728813559325"/>
    <n v="56"/>
    <s v=""/>
    <n v="56"/>
    <m/>
    <s v="SI"/>
    <s v="Caja Operativa"/>
    <s v="SI"/>
    <s v="SI"/>
    <d v="2025-07-01T00:00:00"/>
    <s v="C_Ope_009"/>
    <s v="002-2385"/>
    <m/>
    <d v="1899-12-30T00:00:00"/>
    <s v=""/>
    <n v="0"/>
    <n v="0"/>
    <m/>
    <m/>
    <m/>
    <m/>
    <m/>
    <m/>
    <m/>
    <m/>
    <d v="1899-12-30T00:00:00"/>
    <n v="0"/>
    <n v="0"/>
    <d v="1899-12-30T00:00:00"/>
    <s v=""/>
    <n v="0"/>
    <n v="0"/>
    <n v="0"/>
    <m/>
    <m/>
    <m/>
    <m/>
    <n v="56"/>
    <s v="PENDIENTE"/>
    <s v="OK"/>
  </r>
  <r>
    <n v="553"/>
    <x v="6"/>
    <d v="2025-07-02T00:00:00"/>
    <s v="Ronald Guizado"/>
    <x v="0"/>
    <x v="3"/>
    <x v="4"/>
    <s v="P0307004"/>
    <s v="-"/>
    <s v="-"/>
    <s v="-"/>
    <s v="Envió de Documentos Olva (Juliaca)"/>
    <m/>
    <x v="0"/>
    <x v="3"/>
    <s v="Gastos operativos"/>
    <s v="Operativo"/>
    <s v="Santa Anita"/>
    <s v="Lima"/>
    <s v="01F3533503420100686814"/>
    <s v="Factura"/>
    <d v="2025-07-02T00:00:00"/>
    <d v="2025-07-02T00:00:00"/>
    <s v="F353"/>
    <n v="35034"/>
    <n v="20100686814"/>
    <s v="OLVA COURIER S.A.C."/>
    <s v="PEN"/>
    <n v="0.18"/>
    <n v="14.067796610169493"/>
    <n v="2.5322033898305087"/>
    <n v="16.600000000000001"/>
    <s v=""/>
    <n v="16.600000000000001"/>
    <m/>
    <s v="SI"/>
    <s v="Caja Operativa"/>
    <s v="SI"/>
    <s v="SI"/>
    <d v="2025-07-02T00:00:00"/>
    <s v="C_Ope_009"/>
    <s v="002-2387"/>
    <m/>
    <d v="1899-12-30T00:00:00"/>
    <s v=""/>
    <n v="0"/>
    <n v="0"/>
    <m/>
    <m/>
    <m/>
    <m/>
    <m/>
    <m/>
    <m/>
    <m/>
    <d v="1899-12-30T00:00:00"/>
    <n v="0"/>
    <n v="0"/>
    <d v="1899-12-30T00:00:00"/>
    <s v=""/>
    <n v="0"/>
    <n v="0"/>
    <n v="0"/>
    <m/>
    <m/>
    <m/>
    <m/>
    <n v="16.600000000000001"/>
    <s v="PENDIENTE"/>
    <s v="OK"/>
  </r>
  <r>
    <n v="554"/>
    <x v="2"/>
    <d v="2025-07-03T00:00:00"/>
    <s v="Ronald Guizado"/>
    <x v="2"/>
    <x v="2"/>
    <x v="3"/>
    <s v="P0211001"/>
    <s v="-"/>
    <s v="-"/>
    <s v="-"/>
    <s v="3 Vidrios y 1 Silicona Para la Ventana"/>
    <m/>
    <x v="0"/>
    <x v="7"/>
    <s v="Costos de ventas"/>
    <s v="Operativo"/>
    <s v="Santa Anita"/>
    <s v="Lima"/>
    <s v="0311519410431647287"/>
    <s v="Boleta de Venta"/>
    <d v="2025-07-03T00:00:00"/>
    <d v="2025-07-03T00:00:00"/>
    <n v="1"/>
    <n v="15194"/>
    <n v="10431647287"/>
    <s v="RODRIGUEZ ROJAS WILDER CARLOS"/>
    <s v="PEN"/>
    <m/>
    <n v="26"/>
    <n v="0"/>
    <n v="26"/>
    <s v=""/>
    <n v="26"/>
    <m/>
    <s v="SI"/>
    <s v="Caja Operativa"/>
    <s v="SI"/>
    <s v="SI"/>
    <d v="2025-07-03T00:00:00"/>
    <s v="C_Ope_009"/>
    <s v="002-2389"/>
    <m/>
    <d v="1899-12-30T00:00:00"/>
    <s v=""/>
    <n v="0"/>
    <n v="0"/>
    <m/>
    <m/>
    <m/>
    <m/>
    <m/>
    <m/>
    <m/>
    <m/>
    <d v="1899-12-30T00:00:00"/>
    <n v="0"/>
    <n v="0"/>
    <d v="1899-12-30T00:00:00"/>
    <s v=""/>
    <n v="0"/>
    <n v="0"/>
    <n v="0"/>
    <m/>
    <m/>
    <m/>
    <m/>
    <n v="26"/>
    <s v="PENDIENTE"/>
    <s v="OK"/>
  </r>
  <r>
    <n v="555"/>
    <x v="2"/>
    <d v="2025-07-03T00:00:00"/>
    <s v="Ronald Guizado"/>
    <x v="4"/>
    <x v="27"/>
    <x v="73"/>
    <s v="P0502001"/>
    <s v="-"/>
    <s v="-"/>
    <s v="-"/>
    <s v="01 Cera de piso y 100 Clavos 3/4 Para oficina"/>
    <m/>
    <x v="0"/>
    <x v="4"/>
    <s v="Gastos no operativos"/>
    <s v="Operativo"/>
    <s v="Santa Anita"/>
    <s v="Lima"/>
    <s v="SD002-239011111111"/>
    <s v="Sin documento"/>
    <d v="2025-07-03T00:00:00"/>
    <d v="2025-07-03T00:00:00"/>
    <m/>
    <s v="002-2390"/>
    <n v="11111111"/>
    <s v="NO ESPECIFICADO"/>
    <s v="PEN"/>
    <m/>
    <n v="28"/>
    <n v="0"/>
    <n v="28"/>
    <s v=""/>
    <n v="28"/>
    <m/>
    <s v="SI"/>
    <s v="Caja Operativa"/>
    <s v="SI"/>
    <s v="SI"/>
    <d v="1899-12-30T00:00:00"/>
    <s v=""/>
    <s v=""/>
    <m/>
    <d v="1899-12-30T00:00:00"/>
    <s v=""/>
    <n v="0"/>
    <n v="0"/>
    <m/>
    <m/>
    <m/>
    <m/>
    <m/>
    <m/>
    <m/>
    <m/>
    <d v="1899-12-30T00:00:00"/>
    <n v="0"/>
    <n v="0"/>
    <d v="1899-12-30T00:00:00"/>
    <s v=""/>
    <n v="0"/>
    <n v="0"/>
    <n v="0"/>
    <m/>
    <m/>
    <m/>
    <m/>
    <n v="28"/>
    <s v="PENDIENTE"/>
    <s v="OK"/>
  </r>
  <r>
    <n v="556"/>
    <x v="3"/>
    <d v="2025-07-04T00:00:00"/>
    <s v="Ronald Guizado"/>
    <x v="0"/>
    <x v="3"/>
    <x v="4"/>
    <s v="P0307004"/>
    <s v="-"/>
    <s v="-"/>
    <s v="-"/>
    <s v="Envió de Documentos Olva"/>
    <m/>
    <x v="0"/>
    <x v="3"/>
    <s v="Gastos operativos"/>
    <s v="Operativo"/>
    <s v="Santa Anita"/>
    <s v="Lima"/>
    <s v="01F3533505320100686814"/>
    <s v="Factura"/>
    <d v="2025-07-04T00:00:00"/>
    <d v="2025-07-04T00:00:00"/>
    <s v="F353"/>
    <n v="35053"/>
    <n v="20100686814"/>
    <s v="OLVA COURIER S.A.C."/>
    <s v="PEN"/>
    <n v="0.18"/>
    <n v="14.067796610169493"/>
    <n v="2.5322033898305087"/>
    <n v="16.600000000000001"/>
    <s v=""/>
    <n v="16.600000000000001"/>
    <m/>
    <s v="SI"/>
    <s v="Caja Operativa"/>
    <s v="SI"/>
    <s v="SI"/>
    <d v="2025-07-04T00:00:00"/>
    <s v="C_Ope_009"/>
    <s v="002-2392"/>
    <m/>
    <d v="1899-12-30T00:00:00"/>
    <s v=""/>
    <n v="0"/>
    <n v="0"/>
    <m/>
    <m/>
    <m/>
    <m/>
    <m/>
    <m/>
    <m/>
    <m/>
    <d v="1899-12-30T00:00:00"/>
    <n v="0"/>
    <n v="0"/>
    <d v="1899-12-30T00:00:00"/>
    <s v=""/>
    <n v="0"/>
    <n v="0"/>
    <n v="0"/>
    <m/>
    <m/>
    <m/>
    <m/>
    <n v="16.600000000000001"/>
    <s v="PENDIENTE"/>
    <s v="OK"/>
  </r>
  <r>
    <n v="557"/>
    <x v="1"/>
    <d v="2025-07-08T00:00:00"/>
    <s v="Ronald Guizado"/>
    <x v="7"/>
    <x v="25"/>
    <x v="69"/>
    <s v="P0701001"/>
    <s v="-"/>
    <s v="-"/>
    <s v="-"/>
    <s v="Guantes Badana Blanco x7"/>
    <m/>
    <x v="0"/>
    <x v="0"/>
    <s v="Costos de ventas"/>
    <s v="Operativo"/>
    <s v="Santa Anita"/>
    <s v="Lima"/>
    <s v="01F00411926220546153372"/>
    <s v="Factura"/>
    <d v="2025-07-08T00:00:00"/>
    <d v="2025-07-08T00:00:00"/>
    <s v="F004"/>
    <n v="119262"/>
    <n v="20546153372"/>
    <s v="GLOBAL PERLA´S CAR S.A.C."/>
    <s v="PEN"/>
    <n v="0.18"/>
    <n v="44.491525423728817"/>
    <n v="8.0084745762711869"/>
    <n v="52.5"/>
    <s v=""/>
    <n v="52.5"/>
    <m/>
    <s v="SI"/>
    <s v="Caja Operativa"/>
    <s v="SI"/>
    <s v="SI"/>
    <d v="2025-07-08T00:00:00"/>
    <s v="C_Ope_009"/>
    <s v="002-2395"/>
    <m/>
    <d v="1899-12-30T00:00:00"/>
    <s v=""/>
    <n v="0"/>
    <n v="0"/>
    <m/>
    <m/>
    <m/>
    <m/>
    <m/>
    <m/>
    <m/>
    <m/>
    <d v="1899-12-30T00:00:00"/>
    <n v="0"/>
    <n v="0"/>
    <d v="1899-12-30T00:00:00"/>
    <s v=""/>
    <n v="0"/>
    <n v="0"/>
    <n v="0"/>
    <m/>
    <m/>
    <m/>
    <m/>
    <n v="52.5"/>
    <s v="PENDIENTE"/>
    <s v="OK"/>
  </r>
  <r>
    <n v="558"/>
    <x v="11"/>
    <d v="2025-07-11T00:00:00"/>
    <s v="Ronald Guizado"/>
    <x v="0"/>
    <x v="3"/>
    <x v="4"/>
    <s v="P0307004"/>
    <s v="-"/>
    <s v="-"/>
    <s v="-"/>
    <s v="Envió de Documentos Olva"/>
    <m/>
    <x v="0"/>
    <x v="3"/>
    <s v="Gastos operativos"/>
    <s v="Operativo"/>
    <s v="Santa Anita"/>
    <s v="Lima"/>
    <s v="01F3527692320100686814"/>
    <s v="Factura"/>
    <d v="2025-07-11T00:00:00"/>
    <d v="2025-07-11T00:00:00"/>
    <s v="F352"/>
    <n v="76923"/>
    <n v="20100686814"/>
    <s v="OLVA COURIER S.A.C."/>
    <s v="PEN"/>
    <n v="0.18"/>
    <n v="11.85593220338983"/>
    <n v="2.1340677966101693"/>
    <n v="13.99"/>
    <s v=""/>
    <n v="13.99"/>
    <m/>
    <s v="SI"/>
    <s v="Caja Operativa"/>
    <s v="SI"/>
    <s v="SI"/>
    <d v="2025-07-11T00:00:00"/>
    <s v="C_Ope_009"/>
    <s v="002-2399"/>
    <m/>
    <d v="1899-12-30T00:00:00"/>
    <s v=""/>
    <n v="0"/>
    <n v="0"/>
    <m/>
    <m/>
    <m/>
    <m/>
    <m/>
    <m/>
    <m/>
    <m/>
    <d v="1899-12-30T00:00:00"/>
    <n v="0"/>
    <n v="0"/>
    <d v="1899-12-30T00:00:00"/>
    <s v=""/>
    <n v="0"/>
    <n v="0"/>
    <n v="0"/>
    <m/>
    <m/>
    <m/>
    <m/>
    <n v="13.99"/>
    <s v="PENDIENTE"/>
    <s v="OK"/>
  </r>
  <r>
    <n v="559"/>
    <x v="18"/>
    <d v="2025-07-16T00:00:00"/>
    <s v="Ronald Guizado"/>
    <x v="7"/>
    <x v="25"/>
    <x v="69"/>
    <s v="P0701001"/>
    <s v="-"/>
    <s v="-"/>
    <s v="-"/>
    <s v="Guantes Badana Blanco x12"/>
    <m/>
    <x v="0"/>
    <x v="0"/>
    <s v="Costos de ventas"/>
    <s v="Operativo"/>
    <s v="Santa Anita"/>
    <s v="Lima"/>
    <s v="01F00411982320546153372"/>
    <s v="Factura"/>
    <d v="2025-07-16T00:00:00"/>
    <d v="2025-07-16T00:00:00"/>
    <s v="F004"/>
    <n v="119823"/>
    <n v="20546153372"/>
    <s v="GLOBAL PERLA´S CAR S.A.C."/>
    <s v="PEN"/>
    <n v="0.18"/>
    <n v="63.559322033898312"/>
    <n v="11.440677966101696"/>
    <n v="75"/>
    <s v=""/>
    <n v="75"/>
    <m/>
    <s v="SI"/>
    <s v="Caja Operativa"/>
    <s v="SI"/>
    <s v="SI"/>
    <d v="2025-07-16T00:00:00"/>
    <s v="C_Ope_009"/>
    <s v="002-2403"/>
    <m/>
    <d v="1899-12-30T00:00:00"/>
    <s v=""/>
    <n v="0"/>
    <n v="0"/>
    <m/>
    <m/>
    <m/>
    <m/>
    <m/>
    <m/>
    <m/>
    <m/>
    <d v="1899-12-30T00:00:00"/>
    <n v="0"/>
    <n v="0"/>
    <d v="1899-12-30T00:00:00"/>
    <s v=""/>
    <n v="0"/>
    <n v="0"/>
    <n v="0"/>
    <m/>
    <m/>
    <m/>
    <m/>
    <n v="75"/>
    <s v="PENDIENTE"/>
    <s v="OK"/>
  </r>
  <r>
    <n v="560"/>
    <x v="21"/>
    <d v="2025-07-18T00:00:00"/>
    <s v="Ronald Guizado"/>
    <x v="0"/>
    <x v="3"/>
    <x v="4"/>
    <s v="P0307004"/>
    <s v="-"/>
    <s v="-"/>
    <s v="-"/>
    <s v="Envió de Documentos Olva"/>
    <m/>
    <x v="0"/>
    <x v="3"/>
    <s v="Gastos operativos"/>
    <s v="Operativo"/>
    <s v="Santa Anita"/>
    <s v="Lima"/>
    <s v="01F3527696620100686814"/>
    <s v="Factura"/>
    <d v="2025-07-18T00:00:00"/>
    <d v="2025-07-18T00:00:00"/>
    <s v="F352"/>
    <n v="76966"/>
    <n v="20100686814"/>
    <s v="OLVA COURIER S.A.C."/>
    <s v="PEN"/>
    <n v="0.18"/>
    <n v="11.85593220338983"/>
    <n v="2.1340677966101693"/>
    <n v="13.99"/>
    <s v=""/>
    <n v="13.99"/>
    <m/>
    <s v="SI"/>
    <s v="Caja Operativa"/>
    <s v="SI"/>
    <s v="SI"/>
    <d v="2025-07-18T00:00:00"/>
    <s v="C_Ope_009"/>
    <s v="002-2406"/>
    <m/>
    <d v="1899-12-30T00:00:00"/>
    <s v=""/>
    <n v="0"/>
    <n v="0"/>
    <m/>
    <m/>
    <m/>
    <m/>
    <m/>
    <m/>
    <m/>
    <m/>
    <d v="1899-12-30T00:00:00"/>
    <n v="0"/>
    <n v="0"/>
    <d v="1899-12-30T00:00:00"/>
    <s v=""/>
    <n v="0"/>
    <n v="0"/>
    <n v="0"/>
    <m/>
    <m/>
    <m/>
    <m/>
    <n v="13.99"/>
    <s v="PENDIENTE"/>
    <s v="OK"/>
  </r>
  <r>
    <n v="561"/>
    <x v="25"/>
    <d v="2025-07-25T00:00:00"/>
    <s v="Ronald Guizado"/>
    <x v="0"/>
    <x v="3"/>
    <x v="4"/>
    <s v="P0307004"/>
    <s v="-"/>
    <s v="-"/>
    <s v="-"/>
    <s v="Envió de Documentos Olva"/>
    <m/>
    <x v="0"/>
    <x v="3"/>
    <s v="Gastos operativos"/>
    <s v="Operativo"/>
    <s v="Santa Anita"/>
    <s v="Lima"/>
    <s v="01F3527700320100686814"/>
    <s v="Factura"/>
    <d v="2025-07-25T00:00:00"/>
    <d v="2025-07-25T00:00:00"/>
    <s v="F352"/>
    <n v="77003"/>
    <n v="20100686814"/>
    <s v="OLVA COURIER S.A.C."/>
    <s v="PEN"/>
    <n v="0.18"/>
    <n v="11.85593220338983"/>
    <n v="2.1340677966101693"/>
    <n v="13.99"/>
    <s v=""/>
    <n v="13.99"/>
    <m/>
    <s v="SI"/>
    <s v="Caja Operativa"/>
    <s v="SI"/>
    <s v="SI"/>
    <d v="2025-07-25T00:00:00"/>
    <s v="C_Ope_009"/>
    <s v="002-2413"/>
    <m/>
    <d v="1899-12-30T00:00:00"/>
    <s v=""/>
    <n v="0"/>
    <n v="0"/>
    <m/>
    <m/>
    <m/>
    <m/>
    <m/>
    <m/>
    <m/>
    <m/>
    <d v="1899-12-30T00:00:00"/>
    <n v="0"/>
    <n v="0"/>
    <d v="1899-12-30T00:00:00"/>
    <s v=""/>
    <n v="0"/>
    <n v="0"/>
    <n v="0"/>
    <m/>
    <m/>
    <m/>
    <m/>
    <n v="13.99"/>
    <s v="PENDIENTE"/>
    <s v="OK"/>
  </r>
  <r>
    <n v="562"/>
    <x v="35"/>
    <d v="2025-08-07T00:00:00"/>
    <s v="Karol Pari "/>
    <x v="1"/>
    <x v="3"/>
    <x v="7"/>
    <s v="P0604001"/>
    <s v="-"/>
    <s v="-"/>
    <s v="-"/>
    <s v="Traslados a Clinica Sanna_x000a_Alm. Sachaca - Clínica Sanna - Alm. Sachaca "/>
    <m/>
    <x v="0"/>
    <x v="3"/>
    <s v="Gastos operativos"/>
    <s v="Operativo"/>
    <s v="Sachaca"/>
    <s v="Arequipa"/>
    <s v="PLM329076390500"/>
    <s v="Planilla de Movilidad"/>
    <d v="2025-08-09T00:00:00"/>
    <d v="2025-08-09T00:00:00"/>
    <n v="3"/>
    <n v="290"/>
    <n v="76390500"/>
    <s v="PARI RODRIGUEZ KAROL LICET"/>
    <s v="PEN"/>
    <m/>
    <n v="13"/>
    <n v="0"/>
    <n v="13"/>
    <s v=""/>
    <n v="13"/>
    <m/>
    <s v="SI"/>
    <s v="Caja Arequipa "/>
    <s v="SI"/>
    <s v="SI"/>
    <d v="1899-12-30T00:00:00"/>
    <s v=""/>
    <s v=""/>
    <m/>
    <d v="1899-12-30T00:00:00"/>
    <s v=""/>
    <n v="0"/>
    <n v="0"/>
    <m/>
    <m/>
    <m/>
    <m/>
    <m/>
    <m/>
    <m/>
    <m/>
    <d v="1899-12-30T00:00:00"/>
    <n v="0"/>
    <n v="0"/>
    <d v="1899-12-30T00:00:00"/>
    <s v=""/>
    <n v="0"/>
    <n v="0"/>
    <n v="0"/>
    <m/>
    <m/>
    <m/>
    <m/>
    <n v="13"/>
    <s v="PENDIENTE"/>
    <s v="OK"/>
  </r>
  <r>
    <n v="563"/>
    <x v="40"/>
    <d v="2025-08-12T00:00:00"/>
    <s v="Maritza Ayma "/>
    <x v="9"/>
    <x v="2"/>
    <x v="3"/>
    <s v="P0411001"/>
    <s v="-"/>
    <s v="-"/>
    <s v="-"/>
    <s v="Premios por charla contabilidad: Finanzas personales_x000a_(01) coca cola, (01) cuate, (01) cheetos , (01) nito"/>
    <m/>
    <x v="0"/>
    <x v="3"/>
    <s v="Gastos operativos"/>
    <s v="Operativo"/>
    <s v="Sachaca"/>
    <s v="Arequipa"/>
    <s v="03122010709491461"/>
    <s v="Boleta de Venta"/>
    <d v="2025-08-12T00:00:00"/>
    <d v="2025-08-12T00:00:00"/>
    <n v="1"/>
    <n v="220"/>
    <n v="10709491461"/>
    <s v="GENOVEZ BERNO ESTEFANI ADRIANA"/>
    <s v="PEN"/>
    <m/>
    <n v="7"/>
    <n v="0"/>
    <n v="7"/>
    <s v=""/>
    <n v="7"/>
    <m/>
    <s v="SI"/>
    <s v="Caja Arequipa "/>
    <s v="SI"/>
    <s v="SI"/>
    <d v="2025-08-12T00:00:00"/>
    <s v="C-Tesoreria"/>
    <s v="001-12587"/>
    <m/>
    <d v="1899-12-30T00:00:00"/>
    <s v=""/>
    <n v="0"/>
    <n v="0"/>
    <m/>
    <m/>
    <m/>
    <m/>
    <m/>
    <m/>
    <m/>
    <m/>
    <d v="1899-12-30T00:00:00"/>
    <n v="0"/>
    <n v="0"/>
    <d v="1899-12-30T00:00:00"/>
    <s v=""/>
    <n v="0"/>
    <n v="0"/>
    <n v="0"/>
    <m/>
    <m/>
    <m/>
    <m/>
    <n v="7"/>
    <s v="PENDIENTE"/>
    <s v="OK"/>
  </r>
  <r>
    <n v="564"/>
    <x v="21"/>
    <d v="2025-07-18T00:00:00"/>
    <s v="Maritza Ayma "/>
    <x v="8"/>
    <x v="8"/>
    <x v="74"/>
    <s v="P0104003"/>
    <s v="-"/>
    <s v="-"/>
    <s v="-"/>
    <s v="Teléfono fijo trio - Julio /Arequipa 2"/>
    <m/>
    <x v="0"/>
    <x v="3"/>
    <s v="Gastos operativos"/>
    <s v="Operativo"/>
    <s v="Sachaca"/>
    <s v="Arequipa"/>
    <s v="14S5AA7225738720100017491"/>
    <s v="Recibo por servicios públicos"/>
    <d v="2025-07-18T00:00:00"/>
    <d v="2025-08-05T00:00:00"/>
    <s v="S5AA"/>
    <n v="72257387"/>
    <n v="20100017491"/>
    <s v="TELEFONICA DEL PERU SAA"/>
    <s v="PEN"/>
    <m/>
    <n v="142.9"/>
    <n v="0"/>
    <n v="142.9"/>
    <s v=""/>
    <n v="142.9"/>
    <m/>
    <s v="SI"/>
    <s v="Transferencia"/>
    <s v="SI"/>
    <s v="SI"/>
    <d v="2025-08-13T00:00:00"/>
    <s v="B-BCP - Soles"/>
    <n v="4109689"/>
    <m/>
    <d v="1899-12-30T00:00:00"/>
    <s v=""/>
    <n v="0"/>
    <n v="0"/>
    <m/>
    <m/>
    <m/>
    <m/>
    <m/>
    <m/>
    <m/>
    <m/>
    <d v="1899-12-30T00:00:00"/>
    <n v="0"/>
    <n v="0"/>
    <d v="1899-12-30T00:00:00"/>
    <s v=""/>
    <n v="0"/>
    <n v="0"/>
    <n v="0"/>
    <m/>
    <m/>
    <m/>
    <m/>
    <n v="142.9"/>
    <s v="PENDIENTE"/>
    <s v="OK"/>
  </r>
  <r>
    <n v="565"/>
    <x v="24"/>
    <d v="2025-07-24T00:00:00"/>
    <s v="Gregory Cruz"/>
    <x v="5"/>
    <x v="22"/>
    <x v="64"/>
    <s v="P0901003"/>
    <s v="RQ.STI.100"/>
    <s v="-"/>
    <s v="-"/>
    <s v="Renovación de celulares operaciones/conductores_x000a_(14) Honor X7C "/>
    <m/>
    <x v="0"/>
    <x v="10"/>
    <s v="Inversiones"/>
    <s v="Inversión"/>
    <s v="Sachaca"/>
    <s v="Arequipa"/>
    <s v="01F1809198420467534026"/>
    <s v="Factura"/>
    <d v="2025-07-24T00:00:00"/>
    <d v="2025-07-24T00:00:00"/>
    <s v="F180"/>
    <n v="91984"/>
    <n v="20467534026"/>
    <s v="AMERICA MOVIL PERU S.A.C."/>
    <s v="PEN"/>
    <n v="0.18"/>
    <n v="8388.134"/>
    <n v="1509.86412"/>
    <n v="9898"/>
    <s v=""/>
    <n v="9898"/>
    <m/>
    <s v="SI"/>
    <s v="Transferencia"/>
    <s v="SI"/>
    <s v="NO"/>
    <d v="1899-12-30T00:00:00"/>
    <s v=""/>
    <s v=""/>
    <m/>
    <d v="1899-12-30T00:00:00"/>
    <s v=""/>
    <n v="0"/>
    <n v="0"/>
    <m/>
    <m/>
    <m/>
    <m/>
    <m/>
    <m/>
    <m/>
    <m/>
    <d v="1899-12-30T00:00:00"/>
    <n v="0"/>
    <n v="0"/>
    <d v="1899-12-30T00:00:00"/>
    <s v=""/>
    <n v="0"/>
    <n v="0"/>
    <n v="0"/>
    <m/>
    <m/>
    <m/>
    <m/>
    <n v="9898"/>
    <s v="PENDIENTE"/>
    <s v="OK"/>
  </r>
  <r>
    <n v="566"/>
    <x v="32"/>
    <d v="2025-08-05T00:00:00"/>
    <s v="Jorge Queque"/>
    <x v="0"/>
    <x v="10"/>
    <x v="38"/>
    <s v="P0311002"/>
    <s v="RQ.OPE.1333"/>
    <s v="OS 005-000695"/>
    <s v="AC.OPE.905"/>
    <s v="Recolección, transporte y disposición de residuos no aprovechables._x000a_Alm. La Joya - Innova Ambiental SAC 2,201.00 Kg."/>
    <m/>
    <x v="1"/>
    <x v="5"/>
    <s v="Gastos operativos"/>
    <s v="Operativo"/>
    <s v="La Joya"/>
    <s v="Arequipa"/>
    <s v="01E00121110801606542"/>
    <s v="Factura"/>
    <d v="2025-08-07T00:00:00"/>
    <d v="2025-08-07T00:00:00"/>
    <s v="E001"/>
    <n v="211"/>
    <n v="10801606542"/>
    <s v="CONDORI SUPO PABLO VIRGILIO"/>
    <s v="PEN"/>
    <n v="0.18"/>
    <n v="847.46"/>
    <n v="152.5428"/>
    <n v="1000"/>
    <s v=""/>
    <n v="1000"/>
    <n v="0.04"/>
    <s v="SI"/>
    <s v="Transferencia"/>
    <s v="SI"/>
    <s v="SI"/>
    <d v="2025-08-14T00:00:00"/>
    <s v="B-BCP - Soles"/>
    <n v="1929985"/>
    <m/>
    <d v="1899-12-30T00:00:00"/>
    <s v=""/>
    <n v="0"/>
    <n v="0"/>
    <m/>
    <m/>
    <m/>
    <m/>
    <m/>
    <m/>
    <m/>
    <m/>
    <d v="1899-12-30T00:00:00"/>
    <n v="0"/>
    <n v="0"/>
    <d v="2025-08-21T00:00:00"/>
    <s v=""/>
    <n v="279466707"/>
    <n v="40"/>
    <n v="40"/>
    <m/>
    <m/>
    <m/>
    <m/>
    <n v="1000"/>
    <s v="PENDIENTE"/>
    <s v="OK"/>
  </r>
  <r>
    <n v="567"/>
    <x v="40"/>
    <d v="2025-08-12T00:00:00"/>
    <s v="Alison Rodrguez"/>
    <x v="0"/>
    <x v="27"/>
    <x v="75"/>
    <s v="P0309001"/>
    <s v="RQ.COM.277"/>
    <s v="-"/>
    <s v="-"/>
    <s v="Compra sacas Big Bag de polipropileno para suministro a cliente TACONSER - Acondicionamiento y carguío de RCD"/>
    <m/>
    <x v="1"/>
    <x v="4"/>
    <s v="Gastos no operativos"/>
    <s v="Operativo"/>
    <s v="Santa Anita"/>
    <s v="Lima"/>
    <s v="LIQCOM12611111111"/>
    <s v="Liquidacion de Gastos"/>
    <d v="2025-08-12T00:00:00"/>
    <d v="2025-08-12T00:00:00"/>
    <s v="COM"/>
    <n v="126"/>
    <n v="11111111"/>
    <s v="NO ESPECIFICADO"/>
    <s v="PEN"/>
    <m/>
    <n v="180"/>
    <n v="0"/>
    <n v="180"/>
    <s v=""/>
    <n v="180"/>
    <m/>
    <s v="SI"/>
    <s v="Caja Finanzas "/>
    <s v="SI"/>
    <s v="NO"/>
    <d v="1899-12-30T00:00:00"/>
    <s v=""/>
    <s v=""/>
    <m/>
    <d v="1899-12-30T00:00:00"/>
    <s v=""/>
    <n v="0"/>
    <n v="0"/>
    <m/>
    <m/>
    <m/>
    <m/>
    <m/>
    <m/>
    <m/>
    <m/>
    <d v="1899-12-30T00:00:00"/>
    <n v="0"/>
    <n v="0"/>
    <d v="1899-12-30T00:00:00"/>
    <s v=""/>
    <n v="0"/>
    <n v="0"/>
    <n v="0"/>
    <m/>
    <m/>
    <m/>
    <m/>
    <n v="180"/>
    <s v="PENDIENTE"/>
    <s v="OK"/>
  </r>
  <r>
    <n v="567"/>
    <x v="40"/>
    <d v="2025-08-12T00:00:00"/>
    <s v="Alison Rodrguez"/>
    <x v="0"/>
    <x v="3"/>
    <x v="5"/>
    <s v="P0307003"/>
    <s v="RQ.COM.277"/>
    <s v="-"/>
    <s v="-"/>
    <s v="Envío de sacas bigbag desde Puente Piedra a Moly Cop - Santa Anita "/>
    <m/>
    <x v="1"/>
    <x v="4"/>
    <s v="Gastos no operativos"/>
    <s v="Operativo"/>
    <s v="Santa Anita"/>
    <s v="Lima"/>
    <s v="LIQCOM12611111111"/>
    <s v="Liquidacion de Gastos"/>
    <d v="2025-08-12T00:00:00"/>
    <d v="2025-08-12T00:00:00"/>
    <s v="COM"/>
    <n v="126"/>
    <n v="11111111"/>
    <s v="NO ESPECIFICADO"/>
    <s v="PEN"/>
    <m/>
    <n v="40"/>
    <n v="0"/>
    <n v="40"/>
    <s v=""/>
    <n v="40"/>
    <m/>
    <s v="SI"/>
    <s v="Caja Finanzas "/>
    <s v="SI"/>
    <s v="NO"/>
    <d v="1899-12-30T00:00:00"/>
    <s v=""/>
    <s v=""/>
    <m/>
    <d v="1899-12-30T00:00:00"/>
    <s v=""/>
    <n v="0"/>
    <n v="0"/>
    <m/>
    <m/>
    <m/>
    <m/>
    <m/>
    <m/>
    <m/>
    <m/>
    <d v="1899-12-30T00:00:00"/>
    <n v="0"/>
    <n v="0"/>
    <d v="1899-12-30T00:00:00"/>
    <s v=""/>
    <n v="0"/>
    <n v="0"/>
    <n v="0"/>
    <m/>
    <m/>
    <m/>
    <m/>
    <n v="40"/>
    <s v="PENDIENTE"/>
    <s v="OK"/>
  </r>
  <r>
    <n v="568"/>
    <x v="25"/>
    <d v="2025-07-25T00:00:00"/>
    <s v="Jorge Queque"/>
    <x v="0"/>
    <x v="3"/>
    <x v="56"/>
    <s v="P0307001"/>
    <s v="-"/>
    <s v="-"/>
    <s v="-"/>
    <s v="Movilidad varios 25/07"/>
    <m/>
    <x v="0"/>
    <x v="3"/>
    <s v="Gastos operativos"/>
    <s v="Operativo"/>
    <s v="Sachaca"/>
    <s v="Arequipa"/>
    <s v="PLM329148536654"/>
    <s v="Planilla de Movilidad"/>
    <d v="2025-07-25T00:00:00"/>
    <d v="2025-07-25T00:00:00"/>
    <n v="3"/>
    <n v="291"/>
    <n v="48536654"/>
    <s v="QUEQUE ANCO JORGE LUIS"/>
    <s v="PEN"/>
    <m/>
    <n v="32"/>
    <n v="0"/>
    <n v="32"/>
    <s v=""/>
    <n v="32"/>
    <m/>
    <s v="SI"/>
    <s v="Caja Arequipa "/>
    <s v="SI"/>
    <s v="SI"/>
    <d v="2025-08-13T00:00:00"/>
    <s v="C-Tesoreria"/>
    <s v="001-12574"/>
    <m/>
    <d v="1899-12-30T00:00:00"/>
    <s v=""/>
    <n v="0"/>
    <n v="0"/>
    <m/>
    <m/>
    <m/>
    <m/>
    <m/>
    <m/>
    <m/>
    <m/>
    <d v="1899-12-30T00:00:00"/>
    <n v="0"/>
    <n v="0"/>
    <d v="1899-12-30T00:00:00"/>
    <s v=""/>
    <n v="0"/>
    <n v="0"/>
    <n v="0"/>
    <m/>
    <m/>
    <m/>
    <m/>
    <n v="32"/>
    <s v="PENDIENTE"/>
    <s v="OK"/>
  </r>
  <r>
    <n v="569"/>
    <x v="27"/>
    <d v="2025-07-30T00:00:00"/>
    <s v="Jorge Queque"/>
    <x v="0"/>
    <x v="3"/>
    <x v="5"/>
    <s v="P0307003"/>
    <s v="-"/>
    <s v="-"/>
    <s v="-"/>
    <s v="Movilidad varios 30/07"/>
    <m/>
    <x v="0"/>
    <x v="3"/>
    <s v="Gastos operativos"/>
    <s v="Operativo"/>
    <s v="Sachaca"/>
    <s v="Arequipa"/>
    <s v="PLM329248536654"/>
    <s v="Planilla de Movilidad"/>
    <d v="2025-07-30T00:00:00"/>
    <d v="2025-07-30T00:00:00"/>
    <n v="3"/>
    <n v="292"/>
    <n v="48536654"/>
    <s v="QUEQUE ANCO JORGE LUIS"/>
    <s v="PEN"/>
    <m/>
    <n v="10"/>
    <n v="0"/>
    <n v="10"/>
    <s v=""/>
    <n v="10"/>
    <m/>
    <s v="SI"/>
    <s v="Caja Arequipa "/>
    <s v="SI"/>
    <s v="SI"/>
    <d v="2025-08-13T00:00:00"/>
    <s v="C-Tesoreria"/>
    <s v="001-12575"/>
    <m/>
    <d v="1899-12-30T00:00:00"/>
    <s v=""/>
    <n v="0"/>
    <n v="0"/>
    <m/>
    <m/>
    <m/>
    <m/>
    <m/>
    <m/>
    <m/>
    <m/>
    <d v="1899-12-30T00:00:00"/>
    <n v="0"/>
    <n v="0"/>
    <d v="1899-12-30T00:00:00"/>
    <s v=""/>
    <n v="0"/>
    <n v="0"/>
    <n v="0"/>
    <m/>
    <m/>
    <m/>
    <m/>
    <n v="10"/>
    <s v="PENDIENTE"/>
    <s v="OK"/>
  </r>
  <r>
    <n v="570"/>
    <x v="28"/>
    <d v="2025-08-01T00:00:00"/>
    <s v="Jorge Queque"/>
    <x v="0"/>
    <x v="3"/>
    <x v="5"/>
    <s v="P0307003"/>
    <s v="-"/>
    <s v="-"/>
    <s v="-"/>
    <s v="Movilidad varios 01/08"/>
    <m/>
    <x v="0"/>
    <x v="3"/>
    <s v="Gastos operativos"/>
    <s v="Operativo"/>
    <s v="Sachaca"/>
    <s v="Arequipa"/>
    <s v="PLM329348536654"/>
    <s v="Planilla de Movilidad"/>
    <d v="2025-08-01T00:00:00"/>
    <d v="2025-08-01T00:00:00"/>
    <n v="3"/>
    <n v="293"/>
    <n v="48536654"/>
    <s v="QUEQUE ANCO JORGE LUIS"/>
    <s v="PEN"/>
    <m/>
    <n v="22"/>
    <n v="0"/>
    <n v="22"/>
    <s v=""/>
    <n v="22"/>
    <m/>
    <s v="SI"/>
    <s v="Caja Arequipa "/>
    <s v="SI"/>
    <s v="SI"/>
    <d v="2025-08-13T00:00:00"/>
    <s v="C-Tesoreria"/>
    <s v="001-12576"/>
    <m/>
    <d v="1899-12-30T00:00:00"/>
    <s v=""/>
    <n v="0"/>
    <n v="0"/>
    <m/>
    <m/>
    <m/>
    <m/>
    <m/>
    <m/>
    <m/>
    <m/>
    <d v="1899-12-30T00:00:00"/>
    <n v="0"/>
    <n v="0"/>
    <d v="1899-12-30T00:00:00"/>
    <s v=""/>
    <n v="0"/>
    <n v="0"/>
    <n v="0"/>
    <m/>
    <m/>
    <m/>
    <m/>
    <n v="22"/>
    <s v="PENDIENTE"/>
    <s v="OK"/>
  </r>
  <r>
    <n v="571"/>
    <x v="33"/>
    <d v="2025-08-04T00:00:00"/>
    <s v="Jorge Queque"/>
    <x v="0"/>
    <x v="3"/>
    <x v="5"/>
    <s v="P0307003"/>
    <s v="-"/>
    <s v="-"/>
    <s v="-"/>
    <s v="Movilidad varios 04/08"/>
    <m/>
    <x v="0"/>
    <x v="3"/>
    <s v="Gastos operativos"/>
    <s v="Operativo"/>
    <s v="Sachaca"/>
    <s v="Arequipa"/>
    <s v="PLM329448536654"/>
    <s v="Planilla de Movilidad"/>
    <d v="2025-08-04T00:00:00"/>
    <d v="2025-08-04T00:00:00"/>
    <n v="3"/>
    <n v="294"/>
    <n v="48536654"/>
    <s v="QUEQUE ANCO JORGE LUIS"/>
    <s v="PEN"/>
    <m/>
    <n v="11"/>
    <n v="0"/>
    <n v="11"/>
    <s v=""/>
    <n v="11"/>
    <m/>
    <s v="SI"/>
    <s v="Caja Arequipa "/>
    <s v="SI"/>
    <s v="SI"/>
    <d v="2025-08-13T00:00:00"/>
    <s v="C-Tesoreria"/>
    <s v="001-12577"/>
    <m/>
    <d v="1899-12-30T00:00:00"/>
    <s v=""/>
    <n v="0"/>
    <n v="0"/>
    <m/>
    <m/>
    <m/>
    <m/>
    <m/>
    <m/>
    <m/>
    <m/>
    <d v="1899-12-30T00:00:00"/>
    <n v="0"/>
    <n v="0"/>
    <d v="1899-12-30T00:00:00"/>
    <s v=""/>
    <n v="0"/>
    <n v="0"/>
    <n v="0"/>
    <m/>
    <m/>
    <m/>
    <m/>
    <n v="11"/>
    <s v="PENDIENTE"/>
    <s v="OK"/>
  </r>
  <r>
    <n v="572"/>
    <x v="32"/>
    <d v="2025-08-05T00:00:00"/>
    <s v="Jorge Queque"/>
    <x v="0"/>
    <x v="3"/>
    <x v="56"/>
    <s v="P0307001"/>
    <s v="-"/>
    <s v="-"/>
    <s v="-"/>
    <s v="Movilidad varios 05/08"/>
    <m/>
    <x v="0"/>
    <x v="3"/>
    <s v="Gastos operativos"/>
    <s v="Operativo"/>
    <s v="Sachaca"/>
    <s v="Arequipa"/>
    <s v="PLM329548536654"/>
    <s v="Planilla de Movilidad"/>
    <d v="2025-08-05T00:00:00"/>
    <d v="2025-08-05T00:00:00"/>
    <n v="3"/>
    <n v="295"/>
    <n v="48536654"/>
    <s v="QUEQUE ANCO JORGE LUIS"/>
    <s v="PEN"/>
    <m/>
    <n v="92"/>
    <n v="0"/>
    <n v="92"/>
    <s v=""/>
    <n v="92"/>
    <m/>
    <s v="SI"/>
    <s v="Caja Arequipa "/>
    <s v="SI"/>
    <s v="SI"/>
    <d v="2025-08-13T00:00:00"/>
    <s v="C-Tesoreria"/>
    <s v="001-12578"/>
    <m/>
    <d v="1899-12-30T00:00:00"/>
    <s v=""/>
    <n v="0"/>
    <n v="0"/>
    <m/>
    <m/>
    <m/>
    <m/>
    <m/>
    <m/>
    <m/>
    <m/>
    <d v="1899-12-30T00:00:00"/>
    <n v="0"/>
    <n v="0"/>
    <d v="1899-12-30T00:00:00"/>
    <s v=""/>
    <n v="0"/>
    <n v="0"/>
    <n v="0"/>
    <m/>
    <m/>
    <m/>
    <m/>
    <n v="92"/>
    <s v="PENDIENTE"/>
    <s v="OK"/>
  </r>
  <r>
    <n v="573"/>
    <x v="35"/>
    <d v="2025-08-07T00:00:00"/>
    <s v="Jorge Queque"/>
    <x v="0"/>
    <x v="3"/>
    <x v="56"/>
    <s v="P0307001"/>
    <s v="-"/>
    <s v="-"/>
    <s v="-"/>
    <s v="Movilidad varios 07/08"/>
    <m/>
    <x v="0"/>
    <x v="3"/>
    <s v="Gastos operativos"/>
    <s v="Operativo"/>
    <s v="Sachaca"/>
    <s v="Arequipa"/>
    <s v="PLM329648536654"/>
    <s v="Planilla de Movilidad"/>
    <d v="2025-08-07T00:00:00"/>
    <d v="2025-08-07T00:00:00"/>
    <n v="3"/>
    <n v="296"/>
    <n v="48536654"/>
    <s v="QUEQUE ANCO JORGE LUIS"/>
    <s v="PEN"/>
    <m/>
    <n v="49"/>
    <n v="0"/>
    <n v="49"/>
    <s v=""/>
    <n v="49"/>
    <m/>
    <s v="SI"/>
    <s v="Caja Arequipa "/>
    <s v="SI"/>
    <s v="SI"/>
    <d v="2025-08-13T00:00:00"/>
    <s v="C-Tesoreria"/>
    <s v="001-12579"/>
    <m/>
    <d v="1899-12-30T00:00:00"/>
    <s v=""/>
    <n v="0"/>
    <n v="0"/>
    <m/>
    <m/>
    <m/>
    <m/>
    <m/>
    <m/>
    <m/>
    <m/>
    <d v="1899-12-30T00:00:00"/>
    <n v="0"/>
    <n v="0"/>
    <d v="1899-12-30T00:00:00"/>
    <s v=""/>
    <n v="0"/>
    <n v="0"/>
    <n v="0"/>
    <m/>
    <m/>
    <m/>
    <m/>
    <n v="49"/>
    <s v="PENDIENTE"/>
    <s v="OK"/>
  </r>
  <r>
    <n v="574"/>
    <x v="37"/>
    <d v="2025-08-08T00:00:00"/>
    <s v="Jorge Queque"/>
    <x v="0"/>
    <x v="3"/>
    <x v="56"/>
    <s v="P0307001"/>
    <s v="-"/>
    <s v="-"/>
    <s v="-"/>
    <s v="Movilidad varios 08/08"/>
    <m/>
    <x v="0"/>
    <x v="3"/>
    <s v="Gastos operativos"/>
    <s v="Operativo"/>
    <s v="Sachaca"/>
    <s v="Arequipa"/>
    <s v="PLM329748536654"/>
    <s v="Planilla de Movilidad"/>
    <d v="2025-08-08T00:00:00"/>
    <d v="2025-08-08T00:00:00"/>
    <n v="3"/>
    <n v="297"/>
    <n v="48536654"/>
    <s v="QUEQUE ANCO JORGE LUIS"/>
    <s v="PEN"/>
    <m/>
    <n v="22"/>
    <n v="0"/>
    <n v="22"/>
    <s v=""/>
    <n v="22"/>
    <m/>
    <s v="SI"/>
    <s v="Caja Arequipa "/>
    <s v="SI"/>
    <s v="SI"/>
    <d v="2025-08-13T00:00:00"/>
    <s v="C-Tesoreria"/>
    <s v="001-12580"/>
    <m/>
    <d v="1899-12-30T00:00:00"/>
    <s v=""/>
    <n v="0"/>
    <n v="0"/>
    <m/>
    <m/>
    <m/>
    <m/>
    <m/>
    <m/>
    <m/>
    <m/>
    <d v="1899-12-30T00:00:00"/>
    <n v="0"/>
    <n v="0"/>
    <d v="1899-12-30T00:00:00"/>
    <s v=""/>
    <n v="0"/>
    <n v="0"/>
    <n v="0"/>
    <m/>
    <m/>
    <m/>
    <m/>
    <n v="22"/>
    <s v="PENDIENTE"/>
    <s v="OK"/>
  </r>
  <r>
    <n v="575"/>
    <x v="32"/>
    <d v="2025-08-05T00:00:00"/>
    <s v="Diego Mamani"/>
    <x v="2"/>
    <x v="21"/>
    <x v="52"/>
    <s v="P0210001"/>
    <s v="-"/>
    <s v="-"/>
    <s v="-"/>
    <s v="Pesaje de residuos peligrosos (no aprovechables)_x000a_Cliente: Cosapi_x000a_FS: 001-4835"/>
    <m/>
    <x v="2"/>
    <x v="5"/>
    <s v="Gastos operativos"/>
    <s v="Operativo"/>
    <s v="Sachaca"/>
    <s v="Arequipa"/>
    <s v="01FE021723420259858934"/>
    <s v="Factura"/>
    <d v="2025-08-05T00:00:00"/>
    <d v="2025-08-05T00:00:00"/>
    <s v="FE02"/>
    <n v="17234"/>
    <n v="20259858934"/>
    <s v="COMERCIALIZACION Y SERVICIOS EL EDEN S.A.C."/>
    <s v="PEN"/>
    <n v="0.18"/>
    <n v="16.95"/>
    <n v="3.0509999999999997"/>
    <n v="20"/>
    <s v=""/>
    <n v="20"/>
    <m/>
    <s v="SI"/>
    <s v="Caja Arequipa "/>
    <s v="SI"/>
    <s v="SI"/>
    <d v="2025-08-13T00:00:00"/>
    <s v="C-Tesoreria"/>
    <s v="001-12584"/>
    <m/>
    <d v="1899-12-30T00:00:00"/>
    <s v=""/>
    <n v="0"/>
    <n v="0"/>
    <m/>
    <m/>
    <m/>
    <m/>
    <m/>
    <m/>
    <m/>
    <m/>
    <d v="1899-12-30T00:00:00"/>
    <n v="0"/>
    <n v="0"/>
    <d v="1899-12-30T00:00:00"/>
    <s v=""/>
    <n v="0"/>
    <n v="0"/>
    <n v="0"/>
    <m/>
    <m/>
    <m/>
    <m/>
    <n v="20"/>
    <s v="PENDIENTE"/>
    <s v="OK"/>
  </r>
  <r>
    <n v="576"/>
    <x v="10"/>
    <d v="2025-07-05T00:00:00"/>
    <s v="Gregory Cruz"/>
    <x v="5"/>
    <x v="0"/>
    <x v="14"/>
    <s v="P0902005"/>
    <s v="-"/>
    <s v="-"/>
    <s v="-"/>
    <s v="Revisión de Laptop Lima "/>
    <m/>
    <x v="0"/>
    <x v="3"/>
    <s v="Gastos operativos"/>
    <s v="Operativo"/>
    <s v="Santa Anita"/>
    <s v="Lima"/>
    <s v="LIQSTI1811111111"/>
    <s v="Liquidacion de Gastos"/>
    <d v="2025-08-12T00:00:00"/>
    <d v="2025-08-12T00:00:00"/>
    <s v="STI"/>
    <n v="18"/>
    <n v="11111111"/>
    <s v="NO ESPECIFICADO"/>
    <s v="PEN"/>
    <m/>
    <n v="10"/>
    <n v="0"/>
    <n v="10"/>
    <s v=""/>
    <n v="10"/>
    <m/>
    <s v="SI"/>
    <s v="Caja Finanzas "/>
    <s v="SI"/>
    <s v="NO"/>
    <d v="1899-12-30T00:00:00"/>
    <s v=""/>
    <s v=""/>
    <m/>
    <d v="1899-12-30T00:00:00"/>
    <s v=""/>
    <n v="0"/>
    <n v="0"/>
    <m/>
    <m/>
    <m/>
    <m/>
    <m/>
    <m/>
    <m/>
    <m/>
    <d v="1899-12-30T00:00:00"/>
    <n v="0"/>
    <n v="0"/>
    <d v="1899-12-30T00:00:00"/>
    <s v=""/>
    <n v="0"/>
    <n v="0"/>
    <n v="0"/>
    <m/>
    <m/>
    <m/>
    <m/>
    <n v="10"/>
    <s v="PENDIENTE"/>
    <s v="OK"/>
  </r>
  <r>
    <n v="577"/>
    <x v="27"/>
    <d v="2025-07-30T00:00:00"/>
    <s v="Alison Rodrguez"/>
    <x v="2"/>
    <x v="11"/>
    <x v="22"/>
    <s v="P0201001"/>
    <s v="-"/>
    <s v="OC 289"/>
    <s v="-"/>
    <s v="RR.SS."/>
    <m/>
    <x v="2"/>
    <x v="6"/>
    <s v="Costos de ventas"/>
    <s v="Operativo"/>
    <s v="Sachaca"/>
    <s v="Arequipa"/>
    <s v="01F102695820419158462"/>
    <s v="Factura"/>
    <d v="2025-07-30T00:00:00"/>
    <d v="2025-07-30T00:00:00"/>
    <s v="F102"/>
    <n v="6958"/>
    <n v="20419158462"/>
    <s v="GRANJA RINCONADA DEL SUR S.A."/>
    <s v="PEN"/>
    <n v="0.18"/>
    <n v="81.36"/>
    <n v="14.6448"/>
    <n v="96"/>
    <s v=""/>
    <n v="96"/>
    <n v="0.15"/>
    <s v="SI"/>
    <s v="Transferencia"/>
    <m/>
    <m/>
    <d v="2025-08-12T00:00:00"/>
    <s v="B-BCP - Soles"/>
    <n v="1151178"/>
    <m/>
    <d v="1899-12-30T00:00:00"/>
    <s v=""/>
    <n v="0"/>
    <n v="0"/>
    <m/>
    <m/>
    <m/>
    <m/>
    <m/>
    <m/>
    <m/>
    <m/>
    <d v="1899-12-30T00:00:00"/>
    <n v="0"/>
    <n v="0"/>
    <d v="2025-08-12T00:00:00"/>
    <s v="Adquiriente"/>
    <n v="278568685"/>
    <n v="14"/>
    <n v="14"/>
    <m/>
    <m/>
    <m/>
    <m/>
    <n v="82"/>
    <s v="PENDIENTE"/>
    <s v="OK"/>
  </r>
  <r>
    <n v="578"/>
    <x v="27"/>
    <d v="2025-07-30T00:00:00"/>
    <s v="Alison Rodrguez"/>
    <x v="2"/>
    <x v="11"/>
    <x v="22"/>
    <s v="P0201001"/>
    <s v="-"/>
    <s v="OC 288"/>
    <s v="-"/>
    <s v="RR.SS."/>
    <m/>
    <x v="2"/>
    <x v="6"/>
    <s v="Costos de ventas"/>
    <s v="Operativo"/>
    <s v="Sachaca"/>
    <s v="Arequipa"/>
    <s v="01F102696020419158462"/>
    <s v="Factura"/>
    <d v="2025-07-30T00:00:00"/>
    <d v="2025-07-30T00:00:00"/>
    <s v="F102"/>
    <n v="6960"/>
    <n v="20419158462"/>
    <s v="GRANJA RINCONADA DEL SUR S.A."/>
    <s v="PEN"/>
    <n v="0.18"/>
    <n v="55.93"/>
    <n v="10.067399999999999"/>
    <n v="66"/>
    <s v=""/>
    <n v="66"/>
    <n v="0.15"/>
    <s v="SI"/>
    <s v="Transferencia"/>
    <m/>
    <m/>
    <d v="2025-08-12T00:00:00"/>
    <s v="B-BCP - Soles"/>
    <n v="1151178"/>
    <m/>
    <d v="1899-12-30T00:00:00"/>
    <s v=""/>
    <n v="0"/>
    <n v="0"/>
    <m/>
    <m/>
    <m/>
    <m/>
    <m/>
    <m/>
    <m/>
    <m/>
    <d v="1899-12-30T00:00:00"/>
    <n v="0"/>
    <n v="0"/>
    <d v="2025-08-12T00:00:00"/>
    <s v="Adquiriente"/>
    <n v="278568684"/>
    <n v="10"/>
    <n v="10"/>
    <m/>
    <m/>
    <m/>
    <m/>
    <n v="56"/>
    <s v="PENDIENTE"/>
    <s v="OK"/>
  </r>
  <r>
    <n v="579"/>
    <x v="27"/>
    <d v="2025-07-30T00:00:00"/>
    <s v="Alison Rodrguez"/>
    <x v="2"/>
    <x v="11"/>
    <x v="22"/>
    <s v="P0201001"/>
    <s v="-"/>
    <s v="OC 287"/>
    <s v="-"/>
    <s v="RR.SS."/>
    <m/>
    <x v="2"/>
    <x v="6"/>
    <s v="Costos de ventas"/>
    <s v="Operativo"/>
    <s v="Sachaca"/>
    <s v="Arequipa"/>
    <s v="01F102695920419158462"/>
    <s v="Factura"/>
    <d v="2025-07-30T00:00:00"/>
    <d v="2025-07-30T00:00:00"/>
    <s v="F102"/>
    <n v="6959"/>
    <n v="20419158462"/>
    <s v="GRANJA RINCONADA DEL SUR S.A."/>
    <s v="PEN"/>
    <n v="0.18"/>
    <n v="664.69299999999998"/>
    <n v="119.64474"/>
    <n v="784.34"/>
    <s v=""/>
    <n v="784.34"/>
    <n v="0.15"/>
    <s v="SI"/>
    <s v="Transferencia"/>
    <m/>
    <m/>
    <d v="2025-08-12T00:00:00"/>
    <s v="B-BCP - Soles"/>
    <n v="1151178"/>
    <m/>
    <d v="1899-12-30T00:00:00"/>
    <s v=""/>
    <n v="0"/>
    <n v="0"/>
    <m/>
    <m/>
    <m/>
    <m/>
    <m/>
    <m/>
    <m/>
    <m/>
    <d v="1899-12-30T00:00:00"/>
    <n v="0"/>
    <n v="0"/>
    <d v="2025-08-12T00:00:00"/>
    <s v="Adquiriente"/>
    <n v="278568683"/>
    <n v="118"/>
    <n v="118"/>
    <m/>
    <m/>
    <m/>
    <m/>
    <n v="666.34"/>
    <s v="PENDIENTE"/>
    <s v="OK"/>
  </r>
  <r>
    <n v="580"/>
    <x v="29"/>
    <d v="2025-07-31T00:00:00"/>
    <s v="Jorge Queque"/>
    <x v="2"/>
    <x v="10"/>
    <x v="40"/>
    <s v="P0205001"/>
    <s v="RQ.OPE.1330"/>
    <s v="OS 005-000696"/>
    <s v="AC.OPE.802"/>
    <s v="Recoleccion y transporte de residuos aprovechables (alambron)  3,530.00 Kg_x000a_MolyCop  - Alm. La Joya"/>
    <m/>
    <x v="2"/>
    <x v="5"/>
    <s v="Gastos operativos"/>
    <s v="Operativo"/>
    <s v="La Joya"/>
    <s v="Arequipa"/>
    <s v="01E00168220608686747"/>
    <s v="Factura"/>
    <d v="2025-07-31T00:00:00"/>
    <d v="2025-07-31T00:00:00"/>
    <s v="E001"/>
    <n v="682"/>
    <n v="20608686747"/>
    <s v="TRANSPORTES ALBERTO MAMANI E.I.R.L."/>
    <s v="PEN"/>
    <n v="0.18"/>
    <n v="677.97"/>
    <n v="122.0346"/>
    <n v="800"/>
    <s v=""/>
    <n v="800"/>
    <n v="0.04"/>
    <s v="SI"/>
    <s v="Transferencia"/>
    <s v="SI"/>
    <s v="SI"/>
    <d v="2025-08-12T00:00:00"/>
    <s v="B-BCP - Soles"/>
    <n v="1151178"/>
    <m/>
    <d v="1899-12-30T00:00:00"/>
    <s v=""/>
    <n v="0"/>
    <n v="0"/>
    <m/>
    <m/>
    <m/>
    <m/>
    <m/>
    <m/>
    <m/>
    <m/>
    <d v="1899-12-30T00:00:00"/>
    <n v="0"/>
    <n v="0"/>
    <d v="2025-08-12T00:00:00"/>
    <s v="Adquiriente"/>
    <n v="278568688"/>
    <n v="32"/>
    <n v="32"/>
    <m/>
    <m/>
    <m/>
    <m/>
    <n v="768"/>
    <s v="PENDIENTE"/>
    <s v="OK"/>
  </r>
  <r>
    <n v="581"/>
    <x v="29"/>
    <d v="2025-07-31T00:00:00"/>
    <s v="Valeria Jibaja "/>
    <x v="2"/>
    <x v="10"/>
    <x v="21"/>
    <s v="P0205002"/>
    <s v="RQ.OPE.1329"/>
    <s v="OS 005-00697"/>
    <s v="AC.OPE.903"/>
    <s v="Recolección, tansporte y venta de residuos aprovechables (alambrón) Alm. Sachaca_x000a_Aleaciones Ferrosas y metálicas 1,690.00 kg "/>
    <m/>
    <x v="2"/>
    <x v="5"/>
    <s v="Gastos operativos"/>
    <s v="Operativo"/>
    <s v="Santa Anita"/>
    <s v="Lima"/>
    <s v="01E0015310410687491"/>
    <s v="Factura"/>
    <d v="2025-08-04T00:00:00"/>
    <d v="2025-08-08T00:00:00"/>
    <s v="E001"/>
    <n v="53"/>
    <n v="10410687491"/>
    <s v="TORRES CARDENAS MARIA LIDIA"/>
    <s v="PEN"/>
    <n v="0.18"/>
    <n v="450"/>
    <n v="81"/>
    <n v="531"/>
    <s v=""/>
    <n v="531"/>
    <n v="0.04"/>
    <s v="SI"/>
    <s v="Transferencia"/>
    <s v="SI"/>
    <s v="SI"/>
    <d v="2025-08-12T00:00:00"/>
    <s v="B-BCP - Soles"/>
    <n v="1151178"/>
    <m/>
    <d v="1899-12-30T00:00:00"/>
    <s v=""/>
    <n v="0"/>
    <n v="0"/>
    <m/>
    <m/>
    <m/>
    <m/>
    <m/>
    <m/>
    <m/>
    <m/>
    <d v="1899-12-30T00:00:00"/>
    <n v="0"/>
    <n v="0"/>
    <d v="2025-08-12T00:00:00"/>
    <s v="Adquiriente"/>
    <n v="278568689"/>
    <n v="21"/>
    <n v="21"/>
    <m/>
    <m/>
    <m/>
    <m/>
    <n v="510"/>
    <s v="PENDIENTE"/>
    <s v="OK"/>
  </r>
  <r>
    <n v="582"/>
    <x v="23"/>
    <d v="2025-07-22T00:00:00"/>
    <s v="Valeria Jibaja "/>
    <x v="2"/>
    <x v="10"/>
    <x v="21"/>
    <s v="P0205002"/>
    <s v="RQ.COM.360"/>
    <s v="-"/>
    <s v="-"/>
    <s v="Recolección, transporte y venta de residuos aprovechables (leña) _x000a_Alm. Yanahuara - Mariano Melgar (Los Olivos)"/>
    <m/>
    <x v="2"/>
    <x v="5"/>
    <s v="Gastos operativos"/>
    <s v="Operativo"/>
    <s v="Sachaca"/>
    <s v="Arequipa"/>
    <s v="LIQCOM12710405211179"/>
    <s v="Liquidacion de Gastos"/>
    <d v="2025-08-12T00:00:00"/>
    <d v="2025-08-12T00:00:00"/>
    <s v="COM"/>
    <n v="127"/>
    <n v="10405211179"/>
    <s v="CRISTOBAL CARHUACHIN LEONCIO JOSE"/>
    <s v="PEN"/>
    <m/>
    <n v="450"/>
    <n v="0"/>
    <n v="450"/>
    <s v=""/>
    <n v="450"/>
    <m/>
    <s v="SI"/>
    <s v="Caja Finanzas "/>
    <s v="SI"/>
    <s v="NO"/>
    <d v="1899-12-30T00:00:00"/>
    <s v=""/>
    <s v=""/>
    <m/>
    <d v="1899-12-30T00:00:00"/>
    <s v=""/>
    <n v="0"/>
    <n v="0"/>
    <m/>
    <m/>
    <m/>
    <m/>
    <m/>
    <m/>
    <m/>
    <m/>
    <d v="1899-12-30T00:00:00"/>
    <n v="0"/>
    <n v="0"/>
    <d v="1899-12-30T00:00:00"/>
    <s v=""/>
    <n v="0"/>
    <n v="0"/>
    <n v="0"/>
    <m/>
    <m/>
    <m/>
    <m/>
    <n v="450"/>
    <s v="PENDIENTE"/>
    <s v="OK"/>
  </r>
  <r>
    <n v="583"/>
    <x v="39"/>
    <d v="2025-08-11T00:00:00"/>
    <s v="Jhonny García"/>
    <x v="4"/>
    <x v="3"/>
    <x v="7"/>
    <s v="P0504002"/>
    <s v="-"/>
    <s v="-"/>
    <s v="-"/>
    <s v="Recojo de doc. De Olva_x000a_Alm. Sachaca - Olva (Av. Parra)  - Alm. Sachaca "/>
    <m/>
    <x v="0"/>
    <x v="3"/>
    <s v="Gastos operativos"/>
    <s v="Operativo"/>
    <s v="Sachaca"/>
    <s v="Arequipa"/>
    <s v="PLM329870517150"/>
    <s v="Planilla de Movilidad"/>
    <d v="2025-08-11T00:00:00"/>
    <d v="2025-08-11T00:00:00"/>
    <n v="3"/>
    <n v="298"/>
    <n v="70517150"/>
    <s v="GARCIA CHACNAMA JHONNY JERRY"/>
    <s v="PEN"/>
    <m/>
    <n v="20"/>
    <n v="0"/>
    <n v="20"/>
    <s v=""/>
    <n v="20"/>
    <m/>
    <s v="SI"/>
    <s v="Caja Arequipa "/>
    <s v="SI"/>
    <s v="SI"/>
    <d v="2025-08-11T00:00:00"/>
    <s v="C-Tesoreria"/>
    <s v="001-12568"/>
    <m/>
    <d v="1899-12-30T00:00:00"/>
    <s v=""/>
    <n v="0"/>
    <n v="0"/>
    <m/>
    <m/>
    <m/>
    <m/>
    <m/>
    <m/>
    <m/>
    <m/>
    <d v="1899-12-30T00:00:00"/>
    <n v="0"/>
    <n v="0"/>
    <d v="1899-12-30T00:00:00"/>
    <s v=""/>
    <n v="0"/>
    <n v="0"/>
    <n v="0"/>
    <m/>
    <m/>
    <m/>
    <m/>
    <n v="20"/>
    <s v="PENDIENTE"/>
    <s v="OK"/>
  </r>
  <r>
    <n v="584"/>
    <x v="39"/>
    <d v="2025-08-11T00:00:00"/>
    <s v="Vanessa Amado"/>
    <x v="7"/>
    <x v="4"/>
    <x v="67"/>
    <s v="P0702003"/>
    <s v="RQ.SSO.262"/>
    <s v="-"/>
    <s v="-"/>
    <s v="Inducciones externas  (Romario Tinuco y Nelson Quispe)_x000a_Cliente: Alicorp "/>
    <m/>
    <x v="0"/>
    <x v="4"/>
    <s v="Gastos no operativos"/>
    <s v="Operativo"/>
    <s v="Sachaca"/>
    <s v="Arequipa"/>
    <s v="01E001251620601369622"/>
    <s v="Factura"/>
    <d v="2025-08-11T00:00:00"/>
    <d v="2025-08-11T00:00:00"/>
    <s v="E001"/>
    <n v="2516"/>
    <n v="20601369622"/>
    <s v="SERVICONSTRUYE S.A.C."/>
    <s v="PEN"/>
    <n v="0.18"/>
    <n v="25.42"/>
    <n v="4.5756000000000006"/>
    <n v="30"/>
    <s v=""/>
    <n v="30"/>
    <m/>
    <s v="SI"/>
    <s v="Transferencia"/>
    <s v="SI"/>
    <s v="SI"/>
    <d v="2025-08-01T00:00:00"/>
    <s v="B-BCP - Soles"/>
    <n v="1279610"/>
    <m/>
    <d v="1899-12-30T00:00:00"/>
    <s v=""/>
    <n v="0"/>
    <n v="0"/>
    <m/>
    <m/>
    <m/>
    <m/>
    <m/>
    <m/>
    <m/>
    <m/>
    <d v="1899-12-30T00:00:00"/>
    <n v="0"/>
    <n v="0"/>
    <d v="1899-12-30T00:00:00"/>
    <s v=""/>
    <n v="0"/>
    <n v="0"/>
    <n v="0"/>
    <m/>
    <m/>
    <m/>
    <m/>
    <n v="30"/>
    <s v="PENDIENTE"/>
    <s v="OK"/>
  </r>
  <r>
    <n v="585"/>
    <x v="5"/>
    <d v="2025-07-01T00:00:00"/>
    <s v="Maritza Ayma "/>
    <x v="9"/>
    <x v="28"/>
    <x v="76"/>
    <s v="P0408002"/>
    <s v="-"/>
    <s v="-"/>
    <s v="-"/>
    <s v="Comisión: Pago de detraccion"/>
    <m/>
    <x v="0"/>
    <x v="9"/>
    <s v="Gastos financieros"/>
    <s v="Operativo"/>
    <s v="Sachaca"/>
    <s v="Arequipa"/>
    <s v="01FN013426191920100047218"/>
    <s v="Factura"/>
    <d v="2025-07-02T00:00:00"/>
    <d v="2025-07-01T00:00:00"/>
    <s v="FN01"/>
    <n v="34261919"/>
    <n v="20100047218"/>
    <s v="BANCO DE CREDITO DEL PERU"/>
    <s v="PEN"/>
    <m/>
    <n v="10"/>
    <n v="0"/>
    <n v="10"/>
    <s v=""/>
    <n v="10"/>
    <m/>
    <s v="SI"/>
    <s v="Transferencia"/>
    <s v="SI"/>
    <s v="SI"/>
    <d v="2025-07-01T00:00:00"/>
    <s v="B-BCP - Soles"/>
    <n v="573"/>
    <m/>
    <d v="1899-12-30T00:00:00"/>
    <s v=""/>
    <n v="0"/>
    <n v="0"/>
    <m/>
    <m/>
    <m/>
    <m/>
    <m/>
    <m/>
    <m/>
    <m/>
    <d v="1899-12-30T00:00:00"/>
    <n v="0"/>
    <n v="0"/>
    <d v="1899-12-30T00:00:00"/>
    <s v=""/>
    <n v="0"/>
    <n v="0"/>
    <n v="0"/>
    <m/>
    <m/>
    <m/>
    <m/>
    <n v="10"/>
    <s v="PENDIENTE"/>
    <s v="OK"/>
  </r>
  <r>
    <n v="586"/>
    <x v="5"/>
    <d v="2025-07-01T00:00:00"/>
    <s v="Maritza Ayma "/>
    <x v="9"/>
    <x v="28"/>
    <x v="77"/>
    <s v="P0408003"/>
    <s v="-"/>
    <s v="-"/>
    <s v="-"/>
    <s v="Comisión: Giros y transferencias"/>
    <m/>
    <x v="0"/>
    <x v="9"/>
    <s v="Gastos financieros"/>
    <s v="Operativo"/>
    <s v="Sachaca"/>
    <s v="Arequipa"/>
    <s v="01FN013429363620100047218"/>
    <s v="Factura"/>
    <d v="2025-07-02T00:00:00"/>
    <d v="2025-07-01T00:00:00"/>
    <s v="FN01"/>
    <n v="34293636"/>
    <n v="20100047218"/>
    <s v="BANCO DE CREDITO DEL PERU"/>
    <s v="PEN"/>
    <m/>
    <n v="10.5"/>
    <n v="0"/>
    <n v="10.5"/>
    <s v=""/>
    <n v="10.5"/>
    <m/>
    <s v="SI"/>
    <s v="Transferencia"/>
    <s v="SI"/>
    <s v="SI"/>
    <d v="2025-07-01T00:00:00"/>
    <s v="B-BCP - Soles"/>
    <n v="4018383"/>
    <m/>
    <d v="1899-12-30T00:00:00"/>
    <s v=""/>
    <n v="0"/>
    <n v="0"/>
    <m/>
    <m/>
    <m/>
    <m/>
    <m/>
    <m/>
    <m/>
    <m/>
    <d v="1899-12-30T00:00:00"/>
    <n v="0"/>
    <n v="0"/>
    <d v="1899-12-30T00:00:00"/>
    <s v=""/>
    <n v="0"/>
    <n v="0"/>
    <n v="0"/>
    <m/>
    <m/>
    <m/>
    <m/>
    <n v="10.5"/>
    <s v="PENDIENTE"/>
    <s v="OK"/>
  </r>
  <r>
    <n v="587"/>
    <x v="6"/>
    <d v="2025-07-02T00:00:00"/>
    <s v="Maritza Ayma "/>
    <x v="9"/>
    <x v="28"/>
    <x v="77"/>
    <s v="P0408003"/>
    <s v="-"/>
    <s v="-"/>
    <s v="-"/>
    <s v="Comisión: Giros y transferencias"/>
    <m/>
    <x v="0"/>
    <x v="9"/>
    <s v="Gastos financieros"/>
    <s v="Operativo"/>
    <s v="Sachaca"/>
    <s v="Arequipa"/>
    <s v="01FN013431224520100047218"/>
    <s v="Factura"/>
    <d v="2025-07-03T00:00:00"/>
    <d v="2025-07-03T00:00:00"/>
    <s v="FN01"/>
    <n v="34312245"/>
    <n v="20100047218"/>
    <s v="BANCO DE CREDITO DEL PERU"/>
    <s v="PEN"/>
    <m/>
    <n v="2.5"/>
    <n v="0"/>
    <n v="2.5"/>
    <s v=""/>
    <n v="2.5"/>
    <m/>
    <s v="SI"/>
    <s v="Transferencia"/>
    <s v="SI"/>
    <s v="SI"/>
    <d v="2025-07-02T00:00:00"/>
    <s v="B-BCP - Soles"/>
    <n v="5051144"/>
    <m/>
    <d v="1899-12-30T00:00:00"/>
    <s v=""/>
    <n v="0"/>
    <n v="0"/>
    <m/>
    <m/>
    <m/>
    <m/>
    <m/>
    <m/>
    <m/>
    <m/>
    <d v="1899-12-30T00:00:00"/>
    <n v="0"/>
    <n v="0"/>
    <d v="1899-12-30T00:00:00"/>
    <s v=""/>
    <n v="0"/>
    <n v="0"/>
    <n v="0"/>
    <m/>
    <m/>
    <m/>
    <m/>
    <n v="2.5"/>
    <s v="PENDIENTE"/>
    <s v="OK"/>
  </r>
  <r>
    <n v="588"/>
    <x v="6"/>
    <d v="2025-07-02T00:00:00"/>
    <s v="Maritza Ayma "/>
    <x v="9"/>
    <x v="28"/>
    <x v="77"/>
    <s v="P0408003"/>
    <s v="-"/>
    <s v="-"/>
    <s v="-"/>
    <s v="Comisión: Giros y transferencias"/>
    <m/>
    <x v="0"/>
    <x v="9"/>
    <s v="Gastos financieros"/>
    <s v="Operativo"/>
    <s v="Sachaca"/>
    <s v="Arequipa"/>
    <s v="01FN013431226620100047218"/>
    <s v="Factura"/>
    <d v="2025-07-03T00:00:00"/>
    <d v="2025-07-03T00:00:00"/>
    <s v="FN01"/>
    <n v="34312266"/>
    <n v="20100047218"/>
    <s v="BANCO DE CREDITO DEL PERU"/>
    <s v="USD"/>
    <m/>
    <n v="6.32"/>
    <n v="0"/>
    <n v="6.32"/>
    <n v="3.5590000000000002"/>
    <n v="22.49"/>
    <m/>
    <s v="SI"/>
    <s v="Transferencia"/>
    <s v="SI"/>
    <s v="SI"/>
    <d v="2025-07-02T00:00:00"/>
    <s v="B-BCP - Dolares"/>
    <n v="4835886"/>
    <m/>
    <d v="1899-12-30T00:00:00"/>
    <s v=""/>
    <n v="0"/>
    <n v="0"/>
    <m/>
    <m/>
    <m/>
    <m/>
    <m/>
    <m/>
    <m/>
    <m/>
    <d v="1899-12-30T00:00:00"/>
    <n v="0"/>
    <n v="0"/>
    <d v="1899-12-30T00:00:00"/>
    <s v=""/>
    <n v="0"/>
    <n v="0"/>
    <n v="0"/>
    <m/>
    <m/>
    <m/>
    <m/>
    <n v="6.32"/>
    <s v="PENDIENTE"/>
    <s v="OK"/>
  </r>
  <r>
    <n v="589"/>
    <x v="2"/>
    <d v="2025-07-03T00:00:00"/>
    <s v="Maritza Ayma "/>
    <x v="9"/>
    <x v="28"/>
    <x v="77"/>
    <s v="P0408003"/>
    <s v="-"/>
    <s v="-"/>
    <s v="-"/>
    <s v="Comisión: Giros y transferencias"/>
    <m/>
    <x v="0"/>
    <x v="9"/>
    <s v="Gastos financieros"/>
    <s v="Operativo"/>
    <s v="Sachaca"/>
    <s v="Arequipa"/>
    <s v="01FN013434866120100047218"/>
    <s v="Factura"/>
    <d v="2025-07-04T00:00:00"/>
    <d v="2025-07-04T00:00:00"/>
    <s v="FN01"/>
    <n v="34348661"/>
    <n v="20100047218"/>
    <s v="BANCO DE CREDITO DEL PERU"/>
    <s v="PEN"/>
    <m/>
    <n v="5"/>
    <n v="0"/>
    <n v="5"/>
    <s v=""/>
    <n v="5"/>
    <m/>
    <s v="SI"/>
    <s v="Transferencia"/>
    <s v="SI"/>
    <s v="SI"/>
    <d v="2025-07-03T00:00:00"/>
    <s v="B-BCP - Soles"/>
    <n v="5424999"/>
    <m/>
    <d v="1899-12-30T00:00:00"/>
    <s v=""/>
    <n v="0"/>
    <n v="0"/>
    <m/>
    <m/>
    <m/>
    <m/>
    <m/>
    <m/>
    <m/>
    <m/>
    <d v="1899-12-30T00:00:00"/>
    <n v="0"/>
    <n v="0"/>
    <d v="1899-12-30T00:00:00"/>
    <s v=""/>
    <n v="0"/>
    <n v="0"/>
    <n v="0"/>
    <m/>
    <m/>
    <m/>
    <m/>
    <n v="5"/>
    <s v="PENDIENTE"/>
    <s v="OK"/>
  </r>
  <r>
    <n v="590"/>
    <x v="3"/>
    <d v="2025-07-04T00:00:00"/>
    <s v="Maritza Ayma "/>
    <x v="9"/>
    <x v="28"/>
    <x v="76"/>
    <s v="P0408002"/>
    <s v="-"/>
    <s v="-"/>
    <s v="-"/>
    <s v="Comisión: Pago de detraccion"/>
    <m/>
    <x v="0"/>
    <x v="9"/>
    <s v="Gastos financieros"/>
    <s v="Operativo"/>
    <s v="Sachaca"/>
    <s v="Arequipa"/>
    <s v="01FN013436485120100047218"/>
    <s v="Factura"/>
    <d v="2025-07-07T00:00:00"/>
    <d v="2025-07-07T00:00:00"/>
    <s v="FN01"/>
    <n v="34364851"/>
    <n v="20100047218"/>
    <s v="BANCO DE CREDITO DEL PERU"/>
    <s v="PEN"/>
    <m/>
    <n v="3.5"/>
    <n v="0"/>
    <n v="3.5"/>
    <s v=""/>
    <n v="3.5"/>
    <m/>
    <s v="SI"/>
    <s v="Transferencia"/>
    <s v="SI"/>
    <s v="SI"/>
    <d v="2025-07-04T00:00:00"/>
    <s v="B-BCP - Soles"/>
    <n v="907"/>
    <m/>
    <d v="1899-12-30T00:00:00"/>
    <s v=""/>
    <n v="0"/>
    <n v="0"/>
    <m/>
    <m/>
    <m/>
    <m/>
    <m/>
    <m/>
    <m/>
    <m/>
    <d v="1899-12-30T00:00:00"/>
    <n v="0"/>
    <n v="0"/>
    <d v="1899-12-30T00:00:00"/>
    <s v=""/>
    <n v="0"/>
    <n v="0"/>
    <n v="0"/>
    <m/>
    <m/>
    <m/>
    <m/>
    <n v="3.5"/>
    <s v="PENDIENTE"/>
    <s v="OK"/>
  </r>
  <r>
    <n v="591"/>
    <x v="0"/>
    <d v="2025-07-07T00:00:00"/>
    <s v="Maritza Ayma "/>
    <x v="9"/>
    <x v="28"/>
    <x v="77"/>
    <s v="P0408003"/>
    <s v="-"/>
    <s v="-"/>
    <s v="-"/>
    <s v="Comisión: Giros y transferencias"/>
    <m/>
    <x v="0"/>
    <x v="9"/>
    <s v="Gastos financieros"/>
    <s v="Operativo"/>
    <s v="Sachaca"/>
    <s v="Arequipa"/>
    <s v="01FN013441250520100047218"/>
    <s v="Factura"/>
    <d v="2025-07-08T00:00:00"/>
    <d v="2025-07-08T00:00:00"/>
    <s v="FN01"/>
    <n v="34412505"/>
    <n v="20100047218"/>
    <s v="BANCO DE CREDITO DEL PERU"/>
    <s v="PEN"/>
    <m/>
    <n v="62.56"/>
    <n v="0"/>
    <n v="62.56"/>
    <s v=""/>
    <n v="62.56"/>
    <m/>
    <s v="SI"/>
    <s v="Transferencia"/>
    <s v="SI"/>
    <s v="SI"/>
    <d v="2025-07-07T00:00:00"/>
    <s v="B-BCP - Soles"/>
    <n v="6735726"/>
    <m/>
    <d v="1899-12-30T00:00:00"/>
    <s v=""/>
    <n v="0"/>
    <n v="0"/>
    <m/>
    <m/>
    <m/>
    <m/>
    <m/>
    <m/>
    <m/>
    <m/>
    <d v="1899-12-30T00:00:00"/>
    <n v="0"/>
    <n v="0"/>
    <d v="1899-12-30T00:00:00"/>
    <s v=""/>
    <n v="0"/>
    <n v="0"/>
    <n v="0"/>
    <m/>
    <m/>
    <m/>
    <m/>
    <n v="62.56"/>
    <s v="PENDIENTE"/>
    <s v="OK"/>
  </r>
  <r>
    <n v="592"/>
    <x v="7"/>
    <d v="2025-07-09T00:00:00"/>
    <s v="Maritza Ayma "/>
    <x v="9"/>
    <x v="28"/>
    <x v="76"/>
    <s v="P0408002"/>
    <s v="-"/>
    <s v="-"/>
    <s v="-"/>
    <s v="Comisión: Pago de detraccion"/>
    <m/>
    <x v="0"/>
    <x v="9"/>
    <s v="Gastos financieros"/>
    <s v="Operativo"/>
    <s v="Sachaca"/>
    <s v="Arequipa"/>
    <s v="01FN013449174120100047218"/>
    <s v="Factura"/>
    <d v="2025-07-10T00:00:00"/>
    <d v="2025-07-10T00:00:00"/>
    <s v="FN01"/>
    <n v="34491741"/>
    <n v="20100047218"/>
    <s v="BANCO DE CREDITO DEL PERU"/>
    <s v="PEN"/>
    <m/>
    <n v="10"/>
    <n v="0"/>
    <n v="10"/>
    <s v=""/>
    <n v="10"/>
    <m/>
    <s v="SI"/>
    <s v="Transferencia"/>
    <s v="SI"/>
    <s v="SI"/>
    <d v="2025-07-09T00:00:00"/>
    <s v="B-BCP - Soles"/>
    <n v="431"/>
    <m/>
    <d v="1899-12-30T00:00:00"/>
    <s v=""/>
    <n v="0"/>
    <n v="0"/>
    <m/>
    <m/>
    <m/>
    <m/>
    <m/>
    <m/>
    <m/>
    <m/>
    <d v="1899-12-30T00:00:00"/>
    <n v="0"/>
    <n v="0"/>
    <d v="1899-12-30T00:00:00"/>
    <s v=""/>
    <n v="0"/>
    <n v="0"/>
    <n v="0"/>
    <m/>
    <m/>
    <m/>
    <m/>
    <n v="10"/>
    <s v="PENDIENTE"/>
    <s v="OK"/>
  </r>
  <r>
    <n v="593"/>
    <x v="7"/>
    <d v="2025-07-09T00:00:00"/>
    <s v="Maritza Ayma "/>
    <x v="9"/>
    <x v="28"/>
    <x v="77"/>
    <s v="P0408003"/>
    <s v="-"/>
    <s v="-"/>
    <s v="-"/>
    <s v="Comisión: Giros y transferencias"/>
    <m/>
    <x v="0"/>
    <x v="9"/>
    <s v="Gastos financieros"/>
    <s v="Operativo"/>
    <s v="Sachaca"/>
    <s v="Arequipa"/>
    <s v="01FN013449836120100047218"/>
    <s v="Factura"/>
    <d v="2025-07-10T00:00:00"/>
    <d v="2025-07-10T00:00:00"/>
    <s v="FN01"/>
    <n v="34498361"/>
    <n v="20100047218"/>
    <s v="BANCO DE CREDITO DEL PERU"/>
    <s v="PEN"/>
    <m/>
    <n v="19.5"/>
    <n v="0"/>
    <n v="19.5"/>
    <s v=""/>
    <n v="19.5"/>
    <m/>
    <s v="SI"/>
    <s v="Transferencia"/>
    <s v="SI"/>
    <s v="SI"/>
    <d v="2025-07-09T00:00:00"/>
    <s v="B-BCP - Soles"/>
    <n v="4001186"/>
    <m/>
    <d v="1899-12-30T00:00:00"/>
    <s v=""/>
    <n v="0"/>
    <n v="0"/>
    <m/>
    <m/>
    <m/>
    <m/>
    <m/>
    <m/>
    <m/>
    <m/>
    <d v="1899-12-30T00:00:00"/>
    <n v="0"/>
    <n v="0"/>
    <d v="1899-12-30T00:00:00"/>
    <s v=""/>
    <n v="0"/>
    <n v="0"/>
    <n v="0"/>
    <m/>
    <m/>
    <m/>
    <m/>
    <n v="19.5"/>
    <s v="PENDIENTE"/>
    <s v="OK"/>
  </r>
  <r>
    <n v="594"/>
    <x v="9"/>
    <d v="2025-07-10T00:00:00"/>
    <s v="Maritza Ayma "/>
    <x v="9"/>
    <x v="28"/>
    <x v="76"/>
    <s v="P0408002"/>
    <s v="-"/>
    <s v="-"/>
    <s v="-"/>
    <s v="Comisión: Pago de detraccion"/>
    <m/>
    <x v="0"/>
    <x v="9"/>
    <s v="Gastos financieros"/>
    <s v="Operativo"/>
    <s v="Sachaca"/>
    <s v="Arequipa"/>
    <s v="01FN013451843820100047218"/>
    <s v="Factura"/>
    <d v="2025-07-11T00:00:00"/>
    <d v="2025-07-11T00:00:00"/>
    <s v="FN01"/>
    <n v="34518438"/>
    <n v="20100047218"/>
    <s v="BANCO DE CREDITO DEL PERU"/>
    <s v="PEN"/>
    <m/>
    <n v="10"/>
    <n v="0"/>
    <n v="10"/>
    <s v=""/>
    <n v="10"/>
    <m/>
    <s v="SI"/>
    <s v="Transferencia"/>
    <s v="SI"/>
    <s v="SI"/>
    <d v="2025-07-10T00:00:00"/>
    <s v="B-BCP - Soles"/>
    <n v="392"/>
    <m/>
    <d v="1899-12-30T00:00:00"/>
    <s v=""/>
    <n v="0"/>
    <n v="0"/>
    <m/>
    <m/>
    <m/>
    <m/>
    <m/>
    <m/>
    <m/>
    <m/>
    <d v="1899-12-30T00:00:00"/>
    <n v="0"/>
    <n v="0"/>
    <d v="1899-12-30T00:00:00"/>
    <s v=""/>
    <n v="0"/>
    <n v="0"/>
    <n v="0"/>
    <m/>
    <m/>
    <m/>
    <m/>
    <n v="10"/>
    <s v="PENDIENTE"/>
    <s v="OK"/>
  </r>
  <r>
    <n v="595"/>
    <x v="11"/>
    <d v="2025-07-11T00:00:00"/>
    <s v="Maritza Ayma "/>
    <x v="9"/>
    <x v="28"/>
    <x v="76"/>
    <s v="P0408002"/>
    <s v="-"/>
    <s v="-"/>
    <s v="-"/>
    <s v="Comisión: Pago de detraccion"/>
    <m/>
    <x v="0"/>
    <x v="9"/>
    <s v="Gastos financieros"/>
    <s v="Operativo"/>
    <s v="Sachaca"/>
    <s v="Arequipa"/>
    <s v="01FN013454533920100047218"/>
    <s v="Factura"/>
    <d v="2025-07-14T00:00:00"/>
    <d v="2025-07-14T00:00:00"/>
    <s v="FN01"/>
    <n v="34545339"/>
    <n v="20100047218"/>
    <s v="BANCO DE CREDITO DEL PERU"/>
    <s v="PEN"/>
    <m/>
    <n v="10"/>
    <n v="0"/>
    <n v="10"/>
    <s v=""/>
    <n v="10"/>
    <m/>
    <s v="SI"/>
    <s v="Transferencia"/>
    <s v="SI"/>
    <s v="SI"/>
    <d v="2025-07-11T00:00:00"/>
    <s v="B-BCP - Soles"/>
    <n v="434"/>
    <m/>
    <d v="1899-12-30T00:00:00"/>
    <s v=""/>
    <n v="0"/>
    <n v="0"/>
    <m/>
    <m/>
    <m/>
    <m/>
    <m/>
    <m/>
    <m/>
    <m/>
    <d v="1899-12-30T00:00:00"/>
    <n v="0"/>
    <n v="0"/>
    <d v="1899-12-30T00:00:00"/>
    <s v=""/>
    <n v="0"/>
    <n v="0"/>
    <n v="0"/>
    <m/>
    <m/>
    <m/>
    <m/>
    <n v="10"/>
    <s v="PENDIENTE"/>
    <s v="OK"/>
  </r>
  <r>
    <n v="596"/>
    <x v="14"/>
    <d v="2025-07-15T00:00:00"/>
    <s v="Maritza Ayma "/>
    <x v="9"/>
    <x v="28"/>
    <x v="78"/>
    <s v="P0408001"/>
    <s v="-"/>
    <s v="-"/>
    <s v="-"/>
    <s v="Comisión: tarjeta de débito"/>
    <m/>
    <x v="0"/>
    <x v="9"/>
    <s v="Gastos financieros"/>
    <s v="Operativo"/>
    <s v="Sachaca"/>
    <s v="Arequipa"/>
    <s v="01FN013467209220100047218"/>
    <s v="Factura"/>
    <d v="2025-07-16T00:00:00"/>
    <d v="2025-07-16T00:00:00"/>
    <s v="FN01"/>
    <n v="34672092"/>
    <n v="20100047218"/>
    <s v="BANCO DE CREDITO DEL PERU"/>
    <s v="PEN"/>
    <m/>
    <n v="10"/>
    <n v="0"/>
    <n v="10"/>
    <s v=""/>
    <n v="10"/>
    <m/>
    <s v="SI"/>
    <s v="Transferencia"/>
    <s v="SI"/>
    <s v="SI"/>
    <d v="2025-07-15T00:00:00"/>
    <s v="B-BCP - Soles"/>
    <n v="964700"/>
    <m/>
    <d v="1899-12-30T00:00:00"/>
    <s v=""/>
    <n v="0"/>
    <n v="0"/>
    <m/>
    <m/>
    <m/>
    <m/>
    <m/>
    <m/>
    <m/>
    <m/>
    <d v="1899-12-30T00:00:00"/>
    <n v="0"/>
    <n v="0"/>
    <d v="1899-12-30T00:00:00"/>
    <s v=""/>
    <n v="0"/>
    <n v="0"/>
    <n v="0"/>
    <m/>
    <m/>
    <m/>
    <m/>
    <n v="10"/>
    <s v="PENDIENTE"/>
    <s v="OK"/>
  </r>
  <r>
    <n v="597"/>
    <x v="14"/>
    <d v="2025-07-15T00:00:00"/>
    <s v="Maritza Ayma "/>
    <x v="9"/>
    <x v="28"/>
    <x v="77"/>
    <s v="P0408003"/>
    <s v="-"/>
    <s v="-"/>
    <s v="-"/>
    <s v="Comisión: Giros y transferencias"/>
    <m/>
    <x v="0"/>
    <x v="9"/>
    <s v="Gastos financieros"/>
    <s v="Operativo"/>
    <s v="Sachaca"/>
    <s v="Arequipa"/>
    <s v="01FN013497561520100047218"/>
    <s v="Factura"/>
    <d v="2025-07-17T00:00:00"/>
    <d v="2025-07-17T00:00:00"/>
    <s v="FN01"/>
    <n v="34975615"/>
    <n v="20100047218"/>
    <s v="BANCO DE CREDITO DEL PERU"/>
    <s v="PEN"/>
    <m/>
    <n v="5"/>
    <n v="0"/>
    <n v="5"/>
    <s v=""/>
    <n v="5"/>
    <m/>
    <s v="SI"/>
    <s v="Transferencia"/>
    <s v="SI"/>
    <s v="SI"/>
    <d v="2025-07-15T00:00:00"/>
    <s v="B-BCP - Soles"/>
    <n v="990873"/>
    <m/>
    <d v="1899-12-30T00:00:00"/>
    <s v=""/>
    <n v="0"/>
    <n v="0"/>
    <m/>
    <m/>
    <m/>
    <m/>
    <m/>
    <m/>
    <m/>
    <m/>
    <d v="1899-12-30T00:00:00"/>
    <n v="0"/>
    <n v="0"/>
    <d v="1899-12-30T00:00:00"/>
    <s v=""/>
    <n v="0"/>
    <n v="0"/>
    <n v="0"/>
    <m/>
    <m/>
    <m/>
    <m/>
    <n v="5"/>
    <s v="PENDIENTE"/>
    <s v="OK"/>
  </r>
  <r>
    <n v="598"/>
    <x v="21"/>
    <d v="2025-07-18T00:00:00"/>
    <s v="Maritza Ayma "/>
    <x v="9"/>
    <x v="28"/>
    <x v="76"/>
    <s v="P0408002"/>
    <s v="-"/>
    <s v="-"/>
    <s v="-"/>
    <s v="Comisión: Pago de detraccion"/>
    <m/>
    <x v="0"/>
    <x v="9"/>
    <s v="Gastos financieros"/>
    <s v="Operativo"/>
    <s v="Sachaca"/>
    <s v="Arequipa"/>
    <s v="01FN013505536220100047218"/>
    <s v="Factura"/>
    <d v="2025-07-21T00:00:00"/>
    <d v="2025-07-21T00:00:00"/>
    <s v="FN01"/>
    <n v="35055362"/>
    <n v="20100047218"/>
    <s v="BANCO DE CREDITO DEL PERU"/>
    <s v="PEN"/>
    <m/>
    <n v="10"/>
    <n v="0"/>
    <n v="10"/>
    <s v=""/>
    <n v="10"/>
    <m/>
    <s v="SI"/>
    <s v="Transferencia"/>
    <s v="SI"/>
    <s v="SI"/>
    <d v="2025-07-18T00:00:00"/>
    <s v="B-BCP - Soles"/>
    <n v="488"/>
    <m/>
    <d v="1899-12-30T00:00:00"/>
    <s v=""/>
    <n v="0"/>
    <n v="0"/>
    <m/>
    <m/>
    <m/>
    <m/>
    <m/>
    <m/>
    <m/>
    <m/>
    <d v="1899-12-30T00:00:00"/>
    <n v="0"/>
    <n v="0"/>
    <d v="1899-12-30T00:00:00"/>
    <s v=""/>
    <n v="0"/>
    <n v="0"/>
    <n v="0"/>
    <m/>
    <m/>
    <m/>
    <m/>
    <n v="10"/>
    <s v="PENDIENTE"/>
    <s v="OK"/>
  </r>
  <r>
    <n v="599"/>
    <x v="25"/>
    <d v="2025-07-25T00:00:00"/>
    <s v="Maritza Ayma "/>
    <x v="9"/>
    <x v="28"/>
    <x v="76"/>
    <s v="P0408002"/>
    <s v="-"/>
    <s v="-"/>
    <s v="-"/>
    <s v="Comisión: Pago de detraccion"/>
    <m/>
    <x v="0"/>
    <x v="9"/>
    <s v="Gastos financieros"/>
    <s v="Operativo"/>
    <s v="Sachaca"/>
    <s v="Arequipa"/>
    <s v="01FN013520337220100047218"/>
    <s v="Factura"/>
    <d v="2025-07-30T00:00:00"/>
    <d v="2025-07-30T00:00:00"/>
    <s v="FN01"/>
    <n v="35203372"/>
    <n v="20100047218"/>
    <s v="BANCO DE CREDITO DEL PERU"/>
    <s v="PEN"/>
    <m/>
    <n v="10"/>
    <n v="0"/>
    <n v="10"/>
    <s v=""/>
    <n v="10"/>
    <m/>
    <s v="SI"/>
    <s v="Transferencia"/>
    <s v="SI"/>
    <s v="SI"/>
    <d v="2025-07-25T00:00:00"/>
    <s v="B-BCP - Soles"/>
    <n v="583"/>
    <m/>
    <d v="1899-12-30T00:00:00"/>
    <s v=""/>
    <n v="0"/>
    <n v="0"/>
    <m/>
    <m/>
    <m/>
    <m/>
    <m/>
    <m/>
    <m/>
    <m/>
    <d v="1899-12-30T00:00:00"/>
    <n v="0"/>
    <n v="0"/>
    <d v="1899-12-30T00:00:00"/>
    <s v=""/>
    <n v="0"/>
    <n v="0"/>
    <n v="0"/>
    <m/>
    <m/>
    <m/>
    <m/>
    <n v="10"/>
    <s v="PENDIENTE"/>
    <s v="OK"/>
  </r>
  <r>
    <n v="600"/>
    <x v="25"/>
    <d v="2025-07-25T00:00:00"/>
    <s v="Maritza Ayma "/>
    <x v="9"/>
    <x v="28"/>
    <x v="77"/>
    <s v="P0408003"/>
    <s v="-"/>
    <s v="-"/>
    <s v="-"/>
    <s v="Comisión: Giros y transferencias"/>
    <m/>
    <x v="0"/>
    <x v="9"/>
    <s v="Gastos financieros"/>
    <s v="Operativo"/>
    <s v="Sachaca"/>
    <s v="Arequipa"/>
    <s v="01FN013523156320100047218"/>
    <s v="Factura"/>
    <d v="2025-07-30T00:00:00"/>
    <d v="2025-07-30T00:00:00"/>
    <s v="FN01"/>
    <n v="35231563"/>
    <n v="20100047218"/>
    <s v="BANCO DE CREDITO DEL PERU"/>
    <s v="PEN"/>
    <m/>
    <n v="15"/>
    <n v="0"/>
    <n v="15"/>
    <s v=""/>
    <n v="15"/>
    <m/>
    <s v="SI"/>
    <s v="Transferencia"/>
    <s v="SI"/>
    <s v="SI"/>
    <d v="2025-07-25T00:00:00"/>
    <s v="B-BCP - Soles"/>
    <n v="4654325"/>
    <m/>
    <d v="1899-12-30T00:00:00"/>
    <s v=""/>
    <n v="0"/>
    <n v="0"/>
    <m/>
    <m/>
    <m/>
    <m/>
    <m/>
    <m/>
    <m/>
    <m/>
    <d v="1899-12-30T00:00:00"/>
    <n v="0"/>
    <n v="0"/>
    <d v="1899-12-30T00:00:00"/>
    <s v=""/>
    <n v="0"/>
    <n v="0"/>
    <n v="0"/>
    <m/>
    <m/>
    <m/>
    <m/>
    <n v="15"/>
    <s v="PENDIENTE"/>
    <s v="OK"/>
  </r>
  <r>
    <n v="601"/>
    <x v="29"/>
    <d v="2025-07-31T00:00:00"/>
    <s v="Maritza Ayma "/>
    <x v="9"/>
    <x v="28"/>
    <x v="79"/>
    <s v="P0408004"/>
    <s v="-"/>
    <s v="-"/>
    <s v="-"/>
    <s v="Comisión: Telecredito"/>
    <m/>
    <x v="0"/>
    <x v="9"/>
    <s v="Gastos financieros"/>
    <s v="Operativo"/>
    <s v="Sachaca"/>
    <s v="Arequipa"/>
    <s v="01FE01242610620100047218"/>
    <s v="Factura"/>
    <d v="2025-08-08T00:00:00"/>
    <d v="2025-08-08T00:00:00"/>
    <s v="FE01"/>
    <n v="2426106"/>
    <n v="20100047218"/>
    <s v="BANCO DE CREDITO DEL PERU"/>
    <s v="USD"/>
    <m/>
    <n v="5.6"/>
    <n v="0"/>
    <n v="5.6"/>
    <n v="3.5510000000000002"/>
    <n v="19.89"/>
    <m/>
    <s v="SI"/>
    <s v="Transferencia"/>
    <s v="SI"/>
    <s v="SI"/>
    <d v="2025-07-30T00:00:00"/>
    <s v="B-BCP - Dolares"/>
    <n v="350"/>
    <m/>
    <d v="1899-12-30T00:00:00"/>
    <s v=""/>
    <n v="0"/>
    <n v="0"/>
    <m/>
    <m/>
    <m/>
    <m/>
    <m/>
    <m/>
    <m/>
    <m/>
    <d v="1899-12-30T00:00:00"/>
    <n v="0"/>
    <n v="0"/>
    <d v="1899-12-30T00:00:00"/>
    <s v=""/>
    <n v="0"/>
    <n v="0"/>
    <n v="0"/>
    <m/>
    <m/>
    <m/>
    <m/>
    <n v="5.6"/>
    <s v="PENDIENTE"/>
    <s v="OK"/>
  </r>
  <r>
    <n v="602"/>
    <x v="29"/>
    <d v="2025-07-31T00:00:00"/>
    <s v="Maritza Ayma "/>
    <x v="9"/>
    <x v="28"/>
    <x v="78"/>
    <s v="P0408001"/>
    <s v="-"/>
    <s v="-"/>
    <s v="-"/>
    <s v="Comisión: Cuenta corriente Ordinaria (Comisión + portes)"/>
    <m/>
    <x v="0"/>
    <x v="9"/>
    <s v="Gastos financieros"/>
    <s v="Operativo"/>
    <s v="Sachaca"/>
    <s v="Arequipa"/>
    <s v="01FI011610684620100047218"/>
    <s v="Factura"/>
    <d v="2025-08-09T00:00:00"/>
    <d v="2025-08-09T00:00:00"/>
    <s v="FI01"/>
    <n v="16106846"/>
    <n v="20100047218"/>
    <s v="BANCO DE CREDITO DEL PERU"/>
    <s v="PEN"/>
    <m/>
    <n v="40.5"/>
    <n v="0"/>
    <n v="40.5"/>
    <s v=""/>
    <n v="40.5"/>
    <m/>
    <s v="SI"/>
    <s v="Transferencia"/>
    <s v="SI"/>
    <s v="SI"/>
    <d v="2025-07-31T00:00:00"/>
    <s v="B-BCP - Soles"/>
    <n v="0"/>
    <m/>
    <d v="2025-07-31T00:00:00"/>
    <s v="B-BCP - Soles"/>
    <n v="975646"/>
    <n v="5.5"/>
    <m/>
    <m/>
    <m/>
    <m/>
    <m/>
    <m/>
    <m/>
    <m/>
    <d v="1899-12-30T00:00:00"/>
    <n v="0"/>
    <n v="0"/>
    <d v="1899-12-30T00:00:00"/>
    <s v=""/>
    <n v="0"/>
    <n v="0"/>
    <n v="0"/>
    <m/>
    <m/>
    <m/>
    <m/>
    <n v="35"/>
    <s v="PENDIENTE"/>
    <s v="OK"/>
  </r>
  <r>
    <n v="603"/>
    <x v="22"/>
    <d v="2025-07-21T00:00:00"/>
    <s v="Juan Tarifa"/>
    <x v="0"/>
    <x v="6"/>
    <x v="11"/>
    <s v="P0303001"/>
    <s v="-"/>
    <s v="-"/>
    <s v="-"/>
    <s v="las lomas - compra de cartón - Lonccos y Ccalas"/>
    <s v="FOTON BKK-849"/>
    <x v="2"/>
    <x v="0"/>
    <s v="Costos de ventas"/>
    <s v="Operativo"/>
    <s v="Sachaca"/>
    <s v="Arequipa"/>
    <s v="01FT01181520612112500"/>
    <s v="Factura"/>
    <d v="2025-07-21T00:00:00"/>
    <d v="2025-07-21T00:00:00"/>
    <s v="FT01"/>
    <n v="1815"/>
    <n v="20612112500"/>
    <s v="RECICLADORA LAS LOMAS E.I.R.L."/>
    <s v="PEN"/>
    <n v="0.18"/>
    <n v="8.4749999999999996"/>
    <n v="1.5254999999999999"/>
    <n v="10"/>
    <s v=""/>
    <n v="10"/>
    <m/>
    <s v="SI"/>
    <s v="Caja Operativa"/>
    <s v="SI"/>
    <s v="SI"/>
    <d v="2025-07-21T00:00:00"/>
    <s v="C_Ope_005"/>
    <n v="24990"/>
    <m/>
    <d v="1899-12-30T00:00:00"/>
    <s v=""/>
    <n v="0"/>
    <n v="0"/>
    <m/>
    <m/>
    <m/>
    <m/>
    <m/>
    <m/>
    <m/>
    <m/>
    <d v="1899-12-30T00:00:00"/>
    <n v="0"/>
    <n v="0"/>
    <d v="1899-12-30T00:00:00"/>
    <s v=""/>
    <n v="0"/>
    <n v="0"/>
    <n v="0"/>
    <m/>
    <m/>
    <m/>
    <m/>
    <n v="10"/>
    <s v="PENDIENTE"/>
    <s v="OK"/>
  </r>
  <r>
    <n v="604"/>
    <x v="22"/>
    <d v="2025-07-21T00:00:00"/>
    <s v="Juan Tarifa"/>
    <x v="0"/>
    <x v="6"/>
    <x v="11"/>
    <s v="P0303001"/>
    <s v="-"/>
    <s v="-"/>
    <s v="-"/>
    <s v="las lomas - compra de plástico - Lonccos y Ccalas"/>
    <s v="FOTON BKK-849"/>
    <x v="2"/>
    <x v="0"/>
    <s v="Costos de ventas"/>
    <s v="Operativo"/>
    <s v="Sachaca"/>
    <s v="Arequipa"/>
    <s v="01FT01181020612112500"/>
    <s v="Factura"/>
    <d v="2025-07-21T00:00:00"/>
    <d v="2025-07-21T00:00:00"/>
    <s v="FT01"/>
    <n v="1810"/>
    <n v="20612112500"/>
    <s v="RECICLADORA LAS LOMAS E.I.R.L."/>
    <s v="PEN"/>
    <n v="0.18"/>
    <n v="8.4749999999999996"/>
    <n v="1.5254999999999999"/>
    <n v="10"/>
    <s v=""/>
    <n v="10"/>
    <m/>
    <s v="SI"/>
    <s v="Caja Operativa"/>
    <s v="SI"/>
    <s v="SI"/>
    <d v="2025-07-21T00:00:00"/>
    <s v="C_Ope_005"/>
    <n v="24991"/>
    <m/>
    <d v="1899-12-30T00:00:00"/>
    <s v=""/>
    <n v="0"/>
    <n v="0"/>
    <m/>
    <m/>
    <m/>
    <m/>
    <m/>
    <m/>
    <m/>
    <m/>
    <d v="1899-12-30T00:00:00"/>
    <n v="0"/>
    <n v="0"/>
    <d v="1899-12-30T00:00:00"/>
    <s v=""/>
    <n v="0"/>
    <n v="0"/>
    <n v="0"/>
    <m/>
    <m/>
    <m/>
    <m/>
    <n v="10"/>
    <s v="PENDIENTE"/>
    <s v="OK"/>
  </r>
  <r>
    <n v="605"/>
    <x v="23"/>
    <d v="2025-07-22T00:00:00"/>
    <s v="Juan Tarifa"/>
    <x v="0"/>
    <x v="6"/>
    <x v="10"/>
    <s v="P0303002"/>
    <s v="-"/>
    <s v="-"/>
    <s v="-"/>
    <s v="Patahuasi - servicio de residuos no aprovechables - Antilla Cooper Abancay"/>
    <s v="FOTON BKK-849"/>
    <x v="1"/>
    <x v="0"/>
    <s v="Costos de ventas"/>
    <s v="Operativo"/>
    <s v="Sachaca"/>
    <s v="Arequipa"/>
    <s v="01F311184769720517252558"/>
    <s v="Factura"/>
    <d v="2025-07-22T00:00:00"/>
    <d v="2025-07-22T00:00:00"/>
    <s v="F311"/>
    <n v="1847697"/>
    <n v="20517252558"/>
    <s v="COVISUR S.A."/>
    <s v="PEN"/>
    <n v="0.18"/>
    <n v="6.5250000000000004"/>
    <n v="1.1745000000000001"/>
    <n v="7.7"/>
    <s v=""/>
    <n v="7.7"/>
    <m/>
    <s v="SI"/>
    <s v="Caja Operativa"/>
    <s v="SI"/>
    <s v="SI"/>
    <d v="2025-07-22T00:00:00"/>
    <s v="C_Ope_005"/>
    <n v="25005"/>
    <m/>
    <d v="1899-12-30T00:00:00"/>
    <s v=""/>
    <n v="0"/>
    <n v="0"/>
    <m/>
    <m/>
    <m/>
    <m/>
    <m/>
    <m/>
    <m/>
    <m/>
    <d v="1899-12-30T00:00:00"/>
    <n v="0"/>
    <n v="0"/>
    <d v="1899-12-30T00:00:00"/>
    <s v=""/>
    <n v="0"/>
    <n v="0"/>
    <n v="0"/>
    <m/>
    <m/>
    <m/>
    <m/>
    <n v="7.7"/>
    <s v="PENDIENTE"/>
    <s v="OK"/>
  </r>
  <r>
    <n v="606"/>
    <x v="23"/>
    <d v="2025-07-22T00:00:00"/>
    <s v="Juan Tarifa"/>
    <x v="0"/>
    <x v="13"/>
    <x v="30"/>
    <s v="P0310001"/>
    <s v="-"/>
    <s v="-"/>
    <s v="-"/>
    <s v="alimentación: cena (2)"/>
    <s v="FOTON BKK-849"/>
    <x v="1"/>
    <x v="0"/>
    <s v="Costos de ventas"/>
    <s v="Operativo"/>
    <s v="Sachaca"/>
    <s v="Arequipa"/>
    <s v="SD2500611111111"/>
    <s v="Sin documento"/>
    <d v="2025-07-22T00:00:00"/>
    <d v="2025-07-22T00:00:00"/>
    <m/>
    <n v="25006"/>
    <n v="11111111"/>
    <s v="NO ESPECIFICADO"/>
    <s v="PEN"/>
    <m/>
    <n v="24"/>
    <n v="0"/>
    <n v="24"/>
    <s v=""/>
    <n v="24"/>
    <m/>
    <s v="SI"/>
    <s v="Caja Operativa"/>
    <s v="SI"/>
    <s v="SI"/>
    <d v="2025-07-22T00:00:00"/>
    <s v="C_Ope_005"/>
    <n v="25006"/>
    <m/>
    <d v="1899-12-30T00:00:00"/>
    <s v=""/>
    <n v="0"/>
    <n v="0"/>
    <m/>
    <m/>
    <m/>
    <m/>
    <m/>
    <m/>
    <m/>
    <m/>
    <d v="1899-12-30T00:00:00"/>
    <n v="0"/>
    <n v="0"/>
    <d v="1899-12-30T00:00:00"/>
    <s v=""/>
    <n v="0"/>
    <n v="0"/>
    <n v="0"/>
    <m/>
    <m/>
    <m/>
    <m/>
    <n v="24"/>
    <s v="PENDIENTE"/>
    <s v="OK"/>
  </r>
  <r>
    <n v="607"/>
    <x v="23"/>
    <d v="2025-07-22T00:00:00"/>
    <s v="Juan Tarifa"/>
    <x v="0"/>
    <x v="13"/>
    <x v="44"/>
    <s v="P0310002"/>
    <s v="-"/>
    <s v="-"/>
    <s v="-"/>
    <s v="alojamiento:IMATA"/>
    <s v="FOTON BKK-849"/>
    <x v="1"/>
    <x v="0"/>
    <s v="Costos de ventas"/>
    <s v="Operativo"/>
    <s v="Sachaca"/>
    <s v="Arequipa"/>
    <s v="SD2500711111111"/>
    <s v="Sin documento"/>
    <d v="2025-07-22T00:00:00"/>
    <d v="2025-07-22T00:00:00"/>
    <m/>
    <n v="25007"/>
    <n v="11111111"/>
    <s v="NO ESPECIFICADO"/>
    <s v="PEN"/>
    <m/>
    <n v="100"/>
    <n v="0"/>
    <n v="100"/>
    <s v=""/>
    <n v="100"/>
    <m/>
    <s v="SI"/>
    <s v="Caja Operativa"/>
    <s v="SI"/>
    <s v="SI"/>
    <d v="2025-07-22T00:00:00"/>
    <s v="C_Ope_005"/>
    <n v="25007"/>
    <m/>
    <d v="1899-12-30T00:00:00"/>
    <s v=""/>
    <n v="0"/>
    <n v="0"/>
    <m/>
    <m/>
    <m/>
    <m/>
    <m/>
    <m/>
    <m/>
    <m/>
    <d v="1899-12-30T00:00:00"/>
    <n v="0"/>
    <n v="0"/>
    <d v="1899-12-30T00:00:00"/>
    <s v=""/>
    <n v="0"/>
    <n v="0"/>
    <n v="0"/>
    <m/>
    <m/>
    <m/>
    <m/>
    <n v="100"/>
    <s v="PENDIENTE"/>
    <s v="OK"/>
  </r>
  <r>
    <n v="608"/>
    <x v="23"/>
    <d v="2025-07-22T00:00:00"/>
    <s v="Juan Tarifa"/>
    <x v="0"/>
    <x v="6"/>
    <x v="31"/>
    <s v="P0303003"/>
    <s v="-"/>
    <s v="-"/>
    <s v="-"/>
    <s v="cochera: IMATA"/>
    <s v="FOTON BKK-849"/>
    <x v="1"/>
    <x v="0"/>
    <s v="Costos de ventas"/>
    <s v="Operativo"/>
    <s v="Sachaca"/>
    <s v="Arequipa"/>
    <s v="SD2500811111111"/>
    <s v="Sin documento"/>
    <d v="2025-07-22T00:00:00"/>
    <d v="2025-07-22T00:00:00"/>
    <m/>
    <n v="25008"/>
    <n v="11111111"/>
    <s v="NO ESPECIFICADO"/>
    <s v="PEN"/>
    <m/>
    <n v="15"/>
    <n v="0"/>
    <n v="15"/>
    <s v=""/>
    <n v="15"/>
    <m/>
    <s v="SI"/>
    <s v="Caja Operativa"/>
    <s v="SI"/>
    <s v="SI"/>
    <d v="2025-07-22T00:00:00"/>
    <s v="C_Ope_005"/>
    <n v="25008"/>
    <m/>
    <d v="1899-12-30T00:00:00"/>
    <s v=""/>
    <n v="0"/>
    <n v="0"/>
    <m/>
    <m/>
    <m/>
    <m/>
    <m/>
    <m/>
    <m/>
    <m/>
    <d v="1899-12-30T00:00:00"/>
    <n v="0"/>
    <n v="0"/>
    <d v="1899-12-30T00:00:00"/>
    <s v=""/>
    <n v="0"/>
    <n v="0"/>
    <n v="0"/>
    <m/>
    <m/>
    <m/>
    <m/>
    <n v="15"/>
    <s v="PENDIENTE"/>
    <s v="OK"/>
  </r>
  <r>
    <n v="609"/>
    <x v="41"/>
    <d v="2025-07-23T00:00:00"/>
    <s v="Juan Tarifa"/>
    <x v="0"/>
    <x v="6"/>
    <x v="10"/>
    <s v="P0303002"/>
    <s v="-"/>
    <s v="-"/>
    <s v="-"/>
    <s v="Pichirhua - servicio de residuos no aprovechables - Antilla Cooper Abancay"/>
    <s v="FOTON BKK-849"/>
    <x v="1"/>
    <x v="0"/>
    <s v="Costos de ventas"/>
    <s v="Operativo"/>
    <s v="Sachaca"/>
    <s v="Arequipa"/>
    <s v="01F41263871120517216241"/>
    <s v="Factura"/>
    <d v="2025-07-23T00:00:00"/>
    <d v="2025-07-23T00:00:00"/>
    <s v="F412"/>
    <n v="638711"/>
    <n v="20517216241"/>
    <s v="CARRETERA ANDINA DEL SUR S.A.C."/>
    <s v="PEN"/>
    <n v="0.18"/>
    <n v="6.5250000000000004"/>
    <n v="1.1745000000000001"/>
    <n v="7.7"/>
    <s v=""/>
    <n v="7.7"/>
    <m/>
    <s v="SI"/>
    <s v="Caja Operativa"/>
    <s v="SI"/>
    <s v="SI"/>
    <d v="2025-07-23T00:00:00"/>
    <s v="C_Ope_005"/>
    <n v="25020"/>
    <m/>
    <d v="1899-12-30T00:00:00"/>
    <s v=""/>
    <n v="0"/>
    <n v="0"/>
    <m/>
    <m/>
    <m/>
    <m/>
    <m/>
    <m/>
    <m/>
    <m/>
    <d v="1899-12-30T00:00:00"/>
    <n v="0"/>
    <n v="0"/>
    <d v="1899-12-30T00:00:00"/>
    <s v=""/>
    <n v="0"/>
    <n v="0"/>
    <n v="0"/>
    <m/>
    <m/>
    <m/>
    <m/>
    <n v="7.7"/>
    <s v="PENDIENTE"/>
    <s v="OK"/>
  </r>
  <r>
    <n v="610"/>
    <x v="41"/>
    <d v="2025-07-23T00:00:00"/>
    <s v="Juan Tarifa"/>
    <x v="0"/>
    <x v="13"/>
    <x v="30"/>
    <s v="P0310001"/>
    <s v="-"/>
    <s v="-"/>
    <s v="-"/>
    <s v="alimentación:desayuno (2)"/>
    <s v="FOTON BKK-849"/>
    <x v="1"/>
    <x v="0"/>
    <s v="Costos de ventas"/>
    <s v="Operativo"/>
    <s v="Sachaca"/>
    <s v="Arequipa"/>
    <s v="SD2502111111111"/>
    <s v="Sin documento"/>
    <d v="2025-07-23T00:00:00"/>
    <d v="2025-07-23T00:00:00"/>
    <m/>
    <n v="25021"/>
    <n v="11111111"/>
    <s v="NO ESPECIFICADO"/>
    <s v="PEN"/>
    <m/>
    <n v="24"/>
    <n v="0"/>
    <n v="24"/>
    <s v=""/>
    <n v="24"/>
    <m/>
    <s v="SI"/>
    <s v="Caja Operativa"/>
    <s v="SI"/>
    <s v="SI"/>
    <d v="2025-07-23T00:00:00"/>
    <s v="C_Ope_005"/>
    <n v="25021"/>
    <m/>
    <d v="1899-12-30T00:00:00"/>
    <s v=""/>
    <n v="0"/>
    <n v="0"/>
    <m/>
    <m/>
    <m/>
    <m/>
    <m/>
    <m/>
    <m/>
    <m/>
    <d v="1899-12-30T00:00:00"/>
    <n v="0"/>
    <n v="0"/>
    <d v="1899-12-30T00:00:00"/>
    <s v=""/>
    <n v="0"/>
    <n v="0"/>
    <n v="0"/>
    <m/>
    <m/>
    <m/>
    <m/>
    <n v="24"/>
    <s v="PENDIENTE"/>
    <s v="OK"/>
  </r>
  <r>
    <n v="611"/>
    <x v="41"/>
    <d v="2025-07-23T00:00:00"/>
    <s v="Juan Tarifa"/>
    <x v="0"/>
    <x v="13"/>
    <x v="30"/>
    <s v="P0310001"/>
    <s v="-"/>
    <s v="-"/>
    <s v="-"/>
    <s v="alimentación: almuerzo (2)"/>
    <s v="FOTON BKK-849"/>
    <x v="1"/>
    <x v="0"/>
    <s v="Costos de ventas"/>
    <s v="Operativo"/>
    <s v="Sachaca"/>
    <s v="Arequipa"/>
    <s v="SD2502211111111"/>
    <s v="Sin documento"/>
    <d v="2025-07-23T00:00:00"/>
    <d v="2025-07-23T00:00:00"/>
    <m/>
    <n v="25022"/>
    <n v="11111111"/>
    <s v="NO ESPECIFICADO"/>
    <s v="PEN"/>
    <m/>
    <n v="30"/>
    <n v="0"/>
    <n v="30"/>
    <s v=""/>
    <n v="30"/>
    <m/>
    <s v="SI"/>
    <s v="Caja Operativa"/>
    <s v="SI"/>
    <s v="SI"/>
    <d v="2025-07-23T00:00:00"/>
    <s v="C_Ope_005"/>
    <n v="25022"/>
    <m/>
    <d v="1899-12-30T00:00:00"/>
    <s v=""/>
    <n v="0"/>
    <n v="0"/>
    <m/>
    <m/>
    <m/>
    <m/>
    <m/>
    <m/>
    <m/>
    <m/>
    <d v="1899-12-30T00:00:00"/>
    <n v="0"/>
    <n v="0"/>
    <d v="1899-12-30T00:00:00"/>
    <s v=""/>
    <n v="0"/>
    <n v="0"/>
    <n v="0"/>
    <m/>
    <m/>
    <m/>
    <m/>
    <n v="30"/>
    <s v="PENDIENTE"/>
    <s v="OK"/>
  </r>
  <r>
    <n v="612"/>
    <x v="41"/>
    <d v="2025-07-23T00:00:00"/>
    <s v="Juan Tarifa"/>
    <x v="0"/>
    <x v="13"/>
    <x v="30"/>
    <s v="P0310001"/>
    <s v="-"/>
    <s v="-"/>
    <s v="-"/>
    <s v="alimentación: cena: (2)"/>
    <s v="FOTON BKK-849"/>
    <x v="1"/>
    <x v="0"/>
    <s v="Costos de ventas"/>
    <s v="Operativo"/>
    <s v="Sachaca"/>
    <s v="Arequipa"/>
    <s v="SD2502311111111"/>
    <s v="Sin documento"/>
    <d v="2025-07-23T00:00:00"/>
    <d v="2025-07-23T00:00:00"/>
    <m/>
    <n v="25023"/>
    <n v="11111111"/>
    <s v="NO ESPECIFICADO"/>
    <s v="PEN"/>
    <m/>
    <n v="24"/>
    <n v="0"/>
    <n v="24"/>
    <s v=""/>
    <n v="24"/>
    <m/>
    <s v="SI"/>
    <s v="Caja Operativa"/>
    <s v="SI"/>
    <s v="SI"/>
    <d v="2025-07-23T00:00:00"/>
    <s v="C_Ope_005"/>
    <n v="25023"/>
    <m/>
    <d v="1899-12-30T00:00:00"/>
    <s v=""/>
    <n v="0"/>
    <n v="0"/>
    <m/>
    <m/>
    <m/>
    <m/>
    <m/>
    <m/>
    <m/>
    <m/>
    <d v="1899-12-30T00:00:00"/>
    <n v="0"/>
    <n v="0"/>
    <d v="1899-12-30T00:00:00"/>
    <s v=""/>
    <n v="0"/>
    <n v="0"/>
    <n v="0"/>
    <m/>
    <m/>
    <m/>
    <m/>
    <n v="24"/>
    <s v="PENDIENTE"/>
    <s v="OK"/>
  </r>
  <r>
    <n v="613"/>
    <x v="41"/>
    <d v="2025-07-23T00:00:00"/>
    <s v="Juan Tarifa"/>
    <x v="0"/>
    <x v="13"/>
    <x v="44"/>
    <s v="P0310002"/>
    <s v="-"/>
    <s v="-"/>
    <s v="-"/>
    <s v="alojamiento: Santa Rosa"/>
    <s v="FOTON BKK-849"/>
    <x v="1"/>
    <x v="0"/>
    <s v="Costos de ventas"/>
    <s v="Operativo"/>
    <s v="Sachaca"/>
    <s v="Arequipa"/>
    <s v="031236510089085042"/>
    <s v="Boleta de Venta"/>
    <d v="2025-07-23T00:00:00"/>
    <d v="2025-07-23T00:00:00"/>
    <n v="1"/>
    <n v="2365"/>
    <n v="10089085042"/>
    <s v="GUEVARA PEREZ MARIA"/>
    <s v="PEN"/>
    <n v="0.18"/>
    <n v="84.745999999999995"/>
    <n v="15.254279999999998"/>
    <n v="100"/>
    <s v=""/>
    <n v="100"/>
    <m/>
    <s v="SI"/>
    <s v="Caja Operativa"/>
    <s v="SI"/>
    <s v="SI"/>
    <d v="2025-07-23T00:00:00"/>
    <s v="C_Ope_005"/>
    <n v="25024"/>
    <m/>
    <d v="1899-12-30T00:00:00"/>
    <s v=""/>
    <n v="0"/>
    <n v="0"/>
    <m/>
    <m/>
    <m/>
    <m/>
    <m/>
    <m/>
    <m/>
    <m/>
    <d v="1899-12-30T00:00:00"/>
    <n v="0"/>
    <n v="0"/>
    <d v="1899-12-30T00:00:00"/>
    <s v=""/>
    <n v="0"/>
    <n v="0"/>
    <n v="0"/>
    <m/>
    <m/>
    <m/>
    <m/>
    <n v="100"/>
    <s v="PENDIENTE"/>
    <s v="OK"/>
  </r>
  <r>
    <n v="614"/>
    <x v="41"/>
    <d v="2025-07-23T00:00:00"/>
    <s v="Juan Tarifa"/>
    <x v="0"/>
    <x v="6"/>
    <x v="31"/>
    <s v="P0303003"/>
    <s v="-"/>
    <s v="-"/>
    <s v="-"/>
    <s v="cochera: Santa Rosa"/>
    <s v="FOTON BKK-849"/>
    <x v="1"/>
    <x v="0"/>
    <s v="Costos de ventas"/>
    <s v="Operativo"/>
    <s v="Sachaca"/>
    <s v="Arequipa"/>
    <s v="SD2502511111111"/>
    <s v="Sin documento"/>
    <d v="2025-07-23T00:00:00"/>
    <d v="2025-07-23T00:00:00"/>
    <m/>
    <n v="25025"/>
    <n v="11111111"/>
    <s v="NO ESPECIFICADO"/>
    <s v="PEN"/>
    <m/>
    <n v="15"/>
    <n v="0"/>
    <n v="15"/>
    <s v=""/>
    <n v="15"/>
    <m/>
    <s v="SI"/>
    <s v="Caja Operativa"/>
    <s v="SI"/>
    <s v="SI"/>
    <d v="2025-07-23T00:00:00"/>
    <s v="C_Ope_005"/>
    <n v="25025"/>
    <m/>
    <d v="1899-12-30T00:00:00"/>
    <s v=""/>
    <n v="0"/>
    <n v="0"/>
    <m/>
    <m/>
    <m/>
    <m/>
    <m/>
    <m/>
    <m/>
    <m/>
    <d v="1899-12-30T00:00:00"/>
    <n v="0"/>
    <n v="0"/>
    <d v="1899-12-30T00:00:00"/>
    <s v=""/>
    <n v="0"/>
    <n v="0"/>
    <n v="0"/>
    <m/>
    <m/>
    <m/>
    <m/>
    <n v="15"/>
    <s v="PENDIENTE"/>
    <s v="OK"/>
  </r>
  <r>
    <n v="615"/>
    <x v="24"/>
    <d v="2025-07-24T00:00:00"/>
    <s v="Juan Tarifa"/>
    <x v="0"/>
    <x v="6"/>
    <x v="10"/>
    <s v="P0303002"/>
    <s v="-"/>
    <s v="-"/>
    <s v="-"/>
    <s v="Pichirhua - servicio de residuos no aprovechables - Antilla Cooper Abancay"/>
    <s v="FOTON BKK-849"/>
    <x v="1"/>
    <x v="0"/>
    <s v="Costos de ventas"/>
    <s v="Operativo"/>
    <s v="Sachaca"/>
    <s v="Arequipa"/>
    <s v="01F41165070220517216241"/>
    <s v="Factura"/>
    <d v="2025-07-24T00:00:00"/>
    <d v="2025-07-24T00:00:00"/>
    <s v="F411"/>
    <n v="650702"/>
    <n v="20517216241"/>
    <s v="CARRETERA ANDINA DEL SUR S.A.C."/>
    <s v="PEN"/>
    <n v="0.18"/>
    <n v="6.5250000000000004"/>
    <n v="1.1745000000000001"/>
    <n v="7.7"/>
    <s v=""/>
    <n v="7.7"/>
    <m/>
    <s v="SI"/>
    <s v="Caja Operativa"/>
    <s v="SI"/>
    <s v="SI"/>
    <d v="2025-07-24T00:00:00"/>
    <s v="C_Ope_005"/>
    <n v="25027"/>
    <m/>
    <d v="1899-12-30T00:00:00"/>
    <s v=""/>
    <n v="0"/>
    <n v="0"/>
    <m/>
    <m/>
    <m/>
    <m/>
    <m/>
    <m/>
    <m/>
    <m/>
    <d v="1899-12-30T00:00:00"/>
    <n v="0"/>
    <n v="0"/>
    <d v="1899-12-30T00:00:00"/>
    <s v=""/>
    <n v="0"/>
    <n v="0"/>
    <n v="0"/>
    <m/>
    <m/>
    <m/>
    <m/>
    <n v="7.7"/>
    <s v="PENDIENTE"/>
    <s v="OK"/>
  </r>
  <r>
    <n v="616"/>
    <x v="24"/>
    <d v="2025-07-24T00:00:00"/>
    <s v="Juan Tarifa"/>
    <x v="0"/>
    <x v="6"/>
    <x v="31"/>
    <s v="P0303003"/>
    <s v="-"/>
    <s v="-"/>
    <s v="-"/>
    <s v="cochera: Oropesa - Cuzco"/>
    <s v="FOTON BKK-849"/>
    <x v="1"/>
    <x v="0"/>
    <s v="Costos de ventas"/>
    <s v="Operativo"/>
    <s v="Sachaca"/>
    <s v="Arequipa"/>
    <s v="SD2503011111111"/>
    <s v="Sin documento"/>
    <d v="2025-07-24T00:00:00"/>
    <d v="2025-07-24T00:00:00"/>
    <m/>
    <n v="25030"/>
    <n v="11111111"/>
    <s v="NO ESPECIFICADO"/>
    <s v="PEN"/>
    <m/>
    <n v="15"/>
    <n v="0"/>
    <n v="15"/>
    <s v=""/>
    <n v="15"/>
    <m/>
    <s v="SI"/>
    <s v="Caja Operativa"/>
    <s v="SI"/>
    <s v="SI"/>
    <d v="2025-07-24T00:00:00"/>
    <s v="C_Ope_005"/>
    <n v="25030"/>
    <m/>
    <d v="1899-12-30T00:00:00"/>
    <s v=""/>
    <n v="0"/>
    <n v="0"/>
    <m/>
    <m/>
    <m/>
    <m/>
    <m/>
    <m/>
    <m/>
    <m/>
    <d v="1899-12-30T00:00:00"/>
    <n v="0"/>
    <n v="0"/>
    <d v="1899-12-30T00:00:00"/>
    <s v=""/>
    <n v="0"/>
    <n v="0"/>
    <n v="0"/>
    <m/>
    <m/>
    <m/>
    <m/>
    <n v="15"/>
    <s v="PENDIENTE"/>
    <s v="OK"/>
  </r>
  <r>
    <n v="617"/>
    <x v="24"/>
    <d v="2025-07-24T00:00:00"/>
    <s v="Juan Tarifa"/>
    <x v="0"/>
    <x v="13"/>
    <x v="30"/>
    <s v="P0310001"/>
    <s v="-"/>
    <s v="-"/>
    <s v="-"/>
    <s v="alimentación: desayuno (2)"/>
    <s v="FOTON BKK-849"/>
    <x v="1"/>
    <x v="0"/>
    <s v="Costos de ventas"/>
    <s v="Operativo"/>
    <s v="Sachaca"/>
    <s v="Arequipa"/>
    <s v="SD2503111111111"/>
    <s v="Sin documento"/>
    <d v="2025-07-24T00:00:00"/>
    <d v="2025-07-24T00:00:00"/>
    <m/>
    <n v="25031"/>
    <n v="11111111"/>
    <s v="NO ESPECIFICADO"/>
    <s v="PEN"/>
    <m/>
    <n v="24"/>
    <n v="0"/>
    <n v="24"/>
    <s v=""/>
    <n v="24"/>
    <m/>
    <s v="SI"/>
    <s v="Caja Operativa"/>
    <s v="SI"/>
    <s v="SI"/>
    <d v="2025-07-24T00:00:00"/>
    <s v="C_Ope_005"/>
    <n v="25031"/>
    <m/>
    <d v="1899-12-30T00:00:00"/>
    <s v=""/>
    <n v="0"/>
    <n v="0"/>
    <m/>
    <m/>
    <m/>
    <m/>
    <m/>
    <m/>
    <m/>
    <m/>
    <d v="1899-12-30T00:00:00"/>
    <n v="0"/>
    <n v="0"/>
    <d v="1899-12-30T00:00:00"/>
    <s v=""/>
    <n v="0"/>
    <n v="0"/>
    <n v="0"/>
    <m/>
    <m/>
    <m/>
    <m/>
    <n v="24"/>
    <s v="PENDIENTE"/>
    <s v="OK"/>
  </r>
  <r>
    <n v="618"/>
    <x v="24"/>
    <d v="2025-07-24T00:00:00"/>
    <s v="Juan Tarifa"/>
    <x v="0"/>
    <x v="13"/>
    <x v="30"/>
    <s v="P0310001"/>
    <s v="-"/>
    <s v="-"/>
    <s v="-"/>
    <s v="alimentación: almuerzo (2)"/>
    <s v="FOTON BKK-849"/>
    <x v="1"/>
    <x v="0"/>
    <s v="Costos de ventas"/>
    <s v="Operativo"/>
    <s v="Sachaca"/>
    <s v="Arequipa"/>
    <s v="SD2503211111111"/>
    <s v="Sin documento"/>
    <d v="2025-07-24T00:00:00"/>
    <d v="2025-07-24T00:00:00"/>
    <m/>
    <n v="25032"/>
    <n v="11111111"/>
    <s v="NO ESPECIFICADO"/>
    <s v="PEN"/>
    <m/>
    <n v="30"/>
    <n v="0"/>
    <n v="30"/>
    <s v=""/>
    <n v="30"/>
    <m/>
    <s v="SI"/>
    <s v="Caja Operativa"/>
    <s v="SI"/>
    <s v="SI"/>
    <d v="2025-07-24T00:00:00"/>
    <s v="C_Ope_005"/>
    <n v="25032"/>
    <m/>
    <d v="1899-12-30T00:00:00"/>
    <s v=""/>
    <n v="0"/>
    <n v="0"/>
    <m/>
    <m/>
    <m/>
    <m/>
    <m/>
    <m/>
    <m/>
    <m/>
    <d v="1899-12-30T00:00:00"/>
    <n v="0"/>
    <n v="0"/>
    <d v="1899-12-30T00:00:00"/>
    <s v=""/>
    <n v="0"/>
    <n v="0"/>
    <n v="0"/>
    <m/>
    <m/>
    <m/>
    <m/>
    <n v="30"/>
    <s v="PENDIENTE"/>
    <s v="OK"/>
  </r>
  <r>
    <n v="619"/>
    <x v="24"/>
    <d v="2025-07-24T00:00:00"/>
    <s v="Juan Tarifa"/>
    <x v="0"/>
    <x v="13"/>
    <x v="30"/>
    <s v="P0310001"/>
    <s v="-"/>
    <s v="-"/>
    <s v="-"/>
    <s v="alimentación:cena: (2)"/>
    <s v="FOTON BKK-849"/>
    <x v="1"/>
    <x v="0"/>
    <s v="Costos de ventas"/>
    <s v="Operativo"/>
    <s v="Sachaca"/>
    <s v="Arequipa"/>
    <s v="SD2503311111111"/>
    <s v="Sin documento"/>
    <d v="2025-07-24T00:00:00"/>
    <d v="2025-07-24T00:00:00"/>
    <m/>
    <n v="25033"/>
    <n v="11111111"/>
    <s v="NO ESPECIFICADO"/>
    <s v="PEN"/>
    <m/>
    <n v="24"/>
    <n v="0"/>
    <n v="24"/>
    <s v=""/>
    <n v="24"/>
    <m/>
    <s v="SI"/>
    <s v="Caja Operativa"/>
    <s v="SI"/>
    <s v="SI"/>
    <d v="2025-07-24T00:00:00"/>
    <s v="C_Ope_005"/>
    <n v="25033"/>
    <m/>
    <d v="1899-12-30T00:00:00"/>
    <s v=""/>
    <n v="0"/>
    <n v="0"/>
    <m/>
    <m/>
    <m/>
    <m/>
    <m/>
    <m/>
    <m/>
    <m/>
    <d v="1899-12-30T00:00:00"/>
    <n v="0"/>
    <n v="0"/>
    <d v="1899-12-30T00:00:00"/>
    <s v=""/>
    <n v="0"/>
    <n v="0"/>
    <n v="0"/>
    <m/>
    <m/>
    <m/>
    <m/>
    <n v="24"/>
    <s v="PENDIENTE"/>
    <s v="OK"/>
  </r>
  <r>
    <n v="620"/>
    <x v="25"/>
    <d v="2025-07-25T00:00:00"/>
    <s v="Juan Tarifa"/>
    <x v="0"/>
    <x v="6"/>
    <x v="10"/>
    <s v="P0303002"/>
    <s v="-"/>
    <s v="-"/>
    <s v="-"/>
    <s v="Patahuasi - servicio de residuos no aprovechables - Antilla Cooper Abancay"/>
    <s v="FOTON BKK-849"/>
    <x v="1"/>
    <x v="0"/>
    <s v="Costos de ventas"/>
    <s v="Operativo"/>
    <s v="Sachaca"/>
    <s v="Arequipa"/>
    <s v="01F314189725920517252558"/>
    <s v="Factura"/>
    <d v="2025-07-25T00:00:00"/>
    <d v="2025-07-25T00:00:00"/>
    <s v="F314"/>
    <n v="1897259"/>
    <n v="20517252558"/>
    <s v="COVISUR S.A."/>
    <s v="PEN"/>
    <n v="0.18"/>
    <n v="6.5250000000000004"/>
    <n v="1.1745000000000001"/>
    <n v="7.7"/>
    <s v=""/>
    <n v="7.7"/>
    <m/>
    <s v="SI"/>
    <s v="Caja Operativa"/>
    <s v="SI"/>
    <s v="SI"/>
    <d v="2025-07-25T00:00:00"/>
    <s v="C_Ope_005"/>
    <n v="25036"/>
    <m/>
    <d v="1899-12-30T00:00:00"/>
    <s v=""/>
    <n v="0"/>
    <n v="0"/>
    <m/>
    <m/>
    <m/>
    <m/>
    <m/>
    <m/>
    <m/>
    <m/>
    <d v="1899-12-30T00:00:00"/>
    <n v="0"/>
    <n v="0"/>
    <d v="1899-12-30T00:00:00"/>
    <s v=""/>
    <n v="0"/>
    <n v="0"/>
    <n v="0"/>
    <m/>
    <m/>
    <m/>
    <m/>
    <n v="7.7"/>
    <s v="PENDIENTE"/>
    <s v="OK"/>
  </r>
  <r>
    <n v="621"/>
    <x v="25"/>
    <d v="2025-07-25T00:00:00"/>
    <s v="Juan Tarifa"/>
    <x v="0"/>
    <x v="13"/>
    <x v="44"/>
    <s v="P0310002"/>
    <s v="-"/>
    <s v="-"/>
    <s v="-"/>
    <s v="alojamiento:Oropesa - Cuzco"/>
    <s v="FOTON BKK-849"/>
    <x v="1"/>
    <x v="0"/>
    <s v="Costos de ventas"/>
    <s v="Operativo"/>
    <s v="Sachaca"/>
    <s v="Arequipa"/>
    <s v="SD2502911111111"/>
    <s v="Sin documento"/>
    <d v="2025-07-25T00:00:00"/>
    <d v="2025-07-25T00:00:00"/>
    <m/>
    <n v="25029"/>
    <n v="11111111"/>
    <s v="NO ESPECIFICADO"/>
    <s v="PEN"/>
    <m/>
    <n v="100"/>
    <n v="0"/>
    <n v="100"/>
    <s v=""/>
    <n v="100"/>
    <m/>
    <s v="SI"/>
    <s v="Caja Operativa"/>
    <s v="SI"/>
    <s v="SI"/>
    <d v="2025-07-25T00:00:00"/>
    <s v="C_Ope_005"/>
    <n v="25029"/>
    <m/>
    <d v="1899-12-30T00:00:00"/>
    <s v=""/>
    <n v="0"/>
    <n v="0"/>
    <m/>
    <m/>
    <m/>
    <m/>
    <m/>
    <m/>
    <m/>
    <m/>
    <d v="1899-12-30T00:00:00"/>
    <n v="0"/>
    <n v="0"/>
    <d v="1899-12-30T00:00:00"/>
    <s v=""/>
    <n v="0"/>
    <n v="0"/>
    <n v="0"/>
    <m/>
    <m/>
    <m/>
    <m/>
    <n v="100"/>
    <s v="PENDIENTE"/>
    <s v="OK"/>
  </r>
  <r>
    <n v="622"/>
    <x v="25"/>
    <d v="2025-07-25T00:00:00"/>
    <s v="Juan Tarifa"/>
    <x v="0"/>
    <x v="13"/>
    <x v="30"/>
    <s v="P0310001"/>
    <s v="-"/>
    <s v="-"/>
    <s v="-"/>
    <s v="alimentación: desayuno (2)"/>
    <s v="FOTON BKK-849"/>
    <x v="1"/>
    <x v="0"/>
    <s v="Costos de ventas"/>
    <s v="Operativo"/>
    <s v="Sachaca"/>
    <s v="Arequipa"/>
    <s v="SD2503411111111"/>
    <s v="Sin documento"/>
    <d v="2025-07-25T00:00:00"/>
    <d v="2025-07-25T00:00:00"/>
    <m/>
    <n v="25034"/>
    <n v="11111111"/>
    <s v="NO ESPECIFICADO"/>
    <s v="PEN"/>
    <m/>
    <n v="24"/>
    <n v="0"/>
    <n v="24"/>
    <s v=""/>
    <n v="24"/>
    <m/>
    <s v="SI"/>
    <s v="Caja Operativa"/>
    <s v="SI"/>
    <s v="SI"/>
    <d v="2025-07-25T00:00:00"/>
    <s v="C_Ope_005"/>
    <n v="25034"/>
    <m/>
    <d v="1899-12-30T00:00:00"/>
    <s v=""/>
    <n v="0"/>
    <n v="0"/>
    <m/>
    <m/>
    <m/>
    <m/>
    <m/>
    <m/>
    <m/>
    <m/>
    <d v="1899-12-30T00:00:00"/>
    <n v="0"/>
    <n v="0"/>
    <d v="1899-12-30T00:00:00"/>
    <s v=""/>
    <n v="0"/>
    <n v="0"/>
    <n v="0"/>
    <m/>
    <m/>
    <m/>
    <m/>
    <n v="24"/>
    <s v="PENDIENTE"/>
    <s v="OK"/>
  </r>
  <r>
    <n v="623"/>
    <x v="25"/>
    <d v="2025-07-25T00:00:00"/>
    <s v="Juan Tarifa"/>
    <x v="0"/>
    <x v="13"/>
    <x v="30"/>
    <s v="P0310001"/>
    <s v="-"/>
    <s v="-"/>
    <s v="-"/>
    <s v="alimentación:almuerzo (2)"/>
    <s v="FOTON BKK-849"/>
    <x v="1"/>
    <x v="0"/>
    <s v="Costos de ventas"/>
    <s v="Operativo"/>
    <s v="Sachaca"/>
    <s v="Arequipa"/>
    <s v="SD2503511111111"/>
    <s v="Sin documento"/>
    <d v="2025-07-25T00:00:00"/>
    <d v="2025-07-25T00:00:00"/>
    <m/>
    <n v="25035"/>
    <n v="11111111"/>
    <s v="NO ESPECIFICADO"/>
    <s v="PEN"/>
    <m/>
    <n v="30"/>
    <n v="0"/>
    <n v="30"/>
    <s v=""/>
    <n v="30"/>
    <m/>
    <s v="SI"/>
    <s v="Caja Operativa"/>
    <s v="SI"/>
    <s v="SI"/>
    <d v="2025-07-25T00:00:00"/>
    <s v="C_Ope_005"/>
    <n v="25035"/>
    <m/>
    <d v="1899-12-30T00:00:00"/>
    <s v=""/>
    <n v="0"/>
    <n v="0"/>
    <m/>
    <m/>
    <m/>
    <m/>
    <m/>
    <m/>
    <m/>
    <m/>
    <d v="1899-12-30T00:00:00"/>
    <n v="0"/>
    <n v="0"/>
    <d v="1899-12-30T00:00:00"/>
    <s v=""/>
    <n v="0"/>
    <n v="0"/>
    <n v="0"/>
    <m/>
    <m/>
    <m/>
    <m/>
    <n v="30"/>
    <s v="PENDIENTE"/>
    <s v="OK"/>
  </r>
  <r>
    <n v="624"/>
    <x v="27"/>
    <d v="2025-07-30T00:00:00"/>
    <s v="Juan Tarifa"/>
    <x v="0"/>
    <x v="6"/>
    <x v="10"/>
    <s v="P0303002"/>
    <s v="-"/>
    <s v="-"/>
    <s v="-"/>
    <s v="Uchumayo - servicio de residuos peligrosos y aprovechables - Moly-Cop"/>
    <s v="FOTON BKK-849"/>
    <x v="1"/>
    <x v="0"/>
    <s v="Costos de ventas"/>
    <s v="Operativo"/>
    <s v="Sachaca"/>
    <s v="Arequipa"/>
    <s v="01F212179791820517252558"/>
    <s v="Factura"/>
    <d v="2025-07-30T00:00:00"/>
    <d v="2025-07-30T00:00:00"/>
    <s v="F212"/>
    <n v="1797918"/>
    <n v="20517252558"/>
    <s v="COVISUR S.A."/>
    <s v="PEN"/>
    <n v="0.18"/>
    <n v="6.78"/>
    <n v="1.2203999999999999"/>
    <n v="8"/>
    <s v=""/>
    <n v="8"/>
    <m/>
    <s v="SI"/>
    <s v="Caja Operativa"/>
    <s v="SI"/>
    <s v="SI"/>
    <d v="2025-07-30T00:00:00"/>
    <s v="C_Ope_005"/>
    <n v="25053"/>
    <m/>
    <d v="1899-12-30T00:00:00"/>
    <s v=""/>
    <n v="0"/>
    <n v="0"/>
    <m/>
    <m/>
    <m/>
    <m/>
    <m/>
    <m/>
    <m/>
    <m/>
    <d v="1899-12-30T00:00:00"/>
    <n v="0"/>
    <n v="0"/>
    <d v="1899-12-30T00:00:00"/>
    <s v=""/>
    <n v="0"/>
    <n v="0"/>
    <n v="0"/>
    <m/>
    <m/>
    <m/>
    <m/>
    <n v="8"/>
    <s v="PENDIENTE"/>
    <s v="OK"/>
  </r>
  <r>
    <n v="625"/>
    <x v="27"/>
    <d v="2025-07-30T00:00:00"/>
    <s v="Juan Tarifa"/>
    <x v="0"/>
    <x v="6"/>
    <x v="10"/>
    <s v="P0303002"/>
    <s v="-"/>
    <s v="-"/>
    <s v="-"/>
    <s v="Uchumayo - servicio de residuos peligrosos y aprovechables - Moly-Cop"/>
    <s v="FOTON BKK-849"/>
    <x v="1"/>
    <x v="0"/>
    <s v="Costos de ventas"/>
    <s v="Operativo"/>
    <s v="Sachaca"/>
    <s v="Arequipa"/>
    <s v="01F213181829920517252558"/>
    <s v="Factura"/>
    <d v="2025-07-30T00:00:00"/>
    <d v="2025-07-30T00:00:00"/>
    <s v="F213"/>
    <n v="1818299"/>
    <n v="20517252558"/>
    <s v="COVISUR S.A."/>
    <s v="PEN"/>
    <n v="0.18"/>
    <n v="6.78"/>
    <n v="1.2203999999999999"/>
    <n v="8"/>
    <s v=""/>
    <n v="8"/>
    <m/>
    <s v="SI"/>
    <s v="Caja Operativa"/>
    <s v="SI"/>
    <s v="SI"/>
    <d v="2025-07-30T00:00:00"/>
    <s v="C_Ope_005"/>
    <n v="25054"/>
    <m/>
    <d v="1899-12-30T00:00:00"/>
    <s v=""/>
    <n v="0"/>
    <n v="0"/>
    <m/>
    <m/>
    <m/>
    <m/>
    <m/>
    <m/>
    <m/>
    <m/>
    <d v="1899-12-30T00:00:00"/>
    <n v="0"/>
    <n v="0"/>
    <d v="1899-12-30T00:00:00"/>
    <s v=""/>
    <n v="0"/>
    <n v="0"/>
    <n v="0"/>
    <m/>
    <m/>
    <m/>
    <m/>
    <n v="8"/>
    <s v="PENDIENTE"/>
    <s v="OK"/>
  </r>
  <r>
    <n v="626"/>
    <x v="29"/>
    <d v="2025-07-31T00:00:00"/>
    <s v="Juan Tarifa"/>
    <x v="0"/>
    <x v="6"/>
    <x v="11"/>
    <s v="P0303001"/>
    <s v="-"/>
    <s v="-"/>
    <s v="-"/>
    <s v="El Eden - servicio de residuos RCD - UTP Planta Parra"/>
    <s v="FOTON BKK-849"/>
    <x v="1"/>
    <x v="0"/>
    <s v="Costos de ventas"/>
    <s v="Operativo"/>
    <s v="Sachaca"/>
    <s v="Arequipa"/>
    <s v="01FE013525220259858934"/>
    <s v="Factura"/>
    <d v="2025-07-31T00:00:00"/>
    <d v="2025-07-31T00:00:00"/>
    <s v="FE01"/>
    <n v="35252"/>
    <n v="20259858934"/>
    <s v="COMERCIALIZACION Y SERVICIOS EL EDEN S.A.C."/>
    <s v="PEN"/>
    <n v="0.18"/>
    <n v="8.4749999999999996"/>
    <n v="1.5254999999999999"/>
    <n v="10"/>
    <s v=""/>
    <n v="10"/>
    <m/>
    <s v="SI"/>
    <s v="Caja Operativa"/>
    <s v="SI"/>
    <s v="SI"/>
    <d v="2025-07-31T00:00:00"/>
    <s v="C_Ope_005"/>
    <n v="25055"/>
    <m/>
    <d v="1899-12-30T00:00:00"/>
    <s v=""/>
    <n v="0"/>
    <n v="0"/>
    <m/>
    <m/>
    <m/>
    <m/>
    <m/>
    <m/>
    <m/>
    <m/>
    <d v="1899-12-30T00:00:00"/>
    <n v="0"/>
    <n v="0"/>
    <d v="1899-12-30T00:00:00"/>
    <s v=""/>
    <n v="0"/>
    <n v="0"/>
    <n v="0"/>
    <m/>
    <m/>
    <m/>
    <m/>
    <n v="10"/>
    <s v="PENDIENTE"/>
    <s v="OK"/>
  </r>
  <r>
    <n v="627"/>
    <x v="29"/>
    <d v="2025-07-31T00:00:00"/>
    <s v="Juan Tarifa"/>
    <x v="0"/>
    <x v="6"/>
    <x v="11"/>
    <s v="P0303001"/>
    <s v="-"/>
    <s v="-"/>
    <s v="-"/>
    <s v="el Edén - servicio de RCD - UTP Planta Tacna y Arica"/>
    <s v="FOTON BKK-849"/>
    <x v="1"/>
    <x v="0"/>
    <s v="Costos de ventas"/>
    <s v="Operativo"/>
    <s v="Sachaca"/>
    <s v="Arequipa"/>
    <s v="01FE013525420259858934"/>
    <s v="Factura"/>
    <d v="2025-07-31T00:00:00"/>
    <d v="2025-07-31T00:00:00"/>
    <s v="FE01"/>
    <n v="35254"/>
    <n v="20259858934"/>
    <s v="COMERCIALIZACION Y SERVICIOS EL EDEN S.A.C."/>
    <s v="PEN"/>
    <n v="0.18"/>
    <n v="8.4749999999999996"/>
    <n v="1.5254999999999999"/>
    <n v="10"/>
    <s v=""/>
    <n v="10"/>
    <m/>
    <s v="SI"/>
    <s v="Caja Operativa"/>
    <s v="SI"/>
    <s v="SI"/>
    <d v="2025-07-31T00:00:00"/>
    <s v="C_Ope_005"/>
    <n v="25056"/>
    <m/>
    <d v="1899-12-30T00:00:00"/>
    <s v=""/>
    <n v="0"/>
    <n v="0"/>
    <m/>
    <m/>
    <m/>
    <m/>
    <m/>
    <m/>
    <m/>
    <m/>
    <d v="1899-12-30T00:00:00"/>
    <n v="0"/>
    <n v="0"/>
    <d v="1899-12-30T00:00:00"/>
    <s v=""/>
    <n v="0"/>
    <n v="0"/>
    <n v="0"/>
    <m/>
    <m/>
    <m/>
    <m/>
    <n v="10"/>
    <s v="PENDIENTE"/>
    <s v="OK"/>
  </r>
  <r>
    <n v="628"/>
    <x v="29"/>
    <d v="2025-07-31T00:00:00"/>
    <s v="Juan Tarifa"/>
    <x v="0"/>
    <x v="0"/>
    <x v="0"/>
    <s v="P0302007"/>
    <s v="-"/>
    <s v="-"/>
    <s v="-"/>
    <s v="lavado e higienizacion"/>
    <s v="FOTON BKK-849"/>
    <x v="1"/>
    <x v="0"/>
    <s v="Costos de ventas"/>
    <s v="Operativo"/>
    <s v="Sachaca"/>
    <s v="Arequipa"/>
    <s v="01F0011898910705628331"/>
    <s v="Factura"/>
    <d v="2025-07-31T00:00:00"/>
    <d v="2025-07-31T00:00:00"/>
    <s v="F001"/>
    <n v="18989"/>
    <n v="10705628331"/>
    <s v="LARICO APAZA NANCY ROSSMARY"/>
    <s v="PEN"/>
    <n v="0.18"/>
    <n v="21.186"/>
    <n v="3.8134799999999998"/>
    <n v="25"/>
    <s v=""/>
    <n v="25"/>
    <m/>
    <s v="SI"/>
    <s v="Caja Operativa"/>
    <s v="SI"/>
    <s v="SI"/>
    <d v="2025-07-31T00:00:00"/>
    <s v="C_Ope_005"/>
    <n v="25057"/>
    <m/>
    <d v="1899-12-30T00:00:00"/>
    <s v=""/>
    <n v="0"/>
    <n v="0"/>
    <m/>
    <m/>
    <m/>
    <m/>
    <m/>
    <m/>
    <m/>
    <m/>
    <d v="1899-12-30T00:00:00"/>
    <n v="0"/>
    <n v="0"/>
    <d v="1899-12-30T00:00:00"/>
    <s v=""/>
    <n v="0"/>
    <n v="0"/>
    <n v="0"/>
    <m/>
    <m/>
    <m/>
    <m/>
    <n v="25"/>
    <s v="PENDIENTE"/>
    <s v="OK"/>
  </r>
  <r>
    <n v="629"/>
    <x v="28"/>
    <d v="2025-08-01T00:00:00"/>
    <s v="Juan Tarifa"/>
    <x v="0"/>
    <x v="6"/>
    <x v="10"/>
    <s v="P0303002"/>
    <s v="-"/>
    <s v="-"/>
    <s v="-"/>
    <s v="Uchumayo - servicio de residuos no aprovechables - Moly-Cop"/>
    <s v="FOTON VDJ-872"/>
    <x v="1"/>
    <x v="0"/>
    <s v="Costos de ventas"/>
    <s v="Operativo"/>
    <s v="Sachaca"/>
    <s v="Arequipa"/>
    <s v="01F213182029820517252558"/>
    <s v="Factura"/>
    <d v="2025-08-01T00:00:00"/>
    <d v="2025-08-01T00:00:00"/>
    <s v="F213"/>
    <n v="1820298"/>
    <n v="20517252558"/>
    <s v="COVISUR S.A."/>
    <s v="PEN"/>
    <n v="0.18"/>
    <n v="6.78"/>
    <n v="1.2203999999999999"/>
    <n v="8"/>
    <s v=""/>
    <n v="8"/>
    <m/>
    <s v="SI"/>
    <s v="Caja Operativa"/>
    <s v="SI"/>
    <s v="SI"/>
    <d v="2025-08-01T00:00:00"/>
    <s v="C_Ope_005"/>
    <n v="25058"/>
    <m/>
    <d v="1899-12-30T00:00:00"/>
    <s v=""/>
    <n v="0"/>
    <n v="0"/>
    <m/>
    <m/>
    <m/>
    <m/>
    <m/>
    <m/>
    <m/>
    <m/>
    <d v="1899-12-30T00:00:00"/>
    <n v="0"/>
    <n v="0"/>
    <d v="1899-12-30T00:00:00"/>
    <s v=""/>
    <n v="0"/>
    <n v="0"/>
    <n v="0"/>
    <m/>
    <m/>
    <m/>
    <m/>
    <n v="8"/>
    <s v="PENDIENTE"/>
    <s v="OK"/>
  </r>
  <r>
    <n v="630"/>
    <x v="28"/>
    <d v="2025-08-01T00:00:00"/>
    <s v="Juan Tarifa"/>
    <x v="0"/>
    <x v="6"/>
    <x v="10"/>
    <s v="P0303002"/>
    <s v="-"/>
    <s v="-"/>
    <s v="-"/>
    <s v="Uchumayo - servicio de residuos no aprovechables - Moly-Cop"/>
    <s v="FOTON VDJ-872"/>
    <x v="1"/>
    <x v="0"/>
    <s v="Costos de ventas"/>
    <s v="Operativo"/>
    <s v="Sachaca"/>
    <s v="Arequipa"/>
    <s v="01F212179981520517252558"/>
    <s v="Factura"/>
    <d v="2025-08-01T00:00:00"/>
    <d v="2025-08-01T00:00:00"/>
    <s v="F212"/>
    <n v="1799815"/>
    <n v="20517252558"/>
    <s v="COVISUR S.A."/>
    <s v="PEN"/>
    <n v="0.18"/>
    <n v="6.78"/>
    <n v="1.2203999999999999"/>
    <n v="8"/>
    <s v=""/>
    <n v="8"/>
    <m/>
    <s v="SI"/>
    <s v="Caja Operativa"/>
    <s v="SI"/>
    <s v="SI"/>
    <d v="2025-08-01T00:00:00"/>
    <s v="C_Ope_005"/>
    <n v="25059"/>
    <m/>
    <d v="1899-12-30T00:00:00"/>
    <s v=""/>
    <n v="0"/>
    <n v="0"/>
    <m/>
    <m/>
    <m/>
    <m/>
    <m/>
    <m/>
    <m/>
    <m/>
    <d v="1899-12-30T00:00:00"/>
    <n v="0"/>
    <n v="0"/>
    <d v="1899-12-30T00:00:00"/>
    <s v=""/>
    <n v="0"/>
    <n v="0"/>
    <n v="0"/>
    <m/>
    <m/>
    <m/>
    <m/>
    <n v="8"/>
    <s v="PENDIENTE"/>
    <s v="OK"/>
  </r>
  <r>
    <n v="631"/>
    <x v="28"/>
    <d v="2025-08-01T00:00:00"/>
    <s v="Juan Tarifa"/>
    <x v="0"/>
    <x v="6"/>
    <x v="11"/>
    <s v="P0303001"/>
    <s v="-"/>
    <s v="-"/>
    <s v="-"/>
    <s v="el Edén - servicio de residuos no aprovechables - UCSM"/>
    <s v="FOTON VDJ-872"/>
    <x v="1"/>
    <x v="0"/>
    <s v="Costos de ventas"/>
    <s v="Operativo"/>
    <s v="Sachaca"/>
    <s v="Arequipa"/>
    <s v="01FE021716920259858934"/>
    <s v="Factura"/>
    <d v="2025-08-01T00:00:00"/>
    <d v="2025-08-01T00:00:00"/>
    <s v="FE02"/>
    <n v="17169"/>
    <n v="20259858934"/>
    <s v="COMERCIALIZACION Y SERVICIOS EL EDEN S.A.C."/>
    <s v="PEN"/>
    <n v="0.18"/>
    <n v="16.949000000000002"/>
    <n v="3.0508200000000003"/>
    <n v="20"/>
    <s v=""/>
    <n v="20"/>
    <m/>
    <s v="SI"/>
    <s v="Caja Operativa"/>
    <s v="SI"/>
    <s v="SI"/>
    <d v="2025-08-01T00:00:00"/>
    <s v="C_Ope_005"/>
    <n v="25060"/>
    <m/>
    <d v="1899-12-30T00:00:00"/>
    <s v=""/>
    <n v="0"/>
    <n v="0"/>
    <m/>
    <m/>
    <m/>
    <m/>
    <m/>
    <m/>
    <m/>
    <m/>
    <d v="1899-12-30T00:00:00"/>
    <n v="0"/>
    <n v="0"/>
    <d v="1899-12-30T00:00:00"/>
    <s v=""/>
    <n v="0"/>
    <n v="0"/>
    <n v="0"/>
    <m/>
    <m/>
    <m/>
    <m/>
    <n v="20"/>
    <s v="PENDIENTE"/>
    <s v="OK"/>
  </r>
  <r>
    <n v="632"/>
    <x v="33"/>
    <d v="2025-08-04T00:00:00"/>
    <s v="Juan Tarifa"/>
    <x v="0"/>
    <x v="6"/>
    <x v="10"/>
    <s v="P0303002"/>
    <s v="-"/>
    <s v="-"/>
    <s v="-"/>
    <s v="Uchumayo - disposición y servicio - Innova y Moly-Cop"/>
    <s v="FOTON VDJ-872"/>
    <x v="1"/>
    <x v="0"/>
    <s v="Costos de ventas"/>
    <s v="Operativo"/>
    <s v="Sachaca"/>
    <s v="Arequipa"/>
    <s v="01F211242214420517252558"/>
    <s v="Factura"/>
    <d v="2025-08-04T00:00:00"/>
    <d v="2025-08-04T00:00:00"/>
    <s v="F211"/>
    <n v="2422144"/>
    <n v="20517252558"/>
    <s v="COVISUR S.A."/>
    <s v="PEN"/>
    <n v="0.18"/>
    <n v="6.78"/>
    <n v="1.2203999999999999"/>
    <n v="8"/>
    <s v=""/>
    <n v="8"/>
    <m/>
    <s v="SI"/>
    <s v="Caja Operativa"/>
    <s v="SI"/>
    <s v="SI"/>
    <d v="2025-08-04T00:00:00"/>
    <s v="C_Ope_005"/>
    <n v="25080"/>
    <m/>
    <d v="1899-12-30T00:00:00"/>
    <s v=""/>
    <n v="0"/>
    <n v="0"/>
    <m/>
    <m/>
    <m/>
    <m/>
    <m/>
    <m/>
    <m/>
    <m/>
    <d v="1899-12-30T00:00:00"/>
    <n v="0"/>
    <n v="0"/>
    <d v="1899-12-30T00:00:00"/>
    <s v=""/>
    <n v="0"/>
    <n v="0"/>
    <n v="0"/>
    <m/>
    <m/>
    <m/>
    <m/>
    <n v="8"/>
    <s v="PENDIENTE"/>
    <s v="OK"/>
  </r>
  <r>
    <n v="633"/>
    <x v="33"/>
    <d v="2025-08-04T00:00:00"/>
    <s v="Juan Tarifa"/>
    <x v="0"/>
    <x v="6"/>
    <x v="10"/>
    <s v="P0303002"/>
    <s v="-"/>
    <s v="-"/>
    <s v="-"/>
    <s v="Uchumayo - servicio - granjas del sur"/>
    <s v="FOTON VDJ-872"/>
    <x v="1"/>
    <x v="0"/>
    <s v="Costos de ventas"/>
    <s v="Operativo"/>
    <s v="Sachaca"/>
    <s v="Arequipa"/>
    <s v="01F214213376820517252558"/>
    <s v="Factura"/>
    <d v="2025-08-04T00:00:00"/>
    <d v="2025-08-04T00:00:00"/>
    <s v="F214"/>
    <n v="2133768"/>
    <n v="20517252558"/>
    <s v="COVISUR S.A."/>
    <s v="PEN"/>
    <n v="0.18"/>
    <n v="6.78"/>
    <n v="1.2203999999999999"/>
    <n v="8"/>
    <s v=""/>
    <n v="8"/>
    <m/>
    <s v="SI"/>
    <s v="Caja Operativa"/>
    <s v="SI"/>
    <s v="SI"/>
    <d v="2025-08-04T00:00:00"/>
    <s v="C_Ope_005"/>
    <n v="25082"/>
    <m/>
    <d v="1899-12-30T00:00:00"/>
    <s v=""/>
    <n v="0"/>
    <n v="0"/>
    <m/>
    <m/>
    <m/>
    <m/>
    <m/>
    <m/>
    <m/>
    <m/>
    <d v="1899-12-30T00:00:00"/>
    <n v="0"/>
    <n v="0"/>
    <d v="1899-12-30T00:00:00"/>
    <s v=""/>
    <n v="0"/>
    <n v="0"/>
    <n v="0"/>
    <m/>
    <m/>
    <m/>
    <m/>
    <n v="8"/>
    <s v="PENDIENTE"/>
    <s v="OK"/>
  </r>
  <r>
    <n v="634"/>
    <x v="33"/>
    <d v="2025-08-04T00:00:00"/>
    <s v="Juan Tarifa"/>
    <x v="0"/>
    <x v="6"/>
    <x v="11"/>
    <s v="P0303001"/>
    <s v="-"/>
    <s v="-"/>
    <s v="-"/>
    <s v="ALSA - servicio de residuos no aprovechables - la Católica"/>
    <s v="FOTON VDJ-872"/>
    <x v="1"/>
    <x v="0"/>
    <s v="Costos de ventas"/>
    <s v="Operativo"/>
    <s v="Sachaca"/>
    <s v="Arequipa"/>
    <s v="01F00213503720124952850"/>
    <s v="Factura"/>
    <d v="2025-08-04T00:00:00"/>
    <d v="2025-08-04T00:00:00"/>
    <s v="F002"/>
    <n v="135037"/>
    <n v="20124952850"/>
    <s v="ALIMENTOS Y SERVICIOS AGROPECUARIOS SRL."/>
    <s v="PEN"/>
    <n v="0.18"/>
    <n v="8.4749999999999996"/>
    <n v="1.5254999999999999"/>
    <n v="10"/>
    <s v=""/>
    <n v="10"/>
    <m/>
    <s v="SI"/>
    <s v="Caja Operativa"/>
    <s v="SI"/>
    <s v="SI"/>
    <d v="2025-08-04T00:00:00"/>
    <s v="C_Ope_005"/>
    <n v="25083"/>
    <m/>
    <d v="1899-12-30T00:00:00"/>
    <s v=""/>
    <n v="0"/>
    <n v="0"/>
    <m/>
    <m/>
    <m/>
    <m/>
    <m/>
    <m/>
    <m/>
    <m/>
    <d v="1899-12-30T00:00:00"/>
    <n v="0"/>
    <n v="0"/>
    <d v="1899-12-30T00:00:00"/>
    <s v=""/>
    <n v="0"/>
    <n v="0"/>
    <n v="0"/>
    <m/>
    <m/>
    <m/>
    <m/>
    <n v="10"/>
    <s v="PENDIENTE"/>
    <s v="OK"/>
  </r>
  <r>
    <n v="635"/>
    <x v="32"/>
    <d v="2025-08-05T00:00:00"/>
    <s v="Juan Tarifa"/>
    <x v="0"/>
    <x v="6"/>
    <x v="10"/>
    <s v="P0303002"/>
    <s v="-"/>
    <s v="-"/>
    <s v="-"/>
    <s v="Uchumayo - disposición de residuos peligrosos - Innova"/>
    <s v="FOTON VDJ-872"/>
    <x v="1"/>
    <x v="0"/>
    <s v="Costos de ventas"/>
    <s v="Operativo"/>
    <s v="Sachaca"/>
    <s v="Arequipa"/>
    <s v="01F212180353220517252558"/>
    <s v="Factura"/>
    <d v="2025-08-05T00:00:00"/>
    <d v="2025-08-05T00:00:00"/>
    <s v="F212"/>
    <n v="1803532"/>
    <n v="20517252558"/>
    <s v="COVISUR S.A."/>
    <s v="PEN"/>
    <n v="0.18"/>
    <n v="6.78"/>
    <n v="1.2203999999999999"/>
    <n v="8"/>
    <s v=""/>
    <n v="8"/>
    <m/>
    <s v="SI"/>
    <s v="Caja Operativa"/>
    <s v="SI"/>
    <s v="SI"/>
    <d v="2025-08-05T00:00:00"/>
    <s v="C_Ope_005"/>
    <n v="25096"/>
    <m/>
    <d v="1899-12-30T00:00:00"/>
    <s v=""/>
    <n v="0"/>
    <n v="0"/>
    <m/>
    <m/>
    <m/>
    <m/>
    <m/>
    <m/>
    <m/>
    <m/>
    <d v="1899-12-30T00:00:00"/>
    <n v="0"/>
    <n v="0"/>
    <d v="1899-12-30T00:00:00"/>
    <s v=""/>
    <n v="0"/>
    <n v="0"/>
    <n v="0"/>
    <m/>
    <m/>
    <m/>
    <m/>
    <n v="8"/>
    <s v="PENDIENTE"/>
    <s v="OK"/>
  </r>
  <r>
    <n v="636"/>
    <x v="32"/>
    <d v="2025-08-05T00:00:00"/>
    <s v="Juan Tarifa"/>
    <x v="0"/>
    <x v="6"/>
    <x v="10"/>
    <s v="P0303002"/>
    <s v="-"/>
    <s v="-"/>
    <s v="-"/>
    <s v="Uchumayo - disposición de residuos peligrosos - Innova"/>
    <s v="FOTON VDJ-872"/>
    <x v="1"/>
    <x v="0"/>
    <s v="Costos de ventas"/>
    <s v="Operativo"/>
    <s v="Sachaca"/>
    <s v="Arequipa"/>
    <s v="01F214213473120517252558"/>
    <s v="Factura"/>
    <d v="2025-08-05T00:00:00"/>
    <d v="2025-08-05T00:00:00"/>
    <s v="F214"/>
    <n v="2134731"/>
    <n v="20517252558"/>
    <s v="COVISUR S.A."/>
    <s v="PEN"/>
    <n v="0.18"/>
    <n v="6.78"/>
    <n v="1.2203999999999999"/>
    <n v="8"/>
    <s v=""/>
    <n v="8"/>
    <m/>
    <s v="SI"/>
    <s v="Caja Operativa"/>
    <s v="SI"/>
    <s v="SI"/>
    <d v="2025-08-05T00:00:00"/>
    <s v="C_Ope_005"/>
    <n v="25097"/>
    <m/>
    <d v="1899-12-30T00:00:00"/>
    <s v=""/>
    <n v="0"/>
    <n v="0"/>
    <m/>
    <m/>
    <m/>
    <m/>
    <m/>
    <m/>
    <m/>
    <m/>
    <d v="1899-12-30T00:00:00"/>
    <n v="0"/>
    <n v="0"/>
    <d v="1899-12-30T00:00:00"/>
    <s v=""/>
    <n v="0"/>
    <n v="0"/>
    <n v="0"/>
    <m/>
    <m/>
    <m/>
    <m/>
    <n v="8"/>
    <s v="PENDIENTE"/>
    <s v="OK"/>
  </r>
  <r>
    <n v="637"/>
    <x v="32"/>
    <d v="2025-08-05T00:00:00"/>
    <s v="Juan Tarifa"/>
    <x v="0"/>
    <x v="6"/>
    <x v="11"/>
    <s v="P0303001"/>
    <s v="-"/>
    <s v="-"/>
    <s v="-"/>
    <s v="el Edén - servicio de residuos peligrosos - TECSUP"/>
    <s v="FOTON VDJ-872"/>
    <x v="1"/>
    <x v="0"/>
    <s v="Costos de ventas"/>
    <s v="Operativo"/>
    <s v="Sachaca"/>
    <s v="Arequipa"/>
    <s v="01FE013529420259858934"/>
    <s v="Factura"/>
    <d v="2025-08-05T00:00:00"/>
    <d v="2025-08-05T00:00:00"/>
    <s v="FE01"/>
    <n v="35294"/>
    <n v="20259858934"/>
    <s v="COMERCIALIZACION Y SERVICIOS EL EDEN S.A.C."/>
    <s v="PEN"/>
    <n v="0.18"/>
    <n v="8.4749999999999996"/>
    <n v="1.5254999999999999"/>
    <n v="10"/>
    <s v=""/>
    <n v="10"/>
    <m/>
    <s v="SI"/>
    <s v="Caja Operativa"/>
    <s v="SI"/>
    <s v="SI"/>
    <d v="2025-08-05T00:00:00"/>
    <s v="C_Ope_005"/>
    <n v="25098"/>
    <m/>
    <d v="1899-12-30T00:00:00"/>
    <s v=""/>
    <n v="0"/>
    <n v="0"/>
    <m/>
    <m/>
    <m/>
    <m/>
    <m/>
    <m/>
    <m/>
    <m/>
    <d v="1899-12-30T00:00:00"/>
    <n v="0"/>
    <n v="0"/>
    <d v="1899-12-30T00:00:00"/>
    <s v=""/>
    <n v="0"/>
    <n v="0"/>
    <n v="0"/>
    <m/>
    <m/>
    <m/>
    <m/>
    <n v="10"/>
    <s v="PENDIENTE"/>
    <s v="OK"/>
  </r>
  <r>
    <n v="638"/>
    <x v="32"/>
    <d v="2025-08-05T00:00:00"/>
    <s v="Juan Tarifa"/>
    <x v="0"/>
    <x v="6"/>
    <x v="11"/>
    <s v="P0303001"/>
    <s v="-"/>
    <s v="-"/>
    <s v="-"/>
    <s v="el Edén - servicio de RAEE - TECSUP"/>
    <s v="FOTON VDJ-872"/>
    <x v="1"/>
    <x v="0"/>
    <s v="Costos de ventas"/>
    <s v="Operativo"/>
    <s v="Sachaca"/>
    <s v="Arequipa"/>
    <s v="01FE013529520259858934"/>
    <s v="Factura"/>
    <d v="2025-08-05T00:00:00"/>
    <d v="2025-08-05T00:00:00"/>
    <s v="FE01"/>
    <n v="35295"/>
    <n v="20259858934"/>
    <s v="COMERCIALIZACION Y SERVICIOS EL EDEN S.A.C."/>
    <s v="PEN"/>
    <n v="0.18"/>
    <n v="8.4749999999999996"/>
    <n v="1.5254999999999999"/>
    <n v="10"/>
    <s v=""/>
    <n v="10"/>
    <m/>
    <s v="SI"/>
    <s v="Caja Operativa"/>
    <s v="SI"/>
    <s v="SI"/>
    <d v="2025-08-05T00:00:00"/>
    <s v="C_Ope_005"/>
    <n v="25099"/>
    <m/>
    <d v="1899-12-30T00:00:00"/>
    <s v=""/>
    <n v="0"/>
    <n v="0"/>
    <m/>
    <m/>
    <m/>
    <m/>
    <m/>
    <m/>
    <m/>
    <m/>
    <d v="1899-12-30T00:00:00"/>
    <n v="0"/>
    <n v="0"/>
    <d v="1899-12-30T00:00:00"/>
    <s v=""/>
    <n v="0"/>
    <n v="0"/>
    <n v="0"/>
    <m/>
    <m/>
    <m/>
    <m/>
    <n v="10"/>
    <s v="PENDIENTE"/>
    <s v="OK"/>
  </r>
  <r>
    <n v="639"/>
    <x v="35"/>
    <d v="2025-08-07T00:00:00"/>
    <s v="Juan Tarifa"/>
    <x v="0"/>
    <x v="6"/>
    <x v="10"/>
    <s v="P0303002"/>
    <s v="-"/>
    <s v="-"/>
    <s v="-"/>
    <s v="Uchumayo - compra de alambron y madera - Moly-Cop"/>
    <s v="FOTON BKL-739"/>
    <x v="2"/>
    <x v="0"/>
    <s v="Costos de ventas"/>
    <s v="Operativo"/>
    <s v="Sachaca"/>
    <s v="Arequipa"/>
    <s v="01F212180505820517252558"/>
    <s v="Factura"/>
    <d v="2025-08-07T00:00:00"/>
    <d v="2025-08-07T00:00:00"/>
    <s v="F212"/>
    <n v="1805058"/>
    <n v="20517252558"/>
    <s v="COVISUR S.A."/>
    <s v="PEN"/>
    <n v="0.18"/>
    <n v="6.78"/>
    <n v="1.2203999999999999"/>
    <n v="8"/>
    <s v=""/>
    <n v="8"/>
    <m/>
    <s v="SI"/>
    <s v="Caja Operativa"/>
    <s v="SI"/>
    <s v="SI"/>
    <d v="2025-08-07T00:00:00"/>
    <s v="C_Ope_005"/>
    <n v="25104"/>
    <m/>
    <d v="1899-12-30T00:00:00"/>
    <s v=""/>
    <n v="0"/>
    <n v="0"/>
    <m/>
    <m/>
    <m/>
    <m/>
    <m/>
    <m/>
    <m/>
    <m/>
    <d v="1899-12-30T00:00:00"/>
    <n v="0"/>
    <n v="0"/>
    <d v="1899-12-30T00:00:00"/>
    <s v=""/>
    <n v="0"/>
    <n v="0"/>
    <n v="0"/>
    <m/>
    <m/>
    <m/>
    <m/>
    <n v="8"/>
    <s v="PENDIENTE"/>
    <s v="OK"/>
  </r>
  <r>
    <n v="640"/>
    <x v="35"/>
    <d v="2025-08-07T00:00:00"/>
    <s v="Juan Tarifa"/>
    <x v="0"/>
    <x v="6"/>
    <x v="10"/>
    <s v="P0303002"/>
    <s v="-"/>
    <s v="-"/>
    <s v="-"/>
    <s v="Uchumayo - compra de alambron y madera - Moly-Cop"/>
    <s v="FOTON BKL-739"/>
    <x v="2"/>
    <x v="0"/>
    <s v="Costos de ventas"/>
    <s v="Operativo"/>
    <s v="Sachaca"/>
    <s v="Arequipa"/>
    <s v="01F213182554620517252558"/>
    <s v="Factura"/>
    <d v="2025-08-07T00:00:00"/>
    <d v="2025-08-07T00:00:00"/>
    <s v="F213"/>
    <n v="1825546"/>
    <n v="20517252558"/>
    <s v="COVISUR S.A."/>
    <s v="PEN"/>
    <n v="0.18"/>
    <n v="6.78"/>
    <n v="1.2203999999999999"/>
    <n v="8"/>
    <s v=""/>
    <n v="8"/>
    <m/>
    <s v="SI"/>
    <s v="Caja Operativa"/>
    <s v="SI"/>
    <s v="SI"/>
    <d v="2025-08-07T00:00:00"/>
    <s v="C_Ope_005"/>
    <n v="25105"/>
    <m/>
    <d v="1899-12-30T00:00:00"/>
    <s v=""/>
    <n v="0"/>
    <n v="0"/>
    <m/>
    <m/>
    <m/>
    <m/>
    <m/>
    <m/>
    <m/>
    <m/>
    <d v="1899-12-30T00:00:00"/>
    <n v="0"/>
    <n v="0"/>
    <d v="1899-12-30T00:00:00"/>
    <s v=""/>
    <n v="0"/>
    <n v="0"/>
    <n v="0"/>
    <m/>
    <m/>
    <m/>
    <m/>
    <n v="8"/>
    <s v="PENDIENTE"/>
    <s v="OK"/>
  </r>
  <r>
    <n v="641"/>
    <x v="37"/>
    <d v="2025-08-08T00:00:00"/>
    <s v="Juan Tarifa"/>
    <x v="0"/>
    <x v="6"/>
    <x v="10"/>
    <s v="P0303002"/>
    <s v="-"/>
    <s v="-"/>
    <s v="-"/>
    <s v="Uchumayo - compra de alambron - Moly-Cop"/>
    <s v="FOTON BKL-739"/>
    <x v="2"/>
    <x v="0"/>
    <s v="Costos de ventas"/>
    <s v="Operativo"/>
    <s v="Sachaca"/>
    <s v="Arequipa"/>
    <s v="01F212180624620517252558"/>
    <s v="Factura"/>
    <d v="2025-08-08T00:00:00"/>
    <d v="2025-08-08T00:00:00"/>
    <s v="F212"/>
    <n v="1806246"/>
    <n v="20517252558"/>
    <s v="COVISUR S.A."/>
    <s v="PEN"/>
    <n v="0.18"/>
    <n v="6.78"/>
    <n v="1.2203999999999999"/>
    <n v="8"/>
    <s v=""/>
    <n v="8"/>
    <m/>
    <s v="SI"/>
    <s v="Caja Operativa"/>
    <s v="SI"/>
    <s v="SI"/>
    <d v="2025-08-08T00:00:00"/>
    <s v="C_Ope_005"/>
    <n v="25113"/>
    <m/>
    <d v="1899-12-30T00:00:00"/>
    <s v=""/>
    <n v="0"/>
    <n v="0"/>
    <m/>
    <m/>
    <m/>
    <m/>
    <m/>
    <m/>
    <m/>
    <m/>
    <d v="1899-12-30T00:00:00"/>
    <n v="0"/>
    <n v="0"/>
    <d v="1899-12-30T00:00:00"/>
    <s v=""/>
    <n v="0"/>
    <n v="0"/>
    <n v="0"/>
    <m/>
    <m/>
    <m/>
    <m/>
    <n v="8"/>
    <s v="PENDIENTE"/>
    <s v="OK"/>
  </r>
  <r>
    <n v="642"/>
    <x v="37"/>
    <d v="2025-08-08T00:00:00"/>
    <s v="Juan Tarifa"/>
    <x v="0"/>
    <x v="6"/>
    <x v="10"/>
    <s v="P0303002"/>
    <s v="-"/>
    <s v="-"/>
    <s v="-"/>
    <s v="Uchumayo - compra de alambron - Moly-Cop"/>
    <s v="FOTON BKL-739"/>
    <x v="2"/>
    <x v="0"/>
    <s v="Costos de ventas"/>
    <s v="Operativo"/>
    <s v="Sachaca"/>
    <s v="Arequipa"/>
    <s v="01F213182661520517252558"/>
    <s v="Factura"/>
    <d v="2025-08-08T00:00:00"/>
    <d v="2025-08-08T00:00:00"/>
    <s v="F213"/>
    <n v="1826615"/>
    <n v="20517252558"/>
    <s v="COVISUR S.A."/>
    <s v="PEN"/>
    <n v="0.18"/>
    <n v="6.78"/>
    <n v="1.2203999999999999"/>
    <n v="8"/>
    <s v=""/>
    <n v="8"/>
    <m/>
    <s v="SI"/>
    <s v="Caja Operativa"/>
    <s v="SI"/>
    <s v="SI"/>
    <d v="2025-08-08T00:00:00"/>
    <s v="C_Ope_005"/>
    <n v="25114"/>
    <m/>
    <d v="1899-12-30T00:00:00"/>
    <s v=""/>
    <n v="0"/>
    <n v="0"/>
    <m/>
    <m/>
    <m/>
    <m/>
    <m/>
    <m/>
    <m/>
    <m/>
    <d v="1899-12-30T00:00:00"/>
    <n v="0"/>
    <n v="0"/>
    <d v="1899-12-30T00:00:00"/>
    <s v=""/>
    <n v="0"/>
    <n v="0"/>
    <n v="0"/>
    <m/>
    <m/>
    <m/>
    <m/>
    <n v="8"/>
    <s v="PENDIENTE"/>
    <s v="OK"/>
  </r>
  <r>
    <n v="643"/>
    <x v="29"/>
    <d v="2025-07-31T00:00:00"/>
    <s v="Maritza Ayma "/>
    <x v="9"/>
    <x v="28"/>
    <x v="78"/>
    <s v="P0408001"/>
    <s v="-"/>
    <s v="-"/>
    <s v="-"/>
    <s v="Comisión: Cuenta corriente Ordinaria (Comisión + portes)"/>
    <m/>
    <x v="0"/>
    <x v="9"/>
    <s v="Gastos financieros"/>
    <s v="Operativo"/>
    <s v="Sachaca"/>
    <s v="Arequipa"/>
    <s v="01FI011610689420100047218"/>
    <s v="Factura"/>
    <d v="2025-08-09T00:00:00"/>
    <d v="2025-08-09T00:00:00"/>
    <s v="FI01"/>
    <n v="16106894"/>
    <n v="20100047218"/>
    <s v="BANCO DE CREDITO DEL PERU"/>
    <s v="USD"/>
    <m/>
    <n v="15"/>
    <n v="0"/>
    <n v="15"/>
    <n v="3.5350000000000001"/>
    <n v="53.03"/>
    <m/>
    <s v="SI"/>
    <s v="Transferencia"/>
    <s v="SI"/>
    <s v="SI"/>
    <d v="2025-07-31T00:00:00"/>
    <s v="B-BCP - Dolares"/>
    <n v="0"/>
    <m/>
    <d v="2025-07-31T00:00:00"/>
    <s v="B-BCP - Dolares"/>
    <n v="1147159"/>
    <n v="2"/>
    <m/>
    <m/>
    <m/>
    <m/>
    <m/>
    <m/>
    <m/>
    <m/>
    <d v="1899-12-30T00:00:00"/>
    <n v="0"/>
    <n v="0"/>
    <d v="1899-12-30T00:00:00"/>
    <s v=""/>
    <n v="0"/>
    <n v="0"/>
    <n v="0"/>
    <m/>
    <m/>
    <m/>
    <m/>
    <n v="13"/>
    <s v="PENDIENTE"/>
    <s v="OK"/>
  </r>
  <r>
    <n v="644"/>
    <x v="12"/>
    <d v="2025-07-14T00:00:00"/>
    <s v="Gregory Cruz"/>
    <x v="5"/>
    <x v="26"/>
    <x v="80"/>
    <s v="P0903001"/>
    <s v="RQ.STI.094"/>
    <s v="-"/>
    <s v="-"/>
    <s v="Web Hosting_x000a_Proveedor: Bana Corporate Deluxe Unlimited SSD (24/07/2025 - 23/07/2026)"/>
    <m/>
    <x v="0"/>
    <x v="4"/>
    <s v="Gastos no operativos"/>
    <s v="Operativo"/>
    <s v="Sachaca"/>
    <s v="Arequipa"/>
    <s v="00212785111111111"/>
    <s v="Otros"/>
    <d v="2025-07-14T00:00:00"/>
    <d v="2025-07-24T00:00:00"/>
    <m/>
    <n v="2127851"/>
    <n v="11111111"/>
    <s v="NO ESPECIFICADO"/>
    <s v="USD"/>
    <m/>
    <n v="107.46"/>
    <n v="0"/>
    <n v="107.46"/>
    <n v="3.5569999999999999"/>
    <n v="382.24"/>
    <m/>
    <m/>
    <s v="Transferencia"/>
    <m/>
    <m/>
    <s v=""/>
    <s v=""/>
    <s v=""/>
    <m/>
    <s v=""/>
    <s v=""/>
    <s v=""/>
    <n v="0"/>
    <m/>
    <m/>
    <m/>
    <m/>
    <m/>
    <m/>
    <m/>
    <m/>
    <s v=""/>
    <s v=""/>
    <n v="0"/>
    <s v=""/>
    <s v=""/>
    <s v=""/>
    <n v="0"/>
    <n v="0"/>
    <m/>
    <m/>
    <m/>
    <m/>
    <n v="107.46"/>
    <s v="PENDIENTE"/>
    <s v="OK"/>
  </r>
  <r>
    <n v="645"/>
    <x v="12"/>
    <d v="2025-07-14T00:00:00"/>
    <s v="Gregory Cruz"/>
    <x v="5"/>
    <x v="26"/>
    <x v="80"/>
    <s v="P0903001"/>
    <s v="RQ.STI.094"/>
    <s v="-"/>
    <s v="-"/>
    <s v="Renovación dominio para gytres.com_x000a_29/07/25 al 28/07/26"/>
    <m/>
    <x v="0"/>
    <x v="4"/>
    <s v="Gastos no operativos"/>
    <s v="Operativo"/>
    <s v="Sachaca"/>
    <s v="Arequipa"/>
    <s v="001592420552024355"/>
    <s v="Otros"/>
    <d v="2025-07-14T00:00:00"/>
    <d v="2025-07-28T00:00:00"/>
    <m/>
    <n v="15924"/>
    <n v="20552024355"/>
    <s v="HOSTINGROUP S.A.C."/>
    <s v="PEN"/>
    <n v="0.18"/>
    <n v="57.5"/>
    <n v="10.35"/>
    <n v="67.849999999999994"/>
    <s v=""/>
    <n v="67.849999999999994"/>
    <m/>
    <m/>
    <s v="Transferencia"/>
    <m/>
    <m/>
    <s v=""/>
    <s v=""/>
    <s v=""/>
    <m/>
    <s v=""/>
    <s v=""/>
    <s v=""/>
    <n v="0"/>
    <m/>
    <m/>
    <m/>
    <m/>
    <m/>
    <m/>
    <m/>
    <m/>
    <s v=""/>
    <s v=""/>
    <n v="0"/>
    <s v=""/>
    <s v=""/>
    <s v=""/>
    <n v="0"/>
    <n v="0"/>
    <m/>
    <m/>
    <m/>
    <m/>
    <n v="67.849999999999994"/>
    <s v="PENDIENTE"/>
    <s v="OK"/>
  </r>
  <r>
    <n v="646"/>
    <x v="9"/>
    <d v="2025-07-10T00:00:00"/>
    <s v="Maritza Ayma "/>
    <x v="8"/>
    <x v="8"/>
    <x v="81"/>
    <s v="P0104001"/>
    <s v="-"/>
    <s v="-"/>
    <s v="-"/>
    <s v="Agua - Julio 2025"/>
    <m/>
    <x v="0"/>
    <x v="3"/>
    <s v="Gastos operativos"/>
    <s v="Operativo"/>
    <s v="Santa Anita"/>
    <s v="Lima"/>
    <s v="14S1061051676320100152356"/>
    <s v="Recibo por servicios públicos"/>
    <d v="2025-07-11T00:00:00"/>
    <d v="2025-07-26T00:00:00"/>
    <s v="S106"/>
    <n v="10516763"/>
    <n v="20100152356"/>
    <s v="SEDAPAL"/>
    <s v="PEN"/>
    <m/>
    <n v="15.2"/>
    <n v="0"/>
    <n v="15.2"/>
    <s v=""/>
    <n v="15.2"/>
    <m/>
    <s v="SI"/>
    <s v="Transferencia"/>
    <s v="SI"/>
    <s v="SI"/>
    <d v="2025-07-31T00:00:00"/>
    <s v="B-BCP - Soles"/>
    <n v="4114220"/>
    <m/>
    <d v="1899-12-30T00:00:00"/>
    <s v=""/>
    <n v="0"/>
    <n v="0"/>
    <m/>
    <m/>
    <m/>
    <m/>
    <m/>
    <m/>
    <m/>
    <m/>
    <d v="1899-12-30T00:00:00"/>
    <n v="0"/>
    <n v="0"/>
    <d v="1899-12-30T00:00:00"/>
    <s v=""/>
    <n v="0"/>
    <n v="0"/>
    <n v="0"/>
    <m/>
    <m/>
    <m/>
    <m/>
    <n v="15.2"/>
    <s v="PENDIENTE"/>
    <s v="OK"/>
  </r>
  <r>
    <n v="647"/>
    <x v="32"/>
    <d v="2025-08-05T00:00:00"/>
    <s v="Nelson Quispe"/>
    <x v="0"/>
    <x v="13"/>
    <x v="30"/>
    <s v="P0310001"/>
    <s v="RQ.OPE.1334"/>
    <s v="-"/>
    <s v="-"/>
    <s v="Cena (2) / Actividad:Recolección y transporte de residuos Peligrosos - Antilla Cooper - Apurimac"/>
    <m/>
    <x v="1"/>
    <x v="0"/>
    <s v="Costos de ventas"/>
    <s v="Operativo"/>
    <s v="Sachaca"/>
    <s v="Arequipa"/>
    <s v="0312225010425073121"/>
    <s v="Boleta de Venta"/>
    <d v="2025-08-05T00:00:00"/>
    <d v="2025-08-05T00:00:00"/>
    <n v="1"/>
    <n v="22250"/>
    <n v="10425073121"/>
    <s v="CABANA VALDIVIA DAVID SALOMON"/>
    <s v="PEN"/>
    <m/>
    <n v="24"/>
    <n v="0"/>
    <n v="24"/>
    <s v=""/>
    <n v="24"/>
    <m/>
    <s v="SI"/>
    <s v="Entregas a Rendir"/>
    <s v="SI"/>
    <s v="SI"/>
    <d v="1899-12-30T00:00:00"/>
    <s v=""/>
    <s v=""/>
    <m/>
    <d v="1899-12-30T00:00:00"/>
    <s v=""/>
    <n v="0"/>
    <n v="0"/>
    <m/>
    <m/>
    <m/>
    <m/>
    <m/>
    <m/>
    <m/>
    <m/>
    <d v="1899-12-30T00:00:00"/>
    <n v="0"/>
    <n v="0"/>
    <d v="1899-12-30T00:00:00"/>
    <s v=""/>
    <n v="0"/>
    <n v="0"/>
    <n v="0"/>
    <m/>
    <m/>
    <m/>
    <m/>
    <n v="24"/>
    <s v="PENDIENTE"/>
    <s v="OK"/>
  </r>
  <r>
    <n v="648"/>
    <x v="32"/>
    <d v="2025-08-05T00:00:00"/>
    <s v="Nelson Quispe"/>
    <x v="0"/>
    <x v="6"/>
    <x v="10"/>
    <s v="P0303002"/>
    <s v="RQ.OPE.1334"/>
    <s v="-"/>
    <s v="-"/>
    <s v="Peaje - cañahuas (BKK849) / Actividad:Recolección y transporte de residuos Peligrosos - Antilla Cooper - Apurimac"/>
    <s v="FOTON BKK-849"/>
    <x v="1"/>
    <x v="0"/>
    <s v="Costos de ventas"/>
    <s v="Operativo"/>
    <s v="Sachaca"/>
    <s v="Arequipa"/>
    <s v="01F311186131720517252558"/>
    <s v="Factura"/>
    <d v="2025-08-05T00:00:00"/>
    <d v="2025-08-05T00:00:00"/>
    <s v="F311"/>
    <n v="1861317"/>
    <n v="20517252558"/>
    <s v="COVISUR S.A."/>
    <s v="PEN"/>
    <n v="0.18"/>
    <n v="6.5250000000000004"/>
    <n v="1.1745000000000001"/>
    <n v="7.7"/>
    <s v=""/>
    <n v="7.7"/>
    <m/>
    <s v="SI"/>
    <s v="Entregas a Rendir"/>
    <s v="SI"/>
    <s v="SI"/>
    <d v="1899-12-30T00:00:00"/>
    <s v=""/>
    <s v=""/>
    <m/>
    <d v="1899-12-30T00:00:00"/>
    <s v=""/>
    <n v="0"/>
    <n v="0"/>
    <m/>
    <m/>
    <m/>
    <m/>
    <m/>
    <m/>
    <m/>
    <m/>
    <d v="1899-12-30T00:00:00"/>
    <n v="0"/>
    <n v="0"/>
    <d v="1899-12-30T00:00:00"/>
    <s v=""/>
    <n v="0"/>
    <n v="0"/>
    <n v="0"/>
    <m/>
    <m/>
    <m/>
    <m/>
    <n v="7.7"/>
    <s v="PENDIENTE"/>
    <s v="OK"/>
  </r>
  <r>
    <n v="649"/>
    <x v="32"/>
    <d v="2025-08-05T00:00:00"/>
    <s v="Nelson Quispe"/>
    <x v="0"/>
    <x v="13"/>
    <x v="44"/>
    <s v="P0310002"/>
    <s v="RQ.OPE.1334"/>
    <s v="-"/>
    <s v="-"/>
    <s v="Alojamiento (2) / Actividad:Recolección y transporte de residuos Peligrosos - Antilla Cooper - Apurimac"/>
    <m/>
    <x v="1"/>
    <x v="0"/>
    <s v="Costos de ventas"/>
    <s v="Operativo"/>
    <s v="Sachaca"/>
    <s v="Arequipa"/>
    <s v="03118610710506634"/>
    <s v="Boleta de Venta"/>
    <d v="2025-08-05T00:00:00"/>
    <d v="2025-08-05T00:00:00"/>
    <n v="1"/>
    <n v="186"/>
    <n v="10710506634"/>
    <s v="LAZARTE QUISPE ELVIS WALDIR"/>
    <s v="PEN"/>
    <m/>
    <n v="70"/>
    <n v="0"/>
    <n v="70"/>
    <s v=""/>
    <n v="70"/>
    <m/>
    <s v="SI"/>
    <s v="Entregas a Rendir"/>
    <s v="SI"/>
    <s v="SI"/>
    <d v="1899-12-30T00:00:00"/>
    <s v=""/>
    <s v=""/>
    <m/>
    <d v="1899-12-30T00:00:00"/>
    <s v=""/>
    <n v="0"/>
    <n v="0"/>
    <m/>
    <m/>
    <m/>
    <m/>
    <m/>
    <m/>
    <m/>
    <m/>
    <d v="1899-12-30T00:00:00"/>
    <n v="0"/>
    <n v="0"/>
    <d v="1899-12-30T00:00:00"/>
    <s v=""/>
    <n v="0"/>
    <n v="0"/>
    <n v="0"/>
    <m/>
    <m/>
    <m/>
    <m/>
    <n v="70"/>
    <s v="PENDIENTE"/>
    <s v="OK"/>
  </r>
  <r>
    <n v="650"/>
    <x v="36"/>
    <d v="2025-08-06T00:00:00"/>
    <s v="Nelson Quispe"/>
    <x v="0"/>
    <x v="6"/>
    <x v="10"/>
    <s v="P0303002"/>
    <s v="RQ.OPE.1334"/>
    <s v="-"/>
    <s v="-"/>
    <s v="Peaje - Pichirhua (BKK849) / Actividad:Recolección y transporte de residuos Peligrosos - Antilla Cooper - Apurimac"/>
    <s v="FOTON BKK-849"/>
    <x v="1"/>
    <x v="0"/>
    <s v="Costos de ventas"/>
    <s v="Operativo"/>
    <s v="Sachaca"/>
    <s v="Arequipa"/>
    <s v="01F41264338020517216241"/>
    <s v="Factura"/>
    <d v="2025-08-06T00:00:00"/>
    <d v="2025-08-06T00:00:00"/>
    <s v="F412"/>
    <n v="643380"/>
    <n v="20517216241"/>
    <s v="CARRETERA ANDINA DEL SUR S.A.C."/>
    <s v="PEN"/>
    <n v="0.18"/>
    <n v="6.5250000000000004"/>
    <n v="1.1745000000000001"/>
    <n v="7.7"/>
    <s v=""/>
    <n v="7.7"/>
    <m/>
    <s v="SI"/>
    <s v="Entregas a Rendir"/>
    <s v="SI"/>
    <s v="SI"/>
    <d v="1899-12-30T00:00:00"/>
    <s v=""/>
    <s v=""/>
    <m/>
    <d v="1899-12-30T00:00:00"/>
    <s v=""/>
    <n v="0"/>
    <n v="0"/>
    <m/>
    <m/>
    <m/>
    <m/>
    <m/>
    <m/>
    <m/>
    <m/>
    <d v="1899-12-30T00:00:00"/>
    <n v="0"/>
    <n v="0"/>
    <d v="1899-12-30T00:00:00"/>
    <s v=""/>
    <n v="0"/>
    <n v="0"/>
    <n v="0"/>
    <m/>
    <m/>
    <m/>
    <m/>
    <n v="7.7"/>
    <s v="PENDIENTE"/>
    <s v="OK"/>
  </r>
  <r>
    <n v="651"/>
    <x v="36"/>
    <d v="2025-08-06T00:00:00"/>
    <s v="Nelson Quispe"/>
    <x v="0"/>
    <x v="13"/>
    <x v="44"/>
    <s v="P0310002"/>
    <s v="RQ.OPE.1334"/>
    <s v="-"/>
    <s v="-"/>
    <s v="Alojamiento (2) / Actividad:Recolección y transporte de residuos Peligrosos - Antilla Cooper - Apurimac"/>
    <m/>
    <x v="1"/>
    <x v="0"/>
    <s v="Costos de ventas"/>
    <s v="Operativo"/>
    <s v="Sachaca"/>
    <s v="Arequipa"/>
    <s v="031239310089085042"/>
    <s v="Boleta de Venta"/>
    <d v="2025-08-06T00:00:00"/>
    <d v="2025-08-06T00:00:00"/>
    <n v="1"/>
    <n v="2393"/>
    <n v="10089085042"/>
    <s v="GUEVARA PEREZ MARIA"/>
    <s v="PEN"/>
    <m/>
    <n v="100"/>
    <n v="0"/>
    <n v="100"/>
    <s v=""/>
    <n v="100"/>
    <m/>
    <s v="SI"/>
    <s v="Entregas a Rendir"/>
    <s v="SI"/>
    <s v="SI"/>
    <d v="1899-12-30T00:00:00"/>
    <s v=""/>
    <s v=""/>
    <m/>
    <d v="1899-12-30T00:00:00"/>
    <s v=""/>
    <n v="0"/>
    <n v="0"/>
    <m/>
    <m/>
    <m/>
    <m/>
    <m/>
    <m/>
    <m/>
    <m/>
    <d v="1899-12-30T00:00:00"/>
    <n v="0"/>
    <n v="0"/>
    <d v="1899-12-30T00:00:00"/>
    <s v=""/>
    <n v="0"/>
    <n v="0"/>
    <n v="0"/>
    <m/>
    <m/>
    <m/>
    <m/>
    <n v="100"/>
    <s v="PENDIENTE"/>
    <s v="OK"/>
  </r>
  <r>
    <n v="652"/>
    <x v="35"/>
    <d v="2025-08-07T00:00:00"/>
    <s v="Nelson Quispe"/>
    <x v="0"/>
    <x v="13"/>
    <x v="30"/>
    <s v="P0310001"/>
    <s v="RQ.OPE.1334"/>
    <s v="-"/>
    <s v="-"/>
    <s v="Almuerzo (2) / Actividad:Recolección y transporte de residuos Peligrosos - Antilla Cooper - Apurimac"/>
    <m/>
    <x v="1"/>
    <x v="0"/>
    <s v="Costos de ventas"/>
    <s v="Operativo"/>
    <s v="Sachaca"/>
    <s v="Arequipa"/>
    <s v="031113710409010488"/>
    <s v="Boleta de Venta"/>
    <d v="2025-08-07T00:00:00"/>
    <d v="2025-08-07T00:00:00"/>
    <n v="1"/>
    <n v="1137"/>
    <n v="10409010488"/>
    <s v="RAMIREZ CARDENAS ARMANDO ANGEL"/>
    <s v="PEN"/>
    <m/>
    <n v="30"/>
    <n v="0"/>
    <n v="30"/>
    <s v=""/>
    <n v="30"/>
    <m/>
    <s v="SI"/>
    <s v="Entregas a Rendir"/>
    <s v="SI"/>
    <s v="SI"/>
    <d v="1899-12-30T00:00:00"/>
    <s v=""/>
    <s v=""/>
    <m/>
    <d v="1899-12-30T00:00:00"/>
    <s v=""/>
    <n v="0"/>
    <n v="0"/>
    <m/>
    <m/>
    <m/>
    <m/>
    <m/>
    <m/>
    <m/>
    <m/>
    <d v="1899-12-30T00:00:00"/>
    <n v="0"/>
    <n v="0"/>
    <d v="1899-12-30T00:00:00"/>
    <s v=""/>
    <n v="0"/>
    <n v="0"/>
    <n v="0"/>
    <m/>
    <m/>
    <m/>
    <m/>
    <n v="30"/>
    <s v="PENDIENTE"/>
    <s v="OK"/>
  </r>
  <r>
    <n v="653"/>
    <x v="35"/>
    <d v="2025-08-07T00:00:00"/>
    <s v="Nelson Quispe"/>
    <x v="0"/>
    <x v="6"/>
    <x v="10"/>
    <s v="P0303002"/>
    <s v="RQ.OPE.1334"/>
    <s v="-"/>
    <s v="-"/>
    <s v="Peaje - Pichirhua (BKK849) / Actividad:Recolección y transporte de residuos Peligrosos - Antilla Cooper - Apurimac"/>
    <s v="FOTON BKK-849"/>
    <x v="1"/>
    <x v="0"/>
    <s v="Costos de ventas"/>
    <s v="Operativo"/>
    <s v="Sachaca"/>
    <s v="Arequipa"/>
    <s v="01F41165564020517216241"/>
    <s v="Factura"/>
    <d v="2025-08-07T00:00:00"/>
    <d v="2025-08-07T00:00:00"/>
    <s v="F411"/>
    <n v="655640"/>
    <n v="20517216241"/>
    <s v="CARRETERA ANDINA DEL SUR S.A.C."/>
    <s v="PEN"/>
    <n v="0.18"/>
    <n v="6.5250000000000004"/>
    <n v="1.1745000000000001"/>
    <n v="7.7"/>
    <s v=""/>
    <n v="7.7"/>
    <m/>
    <s v="SI"/>
    <s v="Entregas a Rendir"/>
    <s v="SI"/>
    <s v="SI"/>
    <d v="1899-12-30T00:00:00"/>
    <s v=""/>
    <s v=""/>
    <m/>
    <d v="1899-12-30T00:00:00"/>
    <s v=""/>
    <n v="0"/>
    <n v="0"/>
    <m/>
    <m/>
    <m/>
    <m/>
    <m/>
    <m/>
    <m/>
    <m/>
    <d v="1899-12-30T00:00:00"/>
    <n v="0"/>
    <n v="0"/>
    <d v="1899-12-30T00:00:00"/>
    <s v=""/>
    <n v="0"/>
    <n v="0"/>
    <n v="0"/>
    <m/>
    <m/>
    <m/>
    <m/>
    <n v="7.7"/>
    <s v="PENDIENTE"/>
    <s v="OK"/>
  </r>
  <r>
    <n v="654"/>
    <x v="35"/>
    <d v="2025-08-07T00:00:00"/>
    <s v="Nelson Quispe"/>
    <x v="0"/>
    <x v="14"/>
    <x v="32"/>
    <s v="P0301001"/>
    <s v="RQ.OPE.1334"/>
    <s v="-"/>
    <s v="-"/>
    <s v="Combustible (BKK-849) / Actividad:Recolección y transporte de residuos Peligrosos - Antilla Cooper - Apurimac"/>
    <s v="FOTON BKK-849"/>
    <x v="0"/>
    <x v="0"/>
    <s v="Costos de ventas"/>
    <s v="Operativo"/>
    <s v="Sachaca"/>
    <s v="Arequipa"/>
    <s v="01F0014727920485592556"/>
    <s v="Factura"/>
    <d v="2025-08-07T00:00:00"/>
    <d v="2025-08-07T00:00:00"/>
    <s v="F001"/>
    <n v="47279"/>
    <n v="20485592556"/>
    <s v="SERVICENTRO SANTA MARTHA E.I.R.LTDA."/>
    <s v="PEN"/>
    <n v="0.18"/>
    <n v="84.745000000000005"/>
    <n v="15.254100000000001"/>
    <n v="100"/>
    <s v=""/>
    <n v="100"/>
    <m/>
    <s v="SI"/>
    <s v="Entregas a Rendir"/>
    <s v="SI"/>
    <s v="SI"/>
    <d v="1899-12-30T00:00:00"/>
    <s v=""/>
    <s v=""/>
    <m/>
    <d v="1899-12-30T00:00:00"/>
    <s v=""/>
    <n v="0"/>
    <n v="0"/>
    <m/>
    <m/>
    <m/>
    <m/>
    <m/>
    <m/>
    <m/>
    <m/>
    <d v="1899-12-30T00:00:00"/>
    <n v="0"/>
    <n v="0"/>
    <d v="1899-12-30T00:00:00"/>
    <s v=""/>
    <n v="0"/>
    <n v="0"/>
    <n v="0"/>
    <m/>
    <m/>
    <m/>
    <m/>
    <n v="100"/>
    <s v="PENDIENTE"/>
    <s v="OK"/>
  </r>
  <r>
    <n v="655"/>
    <x v="35"/>
    <d v="2025-08-07T00:00:00"/>
    <s v="Nelson Quispe"/>
    <x v="0"/>
    <x v="13"/>
    <x v="44"/>
    <s v="P0310002"/>
    <s v="RQ.OPE.1334"/>
    <s v="-"/>
    <s v="-"/>
    <s v="Alojamiento - Oropesa / Actividad:Recolección y transporte de residuos Peligrosos - Antilla Cooper - Apurimac"/>
    <m/>
    <x v="1"/>
    <x v="0"/>
    <s v="Costos de ventas"/>
    <s v="Operativo"/>
    <s v="Sachaca"/>
    <s v="Arequipa"/>
    <s v="03EB0147410742353911"/>
    <s v="Boleta de Venta"/>
    <d v="2025-08-07T00:00:00"/>
    <d v="2025-08-07T00:00:00"/>
    <s v="EB01"/>
    <n v="474"/>
    <n v="10742353911"/>
    <s v="SANCHEZ ORMACHEA MAGDALENA RAISA"/>
    <s v="PEN"/>
    <m/>
    <n v="35"/>
    <n v="0"/>
    <n v="35"/>
    <s v=""/>
    <n v="35"/>
    <m/>
    <s v="SI"/>
    <s v="Entregas a Rendir"/>
    <s v="SI"/>
    <s v="SI"/>
    <d v="1899-12-30T00:00:00"/>
    <s v=""/>
    <s v=""/>
    <m/>
    <d v="1899-12-30T00:00:00"/>
    <s v=""/>
    <n v="0"/>
    <n v="0"/>
    <m/>
    <m/>
    <m/>
    <m/>
    <m/>
    <m/>
    <m/>
    <m/>
    <d v="1899-12-30T00:00:00"/>
    <n v="0"/>
    <n v="0"/>
    <d v="1899-12-30T00:00:00"/>
    <s v=""/>
    <n v="0"/>
    <n v="0"/>
    <n v="0"/>
    <m/>
    <m/>
    <m/>
    <m/>
    <n v="35"/>
    <s v="PENDIENTE"/>
    <s v="OK"/>
  </r>
  <r>
    <n v="656"/>
    <x v="35"/>
    <d v="2025-08-07T00:00:00"/>
    <s v="Nelson Quispe"/>
    <x v="0"/>
    <x v="13"/>
    <x v="44"/>
    <s v="P0310002"/>
    <s v="RQ.OPE.1334"/>
    <s v="-"/>
    <s v="-"/>
    <s v="Alojamiento - Oropesa / Actividad:Recolección y transporte de residuos Peligrosos - Antilla Cooper - Apurimac"/>
    <m/>
    <x v="1"/>
    <x v="0"/>
    <s v="Costos de ventas"/>
    <s v="Operativo"/>
    <s v="Sachaca"/>
    <s v="Arequipa"/>
    <s v="03EB0147310742353911"/>
    <s v="Boleta de Venta"/>
    <d v="2025-08-07T00:00:00"/>
    <d v="2025-08-07T00:00:00"/>
    <s v="EB01"/>
    <n v="473"/>
    <n v="10742353911"/>
    <s v="SANCHEZ ORMACHEA MAGDALENA RAISA"/>
    <s v="PEN"/>
    <m/>
    <n v="35"/>
    <n v="0"/>
    <n v="35"/>
    <s v=""/>
    <n v="35"/>
    <m/>
    <s v="SI"/>
    <s v="Entregas a Rendir"/>
    <s v="SI"/>
    <s v="SI"/>
    <d v="1899-12-30T00:00:00"/>
    <s v=""/>
    <s v=""/>
    <m/>
    <d v="1899-12-30T00:00:00"/>
    <s v=""/>
    <n v="0"/>
    <n v="0"/>
    <m/>
    <m/>
    <m/>
    <m/>
    <m/>
    <m/>
    <m/>
    <m/>
    <d v="1899-12-30T00:00:00"/>
    <n v="0"/>
    <n v="0"/>
    <d v="1899-12-30T00:00:00"/>
    <s v=""/>
    <n v="0"/>
    <n v="0"/>
    <n v="0"/>
    <m/>
    <m/>
    <m/>
    <m/>
    <n v="35"/>
    <s v="PENDIENTE"/>
    <s v="OK"/>
  </r>
  <r>
    <n v="657"/>
    <x v="37"/>
    <d v="2025-08-08T00:00:00"/>
    <s v="Nelson Quispe"/>
    <x v="0"/>
    <x v="6"/>
    <x v="10"/>
    <s v="P0303002"/>
    <s v="RQ.OPE.1334"/>
    <s v="-"/>
    <s v="-"/>
    <s v="Peaje - cañahuas (BKK849) / Actividad:Recolección y transporte de residuos Peligrosos - Antilla Cooper - Apurimac"/>
    <s v="FOTON BKK-849"/>
    <x v="1"/>
    <x v="0"/>
    <s v="Costos de ventas"/>
    <s v="Operativo"/>
    <s v="Sachaca"/>
    <s v="Arequipa"/>
    <s v="01F314191164320517252558"/>
    <s v="Factura"/>
    <d v="2025-08-08T00:00:00"/>
    <d v="2025-08-08T00:00:00"/>
    <s v="F314"/>
    <n v="1911643"/>
    <n v="20517252558"/>
    <s v="COVISUR S.A."/>
    <s v="PEN"/>
    <n v="0.18"/>
    <n v="6.5250000000000004"/>
    <n v="1.1745000000000001"/>
    <n v="7.7"/>
    <s v=""/>
    <n v="7.7"/>
    <m/>
    <s v="SI"/>
    <s v="Entregas a Rendir"/>
    <s v="SI"/>
    <s v="SI"/>
    <d v="1899-12-30T00:00:00"/>
    <s v=""/>
    <s v=""/>
    <m/>
    <d v="1899-12-30T00:00:00"/>
    <s v=""/>
    <n v="0"/>
    <n v="0"/>
    <m/>
    <m/>
    <m/>
    <m/>
    <m/>
    <m/>
    <m/>
    <m/>
    <d v="1899-12-30T00:00:00"/>
    <n v="0"/>
    <n v="0"/>
    <d v="1899-12-30T00:00:00"/>
    <s v=""/>
    <n v="0"/>
    <n v="0"/>
    <n v="0"/>
    <m/>
    <m/>
    <m/>
    <m/>
    <n v="7.7"/>
    <s v="PENDIENTE"/>
    <s v="OK"/>
  </r>
  <r>
    <n v="658"/>
    <x v="36"/>
    <d v="2025-08-06T00:00:00"/>
    <s v="Nelson Quispe"/>
    <x v="0"/>
    <x v="13"/>
    <x v="30"/>
    <s v="P0310001"/>
    <s v="RQ.OPE.1334"/>
    <s v="-"/>
    <s v="-"/>
    <s v="Desayuno - Pallpata (2) / Actividad:Recolección y transporte de residuos Peligrosos - Antilla Cooper - Apurimac"/>
    <m/>
    <x v="1"/>
    <x v="0"/>
    <s v="Costos de ventas"/>
    <s v="Operativo"/>
    <s v="Sachaca"/>
    <s v="Arequipa"/>
    <s v="DJ25111111111"/>
    <s v="Declaracion jurada - Gastos"/>
    <d v="2025-08-06T00:00:00"/>
    <d v="2025-08-06T00:00:00"/>
    <n v="25"/>
    <n v="1"/>
    <n v="11111111"/>
    <s v="NO ESPECIFICADO"/>
    <s v="PEN"/>
    <m/>
    <n v="24"/>
    <n v="0"/>
    <n v="24"/>
    <s v=""/>
    <n v="24"/>
    <m/>
    <s v="SI"/>
    <s v="Entregas a Rendir"/>
    <s v="SI"/>
    <s v="SI"/>
    <d v="1899-12-30T00:00:00"/>
    <s v=""/>
    <s v=""/>
    <m/>
    <d v="1899-12-30T00:00:00"/>
    <s v=""/>
    <n v="0"/>
    <n v="0"/>
    <m/>
    <m/>
    <m/>
    <m/>
    <m/>
    <m/>
    <m/>
    <m/>
    <d v="1899-12-30T00:00:00"/>
    <n v="0"/>
    <n v="0"/>
    <d v="1899-12-30T00:00:00"/>
    <s v=""/>
    <n v="0"/>
    <n v="0"/>
    <n v="0"/>
    <m/>
    <m/>
    <m/>
    <m/>
    <n v="24"/>
    <s v="PENDIENTE"/>
    <s v="OK"/>
  </r>
  <r>
    <n v="659"/>
    <x v="36"/>
    <d v="2025-08-06T00:00:00"/>
    <s v="Nelson Quispe"/>
    <x v="0"/>
    <x v="13"/>
    <x v="30"/>
    <s v="P0310001"/>
    <s v="RQ.OPE.1334"/>
    <s v="-"/>
    <s v="-"/>
    <s v="Almuerzo - Anta (2) / Actividad:Recolección y transporte de residuos Peligrosos - Antilla Cooper - Apurimac"/>
    <m/>
    <x v="1"/>
    <x v="0"/>
    <s v="Costos de ventas"/>
    <s v="Operativo"/>
    <s v="Sachaca"/>
    <s v="Arequipa"/>
    <s v="DJ25211111111"/>
    <s v="Declaracion jurada - Gastos"/>
    <d v="2025-08-06T00:00:00"/>
    <d v="2025-08-06T00:00:00"/>
    <n v="25"/>
    <n v="2"/>
    <n v="11111111"/>
    <s v="NO ESPECIFICADO"/>
    <s v="PEN"/>
    <m/>
    <n v="30"/>
    <n v="0"/>
    <n v="30"/>
    <s v=""/>
    <n v="30"/>
    <m/>
    <s v="SI"/>
    <s v="Entregas a Rendir"/>
    <s v="SI"/>
    <s v="SI"/>
    <d v="1899-12-30T00:00:00"/>
    <s v=""/>
    <s v=""/>
    <m/>
    <d v="1899-12-30T00:00:00"/>
    <s v=""/>
    <n v="0"/>
    <n v="0"/>
    <m/>
    <m/>
    <m/>
    <m/>
    <m/>
    <m/>
    <m/>
    <m/>
    <d v="1899-12-30T00:00:00"/>
    <n v="0"/>
    <n v="0"/>
    <d v="1899-12-30T00:00:00"/>
    <s v=""/>
    <n v="0"/>
    <n v="0"/>
    <n v="0"/>
    <m/>
    <m/>
    <m/>
    <m/>
    <n v="30"/>
    <s v="PENDIENTE"/>
    <s v="OK"/>
  </r>
  <r>
    <n v="660"/>
    <x v="36"/>
    <d v="2025-08-06T00:00:00"/>
    <s v="Nelson Quispe"/>
    <x v="0"/>
    <x v="13"/>
    <x v="30"/>
    <s v="P0310001"/>
    <s v="RQ.OPE.1334"/>
    <s v="-"/>
    <s v="-"/>
    <s v="Cena - Casinchihua (2) / Actividad:Recolección y transporte de residuos Peligrosos - Antilla Cooper - Apurimac"/>
    <m/>
    <x v="1"/>
    <x v="0"/>
    <s v="Costos de ventas"/>
    <s v="Operativo"/>
    <s v="Sachaca"/>
    <s v="Arequipa"/>
    <s v="DJ25311111111"/>
    <s v="Declaracion jurada - Gastos"/>
    <d v="2025-08-06T00:00:00"/>
    <d v="2025-08-06T00:00:00"/>
    <n v="25"/>
    <n v="3"/>
    <n v="11111111"/>
    <s v="NO ESPECIFICADO"/>
    <s v="PEN"/>
    <m/>
    <n v="24"/>
    <n v="0"/>
    <n v="24"/>
    <s v=""/>
    <n v="24"/>
    <m/>
    <s v="SI"/>
    <s v="Entregas a Rendir"/>
    <s v="SI"/>
    <s v="SI"/>
    <d v="1899-12-30T00:00:00"/>
    <s v=""/>
    <s v=""/>
    <m/>
    <d v="1899-12-30T00:00:00"/>
    <s v=""/>
    <n v="0"/>
    <n v="0"/>
    <m/>
    <m/>
    <m/>
    <m/>
    <m/>
    <m/>
    <m/>
    <m/>
    <d v="1899-12-30T00:00:00"/>
    <n v="0"/>
    <n v="0"/>
    <d v="1899-12-30T00:00:00"/>
    <s v=""/>
    <n v="0"/>
    <n v="0"/>
    <n v="0"/>
    <m/>
    <m/>
    <m/>
    <m/>
    <n v="24"/>
    <s v="PENDIENTE"/>
    <s v="OK"/>
  </r>
  <r>
    <n v="661"/>
    <x v="35"/>
    <d v="2025-08-07T00:00:00"/>
    <s v="Nelson Quispe"/>
    <x v="0"/>
    <x v="13"/>
    <x v="30"/>
    <s v="P0310001"/>
    <s v="RQ.OPE.1334"/>
    <s v="-"/>
    <s v="-"/>
    <s v="Desayuno - Piscoya (2) / Actividad:Recolección y transporte de residuos Peligrosos - Antilla Cooper - Apurimac"/>
    <m/>
    <x v="1"/>
    <x v="0"/>
    <s v="Costos de ventas"/>
    <s v="Operativo"/>
    <s v="Sachaca"/>
    <s v="Arequipa"/>
    <s v="DJ25411111111"/>
    <s v="Declaracion jurada - Gastos"/>
    <d v="2025-08-07T00:00:00"/>
    <d v="2025-08-07T00:00:00"/>
    <n v="25"/>
    <n v="4"/>
    <n v="11111111"/>
    <s v="NO ESPECIFICADO"/>
    <s v="PEN"/>
    <m/>
    <n v="24"/>
    <n v="0"/>
    <n v="24"/>
    <s v=""/>
    <n v="24"/>
    <m/>
    <s v="SI"/>
    <s v="Entregas a Rendir"/>
    <s v="SI"/>
    <s v="SI"/>
    <d v="1899-12-30T00:00:00"/>
    <s v=""/>
    <s v=""/>
    <m/>
    <d v="1899-12-30T00:00:00"/>
    <s v=""/>
    <n v="0"/>
    <n v="0"/>
    <m/>
    <m/>
    <m/>
    <m/>
    <m/>
    <m/>
    <m/>
    <m/>
    <d v="1899-12-30T00:00:00"/>
    <n v="0"/>
    <n v="0"/>
    <d v="1899-12-30T00:00:00"/>
    <s v=""/>
    <n v="0"/>
    <n v="0"/>
    <n v="0"/>
    <m/>
    <m/>
    <m/>
    <m/>
    <n v="24"/>
    <s v="PENDIENTE"/>
    <s v="OK"/>
  </r>
  <r>
    <n v="662"/>
    <x v="35"/>
    <d v="2025-08-07T00:00:00"/>
    <s v="Nelson Quispe"/>
    <x v="0"/>
    <x v="13"/>
    <x v="30"/>
    <s v="P0310001"/>
    <s v="RQ.OPE.1334"/>
    <s v="-"/>
    <s v="-"/>
    <s v="Cena - Anta (2) / Actividad:Recolección y transporte de residuos Peligrosos - Antilla Cooper - Apurimac"/>
    <m/>
    <x v="1"/>
    <x v="0"/>
    <s v="Costos de ventas"/>
    <s v="Operativo"/>
    <s v="Sachaca"/>
    <s v="Arequipa"/>
    <s v="DJ25511111111"/>
    <s v="Declaracion jurada - Gastos"/>
    <d v="2025-08-07T00:00:00"/>
    <d v="2025-08-07T00:00:00"/>
    <n v="25"/>
    <n v="5"/>
    <n v="11111111"/>
    <s v="NO ESPECIFICADO"/>
    <s v="PEN"/>
    <m/>
    <n v="24"/>
    <n v="0"/>
    <n v="24"/>
    <s v=""/>
    <n v="24"/>
    <m/>
    <s v="SI"/>
    <s v="Entregas a Rendir"/>
    <s v="SI"/>
    <s v="SI"/>
    <d v="1899-12-30T00:00:00"/>
    <s v=""/>
    <s v=""/>
    <m/>
    <d v="1899-12-30T00:00:00"/>
    <s v=""/>
    <n v="0"/>
    <n v="0"/>
    <m/>
    <m/>
    <m/>
    <m/>
    <m/>
    <m/>
    <m/>
    <m/>
    <d v="1899-12-30T00:00:00"/>
    <n v="0"/>
    <n v="0"/>
    <d v="1899-12-30T00:00:00"/>
    <s v=""/>
    <n v="0"/>
    <n v="0"/>
    <n v="0"/>
    <m/>
    <m/>
    <m/>
    <m/>
    <n v="24"/>
    <s v="PENDIENTE"/>
    <s v="OK"/>
  </r>
  <r>
    <n v="663"/>
    <x v="37"/>
    <d v="2025-08-08T00:00:00"/>
    <s v="Nelson Quispe"/>
    <x v="0"/>
    <x v="13"/>
    <x v="30"/>
    <s v="P0310001"/>
    <s v="RQ.OPE.1334"/>
    <s v="-"/>
    <s v="-"/>
    <s v="Desayuno - Sicuani (2) / Actividad:Recolección y transporte de residuos Peligrosos - Antilla Cooper - Apurimac"/>
    <m/>
    <x v="1"/>
    <x v="0"/>
    <s v="Costos de ventas"/>
    <s v="Operativo"/>
    <s v="Sachaca"/>
    <s v="Arequipa"/>
    <s v="DJ25611111111"/>
    <s v="Declaracion jurada - Gastos"/>
    <d v="2025-08-08T00:00:00"/>
    <d v="2025-08-08T00:00:00"/>
    <n v="25"/>
    <n v="6"/>
    <n v="11111111"/>
    <s v="NO ESPECIFICADO"/>
    <s v="PEN"/>
    <m/>
    <n v="20"/>
    <n v="0"/>
    <n v="20"/>
    <s v=""/>
    <n v="20"/>
    <m/>
    <s v="SI"/>
    <s v="Entregas a Rendir"/>
    <s v="SI"/>
    <s v="SI"/>
    <d v="1899-12-30T00:00:00"/>
    <s v=""/>
    <s v=""/>
    <m/>
    <d v="1899-12-30T00:00:00"/>
    <s v=""/>
    <n v="0"/>
    <n v="0"/>
    <m/>
    <m/>
    <m/>
    <m/>
    <m/>
    <m/>
    <m/>
    <m/>
    <d v="1899-12-30T00:00:00"/>
    <n v="0"/>
    <n v="0"/>
    <d v="1899-12-30T00:00:00"/>
    <s v=""/>
    <n v="0"/>
    <n v="0"/>
    <n v="0"/>
    <m/>
    <m/>
    <m/>
    <m/>
    <n v="20"/>
    <s v="PENDIENTE"/>
    <s v="OK"/>
  </r>
  <r>
    <n v="664"/>
    <x v="37"/>
    <d v="2025-08-08T00:00:00"/>
    <s v="Nelson Quispe"/>
    <x v="0"/>
    <x v="13"/>
    <x v="30"/>
    <s v="P0310001"/>
    <s v="RQ.OPE.1334"/>
    <s v="-"/>
    <s v="-"/>
    <s v="Almuerzo - Imata (2) / Actividad:Recolección y transporte de residuos Peligrosos - Antilla Cooper - Apurimac"/>
    <m/>
    <x v="1"/>
    <x v="0"/>
    <s v="Costos de ventas"/>
    <s v="Operativo"/>
    <s v="Sachaca"/>
    <s v="Arequipa"/>
    <s v="DJ25711111111"/>
    <s v="Declaracion jurada - Gastos"/>
    <d v="2025-08-08T00:00:00"/>
    <d v="2025-08-08T00:00:00"/>
    <n v="25"/>
    <n v="7"/>
    <n v="11111111"/>
    <s v="NO ESPECIFICADO"/>
    <s v="PEN"/>
    <m/>
    <n v="24"/>
    <n v="0"/>
    <n v="24"/>
    <s v=""/>
    <n v="24"/>
    <m/>
    <s v="SI"/>
    <s v="Entregas a Rendir"/>
    <s v="SI"/>
    <s v="SI"/>
    <d v="1899-12-30T00:00:00"/>
    <s v=""/>
    <s v=""/>
    <m/>
    <d v="1899-12-30T00:00:00"/>
    <s v=""/>
    <n v="0"/>
    <n v="0"/>
    <m/>
    <m/>
    <m/>
    <m/>
    <m/>
    <m/>
    <m/>
    <m/>
    <d v="1899-12-30T00:00:00"/>
    <n v="0"/>
    <n v="0"/>
    <d v="1899-12-30T00:00:00"/>
    <s v=""/>
    <n v="0"/>
    <n v="0"/>
    <n v="0"/>
    <m/>
    <m/>
    <m/>
    <m/>
    <n v="24"/>
    <s v="PENDIENTE"/>
    <s v="OK"/>
  </r>
  <r>
    <n v="665"/>
    <x v="40"/>
    <d v="2025-08-12T00:00:00"/>
    <s v="Alison Rodriguez"/>
    <x v="2"/>
    <x v="11"/>
    <x v="22"/>
    <s v="P0201001"/>
    <s v="-"/>
    <s v="OC 235"/>
    <s v="-"/>
    <s v="RR.SS."/>
    <m/>
    <x v="2"/>
    <x v="6"/>
    <s v="Costos de ventas"/>
    <s v="Operativo"/>
    <s v="Sachaca"/>
    <s v="Arequipa"/>
    <s v="01FF034359720505675836"/>
    <s v="Factura"/>
    <d v="2025-08-12T00:00:00"/>
    <d v="2025-09-11T00:00:00"/>
    <s v="FF03"/>
    <n v="43597"/>
    <n v="20505675836"/>
    <s v="FLSMIDTH S.A.C."/>
    <s v="PEN"/>
    <n v="0.18"/>
    <n v="3600"/>
    <n v="648"/>
    <n v="4248"/>
    <s v=""/>
    <n v="4248"/>
    <n v="0.15"/>
    <s v="SI"/>
    <s v="Transferencia"/>
    <s v="SI"/>
    <s v="SI"/>
    <d v="1899-12-30T00:00:00"/>
    <s v=""/>
    <s v=""/>
    <m/>
    <d v="1899-12-30T00:00:00"/>
    <s v=""/>
    <n v="0"/>
    <n v="0"/>
    <m/>
    <m/>
    <m/>
    <m/>
    <m/>
    <m/>
    <m/>
    <m/>
    <d v="1899-12-30T00:00:00"/>
    <n v="0"/>
    <n v="0"/>
    <d v="2025-08-21T00:00:00"/>
    <s v=""/>
    <n v="279466713"/>
    <n v="637"/>
    <n v="637"/>
    <m/>
    <m/>
    <m/>
    <m/>
    <n v="4248"/>
    <s v="PENDIENTE"/>
    <s v="OK"/>
  </r>
  <r>
    <n v="666"/>
    <x v="40"/>
    <d v="2025-08-12T00:00:00"/>
    <s v="Alison Rodriguez"/>
    <x v="2"/>
    <x v="11"/>
    <x v="22"/>
    <s v="P0201001"/>
    <s v="-"/>
    <s v="OC 293"/>
    <s v="-"/>
    <s v="RR.SS."/>
    <m/>
    <x v="2"/>
    <x v="6"/>
    <s v="Costos de ventas"/>
    <s v="Operativo"/>
    <s v="Sachaca"/>
    <s v="Arequipa"/>
    <s v="01FF034359220505675836"/>
    <s v="Factura"/>
    <d v="2025-08-12T00:00:00"/>
    <d v="2025-09-11T00:00:00"/>
    <s v="FF03"/>
    <n v="43592"/>
    <n v="20505675836"/>
    <s v="FLSMIDTH S.A.C."/>
    <s v="PEN"/>
    <n v="0.18"/>
    <n v="459.14499999999998"/>
    <n v="82.64609999999999"/>
    <n v="541.79"/>
    <s v=""/>
    <n v="541.79"/>
    <n v="0.15"/>
    <s v="SI"/>
    <s v="Transferencia"/>
    <s v="SI"/>
    <s v="SI"/>
    <d v="1899-12-30T00:00:00"/>
    <s v=""/>
    <s v=""/>
    <m/>
    <d v="1899-12-30T00:00:00"/>
    <s v=""/>
    <n v="0"/>
    <n v="0"/>
    <m/>
    <m/>
    <m/>
    <m/>
    <m/>
    <m/>
    <m/>
    <m/>
    <d v="1899-12-30T00:00:00"/>
    <n v="0"/>
    <n v="0"/>
    <d v="2025-08-21T00:00:00"/>
    <s v=""/>
    <n v="279466712"/>
    <n v="81"/>
    <n v="81"/>
    <m/>
    <m/>
    <m/>
    <m/>
    <n v="541.79"/>
    <s v="PENDIENTE"/>
    <s v="OK"/>
  </r>
  <r>
    <n v="667"/>
    <x v="40"/>
    <d v="2025-08-12T00:00:00"/>
    <s v="Alison Rodriguez"/>
    <x v="2"/>
    <x v="11"/>
    <x v="22"/>
    <s v="P0201001"/>
    <s v="-"/>
    <s v="OC 292"/>
    <s v="-"/>
    <s v="RR.SS."/>
    <m/>
    <x v="2"/>
    <x v="6"/>
    <s v="Costos de ventas"/>
    <s v="Operativo"/>
    <s v="Sachaca"/>
    <s v="Arequipa"/>
    <s v="01FF034359320505675836"/>
    <s v="Factura"/>
    <d v="2025-08-12T00:00:00"/>
    <d v="2025-09-11T00:00:00"/>
    <s v="FF03"/>
    <n v="43593"/>
    <n v="20505675836"/>
    <s v="FLSMIDTH S.A.C."/>
    <s v="PEN"/>
    <n v="0.18"/>
    <n v="320.16000000000003"/>
    <n v="57.628800000000005"/>
    <n v="377.79"/>
    <s v=""/>
    <n v="377.79"/>
    <n v="0.15"/>
    <s v="SI"/>
    <s v="Transferencia"/>
    <s v="SI"/>
    <s v="SI"/>
    <d v="1899-12-30T00:00:00"/>
    <s v=""/>
    <s v=""/>
    <m/>
    <d v="1899-12-30T00:00:00"/>
    <s v=""/>
    <n v="0"/>
    <n v="0"/>
    <m/>
    <m/>
    <m/>
    <m/>
    <m/>
    <m/>
    <m/>
    <m/>
    <d v="1899-12-30T00:00:00"/>
    <n v="0"/>
    <n v="0"/>
    <d v="2025-08-21T00:00:00"/>
    <s v=""/>
    <n v="279466711"/>
    <n v="57"/>
    <n v="57"/>
    <m/>
    <m/>
    <m/>
    <m/>
    <n v="377.79"/>
    <s v="PENDIENTE"/>
    <s v="OK"/>
  </r>
  <r>
    <n v="668"/>
    <x v="40"/>
    <d v="2025-08-12T00:00:00"/>
    <s v="Alison Rodriguez"/>
    <x v="2"/>
    <x v="11"/>
    <x v="22"/>
    <s v="P0201001"/>
    <s v="-"/>
    <s v="OC 146"/>
    <s v="-"/>
    <s v="RR.SS."/>
    <m/>
    <x v="2"/>
    <x v="6"/>
    <s v="Costos de ventas"/>
    <s v="Operativo"/>
    <s v="Sachaca"/>
    <s v="Arequipa"/>
    <s v="01FF034359420505675836"/>
    <s v="Factura"/>
    <d v="2025-08-12T00:00:00"/>
    <d v="2025-09-11T00:00:00"/>
    <s v="FF03"/>
    <n v="43594"/>
    <n v="20505675836"/>
    <s v="FLSMIDTH S.A.C."/>
    <s v="PEN"/>
    <n v="0.18"/>
    <n v="555.51"/>
    <n v="99.991799999999998"/>
    <n v="655.5"/>
    <s v=""/>
    <n v="655.5"/>
    <n v="0.15"/>
    <s v="SI"/>
    <s v="Transferencia"/>
    <s v="SI"/>
    <s v="SI"/>
    <d v="1899-12-30T00:00:00"/>
    <s v=""/>
    <s v=""/>
    <m/>
    <d v="1899-12-30T00:00:00"/>
    <s v=""/>
    <n v="0"/>
    <n v="0"/>
    <m/>
    <m/>
    <m/>
    <m/>
    <m/>
    <m/>
    <m/>
    <m/>
    <d v="1899-12-30T00:00:00"/>
    <n v="0"/>
    <n v="0"/>
    <d v="2025-08-21T00:00:00"/>
    <s v=""/>
    <n v="279466710"/>
    <n v="98"/>
    <n v="98"/>
    <m/>
    <m/>
    <m/>
    <m/>
    <n v="655.5"/>
    <s v="PENDIENTE"/>
    <s v="OK"/>
  </r>
  <r>
    <n v="669"/>
    <x v="40"/>
    <d v="2025-08-12T00:00:00"/>
    <s v="Alison Rodriguez"/>
    <x v="2"/>
    <x v="11"/>
    <x v="22"/>
    <s v="P0201001"/>
    <s v="-"/>
    <s v="OC 145"/>
    <s v="-"/>
    <s v="RR.SS."/>
    <m/>
    <x v="2"/>
    <x v="6"/>
    <s v="Costos de ventas"/>
    <s v="Operativo"/>
    <s v="Sachaca"/>
    <s v="Arequipa"/>
    <s v="01FF034359520505675836"/>
    <s v="Factura"/>
    <d v="2025-08-12T00:00:00"/>
    <d v="2025-09-11T00:00:00"/>
    <s v="FF03"/>
    <n v="43595"/>
    <n v="20505675836"/>
    <s v="FLSMIDTH S.A.C."/>
    <s v="PEN"/>
    <n v="0.18"/>
    <n v="1493.2149999999999"/>
    <n v="268.77869999999996"/>
    <n v="1761.99"/>
    <s v=""/>
    <n v="1761.99"/>
    <n v="0.15"/>
    <s v="SI"/>
    <s v="Transferencia"/>
    <s v="SI"/>
    <s v="SI"/>
    <d v="1899-12-30T00:00:00"/>
    <s v=""/>
    <s v=""/>
    <m/>
    <d v="1899-12-30T00:00:00"/>
    <s v=""/>
    <n v="0"/>
    <n v="0"/>
    <m/>
    <m/>
    <m/>
    <m/>
    <m/>
    <m/>
    <m/>
    <m/>
    <d v="1899-12-30T00:00:00"/>
    <n v="0"/>
    <n v="0"/>
    <d v="2025-08-21T00:00:00"/>
    <s v=""/>
    <n v="279466709"/>
    <n v="264"/>
    <n v="264"/>
    <m/>
    <m/>
    <m/>
    <m/>
    <n v="1761.99"/>
    <s v="PENDIENTE"/>
    <s v="OK"/>
  </r>
  <r>
    <n v="670"/>
    <x v="40"/>
    <d v="2025-08-12T00:00:00"/>
    <s v="Alison Rodriguez"/>
    <x v="2"/>
    <x v="11"/>
    <x v="22"/>
    <s v="P0201001"/>
    <s v="-"/>
    <s v="OC 234"/>
    <s v="-"/>
    <s v="RR.SS."/>
    <m/>
    <x v="2"/>
    <x v="6"/>
    <s v="Costos de ventas"/>
    <s v="Operativo"/>
    <s v="Sachaca"/>
    <s v="Arequipa"/>
    <s v="01FF034359620505675836"/>
    <s v="Factura"/>
    <d v="2025-08-12T00:00:00"/>
    <d v="2025-09-11T00:00:00"/>
    <s v="FF03"/>
    <n v="43596"/>
    <n v="20505675836"/>
    <s v="FLSMIDTH S.A.C."/>
    <s v="PEN"/>
    <n v="0.18"/>
    <n v="2620.9299999999998"/>
    <n v="471.76739999999995"/>
    <n v="3092.7"/>
    <s v=""/>
    <n v="3092.7"/>
    <n v="0.15"/>
    <s v="SI"/>
    <s v="Transferencia"/>
    <s v="SI"/>
    <s v="SI"/>
    <d v="1899-12-30T00:00:00"/>
    <s v=""/>
    <s v=""/>
    <m/>
    <d v="1899-12-30T00:00:00"/>
    <s v=""/>
    <n v="0"/>
    <n v="0"/>
    <m/>
    <m/>
    <m/>
    <m/>
    <m/>
    <m/>
    <m/>
    <m/>
    <d v="1899-12-30T00:00:00"/>
    <n v="0"/>
    <n v="0"/>
    <d v="2025-08-21T00:00:00"/>
    <s v=""/>
    <n v="279466708"/>
    <n v="464"/>
    <n v="464"/>
    <m/>
    <m/>
    <m/>
    <m/>
    <n v="3092.7"/>
    <s v="PENDIENTE"/>
    <s v="OK"/>
  </r>
  <r>
    <n v="671"/>
    <x v="39"/>
    <d v="2025-08-11T00:00:00"/>
    <s v="Alison Rodriguez"/>
    <x v="2"/>
    <x v="11"/>
    <x v="22"/>
    <s v="P0201001"/>
    <s v="-"/>
    <s v="OC 325"/>
    <s v="-"/>
    <s v="RR.SS."/>
    <m/>
    <x v="2"/>
    <x v="6"/>
    <s v="Costos de ventas"/>
    <s v="Operativo"/>
    <s v="Sachaca"/>
    <s v="Arequipa"/>
    <s v="01F0021661920100192064"/>
    <s v="Factura"/>
    <d v="2025-08-11T00:00:00"/>
    <d v="2025-09-10T00:00:00"/>
    <s v="F002"/>
    <n v="16619"/>
    <n v="20100192064"/>
    <s v="MOLY-COP ADESUR S.A"/>
    <s v="USD"/>
    <n v="0.18"/>
    <n v="76.2"/>
    <n v="13.715999999999999"/>
    <n v="89.92"/>
    <n v="3.5350000000000001"/>
    <n v="317.87"/>
    <n v="0.15"/>
    <s v="SI"/>
    <s v="Transferencia"/>
    <s v="SI"/>
    <s v="SI"/>
    <d v="1899-12-30T00:00:00"/>
    <s v=""/>
    <s v=""/>
    <m/>
    <d v="1899-12-30T00:00:00"/>
    <s v=""/>
    <n v="0"/>
    <n v="0"/>
    <m/>
    <m/>
    <m/>
    <m/>
    <m/>
    <m/>
    <m/>
    <m/>
    <d v="1899-12-30T00:00:00"/>
    <n v="0"/>
    <n v="0"/>
    <d v="1899-12-30T00:00:00"/>
    <s v=""/>
    <n v="0"/>
    <n v="0"/>
    <n v="0"/>
    <m/>
    <m/>
    <m/>
    <m/>
    <n v="89.92"/>
    <s v="PENDIENTE"/>
    <s v="OK"/>
  </r>
  <r>
    <n v="672"/>
    <x v="42"/>
    <d v="2025-08-13T00:00:00"/>
    <s v="Gregory Cruz"/>
    <x v="5"/>
    <x v="0"/>
    <x v="55"/>
    <s v="P0902008"/>
    <s v="RQ.STI.102"/>
    <s v="-"/>
    <s v="AC.STI.045"/>
    <s v="Servicio de configuración y capacitación de software de control de asistencia (sistema biométrico) "/>
    <m/>
    <x v="0"/>
    <x v="3"/>
    <s v="Gastos operativos"/>
    <s v="Operativo"/>
    <s v="Sachaca"/>
    <s v="Arequipa"/>
    <s v="02E00117910721906774"/>
    <s v="Recibo por Honorarios"/>
    <d v="2025-08-13T00:00:00"/>
    <d v="2025-08-13T00:00:00"/>
    <s v="E001"/>
    <n v="179"/>
    <n v="10721906774"/>
    <s v="CHAHUA CACERES JEAN PIERRE"/>
    <s v="PEN"/>
    <m/>
    <n v="90"/>
    <n v="0"/>
    <n v="90"/>
    <s v=""/>
    <n v="90"/>
    <m/>
    <s v="SI"/>
    <s v="Transferencia"/>
    <s v="SI"/>
    <s v="NO"/>
    <d v="1899-12-30T00:00:00"/>
    <s v=""/>
    <s v=""/>
    <m/>
    <d v="1899-12-30T00:00:00"/>
    <s v=""/>
    <n v="0"/>
    <n v="0"/>
    <m/>
    <m/>
    <m/>
    <m/>
    <m/>
    <m/>
    <m/>
    <m/>
    <d v="1899-12-30T00:00:00"/>
    <n v="0"/>
    <n v="0"/>
    <d v="1899-12-30T00:00:00"/>
    <s v=""/>
    <n v="0"/>
    <n v="0"/>
    <n v="0"/>
    <m/>
    <m/>
    <m/>
    <m/>
    <n v="90"/>
    <s v="PENDIENTE"/>
    <s v="OK"/>
  </r>
  <r>
    <n v="673"/>
    <x v="39"/>
    <d v="2025-08-11T00:00:00"/>
    <s v="Juan Tarifa"/>
    <x v="0"/>
    <x v="6"/>
    <x v="10"/>
    <s v="P0303002"/>
    <s v="-"/>
    <s v="-"/>
    <s v="-"/>
    <s v="Uchumayo - compra (res. aprovechables) Moly-Cop / servicio (res. peligrosos) - Flsmidth (la Joya)"/>
    <s v="FOTON BKL-739"/>
    <x v="0"/>
    <x v="0"/>
    <s v="Costos de ventas"/>
    <s v="Operativo"/>
    <s v="Sachaca"/>
    <s v="Arequipa"/>
    <s v="01F211243079820517252558"/>
    <s v="Factura"/>
    <d v="2025-08-11T00:00:00"/>
    <d v="2025-08-11T00:00:00"/>
    <s v="F211"/>
    <n v="2430798"/>
    <n v="20517252558"/>
    <s v="COVISUR S.A."/>
    <s v="PEN"/>
    <n v="0.18"/>
    <n v="6.78"/>
    <n v="1.2203999999999999"/>
    <n v="8"/>
    <s v=""/>
    <n v="8"/>
    <m/>
    <s v="SI"/>
    <s v="Caja Operativa"/>
    <s v="SI"/>
    <s v="SI"/>
    <d v="2025-08-11T00:00:00"/>
    <s v="C_Ope_005"/>
    <n v="25123"/>
    <m/>
    <d v="1899-12-30T00:00:00"/>
    <s v=""/>
    <n v="0"/>
    <n v="0"/>
    <m/>
    <m/>
    <m/>
    <m/>
    <m/>
    <m/>
    <m/>
    <m/>
    <d v="1899-12-30T00:00:00"/>
    <n v="0"/>
    <n v="0"/>
    <d v="1899-12-30T00:00:00"/>
    <s v=""/>
    <n v="0"/>
    <n v="0"/>
    <n v="0"/>
    <m/>
    <m/>
    <m/>
    <m/>
    <n v="8"/>
    <s v="PENDIENTE"/>
    <s v="OK"/>
  </r>
  <r>
    <n v="674"/>
    <x v="39"/>
    <d v="2025-08-11T00:00:00"/>
    <s v="Juan Tarifa"/>
    <x v="0"/>
    <x v="6"/>
    <x v="10"/>
    <s v="P0303002"/>
    <s v="-"/>
    <s v="-"/>
    <s v="-"/>
    <s v="Uchumayo - compra (res. aprovechables) Moly-Cop / servicio (res. peligrosos) - Flsmidth (la Joya)"/>
    <s v="FOTON BKL-739"/>
    <x v="0"/>
    <x v="0"/>
    <s v="Costos de ventas"/>
    <s v="Operativo"/>
    <s v="Sachaca"/>
    <s v="Arequipa"/>
    <s v="01F214214130920517252558"/>
    <s v="Factura"/>
    <d v="2025-08-11T00:00:00"/>
    <d v="2025-08-11T00:00:00"/>
    <s v="F214"/>
    <n v="2141309"/>
    <n v="20517252558"/>
    <s v="COVISUR S.A."/>
    <s v="PEN"/>
    <n v="0.18"/>
    <n v="6.78"/>
    <n v="1.2203999999999999"/>
    <n v="8"/>
    <s v=""/>
    <n v="8"/>
    <m/>
    <s v="SI"/>
    <s v="Caja Operativa"/>
    <s v="SI"/>
    <s v="SI"/>
    <d v="2025-08-11T00:00:00"/>
    <s v="C_Ope_005"/>
    <n v="25124"/>
    <m/>
    <d v="1899-12-30T00:00:00"/>
    <s v=""/>
    <n v="0"/>
    <n v="0"/>
    <m/>
    <m/>
    <m/>
    <m/>
    <m/>
    <m/>
    <m/>
    <m/>
    <d v="1899-12-30T00:00:00"/>
    <n v="0"/>
    <n v="0"/>
    <d v="1899-12-30T00:00:00"/>
    <s v=""/>
    <n v="0"/>
    <n v="0"/>
    <n v="0"/>
    <m/>
    <m/>
    <m/>
    <m/>
    <n v="8"/>
    <s v="PENDIENTE"/>
    <s v="OK"/>
  </r>
  <r>
    <n v="675"/>
    <x v="39"/>
    <d v="2025-08-11T00:00:00"/>
    <s v="Juan Tarifa"/>
    <x v="0"/>
    <x v="6"/>
    <x v="11"/>
    <s v="P0303001"/>
    <s v="-"/>
    <s v="-"/>
    <s v="-"/>
    <s v="el Eden - servicio de residuos peligrosos - flsmidth la Joya"/>
    <s v="FOTON BKL-739"/>
    <x v="1"/>
    <x v="0"/>
    <s v="Costos de ventas"/>
    <s v="Operativo"/>
    <s v="Sachaca"/>
    <s v="Arequipa"/>
    <s v="01FE021730020259858934"/>
    <s v="Factura"/>
    <d v="2025-08-11T00:00:00"/>
    <d v="2025-08-11T00:00:00"/>
    <s v="FE02"/>
    <n v="17300"/>
    <n v="20259858934"/>
    <s v="COMERCIALIZACION Y SERVICIOS EL EDEN S.A.C."/>
    <s v="PEN"/>
    <n v="0.18"/>
    <n v="16.949000000000002"/>
    <n v="3.0508200000000003"/>
    <n v="20"/>
    <s v=""/>
    <n v="20"/>
    <m/>
    <s v="SI"/>
    <s v="Caja Operativa"/>
    <s v="SI"/>
    <s v="SI"/>
    <d v="2025-08-11T00:00:00"/>
    <s v="C_Ope_005"/>
    <n v="25125"/>
    <m/>
    <d v="1899-12-30T00:00:00"/>
    <s v=""/>
    <n v="0"/>
    <n v="0"/>
    <m/>
    <m/>
    <m/>
    <m/>
    <m/>
    <m/>
    <m/>
    <m/>
    <d v="1899-12-30T00:00:00"/>
    <n v="0"/>
    <n v="0"/>
    <d v="1899-12-30T00:00:00"/>
    <s v=""/>
    <n v="0"/>
    <n v="0"/>
    <n v="0"/>
    <m/>
    <m/>
    <m/>
    <m/>
    <n v="20"/>
    <s v="PENDIENTE"/>
    <s v="OK"/>
  </r>
  <r>
    <n v="676"/>
    <x v="40"/>
    <d v="2025-08-12T00:00:00"/>
    <s v="Juan Tarifa"/>
    <x v="0"/>
    <x v="6"/>
    <x v="10"/>
    <s v="P0303002"/>
    <s v="-"/>
    <s v="-"/>
    <s v="-"/>
    <s v="Uchumayo - disposición ( res. no aprovechables) - Innova"/>
    <s v="FOTON VDJ-872"/>
    <x v="1"/>
    <x v="0"/>
    <s v="Costos de ventas"/>
    <s v="Operativo"/>
    <s v="Sachaca"/>
    <s v="Arequipa"/>
    <s v="01F212180975920517252558"/>
    <s v="Factura"/>
    <d v="2025-08-12T00:00:00"/>
    <d v="2025-08-12T00:00:00"/>
    <s v="F212"/>
    <n v="1809759"/>
    <n v="20517252558"/>
    <s v="COVISUR S.A."/>
    <s v="PEN"/>
    <n v="0.18"/>
    <n v="6.78"/>
    <n v="1.2203999999999999"/>
    <n v="8"/>
    <s v=""/>
    <n v="8"/>
    <m/>
    <s v="SI"/>
    <s v="Caja Operativa"/>
    <s v="SI"/>
    <s v="SI"/>
    <d v="2025-08-12T00:00:00"/>
    <s v="C_Ope_005"/>
    <n v="25143"/>
    <m/>
    <d v="1899-12-30T00:00:00"/>
    <s v=""/>
    <n v="0"/>
    <n v="0"/>
    <m/>
    <m/>
    <m/>
    <m/>
    <m/>
    <m/>
    <m/>
    <m/>
    <d v="1899-12-30T00:00:00"/>
    <n v="0"/>
    <n v="0"/>
    <d v="1899-12-30T00:00:00"/>
    <s v=""/>
    <n v="0"/>
    <n v="0"/>
    <n v="0"/>
    <m/>
    <m/>
    <m/>
    <m/>
    <n v="8"/>
    <s v="PENDIENTE"/>
    <s v="OK"/>
  </r>
  <r>
    <n v="677"/>
    <x v="40"/>
    <d v="2025-08-12T00:00:00"/>
    <s v="Juan Tarifa"/>
    <x v="0"/>
    <x v="6"/>
    <x v="10"/>
    <s v="P0303002"/>
    <s v="-"/>
    <s v="-"/>
    <s v="-"/>
    <s v="Uchumayo - disposición ( res. no aprovechables) - Innova"/>
    <s v="FOTON VDJ-872"/>
    <x v="1"/>
    <x v="0"/>
    <s v="Costos de ventas"/>
    <s v="Operativo"/>
    <s v="Sachaca"/>
    <s v="Arequipa"/>
    <s v="01F214214232320517252558"/>
    <s v="Factura"/>
    <d v="2025-08-12T00:00:00"/>
    <d v="2025-08-12T00:00:00"/>
    <s v="F214"/>
    <n v="2142323"/>
    <n v="20517252558"/>
    <s v="COVISUR S.A."/>
    <s v="PEN"/>
    <n v="0.18"/>
    <n v="6.78"/>
    <n v="1.2203999999999999"/>
    <n v="8"/>
    <s v=""/>
    <n v="8"/>
    <m/>
    <s v="SI"/>
    <s v="Caja Operativa"/>
    <s v="SI"/>
    <s v="SI"/>
    <d v="2025-08-12T00:00:00"/>
    <s v="C_Ope_005"/>
    <n v="25144"/>
    <m/>
    <d v="1899-12-30T00:00:00"/>
    <s v=""/>
    <n v="0"/>
    <n v="0"/>
    <m/>
    <m/>
    <m/>
    <m/>
    <m/>
    <m/>
    <m/>
    <m/>
    <d v="1899-12-30T00:00:00"/>
    <n v="0"/>
    <n v="0"/>
    <d v="1899-12-30T00:00:00"/>
    <s v=""/>
    <n v="0"/>
    <n v="0"/>
    <n v="0"/>
    <m/>
    <m/>
    <m/>
    <m/>
    <n v="8"/>
    <s v="PENDIENTE"/>
    <s v="OK"/>
  </r>
  <r>
    <n v="678"/>
    <x v="40"/>
    <d v="2025-08-12T00:00:00"/>
    <s v="Juan Tarifa"/>
    <x v="0"/>
    <x v="0"/>
    <x v="0"/>
    <s v="P0302007"/>
    <s v="-"/>
    <s v="-"/>
    <s v="-"/>
    <s v="lavado e higienizacion"/>
    <s v="FOTON VDJ-872"/>
    <x v="1"/>
    <x v="0"/>
    <s v="Costos de ventas"/>
    <s v="Operativo"/>
    <s v="Sachaca"/>
    <s v="Arequipa"/>
    <s v="01F0011917910705628331"/>
    <s v="Factura"/>
    <d v="2025-08-12T00:00:00"/>
    <d v="2025-08-12T00:00:00"/>
    <s v="F001"/>
    <n v="19179"/>
    <n v="10705628331"/>
    <s v="LARICO APAZA NANCY ROSSMARY"/>
    <s v="PEN"/>
    <n v="0.18"/>
    <n v="21.186"/>
    <n v="3.8134799999999998"/>
    <n v="25"/>
    <s v=""/>
    <n v="25"/>
    <m/>
    <s v="SI"/>
    <s v="Caja Operativa"/>
    <s v="SI"/>
    <s v="SI"/>
    <d v="2025-08-12T00:00:00"/>
    <s v="C_Ope_005"/>
    <n v="25142"/>
    <m/>
    <d v="1899-12-30T00:00:00"/>
    <s v=""/>
    <n v="0"/>
    <n v="0"/>
    <m/>
    <m/>
    <m/>
    <m/>
    <m/>
    <m/>
    <m/>
    <m/>
    <d v="1899-12-30T00:00:00"/>
    <n v="0"/>
    <n v="0"/>
    <d v="1899-12-30T00:00:00"/>
    <s v=""/>
    <n v="0"/>
    <n v="0"/>
    <n v="0"/>
    <m/>
    <m/>
    <m/>
    <m/>
    <n v="25"/>
    <s v="PENDIENTE"/>
    <s v="OK"/>
  </r>
  <r>
    <n v="679"/>
    <x v="42"/>
    <d v="2025-08-13T00:00:00"/>
    <s v="Juan Tarifa"/>
    <x v="0"/>
    <x v="6"/>
    <x v="10"/>
    <s v="P0303002"/>
    <s v="-"/>
    <s v="-"/>
    <s v="-"/>
    <s v="Uchumayo - disposición (res. peligrosos y no aprovechables) - Innova (La Joya)"/>
    <s v="FOTON VDJ-872"/>
    <x v="1"/>
    <x v="0"/>
    <s v="Costos de ventas"/>
    <s v="Operativo"/>
    <s v="Sachaca"/>
    <s v="Arequipa"/>
    <s v="01F211243342020517252558"/>
    <s v="Factura"/>
    <d v="2025-08-13T00:00:00"/>
    <d v="2025-08-13T00:00:00"/>
    <s v="F211"/>
    <n v="2433420"/>
    <n v="20517252558"/>
    <s v="COVISUR S.A."/>
    <s v="PEN"/>
    <n v="0.18"/>
    <n v="6.78"/>
    <n v="1.2203999999999999"/>
    <n v="8"/>
    <s v=""/>
    <n v="8"/>
    <m/>
    <s v="SI"/>
    <s v="Caja Operativa"/>
    <s v="SI"/>
    <s v="SI"/>
    <d v="2025-08-13T00:00:00"/>
    <s v="C_Ope_005"/>
    <n v="25152"/>
    <m/>
    <d v="1899-12-30T00:00:00"/>
    <s v=""/>
    <n v="0"/>
    <n v="0"/>
    <m/>
    <m/>
    <m/>
    <m/>
    <m/>
    <m/>
    <m/>
    <m/>
    <d v="1899-12-30T00:00:00"/>
    <n v="0"/>
    <n v="0"/>
    <d v="1899-12-30T00:00:00"/>
    <s v=""/>
    <n v="0"/>
    <n v="0"/>
    <n v="0"/>
    <m/>
    <m/>
    <m/>
    <m/>
    <n v="8"/>
    <s v="PENDIENTE"/>
    <s v="OK"/>
  </r>
  <r>
    <n v="680"/>
    <x v="42"/>
    <d v="2025-08-13T00:00:00"/>
    <s v="Juan Tarifa"/>
    <x v="0"/>
    <x v="6"/>
    <x v="10"/>
    <s v="P0303002"/>
    <s v="-"/>
    <s v="-"/>
    <s v="-"/>
    <s v="Uchumayo - disposición (res. peligrosos y no aprovechables) - Innova (La Joya)"/>
    <s v="FOTON VDJ-872"/>
    <x v="1"/>
    <x v="0"/>
    <s v="Costos de ventas"/>
    <s v="Operativo"/>
    <s v="Sachaca"/>
    <s v="Arequipa"/>
    <s v="01F214214332620517252558"/>
    <s v="Factura"/>
    <d v="2025-08-13T00:00:00"/>
    <d v="2025-08-13T00:00:00"/>
    <s v="F214"/>
    <n v="2143326"/>
    <n v="20517252558"/>
    <s v="COVISUR S.A."/>
    <s v="PEN"/>
    <n v="0.18"/>
    <n v="6.78"/>
    <n v="1.2203999999999999"/>
    <n v="8"/>
    <s v=""/>
    <n v="8"/>
    <m/>
    <s v="SI"/>
    <s v="Caja Operativa"/>
    <s v="SI"/>
    <s v="SI"/>
    <d v="2025-08-13T00:00:00"/>
    <s v="C_Ope_005"/>
    <n v="25153"/>
    <m/>
    <d v="1899-12-30T00:00:00"/>
    <s v=""/>
    <n v="0"/>
    <n v="0"/>
    <m/>
    <m/>
    <m/>
    <m/>
    <m/>
    <m/>
    <m/>
    <m/>
    <d v="1899-12-30T00:00:00"/>
    <n v="0"/>
    <n v="0"/>
    <d v="1899-12-30T00:00:00"/>
    <s v=""/>
    <n v="0"/>
    <n v="0"/>
    <n v="0"/>
    <m/>
    <m/>
    <m/>
    <m/>
    <n v="8"/>
    <s v="PENDIENTE"/>
    <s v="OK"/>
  </r>
  <r>
    <n v="681"/>
    <x v="29"/>
    <d v="2025-07-31T00:00:00"/>
    <s v="Elias Paco "/>
    <x v="9"/>
    <x v="18"/>
    <x v="82"/>
    <s v="P0402002"/>
    <s v="-"/>
    <s v="-"/>
    <s v="-"/>
    <s v="Descuento por operación de factoring_x000a_MOLY-COP ADESUR S.A_x000a_FF01-145_x000a_FF01-185_x000a_OPFT 2025/003"/>
    <m/>
    <x v="0"/>
    <x v="9"/>
    <s v="Gastos financieros"/>
    <s v="Operativo"/>
    <s v="Sachaca"/>
    <s v="Arequipa"/>
    <s v="01F0023930420606100893"/>
    <s v="Factura"/>
    <d v="2025-07-31T00:00:00"/>
    <d v="2025-07-31T00:00:00"/>
    <s v="F002"/>
    <n v="39304"/>
    <n v="20606100893"/>
    <s v="FACTORING PRESTAMYPE S.A.C."/>
    <s v="PEN"/>
    <m/>
    <n v="243.7"/>
    <n v="0"/>
    <n v="243.7"/>
    <s v=""/>
    <n v="243.7"/>
    <m/>
    <s v="SI"/>
    <s v="Transferencia"/>
    <s v="SI"/>
    <s v="SI"/>
    <d v="1899-12-30T00:00:00"/>
    <s v=""/>
    <s v=""/>
    <m/>
    <d v="1899-12-30T00:00:00"/>
    <s v=""/>
    <n v="0"/>
    <n v="0"/>
    <m/>
    <m/>
    <m/>
    <m/>
    <m/>
    <m/>
    <m/>
    <m/>
    <d v="1899-12-30T00:00:00"/>
    <n v="0"/>
    <n v="0"/>
    <d v="1899-12-30T00:00:00"/>
    <s v=""/>
    <n v="0"/>
    <n v="0"/>
    <n v="0"/>
    <m/>
    <m/>
    <m/>
    <m/>
    <n v="243.7"/>
    <s v="PENDIENTE"/>
    <s v="OK"/>
  </r>
  <r>
    <n v="682"/>
    <x v="29"/>
    <d v="2025-07-31T00:00:00"/>
    <s v="Elias Paco "/>
    <x v="9"/>
    <x v="18"/>
    <x v="82"/>
    <s v="P0402002"/>
    <s v="-"/>
    <s v="-"/>
    <s v="-"/>
    <s v="Comisión de estructuración por operación de factoring_x000a_MOLY-COP ADESUR S.A_x000a_FF01-145_x000a_FF01-185_x000a_OPFT 2025/003"/>
    <m/>
    <x v="0"/>
    <x v="9"/>
    <s v="Gastos financieros"/>
    <s v="Operativo"/>
    <s v="Sachaca"/>
    <s v="Arequipa"/>
    <s v="01F0023927720606100893"/>
    <s v="Factura"/>
    <d v="2025-07-31T00:00:00"/>
    <d v="2025-07-31T00:00:00"/>
    <s v="F002"/>
    <n v="39277"/>
    <n v="20606100893"/>
    <s v="FACTORING PRESTAMYPE S.A.C."/>
    <s v="PEN"/>
    <n v="0.18"/>
    <n v="152.80000000000001"/>
    <n v="27.504000000000001"/>
    <n v="180.3"/>
    <s v=""/>
    <n v="180.3"/>
    <m/>
    <s v="SI"/>
    <s v="Transferencia"/>
    <s v="SI"/>
    <s v="SI"/>
    <d v="1899-12-30T00:00:00"/>
    <s v=""/>
    <s v=""/>
    <m/>
    <d v="1899-12-30T00:00:00"/>
    <s v=""/>
    <n v="0"/>
    <n v="0"/>
    <m/>
    <m/>
    <m/>
    <m/>
    <m/>
    <m/>
    <m/>
    <m/>
    <d v="1899-12-30T00:00:00"/>
    <n v="0"/>
    <n v="0"/>
    <d v="1899-12-30T00:00:00"/>
    <s v=""/>
    <n v="0"/>
    <n v="0"/>
    <n v="0"/>
    <m/>
    <m/>
    <m/>
    <m/>
    <n v="180.3"/>
    <s v="PENDIENTE"/>
    <s v="OK"/>
  </r>
  <r>
    <n v="683"/>
    <x v="14"/>
    <d v="2025-07-15T00:00:00"/>
    <s v="Elias Paco "/>
    <x v="9"/>
    <x v="18"/>
    <x v="82"/>
    <s v="P0402002"/>
    <s v="-"/>
    <s v="-"/>
    <s v="-"/>
    <s v="Descuento por operación de factoring_x000a_MOLY-COP ADESUR S.A_x000a_FF01-134_x000a_OPFT 2025/002"/>
    <m/>
    <x v="0"/>
    <x v="9"/>
    <s v="Gastos financieros"/>
    <s v="Operativo"/>
    <s v="Sachaca"/>
    <s v="Arequipa"/>
    <s v="01F0023761920606100893"/>
    <s v="Factura"/>
    <d v="2025-07-15T00:00:00"/>
    <d v="2025-07-15T00:00:00"/>
    <s v="F002"/>
    <n v="37619"/>
    <n v="20606100893"/>
    <s v="FACTORING PRESTAMYPE S.A.C."/>
    <s v="USD"/>
    <m/>
    <n v="62.26"/>
    <n v="0"/>
    <n v="62.26"/>
    <n v="3.569"/>
    <n v="222.21"/>
    <m/>
    <s v="SI"/>
    <s v="Transferencia"/>
    <s v="SI"/>
    <s v="SI"/>
    <d v="1899-12-30T00:00:00"/>
    <s v=""/>
    <s v=""/>
    <m/>
    <d v="1899-12-30T00:00:00"/>
    <s v=""/>
    <n v="0"/>
    <n v="0"/>
    <m/>
    <m/>
    <m/>
    <m/>
    <m/>
    <m/>
    <m/>
    <m/>
    <d v="1899-12-30T00:00:00"/>
    <n v="0"/>
    <n v="0"/>
    <d v="1899-12-30T00:00:00"/>
    <s v=""/>
    <n v="0"/>
    <n v="0"/>
    <n v="0"/>
    <m/>
    <m/>
    <m/>
    <m/>
    <n v="62.26"/>
    <s v="PENDIENTE"/>
    <s v="OK"/>
  </r>
  <r>
    <n v="684"/>
    <x v="14"/>
    <d v="2025-07-15T00:00:00"/>
    <s v="Elias Paco "/>
    <x v="9"/>
    <x v="18"/>
    <x v="82"/>
    <s v="P0402002"/>
    <s v="-"/>
    <s v="-"/>
    <s v="-"/>
    <s v="Comisión de estructuración por operación de factoring_x000a_MOLY-COP ADESUR S.A_x000a_FF01-134_x000a_OPFT 2025/002"/>
    <m/>
    <x v="0"/>
    <x v="9"/>
    <s v="Gastos financieros"/>
    <s v="Operativo"/>
    <s v="Sachaca"/>
    <s v="Arequipa"/>
    <s v="01F0023756420606100893"/>
    <s v="Factura"/>
    <d v="2025-07-15T00:00:00"/>
    <d v="2025-07-15T00:00:00"/>
    <s v="F002"/>
    <n v="37564"/>
    <n v="20606100893"/>
    <s v="FACTORING PRESTAMYPE S.A.C."/>
    <s v="USD"/>
    <n v="0.18"/>
    <n v="31.21"/>
    <n v="5.6177999999999999"/>
    <n v="36.83"/>
    <n v="3.569"/>
    <n v="131.44999999999999"/>
    <m/>
    <s v="SI"/>
    <s v="Transferencia"/>
    <s v="SI"/>
    <s v="SI"/>
    <d v="1899-12-30T00:00:00"/>
    <s v=""/>
    <s v=""/>
    <m/>
    <d v="1899-12-30T00:00:00"/>
    <s v=""/>
    <n v="0"/>
    <n v="0"/>
    <m/>
    <m/>
    <m/>
    <m/>
    <m/>
    <m/>
    <m/>
    <m/>
    <d v="1899-12-30T00:00:00"/>
    <n v="0"/>
    <n v="0"/>
    <d v="1899-12-30T00:00:00"/>
    <s v=""/>
    <n v="0"/>
    <n v="0"/>
    <n v="0"/>
    <m/>
    <m/>
    <m/>
    <m/>
    <n v="36.83"/>
    <s v="PENDIENTE"/>
    <s v="OK"/>
  </r>
  <r>
    <n v="685"/>
    <x v="24"/>
    <d v="2025-07-24T00:00:00"/>
    <s v="Rosa Suyo"/>
    <x v="0"/>
    <x v="23"/>
    <x v="61"/>
    <s v="P0305002"/>
    <s v="-"/>
    <s v="-"/>
    <s v="-"/>
    <s v="Disposición de Residuos No Aprovechables -Julio.(Chilca)"/>
    <m/>
    <x v="1"/>
    <x v="5"/>
    <s v="Gastos operativos"/>
    <s v="Operativo"/>
    <s v="Santa Anita"/>
    <s v="Lima"/>
    <s v="01F0012081820302891452"/>
    <s v="Factura"/>
    <d v="2025-07-24T00:00:00"/>
    <d v="2025-07-24T00:00:00"/>
    <s v="F001"/>
    <n v="20818"/>
    <n v="20302891452"/>
    <s v="INNOVA AMBIENTAL S.A."/>
    <s v="PEN"/>
    <n v="0.18"/>
    <n v="288.08"/>
    <n v="51.854399999999998"/>
    <n v="339.93"/>
    <s v=""/>
    <n v="339.93"/>
    <m/>
    <s v="SI"/>
    <s v="Transferencia"/>
    <s v="SI"/>
    <s v="SI"/>
    <d v="1899-12-30T00:00:00"/>
    <s v=""/>
    <s v=""/>
    <m/>
    <d v="1899-12-30T00:00:00"/>
    <s v=""/>
    <n v="0"/>
    <n v="0"/>
    <m/>
    <m/>
    <m/>
    <m/>
    <m/>
    <m/>
    <m/>
    <m/>
    <d v="1899-12-30T00:00:00"/>
    <n v="0"/>
    <n v="0"/>
    <d v="1899-12-30T00:00:00"/>
    <s v=""/>
    <n v="0"/>
    <n v="0"/>
    <n v="0"/>
    <m/>
    <m/>
    <m/>
    <m/>
    <n v="339.93"/>
    <s v="PENDIENTE"/>
    <s v="OK"/>
  </r>
  <r>
    <n v="686"/>
    <x v="43"/>
    <d v="2025-07-13T00:00:00"/>
    <s v="Valeria Jibaja "/>
    <x v="2"/>
    <x v="21"/>
    <x v="52"/>
    <s v="P0210001"/>
    <s v="-"/>
    <s v="-"/>
    <s v="-"/>
    <s v="Pesaje venta residuos aprovechables (chatarra)_x000a_Cliente: Empresa Siderurgica_x000a_FS: 001-4606"/>
    <m/>
    <x v="2"/>
    <x v="5"/>
    <s v="Gastos operativos"/>
    <s v="Operativo"/>
    <s v="Sachaca"/>
    <s v="Arequipa"/>
    <s v="01FE021696520259858934"/>
    <s v="Factura"/>
    <d v="2025-07-13T00:00:00"/>
    <d v="2025-07-13T00:00:00"/>
    <s v="FE02"/>
    <n v="16965"/>
    <n v="20259858934"/>
    <s v="COMERCIALIZACION Y SERVICIOS EL EDEN S.A.C."/>
    <s v="PEN"/>
    <n v="0.18"/>
    <n v="16.95"/>
    <n v="3.0509999999999997"/>
    <n v="20"/>
    <s v=""/>
    <n v="20"/>
    <m/>
    <s v="SI"/>
    <s v="Caja Arequipa "/>
    <s v="SI"/>
    <s v="SI"/>
    <d v="2025-08-22T00:00:00"/>
    <s v="C-Tesoreria"/>
    <s v="001-12595"/>
    <m/>
    <d v="1899-12-30T00:00:00"/>
    <s v=""/>
    <n v="0"/>
    <n v="0"/>
    <m/>
    <m/>
    <m/>
    <m/>
    <m/>
    <m/>
    <m/>
    <m/>
    <d v="1899-12-30T00:00:00"/>
    <n v="0"/>
    <n v="0"/>
    <d v="1899-12-30T00:00:00"/>
    <s v=""/>
    <n v="0"/>
    <n v="0"/>
    <n v="0"/>
    <m/>
    <m/>
    <m/>
    <m/>
    <n v="20"/>
    <s v="PENDIENTE"/>
    <s v="OK"/>
  </r>
  <r>
    <n v="687"/>
    <x v="24"/>
    <d v="2025-07-24T00:00:00"/>
    <s v="Valeria Jibaja "/>
    <x v="2"/>
    <x v="21"/>
    <x v="52"/>
    <s v="P0210001"/>
    <s v="-"/>
    <s v="-"/>
    <s v="-"/>
    <s v="Pesaje venta residuos aprovechables (vidrio)_x000a_Cliente: Santos Chavarria_x000a_FS: 001-4636"/>
    <m/>
    <x v="2"/>
    <x v="5"/>
    <s v="Gastos operativos"/>
    <s v="Operativo"/>
    <s v="Sachaca"/>
    <s v="Arequipa"/>
    <s v="01FE021708720259858934"/>
    <s v="Factura"/>
    <d v="2025-07-24T00:00:00"/>
    <d v="2025-07-24T00:00:00"/>
    <s v="FE02"/>
    <n v="17087"/>
    <n v="20259858934"/>
    <s v="COMERCIALIZACION Y SERVICIOS EL EDEN S.A.C."/>
    <s v="PEN"/>
    <n v="0.18"/>
    <n v="16.95"/>
    <n v="3.0509999999999997"/>
    <n v="20"/>
    <s v=""/>
    <n v="20"/>
    <m/>
    <s v="SI"/>
    <s v="Caja Arequipa "/>
    <s v="SI"/>
    <s v="SI"/>
    <d v="2025-08-22T00:00:00"/>
    <s v="C-Tesoreria"/>
    <s v="001-12596"/>
    <m/>
    <d v="1899-12-30T00:00:00"/>
    <s v=""/>
    <n v="0"/>
    <n v="0"/>
    <m/>
    <m/>
    <m/>
    <m/>
    <m/>
    <m/>
    <m/>
    <m/>
    <d v="1899-12-30T00:00:00"/>
    <n v="0"/>
    <n v="0"/>
    <d v="1899-12-30T00:00:00"/>
    <s v=""/>
    <n v="0"/>
    <n v="0"/>
    <n v="0"/>
    <m/>
    <m/>
    <m/>
    <m/>
    <n v="20"/>
    <s v="PENDIENTE"/>
    <s v="OK"/>
  </r>
  <r>
    <n v="688"/>
    <x v="44"/>
    <d v="2025-07-27T00:00:00"/>
    <s v="Valeria Jibaja "/>
    <x v="2"/>
    <x v="21"/>
    <x v="52"/>
    <s v="P0210001"/>
    <s v="-"/>
    <s v="-"/>
    <s v="-"/>
    <s v="Pesaje residuos peligrosos _x000a_Cliente: Alfredo Salcedo_x000a_FS: 001-4644"/>
    <m/>
    <x v="2"/>
    <x v="5"/>
    <s v="Gastos operativos"/>
    <s v="Operativo"/>
    <s v="Sachaca"/>
    <s v="Arequipa"/>
    <s v="01FE021713820259858934"/>
    <s v="Factura"/>
    <d v="2025-07-27T00:00:00"/>
    <d v="2025-07-27T00:00:00"/>
    <s v="FE02"/>
    <n v="17138"/>
    <n v="20259858934"/>
    <s v="COMERCIALIZACION Y SERVICIOS EL EDEN S.A.C."/>
    <s v="PEN"/>
    <n v="0.18"/>
    <n v="16.95"/>
    <n v="3.0509999999999997"/>
    <n v="20"/>
    <s v=""/>
    <n v="20"/>
    <m/>
    <s v="SI"/>
    <s v="Caja Arequipa "/>
    <s v="SI"/>
    <s v="SI"/>
    <d v="2025-08-22T00:00:00"/>
    <s v="C-Tesoreria"/>
    <s v="001-12595"/>
    <m/>
    <d v="1899-12-30T00:00:00"/>
    <s v=""/>
    <n v="0"/>
    <n v="0"/>
    <m/>
    <m/>
    <m/>
    <m/>
    <m/>
    <m/>
    <m/>
    <m/>
    <d v="1899-12-30T00:00:00"/>
    <n v="0"/>
    <n v="0"/>
    <d v="1899-12-30T00:00:00"/>
    <s v=""/>
    <n v="0"/>
    <n v="0"/>
    <n v="0"/>
    <m/>
    <m/>
    <m/>
    <m/>
    <n v="20"/>
    <s v="PENDIENTE"/>
    <s v="OK"/>
  </r>
  <r>
    <n v="689"/>
    <x v="22"/>
    <d v="2025-07-21T00:00:00"/>
    <s v="Vanessa Amado"/>
    <x v="7"/>
    <x v="25"/>
    <x v="70"/>
    <s v="P0701002"/>
    <s v="RQ.SSO.248"/>
    <s v="OC 004-000173"/>
    <m/>
    <s v="(44) Tyveck con capucha  T: L"/>
    <m/>
    <x v="0"/>
    <x v="0"/>
    <s v="Costos de ventas"/>
    <s v="Operativo"/>
    <s v="Sachaca"/>
    <s v="Arequipa"/>
    <s v="01FA02213820455911401"/>
    <s v="Factura"/>
    <d v="2025-08-07T00:00:00"/>
    <d v="2025-08-07T00:00:00"/>
    <s v="FA02"/>
    <n v="2138"/>
    <n v="20455911401"/>
    <s v="SKY HIGH SOCIEDAD ANONIMA CERRADA - SKY HIGH S.A.C."/>
    <s v="PEN"/>
    <n v="0.18"/>
    <n v="219.56"/>
    <n v="39.520800000000001"/>
    <n v="259.08"/>
    <s v=""/>
    <n v="259.08"/>
    <m/>
    <s v="SI"/>
    <s v="Transferencia"/>
    <s v="SI"/>
    <s v="SI"/>
    <d v="2025-08-19T00:00:00"/>
    <s v="B-BCP - Soles"/>
    <n v="1209638"/>
    <m/>
    <d v="1899-12-30T00:00:00"/>
    <s v=""/>
    <n v="0"/>
    <n v="0"/>
    <m/>
    <m/>
    <m/>
    <m/>
    <m/>
    <m/>
    <m/>
    <m/>
    <d v="1899-12-30T00:00:00"/>
    <n v="0"/>
    <n v="0"/>
    <d v="1899-12-30T00:00:00"/>
    <s v=""/>
    <n v="0"/>
    <n v="0"/>
    <n v="0"/>
    <m/>
    <m/>
    <m/>
    <m/>
    <n v="259.08"/>
    <s v="PENDIENTE"/>
    <s v="OK"/>
  </r>
  <r>
    <n v="690"/>
    <x v="35"/>
    <d v="2025-08-07T00:00:00"/>
    <s v="Vanessa Amado"/>
    <x v="7"/>
    <x v="25"/>
    <x v="70"/>
    <s v="P0701002"/>
    <s v="RQ.SSO.248"/>
    <s v="OC 004-000173"/>
    <m/>
    <s v="(31) Tyveck con capucha T:L_x000a_(25) Tyveck con capucha T:M"/>
    <m/>
    <x v="0"/>
    <x v="0"/>
    <s v="Costos de ventas"/>
    <s v="Operativo"/>
    <s v="Sachaca"/>
    <s v="Arequipa"/>
    <s v="01FA02196220455911401"/>
    <s v="Factura"/>
    <d v="2025-07-21T00:00:00"/>
    <d v="2025-07-21T00:00:00"/>
    <s v="FA02"/>
    <n v="1962"/>
    <n v="20455911401"/>
    <s v="SKY HIGH SOCIEDAD ANONIMA CERRADA - SKY HIGH S.A.C."/>
    <s v="PEN"/>
    <n v="0.18"/>
    <n v="279.44"/>
    <n v="50.299199999999999"/>
    <n v="329.74"/>
    <s v=""/>
    <n v="329.74"/>
    <m/>
    <s v="SI"/>
    <s v="Transferencia"/>
    <s v="SI"/>
    <s v="SI"/>
    <d v="2025-08-19T00:00:00"/>
    <s v="B-BCP - Soles"/>
    <n v="1209638"/>
    <m/>
    <d v="1899-12-30T00:00:00"/>
    <s v=""/>
    <n v="0"/>
    <n v="0"/>
    <m/>
    <m/>
    <m/>
    <m/>
    <m/>
    <m/>
    <m/>
    <m/>
    <d v="1899-12-30T00:00:00"/>
    <n v="0"/>
    <n v="0"/>
    <d v="1899-12-30T00:00:00"/>
    <s v=""/>
    <n v="0"/>
    <n v="0"/>
    <n v="0"/>
    <m/>
    <m/>
    <m/>
    <m/>
    <n v="329.74"/>
    <s v="PENDIENTE"/>
    <s v="OK"/>
  </r>
  <r>
    <n v="691"/>
    <x v="45"/>
    <d v="2025-08-14T00:00:00"/>
    <s v="Alison Rodriguez"/>
    <x v="2"/>
    <x v="11"/>
    <x v="22"/>
    <s v="P0201001"/>
    <s v="-"/>
    <s v="OC 331"/>
    <s v="-"/>
    <s v="RR.SS."/>
    <m/>
    <x v="2"/>
    <x v="6"/>
    <s v="Costos de ventas"/>
    <s v="Operativo"/>
    <s v="Sachaca"/>
    <s v="Arequipa"/>
    <s v="01F313673920100055237"/>
    <s v="Factura"/>
    <d v="2025-08-14T00:00:00"/>
    <d v="2025-08-14T00:00:00"/>
    <s v="F313"/>
    <n v="6739"/>
    <n v="20100055237"/>
    <s v="ALICORP SAA"/>
    <s v="PEN"/>
    <n v="0.18"/>
    <n v="120"/>
    <n v="21.599999999999998"/>
    <n v="141.6"/>
    <s v=""/>
    <n v="141.6"/>
    <n v="0.15"/>
    <s v="SI"/>
    <s v="Transferencia"/>
    <m/>
    <m/>
    <d v="2025-08-14T00:00:00"/>
    <s v="B-BCP - Soles"/>
    <n v="236324"/>
    <m/>
    <d v="1899-12-30T00:00:00"/>
    <s v=""/>
    <n v="0"/>
    <n v="0"/>
    <m/>
    <m/>
    <m/>
    <m/>
    <m/>
    <m/>
    <m/>
    <m/>
    <d v="1899-12-30T00:00:00"/>
    <n v="0"/>
    <n v="0"/>
    <d v="2025-08-21T00:00:00"/>
    <s v=""/>
    <n v="279466719"/>
    <n v="21"/>
    <n v="21"/>
    <m/>
    <m/>
    <m/>
    <m/>
    <n v="141.6"/>
    <s v="PENDIENTE"/>
    <s v="OK"/>
  </r>
  <r>
    <n v="692"/>
    <x v="45"/>
    <d v="2025-08-14T00:00:00"/>
    <s v="Alison Rodriguez"/>
    <x v="2"/>
    <x v="11"/>
    <x v="22"/>
    <s v="P0201001"/>
    <s v="-"/>
    <s v="OC 330"/>
    <s v="-"/>
    <s v="RR.SS."/>
    <m/>
    <x v="2"/>
    <x v="6"/>
    <s v="Costos de ventas"/>
    <s v="Operativo"/>
    <s v="Sachaca"/>
    <s v="Arequipa"/>
    <s v="01F313673820100055237"/>
    <s v="Factura"/>
    <d v="2025-08-14T00:00:00"/>
    <d v="2025-08-14T00:00:00"/>
    <s v="F313"/>
    <n v="6738"/>
    <n v="20100055237"/>
    <s v="ALICORP SAA"/>
    <s v="PEN"/>
    <n v="0.18"/>
    <n v="344"/>
    <n v="61.919999999999995"/>
    <n v="405.92"/>
    <s v=""/>
    <n v="405.92"/>
    <n v="0.15"/>
    <s v="SI"/>
    <s v="Transferencia"/>
    <m/>
    <m/>
    <d v="2025-08-14T00:00:00"/>
    <s v="B-BCP - Soles"/>
    <n v="239242"/>
    <m/>
    <d v="1899-12-30T00:00:00"/>
    <s v=""/>
    <n v="0"/>
    <n v="0"/>
    <m/>
    <m/>
    <m/>
    <m/>
    <m/>
    <m/>
    <m/>
    <m/>
    <d v="1899-12-30T00:00:00"/>
    <n v="0"/>
    <n v="0"/>
    <d v="2025-08-21T00:00:00"/>
    <s v=""/>
    <n v="279466718"/>
    <n v="61"/>
    <n v="61"/>
    <m/>
    <m/>
    <m/>
    <m/>
    <n v="405.92"/>
    <s v="PENDIENTE"/>
    <s v="OK"/>
  </r>
  <r>
    <n v="693"/>
    <x v="45"/>
    <d v="2025-08-14T00:00:00"/>
    <s v="Alison Rodriguez"/>
    <x v="2"/>
    <x v="11"/>
    <x v="22"/>
    <s v="P0201001"/>
    <s v="-"/>
    <s v="OC 329"/>
    <s v="-"/>
    <s v="RR.SS."/>
    <m/>
    <x v="2"/>
    <x v="6"/>
    <s v="Costos de ventas"/>
    <s v="Operativo"/>
    <s v="Sachaca"/>
    <s v="Arequipa"/>
    <s v="01F313673720100055237"/>
    <s v="Factura"/>
    <d v="2025-08-14T00:00:00"/>
    <d v="2025-08-14T00:00:00"/>
    <s v="F313"/>
    <n v="6737"/>
    <n v="20100055237"/>
    <s v="ALICORP SAA"/>
    <s v="PEN"/>
    <n v="0.18"/>
    <n v="6.9"/>
    <n v="1.242"/>
    <n v="8.14"/>
    <s v=""/>
    <n v="8.14"/>
    <n v="0.15"/>
    <s v="SI"/>
    <s v="Transferencia"/>
    <m/>
    <m/>
    <d v="2025-08-14T00:00:00"/>
    <s v="B-BCP - Soles"/>
    <n v="236325"/>
    <m/>
    <d v="1899-12-30T00:00:00"/>
    <s v=""/>
    <n v="0"/>
    <n v="0"/>
    <m/>
    <m/>
    <m/>
    <m/>
    <m/>
    <m/>
    <m/>
    <m/>
    <d v="1899-12-30T00:00:00"/>
    <n v="0"/>
    <n v="0"/>
    <d v="2025-08-21T00:00:00"/>
    <s v=""/>
    <n v="279466717"/>
    <n v="1"/>
    <n v="1"/>
    <m/>
    <m/>
    <m/>
    <m/>
    <n v="8.14"/>
    <s v="PENDIENTE"/>
    <s v="OK"/>
  </r>
  <r>
    <n v="694"/>
    <x v="45"/>
    <d v="2025-08-14T00:00:00"/>
    <s v="Alison Rodriguez"/>
    <x v="2"/>
    <x v="11"/>
    <x v="22"/>
    <s v="P0201001"/>
    <s v="-"/>
    <s v="OC 328"/>
    <s v="-"/>
    <s v="RR.SS."/>
    <m/>
    <x v="2"/>
    <x v="6"/>
    <s v="Costos de ventas"/>
    <s v="Operativo"/>
    <s v="Sachaca"/>
    <s v="Arequipa"/>
    <s v="01F313673620100055237"/>
    <s v="Factura"/>
    <d v="2025-08-14T00:00:00"/>
    <d v="2025-08-14T00:00:00"/>
    <s v="F313"/>
    <n v="6736"/>
    <n v="20100055237"/>
    <s v="ALICORP SAA"/>
    <s v="PEN"/>
    <n v="0.18"/>
    <n v="378"/>
    <n v="68.039999999999992"/>
    <n v="446.04"/>
    <s v=""/>
    <n v="446.04"/>
    <n v="0.15"/>
    <s v="SI"/>
    <s v="Transferencia"/>
    <m/>
    <m/>
    <d v="2025-08-14T00:00:00"/>
    <s v="B-BCP - Soles"/>
    <n v="239746"/>
    <m/>
    <d v="1899-12-30T00:00:00"/>
    <s v=""/>
    <n v="0"/>
    <n v="0"/>
    <m/>
    <m/>
    <m/>
    <m/>
    <m/>
    <m/>
    <m/>
    <m/>
    <d v="1899-12-30T00:00:00"/>
    <n v="0"/>
    <n v="0"/>
    <d v="2025-08-21T00:00:00"/>
    <s v=""/>
    <n v="279466716"/>
    <n v="67"/>
    <n v="67"/>
    <m/>
    <m/>
    <m/>
    <m/>
    <n v="446.04"/>
    <s v="PENDIENTE"/>
    <s v="OK"/>
  </r>
  <r>
    <n v="695"/>
    <x v="45"/>
    <d v="2025-08-14T00:00:00"/>
    <s v="Alison Rodriguez"/>
    <x v="2"/>
    <x v="11"/>
    <x v="22"/>
    <s v="P0201001"/>
    <s v="-"/>
    <s v="OC 327"/>
    <s v="-"/>
    <s v="RR.SS."/>
    <m/>
    <x v="2"/>
    <x v="6"/>
    <s v="Costos de ventas"/>
    <s v="Operativo"/>
    <s v="Sachaca"/>
    <s v="Arequipa"/>
    <s v="01F313674020100055237"/>
    <s v="Factura"/>
    <d v="2025-08-14T00:00:00"/>
    <d v="2025-08-14T00:00:00"/>
    <s v="F313"/>
    <n v="6740"/>
    <n v="20100055237"/>
    <s v="ALICORP SAA"/>
    <s v="PEN"/>
    <n v="0.18"/>
    <n v="512"/>
    <n v="92.16"/>
    <n v="604.16"/>
    <s v=""/>
    <n v="604.16"/>
    <n v="0.15"/>
    <s v="SI"/>
    <s v="Transferencia"/>
    <m/>
    <m/>
    <d v="2025-08-14T00:00:00"/>
    <s v="B-BCP - Soles"/>
    <n v="236326"/>
    <m/>
    <d v="1899-12-30T00:00:00"/>
    <s v=""/>
    <n v="0"/>
    <n v="0"/>
    <m/>
    <m/>
    <m/>
    <m/>
    <m/>
    <m/>
    <m/>
    <m/>
    <d v="1899-12-30T00:00:00"/>
    <n v="0"/>
    <n v="0"/>
    <d v="2025-08-21T00:00:00"/>
    <s v=""/>
    <n v="279466715"/>
    <n v="91"/>
    <n v="91"/>
    <m/>
    <m/>
    <m/>
    <m/>
    <n v="604.16"/>
    <s v="PENDIENTE"/>
    <s v="OK"/>
  </r>
  <r>
    <n v="696"/>
    <x v="45"/>
    <d v="2025-08-14T00:00:00"/>
    <s v="Alison Rodriguez"/>
    <x v="2"/>
    <x v="11"/>
    <x v="22"/>
    <s v="P0201001"/>
    <s v="-"/>
    <s v="OC 326"/>
    <s v="-"/>
    <s v="RR.SS."/>
    <m/>
    <x v="2"/>
    <x v="6"/>
    <s v="Costos de ventas"/>
    <s v="Operativo"/>
    <s v="Sachaca"/>
    <s v="Arequipa"/>
    <s v="01F313673520100055237"/>
    <s v="Factura"/>
    <d v="2025-08-14T00:00:00"/>
    <d v="2025-08-14T00:00:00"/>
    <s v="F313"/>
    <n v="6735"/>
    <n v="20100055237"/>
    <s v="ALICORP SAA"/>
    <s v="PEN"/>
    <n v="0.18"/>
    <n v="151.19999999999999"/>
    <n v="27.215999999999998"/>
    <n v="178.42"/>
    <s v=""/>
    <n v="178.42"/>
    <n v="0.15"/>
    <s v="SI"/>
    <s v="Transferencia"/>
    <m/>
    <m/>
    <d v="2025-08-14T00:00:00"/>
    <s v="B-BCP - Soles"/>
    <n v="238256"/>
    <m/>
    <d v="1899-12-30T00:00:00"/>
    <s v=""/>
    <n v="0"/>
    <n v="0"/>
    <m/>
    <m/>
    <m/>
    <m/>
    <m/>
    <m/>
    <m/>
    <m/>
    <d v="1899-12-30T00:00:00"/>
    <n v="0"/>
    <n v="0"/>
    <d v="2025-08-21T00:00:00"/>
    <s v=""/>
    <n v="279466714"/>
    <n v="27"/>
    <n v="27"/>
    <m/>
    <m/>
    <m/>
    <m/>
    <n v="178.42"/>
    <s v="PENDIENTE"/>
    <s v="OK"/>
  </r>
  <r>
    <n v="697"/>
    <x v="37"/>
    <d v="2025-08-08T00:00:00"/>
    <s v="Maritza Ayma "/>
    <x v="8"/>
    <x v="8"/>
    <x v="81"/>
    <s v="P0104001"/>
    <s v="-"/>
    <s v="-"/>
    <s v="-"/>
    <s v="Agua - Agosto 2025"/>
    <m/>
    <x v="0"/>
    <x v="3"/>
    <s v="Gastos operativos"/>
    <s v="Operativo"/>
    <s v="Santa Anita"/>
    <s v="Lima"/>
    <s v="14S1061218970820100152356"/>
    <s v="Recibo por servicios públicos"/>
    <d v="2025-08-09T00:00:00"/>
    <d v="2025-08-25T00:00:00"/>
    <s v="S106"/>
    <n v="12189708"/>
    <n v="20100152356"/>
    <s v="SEDAPAL"/>
    <s v="PEN"/>
    <m/>
    <n v="15.3"/>
    <n v="0"/>
    <n v="15.3"/>
    <s v=""/>
    <n v="15.3"/>
    <m/>
    <s v="SI"/>
    <s v="Transferencia"/>
    <s v="SI"/>
    <s v="SI"/>
    <d v="2025-08-19T00:00:00"/>
    <s v="B-BCP - Soles"/>
    <n v="4211609"/>
    <m/>
    <d v="1899-12-30T00:00:00"/>
    <s v=""/>
    <n v="0"/>
    <n v="0"/>
    <m/>
    <m/>
    <m/>
    <m/>
    <m/>
    <m/>
    <m/>
    <m/>
    <d v="1899-12-30T00:00:00"/>
    <n v="0"/>
    <n v="0"/>
    <d v="1899-12-30T00:00:00"/>
    <s v=""/>
    <n v="0"/>
    <n v="0"/>
    <n v="0"/>
    <m/>
    <m/>
    <m/>
    <m/>
    <n v="15.3"/>
    <s v="PENDIENTE"/>
    <s v="OK"/>
  </r>
  <r>
    <n v="698"/>
    <x v="37"/>
    <d v="2025-08-08T00:00:00"/>
    <s v="Maritza Ayma "/>
    <x v="8"/>
    <x v="8"/>
    <x v="20"/>
    <s v="P0104002"/>
    <s v="-"/>
    <s v="-"/>
    <s v="-"/>
    <s v="Luz - Agosto "/>
    <m/>
    <x v="0"/>
    <x v="3"/>
    <s v="Gastos operativos"/>
    <s v="Operativo"/>
    <s v="Santa Anita"/>
    <s v="Lima"/>
    <s v="14S10532486620331898008"/>
    <s v="Recibo por servicios públicos"/>
    <d v="2025-08-08T00:00:00"/>
    <d v="2025-08-25T00:00:00"/>
    <s v="S105"/>
    <n v="324866"/>
    <n v="20331898008"/>
    <s v="LUZ DEL SUR S.A.A."/>
    <s v="PEN"/>
    <m/>
    <n v="19.3"/>
    <n v="0"/>
    <n v="19.3"/>
    <s v=""/>
    <n v="19.3"/>
    <m/>
    <s v="SI"/>
    <s v="Transferencia"/>
    <s v="SI"/>
    <s v="SI"/>
    <d v="2025-08-19T00:00:00"/>
    <s v="B-BCP - Soles"/>
    <n v="4208673"/>
    <m/>
    <d v="1899-12-30T00:00:00"/>
    <s v=""/>
    <n v="0"/>
    <n v="0"/>
    <m/>
    <m/>
    <m/>
    <m/>
    <m/>
    <m/>
    <m/>
    <m/>
    <d v="1899-12-30T00:00:00"/>
    <n v="0"/>
    <n v="0"/>
    <d v="1899-12-30T00:00:00"/>
    <s v=""/>
    <n v="0"/>
    <n v="0"/>
    <n v="0"/>
    <m/>
    <m/>
    <m/>
    <m/>
    <n v="19.3"/>
    <s v="PENDIENTE"/>
    <s v="OK"/>
  </r>
  <r>
    <n v="699"/>
    <x v="25"/>
    <d v="2025-07-25T00:00:00"/>
    <s v="Valeria Jibaja "/>
    <x v="2"/>
    <x v="15"/>
    <x v="35"/>
    <s v="P0206001"/>
    <s v="RQ.COM.359"/>
    <s v="-"/>
    <s v="-"/>
    <s v="Descarga de residuos aprovechable (vidrio), para venta en  Lima _x000a_FS: 001-4636_x000a_Cliente: Santos Chavarria "/>
    <m/>
    <x v="2"/>
    <x v="5"/>
    <s v="Gastos operativos"/>
    <s v="Operativo"/>
    <s v="Santa Anita"/>
    <s v="Lima"/>
    <s v="LIQCOM12811111111"/>
    <s v="Liquidacion de Gastos"/>
    <d v="2025-08-14T00:00:00"/>
    <d v="2025-08-14T00:00:00"/>
    <s v="COM"/>
    <n v="128"/>
    <n v="11111111"/>
    <s v="NO ESPECIFICADO"/>
    <s v="PEN"/>
    <m/>
    <n v="207"/>
    <n v="0"/>
    <n v="207"/>
    <s v=""/>
    <n v="207"/>
    <m/>
    <s v="SI"/>
    <s v="Caja Finanzas "/>
    <s v="SI"/>
    <s v="NO"/>
    <d v="1899-12-30T00:00:00"/>
    <s v=""/>
    <s v=""/>
    <m/>
    <d v="1899-12-30T00:00:00"/>
    <s v=""/>
    <n v="0"/>
    <n v="0"/>
    <m/>
    <m/>
    <m/>
    <m/>
    <m/>
    <m/>
    <m/>
    <m/>
    <d v="1899-12-30T00:00:00"/>
    <n v="0"/>
    <n v="0"/>
    <d v="1899-12-30T00:00:00"/>
    <s v=""/>
    <n v="0"/>
    <n v="0"/>
    <n v="0"/>
    <m/>
    <m/>
    <m/>
    <m/>
    <n v="207"/>
    <s v="PENDIENTE"/>
    <s v="OK"/>
  </r>
  <r>
    <n v="700"/>
    <x v="46"/>
    <d v="2025-08-20T00:00:00"/>
    <s v="Vanessa Amado"/>
    <x v="7"/>
    <x v="4"/>
    <x v="67"/>
    <s v="P0702003"/>
    <s v="RQ.SSO.273"/>
    <s v="-"/>
    <s v="AC.SSO.053"/>
    <s v="Curso de materiales peligrosos nivel I y II"/>
    <m/>
    <x v="0"/>
    <x v="3"/>
    <s v="Gastos operativos"/>
    <s v="Operativo"/>
    <s v="Sachaca"/>
    <s v="Arequipa"/>
    <s v="01E001152220603912838"/>
    <s v="Factura"/>
    <d v="2025-08-18T00:00:00"/>
    <d v="2025-08-18T00:00:00"/>
    <s v="E001"/>
    <n v="1522"/>
    <n v="20603912838"/>
    <s v="CFC GROUP S.A.C."/>
    <s v="PEN"/>
    <m/>
    <n v="500"/>
    <n v="0"/>
    <n v="500"/>
    <s v=""/>
    <n v="500"/>
    <m/>
    <s v="SI"/>
    <s v="Transferencia"/>
    <s v="SI"/>
    <s v="SI"/>
    <d v="2025-08-20T00:00:00"/>
    <s v="B-BCP - Soles"/>
    <n v="1216812"/>
    <m/>
    <d v="1899-12-30T00:00:00"/>
    <s v=""/>
    <n v="0"/>
    <n v="0"/>
    <m/>
    <m/>
    <m/>
    <m/>
    <m/>
    <m/>
    <m/>
    <m/>
    <d v="1899-12-30T00:00:00"/>
    <n v="0"/>
    <n v="0"/>
    <d v="1899-12-30T00:00:00"/>
    <s v=""/>
    <n v="0"/>
    <n v="0"/>
    <n v="0"/>
    <m/>
    <m/>
    <m/>
    <m/>
    <n v="500"/>
    <s v="PENDIENTE"/>
    <s v="OK"/>
  </r>
  <r>
    <n v="701"/>
    <x v="29"/>
    <d v="2025-08-04T00:00:00"/>
    <s v="Gleen Ponce"/>
    <x v="0"/>
    <x v="16"/>
    <x v="37"/>
    <s v="P0308001"/>
    <s v="RQ.OPE.1362"/>
    <s v="-"/>
    <s v="-"/>
    <s v="Impresión de guías para disposición de residuos "/>
    <m/>
    <x v="1"/>
    <x v="3"/>
    <s v="Gastos operativos"/>
    <s v="Operativo"/>
    <s v="Santa Anita"/>
    <s v="Lima"/>
    <s v="LIQOPE14311111111"/>
    <s v="Liquidacion de Gastos"/>
    <d v="2025-08-18T00:00:00"/>
    <d v="2025-08-18T00:00:00"/>
    <s v="OPE"/>
    <n v="143"/>
    <n v="11111111"/>
    <s v="NO ESPECIFICADO"/>
    <s v="PEN"/>
    <m/>
    <n v="45"/>
    <n v="0"/>
    <n v="45"/>
    <s v=""/>
    <n v="45"/>
    <m/>
    <s v="SI"/>
    <s v="Caja Finanzas "/>
    <s v="SI"/>
    <s v="SI"/>
    <d v="1899-12-30T00:00:00"/>
    <s v=""/>
    <s v=""/>
    <m/>
    <d v="1899-12-30T00:00:00"/>
    <s v=""/>
    <n v="0"/>
    <n v="0"/>
    <m/>
    <m/>
    <m/>
    <m/>
    <m/>
    <m/>
    <m/>
    <m/>
    <d v="1899-12-30T00:00:00"/>
    <n v="0"/>
    <n v="0"/>
    <d v="1899-12-30T00:00:00"/>
    <s v=""/>
    <n v="0"/>
    <n v="0"/>
    <n v="0"/>
    <m/>
    <m/>
    <m/>
    <m/>
    <n v="45"/>
    <s v="PENDIENTE"/>
    <s v="OK"/>
  </r>
  <r>
    <n v="702"/>
    <x v="47"/>
    <d v="2025-08-15T00:00:00"/>
    <s v="Vanessa Amado"/>
    <x v="7"/>
    <x v="4"/>
    <x v="67"/>
    <s v="P0702003"/>
    <s v="RQ.SSO.271"/>
    <s v="-"/>
    <s v="-"/>
    <s v="(03) Curso inducción - Pesquera Diamante_x000a_(03) Serv. Convalidación curso Maptel _x000a_Juan Tarifa, Nelson Quispe, Diego Mamani"/>
    <m/>
    <x v="0"/>
    <x v="3"/>
    <s v="Gastos operativos"/>
    <s v="Operativo"/>
    <s v="Sachaca"/>
    <s v="Arequipa"/>
    <s v="01F0014378620514464881"/>
    <s v="Factura"/>
    <d v="2025-08-15T00:00:00"/>
    <d v="2025-08-15T00:00:00"/>
    <s v="F001"/>
    <n v="43786"/>
    <n v="20514464881"/>
    <s v="ORGANIZACION IBEROAMERICANA DE SEGURIDAD"/>
    <s v="PEN"/>
    <n v="0.18"/>
    <n v="88.98"/>
    <n v="16.016400000000001"/>
    <n v="105"/>
    <s v=""/>
    <n v="105"/>
    <m/>
    <s v="SI"/>
    <s v="Transferencia"/>
    <s v="SI"/>
    <s v="SI"/>
    <d v="2025-08-13T00:00:00"/>
    <s v="B-BCP - Soles"/>
    <n v="1108216"/>
    <m/>
    <d v="1899-12-30T00:00:00"/>
    <s v=""/>
    <n v="0"/>
    <n v="0"/>
    <m/>
    <m/>
    <m/>
    <m/>
    <m/>
    <m/>
    <m/>
    <m/>
    <d v="1899-12-30T00:00:00"/>
    <n v="0"/>
    <n v="0"/>
    <d v="1899-12-30T00:00:00"/>
    <s v=""/>
    <n v="0"/>
    <n v="0"/>
    <n v="0"/>
    <m/>
    <m/>
    <m/>
    <m/>
    <n v="105"/>
    <s v="PENDIENTE"/>
    <s v="OK"/>
  </r>
  <r>
    <n v="703"/>
    <x v="46"/>
    <d v="2025-08-18T00:00:00"/>
    <s v="Vanessa Amado"/>
    <x v="7"/>
    <x v="4"/>
    <x v="67"/>
    <s v="P0702003"/>
    <s v="RQ.SSO.272"/>
    <s v="-"/>
    <s v="-"/>
    <s v="(01) Curso inducción - Pesquera Diamante_x000a_(01) Serv. Convalidación curso Maptel _x000a_Tony Vasquez "/>
    <m/>
    <x v="0"/>
    <x v="3"/>
    <s v="Gastos operativos"/>
    <s v="Operativo"/>
    <s v="Sachaca"/>
    <s v="Arequipa"/>
    <s v="01FFF17820514464881"/>
    <s v="Factura"/>
    <d v="2025-08-18T00:00:00"/>
    <d v="2025-08-18T00:00:00"/>
    <s v="FFF1"/>
    <n v="78"/>
    <n v="20514464881"/>
    <s v="ORGANIZACION IBEROAMERICANA DE SEGURIDAD"/>
    <s v="PEN"/>
    <n v="0.18"/>
    <n v="46.61"/>
    <n v="8.3897999999999993"/>
    <n v="55"/>
    <s v=""/>
    <n v="55"/>
    <m/>
    <s v="SI"/>
    <s v="Entregas a Rendir"/>
    <s v="SI"/>
    <s v="SI"/>
    <d v="1899-12-30T00:00:00"/>
    <s v=""/>
    <s v=""/>
    <m/>
    <d v="1899-12-30T00:00:00"/>
    <s v=""/>
    <n v="0"/>
    <n v="0"/>
    <m/>
    <m/>
    <m/>
    <m/>
    <m/>
    <m/>
    <m/>
    <m/>
    <d v="1899-12-30T00:00:00"/>
    <n v="0"/>
    <n v="0"/>
    <d v="1899-12-30T00:00:00"/>
    <s v=""/>
    <n v="0"/>
    <n v="0"/>
    <n v="0"/>
    <m/>
    <m/>
    <m/>
    <m/>
    <n v="55"/>
    <s v="PENDIENTE"/>
    <s v="OK"/>
  </r>
  <r>
    <n v="704"/>
    <x v="46"/>
    <d v="2025-08-18T00:00:00"/>
    <s v="Vanessa Amado"/>
    <x v="7"/>
    <x v="4"/>
    <x v="67"/>
    <s v="P0702003"/>
    <s v="RQ.SSO.272"/>
    <s v="-"/>
    <s v="-"/>
    <s v="(01) Curso inducción - Pesquera Diamante_x000a_(01) Serv. Convalidación curso Maptel _x000a_Adrian Alvarado "/>
    <m/>
    <x v="0"/>
    <x v="3"/>
    <s v="Gastos operativos"/>
    <s v="Operativo"/>
    <s v="Sachaca"/>
    <s v="Arequipa"/>
    <s v="01FFF17920514464881"/>
    <s v="Factura"/>
    <d v="2025-08-18T00:00:00"/>
    <d v="2025-08-18T00:00:00"/>
    <s v="FFF1"/>
    <n v="79"/>
    <n v="20514464881"/>
    <s v="ORGANIZACION IBEROAMERICANA DE SEGURIDAD"/>
    <s v="PEN"/>
    <n v="0.18"/>
    <n v="46.61"/>
    <n v="8.3897999999999993"/>
    <n v="55"/>
    <s v=""/>
    <n v="55"/>
    <m/>
    <s v="SI"/>
    <s v="Entregas a Rendir"/>
    <s v="SI"/>
    <s v="SI"/>
    <d v="1899-12-30T00:00:00"/>
    <s v=""/>
    <s v=""/>
    <m/>
    <d v="1899-12-30T00:00:00"/>
    <s v=""/>
    <n v="0"/>
    <n v="0"/>
    <m/>
    <m/>
    <m/>
    <m/>
    <m/>
    <m/>
    <m/>
    <m/>
    <d v="1899-12-30T00:00:00"/>
    <n v="0"/>
    <n v="0"/>
    <d v="1899-12-30T00:00:00"/>
    <s v=""/>
    <n v="0"/>
    <n v="0"/>
    <n v="0"/>
    <m/>
    <m/>
    <m/>
    <m/>
    <n v="55"/>
    <s v="PENDIENTE"/>
    <s v="OK"/>
  </r>
  <r>
    <n v="705"/>
    <x v="46"/>
    <d v="2025-08-18T00:00:00"/>
    <s v="Vanessa Amado"/>
    <x v="7"/>
    <x v="4"/>
    <x v="67"/>
    <s v="P0702003"/>
    <s v="RQ.SSO.272"/>
    <s v="-"/>
    <s v="-"/>
    <s v="(01) Curso inducción - Pesquera Diamante_x000a_(01) Serv. Convalidación curso Maptel _x000a_Luis Apaza"/>
    <m/>
    <x v="0"/>
    <x v="3"/>
    <s v="Gastos operativos"/>
    <s v="Operativo"/>
    <s v="Sachaca"/>
    <s v="Arequipa"/>
    <s v="01FFF17720514464881"/>
    <s v="Factura"/>
    <d v="2025-08-18T00:00:00"/>
    <d v="2025-08-18T00:00:00"/>
    <s v="FFF1"/>
    <n v="77"/>
    <n v="20514464881"/>
    <s v="ORGANIZACION IBEROAMERICANA DE SEGURIDAD"/>
    <s v="PEN"/>
    <n v="0.18"/>
    <n v="46.61"/>
    <n v="8.3897999999999993"/>
    <n v="55"/>
    <s v=""/>
    <n v="55"/>
    <m/>
    <s v="SI"/>
    <s v="Entregas a Rendir"/>
    <s v="SI"/>
    <s v="SI"/>
    <d v="1899-12-30T00:00:00"/>
    <s v=""/>
    <s v=""/>
    <m/>
    <d v="1899-12-30T00:00:00"/>
    <s v=""/>
    <n v="0"/>
    <n v="0"/>
    <m/>
    <m/>
    <m/>
    <m/>
    <m/>
    <m/>
    <m/>
    <m/>
    <d v="1899-12-30T00:00:00"/>
    <n v="0"/>
    <n v="0"/>
    <d v="1899-12-30T00:00:00"/>
    <s v=""/>
    <n v="0"/>
    <n v="0"/>
    <n v="0"/>
    <m/>
    <m/>
    <m/>
    <m/>
    <n v="55"/>
    <s v="PENDIENTE"/>
    <s v="OK"/>
  </r>
  <r>
    <n v="706"/>
    <x v="35"/>
    <d v="2025-08-07T00:00:00"/>
    <s v="Alison Rodriguez"/>
    <x v="2"/>
    <x v="11"/>
    <x v="22"/>
    <s v="P0201001"/>
    <s v="-"/>
    <s v="OC 338"/>
    <s v="-"/>
    <s v="RR.SS."/>
    <m/>
    <x v="2"/>
    <x v="6"/>
    <s v="Costos de ventas"/>
    <s v="Operativo"/>
    <s v="Sachaca"/>
    <s v="Arequipa"/>
    <s v="01F0021659320100192064"/>
    <s v="Factura"/>
    <d v="2025-08-07T00:00:00"/>
    <d v="2025-09-06T00:00:00"/>
    <s v="F002"/>
    <n v="16593"/>
    <n v="20100192064"/>
    <s v="MOLY-COP ADESUR S.A"/>
    <s v="USD"/>
    <n v="0.18"/>
    <n v="22.2"/>
    <n v="3.9959999999999996"/>
    <n v="26.2"/>
    <n v="3.5640000000000001"/>
    <n v="93.38"/>
    <n v="0.15"/>
    <s v="SI"/>
    <s v="Transferencia"/>
    <s v="SI"/>
    <s v="SI"/>
    <d v="1899-12-30T00:00:00"/>
    <s v=""/>
    <s v=""/>
    <m/>
    <d v="1899-12-30T00:00:00"/>
    <s v=""/>
    <n v="0"/>
    <n v="0"/>
    <m/>
    <m/>
    <m/>
    <m/>
    <m/>
    <m/>
    <m/>
    <m/>
    <d v="1899-12-30T00:00:00"/>
    <n v="0"/>
    <n v="0"/>
    <d v="1899-12-30T00:00:00"/>
    <s v=""/>
    <n v="0"/>
    <n v="0"/>
    <n v="0"/>
    <m/>
    <m/>
    <m/>
    <m/>
    <n v="26.2"/>
    <s v="PENDIENTE"/>
    <s v="OK"/>
  </r>
  <r>
    <n v="707"/>
    <x v="32"/>
    <d v="2025-08-05T00:00:00"/>
    <s v="Alison Rodriguez"/>
    <x v="2"/>
    <x v="11"/>
    <x v="22"/>
    <s v="P0201001"/>
    <s v="-"/>
    <s v="OC 337"/>
    <s v="-"/>
    <s v="RR.SS."/>
    <m/>
    <x v="2"/>
    <x v="6"/>
    <s v="Costos de ventas"/>
    <s v="Operativo"/>
    <s v="Sachaca"/>
    <s v="Arequipa"/>
    <s v="01F0021658220100192064"/>
    <s v="Factura"/>
    <d v="2025-08-05T00:00:00"/>
    <d v="2025-09-04T00:00:00"/>
    <s v="F002"/>
    <n v="16582"/>
    <n v="20100192064"/>
    <s v="MOLY-COP ADESUR S.A"/>
    <s v="USD"/>
    <n v="0.18"/>
    <n v="120.6"/>
    <n v="21.707999999999998"/>
    <n v="142.31"/>
    <n v="3.5790000000000002"/>
    <n v="509.33"/>
    <n v="0.15"/>
    <s v="SI"/>
    <s v="Transferencia"/>
    <s v="SI"/>
    <s v="SI"/>
    <d v="1899-12-30T00:00:00"/>
    <s v=""/>
    <s v=""/>
    <m/>
    <d v="1899-12-30T00:00:00"/>
    <s v=""/>
    <n v="0"/>
    <n v="0"/>
    <m/>
    <m/>
    <m/>
    <m/>
    <m/>
    <m/>
    <m/>
    <m/>
    <d v="1899-12-30T00:00:00"/>
    <n v="0"/>
    <n v="0"/>
    <d v="1899-12-30T00:00:00"/>
    <s v=""/>
    <n v="0"/>
    <n v="0"/>
    <n v="0"/>
    <m/>
    <m/>
    <m/>
    <m/>
    <n v="142.31"/>
    <s v="PENDIENTE"/>
    <s v="OK"/>
  </r>
  <r>
    <n v="708"/>
    <x v="32"/>
    <d v="2025-08-05T00:00:00"/>
    <s v="Alison Rodriguez"/>
    <x v="2"/>
    <x v="11"/>
    <x v="22"/>
    <s v="P0201001"/>
    <s v="-"/>
    <s v="OC 334"/>
    <s v="-"/>
    <s v="RR.SS."/>
    <m/>
    <x v="2"/>
    <x v="6"/>
    <s v="Costos de ventas"/>
    <s v="Operativo"/>
    <s v="Sachaca"/>
    <s v="Arequipa"/>
    <s v="01F0021657120100192064"/>
    <s v="Factura"/>
    <d v="2025-08-05T00:00:00"/>
    <d v="2025-09-04T00:00:00"/>
    <s v="F002"/>
    <n v="16571"/>
    <n v="20100192064"/>
    <s v="MOLY-COP ADESUR S.A"/>
    <s v="USD"/>
    <n v="0.18"/>
    <n v="44.4"/>
    <n v="7.9919999999999991"/>
    <n v="52.39"/>
    <n v="3.5790000000000002"/>
    <n v="187.5"/>
    <n v="0.15"/>
    <s v="SI"/>
    <s v="Transferencia"/>
    <s v="SI"/>
    <s v="SI"/>
    <d v="1899-12-30T00:00:00"/>
    <s v=""/>
    <s v=""/>
    <m/>
    <d v="1899-12-30T00:00:00"/>
    <s v=""/>
    <n v="0"/>
    <n v="0"/>
    <m/>
    <m/>
    <m/>
    <m/>
    <m/>
    <m/>
    <m/>
    <m/>
    <d v="1899-12-30T00:00:00"/>
    <n v="0"/>
    <n v="0"/>
    <d v="1899-12-30T00:00:00"/>
    <s v=""/>
    <n v="0"/>
    <n v="0"/>
    <n v="0"/>
    <m/>
    <m/>
    <m/>
    <m/>
    <n v="52.39"/>
    <s v="PENDIENTE"/>
    <s v="OK"/>
  </r>
  <r>
    <n v="709"/>
    <x v="35"/>
    <d v="2025-08-07T00:00:00"/>
    <s v="Alison Rodriguez"/>
    <x v="2"/>
    <x v="11"/>
    <x v="22"/>
    <s v="P0201001"/>
    <s v="-"/>
    <s v="OC 336"/>
    <s v="-"/>
    <s v="RR.SS."/>
    <m/>
    <x v="2"/>
    <x v="6"/>
    <s v="Costos de ventas"/>
    <s v="Operativo"/>
    <s v="Sachaca"/>
    <s v="Arequipa"/>
    <s v="01F0021659120100192064"/>
    <s v="Factura"/>
    <d v="2025-08-07T00:00:00"/>
    <d v="2025-09-06T00:00:00"/>
    <s v="F002"/>
    <n v="16591"/>
    <n v="20100192064"/>
    <s v="MOLY-COP ADESUR S.A"/>
    <s v="USD"/>
    <n v="0.18"/>
    <n v="50.4"/>
    <n v="9.0719999999999992"/>
    <n v="59.47"/>
    <n v="3.5640000000000001"/>
    <n v="211.95"/>
    <n v="0.15"/>
    <s v="SI"/>
    <s v="Transferencia"/>
    <s v="SI"/>
    <s v="SI"/>
    <d v="1899-12-30T00:00:00"/>
    <s v=""/>
    <s v=""/>
    <m/>
    <d v="1899-12-30T00:00:00"/>
    <s v=""/>
    <n v="0"/>
    <n v="0"/>
    <m/>
    <m/>
    <m/>
    <m/>
    <m/>
    <m/>
    <m/>
    <m/>
    <d v="1899-12-30T00:00:00"/>
    <n v="0"/>
    <n v="0"/>
    <d v="1899-12-30T00:00:00"/>
    <s v=""/>
    <n v="0"/>
    <n v="0"/>
    <n v="0"/>
    <m/>
    <m/>
    <m/>
    <m/>
    <n v="59.47"/>
    <s v="PENDIENTE"/>
    <s v="OK"/>
  </r>
  <r>
    <n v="710"/>
    <x v="32"/>
    <d v="2025-08-05T00:00:00"/>
    <s v="Alison Rodriguez"/>
    <x v="2"/>
    <x v="11"/>
    <x v="22"/>
    <s v="P0201001"/>
    <s v="-"/>
    <s v="OC 335"/>
    <s v="-"/>
    <s v="RR.SS."/>
    <m/>
    <x v="2"/>
    <x v="6"/>
    <s v="Costos de ventas"/>
    <s v="Operativo"/>
    <s v="Sachaca"/>
    <s v="Arequipa"/>
    <s v="01F0021657720100192064"/>
    <s v="Factura"/>
    <d v="2025-08-05T00:00:00"/>
    <d v="2025-09-04T00:00:00"/>
    <s v="F002"/>
    <n v="16577"/>
    <n v="20100192064"/>
    <s v="MOLY-COP ADESUR S.A"/>
    <s v="USD"/>
    <n v="0.18"/>
    <n v="46.2"/>
    <n v="8.3160000000000007"/>
    <n v="54.52"/>
    <n v="3.5790000000000002"/>
    <n v="195.13"/>
    <n v="0.15"/>
    <s v="SI"/>
    <s v="Transferencia"/>
    <s v="SI"/>
    <s v="SI"/>
    <d v="1899-12-30T00:00:00"/>
    <s v=""/>
    <s v=""/>
    <m/>
    <d v="1899-12-30T00:00:00"/>
    <s v=""/>
    <n v="0"/>
    <n v="0"/>
    <m/>
    <m/>
    <m/>
    <m/>
    <m/>
    <m/>
    <m/>
    <m/>
    <d v="1899-12-30T00:00:00"/>
    <n v="0"/>
    <n v="0"/>
    <d v="1899-12-30T00:00:00"/>
    <s v=""/>
    <n v="0"/>
    <n v="0"/>
    <n v="0"/>
    <m/>
    <m/>
    <m/>
    <m/>
    <n v="54.52"/>
    <s v="PENDIENTE"/>
    <s v="OK"/>
  </r>
  <r>
    <n v="711"/>
    <x v="32"/>
    <d v="2025-08-05T00:00:00"/>
    <s v="Alison Rodriguez"/>
    <x v="2"/>
    <x v="11"/>
    <x v="22"/>
    <s v="P0201001"/>
    <s v="-"/>
    <s v="OC 333"/>
    <s v="-"/>
    <s v="RR.SS."/>
    <m/>
    <x v="2"/>
    <x v="6"/>
    <s v="Costos de ventas"/>
    <s v="Operativo"/>
    <s v="Sachaca"/>
    <s v="Arequipa"/>
    <s v="01F0021657620100192064"/>
    <s v="Factura"/>
    <d v="2025-08-05T00:00:00"/>
    <d v="2025-09-04T00:00:00"/>
    <s v="F002"/>
    <n v="16576"/>
    <n v="20100192064"/>
    <s v="MOLY-COP ADESUR S.A"/>
    <s v="USD"/>
    <n v="0.18"/>
    <n v="51"/>
    <n v="9.18"/>
    <n v="60.18"/>
    <n v="3.5790000000000002"/>
    <n v="215.38"/>
    <n v="0.15"/>
    <s v="SI"/>
    <s v="Transferencia"/>
    <s v="SI"/>
    <s v="SI"/>
    <d v="1899-12-30T00:00:00"/>
    <s v=""/>
    <s v=""/>
    <m/>
    <d v="1899-12-30T00:00:00"/>
    <s v=""/>
    <n v="0"/>
    <n v="0"/>
    <m/>
    <m/>
    <m/>
    <m/>
    <m/>
    <m/>
    <m/>
    <m/>
    <d v="1899-12-30T00:00:00"/>
    <n v="0"/>
    <n v="0"/>
    <d v="1899-12-30T00:00:00"/>
    <s v=""/>
    <n v="0"/>
    <n v="0"/>
    <n v="0"/>
    <m/>
    <m/>
    <m/>
    <m/>
    <n v="60.18"/>
    <s v="PENDIENTE"/>
    <s v="OK"/>
  </r>
  <r>
    <n v="712"/>
    <x v="45"/>
    <d v="2025-08-14T00:00:00"/>
    <s v="Karol Pari "/>
    <x v="1"/>
    <x v="1"/>
    <x v="33"/>
    <s v="P0601019"/>
    <s v="RQ.GH.228"/>
    <s v="-"/>
    <s v="-"/>
    <s v="Examen Preocupacional - Brayan Gustavo Hanco Zela "/>
    <m/>
    <x v="0"/>
    <x v="1"/>
    <s v="Costos de ventas"/>
    <s v="Operativo"/>
    <s v="Sachaca"/>
    <s v="Arequipa"/>
    <s v="01F2001640120517035964"/>
    <s v="Factura"/>
    <d v="2025-08-14T00:00:00"/>
    <d v="2025-09-13T00:00:00"/>
    <s v="F200"/>
    <n v="16401"/>
    <n v="20517035964"/>
    <s v="SIGSO CONSULTORES LABORALES S.A.C."/>
    <s v="PEN"/>
    <n v="0.18"/>
    <n v="244"/>
    <n v="43.92"/>
    <n v="287.92"/>
    <s v=""/>
    <n v="287.92"/>
    <m/>
    <s v="SI"/>
    <s v="Transferencia"/>
    <s v="SI"/>
    <s v="SI"/>
    <d v="1899-12-30T00:00:00"/>
    <s v=""/>
    <s v=""/>
    <m/>
    <d v="1899-12-30T00:00:00"/>
    <s v=""/>
    <n v="0"/>
    <n v="0"/>
    <m/>
    <m/>
    <m/>
    <m/>
    <m/>
    <m/>
    <m/>
    <m/>
    <d v="1899-12-30T00:00:00"/>
    <n v="0"/>
    <n v="0"/>
    <d v="1899-12-30T00:00:00"/>
    <s v=""/>
    <n v="0"/>
    <n v="0"/>
    <n v="0"/>
    <m/>
    <m/>
    <m/>
    <m/>
    <n v="287.92"/>
    <s v="PENDIENTE"/>
    <s v="OK"/>
  </r>
  <r>
    <n v="713"/>
    <x v="27"/>
    <d v="2025-07-30T00:00:00"/>
    <s v="Karol Pari "/>
    <x v="1"/>
    <x v="1"/>
    <x v="33"/>
    <s v="P0601019"/>
    <s v="RQ.GH.227"/>
    <s v="-"/>
    <s v="-"/>
    <s v="Examen Preocupacional - Hector Enrrique Fabian Pizarro "/>
    <m/>
    <x v="0"/>
    <x v="1"/>
    <s v="Costos de ventas"/>
    <s v="Operativo"/>
    <s v="Sachaca"/>
    <s v="Arequipa"/>
    <s v="01F1001146420517035964"/>
    <s v="Factura"/>
    <d v="2025-07-30T00:00:00"/>
    <d v="2025-08-29T00:00:00"/>
    <s v="F100"/>
    <n v="11464"/>
    <n v="20517035964"/>
    <s v="SIGSO CONSULTORES LABORALES S.A.C."/>
    <s v="PEN"/>
    <n v="0.18"/>
    <n v="219"/>
    <n v="39.42"/>
    <n v="258.42"/>
    <s v=""/>
    <n v="258.42"/>
    <m/>
    <s v="SI"/>
    <s v="Transferencia"/>
    <s v="SI"/>
    <s v="SI"/>
    <d v="1899-12-30T00:00:00"/>
    <s v=""/>
    <s v=""/>
    <m/>
    <d v="1899-12-30T00:00:00"/>
    <s v=""/>
    <n v="0"/>
    <n v="0"/>
    <m/>
    <m/>
    <m/>
    <m/>
    <m/>
    <m/>
    <m/>
    <m/>
    <d v="1899-12-30T00:00:00"/>
    <n v="0"/>
    <n v="0"/>
    <d v="1899-12-30T00:00:00"/>
    <s v=""/>
    <n v="0"/>
    <n v="0"/>
    <n v="0"/>
    <m/>
    <m/>
    <m/>
    <m/>
    <n v="258.42"/>
    <s v="PENDIENTE"/>
    <s v="OK"/>
  </r>
  <r>
    <n v="714"/>
    <x v="35"/>
    <d v="2025-08-07T00:00:00"/>
    <s v="Walter Asillo"/>
    <x v="0"/>
    <x v="6"/>
    <x v="10"/>
    <s v="P0303002"/>
    <s v="-"/>
    <s v="-"/>
    <s v="-"/>
    <s v="Uchumayo-Compra (aprovechables)-Granja Rinconada del sur"/>
    <s v="FOTON VDJ-872"/>
    <x v="2"/>
    <x v="0"/>
    <s v="Costos de ventas"/>
    <s v="Operativo"/>
    <s v="Sachaca"/>
    <s v="Arequipa"/>
    <s v="01F211242595220517252558"/>
    <s v="Factura"/>
    <d v="2025-08-07T00:00:00"/>
    <d v="2025-08-07T00:00:00"/>
    <s v="F211"/>
    <n v="2425952"/>
    <n v="20517252558"/>
    <s v="COVISUR S.A."/>
    <s v="PEN"/>
    <n v="0.18"/>
    <n v="6.78"/>
    <n v="1.2203999999999999"/>
    <n v="8"/>
    <s v=""/>
    <n v="8"/>
    <m/>
    <s v="SI"/>
    <s v="Caja Operativa"/>
    <s v="SI"/>
    <s v="SI"/>
    <d v="2025-08-07T00:00:00"/>
    <s v="C_Ope_002"/>
    <n v="25126"/>
    <m/>
    <d v="1899-12-30T00:00:00"/>
    <s v=""/>
    <n v="0"/>
    <n v="0"/>
    <m/>
    <m/>
    <m/>
    <m/>
    <m/>
    <m/>
    <m/>
    <m/>
    <d v="1899-12-30T00:00:00"/>
    <n v="0"/>
    <n v="0"/>
    <d v="1899-12-30T00:00:00"/>
    <s v=""/>
    <n v="0"/>
    <n v="0"/>
    <n v="0"/>
    <m/>
    <m/>
    <m/>
    <m/>
    <n v="8"/>
    <s v="PENDIENTE"/>
    <s v="OK"/>
  </r>
  <r>
    <n v="715"/>
    <x v="35"/>
    <d v="2025-08-07T00:00:00"/>
    <s v="Walter Asillo"/>
    <x v="0"/>
    <x v="6"/>
    <x v="10"/>
    <s v="P0303002"/>
    <s v="-"/>
    <s v="-"/>
    <s v="-"/>
    <s v="Uchumayo-Compra(aprovechables)-Granja Rinconada del sur"/>
    <s v="FOTON VDJ-872"/>
    <x v="2"/>
    <x v="0"/>
    <s v="Costos de ventas"/>
    <s v="Operativo"/>
    <s v="Sachaca"/>
    <s v="Arequipa"/>
    <s v="01F214213666820517252558"/>
    <s v="Factura"/>
    <d v="2025-08-07T00:00:00"/>
    <d v="2025-08-07T00:00:00"/>
    <s v="F214"/>
    <n v="2136668"/>
    <n v="20517252558"/>
    <s v="COVISUR S.A."/>
    <s v="PEN"/>
    <n v="0.18"/>
    <n v="6.78"/>
    <n v="1.2203999999999999"/>
    <n v="8"/>
    <s v=""/>
    <n v="8"/>
    <m/>
    <s v="SI"/>
    <s v="Caja Operativa"/>
    <s v="SI"/>
    <s v="SI"/>
    <d v="2025-08-07T00:00:00"/>
    <s v="C_Ope_002"/>
    <n v="25127"/>
    <m/>
    <d v="1899-12-30T00:00:00"/>
    <s v=""/>
    <n v="0"/>
    <n v="0"/>
    <m/>
    <m/>
    <m/>
    <m/>
    <m/>
    <m/>
    <m/>
    <m/>
    <d v="1899-12-30T00:00:00"/>
    <n v="0"/>
    <n v="0"/>
    <d v="1899-12-30T00:00:00"/>
    <s v=""/>
    <n v="0"/>
    <n v="0"/>
    <n v="0"/>
    <m/>
    <m/>
    <m/>
    <m/>
    <n v="8"/>
    <s v="PENDIENTE"/>
    <s v="OK"/>
  </r>
  <r>
    <n v="716"/>
    <x v="35"/>
    <d v="2025-08-07T00:00:00"/>
    <s v="Walter Asillo"/>
    <x v="0"/>
    <x v="6"/>
    <x v="11"/>
    <s v="P0303001"/>
    <s v="-"/>
    <s v="-"/>
    <s v="-"/>
    <s v="Alsa-compra(aprovechables)-Aniquem"/>
    <s v="FOTON VDJ-872"/>
    <x v="2"/>
    <x v="0"/>
    <s v="Costos de ventas"/>
    <s v="Operativo"/>
    <s v="Sachaca"/>
    <s v="Arequipa"/>
    <s v="01F00213521920124952850"/>
    <s v="Factura"/>
    <d v="2025-08-07T00:00:00"/>
    <d v="2025-08-07T00:00:00"/>
    <s v="F002"/>
    <n v="135219"/>
    <n v="20124952850"/>
    <s v="ALIMENTOS Y SERVICIOS AGROPECUARIOS SRL."/>
    <s v="PEN"/>
    <n v="0.18"/>
    <n v="8.4749999999999996"/>
    <n v="1.5254999999999999"/>
    <n v="10"/>
    <s v=""/>
    <n v="10"/>
    <m/>
    <s v="SI"/>
    <s v="Caja Operativa"/>
    <s v="SI"/>
    <s v="SI"/>
    <d v="2025-08-07T00:00:00"/>
    <s v="C_Ope_002"/>
    <n v="25128"/>
    <m/>
    <d v="1899-12-30T00:00:00"/>
    <s v=""/>
    <n v="0"/>
    <n v="0"/>
    <m/>
    <m/>
    <m/>
    <m/>
    <m/>
    <m/>
    <m/>
    <m/>
    <d v="1899-12-30T00:00:00"/>
    <n v="0"/>
    <n v="0"/>
    <d v="1899-12-30T00:00:00"/>
    <s v=""/>
    <n v="0"/>
    <n v="0"/>
    <n v="0"/>
    <m/>
    <m/>
    <m/>
    <m/>
    <n v="10"/>
    <s v="PENDIENTE"/>
    <s v="OK"/>
  </r>
  <r>
    <n v="717"/>
    <x v="37"/>
    <d v="2025-08-08T00:00:00"/>
    <s v="Walter Asillo"/>
    <x v="0"/>
    <x v="6"/>
    <x v="10"/>
    <s v="P0303002"/>
    <s v="-"/>
    <s v="-"/>
    <s v="-"/>
    <s v="Uchumayo-disposición(no aprovechables)- UCSM"/>
    <s v="FOTON VDJ-872"/>
    <x v="1"/>
    <x v="0"/>
    <s v="Costos de ventas"/>
    <s v="Operativo"/>
    <s v="Sachaca"/>
    <s v="Arequipa"/>
    <s v="01F211242720320517252558"/>
    <s v="Factura"/>
    <d v="2025-08-08T00:00:00"/>
    <d v="2025-08-08T00:00:00"/>
    <s v="F211"/>
    <n v="2427203"/>
    <n v="20517252558"/>
    <s v="COVISUR S.A."/>
    <s v="PEN"/>
    <n v="0.18"/>
    <n v="6.78"/>
    <n v="1.2203999999999999"/>
    <n v="8"/>
    <s v=""/>
    <n v="8"/>
    <m/>
    <s v="SI"/>
    <s v="Caja Operativa"/>
    <s v="SI"/>
    <s v="SI"/>
    <d v="2025-08-08T00:00:00"/>
    <s v="C_Ope_002"/>
    <n v="25129"/>
    <m/>
    <d v="1899-12-30T00:00:00"/>
    <s v=""/>
    <n v="0"/>
    <n v="0"/>
    <m/>
    <m/>
    <m/>
    <m/>
    <m/>
    <m/>
    <m/>
    <m/>
    <d v="1899-12-30T00:00:00"/>
    <n v="0"/>
    <n v="0"/>
    <d v="1899-12-30T00:00:00"/>
    <s v=""/>
    <n v="0"/>
    <n v="0"/>
    <n v="0"/>
    <m/>
    <m/>
    <m/>
    <m/>
    <n v="8"/>
    <s v="PENDIENTE"/>
    <s v="OK"/>
  </r>
  <r>
    <n v="718"/>
    <x v="37"/>
    <d v="2025-08-08T00:00:00"/>
    <s v="Walter Asillo"/>
    <x v="0"/>
    <x v="6"/>
    <x v="10"/>
    <s v="P0303002"/>
    <s v="-"/>
    <s v="-"/>
    <s v="-"/>
    <s v="Uchumayo-Compra(aprovechables)- Granja Rinconada del sur"/>
    <s v="FOTON VDJ-872"/>
    <x v="2"/>
    <x v="0"/>
    <s v="Costos de ventas"/>
    <s v="Operativo"/>
    <s v="Sachaca"/>
    <s v="Arequipa"/>
    <s v="01F214213800220517252558"/>
    <s v="Factura"/>
    <d v="2025-08-08T00:00:00"/>
    <d v="2025-08-08T00:00:00"/>
    <s v="F214"/>
    <n v="2138002"/>
    <n v="20517252558"/>
    <s v="COVISUR S.A."/>
    <s v="PEN"/>
    <n v="0.18"/>
    <n v="6.78"/>
    <n v="1.2203999999999999"/>
    <n v="8"/>
    <s v=""/>
    <n v="8"/>
    <m/>
    <s v="SI"/>
    <s v="Caja Operativa"/>
    <s v="SI"/>
    <s v="SI"/>
    <d v="2025-08-08T00:00:00"/>
    <s v="C_Ope_002"/>
    <n v="25131"/>
    <m/>
    <d v="1899-12-30T00:00:00"/>
    <s v=""/>
    <n v="0"/>
    <n v="0"/>
    <m/>
    <m/>
    <m/>
    <m/>
    <m/>
    <m/>
    <m/>
    <m/>
    <d v="1899-12-30T00:00:00"/>
    <n v="0"/>
    <n v="0"/>
    <d v="1899-12-30T00:00:00"/>
    <s v=""/>
    <n v="0"/>
    <n v="0"/>
    <n v="0"/>
    <m/>
    <m/>
    <m/>
    <m/>
    <n v="8"/>
    <s v="PENDIENTE"/>
    <s v="OK"/>
  </r>
  <r>
    <n v="719"/>
    <x v="37"/>
    <d v="2025-08-08T00:00:00"/>
    <s v="Walter Asillo"/>
    <x v="0"/>
    <x v="6"/>
    <x v="11"/>
    <s v="P0303001"/>
    <s v="-"/>
    <s v="-"/>
    <s v="-"/>
    <s v="Alsa-disposición(res. no aprovechables)- Innova"/>
    <s v="FOTON VDJ-872"/>
    <x v="1"/>
    <x v="0"/>
    <s v="Costos de ventas"/>
    <s v="Operativo"/>
    <s v="Sachaca"/>
    <s v="Arequipa"/>
    <s v="01F00213522520124952850"/>
    <s v="Factura"/>
    <d v="2025-08-08T00:00:00"/>
    <d v="2025-08-08T00:00:00"/>
    <s v="F002"/>
    <n v="135225"/>
    <n v="20124952850"/>
    <s v="ALIMENTOS Y SERVICIOS AGROPECUARIOS SRL."/>
    <s v="PEN"/>
    <n v="0.18"/>
    <n v="8.4749999999999996"/>
    <n v="1.5254999999999999"/>
    <n v="10"/>
    <s v=""/>
    <n v="10"/>
    <m/>
    <s v="SI"/>
    <s v="Caja Operativa"/>
    <s v="SI"/>
    <s v="SI"/>
    <d v="2025-08-08T00:00:00"/>
    <s v="C_Ope_002"/>
    <n v="25130"/>
    <m/>
    <d v="1899-12-30T00:00:00"/>
    <s v=""/>
    <n v="0"/>
    <n v="0"/>
    <m/>
    <m/>
    <m/>
    <m/>
    <m/>
    <m/>
    <m/>
    <m/>
    <d v="1899-12-30T00:00:00"/>
    <n v="0"/>
    <n v="0"/>
    <d v="1899-12-30T00:00:00"/>
    <s v=""/>
    <n v="0"/>
    <n v="0"/>
    <n v="0"/>
    <m/>
    <m/>
    <m/>
    <m/>
    <n v="10"/>
    <s v="PENDIENTE"/>
    <s v="OK"/>
  </r>
  <r>
    <n v="720"/>
    <x v="39"/>
    <d v="2025-08-11T00:00:00"/>
    <s v="Walter Asillo"/>
    <x v="0"/>
    <x v="6"/>
    <x v="10"/>
    <s v="P0303002"/>
    <s v="-"/>
    <s v="-"/>
    <s v="-"/>
    <s v="Uchumayo-disposición (no aprovechables) - Innova"/>
    <s v="FOTON VDJ-872"/>
    <x v="1"/>
    <x v="0"/>
    <s v="Costos de ventas"/>
    <s v="Operativo"/>
    <s v="Sachaca"/>
    <s v="Arequipa"/>
    <s v="01F211243068920517252558"/>
    <s v="Factura"/>
    <d v="2025-08-11T00:00:00"/>
    <d v="2025-08-11T00:00:00"/>
    <s v="F211"/>
    <n v="2430689"/>
    <n v="20517252558"/>
    <s v="COVISUR S.A."/>
    <s v="PEN"/>
    <n v="0.18"/>
    <n v="6.78"/>
    <n v="1.2203999999999999"/>
    <n v="8"/>
    <s v=""/>
    <n v="8"/>
    <m/>
    <s v="SI"/>
    <s v="Caja Operativa"/>
    <s v="SI"/>
    <s v="SI"/>
    <d v="2025-08-11T00:00:00"/>
    <s v="C_Ope_002"/>
    <n v="25132"/>
    <m/>
    <d v="1899-12-30T00:00:00"/>
    <s v=""/>
    <n v="0"/>
    <n v="0"/>
    <m/>
    <m/>
    <m/>
    <m/>
    <m/>
    <m/>
    <m/>
    <m/>
    <d v="1899-12-30T00:00:00"/>
    <n v="0"/>
    <n v="0"/>
    <d v="1899-12-30T00:00:00"/>
    <s v=""/>
    <n v="0"/>
    <n v="0"/>
    <n v="0"/>
    <m/>
    <m/>
    <m/>
    <m/>
    <n v="8"/>
    <s v="PENDIENTE"/>
    <s v="OK"/>
  </r>
  <r>
    <n v="721"/>
    <x v="39"/>
    <d v="2025-08-11T00:00:00"/>
    <s v="Walter Asillo"/>
    <x v="0"/>
    <x v="6"/>
    <x v="10"/>
    <s v="P0303002"/>
    <s v="-"/>
    <s v="-"/>
    <s v="-"/>
    <s v="Uchumayo-Compra(aprovechables)- Lonccos y ccala"/>
    <s v="FOTON VDJ-872"/>
    <x v="2"/>
    <x v="0"/>
    <s v="Costos de ventas"/>
    <s v="Operativo"/>
    <s v="Sachaca"/>
    <s v="Arequipa"/>
    <s v="01F214214115020517252558"/>
    <s v="Factura"/>
    <d v="2025-08-11T00:00:00"/>
    <d v="2025-08-11T00:00:00"/>
    <s v="F214"/>
    <n v="2141150"/>
    <n v="20517252558"/>
    <s v="COVISUR S.A."/>
    <s v="PEN"/>
    <n v="0.18"/>
    <n v="6.78"/>
    <n v="1.2203999999999999"/>
    <n v="8"/>
    <s v=""/>
    <n v="8"/>
    <m/>
    <s v="SI"/>
    <s v="Caja Operativa"/>
    <s v="SI"/>
    <s v="SI"/>
    <d v="2025-08-11T00:00:00"/>
    <s v="C_Ope_002"/>
    <n v="25134"/>
    <m/>
    <d v="1899-12-30T00:00:00"/>
    <s v=""/>
    <n v="0"/>
    <n v="0"/>
    <m/>
    <m/>
    <m/>
    <m/>
    <m/>
    <m/>
    <m/>
    <m/>
    <d v="1899-12-30T00:00:00"/>
    <n v="0"/>
    <n v="0"/>
    <d v="1899-12-30T00:00:00"/>
    <s v=""/>
    <n v="0"/>
    <n v="0"/>
    <n v="0"/>
    <m/>
    <m/>
    <m/>
    <m/>
    <n v="8"/>
    <s v="PENDIENTE"/>
    <s v="OK"/>
  </r>
  <r>
    <n v="722"/>
    <x v="39"/>
    <d v="2025-08-11T00:00:00"/>
    <s v="Walter Asillo"/>
    <x v="0"/>
    <x v="6"/>
    <x v="11"/>
    <s v="P0303001"/>
    <s v="-"/>
    <s v="-"/>
    <s v="-"/>
    <s v="El Edén - compra (aprovechables) - Flsmidth"/>
    <s v="FOTON VDJ-872"/>
    <x v="2"/>
    <x v="0"/>
    <s v="Costos de ventas"/>
    <s v="Operativo"/>
    <s v="Sachaca"/>
    <s v="Arequipa"/>
    <s v="01FE021729920259858934"/>
    <s v="Factura"/>
    <d v="2025-08-11T00:00:00"/>
    <d v="2025-08-11T00:00:00"/>
    <s v="FE02"/>
    <n v="17299"/>
    <n v="20259858934"/>
    <s v="COMERCIALIZACION Y SERVICIOS EL EDEN S.A.C."/>
    <s v="PEN"/>
    <n v="0.18"/>
    <n v="16.949000000000002"/>
    <n v="3.0508200000000003"/>
    <n v="20"/>
    <s v=""/>
    <n v="20"/>
    <m/>
    <s v="SI"/>
    <s v="Caja Operativa"/>
    <s v="SI"/>
    <s v="SI"/>
    <d v="2025-08-11T00:00:00"/>
    <s v="C_Ope_002"/>
    <n v="25133"/>
    <m/>
    <d v="1899-12-30T00:00:00"/>
    <s v=""/>
    <n v="0"/>
    <n v="0"/>
    <m/>
    <m/>
    <m/>
    <m/>
    <m/>
    <m/>
    <m/>
    <m/>
    <d v="1899-12-30T00:00:00"/>
    <n v="0"/>
    <n v="0"/>
    <d v="1899-12-30T00:00:00"/>
    <s v=""/>
    <n v="0"/>
    <n v="0"/>
    <n v="0"/>
    <m/>
    <m/>
    <m/>
    <m/>
    <n v="20"/>
    <s v="PENDIENTE"/>
    <s v="OK"/>
  </r>
  <r>
    <n v="723"/>
    <x v="39"/>
    <d v="2025-08-11T00:00:00"/>
    <s v="Walter Asillo"/>
    <x v="0"/>
    <x v="6"/>
    <x v="11"/>
    <s v="P0303001"/>
    <s v="-"/>
    <s v="-"/>
    <s v="-"/>
    <s v="Las Lomas- compra (aprovechables) - Lonccos y ccala"/>
    <s v="FOTON VDJ-872"/>
    <x v="2"/>
    <x v="0"/>
    <s v="Costos de ventas"/>
    <s v="Operativo"/>
    <s v="Sachaca"/>
    <s v="Arequipa"/>
    <s v="01FT01210920612112500"/>
    <s v="Factura"/>
    <d v="2025-08-11T00:00:00"/>
    <d v="2025-08-11T00:00:00"/>
    <s v="FT01"/>
    <n v="2109"/>
    <n v="20612112500"/>
    <s v="RECICLADORA LAS LOMAS E.I.R.L."/>
    <s v="PEN"/>
    <n v="0.18"/>
    <n v="8.4749999999999996"/>
    <n v="1.5254999999999999"/>
    <n v="10"/>
    <s v=""/>
    <n v="10"/>
    <m/>
    <s v="SI"/>
    <s v="Caja Operativa"/>
    <s v="SI"/>
    <s v="SI"/>
    <d v="2025-08-11T00:00:00"/>
    <s v="C_Ope_002"/>
    <n v="25135"/>
    <m/>
    <d v="1899-12-30T00:00:00"/>
    <s v=""/>
    <n v="0"/>
    <n v="0"/>
    <m/>
    <m/>
    <m/>
    <m/>
    <m/>
    <m/>
    <m/>
    <m/>
    <d v="1899-12-30T00:00:00"/>
    <n v="0"/>
    <n v="0"/>
    <d v="1899-12-30T00:00:00"/>
    <s v=""/>
    <n v="0"/>
    <n v="0"/>
    <n v="0"/>
    <m/>
    <m/>
    <m/>
    <m/>
    <n v="10"/>
    <s v="PENDIENTE"/>
    <s v="OK"/>
  </r>
  <r>
    <n v="724"/>
    <x v="42"/>
    <d v="2025-08-13T00:00:00"/>
    <s v="Roy Ramos "/>
    <x v="0"/>
    <x v="3"/>
    <x v="5"/>
    <s v="P0307003"/>
    <s v="-"/>
    <s v="-"/>
    <s v="-"/>
    <s v="Entrega de documentación varios_x000a_Alm. Sachaca - Notaría Linares Rivera (Tingo) - Fab. La Iberica - Roha construcción - Empresa Kontrol _x000a_Serv. Compartidos - UCSM - DCR Mineria - Plastimet_x000a_Movitecnica - Alm. Sachaca "/>
    <m/>
    <x v="1"/>
    <x v="3"/>
    <s v="Gastos operativos"/>
    <s v="Operativo"/>
    <s v="Sachaca"/>
    <s v="Arequipa"/>
    <s v="PLM329973195103"/>
    <s v="Planilla de Movilidad"/>
    <d v="2025-08-14T00:00:00"/>
    <d v="2025-08-14T00:00:00"/>
    <n v="3"/>
    <n v="299"/>
    <n v="73195103"/>
    <s v="RAMOS RIVAS ROY MARCIAL"/>
    <s v="PEN"/>
    <m/>
    <n v="124"/>
    <n v="0"/>
    <n v="124"/>
    <s v=""/>
    <n v="124"/>
    <m/>
    <s v="SI"/>
    <s v="Caja Arequipa "/>
    <s v="SI"/>
    <s v="SI"/>
    <d v="2025-08-14T00:00:00"/>
    <s v="C-Tesoreria"/>
    <s v="001-12588"/>
    <m/>
    <d v="1899-12-30T00:00:00"/>
    <s v=""/>
    <n v="0"/>
    <n v="0"/>
    <m/>
    <m/>
    <m/>
    <m/>
    <m/>
    <m/>
    <m/>
    <m/>
    <d v="1899-12-30T00:00:00"/>
    <n v="0"/>
    <n v="0"/>
    <d v="1899-12-30T00:00:00"/>
    <s v=""/>
    <n v="0"/>
    <n v="0"/>
    <n v="0"/>
    <m/>
    <m/>
    <m/>
    <m/>
    <n v="124"/>
    <s v="PENDIENTE"/>
    <s v="OK"/>
  </r>
  <r>
    <n v="725"/>
    <x v="39"/>
    <d v="2025-08-11T00:00:00"/>
    <s v="Nelson Quispe"/>
    <x v="0"/>
    <x v="12"/>
    <x v="83"/>
    <s v="P0304003"/>
    <s v="-"/>
    <s v="-"/>
    <s v="-"/>
    <s v="Poliza de Seguro Vehicular N° 10079470_x000a_Cuota 03 / Todas unidades_x000a_Vigencia: 26/04/2025 al 26/04/2026"/>
    <m/>
    <x v="0"/>
    <x v="0"/>
    <s v="Costos de ventas"/>
    <s v="Operativo"/>
    <s v="Sachaca"/>
    <s v="Arequipa"/>
    <s v="01F04047418120100210909"/>
    <s v="Factura"/>
    <d v="2025-08-11T00:00:00"/>
    <d v="2025-08-11T00:00:00"/>
    <s v="F040"/>
    <n v="474181"/>
    <n v="20100210909"/>
    <s v="LA POSITIVA SEGUROS Y REASEGUROS S.A.A."/>
    <s v="USD"/>
    <n v="0.18"/>
    <n v="352.77"/>
    <n v="63.498599999999996"/>
    <n v="416.27"/>
    <n v="3.5350000000000001"/>
    <n v="1471.51"/>
    <m/>
    <s v="SI"/>
    <s v="Transferencia"/>
    <s v="SI"/>
    <s v="SI"/>
    <d v="2025-08-11T00:00:00"/>
    <s v="B-BCP - Dolares"/>
    <n v="215859"/>
    <m/>
    <d v="1899-12-30T00:00:00"/>
    <s v=""/>
    <n v="0"/>
    <n v="0"/>
    <m/>
    <m/>
    <m/>
    <m/>
    <m/>
    <m/>
    <m/>
    <m/>
    <d v="1899-12-30T00:00:00"/>
    <n v="0"/>
    <n v="0"/>
    <d v="1899-12-30T00:00:00"/>
    <s v=""/>
    <n v="0"/>
    <n v="0"/>
    <n v="0"/>
    <m/>
    <m/>
    <m/>
    <m/>
    <n v="416.27"/>
    <s v="PENDIENTE"/>
    <s v="OK"/>
  </r>
  <r>
    <n v="726"/>
    <x v="40"/>
    <d v="2025-08-12T00:00:00"/>
    <s v="Nelson Quispe"/>
    <x v="0"/>
    <x v="12"/>
    <x v="23"/>
    <s v="P0304004"/>
    <s v="-"/>
    <s v="-"/>
    <s v="-"/>
    <s v="Póliza de Responsabilidad Civil N° 10074729 / Cuota 04_x000a_Vigencia: 20/04/2025 al 20/04/2026"/>
    <m/>
    <x v="0"/>
    <x v="0"/>
    <s v="Costos de ventas"/>
    <s v="Operativo"/>
    <s v="Sachaca"/>
    <s v="Arequipa"/>
    <s v="01F04047439720100210909"/>
    <s v="Factura"/>
    <d v="2025-08-12T00:00:00"/>
    <d v="2025-08-12T00:00:00"/>
    <s v="F040"/>
    <n v="474397"/>
    <n v="20100210909"/>
    <s v="LA POSITIVA SEGUROS Y REASEGUROS S.A.A."/>
    <s v="USD"/>
    <n v="0.18"/>
    <n v="86.63"/>
    <n v="15.593399999999999"/>
    <n v="102.22"/>
    <n v="3.5369999999999999"/>
    <n v="361.55"/>
    <m/>
    <s v="SI"/>
    <s v="Transferencia"/>
    <s v="SI"/>
    <s v="SI"/>
    <d v="2025-08-12T00:00:00"/>
    <s v="B-BCP - Dolares"/>
    <n v="102647"/>
    <m/>
    <d v="1899-12-30T00:00:00"/>
    <s v=""/>
    <n v="0"/>
    <n v="0"/>
    <m/>
    <m/>
    <m/>
    <m/>
    <m/>
    <m/>
    <m/>
    <m/>
    <d v="1899-12-30T00:00:00"/>
    <n v="0"/>
    <n v="0"/>
    <d v="1899-12-30T00:00:00"/>
    <s v=""/>
    <n v="0"/>
    <n v="0"/>
    <n v="0"/>
    <m/>
    <m/>
    <m/>
    <m/>
    <n v="102.22"/>
    <s v="PENDIENTE"/>
    <s v="OK"/>
  </r>
  <r>
    <n v="727"/>
    <x v="45"/>
    <d v="2025-08-14T00:00:00"/>
    <s v="Elias Paco "/>
    <x v="9"/>
    <x v="17"/>
    <x v="46"/>
    <s v="P0401001"/>
    <s v="-"/>
    <s v="-"/>
    <s v="-"/>
    <s v="Créditos vehiculares N° 59 - Capital"/>
    <m/>
    <x v="0"/>
    <x v="8"/>
    <s v=""/>
    <s v=""/>
    <s v="Sachaca"/>
    <s v="Arequipa"/>
    <s v="01F00617202620375361991"/>
    <s v="Factura"/>
    <d v="2025-08-14T00:00:00"/>
    <d v="2025-08-14T00:00:00"/>
    <s v="F006"/>
    <n v="172026"/>
    <n v="20375361991"/>
    <s v="MITSUI AUTO FINANCE PERU S.A."/>
    <s v="USD"/>
    <m/>
    <n v="970.56"/>
    <n v="0"/>
    <n v="970.56"/>
    <n v="3.5369999999999999"/>
    <n v="3432.87"/>
    <m/>
    <s v="SI"/>
    <s v="Transferencia"/>
    <s v="SI"/>
    <s v="SI"/>
    <d v="1899-12-30T00:00:00"/>
    <s v=""/>
    <s v=""/>
    <m/>
    <d v="1899-12-30T00:00:00"/>
    <s v=""/>
    <n v="0"/>
    <n v="0"/>
    <m/>
    <m/>
    <m/>
    <m/>
    <m/>
    <m/>
    <m/>
    <m/>
    <d v="1899-12-30T00:00:00"/>
    <n v="0"/>
    <n v="0"/>
    <d v="1899-12-30T00:00:00"/>
    <s v=""/>
    <n v="0"/>
    <n v="0"/>
    <n v="0"/>
    <m/>
    <m/>
    <m/>
    <m/>
    <n v="970.56"/>
    <s v="PENDIENTE"/>
    <s v="OK"/>
  </r>
  <r>
    <n v="727"/>
    <x v="45"/>
    <d v="2025-08-14T00:00:00"/>
    <s v="Elias Paco "/>
    <x v="9"/>
    <x v="18"/>
    <x v="47"/>
    <s v="P0402001"/>
    <s v="-"/>
    <s v="-"/>
    <s v="-"/>
    <s v="Créditos vehiculares N° 59 - Intereses"/>
    <m/>
    <x v="0"/>
    <x v="9"/>
    <s v="Gastos financieros"/>
    <s v="Operativo"/>
    <s v="Sachaca"/>
    <s v="Arequipa"/>
    <s v="01F00617202620375361991"/>
    <s v="Factura"/>
    <d v="2025-08-14T00:00:00"/>
    <d v="2025-08-14T00:00:00"/>
    <s v="F006"/>
    <n v="172026"/>
    <n v="20375361991"/>
    <s v="MITSUI AUTO FINANCE PERU S.A."/>
    <s v="USD"/>
    <m/>
    <n v="39.69"/>
    <n v="0"/>
    <n v="39.69"/>
    <n v="3.5369999999999999"/>
    <n v="140.38"/>
    <m/>
    <s v="SI"/>
    <s v="Transferencia"/>
    <s v="SI"/>
    <s v="SI"/>
    <d v="1899-12-30T00:00:00"/>
    <s v=""/>
    <s v=""/>
    <m/>
    <d v="1899-12-30T00:00:00"/>
    <s v=""/>
    <n v="0"/>
    <n v="0"/>
    <m/>
    <m/>
    <m/>
    <m/>
    <m/>
    <m/>
    <m/>
    <m/>
    <d v="1899-12-30T00:00:00"/>
    <n v="0"/>
    <n v="0"/>
    <d v="1899-12-30T00:00:00"/>
    <s v=""/>
    <n v="0"/>
    <n v="0"/>
    <n v="0"/>
    <m/>
    <m/>
    <m/>
    <m/>
    <n v="39.69"/>
    <s v="PENDIENTE"/>
    <s v="OK"/>
  </r>
  <r>
    <n v="728"/>
    <x v="20"/>
    <d v="2025-08-19T00:00:00"/>
    <s v="karol Yepez"/>
    <x v="3"/>
    <x v="7"/>
    <x v="53"/>
    <s v="P1002005"/>
    <s v="RQ.SIG.032"/>
    <s v="-"/>
    <s v="AC.SIG.014"/>
    <s v="Servicio de actualización de la matriz de requisitos legales (Seguimiento y boletin informativo)"/>
    <m/>
    <x v="0"/>
    <x v="3"/>
    <s v="Gastos operativos"/>
    <s v="Operativo"/>
    <s v="Sachaca"/>
    <s v="Arequipa"/>
    <s v="01E00149020498380931"/>
    <s v="Factura"/>
    <d v="2025-08-14T00:00:00"/>
    <d v="2025-08-18T00:00:00"/>
    <s v="E001"/>
    <n v="490"/>
    <n v="20498380931"/>
    <s v="E QUELLE E.I.R.L."/>
    <s v="PEN"/>
    <n v="0.18"/>
    <n v="300"/>
    <n v="54"/>
    <n v="354"/>
    <s v=""/>
    <n v="354"/>
    <m/>
    <s v="SI"/>
    <s v="Transferencia"/>
    <s v="SI"/>
    <s v="SI"/>
    <d v="2025-08-21T00:00:00"/>
    <s v="B-BCP - Soles"/>
    <n v="4818029"/>
    <m/>
    <d v="1899-12-30T00:00:00"/>
    <s v=""/>
    <n v="0"/>
    <n v="0"/>
    <m/>
    <m/>
    <m/>
    <m/>
    <m/>
    <m/>
    <m/>
    <m/>
    <d v="1899-12-30T00:00:00"/>
    <n v="0"/>
    <n v="0"/>
    <d v="1899-12-30T00:00:00"/>
    <s v=""/>
    <n v="0"/>
    <n v="0"/>
    <n v="0"/>
    <m/>
    <m/>
    <m/>
    <m/>
    <n v="354"/>
    <s v="PENDIENTE"/>
    <s v="OK"/>
  </r>
  <r>
    <n v="729"/>
    <x v="21"/>
    <d v="2025-07-18T00:00:00"/>
    <s v="Willian León"/>
    <x v="0"/>
    <x v="0"/>
    <x v="0"/>
    <s v="P0302007"/>
    <s v="-"/>
    <s v="-"/>
    <s v="-"/>
    <s v="Negociaciones Abbycorp E.I.R.L - lavado e Higienizacion de unidad"/>
    <s v="FOTON VBB-840"/>
    <x v="1"/>
    <x v="0"/>
    <s v="Costos de ventas"/>
    <s v="Operativo"/>
    <s v="Santa Anita"/>
    <s v="Lima"/>
    <s v="01F0064221020514148539"/>
    <s v="Factura"/>
    <d v="2025-07-18T00:00:00"/>
    <d v="2025-07-18T00:00:00"/>
    <s v="F006"/>
    <n v="42210"/>
    <n v="20514148539"/>
    <s v="NEGOCIACIONES ABBYCORP E.I.R.L."/>
    <s v="PEN"/>
    <n v="0.18"/>
    <n v="46.61"/>
    <n v="8.3897999999999993"/>
    <n v="55"/>
    <s v=""/>
    <n v="55"/>
    <m/>
    <s v="SI"/>
    <s v="Caja Operativa"/>
    <s v="SI"/>
    <s v="SI"/>
    <d v="2025-07-18T00:00:00"/>
    <s v="C_Ope_004"/>
    <n v="24939"/>
    <m/>
    <d v="1899-12-30T00:00:00"/>
    <s v=""/>
    <n v="0"/>
    <n v="0"/>
    <m/>
    <m/>
    <m/>
    <m/>
    <m/>
    <m/>
    <m/>
    <m/>
    <d v="1899-12-30T00:00:00"/>
    <n v="0"/>
    <n v="0"/>
    <d v="1899-12-30T00:00:00"/>
    <s v=""/>
    <n v="0"/>
    <n v="0"/>
    <n v="0"/>
    <m/>
    <m/>
    <m/>
    <m/>
    <n v="55"/>
    <s v="PENDIENTE"/>
    <s v="OK"/>
  </r>
  <r>
    <n v="730"/>
    <x v="22"/>
    <d v="2025-07-21T00:00:00"/>
    <s v="Willian León"/>
    <x v="0"/>
    <x v="6"/>
    <x v="10"/>
    <s v="P0303002"/>
    <s v="-"/>
    <s v="-"/>
    <s v="-"/>
    <s v="Villa-disposición (res.generales) innova (Chilca)"/>
    <s v="FOTON VBB-840"/>
    <x v="1"/>
    <x v="0"/>
    <s v="Costos de ventas"/>
    <s v="Operativo"/>
    <s v="Santa Anita"/>
    <s v="Lima"/>
    <s v="01F209199567020550372640"/>
    <s v="Factura"/>
    <d v="2025-07-21T00:00:00"/>
    <d v="2025-07-21T00:00:00"/>
    <s v="F209"/>
    <n v="1995670"/>
    <n v="20550372640"/>
    <s v="RUTAS DE LIMA S.A.C."/>
    <s v="PEN"/>
    <n v="0.18"/>
    <n v="12.712"/>
    <n v="2.28816"/>
    <n v="15"/>
    <s v=""/>
    <n v="15"/>
    <m/>
    <s v="SI"/>
    <s v="Caja Operativa"/>
    <s v="SI"/>
    <s v="SI"/>
    <d v="2025-07-21T00:00:00"/>
    <s v="C_Ope_004"/>
    <n v="24988"/>
    <m/>
    <d v="1899-12-30T00:00:00"/>
    <s v=""/>
    <n v="0"/>
    <n v="0"/>
    <m/>
    <m/>
    <m/>
    <m/>
    <m/>
    <m/>
    <m/>
    <m/>
    <d v="1899-12-30T00:00:00"/>
    <n v="0"/>
    <n v="0"/>
    <d v="1899-12-30T00:00:00"/>
    <s v=""/>
    <n v="0"/>
    <n v="0"/>
    <n v="0"/>
    <m/>
    <m/>
    <m/>
    <m/>
    <n v="15"/>
    <s v="PENDIENTE"/>
    <s v="OK"/>
  </r>
  <r>
    <n v="731"/>
    <x v="22"/>
    <d v="2025-07-21T00:00:00"/>
    <s v="Willian León"/>
    <x v="0"/>
    <x v="6"/>
    <x v="10"/>
    <s v="P0303002"/>
    <s v="-"/>
    <s v="-"/>
    <s v="-"/>
    <s v="punta negra-disposición (Res.generales) innova (Chilca)"/>
    <s v="FOTON VBB-840"/>
    <x v="1"/>
    <x v="0"/>
    <s v="Costos de ventas"/>
    <s v="Operativo"/>
    <s v="Santa Anita"/>
    <s v="Lima"/>
    <s v="01F602377172620550372640"/>
    <s v="Factura"/>
    <d v="2025-07-21T00:00:00"/>
    <d v="2025-07-21T00:00:00"/>
    <s v="F602"/>
    <n v="3771726"/>
    <n v="20550372640"/>
    <s v="RUTAS DE LIMA S.A.C."/>
    <s v="PEN"/>
    <n v="0.18"/>
    <n v="12.712"/>
    <n v="2.28816"/>
    <n v="15"/>
    <s v=""/>
    <n v="15"/>
    <m/>
    <s v="SI"/>
    <s v="Caja Operativa"/>
    <s v="SI"/>
    <s v="SI"/>
    <d v="2025-07-21T00:00:00"/>
    <s v="C_Ope_004"/>
    <n v="24989"/>
    <m/>
    <d v="1899-12-30T00:00:00"/>
    <s v=""/>
    <n v="0"/>
    <n v="0"/>
    <m/>
    <m/>
    <m/>
    <m/>
    <m/>
    <m/>
    <m/>
    <m/>
    <d v="1899-12-30T00:00:00"/>
    <n v="0"/>
    <n v="0"/>
    <d v="1899-12-30T00:00:00"/>
    <s v=""/>
    <n v="0"/>
    <n v="0"/>
    <n v="0"/>
    <m/>
    <m/>
    <m/>
    <m/>
    <n v="15"/>
    <s v="PENDIENTE"/>
    <s v="OK"/>
  </r>
  <r>
    <n v="732"/>
    <x v="27"/>
    <d v="2025-07-30T00:00:00"/>
    <s v="Willian León"/>
    <x v="0"/>
    <x v="0"/>
    <x v="0"/>
    <s v="P0302007"/>
    <s v="-"/>
    <s v="-"/>
    <s v="-"/>
    <s v="negociaciones Abbycorp E.I.R.L (Lavado e Higienizacion de unidad) Santa Anita (Lima)"/>
    <s v="FOTON VBB-840"/>
    <x v="1"/>
    <x v="0"/>
    <s v="Costos de ventas"/>
    <s v="Operativo"/>
    <s v="Santa Anita"/>
    <s v="Lima"/>
    <s v="01F0064242020514148539"/>
    <s v="Factura"/>
    <d v="2025-07-30T00:00:00"/>
    <d v="2025-07-30T00:00:00"/>
    <s v="F006"/>
    <n v="42420"/>
    <n v="20514148539"/>
    <s v="NEGOCIACIONES ABBYCORP E.I.R.L."/>
    <s v="PEN"/>
    <n v="0.18"/>
    <n v="46.61"/>
    <n v="8.3897999999999993"/>
    <n v="55"/>
    <s v=""/>
    <n v="55"/>
    <m/>
    <s v="SI"/>
    <s v="Caja Operativa"/>
    <s v="SI"/>
    <s v="SI"/>
    <d v="2025-07-30T00:00:00"/>
    <s v="C_Ope_004"/>
    <n v="25040"/>
    <m/>
    <d v="1899-12-30T00:00:00"/>
    <s v=""/>
    <n v="0"/>
    <n v="0"/>
    <m/>
    <m/>
    <m/>
    <m/>
    <m/>
    <m/>
    <m/>
    <m/>
    <d v="1899-12-30T00:00:00"/>
    <n v="0"/>
    <n v="0"/>
    <d v="1899-12-30T00:00:00"/>
    <s v=""/>
    <n v="0"/>
    <n v="0"/>
    <n v="0"/>
    <m/>
    <m/>
    <m/>
    <m/>
    <n v="55"/>
    <s v="PENDIENTE"/>
    <s v="OK"/>
  </r>
  <r>
    <n v="733"/>
    <x v="28"/>
    <d v="2025-08-01T00:00:00"/>
    <s v="Willian León"/>
    <x v="0"/>
    <x v="6"/>
    <x v="10"/>
    <s v="P0303002"/>
    <s v="-"/>
    <s v="-"/>
    <s v="-"/>
    <s v="Villa-disposición (peligrosos) Kanay (Chilca)"/>
    <s v="FOTON VBB-840"/>
    <x v="1"/>
    <x v="0"/>
    <s v="Costos de ventas"/>
    <s v="Operativo"/>
    <s v="Santa Anita"/>
    <s v="Lima"/>
    <s v="01F207118426120550372640"/>
    <s v="Factura"/>
    <d v="2025-08-01T00:00:00"/>
    <d v="2025-08-01T00:00:00"/>
    <s v="F207"/>
    <n v="1184261"/>
    <n v="20550372640"/>
    <s v="RUTAS DE LIMA S.A.C."/>
    <s v="PEN"/>
    <n v="0.18"/>
    <n v="12.712"/>
    <n v="2.28816"/>
    <n v="15"/>
    <s v=""/>
    <n v="15"/>
    <m/>
    <s v="SI"/>
    <s v="Caja Operativa"/>
    <s v="SI"/>
    <s v="SI"/>
    <d v="2025-08-01T00:00:00"/>
    <s v="C_Ope_004"/>
    <n v="25062"/>
    <m/>
    <d v="1899-12-30T00:00:00"/>
    <s v=""/>
    <n v="0"/>
    <n v="0"/>
    <m/>
    <m/>
    <m/>
    <m/>
    <m/>
    <m/>
    <m/>
    <m/>
    <d v="1899-12-30T00:00:00"/>
    <n v="0"/>
    <n v="0"/>
    <d v="1899-12-30T00:00:00"/>
    <s v=""/>
    <n v="0"/>
    <n v="0"/>
    <n v="0"/>
    <m/>
    <m/>
    <m/>
    <m/>
    <n v="15"/>
    <s v="PENDIENTE"/>
    <s v="OK"/>
  </r>
  <r>
    <n v="734"/>
    <x v="28"/>
    <d v="2025-08-01T00:00:00"/>
    <s v="Willian León"/>
    <x v="0"/>
    <x v="6"/>
    <x v="10"/>
    <s v="P0303002"/>
    <s v="-"/>
    <s v="-"/>
    <s v="-"/>
    <s v="punta negra-disposición (peligrosos) Kanay (Chilca)"/>
    <s v="FOTON VBB-840"/>
    <x v="1"/>
    <x v="0"/>
    <s v="Costos de ventas"/>
    <s v="Operativo"/>
    <s v="Santa Anita"/>
    <s v="Lima"/>
    <s v="01F60060973120550372640"/>
    <s v="Factura"/>
    <d v="2025-08-01T00:00:00"/>
    <d v="2025-08-01T00:00:00"/>
    <s v="F600"/>
    <n v="609731"/>
    <n v="20550372640"/>
    <s v="RUTAS DE LIMA S.A.C."/>
    <s v="PEN"/>
    <n v="0.18"/>
    <n v="12.712"/>
    <n v="2.28816"/>
    <n v="15"/>
    <s v=""/>
    <n v="15"/>
    <m/>
    <s v="SI"/>
    <s v="Caja Operativa"/>
    <s v="SI"/>
    <s v="SI"/>
    <d v="2025-08-01T00:00:00"/>
    <s v="C_Ope_004"/>
    <n v="25063"/>
    <m/>
    <d v="1899-12-30T00:00:00"/>
    <s v=""/>
    <n v="0"/>
    <n v="0"/>
    <m/>
    <m/>
    <m/>
    <m/>
    <m/>
    <m/>
    <m/>
    <m/>
    <d v="1899-12-30T00:00:00"/>
    <n v="0"/>
    <n v="0"/>
    <d v="1899-12-30T00:00:00"/>
    <s v=""/>
    <n v="0"/>
    <n v="0"/>
    <n v="0"/>
    <m/>
    <m/>
    <m/>
    <m/>
    <n v="15"/>
    <s v="PENDIENTE"/>
    <s v="OK"/>
  </r>
  <r>
    <n v="735"/>
    <x v="33"/>
    <d v="2025-08-04T00:00:00"/>
    <s v="Willian León"/>
    <x v="0"/>
    <x v="6"/>
    <x v="10"/>
    <s v="P0303002"/>
    <s v="-"/>
    <s v="-"/>
    <s v="-"/>
    <s v="Villa-disposición(peligrosos)Kanay(Chilca)"/>
    <s v="FOTON VBB-840"/>
    <x v="1"/>
    <x v="0"/>
    <s v="Costos de ventas"/>
    <s v="Operativo"/>
    <s v="Santa Anita"/>
    <s v="Lima"/>
    <s v="01F2092200353620550372640"/>
    <s v="Factura"/>
    <d v="2025-08-04T00:00:00"/>
    <d v="2025-08-04T00:00:00"/>
    <s v="F209"/>
    <n v="22003536"/>
    <n v="20550372640"/>
    <s v="RUTAS DE LIMA S.A.C."/>
    <s v="PEN"/>
    <n v="0.18"/>
    <n v="12.712"/>
    <n v="2.28816"/>
    <n v="15"/>
    <s v=""/>
    <n v="15"/>
    <m/>
    <s v="SI"/>
    <s v="Caja Operativa"/>
    <s v="SI"/>
    <s v="SI"/>
    <d v="2025-08-04T00:00:00"/>
    <s v="C_Ope_004"/>
    <n v="25065"/>
    <m/>
    <d v="1899-12-30T00:00:00"/>
    <s v=""/>
    <n v="0"/>
    <n v="0"/>
    <m/>
    <m/>
    <m/>
    <m/>
    <m/>
    <m/>
    <m/>
    <m/>
    <d v="1899-12-30T00:00:00"/>
    <n v="0"/>
    <n v="0"/>
    <d v="1899-12-30T00:00:00"/>
    <s v=""/>
    <n v="0"/>
    <n v="0"/>
    <n v="0"/>
    <m/>
    <m/>
    <m/>
    <m/>
    <n v="15"/>
    <s v="PENDIENTE"/>
    <s v="OK"/>
  </r>
  <r>
    <n v="736"/>
    <x v="33"/>
    <d v="2025-08-04T00:00:00"/>
    <s v="Willian León"/>
    <x v="0"/>
    <x v="6"/>
    <x v="10"/>
    <s v="P0303002"/>
    <s v="-"/>
    <s v="-"/>
    <s v="-"/>
    <s v="Villa-disposición(peligrosos)Kanay(Chilca)"/>
    <s v="FOTON VBB-840"/>
    <x v="1"/>
    <x v="0"/>
    <s v="Costos de ventas"/>
    <s v="Operativo"/>
    <s v="Santa Anita"/>
    <s v="Lima"/>
    <s v="01F611320017120550372640"/>
    <s v="Factura"/>
    <d v="2025-08-04T00:00:00"/>
    <d v="2025-08-04T00:00:00"/>
    <s v="F611"/>
    <n v="3200171"/>
    <n v="20550372640"/>
    <s v="RUTAS DE LIMA S.A.C."/>
    <s v="PEN"/>
    <n v="0.18"/>
    <n v="12.712"/>
    <n v="2.28816"/>
    <n v="15"/>
    <s v=""/>
    <n v="15"/>
    <m/>
    <s v="SI"/>
    <s v="Caja Operativa"/>
    <s v="SI"/>
    <s v="SI"/>
    <d v="2025-08-04T00:00:00"/>
    <s v="C_Ope_004"/>
    <n v="25072"/>
    <m/>
    <d v="1899-12-30T00:00:00"/>
    <s v=""/>
    <n v="0"/>
    <n v="0"/>
    <m/>
    <m/>
    <m/>
    <m/>
    <m/>
    <m/>
    <m/>
    <m/>
    <d v="1899-12-30T00:00:00"/>
    <n v="0"/>
    <n v="0"/>
    <d v="1899-12-30T00:00:00"/>
    <s v=""/>
    <n v="0"/>
    <n v="0"/>
    <n v="0"/>
    <m/>
    <m/>
    <m/>
    <m/>
    <n v="15"/>
    <s v="PENDIENTE"/>
    <s v="OK"/>
  </r>
  <r>
    <n v="737"/>
    <x v="33"/>
    <d v="2025-08-04T00:00:00"/>
    <s v="Willian León"/>
    <x v="0"/>
    <x v="6"/>
    <x v="11"/>
    <s v="P0303001"/>
    <s v="-"/>
    <s v="-"/>
    <s v="-"/>
    <s v="Balanza Mikel(disposición de residuos peligrosos)"/>
    <s v="FOTON VBB-840"/>
    <x v="1"/>
    <x v="0"/>
    <s v="Costos de ventas"/>
    <s v="Operativo"/>
    <s v="Santa Anita"/>
    <s v="Lima"/>
    <s v="01F001769910773382439"/>
    <s v="Factura"/>
    <d v="2025-08-04T00:00:00"/>
    <d v="2025-08-04T00:00:00"/>
    <s v="F001"/>
    <n v="7699"/>
    <n v="10773382439"/>
    <s v="PAUCAR PRADO ALEXIS LORENZO"/>
    <s v="PEN"/>
    <n v="0.18"/>
    <n v="11.016999999999999"/>
    <n v="1.9830599999999998"/>
    <n v="13"/>
    <s v=""/>
    <n v="13"/>
    <m/>
    <s v="SI"/>
    <s v="Caja Operativa"/>
    <s v="SI"/>
    <s v="SI"/>
    <d v="2025-08-04T00:00:00"/>
    <s v="C_Ope_004"/>
    <n v="25074"/>
    <m/>
    <d v="1899-12-30T00:00:00"/>
    <s v=""/>
    <n v="0"/>
    <n v="0"/>
    <m/>
    <m/>
    <m/>
    <m/>
    <m/>
    <m/>
    <m/>
    <m/>
    <d v="1899-12-30T00:00:00"/>
    <n v="0"/>
    <n v="0"/>
    <d v="1899-12-30T00:00:00"/>
    <s v=""/>
    <n v="0"/>
    <n v="0"/>
    <n v="0"/>
    <m/>
    <m/>
    <m/>
    <m/>
    <n v="13"/>
    <s v="PENDIENTE"/>
    <s v="OK"/>
  </r>
  <r>
    <n v="738"/>
    <x v="33"/>
    <d v="2025-08-04T00:00:00"/>
    <s v="Willian León"/>
    <x v="0"/>
    <x v="0"/>
    <x v="0"/>
    <s v="P0302007"/>
    <s v="-"/>
    <s v="-"/>
    <s v="-"/>
    <s v="Negociaciones Abbycorp E.I.R.L- Lavado e Higienizacion de unidad (Santa Anita) Lima"/>
    <s v="FOTON VBB-840"/>
    <x v="1"/>
    <x v="0"/>
    <s v="Costos de ventas"/>
    <s v="Operativo"/>
    <s v="Santa Anita"/>
    <s v="Lima"/>
    <s v="01F0064250520514148539"/>
    <s v="Factura"/>
    <d v="2025-08-04T00:00:00"/>
    <d v="2025-08-04T00:00:00"/>
    <s v="F006"/>
    <n v="42505"/>
    <n v="20514148539"/>
    <s v="NEGOCIACIONES ABBYCORP E.I.R.L."/>
    <s v="PEN"/>
    <n v="0.18"/>
    <n v="46.61"/>
    <n v="8.3897999999999993"/>
    <n v="55"/>
    <s v=""/>
    <n v="55"/>
    <m/>
    <s v="SI"/>
    <s v="Caja Operativa"/>
    <s v="SI"/>
    <s v="SI"/>
    <d v="2025-08-04T00:00:00"/>
    <s v="C_Ope_004"/>
    <n v="25077"/>
    <m/>
    <d v="1899-12-30T00:00:00"/>
    <s v=""/>
    <n v="0"/>
    <n v="0"/>
    <m/>
    <m/>
    <m/>
    <m/>
    <m/>
    <m/>
    <m/>
    <m/>
    <d v="1899-12-30T00:00:00"/>
    <n v="0"/>
    <n v="0"/>
    <d v="1899-12-30T00:00:00"/>
    <s v=""/>
    <n v="0"/>
    <n v="0"/>
    <n v="0"/>
    <m/>
    <m/>
    <m/>
    <m/>
    <n v="55"/>
    <s v="PENDIENTE"/>
    <s v="OK"/>
  </r>
  <r>
    <n v="739"/>
    <x v="32"/>
    <d v="2025-08-05T00:00:00"/>
    <s v="Willian León"/>
    <x v="0"/>
    <x v="6"/>
    <x v="10"/>
    <s v="P0303002"/>
    <s v="-"/>
    <s v="-"/>
    <s v="-"/>
    <s v="Villa-disposición(res.generales)innova(Chilca)"/>
    <s v="FOTON VBB-840"/>
    <x v="1"/>
    <x v="0"/>
    <s v="Costos de ventas"/>
    <s v="Operativo"/>
    <s v="Santa Anita"/>
    <s v="Lima"/>
    <s v="01F20665830020550372640"/>
    <s v="Factura"/>
    <d v="2025-08-05T00:00:00"/>
    <d v="2025-08-05T00:00:00"/>
    <s v="F206"/>
    <n v="658300"/>
    <n v="20550372640"/>
    <s v="RUTAS DE LIMA S.A.C."/>
    <s v="PEN"/>
    <n v="0.18"/>
    <n v="12.712"/>
    <n v="2.28816"/>
    <n v="15"/>
    <s v=""/>
    <n v="15"/>
    <m/>
    <s v="SI"/>
    <s v="Caja Operativa"/>
    <s v="SI"/>
    <s v="SI"/>
    <d v="2025-08-05T00:00:00"/>
    <s v="C_Ope_004"/>
    <n v="25084"/>
    <m/>
    <d v="1899-12-30T00:00:00"/>
    <s v=""/>
    <n v="0"/>
    <n v="0"/>
    <m/>
    <m/>
    <m/>
    <m/>
    <m/>
    <m/>
    <m/>
    <m/>
    <d v="1899-12-30T00:00:00"/>
    <n v="0"/>
    <n v="0"/>
    <d v="1899-12-30T00:00:00"/>
    <s v=""/>
    <n v="0"/>
    <n v="0"/>
    <n v="0"/>
    <m/>
    <m/>
    <m/>
    <m/>
    <n v="15"/>
    <s v="PENDIENTE"/>
    <s v="OK"/>
  </r>
  <r>
    <n v="740"/>
    <x v="32"/>
    <d v="2025-08-05T00:00:00"/>
    <s v="Willian León"/>
    <x v="0"/>
    <x v="6"/>
    <x v="10"/>
    <s v="P0303002"/>
    <s v="-"/>
    <s v="-"/>
    <s v="-"/>
    <s v="punta negra-disposición(Res.generales)innova(Chilca)"/>
    <s v="FOTON VBB-840"/>
    <x v="1"/>
    <x v="0"/>
    <s v="Costos de ventas"/>
    <s v="Operativo"/>
    <s v="Santa Anita"/>
    <s v="Lima"/>
    <s v="01F611320129520550372640"/>
    <s v="Factura"/>
    <d v="2025-08-05T00:00:00"/>
    <d v="2025-08-05T00:00:00"/>
    <s v="F611"/>
    <n v="3201295"/>
    <n v="20550372640"/>
    <s v="RUTAS DE LIMA S.A.C."/>
    <s v="PEN"/>
    <n v="0.18"/>
    <n v="12.712"/>
    <n v="2.28816"/>
    <n v="15"/>
    <s v=""/>
    <n v="15"/>
    <m/>
    <s v="SI"/>
    <s v="Caja Operativa"/>
    <s v="SI"/>
    <s v="SI"/>
    <d v="2025-08-05T00:00:00"/>
    <s v="C_Ope_004"/>
    <n v="25094"/>
    <m/>
    <d v="1899-12-30T00:00:00"/>
    <s v=""/>
    <n v="0"/>
    <n v="0"/>
    <m/>
    <m/>
    <m/>
    <m/>
    <m/>
    <m/>
    <m/>
    <m/>
    <d v="1899-12-30T00:00:00"/>
    <n v="0"/>
    <n v="0"/>
    <d v="1899-12-30T00:00:00"/>
    <s v=""/>
    <n v="0"/>
    <n v="0"/>
    <n v="0"/>
    <m/>
    <m/>
    <m/>
    <m/>
    <n v="15"/>
    <s v="PENDIENTE"/>
    <s v="OK"/>
  </r>
  <r>
    <n v="741"/>
    <x v="35"/>
    <d v="2025-08-07T00:00:00"/>
    <s v="Willian León"/>
    <x v="0"/>
    <x v="6"/>
    <x v="10"/>
    <s v="P0303002"/>
    <s v="-"/>
    <s v="-"/>
    <s v="-"/>
    <s v="Villa-disposición (peligrosos) Kanay (Chilca)"/>
    <s v="FOTON VBB-840"/>
    <x v="1"/>
    <x v="0"/>
    <s v="Costos de ventas"/>
    <s v="Operativo"/>
    <s v="Santa Anita"/>
    <s v="Lima"/>
    <s v="01F207118640120550372640"/>
    <s v="Factura"/>
    <d v="2025-08-07T00:00:00"/>
    <d v="2025-08-07T00:00:00"/>
    <s v="F207"/>
    <n v="1186401"/>
    <n v="20550372640"/>
    <s v="RUTAS DE LIMA S.A.C."/>
    <s v="PEN"/>
    <n v="0.18"/>
    <n v="12.712"/>
    <n v="2.28816"/>
    <n v="15"/>
    <s v=""/>
    <n v="15"/>
    <m/>
    <s v="SI"/>
    <s v="Caja Operativa"/>
    <s v="SI"/>
    <s v="SI"/>
    <d v="2025-08-07T00:00:00"/>
    <s v="C_Ope_004"/>
    <n v="25136"/>
    <m/>
    <d v="1899-12-30T00:00:00"/>
    <s v=""/>
    <n v="0"/>
    <n v="0"/>
    <m/>
    <m/>
    <m/>
    <m/>
    <m/>
    <m/>
    <m/>
    <m/>
    <d v="1899-12-30T00:00:00"/>
    <n v="0"/>
    <n v="0"/>
    <d v="1899-12-30T00:00:00"/>
    <s v=""/>
    <n v="0"/>
    <n v="0"/>
    <n v="0"/>
    <m/>
    <m/>
    <m/>
    <m/>
    <n v="15"/>
    <s v="PENDIENTE"/>
    <s v="OK"/>
  </r>
  <r>
    <n v="742"/>
    <x v="35"/>
    <d v="2025-08-07T00:00:00"/>
    <s v="Willian León"/>
    <x v="0"/>
    <x v="6"/>
    <x v="10"/>
    <s v="P0303002"/>
    <s v="-"/>
    <s v="-"/>
    <s v="-"/>
    <s v="punta negra-disposición (peligrosos) Kanay (Chilca)"/>
    <s v="FOTON VBB-840"/>
    <x v="1"/>
    <x v="0"/>
    <s v="Costos de ventas"/>
    <s v="Operativo"/>
    <s v="Santa Anita"/>
    <s v="Lima"/>
    <s v="01F603307827020550372640"/>
    <s v="Factura"/>
    <d v="2025-08-07T00:00:00"/>
    <d v="2025-08-07T00:00:00"/>
    <s v="F603"/>
    <n v="3078270"/>
    <n v="20550372640"/>
    <s v="RUTAS DE LIMA S.A.C."/>
    <s v="PEN"/>
    <n v="0.18"/>
    <n v="12.712"/>
    <n v="2.28816"/>
    <n v="15"/>
    <s v=""/>
    <n v="15"/>
    <m/>
    <s v="SI"/>
    <s v="Caja Operativa"/>
    <s v="SI"/>
    <s v="SI"/>
    <d v="2025-08-07T00:00:00"/>
    <s v="C_Ope_004"/>
    <n v="25137"/>
    <m/>
    <d v="1899-12-30T00:00:00"/>
    <s v=""/>
    <n v="0"/>
    <n v="0"/>
    <m/>
    <m/>
    <m/>
    <m/>
    <m/>
    <m/>
    <m/>
    <m/>
    <d v="1899-12-30T00:00:00"/>
    <n v="0"/>
    <n v="0"/>
    <d v="1899-12-30T00:00:00"/>
    <s v=""/>
    <n v="0"/>
    <n v="0"/>
    <n v="0"/>
    <m/>
    <m/>
    <m/>
    <m/>
    <n v="15"/>
    <s v="PENDIENTE"/>
    <s v="OK"/>
  </r>
  <r>
    <n v="743"/>
    <x v="37"/>
    <d v="2025-08-08T00:00:00"/>
    <s v="Willian León"/>
    <x v="0"/>
    <x v="6"/>
    <x v="10"/>
    <s v="P0303002"/>
    <s v="-"/>
    <s v="-"/>
    <s v="-"/>
    <s v="Villa-disposición (res.generales) innova (Chilca)"/>
    <s v="FOTON VBB-840"/>
    <x v="1"/>
    <x v="0"/>
    <s v="Costos de ventas"/>
    <s v="Operativo"/>
    <s v="Santa Anita"/>
    <s v="Lima"/>
    <s v="01F209200700320550372640"/>
    <s v="Factura"/>
    <d v="2025-08-08T00:00:00"/>
    <d v="2025-08-08T00:00:00"/>
    <s v="F209"/>
    <n v="2007003"/>
    <n v="20550372640"/>
    <s v="RUTAS DE LIMA S.A.C."/>
    <s v="PEN"/>
    <n v="0.18"/>
    <n v="12.712"/>
    <n v="2.28816"/>
    <n v="15"/>
    <s v=""/>
    <n v="15"/>
    <m/>
    <s v="SI"/>
    <s v="Caja Operativa"/>
    <s v="SI"/>
    <s v="SI"/>
    <d v="2025-08-08T00:00:00"/>
    <s v="C_Ope_004"/>
    <n v="25138"/>
    <m/>
    <d v="1899-12-30T00:00:00"/>
    <s v=""/>
    <n v="0"/>
    <n v="0"/>
    <m/>
    <m/>
    <m/>
    <m/>
    <m/>
    <m/>
    <m/>
    <m/>
    <d v="1899-12-30T00:00:00"/>
    <n v="0"/>
    <n v="0"/>
    <d v="1899-12-30T00:00:00"/>
    <s v=""/>
    <n v="0"/>
    <n v="0"/>
    <n v="0"/>
    <m/>
    <m/>
    <m/>
    <m/>
    <n v="15"/>
    <s v="PENDIENTE"/>
    <s v="OK"/>
  </r>
  <r>
    <n v="744"/>
    <x v="37"/>
    <d v="2025-08-08T00:00:00"/>
    <s v="Willian León"/>
    <x v="0"/>
    <x v="6"/>
    <x v="10"/>
    <s v="P0303002"/>
    <s v="-"/>
    <s v="-"/>
    <s v="-"/>
    <s v="punta negra-disposición (Res.generales) innova (Chilca)"/>
    <s v="FOTON VBB-840"/>
    <x v="1"/>
    <x v="0"/>
    <s v="Costos de ventas"/>
    <s v="Operativo"/>
    <s v="Santa Anita"/>
    <s v="Lima"/>
    <s v="01F60061224020550372640"/>
    <s v="Factura"/>
    <d v="2025-08-08T00:00:00"/>
    <d v="2025-08-08T00:00:00"/>
    <s v="F600"/>
    <n v="612240"/>
    <n v="20550372640"/>
    <s v="RUTAS DE LIMA S.A.C."/>
    <s v="PEN"/>
    <n v="0.18"/>
    <n v="12.712"/>
    <n v="2.28816"/>
    <n v="15"/>
    <s v=""/>
    <n v="15"/>
    <m/>
    <s v="SI"/>
    <s v="Caja Operativa"/>
    <s v="SI"/>
    <s v="SI"/>
    <d v="2025-08-08T00:00:00"/>
    <s v="C_Ope_004"/>
    <n v="25139"/>
    <m/>
    <d v="1899-12-30T00:00:00"/>
    <s v=""/>
    <n v="0"/>
    <n v="0"/>
    <m/>
    <m/>
    <m/>
    <m/>
    <m/>
    <m/>
    <m/>
    <m/>
    <d v="1899-12-30T00:00:00"/>
    <n v="0"/>
    <n v="0"/>
    <d v="1899-12-30T00:00:00"/>
    <s v=""/>
    <n v="0"/>
    <n v="0"/>
    <n v="0"/>
    <m/>
    <m/>
    <m/>
    <m/>
    <n v="15"/>
    <s v="PENDIENTE"/>
    <s v="OK"/>
  </r>
  <r>
    <n v="745"/>
    <x v="32"/>
    <d v="2025-08-05T00:00:00"/>
    <s v="Gleen Ponce"/>
    <x v="0"/>
    <x v="16"/>
    <x v="37"/>
    <s v="P0308001"/>
    <s v="RQ.OPE.1362"/>
    <s v="-"/>
    <s v="-"/>
    <s v="Impresión de manifiestos para disposición de residuos "/>
    <m/>
    <x v="1"/>
    <x v="3"/>
    <s v="Gastos operativos"/>
    <s v="Operativo"/>
    <s v="Santa Anita"/>
    <s v="Lima"/>
    <s v="03EB0121610725531368"/>
    <s v="Boleta de Venta"/>
    <d v="2025-08-05T00:00:00"/>
    <d v="2025-08-05T00:00:00"/>
    <s v="EB01"/>
    <n v="216"/>
    <n v="10725531368"/>
    <s v="HINOSTROZA RAMIREZ JOEL ALEXANDER"/>
    <s v="PEN"/>
    <m/>
    <n v="19.2"/>
    <n v="0"/>
    <n v="19.2"/>
    <s v=""/>
    <n v="19.2"/>
    <m/>
    <s v="SI"/>
    <s v="Caja Arequipa "/>
    <s v="SI"/>
    <s v="SI"/>
    <d v="1899-12-30T00:00:00"/>
    <s v=""/>
    <s v=""/>
    <m/>
    <d v="1899-12-30T00:00:00"/>
    <s v=""/>
    <n v="0"/>
    <n v="0"/>
    <m/>
    <m/>
    <m/>
    <m/>
    <m/>
    <m/>
    <m/>
    <m/>
    <d v="1899-12-30T00:00:00"/>
    <n v="0"/>
    <n v="0"/>
    <d v="1899-12-30T00:00:00"/>
    <s v=""/>
    <n v="0"/>
    <n v="0"/>
    <n v="0"/>
    <m/>
    <m/>
    <m/>
    <m/>
    <n v="19.2"/>
    <s v="PENDIENTE"/>
    <s v="OK"/>
  </r>
  <r>
    <n v="746"/>
    <x v="12"/>
    <d v="2025-07-14T00:00:00"/>
    <s v="Jorge Queque"/>
    <x v="0"/>
    <x v="15"/>
    <x v="35"/>
    <s v="P0312001"/>
    <s v="RQ.OPE.1294"/>
    <s v="-"/>
    <s v="AC.OPE.938"/>
    <s v="Descarga de residuos peligrosos ( 06 Ibcs con agua residual) de unidad foton BKL-739 en almacén Yanahuara"/>
    <m/>
    <x v="1"/>
    <x v="5"/>
    <s v="Gastos operativos"/>
    <s v="Operativo"/>
    <s v="Yanahuara"/>
    <s v="Arequipa"/>
    <s v="01E001403720603974817"/>
    <s v="Factura"/>
    <d v="2025-07-14T00:00:00"/>
    <d v="2025-07-14T00:00:00"/>
    <s v="E001"/>
    <n v="4037"/>
    <n v="20603974817"/>
    <s v="TGM AREQUIPA E.I.R.L."/>
    <s v="PEN"/>
    <n v="0.18"/>
    <n v="170"/>
    <n v="30.599999999999998"/>
    <n v="200.6"/>
    <s v=""/>
    <n v="200.6"/>
    <m/>
    <s v="SI"/>
    <s v="Transferencia"/>
    <s v="SI"/>
    <s v="SI"/>
    <d v="2025-08-21T00:00:00"/>
    <s v="B-BCP - Soles"/>
    <n v="4888942"/>
    <m/>
    <d v="1899-12-30T00:00:00"/>
    <s v=""/>
    <n v="0"/>
    <n v="0"/>
    <m/>
    <m/>
    <m/>
    <m/>
    <m/>
    <m/>
    <m/>
    <m/>
    <d v="1899-12-30T00:00:00"/>
    <n v="0"/>
    <n v="0"/>
    <d v="1899-12-30T00:00:00"/>
    <s v=""/>
    <n v="0"/>
    <n v="0"/>
    <n v="0"/>
    <m/>
    <m/>
    <m/>
    <m/>
    <n v="200.6"/>
    <s v="PENDIENTE"/>
    <s v="OK"/>
  </r>
  <r>
    <n v="747"/>
    <x v="28"/>
    <d v="2025-08-01T00:00:00"/>
    <s v="Jorge Queque"/>
    <x v="0"/>
    <x v="15"/>
    <x v="35"/>
    <s v="P0312001"/>
    <s v="RQ.OPE.1348"/>
    <s v="-"/>
    <s v="AC.OPE.932"/>
    <s v="Carguio de residuos no aprovechables a unidad VBB-840 para disposición en Kanay (Chilca) "/>
    <m/>
    <x v="1"/>
    <x v="5"/>
    <s v="Gastos operativos"/>
    <s v="Operativo"/>
    <s v="Yanahuara"/>
    <s v="Arequipa"/>
    <s v="01E001409620603974817"/>
    <s v="Factura"/>
    <d v="2025-08-04T00:00:00"/>
    <d v="2025-08-04T00:00:00"/>
    <s v="E001"/>
    <n v="4096"/>
    <n v="20603974817"/>
    <s v="TGM AREQUIPA E.I.R.L."/>
    <s v="PEN"/>
    <n v="0.18"/>
    <n v="170"/>
    <n v="30.599999999999998"/>
    <n v="200.6"/>
    <s v=""/>
    <n v="200.6"/>
    <m/>
    <s v="SI"/>
    <s v="Transferencia"/>
    <s v="SI"/>
    <s v="SI"/>
    <d v="2025-08-25T00:00:00"/>
    <s v="B-BCP - Soles"/>
    <n v="6324899"/>
    <m/>
    <d v="1899-12-30T00:00:00"/>
    <s v=""/>
    <n v="0"/>
    <n v="0"/>
    <m/>
    <m/>
    <m/>
    <m/>
    <m/>
    <m/>
    <m/>
    <m/>
    <d v="1899-12-30T00:00:00"/>
    <n v="0"/>
    <n v="0"/>
    <d v="1899-12-30T00:00:00"/>
    <s v=""/>
    <n v="0"/>
    <n v="0"/>
    <n v="0"/>
    <m/>
    <m/>
    <m/>
    <m/>
    <n v="200.6"/>
    <s v="PENDIENTE"/>
    <s v="OK"/>
  </r>
  <r>
    <n v="748"/>
    <x v="33"/>
    <d v="2025-08-04T00:00:00"/>
    <s v="Jorge Queque"/>
    <x v="0"/>
    <x v="15"/>
    <x v="35"/>
    <s v="P0312001"/>
    <s v="RQ.OPE.1351"/>
    <s v="OS 005-000700"/>
    <s v="AC.OPE.931"/>
    <s v="Acondicionado, pesaje y carguio de residuos no aprovechables a unidad Hino V9R-903 para disposición en Innova Ambiental (La Joya)_x000a_ 6,400.00 Kg.  "/>
    <m/>
    <x v="1"/>
    <x v="5"/>
    <s v="Gastos operativos"/>
    <s v="Operativo"/>
    <s v="Yanahuara"/>
    <s v="Arequipa"/>
    <s v="01E001410520603974817"/>
    <s v="Factura"/>
    <d v="2025-08-11T00:00:00"/>
    <d v="2025-08-11T00:00:00"/>
    <s v="E001"/>
    <n v="4105"/>
    <n v="20603974817"/>
    <s v="TGM AREQUIPA E.I.R.L."/>
    <s v="PEN"/>
    <n v="0.18"/>
    <n v="467.5"/>
    <n v="84.149999999999991"/>
    <n v="551.65"/>
    <s v=""/>
    <n v="551.65"/>
    <m/>
    <s v="SI"/>
    <s v="Transferencia"/>
    <s v="SI"/>
    <s v="SI"/>
    <d v="2025-08-25T00:00:00"/>
    <s v="B-BCP - Soles"/>
    <n v="6324899"/>
    <m/>
    <d v="1899-12-30T00:00:00"/>
    <s v=""/>
    <n v="0"/>
    <n v="0"/>
    <m/>
    <m/>
    <m/>
    <m/>
    <m/>
    <m/>
    <m/>
    <m/>
    <d v="1899-12-30T00:00:00"/>
    <n v="0"/>
    <n v="0"/>
    <d v="1899-12-30T00:00:00"/>
    <s v=""/>
    <n v="0"/>
    <n v="0"/>
    <n v="0"/>
    <m/>
    <m/>
    <m/>
    <m/>
    <n v="551.65"/>
    <s v="PENDIENTE"/>
    <s v="OK"/>
  </r>
  <r>
    <n v="749"/>
    <x v="29"/>
    <d v="2025-07-31T00:00:00"/>
    <s v="Jorge Queque"/>
    <x v="0"/>
    <x v="15"/>
    <x v="35"/>
    <s v="P0312001"/>
    <s v="RQ.OPE.1344"/>
    <s v="OS 005-000702"/>
    <s v="AC.OPE.934"/>
    <s v="Acondicionado y carguio de residuos no peligrosos a unidad Hino V9R-903 para disposición en Innova_x000a_4,000.00 kg"/>
    <m/>
    <x v="1"/>
    <x v="5"/>
    <s v="Gastos operativos"/>
    <s v="Operativo"/>
    <s v="Yanahuara"/>
    <s v="Arequipa"/>
    <s v="01E001409420603974817"/>
    <s v="Factura"/>
    <d v="2025-08-04T00:00:00"/>
    <d v="2025-08-04T00:00:00"/>
    <s v="E001"/>
    <n v="4094"/>
    <n v="20603974817"/>
    <s v="TGM AREQUIPA E.I.R.L."/>
    <s v="PEN"/>
    <n v="0.18"/>
    <n v="340"/>
    <n v="61.199999999999996"/>
    <n v="401.2"/>
    <s v=""/>
    <n v="401.2"/>
    <m/>
    <s v="SI"/>
    <s v="Transferencia"/>
    <s v="SI"/>
    <s v="SI"/>
    <d v="2025-08-25T00:00:00"/>
    <s v="B-BCP - Soles"/>
    <n v="6324899"/>
    <m/>
    <d v="1899-12-30T00:00:00"/>
    <s v=""/>
    <n v="0"/>
    <n v="0"/>
    <m/>
    <m/>
    <m/>
    <m/>
    <m/>
    <m/>
    <m/>
    <m/>
    <d v="1899-12-30T00:00:00"/>
    <n v="0"/>
    <n v="0"/>
    <d v="1899-12-30T00:00:00"/>
    <s v=""/>
    <n v="0"/>
    <n v="0"/>
    <n v="0"/>
    <m/>
    <m/>
    <m/>
    <m/>
    <n v="401.2"/>
    <s v="PENDIENTE"/>
    <s v="OK"/>
  </r>
  <r>
    <n v="750"/>
    <x v="32"/>
    <d v="2025-08-05T00:00:00"/>
    <s v="Jorge Queque"/>
    <x v="0"/>
    <x v="15"/>
    <x v="84"/>
    <s v="P0312003"/>
    <s v="RQ.OPE.1353"/>
    <s v="OS 005-000701"/>
    <s v="AC.OPE.917"/>
    <s v="Nivelación de piso (piedra chancada) en Almacén Yanahuara_x000a_Peso manipulado: 15,000 kg"/>
    <m/>
    <x v="1"/>
    <x v="5"/>
    <s v="Gastos operativos"/>
    <s v="Operativo"/>
    <s v="Yanahuara"/>
    <s v="Arequipa"/>
    <s v="01E001410720603974817"/>
    <s v="Factura"/>
    <d v="2025-08-11T00:00:00"/>
    <d v="2025-08-11T00:00:00"/>
    <s v="E001"/>
    <n v="4107"/>
    <n v="20603974817"/>
    <s v="TGM AREQUIPA E.I.R.L."/>
    <s v="PEN"/>
    <n v="0.18"/>
    <n v="440"/>
    <n v="79.2"/>
    <n v="519.20000000000005"/>
    <s v=""/>
    <n v="519.20000000000005"/>
    <m/>
    <s v="SI"/>
    <s v="Transferencia"/>
    <s v="SI"/>
    <s v="SI"/>
    <d v="2025-08-21T00:00:00"/>
    <s v="B-BCP - Soles"/>
    <n v="4818029"/>
    <m/>
    <d v="1899-12-30T00:00:00"/>
    <s v=""/>
    <n v="0"/>
    <n v="0"/>
    <m/>
    <m/>
    <m/>
    <m/>
    <m/>
    <m/>
    <m/>
    <m/>
    <d v="1899-12-30T00:00:00"/>
    <n v="0"/>
    <n v="0"/>
    <d v="1899-12-30T00:00:00"/>
    <s v=""/>
    <n v="0"/>
    <n v="0"/>
    <n v="0"/>
    <m/>
    <m/>
    <m/>
    <m/>
    <n v="519.20000000000005"/>
    <s v="PENDIENTE"/>
    <s v="OK"/>
  </r>
  <r>
    <n v="751"/>
    <x v="32"/>
    <d v="2025-08-05T00:00:00"/>
    <s v="Jorge Queque"/>
    <x v="0"/>
    <x v="15"/>
    <x v="35"/>
    <s v="P0312001"/>
    <s v="RQ.OPE.1352"/>
    <s v="-"/>
    <s v="AC.OPE.930"/>
    <s v="Carguio de residuos no aprovechables (RSMNM) a unidad FOTON VBB-840 para disposición 730.00 kg_x000a_Innova Ambiental  (Chilca)"/>
    <m/>
    <x v="1"/>
    <x v="5"/>
    <s v="Gastos operativos"/>
    <s v="Operativo"/>
    <s v="Santa Anita"/>
    <s v="Lima"/>
    <s v="01E001246920609764261"/>
    <s v="Factura"/>
    <d v="2025-08-11T00:00:00"/>
    <d v="2025-08-11T00:00:00"/>
    <s v="E001"/>
    <n v="2469"/>
    <n v="20609764261"/>
    <s v="MGM MONTACARGAS &amp; GRUAS S.A.C."/>
    <s v="PEN"/>
    <n v="0.18"/>
    <n v="160"/>
    <n v="28.799999999999997"/>
    <n v="188.8"/>
    <s v=""/>
    <n v="188.8"/>
    <m/>
    <s v="SI"/>
    <s v="Transferencia"/>
    <s v="SI"/>
    <s v="SI"/>
    <d v="2025-08-25T00:00:00"/>
    <s v="B-BCP - Soles"/>
    <n v="6324899"/>
    <m/>
    <d v="1899-12-30T00:00:00"/>
    <s v=""/>
    <n v="0"/>
    <n v="0"/>
    <m/>
    <m/>
    <m/>
    <m/>
    <m/>
    <m/>
    <m/>
    <m/>
    <d v="1899-12-30T00:00:00"/>
    <n v="0"/>
    <n v="0"/>
    <d v="1899-12-30T00:00:00"/>
    <s v=""/>
    <n v="0"/>
    <n v="0"/>
    <n v="0"/>
    <m/>
    <m/>
    <m/>
    <m/>
    <n v="188.8"/>
    <s v="PENDIENTE"/>
    <s v="OK"/>
  </r>
  <r>
    <n v="752"/>
    <x v="33"/>
    <d v="2025-08-04T00:00:00"/>
    <s v="Jorge Queque"/>
    <x v="0"/>
    <x v="15"/>
    <x v="35"/>
    <s v="P0312001"/>
    <s v="RQ.OPE.1349"/>
    <s v="-"/>
    <s v="AC.OPE.926"/>
    <s v="Carguio de residuos no aprovechables (RSMNM) a unidad FOTON VBB-840 para disposición _x000a_Kanay  (Chilca)"/>
    <m/>
    <x v="1"/>
    <x v="5"/>
    <s v="Gastos operativos"/>
    <s v="Operativo"/>
    <s v="Santa Anita"/>
    <s v="Lima"/>
    <s v="01E001246320609764261"/>
    <s v="Factura"/>
    <d v="2025-08-11T00:00:00"/>
    <d v="2025-08-11T00:00:00"/>
    <s v="E001"/>
    <n v="2463"/>
    <n v="20609764261"/>
    <s v="MGM MONTACARGAS &amp; GRUAS S.A.C."/>
    <s v="PEN"/>
    <n v="0.18"/>
    <n v="60"/>
    <n v="10.799999999999999"/>
    <n v="70.8"/>
    <s v=""/>
    <n v="70.8"/>
    <m/>
    <s v="SI"/>
    <s v="Transferencia"/>
    <s v="SI"/>
    <s v="SI"/>
    <d v="2025-08-21T00:00:00"/>
    <s v="B-BCP - Soles"/>
    <n v="4818029"/>
    <m/>
    <d v="1899-12-30T00:00:00"/>
    <s v=""/>
    <n v="0"/>
    <n v="0"/>
    <m/>
    <m/>
    <m/>
    <m/>
    <m/>
    <m/>
    <m/>
    <m/>
    <d v="1899-12-30T00:00:00"/>
    <n v="0"/>
    <n v="0"/>
    <d v="1899-12-30T00:00:00"/>
    <s v=""/>
    <n v="0"/>
    <n v="0"/>
    <n v="0"/>
    <m/>
    <m/>
    <m/>
    <m/>
    <n v="70.8"/>
    <s v="PENDIENTE"/>
    <s v="OK"/>
  </r>
  <r>
    <n v="753"/>
    <x v="35"/>
    <d v="2025-08-07T00:00:00"/>
    <s v="Jorge Queque"/>
    <x v="0"/>
    <x v="15"/>
    <x v="35"/>
    <s v="P0312001"/>
    <s v="RQ.OPE.1358"/>
    <s v="-"/>
    <s v="AC.OPE.927"/>
    <s v="Descarga de residuos peligrosos a unidad FOTON VBB-840 para disposición 1,691.00 kg_x000a_Innova Ambiental  (Chilca)"/>
    <m/>
    <x v="1"/>
    <x v="5"/>
    <s v="Gastos operativos"/>
    <s v="Operativo"/>
    <s v="Santa Anita"/>
    <s v="Lima"/>
    <s v="01E001247120609764261"/>
    <s v="Factura"/>
    <d v="2025-08-11T00:00:00"/>
    <d v="2025-08-11T00:00:00"/>
    <s v="E001"/>
    <n v="2471"/>
    <n v="20609764261"/>
    <s v="MGM MONTACARGAS &amp; GRUAS S.A.C."/>
    <s v="PEN"/>
    <n v="0.18"/>
    <n v="60"/>
    <n v="10.799999999999999"/>
    <n v="70.8"/>
    <s v=""/>
    <n v="70.8"/>
    <m/>
    <s v="SI"/>
    <s v="Transferencia"/>
    <s v="SI"/>
    <s v="SI"/>
    <d v="2025-08-21T00:00:00"/>
    <s v="B-BCP - Soles"/>
    <n v="4818029"/>
    <m/>
    <d v="1899-12-30T00:00:00"/>
    <s v=""/>
    <n v="0"/>
    <n v="0"/>
    <m/>
    <m/>
    <m/>
    <m/>
    <m/>
    <m/>
    <m/>
    <m/>
    <d v="1899-12-30T00:00:00"/>
    <n v="0"/>
    <n v="0"/>
    <d v="1899-12-30T00:00:00"/>
    <s v=""/>
    <n v="0"/>
    <n v="0"/>
    <n v="0"/>
    <m/>
    <m/>
    <m/>
    <m/>
    <n v="70.8"/>
    <s v="PENDIENTE"/>
    <s v="OK"/>
  </r>
  <r>
    <n v="754"/>
    <x v="33"/>
    <d v="2025-08-04T00:00:00"/>
    <s v="Jorge Queque"/>
    <x v="0"/>
    <x v="15"/>
    <x v="35"/>
    <s v="P0312001"/>
    <s v="RQ.OPE.1350"/>
    <s v="-"/>
    <s v="AC.OPE.937"/>
    <s v="Carguio de residuos no aprovechables (RSMNM) a unidad FOTON VBB-840 para disposición 3,730.00 kg_x000a_Kanay  (Chilca)"/>
    <m/>
    <x v="1"/>
    <x v="5"/>
    <s v="Gastos operativos"/>
    <s v="Operativo"/>
    <s v="Santa Anita"/>
    <s v="Lima"/>
    <s v="01E001246220609764261"/>
    <s v="Factura"/>
    <d v="2025-08-11T00:00:00"/>
    <d v="2025-08-11T00:00:00"/>
    <s v="E001"/>
    <n v="2462"/>
    <n v="20609764261"/>
    <s v="MGM MONTACARGAS &amp; GRUAS S.A.C."/>
    <s v="PEN"/>
    <n v="0.18"/>
    <n v="60"/>
    <n v="10.799999999999999"/>
    <n v="70.8"/>
    <s v=""/>
    <n v="70.8"/>
    <m/>
    <s v="SI"/>
    <s v="Transferencia"/>
    <s v="SI"/>
    <s v="SI"/>
    <d v="2025-08-21T00:00:00"/>
    <s v="B-BCP - Soles"/>
    <n v="4888942"/>
    <m/>
    <d v="1899-12-30T00:00:00"/>
    <s v=""/>
    <n v="0"/>
    <n v="0"/>
    <m/>
    <m/>
    <m/>
    <m/>
    <m/>
    <m/>
    <m/>
    <m/>
    <d v="1899-12-30T00:00:00"/>
    <n v="0"/>
    <n v="0"/>
    <d v="1899-12-30T00:00:00"/>
    <s v=""/>
    <n v="0"/>
    <n v="0"/>
    <n v="0"/>
    <m/>
    <m/>
    <m/>
    <m/>
    <n v="70.8"/>
    <s v="PENDIENTE"/>
    <s v="OK"/>
  </r>
  <r>
    <n v="755"/>
    <x v="28"/>
    <d v="2025-08-01T00:00:00"/>
    <s v="Jorge Queque"/>
    <x v="0"/>
    <x v="15"/>
    <x v="35"/>
    <s v="P0312001"/>
    <s v="RQ.OPE.1347"/>
    <s v="-"/>
    <s v="AC.OPE.936"/>
    <s v="Carguio de residuos peligrosos a unidad FOTON VBB-840 para disposición 4,330.00 kg_x000a_Kanay  (Chilca)"/>
    <m/>
    <x v="1"/>
    <x v="5"/>
    <s v="Gastos operativos"/>
    <s v="Operativo"/>
    <s v="Santa Anita"/>
    <s v="Lima"/>
    <s v="01E001246120609764261"/>
    <s v="Factura"/>
    <d v="2025-08-11T00:00:00"/>
    <d v="2025-08-11T00:00:00"/>
    <s v="E001"/>
    <n v="2461"/>
    <n v="20609764261"/>
    <s v="MGM MONTACARGAS &amp; GRUAS S.A.C."/>
    <s v="PEN"/>
    <n v="0.18"/>
    <n v="120"/>
    <n v="21.599999999999998"/>
    <n v="141.6"/>
    <s v=""/>
    <n v="141.6"/>
    <m/>
    <s v="SI"/>
    <s v="Transferencia"/>
    <s v="SI"/>
    <s v="SI"/>
    <d v="2025-08-21T00:00:00"/>
    <s v="B-BCP - Soles"/>
    <n v="4888942"/>
    <m/>
    <d v="1899-12-30T00:00:00"/>
    <s v=""/>
    <n v="0"/>
    <n v="0"/>
    <m/>
    <m/>
    <m/>
    <m/>
    <m/>
    <m/>
    <m/>
    <m/>
    <d v="1899-12-30T00:00:00"/>
    <n v="0"/>
    <n v="0"/>
    <d v="1899-12-30T00:00:00"/>
    <s v=""/>
    <n v="0"/>
    <n v="0"/>
    <n v="0"/>
    <m/>
    <m/>
    <m/>
    <m/>
    <n v="141.6"/>
    <s v="PENDIENTE"/>
    <s v="OK"/>
  </r>
  <r>
    <n v="756"/>
    <x v="28"/>
    <d v="2025-08-01T00:00:00"/>
    <s v="Jorge Queque"/>
    <x v="0"/>
    <x v="15"/>
    <x v="35"/>
    <s v="P0312001"/>
    <s v="RQ.OPE.1346"/>
    <s v="-"/>
    <s v="AC.OPE.939"/>
    <s v="Descarga de residuos peligrosos y no aprovechables desde unidad tercerizada en Almacen Marco par almacenamiento"/>
    <m/>
    <x v="1"/>
    <x v="5"/>
    <s v="Gastos operativos"/>
    <s v="Operativo"/>
    <s v="Santa Anita"/>
    <s v="Lima"/>
    <s v="01E001246020609764261"/>
    <s v="Factura"/>
    <d v="2025-08-11T00:00:00"/>
    <d v="2025-08-11T00:00:00"/>
    <s v="E001"/>
    <n v="2460"/>
    <n v="20609764261"/>
    <s v="MGM MONTACARGAS &amp; GRUAS S.A.C."/>
    <s v="PEN"/>
    <n v="0.18"/>
    <n v="90"/>
    <n v="16.2"/>
    <n v="106.2"/>
    <s v=""/>
    <n v="106.2"/>
    <m/>
    <s v="SI"/>
    <s v="Transferencia"/>
    <s v="SI"/>
    <s v="SI"/>
    <d v="2025-08-21T00:00:00"/>
    <s v="B-BCP - Soles"/>
    <n v="4888942"/>
    <m/>
    <d v="1899-12-30T00:00:00"/>
    <s v=""/>
    <n v="0"/>
    <n v="0"/>
    <m/>
    <m/>
    <m/>
    <m/>
    <m/>
    <m/>
    <m/>
    <m/>
    <d v="1899-12-30T00:00:00"/>
    <n v="0"/>
    <n v="0"/>
    <d v="1899-12-30T00:00:00"/>
    <s v=""/>
    <n v="0"/>
    <n v="0"/>
    <n v="0"/>
    <m/>
    <m/>
    <m/>
    <m/>
    <n v="106.2"/>
    <s v="PENDIENTE"/>
    <s v="OK"/>
  </r>
  <r>
    <n v="757"/>
    <x v="32"/>
    <d v="2025-08-05T00:00:00"/>
    <s v="Jorge Queque"/>
    <x v="0"/>
    <x v="15"/>
    <x v="35"/>
    <s v="P0312001"/>
    <s v="RQ.OPE.1354"/>
    <s v="-"/>
    <s v="AC.OPE.940"/>
    <s v="Descarga de residuos peligrosos a unidad FOTON VBB-840 para disposición  3,610.00 kg_x000a_Innova Ambiental  (Chilca)"/>
    <m/>
    <x v="1"/>
    <x v="5"/>
    <s v="Gastos operativos"/>
    <s v="Operativo"/>
    <s v="Santa Anita"/>
    <s v="Lima"/>
    <s v="01E001246820609764261"/>
    <s v="Factura"/>
    <d v="2025-08-11T00:00:00"/>
    <d v="2025-08-11T00:00:00"/>
    <s v="E001"/>
    <n v="2468"/>
    <n v="20609764261"/>
    <s v="MGM MONTACARGAS &amp; GRUAS S.A.C."/>
    <s v="PEN"/>
    <n v="0.18"/>
    <n v="80"/>
    <n v="14.399999999999999"/>
    <n v="94.4"/>
    <s v=""/>
    <n v="94.4"/>
    <m/>
    <s v="SI"/>
    <s v="Transferencia"/>
    <s v="SI"/>
    <s v="SI"/>
    <d v="2025-08-21T00:00:00"/>
    <s v="B-BCP - Soles"/>
    <n v="4888942"/>
    <m/>
    <d v="1899-12-30T00:00:00"/>
    <s v=""/>
    <n v="0"/>
    <n v="0"/>
    <m/>
    <m/>
    <m/>
    <m/>
    <m/>
    <m/>
    <m/>
    <m/>
    <d v="1899-12-30T00:00:00"/>
    <n v="0"/>
    <n v="0"/>
    <d v="1899-12-30T00:00:00"/>
    <s v=""/>
    <n v="0"/>
    <n v="0"/>
    <n v="0"/>
    <m/>
    <m/>
    <m/>
    <m/>
    <n v="94.4"/>
    <s v="PENDIENTE"/>
    <s v="OK"/>
  </r>
  <r>
    <n v="758"/>
    <x v="35"/>
    <d v="2025-08-07T00:00:00"/>
    <s v="Jorge Queque"/>
    <x v="0"/>
    <x v="15"/>
    <x v="35"/>
    <s v="P0312001"/>
    <s v="RQ.OPE.1356"/>
    <s v="-"/>
    <s v="AC.OPE.928"/>
    <s v="Carguio de residuos peligrosos a unidad FOTON VBB-840 para disposición 1,691.00 kg_x000a_Kanay  (Chilca)"/>
    <m/>
    <x v="1"/>
    <x v="5"/>
    <s v="Gastos operativos"/>
    <s v="Operativo"/>
    <s v="Santa Anita"/>
    <s v="Lima"/>
    <s v="01E001247020609764261"/>
    <s v="Factura"/>
    <d v="2025-08-11T00:00:00"/>
    <d v="2025-08-11T00:00:00"/>
    <s v="E001"/>
    <n v="2470"/>
    <n v="20609764261"/>
    <s v="MGM MONTACARGAS &amp; GRUAS S.A.C."/>
    <s v="PEN"/>
    <n v="0.18"/>
    <n v="60"/>
    <n v="10.799999999999999"/>
    <n v="70.8"/>
    <s v=""/>
    <n v="70.8"/>
    <m/>
    <s v="SI"/>
    <s v="Transferencia"/>
    <s v="SI"/>
    <s v="SI"/>
    <d v="2025-08-21T00:00:00"/>
    <s v="B-BCP - Soles"/>
    <n v="4818029"/>
    <m/>
    <d v="1899-12-30T00:00:00"/>
    <s v=""/>
    <n v="0"/>
    <n v="0"/>
    <m/>
    <m/>
    <m/>
    <m/>
    <m/>
    <m/>
    <m/>
    <m/>
    <d v="1899-12-30T00:00:00"/>
    <n v="0"/>
    <n v="0"/>
    <d v="1899-12-30T00:00:00"/>
    <s v=""/>
    <n v="0"/>
    <n v="0"/>
    <n v="0"/>
    <m/>
    <m/>
    <m/>
    <m/>
    <n v="70.8"/>
    <s v="PENDIENTE"/>
    <s v="OK"/>
  </r>
  <r>
    <n v="759"/>
    <x v="42"/>
    <d v="2025-08-13T00:00:00"/>
    <s v="Jorge Queque"/>
    <x v="0"/>
    <x v="15"/>
    <x v="35"/>
    <s v="P0312001"/>
    <s v="RQ.OPE.1367"/>
    <s v="-"/>
    <s v="AC.OPE.941"/>
    <s v="Descarga de residuos aprovechables (madera) desde unidad Foton VBB-840 en Almacen Marco para almacenamiento"/>
    <m/>
    <x v="1"/>
    <x v="5"/>
    <s v="Gastos operativos"/>
    <s v="Operativo"/>
    <s v="Santa Anita"/>
    <s v="Lima"/>
    <s v="01E001527010425371652"/>
    <s v="Factura"/>
    <d v="2025-08-14T00:00:00"/>
    <d v="2025-08-14T00:00:00"/>
    <s v="E001"/>
    <n v="5270"/>
    <n v="10425371652"/>
    <s v="PALOMINO DAVILA MARCOS ANTONIO"/>
    <s v="PEN"/>
    <n v="0.18"/>
    <n v="50"/>
    <n v="9"/>
    <n v="59"/>
    <s v=""/>
    <n v="59"/>
    <m/>
    <s v="SI"/>
    <s v="Transferencia"/>
    <s v="SI"/>
    <s v="SI"/>
    <d v="2025-08-21T00:00:00"/>
    <s v="B-BCP - Soles"/>
    <n v="4888942"/>
    <m/>
    <d v="1899-12-30T00:00:00"/>
    <s v=""/>
    <n v="0"/>
    <n v="0"/>
    <m/>
    <m/>
    <m/>
    <m/>
    <m/>
    <m/>
    <m/>
    <m/>
    <d v="1899-12-30T00:00:00"/>
    <n v="0"/>
    <n v="0"/>
    <d v="1899-12-30T00:00:00"/>
    <s v=""/>
    <n v="0"/>
    <n v="0"/>
    <n v="0"/>
    <m/>
    <m/>
    <m/>
    <m/>
    <n v="59"/>
    <s v="PENDIENTE"/>
    <s v="OK"/>
  </r>
  <r>
    <n v="760"/>
    <x v="42"/>
    <d v="2025-08-13T00:00:00"/>
    <s v="Jorge Queque"/>
    <x v="2"/>
    <x v="10"/>
    <x v="21"/>
    <s v="P0205002"/>
    <s v="RQ.OPE.1343"/>
    <s v="OS 005-00704"/>
    <s v="AC.OPE.935"/>
    <s v="Recolección, transporte y venta  de residuos aprovechables (alambrón) para venta 1,420.00 kg_x000a_Cliente: Aleaciones Ferrosas y Metálicas S.A.C._x000a_Proveedor: Moly-Cop Adesur S.A. (Santa Anita)"/>
    <m/>
    <x v="2"/>
    <x v="5"/>
    <s v="Gastos operativos"/>
    <s v="Operativo"/>
    <s v="Santa Anita"/>
    <s v="Lima"/>
    <s v="01E0015910410687491"/>
    <s v="Factura"/>
    <d v="2025-08-13T00:00:00"/>
    <d v="2025-08-15T00:00:00"/>
    <s v="E001"/>
    <n v="59"/>
    <n v="10410687491"/>
    <s v="TORRES CARDENAS MARIA LIDIA"/>
    <s v="PEN"/>
    <n v="0.18"/>
    <n v="450"/>
    <n v="81"/>
    <n v="531"/>
    <s v=""/>
    <n v="531"/>
    <n v="0.04"/>
    <s v="SI"/>
    <s v="Transferencia"/>
    <s v="SI"/>
    <s v="SI"/>
    <d v="2025-08-21T00:00:00"/>
    <s v="B-BCP - Soles"/>
    <n v="4888942"/>
    <m/>
    <d v="1899-12-30T00:00:00"/>
    <s v=""/>
    <n v="0"/>
    <n v="0"/>
    <m/>
    <m/>
    <m/>
    <m/>
    <m/>
    <m/>
    <m/>
    <m/>
    <d v="1899-12-30T00:00:00"/>
    <n v="0"/>
    <n v="0"/>
    <d v="1899-12-30T00:00:00"/>
    <s v=""/>
    <n v="0"/>
    <n v="0"/>
    <n v="0"/>
    <m/>
    <m/>
    <m/>
    <m/>
    <n v="531"/>
    <s v="PENDIENTE"/>
    <s v="OK"/>
  </r>
  <r>
    <n v="761"/>
    <x v="45"/>
    <d v="2025-08-14T00:00:00"/>
    <s v="Jorge Queque"/>
    <x v="2"/>
    <x v="10"/>
    <x v="40"/>
    <s v="P0205001"/>
    <s v="RQ.OPE.1364"/>
    <s v="OS 005-000705"/>
    <s v="AC.OPE.803"/>
    <s v="Recolección y transporte de residuos aprovechables (Alambrón)._x000a_Moly-Cop adesur S.A. (La Joya)  - Alm. La Joya 1,210.00 Kg"/>
    <m/>
    <x v="2"/>
    <x v="5"/>
    <s v="Gastos operativos"/>
    <s v="Operativo"/>
    <s v="La Joya"/>
    <s v="Arequipa"/>
    <s v="01E00169220608686747"/>
    <s v="Factura"/>
    <d v="2025-08-14T00:00:00"/>
    <d v="2025-08-14T00:00:00"/>
    <s v="E001"/>
    <n v="692"/>
    <n v="20608686747"/>
    <s v="TRANSPORTES ALBERTO MAMANI E.I.R.L."/>
    <s v="PEN"/>
    <n v="0.18"/>
    <n v="550"/>
    <n v="99"/>
    <n v="649"/>
    <s v=""/>
    <n v="649"/>
    <n v="0.04"/>
    <s v="SI"/>
    <s v="Transferencia"/>
    <s v="SI"/>
    <s v="SI"/>
    <d v="2025-08-20T00:00:00"/>
    <s v="B-BCP - Soles"/>
    <n v="1219263"/>
    <m/>
    <d v="1899-12-30T00:00:00"/>
    <s v=""/>
    <n v="0"/>
    <n v="0"/>
    <m/>
    <m/>
    <m/>
    <m/>
    <m/>
    <m/>
    <m/>
    <m/>
    <d v="1899-12-30T00:00:00"/>
    <n v="0"/>
    <n v="0"/>
    <d v="1899-12-30T00:00:00"/>
    <s v=""/>
    <n v="0"/>
    <n v="0"/>
    <n v="0"/>
    <m/>
    <m/>
    <m/>
    <m/>
    <n v="649"/>
    <s v="PENDIENTE"/>
    <s v="OK"/>
  </r>
  <r>
    <n v="762"/>
    <x v="46"/>
    <d v="2025-08-18T00:00:00"/>
    <s v="Rosa Suyo"/>
    <x v="0"/>
    <x v="3"/>
    <x v="4"/>
    <s v="P0307004"/>
    <s v="-"/>
    <s v="-"/>
    <s v="-"/>
    <s v="Envío de manifiestos a Lima "/>
    <m/>
    <x v="1"/>
    <x v="3"/>
    <s v="Gastos operativos"/>
    <s v="Operativo"/>
    <s v="Sachaca"/>
    <s v="Arequipa"/>
    <s v="01F553550720558053691"/>
    <s v="Factura"/>
    <d v="2025-08-18T00:00:00"/>
    <d v="2025-08-18T00:00:00"/>
    <s v="F553"/>
    <n v="5507"/>
    <n v="20558053691"/>
    <s v="GRUPO GARCIA TOLEDO S.A.C."/>
    <s v="PEN"/>
    <n v="0.18"/>
    <n v="16.95"/>
    <n v="3.0509999999999997"/>
    <n v="20"/>
    <s v=""/>
    <n v="20"/>
    <m/>
    <s v="SI"/>
    <s v="Caja Arequipa "/>
    <s v="SI"/>
    <s v="SI"/>
    <d v="2025-08-18T00:00:00"/>
    <s v="C-Tesoreria"/>
    <s v="001-12589"/>
    <m/>
    <d v="1899-12-30T00:00:00"/>
    <s v=""/>
    <n v="0"/>
    <n v="0"/>
    <m/>
    <m/>
    <m/>
    <m/>
    <m/>
    <m/>
    <m/>
    <m/>
    <d v="1899-12-30T00:00:00"/>
    <n v="0"/>
    <n v="0"/>
    <d v="1899-12-30T00:00:00"/>
    <s v=""/>
    <n v="0"/>
    <n v="0"/>
    <n v="0"/>
    <m/>
    <m/>
    <m/>
    <m/>
    <n v="20"/>
    <s v="PENDIENTE"/>
    <s v="OK"/>
  </r>
  <r>
    <n v="763"/>
    <x v="5"/>
    <d v="2025-07-31T00:00:00"/>
    <s v="Gregory Cruz"/>
    <x v="9"/>
    <x v="26"/>
    <x v="85"/>
    <s v="P0409001"/>
    <s v="RQ.GER.079"/>
    <s v="-"/>
    <s v="AC.GER.056"/>
    <s v="Sorporte, actualizaciones y almacenamiento de base de datos en la nube - Nextsis ERP_x000a_Mes Julio"/>
    <m/>
    <x v="0"/>
    <x v="4"/>
    <s v="Gastos no operativos"/>
    <s v="Operativo"/>
    <s v="Sachaca"/>
    <s v="Arequipa"/>
    <s v="01F001800620454819137"/>
    <s v="Factura"/>
    <d v="2025-07-16T00:00:00"/>
    <d v="2025-07-31T00:00:00"/>
    <s v="F001"/>
    <n v="8006"/>
    <n v="20454819137"/>
    <s v="SOLUCIONES DE INFORMACION NEXTSOFT S.A.C."/>
    <s v="PEN"/>
    <n v="0.18"/>
    <n v="975"/>
    <n v="175.5"/>
    <n v="1150.5"/>
    <s v=""/>
    <n v="1150.5"/>
    <n v="0.12"/>
    <s v="SI"/>
    <s v="Transferencia"/>
    <s v="SI"/>
    <s v="NO"/>
    <d v="2025-08-21T00:00:00"/>
    <s v="B-BCP - Soles"/>
    <n v="4888942"/>
    <m/>
    <d v="1899-12-30T00:00:00"/>
    <s v=""/>
    <n v="0"/>
    <n v="0"/>
    <m/>
    <m/>
    <m/>
    <m/>
    <m/>
    <m/>
    <m/>
    <m/>
    <d v="1899-12-30T00:00:00"/>
    <n v="0"/>
    <n v="0"/>
    <d v="1899-12-30T00:00:00"/>
    <s v=""/>
    <n v="0"/>
    <n v="0"/>
    <n v="0"/>
    <m/>
    <m/>
    <m/>
    <m/>
    <n v="1150.5"/>
    <s v="PENDIENTE"/>
    <s v="OK"/>
  </r>
  <r>
    <n v="764"/>
    <x v="4"/>
    <d v="2025-08-05T00:00:00"/>
    <s v="Maritza Ayma "/>
    <x v="8"/>
    <x v="8"/>
    <x v="86"/>
    <s v="P0104004"/>
    <s v="-"/>
    <s v="-"/>
    <s v="-"/>
    <s v="Lineas corporativas - Julio"/>
    <m/>
    <x v="0"/>
    <x v="4"/>
    <s v="Gastos no operativos"/>
    <s v="Operativo"/>
    <s v="Sachaca"/>
    <s v="Arequipa"/>
    <s v="14SB0155962426220467534026"/>
    <s v="Recibo por servicios públicos"/>
    <d v="2025-08-06T00:00:00"/>
    <d v="2025-08-06T00:00:00"/>
    <s v="SB01"/>
    <n v="559624262"/>
    <n v="20467534026"/>
    <s v="AMERICA MOVIL PERU S.A.C."/>
    <s v="PEN"/>
    <n v="0.18"/>
    <n v="879.12"/>
    <n v="158.24160000000001"/>
    <n v="1037.3599999999999"/>
    <s v=""/>
    <n v="1037.3599999999999"/>
    <m/>
    <s v="SI"/>
    <s v="Transferencia"/>
    <s v="SI"/>
    <s v="SI"/>
    <d v="2025-08-25T00:00:00"/>
    <s v="B-BCP - Soles"/>
    <n v="209597"/>
    <m/>
    <d v="1899-12-30T00:00:00"/>
    <s v=""/>
    <n v="0"/>
    <n v="0"/>
    <m/>
    <m/>
    <m/>
    <m/>
    <m/>
    <m/>
    <m/>
    <m/>
    <d v="1899-12-30T00:00:00"/>
    <n v="0"/>
    <n v="0"/>
    <d v="1899-12-30T00:00:00"/>
    <s v=""/>
    <n v="0"/>
    <n v="0"/>
    <n v="0"/>
    <m/>
    <m/>
    <m/>
    <m/>
    <n v="1037.3599999999999"/>
    <s v="PENDIENTE"/>
    <s v="OK"/>
  </r>
  <r>
    <n v="765"/>
    <x v="40"/>
    <d v="2025-08-12T00:00:00"/>
    <s v="Gregory Cruz"/>
    <x v="5"/>
    <x v="0"/>
    <x v="87"/>
    <s v="P0902007"/>
    <s v="RQ.STI.101"/>
    <s v="-"/>
    <s v="-"/>
    <s v="Revisión y reparación de celular Moto G-04 (Roy Ramos)"/>
    <m/>
    <x v="0"/>
    <x v="3"/>
    <s v="Gastos operativos"/>
    <s v="Operativo"/>
    <s v="Sachaca"/>
    <s v="Arequipa"/>
    <s v="LIQSTI1911111111"/>
    <s v="Liquidacion de Gastos"/>
    <d v="2025-08-14T00:00:00"/>
    <d v="2025-08-14T00:00:00"/>
    <s v="STI"/>
    <n v="19"/>
    <n v="11111111"/>
    <s v="NO ESPECIFICADO"/>
    <s v="PEN"/>
    <m/>
    <n v="40"/>
    <n v="0"/>
    <n v="40"/>
    <s v=""/>
    <n v="40"/>
    <m/>
    <s v="SI"/>
    <s v="Caja Finanzas "/>
    <s v="SI"/>
    <s v="NO"/>
    <d v="1899-12-30T00:00:00"/>
    <s v=""/>
    <s v=""/>
    <m/>
    <d v="1899-12-30T00:00:00"/>
    <s v=""/>
    <n v="0"/>
    <n v="0"/>
    <m/>
    <m/>
    <m/>
    <m/>
    <m/>
    <m/>
    <m/>
    <m/>
    <d v="1899-12-30T00:00:00"/>
    <n v="0"/>
    <n v="0"/>
    <d v="1899-12-30T00:00:00"/>
    <s v=""/>
    <n v="0"/>
    <n v="0"/>
    <n v="0"/>
    <m/>
    <m/>
    <m/>
    <m/>
    <n v="40"/>
    <s v="PENDIENTE"/>
    <s v="OK"/>
  </r>
  <r>
    <n v="766"/>
    <x v="40"/>
    <d v="2025-08-12T00:00:00"/>
    <s v="Gregory Cruz"/>
    <x v="5"/>
    <x v="3"/>
    <x v="7"/>
    <s v="P0904001"/>
    <s v="-"/>
    <s v="-"/>
    <s v="-"/>
    <s v="Traslados para reparación de celular_x000a_Alm. Sachaca - Av. Goyoneche &quot;la Muela&quot; - Alm. Sachaca "/>
    <m/>
    <x v="0"/>
    <x v="3"/>
    <s v="Gastos operativos"/>
    <s v="Operativo"/>
    <s v="Sachaca"/>
    <s v="Arequipa"/>
    <s v="PLM330044468346"/>
    <s v="Planilla de Movilidad"/>
    <d v="2025-08-14T00:00:00"/>
    <d v="2025-08-14T00:00:00"/>
    <n v="3"/>
    <n v="300"/>
    <n v="44468346"/>
    <s v="CRUZ QUISPE GREGORY RAYLE"/>
    <s v="PEN"/>
    <m/>
    <n v="2"/>
    <n v="0"/>
    <n v="2"/>
    <s v=""/>
    <n v="2"/>
    <m/>
    <s v="SI"/>
    <s v="Caja Arequipa "/>
    <s v="SI"/>
    <s v="SI"/>
    <d v="2025-08-12T00:00:00"/>
    <s v="C-Tesoreria"/>
    <s v="001-12572"/>
    <m/>
    <d v="1899-12-30T00:00:00"/>
    <s v=""/>
    <n v="0"/>
    <n v="0"/>
    <m/>
    <m/>
    <m/>
    <m/>
    <m/>
    <m/>
    <m/>
    <m/>
    <d v="1899-12-30T00:00:00"/>
    <n v="0"/>
    <n v="0"/>
    <d v="1899-12-30T00:00:00"/>
    <s v=""/>
    <n v="0"/>
    <n v="0"/>
    <n v="0"/>
    <m/>
    <m/>
    <m/>
    <m/>
    <n v="2"/>
    <s v="PENDIENTE"/>
    <s v="OK"/>
  </r>
  <r>
    <n v="767"/>
    <x v="9"/>
    <d v="2025-07-10T00:00:00"/>
    <s v="Alison Rodriguez"/>
    <x v="2"/>
    <x v="2"/>
    <x v="3"/>
    <s v="P0211001"/>
    <s v="RQ.COM.356"/>
    <s v="-"/>
    <s v="-"/>
    <s v="Compra de botellas de agua para reunión Inca Tops "/>
    <m/>
    <x v="0"/>
    <x v="3"/>
    <s v="Gastos operativos"/>
    <s v="Operativo"/>
    <s v="Sachaca"/>
    <s v="Arequipa"/>
    <s v="LIQCOM12311111111"/>
    <s v="Liquidacion de Gastos"/>
    <d v="2025-07-10T00:00:00"/>
    <d v="2025-07-10T00:00:00"/>
    <s v="COM"/>
    <n v="123"/>
    <n v="11111111"/>
    <s v="NO ESPECIFICADO"/>
    <s v="PEN"/>
    <m/>
    <n v="7.5"/>
    <n v="0"/>
    <n v="7.5"/>
    <s v=""/>
    <n v="7.5"/>
    <m/>
    <s v="SI"/>
    <s v="Caja Finanzas "/>
    <s v="SI"/>
    <s v="SI"/>
    <d v="1899-12-30T00:00:00"/>
    <s v=""/>
    <s v=""/>
    <m/>
    <d v="1899-12-30T00:00:00"/>
    <s v=""/>
    <n v="0"/>
    <n v="0"/>
    <m/>
    <m/>
    <m/>
    <m/>
    <m/>
    <m/>
    <m/>
    <m/>
    <d v="1899-12-30T00:00:00"/>
    <n v="0"/>
    <n v="0"/>
    <d v="1899-12-30T00:00:00"/>
    <s v=""/>
    <n v="0"/>
    <n v="0"/>
    <n v="0"/>
    <m/>
    <m/>
    <m/>
    <m/>
    <n v="7.5"/>
    <s v="PENDIENTE"/>
    <s v="OK"/>
  </r>
  <r>
    <n v="768"/>
    <x v="5"/>
    <d v="2025-07-01T00:00:00"/>
    <s v="Elias Paco"/>
    <x v="9"/>
    <x v="29"/>
    <x v="88"/>
    <s v="P0404005"/>
    <s v="-"/>
    <s v="-"/>
    <s v="-"/>
    <s v="IMPUESTO ITF"/>
    <m/>
    <x v="0"/>
    <x v="9"/>
    <s v="Gastos financieros"/>
    <s v="Operativo"/>
    <s v="Sachaca"/>
    <s v="Arequipa"/>
    <s v="00BCPS176011111111"/>
    <s v="Otros"/>
    <d v="2025-07-01T00:00:00"/>
    <d v="2025-07-01T00:00:00"/>
    <s v="BCPS"/>
    <n v="1760"/>
    <n v="11111111"/>
    <s v="NO ESPECIFICADO"/>
    <s v="PEN"/>
    <m/>
    <n v="7.55"/>
    <n v="0"/>
    <n v="7.55"/>
    <s v=""/>
    <n v="7.55"/>
    <m/>
    <s v="SI"/>
    <s v="Transferencia"/>
    <s v="SI"/>
    <s v="SI"/>
    <d v="2025-07-01T00:00:00"/>
    <s v="B-BCP - Soles"/>
    <n v="0"/>
    <m/>
    <d v="1899-12-30T00:00:00"/>
    <s v=""/>
    <n v="0"/>
    <n v="0"/>
    <m/>
    <m/>
    <m/>
    <m/>
    <m/>
    <m/>
    <m/>
    <m/>
    <d v="1899-12-30T00:00:00"/>
    <n v="0"/>
    <n v="0"/>
    <d v="1899-12-30T00:00:00"/>
    <s v=""/>
    <n v="0"/>
    <n v="0"/>
    <n v="0"/>
    <m/>
    <m/>
    <m/>
    <m/>
    <n v="7.55"/>
    <s v="PENDIENTE"/>
    <s v="OK"/>
  </r>
  <r>
    <n v="769"/>
    <x v="6"/>
    <d v="2025-07-02T00:00:00"/>
    <s v="Elias Paco"/>
    <x v="9"/>
    <x v="29"/>
    <x v="88"/>
    <s v="P0404005"/>
    <s v="-"/>
    <s v="-"/>
    <s v="-"/>
    <s v="IMPUESTO ITF"/>
    <m/>
    <x v="0"/>
    <x v="9"/>
    <s v="Gastos financieros"/>
    <s v="Operativo"/>
    <s v="Sachaca"/>
    <s v="Arequipa"/>
    <s v="00BCPS177311111111"/>
    <s v="Otros"/>
    <d v="2025-07-02T00:00:00"/>
    <d v="2025-07-02T00:00:00"/>
    <s v="BCPS"/>
    <n v="1773"/>
    <n v="11111111"/>
    <s v="NO ESPECIFICADO"/>
    <s v="PEN"/>
    <m/>
    <n v="0.55000000000000004"/>
    <n v="0"/>
    <n v="0.55000000000000004"/>
    <s v=""/>
    <n v="0.55000000000000004"/>
    <m/>
    <s v="SI"/>
    <s v="Transferencia"/>
    <s v="SI"/>
    <s v="SI"/>
    <d v="2025-07-02T00:00:00"/>
    <s v="B-BCP - Soles"/>
    <n v="0"/>
    <m/>
    <d v="1899-12-30T00:00:00"/>
    <s v=""/>
    <n v="0"/>
    <n v="0"/>
    <m/>
    <m/>
    <m/>
    <m/>
    <m/>
    <m/>
    <m/>
    <m/>
    <d v="1899-12-30T00:00:00"/>
    <n v="0"/>
    <n v="0"/>
    <d v="1899-12-30T00:00:00"/>
    <s v=""/>
    <n v="0"/>
    <n v="0"/>
    <n v="0"/>
    <m/>
    <m/>
    <m/>
    <m/>
    <n v="0.55000000000000004"/>
    <s v="PENDIENTE"/>
    <s v="OK"/>
  </r>
  <r>
    <n v="770"/>
    <x v="2"/>
    <d v="2025-07-03T00:00:00"/>
    <s v="Elias Paco"/>
    <x v="9"/>
    <x v="29"/>
    <x v="88"/>
    <s v="P0404005"/>
    <s v="-"/>
    <s v="-"/>
    <s v="-"/>
    <s v="IMPUESTO ITF"/>
    <m/>
    <x v="0"/>
    <x v="9"/>
    <s v="Gastos financieros"/>
    <s v="Operativo"/>
    <s v="Sachaca"/>
    <s v="Arequipa"/>
    <s v="00BCPS179011111111"/>
    <s v="Otros"/>
    <d v="2025-07-03T00:00:00"/>
    <d v="2025-07-03T00:00:00"/>
    <s v="BCPS"/>
    <n v="1790"/>
    <n v="11111111"/>
    <s v="NO ESPECIFICADO"/>
    <s v="PEN"/>
    <m/>
    <n v="0.7"/>
    <n v="0"/>
    <n v="0.7"/>
    <s v=""/>
    <n v="0.7"/>
    <m/>
    <s v="SI"/>
    <s v="Transferencia"/>
    <s v="SI"/>
    <s v="SI"/>
    <d v="2025-07-03T00:00:00"/>
    <s v="B-BCP - Soles"/>
    <n v="0"/>
    <m/>
    <d v="1899-12-30T00:00:00"/>
    <s v=""/>
    <n v="0"/>
    <n v="0"/>
    <m/>
    <m/>
    <m/>
    <m/>
    <m/>
    <m/>
    <m/>
    <m/>
    <d v="1899-12-30T00:00:00"/>
    <n v="0"/>
    <n v="0"/>
    <d v="1899-12-30T00:00:00"/>
    <s v=""/>
    <n v="0"/>
    <n v="0"/>
    <n v="0"/>
    <m/>
    <m/>
    <m/>
    <m/>
    <n v="0.7"/>
    <s v="PENDIENTE"/>
    <s v="OK"/>
  </r>
  <r>
    <n v="771"/>
    <x v="3"/>
    <d v="2025-07-04T00:00:00"/>
    <s v="Elias Paco"/>
    <x v="9"/>
    <x v="29"/>
    <x v="88"/>
    <s v="P0404005"/>
    <s v="-"/>
    <s v="-"/>
    <s v="-"/>
    <s v="IMPUESTO ITF"/>
    <m/>
    <x v="0"/>
    <x v="9"/>
    <s v="Gastos financieros"/>
    <s v="Operativo"/>
    <s v="Sachaca"/>
    <s v="Arequipa"/>
    <s v="00BCPS180511111111"/>
    <s v="Otros"/>
    <d v="2025-07-04T00:00:00"/>
    <d v="2025-07-04T00:00:00"/>
    <s v="BCPS"/>
    <n v="1805"/>
    <n v="11111111"/>
    <s v="NO ESPECIFICADO"/>
    <s v="PEN"/>
    <m/>
    <n v="0.3"/>
    <n v="0"/>
    <n v="0.3"/>
    <s v=""/>
    <n v="0.3"/>
    <m/>
    <s v="SI"/>
    <s v="Transferencia"/>
    <s v="SI"/>
    <s v="SI"/>
    <d v="2025-07-04T00:00:00"/>
    <s v="B-BCP - Soles"/>
    <n v="0"/>
    <m/>
    <d v="1899-12-30T00:00:00"/>
    <s v=""/>
    <n v="0"/>
    <n v="0"/>
    <m/>
    <m/>
    <m/>
    <m/>
    <m/>
    <m/>
    <m/>
    <m/>
    <d v="1899-12-30T00:00:00"/>
    <n v="0"/>
    <n v="0"/>
    <d v="1899-12-30T00:00:00"/>
    <s v=""/>
    <n v="0"/>
    <n v="0"/>
    <n v="0"/>
    <m/>
    <m/>
    <m/>
    <m/>
    <n v="0.3"/>
    <s v="PENDIENTE"/>
    <s v="OK"/>
  </r>
  <r>
    <n v="772"/>
    <x v="0"/>
    <d v="2025-07-07T00:00:00"/>
    <s v="Elias Paco"/>
    <x v="9"/>
    <x v="29"/>
    <x v="88"/>
    <s v="P0404005"/>
    <s v="-"/>
    <s v="-"/>
    <s v="-"/>
    <s v="IMPUESTO ITF"/>
    <m/>
    <x v="0"/>
    <x v="9"/>
    <s v="Gastos financieros"/>
    <s v="Operativo"/>
    <s v="Sachaca"/>
    <s v="Arequipa"/>
    <s v="00BCPS187711111111"/>
    <s v="Otros"/>
    <d v="2025-07-07T00:00:00"/>
    <d v="2025-07-07T00:00:00"/>
    <s v="BCPS"/>
    <n v="1877"/>
    <n v="11111111"/>
    <s v="NO ESPECIFICADO"/>
    <s v="PEN"/>
    <m/>
    <n v="1.85"/>
    <n v="0"/>
    <n v="1.85"/>
    <s v=""/>
    <n v="1.85"/>
    <m/>
    <s v="SI"/>
    <s v="Transferencia"/>
    <s v="SI"/>
    <s v="SI"/>
    <d v="2025-07-07T00:00:00"/>
    <s v="B-BCP - Soles"/>
    <n v="0"/>
    <m/>
    <d v="1899-12-30T00:00:00"/>
    <s v=""/>
    <n v="0"/>
    <n v="0"/>
    <m/>
    <m/>
    <m/>
    <m/>
    <m/>
    <m/>
    <m/>
    <m/>
    <d v="1899-12-30T00:00:00"/>
    <n v="0"/>
    <n v="0"/>
    <d v="1899-12-30T00:00:00"/>
    <s v=""/>
    <n v="0"/>
    <n v="0"/>
    <n v="0"/>
    <m/>
    <m/>
    <m/>
    <m/>
    <n v="1.85"/>
    <s v="PENDIENTE"/>
    <s v="OK"/>
  </r>
  <r>
    <n v="773"/>
    <x v="1"/>
    <d v="2025-07-08T00:00:00"/>
    <s v="Elias Paco"/>
    <x v="9"/>
    <x v="29"/>
    <x v="88"/>
    <s v="P0404005"/>
    <s v="-"/>
    <s v="-"/>
    <s v="-"/>
    <s v="IMPUESTO ITF"/>
    <m/>
    <x v="0"/>
    <x v="9"/>
    <s v="Gastos financieros"/>
    <s v="Operativo"/>
    <s v="Sachaca"/>
    <s v="Arequipa"/>
    <s v="00BCPS188411111111"/>
    <s v="Otros"/>
    <d v="2025-07-08T00:00:00"/>
    <d v="2025-07-08T00:00:00"/>
    <s v="BCPS"/>
    <n v="1884"/>
    <n v="11111111"/>
    <s v="NO ESPECIFICADO"/>
    <s v="PEN"/>
    <m/>
    <n v="0.3"/>
    <n v="0"/>
    <n v="0.3"/>
    <s v=""/>
    <n v="0.3"/>
    <m/>
    <s v="SI"/>
    <s v="Transferencia"/>
    <s v="SI"/>
    <s v="SI"/>
    <d v="2025-07-08T00:00:00"/>
    <s v="B-BCP - Soles"/>
    <n v="0"/>
    <m/>
    <d v="1899-12-30T00:00:00"/>
    <s v=""/>
    <n v="0"/>
    <n v="0"/>
    <m/>
    <m/>
    <m/>
    <m/>
    <m/>
    <m/>
    <m/>
    <m/>
    <d v="1899-12-30T00:00:00"/>
    <n v="0"/>
    <n v="0"/>
    <d v="1899-12-30T00:00:00"/>
    <s v=""/>
    <n v="0"/>
    <n v="0"/>
    <n v="0"/>
    <m/>
    <m/>
    <m/>
    <m/>
    <n v="0.3"/>
    <s v="PENDIENTE"/>
    <s v="OK"/>
  </r>
  <r>
    <n v="774"/>
    <x v="7"/>
    <d v="2025-07-09T00:00:00"/>
    <s v="Elias Paco"/>
    <x v="9"/>
    <x v="29"/>
    <x v="88"/>
    <s v="P0404005"/>
    <s v="-"/>
    <s v="-"/>
    <s v="-"/>
    <s v="IMPUESTO ITF"/>
    <m/>
    <x v="0"/>
    <x v="9"/>
    <s v="Gastos financieros"/>
    <s v="Operativo"/>
    <s v="Sachaca"/>
    <s v="Arequipa"/>
    <s v="00BCPS190211111111"/>
    <s v="Otros"/>
    <d v="2025-07-09T00:00:00"/>
    <d v="2025-07-09T00:00:00"/>
    <s v="BCPS"/>
    <n v="1902"/>
    <n v="11111111"/>
    <s v="NO ESPECIFICADO"/>
    <s v="PEN"/>
    <m/>
    <n v="1.75"/>
    <n v="0"/>
    <n v="1.75"/>
    <s v=""/>
    <n v="1.75"/>
    <m/>
    <s v="SI"/>
    <s v="Transferencia"/>
    <s v="SI"/>
    <s v="SI"/>
    <d v="2025-07-09T00:00:00"/>
    <s v="B-BCP - Soles"/>
    <n v="0"/>
    <m/>
    <d v="1899-12-30T00:00:00"/>
    <s v=""/>
    <n v="0"/>
    <n v="0"/>
    <m/>
    <m/>
    <m/>
    <m/>
    <m/>
    <m/>
    <m/>
    <m/>
    <d v="1899-12-30T00:00:00"/>
    <n v="0"/>
    <n v="0"/>
    <d v="1899-12-30T00:00:00"/>
    <s v=""/>
    <n v="0"/>
    <n v="0"/>
    <n v="0"/>
    <m/>
    <m/>
    <m/>
    <m/>
    <n v="1.75"/>
    <s v="PENDIENTE"/>
    <s v="OK"/>
  </r>
  <r>
    <n v="775"/>
    <x v="9"/>
    <d v="2025-07-10T00:00:00"/>
    <s v="Elias Paco"/>
    <x v="9"/>
    <x v="29"/>
    <x v="88"/>
    <s v="P0404005"/>
    <s v="-"/>
    <s v="-"/>
    <s v="-"/>
    <s v="IMPUESTO ITF"/>
    <m/>
    <x v="0"/>
    <x v="9"/>
    <s v="Gastos financieros"/>
    <s v="Operativo"/>
    <s v="Sachaca"/>
    <s v="Arequipa"/>
    <s v="00BCPS192811111111"/>
    <s v="Otros"/>
    <d v="2025-07-10T00:00:00"/>
    <d v="2025-07-10T00:00:00"/>
    <s v="BCPS"/>
    <n v="1928"/>
    <n v="11111111"/>
    <s v="NO ESPECIFICADO"/>
    <s v="PEN"/>
    <m/>
    <n v="2.5499999999999998"/>
    <n v="0"/>
    <n v="2.5499999999999998"/>
    <s v=""/>
    <n v="2.5499999999999998"/>
    <m/>
    <s v="SI"/>
    <s v="Transferencia"/>
    <s v="SI"/>
    <s v="SI"/>
    <d v="2025-07-10T00:00:00"/>
    <s v="B-BCP - Soles"/>
    <n v="0"/>
    <m/>
    <d v="1899-12-30T00:00:00"/>
    <s v=""/>
    <n v="0"/>
    <n v="0"/>
    <m/>
    <m/>
    <m/>
    <m/>
    <m/>
    <m/>
    <m/>
    <m/>
    <d v="1899-12-30T00:00:00"/>
    <n v="0"/>
    <n v="0"/>
    <d v="1899-12-30T00:00:00"/>
    <s v=""/>
    <n v="0"/>
    <n v="0"/>
    <n v="0"/>
    <m/>
    <m/>
    <m/>
    <m/>
    <n v="2.5499999999999998"/>
    <s v="PENDIENTE"/>
    <s v="OK"/>
  </r>
  <r>
    <n v="776"/>
    <x v="11"/>
    <d v="2025-07-11T00:00:00"/>
    <s v="Elias Paco"/>
    <x v="9"/>
    <x v="29"/>
    <x v="88"/>
    <s v="P0404005"/>
    <s v="-"/>
    <s v="-"/>
    <s v="-"/>
    <s v="IMPUESTO ITF"/>
    <m/>
    <x v="0"/>
    <x v="9"/>
    <s v="Gastos financieros"/>
    <s v="Operativo"/>
    <s v="Sachaca"/>
    <s v="Arequipa"/>
    <s v="00BCPS194611111111"/>
    <s v="Otros"/>
    <d v="2025-07-11T00:00:00"/>
    <d v="2025-07-11T00:00:00"/>
    <s v="BCPS"/>
    <n v="1946"/>
    <n v="11111111"/>
    <s v="NO ESPECIFICADO"/>
    <s v="PEN"/>
    <m/>
    <n v="0.6"/>
    <n v="0"/>
    <n v="0.6"/>
    <s v=""/>
    <n v="0.6"/>
    <m/>
    <s v="SI"/>
    <s v="Transferencia"/>
    <s v="SI"/>
    <s v="SI"/>
    <d v="2025-07-11T00:00:00"/>
    <s v="B-BCP - Soles"/>
    <n v="0"/>
    <m/>
    <d v="1899-12-30T00:00:00"/>
    <s v=""/>
    <n v="0"/>
    <n v="0"/>
    <m/>
    <m/>
    <m/>
    <m/>
    <m/>
    <m/>
    <m/>
    <m/>
    <d v="1899-12-30T00:00:00"/>
    <n v="0"/>
    <n v="0"/>
    <d v="1899-12-30T00:00:00"/>
    <s v=""/>
    <n v="0"/>
    <n v="0"/>
    <n v="0"/>
    <m/>
    <m/>
    <m/>
    <m/>
    <n v="0.6"/>
    <s v="PENDIENTE"/>
    <s v="OK"/>
  </r>
  <r>
    <n v="777"/>
    <x v="12"/>
    <d v="2025-07-14T00:00:00"/>
    <s v="Elias Paco"/>
    <x v="9"/>
    <x v="29"/>
    <x v="88"/>
    <s v="P0404005"/>
    <s v="-"/>
    <s v="-"/>
    <s v="-"/>
    <s v="IMPUESTO ITF"/>
    <m/>
    <x v="0"/>
    <x v="9"/>
    <s v="Gastos financieros"/>
    <s v="Operativo"/>
    <s v="Sachaca"/>
    <s v="Arequipa"/>
    <s v="00BCPS195311111111"/>
    <s v="Otros"/>
    <d v="2025-07-14T00:00:00"/>
    <d v="2025-07-14T00:00:00"/>
    <s v="BCPS"/>
    <n v="1953"/>
    <n v="11111111"/>
    <s v="NO ESPECIFICADO"/>
    <s v="PEN"/>
    <m/>
    <n v="0.1"/>
    <n v="0"/>
    <n v="0.1"/>
    <s v=""/>
    <n v="0.1"/>
    <m/>
    <s v="SI"/>
    <s v="Transferencia"/>
    <s v="SI"/>
    <s v="SI"/>
    <d v="2025-07-14T00:00:00"/>
    <s v="B-BCP - Soles"/>
    <n v="0"/>
    <m/>
    <d v="1899-12-30T00:00:00"/>
    <s v=""/>
    <n v="0"/>
    <n v="0"/>
    <m/>
    <m/>
    <m/>
    <m/>
    <m/>
    <m/>
    <m/>
    <m/>
    <d v="1899-12-30T00:00:00"/>
    <n v="0"/>
    <n v="0"/>
    <d v="1899-12-30T00:00:00"/>
    <s v=""/>
    <n v="0"/>
    <n v="0"/>
    <n v="0"/>
    <m/>
    <m/>
    <m/>
    <m/>
    <n v="0.1"/>
    <s v="PENDIENTE"/>
    <s v="OK"/>
  </r>
  <r>
    <n v="778"/>
    <x v="14"/>
    <d v="2025-07-15T00:00:00"/>
    <s v="Elias Paco"/>
    <x v="9"/>
    <x v="29"/>
    <x v="88"/>
    <s v="P0404005"/>
    <s v="-"/>
    <s v="-"/>
    <s v="-"/>
    <s v="IMPUESTO ITF"/>
    <m/>
    <x v="0"/>
    <x v="9"/>
    <s v="Gastos financieros"/>
    <s v="Operativo"/>
    <s v="Sachaca"/>
    <s v="Arequipa"/>
    <s v="00BCPS196711111111"/>
    <s v="Otros"/>
    <d v="2025-07-15T00:00:00"/>
    <d v="2025-07-15T00:00:00"/>
    <s v="BCPS"/>
    <n v="1967"/>
    <n v="11111111"/>
    <s v="NO ESPECIFICADO"/>
    <s v="PEN"/>
    <m/>
    <n v="6.15"/>
    <n v="0"/>
    <n v="6.15"/>
    <s v=""/>
    <n v="6.15"/>
    <m/>
    <s v="SI"/>
    <s v="Transferencia"/>
    <s v="SI"/>
    <s v="SI"/>
    <d v="2025-07-15T00:00:00"/>
    <s v="B-BCP - Soles"/>
    <n v="0"/>
    <m/>
    <d v="1899-12-30T00:00:00"/>
    <s v=""/>
    <n v="0"/>
    <n v="0"/>
    <m/>
    <m/>
    <m/>
    <m/>
    <m/>
    <m/>
    <m/>
    <m/>
    <d v="1899-12-30T00:00:00"/>
    <n v="0"/>
    <n v="0"/>
    <d v="1899-12-30T00:00:00"/>
    <s v=""/>
    <n v="0"/>
    <n v="0"/>
    <n v="0"/>
    <m/>
    <m/>
    <m/>
    <m/>
    <n v="6.15"/>
    <s v="PENDIENTE"/>
    <s v="OK"/>
  </r>
  <r>
    <n v="779"/>
    <x v="18"/>
    <d v="2025-07-16T00:00:00"/>
    <s v="Elias Paco"/>
    <x v="9"/>
    <x v="29"/>
    <x v="88"/>
    <s v="P0404005"/>
    <s v="-"/>
    <s v="-"/>
    <s v="-"/>
    <s v="IMPUESTO ITF"/>
    <m/>
    <x v="0"/>
    <x v="9"/>
    <s v="Gastos financieros"/>
    <s v="Operativo"/>
    <s v="Sachaca"/>
    <s v="Arequipa"/>
    <s v="00BCPS198011111111"/>
    <s v="Otros"/>
    <d v="2025-07-16T00:00:00"/>
    <d v="2025-07-16T00:00:00"/>
    <s v="BCPS"/>
    <n v="1980"/>
    <n v="11111111"/>
    <s v="NO ESPECIFICADO"/>
    <s v="PEN"/>
    <m/>
    <n v="0.4"/>
    <n v="0"/>
    <n v="0.4"/>
    <s v=""/>
    <n v="0.4"/>
    <m/>
    <s v="SI"/>
    <s v="Transferencia"/>
    <s v="SI"/>
    <s v="SI"/>
    <d v="2025-07-16T00:00:00"/>
    <s v="B-BCP - Soles"/>
    <n v="0"/>
    <m/>
    <d v="1899-12-30T00:00:00"/>
    <s v=""/>
    <n v="0"/>
    <n v="0"/>
    <m/>
    <m/>
    <m/>
    <m/>
    <m/>
    <m/>
    <m/>
    <m/>
    <d v="1899-12-30T00:00:00"/>
    <n v="0"/>
    <n v="0"/>
    <d v="1899-12-30T00:00:00"/>
    <s v=""/>
    <n v="0"/>
    <n v="0"/>
    <n v="0"/>
    <m/>
    <m/>
    <m/>
    <m/>
    <n v="0.4"/>
    <s v="PENDIENTE"/>
    <s v="OK"/>
  </r>
  <r>
    <n v="780"/>
    <x v="19"/>
    <d v="2025-07-17T00:00:00"/>
    <s v="Elias Paco"/>
    <x v="9"/>
    <x v="29"/>
    <x v="88"/>
    <s v="P0404005"/>
    <s v="-"/>
    <s v="-"/>
    <s v="-"/>
    <s v="IMPUESTO ITF"/>
    <m/>
    <x v="0"/>
    <x v="9"/>
    <s v="Gastos financieros"/>
    <s v="Operativo"/>
    <s v="Sachaca"/>
    <s v="Arequipa"/>
    <s v="00BCPS199011111111"/>
    <s v="Otros"/>
    <d v="2025-07-17T00:00:00"/>
    <d v="2025-07-17T00:00:00"/>
    <s v="BCPS"/>
    <n v="1990"/>
    <n v="11111111"/>
    <s v="NO ESPECIFICADO"/>
    <s v="PEN"/>
    <m/>
    <n v="1"/>
    <n v="0"/>
    <n v="1"/>
    <s v=""/>
    <n v="1"/>
    <m/>
    <s v="SI"/>
    <s v="Transferencia"/>
    <s v="SI"/>
    <s v="SI"/>
    <d v="2025-07-17T00:00:00"/>
    <s v="B-BCP - Soles"/>
    <n v="0"/>
    <m/>
    <d v="1899-12-30T00:00:00"/>
    <s v=""/>
    <n v="0"/>
    <n v="0"/>
    <m/>
    <m/>
    <m/>
    <m/>
    <m/>
    <m/>
    <m/>
    <m/>
    <d v="1899-12-30T00:00:00"/>
    <n v="0"/>
    <n v="0"/>
    <d v="1899-12-30T00:00:00"/>
    <s v=""/>
    <n v="0"/>
    <n v="0"/>
    <n v="0"/>
    <m/>
    <m/>
    <m/>
    <m/>
    <n v="1"/>
    <s v="PENDIENTE"/>
    <s v="OK"/>
  </r>
  <r>
    <n v="781"/>
    <x v="21"/>
    <d v="2025-07-18T00:00:00"/>
    <s v="Elias Paco"/>
    <x v="9"/>
    <x v="29"/>
    <x v="88"/>
    <s v="P0404005"/>
    <s v="-"/>
    <s v="-"/>
    <s v="-"/>
    <s v="IMPUESTO ITF"/>
    <m/>
    <x v="0"/>
    <x v="9"/>
    <s v="Gastos financieros"/>
    <s v="Operativo"/>
    <s v="Sachaca"/>
    <s v="Arequipa"/>
    <s v="00BCPS200211111111"/>
    <s v="Otros"/>
    <d v="2025-07-18T00:00:00"/>
    <d v="2025-07-18T00:00:00"/>
    <s v="BCPS"/>
    <n v="2002"/>
    <n v="11111111"/>
    <s v="NO ESPECIFICADO"/>
    <s v="PEN"/>
    <m/>
    <n v="0.85"/>
    <n v="0"/>
    <n v="0.85"/>
    <s v=""/>
    <n v="0.85"/>
    <m/>
    <s v="SI"/>
    <s v="Transferencia"/>
    <s v="SI"/>
    <s v="SI"/>
    <d v="2025-07-18T00:00:00"/>
    <s v="B-BCP - Soles"/>
    <n v="0"/>
    <m/>
    <d v="1899-12-30T00:00:00"/>
    <s v=""/>
    <n v="0"/>
    <n v="0"/>
    <m/>
    <m/>
    <m/>
    <m/>
    <m/>
    <m/>
    <m/>
    <m/>
    <d v="1899-12-30T00:00:00"/>
    <n v="0"/>
    <n v="0"/>
    <d v="1899-12-30T00:00:00"/>
    <s v=""/>
    <n v="0"/>
    <n v="0"/>
    <n v="0"/>
    <m/>
    <m/>
    <m/>
    <m/>
    <n v="0.85"/>
    <s v="PENDIENTE"/>
    <s v="OK"/>
  </r>
  <r>
    <n v="782"/>
    <x v="34"/>
    <d v="2025-07-20T00:00:00"/>
    <s v="Elias Paco"/>
    <x v="9"/>
    <x v="29"/>
    <x v="88"/>
    <s v="P0404005"/>
    <s v="-"/>
    <s v="-"/>
    <s v="-"/>
    <s v="IMPUESTO ITF"/>
    <m/>
    <x v="0"/>
    <x v="9"/>
    <s v="Gastos financieros"/>
    <s v="Operativo"/>
    <s v="Sachaca"/>
    <s v="Arequipa"/>
    <s v="00BCPS200511111111"/>
    <s v="Otros"/>
    <d v="2025-07-20T00:00:00"/>
    <d v="2025-07-20T00:00:00"/>
    <s v="BCPS"/>
    <n v="2005"/>
    <n v="11111111"/>
    <s v="NO ESPECIFICADO"/>
    <s v="PEN"/>
    <m/>
    <n v="0.05"/>
    <n v="0"/>
    <n v="0.05"/>
    <s v=""/>
    <n v="0.05"/>
    <m/>
    <s v="SI"/>
    <s v="Transferencia"/>
    <s v="SI"/>
    <s v="SI"/>
    <d v="2025-07-20T00:00:00"/>
    <s v="B-BCP - Soles"/>
    <n v="0"/>
    <m/>
    <d v="1899-12-30T00:00:00"/>
    <s v=""/>
    <n v="0"/>
    <n v="0"/>
    <m/>
    <m/>
    <m/>
    <m/>
    <m/>
    <m/>
    <m/>
    <m/>
    <d v="1899-12-30T00:00:00"/>
    <n v="0"/>
    <n v="0"/>
    <d v="1899-12-30T00:00:00"/>
    <s v=""/>
    <n v="0"/>
    <n v="0"/>
    <n v="0"/>
    <m/>
    <m/>
    <m/>
    <m/>
    <n v="0.05"/>
    <s v="PENDIENTE"/>
    <s v="OK"/>
  </r>
  <r>
    <n v="783"/>
    <x v="22"/>
    <d v="2025-07-21T00:00:00"/>
    <s v="Elias Paco"/>
    <x v="9"/>
    <x v="29"/>
    <x v="88"/>
    <s v="P0404005"/>
    <s v="-"/>
    <s v="-"/>
    <s v="-"/>
    <s v="IMPUESTO ITF"/>
    <m/>
    <x v="0"/>
    <x v="9"/>
    <s v="Gastos financieros"/>
    <s v="Operativo"/>
    <s v="Sachaca"/>
    <s v="Arequipa"/>
    <s v="00BCPS201911111111"/>
    <s v="Otros"/>
    <d v="2025-07-21T00:00:00"/>
    <d v="2025-07-21T00:00:00"/>
    <s v="BCPS"/>
    <n v="2019"/>
    <n v="11111111"/>
    <s v="NO ESPECIFICADO"/>
    <s v="PEN"/>
    <m/>
    <n v="0.4"/>
    <n v="0"/>
    <n v="0.4"/>
    <s v=""/>
    <n v="0.4"/>
    <m/>
    <s v="SI"/>
    <s v="Transferencia"/>
    <s v="SI"/>
    <s v="SI"/>
    <d v="2025-07-21T00:00:00"/>
    <s v="B-BCP - Soles"/>
    <n v="0"/>
    <m/>
    <d v="1899-12-30T00:00:00"/>
    <s v=""/>
    <n v="0"/>
    <n v="0"/>
    <m/>
    <m/>
    <m/>
    <m/>
    <m/>
    <m/>
    <m/>
    <m/>
    <d v="1899-12-30T00:00:00"/>
    <n v="0"/>
    <n v="0"/>
    <d v="1899-12-30T00:00:00"/>
    <s v=""/>
    <n v="0"/>
    <n v="0"/>
    <n v="0"/>
    <m/>
    <m/>
    <m/>
    <m/>
    <n v="0.4"/>
    <s v="PENDIENTE"/>
    <s v="OK"/>
  </r>
  <r>
    <n v="784"/>
    <x v="41"/>
    <d v="2025-07-23T00:00:00"/>
    <s v="Elias Paco"/>
    <x v="9"/>
    <x v="29"/>
    <x v="88"/>
    <s v="P0404005"/>
    <s v="-"/>
    <s v="-"/>
    <s v="-"/>
    <s v="IMPUESTO ITF"/>
    <m/>
    <x v="0"/>
    <x v="9"/>
    <s v="Gastos financieros"/>
    <s v="Operativo"/>
    <s v="Sachaca"/>
    <s v="Arequipa"/>
    <s v="00BCPS202611111111"/>
    <s v="Otros"/>
    <d v="2025-07-23T00:00:00"/>
    <d v="2025-07-23T00:00:00"/>
    <s v="BCPS"/>
    <n v="2026"/>
    <n v="11111111"/>
    <s v="NO ESPECIFICADO"/>
    <s v="PEN"/>
    <m/>
    <n v="0.15"/>
    <n v="0"/>
    <n v="0.15"/>
    <s v=""/>
    <n v="0.15"/>
    <m/>
    <s v="SI"/>
    <s v="Transferencia"/>
    <s v="SI"/>
    <s v="SI"/>
    <d v="2025-07-23T00:00:00"/>
    <s v="B-BCP - Soles"/>
    <n v="0"/>
    <m/>
    <d v="1899-12-30T00:00:00"/>
    <s v=""/>
    <n v="0"/>
    <n v="0"/>
    <m/>
    <m/>
    <m/>
    <m/>
    <m/>
    <m/>
    <m/>
    <m/>
    <d v="1899-12-30T00:00:00"/>
    <n v="0"/>
    <n v="0"/>
    <d v="1899-12-30T00:00:00"/>
    <s v=""/>
    <n v="0"/>
    <n v="0"/>
    <n v="0"/>
    <m/>
    <m/>
    <m/>
    <m/>
    <n v="0.15"/>
    <s v="PENDIENTE"/>
    <s v="OK"/>
  </r>
  <r>
    <n v="785"/>
    <x v="24"/>
    <d v="2025-07-24T00:00:00"/>
    <s v="Elias Paco"/>
    <x v="9"/>
    <x v="29"/>
    <x v="88"/>
    <s v="P0404005"/>
    <s v="-"/>
    <s v="-"/>
    <s v="-"/>
    <s v="IMPUESTO ITF"/>
    <m/>
    <x v="0"/>
    <x v="9"/>
    <s v="Gastos financieros"/>
    <s v="Operativo"/>
    <s v="Sachaca"/>
    <s v="Arequipa"/>
    <s v="00BCPS204311111111"/>
    <s v="Otros"/>
    <d v="2025-07-24T00:00:00"/>
    <d v="2025-07-24T00:00:00"/>
    <s v="BCPS"/>
    <n v="2043"/>
    <n v="11111111"/>
    <s v="NO ESPECIFICADO"/>
    <s v="PEN"/>
    <m/>
    <n v="1.95"/>
    <n v="0"/>
    <n v="1.95"/>
    <s v=""/>
    <n v="1.95"/>
    <m/>
    <s v="SI"/>
    <s v="Transferencia"/>
    <s v="SI"/>
    <s v="SI"/>
    <d v="2025-07-24T00:00:00"/>
    <s v="B-BCP - Soles"/>
    <n v="0"/>
    <m/>
    <d v="1899-12-30T00:00:00"/>
    <s v=""/>
    <n v="0"/>
    <n v="0"/>
    <m/>
    <m/>
    <m/>
    <m/>
    <m/>
    <m/>
    <m/>
    <m/>
    <d v="1899-12-30T00:00:00"/>
    <n v="0"/>
    <n v="0"/>
    <d v="1899-12-30T00:00:00"/>
    <s v=""/>
    <n v="0"/>
    <n v="0"/>
    <n v="0"/>
    <m/>
    <m/>
    <m/>
    <m/>
    <n v="1.95"/>
    <s v="PENDIENTE"/>
    <s v="OK"/>
  </r>
  <r>
    <n v="786"/>
    <x v="25"/>
    <d v="2025-07-25T00:00:00"/>
    <s v="Elias Paco"/>
    <x v="9"/>
    <x v="29"/>
    <x v="88"/>
    <s v="P0404005"/>
    <s v="-"/>
    <s v="-"/>
    <s v="-"/>
    <s v="IMPUESTO ITF"/>
    <m/>
    <x v="0"/>
    <x v="9"/>
    <s v="Gastos financieros"/>
    <s v="Operativo"/>
    <s v="Sachaca"/>
    <s v="Arequipa"/>
    <s v="00BCPS206111111111"/>
    <s v="Otros"/>
    <d v="2025-07-25T00:00:00"/>
    <d v="2025-07-25T00:00:00"/>
    <s v="BCPS"/>
    <n v="2061"/>
    <n v="11111111"/>
    <s v="NO ESPECIFICADO"/>
    <s v="PEN"/>
    <m/>
    <n v="2.5"/>
    <n v="0"/>
    <n v="2.5"/>
    <s v=""/>
    <n v="2.5"/>
    <m/>
    <s v="SI"/>
    <s v="Transferencia"/>
    <s v="SI"/>
    <s v="SI"/>
    <d v="2025-07-25T00:00:00"/>
    <s v="B-BCP - Soles"/>
    <n v="0"/>
    <m/>
    <d v="1899-12-30T00:00:00"/>
    <s v=""/>
    <n v="0"/>
    <n v="0"/>
    <m/>
    <m/>
    <m/>
    <m/>
    <m/>
    <m/>
    <m/>
    <m/>
    <d v="1899-12-30T00:00:00"/>
    <n v="0"/>
    <n v="0"/>
    <d v="1899-12-30T00:00:00"/>
    <s v=""/>
    <n v="0"/>
    <n v="0"/>
    <n v="0"/>
    <m/>
    <m/>
    <m/>
    <m/>
    <n v="2.5"/>
    <s v="PENDIENTE"/>
    <s v="OK"/>
  </r>
  <r>
    <n v="787"/>
    <x v="27"/>
    <d v="2025-07-30T00:00:00"/>
    <s v="Elias Paco"/>
    <x v="9"/>
    <x v="29"/>
    <x v="88"/>
    <s v="P0404005"/>
    <s v="-"/>
    <s v="-"/>
    <s v="-"/>
    <s v="IMPUESTO ITF"/>
    <m/>
    <x v="0"/>
    <x v="9"/>
    <s v="Gastos financieros"/>
    <s v="Operativo"/>
    <s v="Sachaca"/>
    <s v="Arequipa"/>
    <s v="00BCPS207211111111"/>
    <s v="Otros"/>
    <d v="2025-07-30T00:00:00"/>
    <d v="2025-07-30T00:00:00"/>
    <s v="BCPS"/>
    <n v="2072"/>
    <n v="11111111"/>
    <s v="NO ESPECIFICADO"/>
    <s v="PEN"/>
    <m/>
    <n v="0.1"/>
    <n v="0"/>
    <n v="0.1"/>
    <s v=""/>
    <n v="0.1"/>
    <m/>
    <s v="SI"/>
    <s v="Transferencia"/>
    <s v="SI"/>
    <s v="SI"/>
    <d v="2025-07-30T00:00:00"/>
    <s v="B-BCP - Soles"/>
    <n v="0"/>
    <m/>
    <d v="1899-12-30T00:00:00"/>
    <s v=""/>
    <n v="0"/>
    <n v="0"/>
    <m/>
    <m/>
    <m/>
    <m/>
    <m/>
    <m/>
    <m/>
    <m/>
    <d v="1899-12-30T00:00:00"/>
    <n v="0"/>
    <n v="0"/>
    <d v="1899-12-30T00:00:00"/>
    <s v=""/>
    <n v="0"/>
    <n v="0"/>
    <n v="0"/>
    <m/>
    <m/>
    <m/>
    <m/>
    <n v="0.1"/>
    <s v="PENDIENTE"/>
    <s v="OK"/>
  </r>
  <r>
    <n v="788"/>
    <x v="29"/>
    <d v="2025-07-31T00:00:00"/>
    <s v="Elias Paco"/>
    <x v="9"/>
    <x v="29"/>
    <x v="88"/>
    <s v="P0404005"/>
    <s v="-"/>
    <s v="-"/>
    <s v="-"/>
    <s v="IMPUESTO ITF"/>
    <m/>
    <x v="0"/>
    <x v="9"/>
    <s v="Gastos financieros"/>
    <s v="Operativo"/>
    <s v="Sachaca"/>
    <s v="Arequipa"/>
    <s v="00BCPS208711111111"/>
    <s v="Otros"/>
    <d v="2025-07-31T00:00:00"/>
    <d v="2025-07-31T00:00:00"/>
    <s v="BCPS"/>
    <n v="2087"/>
    <n v="11111111"/>
    <s v="NO ESPECIFICADO"/>
    <s v="PEN"/>
    <m/>
    <n v="6.2"/>
    <n v="0"/>
    <n v="6.2"/>
    <s v=""/>
    <n v="6.2"/>
    <m/>
    <s v="SI"/>
    <s v="Transferencia"/>
    <s v="SI"/>
    <s v="SI"/>
    <d v="2025-07-31T00:00:00"/>
    <s v="B-BCP - Soles"/>
    <n v="0"/>
    <m/>
    <d v="1899-12-30T00:00:00"/>
    <s v=""/>
    <n v="0"/>
    <n v="0"/>
    <m/>
    <m/>
    <m/>
    <m/>
    <m/>
    <m/>
    <m/>
    <m/>
    <d v="1899-12-30T00:00:00"/>
    <n v="0"/>
    <n v="0"/>
    <d v="1899-12-30T00:00:00"/>
    <s v=""/>
    <n v="0"/>
    <n v="0"/>
    <n v="0"/>
    <m/>
    <m/>
    <m/>
    <m/>
    <n v="6.2"/>
    <s v="PENDIENTE"/>
    <s v="OK"/>
  </r>
  <r>
    <n v="789"/>
    <x v="9"/>
    <d v="2025-07-10T00:00:00"/>
    <s v="Gleen Ponce"/>
    <x v="0"/>
    <x v="2"/>
    <x v="3"/>
    <s v="P0315001"/>
    <s v="-"/>
    <s v="-"/>
    <s v="-"/>
    <s v="Compra de gasesosas y otros para personal operativo_x000a_Traslados de personal de Inca Tops en unidad particular"/>
    <m/>
    <x v="1"/>
    <x v="4"/>
    <s v="Gastos no operativos"/>
    <s v="Operativo"/>
    <s v="Sachaca"/>
    <s v="Arequipa"/>
    <s v="LIQOPE13011111111"/>
    <s v="Liquidacion de Gastos"/>
    <d v="2025-07-10T00:00:00"/>
    <d v="2025-07-10T00:00:00"/>
    <s v="OPE"/>
    <n v="130"/>
    <n v="11111111"/>
    <s v="NO ESPECIFICADO"/>
    <s v="PEN"/>
    <m/>
    <n v="50"/>
    <n v="0"/>
    <n v="50"/>
    <s v=""/>
    <n v="50"/>
    <m/>
    <s v="SI"/>
    <s v="Caja Finanzas "/>
    <s v="SI"/>
    <s v="SI"/>
    <d v="1899-12-30T00:00:00"/>
    <s v=""/>
    <s v=""/>
    <m/>
    <d v="1899-12-30T00:00:00"/>
    <s v=""/>
    <n v="0"/>
    <n v="0"/>
    <m/>
    <m/>
    <m/>
    <m/>
    <m/>
    <m/>
    <m/>
    <m/>
    <d v="1899-12-30T00:00:00"/>
    <n v="0"/>
    <n v="0"/>
    <d v="1899-12-30T00:00:00"/>
    <s v=""/>
    <n v="0"/>
    <n v="0"/>
    <n v="0"/>
    <m/>
    <m/>
    <m/>
    <m/>
    <n v="50"/>
    <s v="PENDIENTE"/>
    <s v="OK"/>
  </r>
  <r>
    <n v="790"/>
    <x v="6"/>
    <d v="2025-07-02T00:00:00"/>
    <s v="Karol Pari"/>
    <x v="1"/>
    <x v="2"/>
    <x v="3"/>
    <s v="P0607001"/>
    <s v="-"/>
    <s v="-"/>
    <s v="-"/>
    <s v="Reunión Gerencia con operaciones y comercial: _x000a_(03) Pulp vidrio 3und_x000a_(06) Pulp vidrio 3und_x000a_(06) Pulp vidrio 3und_x000a_(14) Ritz "/>
    <m/>
    <x v="0"/>
    <x v="3"/>
    <s v="Gastos operativos"/>
    <s v="Operativo"/>
    <s v="Sachaca"/>
    <s v="Arequipa"/>
    <s v="01FA551250320508565934"/>
    <s v="Factura"/>
    <d v="2025-07-10T00:00:00"/>
    <d v="2025-07-10T00:00:00"/>
    <s v="FA55"/>
    <n v="12503"/>
    <n v="20508565934"/>
    <s v="HIPERMERCADOS TOTTUS S.A"/>
    <s v="PEN"/>
    <n v="0.18"/>
    <n v="53.9"/>
    <n v="9.702"/>
    <n v="63.6"/>
    <s v=""/>
    <n v="63.6"/>
    <m/>
    <m/>
    <s v="Caja Arequipa "/>
    <m/>
    <m/>
    <s v=""/>
    <s v=""/>
    <s v=""/>
    <m/>
    <s v=""/>
    <s v=""/>
    <s v=""/>
    <n v="0"/>
    <m/>
    <m/>
    <m/>
    <m/>
    <m/>
    <m/>
    <m/>
    <m/>
    <s v=""/>
    <s v=""/>
    <n v="0"/>
    <s v=""/>
    <s v=""/>
    <s v=""/>
    <n v="0"/>
    <n v="0"/>
    <m/>
    <m/>
    <m/>
    <m/>
    <n v="63.6"/>
    <s v="PENDIENTE"/>
    <s v="OK"/>
  </r>
  <r>
    <n v="791"/>
    <x v="6"/>
    <d v="2025-07-02T00:00:00"/>
    <s v="Karol Pari"/>
    <x v="1"/>
    <x v="3"/>
    <x v="7"/>
    <s v="P0604001"/>
    <s v="-"/>
    <s v="-"/>
    <s v="-"/>
    <s v="Compras para reunión _x000a_Alm. 01 - Av. Ejército - Alm. 01"/>
    <m/>
    <x v="0"/>
    <x v="3"/>
    <s v="Gastos operativos"/>
    <s v="Operativo"/>
    <s v="Sachaca"/>
    <s v="Arequipa"/>
    <s v="PLM323876390500"/>
    <s v="Planilla de Movilidad"/>
    <d v="2025-07-02T00:00:00"/>
    <d v="2025-07-02T00:00:00"/>
    <n v="3"/>
    <n v="238"/>
    <n v="76390500"/>
    <s v="PARI RODRIGUEZ KAROL LICET"/>
    <s v="PEN"/>
    <m/>
    <n v="21"/>
    <n v="0"/>
    <n v="21"/>
    <s v=""/>
    <n v="21"/>
    <m/>
    <m/>
    <s v="Caja Arequipa "/>
    <m/>
    <m/>
    <s v=""/>
    <s v=""/>
    <s v=""/>
    <m/>
    <s v=""/>
    <s v=""/>
    <s v=""/>
    <n v="0"/>
    <m/>
    <m/>
    <m/>
    <m/>
    <m/>
    <m/>
    <m/>
    <m/>
    <s v=""/>
    <s v=""/>
    <n v="0"/>
    <s v=""/>
    <s v=""/>
    <s v=""/>
    <n v="0"/>
    <n v="0"/>
    <m/>
    <m/>
    <m/>
    <m/>
    <n v="21"/>
    <s v="PENDIENTE"/>
    <s v="OK"/>
  </r>
  <r>
    <n v="792"/>
    <x v="2"/>
    <d v="2025-07-03T00:00:00"/>
    <s v="Karol Pari"/>
    <x v="1"/>
    <x v="1"/>
    <x v="33"/>
    <s v="P0601019"/>
    <s v="RQ.GH.206"/>
    <s v="-"/>
    <s v="-"/>
    <s v="Examen Preocupacional - David Coronel Ccasani "/>
    <m/>
    <x v="0"/>
    <x v="1"/>
    <s v="Costos de ventas"/>
    <s v="Operativo"/>
    <s v="Sachaca"/>
    <s v="Arequipa"/>
    <s v="01F2001611420517035964"/>
    <s v="Factura"/>
    <d v="2025-07-03T00:00:00"/>
    <d v="2025-07-03T00:00:00"/>
    <s v="F200"/>
    <n v="16114"/>
    <n v="20517035964"/>
    <s v="SIGSO CONSULTORES LABORALES S.A.C."/>
    <s v="PEN"/>
    <n v="0.18"/>
    <n v="219"/>
    <n v="39.42"/>
    <n v="258.42"/>
    <s v=""/>
    <n v="258.42"/>
    <m/>
    <m/>
    <s v="Transferencia"/>
    <m/>
    <m/>
    <s v=""/>
    <s v=""/>
    <s v=""/>
    <m/>
    <s v=""/>
    <s v=""/>
    <s v=""/>
    <n v="0"/>
    <m/>
    <m/>
    <m/>
    <m/>
    <m/>
    <m/>
    <m/>
    <m/>
    <s v=""/>
    <s v=""/>
    <n v="0"/>
    <s v=""/>
    <s v=""/>
    <s v=""/>
    <n v="0"/>
    <n v="0"/>
    <m/>
    <m/>
    <m/>
    <m/>
    <n v="258.42"/>
    <s v="PENDIENTE"/>
    <s v="OK"/>
  </r>
  <r>
    <n v="793"/>
    <x v="5"/>
    <d v="2025-07-01T00:00:00"/>
    <s v="Nelson Quispe"/>
    <x v="6"/>
    <x v="22"/>
    <x v="59"/>
    <s v="P0802003"/>
    <s v="-"/>
    <s v="-"/>
    <s v="-"/>
    <s v="Carga de batería _x000a_AUDI BDQ-458"/>
    <s v="TERCERIZADO"/>
    <x v="0"/>
    <x v="4"/>
    <s v="Gastos no operativos"/>
    <s v="Operativo"/>
    <s v="Sachaca"/>
    <s v="Arequipa"/>
    <s v="LIQOPE12711111111"/>
    <s v="Liquidacion de Gastos"/>
    <m/>
    <m/>
    <s v="OPE"/>
    <n v="127"/>
    <n v="11111111"/>
    <s v="NO ESPECIFICADO"/>
    <s v="PEN"/>
    <m/>
    <n v="5"/>
    <n v="0"/>
    <n v="5"/>
    <s v=""/>
    <n v="5"/>
    <m/>
    <m/>
    <s v="Caja Finanzas "/>
    <m/>
    <m/>
    <s v=""/>
    <s v=""/>
    <s v=""/>
    <m/>
    <s v=""/>
    <s v=""/>
    <s v=""/>
    <n v="0"/>
    <m/>
    <m/>
    <m/>
    <m/>
    <m/>
    <m/>
    <m/>
    <m/>
    <s v=""/>
    <s v=""/>
    <n v="0"/>
    <s v=""/>
    <s v=""/>
    <s v=""/>
    <n v="0"/>
    <n v="0"/>
    <m/>
    <m/>
    <m/>
    <m/>
    <n v="5"/>
    <s v="PENDIENTE"/>
    <s v="OK"/>
  </r>
  <r>
    <n v="794"/>
    <x v="7"/>
    <d v="2025-07-09T00:00:00"/>
    <s v="Elias Paco"/>
    <x v="9"/>
    <x v="29"/>
    <x v="88"/>
    <s v="P0404005"/>
    <s v="-"/>
    <s v="-"/>
    <s v="-"/>
    <s v="IMPUESTO ITF"/>
    <m/>
    <x v="0"/>
    <x v="9"/>
    <s v="Gastos financieros"/>
    <s v="Operativo"/>
    <s v="Sachaca"/>
    <s v="Arequipa"/>
    <s v="00BCPD12111111111"/>
    <s v="Otros"/>
    <d v="2025-07-09T00:00:00"/>
    <d v="2025-07-09T00:00:00"/>
    <s v="BCPD"/>
    <n v="121"/>
    <n v="11111111"/>
    <s v="NO ESPECIFICADO"/>
    <s v="USD"/>
    <m/>
    <n v="0.2"/>
    <n v="0"/>
    <n v="0.2"/>
    <n v="3.5630000000000002"/>
    <n v="0.71"/>
    <m/>
    <s v="SI"/>
    <s v="Transferencia"/>
    <s v="SI"/>
    <s v="SI"/>
    <d v="2025-07-09T00:00:00"/>
    <s v="B-BCP - Dolares"/>
    <n v="0"/>
    <m/>
    <d v="1899-12-30T00:00:00"/>
    <s v=""/>
    <n v="0"/>
    <n v="0"/>
    <m/>
    <m/>
    <m/>
    <m/>
    <m/>
    <m/>
    <m/>
    <m/>
    <d v="1899-12-30T00:00:00"/>
    <n v="0"/>
    <n v="0"/>
    <d v="1899-12-30T00:00:00"/>
    <s v=""/>
    <n v="0"/>
    <n v="0"/>
    <n v="0"/>
    <m/>
    <m/>
    <m/>
    <m/>
    <n v="0.2"/>
    <s v="PENDIENTE"/>
    <s v="OK"/>
  </r>
  <r>
    <n v="795"/>
    <x v="9"/>
    <d v="2025-07-10T00:00:00"/>
    <s v="Elias Paco"/>
    <x v="9"/>
    <x v="29"/>
    <x v="88"/>
    <s v="P0404005"/>
    <s v="-"/>
    <s v="-"/>
    <s v="-"/>
    <s v="IMPUESTO ITF"/>
    <m/>
    <x v="0"/>
    <x v="9"/>
    <s v="Gastos financieros"/>
    <s v="Operativo"/>
    <s v="Sachaca"/>
    <s v="Arequipa"/>
    <s v="00BCPD12311111111"/>
    <s v="Otros"/>
    <d v="2025-07-10T00:00:00"/>
    <d v="2025-07-10T00:00:00"/>
    <s v="BCPD"/>
    <n v="123"/>
    <n v="11111111"/>
    <s v="NO ESPECIFICADO"/>
    <s v="USD"/>
    <m/>
    <n v="0.15"/>
    <n v="0"/>
    <n v="0.15"/>
    <n v="3.5550000000000002"/>
    <n v="0.53"/>
    <m/>
    <s v="SI"/>
    <s v="Transferencia"/>
    <s v="SI"/>
    <s v="SI"/>
    <d v="2025-07-10T00:00:00"/>
    <s v="B-BCP - Dolares"/>
    <n v="0"/>
    <m/>
    <d v="1899-12-30T00:00:00"/>
    <s v=""/>
    <n v="0"/>
    <n v="0"/>
    <m/>
    <m/>
    <m/>
    <m/>
    <m/>
    <m/>
    <m/>
    <m/>
    <d v="1899-12-30T00:00:00"/>
    <n v="0"/>
    <n v="0"/>
    <d v="1899-12-30T00:00:00"/>
    <s v=""/>
    <n v="0"/>
    <n v="0"/>
    <n v="0"/>
    <m/>
    <m/>
    <m/>
    <m/>
    <n v="0.15"/>
    <s v="PENDIENTE"/>
    <s v="OK"/>
  </r>
  <r>
    <n v="796"/>
    <x v="14"/>
    <d v="2025-07-15T00:00:00"/>
    <s v="Elias Paco"/>
    <x v="9"/>
    <x v="29"/>
    <x v="88"/>
    <s v="P0404005"/>
    <s v="-"/>
    <s v="-"/>
    <s v="-"/>
    <s v="IMPUESTO ITF"/>
    <m/>
    <x v="0"/>
    <x v="9"/>
    <s v="Gastos financieros"/>
    <s v="Operativo"/>
    <s v="Sachaca"/>
    <s v="Arequipa"/>
    <s v="00BCPD12711111111"/>
    <s v="Otros"/>
    <d v="2025-07-15T00:00:00"/>
    <d v="2025-07-15T00:00:00"/>
    <s v="BCPD"/>
    <n v="127"/>
    <n v="11111111"/>
    <s v="NO ESPECIFICADO"/>
    <s v="USD"/>
    <m/>
    <n v="0.35"/>
    <n v="0"/>
    <n v="0.35"/>
    <n v="3.569"/>
    <n v="1.25"/>
    <m/>
    <s v="SI"/>
    <s v="Transferencia"/>
    <s v="SI"/>
    <s v="SI"/>
    <d v="2025-07-15T00:00:00"/>
    <s v="B-BCP - Dolares"/>
    <n v="0"/>
    <m/>
    <d v="1899-12-30T00:00:00"/>
    <s v=""/>
    <n v="0"/>
    <n v="0"/>
    <m/>
    <m/>
    <m/>
    <m/>
    <m/>
    <m/>
    <m/>
    <m/>
    <d v="1899-12-30T00:00:00"/>
    <n v="0"/>
    <n v="0"/>
    <d v="1899-12-30T00:00:00"/>
    <s v=""/>
    <n v="0"/>
    <n v="0"/>
    <n v="0"/>
    <m/>
    <m/>
    <m/>
    <m/>
    <n v="0.35"/>
    <s v="PENDIENTE"/>
    <s v="OK"/>
  </r>
  <r>
    <n v="797"/>
    <x v="21"/>
    <d v="2025-07-18T00:00:00"/>
    <s v="Elias Paco"/>
    <x v="9"/>
    <x v="29"/>
    <x v="88"/>
    <s v="P0404005"/>
    <s v="-"/>
    <s v="-"/>
    <s v="-"/>
    <s v="IMPUESTO ITF"/>
    <m/>
    <x v="0"/>
    <x v="9"/>
    <s v="Gastos financieros"/>
    <s v="Operativo"/>
    <s v="Sachaca"/>
    <s v="Arequipa"/>
    <s v="00BCPD13111111111"/>
    <s v="Otros"/>
    <d v="2025-07-18T00:00:00"/>
    <d v="2025-07-18T00:00:00"/>
    <s v="BCPD"/>
    <n v="131"/>
    <n v="11111111"/>
    <s v="NO ESPECIFICADO"/>
    <s v="USD"/>
    <m/>
    <n v="0.05"/>
    <n v="0"/>
    <n v="0.05"/>
    <n v="3.556"/>
    <n v="0.18"/>
    <m/>
    <s v="SI"/>
    <s v="Transferencia"/>
    <s v="SI"/>
    <s v="SI"/>
    <d v="2025-07-18T00:00:00"/>
    <s v="B-BCP - Dolares"/>
    <n v="0"/>
    <m/>
    <d v="1899-12-30T00:00:00"/>
    <s v=""/>
    <n v="0"/>
    <n v="0"/>
    <m/>
    <m/>
    <m/>
    <m/>
    <m/>
    <m/>
    <m/>
    <m/>
    <d v="1899-12-30T00:00:00"/>
    <n v="0"/>
    <n v="0"/>
    <d v="1899-12-30T00:00:00"/>
    <s v=""/>
    <n v="0"/>
    <n v="0"/>
    <n v="0"/>
    <m/>
    <m/>
    <m/>
    <m/>
    <n v="0.05"/>
    <s v="PENDIENTE"/>
    <s v="OK"/>
  </r>
  <r>
    <n v="798"/>
    <x v="27"/>
    <d v="2025-07-30T00:00:00"/>
    <s v="Elias Paco"/>
    <x v="9"/>
    <x v="29"/>
    <x v="88"/>
    <s v="P0404005"/>
    <s v="-"/>
    <s v="-"/>
    <s v="-"/>
    <s v="IMPUESTO ITF"/>
    <m/>
    <x v="0"/>
    <x v="9"/>
    <s v="Gastos financieros"/>
    <s v="Operativo"/>
    <s v="Sachaca"/>
    <s v="Arequipa"/>
    <s v="00BCPD13611111111"/>
    <s v="Otros"/>
    <d v="2025-07-30T00:00:00"/>
    <d v="2025-07-30T00:00:00"/>
    <s v="BCPD"/>
    <n v="136"/>
    <n v="11111111"/>
    <s v="NO ESPECIFICADO"/>
    <s v="USD"/>
    <m/>
    <n v="0.15"/>
    <n v="0"/>
    <n v="0.15"/>
    <n v="3.552"/>
    <n v="0.53"/>
    <m/>
    <s v="SI"/>
    <s v="Transferencia"/>
    <s v="SI"/>
    <s v="SI"/>
    <d v="2025-07-30T00:00:00"/>
    <s v="B-BCP - Dolares"/>
    <n v="0"/>
    <m/>
    <d v="1899-12-30T00:00:00"/>
    <s v=""/>
    <n v="0"/>
    <n v="0"/>
    <m/>
    <m/>
    <m/>
    <m/>
    <m/>
    <m/>
    <m/>
    <m/>
    <d v="1899-12-30T00:00:00"/>
    <n v="0"/>
    <n v="0"/>
    <d v="1899-12-30T00:00:00"/>
    <s v=""/>
    <n v="0"/>
    <n v="0"/>
    <n v="0"/>
    <m/>
    <m/>
    <m/>
    <m/>
    <n v="0.15"/>
    <s v="PENDIENTE"/>
    <s v="OK"/>
  </r>
  <r>
    <n v="799"/>
    <x v="29"/>
    <d v="2025-07-31T00:00:00"/>
    <s v="Elias Paco"/>
    <x v="9"/>
    <x v="29"/>
    <x v="88"/>
    <s v="P0404005"/>
    <s v="-"/>
    <s v="-"/>
    <s v="-"/>
    <s v="IMPUESTO ITF"/>
    <m/>
    <x v="0"/>
    <x v="9"/>
    <s v="Gastos financieros"/>
    <s v="Operativo"/>
    <s v="Sachaca"/>
    <s v="Arequipa"/>
    <s v="00BCPD14011111111"/>
    <s v="Otros"/>
    <d v="2025-07-31T00:00:00"/>
    <d v="2025-07-31T00:00:00"/>
    <s v="BCPD"/>
    <n v="140"/>
    <n v="11111111"/>
    <s v="NO ESPECIFICADO"/>
    <s v="USD"/>
    <m/>
    <n v="0.35"/>
    <n v="0"/>
    <n v="0.35"/>
    <n v="3.57"/>
    <n v="1.25"/>
    <m/>
    <s v="SI"/>
    <s v="Transferencia"/>
    <s v="SI"/>
    <s v="SI"/>
    <d v="2025-07-31T00:00:00"/>
    <s v="B-BCP - Dolares"/>
    <n v="0"/>
    <m/>
    <d v="1899-12-30T00:00:00"/>
    <s v=""/>
    <n v="0"/>
    <n v="0"/>
    <m/>
    <m/>
    <m/>
    <m/>
    <m/>
    <m/>
    <m/>
    <m/>
    <d v="1899-12-30T00:00:00"/>
    <n v="0"/>
    <n v="0"/>
    <d v="1899-12-30T00:00:00"/>
    <s v=""/>
    <n v="0"/>
    <n v="0"/>
    <n v="0"/>
    <m/>
    <m/>
    <m/>
    <m/>
    <n v="0.35"/>
    <s v="PENDIENTE"/>
    <s v="OK"/>
  </r>
  <r>
    <n v="800"/>
    <x v="3"/>
    <d v="2025-07-04T00:00:00"/>
    <s v="Elias Paco"/>
    <x v="9"/>
    <x v="29"/>
    <x v="88"/>
    <s v="P0404005"/>
    <s v="-"/>
    <s v="-"/>
    <s v="-"/>
    <s v="ITF OPERACION: 0126747"/>
    <m/>
    <x v="0"/>
    <x v="9"/>
    <s v="Gastos financieros"/>
    <s v="Operativo"/>
    <s v="Sachaca"/>
    <s v="Arequipa"/>
    <s v="00ITBS10511111111"/>
    <s v="Otros"/>
    <d v="2025-07-04T00:00:00"/>
    <d v="2025-07-04T00:00:00"/>
    <s v="ITBS"/>
    <n v="105"/>
    <n v="11111111"/>
    <s v="NO ESPECIFICADO"/>
    <s v="PEN"/>
    <m/>
    <n v="0.05"/>
    <n v="0"/>
    <n v="0.05"/>
    <s v=""/>
    <n v="0.05"/>
    <m/>
    <s v="SI"/>
    <s v="Transferencia"/>
    <s v="SI"/>
    <s v="SI"/>
    <d v="2025-07-04T00:00:00"/>
    <s v="B-Interbank"/>
    <n v="0"/>
    <m/>
    <d v="1899-12-30T00:00:00"/>
    <s v=""/>
    <n v="0"/>
    <n v="0"/>
    <m/>
    <m/>
    <m/>
    <m/>
    <m/>
    <m/>
    <m/>
    <m/>
    <d v="1899-12-30T00:00:00"/>
    <n v="0"/>
    <n v="0"/>
    <d v="1899-12-30T00:00:00"/>
    <s v=""/>
    <n v="0"/>
    <n v="0"/>
    <n v="0"/>
    <m/>
    <m/>
    <m/>
    <m/>
    <n v="0.05"/>
    <s v="PENDIENTE"/>
    <s v="OK"/>
  </r>
  <r>
    <n v="801"/>
    <x v="29"/>
    <d v="2025-07-31T00:00:00"/>
    <s v="Elias Paco"/>
    <x v="9"/>
    <x v="29"/>
    <x v="88"/>
    <s v="P0404005"/>
    <s v="-"/>
    <s v="-"/>
    <s v="-"/>
    <s v="ITF"/>
    <m/>
    <x v="0"/>
    <x v="9"/>
    <s v="Gastos financieros"/>
    <s v="Operativo"/>
    <s v="Sachaca"/>
    <s v="Arequipa"/>
    <s v="00ITBS11211111111"/>
    <s v="Otros"/>
    <d v="2025-07-31T00:00:00"/>
    <d v="2025-07-31T00:00:00"/>
    <s v="ITBS"/>
    <n v="112"/>
    <n v="11111111"/>
    <s v="NO ESPECIFICADO"/>
    <s v="PEN"/>
    <m/>
    <n v="0.35"/>
    <n v="0"/>
    <n v="0.35"/>
    <s v=""/>
    <n v="0.35"/>
    <m/>
    <s v="SI"/>
    <s v="Transferencia"/>
    <s v="SI"/>
    <s v="SI"/>
    <d v="2025-07-31T00:00:00"/>
    <s v="B-Interbank"/>
    <n v="0"/>
    <m/>
    <d v="1899-12-30T00:00:00"/>
    <s v=""/>
    <n v="0"/>
    <n v="0"/>
    <m/>
    <m/>
    <m/>
    <m/>
    <m/>
    <m/>
    <m/>
    <m/>
    <d v="1899-12-30T00:00:00"/>
    <n v="0"/>
    <n v="0"/>
    <d v="1899-12-30T00:00:00"/>
    <s v=""/>
    <n v="0"/>
    <n v="0"/>
    <n v="0"/>
    <m/>
    <m/>
    <m/>
    <m/>
    <n v="0.35"/>
    <s v="PENDIENTE"/>
    <s v="OK"/>
  </r>
  <r>
    <n v="802"/>
    <x v="5"/>
    <d v="2025-07-01T00:00:00"/>
    <s v="Elias Paco"/>
    <x v="9"/>
    <x v="29"/>
    <x v="88"/>
    <s v="P0404005"/>
    <s v="-"/>
    <s v="-"/>
    <s v="-"/>
    <s v="IMPUESTO ITF"/>
    <m/>
    <x v="0"/>
    <x v="9"/>
    <s v="Gastos financieros"/>
    <s v="Operativo"/>
    <s v="Sachaca"/>
    <s v="Arequipa"/>
    <s v="00BBVAS3511111111"/>
    <s v="Otros"/>
    <d v="2025-07-01T00:00:00"/>
    <d v="2025-07-01T00:00:00"/>
    <s v="BBVAS"/>
    <n v="35"/>
    <n v="11111111"/>
    <s v="NO ESPECIFICADO"/>
    <s v="PEN"/>
    <m/>
    <n v="2"/>
    <n v="0"/>
    <n v="2"/>
    <s v=""/>
    <n v="2"/>
    <m/>
    <s v="SI"/>
    <s v="Transferencia"/>
    <s v="SI"/>
    <s v="SI"/>
    <d v="2025-07-01T00:00:00"/>
    <s v="B-BBVA"/>
    <n v="575"/>
    <m/>
    <d v="1899-12-30T00:00:00"/>
    <s v=""/>
    <n v="0"/>
    <n v="0"/>
    <m/>
    <m/>
    <m/>
    <m/>
    <m/>
    <m/>
    <m/>
    <m/>
    <d v="1899-12-30T00:00:00"/>
    <n v="0"/>
    <n v="0"/>
    <d v="1899-12-30T00:00:00"/>
    <s v=""/>
    <n v="0"/>
    <n v="0"/>
    <n v="0"/>
    <m/>
    <m/>
    <m/>
    <m/>
    <n v="2"/>
    <s v="PENDIENTE"/>
    <s v="OK"/>
  </r>
  <r>
    <n v="803"/>
    <x v="23"/>
    <d v="2025-07-22T00:00:00"/>
    <s v="Elias Paco"/>
    <x v="9"/>
    <x v="29"/>
    <x v="88"/>
    <s v="P0404005"/>
    <s v="-"/>
    <s v="-"/>
    <s v="-"/>
    <s v="IMPUESTO ITF"/>
    <m/>
    <x v="0"/>
    <x v="9"/>
    <s v="Gastos financieros"/>
    <s v="Operativo"/>
    <s v="Sachaca"/>
    <s v="Arequipa"/>
    <s v="00BBVAS3711111111"/>
    <s v="Otros"/>
    <d v="2025-07-22T00:00:00"/>
    <d v="2025-07-22T00:00:00"/>
    <s v="BBVAS"/>
    <n v="37"/>
    <n v="11111111"/>
    <s v="NO ESPECIFICADO"/>
    <s v="PEN"/>
    <m/>
    <n v="0.05"/>
    <n v="0"/>
    <n v="0.05"/>
    <s v=""/>
    <n v="0.05"/>
    <m/>
    <s v="SI"/>
    <s v="Transferencia"/>
    <s v="SI"/>
    <s v="SI"/>
    <d v="2025-07-22T00:00:00"/>
    <s v="B-BBVA"/>
    <n v="577"/>
    <m/>
    <d v="1899-12-30T00:00:00"/>
    <s v=""/>
    <n v="0"/>
    <n v="0"/>
    <m/>
    <m/>
    <m/>
    <m/>
    <m/>
    <m/>
    <m/>
    <m/>
    <d v="1899-12-30T00:00:00"/>
    <n v="0"/>
    <n v="0"/>
    <d v="1899-12-30T00:00:00"/>
    <s v=""/>
    <n v="0"/>
    <n v="0"/>
    <n v="0"/>
    <m/>
    <m/>
    <m/>
    <m/>
    <n v="0.05"/>
    <s v="PENDIENTE"/>
    <s v="OK"/>
  </r>
  <r>
    <n v="804"/>
    <x v="3"/>
    <d v="2025-07-04T00:00:00"/>
    <s v="Elias Paco"/>
    <x v="9"/>
    <x v="17"/>
    <x v="46"/>
    <s v="P0401001"/>
    <s v="-"/>
    <s v="-"/>
    <s v="-"/>
    <s v="Capital - Caja Arequipa - Juber Monteza - Cuota 33"/>
    <m/>
    <x v="0"/>
    <x v="8"/>
    <s v=""/>
    <s v=""/>
    <s v="Sachaca"/>
    <s v="Arequipa"/>
    <s v="PR143347461440"/>
    <s v="Prestamos Bancarios"/>
    <d v="2025-07-04T00:00:00"/>
    <d v="2025-07-05T00:00:00"/>
    <n v="14"/>
    <n v="33"/>
    <n v="47461440"/>
    <s v="MONTEZA BUSTAMANTE JUBER"/>
    <s v="PEN"/>
    <m/>
    <n v="1808.02"/>
    <n v="0"/>
    <n v="1808.02"/>
    <s v=""/>
    <n v="1808.02"/>
    <m/>
    <s v="SI"/>
    <s v="Transferencia"/>
    <s v="SI"/>
    <s v="SI"/>
    <d v="2025-07-04T00:00:00"/>
    <s v="B-BCP - Soles"/>
    <n v="1261235"/>
    <m/>
    <d v="1899-12-30T00:00:00"/>
    <s v=""/>
    <n v="0"/>
    <n v="0"/>
    <m/>
    <m/>
    <m/>
    <m/>
    <m/>
    <m/>
    <m/>
    <m/>
    <d v="1899-12-30T00:00:00"/>
    <n v="0"/>
    <n v="0"/>
    <d v="1899-12-30T00:00:00"/>
    <s v=""/>
    <n v="0"/>
    <n v="0"/>
    <n v="0"/>
    <m/>
    <m/>
    <m/>
    <m/>
    <n v="1808.02"/>
    <s v="PENDIENTE"/>
    <s v="OK"/>
  </r>
  <r>
    <n v="804"/>
    <x v="3"/>
    <d v="2025-07-04T00:00:00"/>
    <s v="Elias Paco"/>
    <x v="9"/>
    <x v="18"/>
    <x v="47"/>
    <s v="P0402001"/>
    <s v="-"/>
    <s v="-"/>
    <s v="-"/>
    <s v="Intereses - Caja Arequipa - Juber Monteza - Cuota 33"/>
    <m/>
    <x v="0"/>
    <x v="9"/>
    <s v="Gastos financieros"/>
    <s v="Operativo"/>
    <s v="Sachaca"/>
    <s v="Arequipa"/>
    <s v="PR143347461440"/>
    <s v="Prestamos Bancarios"/>
    <d v="2025-07-04T00:00:00"/>
    <d v="2025-07-05T00:00:00"/>
    <n v="14"/>
    <n v="33"/>
    <n v="47461440"/>
    <s v="MONTEZA BUSTAMANTE JUBER"/>
    <s v="PEN"/>
    <m/>
    <n v="137.08000000000001"/>
    <n v="0"/>
    <n v="137.08000000000001"/>
    <s v=""/>
    <n v="137.08000000000001"/>
    <m/>
    <s v="SI"/>
    <s v="Transferencia"/>
    <s v="SI"/>
    <s v="SI"/>
    <d v="2025-07-04T00:00:00"/>
    <s v="B-BCP - Soles"/>
    <n v="1261235"/>
    <m/>
    <d v="1899-12-30T00:00:00"/>
    <s v=""/>
    <n v="0"/>
    <n v="0"/>
    <m/>
    <m/>
    <m/>
    <m/>
    <m/>
    <m/>
    <m/>
    <m/>
    <d v="1899-12-30T00:00:00"/>
    <n v="0"/>
    <n v="0"/>
    <d v="1899-12-30T00:00:00"/>
    <s v=""/>
    <n v="0"/>
    <n v="0"/>
    <n v="0"/>
    <m/>
    <m/>
    <m/>
    <m/>
    <n v="137.08000000000001"/>
    <s v="PENDIENTE"/>
    <s v="OK"/>
  </r>
  <r>
    <n v="804"/>
    <x v="3"/>
    <d v="2025-07-04T00:00:00"/>
    <s v="Elias Paco"/>
    <x v="9"/>
    <x v="2"/>
    <x v="3"/>
    <s v="P0411001"/>
    <s v="-"/>
    <s v="-"/>
    <s v="-"/>
    <s v="Seguro Desgravamen - Caja Arequipa - Juber Monteza - Cuota 33"/>
    <m/>
    <x v="0"/>
    <x v="9"/>
    <s v="Gastos financieros"/>
    <s v="Operativo"/>
    <s v="Sachaca"/>
    <s v="Arequipa"/>
    <s v="PR143347461440"/>
    <s v="Prestamos Bancarios"/>
    <d v="2025-07-04T00:00:00"/>
    <d v="2025-07-05T00:00:00"/>
    <n v="14"/>
    <n v="33"/>
    <n v="47461440"/>
    <s v="MONTEZA BUSTAMANTE JUBER"/>
    <s v="PEN"/>
    <m/>
    <n v="7.44"/>
    <n v="0"/>
    <n v="7.44"/>
    <s v=""/>
    <n v="7.44"/>
    <m/>
    <s v="SI"/>
    <s v="Transferencia"/>
    <s v="SI"/>
    <s v="SI"/>
    <d v="2025-07-04T00:00:00"/>
    <s v="B-BCP - Soles"/>
    <n v="1261235"/>
    <m/>
    <d v="1899-12-30T00:00:00"/>
    <s v=""/>
    <n v="0"/>
    <n v="0"/>
    <m/>
    <m/>
    <m/>
    <m/>
    <m/>
    <m/>
    <m/>
    <m/>
    <d v="1899-12-30T00:00:00"/>
    <n v="0"/>
    <n v="0"/>
    <d v="1899-12-30T00:00:00"/>
    <s v=""/>
    <n v="0"/>
    <n v="0"/>
    <n v="0"/>
    <m/>
    <m/>
    <m/>
    <m/>
    <n v="7.44"/>
    <s v="PENDIENTE"/>
    <s v="OK"/>
  </r>
  <r>
    <n v="804"/>
    <x v="3"/>
    <d v="2025-07-04T00:00:00"/>
    <s v="Elias Paco"/>
    <x v="9"/>
    <x v="2"/>
    <x v="3"/>
    <s v="P0411001"/>
    <s v="-"/>
    <s v="-"/>
    <s v="-"/>
    <s v="Comision - Caja Arequipa - Juber Monteza - Cuota 33"/>
    <m/>
    <x v="0"/>
    <x v="9"/>
    <s v="Gastos financieros"/>
    <s v="Operativo"/>
    <s v="Sachaca"/>
    <s v="Arequipa"/>
    <s v="PR143347461440"/>
    <s v="Prestamos Bancarios"/>
    <d v="2025-07-04T00:00:00"/>
    <d v="2025-07-05T00:00:00"/>
    <n v="14"/>
    <n v="33"/>
    <n v="47461440"/>
    <s v="MONTEZA BUSTAMANTE JUBER"/>
    <s v="PEN"/>
    <m/>
    <n v="5"/>
    <n v="0"/>
    <n v="5"/>
    <s v=""/>
    <n v="5"/>
    <m/>
    <s v="SI"/>
    <s v="Transferencia"/>
    <s v="SI"/>
    <s v="SI"/>
    <d v="2025-07-04T00:00:00"/>
    <s v="B-BCP - Soles"/>
    <n v="1261235"/>
    <m/>
    <d v="1899-12-30T00:00:00"/>
    <s v=""/>
    <n v="0"/>
    <n v="0"/>
    <m/>
    <m/>
    <m/>
    <m/>
    <m/>
    <m/>
    <m/>
    <m/>
    <d v="1899-12-30T00:00:00"/>
    <n v="0"/>
    <n v="0"/>
    <d v="1899-12-30T00:00:00"/>
    <s v=""/>
    <n v="0"/>
    <n v="0"/>
    <n v="0"/>
    <m/>
    <m/>
    <m/>
    <m/>
    <n v="5"/>
    <s v="PENDIENTE"/>
    <s v="OK"/>
  </r>
  <r>
    <n v="805"/>
    <x v="33"/>
    <d v="2025-08-04T00:00:00"/>
    <s v="Elias Paco"/>
    <x v="9"/>
    <x v="17"/>
    <x v="46"/>
    <s v="P0401001"/>
    <s v="-"/>
    <s v="-"/>
    <s v="-"/>
    <s v="Capital - Caja Arequipa - Juber Monteza - Cuota 34"/>
    <m/>
    <x v="0"/>
    <x v="8"/>
    <s v=""/>
    <s v=""/>
    <s v="Sachaca"/>
    <s v="Arequipa"/>
    <s v="PR143447461440"/>
    <s v="Prestamos Bancarios"/>
    <d v="2025-08-04T00:00:00"/>
    <d v="2025-08-05T00:00:00"/>
    <n v="14"/>
    <n v="34"/>
    <n v="47461440"/>
    <s v="MONTEZA BUSTAMANTE JUBER"/>
    <s v="PEN"/>
    <m/>
    <n v="1839.66"/>
    <n v="0"/>
    <n v="1839.66"/>
    <s v=""/>
    <n v="1839.66"/>
    <m/>
    <s v="SI"/>
    <s v="Transferencia"/>
    <s v="SI"/>
    <s v="SI"/>
    <d v="2025-08-04T00:00:00"/>
    <s v="B-BCP - Soles"/>
    <n v="1060304"/>
    <m/>
    <d v="1899-12-30T00:00:00"/>
    <s v=""/>
    <n v="0"/>
    <n v="0"/>
    <m/>
    <m/>
    <m/>
    <m/>
    <m/>
    <m/>
    <m/>
    <m/>
    <d v="1899-12-30T00:00:00"/>
    <n v="0"/>
    <n v="0"/>
    <d v="1899-12-30T00:00:00"/>
    <s v=""/>
    <n v="0"/>
    <n v="0"/>
    <n v="0"/>
    <m/>
    <m/>
    <m/>
    <m/>
    <n v="1839.66"/>
    <s v="PENDIENTE"/>
    <s v="OK"/>
  </r>
  <r>
    <n v="805"/>
    <x v="33"/>
    <d v="2025-08-04T00:00:00"/>
    <s v="Elias Paco"/>
    <x v="9"/>
    <x v="18"/>
    <x v="47"/>
    <s v="P0402001"/>
    <s v="-"/>
    <s v="-"/>
    <s v="-"/>
    <s v="Intereses - Caja Arequipa - Juber Monteza - Cuota 34"/>
    <m/>
    <x v="0"/>
    <x v="9"/>
    <s v="Gastos financieros"/>
    <s v="Operativo"/>
    <s v="Sachaca"/>
    <s v="Arequipa"/>
    <s v="PR143447461440"/>
    <s v="Prestamos Bancarios"/>
    <d v="2025-08-04T00:00:00"/>
    <d v="2025-08-05T00:00:00"/>
    <n v="14"/>
    <n v="34"/>
    <n v="47461440"/>
    <s v="MONTEZA BUSTAMANTE JUBER"/>
    <s v="PEN"/>
    <m/>
    <n v="107.25"/>
    <n v="0"/>
    <n v="107.25"/>
    <s v=""/>
    <n v="107.25"/>
    <m/>
    <s v="SI"/>
    <s v="Transferencia"/>
    <s v="SI"/>
    <s v="SI"/>
    <d v="2025-08-04T00:00:00"/>
    <s v="B-BCP - Soles"/>
    <n v="1060304"/>
    <m/>
    <d v="1899-12-30T00:00:00"/>
    <s v=""/>
    <n v="0"/>
    <n v="0"/>
    <m/>
    <m/>
    <m/>
    <m/>
    <m/>
    <m/>
    <m/>
    <m/>
    <d v="1899-12-30T00:00:00"/>
    <n v="0"/>
    <n v="0"/>
    <d v="1899-12-30T00:00:00"/>
    <s v=""/>
    <n v="0"/>
    <n v="0"/>
    <n v="0"/>
    <m/>
    <m/>
    <m/>
    <m/>
    <n v="107.25"/>
    <s v="PENDIENTE"/>
    <s v="OK"/>
  </r>
  <r>
    <n v="805"/>
    <x v="33"/>
    <d v="2025-08-04T00:00:00"/>
    <s v="Elias Paco"/>
    <x v="9"/>
    <x v="2"/>
    <x v="3"/>
    <s v="P0411001"/>
    <s v="-"/>
    <s v="-"/>
    <s v="-"/>
    <s v="Seguro Desgravamen - Caja Arequipa - Juber Monteza - Cuota 34"/>
    <m/>
    <x v="0"/>
    <x v="9"/>
    <s v="Gastos financieros"/>
    <s v="Operativo"/>
    <s v="Sachaca"/>
    <s v="Arequipa"/>
    <s v="PR143447461440"/>
    <s v="Prestamos Bancarios"/>
    <d v="2025-08-04T00:00:00"/>
    <d v="2025-08-05T00:00:00"/>
    <n v="14"/>
    <n v="34"/>
    <n v="47461440"/>
    <s v="MONTEZA BUSTAMANTE JUBER"/>
    <s v="PEN"/>
    <m/>
    <n v="5.63"/>
    <n v="0"/>
    <n v="5.63"/>
    <s v=""/>
    <n v="5.63"/>
    <m/>
    <s v="SI"/>
    <s v="Transferencia"/>
    <s v="SI"/>
    <s v="SI"/>
    <d v="2025-08-04T00:00:00"/>
    <s v="B-BCP - Soles"/>
    <n v="1060304"/>
    <m/>
    <d v="1899-12-30T00:00:00"/>
    <s v=""/>
    <n v="0"/>
    <n v="0"/>
    <m/>
    <m/>
    <m/>
    <m/>
    <m/>
    <m/>
    <m/>
    <m/>
    <d v="1899-12-30T00:00:00"/>
    <n v="0"/>
    <n v="0"/>
    <d v="1899-12-30T00:00:00"/>
    <s v=""/>
    <n v="0"/>
    <n v="0"/>
    <n v="0"/>
    <m/>
    <m/>
    <m/>
    <m/>
    <n v="5.63"/>
    <s v="PENDIENTE"/>
    <s v="OK"/>
  </r>
  <r>
    <n v="805"/>
    <x v="33"/>
    <d v="2025-08-04T00:00:00"/>
    <s v="Elias Paco"/>
    <x v="9"/>
    <x v="2"/>
    <x v="3"/>
    <s v="P0411001"/>
    <s v="-"/>
    <s v="-"/>
    <s v="-"/>
    <s v="Comision - Caja Arequipa - Juber Monteza - Cuota 34"/>
    <m/>
    <x v="0"/>
    <x v="9"/>
    <s v="Gastos financieros"/>
    <s v="Operativo"/>
    <s v="Sachaca"/>
    <s v="Arequipa"/>
    <s v="PR143447461440"/>
    <s v="Prestamos Bancarios"/>
    <d v="2025-08-04T00:00:00"/>
    <d v="2025-08-05T00:00:00"/>
    <n v="14"/>
    <n v="34"/>
    <n v="47461440"/>
    <s v="MONTEZA BUSTAMANTE JUBER"/>
    <s v="PEN"/>
    <m/>
    <n v="5"/>
    <n v="0"/>
    <n v="5"/>
    <s v=""/>
    <n v="5"/>
    <m/>
    <s v="SI"/>
    <s v="Transferencia"/>
    <s v="SI"/>
    <s v="SI"/>
    <d v="2025-08-04T00:00:00"/>
    <s v="B-BCP - Soles"/>
    <n v="1060304"/>
    <m/>
    <d v="1899-12-30T00:00:00"/>
    <s v=""/>
    <n v="0"/>
    <n v="0"/>
    <m/>
    <m/>
    <m/>
    <m/>
    <m/>
    <m/>
    <m/>
    <m/>
    <d v="1899-12-30T00:00:00"/>
    <n v="0"/>
    <n v="0"/>
    <d v="1899-12-30T00:00:00"/>
    <s v=""/>
    <n v="0"/>
    <n v="0"/>
    <n v="0"/>
    <m/>
    <m/>
    <m/>
    <m/>
    <n v="5"/>
    <s v="PENDIENTE"/>
    <s v="OK"/>
  </r>
  <r>
    <n v="806"/>
    <x v="18"/>
    <d v="2025-07-16T00:00:00"/>
    <s v="Elias Paco"/>
    <x v="9"/>
    <x v="17"/>
    <x v="46"/>
    <s v="P0401001"/>
    <s v="-"/>
    <s v="-"/>
    <s v="-"/>
    <s v="Capital - Compartamos Financiera - Cuota 33"/>
    <m/>
    <x v="0"/>
    <x v="8"/>
    <s v=""/>
    <s v=""/>
    <s v="Sachaca"/>
    <s v="Arequipa"/>
    <s v="PR133347461440"/>
    <s v="Prestamos Bancarios"/>
    <d v="2025-07-16T00:00:00"/>
    <d v="2025-07-18T00:00:00"/>
    <n v="13"/>
    <n v="33"/>
    <n v="47461440"/>
    <s v="MONTEZA BUSTAMANTE JUBER"/>
    <s v="PEN"/>
    <m/>
    <n v="1079.3499999999999"/>
    <n v="0"/>
    <n v="1079.3499999999999"/>
    <s v=""/>
    <n v="1079.3499999999999"/>
    <m/>
    <s v="SI"/>
    <s v="Transferencia"/>
    <s v="SI"/>
    <s v="SI"/>
    <d v="2025-07-16T00:00:00"/>
    <s v="B-BCP - Soles"/>
    <n v="1225509"/>
    <m/>
    <d v="1899-12-30T00:00:00"/>
    <s v=""/>
    <n v="0"/>
    <n v="0"/>
    <m/>
    <m/>
    <m/>
    <m/>
    <m/>
    <m/>
    <m/>
    <m/>
    <d v="1899-12-30T00:00:00"/>
    <n v="0"/>
    <n v="0"/>
    <d v="1899-12-30T00:00:00"/>
    <s v=""/>
    <n v="0"/>
    <n v="0"/>
    <n v="0"/>
    <m/>
    <m/>
    <m/>
    <m/>
    <n v="1079.3499999999999"/>
    <s v="PENDIENTE"/>
    <s v="OK"/>
  </r>
  <r>
    <n v="806"/>
    <x v="18"/>
    <d v="2025-07-16T00:00:00"/>
    <s v="Elias Paco"/>
    <x v="9"/>
    <x v="18"/>
    <x v="47"/>
    <s v="P0402001"/>
    <s v="-"/>
    <s v="-"/>
    <s v="-"/>
    <s v="Intereses - Compartamos Financiera - Cuota 33"/>
    <m/>
    <x v="0"/>
    <x v="9"/>
    <s v="Gastos financieros"/>
    <s v="Operativo"/>
    <s v="Sachaca"/>
    <s v="Arequipa"/>
    <s v="PR133347461440"/>
    <s v="Prestamos Bancarios"/>
    <d v="2025-07-16T00:00:00"/>
    <d v="2025-07-18T00:00:00"/>
    <n v="13"/>
    <n v="33"/>
    <n v="47461440"/>
    <s v="MONTEZA BUSTAMANTE JUBER"/>
    <s v="PEN"/>
    <m/>
    <n v="80.72"/>
    <n v="0"/>
    <n v="80.72"/>
    <s v=""/>
    <n v="80.72"/>
    <m/>
    <s v="SI"/>
    <s v="Transferencia"/>
    <s v="SI"/>
    <s v="SI"/>
    <d v="2025-07-16T00:00:00"/>
    <s v="B-BCP - Soles"/>
    <n v="1225509"/>
    <m/>
    <d v="1899-12-30T00:00:00"/>
    <s v=""/>
    <n v="0"/>
    <n v="0"/>
    <m/>
    <m/>
    <m/>
    <m/>
    <m/>
    <m/>
    <m/>
    <m/>
    <d v="1899-12-30T00:00:00"/>
    <n v="0"/>
    <n v="0"/>
    <d v="1899-12-30T00:00:00"/>
    <s v=""/>
    <n v="0"/>
    <n v="0"/>
    <n v="0"/>
    <m/>
    <m/>
    <m/>
    <m/>
    <n v="80.72"/>
    <s v="PENDIENTE"/>
    <s v="OK"/>
  </r>
  <r>
    <n v="806"/>
    <x v="18"/>
    <d v="2025-07-16T00:00:00"/>
    <s v="Elias Paco"/>
    <x v="9"/>
    <x v="2"/>
    <x v="3"/>
    <s v="P0411001"/>
    <s v="-"/>
    <s v="-"/>
    <s v="-"/>
    <s v="Seguro Desgravamen - Compartamos Financiera - Cuota 33"/>
    <m/>
    <x v="0"/>
    <x v="9"/>
    <s v="Gastos financieros"/>
    <s v="Operativo"/>
    <s v="Sachaca"/>
    <s v="Arequipa"/>
    <s v="PR133347461440"/>
    <s v="Prestamos Bancarios"/>
    <d v="2025-07-16T00:00:00"/>
    <d v="2025-07-18T00:00:00"/>
    <n v="13"/>
    <n v="33"/>
    <n v="47461440"/>
    <s v="MONTEZA BUSTAMANTE JUBER"/>
    <s v="PEN"/>
    <m/>
    <n v="4.93"/>
    <n v="0"/>
    <n v="4.93"/>
    <s v=""/>
    <n v="4.93"/>
    <m/>
    <s v="SI"/>
    <s v="Transferencia"/>
    <s v="SI"/>
    <s v="SI"/>
    <d v="2025-07-16T00:00:00"/>
    <s v="B-BCP - Soles"/>
    <n v="1225509"/>
    <m/>
    <d v="1899-12-30T00:00:00"/>
    <s v=""/>
    <n v="0"/>
    <n v="0"/>
    <m/>
    <m/>
    <m/>
    <m/>
    <m/>
    <m/>
    <m/>
    <m/>
    <d v="1899-12-30T00:00:00"/>
    <n v="0"/>
    <n v="0"/>
    <d v="1899-12-30T00:00:00"/>
    <s v=""/>
    <n v="0"/>
    <n v="0"/>
    <n v="0"/>
    <m/>
    <m/>
    <m/>
    <m/>
    <n v="4.93"/>
    <s v="PENDIENTE"/>
    <s v="OK"/>
  </r>
  <r>
    <n v="807"/>
    <x v="45"/>
    <d v="2025-08-14T00:00:00"/>
    <s v="Elias Paco"/>
    <x v="9"/>
    <x v="17"/>
    <x v="46"/>
    <s v="P0401001"/>
    <s v="-"/>
    <s v="-"/>
    <s v="-"/>
    <s v="Capital - Compartamos Financiera - Cuota 34"/>
    <m/>
    <x v="0"/>
    <x v="8"/>
    <s v=""/>
    <s v=""/>
    <s v="Sachaca"/>
    <s v="Arequipa"/>
    <s v="PR133447461440"/>
    <s v="Prestamos Bancarios"/>
    <d v="2025-08-14T00:00:00"/>
    <d v="2025-08-18T00:00:00"/>
    <n v="13"/>
    <n v="34"/>
    <n v="47461440"/>
    <s v="MONTEZA BUSTAMANTE JUBER"/>
    <s v="PEN"/>
    <m/>
    <n v="1097.9000000000001"/>
    <n v="0"/>
    <n v="1097.9000000000001"/>
    <s v=""/>
    <n v="1097.9000000000001"/>
    <m/>
    <s v="SI"/>
    <s v="Transferencia"/>
    <s v="SI"/>
    <s v="SI"/>
    <d v="2025-08-14T00:00:00"/>
    <s v="B-BCP - Soles"/>
    <n v="1239243"/>
    <m/>
    <d v="1899-12-30T00:00:00"/>
    <s v=""/>
    <n v="0"/>
    <n v="0"/>
    <m/>
    <m/>
    <m/>
    <m/>
    <m/>
    <m/>
    <m/>
    <m/>
    <d v="1899-12-30T00:00:00"/>
    <n v="0"/>
    <n v="0"/>
    <d v="1899-12-30T00:00:00"/>
    <s v=""/>
    <n v="0"/>
    <n v="0"/>
    <n v="0"/>
    <m/>
    <m/>
    <m/>
    <m/>
    <n v="1097.9000000000001"/>
    <s v="PENDIENTE"/>
    <s v="OK"/>
  </r>
  <r>
    <n v="807"/>
    <x v="45"/>
    <d v="2025-08-14T00:00:00"/>
    <s v="Elias Paco"/>
    <x v="9"/>
    <x v="18"/>
    <x v="47"/>
    <s v="P0402001"/>
    <s v="-"/>
    <s v="-"/>
    <s v="-"/>
    <s v="Intereses - Compartamos Financiera - Cuota 34"/>
    <m/>
    <x v="0"/>
    <x v="9"/>
    <s v="Gastos financieros"/>
    <s v="Operativo"/>
    <s v="Sachaca"/>
    <s v="Arequipa"/>
    <s v="PR133447461440"/>
    <s v="Prestamos Bancarios"/>
    <d v="2025-08-14T00:00:00"/>
    <d v="2025-08-18T00:00:00"/>
    <n v="13"/>
    <n v="34"/>
    <n v="47461440"/>
    <s v="MONTEZA BUSTAMANTE JUBER"/>
    <s v="PEN"/>
    <m/>
    <n v="63.35"/>
    <n v="0"/>
    <n v="63.35"/>
    <s v=""/>
    <n v="63.35"/>
    <m/>
    <s v="SI"/>
    <s v="Transferencia"/>
    <s v="SI"/>
    <s v="SI"/>
    <d v="2025-08-14T00:00:00"/>
    <s v="B-BCP - Soles"/>
    <n v="1239243"/>
    <m/>
    <d v="1899-12-30T00:00:00"/>
    <s v=""/>
    <n v="0"/>
    <n v="0"/>
    <m/>
    <m/>
    <m/>
    <m/>
    <m/>
    <m/>
    <m/>
    <m/>
    <d v="1899-12-30T00:00:00"/>
    <n v="0"/>
    <n v="0"/>
    <d v="1899-12-30T00:00:00"/>
    <s v=""/>
    <n v="0"/>
    <n v="0"/>
    <n v="0"/>
    <m/>
    <m/>
    <m/>
    <m/>
    <n v="63.35"/>
    <s v="PENDIENTE"/>
    <s v="OK"/>
  </r>
  <r>
    <n v="807"/>
    <x v="45"/>
    <d v="2025-08-14T00:00:00"/>
    <s v="Elias Paco"/>
    <x v="9"/>
    <x v="2"/>
    <x v="3"/>
    <s v="P0411001"/>
    <s v="-"/>
    <s v="-"/>
    <s v="-"/>
    <s v="Seguro Desgravamen - Compartamos Financiera - Cuota 34"/>
    <m/>
    <x v="0"/>
    <x v="9"/>
    <s v="Gastos financieros"/>
    <s v="Operativo"/>
    <s v="Sachaca"/>
    <s v="Arequipa"/>
    <s v="PR133447461440"/>
    <s v="Prestamos Bancarios"/>
    <d v="2025-08-14T00:00:00"/>
    <d v="2025-08-18T00:00:00"/>
    <n v="13"/>
    <n v="34"/>
    <n v="47461440"/>
    <s v="MONTEZA BUSTAMANTE JUBER"/>
    <s v="PEN"/>
    <m/>
    <n v="3.75"/>
    <n v="0"/>
    <n v="3.75"/>
    <s v=""/>
    <n v="3.75"/>
    <m/>
    <s v="SI"/>
    <s v="Transferencia"/>
    <s v="SI"/>
    <s v="SI"/>
    <d v="2025-08-14T00:00:00"/>
    <s v="B-BCP - Soles"/>
    <n v="1239243"/>
    <m/>
    <d v="1899-12-30T00:00:00"/>
    <s v=""/>
    <n v="0"/>
    <n v="0"/>
    <m/>
    <m/>
    <m/>
    <m/>
    <m/>
    <m/>
    <m/>
    <m/>
    <d v="1899-12-30T00:00:00"/>
    <n v="0"/>
    <n v="0"/>
    <d v="1899-12-30T00:00:00"/>
    <s v=""/>
    <n v="0"/>
    <n v="0"/>
    <n v="0"/>
    <m/>
    <m/>
    <m/>
    <m/>
    <n v="3.75"/>
    <s v="PENDIENTE"/>
    <s v="OK"/>
  </r>
  <r>
    <n v="808"/>
    <x v="5"/>
    <d v="2025-07-10T00:00:00"/>
    <s v="Elias Paco"/>
    <x v="8"/>
    <x v="8"/>
    <x v="89"/>
    <s v="P0104007"/>
    <s v="-"/>
    <s v="-"/>
    <s v="-"/>
    <s v="Servicio de monitoreo 01/07/2025 al 31/07/2025"/>
    <m/>
    <x v="0"/>
    <x v="3"/>
    <s v="Gastos operativos"/>
    <s v="Operativo"/>
    <s v="Sachaca"/>
    <s v="Arequipa"/>
    <s v="01FE272315920549068201"/>
    <s v="Factura"/>
    <d v="2025-07-01T00:00:00"/>
    <d v="2025-07-10T00:00:00"/>
    <s v="FE27"/>
    <n v="23159"/>
    <n v="20549068201"/>
    <s v="VERISURE PERU S.A.C."/>
    <s v="PEN"/>
    <n v="0.18"/>
    <n v="166.54"/>
    <n v="29.977199999999996"/>
    <n v="196.52"/>
    <s v=""/>
    <n v="196.52"/>
    <m/>
    <m/>
    <s v="Transferencia"/>
    <m/>
    <m/>
    <s v=""/>
    <s v=""/>
    <s v=""/>
    <m/>
    <s v=""/>
    <s v=""/>
    <s v=""/>
    <n v="0"/>
    <m/>
    <m/>
    <m/>
    <m/>
    <m/>
    <m/>
    <m/>
    <m/>
    <s v=""/>
    <s v=""/>
    <n v="0"/>
    <s v=""/>
    <s v=""/>
    <s v=""/>
    <n v="0"/>
    <n v="0"/>
    <m/>
    <m/>
    <m/>
    <m/>
    <n v="196.52"/>
    <s v="PENDIENTE"/>
    <s v="OK"/>
  </r>
  <r>
    <n v="809"/>
    <x v="48"/>
    <d v="2025-08-19T00:00:00"/>
    <s v="Alison Rodriguez"/>
    <x v="2"/>
    <x v="2"/>
    <x v="3"/>
    <s v="P0211001"/>
    <s v="RQ.COM.372"/>
    <s v="-"/>
    <s v="-"/>
    <s v="(01) Bandeja antiderrame_x000a_para atencion Cliente: Cosapi (aceite usado)"/>
    <m/>
    <x v="1"/>
    <x v="0"/>
    <s v="Costos de ventas"/>
    <s v="Operativo"/>
    <s v="Sachaca"/>
    <s v="Arequipa"/>
    <s v="01F001186620454029918"/>
    <s v="Factura"/>
    <d v="2025-08-19T00:00:00"/>
    <d v="2025-08-19T00:00:00"/>
    <s v="F001"/>
    <n v="1866"/>
    <n v="20454029918"/>
    <s v="CCALLPA S.A.C."/>
    <s v="PEN"/>
    <n v="0.18"/>
    <n v="189.03"/>
    <n v="34.025399999999998"/>
    <n v="223.06"/>
    <s v=""/>
    <n v="223.06"/>
    <m/>
    <s v="SI"/>
    <s v="Transferencia"/>
    <s v="SI"/>
    <s v="NO"/>
    <d v="2025-08-19T00:00:00"/>
    <s v="B-BCP - Soles"/>
    <n v="1210141"/>
    <m/>
    <d v="1899-12-30T00:00:00"/>
    <s v=""/>
    <n v="0"/>
    <n v="0"/>
    <m/>
    <m/>
    <m/>
    <m/>
    <m/>
    <m/>
    <m/>
    <m/>
    <d v="1899-12-30T00:00:00"/>
    <n v="0"/>
    <n v="0"/>
    <d v="1899-12-30T00:00:00"/>
    <s v=""/>
    <n v="0"/>
    <n v="0"/>
    <n v="0"/>
    <m/>
    <m/>
    <m/>
    <m/>
    <n v="223.06"/>
    <s v="PENDIENTE"/>
    <s v="OK"/>
  </r>
  <r>
    <n v="810"/>
    <x v="28"/>
    <d v="2025-08-01T00:00:00"/>
    <s v="Elias Paco"/>
    <x v="8"/>
    <x v="8"/>
    <x v="89"/>
    <s v="P0104007"/>
    <s v="-"/>
    <s v="-"/>
    <s v="-"/>
    <s v="Servicio de monitoreo 01/08/2025 al 31/08/2025"/>
    <m/>
    <x v="0"/>
    <x v="3"/>
    <s v="Gastos operativos"/>
    <s v="Operativo"/>
    <s v="Sachaca"/>
    <s v="Arequipa"/>
    <s v="01FE281560720549068201"/>
    <s v="Factura"/>
    <d v="2025-08-01T00:00:00"/>
    <d v="2025-08-10T00:00:00"/>
    <s v="FE28"/>
    <n v="15607"/>
    <n v="20549068201"/>
    <s v="VERISURE PERU S.A.C."/>
    <s v="PEN"/>
    <n v="0.18"/>
    <n v="166.54"/>
    <n v="29.977199999999996"/>
    <n v="196.52"/>
    <s v=""/>
    <n v="196.52"/>
    <m/>
    <s v="SI"/>
    <s v="Transferencia"/>
    <s v="SI"/>
    <s v="SI"/>
    <d v="2025-08-11T00:00:00"/>
    <s v="B-BCP - Soles"/>
    <n v="213427"/>
    <m/>
    <d v="1899-12-30T00:00:00"/>
    <s v=""/>
    <n v="0"/>
    <n v="0"/>
    <m/>
    <m/>
    <m/>
    <m/>
    <m/>
    <m/>
    <m/>
    <m/>
    <d v="1899-12-30T00:00:00"/>
    <n v="0"/>
    <n v="0"/>
    <d v="1899-12-30T00:00:00"/>
    <s v=""/>
    <n v="0"/>
    <n v="0"/>
    <n v="0"/>
    <m/>
    <m/>
    <m/>
    <m/>
    <n v="196.52"/>
    <s v="PENDIENTE"/>
    <s v="OK"/>
  </r>
  <r>
    <n v="811"/>
    <x v="35"/>
    <d v="2025-08-07T00:00:00"/>
    <s v="Judith Serrano"/>
    <x v="0"/>
    <x v="14"/>
    <x v="42"/>
    <s v="P0301002"/>
    <s v="-"/>
    <s v="-"/>
    <s v="-"/>
    <s v="Gasohol Premiun Gal"/>
    <s v="MONTACARGA"/>
    <x v="0"/>
    <x v="0"/>
    <s v="Costos de ventas"/>
    <s v="Operativo"/>
    <s v="La Joya"/>
    <s v="Arequipa"/>
    <s v="01F135862020602978274"/>
    <s v="Factura"/>
    <d v="2025-08-07T00:00:00"/>
    <d v="2025-08-07T00:00:00"/>
    <s v="F135"/>
    <n v="8620"/>
    <n v="20602978274"/>
    <s v="ESTACION DE SERVICIOS MI GRIFO S.R.L. - ESTACION MG S.R.L"/>
    <s v="PEN"/>
    <n v="0.18"/>
    <n v="194.92"/>
    <n v="35.085599999999999"/>
    <n v="230.01"/>
    <s v=""/>
    <n v="230.01"/>
    <m/>
    <s v="SI"/>
    <s v="Transferencia"/>
    <s v="SI"/>
    <s v="SI"/>
    <d v="2025-08-07T00:00:00"/>
    <s v="B-BCP - Soles"/>
    <n v="1053424"/>
    <m/>
    <d v="1899-12-30T00:00:00"/>
    <s v=""/>
    <n v="0"/>
    <n v="0"/>
    <m/>
    <m/>
    <m/>
    <m/>
    <m/>
    <m/>
    <m/>
    <m/>
    <d v="1899-12-30T00:00:00"/>
    <n v="0"/>
    <n v="0"/>
    <d v="1899-12-30T00:00:00"/>
    <s v=""/>
    <n v="0"/>
    <n v="0"/>
    <n v="0"/>
    <m/>
    <m/>
    <m/>
    <m/>
    <n v="230.01"/>
    <s v="PENDIENTE"/>
    <s v="OK"/>
  </r>
  <r>
    <n v="812"/>
    <x v="35"/>
    <d v="2025-08-07T00:00:00"/>
    <s v="Judith Serrano"/>
    <x v="0"/>
    <x v="14"/>
    <x v="43"/>
    <s v="P0301003"/>
    <s v="-"/>
    <s v="-"/>
    <s v="-"/>
    <s v="GLP (Galón)"/>
    <s v="MONTACARGA"/>
    <x v="0"/>
    <x v="0"/>
    <s v="Costos de ventas"/>
    <s v="Operativo"/>
    <s v="La Joya"/>
    <s v="Arequipa"/>
    <s v="01F1361120720602978274"/>
    <s v="Factura"/>
    <d v="2025-08-07T00:00:00"/>
    <d v="2025-08-07T00:00:00"/>
    <s v="F136"/>
    <n v="11207"/>
    <n v="20602978274"/>
    <s v="ESTACION DE SERVICIOS MI GRIFO S.R.L. - ESTACION MG S.R.L"/>
    <s v="PEN"/>
    <n v="0.18"/>
    <n v="222.80500000000001"/>
    <n v="40.104900000000001"/>
    <n v="262.91000000000003"/>
    <s v=""/>
    <n v="262.91000000000003"/>
    <m/>
    <s v="SI"/>
    <s v="Transferencia"/>
    <s v="SI"/>
    <s v="SI"/>
    <d v="2025-08-07T00:00:00"/>
    <s v="B-BCP - Soles"/>
    <n v="1053932"/>
    <m/>
    <d v="1899-12-30T00:00:00"/>
    <s v=""/>
    <n v="0"/>
    <n v="0"/>
    <m/>
    <m/>
    <m/>
    <m/>
    <m/>
    <m/>
    <m/>
    <m/>
    <d v="1899-12-30T00:00:00"/>
    <n v="0"/>
    <n v="0"/>
    <d v="1899-12-30T00:00:00"/>
    <s v=""/>
    <n v="0"/>
    <n v="0"/>
    <n v="0"/>
    <m/>
    <m/>
    <m/>
    <m/>
    <n v="262.91000000000003"/>
    <s v="PENDIENTE"/>
    <s v="OK"/>
  </r>
  <r>
    <n v="813"/>
    <x v="47"/>
    <d v="2025-08-15T00:00:00"/>
    <s v="Nelson Quispe"/>
    <x v="0"/>
    <x v="14"/>
    <x v="32"/>
    <s v="P0301001"/>
    <s v="-"/>
    <s v="-"/>
    <s v="-"/>
    <s v="Max- D Diesel B5 S50 UV"/>
    <s v="FOTON BKK-849"/>
    <x v="0"/>
    <x v="4"/>
    <s v="Gastos no operativos"/>
    <s v="Operativo"/>
    <s v="Sachaca"/>
    <s v="Arequipa"/>
    <s v="01F86517819320127765279"/>
    <s v="Factura"/>
    <d v="2025-08-15T00:00:00"/>
    <d v="2025-08-22T00:00:00"/>
    <s v="F865"/>
    <n v="178193"/>
    <n v="20127765279"/>
    <s v="COESTI S.A."/>
    <s v="PEN"/>
    <n v="0.18"/>
    <n v="380.09"/>
    <n v="68.416199999999989"/>
    <n v="448.51"/>
    <s v=""/>
    <n v="448.51"/>
    <m/>
    <s v="SI"/>
    <s v="Transferencia"/>
    <s v="SI"/>
    <s v="SI"/>
    <d v="2025-08-22T00:00:00"/>
    <s v="B-BCP - Soles"/>
    <n v="238054"/>
    <m/>
    <d v="1899-12-30T00:00:00"/>
    <s v=""/>
    <n v="0"/>
    <n v="0"/>
    <m/>
    <m/>
    <m/>
    <m/>
    <m/>
    <m/>
    <m/>
    <m/>
    <d v="1899-12-30T00:00:00"/>
    <n v="0"/>
    <n v="0"/>
    <d v="1899-12-30T00:00:00"/>
    <s v=""/>
    <n v="0"/>
    <n v="0"/>
    <n v="0"/>
    <m/>
    <m/>
    <m/>
    <m/>
    <n v="448.51"/>
    <s v="PENDIENTE"/>
    <s v="OK"/>
  </r>
  <r>
    <n v="813"/>
    <x v="47"/>
    <d v="2025-08-15T00:00:00"/>
    <s v="Nelson Quispe"/>
    <x v="0"/>
    <x v="14"/>
    <x v="32"/>
    <s v="P0301001"/>
    <s v="-"/>
    <s v="-"/>
    <s v="-"/>
    <s v="Max- D Diesel B5 S50 UV"/>
    <s v="FOTON BKL-739"/>
    <x v="0"/>
    <x v="4"/>
    <s v="Gastos no operativos"/>
    <s v="Operativo"/>
    <s v="Sachaca"/>
    <s v="Arequipa"/>
    <s v="01F86517819320127765279"/>
    <s v="Factura"/>
    <d v="2025-08-15T00:00:00"/>
    <d v="2025-08-22T00:00:00"/>
    <s v="F865"/>
    <n v="178193"/>
    <n v="20127765279"/>
    <s v="COESTI S.A."/>
    <s v="PEN"/>
    <n v="0.18"/>
    <n v="663.78"/>
    <n v="119.48039999999999"/>
    <n v="783.26"/>
    <s v=""/>
    <n v="783.26"/>
    <m/>
    <s v="SI"/>
    <s v="Transferencia"/>
    <s v="SI"/>
    <s v="SI"/>
    <d v="2025-08-22T00:00:00"/>
    <s v="B-BCP - Soles"/>
    <n v="238054"/>
    <m/>
    <d v="1899-12-30T00:00:00"/>
    <s v=""/>
    <n v="0"/>
    <n v="0"/>
    <m/>
    <m/>
    <m/>
    <m/>
    <m/>
    <m/>
    <m/>
    <m/>
    <d v="1899-12-30T00:00:00"/>
    <n v="0"/>
    <n v="0"/>
    <d v="1899-12-30T00:00:00"/>
    <s v=""/>
    <n v="0"/>
    <n v="0"/>
    <n v="0"/>
    <m/>
    <m/>
    <m/>
    <m/>
    <n v="783.26"/>
    <s v="PENDIENTE"/>
    <s v="OK"/>
  </r>
  <r>
    <n v="814"/>
    <x v="37"/>
    <d v="2025-08-15T00:00:00"/>
    <s v="Nelson Quispe"/>
    <x v="0"/>
    <x v="14"/>
    <x v="32"/>
    <s v="P0301001"/>
    <s v="-"/>
    <s v="-"/>
    <s v="-"/>
    <s v="Max- D Diesel B5 S50 UV"/>
    <s v="FOTON BKK-849"/>
    <x v="0"/>
    <x v="4"/>
    <s v="Gastos no operativos"/>
    <s v="Operativo"/>
    <s v="Sachaca"/>
    <s v="Arequipa"/>
    <s v="01F86517726620127765279"/>
    <s v="Factura"/>
    <d v="2025-08-08T00:00:00"/>
    <d v="2025-08-15T00:00:00"/>
    <s v="F865"/>
    <n v="177266"/>
    <n v="20127765279"/>
    <s v="COESTI S.A."/>
    <s v="PEN"/>
    <n v="0.18"/>
    <n v="653.08000000000004"/>
    <n v="117.5544"/>
    <n v="770.63"/>
    <s v=""/>
    <n v="770.63"/>
    <m/>
    <s v="SI"/>
    <s v="Transferencia"/>
    <s v="SI"/>
    <s v="SI"/>
    <d v="2025-08-14T00:00:00"/>
    <s v="B-BCP - Soles"/>
    <n v="239747"/>
    <m/>
    <d v="1899-12-30T00:00:00"/>
    <s v=""/>
    <n v="0"/>
    <n v="0"/>
    <m/>
    <m/>
    <m/>
    <m/>
    <m/>
    <m/>
    <m/>
    <m/>
    <d v="1899-12-30T00:00:00"/>
    <n v="0"/>
    <n v="0"/>
    <d v="1899-12-30T00:00:00"/>
    <s v=""/>
    <n v="0"/>
    <n v="0"/>
    <n v="0"/>
    <m/>
    <m/>
    <m/>
    <m/>
    <n v="770.63"/>
    <s v="PENDIENTE"/>
    <s v="OK"/>
  </r>
  <r>
    <n v="814"/>
    <x v="37"/>
    <d v="2025-08-15T00:00:00"/>
    <s v="Nelson Quispe"/>
    <x v="0"/>
    <x v="14"/>
    <x v="32"/>
    <s v="P0301001"/>
    <s v="-"/>
    <s v="-"/>
    <s v="-"/>
    <s v="Max- D Diesel B5 S50 UV"/>
    <s v="HINO V9R-903"/>
    <x v="0"/>
    <x v="4"/>
    <s v="Gastos no operativos"/>
    <s v="Operativo"/>
    <s v="Sachaca"/>
    <s v="Arequipa"/>
    <s v="01F86517726620127765279"/>
    <s v="Factura"/>
    <d v="2025-08-08T00:00:00"/>
    <d v="2025-08-15T00:00:00"/>
    <s v="F865"/>
    <n v="177266"/>
    <n v="20127765279"/>
    <s v="COESTI S.A."/>
    <s v="PEN"/>
    <n v="0.18"/>
    <n v="918.99"/>
    <n v="165.41819999999998"/>
    <n v="1084.4100000000001"/>
    <s v=""/>
    <n v="1084.4100000000001"/>
    <m/>
    <s v="SI"/>
    <s v="Transferencia"/>
    <s v="SI"/>
    <s v="SI"/>
    <d v="2025-08-14T00:00:00"/>
    <s v="B-BCP - Soles"/>
    <n v="239747"/>
    <m/>
    <d v="1899-12-30T00:00:00"/>
    <s v=""/>
    <n v="0"/>
    <n v="0"/>
    <m/>
    <m/>
    <m/>
    <m/>
    <m/>
    <m/>
    <m/>
    <m/>
    <d v="1899-12-30T00:00:00"/>
    <n v="0"/>
    <n v="0"/>
    <d v="1899-12-30T00:00:00"/>
    <s v=""/>
    <n v="0"/>
    <n v="0"/>
    <n v="0"/>
    <m/>
    <m/>
    <m/>
    <m/>
    <n v="1084.4100000000001"/>
    <s v="PENDIENTE"/>
    <s v="OK"/>
  </r>
  <r>
    <n v="815"/>
    <x v="37"/>
    <d v="2025-08-15T00:00:00"/>
    <s v="Nelson Quispe"/>
    <x v="0"/>
    <x v="14"/>
    <x v="32"/>
    <s v="P0301001"/>
    <s v="-"/>
    <s v="-"/>
    <s v="-"/>
    <s v="Max- D Diesel B5 S50 UV"/>
    <s v="FOTON VBB-840"/>
    <x v="0"/>
    <x v="4"/>
    <s v="Gastos no operativos"/>
    <s v="Operativo"/>
    <s v="Sachaca"/>
    <s v="Arequipa"/>
    <s v="01F86517722620127765279"/>
    <s v="Factura"/>
    <d v="2025-08-08T00:00:00"/>
    <d v="2025-08-15T00:00:00"/>
    <s v="F865"/>
    <n v="177226"/>
    <n v="20127765279"/>
    <s v="COESTI S.A."/>
    <s v="PEN"/>
    <n v="0.18"/>
    <n v="452.91"/>
    <n v="81.523800000000008"/>
    <n v="534.42999999999995"/>
    <s v=""/>
    <n v="534.42999999999995"/>
    <m/>
    <s v="SI"/>
    <s v="Transferencia"/>
    <s v="SI"/>
    <s v="SI"/>
    <d v="2025-08-14T00:00:00"/>
    <s v="B-BCP - Soles"/>
    <n v="239747"/>
    <m/>
    <d v="1899-12-30T00:00:00"/>
    <s v=""/>
    <n v="0"/>
    <n v="0"/>
    <m/>
    <m/>
    <m/>
    <m/>
    <m/>
    <m/>
    <m/>
    <m/>
    <d v="1899-12-30T00:00:00"/>
    <n v="0"/>
    <n v="0"/>
    <d v="1899-12-30T00:00:00"/>
    <s v=""/>
    <n v="0"/>
    <n v="0"/>
    <n v="0"/>
    <m/>
    <m/>
    <m/>
    <m/>
    <n v="534.42999999999995"/>
    <s v="PENDIENTE"/>
    <s v="OK"/>
  </r>
  <r>
    <n v="815"/>
    <x v="37"/>
    <d v="2025-08-15T00:00:00"/>
    <s v="Nelson Quispe"/>
    <x v="0"/>
    <x v="14"/>
    <x v="32"/>
    <s v="P0301001"/>
    <s v="-"/>
    <s v="-"/>
    <s v="-"/>
    <s v="Max- D Diesel B5 S50 UV"/>
    <s v="MAXUS VBW-889"/>
    <x v="0"/>
    <x v="4"/>
    <s v="Gastos no operativos"/>
    <s v="Operativo"/>
    <s v="Sachaca"/>
    <s v="Arequipa"/>
    <s v="01F86517722620127765279"/>
    <s v="Factura"/>
    <d v="2025-08-08T00:00:00"/>
    <d v="2025-08-15T00:00:00"/>
    <s v="F865"/>
    <n v="177226"/>
    <n v="20127765279"/>
    <s v="COESTI S.A."/>
    <s v="PEN"/>
    <n v="0.18"/>
    <n v="144.94999999999999"/>
    <n v="26.090999999999998"/>
    <n v="171.04"/>
    <s v=""/>
    <n v="171.04"/>
    <m/>
    <s v="SI"/>
    <s v="Transferencia"/>
    <s v="SI"/>
    <s v="SI"/>
    <d v="2025-08-14T00:00:00"/>
    <s v="B-BCP - Soles"/>
    <n v="239747"/>
    <m/>
    <d v="1899-12-30T00:00:00"/>
    <s v=""/>
    <n v="0"/>
    <n v="0"/>
    <m/>
    <m/>
    <m/>
    <m/>
    <m/>
    <m/>
    <m/>
    <m/>
    <d v="1899-12-30T00:00:00"/>
    <n v="0"/>
    <n v="0"/>
    <d v="1899-12-30T00:00:00"/>
    <s v=""/>
    <n v="0"/>
    <n v="0"/>
    <n v="0"/>
    <m/>
    <m/>
    <m/>
    <m/>
    <n v="171.04"/>
    <s v="PENDIENTE"/>
    <s v="OK"/>
  </r>
  <r>
    <n v="815"/>
    <x v="37"/>
    <d v="2025-08-15T00:00:00"/>
    <s v="Nelson Quispe"/>
    <x v="0"/>
    <x v="14"/>
    <x v="32"/>
    <s v="P0301001"/>
    <s v="-"/>
    <s v="-"/>
    <s v="-"/>
    <s v="Max- D Diesel B5 S50 UV"/>
    <s v="FOTON VDJ-872"/>
    <x v="0"/>
    <x v="4"/>
    <s v="Gastos no operativos"/>
    <s v="Operativo"/>
    <s v="Sachaca"/>
    <s v="Arequipa"/>
    <s v="01F86517722620127765279"/>
    <s v="Factura"/>
    <d v="2025-08-08T00:00:00"/>
    <d v="2025-08-15T00:00:00"/>
    <s v="F865"/>
    <n v="177226"/>
    <n v="20127765279"/>
    <s v="COESTI S.A."/>
    <s v="PEN"/>
    <n v="0.18"/>
    <n v="363.56"/>
    <n v="65.440799999999996"/>
    <n v="429"/>
    <s v=""/>
    <n v="429"/>
    <m/>
    <s v="SI"/>
    <s v="Transferencia"/>
    <s v="SI"/>
    <s v="SI"/>
    <d v="2025-08-14T00:00:00"/>
    <s v="B-BCP - Soles"/>
    <n v="239747"/>
    <m/>
    <d v="1899-12-30T00:00:00"/>
    <s v=""/>
    <n v="0"/>
    <n v="0"/>
    <m/>
    <m/>
    <m/>
    <m/>
    <m/>
    <m/>
    <m/>
    <m/>
    <d v="1899-12-30T00:00:00"/>
    <n v="0"/>
    <n v="0"/>
    <d v="1899-12-30T00:00:00"/>
    <s v=""/>
    <n v="0"/>
    <n v="0"/>
    <n v="0"/>
    <m/>
    <m/>
    <m/>
    <m/>
    <n v="429"/>
    <s v="PENDIENTE"/>
    <s v="OK"/>
  </r>
  <r>
    <n v="816"/>
    <x v="47"/>
    <d v="2025-08-22T00:00:00"/>
    <s v="Nelson Quispe"/>
    <x v="0"/>
    <x v="14"/>
    <x v="32"/>
    <s v="P0301001"/>
    <s v="-"/>
    <s v="-"/>
    <s v="-"/>
    <s v="Max- D Diesel B5 S50 UV"/>
    <s v="FOTON VBB-840"/>
    <x v="0"/>
    <x v="4"/>
    <s v="Gastos no operativos"/>
    <s v="Operativo"/>
    <s v="Sachaca"/>
    <s v="Arequipa"/>
    <s v="01F86415320220127765279"/>
    <s v="Factura"/>
    <d v="2025-08-15T00:00:00"/>
    <d v="2025-08-22T00:00:00"/>
    <s v="F864"/>
    <n v="153202"/>
    <n v="20127765279"/>
    <s v="COESTI S.A."/>
    <s v="PEN"/>
    <n v="0.18"/>
    <n v="406.22"/>
    <n v="73.119600000000005"/>
    <n v="479.34"/>
    <s v=""/>
    <n v="479.34"/>
    <m/>
    <s v="SI"/>
    <s v="Transferencia"/>
    <s v="SI"/>
    <s v="SI"/>
    <d v="2025-08-22T00:00:00"/>
    <s v="B-BCP - Soles"/>
    <n v="238054"/>
    <m/>
    <d v="1899-12-30T00:00:00"/>
    <s v=""/>
    <n v="0"/>
    <n v="0"/>
    <m/>
    <m/>
    <m/>
    <m/>
    <m/>
    <m/>
    <m/>
    <m/>
    <d v="1899-12-30T00:00:00"/>
    <n v="0"/>
    <n v="0"/>
    <d v="1899-12-30T00:00:00"/>
    <s v=""/>
    <n v="0"/>
    <n v="0"/>
    <n v="0"/>
    <m/>
    <m/>
    <m/>
    <m/>
    <n v="479.34"/>
    <s v="PENDIENTE"/>
    <s v="OK"/>
  </r>
  <r>
    <n v="816"/>
    <x v="47"/>
    <d v="2025-08-22T00:00:00"/>
    <s v="Nelson Quispe"/>
    <x v="0"/>
    <x v="14"/>
    <x v="32"/>
    <s v="P0301001"/>
    <s v="-"/>
    <s v="-"/>
    <s v="-"/>
    <s v="Max- D Diesel B5 S50 UV"/>
    <s v="MAXUS VBW-889"/>
    <x v="0"/>
    <x v="4"/>
    <s v="Gastos no operativos"/>
    <s v="Operativo"/>
    <s v="Sachaca"/>
    <s v="Arequipa"/>
    <s v="01F86415320220127765279"/>
    <s v="Factura"/>
    <d v="2025-08-15T00:00:00"/>
    <d v="2025-08-22T00:00:00"/>
    <s v="F864"/>
    <n v="153202"/>
    <n v="20127765279"/>
    <s v="COESTI S.A."/>
    <s v="PEN"/>
    <n v="0.18"/>
    <n v="217.62"/>
    <n v="39.171599999999998"/>
    <n v="256.79000000000002"/>
    <s v=""/>
    <n v="256.79000000000002"/>
    <m/>
    <s v="SI"/>
    <s v="Transferencia"/>
    <s v="SI"/>
    <s v="SI"/>
    <d v="2025-08-22T00:00:00"/>
    <s v="B-BCP - Soles"/>
    <n v="238054"/>
    <m/>
    <d v="1899-12-30T00:00:00"/>
    <s v=""/>
    <n v="0"/>
    <n v="0"/>
    <m/>
    <m/>
    <m/>
    <m/>
    <m/>
    <m/>
    <m/>
    <m/>
    <d v="1899-12-30T00:00:00"/>
    <n v="0"/>
    <n v="0"/>
    <d v="1899-12-30T00:00:00"/>
    <s v=""/>
    <n v="0"/>
    <n v="0"/>
    <n v="0"/>
    <m/>
    <m/>
    <m/>
    <m/>
    <n v="256.79000000000002"/>
    <s v="PENDIENTE"/>
    <s v="OK"/>
  </r>
  <r>
    <n v="816"/>
    <x v="47"/>
    <d v="2025-08-22T00:00:00"/>
    <s v="Nelson Quispe"/>
    <x v="0"/>
    <x v="14"/>
    <x v="32"/>
    <s v="P0301001"/>
    <s v="-"/>
    <s v="-"/>
    <s v="-"/>
    <s v="Max- D Diesel B5 S50 UV"/>
    <s v="FOTON VDJ-872"/>
    <x v="0"/>
    <x v="4"/>
    <s v="Gastos no operativos"/>
    <s v="Operativo"/>
    <s v="Sachaca"/>
    <s v="Arequipa"/>
    <s v="01F86415320220127765279"/>
    <s v="Factura"/>
    <d v="2025-08-15T00:00:00"/>
    <d v="2025-08-22T00:00:00"/>
    <s v="F864"/>
    <n v="153202"/>
    <n v="20127765279"/>
    <s v="COESTI S.A."/>
    <s v="PEN"/>
    <n v="0.18"/>
    <n v="256.99"/>
    <n v="46.258200000000002"/>
    <n v="303.25"/>
    <s v=""/>
    <n v="303.25"/>
    <m/>
    <s v="SI"/>
    <s v="Transferencia"/>
    <s v="SI"/>
    <s v="SI"/>
    <d v="2025-08-22T00:00:00"/>
    <s v="B-BCP - Soles"/>
    <n v="238054"/>
    <m/>
    <d v="1899-12-30T00:00:00"/>
    <s v=""/>
    <n v="0"/>
    <n v="0"/>
    <m/>
    <m/>
    <m/>
    <m/>
    <m/>
    <m/>
    <m/>
    <m/>
    <d v="1899-12-30T00:00:00"/>
    <n v="0"/>
    <n v="0"/>
    <d v="1899-12-30T00:00:00"/>
    <s v=""/>
    <n v="0"/>
    <n v="0"/>
    <n v="0"/>
    <m/>
    <m/>
    <m/>
    <m/>
    <n v="303.25"/>
    <s v="PENDIENTE"/>
    <s v="OK"/>
  </r>
  <r>
    <n v="817"/>
    <x v="46"/>
    <d v="2025-08-18T00:00:00"/>
    <s v="Alison Rodriguez"/>
    <x v="2"/>
    <x v="11"/>
    <x v="22"/>
    <s v="P0201001"/>
    <s v="-"/>
    <s v="OC 320"/>
    <s v="-"/>
    <s v="RR.SS."/>
    <m/>
    <x v="2"/>
    <x v="6"/>
    <s v="Costos de ventas"/>
    <s v="Operativo"/>
    <s v="Sachaca"/>
    <s v="Arequipa"/>
    <s v="01E001287720456565353"/>
    <s v="Factura"/>
    <d v="2025-08-18T00:00:00"/>
    <d v="2025-08-18T00:00:00"/>
    <s v="E001"/>
    <n v="2877"/>
    <n v="20456565353"/>
    <s v="ASOCIACION DE AYUDA AL NINO QUEMADO"/>
    <s v="PEN"/>
    <n v="0.18"/>
    <n v="163.56"/>
    <n v="29.440799999999999"/>
    <n v="193"/>
    <s v=""/>
    <n v="193"/>
    <n v="0.15"/>
    <s v="SI"/>
    <s v="Transferencia"/>
    <s v="SI"/>
    <s v="SI"/>
    <d v="2025-08-25T00:00:00"/>
    <s v="B-BCP - Soles"/>
    <n v="6324899"/>
    <m/>
    <d v="1899-12-30T00:00:00"/>
    <s v=""/>
    <n v="0"/>
    <n v="0"/>
    <m/>
    <m/>
    <m/>
    <m/>
    <m/>
    <m/>
    <m/>
    <m/>
    <d v="1899-12-30T00:00:00"/>
    <n v="0"/>
    <n v="0"/>
    <d v="1899-12-30T00:00:00"/>
    <s v=""/>
    <n v="0"/>
    <n v="0"/>
    <n v="0"/>
    <m/>
    <m/>
    <m/>
    <m/>
    <n v="193"/>
    <s v="PENDIENTE"/>
    <s v="OK"/>
  </r>
  <r>
    <n v="818"/>
    <x v="46"/>
    <d v="2025-09-17T00:00:00"/>
    <s v="Alison Rodriguez"/>
    <x v="2"/>
    <x v="11"/>
    <x v="22"/>
    <s v="P0201001"/>
    <s v="-"/>
    <s v="OC 342"/>
    <s v="-"/>
    <s v="RR.SS."/>
    <m/>
    <x v="2"/>
    <x v="6"/>
    <s v="Costos de ventas"/>
    <s v="Operativo"/>
    <s v="Sachaca"/>
    <s v="Arequipa"/>
    <s v="01F0021665620100192064"/>
    <s v="Factura"/>
    <d v="2025-08-18T00:00:00"/>
    <d v="2025-09-17T00:00:00"/>
    <s v="F002"/>
    <n v="16656"/>
    <n v="20100192064"/>
    <s v="MOLY-COP ADESUR S.A"/>
    <s v="USD"/>
    <n v="0.18"/>
    <n v="117.6"/>
    <n v="21.167999999999999"/>
    <n v="138.77000000000001"/>
    <n v="3.5630000000000002"/>
    <n v="494.44"/>
    <n v="0.15"/>
    <s v="SI"/>
    <s v="Transferencia"/>
    <s v="SI"/>
    <s v="SI"/>
    <d v="1899-12-30T00:00:00"/>
    <s v=""/>
    <s v=""/>
    <m/>
    <d v="1899-12-30T00:00:00"/>
    <s v=""/>
    <n v="0"/>
    <n v="0"/>
    <m/>
    <m/>
    <m/>
    <m/>
    <m/>
    <m/>
    <m/>
    <m/>
    <d v="1899-12-30T00:00:00"/>
    <n v="0"/>
    <n v="0"/>
    <d v="1899-12-30T00:00:00"/>
    <s v=""/>
    <n v="0"/>
    <n v="0"/>
    <n v="0"/>
    <m/>
    <m/>
    <m/>
    <m/>
    <n v="138.77000000000001"/>
    <s v="PENDIENTE"/>
    <s v="OK"/>
  </r>
  <r>
    <n v="819"/>
    <x v="45"/>
    <d v="2025-09-13T00:00:00"/>
    <s v="Alison Rodriguez"/>
    <x v="2"/>
    <x v="11"/>
    <x v="22"/>
    <s v="P0201001"/>
    <s v="-"/>
    <s v="OC 342"/>
    <s v="-"/>
    <s v="RR.SS."/>
    <m/>
    <x v="2"/>
    <x v="6"/>
    <s v="Costos de ventas"/>
    <s v="Operativo"/>
    <s v="Sachaca"/>
    <s v="Arequipa"/>
    <s v="01F0021663820100192064"/>
    <s v="Factura"/>
    <d v="2025-08-14T00:00:00"/>
    <d v="2025-09-13T00:00:00"/>
    <s v="F002"/>
    <n v="16638"/>
    <n v="20100192064"/>
    <s v="MOLY-COP ADESUR S.A"/>
    <s v="USD"/>
    <n v="0.18"/>
    <n v="107.4"/>
    <n v="19.332000000000001"/>
    <n v="126.73"/>
    <n v="3.5369999999999999"/>
    <n v="448.24"/>
    <n v="0.15"/>
    <s v="SI"/>
    <s v="Transferencia"/>
    <s v="SI"/>
    <s v="SI"/>
    <d v="1899-12-30T00:00:00"/>
    <s v=""/>
    <s v=""/>
    <m/>
    <d v="1899-12-30T00:00:00"/>
    <s v=""/>
    <n v="0"/>
    <n v="0"/>
    <m/>
    <m/>
    <m/>
    <m/>
    <m/>
    <m/>
    <m/>
    <m/>
    <d v="1899-12-30T00:00:00"/>
    <n v="0"/>
    <n v="0"/>
    <d v="1899-12-30T00:00:00"/>
    <s v=""/>
    <n v="0"/>
    <n v="0"/>
    <n v="0"/>
    <m/>
    <m/>
    <m/>
    <m/>
    <n v="126.73"/>
    <s v="PENDIENTE"/>
    <s v="OK"/>
  </r>
  <r>
    <n v="820"/>
    <x v="42"/>
    <d v="2025-09-12T00:00:00"/>
    <s v="Alison Rodriguez"/>
    <x v="2"/>
    <x v="11"/>
    <x v="22"/>
    <s v="P0201001"/>
    <s v="-"/>
    <s v="OC 342"/>
    <s v="-"/>
    <s v="RR.SS."/>
    <m/>
    <x v="2"/>
    <x v="6"/>
    <s v="Costos de ventas"/>
    <s v="Operativo"/>
    <s v="Sachaca"/>
    <s v="Arequipa"/>
    <s v="01F0021663120100192064"/>
    <s v="Factura"/>
    <d v="2025-08-13T00:00:00"/>
    <d v="2025-09-12T00:00:00"/>
    <s v="F002"/>
    <n v="16631"/>
    <n v="20100192064"/>
    <s v="MOLY-COP ADESUR S.A"/>
    <s v="USD"/>
    <n v="0.18"/>
    <n v="46.2"/>
    <n v="8.3160000000000007"/>
    <n v="54.52"/>
    <n v="3.5249999999999999"/>
    <n v="192.18"/>
    <n v="0.15"/>
    <s v="SI"/>
    <s v="Transferencia"/>
    <s v="SI"/>
    <s v="SI"/>
    <d v="1899-12-30T00:00:00"/>
    <s v=""/>
    <s v=""/>
    <m/>
    <d v="1899-12-30T00:00:00"/>
    <s v=""/>
    <n v="0"/>
    <n v="0"/>
    <m/>
    <m/>
    <m/>
    <m/>
    <m/>
    <m/>
    <m/>
    <m/>
    <d v="1899-12-30T00:00:00"/>
    <n v="0"/>
    <n v="0"/>
    <d v="1899-12-30T00:00:00"/>
    <s v=""/>
    <n v="0"/>
    <n v="0"/>
    <n v="0"/>
    <m/>
    <m/>
    <m/>
    <m/>
    <n v="54.52"/>
    <s v="PENDIENTE"/>
    <s v="OK"/>
  </r>
  <r>
    <n v="821"/>
    <x v="29"/>
    <d v="2025-07-31T00:00:00"/>
    <s v="Karol Pari"/>
    <x v="1"/>
    <x v="1"/>
    <x v="90"/>
    <s v="P0601001"/>
    <s v="-"/>
    <s v="-"/>
    <s v="-"/>
    <s v="Sueldo Basico - Abarca Apfata Miguel Angel - Julio - 2025"/>
    <m/>
    <x v="0"/>
    <x v="1"/>
    <s v="Costos de ventas"/>
    <s v="Operativo"/>
    <s v="Sachaca"/>
    <s v="Arequipa"/>
    <s v="PLRPLR07160945818"/>
    <s v="Planilla de Remuneraciones"/>
    <d v="2025-07-31T00:00:00"/>
    <d v="2025-07-31T00:00:00"/>
    <s v="PLR07"/>
    <n v="1"/>
    <n v="60945818"/>
    <s v="ABARCA APFATA MIGUEL ANGEL"/>
    <s v="PEN"/>
    <m/>
    <n v="1038.1500000000001"/>
    <n v="0"/>
    <n v="1038.1500000000001"/>
    <s v=""/>
    <n v="1038.1500000000001"/>
    <m/>
    <s v="SI"/>
    <s v="Transferencia"/>
    <s v="SI"/>
    <s v="SI"/>
    <d v="2025-07-31T00:00:00"/>
    <s v="B-BCP - Soles"/>
    <n v="7197909"/>
    <m/>
    <d v="1899-12-30T00:00:00"/>
    <s v=""/>
    <n v="0"/>
    <n v="0"/>
    <m/>
    <m/>
    <m/>
    <m/>
    <m/>
    <m/>
    <m/>
    <m/>
    <d v="1899-12-30T00:00:00"/>
    <n v="0"/>
    <n v="0"/>
    <d v="1899-12-30T00:00:00"/>
    <s v=""/>
    <n v="0"/>
    <n v="0"/>
    <n v="0"/>
    <m/>
    <m/>
    <m/>
    <m/>
    <n v="1038.1500000000001"/>
    <s v="PENDIENTE"/>
    <s v="OK"/>
  </r>
  <r>
    <n v="821"/>
    <x v="29"/>
    <d v="2025-07-31T00:00:00"/>
    <s v="Karol Pari"/>
    <x v="1"/>
    <x v="1"/>
    <x v="91"/>
    <s v="P0601005"/>
    <s v="-"/>
    <s v="-"/>
    <s v="-"/>
    <s v="Horas Extras 25% - Abarca Apfata Miguel Angel - Julio - 2025"/>
    <m/>
    <x v="0"/>
    <x v="1"/>
    <s v="Costos de ventas"/>
    <s v="Operativo"/>
    <s v="Sachaca"/>
    <s v="Arequipa"/>
    <s v="PLRPLR07160945818"/>
    <s v="Planilla de Remuneraciones"/>
    <d v="2025-07-31T00:00:00"/>
    <d v="2025-07-31T00:00:00"/>
    <s v="PLR07"/>
    <n v="1"/>
    <n v="60945818"/>
    <s v="ABARCA APFATA MIGUEL ANGEL"/>
    <s v="PEN"/>
    <m/>
    <n v="28"/>
    <n v="0"/>
    <n v="28"/>
    <s v=""/>
    <n v="28"/>
    <m/>
    <s v="SI"/>
    <s v="Transferencia"/>
    <s v="SI"/>
    <s v="SI"/>
    <d v="2025-07-31T00:00:00"/>
    <s v="B-BCP - Soles"/>
    <n v="7197909"/>
    <m/>
    <d v="1899-12-30T00:00:00"/>
    <s v=""/>
    <n v="0"/>
    <n v="0"/>
    <m/>
    <m/>
    <m/>
    <m/>
    <m/>
    <m/>
    <m/>
    <m/>
    <d v="1899-12-30T00:00:00"/>
    <n v="0"/>
    <n v="0"/>
    <d v="1899-12-30T00:00:00"/>
    <s v=""/>
    <n v="0"/>
    <n v="0"/>
    <n v="0"/>
    <m/>
    <m/>
    <m/>
    <m/>
    <n v="28"/>
    <s v="PENDIENTE"/>
    <s v="OK"/>
  </r>
  <r>
    <n v="821"/>
    <x v="29"/>
    <d v="2025-07-31T00:00:00"/>
    <s v="Karol Pari"/>
    <x v="1"/>
    <x v="1"/>
    <x v="91"/>
    <s v="P0601005"/>
    <s v="-"/>
    <s v="-"/>
    <s v="-"/>
    <s v="Horas Extras 35% - Abarca Apfata Miguel Angel - Julio - 2025"/>
    <m/>
    <x v="0"/>
    <x v="1"/>
    <s v="Costos de ventas"/>
    <s v="Operativo"/>
    <s v="Sachaca"/>
    <s v="Arequipa"/>
    <s v="PLRPLR07160945818"/>
    <s v="Planilla de Remuneraciones"/>
    <d v="2025-07-31T00:00:00"/>
    <d v="2025-07-31T00:00:00"/>
    <s v="PLR07"/>
    <n v="1"/>
    <n v="60945818"/>
    <s v="ABARCA APFATA MIGUEL ANGEL"/>
    <s v="PEN"/>
    <m/>
    <n v="3.37"/>
    <n v="0"/>
    <n v="3.37"/>
    <s v=""/>
    <n v="3.37"/>
    <m/>
    <s v="SI"/>
    <s v="Transferencia"/>
    <s v="SI"/>
    <s v="SI"/>
    <d v="2025-07-31T00:00:00"/>
    <s v="B-BCP - Soles"/>
    <n v="7197909"/>
    <m/>
    <d v="1899-12-30T00:00:00"/>
    <s v=""/>
    <n v="0"/>
    <n v="0"/>
    <m/>
    <m/>
    <m/>
    <m/>
    <m/>
    <m/>
    <m/>
    <m/>
    <d v="1899-12-30T00:00:00"/>
    <n v="0"/>
    <n v="0"/>
    <d v="1899-12-30T00:00:00"/>
    <s v=""/>
    <n v="0"/>
    <n v="0"/>
    <n v="0"/>
    <m/>
    <m/>
    <m/>
    <m/>
    <n v="3.37"/>
    <s v="PENDIENTE"/>
    <s v="OK"/>
  </r>
  <r>
    <n v="821"/>
    <x v="29"/>
    <d v="2025-07-31T00:00:00"/>
    <s v="Karol Pari"/>
    <x v="1"/>
    <x v="1"/>
    <x v="92"/>
    <s v="P0601006"/>
    <s v="-"/>
    <s v="-"/>
    <s v="-"/>
    <s v="Bono extra - Abarca Apfata Miguel Angel - Julio - 2025"/>
    <m/>
    <x v="0"/>
    <x v="1"/>
    <s v="Costos de ventas"/>
    <s v="Operativo"/>
    <s v="Sachaca"/>
    <s v="Arequipa"/>
    <s v="PLRPLR07160945818"/>
    <s v="Planilla de Remuneraciones"/>
    <d v="2025-07-31T00:00:00"/>
    <d v="2025-07-31T00:00:00"/>
    <s v="PLR07"/>
    <n v="1"/>
    <n v="60945818"/>
    <s v="ABARCA APFATA MIGUEL ANGEL"/>
    <s v="PEN"/>
    <m/>
    <n v="50"/>
    <n v="0"/>
    <n v="50"/>
    <s v=""/>
    <n v="50"/>
    <m/>
    <s v="SI"/>
    <s v="Transferencia"/>
    <s v="SI"/>
    <s v="SI"/>
    <d v="2025-07-31T00:00:00"/>
    <s v="B-BCP - Soles"/>
    <n v="7197909"/>
    <m/>
    <d v="1899-12-30T00:00:00"/>
    <s v=""/>
    <n v="0"/>
    <n v="0"/>
    <m/>
    <m/>
    <m/>
    <m/>
    <m/>
    <m/>
    <m/>
    <m/>
    <d v="1899-12-30T00:00:00"/>
    <n v="0"/>
    <n v="0"/>
    <d v="1899-12-30T00:00:00"/>
    <s v=""/>
    <n v="0"/>
    <n v="0"/>
    <n v="0"/>
    <m/>
    <m/>
    <m/>
    <m/>
    <n v="50"/>
    <s v="PENDIENTE"/>
    <s v="OK"/>
  </r>
  <r>
    <n v="821"/>
    <x v="29"/>
    <d v="2025-07-31T00:00:00"/>
    <s v="Karol Pari"/>
    <x v="1"/>
    <x v="1"/>
    <x v="93"/>
    <s v="P0601013"/>
    <s v="-"/>
    <s v="-"/>
    <s v="-"/>
    <s v="Bono de alimentos - Abarca Apfata Miguel Angel - Julio - 2025"/>
    <m/>
    <x v="0"/>
    <x v="1"/>
    <s v="Costos de ventas"/>
    <s v="Operativo"/>
    <s v="Sachaca"/>
    <s v="Arequipa"/>
    <s v="PLRPLR07160945818"/>
    <s v="Planilla de Remuneraciones"/>
    <d v="2025-07-31T00:00:00"/>
    <d v="2025-07-31T00:00:00"/>
    <s v="PLR07"/>
    <n v="1"/>
    <n v="60945818"/>
    <s v="ABARCA APFATA MIGUEL ANGEL"/>
    <s v="PEN"/>
    <m/>
    <n v="31"/>
    <n v="0"/>
    <n v="31"/>
    <s v=""/>
    <n v="31"/>
    <m/>
    <s v="SI"/>
    <s v="Transferencia"/>
    <s v="SI"/>
    <s v="SI"/>
    <d v="2025-07-31T00:00:00"/>
    <s v="B-BCP - Soles"/>
    <n v="7197909"/>
    <m/>
    <d v="1899-12-30T00:00:00"/>
    <s v=""/>
    <n v="0"/>
    <n v="0"/>
    <m/>
    <m/>
    <m/>
    <m/>
    <m/>
    <m/>
    <m/>
    <m/>
    <d v="1899-12-30T00:00:00"/>
    <n v="0"/>
    <n v="0"/>
    <d v="1899-12-30T00:00:00"/>
    <s v=""/>
    <n v="0"/>
    <n v="0"/>
    <n v="0"/>
    <m/>
    <m/>
    <m/>
    <m/>
    <n v="31"/>
    <s v="PENDIENTE"/>
    <s v="OK"/>
  </r>
  <r>
    <n v="822"/>
    <x v="29"/>
    <d v="2025-07-31T00:00:00"/>
    <s v="Karol Pari"/>
    <x v="1"/>
    <x v="1"/>
    <x v="90"/>
    <s v="P0601001"/>
    <s v="-"/>
    <s v="-"/>
    <s v="-"/>
    <s v="Sueldo Basico - Alcca Saldivar Angel - Julio - 2025"/>
    <m/>
    <x v="0"/>
    <x v="1"/>
    <s v="Costos de ventas"/>
    <s v="Operativo"/>
    <s v="Sachaca"/>
    <s v="Arequipa"/>
    <s v="PLRPLR07273238347"/>
    <s v="Planilla de Remuneraciones"/>
    <d v="2025-07-31T00:00:00"/>
    <d v="2025-07-31T00:00:00"/>
    <s v="PLR07"/>
    <n v="2"/>
    <n v="73238347"/>
    <s v="ALCCA SALDIVAR ANGEL"/>
    <s v="PEN"/>
    <m/>
    <n v="151.01"/>
    <n v="0"/>
    <n v="151.01"/>
    <s v=""/>
    <n v="151.01"/>
    <m/>
    <s v="SI"/>
    <s v="Transferencia"/>
    <s v="SI"/>
    <s v="SI"/>
    <d v="2025-07-31T00:00:00"/>
    <s v="B-BCP - Soles"/>
    <n v="7197909"/>
    <m/>
    <d v="1899-12-30T00:00:00"/>
    <s v=""/>
    <n v="0"/>
    <n v="0"/>
    <m/>
    <m/>
    <m/>
    <m/>
    <m/>
    <m/>
    <m/>
    <m/>
    <d v="2025-07-31T00:00:00"/>
    <s v="Redondeo"/>
    <n v="0.01"/>
    <d v="1899-12-30T00:00:00"/>
    <s v=""/>
    <n v="0"/>
    <n v="0"/>
    <n v="0"/>
    <m/>
    <m/>
    <m/>
    <m/>
    <n v="151"/>
    <s v="PENDIENTE"/>
    <s v="OK"/>
  </r>
  <r>
    <n v="822"/>
    <x v="29"/>
    <d v="2025-07-31T00:00:00"/>
    <s v="Karol Pari"/>
    <x v="1"/>
    <x v="1"/>
    <x v="91"/>
    <s v="P0601005"/>
    <s v="-"/>
    <s v="-"/>
    <s v="-"/>
    <s v="Horas Extras 25% - Alcca Saldivar Angel - Julio - 2025"/>
    <m/>
    <x v="0"/>
    <x v="1"/>
    <s v="Costos de ventas"/>
    <s v="Operativo"/>
    <s v="Sachaca"/>
    <s v="Arequipa"/>
    <s v="PLRPLR07273238347"/>
    <s v="Planilla de Remuneraciones"/>
    <d v="2025-07-31T00:00:00"/>
    <d v="2025-07-31T00:00:00"/>
    <s v="PLR07"/>
    <n v="2"/>
    <n v="73238347"/>
    <s v="ALCCA SALDIVAR ANGEL"/>
    <s v="PEN"/>
    <m/>
    <n v="2.25"/>
    <n v="0"/>
    <n v="2.25"/>
    <s v=""/>
    <n v="2.25"/>
    <m/>
    <s v="SI"/>
    <s v="Transferencia"/>
    <s v="SI"/>
    <s v="SI"/>
    <d v="2025-07-31T00:00:00"/>
    <s v="B-BCP - Soles"/>
    <n v="7197909"/>
    <m/>
    <d v="1899-12-30T00:00:00"/>
    <s v=""/>
    <n v="0"/>
    <n v="0"/>
    <m/>
    <m/>
    <m/>
    <m/>
    <m/>
    <m/>
    <m/>
    <m/>
    <d v="2025-07-31T00:00:00"/>
    <s v="Redondeo"/>
    <n v="0.01"/>
    <d v="1899-12-30T00:00:00"/>
    <s v=""/>
    <n v="0"/>
    <n v="0"/>
    <n v="0"/>
    <m/>
    <m/>
    <m/>
    <m/>
    <n v="2.2400000000000002"/>
    <s v="PENDIENTE"/>
    <s v="OK"/>
  </r>
  <r>
    <n v="823"/>
    <x v="29"/>
    <d v="2025-07-31T00:00:00"/>
    <s v="Karol Pari"/>
    <x v="1"/>
    <x v="1"/>
    <x v="90"/>
    <s v="P0601001"/>
    <s v="-"/>
    <s v="-"/>
    <s v="-"/>
    <s v="Sueldo Basico - Alvarado Alama Adrian - Julio - 2025"/>
    <m/>
    <x v="0"/>
    <x v="1"/>
    <s v="Costos de ventas"/>
    <s v="Operativo"/>
    <s v="La Joya"/>
    <s v="Arequipa"/>
    <s v="PLRPLR07375560789"/>
    <s v="Planilla de Remuneraciones"/>
    <d v="2025-07-31T00:00:00"/>
    <d v="2025-07-31T00:00:00"/>
    <s v="PLR07"/>
    <n v="3"/>
    <n v="75560789"/>
    <s v="ALVARADO ALAMA ADRIAN"/>
    <s v="PEN"/>
    <m/>
    <n v="1308.6099999999999"/>
    <n v="0"/>
    <n v="1308.6099999999999"/>
    <s v=""/>
    <n v="1308.6099999999999"/>
    <m/>
    <s v="SI"/>
    <s v="Transferencia"/>
    <s v="SI"/>
    <s v="SI"/>
    <d v="2025-07-31T00:00:00"/>
    <s v="B-BCP - Soles"/>
    <n v="7197909"/>
    <m/>
    <d v="1899-12-30T00:00:00"/>
    <s v=""/>
    <n v="0"/>
    <n v="0"/>
    <m/>
    <m/>
    <m/>
    <m/>
    <m/>
    <m/>
    <m/>
    <m/>
    <d v="2025-07-31T00:00:00"/>
    <s v="Redondeo"/>
    <n v="0.01"/>
    <d v="1899-12-30T00:00:00"/>
    <s v=""/>
    <n v="0"/>
    <n v="0"/>
    <n v="0"/>
    <m/>
    <m/>
    <m/>
    <m/>
    <n v="1308.5999999999999"/>
    <s v="PENDIENTE"/>
    <s v="OK"/>
  </r>
  <r>
    <n v="823"/>
    <x v="29"/>
    <d v="2025-07-31T00:00:00"/>
    <s v="Karol Pari"/>
    <x v="1"/>
    <x v="1"/>
    <x v="94"/>
    <s v="P0601002"/>
    <s v="-"/>
    <s v="-"/>
    <s v="-"/>
    <s v="Asignacion Familiar - Alvarado Alama Adrian - Julio2025"/>
    <m/>
    <x v="0"/>
    <x v="1"/>
    <s v="Costos de ventas"/>
    <s v="Operativo"/>
    <s v="La Joya"/>
    <s v="Arequipa"/>
    <s v="PLRPLR07375560789"/>
    <s v="Planilla de Remuneraciones"/>
    <d v="2025-07-31T00:00:00"/>
    <d v="2025-07-31T00:00:00"/>
    <s v="PLR07"/>
    <n v="3"/>
    <n v="75560789"/>
    <s v="ALVARADO ALAMA ADRIAN"/>
    <s v="PEN"/>
    <m/>
    <n v="113"/>
    <n v="0"/>
    <n v="113"/>
    <s v=""/>
    <n v="113"/>
    <m/>
    <s v="SI"/>
    <s v="Transferencia"/>
    <s v="SI"/>
    <s v="SI"/>
    <d v="2025-07-31T00:00:00"/>
    <s v="B-BCP - Soles"/>
    <n v="7197909"/>
    <m/>
    <d v="1899-12-30T00:00:00"/>
    <s v=""/>
    <n v="0"/>
    <n v="0"/>
    <m/>
    <m/>
    <m/>
    <m/>
    <m/>
    <m/>
    <m/>
    <m/>
    <d v="2025-07-31T00:00:00"/>
    <s v="Redondeo"/>
    <n v="0.01"/>
    <d v="1899-12-30T00:00:00"/>
    <s v=""/>
    <n v="0"/>
    <n v="0"/>
    <n v="0"/>
    <m/>
    <m/>
    <m/>
    <m/>
    <n v="112.99"/>
    <s v="PENDIENTE"/>
    <s v="OK"/>
  </r>
  <r>
    <n v="823"/>
    <x v="29"/>
    <d v="2025-07-31T00:00:00"/>
    <s v="Karol Pari"/>
    <x v="1"/>
    <x v="1"/>
    <x v="91"/>
    <s v="P0601005"/>
    <s v="-"/>
    <s v="-"/>
    <s v="-"/>
    <s v="Horas Extras 25% - Alvarado Alama Adrian - Julio - 2025"/>
    <m/>
    <x v="0"/>
    <x v="1"/>
    <s v="Costos de ventas"/>
    <s v="Operativo"/>
    <s v="La Joya"/>
    <s v="Arequipa"/>
    <s v="PLRPLR07375560789"/>
    <s v="Planilla de Remuneraciones"/>
    <d v="2025-07-31T00:00:00"/>
    <d v="2025-07-31T00:00:00"/>
    <s v="PLR07"/>
    <n v="3"/>
    <n v="75560789"/>
    <s v="ALVARADO ALAMA ADRIAN"/>
    <s v="PEN"/>
    <m/>
    <n v="15.03"/>
    <n v="0"/>
    <n v="15.03"/>
    <s v=""/>
    <n v="15.03"/>
    <m/>
    <s v="SI"/>
    <s v="Transferencia"/>
    <s v="SI"/>
    <s v="SI"/>
    <d v="2025-07-31T00:00:00"/>
    <s v="B-BCP - Soles"/>
    <n v="7197909"/>
    <m/>
    <d v="1899-12-30T00:00:00"/>
    <s v=""/>
    <n v="0"/>
    <n v="0"/>
    <m/>
    <m/>
    <m/>
    <m/>
    <m/>
    <m/>
    <m/>
    <m/>
    <d v="2025-07-31T00:00:00"/>
    <s v="Redondeo"/>
    <n v="0.01"/>
    <d v="1899-12-30T00:00:00"/>
    <s v=""/>
    <n v="0"/>
    <n v="0"/>
    <n v="0"/>
    <m/>
    <m/>
    <m/>
    <m/>
    <n v="15.02"/>
    <s v="PENDIENTE"/>
    <s v="OK"/>
  </r>
  <r>
    <n v="823"/>
    <x v="29"/>
    <d v="2025-07-31T00:00:00"/>
    <s v="Karol Pari"/>
    <x v="1"/>
    <x v="1"/>
    <x v="91"/>
    <s v="P0601005"/>
    <s v="-"/>
    <s v="-"/>
    <s v="-"/>
    <s v="Horas Extras 35% - Alvarado Alama Adrian - Julio - 2025"/>
    <m/>
    <x v="0"/>
    <x v="1"/>
    <s v="Costos de ventas"/>
    <s v="Operativo"/>
    <s v="La Joya"/>
    <s v="Arequipa"/>
    <s v="PLRPLR07375560789"/>
    <s v="Planilla de Remuneraciones"/>
    <d v="2025-07-31T00:00:00"/>
    <d v="2025-07-31T00:00:00"/>
    <s v="PLR07"/>
    <n v="3"/>
    <n v="75560789"/>
    <s v="ALVARADO ALAMA ADRIAN"/>
    <s v="PEN"/>
    <m/>
    <n v="3.25"/>
    <n v="0"/>
    <n v="3.25"/>
    <s v=""/>
    <n v="3.25"/>
    <m/>
    <s v="SI"/>
    <s v="Transferencia"/>
    <s v="SI"/>
    <s v="SI"/>
    <d v="2025-07-31T00:00:00"/>
    <s v="B-BCP - Soles"/>
    <n v="7197909"/>
    <m/>
    <d v="1899-12-30T00:00:00"/>
    <s v=""/>
    <n v="0"/>
    <n v="0"/>
    <m/>
    <m/>
    <m/>
    <m/>
    <m/>
    <m/>
    <m/>
    <m/>
    <d v="2025-07-31T00:00:00"/>
    <s v="Redondeo"/>
    <n v="0.01"/>
    <d v="1899-12-30T00:00:00"/>
    <s v=""/>
    <n v="0"/>
    <n v="0"/>
    <n v="0"/>
    <m/>
    <m/>
    <m/>
    <m/>
    <n v="3.24"/>
    <s v="PENDIENTE"/>
    <s v="OK"/>
  </r>
  <r>
    <n v="824"/>
    <x v="29"/>
    <d v="2025-07-31T00:00:00"/>
    <s v="Karol Pari"/>
    <x v="1"/>
    <x v="1"/>
    <x v="90"/>
    <s v="P0601001"/>
    <s v="-"/>
    <s v="-"/>
    <s v="-"/>
    <s v="Sueldo Basico - Amado Farfan Vannessa Danniella - Julio - 2025"/>
    <m/>
    <x v="0"/>
    <x v="11"/>
    <s v="Costos de ventas"/>
    <s v="Operativo"/>
    <s v="Sachaca"/>
    <s v="Arequipa"/>
    <s v="PLRPLR07472169020"/>
    <s v="Planilla de Remuneraciones"/>
    <d v="2025-07-31T00:00:00"/>
    <d v="2025-07-31T00:00:00"/>
    <s v="PLR07"/>
    <n v="4"/>
    <n v="72169020"/>
    <s v="AMADO FARFAN VANNESSA DANNIELLA"/>
    <s v="PEN"/>
    <m/>
    <n v="1587.8"/>
    <n v="0"/>
    <n v="1587.8"/>
    <s v=""/>
    <n v="1587.8"/>
    <m/>
    <s v="SI"/>
    <s v="Transferencia"/>
    <s v="SI"/>
    <s v="SI"/>
    <d v="2025-07-31T00:00:00"/>
    <s v="B-BCP - Soles"/>
    <n v="7197909"/>
    <m/>
    <d v="1899-12-30T00:00:00"/>
    <s v=""/>
    <n v="0"/>
    <n v="0"/>
    <m/>
    <m/>
    <m/>
    <m/>
    <m/>
    <m/>
    <m/>
    <m/>
    <d v="1899-12-30T00:00:00"/>
    <n v="0"/>
    <n v="0"/>
    <d v="1899-12-30T00:00:00"/>
    <s v=""/>
    <n v="0"/>
    <n v="0"/>
    <n v="0"/>
    <m/>
    <m/>
    <m/>
    <m/>
    <n v="1587.8"/>
    <s v="PENDIENTE"/>
    <s v="OK"/>
  </r>
  <r>
    <n v="824"/>
    <x v="29"/>
    <d v="2025-07-31T00:00:00"/>
    <s v="Karol Pari"/>
    <x v="1"/>
    <x v="1"/>
    <x v="91"/>
    <s v="P0601005"/>
    <s v="-"/>
    <s v="-"/>
    <s v="-"/>
    <s v="Horas Extras 25% - Amado Farfan Vannessa Danniella - Julio - 2025"/>
    <m/>
    <x v="0"/>
    <x v="11"/>
    <s v="Costos de ventas"/>
    <s v="Operativo"/>
    <s v="Sachaca"/>
    <s v="Arequipa"/>
    <s v="PLRPLR07472169020"/>
    <s v="Planilla de Remuneraciones"/>
    <d v="2025-07-31T00:00:00"/>
    <d v="2025-07-31T00:00:00"/>
    <s v="PLR07"/>
    <n v="4"/>
    <n v="72169020"/>
    <s v="AMADO FARFAN VANNESSA DANNIELLA"/>
    <s v="PEN"/>
    <m/>
    <n v="16.350000000000001"/>
    <n v="0"/>
    <n v="16.350000000000001"/>
    <s v=""/>
    <n v="16.350000000000001"/>
    <m/>
    <s v="SI"/>
    <s v="Transferencia"/>
    <s v="SI"/>
    <s v="SI"/>
    <d v="2025-07-31T00:00:00"/>
    <s v="B-BCP - Soles"/>
    <n v="7197909"/>
    <m/>
    <d v="1899-12-30T00:00:00"/>
    <s v=""/>
    <n v="0"/>
    <n v="0"/>
    <m/>
    <m/>
    <m/>
    <m/>
    <m/>
    <m/>
    <m/>
    <m/>
    <d v="1899-12-30T00:00:00"/>
    <n v="0"/>
    <n v="0"/>
    <d v="1899-12-30T00:00:00"/>
    <s v=""/>
    <n v="0"/>
    <n v="0"/>
    <n v="0"/>
    <m/>
    <m/>
    <m/>
    <m/>
    <n v="16.350000000000001"/>
    <s v="PENDIENTE"/>
    <s v="OK"/>
  </r>
  <r>
    <n v="825"/>
    <x v="29"/>
    <d v="2025-07-31T00:00:00"/>
    <s v="Karol Pari"/>
    <x v="1"/>
    <x v="1"/>
    <x v="90"/>
    <s v="P0601001"/>
    <s v="-"/>
    <s v="-"/>
    <s v="-"/>
    <s v="Sueldo Basico - Apaza Castro Luis Alfredo - Julio - 2025"/>
    <m/>
    <x v="0"/>
    <x v="1"/>
    <s v="Costos de ventas"/>
    <s v="Operativo"/>
    <s v="La Joya"/>
    <s v="Arequipa"/>
    <s v="PLRPLR07548298276"/>
    <s v="Planilla de Remuneraciones"/>
    <d v="2025-07-31T00:00:00"/>
    <d v="2025-07-31T00:00:00"/>
    <s v="PLR07"/>
    <n v="5"/>
    <n v="48298276"/>
    <s v="APAZA CASTRO LUIS ALFREDO"/>
    <s v="PEN"/>
    <m/>
    <n v="990.9"/>
    <n v="0"/>
    <n v="990.9"/>
    <s v=""/>
    <n v="990.9"/>
    <m/>
    <s v="SI"/>
    <s v="Transferencia"/>
    <s v="SI"/>
    <s v="SI"/>
    <d v="2025-07-31T00:00:00"/>
    <s v="B-BCP - Soles"/>
    <n v="7197909"/>
    <m/>
    <d v="1899-12-30T00:00:00"/>
    <s v=""/>
    <n v="0"/>
    <n v="0"/>
    <m/>
    <m/>
    <m/>
    <m/>
    <m/>
    <m/>
    <m/>
    <m/>
    <d v="1899-12-30T00:00:00"/>
    <n v="0"/>
    <n v="0"/>
    <d v="1899-12-30T00:00:00"/>
    <s v=""/>
    <n v="0"/>
    <n v="0"/>
    <n v="0"/>
    <m/>
    <m/>
    <m/>
    <m/>
    <n v="990.9"/>
    <s v="PENDIENTE"/>
    <s v="OK"/>
  </r>
  <r>
    <n v="825"/>
    <x v="29"/>
    <d v="2025-07-31T00:00:00"/>
    <s v="Karol Pari"/>
    <x v="1"/>
    <x v="1"/>
    <x v="94"/>
    <s v="P0601002"/>
    <s v="-"/>
    <s v="-"/>
    <s v="-"/>
    <s v="Asignacion Familiar - Apaza Castro Luis Alfredo - Julio2025"/>
    <m/>
    <x v="0"/>
    <x v="1"/>
    <s v="Costos de ventas"/>
    <s v="Operativo"/>
    <s v="La Joya"/>
    <s v="Arequipa"/>
    <s v="PLRPLR07548298276"/>
    <s v="Planilla de Remuneraciones"/>
    <d v="2025-07-31T00:00:00"/>
    <d v="2025-07-31T00:00:00"/>
    <s v="PLR07"/>
    <n v="5"/>
    <n v="48298276"/>
    <s v="APAZA CASTRO LUIS ALFREDO"/>
    <s v="PEN"/>
    <m/>
    <n v="113"/>
    <n v="0"/>
    <n v="113"/>
    <s v=""/>
    <n v="113"/>
    <m/>
    <s v="SI"/>
    <s v="Transferencia"/>
    <s v="SI"/>
    <s v="SI"/>
    <d v="2025-07-31T00:00:00"/>
    <s v="B-BCP - Soles"/>
    <n v="7197909"/>
    <m/>
    <d v="1899-12-30T00:00:00"/>
    <s v=""/>
    <n v="0"/>
    <n v="0"/>
    <m/>
    <m/>
    <m/>
    <m/>
    <m/>
    <m/>
    <m/>
    <m/>
    <d v="1899-12-30T00:00:00"/>
    <n v="0"/>
    <n v="0"/>
    <d v="1899-12-30T00:00:00"/>
    <s v=""/>
    <n v="0"/>
    <n v="0"/>
    <n v="0"/>
    <m/>
    <m/>
    <m/>
    <m/>
    <n v="113"/>
    <s v="PENDIENTE"/>
    <s v="OK"/>
  </r>
  <r>
    <n v="825"/>
    <x v="29"/>
    <d v="2025-07-31T00:00:00"/>
    <s v="Karol Pari"/>
    <x v="1"/>
    <x v="1"/>
    <x v="91"/>
    <s v="P0601005"/>
    <s v="-"/>
    <s v="-"/>
    <s v="-"/>
    <s v="Horas Extras 25% - Apaza Castro Luis Alfredo - Julio - 2025"/>
    <m/>
    <x v="0"/>
    <x v="1"/>
    <s v="Costos de ventas"/>
    <s v="Operativo"/>
    <s v="La Joya"/>
    <s v="Arequipa"/>
    <s v="PLRPLR07548298276"/>
    <s v="Planilla de Remuneraciones"/>
    <d v="2025-07-31T00:00:00"/>
    <d v="2025-07-31T00:00:00"/>
    <s v="PLR07"/>
    <n v="5"/>
    <n v="48298276"/>
    <s v="APAZA CASTRO LUIS ALFREDO"/>
    <s v="PEN"/>
    <m/>
    <n v="14.77"/>
    <n v="0"/>
    <n v="14.77"/>
    <s v=""/>
    <n v="14.77"/>
    <m/>
    <s v="SI"/>
    <s v="Transferencia"/>
    <s v="SI"/>
    <s v="SI"/>
    <d v="2025-07-31T00:00:00"/>
    <s v="B-BCP - Soles"/>
    <n v="7197909"/>
    <m/>
    <d v="1899-12-30T00:00:00"/>
    <s v=""/>
    <n v="0"/>
    <n v="0"/>
    <m/>
    <m/>
    <m/>
    <m/>
    <m/>
    <m/>
    <m/>
    <m/>
    <d v="1899-12-30T00:00:00"/>
    <n v="0"/>
    <n v="0"/>
    <d v="1899-12-30T00:00:00"/>
    <s v=""/>
    <n v="0"/>
    <n v="0"/>
    <n v="0"/>
    <m/>
    <m/>
    <m/>
    <m/>
    <n v="14.77"/>
    <s v="PENDIENTE"/>
    <s v="OK"/>
  </r>
  <r>
    <n v="825"/>
    <x v="29"/>
    <d v="2025-07-31T00:00:00"/>
    <s v="Karol Pari"/>
    <x v="1"/>
    <x v="1"/>
    <x v="92"/>
    <s v="P0601006"/>
    <s v="-"/>
    <s v="-"/>
    <s v="-"/>
    <s v="Bono extra - Apaza Castro Luis Alfredo - Julio - 2025"/>
    <m/>
    <x v="0"/>
    <x v="1"/>
    <s v="Costos de ventas"/>
    <s v="Operativo"/>
    <s v="La Joya"/>
    <s v="Arequipa"/>
    <s v="PLRPLR07548298276"/>
    <s v="Planilla de Remuneraciones"/>
    <d v="2025-07-31T00:00:00"/>
    <d v="2025-07-31T00:00:00"/>
    <s v="PLR07"/>
    <n v="5"/>
    <n v="48298276"/>
    <s v="APAZA CASTRO LUIS ALFREDO"/>
    <s v="PEN"/>
    <m/>
    <n v="50"/>
    <n v="0"/>
    <n v="50"/>
    <s v=""/>
    <n v="50"/>
    <m/>
    <s v="SI"/>
    <s v="Transferencia"/>
    <s v="SI"/>
    <s v="SI"/>
    <d v="2025-07-31T00:00:00"/>
    <s v="B-BCP - Soles"/>
    <n v="7197909"/>
    <m/>
    <d v="1899-12-30T00:00:00"/>
    <s v=""/>
    <n v="0"/>
    <n v="0"/>
    <m/>
    <m/>
    <m/>
    <m/>
    <m/>
    <m/>
    <m/>
    <m/>
    <d v="1899-12-30T00:00:00"/>
    <n v="0"/>
    <n v="0"/>
    <d v="1899-12-30T00:00:00"/>
    <s v=""/>
    <n v="0"/>
    <n v="0"/>
    <n v="0"/>
    <m/>
    <m/>
    <m/>
    <m/>
    <n v="50"/>
    <s v="PENDIENTE"/>
    <s v="OK"/>
  </r>
  <r>
    <n v="826"/>
    <x v="29"/>
    <d v="2025-07-31T00:00:00"/>
    <s v="Karol Pari"/>
    <x v="1"/>
    <x v="1"/>
    <x v="90"/>
    <s v="P0601001"/>
    <s v="-"/>
    <s v="-"/>
    <s v="-"/>
    <s v="Sueldo Basico - Aquino Colquehuanca Jesus Alberto - Julio - 2025"/>
    <m/>
    <x v="0"/>
    <x v="11"/>
    <s v="Costos de ventas"/>
    <s v="Operativo"/>
    <s v="La Joya"/>
    <s v="Arequipa"/>
    <s v="PLRPLR07648164743"/>
    <s v="Planilla de Remuneraciones"/>
    <d v="2025-07-31T00:00:00"/>
    <d v="2025-07-31T00:00:00"/>
    <s v="PLR07"/>
    <n v="6"/>
    <n v="48164743"/>
    <s v="AQUINO COLQUEHUANCA JESUS ALBERTO"/>
    <s v="PEN"/>
    <m/>
    <n v="1159.82"/>
    <n v="0"/>
    <n v="1159.82"/>
    <s v=""/>
    <n v="1159.82"/>
    <m/>
    <s v="SI"/>
    <s v="Transferencia"/>
    <s v="SI"/>
    <s v="SI"/>
    <d v="2025-07-31T00:00:00"/>
    <s v="B-BCP - Soles"/>
    <n v="7197909"/>
    <m/>
    <d v="1899-12-30T00:00:00"/>
    <s v=""/>
    <n v="0"/>
    <n v="0"/>
    <m/>
    <m/>
    <m/>
    <m/>
    <m/>
    <m/>
    <m/>
    <m/>
    <d v="1899-12-30T00:00:00"/>
    <n v="0"/>
    <n v="0"/>
    <d v="1899-12-30T00:00:00"/>
    <s v=""/>
    <n v="0"/>
    <n v="0"/>
    <n v="0"/>
    <m/>
    <m/>
    <m/>
    <m/>
    <n v="1159.82"/>
    <s v="PENDIENTE"/>
    <s v="OK"/>
  </r>
  <r>
    <n v="826"/>
    <x v="29"/>
    <d v="2025-07-31T00:00:00"/>
    <s v="Karol Pari"/>
    <x v="1"/>
    <x v="1"/>
    <x v="94"/>
    <s v="P0601002"/>
    <s v="-"/>
    <s v="-"/>
    <s v="-"/>
    <s v="Asignacion Familiar - Aquino Colquehuanca Jesus Alberto - Julio2025"/>
    <m/>
    <x v="0"/>
    <x v="11"/>
    <s v="Costos de ventas"/>
    <s v="Operativo"/>
    <s v="La Joya"/>
    <s v="Arequipa"/>
    <s v="PLRPLR07648164743"/>
    <s v="Planilla de Remuneraciones"/>
    <d v="2025-07-31T00:00:00"/>
    <d v="2025-07-31T00:00:00"/>
    <s v="PLR07"/>
    <n v="6"/>
    <n v="48164743"/>
    <s v="AQUINO COLQUEHUANCA JESUS ALBERTO"/>
    <s v="PEN"/>
    <m/>
    <n v="113"/>
    <n v="0"/>
    <n v="113"/>
    <s v=""/>
    <n v="113"/>
    <m/>
    <s v="SI"/>
    <s v="Transferencia"/>
    <s v="SI"/>
    <s v="SI"/>
    <d v="2025-07-31T00:00:00"/>
    <s v="B-BCP - Soles"/>
    <n v="7197909"/>
    <m/>
    <d v="1899-12-30T00:00:00"/>
    <s v=""/>
    <n v="0"/>
    <n v="0"/>
    <m/>
    <m/>
    <m/>
    <m/>
    <m/>
    <m/>
    <m/>
    <m/>
    <d v="1899-12-30T00:00:00"/>
    <n v="0"/>
    <n v="0"/>
    <d v="1899-12-30T00:00:00"/>
    <s v=""/>
    <n v="0"/>
    <n v="0"/>
    <n v="0"/>
    <m/>
    <m/>
    <m/>
    <m/>
    <n v="113"/>
    <s v="PENDIENTE"/>
    <s v="OK"/>
  </r>
  <r>
    <n v="826"/>
    <x v="29"/>
    <d v="2025-07-31T00:00:00"/>
    <s v="Karol Pari"/>
    <x v="1"/>
    <x v="1"/>
    <x v="91"/>
    <s v="P0601005"/>
    <s v="-"/>
    <s v="-"/>
    <s v="-"/>
    <s v="Horas Extras 25% - Aquino Colquehuanca Jesus Alberto - Julio - 2025"/>
    <m/>
    <x v="0"/>
    <x v="11"/>
    <s v="Costos de ventas"/>
    <s v="Operativo"/>
    <s v="La Joya"/>
    <s v="Arequipa"/>
    <s v="PLRPLR07648164743"/>
    <s v="Planilla de Remuneraciones"/>
    <d v="2025-07-31T00:00:00"/>
    <d v="2025-07-31T00:00:00"/>
    <s v="PLR07"/>
    <n v="6"/>
    <n v="48164743"/>
    <s v="AQUINO COLQUEHUANCA JESUS ALBERTO"/>
    <s v="PEN"/>
    <m/>
    <n v="13.27"/>
    <n v="0"/>
    <n v="13.27"/>
    <s v=""/>
    <n v="13.27"/>
    <m/>
    <s v="SI"/>
    <s v="Transferencia"/>
    <s v="SI"/>
    <s v="SI"/>
    <d v="2025-07-31T00:00:00"/>
    <s v="B-BCP - Soles"/>
    <n v="7197909"/>
    <m/>
    <d v="1899-12-30T00:00:00"/>
    <s v=""/>
    <n v="0"/>
    <n v="0"/>
    <m/>
    <m/>
    <m/>
    <m/>
    <m/>
    <m/>
    <m/>
    <m/>
    <d v="1899-12-30T00:00:00"/>
    <n v="0"/>
    <n v="0"/>
    <d v="1899-12-30T00:00:00"/>
    <s v=""/>
    <n v="0"/>
    <n v="0"/>
    <n v="0"/>
    <m/>
    <m/>
    <m/>
    <m/>
    <n v="13.27"/>
    <s v="PENDIENTE"/>
    <s v="OK"/>
  </r>
  <r>
    <n v="826"/>
    <x v="29"/>
    <d v="2025-07-31T00:00:00"/>
    <s v="Karol Pari"/>
    <x v="1"/>
    <x v="1"/>
    <x v="91"/>
    <s v="P0601005"/>
    <s v="-"/>
    <s v="-"/>
    <s v="-"/>
    <s v="Horas Extras 35% - Aquino Colquehuanca Jesus Alberto - Julio - 2025"/>
    <m/>
    <x v="0"/>
    <x v="11"/>
    <s v="Costos de ventas"/>
    <s v="Operativo"/>
    <s v="La Joya"/>
    <s v="Arequipa"/>
    <s v="PLRPLR07648164743"/>
    <s v="Planilla de Remuneraciones"/>
    <d v="2025-07-31T00:00:00"/>
    <d v="2025-07-31T00:00:00"/>
    <s v="PLR07"/>
    <n v="6"/>
    <n v="48164743"/>
    <s v="AQUINO COLQUEHUANCA JESUS ALBERTO"/>
    <s v="PEN"/>
    <m/>
    <n v="8.9600000000000009"/>
    <n v="0"/>
    <n v="8.9600000000000009"/>
    <s v=""/>
    <n v="8.9600000000000009"/>
    <m/>
    <s v="SI"/>
    <s v="Transferencia"/>
    <s v="SI"/>
    <s v="SI"/>
    <d v="2025-07-31T00:00:00"/>
    <s v="B-BCP - Soles"/>
    <n v="7197909"/>
    <m/>
    <d v="1899-12-30T00:00:00"/>
    <s v=""/>
    <n v="0"/>
    <n v="0"/>
    <m/>
    <m/>
    <m/>
    <m/>
    <m/>
    <m/>
    <m/>
    <m/>
    <d v="1899-12-30T00:00:00"/>
    <n v="0"/>
    <n v="0"/>
    <d v="1899-12-30T00:00:00"/>
    <s v=""/>
    <n v="0"/>
    <n v="0"/>
    <n v="0"/>
    <m/>
    <m/>
    <m/>
    <m/>
    <n v="8.9600000000000009"/>
    <s v="PENDIENTE"/>
    <s v="OK"/>
  </r>
  <r>
    <n v="827"/>
    <x v="29"/>
    <d v="2025-07-31T00:00:00"/>
    <s v="Karol Pari"/>
    <x v="1"/>
    <x v="1"/>
    <x v="90"/>
    <s v="P0601001"/>
    <s v="-"/>
    <s v="-"/>
    <s v="-"/>
    <s v="Sueldo Basico - Ayma Purhuaya Maritza Juana - Julio - 2025"/>
    <m/>
    <x v="0"/>
    <x v="3"/>
    <s v="Gastos operativos"/>
    <s v="Operativo"/>
    <s v="Sachaca"/>
    <s v="Arequipa"/>
    <s v="PLRPLR07776140901"/>
    <s v="Planilla de Remuneraciones"/>
    <d v="2025-07-31T00:00:00"/>
    <d v="2025-07-31T00:00:00"/>
    <s v="PLR07"/>
    <n v="7"/>
    <n v="76140901"/>
    <s v="AYMA PURHUAYA MARITZA JUANA"/>
    <s v="PEN"/>
    <m/>
    <n v="1151.6099999999999"/>
    <n v="0"/>
    <n v="1151.6099999999999"/>
    <s v=""/>
    <n v="1151.6099999999999"/>
    <m/>
    <s v="SI"/>
    <s v="Transferencia"/>
    <s v="SI"/>
    <s v="SI"/>
    <d v="2025-07-31T00:00:00"/>
    <s v="B-BCP - Soles"/>
    <n v="7197909"/>
    <m/>
    <d v="1899-12-30T00:00:00"/>
    <s v=""/>
    <n v="0"/>
    <n v="0"/>
    <m/>
    <m/>
    <m/>
    <m/>
    <m/>
    <m/>
    <m/>
    <m/>
    <d v="1899-12-30T00:00:00"/>
    <n v="0"/>
    <n v="0"/>
    <d v="1899-12-30T00:00:00"/>
    <s v=""/>
    <n v="0"/>
    <n v="0"/>
    <n v="0"/>
    <m/>
    <m/>
    <m/>
    <m/>
    <n v="1151.6099999999999"/>
    <s v="PENDIENTE"/>
    <s v="OK"/>
  </r>
  <r>
    <n v="827"/>
    <x v="29"/>
    <d v="2025-07-31T00:00:00"/>
    <s v="Karol Pari"/>
    <x v="1"/>
    <x v="1"/>
    <x v="91"/>
    <s v="P0601005"/>
    <s v="-"/>
    <s v="-"/>
    <s v="-"/>
    <s v="Horas Extras 25% - Ayma Purhuaya Maritza Juana - Julio - 2025"/>
    <m/>
    <x v="0"/>
    <x v="3"/>
    <s v="Gastos operativos"/>
    <s v="Operativo"/>
    <s v="Sachaca"/>
    <s v="Arequipa"/>
    <s v="PLRPLR07776140901"/>
    <s v="Planilla de Remuneraciones"/>
    <d v="2025-07-31T00:00:00"/>
    <d v="2025-07-31T00:00:00"/>
    <s v="PLR07"/>
    <n v="7"/>
    <n v="76140901"/>
    <s v="AYMA PURHUAYA MARITZA JUANA"/>
    <s v="PEN"/>
    <m/>
    <n v="5.13"/>
    <n v="0"/>
    <n v="5.13"/>
    <s v=""/>
    <n v="5.13"/>
    <m/>
    <s v="SI"/>
    <s v="Transferencia"/>
    <s v="SI"/>
    <s v="SI"/>
    <d v="2025-07-31T00:00:00"/>
    <s v="B-BCP - Soles"/>
    <n v="7197909"/>
    <m/>
    <d v="1899-12-30T00:00:00"/>
    <s v=""/>
    <n v="0"/>
    <n v="0"/>
    <m/>
    <m/>
    <m/>
    <m/>
    <m/>
    <m/>
    <m/>
    <m/>
    <d v="1899-12-30T00:00:00"/>
    <n v="0"/>
    <n v="0"/>
    <d v="1899-12-30T00:00:00"/>
    <s v=""/>
    <n v="0"/>
    <n v="0"/>
    <n v="0"/>
    <m/>
    <m/>
    <m/>
    <m/>
    <n v="5.13"/>
    <s v="PENDIENTE"/>
    <s v="OK"/>
  </r>
  <r>
    <n v="828"/>
    <x v="29"/>
    <d v="2025-07-31T00:00:00"/>
    <s v="Karol Pari"/>
    <x v="1"/>
    <x v="1"/>
    <x v="90"/>
    <s v="P0601001"/>
    <s v="-"/>
    <s v="-"/>
    <s v="-"/>
    <s v="Sueldo Basico - Bolaños Valdez Rebeca - Julio - 2025"/>
    <m/>
    <x v="0"/>
    <x v="3"/>
    <s v="Gastos operativos"/>
    <s v="Operativo"/>
    <s v="Sachaca"/>
    <s v="Arequipa"/>
    <s v="PLRPLR07844162989"/>
    <s v="Planilla de Remuneraciones"/>
    <d v="2025-07-31T00:00:00"/>
    <d v="2025-07-31T00:00:00"/>
    <s v="PLR07"/>
    <n v="8"/>
    <n v="44162989"/>
    <s v="BOLAÑOS VALDEZ REBECA"/>
    <s v="PEN"/>
    <m/>
    <n v="1449.55"/>
    <n v="0"/>
    <n v="1449.55"/>
    <s v=""/>
    <n v="1449.55"/>
    <m/>
    <s v="SI"/>
    <s v="Transferencia"/>
    <s v="SI"/>
    <s v="SI"/>
    <d v="2025-07-31T00:00:00"/>
    <s v="B-BCP - Soles"/>
    <n v="7197909"/>
    <m/>
    <d v="1899-12-30T00:00:00"/>
    <s v=""/>
    <n v="0"/>
    <n v="0"/>
    <m/>
    <m/>
    <m/>
    <m/>
    <m/>
    <m/>
    <m/>
    <m/>
    <d v="1899-12-30T00:00:00"/>
    <n v="0"/>
    <n v="0"/>
    <d v="1899-12-30T00:00:00"/>
    <s v=""/>
    <n v="0"/>
    <n v="0"/>
    <n v="0"/>
    <m/>
    <m/>
    <m/>
    <m/>
    <n v="1449.55"/>
    <s v="PENDIENTE"/>
    <s v="OK"/>
  </r>
  <r>
    <n v="828"/>
    <x v="29"/>
    <d v="2025-07-31T00:00:00"/>
    <s v="Karol Pari"/>
    <x v="1"/>
    <x v="1"/>
    <x v="94"/>
    <s v="P0601002"/>
    <s v="-"/>
    <s v="-"/>
    <s v="-"/>
    <s v="Asignacion Familiar - Bolaños Valdez Rebeca - Julio2025"/>
    <m/>
    <x v="0"/>
    <x v="3"/>
    <s v="Gastos operativos"/>
    <s v="Operativo"/>
    <s v="Sachaca"/>
    <s v="Arequipa"/>
    <s v="PLRPLR07844162989"/>
    <s v="Planilla de Remuneraciones"/>
    <d v="2025-07-31T00:00:00"/>
    <d v="2025-07-31T00:00:00"/>
    <s v="PLR07"/>
    <n v="8"/>
    <n v="44162989"/>
    <s v="BOLAÑOS VALDEZ REBECA"/>
    <s v="PEN"/>
    <m/>
    <n v="113"/>
    <n v="0"/>
    <n v="113"/>
    <s v=""/>
    <n v="113"/>
    <m/>
    <s v="SI"/>
    <s v="Transferencia"/>
    <s v="SI"/>
    <s v="SI"/>
    <d v="2025-07-31T00:00:00"/>
    <s v="B-BCP - Soles"/>
    <n v="7197909"/>
    <m/>
    <d v="1899-12-30T00:00:00"/>
    <s v=""/>
    <n v="0"/>
    <n v="0"/>
    <m/>
    <m/>
    <m/>
    <m/>
    <m/>
    <m/>
    <m/>
    <m/>
    <d v="1899-12-30T00:00:00"/>
    <n v="0"/>
    <n v="0"/>
    <d v="1899-12-30T00:00:00"/>
    <s v=""/>
    <n v="0"/>
    <n v="0"/>
    <n v="0"/>
    <m/>
    <m/>
    <m/>
    <m/>
    <n v="113"/>
    <s v="PENDIENTE"/>
    <s v="OK"/>
  </r>
  <r>
    <n v="829"/>
    <x v="29"/>
    <d v="2025-07-31T00:00:00"/>
    <s v="Karol Pari"/>
    <x v="1"/>
    <x v="1"/>
    <x v="90"/>
    <s v="P0601001"/>
    <s v="-"/>
    <s v="-"/>
    <s v="-"/>
    <s v="Sueldo Basico - Bustamante Gil Imer - Julio - 2025"/>
    <m/>
    <x v="0"/>
    <x v="3"/>
    <s v="Gastos operativos"/>
    <s v="Operativo"/>
    <s v="Sachaca"/>
    <s v="Arequipa"/>
    <s v="PLRPLR07945286301"/>
    <s v="Planilla de Remuneraciones"/>
    <d v="2025-07-31T00:00:00"/>
    <d v="2025-07-31T00:00:00"/>
    <s v="PLR07"/>
    <n v="9"/>
    <n v="45286301"/>
    <s v="BUSTAMANTE GIL IMER"/>
    <s v="PEN"/>
    <m/>
    <n v="3354.4"/>
    <n v="0"/>
    <n v="3354.4"/>
    <s v=""/>
    <n v="3354.4"/>
    <m/>
    <s v="SI"/>
    <s v="Transferencia"/>
    <s v="SI"/>
    <s v="SI"/>
    <d v="2025-07-31T00:00:00"/>
    <s v="B-BCP - Soles"/>
    <n v="7197909"/>
    <m/>
    <d v="1899-12-30T00:00:00"/>
    <s v=""/>
    <n v="0"/>
    <n v="0"/>
    <m/>
    <m/>
    <m/>
    <m/>
    <m/>
    <m/>
    <m/>
    <m/>
    <d v="2025-07-31T00:00:00"/>
    <s v="Redondeo"/>
    <n v="-0.01"/>
    <d v="1899-12-30T00:00:00"/>
    <s v=""/>
    <n v="0"/>
    <n v="0"/>
    <n v="0"/>
    <m/>
    <m/>
    <m/>
    <m/>
    <n v="3354.41"/>
    <s v="PENDIENTE"/>
    <s v="OK"/>
  </r>
  <r>
    <n v="829"/>
    <x v="29"/>
    <d v="2025-07-31T00:00:00"/>
    <s v="Karol Pari"/>
    <x v="1"/>
    <x v="1"/>
    <x v="94"/>
    <s v="P0601002"/>
    <s v="-"/>
    <s v="-"/>
    <s v="-"/>
    <s v="Asignacion Familiar - Bustamante Gil Imer - Julio2025"/>
    <m/>
    <x v="0"/>
    <x v="3"/>
    <s v="Gastos operativos"/>
    <s v="Operativo"/>
    <s v="Sachaca"/>
    <s v="Arequipa"/>
    <s v="PLRPLR07945286301"/>
    <s v="Planilla de Remuneraciones"/>
    <d v="2025-07-31T00:00:00"/>
    <d v="2025-07-31T00:00:00"/>
    <s v="PLR07"/>
    <n v="9"/>
    <n v="45286301"/>
    <s v="BUSTAMANTE GIL IMER"/>
    <s v="PEN"/>
    <m/>
    <n v="113"/>
    <n v="0"/>
    <n v="113"/>
    <s v=""/>
    <n v="113"/>
    <m/>
    <s v="SI"/>
    <s v="Transferencia"/>
    <s v="SI"/>
    <s v="SI"/>
    <d v="2025-07-31T00:00:00"/>
    <s v="B-BCP - Soles"/>
    <n v="7197909"/>
    <m/>
    <d v="1899-12-30T00:00:00"/>
    <s v=""/>
    <n v="0"/>
    <n v="0"/>
    <m/>
    <m/>
    <m/>
    <m/>
    <m/>
    <m/>
    <m/>
    <m/>
    <d v="2025-07-31T00:00:00"/>
    <s v="Redondeo"/>
    <n v="-0.01"/>
    <d v="1899-12-30T00:00:00"/>
    <s v=""/>
    <n v="0"/>
    <n v="0"/>
    <n v="0"/>
    <m/>
    <m/>
    <m/>
    <m/>
    <n v="113.01"/>
    <s v="PENDIENTE"/>
    <s v="OK"/>
  </r>
  <r>
    <n v="829"/>
    <x v="29"/>
    <d v="2025-07-31T00:00:00"/>
    <s v="Karol Pari"/>
    <x v="1"/>
    <x v="1"/>
    <x v="91"/>
    <s v="P0601005"/>
    <s v="-"/>
    <s v="-"/>
    <s v="-"/>
    <s v="Horas Extras 25% - Bustamante Gil Imer - Julio - 2025"/>
    <m/>
    <x v="0"/>
    <x v="3"/>
    <s v="Gastos operativos"/>
    <s v="Operativo"/>
    <s v="Sachaca"/>
    <s v="Arequipa"/>
    <s v="PLRPLR07945286301"/>
    <s v="Planilla de Remuneraciones"/>
    <d v="2025-07-31T00:00:00"/>
    <d v="2025-07-31T00:00:00"/>
    <s v="PLR07"/>
    <n v="9"/>
    <n v="45286301"/>
    <s v="BUSTAMANTE GIL IMER"/>
    <s v="PEN"/>
    <m/>
    <n v="95.05"/>
    <n v="0"/>
    <n v="95.05"/>
    <s v=""/>
    <n v="95.05"/>
    <m/>
    <s v="SI"/>
    <s v="Transferencia"/>
    <s v="SI"/>
    <s v="SI"/>
    <d v="2025-07-31T00:00:00"/>
    <s v="B-BCP - Soles"/>
    <n v="7197909"/>
    <m/>
    <d v="1899-12-30T00:00:00"/>
    <s v=""/>
    <n v="0"/>
    <n v="0"/>
    <m/>
    <m/>
    <m/>
    <m/>
    <m/>
    <m/>
    <m/>
    <m/>
    <d v="2025-07-31T00:00:00"/>
    <s v="Redondeo"/>
    <n v="-0.01"/>
    <d v="1899-12-30T00:00:00"/>
    <s v=""/>
    <n v="0"/>
    <n v="0"/>
    <n v="0"/>
    <m/>
    <m/>
    <m/>
    <m/>
    <n v="95.06"/>
    <s v="PENDIENTE"/>
    <s v="OK"/>
  </r>
  <r>
    <n v="829"/>
    <x v="29"/>
    <d v="2025-07-31T00:00:00"/>
    <s v="Karol Pari"/>
    <x v="1"/>
    <x v="1"/>
    <x v="91"/>
    <s v="P0601005"/>
    <s v="-"/>
    <s v="-"/>
    <s v="-"/>
    <s v="Horas Extras 35% - Bustamante Gil Imer - Julio - 2025"/>
    <m/>
    <x v="0"/>
    <x v="3"/>
    <s v="Gastos operativos"/>
    <s v="Operativo"/>
    <s v="Sachaca"/>
    <s v="Arequipa"/>
    <s v="PLRPLR07945286301"/>
    <s v="Planilla de Remuneraciones"/>
    <d v="2025-07-31T00:00:00"/>
    <d v="2025-07-31T00:00:00"/>
    <s v="PLR07"/>
    <n v="9"/>
    <n v="45286301"/>
    <s v="BUSTAMANTE GIL IMER"/>
    <s v="PEN"/>
    <m/>
    <n v="20.79"/>
    <n v="0"/>
    <n v="20.79"/>
    <s v=""/>
    <n v="20.79"/>
    <m/>
    <s v="SI"/>
    <s v="Transferencia"/>
    <s v="SI"/>
    <s v="SI"/>
    <d v="2025-07-31T00:00:00"/>
    <s v="B-BCP - Soles"/>
    <n v="7197909"/>
    <m/>
    <d v="1899-12-30T00:00:00"/>
    <s v=""/>
    <n v="0"/>
    <n v="0"/>
    <m/>
    <m/>
    <m/>
    <m/>
    <m/>
    <m/>
    <m/>
    <m/>
    <d v="2025-07-31T00:00:00"/>
    <s v="Redondeo"/>
    <n v="-0.01"/>
    <d v="1899-12-30T00:00:00"/>
    <s v=""/>
    <n v="0"/>
    <n v="0"/>
    <n v="0"/>
    <m/>
    <m/>
    <m/>
    <m/>
    <n v="20.8"/>
    <s v="PENDIENTE"/>
    <s v="OK"/>
  </r>
  <r>
    <n v="830"/>
    <x v="29"/>
    <d v="2025-07-31T00:00:00"/>
    <s v="Karol Pari"/>
    <x v="1"/>
    <x v="1"/>
    <x v="90"/>
    <s v="P0601001"/>
    <s v="-"/>
    <s v="-"/>
    <s v="-"/>
    <s v="Sueldo Basico - Bustamante Gil Ruben - Julio - 2025"/>
    <m/>
    <x v="0"/>
    <x v="1"/>
    <s v="Costos de ventas"/>
    <s v="Operativo"/>
    <s v="Sachaca"/>
    <s v="Arequipa"/>
    <s v="PLRPLR071073444362"/>
    <s v="Planilla de Remuneraciones"/>
    <d v="2025-07-31T00:00:00"/>
    <d v="2025-07-31T00:00:00"/>
    <s v="PLR07"/>
    <n v="10"/>
    <n v="73444362"/>
    <s v="BUSTAMANTE GIL RUBEN"/>
    <s v="PEN"/>
    <m/>
    <n v="1559.56"/>
    <n v="0"/>
    <n v="1559.56"/>
    <s v=""/>
    <n v="1559.56"/>
    <m/>
    <s v="SI"/>
    <s v="Transferencia"/>
    <s v="SI"/>
    <s v="SI"/>
    <d v="2025-07-31T00:00:00"/>
    <s v="B-BCP - Soles"/>
    <n v="7197909"/>
    <m/>
    <d v="1899-12-30T00:00:00"/>
    <s v=""/>
    <n v="0"/>
    <n v="0"/>
    <m/>
    <m/>
    <m/>
    <m/>
    <m/>
    <m/>
    <m/>
    <m/>
    <d v="1899-12-30T00:00:00"/>
    <n v="0"/>
    <n v="0"/>
    <d v="1899-12-30T00:00:00"/>
    <s v=""/>
    <n v="0"/>
    <n v="0"/>
    <n v="0"/>
    <m/>
    <m/>
    <m/>
    <m/>
    <n v="1559.56"/>
    <s v="PENDIENTE"/>
    <s v="OK"/>
  </r>
  <r>
    <n v="830"/>
    <x v="29"/>
    <d v="2025-07-31T00:00:00"/>
    <s v="Karol Pari"/>
    <x v="1"/>
    <x v="1"/>
    <x v="94"/>
    <s v="P0601002"/>
    <s v="-"/>
    <s v="-"/>
    <s v="-"/>
    <s v="Asignacion Familiar - Bustamante Gil Ruben - Julio2025"/>
    <m/>
    <x v="0"/>
    <x v="1"/>
    <s v="Costos de ventas"/>
    <s v="Operativo"/>
    <s v="Sachaca"/>
    <s v="Arequipa"/>
    <s v="PLRPLR071073444362"/>
    <s v="Planilla de Remuneraciones"/>
    <d v="2025-07-31T00:00:00"/>
    <d v="2025-07-31T00:00:00"/>
    <s v="PLR07"/>
    <n v="10"/>
    <n v="73444362"/>
    <s v="BUSTAMANTE GIL RUBEN"/>
    <s v="PEN"/>
    <m/>
    <n v="113"/>
    <n v="0"/>
    <n v="113"/>
    <s v=""/>
    <n v="113"/>
    <m/>
    <s v="SI"/>
    <s v="Transferencia"/>
    <s v="SI"/>
    <s v="SI"/>
    <d v="2025-07-31T00:00:00"/>
    <s v="B-BCP - Soles"/>
    <n v="7197909"/>
    <m/>
    <d v="1899-12-30T00:00:00"/>
    <s v=""/>
    <n v="0"/>
    <n v="0"/>
    <m/>
    <m/>
    <m/>
    <m/>
    <m/>
    <m/>
    <m/>
    <m/>
    <d v="1899-12-30T00:00:00"/>
    <n v="0"/>
    <n v="0"/>
    <d v="1899-12-30T00:00:00"/>
    <s v=""/>
    <n v="0"/>
    <n v="0"/>
    <n v="0"/>
    <m/>
    <m/>
    <m/>
    <m/>
    <n v="113"/>
    <s v="PENDIENTE"/>
    <s v="OK"/>
  </r>
  <r>
    <n v="830"/>
    <x v="29"/>
    <d v="2025-07-31T00:00:00"/>
    <s v="Karol Pari"/>
    <x v="1"/>
    <x v="1"/>
    <x v="91"/>
    <s v="P0601005"/>
    <s v="-"/>
    <s v="-"/>
    <s v="-"/>
    <s v="Horas Extras 25% - Bustamante Gil Ruben - Julio - 2025"/>
    <m/>
    <x v="0"/>
    <x v="1"/>
    <s v="Costos de ventas"/>
    <s v="Operativo"/>
    <s v="Sachaca"/>
    <s v="Arequipa"/>
    <s v="PLRPLR071073444362"/>
    <s v="Planilla de Remuneraciones"/>
    <d v="2025-07-31T00:00:00"/>
    <d v="2025-07-31T00:00:00"/>
    <s v="PLR07"/>
    <n v="10"/>
    <n v="73444362"/>
    <s v="BUSTAMANTE GIL RUBEN"/>
    <s v="PEN"/>
    <m/>
    <n v="192.39"/>
    <n v="0"/>
    <n v="192.39"/>
    <s v=""/>
    <n v="192.39"/>
    <m/>
    <s v="SI"/>
    <s v="Transferencia"/>
    <s v="SI"/>
    <s v="SI"/>
    <d v="2025-07-31T00:00:00"/>
    <s v="B-BCP - Soles"/>
    <n v="7197909"/>
    <m/>
    <d v="1899-12-30T00:00:00"/>
    <s v=""/>
    <n v="0"/>
    <n v="0"/>
    <m/>
    <m/>
    <m/>
    <m/>
    <m/>
    <m/>
    <m/>
    <m/>
    <d v="1899-12-30T00:00:00"/>
    <n v="0"/>
    <n v="0"/>
    <d v="1899-12-30T00:00:00"/>
    <s v=""/>
    <n v="0"/>
    <n v="0"/>
    <n v="0"/>
    <m/>
    <m/>
    <m/>
    <m/>
    <n v="192.39"/>
    <s v="PENDIENTE"/>
    <s v="OK"/>
  </r>
  <r>
    <n v="830"/>
    <x v="29"/>
    <d v="2025-07-31T00:00:00"/>
    <s v="Karol Pari"/>
    <x v="1"/>
    <x v="1"/>
    <x v="91"/>
    <s v="P0601005"/>
    <s v="-"/>
    <s v="-"/>
    <s v="-"/>
    <s v="Horas Extras 35% - Bustamante Gil Ruben - Julio - 2025"/>
    <m/>
    <x v="0"/>
    <x v="1"/>
    <s v="Costos de ventas"/>
    <s v="Operativo"/>
    <s v="Sachaca"/>
    <s v="Arequipa"/>
    <s v="PLRPLR071073444362"/>
    <s v="Planilla de Remuneraciones"/>
    <d v="2025-07-31T00:00:00"/>
    <d v="2025-07-31T00:00:00"/>
    <s v="PLR07"/>
    <n v="10"/>
    <n v="73444362"/>
    <s v="BUSTAMANTE GIL RUBEN"/>
    <s v="PEN"/>
    <m/>
    <n v="15.06"/>
    <n v="0"/>
    <n v="15.06"/>
    <s v=""/>
    <n v="15.06"/>
    <m/>
    <s v="SI"/>
    <s v="Transferencia"/>
    <s v="SI"/>
    <s v="SI"/>
    <d v="2025-07-31T00:00:00"/>
    <s v="B-BCP - Soles"/>
    <n v="7197909"/>
    <m/>
    <d v="1899-12-30T00:00:00"/>
    <s v=""/>
    <n v="0"/>
    <n v="0"/>
    <m/>
    <m/>
    <m/>
    <m/>
    <m/>
    <m/>
    <m/>
    <m/>
    <d v="1899-12-30T00:00:00"/>
    <n v="0"/>
    <n v="0"/>
    <d v="1899-12-30T00:00:00"/>
    <s v=""/>
    <n v="0"/>
    <n v="0"/>
    <n v="0"/>
    <m/>
    <m/>
    <m/>
    <m/>
    <n v="15.06"/>
    <s v="PENDIENTE"/>
    <s v="OK"/>
  </r>
  <r>
    <n v="830"/>
    <x v="29"/>
    <d v="2025-07-31T00:00:00"/>
    <s v="Karol Pari"/>
    <x v="1"/>
    <x v="1"/>
    <x v="95"/>
    <s v="P0601007"/>
    <s v="-"/>
    <s v="-"/>
    <s v="-"/>
    <s v="Bono por viaje - Bustamante Gil Ruben - Julio - 2025"/>
    <m/>
    <x v="0"/>
    <x v="1"/>
    <s v="Costos de ventas"/>
    <s v="Operativo"/>
    <s v="Sachaca"/>
    <s v="Arequipa"/>
    <s v="PLRPLR071073444362"/>
    <s v="Planilla de Remuneraciones"/>
    <d v="2025-07-31T00:00:00"/>
    <d v="2025-07-31T00:00:00"/>
    <s v="PLR07"/>
    <n v="10"/>
    <n v="73444362"/>
    <s v="BUSTAMANTE GIL RUBEN"/>
    <s v="PEN"/>
    <m/>
    <n v="17"/>
    <n v="0"/>
    <n v="17"/>
    <s v=""/>
    <n v="17"/>
    <m/>
    <s v="SI"/>
    <s v="Transferencia"/>
    <s v="SI"/>
    <s v="SI"/>
    <d v="2025-07-31T00:00:00"/>
    <s v="B-BCP - Soles"/>
    <n v="7197909"/>
    <m/>
    <d v="1899-12-30T00:00:00"/>
    <s v=""/>
    <n v="0"/>
    <n v="0"/>
    <m/>
    <m/>
    <m/>
    <m/>
    <m/>
    <m/>
    <m/>
    <m/>
    <d v="1899-12-30T00:00:00"/>
    <n v="0"/>
    <n v="0"/>
    <d v="1899-12-30T00:00:00"/>
    <s v=""/>
    <n v="0"/>
    <n v="0"/>
    <n v="0"/>
    <m/>
    <m/>
    <m/>
    <m/>
    <n v="17"/>
    <s v="PENDIENTE"/>
    <s v="OK"/>
  </r>
  <r>
    <n v="830"/>
    <x v="29"/>
    <d v="2025-07-31T00:00:00"/>
    <s v="Karol Pari"/>
    <x v="1"/>
    <x v="1"/>
    <x v="93"/>
    <s v="P0601013"/>
    <s v="-"/>
    <s v="-"/>
    <s v="-"/>
    <s v="Bono de alimentos - Bustamante Gil Ruben - Julio - 2025"/>
    <m/>
    <x v="0"/>
    <x v="1"/>
    <s v="Costos de ventas"/>
    <s v="Operativo"/>
    <s v="Sachaca"/>
    <s v="Arequipa"/>
    <s v="PLRPLR071073444362"/>
    <s v="Planilla de Remuneraciones"/>
    <d v="2025-07-31T00:00:00"/>
    <d v="2025-07-31T00:00:00"/>
    <s v="PLR07"/>
    <n v="10"/>
    <n v="73444362"/>
    <s v="BUSTAMANTE GIL RUBEN"/>
    <s v="PEN"/>
    <m/>
    <n v="263"/>
    <n v="0"/>
    <n v="263"/>
    <s v=""/>
    <n v="263"/>
    <m/>
    <s v="SI"/>
    <s v="Transferencia"/>
    <s v="SI"/>
    <s v="SI"/>
    <d v="2025-07-31T00:00:00"/>
    <s v="B-BCP - Soles"/>
    <n v="7197909"/>
    <m/>
    <d v="1899-12-30T00:00:00"/>
    <s v=""/>
    <n v="0"/>
    <n v="0"/>
    <m/>
    <m/>
    <m/>
    <m/>
    <m/>
    <m/>
    <m/>
    <m/>
    <d v="1899-12-30T00:00:00"/>
    <n v="0"/>
    <n v="0"/>
    <d v="1899-12-30T00:00:00"/>
    <s v=""/>
    <n v="0"/>
    <n v="0"/>
    <n v="0"/>
    <m/>
    <m/>
    <m/>
    <m/>
    <n v="263"/>
    <s v="PENDIENTE"/>
    <s v="OK"/>
  </r>
  <r>
    <n v="831"/>
    <x v="29"/>
    <d v="2025-07-31T00:00:00"/>
    <s v="Karol Pari"/>
    <x v="1"/>
    <x v="1"/>
    <x v="90"/>
    <s v="P0601001"/>
    <s v="-"/>
    <s v="-"/>
    <s v="-"/>
    <s v="Sueldo Basico - Cardenas Mayta Marco Antonio - Julio - 2025"/>
    <m/>
    <x v="0"/>
    <x v="1"/>
    <s v="Costos de ventas"/>
    <s v="Operativo"/>
    <s v="La Joya"/>
    <s v="Arequipa"/>
    <s v="PLRPLR071172458502"/>
    <s v="Planilla de Remuneraciones"/>
    <d v="2025-07-31T00:00:00"/>
    <d v="2025-07-31T00:00:00"/>
    <s v="PLR07"/>
    <n v="11"/>
    <n v="72458502"/>
    <s v="CARDENAS MAYTA MARCO ANTONIO"/>
    <s v="PEN"/>
    <m/>
    <n v="1495.74"/>
    <n v="0"/>
    <n v="1495.74"/>
    <s v=""/>
    <n v="1495.74"/>
    <m/>
    <s v="SI"/>
    <s v="Transferencia"/>
    <s v="SI"/>
    <s v="SI"/>
    <d v="2025-07-31T00:00:00"/>
    <s v="B-BCP - Soles"/>
    <n v="7197909"/>
    <m/>
    <d v="1899-12-30T00:00:00"/>
    <s v=""/>
    <n v="0"/>
    <n v="0"/>
    <m/>
    <m/>
    <m/>
    <m/>
    <m/>
    <m/>
    <m/>
    <m/>
    <d v="1899-12-30T00:00:00"/>
    <n v="0"/>
    <n v="0"/>
    <d v="1899-12-30T00:00:00"/>
    <s v=""/>
    <n v="0"/>
    <n v="0"/>
    <n v="0"/>
    <m/>
    <m/>
    <m/>
    <m/>
    <n v="1495.74"/>
    <s v="PENDIENTE"/>
    <s v="OK"/>
  </r>
  <r>
    <n v="831"/>
    <x v="29"/>
    <d v="2025-07-31T00:00:00"/>
    <s v="Karol Pari"/>
    <x v="1"/>
    <x v="1"/>
    <x v="91"/>
    <s v="P0601005"/>
    <s v="-"/>
    <s v="-"/>
    <s v="-"/>
    <s v="Horas Extras 25% - Cardenas Mayta Marco Antonio - Julio - 2025"/>
    <m/>
    <x v="0"/>
    <x v="1"/>
    <s v="Costos de ventas"/>
    <s v="Operativo"/>
    <s v="La Joya"/>
    <s v="Arequipa"/>
    <s v="PLRPLR071172458502"/>
    <s v="Planilla de Remuneraciones"/>
    <d v="2025-07-31T00:00:00"/>
    <d v="2025-07-31T00:00:00"/>
    <s v="PLR07"/>
    <n v="11"/>
    <n v="72458502"/>
    <s v="CARDENAS MAYTA MARCO ANTONIO"/>
    <s v="PEN"/>
    <m/>
    <n v="14.66"/>
    <n v="0"/>
    <n v="14.66"/>
    <s v=""/>
    <n v="14.66"/>
    <m/>
    <s v="SI"/>
    <s v="Transferencia"/>
    <s v="SI"/>
    <s v="SI"/>
    <d v="2025-07-31T00:00:00"/>
    <s v="B-BCP - Soles"/>
    <n v="7197909"/>
    <m/>
    <d v="1899-12-30T00:00:00"/>
    <s v=""/>
    <n v="0"/>
    <n v="0"/>
    <m/>
    <m/>
    <m/>
    <m/>
    <m/>
    <m/>
    <m/>
    <m/>
    <d v="1899-12-30T00:00:00"/>
    <n v="0"/>
    <n v="0"/>
    <d v="1899-12-30T00:00:00"/>
    <s v=""/>
    <n v="0"/>
    <n v="0"/>
    <n v="0"/>
    <m/>
    <m/>
    <m/>
    <m/>
    <n v="14.66"/>
    <s v="PENDIENTE"/>
    <s v="OK"/>
  </r>
  <r>
    <n v="832"/>
    <x v="29"/>
    <d v="2025-07-31T00:00:00"/>
    <s v="Karol Pari"/>
    <x v="1"/>
    <x v="1"/>
    <x v="90"/>
    <s v="P0601001"/>
    <s v="-"/>
    <s v="-"/>
    <s v="-"/>
    <s v="Sueldo Basico - Carreño Laberian Franco Fabian - Julio - 2025"/>
    <m/>
    <x v="0"/>
    <x v="11"/>
    <s v="Costos de ventas"/>
    <s v="Operativo"/>
    <s v="Santa Anita"/>
    <s v="Lima"/>
    <s v="PLRPLR071275424672"/>
    <s v="Planilla de Remuneraciones"/>
    <d v="2025-07-31T00:00:00"/>
    <d v="2025-07-31T00:00:00"/>
    <s v="PLR07"/>
    <n v="12"/>
    <n v="75424672"/>
    <s v="CARREÑO LABERIAN FRANCO FABIAN"/>
    <s v="PEN"/>
    <m/>
    <n v="1324.71"/>
    <n v="0"/>
    <n v="1324.71"/>
    <s v=""/>
    <n v="1324.71"/>
    <m/>
    <s v="SI"/>
    <s v="Transferencia"/>
    <s v="SI"/>
    <s v="SI"/>
    <d v="2025-07-31T00:00:00"/>
    <s v="B-BCP - Soles"/>
    <n v="7197909"/>
    <m/>
    <d v="1899-12-30T00:00:00"/>
    <s v=""/>
    <n v="0"/>
    <n v="0"/>
    <m/>
    <m/>
    <m/>
    <m/>
    <m/>
    <m/>
    <m/>
    <m/>
    <d v="1899-12-30T00:00:00"/>
    <n v="0"/>
    <n v="0"/>
    <d v="1899-12-30T00:00:00"/>
    <s v=""/>
    <n v="0"/>
    <n v="0"/>
    <n v="0"/>
    <m/>
    <m/>
    <m/>
    <m/>
    <n v="1324.71"/>
    <s v="PENDIENTE"/>
    <s v="OK"/>
  </r>
  <r>
    <n v="832"/>
    <x v="29"/>
    <d v="2025-07-31T00:00:00"/>
    <s v="Karol Pari"/>
    <x v="1"/>
    <x v="1"/>
    <x v="91"/>
    <s v="P0601005"/>
    <s v="-"/>
    <s v="-"/>
    <s v="-"/>
    <s v="Horas Extras 25% - Carreño Laberian Franco Fabian - Julio - 2025"/>
    <m/>
    <x v="0"/>
    <x v="11"/>
    <s v="Costos de ventas"/>
    <s v="Operativo"/>
    <s v="Santa Anita"/>
    <s v="Lima"/>
    <s v="PLRPLR071275424672"/>
    <s v="Planilla de Remuneraciones"/>
    <d v="2025-07-31T00:00:00"/>
    <d v="2025-07-31T00:00:00"/>
    <s v="PLR07"/>
    <n v="12"/>
    <n v="75424672"/>
    <s v="CARREÑO LABERIAN FRANCO FABIAN"/>
    <s v="PEN"/>
    <m/>
    <n v="19.079999999999998"/>
    <n v="0"/>
    <n v="19.079999999999998"/>
    <s v=""/>
    <n v="19.079999999999998"/>
    <m/>
    <s v="SI"/>
    <s v="Transferencia"/>
    <s v="SI"/>
    <s v="SI"/>
    <d v="2025-07-31T00:00:00"/>
    <s v="B-BCP - Soles"/>
    <n v="7197909"/>
    <m/>
    <d v="1899-12-30T00:00:00"/>
    <s v=""/>
    <n v="0"/>
    <n v="0"/>
    <m/>
    <m/>
    <m/>
    <m/>
    <m/>
    <m/>
    <m/>
    <m/>
    <d v="1899-12-30T00:00:00"/>
    <n v="0"/>
    <n v="0"/>
    <d v="1899-12-30T00:00:00"/>
    <s v=""/>
    <n v="0"/>
    <n v="0"/>
    <n v="0"/>
    <m/>
    <m/>
    <m/>
    <m/>
    <n v="19.079999999999998"/>
    <s v="PENDIENTE"/>
    <s v="OK"/>
  </r>
  <r>
    <n v="832"/>
    <x v="29"/>
    <d v="2025-07-31T00:00:00"/>
    <s v="Karol Pari"/>
    <x v="1"/>
    <x v="1"/>
    <x v="91"/>
    <s v="P0601005"/>
    <s v="-"/>
    <s v="-"/>
    <s v="-"/>
    <s v="Horas Extras 35% - Carreño Laberian Franco Fabian - Julio - 2025"/>
    <m/>
    <x v="0"/>
    <x v="11"/>
    <s v="Costos de ventas"/>
    <s v="Operativo"/>
    <s v="Santa Anita"/>
    <s v="Lima"/>
    <s v="PLRPLR071275424672"/>
    <s v="Planilla de Remuneraciones"/>
    <d v="2025-07-31T00:00:00"/>
    <d v="2025-07-31T00:00:00"/>
    <s v="PLR07"/>
    <n v="12"/>
    <n v="75424672"/>
    <s v="CARREÑO LABERIAN FRANCO FABIAN"/>
    <s v="PEN"/>
    <m/>
    <n v="0.59"/>
    <n v="0"/>
    <n v="0.59"/>
    <s v=""/>
    <n v="0.59"/>
    <m/>
    <s v="SI"/>
    <s v="Transferencia"/>
    <s v="SI"/>
    <s v="SI"/>
    <d v="2025-07-31T00:00:00"/>
    <s v="B-BCP - Soles"/>
    <n v="7197909"/>
    <m/>
    <d v="1899-12-30T00:00:00"/>
    <s v=""/>
    <n v="0"/>
    <n v="0"/>
    <m/>
    <m/>
    <m/>
    <m/>
    <m/>
    <m/>
    <m/>
    <m/>
    <d v="1899-12-30T00:00:00"/>
    <n v="0"/>
    <n v="0"/>
    <d v="1899-12-30T00:00:00"/>
    <s v=""/>
    <n v="0"/>
    <n v="0"/>
    <n v="0"/>
    <m/>
    <m/>
    <m/>
    <m/>
    <n v="0.59"/>
    <s v="PENDIENTE"/>
    <s v="OK"/>
  </r>
  <r>
    <n v="832"/>
    <x v="29"/>
    <d v="2025-07-31T00:00:00"/>
    <s v="Karol Pari"/>
    <x v="1"/>
    <x v="1"/>
    <x v="93"/>
    <s v="P0601013"/>
    <s v="-"/>
    <s v="-"/>
    <s v="-"/>
    <s v="Bono de alimentos - Carreño Laberian Franco Fabian - Julio - 2025"/>
    <m/>
    <x v="0"/>
    <x v="11"/>
    <s v="Costos de ventas"/>
    <s v="Operativo"/>
    <s v="Santa Anita"/>
    <s v="Lima"/>
    <s v="PLRPLR071275424672"/>
    <s v="Planilla de Remuneraciones"/>
    <d v="2025-07-31T00:00:00"/>
    <d v="2025-07-31T00:00:00"/>
    <s v="PLR07"/>
    <n v="12"/>
    <n v="75424672"/>
    <s v="CARREÑO LABERIAN FRANCO FABIAN"/>
    <s v="PEN"/>
    <m/>
    <n v="22"/>
    <n v="0"/>
    <n v="22"/>
    <s v=""/>
    <n v="22"/>
    <m/>
    <s v="SI"/>
    <s v="Transferencia"/>
    <s v="SI"/>
    <s v="SI"/>
    <d v="2025-07-31T00:00:00"/>
    <s v="B-BCP - Soles"/>
    <n v="7197909"/>
    <m/>
    <d v="1899-12-30T00:00:00"/>
    <s v=""/>
    <n v="0"/>
    <n v="0"/>
    <m/>
    <m/>
    <m/>
    <m/>
    <m/>
    <m/>
    <m/>
    <m/>
    <d v="1899-12-30T00:00:00"/>
    <n v="0"/>
    <n v="0"/>
    <d v="1899-12-30T00:00:00"/>
    <s v=""/>
    <n v="0"/>
    <n v="0"/>
    <n v="0"/>
    <m/>
    <m/>
    <m/>
    <m/>
    <n v="22"/>
    <s v="PENDIENTE"/>
    <s v="OK"/>
  </r>
  <r>
    <n v="833"/>
    <x v="29"/>
    <d v="2025-07-31T00:00:00"/>
    <s v="Karol Pari"/>
    <x v="1"/>
    <x v="1"/>
    <x v="90"/>
    <s v="P0601001"/>
    <s v="-"/>
    <s v="-"/>
    <s v="-"/>
    <s v="Sueldo Basico - Ccama Gutierrez Junior Alexander - Julio - 2025"/>
    <m/>
    <x v="0"/>
    <x v="1"/>
    <s v="Costos de ventas"/>
    <s v="Operativo"/>
    <s v="Sachaca"/>
    <s v="Arequipa"/>
    <s v="PLRPLR071370198916"/>
    <s v="Planilla de Remuneraciones"/>
    <d v="2025-07-31T00:00:00"/>
    <d v="2025-07-31T00:00:00"/>
    <s v="PLR07"/>
    <n v="13"/>
    <n v="70198916"/>
    <s v="CCAMA GUTIERREZ JUNIOR ALEXANDER"/>
    <s v="PEN"/>
    <m/>
    <n v="1455.79"/>
    <n v="0"/>
    <n v="1455.79"/>
    <s v=""/>
    <n v="1455.79"/>
    <m/>
    <s v="SI"/>
    <s v="Transferencia"/>
    <s v="SI"/>
    <s v="SI"/>
    <d v="2025-07-31T00:00:00"/>
    <s v="B-BCP - Soles"/>
    <n v="7197909"/>
    <m/>
    <d v="1899-12-30T00:00:00"/>
    <s v=""/>
    <n v="0"/>
    <n v="0"/>
    <m/>
    <m/>
    <m/>
    <m/>
    <m/>
    <m/>
    <m/>
    <m/>
    <d v="1899-12-30T00:00:00"/>
    <n v="0"/>
    <n v="0"/>
    <d v="1899-12-30T00:00:00"/>
    <s v=""/>
    <n v="0"/>
    <n v="0"/>
    <n v="0"/>
    <m/>
    <m/>
    <m/>
    <m/>
    <n v="1455.79"/>
    <s v="PENDIENTE"/>
    <s v="OK"/>
  </r>
  <r>
    <n v="833"/>
    <x v="29"/>
    <d v="2025-07-31T00:00:00"/>
    <s v="Karol Pari"/>
    <x v="1"/>
    <x v="1"/>
    <x v="94"/>
    <s v="P0601002"/>
    <s v="-"/>
    <s v="-"/>
    <s v="-"/>
    <s v="Asignacion Familiar - Ccama Gutierrez Junior Alexander - Julio2025"/>
    <m/>
    <x v="0"/>
    <x v="1"/>
    <s v="Costos de ventas"/>
    <s v="Operativo"/>
    <s v="Sachaca"/>
    <s v="Arequipa"/>
    <s v="PLRPLR071370198916"/>
    <s v="Planilla de Remuneraciones"/>
    <d v="2025-07-31T00:00:00"/>
    <d v="2025-07-31T00:00:00"/>
    <s v="PLR07"/>
    <n v="13"/>
    <n v="70198916"/>
    <s v="CCAMA GUTIERREZ JUNIOR ALEXANDER"/>
    <s v="PEN"/>
    <m/>
    <n v="113"/>
    <n v="0"/>
    <n v="113"/>
    <s v=""/>
    <n v="113"/>
    <m/>
    <s v="SI"/>
    <s v="Transferencia"/>
    <s v="SI"/>
    <s v="SI"/>
    <d v="2025-07-31T00:00:00"/>
    <s v="B-BCP - Soles"/>
    <n v="7197909"/>
    <m/>
    <d v="1899-12-30T00:00:00"/>
    <s v=""/>
    <n v="0"/>
    <n v="0"/>
    <m/>
    <m/>
    <m/>
    <m/>
    <m/>
    <m/>
    <m/>
    <m/>
    <d v="1899-12-30T00:00:00"/>
    <n v="0"/>
    <n v="0"/>
    <d v="1899-12-30T00:00:00"/>
    <s v=""/>
    <n v="0"/>
    <n v="0"/>
    <n v="0"/>
    <m/>
    <m/>
    <m/>
    <m/>
    <n v="113"/>
    <s v="PENDIENTE"/>
    <s v="OK"/>
  </r>
  <r>
    <n v="833"/>
    <x v="29"/>
    <d v="2025-07-31T00:00:00"/>
    <s v="Karol Pari"/>
    <x v="1"/>
    <x v="1"/>
    <x v="91"/>
    <s v="P0601005"/>
    <s v="-"/>
    <s v="-"/>
    <s v="-"/>
    <s v="Horas Extras 25% - Ccama Gutierrez Junior Alexander - Julio - 2025"/>
    <m/>
    <x v="0"/>
    <x v="1"/>
    <s v="Costos de ventas"/>
    <s v="Operativo"/>
    <s v="Sachaca"/>
    <s v="Arequipa"/>
    <s v="PLRPLR071370198916"/>
    <s v="Planilla de Remuneraciones"/>
    <d v="2025-07-31T00:00:00"/>
    <d v="2025-07-31T00:00:00"/>
    <s v="PLR07"/>
    <n v="13"/>
    <n v="70198916"/>
    <s v="CCAMA GUTIERREZ JUNIOR ALEXANDER"/>
    <s v="PEN"/>
    <m/>
    <n v="34.590000000000003"/>
    <n v="0"/>
    <n v="34.590000000000003"/>
    <s v=""/>
    <n v="34.590000000000003"/>
    <m/>
    <s v="SI"/>
    <s v="Transferencia"/>
    <s v="SI"/>
    <s v="SI"/>
    <d v="2025-07-31T00:00:00"/>
    <s v="B-BCP - Soles"/>
    <n v="7197909"/>
    <m/>
    <d v="1899-12-30T00:00:00"/>
    <s v=""/>
    <n v="0"/>
    <n v="0"/>
    <m/>
    <m/>
    <m/>
    <m/>
    <m/>
    <m/>
    <m/>
    <m/>
    <d v="1899-12-30T00:00:00"/>
    <n v="0"/>
    <n v="0"/>
    <d v="1899-12-30T00:00:00"/>
    <s v=""/>
    <n v="0"/>
    <n v="0"/>
    <n v="0"/>
    <m/>
    <m/>
    <m/>
    <m/>
    <n v="34.590000000000003"/>
    <s v="PENDIENTE"/>
    <s v="OK"/>
  </r>
  <r>
    <n v="833"/>
    <x v="29"/>
    <d v="2025-07-31T00:00:00"/>
    <s v="Karol Pari"/>
    <x v="1"/>
    <x v="1"/>
    <x v="93"/>
    <s v="P0601013"/>
    <s v="-"/>
    <s v="-"/>
    <s v="-"/>
    <s v="Bono de alimentos - Ccama Gutierrez Junior Alexander - Julio - 2025"/>
    <m/>
    <x v="0"/>
    <x v="1"/>
    <s v="Costos de ventas"/>
    <s v="Operativo"/>
    <s v="Sachaca"/>
    <s v="Arequipa"/>
    <s v="PLRPLR071370198916"/>
    <s v="Planilla de Remuneraciones"/>
    <d v="2025-07-31T00:00:00"/>
    <d v="2025-07-31T00:00:00"/>
    <s v="PLR07"/>
    <n v="13"/>
    <n v="70198916"/>
    <s v="CCAMA GUTIERREZ JUNIOR ALEXANDER"/>
    <s v="PEN"/>
    <m/>
    <n v="62"/>
    <n v="0"/>
    <n v="62"/>
    <s v=""/>
    <n v="62"/>
    <m/>
    <s v="SI"/>
    <s v="Transferencia"/>
    <s v="SI"/>
    <s v="SI"/>
    <d v="2025-07-31T00:00:00"/>
    <s v="B-BCP - Soles"/>
    <n v="7197909"/>
    <m/>
    <d v="1899-12-30T00:00:00"/>
    <s v=""/>
    <n v="0"/>
    <n v="0"/>
    <m/>
    <m/>
    <m/>
    <m/>
    <m/>
    <m/>
    <m/>
    <m/>
    <d v="1899-12-30T00:00:00"/>
    <n v="0"/>
    <n v="0"/>
    <d v="1899-12-30T00:00:00"/>
    <s v=""/>
    <n v="0"/>
    <n v="0"/>
    <n v="0"/>
    <m/>
    <m/>
    <m/>
    <m/>
    <n v="62"/>
    <s v="PENDIENTE"/>
    <s v="OK"/>
  </r>
  <r>
    <n v="834"/>
    <x v="29"/>
    <d v="2025-07-31T00:00:00"/>
    <s v="Karol Pari"/>
    <x v="1"/>
    <x v="1"/>
    <x v="90"/>
    <s v="P0601001"/>
    <s v="-"/>
    <s v="-"/>
    <s v="-"/>
    <s v="Sueldo Basico - Ccanccapa Maque Dany Ever - Julio - 2025"/>
    <m/>
    <x v="0"/>
    <x v="1"/>
    <s v="Costos de ventas"/>
    <s v="Operativo"/>
    <s v="Sachaca"/>
    <s v="Arequipa"/>
    <s v="PLRPLR071474600892"/>
    <s v="Planilla de Remuneraciones"/>
    <d v="2025-07-31T00:00:00"/>
    <d v="2025-07-31T00:00:00"/>
    <s v="PLR07"/>
    <n v="14"/>
    <n v="74600892"/>
    <s v="CCANCCAPA MAQUE DANY EVER"/>
    <s v="PEN"/>
    <m/>
    <n v="1087.75"/>
    <n v="0"/>
    <n v="1087.75"/>
    <s v=""/>
    <n v="1087.75"/>
    <m/>
    <s v="SI"/>
    <s v="Transferencia"/>
    <s v="SI"/>
    <s v="SI"/>
    <d v="2025-07-31T00:00:00"/>
    <s v="B-BCP - Soles"/>
    <n v="7197909"/>
    <m/>
    <d v="1899-12-30T00:00:00"/>
    <s v=""/>
    <n v="0"/>
    <n v="0"/>
    <m/>
    <m/>
    <m/>
    <m/>
    <m/>
    <m/>
    <m/>
    <m/>
    <d v="1899-12-30T00:00:00"/>
    <n v="0"/>
    <n v="0"/>
    <d v="1899-12-30T00:00:00"/>
    <s v=""/>
    <n v="0"/>
    <n v="0"/>
    <n v="0"/>
    <m/>
    <m/>
    <m/>
    <m/>
    <n v="1087.75"/>
    <s v="PENDIENTE"/>
    <s v="OK"/>
  </r>
  <r>
    <n v="834"/>
    <x v="29"/>
    <d v="2025-07-31T00:00:00"/>
    <s v="Karol Pari"/>
    <x v="1"/>
    <x v="1"/>
    <x v="91"/>
    <s v="P0601005"/>
    <s v="-"/>
    <s v="-"/>
    <s v="-"/>
    <s v="Horas Extras 25% - Ccanccapa Maque Dany Ever - Julio - 2025"/>
    <m/>
    <x v="0"/>
    <x v="1"/>
    <s v="Costos de ventas"/>
    <s v="Operativo"/>
    <s v="Sachaca"/>
    <s v="Arequipa"/>
    <s v="PLRPLR071474600892"/>
    <s v="Planilla de Remuneraciones"/>
    <d v="2025-07-31T00:00:00"/>
    <d v="2025-07-31T00:00:00"/>
    <s v="PLR07"/>
    <n v="14"/>
    <n v="74600892"/>
    <s v="CCANCCAPA MAQUE DANY EVER"/>
    <s v="PEN"/>
    <m/>
    <n v="132.12"/>
    <n v="0"/>
    <n v="132.12"/>
    <s v=""/>
    <n v="132.12"/>
    <m/>
    <s v="SI"/>
    <s v="Transferencia"/>
    <s v="SI"/>
    <s v="SI"/>
    <d v="2025-07-31T00:00:00"/>
    <s v="B-BCP - Soles"/>
    <n v="7197909"/>
    <m/>
    <d v="1899-12-30T00:00:00"/>
    <s v=""/>
    <n v="0"/>
    <n v="0"/>
    <m/>
    <m/>
    <m/>
    <m/>
    <m/>
    <m/>
    <m/>
    <m/>
    <d v="1899-12-30T00:00:00"/>
    <n v="0"/>
    <n v="0"/>
    <d v="1899-12-30T00:00:00"/>
    <s v=""/>
    <n v="0"/>
    <n v="0"/>
    <n v="0"/>
    <m/>
    <m/>
    <m/>
    <m/>
    <n v="132.12"/>
    <s v="PENDIENTE"/>
    <s v="OK"/>
  </r>
  <r>
    <n v="834"/>
    <x v="29"/>
    <d v="2025-07-31T00:00:00"/>
    <s v="Karol Pari"/>
    <x v="1"/>
    <x v="1"/>
    <x v="91"/>
    <s v="P0601005"/>
    <s v="-"/>
    <s v="-"/>
    <s v="-"/>
    <s v="Horas Extras 35% - Ccanccapa Maque Dany Ever - Julio - 2025"/>
    <m/>
    <x v="0"/>
    <x v="1"/>
    <s v="Costos de ventas"/>
    <s v="Operativo"/>
    <s v="Sachaca"/>
    <s v="Arequipa"/>
    <s v="PLRPLR071474600892"/>
    <s v="Planilla de Remuneraciones"/>
    <d v="2025-07-31T00:00:00"/>
    <d v="2025-07-31T00:00:00"/>
    <s v="PLR07"/>
    <n v="14"/>
    <n v="74600892"/>
    <s v="CCANCCAPA MAQUE DANY EVER"/>
    <s v="PEN"/>
    <m/>
    <n v="107.72"/>
    <n v="0"/>
    <n v="107.72"/>
    <s v=""/>
    <n v="107.72"/>
    <m/>
    <s v="SI"/>
    <s v="Transferencia"/>
    <s v="SI"/>
    <s v="SI"/>
    <d v="2025-07-31T00:00:00"/>
    <s v="B-BCP - Soles"/>
    <n v="7197909"/>
    <m/>
    <d v="1899-12-30T00:00:00"/>
    <s v=""/>
    <n v="0"/>
    <n v="0"/>
    <m/>
    <m/>
    <m/>
    <m/>
    <m/>
    <m/>
    <m/>
    <m/>
    <d v="1899-12-30T00:00:00"/>
    <n v="0"/>
    <n v="0"/>
    <d v="1899-12-30T00:00:00"/>
    <s v=""/>
    <n v="0"/>
    <n v="0"/>
    <n v="0"/>
    <m/>
    <m/>
    <m/>
    <m/>
    <n v="107.72"/>
    <s v="PENDIENTE"/>
    <s v="OK"/>
  </r>
  <r>
    <n v="834"/>
    <x v="29"/>
    <d v="2025-07-31T00:00:00"/>
    <s v="Karol Pari"/>
    <x v="1"/>
    <x v="1"/>
    <x v="95"/>
    <s v="P0601007"/>
    <s v="-"/>
    <s v="-"/>
    <s v="-"/>
    <s v="Bono por viaje - Ccanccapa Maque Dany Ever - Julio - 2025"/>
    <m/>
    <x v="0"/>
    <x v="1"/>
    <s v="Costos de ventas"/>
    <s v="Operativo"/>
    <s v="Sachaca"/>
    <s v="Arequipa"/>
    <s v="PLRPLR071474600892"/>
    <s v="Planilla de Remuneraciones"/>
    <d v="2025-07-31T00:00:00"/>
    <d v="2025-07-31T00:00:00"/>
    <s v="PLR07"/>
    <n v="14"/>
    <n v="74600892"/>
    <s v="CCANCCAPA MAQUE DANY EVER"/>
    <s v="PEN"/>
    <m/>
    <n v="34"/>
    <n v="0"/>
    <n v="34"/>
    <s v=""/>
    <n v="34"/>
    <m/>
    <s v="SI"/>
    <s v="Transferencia"/>
    <s v="SI"/>
    <s v="SI"/>
    <d v="2025-07-31T00:00:00"/>
    <s v="B-BCP - Soles"/>
    <n v="7197909"/>
    <m/>
    <d v="1899-12-30T00:00:00"/>
    <s v=""/>
    <n v="0"/>
    <n v="0"/>
    <m/>
    <m/>
    <m/>
    <m/>
    <m/>
    <m/>
    <m/>
    <m/>
    <d v="1899-12-30T00:00:00"/>
    <n v="0"/>
    <n v="0"/>
    <d v="1899-12-30T00:00:00"/>
    <s v=""/>
    <n v="0"/>
    <n v="0"/>
    <n v="0"/>
    <m/>
    <m/>
    <m/>
    <m/>
    <n v="34"/>
    <s v="PENDIENTE"/>
    <s v="OK"/>
  </r>
  <r>
    <n v="834"/>
    <x v="29"/>
    <d v="2025-07-31T00:00:00"/>
    <s v="Karol Pari"/>
    <x v="1"/>
    <x v="1"/>
    <x v="93"/>
    <s v="P0601013"/>
    <s v="-"/>
    <s v="-"/>
    <s v="-"/>
    <s v="Bono de alimentos - Ccanccapa Maque Dany Ever - Julio - 2025"/>
    <m/>
    <x v="0"/>
    <x v="1"/>
    <s v="Costos de ventas"/>
    <s v="Operativo"/>
    <s v="Sachaca"/>
    <s v="Arequipa"/>
    <s v="PLRPLR071474600892"/>
    <s v="Planilla de Remuneraciones"/>
    <d v="2025-07-31T00:00:00"/>
    <d v="2025-07-31T00:00:00"/>
    <s v="PLR07"/>
    <n v="14"/>
    <n v="74600892"/>
    <s v="CCANCCAPA MAQUE DANY EVER"/>
    <s v="PEN"/>
    <m/>
    <n v="171"/>
    <n v="0"/>
    <n v="171"/>
    <s v=""/>
    <n v="171"/>
    <m/>
    <s v="SI"/>
    <s v="Transferencia"/>
    <s v="SI"/>
    <s v="SI"/>
    <d v="2025-07-31T00:00:00"/>
    <s v="B-BCP - Soles"/>
    <n v="7197909"/>
    <m/>
    <d v="1899-12-30T00:00:00"/>
    <s v=""/>
    <n v="0"/>
    <n v="0"/>
    <m/>
    <m/>
    <m/>
    <m/>
    <m/>
    <m/>
    <m/>
    <m/>
    <d v="1899-12-30T00:00:00"/>
    <n v="0"/>
    <n v="0"/>
    <d v="1899-12-30T00:00:00"/>
    <s v=""/>
    <n v="0"/>
    <n v="0"/>
    <n v="0"/>
    <m/>
    <m/>
    <m/>
    <m/>
    <n v="171"/>
    <s v="PENDIENTE"/>
    <s v="OK"/>
  </r>
  <r>
    <n v="835"/>
    <x v="29"/>
    <d v="2025-07-31T00:00:00"/>
    <s v="Karol Pari"/>
    <x v="1"/>
    <x v="1"/>
    <x v="90"/>
    <s v="P0601001"/>
    <s v="-"/>
    <s v="-"/>
    <s v="-"/>
    <s v="Sueldo Basico - Cruz Quispe Gregory Rayle - Julio - 2025"/>
    <m/>
    <x v="0"/>
    <x v="3"/>
    <s v="Gastos operativos"/>
    <s v="Operativo"/>
    <s v="Sachaca"/>
    <s v="Arequipa"/>
    <s v="PLRPLR071544468346"/>
    <s v="Planilla de Remuneraciones"/>
    <d v="2025-07-31T00:00:00"/>
    <d v="2025-07-31T00:00:00"/>
    <s v="PLR07"/>
    <n v="15"/>
    <n v="44468346"/>
    <s v="CRUZ QUISPE GREGORY RAYLE"/>
    <s v="PEN"/>
    <m/>
    <n v="1607.18"/>
    <n v="0"/>
    <n v="1607.18"/>
    <s v=""/>
    <n v="1607.18"/>
    <m/>
    <s v="SI"/>
    <s v="Transferencia"/>
    <s v="SI"/>
    <s v="SI"/>
    <d v="2025-07-31T00:00:00"/>
    <s v="B-BCP - Soles"/>
    <n v="7197909"/>
    <m/>
    <d v="1899-12-30T00:00:00"/>
    <s v=""/>
    <n v="0"/>
    <n v="0"/>
    <m/>
    <m/>
    <m/>
    <m/>
    <m/>
    <m/>
    <m/>
    <m/>
    <d v="1899-12-30T00:00:00"/>
    <n v="0"/>
    <n v="0"/>
    <d v="1899-12-30T00:00:00"/>
    <s v=""/>
    <n v="0"/>
    <n v="0"/>
    <n v="0"/>
    <m/>
    <m/>
    <m/>
    <m/>
    <n v="1607.18"/>
    <s v="PENDIENTE"/>
    <s v="OK"/>
  </r>
  <r>
    <n v="835"/>
    <x v="29"/>
    <d v="2025-07-31T00:00:00"/>
    <s v="Karol Pari"/>
    <x v="1"/>
    <x v="1"/>
    <x v="91"/>
    <s v="P0601005"/>
    <s v="-"/>
    <s v="-"/>
    <s v="-"/>
    <s v="Horas Extras 25% - Cruz Quispe Gregory Rayle - Julio - 2025"/>
    <m/>
    <x v="0"/>
    <x v="3"/>
    <s v="Gastos operativos"/>
    <s v="Operativo"/>
    <s v="Sachaca"/>
    <s v="Arequipa"/>
    <s v="PLRPLR071544468346"/>
    <s v="Planilla de Remuneraciones"/>
    <d v="2025-07-31T00:00:00"/>
    <d v="2025-07-31T00:00:00"/>
    <s v="PLR07"/>
    <n v="15"/>
    <n v="44468346"/>
    <s v="CRUZ QUISPE GREGORY RAYLE"/>
    <s v="PEN"/>
    <m/>
    <n v="49.6"/>
    <n v="0"/>
    <n v="49.6"/>
    <s v=""/>
    <n v="49.6"/>
    <m/>
    <s v="SI"/>
    <s v="Transferencia"/>
    <s v="SI"/>
    <s v="SI"/>
    <d v="2025-07-31T00:00:00"/>
    <s v="B-BCP - Soles"/>
    <n v="7197909"/>
    <m/>
    <d v="1899-12-30T00:00:00"/>
    <s v=""/>
    <n v="0"/>
    <n v="0"/>
    <m/>
    <m/>
    <m/>
    <m/>
    <m/>
    <m/>
    <m/>
    <m/>
    <d v="1899-12-30T00:00:00"/>
    <n v="0"/>
    <n v="0"/>
    <d v="1899-12-30T00:00:00"/>
    <s v=""/>
    <n v="0"/>
    <n v="0"/>
    <n v="0"/>
    <m/>
    <m/>
    <m/>
    <m/>
    <n v="49.6"/>
    <s v="PENDIENTE"/>
    <s v="OK"/>
  </r>
  <r>
    <n v="835"/>
    <x v="29"/>
    <d v="2025-07-31T00:00:00"/>
    <s v="Karol Pari"/>
    <x v="1"/>
    <x v="1"/>
    <x v="91"/>
    <s v="P0601005"/>
    <s v="-"/>
    <s v="-"/>
    <s v="-"/>
    <s v="Horas Extras 35% - Cruz Quispe Gregory Rayle - Julio - 2025"/>
    <m/>
    <x v="0"/>
    <x v="3"/>
    <s v="Gastos operativos"/>
    <s v="Operativo"/>
    <s v="Sachaca"/>
    <s v="Arequipa"/>
    <s v="PLRPLR071544468346"/>
    <s v="Planilla de Remuneraciones"/>
    <d v="2025-07-31T00:00:00"/>
    <d v="2025-07-31T00:00:00"/>
    <s v="PLR07"/>
    <n v="15"/>
    <n v="44468346"/>
    <s v="CRUZ QUISPE GREGORY RAYLE"/>
    <s v="PEN"/>
    <m/>
    <n v="7.61"/>
    <n v="0"/>
    <n v="7.61"/>
    <s v=""/>
    <n v="7.61"/>
    <m/>
    <s v="SI"/>
    <s v="Transferencia"/>
    <s v="SI"/>
    <s v="SI"/>
    <d v="2025-07-31T00:00:00"/>
    <s v="B-BCP - Soles"/>
    <n v="7197909"/>
    <m/>
    <d v="1899-12-30T00:00:00"/>
    <s v=""/>
    <n v="0"/>
    <n v="0"/>
    <m/>
    <m/>
    <m/>
    <m/>
    <m/>
    <m/>
    <m/>
    <m/>
    <d v="1899-12-30T00:00:00"/>
    <n v="0"/>
    <n v="0"/>
    <d v="1899-12-30T00:00:00"/>
    <s v=""/>
    <n v="0"/>
    <n v="0"/>
    <n v="0"/>
    <m/>
    <m/>
    <m/>
    <m/>
    <n v="7.61"/>
    <s v="PENDIENTE"/>
    <s v="OK"/>
  </r>
  <r>
    <n v="836"/>
    <x v="29"/>
    <d v="2025-07-31T00:00:00"/>
    <s v="Karol Pari"/>
    <x v="1"/>
    <x v="1"/>
    <x v="90"/>
    <s v="P0601001"/>
    <s v="-"/>
    <s v="-"/>
    <s v="-"/>
    <s v="Sueldo Basico - De La Cruz Solier Aldo Ronaldo - Julio - 2025"/>
    <m/>
    <x v="0"/>
    <x v="11"/>
    <s v="Costos de ventas"/>
    <s v="Operativo"/>
    <s v="Santa Anita"/>
    <s v="Lima"/>
    <s v="PLRPLR071671334789"/>
    <s v="Planilla de Remuneraciones"/>
    <d v="2025-07-31T00:00:00"/>
    <d v="2025-07-31T00:00:00"/>
    <s v="PLR07"/>
    <n v="16"/>
    <n v="71334789"/>
    <s v="DE LA CRUZ SOLIER ALDO RONALDO"/>
    <s v="PEN"/>
    <m/>
    <n v="1312.75"/>
    <n v="0"/>
    <n v="1312.75"/>
    <s v=""/>
    <n v="1312.75"/>
    <m/>
    <s v="SI"/>
    <s v="Transferencia"/>
    <s v="SI"/>
    <s v="SI"/>
    <d v="2025-07-31T00:00:00"/>
    <s v="B-BCP - Soles"/>
    <n v="7197909"/>
    <m/>
    <d v="1899-12-30T00:00:00"/>
    <s v=""/>
    <n v="0"/>
    <n v="0"/>
    <m/>
    <m/>
    <m/>
    <m/>
    <m/>
    <m/>
    <m/>
    <m/>
    <d v="2025-07-31T00:00:00"/>
    <s v="Redondeo"/>
    <n v="0.01"/>
    <d v="1899-12-30T00:00:00"/>
    <s v=""/>
    <n v="0"/>
    <n v="0"/>
    <n v="0"/>
    <m/>
    <m/>
    <m/>
    <m/>
    <n v="1312.74"/>
    <s v="PENDIENTE"/>
    <s v="OK"/>
  </r>
  <r>
    <n v="836"/>
    <x v="29"/>
    <d v="2025-07-31T00:00:00"/>
    <s v="Karol Pari"/>
    <x v="1"/>
    <x v="1"/>
    <x v="91"/>
    <s v="P0601005"/>
    <s v="-"/>
    <s v="-"/>
    <s v="-"/>
    <s v="Horas Extras 25% - De La Cruz Solier Aldo Ronaldo - Julio - 2025"/>
    <m/>
    <x v="0"/>
    <x v="11"/>
    <s v="Costos de ventas"/>
    <s v="Operativo"/>
    <s v="Santa Anita"/>
    <s v="Lima"/>
    <s v="PLRPLR071671334789"/>
    <s v="Planilla de Remuneraciones"/>
    <d v="2025-07-31T00:00:00"/>
    <d v="2025-07-31T00:00:00"/>
    <s v="PLR07"/>
    <n v="16"/>
    <n v="71334789"/>
    <s v="DE LA CRUZ SOLIER ALDO RONALDO"/>
    <s v="PEN"/>
    <m/>
    <n v="96.86"/>
    <n v="0"/>
    <n v="96.86"/>
    <s v=""/>
    <n v="96.86"/>
    <m/>
    <s v="SI"/>
    <s v="Transferencia"/>
    <s v="SI"/>
    <s v="SI"/>
    <d v="2025-07-31T00:00:00"/>
    <s v="B-BCP - Soles"/>
    <n v="7197909"/>
    <m/>
    <d v="1899-12-30T00:00:00"/>
    <s v=""/>
    <n v="0"/>
    <n v="0"/>
    <m/>
    <m/>
    <m/>
    <m/>
    <m/>
    <m/>
    <m/>
    <m/>
    <d v="2025-07-31T00:00:00"/>
    <s v="Redondeo"/>
    <n v="0.01"/>
    <d v="1899-12-30T00:00:00"/>
    <s v=""/>
    <n v="0"/>
    <n v="0"/>
    <n v="0"/>
    <m/>
    <m/>
    <m/>
    <m/>
    <n v="96.85"/>
    <s v="PENDIENTE"/>
    <s v="OK"/>
  </r>
  <r>
    <n v="836"/>
    <x v="29"/>
    <d v="2025-07-31T00:00:00"/>
    <s v="Karol Pari"/>
    <x v="1"/>
    <x v="1"/>
    <x v="91"/>
    <s v="P0601005"/>
    <s v="-"/>
    <s v="-"/>
    <s v="-"/>
    <s v="Horas Extras 35% - De La Cruz Solier Aldo Ronaldo - Julio - 2025"/>
    <m/>
    <x v="0"/>
    <x v="11"/>
    <s v="Costos de ventas"/>
    <s v="Operativo"/>
    <s v="Santa Anita"/>
    <s v="Lima"/>
    <s v="PLRPLR071671334789"/>
    <s v="Planilla de Remuneraciones"/>
    <d v="2025-07-31T00:00:00"/>
    <d v="2025-07-31T00:00:00"/>
    <s v="PLR07"/>
    <n v="16"/>
    <n v="71334789"/>
    <s v="DE LA CRUZ SOLIER ALDO RONALDO"/>
    <s v="PEN"/>
    <m/>
    <n v="40.71"/>
    <n v="0"/>
    <n v="40.71"/>
    <s v=""/>
    <n v="40.71"/>
    <m/>
    <s v="SI"/>
    <s v="Transferencia"/>
    <s v="SI"/>
    <s v="SI"/>
    <d v="2025-07-31T00:00:00"/>
    <s v="B-BCP - Soles"/>
    <n v="7197909"/>
    <m/>
    <d v="1899-12-30T00:00:00"/>
    <s v=""/>
    <n v="0"/>
    <n v="0"/>
    <m/>
    <m/>
    <m/>
    <m/>
    <m/>
    <m/>
    <m/>
    <m/>
    <d v="2025-07-31T00:00:00"/>
    <s v="Redondeo"/>
    <n v="0.01"/>
    <d v="1899-12-30T00:00:00"/>
    <s v=""/>
    <n v="0"/>
    <n v="0"/>
    <n v="0"/>
    <m/>
    <m/>
    <m/>
    <m/>
    <n v="40.700000000000003"/>
    <s v="PENDIENTE"/>
    <s v="OK"/>
  </r>
  <r>
    <n v="836"/>
    <x v="29"/>
    <d v="2025-07-31T00:00:00"/>
    <s v="Karol Pari"/>
    <x v="1"/>
    <x v="1"/>
    <x v="95"/>
    <s v="P0601007"/>
    <s v="-"/>
    <s v="-"/>
    <s v="-"/>
    <s v="Bono por viaje - De La Cruz Solier Aldo Ronaldo - Julio - 2025"/>
    <m/>
    <x v="0"/>
    <x v="11"/>
    <s v="Costos de ventas"/>
    <s v="Operativo"/>
    <s v="Santa Anita"/>
    <s v="Lima"/>
    <s v="PLRPLR071671334789"/>
    <s v="Planilla de Remuneraciones"/>
    <d v="2025-07-31T00:00:00"/>
    <d v="2025-07-31T00:00:00"/>
    <s v="PLR07"/>
    <n v="16"/>
    <n v="71334789"/>
    <s v="DE LA CRUZ SOLIER ALDO RONALDO"/>
    <s v="PEN"/>
    <m/>
    <n v="17"/>
    <n v="0"/>
    <n v="17"/>
    <s v=""/>
    <n v="17"/>
    <m/>
    <s v="SI"/>
    <s v="Transferencia"/>
    <s v="SI"/>
    <s v="SI"/>
    <d v="2025-07-31T00:00:00"/>
    <s v="B-BCP - Soles"/>
    <n v="7197909"/>
    <m/>
    <d v="1899-12-30T00:00:00"/>
    <s v=""/>
    <n v="0"/>
    <n v="0"/>
    <m/>
    <m/>
    <m/>
    <m/>
    <m/>
    <m/>
    <m/>
    <m/>
    <d v="2025-07-31T00:00:00"/>
    <s v="Redondeo"/>
    <n v="0.01"/>
    <d v="1899-12-30T00:00:00"/>
    <s v=""/>
    <n v="0"/>
    <n v="0"/>
    <n v="0"/>
    <m/>
    <m/>
    <m/>
    <m/>
    <n v="16.989999999999998"/>
    <s v="PENDIENTE"/>
    <s v="OK"/>
  </r>
  <r>
    <n v="836"/>
    <x v="29"/>
    <d v="2025-07-31T00:00:00"/>
    <s v="Karol Pari"/>
    <x v="1"/>
    <x v="1"/>
    <x v="93"/>
    <s v="P0601013"/>
    <s v="-"/>
    <s v="-"/>
    <s v="-"/>
    <s v="Bono de alimentos - De La Cruz Solier Aldo Ronaldo - Julio - 2025"/>
    <m/>
    <x v="0"/>
    <x v="11"/>
    <s v="Costos de ventas"/>
    <s v="Operativo"/>
    <s v="Santa Anita"/>
    <s v="Lima"/>
    <s v="PLRPLR071671334789"/>
    <s v="Planilla de Remuneraciones"/>
    <d v="2025-07-31T00:00:00"/>
    <d v="2025-07-31T00:00:00"/>
    <s v="PLR07"/>
    <n v="16"/>
    <n v="71334789"/>
    <s v="DE LA CRUZ SOLIER ALDO RONALDO"/>
    <s v="PEN"/>
    <m/>
    <n v="107"/>
    <n v="0"/>
    <n v="107"/>
    <s v=""/>
    <n v="107"/>
    <m/>
    <s v="SI"/>
    <s v="Transferencia"/>
    <s v="SI"/>
    <s v="SI"/>
    <d v="2025-07-31T00:00:00"/>
    <s v="B-BCP - Soles"/>
    <n v="7197909"/>
    <m/>
    <d v="1899-12-30T00:00:00"/>
    <s v=""/>
    <n v="0"/>
    <n v="0"/>
    <m/>
    <m/>
    <m/>
    <m/>
    <m/>
    <m/>
    <m/>
    <m/>
    <d v="2025-07-31T00:00:00"/>
    <s v="Redondeo"/>
    <n v="0.01"/>
    <d v="1899-12-30T00:00:00"/>
    <s v=""/>
    <n v="0"/>
    <n v="0"/>
    <n v="0"/>
    <m/>
    <m/>
    <m/>
    <m/>
    <n v="106.99"/>
    <s v="PENDIENTE"/>
    <s v="OK"/>
  </r>
  <r>
    <n v="837"/>
    <x v="29"/>
    <d v="2025-07-31T00:00:00"/>
    <s v="Karol Pari"/>
    <x v="1"/>
    <x v="1"/>
    <x v="90"/>
    <s v="P0601001"/>
    <s v="-"/>
    <s v="-"/>
    <s v="-"/>
    <s v="Sueldo Basico - Garcia Chacnama Jhonny Jerry - Julio - 2025"/>
    <m/>
    <x v="0"/>
    <x v="11"/>
    <s v="Costos de ventas"/>
    <s v="Operativo"/>
    <s v="Sachaca"/>
    <s v="Arequipa"/>
    <s v="PLRPLR071770517150"/>
    <s v="Planilla de Remuneraciones"/>
    <d v="2025-07-31T00:00:00"/>
    <d v="2025-07-31T00:00:00"/>
    <s v="PLR07"/>
    <n v="17"/>
    <n v="70517150"/>
    <s v="GARCIA CHACNAMA JHONNY JERRY"/>
    <s v="PEN"/>
    <m/>
    <n v="1249.68"/>
    <n v="0"/>
    <n v="1249.68"/>
    <s v=""/>
    <n v="1249.68"/>
    <m/>
    <s v="SI"/>
    <s v="Transferencia"/>
    <s v="SI"/>
    <s v="SI"/>
    <d v="2025-07-31T00:00:00"/>
    <s v="B-BCP - Soles"/>
    <n v="7197909"/>
    <m/>
    <d v="1899-12-30T00:00:00"/>
    <s v=""/>
    <n v="0"/>
    <n v="0"/>
    <m/>
    <m/>
    <m/>
    <m/>
    <m/>
    <m/>
    <m/>
    <m/>
    <d v="1899-12-30T00:00:00"/>
    <n v="0"/>
    <n v="0"/>
    <d v="1899-12-30T00:00:00"/>
    <s v=""/>
    <n v="0"/>
    <n v="0"/>
    <n v="0"/>
    <m/>
    <m/>
    <m/>
    <m/>
    <n v="1249.68"/>
    <s v="PENDIENTE"/>
    <s v="OK"/>
  </r>
  <r>
    <n v="838"/>
    <x v="29"/>
    <d v="2025-07-31T00:00:00"/>
    <s v="Karol Pari"/>
    <x v="1"/>
    <x v="1"/>
    <x v="90"/>
    <s v="P0601001"/>
    <s v="-"/>
    <s v="-"/>
    <s v="-"/>
    <s v="Sueldo Basico - Guizado Porras Ronald Enrique - Julio - 2025"/>
    <m/>
    <x v="0"/>
    <x v="1"/>
    <s v="Costos de ventas"/>
    <s v="Operativo"/>
    <s v="Santa Anita"/>
    <s v="Lima"/>
    <s v="PLRPLR071870666331"/>
    <s v="Planilla de Remuneraciones"/>
    <d v="2025-07-31T00:00:00"/>
    <d v="2025-07-31T00:00:00"/>
    <s v="PLR07"/>
    <n v="18"/>
    <n v="70666331"/>
    <s v="GUIZADO PORRAS RONALD ENRIQUE"/>
    <s v="PEN"/>
    <m/>
    <n v="1539"/>
    <n v="0"/>
    <n v="1539"/>
    <s v=""/>
    <n v="1539"/>
    <m/>
    <s v="SI"/>
    <s v="Transferencia"/>
    <s v="SI"/>
    <s v="SI"/>
    <d v="2025-07-31T00:00:00"/>
    <s v="B-BCP - Soles"/>
    <n v="7197909"/>
    <m/>
    <d v="1899-12-30T00:00:00"/>
    <s v=""/>
    <n v="0"/>
    <n v="0"/>
    <m/>
    <m/>
    <m/>
    <m/>
    <m/>
    <m/>
    <m/>
    <m/>
    <d v="1899-12-30T00:00:00"/>
    <n v="0"/>
    <n v="0"/>
    <d v="1899-12-30T00:00:00"/>
    <s v=""/>
    <n v="0"/>
    <n v="0"/>
    <n v="0"/>
    <m/>
    <m/>
    <m/>
    <m/>
    <n v="1539"/>
    <s v="PENDIENTE"/>
    <s v="OK"/>
  </r>
  <r>
    <n v="838"/>
    <x v="29"/>
    <d v="2025-07-31T00:00:00"/>
    <s v="Karol Pari"/>
    <x v="1"/>
    <x v="1"/>
    <x v="91"/>
    <s v="P0601005"/>
    <s v="-"/>
    <s v="-"/>
    <s v="-"/>
    <s v="Horas Extras 25% - Guizado Porras Ronald Enrique - Julio - 2025"/>
    <m/>
    <x v="0"/>
    <x v="1"/>
    <s v="Costos de ventas"/>
    <s v="Operativo"/>
    <s v="Santa Anita"/>
    <s v="Lima"/>
    <s v="PLRPLR071870666331"/>
    <s v="Planilla de Remuneraciones"/>
    <d v="2025-07-31T00:00:00"/>
    <d v="2025-07-31T00:00:00"/>
    <s v="PLR07"/>
    <n v="18"/>
    <n v="70666331"/>
    <s v="GUIZADO PORRAS RONALD ENRIQUE"/>
    <s v="PEN"/>
    <m/>
    <n v="37.049999999999997"/>
    <n v="0"/>
    <n v="37.049999999999997"/>
    <s v=""/>
    <n v="37.049999999999997"/>
    <m/>
    <s v="SI"/>
    <s v="Transferencia"/>
    <s v="SI"/>
    <s v="SI"/>
    <d v="2025-07-31T00:00:00"/>
    <s v="B-BCP - Soles"/>
    <n v="7197909"/>
    <m/>
    <d v="1899-12-30T00:00:00"/>
    <s v=""/>
    <n v="0"/>
    <n v="0"/>
    <m/>
    <m/>
    <m/>
    <m/>
    <m/>
    <m/>
    <m/>
    <m/>
    <d v="1899-12-30T00:00:00"/>
    <n v="0"/>
    <n v="0"/>
    <d v="1899-12-30T00:00:00"/>
    <s v=""/>
    <n v="0"/>
    <n v="0"/>
    <n v="0"/>
    <m/>
    <m/>
    <m/>
    <m/>
    <n v="37.049999999999997"/>
    <s v="PENDIENTE"/>
    <s v="OK"/>
  </r>
  <r>
    <n v="838"/>
    <x v="29"/>
    <d v="2025-07-31T00:00:00"/>
    <s v="Karol Pari"/>
    <x v="1"/>
    <x v="1"/>
    <x v="91"/>
    <s v="P0601005"/>
    <s v="-"/>
    <s v="-"/>
    <s v="-"/>
    <s v="Horas Extras 35% - Guizado Porras Ronald Enrique - Julio - 2025"/>
    <m/>
    <x v="0"/>
    <x v="1"/>
    <s v="Costos de ventas"/>
    <s v="Operativo"/>
    <s v="Santa Anita"/>
    <s v="Lima"/>
    <s v="PLRPLR071870666331"/>
    <s v="Planilla de Remuneraciones"/>
    <d v="2025-07-31T00:00:00"/>
    <d v="2025-07-31T00:00:00"/>
    <s v="PLR07"/>
    <n v="18"/>
    <n v="70666331"/>
    <s v="GUIZADO PORRAS RONALD ENRIQUE"/>
    <s v="PEN"/>
    <m/>
    <n v="0.71"/>
    <n v="0"/>
    <n v="0.71"/>
    <s v=""/>
    <n v="0.71"/>
    <m/>
    <s v="SI"/>
    <s v="Transferencia"/>
    <s v="SI"/>
    <s v="SI"/>
    <d v="2025-07-31T00:00:00"/>
    <s v="B-BCP - Soles"/>
    <n v="7197909"/>
    <m/>
    <d v="1899-12-30T00:00:00"/>
    <s v=""/>
    <n v="0"/>
    <n v="0"/>
    <m/>
    <m/>
    <m/>
    <m/>
    <m/>
    <m/>
    <m/>
    <m/>
    <d v="1899-12-30T00:00:00"/>
    <n v="0"/>
    <n v="0"/>
    <d v="1899-12-30T00:00:00"/>
    <s v=""/>
    <n v="0"/>
    <n v="0"/>
    <n v="0"/>
    <m/>
    <m/>
    <m/>
    <m/>
    <n v="0.71"/>
    <s v="PENDIENTE"/>
    <s v="OK"/>
  </r>
  <r>
    <n v="838"/>
    <x v="29"/>
    <d v="2025-07-31T00:00:00"/>
    <s v="Karol Pari"/>
    <x v="1"/>
    <x v="1"/>
    <x v="93"/>
    <s v="P0601013"/>
    <s v="-"/>
    <s v="-"/>
    <s v="-"/>
    <s v="Bono de alimentos - Guizado Porras Ronald Enrique - Julio - 2025"/>
    <m/>
    <x v="0"/>
    <x v="1"/>
    <s v="Costos de ventas"/>
    <s v="Operativo"/>
    <s v="Santa Anita"/>
    <s v="Lima"/>
    <s v="PLRPLR071870666331"/>
    <s v="Planilla de Remuneraciones"/>
    <d v="2025-07-31T00:00:00"/>
    <d v="2025-07-31T00:00:00"/>
    <s v="PLR07"/>
    <n v="18"/>
    <n v="70666331"/>
    <s v="GUIZADO PORRAS RONALD ENRIQUE"/>
    <s v="PEN"/>
    <m/>
    <n v="44"/>
    <n v="0"/>
    <n v="44"/>
    <s v=""/>
    <n v="44"/>
    <m/>
    <s v="SI"/>
    <s v="Transferencia"/>
    <s v="SI"/>
    <s v="SI"/>
    <d v="2025-07-31T00:00:00"/>
    <s v="B-BCP - Soles"/>
    <n v="7197909"/>
    <m/>
    <d v="1899-12-30T00:00:00"/>
    <s v=""/>
    <n v="0"/>
    <n v="0"/>
    <m/>
    <m/>
    <m/>
    <m/>
    <m/>
    <m/>
    <m/>
    <m/>
    <d v="1899-12-30T00:00:00"/>
    <n v="0"/>
    <n v="0"/>
    <d v="1899-12-30T00:00:00"/>
    <s v=""/>
    <n v="0"/>
    <n v="0"/>
    <n v="0"/>
    <m/>
    <m/>
    <m/>
    <m/>
    <n v="44"/>
    <s v="PENDIENTE"/>
    <s v="OK"/>
  </r>
  <r>
    <n v="839"/>
    <x v="29"/>
    <d v="2025-07-31T00:00:00"/>
    <s v="Karol Pari"/>
    <x v="1"/>
    <x v="1"/>
    <x v="90"/>
    <s v="P0601001"/>
    <s v="-"/>
    <s v="-"/>
    <s v="-"/>
    <s v="Sueldo Basico - Gutierrez Aragon Karly Liz - Julio - 2025"/>
    <m/>
    <x v="0"/>
    <x v="11"/>
    <s v="Costos de ventas"/>
    <s v="Operativo"/>
    <s v="La Joya"/>
    <s v="Arequipa"/>
    <s v="PLRPLR071943814375"/>
    <s v="Planilla de Remuneraciones"/>
    <d v="2025-07-31T00:00:00"/>
    <d v="2025-07-31T00:00:00"/>
    <s v="PLR07"/>
    <n v="19"/>
    <n v="43814375"/>
    <s v="GUTIERREZ ARAGON KARLY LIZ"/>
    <s v="PEN"/>
    <m/>
    <n v="922.97"/>
    <n v="0"/>
    <n v="922.97"/>
    <s v=""/>
    <n v="922.97"/>
    <m/>
    <s v="SI"/>
    <s v="Transferencia"/>
    <s v="SI"/>
    <s v="SI"/>
    <d v="2025-07-31T00:00:00"/>
    <s v="B-BCP - Soles"/>
    <n v="7197909"/>
    <m/>
    <d v="1899-12-30T00:00:00"/>
    <s v=""/>
    <n v="0"/>
    <n v="0"/>
    <m/>
    <m/>
    <m/>
    <m/>
    <m/>
    <m/>
    <m/>
    <m/>
    <d v="2025-07-31T00:00:00"/>
    <s v="Redondeo"/>
    <n v="0.01"/>
    <d v="1899-12-30T00:00:00"/>
    <s v=""/>
    <n v="0"/>
    <n v="0"/>
    <n v="0"/>
    <m/>
    <m/>
    <m/>
    <m/>
    <n v="922.96"/>
    <s v="PENDIENTE"/>
    <s v="OK"/>
  </r>
  <r>
    <n v="839"/>
    <x v="29"/>
    <d v="2025-07-31T00:00:00"/>
    <s v="Karol Pari"/>
    <x v="1"/>
    <x v="1"/>
    <x v="94"/>
    <s v="P0601002"/>
    <s v="-"/>
    <s v="-"/>
    <s v="-"/>
    <s v="Asignacion Familiar - Gutierrez Aragon Karly Liz - Julio2025"/>
    <m/>
    <x v="0"/>
    <x v="11"/>
    <s v="Costos de ventas"/>
    <s v="Operativo"/>
    <s v="La Joya"/>
    <s v="Arequipa"/>
    <s v="PLRPLR071943814375"/>
    <s v="Planilla de Remuneraciones"/>
    <d v="2025-07-31T00:00:00"/>
    <d v="2025-07-31T00:00:00"/>
    <s v="PLR07"/>
    <n v="19"/>
    <n v="43814375"/>
    <s v="GUTIERREZ ARAGON KARLY LIZ"/>
    <s v="PEN"/>
    <m/>
    <n v="113"/>
    <n v="0"/>
    <n v="113"/>
    <s v=""/>
    <n v="113"/>
    <m/>
    <s v="SI"/>
    <s v="Transferencia"/>
    <s v="SI"/>
    <s v="SI"/>
    <d v="2025-07-31T00:00:00"/>
    <s v="B-BCP - Soles"/>
    <n v="7197909"/>
    <m/>
    <d v="1899-12-30T00:00:00"/>
    <s v=""/>
    <n v="0"/>
    <n v="0"/>
    <m/>
    <m/>
    <m/>
    <m/>
    <m/>
    <m/>
    <m/>
    <m/>
    <d v="2025-07-31T00:00:00"/>
    <s v="Redondeo"/>
    <n v="0.01"/>
    <d v="1899-12-30T00:00:00"/>
    <s v=""/>
    <n v="0"/>
    <n v="0"/>
    <n v="0"/>
    <m/>
    <m/>
    <m/>
    <m/>
    <n v="112.99"/>
    <s v="PENDIENTE"/>
    <s v="OK"/>
  </r>
  <r>
    <n v="839"/>
    <x v="29"/>
    <d v="2025-07-31T00:00:00"/>
    <s v="Karol Pari"/>
    <x v="1"/>
    <x v="1"/>
    <x v="91"/>
    <s v="P0601005"/>
    <s v="-"/>
    <s v="-"/>
    <s v="-"/>
    <s v="Horas Extras 25% - Gutierrez Aragon Karly Liz - Julio - 2025"/>
    <m/>
    <x v="0"/>
    <x v="11"/>
    <s v="Costos de ventas"/>
    <s v="Operativo"/>
    <s v="La Joya"/>
    <s v="Arequipa"/>
    <s v="PLRPLR071943814375"/>
    <s v="Planilla de Remuneraciones"/>
    <d v="2025-07-31T00:00:00"/>
    <d v="2025-07-31T00:00:00"/>
    <s v="PLR07"/>
    <n v="19"/>
    <n v="43814375"/>
    <s v="GUTIERREZ ARAGON KARLY LIZ"/>
    <s v="PEN"/>
    <m/>
    <n v="11.52"/>
    <n v="0"/>
    <n v="11.52"/>
    <s v=""/>
    <n v="11.52"/>
    <m/>
    <s v="SI"/>
    <s v="Transferencia"/>
    <s v="SI"/>
    <s v="SI"/>
    <d v="2025-07-31T00:00:00"/>
    <s v="B-BCP - Soles"/>
    <n v="7197909"/>
    <m/>
    <d v="1899-12-30T00:00:00"/>
    <s v=""/>
    <n v="0"/>
    <n v="0"/>
    <m/>
    <m/>
    <m/>
    <m/>
    <m/>
    <m/>
    <m/>
    <m/>
    <d v="2025-07-31T00:00:00"/>
    <s v="Redondeo"/>
    <n v="0.01"/>
    <d v="1899-12-30T00:00:00"/>
    <s v=""/>
    <n v="0"/>
    <n v="0"/>
    <n v="0"/>
    <m/>
    <m/>
    <m/>
    <m/>
    <n v="11.51"/>
    <s v="PENDIENTE"/>
    <s v="OK"/>
  </r>
  <r>
    <n v="839"/>
    <x v="29"/>
    <d v="2025-07-31T00:00:00"/>
    <s v="Karol Pari"/>
    <x v="1"/>
    <x v="1"/>
    <x v="91"/>
    <s v="P0601005"/>
    <s v="-"/>
    <s v="-"/>
    <s v="-"/>
    <s v="Horas Extras 35% - Gutierrez Aragon Karly Liz - Julio - 2025"/>
    <m/>
    <x v="0"/>
    <x v="11"/>
    <s v="Costos de ventas"/>
    <s v="Operativo"/>
    <s v="La Joya"/>
    <s v="Arequipa"/>
    <s v="PLRPLR071943814375"/>
    <s v="Planilla de Remuneraciones"/>
    <d v="2025-07-31T00:00:00"/>
    <d v="2025-07-31T00:00:00"/>
    <s v="PLR07"/>
    <n v="19"/>
    <n v="43814375"/>
    <s v="GUTIERREZ ARAGON KARLY LIZ"/>
    <s v="PEN"/>
    <m/>
    <n v="8.7100000000000009"/>
    <n v="0"/>
    <n v="8.7100000000000009"/>
    <s v=""/>
    <n v="8.7100000000000009"/>
    <m/>
    <s v="SI"/>
    <s v="Transferencia"/>
    <s v="SI"/>
    <s v="SI"/>
    <d v="2025-07-31T00:00:00"/>
    <s v="B-BCP - Soles"/>
    <n v="7197909"/>
    <m/>
    <d v="1899-12-30T00:00:00"/>
    <s v=""/>
    <n v="0"/>
    <n v="0"/>
    <m/>
    <m/>
    <m/>
    <m/>
    <m/>
    <m/>
    <m/>
    <m/>
    <d v="2025-07-31T00:00:00"/>
    <s v="Redondeo"/>
    <n v="0.01"/>
    <d v="1899-12-30T00:00:00"/>
    <s v=""/>
    <n v="0"/>
    <n v="0"/>
    <n v="0"/>
    <m/>
    <m/>
    <m/>
    <m/>
    <n v="8.6999999999999993"/>
    <s v="PENDIENTE"/>
    <s v="OK"/>
  </r>
  <r>
    <n v="840"/>
    <x v="29"/>
    <d v="2025-07-31T00:00:00"/>
    <s v="Karol Pari"/>
    <x v="1"/>
    <x v="1"/>
    <x v="90"/>
    <s v="P0601001"/>
    <s v="-"/>
    <s v="-"/>
    <s v="-"/>
    <s v="Sueldo Basico - Huamani Mamani Huber Anthony - Julio - 2025"/>
    <m/>
    <x v="0"/>
    <x v="1"/>
    <s v="Costos de ventas"/>
    <s v="Operativo"/>
    <s v="Sachaca"/>
    <s v="Arequipa"/>
    <s v="PLRPLR072010736055631"/>
    <s v="Planilla de Remuneraciones"/>
    <d v="2025-07-31T00:00:00"/>
    <d v="2025-07-31T00:00:00"/>
    <s v="PLR07"/>
    <n v="20"/>
    <n v="10736055631"/>
    <s v="HUAMANI MAMANI HUBER ANTHONY"/>
    <s v="PEN"/>
    <m/>
    <n v="1325.9"/>
    <n v="0"/>
    <n v="1325.9"/>
    <s v=""/>
    <n v="1325.9"/>
    <m/>
    <s v="SI"/>
    <s v="Transferencia"/>
    <s v="SI"/>
    <s v="SI"/>
    <d v="2025-07-31T00:00:00"/>
    <s v="B-BCP - Soles"/>
    <n v="7197909"/>
    <m/>
    <d v="1899-12-30T00:00:00"/>
    <s v=""/>
    <n v="0"/>
    <n v="0"/>
    <m/>
    <m/>
    <m/>
    <m/>
    <m/>
    <m/>
    <m/>
    <m/>
    <d v="2025-07-31T00:00:00"/>
    <s v="Redondeo"/>
    <n v="0.01"/>
    <d v="1899-12-30T00:00:00"/>
    <s v=""/>
    <n v="0"/>
    <n v="0"/>
    <n v="0"/>
    <m/>
    <m/>
    <m/>
    <m/>
    <n v="1325.89"/>
    <s v="PENDIENTE"/>
    <s v="OK"/>
  </r>
  <r>
    <n v="840"/>
    <x v="29"/>
    <d v="2025-07-31T00:00:00"/>
    <s v="Karol Pari"/>
    <x v="1"/>
    <x v="1"/>
    <x v="94"/>
    <s v="P0601002"/>
    <s v="-"/>
    <s v="-"/>
    <s v="-"/>
    <s v="Asignacion Familiar - Huamani Mamani Huber Anthony - Julio2025"/>
    <m/>
    <x v="0"/>
    <x v="1"/>
    <s v="Costos de ventas"/>
    <s v="Operativo"/>
    <s v="Sachaca"/>
    <s v="Arequipa"/>
    <s v="PLRPLR072010736055631"/>
    <s v="Planilla de Remuneraciones"/>
    <d v="2025-07-31T00:00:00"/>
    <d v="2025-07-31T00:00:00"/>
    <s v="PLR07"/>
    <n v="20"/>
    <n v="10736055631"/>
    <s v="HUAMANI MAMANI HUBER ANTHONY"/>
    <s v="PEN"/>
    <m/>
    <n v="113"/>
    <n v="0"/>
    <n v="113"/>
    <s v=""/>
    <n v="113"/>
    <m/>
    <s v="SI"/>
    <s v="Transferencia"/>
    <s v="SI"/>
    <s v="SI"/>
    <d v="2025-07-31T00:00:00"/>
    <s v="B-BCP - Soles"/>
    <n v="7197909"/>
    <m/>
    <d v="1899-12-30T00:00:00"/>
    <s v=""/>
    <n v="0"/>
    <n v="0"/>
    <m/>
    <m/>
    <m/>
    <m/>
    <m/>
    <m/>
    <m/>
    <m/>
    <d v="2025-07-31T00:00:00"/>
    <s v="Redondeo"/>
    <n v="0.01"/>
    <d v="1899-12-30T00:00:00"/>
    <s v=""/>
    <n v="0"/>
    <n v="0"/>
    <n v="0"/>
    <m/>
    <m/>
    <m/>
    <m/>
    <n v="112.99"/>
    <s v="PENDIENTE"/>
    <s v="OK"/>
  </r>
  <r>
    <n v="840"/>
    <x v="29"/>
    <d v="2025-07-31T00:00:00"/>
    <s v="Karol Pari"/>
    <x v="1"/>
    <x v="1"/>
    <x v="91"/>
    <s v="P0601005"/>
    <s v="-"/>
    <s v="-"/>
    <s v="-"/>
    <s v="Horas Extras 25% - Huamani Mamani Huber Anthony - Julio - 2025"/>
    <m/>
    <x v="0"/>
    <x v="1"/>
    <s v="Costos de ventas"/>
    <s v="Operativo"/>
    <s v="Sachaca"/>
    <s v="Arequipa"/>
    <s v="PLRPLR072010736055631"/>
    <s v="Planilla de Remuneraciones"/>
    <d v="2025-07-31T00:00:00"/>
    <d v="2025-07-31T00:00:00"/>
    <s v="PLR07"/>
    <n v="20"/>
    <n v="10736055631"/>
    <s v="HUAMANI MAMANI HUBER ANTHONY"/>
    <s v="PEN"/>
    <m/>
    <n v="40.43"/>
    <n v="0"/>
    <n v="40.43"/>
    <s v=""/>
    <n v="40.43"/>
    <m/>
    <s v="SI"/>
    <s v="Transferencia"/>
    <s v="SI"/>
    <s v="SI"/>
    <d v="2025-07-31T00:00:00"/>
    <s v="B-BCP - Soles"/>
    <n v="7197909"/>
    <m/>
    <d v="1899-12-30T00:00:00"/>
    <s v=""/>
    <n v="0"/>
    <n v="0"/>
    <m/>
    <m/>
    <m/>
    <m/>
    <m/>
    <m/>
    <m/>
    <m/>
    <d v="2025-07-31T00:00:00"/>
    <s v="Redondeo"/>
    <n v="0.01"/>
    <d v="1899-12-30T00:00:00"/>
    <s v=""/>
    <n v="0"/>
    <n v="0"/>
    <n v="0"/>
    <m/>
    <m/>
    <m/>
    <m/>
    <n v="40.42"/>
    <s v="PENDIENTE"/>
    <s v="OK"/>
  </r>
  <r>
    <n v="840"/>
    <x v="29"/>
    <d v="2025-07-31T00:00:00"/>
    <s v="Karol Pari"/>
    <x v="1"/>
    <x v="1"/>
    <x v="92"/>
    <s v="P0601006"/>
    <s v="-"/>
    <s v="-"/>
    <s v="-"/>
    <s v="Bono extra - Huamani Mamani Huber Anthony - Julio - 2025"/>
    <m/>
    <x v="0"/>
    <x v="1"/>
    <s v="Costos de ventas"/>
    <s v="Operativo"/>
    <s v="Sachaca"/>
    <s v="Arequipa"/>
    <s v="PLRPLR072010736055631"/>
    <s v="Planilla de Remuneraciones"/>
    <d v="2025-07-31T00:00:00"/>
    <d v="2025-07-31T00:00:00"/>
    <s v="PLR07"/>
    <n v="20"/>
    <n v="10736055631"/>
    <s v="HUAMANI MAMANI HUBER ANTHONY"/>
    <s v="PEN"/>
    <m/>
    <n v="1178.57"/>
    <n v="0"/>
    <n v="1178.57"/>
    <s v=""/>
    <n v="1178.57"/>
    <m/>
    <s v="SI"/>
    <s v="Transferencia"/>
    <s v="SI"/>
    <s v="SI"/>
    <d v="2025-07-31T00:00:00"/>
    <s v="B-BCP - Soles"/>
    <n v="7197909"/>
    <m/>
    <d v="1899-12-30T00:00:00"/>
    <s v=""/>
    <n v="0"/>
    <n v="0"/>
    <m/>
    <m/>
    <m/>
    <m/>
    <m/>
    <m/>
    <m/>
    <m/>
    <d v="2025-07-31T00:00:00"/>
    <s v="Redondeo"/>
    <n v="0.01"/>
    <d v="1899-12-30T00:00:00"/>
    <s v=""/>
    <n v="0"/>
    <n v="0"/>
    <n v="0"/>
    <m/>
    <m/>
    <m/>
    <m/>
    <n v="1178.56"/>
    <s v="PENDIENTE"/>
    <s v="OK"/>
  </r>
  <r>
    <n v="840"/>
    <x v="29"/>
    <d v="2025-07-31T00:00:00"/>
    <s v="Karol Pari"/>
    <x v="1"/>
    <x v="1"/>
    <x v="93"/>
    <s v="P0601013"/>
    <s v="-"/>
    <s v="-"/>
    <s v="-"/>
    <s v="Bono de alimentos - Huamani Mamani Huber Anthony - Julio - 2025"/>
    <m/>
    <x v="0"/>
    <x v="1"/>
    <s v="Costos de ventas"/>
    <s v="Operativo"/>
    <s v="Sachaca"/>
    <s v="Arequipa"/>
    <s v="PLRPLR072010736055631"/>
    <s v="Planilla de Remuneraciones"/>
    <d v="2025-07-31T00:00:00"/>
    <d v="2025-07-31T00:00:00"/>
    <s v="PLR07"/>
    <n v="20"/>
    <n v="10736055631"/>
    <s v="HUAMANI MAMANI HUBER ANTHONY"/>
    <s v="PEN"/>
    <m/>
    <n v="31"/>
    <n v="0"/>
    <n v="31"/>
    <s v=""/>
    <n v="31"/>
    <m/>
    <s v="SI"/>
    <s v="Transferencia"/>
    <s v="SI"/>
    <s v="SI"/>
    <d v="2025-07-31T00:00:00"/>
    <s v="B-BCP - Soles"/>
    <n v="7197909"/>
    <m/>
    <d v="1899-12-30T00:00:00"/>
    <s v=""/>
    <n v="0"/>
    <n v="0"/>
    <m/>
    <m/>
    <m/>
    <m/>
    <m/>
    <m/>
    <m/>
    <m/>
    <d v="2025-07-31T00:00:00"/>
    <s v="Redondeo"/>
    <n v="0.01"/>
    <d v="1899-12-30T00:00:00"/>
    <s v=""/>
    <n v="0"/>
    <n v="0"/>
    <n v="0"/>
    <m/>
    <m/>
    <m/>
    <m/>
    <n v="30.99"/>
    <s v="PENDIENTE"/>
    <s v="OK"/>
  </r>
  <r>
    <n v="841"/>
    <x v="29"/>
    <d v="2025-07-31T00:00:00"/>
    <s v="Karol Pari"/>
    <x v="1"/>
    <x v="1"/>
    <x v="90"/>
    <s v="P0601001"/>
    <s v="-"/>
    <s v="-"/>
    <s v="-"/>
    <s v="Sueldo Basico - Huanuco Ortega Cristian Manuel - Julio - 2025"/>
    <m/>
    <x v="0"/>
    <x v="1"/>
    <s v="Costos de ventas"/>
    <s v="Operativo"/>
    <s v="Santa Anita"/>
    <s v="Lima"/>
    <s v="PLRPLR072145921913"/>
    <s v="Planilla de Remuneraciones"/>
    <d v="2025-07-31T00:00:00"/>
    <d v="2025-07-31T00:00:00"/>
    <s v="PLR07"/>
    <n v="21"/>
    <n v="45921913"/>
    <s v="HUANUCO ORTEGA CRISTIAN MANUEL"/>
    <s v="PEN"/>
    <m/>
    <n v="833.39"/>
    <n v="0"/>
    <n v="833.39"/>
    <s v=""/>
    <n v="833.39"/>
    <m/>
    <s v="SI"/>
    <s v="Transferencia"/>
    <s v="SI"/>
    <s v="SI"/>
    <d v="2025-07-31T00:00:00"/>
    <s v="B-BCP - Soles"/>
    <n v="7197909"/>
    <m/>
    <d v="1899-12-30T00:00:00"/>
    <s v=""/>
    <n v="0"/>
    <n v="0"/>
    <m/>
    <m/>
    <m/>
    <m/>
    <m/>
    <m/>
    <m/>
    <m/>
    <d v="2025-07-31T00:00:00"/>
    <s v="Redondeo"/>
    <n v="-0.01"/>
    <d v="1899-12-30T00:00:00"/>
    <s v=""/>
    <n v="0"/>
    <n v="0"/>
    <n v="0"/>
    <m/>
    <m/>
    <m/>
    <m/>
    <n v="833.4"/>
    <s v="PENDIENTE"/>
    <s v="OK"/>
  </r>
  <r>
    <n v="841"/>
    <x v="29"/>
    <d v="2025-07-31T00:00:00"/>
    <s v="Karol Pari"/>
    <x v="1"/>
    <x v="1"/>
    <x v="91"/>
    <s v="P0601005"/>
    <s v="-"/>
    <s v="-"/>
    <s v="-"/>
    <s v="Horas Extras 25% - Huanuco Ortega Cristian Manuel - Julio - 2025"/>
    <m/>
    <x v="0"/>
    <x v="1"/>
    <s v="Costos de ventas"/>
    <s v="Operativo"/>
    <s v="Santa Anita"/>
    <s v="Lima"/>
    <s v="PLRPLR072145921913"/>
    <s v="Planilla de Remuneraciones"/>
    <d v="2025-07-31T00:00:00"/>
    <d v="2025-07-31T00:00:00"/>
    <s v="PLR07"/>
    <n v="21"/>
    <n v="45921913"/>
    <s v="HUANUCO ORTEGA CRISTIAN MANUEL"/>
    <s v="PEN"/>
    <m/>
    <n v="42.63"/>
    <n v="0"/>
    <n v="42.63"/>
    <s v=""/>
    <n v="42.63"/>
    <m/>
    <s v="SI"/>
    <s v="Transferencia"/>
    <s v="SI"/>
    <s v="SI"/>
    <d v="2025-07-31T00:00:00"/>
    <s v="B-BCP - Soles"/>
    <n v="7197909"/>
    <m/>
    <d v="1899-12-30T00:00:00"/>
    <s v=""/>
    <n v="0"/>
    <n v="0"/>
    <m/>
    <m/>
    <m/>
    <m/>
    <m/>
    <m/>
    <m/>
    <m/>
    <d v="2025-07-31T00:00:00"/>
    <s v="Redondeo"/>
    <n v="-0.01"/>
    <d v="1899-12-30T00:00:00"/>
    <s v=""/>
    <n v="0"/>
    <n v="0"/>
    <n v="0"/>
    <m/>
    <m/>
    <m/>
    <m/>
    <n v="42.64"/>
    <s v="PENDIENTE"/>
    <s v="OK"/>
  </r>
  <r>
    <n v="841"/>
    <x v="29"/>
    <d v="2025-07-31T00:00:00"/>
    <s v="Karol Pari"/>
    <x v="1"/>
    <x v="1"/>
    <x v="91"/>
    <s v="P0601005"/>
    <s v="-"/>
    <s v="-"/>
    <s v="-"/>
    <s v="Horas Extras 35% - Huanuco Ortega Cristian Manuel - Julio - 2025"/>
    <m/>
    <x v="0"/>
    <x v="1"/>
    <s v="Costos de ventas"/>
    <s v="Operativo"/>
    <s v="Santa Anita"/>
    <s v="Lima"/>
    <s v="PLRPLR072145921913"/>
    <s v="Planilla de Remuneraciones"/>
    <d v="2025-07-31T00:00:00"/>
    <d v="2025-07-31T00:00:00"/>
    <s v="PLR07"/>
    <n v="21"/>
    <n v="45921913"/>
    <s v="HUANUCO ORTEGA CRISTIAN MANUEL"/>
    <s v="PEN"/>
    <m/>
    <n v="6.71"/>
    <n v="0"/>
    <n v="6.71"/>
    <s v=""/>
    <n v="6.71"/>
    <m/>
    <s v="SI"/>
    <s v="Transferencia"/>
    <s v="SI"/>
    <s v="SI"/>
    <d v="2025-07-31T00:00:00"/>
    <s v="B-BCP - Soles"/>
    <n v="7197909"/>
    <m/>
    <d v="1899-12-30T00:00:00"/>
    <s v=""/>
    <n v="0"/>
    <n v="0"/>
    <m/>
    <m/>
    <m/>
    <m/>
    <m/>
    <m/>
    <m/>
    <m/>
    <d v="2025-07-31T00:00:00"/>
    <s v="Redondeo"/>
    <n v="-0.01"/>
    <d v="1899-12-30T00:00:00"/>
    <s v=""/>
    <n v="0"/>
    <n v="0"/>
    <n v="0"/>
    <m/>
    <m/>
    <m/>
    <m/>
    <n v="6.72"/>
    <s v="PENDIENTE"/>
    <s v="OK"/>
  </r>
  <r>
    <n v="841"/>
    <x v="29"/>
    <d v="2025-07-31T00:00:00"/>
    <s v="Karol Pari"/>
    <x v="1"/>
    <x v="1"/>
    <x v="93"/>
    <s v="P0601013"/>
    <s v="-"/>
    <s v="-"/>
    <s v="-"/>
    <s v="Bono de alimentos - Huanuco Ortega Cristian Manuel - Julio - 2025"/>
    <m/>
    <x v="0"/>
    <x v="1"/>
    <s v="Costos de ventas"/>
    <s v="Operativo"/>
    <s v="Santa Anita"/>
    <s v="Lima"/>
    <s v="PLRPLR072145921913"/>
    <s v="Planilla de Remuneraciones"/>
    <d v="2025-07-31T00:00:00"/>
    <d v="2025-07-31T00:00:00"/>
    <s v="PLR07"/>
    <n v="21"/>
    <n v="45921913"/>
    <s v="HUANUCO ORTEGA CRISTIAN MANUEL"/>
    <s v="PEN"/>
    <m/>
    <n v="66"/>
    <n v="0"/>
    <n v="66"/>
    <s v=""/>
    <n v="66"/>
    <m/>
    <s v="SI"/>
    <s v="Transferencia"/>
    <s v="SI"/>
    <s v="SI"/>
    <d v="2025-07-31T00:00:00"/>
    <s v="B-BCP - Soles"/>
    <n v="7197909"/>
    <m/>
    <d v="1899-12-30T00:00:00"/>
    <s v=""/>
    <n v="0"/>
    <n v="0"/>
    <m/>
    <m/>
    <m/>
    <m/>
    <m/>
    <m/>
    <m/>
    <m/>
    <d v="2025-07-31T00:00:00"/>
    <s v="Redondeo"/>
    <n v="-0.01"/>
    <d v="1899-12-30T00:00:00"/>
    <s v=""/>
    <n v="0"/>
    <n v="0"/>
    <n v="0"/>
    <m/>
    <m/>
    <m/>
    <m/>
    <n v="66.010000000000005"/>
    <s v="PENDIENTE"/>
    <s v="OK"/>
  </r>
  <r>
    <n v="842"/>
    <x v="29"/>
    <d v="2025-07-31T00:00:00"/>
    <s v="Karol Pari"/>
    <x v="1"/>
    <x v="1"/>
    <x v="90"/>
    <s v="P0601001"/>
    <s v="-"/>
    <s v="-"/>
    <s v="-"/>
    <s v="Sueldo Basico - Huillca Cconislla Jose Carlos - Julio - 2025"/>
    <m/>
    <x v="0"/>
    <x v="1"/>
    <s v="Costos de ventas"/>
    <s v="Operativo"/>
    <s v="Sachaca"/>
    <s v="Arequipa"/>
    <s v="PLRPLR072272551423"/>
    <s v="Planilla de Remuneraciones"/>
    <d v="2025-07-31T00:00:00"/>
    <d v="2025-07-31T00:00:00"/>
    <s v="PLR07"/>
    <n v="22"/>
    <n v="72551423"/>
    <s v="HUILLCA CCONISLLA JOSE CARLOS"/>
    <s v="PEN"/>
    <m/>
    <n v="1070.3800000000001"/>
    <n v="0"/>
    <n v="1070.3800000000001"/>
    <s v=""/>
    <n v="1070.3800000000001"/>
    <m/>
    <s v="SI"/>
    <s v="Transferencia"/>
    <s v="SI"/>
    <s v="SI"/>
    <d v="2025-07-31T00:00:00"/>
    <s v="B-BCP - Soles"/>
    <n v="7197909"/>
    <m/>
    <d v="1899-12-30T00:00:00"/>
    <s v=""/>
    <n v="0"/>
    <n v="0"/>
    <m/>
    <m/>
    <m/>
    <m/>
    <m/>
    <m/>
    <m/>
    <m/>
    <d v="1899-12-30T00:00:00"/>
    <n v="0"/>
    <n v="0"/>
    <d v="1899-12-30T00:00:00"/>
    <s v=""/>
    <n v="0"/>
    <n v="0"/>
    <n v="0"/>
    <m/>
    <m/>
    <m/>
    <m/>
    <n v="1070.3800000000001"/>
    <s v="PENDIENTE"/>
    <s v="OK"/>
  </r>
  <r>
    <n v="842"/>
    <x v="29"/>
    <d v="2025-07-31T00:00:00"/>
    <s v="Karol Pari"/>
    <x v="1"/>
    <x v="1"/>
    <x v="91"/>
    <s v="P0601005"/>
    <s v="-"/>
    <s v="-"/>
    <s v="-"/>
    <s v="Horas Extras 25% - Huillca Cconislla Jose Carlos - Julio - 2025"/>
    <m/>
    <x v="0"/>
    <x v="1"/>
    <s v="Costos de ventas"/>
    <s v="Operativo"/>
    <s v="Sachaca"/>
    <s v="Arequipa"/>
    <s v="PLRPLR072272551423"/>
    <s v="Planilla de Remuneraciones"/>
    <d v="2025-07-31T00:00:00"/>
    <d v="2025-07-31T00:00:00"/>
    <s v="PLR07"/>
    <n v="22"/>
    <n v="72551423"/>
    <s v="HUILLCA CCONISLLA JOSE CARLOS"/>
    <s v="PEN"/>
    <m/>
    <n v="44.86"/>
    <n v="0"/>
    <n v="44.86"/>
    <s v=""/>
    <n v="44.86"/>
    <m/>
    <s v="SI"/>
    <s v="Transferencia"/>
    <s v="SI"/>
    <s v="SI"/>
    <d v="2025-07-31T00:00:00"/>
    <s v="B-BCP - Soles"/>
    <n v="7197909"/>
    <m/>
    <d v="1899-12-30T00:00:00"/>
    <s v=""/>
    <n v="0"/>
    <n v="0"/>
    <m/>
    <m/>
    <m/>
    <m/>
    <m/>
    <m/>
    <m/>
    <m/>
    <d v="1899-12-30T00:00:00"/>
    <n v="0"/>
    <n v="0"/>
    <d v="1899-12-30T00:00:00"/>
    <s v=""/>
    <n v="0"/>
    <n v="0"/>
    <n v="0"/>
    <m/>
    <m/>
    <m/>
    <m/>
    <n v="44.86"/>
    <s v="PENDIENTE"/>
    <s v="OK"/>
  </r>
  <r>
    <n v="842"/>
    <x v="29"/>
    <d v="2025-07-31T00:00:00"/>
    <s v="Karol Pari"/>
    <x v="1"/>
    <x v="1"/>
    <x v="91"/>
    <s v="P0601005"/>
    <s v="-"/>
    <s v="-"/>
    <s v="-"/>
    <s v="Horas Extras 35% - Huillca Cconislla Jose Carlos - Julio - 2025"/>
    <m/>
    <x v="0"/>
    <x v="1"/>
    <s v="Costos de ventas"/>
    <s v="Operativo"/>
    <s v="Sachaca"/>
    <s v="Arequipa"/>
    <s v="PLRPLR072272551423"/>
    <s v="Planilla de Remuneraciones"/>
    <d v="2025-07-31T00:00:00"/>
    <d v="2025-07-31T00:00:00"/>
    <s v="PLR07"/>
    <n v="22"/>
    <n v="72551423"/>
    <s v="HUILLCA CCONISLLA JOSE CARLOS"/>
    <s v="PEN"/>
    <m/>
    <n v="4.05"/>
    <n v="0"/>
    <n v="4.05"/>
    <s v=""/>
    <n v="4.05"/>
    <m/>
    <s v="SI"/>
    <s v="Transferencia"/>
    <s v="SI"/>
    <s v="SI"/>
    <d v="2025-07-31T00:00:00"/>
    <s v="B-BCP - Soles"/>
    <n v="7197909"/>
    <m/>
    <d v="1899-12-30T00:00:00"/>
    <s v=""/>
    <n v="0"/>
    <n v="0"/>
    <m/>
    <m/>
    <m/>
    <m/>
    <m/>
    <m/>
    <m/>
    <m/>
    <d v="1899-12-30T00:00:00"/>
    <n v="0"/>
    <n v="0"/>
    <d v="1899-12-30T00:00:00"/>
    <s v=""/>
    <n v="0"/>
    <n v="0"/>
    <n v="0"/>
    <m/>
    <m/>
    <m/>
    <m/>
    <n v="4.05"/>
    <s v="PENDIENTE"/>
    <s v="OK"/>
  </r>
  <r>
    <n v="842"/>
    <x v="29"/>
    <d v="2025-07-31T00:00:00"/>
    <s v="Karol Pari"/>
    <x v="1"/>
    <x v="1"/>
    <x v="93"/>
    <s v="P0601013"/>
    <s v="-"/>
    <s v="-"/>
    <s v="-"/>
    <s v="Bono de alimentos - Huillca Cconislla Jose Carlos - Julio - 2025"/>
    <m/>
    <x v="0"/>
    <x v="1"/>
    <s v="Costos de ventas"/>
    <s v="Operativo"/>
    <s v="Sachaca"/>
    <s v="Arequipa"/>
    <s v="PLRPLR072272551423"/>
    <s v="Planilla de Remuneraciones"/>
    <d v="2025-07-31T00:00:00"/>
    <d v="2025-07-31T00:00:00"/>
    <s v="PLR07"/>
    <n v="22"/>
    <n v="72551423"/>
    <s v="HUILLCA CCONISLLA JOSE CARLOS"/>
    <s v="PEN"/>
    <m/>
    <n v="47"/>
    <n v="0"/>
    <n v="47"/>
    <s v=""/>
    <n v="47"/>
    <m/>
    <s v="SI"/>
    <s v="Transferencia"/>
    <s v="SI"/>
    <s v="SI"/>
    <d v="2025-07-31T00:00:00"/>
    <s v="B-BCP - Soles"/>
    <n v="7197909"/>
    <m/>
    <d v="1899-12-30T00:00:00"/>
    <s v=""/>
    <n v="0"/>
    <n v="0"/>
    <m/>
    <m/>
    <m/>
    <m/>
    <m/>
    <m/>
    <m/>
    <m/>
    <d v="1899-12-30T00:00:00"/>
    <n v="0"/>
    <n v="0"/>
    <d v="1899-12-30T00:00:00"/>
    <s v=""/>
    <n v="0"/>
    <n v="0"/>
    <n v="0"/>
    <m/>
    <m/>
    <m/>
    <m/>
    <n v="47"/>
    <s v="PENDIENTE"/>
    <s v="OK"/>
  </r>
  <r>
    <n v="843"/>
    <x v="29"/>
    <d v="2025-07-31T00:00:00"/>
    <s v="Karol Pari"/>
    <x v="1"/>
    <x v="1"/>
    <x v="90"/>
    <s v="P0601001"/>
    <s v="-"/>
    <s v="-"/>
    <s v="-"/>
    <s v="Sueldo Basico - Jibaja Rondon Valeria Nicolle - Julio - 2025"/>
    <m/>
    <x v="0"/>
    <x v="5"/>
    <s v="Gastos operativos"/>
    <s v="Operativo"/>
    <s v="Sachaca"/>
    <s v="Arequipa"/>
    <s v="PLRPLR072372302392"/>
    <s v="Planilla de Remuneraciones"/>
    <d v="2025-07-31T00:00:00"/>
    <d v="2025-07-31T00:00:00"/>
    <s v="PLR07"/>
    <n v="23"/>
    <n v="72302392"/>
    <s v="JIBAJA RONDON VALERIA NICOLLE"/>
    <s v="PEN"/>
    <m/>
    <n v="1557.95"/>
    <n v="0"/>
    <n v="1557.95"/>
    <s v=""/>
    <n v="1557.95"/>
    <m/>
    <s v="SI"/>
    <s v="Transferencia"/>
    <s v="SI"/>
    <s v="SI"/>
    <d v="2025-07-31T00:00:00"/>
    <s v="B-BCP - Soles"/>
    <n v="7197909"/>
    <m/>
    <d v="1899-12-30T00:00:00"/>
    <s v=""/>
    <n v="0"/>
    <n v="0"/>
    <m/>
    <m/>
    <m/>
    <m/>
    <m/>
    <m/>
    <m/>
    <m/>
    <d v="2025-07-31T00:00:00"/>
    <s v="Redondeo"/>
    <n v="0.01"/>
    <d v="1899-12-30T00:00:00"/>
    <s v=""/>
    <n v="0"/>
    <n v="0"/>
    <n v="0"/>
    <m/>
    <m/>
    <m/>
    <m/>
    <n v="1557.94"/>
    <s v="PENDIENTE"/>
    <s v="OK"/>
  </r>
  <r>
    <n v="843"/>
    <x v="29"/>
    <d v="2025-07-31T00:00:00"/>
    <s v="Karol Pari"/>
    <x v="1"/>
    <x v="1"/>
    <x v="91"/>
    <s v="P0601005"/>
    <s v="-"/>
    <s v="-"/>
    <s v="-"/>
    <s v="Horas Extras 25% - Jibaja Rondon Valeria Nicolle - Julio - 2025"/>
    <m/>
    <x v="0"/>
    <x v="5"/>
    <s v="Gastos operativos"/>
    <s v="Operativo"/>
    <s v="Sachaca"/>
    <s v="Arequipa"/>
    <s v="PLRPLR072372302392"/>
    <s v="Planilla de Remuneraciones"/>
    <d v="2025-07-31T00:00:00"/>
    <d v="2025-07-31T00:00:00"/>
    <s v="PLR07"/>
    <n v="23"/>
    <n v="72302392"/>
    <s v="JIBAJA RONDON VALERIA NICOLLE"/>
    <s v="PEN"/>
    <m/>
    <n v="6.95"/>
    <n v="0"/>
    <n v="6.95"/>
    <s v=""/>
    <n v="6.95"/>
    <m/>
    <s v="SI"/>
    <s v="Transferencia"/>
    <s v="SI"/>
    <s v="SI"/>
    <d v="2025-07-31T00:00:00"/>
    <s v="B-BCP - Soles"/>
    <n v="7197909"/>
    <m/>
    <d v="1899-12-30T00:00:00"/>
    <s v=""/>
    <n v="0"/>
    <n v="0"/>
    <m/>
    <m/>
    <m/>
    <m/>
    <m/>
    <m/>
    <m/>
    <m/>
    <d v="2025-07-31T00:00:00"/>
    <s v="Redondeo"/>
    <n v="0.01"/>
    <d v="1899-12-30T00:00:00"/>
    <s v=""/>
    <n v="0"/>
    <n v="0"/>
    <n v="0"/>
    <m/>
    <m/>
    <m/>
    <m/>
    <n v="6.94"/>
    <s v="PENDIENTE"/>
    <s v="OK"/>
  </r>
  <r>
    <n v="844"/>
    <x v="29"/>
    <d v="2025-07-31T00:00:00"/>
    <s v="Karol Pari"/>
    <x v="1"/>
    <x v="1"/>
    <x v="90"/>
    <s v="P0601001"/>
    <s v="-"/>
    <s v="-"/>
    <s v="-"/>
    <s v="Sueldo Basico - Lazarte Aguirre Crissley - Julio - 2025"/>
    <m/>
    <x v="0"/>
    <x v="11"/>
    <s v="Costos de ventas"/>
    <s v="Operativo"/>
    <s v="Sachaca"/>
    <s v="Arequipa"/>
    <s v="PLRPLR072480355193"/>
    <s v="Planilla de Remuneraciones"/>
    <d v="2025-07-31T00:00:00"/>
    <d v="2025-07-31T00:00:00"/>
    <s v="PLR07"/>
    <n v="24"/>
    <n v="80355193"/>
    <s v="LAZARTE AGUIRRE CRISSLEY"/>
    <s v="PEN"/>
    <m/>
    <n v="1050.1199999999999"/>
    <n v="0"/>
    <n v="1050.1199999999999"/>
    <s v=""/>
    <n v="1050.1199999999999"/>
    <m/>
    <s v="SI"/>
    <s v="Transferencia"/>
    <s v="SI"/>
    <s v="SI"/>
    <d v="2025-07-31T00:00:00"/>
    <s v="B-BCP - Soles"/>
    <n v="7197909"/>
    <m/>
    <d v="1899-12-30T00:00:00"/>
    <s v=""/>
    <n v="0"/>
    <n v="0"/>
    <m/>
    <m/>
    <m/>
    <m/>
    <m/>
    <m/>
    <m/>
    <m/>
    <d v="2025-07-31T00:00:00"/>
    <s v="Redondeo"/>
    <n v="-0.01"/>
    <d v="1899-12-30T00:00:00"/>
    <s v=""/>
    <n v="0"/>
    <n v="0"/>
    <n v="0"/>
    <m/>
    <m/>
    <m/>
    <m/>
    <n v="1050.1300000000001"/>
    <s v="PENDIENTE"/>
    <s v="OK"/>
  </r>
  <r>
    <n v="844"/>
    <x v="29"/>
    <d v="2025-07-31T00:00:00"/>
    <s v="Karol Pari"/>
    <x v="1"/>
    <x v="1"/>
    <x v="94"/>
    <s v="P0601002"/>
    <s v="-"/>
    <s v="-"/>
    <s v="-"/>
    <s v="Asignacion Familiar - Lazarte Aguirre Crissley - Julio2025"/>
    <m/>
    <x v="0"/>
    <x v="11"/>
    <s v="Costos de ventas"/>
    <s v="Operativo"/>
    <s v="Sachaca"/>
    <s v="Arequipa"/>
    <s v="PLRPLR072480355193"/>
    <s v="Planilla de Remuneraciones"/>
    <d v="2025-07-31T00:00:00"/>
    <d v="2025-07-31T00:00:00"/>
    <s v="PLR07"/>
    <n v="24"/>
    <n v="80355193"/>
    <s v="LAZARTE AGUIRRE CRISSLEY"/>
    <s v="PEN"/>
    <m/>
    <n v="113"/>
    <n v="0"/>
    <n v="113"/>
    <s v=""/>
    <n v="113"/>
    <m/>
    <s v="SI"/>
    <s v="Transferencia"/>
    <s v="SI"/>
    <s v="SI"/>
    <d v="2025-07-31T00:00:00"/>
    <s v="B-BCP - Soles"/>
    <n v="7197909"/>
    <m/>
    <d v="1899-12-30T00:00:00"/>
    <s v=""/>
    <n v="0"/>
    <n v="0"/>
    <m/>
    <m/>
    <m/>
    <m/>
    <m/>
    <m/>
    <m/>
    <m/>
    <d v="2025-07-31T00:00:00"/>
    <s v="Redondeo"/>
    <n v="-0.01"/>
    <d v="1899-12-30T00:00:00"/>
    <s v=""/>
    <n v="0"/>
    <n v="0"/>
    <n v="0"/>
    <m/>
    <m/>
    <m/>
    <m/>
    <n v="113.01"/>
    <s v="PENDIENTE"/>
    <s v="OK"/>
  </r>
  <r>
    <n v="844"/>
    <x v="29"/>
    <d v="2025-07-31T00:00:00"/>
    <s v="Karol Pari"/>
    <x v="1"/>
    <x v="1"/>
    <x v="91"/>
    <s v="P0601005"/>
    <s v="-"/>
    <s v="-"/>
    <s v="-"/>
    <s v="Horas Extras 25% - Lazarte Aguirre Crissley - Julio - 2025"/>
    <m/>
    <x v="0"/>
    <x v="11"/>
    <s v="Costos de ventas"/>
    <s v="Operativo"/>
    <s v="Sachaca"/>
    <s v="Arequipa"/>
    <s v="PLRPLR072480355193"/>
    <s v="Planilla de Remuneraciones"/>
    <d v="2025-07-31T00:00:00"/>
    <d v="2025-07-31T00:00:00"/>
    <s v="PLR07"/>
    <n v="24"/>
    <n v="80355193"/>
    <s v="LAZARTE AGUIRRE CRISSLEY"/>
    <s v="PEN"/>
    <m/>
    <n v="5.18"/>
    <n v="0"/>
    <n v="5.18"/>
    <s v=""/>
    <n v="5.18"/>
    <m/>
    <s v="SI"/>
    <s v="Transferencia"/>
    <s v="SI"/>
    <s v="SI"/>
    <d v="2025-07-31T00:00:00"/>
    <s v="B-BCP - Soles"/>
    <n v="7197909"/>
    <m/>
    <d v="1899-12-30T00:00:00"/>
    <s v=""/>
    <n v="0"/>
    <n v="0"/>
    <m/>
    <m/>
    <m/>
    <m/>
    <m/>
    <m/>
    <m/>
    <m/>
    <d v="2025-07-31T00:00:00"/>
    <s v="Redondeo"/>
    <n v="-0.01"/>
    <d v="1899-12-30T00:00:00"/>
    <s v=""/>
    <n v="0"/>
    <n v="0"/>
    <n v="0"/>
    <m/>
    <m/>
    <m/>
    <m/>
    <n v="5.19"/>
    <s v="PENDIENTE"/>
    <s v="OK"/>
  </r>
  <r>
    <n v="845"/>
    <x v="29"/>
    <d v="2025-07-31T00:00:00"/>
    <s v="Karol Pari"/>
    <x v="1"/>
    <x v="1"/>
    <x v="90"/>
    <s v="P0601001"/>
    <s v="-"/>
    <s v="-"/>
    <s v="-"/>
    <s v="Sueldo Basico - Leon Willian Johan - Julio - 2025"/>
    <m/>
    <x v="0"/>
    <x v="1"/>
    <s v="Costos de ventas"/>
    <s v="Operativo"/>
    <s v="Santa Anita"/>
    <s v="Lima"/>
    <s v="PLRPLR07251829028"/>
    <s v="Planilla de Remuneraciones"/>
    <d v="2025-07-31T00:00:00"/>
    <d v="2025-07-31T00:00:00"/>
    <s v="PLR07"/>
    <n v="25"/>
    <n v="1829028"/>
    <s v="LEON WILLIAN JOHAN"/>
    <s v="PEN"/>
    <m/>
    <n v="1153.69"/>
    <n v="0"/>
    <n v="1153.69"/>
    <s v=""/>
    <n v="1153.69"/>
    <m/>
    <s v="SI"/>
    <s v="Transferencia"/>
    <s v="SI"/>
    <s v="SI"/>
    <d v="2025-08-01T00:00:00"/>
    <s v="B-BCP - Soles"/>
    <n v="7618239"/>
    <m/>
    <d v="1899-12-30T00:00:00"/>
    <s v=""/>
    <n v="0"/>
    <n v="0"/>
    <m/>
    <m/>
    <m/>
    <m/>
    <m/>
    <m/>
    <m/>
    <m/>
    <d v="1899-12-30T00:00:00"/>
    <n v="0"/>
    <n v="0"/>
    <d v="1899-12-30T00:00:00"/>
    <s v=""/>
    <n v="0"/>
    <n v="0"/>
    <n v="0"/>
    <m/>
    <m/>
    <m/>
    <m/>
    <n v="1153.69"/>
    <s v="PENDIENTE"/>
    <s v="OK"/>
  </r>
  <r>
    <n v="845"/>
    <x v="29"/>
    <d v="2025-07-31T00:00:00"/>
    <s v="Karol Pari"/>
    <x v="1"/>
    <x v="1"/>
    <x v="91"/>
    <s v="P0601005"/>
    <s v="-"/>
    <s v="-"/>
    <s v="-"/>
    <s v="Horas Extras 25% - Leon Willian Johan - Julio - 2025"/>
    <m/>
    <x v="0"/>
    <x v="1"/>
    <s v="Costos de ventas"/>
    <s v="Operativo"/>
    <s v="Santa Anita"/>
    <s v="Lima"/>
    <s v="PLRPLR07251829028"/>
    <s v="Planilla de Remuneraciones"/>
    <d v="2025-07-31T00:00:00"/>
    <d v="2025-07-31T00:00:00"/>
    <s v="PLR07"/>
    <n v="25"/>
    <n v="1829028"/>
    <s v="LEON WILLIAN JOHAN"/>
    <s v="PEN"/>
    <m/>
    <n v="96.77"/>
    <n v="0"/>
    <n v="96.77"/>
    <s v=""/>
    <n v="96.77"/>
    <m/>
    <s v="SI"/>
    <s v="Transferencia"/>
    <s v="SI"/>
    <s v="SI"/>
    <d v="2025-08-01T00:00:00"/>
    <s v="B-BCP - Soles"/>
    <n v="7618239"/>
    <m/>
    <d v="1899-12-30T00:00:00"/>
    <s v=""/>
    <n v="0"/>
    <n v="0"/>
    <m/>
    <m/>
    <m/>
    <m/>
    <m/>
    <m/>
    <m/>
    <m/>
    <d v="1899-12-30T00:00:00"/>
    <n v="0"/>
    <n v="0"/>
    <d v="1899-12-30T00:00:00"/>
    <s v=""/>
    <n v="0"/>
    <n v="0"/>
    <n v="0"/>
    <m/>
    <m/>
    <m/>
    <m/>
    <n v="96.77"/>
    <s v="PENDIENTE"/>
    <s v="OK"/>
  </r>
  <r>
    <n v="845"/>
    <x v="29"/>
    <d v="2025-07-31T00:00:00"/>
    <s v="Karol Pari"/>
    <x v="1"/>
    <x v="1"/>
    <x v="91"/>
    <s v="P0601005"/>
    <s v="-"/>
    <s v="-"/>
    <s v="-"/>
    <s v="Horas Extras 35% - Leon Willian Johan - Julio - 2025"/>
    <m/>
    <x v="0"/>
    <x v="1"/>
    <s v="Costos de ventas"/>
    <s v="Operativo"/>
    <s v="Santa Anita"/>
    <s v="Lima"/>
    <s v="PLRPLR07251829028"/>
    <s v="Planilla de Remuneraciones"/>
    <d v="2025-07-31T00:00:00"/>
    <d v="2025-07-31T00:00:00"/>
    <s v="PLR07"/>
    <n v="25"/>
    <n v="1829028"/>
    <s v="LEON WILLIAN JOHAN"/>
    <s v="PEN"/>
    <m/>
    <n v="14.72"/>
    <n v="0"/>
    <n v="14.72"/>
    <s v=""/>
    <n v="14.72"/>
    <m/>
    <s v="SI"/>
    <s v="Transferencia"/>
    <s v="SI"/>
    <s v="SI"/>
    <d v="2025-08-01T00:00:00"/>
    <s v="B-BCP - Soles"/>
    <n v="7618239"/>
    <m/>
    <d v="1899-12-30T00:00:00"/>
    <s v=""/>
    <n v="0"/>
    <n v="0"/>
    <m/>
    <m/>
    <m/>
    <m/>
    <m/>
    <m/>
    <m/>
    <m/>
    <d v="1899-12-30T00:00:00"/>
    <n v="0"/>
    <n v="0"/>
    <d v="1899-12-30T00:00:00"/>
    <s v=""/>
    <n v="0"/>
    <n v="0"/>
    <n v="0"/>
    <m/>
    <m/>
    <m/>
    <m/>
    <n v="14.72"/>
    <s v="PENDIENTE"/>
    <s v="OK"/>
  </r>
  <r>
    <n v="845"/>
    <x v="29"/>
    <d v="2025-07-31T00:00:00"/>
    <s v="Karol Pari"/>
    <x v="1"/>
    <x v="1"/>
    <x v="93"/>
    <s v="P0601013"/>
    <s v="-"/>
    <s v="-"/>
    <s v="-"/>
    <s v="Bono de alimentos - Leon Willian Johan - Julio - 2025"/>
    <m/>
    <x v="0"/>
    <x v="1"/>
    <s v="Costos de ventas"/>
    <s v="Operativo"/>
    <s v="Santa Anita"/>
    <s v="Lima"/>
    <s v="PLRPLR07251829028"/>
    <s v="Planilla de Remuneraciones"/>
    <d v="2025-07-31T00:00:00"/>
    <d v="2025-07-31T00:00:00"/>
    <s v="PLR07"/>
    <n v="25"/>
    <n v="1829028"/>
    <s v="LEON WILLIAN JOHAN"/>
    <s v="PEN"/>
    <m/>
    <n v="129"/>
    <n v="0"/>
    <n v="129"/>
    <s v=""/>
    <n v="129"/>
    <m/>
    <s v="SI"/>
    <s v="Transferencia"/>
    <s v="SI"/>
    <s v="SI"/>
    <d v="2025-08-01T00:00:00"/>
    <s v="B-BCP - Soles"/>
    <n v="7618239"/>
    <m/>
    <d v="1899-12-30T00:00:00"/>
    <s v=""/>
    <n v="0"/>
    <n v="0"/>
    <m/>
    <m/>
    <m/>
    <m/>
    <m/>
    <m/>
    <m/>
    <m/>
    <d v="1899-12-30T00:00:00"/>
    <n v="0"/>
    <n v="0"/>
    <d v="1899-12-30T00:00:00"/>
    <s v=""/>
    <n v="0"/>
    <n v="0"/>
    <n v="0"/>
    <m/>
    <m/>
    <m/>
    <m/>
    <n v="129"/>
    <s v="PENDIENTE"/>
    <s v="OK"/>
  </r>
  <r>
    <n v="846"/>
    <x v="29"/>
    <d v="2025-07-31T00:00:00"/>
    <s v="Karol Pari"/>
    <x v="1"/>
    <x v="1"/>
    <x v="90"/>
    <s v="P0601001"/>
    <s v="-"/>
    <s v="-"/>
    <s v="-"/>
    <s v="Sueldo Basico - Mamani Limache Diego Armando - Julio - 2025"/>
    <m/>
    <x v="0"/>
    <x v="5"/>
    <s v="Gastos operativos"/>
    <s v="Operativo"/>
    <s v="Sachaca"/>
    <s v="Arequipa"/>
    <s v="PLRPLR072672450429"/>
    <s v="Planilla de Remuneraciones"/>
    <d v="2025-07-31T00:00:00"/>
    <d v="2025-07-31T00:00:00"/>
    <s v="PLR07"/>
    <n v="26"/>
    <n v="72450429"/>
    <s v="MAMANI LIMACHE DIEGO ARMANDO"/>
    <s v="PEN"/>
    <m/>
    <n v="2330.62"/>
    <n v="0"/>
    <n v="2330.62"/>
    <s v=""/>
    <n v="2330.62"/>
    <m/>
    <s v="SI"/>
    <s v="Transferencia"/>
    <s v="SI"/>
    <s v="SI"/>
    <d v="2025-07-31T00:00:00"/>
    <s v="B-BCP - Soles"/>
    <n v="7197909"/>
    <m/>
    <d v="1899-12-30T00:00:00"/>
    <s v=""/>
    <n v="0"/>
    <n v="0"/>
    <m/>
    <m/>
    <m/>
    <m/>
    <m/>
    <m/>
    <m/>
    <m/>
    <d v="1899-12-30T00:00:00"/>
    <n v="0"/>
    <n v="0"/>
    <d v="1899-12-30T00:00:00"/>
    <s v=""/>
    <n v="0"/>
    <n v="0"/>
    <n v="0"/>
    <m/>
    <m/>
    <m/>
    <m/>
    <n v="2330.62"/>
    <s v="PENDIENTE"/>
    <s v="OK"/>
  </r>
  <r>
    <n v="846"/>
    <x v="29"/>
    <d v="2025-07-31T00:00:00"/>
    <s v="Karol Pari"/>
    <x v="1"/>
    <x v="1"/>
    <x v="91"/>
    <s v="P0601005"/>
    <s v="-"/>
    <s v="-"/>
    <s v="-"/>
    <s v="Horas Extras 25% - Mamani Limache Diego Armando - Julio - 2025"/>
    <m/>
    <x v="0"/>
    <x v="5"/>
    <s v="Gastos operativos"/>
    <s v="Operativo"/>
    <s v="Sachaca"/>
    <s v="Arequipa"/>
    <s v="PLRPLR072672450429"/>
    <s v="Planilla de Remuneraciones"/>
    <d v="2025-07-31T00:00:00"/>
    <d v="2025-07-31T00:00:00"/>
    <s v="PLR07"/>
    <n v="26"/>
    <n v="72450429"/>
    <s v="MAMANI LIMACHE DIEGO ARMANDO"/>
    <s v="PEN"/>
    <m/>
    <n v="111.81"/>
    <n v="0"/>
    <n v="111.81"/>
    <s v=""/>
    <n v="111.81"/>
    <m/>
    <s v="SI"/>
    <s v="Transferencia"/>
    <s v="SI"/>
    <s v="SI"/>
    <d v="2025-07-31T00:00:00"/>
    <s v="B-BCP - Soles"/>
    <n v="7197909"/>
    <m/>
    <d v="1899-12-30T00:00:00"/>
    <s v=""/>
    <n v="0"/>
    <n v="0"/>
    <m/>
    <m/>
    <m/>
    <m/>
    <m/>
    <m/>
    <m/>
    <m/>
    <d v="1899-12-30T00:00:00"/>
    <n v="0"/>
    <n v="0"/>
    <d v="1899-12-30T00:00:00"/>
    <s v=""/>
    <n v="0"/>
    <n v="0"/>
    <n v="0"/>
    <m/>
    <m/>
    <m/>
    <m/>
    <n v="111.81"/>
    <s v="PENDIENTE"/>
    <s v="OK"/>
  </r>
  <r>
    <n v="846"/>
    <x v="29"/>
    <d v="2025-07-31T00:00:00"/>
    <s v="Karol Pari"/>
    <x v="1"/>
    <x v="1"/>
    <x v="91"/>
    <s v="P0601005"/>
    <s v="-"/>
    <s v="-"/>
    <s v="-"/>
    <s v="Horas Extras 35% - Mamani Limache Diego Armando - Julio - 2025"/>
    <m/>
    <x v="0"/>
    <x v="5"/>
    <s v="Gastos operativos"/>
    <s v="Operativo"/>
    <s v="Sachaca"/>
    <s v="Arequipa"/>
    <s v="PLRPLR072672450429"/>
    <s v="Planilla de Remuneraciones"/>
    <d v="2025-07-31T00:00:00"/>
    <d v="2025-07-31T00:00:00"/>
    <s v="PLR07"/>
    <n v="26"/>
    <n v="72450429"/>
    <s v="MAMANI LIMACHE DIEGO ARMANDO"/>
    <s v="PEN"/>
    <m/>
    <n v="69.09"/>
    <n v="0"/>
    <n v="69.09"/>
    <s v=""/>
    <n v="69.09"/>
    <m/>
    <s v="SI"/>
    <s v="Transferencia"/>
    <s v="SI"/>
    <s v="SI"/>
    <d v="2025-07-31T00:00:00"/>
    <s v="B-BCP - Soles"/>
    <n v="7197909"/>
    <m/>
    <d v="1899-12-30T00:00:00"/>
    <s v=""/>
    <n v="0"/>
    <n v="0"/>
    <m/>
    <m/>
    <m/>
    <m/>
    <m/>
    <m/>
    <m/>
    <m/>
    <d v="1899-12-30T00:00:00"/>
    <n v="0"/>
    <n v="0"/>
    <d v="1899-12-30T00:00:00"/>
    <s v=""/>
    <n v="0"/>
    <n v="0"/>
    <n v="0"/>
    <m/>
    <m/>
    <m/>
    <m/>
    <n v="69.09"/>
    <s v="PENDIENTE"/>
    <s v="OK"/>
  </r>
  <r>
    <n v="846"/>
    <x v="29"/>
    <d v="2025-07-31T00:00:00"/>
    <s v="Karol Pari"/>
    <x v="1"/>
    <x v="1"/>
    <x v="93"/>
    <s v="P0601013"/>
    <s v="-"/>
    <s v="-"/>
    <s v="-"/>
    <s v="Bono de alimentos - Mamani Limache Diego Armando - Julio - 2025"/>
    <m/>
    <x v="0"/>
    <x v="5"/>
    <s v="Gastos operativos"/>
    <s v="Operativo"/>
    <s v="Sachaca"/>
    <s v="Arequipa"/>
    <s v="PLRPLR072672450429"/>
    <s v="Planilla de Remuneraciones"/>
    <d v="2025-07-31T00:00:00"/>
    <d v="2025-07-31T00:00:00"/>
    <s v="PLR07"/>
    <n v="26"/>
    <n v="72450429"/>
    <s v="MAMANI LIMACHE DIEGO ARMANDO"/>
    <s v="PEN"/>
    <m/>
    <n v="56"/>
    <n v="0"/>
    <n v="56"/>
    <s v=""/>
    <n v="56"/>
    <m/>
    <s v="SI"/>
    <s v="Transferencia"/>
    <s v="SI"/>
    <s v="SI"/>
    <d v="2025-07-31T00:00:00"/>
    <s v="B-BCP - Soles"/>
    <n v="7197909"/>
    <m/>
    <d v="1899-12-30T00:00:00"/>
    <s v=""/>
    <n v="0"/>
    <n v="0"/>
    <m/>
    <m/>
    <m/>
    <m/>
    <m/>
    <m/>
    <m/>
    <m/>
    <d v="1899-12-30T00:00:00"/>
    <n v="0"/>
    <n v="0"/>
    <d v="1899-12-30T00:00:00"/>
    <s v=""/>
    <n v="0"/>
    <n v="0"/>
    <n v="0"/>
    <m/>
    <m/>
    <m/>
    <m/>
    <n v="56"/>
    <s v="PENDIENTE"/>
    <s v="OK"/>
  </r>
  <r>
    <n v="847"/>
    <x v="29"/>
    <d v="2025-07-31T00:00:00"/>
    <s v="Karol Pari"/>
    <x v="1"/>
    <x v="1"/>
    <x v="90"/>
    <s v="P0601001"/>
    <s v="-"/>
    <s v="-"/>
    <s v="-"/>
    <s v="Sueldo Basico - Montenegro Lopez Emiliano Alcides - Julio - 2025"/>
    <m/>
    <x v="0"/>
    <x v="3"/>
    <s v="Gastos operativos"/>
    <s v="Operativo"/>
    <s v="Sachaca"/>
    <s v="Arequipa"/>
    <s v="PLRPLR072748197510"/>
    <s v="Planilla de Remuneraciones"/>
    <d v="2025-07-31T00:00:00"/>
    <d v="2025-07-31T00:00:00"/>
    <s v="PLR07"/>
    <n v="27"/>
    <n v="48197510"/>
    <s v="MONTENEGRO LOPEZ EMILIANO ALCIDES"/>
    <s v="PEN"/>
    <m/>
    <n v="1019.23"/>
    <n v="0"/>
    <n v="1019.23"/>
    <s v=""/>
    <n v="1019.23"/>
    <m/>
    <s v="SI"/>
    <s v="Transferencia"/>
    <s v="SI"/>
    <s v="SI"/>
    <d v="2025-07-31T00:00:00"/>
    <s v="B-BCP - Soles"/>
    <n v="7197909"/>
    <m/>
    <d v="1899-12-30T00:00:00"/>
    <s v=""/>
    <n v="0"/>
    <n v="0"/>
    <m/>
    <m/>
    <m/>
    <m/>
    <m/>
    <m/>
    <m/>
    <m/>
    <d v="1899-12-30T00:00:00"/>
    <n v="0"/>
    <n v="0"/>
    <d v="1899-12-30T00:00:00"/>
    <s v=""/>
    <n v="0"/>
    <n v="0"/>
    <n v="0"/>
    <m/>
    <m/>
    <m/>
    <m/>
    <n v="1019.23"/>
    <s v="PENDIENTE"/>
    <s v="OK"/>
  </r>
  <r>
    <n v="847"/>
    <x v="29"/>
    <d v="2025-07-31T00:00:00"/>
    <s v="Karol Pari"/>
    <x v="1"/>
    <x v="1"/>
    <x v="91"/>
    <s v="P0601005"/>
    <s v="-"/>
    <s v="-"/>
    <s v="-"/>
    <s v="Horas Extras 25% - Montenegro Lopez Emiliano Alcides - Julio - 2025"/>
    <m/>
    <x v="0"/>
    <x v="3"/>
    <s v="Gastos operativos"/>
    <s v="Operativo"/>
    <s v="Sachaca"/>
    <s v="Arequipa"/>
    <s v="PLRPLR072748197510"/>
    <s v="Planilla de Remuneraciones"/>
    <d v="2025-07-31T00:00:00"/>
    <d v="2025-07-31T00:00:00"/>
    <s v="PLR07"/>
    <n v="27"/>
    <n v="48197510"/>
    <s v="MONTENEGRO LOPEZ EMILIANO ALCIDES"/>
    <s v="PEN"/>
    <m/>
    <n v="6.71"/>
    <n v="0"/>
    <n v="6.71"/>
    <s v=""/>
    <n v="6.71"/>
    <m/>
    <s v="SI"/>
    <s v="Transferencia"/>
    <s v="SI"/>
    <s v="SI"/>
    <d v="2025-07-31T00:00:00"/>
    <s v="B-BCP - Soles"/>
    <n v="7197909"/>
    <m/>
    <d v="1899-12-30T00:00:00"/>
    <s v=""/>
    <n v="0"/>
    <n v="0"/>
    <m/>
    <m/>
    <m/>
    <m/>
    <m/>
    <m/>
    <m/>
    <m/>
    <d v="1899-12-30T00:00:00"/>
    <n v="0"/>
    <n v="0"/>
    <d v="1899-12-30T00:00:00"/>
    <s v=""/>
    <n v="0"/>
    <n v="0"/>
    <n v="0"/>
    <m/>
    <m/>
    <m/>
    <m/>
    <n v="6.71"/>
    <s v="PENDIENTE"/>
    <s v="OK"/>
  </r>
  <r>
    <n v="848"/>
    <x v="29"/>
    <d v="2025-07-31T00:00:00"/>
    <s v="Karol Pari"/>
    <x v="1"/>
    <x v="1"/>
    <x v="90"/>
    <s v="P0601001"/>
    <s v="-"/>
    <s v="-"/>
    <s v="-"/>
    <s v="Sueldo Basico - Monteza Bustamante Juber - Julio - 2025"/>
    <m/>
    <x v="0"/>
    <x v="1"/>
    <s v="Costos de ventas"/>
    <s v="Operativo"/>
    <s v="La Joya"/>
    <s v="Arequipa"/>
    <s v="PLRPLR072847461440"/>
    <s v="Planilla de Remuneraciones"/>
    <d v="2025-07-31T00:00:00"/>
    <d v="2025-07-31T00:00:00"/>
    <s v="PLR07"/>
    <n v="28"/>
    <n v="47461440"/>
    <s v="MONTEZA BUSTAMANTE JUBER"/>
    <s v="PEN"/>
    <m/>
    <n v="1850.92"/>
    <n v="0"/>
    <n v="1850.92"/>
    <s v=""/>
    <n v="1850.92"/>
    <m/>
    <s v="SI"/>
    <s v="Transferencia"/>
    <s v="SI"/>
    <s v="SI"/>
    <d v="2025-07-31T00:00:00"/>
    <s v="B-BCP - Soles"/>
    <n v="7197909"/>
    <m/>
    <d v="1899-12-30T00:00:00"/>
    <s v=""/>
    <n v="0"/>
    <n v="0"/>
    <m/>
    <m/>
    <m/>
    <m/>
    <m/>
    <m/>
    <m/>
    <m/>
    <d v="1899-12-30T00:00:00"/>
    <n v="0"/>
    <n v="0"/>
    <d v="1899-12-30T00:00:00"/>
    <s v=""/>
    <n v="0"/>
    <n v="0"/>
    <n v="0"/>
    <m/>
    <m/>
    <m/>
    <m/>
    <n v="1850.92"/>
    <s v="PENDIENTE"/>
    <s v="OK"/>
  </r>
  <r>
    <n v="848"/>
    <x v="29"/>
    <d v="2025-07-31T00:00:00"/>
    <s v="Karol Pari"/>
    <x v="1"/>
    <x v="1"/>
    <x v="94"/>
    <s v="P0601002"/>
    <s v="-"/>
    <s v="-"/>
    <s v="-"/>
    <s v="Asignacion Familiar - Monteza Bustamante Juber - Julio2025"/>
    <m/>
    <x v="0"/>
    <x v="1"/>
    <s v="Costos de ventas"/>
    <s v="Operativo"/>
    <s v="La Joya"/>
    <s v="Arequipa"/>
    <s v="PLRPLR072847461440"/>
    <s v="Planilla de Remuneraciones"/>
    <d v="2025-07-31T00:00:00"/>
    <d v="2025-07-31T00:00:00"/>
    <s v="PLR07"/>
    <n v="28"/>
    <n v="47461440"/>
    <s v="MONTEZA BUSTAMANTE JUBER"/>
    <s v="PEN"/>
    <m/>
    <n v="113"/>
    <n v="0"/>
    <n v="113"/>
    <s v=""/>
    <n v="113"/>
    <m/>
    <s v="SI"/>
    <s v="Transferencia"/>
    <s v="SI"/>
    <s v="SI"/>
    <d v="2025-07-31T00:00:00"/>
    <s v="B-BCP - Soles"/>
    <n v="7197909"/>
    <m/>
    <d v="1899-12-30T00:00:00"/>
    <s v=""/>
    <n v="0"/>
    <n v="0"/>
    <m/>
    <m/>
    <m/>
    <m/>
    <m/>
    <m/>
    <m/>
    <m/>
    <d v="1899-12-30T00:00:00"/>
    <n v="0"/>
    <n v="0"/>
    <d v="1899-12-30T00:00:00"/>
    <s v=""/>
    <n v="0"/>
    <n v="0"/>
    <n v="0"/>
    <m/>
    <m/>
    <m/>
    <m/>
    <n v="113"/>
    <s v="PENDIENTE"/>
    <s v="OK"/>
  </r>
  <r>
    <n v="848"/>
    <x v="29"/>
    <d v="2025-07-31T00:00:00"/>
    <s v="Karol Pari"/>
    <x v="1"/>
    <x v="1"/>
    <x v="91"/>
    <s v="P0601005"/>
    <s v="-"/>
    <s v="-"/>
    <s v="-"/>
    <s v="Horas Extras 25% - Monteza Bustamante Juber - Julio - 2025"/>
    <m/>
    <x v="0"/>
    <x v="1"/>
    <s v="Costos de ventas"/>
    <s v="Operativo"/>
    <s v="La Joya"/>
    <s v="Arequipa"/>
    <s v="PLRPLR072847461440"/>
    <s v="Planilla de Remuneraciones"/>
    <d v="2025-07-31T00:00:00"/>
    <d v="2025-07-31T00:00:00"/>
    <s v="PLR07"/>
    <n v="28"/>
    <n v="47461440"/>
    <s v="MONTEZA BUSTAMANTE JUBER"/>
    <s v="PEN"/>
    <m/>
    <n v="61.89"/>
    <n v="0"/>
    <n v="61.89"/>
    <s v=""/>
    <n v="61.89"/>
    <m/>
    <s v="SI"/>
    <s v="Transferencia"/>
    <s v="SI"/>
    <s v="SI"/>
    <d v="2025-07-31T00:00:00"/>
    <s v="B-BCP - Soles"/>
    <n v="7197909"/>
    <m/>
    <d v="1899-12-30T00:00:00"/>
    <s v=""/>
    <n v="0"/>
    <n v="0"/>
    <m/>
    <m/>
    <m/>
    <m/>
    <m/>
    <m/>
    <m/>
    <m/>
    <d v="1899-12-30T00:00:00"/>
    <n v="0"/>
    <n v="0"/>
    <d v="1899-12-30T00:00:00"/>
    <s v=""/>
    <n v="0"/>
    <n v="0"/>
    <n v="0"/>
    <m/>
    <m/>
    <m/>
    <m/>
    <n v="61.89"/>
    <s v="PENDIENTE"/>
    <s v="OK"/>
  </r>
  <r>
    <n v="848"/>
    <x v="29"/>
    <d v="2025-07-31T00:00:00"/>
    <s v="Karol Pari"/>
    <x v="1"/>
    <x v="1"/>
    <x v="93"/>
    <s v="P0601013"/>
    <s v="-"/>
    <s v="-"/>
    <s v="-"/>
    <s v="Bono de alimentos - Monteza Bustamante Juber - Julio - 2025"/>
    <m/>
    <x v="0"/>
    <x v="1"/>
    <s v="Costos de ventas"/>
    <s v="Operativo"/>
    <s v="La Joya"/>
    <s v="Arequipa"/>
    <s v="PLRPLR072847461440"/>
    <s v="Planilla de Remuneraciones"/>
    <d v="2025-07-31T00:00:00"/>
    <d v="2025-07-31T00:00:00"/>
    <s v="PLR07"/>
    <n v="28"/>
    <n v="47461440"/>
    <s v="MONTEZA BUSTAMANTE JUBER"/>
    <s v="PEN"/>
    <m/>
    <n v="16"/>
    <n v="0"/>
    <n v="16"/>
    <s v=""/>
    <n v="16"/>
    <m/>
    <s v="SI"/>
    <s v="Transferencia"/>
    <s v="SI"/>
    <s v="SI"/>
    <d v="2025-07-31T00:00:00"/>
    <s v="B-BCP - Soles"/>
    <n v="7197909"/>
    <m/>
    <d v="1899-12-30T00:00:00"/>
    <s v=""/>
    <n v="0"/>
    <n v="0"/>
    <m/>
    <m/>
    <m/>
    <m/>
    <m/>
    <m/>
    <m/>
    <m/>
    <d v="1899-12-30T00:00:00"/>
    <n v="0"/>
    <n v="0"/>
    <d v="1899-12-30T00:00:00"/>
    <s v=""/>
    <n v="0"/>
    <n v="0"/>
    <n v="0"/>
    <m/>
    <m/>
    <m/>
    <m/>
    <n v="16"/>
    <s v="PENDIENTE"/>
    <s v="OK"/>
  </r>
  <r>
    <n v="849"/>
    <x v="29"/>
    <d v="2025-07-31T00:00:00"/>
    <s v="Karol Pari"/>
    <x v="1"/>
    <x v="1"/>
    <x v="90"/>
    <s v="P0601001"/>
    <s v="-"/>
    <s v="-"/>
    <s v="-"/>
    <s v="Sueldo Basico - Monteza Bustamante Neiver - Julio - 2025"/>
    <m/>
    <x v="0"/>
    <x v="1"/>
    <s v="Costos de ventas"/>
    <s v="Operativo"/>
    <s v="La Joya"/>
    <s v="Arequipa"/>
    <s v="PLRPLR072978803424"/>
    <s v="Planilla de Remuneraciones"/>
    <d v="2025-07-31T00:00:00"/>
    <d v="2025-07-31T00:00:00"/>
    <s v="PLR07"/>
    <n v="29"/>
    <n v="78803424"/>
    <s v="MONTEZA BUSTAMANTE NEIVER"/>
    <s v="PEN"/>
    <m/>
    <n v="1699.47"/>
    <n v="0"/>
    <n v="1699.47"/>
    <s v=""/>
    <n v="1699.47"/>
    <m/>
    <s v="SI"/>
    <s v="Transferencia"/>
    <s v="SI"/>
    <s v="SI"/>
    <d v="2025-07-31T00:00:00"/>
    <s v="B-BCP - Soles"/>
    <n v="7197909"/>
    <m/>
    <d v="1899-12-30T00:00:00"/>
    <s v=""/>
    <n v="0"/>
    <n v="0"/>
    <m/>
    <m/>
    <m/>
    <m/>
    <m/>
    <m/>
    <m/>
    <m/>
    <d v="1899-12-30T00:00:00"/>
    <n v="0"/>
    <n v="0"/>
    <d v="1899-12-30T00:00:00"/>
    <s v=""/>
    <n v="0"/>
    <n v="0"/>
    <n v="0"/>
    <m/>
    <m/>
    <m/>
    <m/>
    <n v="1699.47"/>
    <s v="PENDIENTE"/>
    <s v="OK"/>
  </r>
  <r>
    <n v="849"/>
    <x v="29"/>
    <d v="2025-07-31T00:00:00"/>
    <s v="Karol Pari"/>
    <x v="1"/>
    <x v="1"/>
    <x v="94"/>
    <s v="P0601002"/>
    <s v="-"/>
    <s v="-"/>
    <s v="-"/>
    <s v="Asignacion Familiar - Monteza Bustamante Neiver - Julio2025"/>
    <m/>
    <x v="0"/>
    <x v="1"/>
    <s v="Costos de ventas"/>
    <s v="Operativo"/>
    <s v="La Joya"/>
    <s v="Arequipa"/>
    <s v="PLRPLR072978803424"/>
    <s v="Planilla de Remuneraciones"/>
    <d v="2025-07-31T00:00:00"/>
    <d v="2025-07-31T00:00:00"/>
    <s v="PLR07"/>
    <n v="29"/>
    <n v="78803424"/>
    <s v="MONTEZA BUSTAMANTE NEIVER"/>
    <s v="PEN"/>
    <m/>
    <n v="113"/>
    <n v="0"/>
    <n v="113"/>
    <s v=""/>
    <n v="113"/>
    <m/>
    <s v="SI"/>
    <s v="Transferencia"/>
    <s v="SI"/>
    <s v="SI"/>
    <d v="2025-07-31T00:00:00"/>
    <s v="B-BCP - Soles"/>
    <n v="7197909"/>
    <m/>
    <d v="1899-12-30T00:00:00"/>
    <s v=""/>
    <n v="0"/>
    <n v="0"/>
    <m/>
    <m/>
    <m/>
    <m/>
    <m/>
    <m/>
    <m/>
    <m/>
    <d v="1899-12-30T00:00:00"/>
    <n v="0"/>
    <n v="0"/>
    <d v="1899-12-30T00:00:00"/>
    <s v=""/>
    <n v="0"/>
    <n v="0"/>
    <n v="0"/>
    <m/>
    <m/>
    <m/>
    <m/>
    <n v="113"/>
    <s v="PENDIENTE"/>
    <s v="OK"/>
  </r>
  <r>
    <n v="849"/>
    <x v="29"/>
    <d v="2025-07-31T00:00:00"/>
    <s v="Karol Pari"/>
    <x v="1"/>
    <x v="1"/>
    <x v="91"/>
    <s v="P0601005"/>
    <s v="-"/>
    <s v="-"/>
    <s v="-"/>
    <s v="Horas Extras 25% - Monteza Bustamante Neiver - Julio - 2025"/>
    <m/>
    <x v="0"/>
    <x v="1"/>
    <s v="Costos de ventas"/>
    <s v="Operativo"/>
    <s v="La Joya"/>
    <s v="Arequipa"/>
    <s v="PLRPLR072978803424"/>
    <s v="Planilla de Remuneraciones"/>
    <d v="2025-07-31T00:00:00"/>
    <d v="2025-07-31T00:00:00"/>
    <s v="PLR07"/>
    <n v="29"/>
    <n v="78803424"/>
    <s v="MONTEZA BUSTAMANTE NEIVER"/>
    <s v="PEN"/>
    <m/>
    <n v="15.71"/>
    <n v="0"/>
    <n v="15.71"/>
    <s v=""/>
    <n v="15.71"/>
    <m/>
    <s v="SI"/>
    <s v="Transferencia"/>
    <s v="SI"/>
    <s v="SI"/>
    <d v="2025-07-31T00:00:00"/>
    <s v="B-BCP - Soles"/>
    <n v="7197909"/>
    <m/>
    <d v="1899-12-30T00:00:00"/>
    <s v=""/>
    <n v="0"/>
    <n v="0"/>
    <m/>
    <m/>
    <m/>
    <m/>
    <m/>
    <m/>
    <m/>
    <m/>
    <d v="1899-12-30T00:00:00"/>
    <n v="0"/>
    <n v="0"/>
    <d v="1899-12-30T00:00:00"/>
    <s v=""/>
    <n v="0"/>
    <n v="0"/>
    <n v="0"/>
    <m/>
    <m/>
    <m/>
    <m/>
    <n v="15.71"/>
    <s v="PENDIENTE"/>
    <s v="OK"/>
  </r>
  <r>
    <n v="849"/>
    <x v="29"/>
    <d v="2025-07-31T00:00:00"/>
    <s v="Karol Pari"/>
    <x v="1"/>
    <x v="1"/>
    <x v="92"/>
    <s v="P0601006"/>
    <s v="-"/>
    <s v="-"/>
    <s v="-"/>
    <s v="Bono extra - Monteza Bustamante Neiver - Julio - 2025"/>
    <m/>
    <x v="0"/>
    <x v="1"/>
    <s v="Costos de ventas"/>
    <s v="Operativo"/>
    <s v="La Joya"/>
    <s v="Arequipa"/>
    <s v="PLRPLR072978803424"/>
    <s v="Planilla de Remuneraciones"/>
    <d v="2025-07-31T00:00:00"/>
    <d v="2025-07-31T00:00:00"/>
    <s v="PLR07"/>
    <n v="29"/>
    <n v="78803424"/>
    <s v="MONTEZA BUSTAMANTE NEIVER"/>
    <s v="PEN"/>
    <m/>
    <n v="150"/>
    <n v="0"/>
    <n v="150"/>
    <s v=""/>
    <n v="150"/>
    <m/>
    <s v="SI"/>
    <s v="Transferencia"/>
    <s v="SI"/>
    <s v="SI"/>
    <d v="2025-07-31T00:00:00"/>
    <s v="B-BCP - Soles"/>
    <n v="7197909"/>
    <m/>
    <d v="1899-12-30T00:00:00"/>
    <s v=""/>
    <n v="0"/>
    <n v="0"/>
    <m/>
    <m/>
    <m/>
    <m/>
    <m/>
    <m/>
    <m/>
    <m/>
    <d v="1899-12-30T00:00:00"/>
    <n v="0"/>
    <n v="0"/>
    <d v="1899-12-30T00:00:00"/>
    <s v=""/>
    <n v="0"/>
    <n v="0"/>
    <n v="0"/>
    <m/>
    <m/>
    <m/>
    <m/>
    <n v="150"/>
    <s v="PENDIENTE"/>
    <s v="OK"/>
  </r>
  <r>
    <n v="850"/>
    <x v="29"/>
    <d v="2025-07-31T00:00:00"/>
    <s v="Karol Pari"/>
    <x v="1"/>
    <x v="1"/>
    <x v="90"/>
    <s v="P0601001"/>
    <s v="-"/>
    <s v="-"/>
    <s v="-"/>
    <s v="Sueldo Basico - Ordoñez Cornejo Sergio Raul - Julio - 2025"/>
    <m/>
    <x v="0"/>
    <x v="11"/>
    <s v="Costos de ventas"/>
    <s v="Operativo"/>
    <s v="Sachaca"/>
    <s v="Arequipa"/>
    <s v="PLRPLR073072204134"/>
    <s v="Planilla de Remuneraciones"/>
    <d v="2025-07-31T00:00:00"/>
    <d v="2025-07-31T00:00:00"/>
    <s v="PLR07"/>
    <n v="30"/>
    <n v="72204134"/>
    <s v="ORDOÑEZ CORNEJO SERGIO RAUL"/>
    <s v="PEN"/>
    <m/>
    <n v="1147.72"/>
    <n v="0"/>
    <n v="1147.72"/>
    <s v=""/>
    <n v="1147.72"/>
    <m/>
    <s v="SI"/>
    <s v="Transferencia"/>
    <s v="SI"/>
    <s v="SI"/>
    <d v="2025-07-31T00:00:00"/>
    <s v="B-BCP - Soles"/>
    <n v="7197909"/>
    <m/>
    <d v="1899-12-30T00:00:00"/>
    <s v=""/>
    <n v="0"/>
    <n v="0"/>
    <m/>
    <m/>
    <m/>
    <m/>
    <m/>
    <m/>
    <m/>
    <m/>
    <d v="1899-12-30T00:00:00"/>
    <n v="0"/>
    <n v="0"/>
    <d v="1899-12-30T00:00:00"/>
    <s v=""/>
    <n v="0"/>
    <n v="0"/>
    <n v="0"/>
    <m/>
    <m/>
    <m/>
    <m/>
    <n v="1147.72"/>
    <s v="PENDIENTE"/>
    <s v="OK"/>
  </r>
  <r>
    <n v="850"/>
    <x v="29"/>
    <d v="2025-07-31T00:00:00"/>
    <s v="Karol Pari"/>
    <x v="1"/>
    <x v="1"/>
    <x v="91"/>
    <s v="P0601005"/>
    <s v="-"/>
    <s v="-"/>
    <s v="-"/>
    <s v="Horas Extras 25% - Ordoñez Cornejo Sergio Raul - Julio - 2025"/>
    <m/>
    <x v="0"/>
    <x v="11"/>
    <s v="Costos de ventas"/>
    <s v="Operativo"/>
    <s v="Sachaca"/>
    <s v="Arequipa"/>
    <s v="PLRPLR073072204134"/>
    <s v="Planilla de Remuneraciones"/>
    <d v="2025-07-31T00:00:00"/>
    <d v="2025-07-31T00:00:00"/>
    <s v="PLR07"/>
    <n v="30"/>
    <n v="72204134"/>
    <s v="ORDOÑEZ CORNEJO SERGIO RAUL"/>
    <s v="PEN"/>
    <m/>
    <n v="34.119999999999997"/>
    <n v="0"/>
    <n v="34.119999999999997"/>
    <s v=""/>
    <n v="34.119999999999997"/>
    <m/>
    <s v="SI"/>
    <s v="Transferencia"/>
    <s v="SI"/>
    <s v="SI"/>
    <d v="2025-07-31T00:00:00"/>
    <s v="B-BCP - Soles"/>
    <n v="7197909"/>
    <m/>
    <d v="1899-12-30T00:00:00"/>
    <s v=""/>
    <n v="0"/>
    <n v="0"/>
    <m/>
    <m/>
    <m/>
    <m/>
    <m/>
    <m/>
    <m/>
    <m/>
    <d v="1899-12-30T00:00:00"/>
    <n v="0"/>
    <n v="0"/>
    <d v="1899-12-30T00:00:00"/>
    <s v=""/>
    <n v="0"/>
    <n v="0"/>
    <n v="0"/>
    <m/>
    <m/>
    <m/>
    <m/>
    <n v="34.119999999999997"/>
    <s v="PENDIENTE"/>
    <s v="OK"/>
  </r>
  <r>
    <n v="850"/>
    <x v="29"/>
    <d v="2025-07-31T00:00:00"/>
    <s v="Karol Pari"/>
    <x v="1"/>
    <x v="1"/>
    <x v="91"/>
    <s v="P0601005"/>
    <s v="-"/>
    <s v="-"/>
    <s v="-"/>
    <s v="Horas Extras 35% - Ordoñez Cornejo Sergio Raul - Julio - 2025"/>
    <m/>
    <x v="0"/>
    <x v="11"/>
    <s v="Costos de ventas"/>
    <s v="Operativo"/>
    <s v="Sachaca"/>
    <s v="Arequipa"/>
    <s v="PLRPLR073072204134"/>
    <s v="Planilla de Remuneraciones"/>
    <d v="2025-07-31T00:00:00"/>
    <d v="2025-07-31T00:00:00"/>
    <s v="PLR07"/>
    <n v="30"/>
    <n v="72204134"/>
    <s v="ORDOÑEZ CORNEJO SERGIO RAUL"/>
    <s v="PEN"/>
    <m/>
    <n v="5.23"/>
    <n v="0"/>
    <n v="5.23"/>
    <s v=""/>
    <n v="5.23"/>
    <m/>
    <s v="SI"/>
    <s v="Transferencia"/>
    <s v="SI"/>
    <s v="SI"/>
    <d v="2025-07-31T00:00:00"/>
    <s v="B-BCP - Soles"/>
    <n v="7197909"/>
    <m/>
    <d v="1899-12-30T00:00:00"/>
    <s v=""/>
    <n v="0"/>
    <n v="0"/>
    <m/>
    <m/>
    <m/>
    <m/>
    <m/>
    <m/>
    <m/>
    <m/>
    <d v="1899-12-30T00:00:00"/>
    <n v="0"/>
    <n v="0"/>
    <d v="1899-12-30T00:00:00"/>
    <s v=""/>
    <n v="0"/>
    <n v="0"/>
    <n v="0"/>
    <m/>
    <m/>
    <m/>
    <m/>
    <n v="5.23"/>
    <s v="PENDIENTE"/>
    <s v="OK"/>
  </r>
  <r>
    <n v="850"/>
    <x v="29"/>
    <d v="2025-07-31T00:00:00"/>
    <s v="Karol Pari"/>
    <x v="1"/>
    <x v="1"/>
    <x v="92"/>
    <s v="P0601006"/>
    <s v="-"/>
    <s v="-"/>
    <s v="-"/>
    <s v="Bono extra - Ordoñez Cornejo Sergio Raul - Julio - 2025"/>
    <m/>
    <x v="0"/>
    <x v="11"/>
    <s v="Costos de ventas"/>
    <s v="Operativo"/>
    <s v="Sachaca"/>
    <s v="Arequipa"/>
    <s v="PLRPLR073072204134"/>
    <s v="Planilla de Remuneraciones"/>
    <d v="2025-07-31T00:00:00"/>
    <d v="2025-07-31T00:00:00"/>
    <s v="PLR07"/>
    <n v="30"/>
    <n v="72204134"/>
    <s v="ORDOÑEZ CORNEJO SERGIO RAUL"/>
    <s v="PEN"/>
    <m/>
    <n v="152.28"/>
    <n v="0"/>
    <n v="152.28"/>
    <s v=""/>
    <n v="152.28"/>
    <m/>
    <s v="SI"/>
    <s v="Transferencia"/>
    <s v="SI"/>
    <s v="SI"/>
    <d v="2025-07-31T00:00:00"/>
    <s v="B-BCP - Soles"/>
    <n v="7197909"/>
    <m/>
    <d v="1899-12-30T00:00:00"/>
    <s v=""/>
    <n v="0"/>
    <n v="0"/>
    <m/>
    <m/>
    <m/>
    <m/>
    <m/>
    <m/>
    <m/>
    <m/>
    <d v="1899-12-30T00:00:00"/>
    <n v="0"/>
    <n v="0"/>
    <d v="1899-12-30T00:00:00"/>
    <s v=""/>
    <n v="0"/>
    <n v="0"/>
    <n v="0"/>
    <m/>
    <m/>
    <m/>
    <m/>
    <n v="152.28"/>
    <s v="PENDIENTE"/>
    <s v="OK"/>
  </r>
  <r>
    <n v="851"/>
    <x v="29"/>
    <d v="2025-07-31T00:00:00"/>
    <s v="Karol Pari"/>
    <x v="1"/>
    <x v="1"/>
    <x v="90"/>
    <s v="P0601001"/>
    <s v="-"/>
    <s v="-"/>
    <s v="-"/>
    <s v="Sueldo Basico - Paco Pauccara Elias Gustavo - Julio - 2025"/>
    <m/>
    <x v="0"/>
    <x v="3"/>
    <s v="Gastos operativos"/>
    <s v="Operativo"/>
    <s v="Sachaca"/>
    <s v="Arequipa"/>
    <s v="PLRPLR073172144092"/>
    <s v="Planilla de Remuneraciones"/>
    <d v="2025-07-31T00:00:00"/>
    <d v="2025-07-31T00:00:00"/>
    <s v="PLR07"/>
    <n v="31"/>
    <n v="72144092"/>
    <s v="PACO PAUCCARA ELIAS GUSTAVO"/>
    <s v="PEN"/>
    <m/>
    <n v="1903.04"/>
    <n v="0"/>
    <n v="1903.04"/>
    <s v=""/>
    <n v="1903.04"/>
    <m/>
    <s v="SI"/>
    <s v="Transferencia"/>
    <s v="SI"/>
    <s v="SI"/>
    <d v="2025-07-31T00:00:00"/>
    <s v="B-BCP - Soles"/>
    <n v="7197909"/>
    <m/>
    <d v="1899-12-30T00:00:00"/>
    <s v=""/>
    <n v="0"/>
    <n v="0"/>
    <m/>
    <m/>
    <m/>
    <m/>
    <m/>
    <m/>
    <m/>
    <m/>
    <d v="1899-12-30T00:00:00"/>
    <n v="0"/>
    <n v="0"/>
    <d v="1899-12-30T00:00:00"/>
    <s v=""/>
    <n v="0"/>
    <n v="0"/>
    <n v="0"/>
    <m/>
    <m/>
    <m/>
    <m/>
    <n v="1903.04"/>
    <s v="PENDIENTE"/>
    <s v="OK"/>
  </r>
  <r>
    <n v="851"/>
    <x v="29"/>
    <d v="2025-07-31T00:00:00"/>
    <s v="Karol Pari"/>
    <x v="1"/>
    <x v="1"/>
    <x v="91"/>
    <s v="P0601005"/>
    <s v="-"/>
    <s v="-"/>
    <s v="-"/>
    <s v="Horas Extras 25% - Paco Pauccara Elias Gustavo - Julio - 2025"/>
    <m/>
    <x v="0"/>
    <x v="3"/>
    <s v="Gastos operativos"/>
    <s v="Operativo"/>
    <s v="Sachaca"/>
    <s v="Arequipa"/>
    <s v="PLRPLR073172144092"/>
    <s v="Planilla de Remuneraciones"/>
    <d v="2025-07-31T00:00:00"/>
    <d v="2025-07-31T00:00:00"/>
    <s v="PLR07"/>
    <n v="31"/>
    <n v="72144092"/>
    <s v="PACO PAUCCARA ELIAS GUSTAVO"/>
    <s v="PEN"/>
    <m/>
    <n v="8.61"/>
    <n v="0"/>
    <n v="8.61"/>
    <s v=""/>
    <n v="8.61"/>
    <m/>
    <s v="SI"/>
    <s v="Transferencia"/>
    <s v="SI"/>
    <s v="SI"/>
    <d v="2025-07-31T00:00:00"/>
    <s v="B-BCP - Soles"/>
    <n v="7197909"/>
    <m/>
    <d v="1899-12-30T00:00:00"/>
    <s v=""/>
    <n v="0"/>
    <n v="0"/>
    <m/>
    <m/>
    <m/>
    <m/>
    <m/>
    <m/>
    <m/>
    <m/>
    <d v="1899-12-30T00:00:00"/>
    <n v="0"/>
    <n v="0"/>
    <d v="1899-12-30T00:00:00"/>
    <s v=""/>
    <n v="0"/>
    <n v="0"/>
    <n v="0"/>
    <m/>
    <m/>
    <m/>
    <m/>
    <n v="8.61"/>
    <s v="PENDIENTE"/>
    <s v="OK"/>
  </r>
  <r>
    <n v="852"/>
    <x v="29"/>
    <d v="2025-07-31T00:00:00"/>
    <s v="Karol Pari"/>
    <x v="1"/>
    <x v="1"/>
    <x v="90"/>
    <s v="P0601001"/>
    <s v="-"/>
    <s v="-"/>
    <s v="-"/>
    <s v="Sueldo Basico - Pari Larico Gisela Trinidad - Julio - 2025"/>
    <m/>
    <x v="0"/>
    <x v="3"/>
    <s v="Gastos operativos"/>
    <s v="Operativo"/>
    <s v="Sachaca"/>
    <s v="Arequipa"/>
    <s v="PLRPLR073272131384"/>
    <s v="Planilla de Remuneraciones"/>
    <d v="2025-07-31T00:00:00"/>
    <d v="2025-07-31T00:00:00"/>
    <s v="PLR07"/>
    <n v="32"/>
    <n v="72131384"/>
    <s v="PARI LARICO GISELA TRINIDAD"/>
    <s v="PEN"/>
    <m/>
    <n v="2189.37"/>
    <n v="0"/>
    <n v="2189.37"/>
    <s v=""/>
    <n v="2189.37"/>
    <m/>
    <s v="SI"/>
    <s v="Transferencia"/>
    <s v="SI"/>
    <s v="SI"/>
    <d v="2025-07-31T00:00:00"/>
    <s v="B-BCP - Soles"/>
    <n v="7197909"/>
    <m/>
    <d v="1899-12-30T00:00:00"/>
    <s v=""/>
    <n v="0"/>
    <n v="0"/>
    <m/>
    <m/>
    <m/>
    <m/>
    <m/>
    <m/>
    <m/>
    <m/>
    <d v="1899-12-30T00:00:00"/>
    <n v="0"/>
    <n v="0"/>
    <d v="1899-12-30T00:00:00"/>
    <s v=""/>
    <n v="0"/>
    <n v="0"/>
    <n v="0"/>
    <m/>
    <m/>
    <m/>
    <m/>
    <n v="2189.37"/>
    <s v="PENDIENTE"/>
    <s v="OK"/>
  </r>
  <r>
    <n v="852"/>
    <x v="29"/>
    <d v="2025-07-31T00:00:00"/>
    <s v="Karol Pari"/>
    <x v="1"/>
    <x v="1"/>
    <x v="94"/>
    <s v="P0601002"/>
    <s v="-"/>
    <s v="-"/>
    <s v="-"/>
    <s v="Asignacion Familiar - Pari Larico Gisela Trinidad - Julio2025"/>
    <m/>
    <x v="0"/>
    <x v="3"/>
    <s v="Gastos operativos"/>
    <s v="Operativo"/>
    <s v="Sachaca"/>
    <s v="Arequipa"/>
    <s v="PLRPLR073272131384"/>
    <s v="Planilla de Remuneraciones"/>
    <d v="2025-07-31T00:00:00"/>
    <d v="2025-07-31T00:00:00"/>
    <s v="PLR07"/>
    <n v="32"/>
    <n v="72131384"/>
    <s v="PARI LARICO GISELA TRINIDAD"/>
    <s v="PEN"/>
    <m/>
    <n v="113"/>
    <n v="0"/>
    <n v="113"/>
    <s v=""/>
    <n v="113"/>
    <m/>
    <s v="SI"/>
    <s v="Transferencia"/>
    <s v="SI"/>
    <s v="SI"/>
    <d v="2025-07-31T00:00:00"/>
    <s v="B-BCP - Soles"/>
    <n v="7197909"/>
    <m/>
    <d v="1899-12-30T00:00:00"/>
    <s v=""/>
    <n v="0"/>
    <n v="0"/>
    <m/>
    <m/>
    <m/>
    <m/>
    <m/>
    <m/>
    <m/>
    <m/>
    <d v="1899-12-30T00:00:00"/>
    <n v="0"/>
    <n v="0"/>
    <d v="1899-12-30T00:00:00"/>
    <s v=""/>
    <n v="0"/>
    <n v="0"/>
    <n v="0"/>
    <m/>
    <m/>
    <m/>
    <m/>
    <n v="113"/>
    <s v="PENDIENTE"/>
    <s v="OK"/>
  </r>
  <r>
    <n v="852"/>
    <x v="29"/>
    <d v="2025-07-31T00:00:00"/>
    <s v="Karol Pari"/>
    <x v="1"/>
    <x v="1"/>
    <x v="91"/>
    <s v="P0601005"/>
    <s v="-"/>
    <s v="-"/>
    <s v="-"/>
    <s v="Horas Extras 25% - Pari Larico Gisela Trinidad - Julio - 2025"/>
    <m/>
    <x v="0"/>
    <x v="3"/>
    <s v="Gastos operativos"/>
    <s v="Operativo"/>
    <s v="Sachaca"/>
    <s v="Arequipa"/>
    <s v="PLRPLR073272131384"/>
    <s v="Planilla de Remuneraciones"/>
    <d v="2025-07-31T00:00:00"/>
    <d v="2025-07-31T00:00:00"/>
    <s v="PLR07"/>
    <n v="32"/>
    <n v="72131384"/>
    <s v="PARI LARICO GISELA TRINIDAD"/>
    <s v="PEN"/>
    <m/>
    <n v="23.92"/>
    <n v="0"/>
    <n v="23.92"/>
    <s v=""/>
    <n v="23.92"/>
    <m/>
    <s v="SI"/>
    <s v="Transferencia"/>
    <s v="SI"/>
    <s v="SI"/>
    <d v="2025-07-31T00:00:00"/>
    <s v="B-BCP - Soles"/>
    <n v="7197909"/>
    <m/>
    <d v="1899-12-30T00:00:00"/>
    <s v=""/>
    <n v="0"/>
    <n v="0"/>
    <m/>
    <m/>
    <m/>
    <m/>
    <m/>
    <m/>
    <m/>
    <m/>
    <d v="1899-12-30T00:00:00"/>
    <n v="0"/>
    <n v="0"/>
    <d v="1899-12-30T00:00:00"/>
    <s v=""/>
    <n v="0"/>
    <n v="0"/>
    <n v="0"/>
    <m/>
    <m/>
    <m/>
    <m/>
    <n v="23.92"/>
    <s v="PENDIENTE"/>
    <s v="OK"/>
  </r>
  <r>
    <n v="853"/>
    <x v="29"/>
    <d v="2025-07-31T00:00:00"/>
    <s v="Karol Pari"/>
    <x v="1"/>
    <x v="1"/>
    <x v="90"/>
    <s v="P0601001"/>
    <s v="-"/>
    <s v="-"/>
    <s v="-"/>
    <s v="Sueldo Basico - Pari Rodriguez Karol Licet - Julio - 2025"/>
    <m/>
    <x v="0"/>
    <x v="3"/>
    <s v="Gastos operativos"/>
    <s v="Operativo"/>
    <s v="Sachaca"/>
    <s v="Arequipa"/>
    <s v="PLRPLR073376390500"/>
    <s v="Planilla de Remuneraciones"/>
    <d v="2025-07-31T00:00:00"/>
    <d v="2025-07-31T00:00:00"/>
    <s v="PLR07"/>
    <n v="33"/>
    <n v="76390500"/>
    <s v="PARI RODRIGUEZ KAROL LICET"/>
    <s v="PEN"/>
    <m/>
    <n v="1423.51"/>
    <n v="0"/>
    <n v="1423.51"/>
    <s v=""/>
    <n v="1423.51"/>
    <m/>
    <s v="SI"/>
    <s v="Transferencia"/>
    <s v="SI"/>
    <s v="SI"/>
    <d v="2025-07-31T00:00:00"/>
    <s v="B-BCP - Soles"/>
    <n v="7197909"/>
    <m/>
    <d v="1899-12-30T00:00:00"/>
    <s v=""/>
    <n v="0"/>
    <n v="0"/>
    <m/>
    <m/>
    <m/>
    <m/>
    <m/>
    <m/>
    <m/>
    <m/>
    <d v="2025-07-31T00:00:00"/>
    <s v="Redondeo"/>
    <n v="-0.01"/>
    <d v="1899-12-30T00:00:00"/>
    <s v=""/>
    <n v="0"/>
    <n v="0"/>
    <n v="0"/>
    <m/>
    <m/>
    <m/>
    <m/>
    <n v="1423.52"/>
    <s v="PENDIENTE"/>
    <s v="OK"/>
  </r>
  <r>
    <n v="853"/>
    <x v="29"/>
    <d v="2025-07-31T00:00:00"/>
    <s v="Karol Pari"/>
    <x v="1"/>
    <x v="1"/>
    <x v="91"/>
    <s v="P0601005"/>
    <s v="-"/>
    <s v="-"/>
    <s v="-"/>
    <s v="Horas Extras 25% - Pari Rodriguez Karol Licet - Julio - 2025"/>
    <m/>
    <x v="0"/>
    <x v="3"/>
    <s v="Gastos operativos"/>
    <s v="Operativo"/>
    <s v="Sachaca"/>
    <s v="Arequipa"/>
    <s v="PLRPLR073376390500"/>
    <s v="Planilla de Remuneraciones"/>
    <d v="2025-07-31T00:00:00"/>
    <d v="2025-07-31T00:00:00"/>
    <s v="PLR07"/>
    <n v="33"/>
    <n v="76390500"/>
    <s v="PARI RODRIGUEZ KAROL LICET"/>
    <s v="PEN"/>
    <m/>
    <n v="28.13"/>
    <n v="0"/>
    <n v="28.13"/>
    <s v=""/>
    <n v="28.13"/>
    <m/>
    <s v="SI"/>
    <s v="Transferencia"/>
    <s v="SI"/>
    <s v="SI"/>
    <d v="2025-07-31T00:00:00"/>
    <s v="B-BCP - Soles"/>
    <n v="7197909"/>
    <m/>
    <d v="1899-12-30T00:00:00"/>
    <s v=""/>
    <n v="0"/>
    <n v="0"/>
    <m/>
    <m/>
    <m/>
    <m/>
    <m/>
    <m/>
    <m/>
    <m/>
    <d v="2025-07-31T00:00:00"/>
    <s v="Redondeo"/>
    <n v="-0.01"/>
    <d v="1899-12-30T00:00:00"/>
    <s v=""/>
    <n v="0"/>
    <n v="0"/>
    <n v="0"/>
    <m/>
    <m/>
    <m/>
    <m/>
    <n v="28.14"/>
    <s v="PENDIENTE"/>
    <s v="OK"/>
  </r>
  <r>
    <n v="853"/>
    <x v="29"/>
    <d v="2025-07-31T00:00:00"/>
    <s v="Karol Pari"/>
    <x v="1"/>
    <x v="1"/>
    <x v="91"/>
    <s v="P0601005"/>
    <s v="-"/>
    <s v="-"/>
    <s v="-"/>
    <s v="Horas Extras 35% - Pari Rodriguez Karol Licet - Julio - 2025"/>
    <m/>
    <x v="0"/>
    <x v="3"/>
    <s v="Gastos operativos"/>
    <s v="Operativo"/>
    <s v="Sachaca"/>
    <s v="Arequipa"/>
    <s v="PLRPLR073376390500"/>
    <s v="Planilla de Remuneraciones"/>
    <d v="2025-07-31T00:00:00"/>
    <d v="2025-07-31T00:00:00"/>
    <s v="PLR07"/>
    <n v="33"/>
    <n v="76390500"/>
    <s v="PARI RODRIGUEZ KAROL LICET"/>
    <s v="PEN"/>
    <m/>
    <n v="2.0299999999999998"/>
    <n v="0"/>
    <n v="2.0299999999999998"/>
    <s v=""/>
    <n v="2.0299999999999998"/>
    <m/>
    <s v="SI"/>
    <s v="Transferencia"/>
    <s v="SI"/>
    <s v="SI"/>
    <d v="2025-07-31T00:00:00"/>
    <s v="B-BCP - Soles"/>
    <n v="7197909"/>
    <m/>
    <d v="1899-12-30T00:00:00"/>
    <s v=""/>
    <n v="0"/>
    <n v="0"/>
    <m/>
    <m/>
    <m/>
    <m/>
    <m/>
    <m/>
    <m/>
    <m/>
    <d v="2025-07-31T00:00:00"/>
    <s v="Redondeo"/>
    <n v="-0.01"/>
    <d v="1899-12-30T00:00:00"/>
    <s v=""/>
    <n v="0"/>
    <n v="0"/>
    <n v="0"/>
    <m/>
    <m/>
    <m/>
    <m/>
    <n v="2.04"/>
    <s v="PENDIENTE"/>
    <s v="OK"/>
  </r>
  <r>
    <n v="854"/>
    <x v="29"/>
    <d v="2025-07-31T00:00:00"/>
    <s v="Karol Pari"/>
    <x v="1"/>
    <x v="1"/>
    <x v="90"/>
    <s v="P0601001"/>
    <s v="-"/>
    <s v="-"/>
    <s v="-"/>
    <s v="Sueldo Basico - Ponce Febres Gleen Stev - Julio - 2025"/>
    <m/>
    <x v="0"/>
    <x v="11"/>
    <s v="Costos de ventas"/>
    <s v="Operativo"/>
    <s v="Sachaca"/>
    <s v="Arequipa"/>
    <s v="PLRPLR073444314304"/>
    <s v="Planilla de Remuneraciones"/>
    <d v="2025-07-31T00:00:00"/>
    <d v="2025-07-31T00:00:00"/>
    <s v="PLR07"/>
    <n v="34"/>
    <n v="44314304"/>
    <s v="PONCE FEBRES GLEEN STEV"/>
    <s v="PEN"/>
    <m/>
    <n v="2925.56"/>
    <n v="0"/>
    <n v="2925.56"/>
    <s v=""/>
    <n v="2925.56"/>
    <m/>
    <s v="SI"/>
    <s v="Transferencia"/>
    <s v="SI"/>
    <s v="SI"/>
    <d v="2025-07-31T00:00:00"/>
    <s v="B-BCP - Soles"/>
    <n v="7197909"/>
    <m/>
    <d v="1899-12-30T00:00:00"/>
    <s v=""/>
    <n v="0"/>
    <n v="0"/>
    <m/>
    <m/>
    <m/>
    <m/>
    <m/>
    <m/>
    <m/>
    <m/>
    <d v="2025-07-31T00:00:00"/>
    <s v="Redondeo"/>
    <n v="0.01"/>
    <d v="1899-12-30T00:00:00"/>
    <s v=""/>
    <n v="0"/>
    <n v="0"/>
    <n v="0"/>
    <m/>
    <m/>
    <m/>
    <m/>
    <n v="2925.55"/>
    <s v="PENDIENTE"/>
    <s v="OK"/>
  </r>
  <r>
    <n v="854"/>
    <x v="29"/>
    <d v="2025-07-31T00:00:00"/>
    <s v="Karol Pari"/>
    <x v="1"/>
    <x v="1"/>
    <x v="91"/>
    <s v="P0601005"/>
    <s v="-"/>
    <s v="-"/>
    <s v="-"/>
    <s v="Horas Extras 25% - Ponce Febres Gleen Stev - Julio - 2025"/>
    <m/>
    <x v="0"/>
    <x v="11"/>
    <s v="Costos de ventas"/>
    <s v="Operativo"/>
    <s v="Sachaca"/>
    <s v="Arequipa"/>
    <s v="PLRPLR073444314304"/>
    <s v="Planilla de Remuneraciones"/>
    <d v="2025-07-31T00:00:00"/>
    <d v="2025-07-31T00:00:00"/>
    <s v="PLR07"/>
    <n v="34"/>
    <n v="44314304"/>
    <s v="PONCE FEBRES GLEEN STEV"/>
    <s v="PEN"/>
    <m/>
    <n v="121.96"/>
    <n v="0"/>
    <n v="121.96"/>
    <s v=""/>
    <n v="121.96"/>
    <m/>
    <s v="SI"/>
    <s v="Transferencia"/>
    <s v="SI"/>
    <s v="SI"/>
    <d v="2025-07-31T00:00:00"/>
    <s v="B-BCP - Soles"/>
    <n v="7197909"/>
    <m/>
    <d v="1899-12-30T00:00:00"/>
    <s v=""/>
    <n v="0"/>
    <n v="0"/>
    <m/>
    <m/>
    <m/>
    <m/>
    <m/>
    <m/>
    <m/>
    <m/>
    <d v="2025-07-31T00:00:00"/>
    <s v="Redondeo"/>
    <n v="0.01"/>
    <d v="1899-12-30T00:00:00"/>
    <s v=""/>
    <n v="0"/>
    <n v="0"/>
    <n v="0"/>
    <m/>
    <m/>
    <m/>
    <m/>
    <n v="121.95"/>
    <s v="PENDIENTE"/>
    <s v="OK"/>
  </r>
  <r>
    <n v="854"/>
    <x v="29"/>
    <d v="2025-07-31T00:00:00"/>
    <s v="Karol Pari"/>
    <x v="1"/>
    <x v="1"/>
    <x v="91"/>
    <s v="P0601005"/>
    <s v="-"/>
    <s v="-"/>
    <s v="-"/>
    <s v="Horas Extras 35% - Ponce Febres Gleen Stev - Julio - 2025"/>
    <m/>
    <x v="0"/>
    <x v="11"/>
    <s v="Costos de ventas"/>
    <s v="Operativo"/>
    <s v="Sachaca"/>
    <s v="Arequipa"/>
    <s v="PLRPLR073444314304"/>
    <s v="Planilla de Remuneraciones"/>
    <d v="2025-07-31T00:00:00"/>
    <d v="2025-07-31T00:00:00"/>
    <s v="PLR07"/>
    <n v="34"/>
    <n v="44314304"/>
    <s v="PONCE FEBRES GLEEN STEV"/>
    <s v="PEN"/>
    <m/>
    <n v="70.67"/>
    <n v="0"/>
    <n v="70.67"/>
    <s v=""/>
    <n v="70.67"/>
    <m/>
    <s v="SI"/>
    <s v="Transferencia"/>
    <s v="SI"/>
    <s v="SI"/>
    <d v="2025-07-31T00:00:00"/>
    <s v="B-BCP - Soles"/>
    <n v="7197909"/>
    <m/>
    <d v="1899-12-30T00:00:00"/>
    <s v=""/>
    <n v="0"/>
    <n v="0"/>
    <m/>
    <m/>
    <m/>
    <m/>
    <m/>
    <m/>
    <m/>
    <m/>
    <d v="2025-07-31T00:00:00"/>
    <s v="Redondeo"/>
    <n v="0.01"/>
    <d v="1899-12-30T00:00:00"/>
    <s v=""/>
    <n v="0"/>
    <n v="0"/>
    <n v="0"/>
    <m/>
    <m/>
    <m/>
    <m/>
    <n v="70.66"/>
    <s v="PENDIENTE"/>
    <s v="OK"/>
  </r>
  <r>
    <n v="854"/>
    <x v="29"/>
    <d v="2025-07-31T00:00:00"/>
    <s v="Karol Pari"/>
    <x v="1"/>
    <x v="1"/>
    <x v="92"/>
    <s v="P0601006"/>
    <s v="-"/>
    <s v="-"/>
    <s v="-"/>
    <s v="Bono extra - Ponce Febres Gleen Stev - Julio - 2025"/>
    <m/>
    <x v="0"/>
    <x v="11"/>
    <s v="Costos de ventas"/>
    <s v="Operativo"/>
    <s v="Sachaca"/>
    <s v="Arequipa"/>
    <s v="PLRPLR073444314304"/>
    <s v="Planilla de Remuneraciones"/>
    <d v="2025-07-31T00:00:00"/>
    <d v="2025-07-31T00:00:00"/>
    <s v="PLR07"/>
    <n v="34"/>
    <n v="44314304"/>
    <s v="PONCE FEBRES GLEEN STEV"/>
    <s v="PEN"/>
    <m/>
    <n v="380.67"/>
    <n v="0"/>
    <n v="380.67"/>
    <s v=""/>
    <n v="380.67"/>
    <m/>
    <s v="SI"/>
    <s v="Transferencia"/>
    <s v="SI"/>
    <s v="SI"/>
    <d v="2025-07-31T00:00:00"/>
    <s v="B-BCP - Soles"/>
    <n v="7197909"/>
    <m/>
    <d v="1899-12-30T00:00:00"/>
    <s v=""/>
    <n v="0"/>
    <n v="0"/>
    <m/>
    <m/>
    <m/>
    <m/>
    <m/>
    <m/>
    <m/>
    <m/>
    <d v="2025-07-31T00:00:00"/>
    <s v="Redondeo"/>
    <n v="0.01"/>
    <d v="1899-12-30T00:00:00"/>
    <s v=""/>
    <n v="0"/>
    <n v="0"/>
    <n v="0"/>
    <m/>
    <m/>
    <m/>
    <m/>
    <n v="380.66"/>
    <s v="PENDIENTE"/>
    <s v="OK"/>
  </r>
  <r>
    <n v="854"/>
    <x v="29"/>
    <d v="2025-07-31T00:00:00"/>
    <s v="Karol Pari"/>
    <x v="1"/>
    <x v="1"/>
    <x v="93"/>
    <s v="P0601013"/>
    <s v="-"/>
    <s v="-"/>
    <s v="-"/>
    <s v="Bono de alimentos - Ponce Febres Gleen Stev - Julio - 2025"/>
    <m/>
    <x v="0"/>
    <x v="11"/>
    <s v="Costos de ventas"/>
    <s v="Operativo"/>
    <s v="Sachaca"/>
    <s v="Arequipa"/>
    <s v="PLRPLR073444314304"/>
    <s v="Planilla de Remuneraciones"/>
    <d v="2025-07-31T00:00:00"/>
    <d v="2025-07-31T00:00:00"/>
    <s v="PLR07"/>
    <n v="34"/>
    <n v="44314304"/>
    <s v="PONCE FEBRES GLEEN STEV"/>
    <s v="PEN"/>
    <m/>
    <n v="25"/>
    <n v="0"/>
    <n v="25"/>
    <s v=""/>
    <n v="25"/>
    <m/>
    <s v="SI"/>
    <s v="Transferencia"/>
    <s v="SI"/>
    <s v="SI"/>
    <d v="2025-07-31T00:00:00"/>
    <s v="B-BCP - Soles"/>
    <n v="7197909"/>
    <m/>
    <d v="1899-12-30T00:00:00"/>
    <s v=""/>
    <n v="0"/>
    <n v="0"/>
    <m/>
    <m/>
    <m/>
    <m/>
    <m/>
    <m/>
    <m/>
    <m/>
    <d v="2025-07-31T00:00:00"/>
    <s v="Redondeo"/>
    <n v="0.01"/>
    <d v="1899-12-30T00:00:00"/>
    <s v=""/>
    <n v="0"/>
    <n v="0"/>
    <n v="0"/>
    <m/>
    <m/>
    <m/>
    <m/>
    <n v="24.99"/>
    <s v="PENDIENTE"/>
    <s v="OK"/>
  </r>
  <r>
    <n v="855"/>
    <x v="29"/>
    <d v="2025-07-31T00:00:00"/>
    <s v="Karol Pari"/>
    <x v="1"/>
    <x v="1"/>
    <x v="90"/>
    <s v="P0601001"/>
    <s v="-"/>
    <s v="-"/>
    <s v="-"/>
    <s v="Sueldo Basico - Prieto Alcca Ebert - Julio - 2025"/>
    <m/>
    <x v="0"/>
    <x v="1"/>
    <s v="Costos de ventas"/>
    <s v="Operativo"/>
    <s v="Sachaca"/>
    <s v="Arequipa"/>
    <s v="PLRPLR073547760988"/>
    <s v="Planilla de Remuneraciones"/>
    <d v="2025-07-31T00:00:00"/>
    <d v="2025-07-31T00:00:00"/>
    <s v="PLR07"/>
    <n v="35"/>
    <n v="47760988"/>
    <s v="PRIETO ALCCA EBERT"/>
    <s v="PEN"/>
    <m/>
    <n v="1748.35"/>
    <n v="0"/>
    <n v="1748.35"/>
    <s v=""/>
    <n v="1748.35"/>
    <m/>
    <s v="SI"/>
    <s v="Transferencia"/>
    <s v="SI"/>
    <s v="SI"/>
    <d v="2025-07-31T00:00:00"/>
    <s v="B-BCP - Soles"/>
    <n v="7197909"/>
    <m/>
    <d v="1899-12-30T00:00:00"/>
    <s v=""/>
    <n v="0"/>
    <n v="0"/>
    <m/>
    <m/>
    <m/>
    <m/>
    <m/>
    <m/>
    <m/>
    <m/>
    <d v="1899-12-30T00:00:00"/>
    <n v="0"/>
    <n v="0"/>
    <d v="1899-12-30T00:00:00"/>
    <s v=""/>
    <n v="0"/>
    <n v="0"/>
    <n v="0"/>
    <m/>
    <m/>
    <m/>
    <m/>
    <n v="1748.35"/>
    <s v="PENDIENTE"/>
    <s v="OK"/>
  </r>
  <r>
    <n v="855"/>
    <x v="29"/>
    <d v="2025-07-31T00:00:00"/>
    <s v="Karol Pari"/>
    <x v="1"/>
    <x v="1"/>
    <x v="94"/>
    <s v="P0601002"/>
    <s v="-"/>
    <s v="-"/>
    <s v="-"/>
    <s v="Asignacion Familiar - Prieto Alcca Ebert - Julio2025"/>
    <m/>
    <x v="0"/>
    <x v="1"/>
    <s v="Costos de ventas"/>
    <s v="Operativo"/>
    <s v="Sachaca"/>
    <s v="Arequipa"/>
    <s v="PLRPLR073547760988"/>
    <s v="Planilla de Remuneraciones"/>
    <d v="2025-07-31T00:00:00"/>
    <d v="2025-07-31T00:00:00"/>
    <s v="PLR07"/>
    <n v="35"/>
    <n v="47760988"/>
    <s v="PRIETO ALCCA EBERT"/>
    <s v="PEN"/>
    <m/>
    <n v="113"/>
    <n v="0"/>
    <n v="113"/>
    <s v=""/>
    <n v="113"/>
    <m/>
    <s v="SI"/>
    <s v="Transferencia"/>
    <s v="SI"/>
    <s v="SI"/>
    <d v="2025-07-31T00:00:00"/>
    <s v="B-BCP - Soles"/>
    <n v="7197909"/>
    <m/>
    <d v="1899-12-30T00:00:00"/>
    <s v=""/>
    <n v="0"/>
    <n v="0"/>
    <m/>
    <m/>
    <m/>
    <m/>
    <m/>
    <m/>
    <m/>
    <m/>
    <d v="1899-12-30T00:00:00"/>
    <n v="0"/>
    <n v="0"/>
    <d v="1899-12-30T00:00:00"/>
    <s v=""/>
    <n v="0"/>
    <n v="0"/>
    <n v="0"/>
    <m/>
    <m/>
    <m/>
    <m/>
    <n v="113"/>
    <s v="PENDIENTE"/>
    <s v="OK"/>
  </r>
  <r>
    <n v="855"/>
    <x v="29"/>
    <d v="2025-07-31T00:00:00"/>
    <s v="Karol Pari"/>
    <x v="1"/>
    <x v="1"/>
    <x v="91"/>
    <s v="P0601005"/>
    <s v="-"/>
    <s v="-"/>
    <s v="-"/>
    <s v="Horas Extras 25% - Prieto Alcca Ebert - Julio - 2025"/>
    <m/>
    <x v="0"/>
    <x v="1"/>
    <s v="Costos de ventas"/>
    <s v="Operativo"/>
    <s v="Sachaca"/>
    <s v="Arequipa"/>
    <s v="PLRPLR073547760988"/>
    <s v="Planilla de Remuneraciones"/>
    <d v="2025-07-31T00:00:00"/>
    <d v="2025-07-31T00:00:00"/>
    <s v="PLR07"/>
    <n v="35"/>
    <n v="47760988"/>
    <s v="PRIETO ALCCA EBERT"/>
    <s v="PEN"/>
    <m/>
    <n v="15.14"/>
    <n v="0"/>
    <n v="15.14"/>
    <s v=""/>
    <n v="15.14"/>
    <m/>
    <s v="SI"/>
    <s v="Transferencia"/>
    <s v="SI"/>
    <s v="SI"/>
    <d v="2025-07-31T00:00:00"/>
    <s v="B-BCP - Soles"/>
    <n v="7197909"/>
    <m/>
    <d v="1899-12-30T00:00:00"/>
    <s v=""/>
    <n v="0"/>
    <n v="0"/>
    <m/>
    <m/>
    <m/>
    <m/>
    <m/>
    <m/>
    <m/>
    <m/>
    <d v="1899-12-30T00:00:00"/>
    <n v="0"/>
    <n v="0"/>
    <d v="1899-12-30T00:00:00"/>
    <s v=""/>
    <n v="0"/>
    <n v="0"/>
    <n v="0"/>
    <m/>
    <m/>
    <m/>
    <m/>
    <n v="15.14"/>
    <s v="PENDIENTE"/>
    <s v="OK"/>
  </r>
  <r>
    <n v="856"/>
    <x v="29"/>
    <d v="2025-07-31T00:00:00"/>
    <s v="Karol Pari"/>
    <x v="1"/>
    <x v="1"/>
    <x v="90"/>
    <s v="P0601001"/>
    <s v="-"/>
    <s v="-"/>
    <s v="-"/>
    <s v="Sueldo Basico - Prieto Rojas Inocencio - Julio - 2025"/>
    <m/>
    <x v="0"/>
    <x v="11"/>
    <s v="Costos de ventas"/>
    <s v="Operativo"/>
    <s v="Sachaca"/>
    <s v="Arequipa"/>
    <s v="PLRPLR073624800480"/>
    <s v="Planilla de Remuneraciones"/>
    <d v="2025-07-31T00:00:00"/>
    <d v="2025-07-31T00:00:00"/>
    <s v="PLR07"/>
    <n v="36"/>
    <n v="24800480"/>
    <s v="PRIETO ROJAS INOCENCIO"/>
    <s v="PEN"/>
    <m/>
    <n v="1104.17"/>
    <n v="0"/>
    <n v="1104.17"/>
    <s v=""/>
    <n v="1104.17"/>
    <m/>
    <s v="SI"/>
    <s v="Transferencia"/>
    <s v="SI"/>
    <s v="SI"/>
    <d v="2025-07-31T00:00:00"/>
    <s v="B-BCP - Soles"/>
    <n v="7197909"/>
    <m/>
    <d v="1899-12-30T00:00:00"/>
    <s v=""/>
    <n v="0"/>
    <n v="0"/>
    <m/>
    <m/>
    <m/>
    <m/>
    <m/>
    <m/>
    <m/>
    <m/>
    <d v="1899-12-30T00:00:00"/>
    <n v="0"/>
    <n v="0"/>
    <d v="1899-12-30T00:00:00"/>
    <s v=""/>
    <n v="0"/>
    <n v="0"/>
    <n v="0"/>
    <m/>
    <m/>
    <m/>
    <m/>
    <n v="1104.17"/>
    <s v="PENDIENTE"/>
    <s v="OK"/>
  </r>
  <r>
    <n v="856"/>
    <x v="29"/>
    <d v="2025-07-31T00:00:00"/>
    <s v="Karol Pari"/>
    <x v="1"/>
    <x v="1"/>
    <x v="94"/>
    <s v="P0601002"/>
    <s v="-"/>
    <s v="-"/>
    <s v="-"/>
    <s v="Asignacion Familiar - Prieto Rojas Inocencio - Julio2025"/>
    <m/>
    <x v="0"/>
    <x v="11"/>
    <s v="Costos de ventas"/>
    <s v="Operativo"/>
    <s v="Sachaca"/>
    <s v="Arequipa"/>
    <s v="PLRPLR073624800480"/>
    <s v="Planilla de Remuneraciones"/>
    <d v="2025-07-31T00:00:00"/>
    <d v="2025-07-31T00:00:00"/>
    <s v="PLR07"/>
    <n v="36"/>
    <n v="24800480"/>
    <s v="PRIETO ROJAS INOCENCIO"/>
    <s v="PEN"/>
    <m/>
    <n v="113"/>
    <n v="0"/>
    <n v="113"/>
    <s v=""/>
    <n v="113"/>
    <m/>
    <s v="SI"/>
    <s v="Transferencia"/>
    <s v="SI"/>
    <s v="SI"/>
    <d v="2025-07-31T00:00:00"/>
    <s v="B-BCP - Soles"/>
    <n v="7197909"/>
    <m/>
    <d v="1899-12-30T00:00:00"/>
    <s v=""/>
    <n v="0"/>
    <n v="0"/>
    <m/>
    <m/>
    <m/>
    <m/>
    <m/>
    <m/>
    <m/>
    <m/>
    <d v="1899-12-30T00:00:00"/>
    <n v="0"/>
    <n v="0"/>
    <d v="1899-12-30T00:00:00"/>
    <s v=""/>
    <n v="0"/>
    <n v="0"/>
    <n v="0"/>
    <m/>
    <m/>
    <m/>
    <m/>
    <n v="113"/>
    <s v="PENDIENTE"/>
    <s v="OK"/>
  </r>
  <r>
    <n v="856"/>
    <x v="29"/>
    <d v="2025-07-31T00:00:00"/>
    <s v="Karol Pari"/>
    <x v="1"/>
    <x v="1"/>
    <x v="91"/>
    <s v="P0601005"/>
    <s v="-"/>
    <s v="-"/>
    <s v="-"/>
    <s v="Horas Extras 25% - Prieto Rojas Inocencio - Julio - 2025"/>
    <m/>
    <x v="0"/>
    <x v="11"/>
    <s v="Costos de ventas"/>
    <s v="Operativo"/>
    <s v="Sachaca"/>
    <s v="Arequipa"/>
    <s v="PLRPLR073624800480"/>
    <s v="Planilla de Remuneraciones"/>
    <d v="2025-07-31T00:00:00"/>
    <d v="2025-07-31T00:00:00"/>
    <s v="PLR07"/>
    <n v="36"/>
    <n v="24800480"/>
    <s v="PRIETO ROJAS INOCENCIO"/>
    <s v="PEN"/>
    <m/>
    <n v="30.37"/>
    <n v="0"/>
    <n v="30.37"/>
    <s v=""/>
    <n v="30.37"/>
    <m/>
    <s v="SI"/>
    <s v="Transferencia"/>
    <s v="SI"/>
    <s v="SI"/>
    <d v="2025-07-31T00:00:00"/>
    <s v="B-BCP - Soles"/>
    <n v="7197909"/>
    <m/>
    <d v="1899-12-30T00:00:00"/>
    <s v=""/>
    <n v="0"/>
    <n v="0"/>
    <m/>
    <m/>
    <m/>
    <m/>
    <m/>
    <m/>
    <m/>
    <m/>
    <d v="1899-12-30T00:00:00"/>
    <n v="0"/>
    <n v="0"/>
    <d v="1899-12-30T00:00:00"/>
    <s v=""/>
    <n v="0"/>
    <n v="0"/>
    <n v="0"/>
    <m/>
    <m/>
    <m/>
    <m/>
    <n v="30.37"/>
    <s v="PENDIENTE"/>
    <s v="OK"/>
  </r>
  <r>
    <n v="856"/>
    <x v="29"/>
    <d v="2025-07-31T00:00:00"/>
    <s v="Karol Pari"/>
    <x v="1"/>
    <x v="1"/>
    <x v="93"/>
    <s v="P0601013"/>
    <s v="-"/>
    <s v="-"/>
    <s v="-"/>
    <s v="Bono de alimentos - Prieto Rojas Inocencio - Julio - 2025"/>
    <m/>
    <x v="0"/>
    <x v="11"/>
    <s v="Costos de ventas"/>
    <s v="Operativo"/>
    <s v="Sachaca"/>
    <s v="Arequipa"/>
    <s v="PLRPLR073624800480"/>
    <s v="Planilla de Remuneraciones"/>
    <d v="2025-07-31T00:00:00"/>
    <d v="2025-07-31T00:00:00"/>
    <s v="PLR07"/>
    <n v="36"/>
    <n v="24800480"/>
    <s v="PRIETO ROJAS INOCENCIO"/>
    <s v="PEN"/>
    <m/>
    <n v="63"/>
    <n v="0"/>
    <n v="63"/>
    <s v=""/>
    <n v="63"/>
    <m/>
    <s v="SI"/>
    <s v="Transferencia"/>
    <s v="SI"/>
    <s v="SI"/>
    <d v="2025-07-31T00:00:00"/>
    <s v="B-BCP - Soles"/>
    <n v="7197909"/>
    <m/>
    <d v="1899-12-30T00:00:00"/>
    <s v=""/>
    <n v="0"/>
    <n v="0"/>
    <m/>
    <m/>
    <m/>
    <m/>
    <m/>
    <m/>
    <m/>
    <m/>
    <d v="1899-12-30T00:00:00"/>
    <n v="0"/>
    <n v="0"/>
    <d v="1899-12-30T00:00:00"/>
    <s v=""/>
    <n v="0"/>
    <n v="0"/>
    <n v="0"/>
    <m/>
    <m/>
    <m/>
    <m/>
    <n v="63"/>
    <s v="PENDIENTE"/>
    <s v="OK"/>
  </r>
  <r>
    <n v="857"/>
    <x v="29"/>
    <d v="2025-07-31T00:00:00"/>
    <s v="Karol Pari"/>
    <x v="1"/>
    <x v="1"/>
    <x v="90"/>
    <s v="P0601001"/>
    <s v="-"/>
    <s v="-"/>
    <s v="-"/>
    <s v="Sueldo Basico - Queque Anco Jorge Luis - Julio - 2025"/>
    <m/>
    <x v="0"/>
    <x v="11"/>
    <s v="Costos de ventas"/>
    <s v="Operativo"/>
    <s v="Sachaca"/>
    <s v="Arequipa"/>
    <s v="PLRPLR073748536654"/>
    <s v="Planilla de Remuneraciones"/>
    <d v="2025-07-31T00:00:00"/>
    <d v="2025-07-31T00:00:00"/>
    <s v="PLR07"/>
    <n v="37"/>
    <n v="48536654"/>
    <s v="QUEQUE ANCO JORGE LUIS"/>
    <s v="PEN"/>
    <m/>
    <n v="1688.53"/>
    <n v="0"/>
    <n v="1688.53"/>
    <s v=""/>
    <n v="1688.53"/>
    <m/>
    <s v="SI"/>
    <s v="Transferencia"/>
    <s v="SI"/>
    <s v="SI"/>
    <d v="2025-07-31T00:00:00"/>
    <s v="B-BCP - Soles"/>
    <n v="7197909"/>
    <m/>
    <d v="1899-12-30T00:00:00"/>
    <s v=""/>
    <n v="0"/>
    <n v="0"/>
    <m/>
    <m/>
    <m/>
    <m/>
    <m/>
    <m/>
    <m/>
    <m/>
    <d v="1899-12-30T00:00:00"/>
    <n v="0"/>
    <n v="0"/>
    <d v="1899-12-30T00:00:00"/>
    <s v=""/>
    <n v="0"/>
    <n v="0"/>
    <n v="0"/>
    <m/>
    <m/>
    <m/>
    <m/>
    <n v="1688.53"/>
    <s v="PENDIENTE"/>
    <s v="OK"/>
  </r>
  <r>
    <n v="857"/>
    <x v="29"/>
    <d v="2025-07-31T00:00:00"/>
    <s v="Karol Pari"/>
    <x v="1"/>
    <x v="1"/>
    <x v="91"/>
    <s v="P0601005"/>
    <s v="-"/>
    <s v="-"/>
    <s v="-"/>
    <s v="Horas Extras 25% - Queque Anco Jorge Luis - Julio - 2025"/>
    <m/>
    <x v="0"/>
    <x v="11"/>
    <s v="Costos de ventas"/>
    <s v="Operativo"/>
    <s v="Sachaca"/>
    <s v="Arequipa"/>
    <s v="PLRPLR073748536654"/>
    <s v="Planilla de Remuneraciones"/>
    <d v="2025-07-31T00:00:00"/>
    <d v="2025-07-31T00:00:00"/>
    <s v="PLR07"/>
    <n v="37"/>
    <n v="48536654"/>
    <s v="QUEQUE ANCO JORGE LUIS"/>
    <s v="PEN"/>
    <m/>
    <n v="46.42"/>
    <n v="0"/>
    <n v="46.42"/>
    <s v=""/>
    <n v="46.42"/>
    <m/>
    <s v="SI"/>
    <s v="Transferencia"/>
    <s v="SI"/>
    <s v="SI"/>
    <d v="2025-07-31T00:00:00"/>
    <s v="B-BCP - Soles"/>
    <n v="7197909"/>
    <m/>
    <d v="1899-12-30T00:00:00"/>
    <s v=""/>
    <n v="0"/>
    <n v="0"/>
    <m/>
    <m/>
    <m/>
    <m/>
    <m/>
    <m/>
    <m/>
    <m/>
    <d v="1899-12-30T00:00:00"/>
    <n v="0"/>
    <n v="0"/>
    <d v="1899-12-30T00:00:00"/>
    <s v=""/>
    <n v="0"/>
    <n v="0"/>
    <n v="0"/>
    <m/>
    <m/>
    <m/>
    <m/>
    <n v="46.42"/>
    <s v="PENDIENTE"/>
    <s v="OK"/>
  </r>
  <r>
    <n v="857"/>
    <x v="29"/>
    <d v="2025-07-31T00:00:00"/>
    <s v="Karol Pari"/>
    <x v="1"/>
    <x v="1"/>
    <x v="91"/>
    <s v="P0601005"/>
    <s v="-"/>
    <s v="-"/>
    <s v="-"/>
    <s v="Horas Extras 35% - Queque Anco Jorge Luis - Julio - 2025"/>
    <m/>
    <x v="0"/>
    <x v="11"/>
    <s v="Costos de ventas"/>
    <s v="Operativo"/>
    <s v="Sachaca"/>
    <s v="Arequipa"/>
    <s v="PLRPLR073748536654"/>
    <s v="Planilla de Remuneraciones"/>
    <d v="2025-07-31T00:00:00"/>
    <d v="2025-07-31T00:00:00"/>
    <s v="PLR07"/>
    <n v="37"/>
    <n v="48536654"/>
    <s v="QUEQUE ANCO JORGE LUIS"/>
    <s v="PEN"/>
    <m/>
    <n v="37.86"/>
    <n v="0"/>
    <n v="37.86"/>
    <s v=""/>
    <n v="37.86"/>
    <m/>
    <s v="SI"/>
    <s v="Transferencia"/>
    <s v="SI"/>
    <s v="SI"/>
    <d v="2025-07-31T00:00:00"/>
    <s v="B-BCP - Soles"/>
    <n v="7197909"/>
    <m/>
    <d v="1899-12-30T00:00:00"/>
    <s v=""/>
    <n v="0"/>
    <n v="0"/>
    <m/>
    <m/>
    <m/>
    <m/>
    <m/>
    <m/>
    <m/>
    <m/>
    <d v="1899-12-30T00:00:00"/>
    <n v="0"/>
    <n v="0"/>
    <d v="1899-12-30T00:00:00"/>
    <s v=""/>
    <n v="0"/>
    <n v="0"/>
    <n v="0"/>
    <m/>
    <m/>
    <m/>
    <m/>
    <n v="37.86"/>
    <s v="PENDIENTE"/>
    <s v="OK"/>
  </r>
  <r>
    <n v="857"/>
    <x v="29"/>
    <d v="2025-07-31T00:00:00"/>
    <s v="Karol Pari"/>
    <x v="1"/>
    <x v="1"/>
    <x v="93"/>
    <s v="P0601013"/>
    <s v="-"/>
    <s v="-"/>
    <s v="-"/>
    <s v="Bono de alimentos - Queque Anco Jorge Luis - Julio - 2025"/>
    <m/>
    <x v="0"/>
    <x v="11"/>
    <s v="Costos de ventas"/>
    <s v="Operativo"/>
    <s v="Sachaca"/>
    <s v="Arequipa"/>
    <s v="PLRPLR073748536654"/>
    <s v="Planilla de Remuneraciones"/>
    <d v="2025-07-31T00:00:00"/>
    <d v="2025-07-31T00:00:00"/>
    <s v="PLR07"/>
    <n v="37"/>
    <n v="48536654"/>
    <s v="QUEQUE ANCO JORGE LUIS"/>
    <s v="PEN"/>
    <m/>
    <n v="25"/>
    <n v="0"/>
    <n v="25"/>
    <s v=""/>
    <n v="25"/>
    <m/>
    <s v="SI"/>
    <s v="Transferencia"/>
    <s v="SI"/>
    <s v="SI"/>
    <d v="2025-07-31T00:00:00"/>
    <s v="B-BCP - Soles"/>
    <n v="7197909"/>
    <m/>
    <d v="1899-12-30T00:00:00"/>
    <s v=""/>
    <n v="0"/>
    <n v="0"/>
    <m/>
    <m/>
    <m/>
    <m/>
    <m/>
    <m/>
    <m/>
    <m/>
    <d v="1899-12-30T00:00:00"/>
    <n v="0"/>
    <n v="0"/>
    <d v="1899-12-30T00:00:00"/>
    <s v=""/>
    <n v="0"/>
    <n v="0"/>
    <n v="0"/>
    <m/>
    <m/>
    <m/>
    <m/>
    <n v="25"/>
    <s v="PENDIENTE"/>
    <s v="OK"/>
  </r>
  <r>
    <n v="858"/>
    <x v="29"/>
    <d v="2025-07-31T00:00:00"/>
    <s v="Karol Pari"/>
    <x v="1"/>
    <x v="1"/>
    <x v="90"/>
    <s v="P0601001"/>
    <s v="-"/>
    <s v="-"/>
    <s v="-"/>
    <s v="Sueldo Basico - Quispe Ccapa Nelson Gregorio - Julio - 2025"/>
    <m/>
    <x v="0"/>
    <x v="11"/>
    <s v="Costos de ventas"/>
    <s v="Operativo"/>
    <s v="Sachaca"/>
    <s v="Arequipa"/>
    <s v="PLRPLR073872537561"/>
    <s v="Planilla de Remuneraciones"/>
    <d v="2025-07-31T00:00:00"/>
    <d v="2025-07-31T00:00:00"/>
    <s v="PLR07"/>
    <n v="38"/>
    <n v="72537561"/>
    <s v="QUISPE CCAPA NELSON GREGORIO"/>
    <s v="PEN"/>
    <m/>
    <n v="1600.27"/>
    <n v="0"/>
    <n v="1600.27"/>
    <s v=""/>
    <n v="1600.27"/>
    <m/>
    <s v="SI"/>
    <s v="Transferencia"/>
    <s v="SI"/>
    <s v="SI"/>
    <d v="2025-07-31T00:00:00"/>
    <s v="B-BCP - Soles"/>
    <n v="7197909"/>
    <m/>
    <d v="1899-12-30T00:00:00"/>
    <s v=""/>
    <n v="0"/>
    <n v="0"/>
    <m/>
    <m/>
    <m/>
    <m/>
    <m/>
    <m/>
    <m/>
    <m/>
    <d v="1899-12-30T00:00:00"/>
    <n v="0"/>
    <n v="0"/>
    <d v="1899-12-30T00:00:00"/>
    <s v=""/>
    <n v="0"/>
    <n v="0"/>
    <n v="0"/>
    <m/>
    <m/>
    <m/>
    <m/>
    <n v="1600.27"/>
    <s v="PENDIENTE"/>
    <s v="OK"/>
  </r>
  <r>
    <n v="858"/>
    <x v="29"/>
    <d v="2025-07-31T00:00:00"/>
    <s v="Karol Pari"/>
    <x v="1"/>
    <x v="1"/>
    <x v="91"/>
    <s v="P0601005"/>
    <s v="-"/>
    <s v="-"/>
    <s v="-"/>
    <s v="Horas Extras 25% - Quispe Ccapa Nelson Gregorio - Julio - 2025"/>
    <m/>
    <x v="0"/>
    <x v="11"/>
    <s v="Costos de ventas"/>
    <s v="Operativo"/>
    <s v="Sachaca"/>
    <s v="Arequipa"/>
    <s v="PLRPLR073872537561"/>
    <s v="Planilla de Remuneraciones"/>
    <d v="2025-07-31T00:00:00"/>
    <d v="2025-07-31T00:00:00"/>
    <s v="PLR07"/>
    <n v="38"/>
    <n v="72537561"/>
    <s v="QUISPE CCAPA NELSON GREGORIO"/>
    <s v="PEN"/>
    <m/>
    <n v="33.03"/>
    <n v="0"/>
    <n v="33.03"/>
    <s v=""/>
    <n v="33.03"/>
    <m/>
    <s v="SI"/>
    <s v="Transferencia"/>
    <s v="SI"/>
    <s v="SI"/>
    <d v="2025-07-31T00:00:00"/>
    <s v="B-BCP - Soles"/>
    <n v="7197909"/>
    <m/>
    <d v="1899-12-30T00:00:00"/>
    <s v=""/>
    <n v="0"/>
    <n v="0"/>
    <m/>
    <m/>
    <m/>
    <m/>
    <m/>
    <m/>
    <m/>
    <m/>
    <d v="1899-12-30T00:00:00"/>
    <n v="0"/>
    <n v="0"/>
    <d v="1899-12-30T00:00:00"/>
    <s v=""/>
    <n v="0"/>
    <n v="0"/>
    <n v="0"/>
    <m/>
    <m/>
    <m/>
    <m/>
    <n v="33.03"/>
    <s v="PENDIENTE"/>
    <s v="OK"/>
  </r>
  <r>
    <n v="858"/>
    <x v="29"/>
    <d v="2025-07-31T00:00:00"/>
    <s v="Karol Pari"/>
    <x v="1"/>
    <x v="1"/>
    <x v="91"/>
    <s v="P0601005"/>
    <s v="-"/>
    <s v="-"/>
    <s v="-"/>
    <s v="Horas Extras 35% - Quispe Ccapa Nelson Gregorio - Julio - 2025"/>
    <m/>
    <x v="0"/>
    <x v="11"/>
    <s v="Costos de ventas"/>
    <s v="Operativo"/>
    <s v="Sachaca"/>
    <s v="Arequipa"/>
    <s v="PLRPLR073872537561"/>
    <s v="Planilla de Remuneraciones"/>
    <d v="2025-07-31T00:00:00"/>
    <d v="2025-07-31T00:00:00"/>
    <s v="PLR07"/>
    <n v="38"/>
    <n v="72537561"/>
    <s v="QUISPE CCAPA NELSON GREGORIO"/>
    <s v="PEN"/>
    <m/>
    <n v="1.56"/>
    <n v="0"/>
    <n v="1.56"/>
    <s v=""/>
    <n v="1.56"/>
    <m/>
    <s v="SI"/>
    <s v="Transferencia"/>
    <s v="SI"/>
    <s v="SI"/>
    <d v="2025-07-31T00:00:00"/>
    <s v="B-BCP - Soles"/>
    <n v="7197909"/>
    <m/>
    <d v="1899-12-30T00:00:00"/>
    <s v=""/>
    <n v="0"/>
    <n v="0"/>
    <m/>
    <m/>
    <m/>
    <m/>
    <m/>
    <m/>
    <m/>
    <m/>
    <d v="1899-12-30T00:00:00"/>
    <n v="0"/>
    <n v="0"/>
    <d v="1899-12-30T00:00:00"/>
    <s v=""/>
    <n v="0"/>
    <n v="0"/>
    <n v="0"/>
    <m/>
    <m/>
    <m/>
    <m/>
    <n v="1.56"/>
    <s v="PENDIENTE"/>
    <s v="OK"/>
  </r>
  <r>
    <n v="858"/>
    <x v="29"/>
    <d v="2025-07-31T00:00:00"/>
    <s v="Karol Pari"/>
    <x v="1"/>
    <x v="1"/>
    <x v="92"/>
    <s v="P0601006"/>
    <s v="-"/>
    <s v="-"/>
    <s v="-"/>
    <s v="Bono extra - Quispe Ccapa Nelson Gregorio - Julio - 2025"/>
    <m/>
    <x v="0"/>
    <x v="11"/>
    <s v="Costos de ventas"/>
    <s v="Operativo"/>
    <s v="Sachaca"/>
    <s v="Arequipa"/>
    <s v="PLRPLR073872537561"/>
    <s v="Planilla de Remuneraciones"/>
    <d v="2025-07-31T00:00:00"/>
    <d v="2025-07-31T00:00:00"/>
    <s v="PLR07"/>
    <n v="38"/>
    <n v="72537561"/>
    <s v="QUISPE CCAPA NELSON GREGORIO"/>
    <s v="PEN"/>
    <m/>
    <n v="239.41"/>
    <n v="0"/>
    <n v="239.41"/>
    <s v=""/>
    <n v="239.41"/>
    <m/>
    <s v="SI"/>
    <s v="Transferencia"/>
    <s v="SI"/>
    <s v="SI"/>
    <d v="2025-07-31T00:00:00"/>
    <s v="B-BCP - Soles"/>
    <n v="7197909"/>
    <m/>
    <d v="1899-12-30T00:00:00"/>
    <s v=""/>
    <n v="0"/>
    <n v="0"/>
    <m/>
    <m/>
    <m/>
    <m/>
    <m/>
    <m/>
    <m/>
    <m/>
    <d v="1899-12-30T00:00:00"/>
    <n v="0"/>
    <n v="0"/>
    <d v="1899-12-30T00:00:00"/>
    <s v=""/>
    <n v="0"/>
    <n v="0"/>
    <n v="0"/>
    <m/>
    <m/>
    <m/>
    <m/>
    <n v="239.41"/>
    <s v="PENDIENTE"/>
    <s v="OK"/>
  </r>
  <r>
    <n v="859"/>
    <x v="29"/>
    <d v="2025-07-31T00:00:00"/>
    <s v="Karol Pari"/>
    <x v="1"/>
    <x v="1"/>
    <x v="90"/>
    <s v="P0601001"/>
    <s v="-"/>
    <s v="-"/>
    <s v="-"/>
    <s v="Sueldo Basico - Quispe Huisacayna Daniel Julinho - Julio - 2025"/>
    <m/>
    <x v="0"/>
    <x v="11"/>
    <s v="Costos de ventas"/>
    <s v="Operativo"/>
    <s v="Sachaca"/>
    <s v="Arequipa"/>
    <s v="PLRPLR073975276411"/>
    <s v="Planilla de Remuneraciones"/>
    <d v="2025-07-31T00:00:00"/>
    <d v="2025-07-31T00:00:00"/>
    <s v="PLR07"/>
    <n v="39"/>
    <n v="75276411"/>
    <s v="QUISPE HUISACAYNA DANIEL JULINHO"/>
    <s v="PEN"/>
    <m/>
    <n v="1112.51"/>
    <n v="0"/>
    <n v="1112.51"/>
    <s v=""/>
    <n v="1112.51"/>
    <m/>
    <s v="SI"/>
    <s v="Transferencia"/>
    <s v="SI"/>
    <s v="SI"/>
    <d v="2025-07-31T00:00:00"/>
    <s v="B-BCP - Soles"/>
    <n v="7197909"/>
    <m/>
    <d v="1899-12-30T00:00:00"/>
    <s v=""/>
    <n v="0"/>
    <n v="0"/>
    <m/>
    <m/>
    <m/>
    <m/>
    <m/>
    <m/>
    <m/>
    <m/>
    <d v="1899-12-30T00:00:00"/>
    <n v="0"/>
    <n v="0"/>
    <d v="1899-12-30T00:00:00"/>
    <s v=""/>
    <n v="0"/>
    <n v="0"/>
    <n v="0"/>
    <m/>
    <m/>
    <m/>
    <m/>
    <n v="1112.51"/>
    <s v="PENDIENTE"/>
    <s v="OK"/>
  </r>
  <r>
    <n v="860"/>
    <x v="29"/>
    <d v="2025-07-31T00:00:00"/>
    <s v="Karol Pari"/>
    <x v="1"/>
    <x v="1"/>
    <x v="90"/>
    <s v="P0601001"/>
    <s v="-"/>
    <s v="-"/>
    <s v="-"/>
    <s v="Sueldo Basico - Quispe Prieto Hefer - Julio - 2025"/>
    <m/>
    <x v="0"/>
    <x v="11"/>
    <s v="Costos de ventas"/>
    <s v="Operativo"/>
    <s v="Sachaca"/>
    <s v="Arequipa"/>
    <s v="PLRPLR074073530159"/>
    <s v="Planilla de Remuneraciones"/>
    <d v="2025-07-31T00:00:00"/>
    <d v="2025-07-31T00:00:00"/>
    <s v="PLR07"/>
    <n v="40"/>
    <n v="73530159"/>
    <s v="QUISPE PRIETO HEFER"/>
    <s v="PEN"/>
    <m/>
    <n v="893.25"/>
    <n v="0"/>
    <n v="893.25"/>
    <s v=""/>
    <n v="893.25"/>
    <m/>
    <s v="SI"/>
    <s v="Transferencia"/>
    <s v="SI"/>
    <s v="SI"/>
    <d v="2025-07-31T00:00:00"/>
    <s v="B-BCP - Soles"/>
    <n v="7197909"/>
    <m/>
    <d v="1899-12-30T00:00:00"/>
    <s v=""/>
    <n v="0"/>
    <n v="0"/>
    <m/>
    <m/>
    <m/>
    <m/>
    <m/>
    <m/>
    <m/>
    <m/>
    <d v="1899-12-30T00:00:00"/>
    <n v="0"/>
    <n v="0"/>
    <d v="1899-12-30T00:00:00"/>
    <s v=""/>
    <n v="0"/>
    <n v="0"/>
    <n v="0"/>
    <m/>
    <m/>
    <m/>
    <m/>
    <n v="893.25"/>
    <s v="PENDIENTE"/>
    <s v="OK"/>
  </r>
  <r>
    <n v="860"/>
    <x v="29"/>
    <d v="2025-07-31T00:00:00"/>
    <s v="Karol Pari"/>
    <x v="1"/>
    <x v="1"/>
    <x v="91"/>
    <s v="P0601005"/>
    <s v="-"/>
    <s v="-"/>
    <s v="-"/>
    <s v="Horas Extras 25% - Quispe Prieto Hefer - Julio - 2025"/>
    <m/>
    <x v="0"/>
    <x v="11"/>
    <s v="Costos de ventas"/>
    <s v="Operativo"/>
    <s v="Sachaca"/>
    <s v="Arequipa"/>
    <s v="PLRPLR074073530159"/>
    <s v="Planilla de Remuneraciones"/>
    <d v="2025-07-31T00:00:00"/>
    <d v="2025-07-31T00:00:00"/>
    <s v="PLR07"/>
    <n v="40"/>
    <n v="73530159"/>
    <s v="QUISPE PRIETO HEFER"/>
    <s v="PEN"/>
    <m/>
    <n v="74.95"/>
    <n v="0"/>
    <n v="74.95"/>
    <s v=""/>
    <n v="74.95"/>
    <m/>
    <s v="SI"/>
    <s v="Transferencia"/>
    <s v="SI"/>
    <s v="SI"/>
    <d v="2025-07-31T00:00:00"/>
    <s v="B-BCP - Soles"/>
    <n v="7197909"/>
    <m/>
    <d v="1899-12-30T00:00:00"/>
    <s v=""/>
    <n v="0"/>
    <n v="0"/>
    <m/>
    <m/>
    <m/>
    <m/>
    <m/>
    <m/>
    <m/>
    <m/>
    <d v="1899-12-30T00:00:00"/>
    <n v="0"/>
    <n v="0"/>
    <d v="1899-12-30T00:00:00"/>
    <s v=""/>
    <n v="0"/>
    <n v="0"/>
    <n v="0"/>
    <m/>
    <m/>
    <m/>
    <m/>
    <n v="74.95"/>
    <s v="PENDIENTE"/>
    <s v="OK"/>
  </r>
  <r>
    <n v="860"/>
    <x v="29"/>
    <d v="2025-07-31T00:00:00"/>
    <s v="Karol Pari"/>
    <x v="1"/>
    <x v="1"/>
    <x v="91"/>
    <s v="P0601005"/>
    <s v="-"/>
    <s v="-"/>
    <s v="-"/>
    <s v="Horas Extras 35% - Quispe Prieto Hefer - Julio - 2025"/>
    <m/>
    <x v="0"/>
    <x v="11"/>
    <s v="Costos de ventas"/>
    <s v="Operativo"/>
    <s v="Sachaca"/>
    <s v="Arequipa"/>
    <s v="PLRPLR074073530159"/>
    <s v="Planilla de Remuneraciones"/>
    <d v="2025-07-31T00:00:00"/>
    <d v="2025-07-31T00:00:00"/>
    <s v="PLR07"/>
    <n v="40"/>
    <n v="73530159"/>
    <s v="QUISPE PRIETO HEFER"/>
    <s v="PEN"/>
    <m/>
    <n v="7.95"/>
    <n v="0"/>
    <n v="7.95"/>
    <s v=""/>
    <n v="7.95"/>
    <m/>
    <s v="SI"/>
    <s v="Transferencia"/>
    <s v="SI"/>
    <s v="SI"/>
    <d v="2025-07-31T00:00:00"/>
    <s v="B-BCP - Soles"/>
    <n v="7197909"/>
    <m/>
    <d v="1899-12-30T00:00:00"/>
    <s v=""/>
    <n v="0"/>
    <n v="0"/>
    <m/>
    <m/>
    <m/>
    <m/>
    <m/>
    <m/>
    <m/>
    <m/>
    <d v="1899-12-30T00:00:00"/>
    <n v="0"/>
    <n v="0"/>
    <d v="1899-12-30T00:00:00"/>
    <s v=""/>
    <n v="0"/>
    <n v="0"/>
    <n v="0"/>
    <m/>
    <m/>
    <m/>
    <m/>
    <n v="7.95"/>
    <s v="PENDIENTE"/>
    <s v="OK"/>
  </r>
  <r>
    <n v="860"/>
    <x v="29"/>
    <d v="2025-07-31T00:00:00"/>
    <s v="Karol Pari"/>
    <x v="1"/>
    <x v="1"/>
    <x v="95"/>
    <s v="P0601007"/>
    <s v="-"/>
    <s v="-"/>
    <s v="-"/>
    <s v="Bono por viaje - Quispe Prieto Hefer - Julio - 2025"/>
    <m/>
    <x v="0"/>
    <x v="11"/>
    <s v="Costos de ventas"/>
    <s v="Operativo"/>
    <s v="Sachaca"/>
    <s v="Arequipa"/>
    <s v="PLRPLR074073530159"/>
    <s v="Planilla de Remuneraciones"/>
    <d v="2025-07-31T00:00:00"/>
    <d v="2025-07-31T00:00:00"/>
    <s v="PLR07"/>
    <n v="40"/>
    <n v="73530159"/>
    <s v="QUISPE PRIETO HEFER"/>
    <s v="PEN"/>
    <m/>
    <n v="17"/>
    <n v="0"/>
    <n v="17"/>
    <s v=""/>
    <n v="17"/>
    <m/>
    <s v="SI"/>
    <s v="Transferencia"/>
    <s v="SI"/>
    <s v="SI"/>
    <d v="2025-07-31T00:00:00"/>
    <s v="B-BCP - Soles"/>
    <n v="7197909"/>
    <m/>
    <d v="1899-12-30T00:00:00"/>
    <s v=""/>
    <n v="0"/>
    <n v="0"/>
    <m/>
    <m/>
    <m/>
    <m/>
    <m/>
    <m/>
    <m/>
    <m/>
    <d v="1899-12-30T00:00:00"/>
    <n v="0"/>
    <n v="0"/>
    <d v="1899-12-30T00:00:00"/>
    <s v=""/>
    <n v="0"/>
    <n v="0"/>
    <n v="0"/>
    <m/>
    <m/>
    <m/>
    <m/>
    <n v="17"/>
    <s v="PENDIENTE"/>
    <s v="OK"/>
  </r>
  <r>
    <n v="860"/>
    <x v="29"/>
    <d v="2025-07-31T00:00:00"/>
    <s v="Karol Pari"/>
    <x v="1"/>
    <x v="1"/>
    <x v="92"/>
    <s v="P0601006"/>
    <s v="-"/>
    <s v="-"/>
    <s v="-"/>
    <s v="Bono extra - Quispe Prieto Hefer - Julio - 2025"/>
    <m/>
    <x v="0"/>
    <x v="11"/>
    <s v="Costos de ventas"/>
    <s v="Operativo"/>
    <s v="Sachaca"/>
    <s v="Arequipa"/>
    <s v="PLRPLR074073530159"/>
    <s v="Planilla de Remuneraciones"/>
    <d v="2025-07-31T00:00:00"/>
    <d v="2025-07-31T00:00:00"/>
    <s v="PLR07"/>
    <n v="40"/>
    <n v="73530159"/>
    <s v="QUISPE PRIETO HEFER"/>
    <s v="PEN"/>
    <m/>
    <n v="50"/>
    <n v="0"/>
    <n v="50"/>
    <s v=""/>
    <n v="50"/>
    <m/>
    <s v="SI"/>
    <s v="Transferencia"/>
    <s v="SI"/>
    <s v="SI"/>
    <d v="2025-07-31T00:00:00"/>
    <s v="B-BCP - Soles"/>
    <n v="7197909"/>
    <m/>
    <d v="1899-12-30T00:00:00"/>
    <s v=""/>
    <n v="0"/>
    <n v="0"/>
    <m/>
    <m/>
    <m/>
    <m/>
    <m/>
    <m/>
    <m/>
    <m/>
    <d v="1899-12-30T00:00:00"/>
    <n v="0"/>
    <n v="0"/>
    <d v="1899-12-30T00:00:00"/>
    <s v=""/>
    <n v="0"/>
    <n v="0"/>
    <n v="0"/>
    <m/>
    <m/>
    <m/>
    <m/>
    <n v="50"/>
    <s v="PENDIENTE"/>
    <s v="OK"/>
  </r>
  <r>
    <n v="860"/>
    <x v="29"/>
    <d v="2025-07-31T00:00:00"/>
    <s v="Karol Pari"/>
    <x v="1"/>
    <x v="1"/>
    <x v="93"/>
    <s v="P0601013"/>
    <s v="-"/>
    <s v="-"/>
    <s v="-"/>
    <s v="Bono de alimentos - Quispe Prieto Hefer - Julio - 2025"/>
    <m/>
    <x v="0"/>
    <x v="11"/>
    <s v="Costos de ventas"/>
    <s v="Operativo"/>
    <s v="Sachaca"/>
    <s v="Arequipa"/>
    <s v="PLRPLR074073530159"/>
    <s v="Planilla de Remuneraciones"/>
    <d v="2025-07-31T00:00:00"/>
    <d v="2025-07-31T00:00:00"/>
    <s v="PLR07"/>
    <n v="40"/>
    <n v="73530159"/>
    <s v="QUISPE PRIETO HEFER"/>
    <s v="PEN"/>
    <m/>
    <n v="140"/>
    <n v="0"/>
    <n v="140"/>
    <s v=""/>
    <n v="140"/>
    <m/>
    <s v="SI"/>
    <s v="Transferencia"/>
    <s v="SI"/>
    <s v="SI"/>
    <d v="2025-07-31T00:00:00"/>
    <s v="B-BCP - Soles"/>
    <n v="7197909"/>
    <m/>
    <d v="1899-12-30T00:00:00"/>
    <s v=""/>
    <n v="0"/>
    <n v="0"/>
    <m/>
    <m/>
    <m/>
    <m/>
    <m/>
    <m/>
    <m/>
    <m/>
    <d v="1899-12-30T00:00:00"/>
    <n v="0"/>
    <n v="0"/>
    <d v="1899-12-30T00:00:00"/>
    <s v=""/>
    <n v="0"/>
    <n v="0"/>
    <n v="0"/>
    <m/>
    <m/>
    <m/>
    <m/>
    <n v="140"/>
    <s v="PENDIENTE"/>
    <s v="OK"/>
  </r>
  <r>
    <n v="861"/>
    <x v="29"/>
    <d v="2025-07-31T00:00:00"/>
    <s v="Karol Pari"/>
    <x v="1"/>
    <x v="1"/>
    <x v="90"/>
    <s v="P0601001"/>
    <s v="-"/>
    <s v="-"/>
    <s v="-"/>
    <s v="Sueldo Basico - Quispe Prieto Wilber - Julio - 2025"/>
    <m/>
    <x v="0"/>
    <x v="11"/>
    <s v="Costos de ventas"/>
    <s v="Operativo"/>
    <s v="Sachaca"/>
    <s v="Arequipa"/>
    <s v="PLRPLR074146126507"/>
    <s v="Planilla de Remuneraciones"/>
    <d v="2025-07-31T00:00:00"/>
    <d v="2025-07-31T00:00:00"/>
    <s v="PLR07"/>
    <n v="41"/>
    <n v="46126507"/>
    <s v="QUISPE PRIETO WILBER"/>
    <s v="PEN"/>
    <m/>
    <n v="1223.24"/>
    <n v="0"/>
    <n v="1223.24"/>
    <s v=""/>
    <n v="1223.24"/>
    <m/>
    <s v="SI"/>
    <s v="Transferencia"/>
    <s v="SI"/>
    <s v="SI"/>
    <d v="2025-07-31T00:00:00"/>
    <s v="B-BCP - Soles"/>
    <n v="7197909"/>
    <m/>
    <d v="1899-12-30T00:00:00"/>
    <s v=""/>
    <n v="0"/>
    <n v="0"/>
    <m/>
    <m/>
    <m/>
    <m/>
    <m/>
    <m/>
    <m/>
    <m/>
    <d v="2025-07-31T00:00:00"/>
    <s v="Redondeo"/>
    <n v="-0.01"/>
    <d v="1899-12-30T00:00:00"/>
    <s v=""/>
    <n v="0"/>
    <n v="0"/>
    <n v="0"/>
    <m/>
    <m/>
    <m/>
    <m/>
    <n v="1223.25"/>
    <s v="PENDIENTE"/>
    <s v="OK"/>
  </r>
  <r>
    <n v="861"/>
    <x v="29"/>
    <d v="2025-07-31T00:00:00"/>
    <s v="Karol Pari"/>
    <x v="1"/>
    <x v="1"/>
    <x v="91"/>
    <s v="P0601005"/>
    <s v="-"/>
    <s v="-"/>
    <s v="-"/>
    <s v="Horas Extras 25% - Quispe Prieto Wilber - Julio - 2025"/>
    <m/>
    <x v="0"/>
    <x v="11"/>
    <s v="Costos de ventas"/>
    <s v="Operativo"/>
    <s v="Sachaca"/>
    <s v="Arequipa"/>
    <s v="PLRPLR074146126507"/>
    <s v="Planilla de Remuneraciones"/>
    <d v="2025-07-31T00:00:00"/>
    <d v="2025-07-31T00:00:00"/>
    <s v="PLR07"/>
    <n v="41"/>
    <n v="46126507"/>
    <s v="QUISPE PRIETO WILBER"/>
    <s v="PEN"/>
    <m/>
    <n v="61.18"/>
    <n v="0"/>
    <n v="61.18"/>
    <s v=""/>
    <n v="61.18"/>
    <m/>
    <s v="SI"/>
    <s v="Transferencia"/>
    <s v="SI"/>
    <s v="SI"/>
    <d v="2025-07-31T00:00:00"/>
    <s v="B-BCP - Soles"/>
    <n v="7197909"/>
    <m/>
    <d v="1899-12-30T00:00:00"/>
    <s v=""/>
    <n v="0"/>
    <n v="0"/>
    <m/>
    <m/>
    <m/>
    <m/>
    <m/>
    <m/>
    <m/>
    <m/>
    <d v="2025-07-31T00:00:00"/>
    <s v="Redondeo"/>
    <n v="-0.01"/>
    <d v="1899-12-30T00:00:00"/>
    <s v=""/>
    <n v="0"/>
    <n v="0"/>
    <n v="0"/>
    <m/>
    <m/>
    <m/>
    <m/>
    <n v="61.19"/>
    <s v="PENDIENTE"/>
    <s v="OK"/>
  </r>
  <r>
    <n v="861"/>
    <x v="29"/>
    <d v="2025-07-31T00:00:00"/>
    <s v="Karol Pari"/>
    <x v="1"/>
    <x v="1"/>
    <x v="93"/>
    <s v="P0601013"/>
    <s v="-"/>
    <s v="-"/>
    <s v="-"/>
    <s v="Bono de alimentos - Quispe Prieto Wilber - Julio - 2025"/>
    <m/>
    <x v="0"/>
    <x v="11"/>
    <s v="Costos de ventas"/>
    <s v="Operativo"/>
    <s v="Sachaca"/>
    <s v="Arequipa"/>
    <s v="PLRPLR074146126507"/>
    <s v="Planilla de Remuneraciones"/>
    <d v="2025-07-31T00:00:00"/>
    <d v="2025-07-31T00:00:00"/>
    <s v="PLR07"/>
    <n v="41"/>
    <n v="46126507"/>
    <s v="QUISPE PRIETO WILBER"/>
    <s v="PEN"/>
    <m/>
    <n v="109"/>
    <n v="0"/>
    <n v="109"/>
    <s v=""/>
    <n v="109"/>
    <m/>
    <s v="SI"/>
    <s v="Transferencia"/>
    <s v="SI"/>
    <s v="SI"/>
    <d v="2025-07-31T00:00:00"/>
    <s v="B-BCP - Soles"/>
    <n v="7197909"/>
    <m/>
    <d v="1899-12-30T00:00:00"/>
    <s v=""/>
    <n v="0"/>
    <n v="0"/>
    <m/>
    <m/>
    <m/>
    <m/>
    <m/>
    <m/>
    <m/>
    <m/>
    <d v="2025-07-31T00:00:00"/>
    <s v="Redondeo"/>
    <n v="-0.01"/>
    <d v="1899-12-30T00:00:00"/>
    <s v=""/>
    <n v="0"/>
    <n v="0"/>
    <n v="0"/>
    <m/>
    <m/>
    <m/>
    <m/>
    <n v="109.01"/>
    <s v="PENDIENTE"/>
    <s v="OK"/>
  </r>
  <r>
    <n v="862"/>
    <x v="29"/>
    <d v="2025-07-31T00:00:00"/>
    <s v="Karol Pari"/>
    <x v="1"/>
    <x v="1"/>
    <x v="90"/>
    <s v="P0601001"/>
    <s v="-"/>
    <s v="-"/>
    <s v="-"/>
    <s v="Sueldo Basico - Ramos Rivas Roy Marcial - Julio - 2025"/>
    <m/>
    <x v="0"/>
    <x v="3"/>
    <s v="Gastos operativos"/>
    <s v="Operativo"/>
    <s v="Sachaca"/>
    <s v="Arequipa"/>
    <s v="PLRPLR074273195103"/>
    <s v="Planilla de Remuneraciones"/>
    <d v="2025-07-31T00:00:00"/>
    <d v="2025-07-31T00:00:00"/>
    <s v="PLR07"/>
    <n v="42"/>
    <n v="73195103"/>
    <s v="RAMOS RIVAS ROY MARCIAL"/>
    <s v="PEN"/>
    <m/>
    <n v="1398.2"/>
    <n v="0"/>
    <n v="1398.2"/>
    <s v=""/>
    <n v="1398.2"/>
    <m/>
    <s v="SI"/>
    <s v="Transferencia"/>
    <s v="SI"/>
    <s v="SI"/>
    <d v="2025-07-31T00:00:00"/>
    <s v="B-BCP - Soles"/>
    <n v="7197909"/>
    <m/>
    <d v="1899-12-30T00:00:00"/>
    <s v=""/>
    <n v="0"/>
    <n v="0"/>
    <m/>
    <m/>
    <m/>
    <m/>
    <m/>
    <m/>
    <m/>
    <m/>
    <d v="2025-07-31T00:00:00"/>
    <s v="Redondeo"/>
    <n v="-0.01"/>
    <d v="1899-12-30T00:00:00"/>
    <s v=""/>
    <n v="0"/>
    <n v="0"/>
    <n v="0"/>
    <m/>
    <m/>
    <m/>
    <m/>
    <n v="1398.21"/>
    <s v="PENDIENTE"/>
    <s v="OK"/>
  </r>
  <r>
    <n v="862"/>
    <x v="29"/>
    <d v="2025-07-31T00:00:00"/>
    <s v="Karol Pari"/>
    <x v="1"/>
    <x v="1"/>
    <x v="91"/>
    <s v="P0601005"/>
    <s v="-"/>
    <s v="-"/>
    <s v="-"/>
    <s v="Horas Extras 25% - Ramos Rivas Roy Marcial - Julio - 2025"/>
    <m/>
    <x v="0"/>
    <x v="3"/>
    <s v="Gastos operativos"/>
    <s v="Operativo"/>
    <s v="Sachaca"/>
    <s v="Arequipa"/>
    <s v="PLRPLR074273195103"/>
    <s v="Planilla de Remuneraciones"/>
    <d v="2025-07-31T00:00:00"/>
    <d v="2025-07-31T00:00:00"/>
    <s v="PLR07"/>
    <n v="42"/>
    <n v="73195103"/>
    <s v="RAMOS RIVAS ROY MARCIAL"/>
    <s v="PEN"/>
    <m/>
    <n v="20.22"/>
    <n v="0"/>
    <n v="20.22"/>
    <s v=""/>
    <n v="20.22"/>
    <m/>
    <s v="SI"/>
    <s v="Transferencia"/>
    <s v="SI"/>
    <s v="SI"/>
    <d v="2025-07-31T00:00:00"/>
    <s v="B-BCP - Soles"/>
    <n v="7197909"/>
    <m/>
    <d v="1899-12-30T00:00:00"/>
    <s v=""/>
    <n v="0"/>
    <n v="0"/>
    <m/>
    <m/>
    <m/>
    <m/>
    <m/>
    <m/>
    <m/>
    <m/>
    <d v="2025-07-31T00:00:00"/>
    <s v="Redondeo"/>
    <n v="-0.01"/>
    <d v="1899-12-30T00:00:00"/>
    <s v=""/>
    <n v="0"/>
    <n v="0"/>
    <n v="0"/>
    <m/>
    <m/>
    <m/>
    <m/>
    <n v="20.23"/>
    <s v="PENDIENTE"/>
    <s v="OK"/>
  </r>
  <r>
    <n v="862"/>
    <x v="29"/>
    <d v="2025-07-31T00:00:00"/>
    <s v="Karol Pari"/>
    <x v="1"/>
    <x v="1"/>
    <x v="91"/>
    <s v="P0601005"/>
    <s v="-"/>
    <s v="-"/>
    <s v="-"/>
    <s v="Horas Extras 35% - Ramos Rivas Roy Marcial - Julio - 2025"/>
    <m/>
    <x v="0"/>
    <x v="3"/>
    <s v="Gastos operativos"/>
    <s v="Operativo"/>
    <s v="Sachaca"/>
    <s v="Arequipa"/>
    <s v="PLRPLR074273195103"/>
    <s v="Planilla de Remuneraciones"/>
    <d v="2025-07-31T00:00:00"/>
    <d v="2025-07-31T00:00:00"/>
    <s v="PLR07"/>
    <n v="42"/>
    <n v="73195103"/>
    <s v="RAMOS RIVAS ROY MARCIAL"/>
    <s v="PEN"/>
    <m/>
    <n v="4.3899999999999997"/>
    <n v="0"/>
    <n v="4.3899999999999997"/>
    <s v=""/>
    <n v="4.3899999999999997"/>
    <m/>
    <s v="SI"/>
    <s v="Transferencia"/>
    <s v="SI"/>
    <s v="SI"/>
    <d v="2025-07-31T00:00:00"/>
    <s v="B-BCP - Soles"/>
    <n v="7197909"/>
    <m/>
    <d v="1899-12-30T00:00:00"/>
    <s v=""/>
    <n v="0"/>
    <n v="0"/>
    <m/>
    <m/>
    <m/>
    <m/>
    <m/>
    <m/>
    <m/>
    <m/>
    <d v="2025-07-31T00:00:00"/>
    <s v="Redondeo"/>
    <n v="-0.01"/>
    <d v="1899-12-30T00:00:00"/>
    <s v=""/>
    <n v="0"/>
    <n v="0"/>
    <n v="0"/>
    <m/>
    <m/>
    <m/>
    <m/>
    <n v="4.4000000000000004"/>
    <s v="PENDIENTE"/>
    <s v="OK"/>
  </r>
  <r>
    <n v="863"/>
    <x v="29"/>
    <d v="2025-07-31T00:00:00"/>
    <s v="Karol Pari"/>
    <x v="1"/>
    <x v="1"/>
    <x v="90"/>
    <s v="P0601001"/>
    <s v="-"/>
    <s v="-"/>
    <s v="-"/>
    <s v="Sueldo Basico - Reyes Andrade John Kevin - Julio - 2025"/>
    <m/>
    <x v="0"/>
    <x v="1"/>
    <s v="Costos de ventas"/>
    <s v="Operativo"/>
    <s v="Santa Anita"/>
    <s v="Lima"/>
    <s v="PLRPLR074347557239"/>
    <s v="Planilla de Remuneraciones"/>
    <d v="2025-07-31T00:00:00"/>
    <d v="2025-07-31T00:00:00"/>
    <s v="PLR07"/>
    <n v="43"/>
    <n v="47557239"/>
    <s v="REYES ANDRADE JOHN KEVIN"/>
    <s v="PEN"/>
    <m/>
    <n v="1280.47"/>
    <n v="0"/>
    <n v="1280.47"/>
    <s v=""/>
    <n v="1280.47"/>
    <m/>
    <s v="SI"/>
    <s v="Transferencia"/>
    <s v="SI"/>
    <s v="SI"/>
    <d v="2025-07-31T00:00:00"/>
    <s v="B-BCP - Soles"/>
    <n v="7197909"/>
    <m/>
    <d v="1899-12-30T00:00:00"/>
    <s v=""/>
    <n v="0"/>
    <n v="0"/>
    <m/>
    <m/>
    <m/>
    <m/>
    <m/>
    <m/>
    <m/>
    <m/>
    <d v="2025-07-31T00:00:00"/>
    <s v="Redondeo"/>
    <n v="-0.01"/>
    <d v="1899-12-30T00:00:00"/>
    <s v=""/>
    <n v="0"/>
    <n v="0"/>
    <n v="0"/>
    <m/>
    <m/>
    <m/>
    <m/>
    <n v="1280.48"/>
    <s v="PENDIENTE"/>
    <s v="OK"/>
  </r>
  <r>
    <n v="863"/>
    <x v="29"/>
    <d v="2025-07-31T00:00:00"/>
    <s v="Karol Pari"/>
    <x v="1"/>
    <x v="1"/>
    <x v="91"/>
    <s v="P0601005"/>
    <s v="-"/>
    <s v="-"/>
    <s v="-"/>
    <s v="Horas Extras 25% - Reyes Andrade John Kevin - Julio - 2025"/>
    <m/>
    <x v="0"/>
    <x v="1"/>
    <s v="Costos de ventas"/>
    <s v="Operativo"/>
    <s v="Santa Anita"/>
    <s v="Lima"/>
    <s v="PLRPLR074347557239"/>
    <s v="Planilla de Remuneraciones"/>
    <d v="2025-07-31T00:00:00"/>
    <d v="2025-07-31T00:00:00"/>
    <s v="PLR07"/>
    <n v="43"/>
    <n v="47557239"/>
    <s v="REYES ANDRADE JOHN KEVIN"/>
    <s v="PEN"/>
    <m/>
    <n v="18.440000000000001"/>
    <n v="0"/>
    <n v="18.440000000000001"/>
    <s v=""/>
    <n v="18.440000000000001"/>
    <m/>
    <s v="SI"/>
    <s v="Transferencia"/>
    <s v="SI"/>
    <s v="SI"/>
    <d v="2025-07-31T00:00:00"/>
    <s v="B-BCP - Soles"/>
    <n v="7197909"/>
    <m/>
    <d v="1899-12-30T00:00:00"/>
    <s v=""/>
    <n v="0"/>
    <n v="0"/>
    <m/>
    <m/>
    <m/>
    <m/>
    <m/>
    <m/>
    <m/>
    <m/>
    <d v="2025-07-31T00:00:00"/>
    <s v="Redondeo"/>
    <n v="-0.01"/>
    <d v="1899-12-30T00:00:00"/>
    <s v=""/>
    <n v="0"/>
    <n v="0"/>
    <n v="0"/>
    <m/>
    <m/>
    <m/>
    <m/>
    <n v="18.45"/>
    <s v="PENDIENTE"/>
    <s v="OK"/>
  </r>
  <r>
    <n v="863"/>
    <x v="29"/>
    <d v="2025-07-31T00:00:00"/>
    <s v="Karol Pari"/>
    <x v="1"/>
    <x v="1"/>
    <x v="91"/>
    <s v="P0601005"/>
    <s v="-"/>
    <s v="-"/>
    <s v="-"/>
    <s v="Horas Extras 35% - Reyes Andrade John Kevin - Julio - 2025"/>
    <m/>
    <x v="0"/>
    <x v="1"/>
    <s v="Costos de ventas"/>
    <s v="Operativo"/>
    <s v="Santa Anita"/>
    <s v="Lima"/>
    <s v="PLRPLR074347557239"/>
    <s v="Planilla de Remuneraciones"/>
    <d v="2025-07-31T00:00:00"/>
    <d v="2025-07-31T00:00:00"/>
    <s v="PLR07"/>
    <n v="43"/>
    <n v="47557239"/>
    <s v="REYES ANDRADE JOHN KEVIN"/>
    <s v="PEN"/>
    <m/>
    <n v="0.56999999999999995"/>
    <n v="0"/>
    <n v="0.56999999999999995"/>
    <s v=""/>
    <n v="0.56999999999999995"/>
    <m/>
    <s v="SI"/>
    <s v="Transferencia"/>
    <s v="SI"/>
    <s v="SI"/>
    <d v="2025-07-31T00:00:00"/>
    <s v="B-BCP - Soles"/>
    <n v="7197909"/>
    <m/>
    <d v="1899-12-30T00:00:00"/>
    <s v=""/>
    <n v="0"/>
    <n v="0"/>
    <m/>
    <m/>
    <m/>
    <m/>
    <m/>
    <m/>
    <m/>
    <m/>
    <d v="2025-07-31T00:00:00"/>
    <s v="Redondeo"/>
    <n v="-0.01"/>
    <d v="1899-12-30T00:00:00"/>
    <s v=""/>
    <n v="0"/>
    <n v="0"/>
    <n v="0"/>
    <m/>
    <m/>
    <m/>
    <m/>
    <n v="0.57999999999999996"/>
    <s v="PENDIENTE"/>
    <s v="OK"/>
  </r>
  <r>
    <n v="863"/>
    <x v="29"/>
    <d v="2025-07-31T00:00:00"/>
    <s v="Karol Pari"/>
    <x v="1"/>
    <x v="1"/>
    <x v="93"/>
    <s v="P0601013"/>
    <s v="-"/>
    <s v="-"/>
    <s v="-"/>
    <s v="Bono de alimentos - Reyes Andrade John Kevin - Julio - 2025"/>
    <m/>
    <x v="0"/>
    <x v="1"/>
    <s v="Costos de ventas"/>
    <s v="Operativo"/>
    <s v="Santa Anita"/>
    <s v="Lima"/>
    <s v="PLRPLR074347557239"/>
    <s v="Planilla de Remuneraciones"/>
    <d v="2025-07-31T00:00:00"/>
    <d v="2025-07-31T00:00:00"/>
    <s v="PLR07"/>
    <n v="43"/>
    <n v="47557239"/>
    <s v="REYES ANDRADE JOHN KEVIN"/>
    <s v="PEN"/>
    <m/>
    <n v="22"/>
    <n v="0"/>
    <n v="22"/>
    <s v=""/>
    <n v="22"/>
    <m/>
    <s v="SI"/>
    <s v="Transferencia"/>
    <s v="SI"/>
    <s v="SI"/>
    <d v="2025-07-31T00:00:00"/>
    <s v="B-BCP - Soles"/>
    <n v="7197909"/>
    <m/>
    <d v="1899-12-30T00:00:00"/>
    <s v=""/>
    <n v="0"/>
    <n v="0"/>
    <m/>
    <m/>
    <m/>
    <m/>
    <m/>
    <m/>
    <m/>
    <m/>
    <d v="2025-07-31T00:00:00"/>
    <s v="Redondeo"/>
    <n v="-0.01"/>
    <d v="1899-12-30T00:00:00"/>
    <s v=""/>
    <n v="0"/>
    <n v="0"/>
    <n v="0"/>
    <m/>
    <m/>
    <m/>
    <m/>
    <n v="22.01"/>
    <s v="PENDIENTE"/>
    <s v="OK"/>
  </r>
  <r>
    <n v="864"/>
    <x v="29"/>
    <d v="2025-07-31T00:00:00"/>
    <s v="Karol Pari"/>
    <x v="1"/>
    <x v="1"/>
    <x v="90"/>
    <s v="P0601001"/>
    <s v="-"/>
    <s v="-"/>
    <s v="-"/>
    <s v="Sueldo Basico - Rodriguez Gallegos Alison Natividad - Julio - 2025"/>
    <m/>
    <x v="0"/>
    <x v="5"/>
    <s v="Gastos operativos"/>
    <s v="Operativo"/>
    <s v="Sachaca"/>
    <s v="Arequipa"/>
    <s v="PLRPLR074472728100"/>
    <s v="Planilla de Remuneraciones"/>
    <d v="2025-07-31T00:00:00"/>
    <d v="2025-07-31T00:00:00"/>
    <s v="PLR07"/>
    <n v="44"/>
    <n v="72728100"/>
    <s v="RODRIGUEZ GALLEGOS ALISON NATIVIDAD"/>
    <s v="PEN"/>
    <m/>
    <n v="1486.76"/>
    <n v="0"/>
    <n v="1486.76"/>
    <s v=""/>
    <n v="1486.76"/>
    <m/>
    <s v="SI"/>
    <s v="Transferencia"/>
    <s v="SI"/>
    <s v="SI"/>
    <d v="2025-07-31T00:00:00"/>
    <s v="B-BCP - Soles"/>
    <n v="7197909"/>
    <m/>
    <d v="1899-12-30T00:00:00"/>
    <s v=""/>
    <n v="0"/>
    <n v="0"/>
    <m/>
    <m/>
    <m/>
    <m/>
    <m/>
    <m/>
    <m/>
    <m/>
    <d v="2025-07-31T00:00:00"/>
    <s v="Redondeo"/>
    <n v="0.01"/>
    <d v="1899-12-30T00:00:00"/>
    <s v=""/>
    <n v="0"/>
    <n v="0"/>
    <n v="0"/>
    <m/>
    <m/>
    <m/>
    <m/>
    <n v="1486.75"/>
    <s v="PENDIENTE"/>
    <s v="OK"/>
  </r>
  <r>
    <n v="864"/>
    <x v="29"/>
    <d v="2025-07-31T00:00:00"/>
    <s v="Karol Pari"/>
    <x v="1"/>
    <x v="1"/>
    <x v="91"/>
    <s v="P0601005"/>
    <s v="-"/>
    <s v="-"/>
    <s v="-"/>
    <s v="Horas Extras 25% - Rodriguez Gallegos Alison Natividad - Julio - 2025"/>
    <m/>
    <x v="0"/>
    <x v="5"/>
    <s v="Gastos operativos"/>
    <s v="Operativo"/>
    <s v="Sachaca"/>
    <s v="Arequipa"/>
    <s v="PLRPLR074472728100"/>
    <s v="Planilla de Remuneraciones"/>
    <d v="2025-07-31T00:00:00"/>
    <d v="2025-07-31T00:00:00"/>
    <s v="PLR07"/>
    <n v="44"/>
    <n v="72728100"/>
    <s v="RODRIGUEZ GALLEGOS ALISON NATIVIDAD"/>
    <s v="PEN"/>
    <m/>
    <n v="29.7"/>
    <n v="0"/>
    <n v="29.7"/>
    <s v=""/>
    <n v="29.7"/>
    <m/>
    <s v="SI"/>
    <s v="Transferencia"/>
    <s v="SI"/>
    <s v="SI"/>
    <d v="2025-07-31T00:00:00"/>
    <s v="B-BCP - Soles"/>
    <n v="7197909"/>
    <m/>
    <d v="1899-12-30T00:00:00"/>
    <s v=""/>
    <n v="0"/>
    <n v="0"/>
    <m/>
    <m/>
    <m/>
    <m/>
    <m/>
    <m/>
    <m/>
    <m/>
    <d v="2025-07-31T00:00:00"/>
    <s v="Redondeo"/>
    <n v="0.01"/>
    <d v="1899-12-30T00:00:00"/>
    <s v=""/>
    <n v="0"/>
    <n v="0"/>
    <n v="0"/>
    <m/>
    <m/>
    <m/>
    <m/>
    <n v="29.69"/>
    <s v="PENDIENTE"/>
    <s v="OK"/>
  </r>
  <r>
    <n v="864"/>
    <x v="29"/>
    <d v="2025-07-31T00:00:00"/>
    <s v="Karol Pari"/>
    <x v="1"/>
    <x v="1"/>
    <x v="91"/>
    <s v="P0601005"/>
    <s v="-"/>
    <s v="-"/>
    <s v="-"/>
    <s v="Horas Extras 35% - Rodriguez Gallegos Alison Natividad - Julio - 2025"/>
    <m/>
    <x v="0"/>
    <x v="5"/>
    <s v="Gastos operativos"/>
    <s v="Operativo"/>
    <s v="Sachaca"/>
    <s v="Arequipa"/>
    <s v="PLRPLR074472728100"/>
    <s v="Planilla de Remuneraciones"/>
    <d v="2025-07-31T00:00:00"/>
    <d v="2025-07-31T00:00:00"/>
    <s v="PLR07"/>
    <n v="44"/>
    <n v="72728100"/>
    <s v="RODRIGUEZ GALLEGOS ALISON NATIVIDAD"/>
    <s v="PEN"/>
    <m/>
    <n v="4.7"/>
    <n v="0"/>
    <n v="4.7"/>
    <s v=""/>
    <n v="4.7"/>
    <m/>
    <s v="SI"/>
    <s v="Transferencia"/>
    <s v="SI"/>
    <s v="SI"/>
    <d v="2025-07-31T00:00:00"/>
    <s v="B-BCP - Soles"/>
    <n v="7197909"/>
    <m/>
    <d v="1899-12-30T00:00:00"/>
    <s v=""/>
    <n v="0"/>
    <n v="0"/>
    <m/>
    <m/>
    <m/>
    <m/>
    <m/>
    <m/>
    <m/>
    <m/>
    <d v="2025-07-31T00:00:00"/>
    <s v="Redondeo"/>
    <n v="0.01"/>
    <d v="1899-12-30T00:00:00"/>
    <s v=""/>
    <n v="0"/>
    <n v="0"/>
    <n v="0"/>
    <m/>
    <m/>
    <m/>
    <m/>
    <n v="4.6900000000000004"/>
    <s v="PENDIENTE"/>
    <s v="OK"/>
  </r>
  <r>
    <n v="865"/>
    <x v="29"/>
    <d v="2025-07-31T00:00:00"/>
    <s v="Karol Pari"/>
    <x v="1"/>
    <x v="1"/>
    <x v="90"/>
    <s v="P0601001"/>
    <s v="-"/>
    <s v="-"/>
    <s v="-"/>
    <s v="Sueldo Basico - Serrano Villaca Judith Stefany Del Pilar - Julio - 2025"/>
    <m/>
    <x v="0"/>
    <x v="3"/>
    <s v="Gastos operativos"/>
    <s v="Operativo"/>
    <s v="Sachaca"/>
    <s v="Arequipa"/>
    <s v="PLRPLR074571311214"/>
    <s v="Planilla de Remuneraciones"/>
    <d v="2025-07-31T00:00:00"/>
    <d v="2025-07-31T00:00:00"/>
    <s v="PLR07"/>
    <n v="45"/>
    <n v="71311214"/>
    <s v="SERRANO VILLACA JUDITH STEFANY DEL PILAR"/>
    <s v="PEN"/>
    <m/>
    <n v="1303.69"/>
    <n v="0"/>
    <n v="1303.69"/>
    <s v=""/>
    <n v="1303.69"/>
    <m/>
    <s v="SI"/>
    <s v="Transferencia"/>
    <s v="SI"/>
    <s v="SI"/>
    <d v="2025-07-31T00:00:00"/>
    <s v="B-BCP - Soles"/>
    <n v="7197909"/>
    <m/>
    <d v="1899-12-30T00:00:00"/>
    <s v=""/>
    <n v="0"/>
    <n v="0"/>
    <m/>
    <m/>
    <m/>
    <m/>
    <m/>
    <m/>
    <m/>
    <m/>
    <d v="1899-12-30T00:00:00"/>
    <n v="0"/>
    <n v="0"/>
    <d v="1899-12-30T00:00:00"/>
    <s v=""/>
    <n v="0"/>
    <n v="0"/>
    <n v="0"/>
    <m/>
    <m/>
    <m/>
    <m/>
    <n v="1303.69"/>
    <s v="PENDIENTE"/>
    <s v="OK"/>
  </r>
  <r>
    <n v="865"/>
    <x v="29"/>
    <d v="2025-07-31T00:00:00"/>
    <s v="Karol Pari"/>
    <x v="1"/>
    <x v="1"/>
    <x v="91"/>
    <s v="P0601005"/>
    <s v="-"/>
    <s v="-"/>
    <s v="-"/>
    <s v="Horas Extras 25% - Serrano Villaca Judith Stefany Del Pilar - Julio - 2025"/>
    <m/>
    <x v="0"/>
    <x v="3"/>
    <s v="Gastos operativos"/>
    <s v="Operativo"/>
    <s v="Sachaca"/>
    <s v="Arequipa"/>
    <s v="PLRPLR074571311214"/>
    <s v="Planilla de Remuneraciones"/>
    <d v="2025-07-31T00:00:00"/>
    <d v="2025-07-31T00:00:00"/>
    <s v="PLR07"/>
    <n v="45"/>
    <n v="71311214"/>
    <s v="SERRANO VILLACA JUDITH STEFANY DEL PILAR"/>
    <s v="PEN"/>
    <m/>
    <n v="6.08"/>
    <n v="0"/>
    <n v="6.08"/>
    <s v=""/>
    <n v="6.08"/>
    <m/>
    <s v="SI"/>
    <s v="Transferencia"/>
    <s v="SI"/>
    <s v="SI"/>
    <d v="2025-07-31T00:00:00"/>
    <s v="B-BCP - Soles"/>
    <n v="7197909"/>
    <m/>
    <d v="1899-12-30T00:00:00"/>
    <s v=""/>
    <n v="0"/>
    <n v="0"/>
    <m/>
    <m/>
    <m/>
    <m/>
    <m/>
    <m/>
    <m/>
    <m/>
    <d v="1899-12-30T00:00:00"/>
    <n v="0"/>
    <n v="0"/>
    <d v="1899-12-30T00:00:00"/>
    <s v=""/>
    <n v="0"/>
    <n v="0"/>
    <n v="0"/>
    <m/>
    <m/>
    <m/>
    <m/>
    <n v="6.08"/>
    <s v="PENDIENTE"/>
    <s v="OK"/>
  </r>
  <r>
    <n v="866"/>
    <x v="29"/>
    <d v="2025-07-31T00:00:00"/>
    <s v="Karol Pari"/>
    <x v="1"/>
    <x v="1"/>
    <x v="90"/>
    <s v="P0601001"/>
    <s v="-"/>
    <s v="-"/>
    <s v="-"/>
    <s v="Sueldo Basico - Solis Florido Esteban Miguel - Julio - 2025"/>
    <m/>
    <x v="0"/>
    <x v="1"/>
    <s v="Costos de ventas"/>
    <s v="Operativo"/>
    <s v="Sachaca"/>
    <s v="Arequipa"/>
    <s v="PLRPLR074671654750"/>
    <s v="Planilla de Remuneraciones"/>
    <d v="2025-07-31T00:00:00"/>
    <d v="2025-07-31T00:00:00"/>
    <s v="PLR07"/>
    <n v="46"/>
    <n v="71654750"/>
    <s v="SOLIS FLORIDO ESTEBAN MIGUEL"/>
    <s v="PEN"/>
    <m/>
    <n v="1419.4"/>
    <n v="0"/>
    <n v="1419.4"/>
    <s v=""/>
    <n v="1419.4"/>
    <m/>
    <s v="SI"/>
    <s v="Transferencia"/>
    <s v="SI"/>
    <s v="SI"/>
    <d v="2025-07-31T00:00:00"/>
    <s v="B-BCP - Soles"/>
    <n v="7197909"/>
    <m/>
    <d v="1899-12-30T00:00:00"/>
    <s v=""/>
    <n v="0"/>
    <n v="0"/>
    <m/>
    <m/>
    <m/>
    <m/>
    <m/>
    <m/>
    <m/>
    <m/>
    <d v="1899-12-30T00:00:00"/>
    <n v="0"/>
    <n v="0"/>
    <d v="1899-12-30T00:00:00"/>
    <s v=""/>
    <n v="0"/>
    <n v="0"/>
    <n v="0"/>
    <m/>
    <m/>
    <m/>
    <m/>
    <n v="1419.4"/>
    <s v="PENDIENTE"/>
    <s v="OK"/>
  </r>
  <r>
    <n v="866"/>
    <x v="29"/>
    <d v="2025-07-31T00:00:00"/>
    <s v="Karol Pari"/>
    <x v="1"/>
    <x v="1"/>
    <x v="94"/>
    <s v="P0601002"/>
    <s v="-"/>
    <s v="-"/>
    <s v="-"/>
    <s v="Asignacion Familiar - Solis Florido Esteban Miguel - Julio2025"/>
    <m/>
    <x v="0"/>
    <x v="1"/>
    <s v="Costos de ventas"/>
    <s v="Operativo"/>
    <s v="Sachaca"/>
    <s v="Arequipa"/>
    <s v="PLRPLR074671654750"/>
    <s v="Planilla de Remuneraciones"/>
    <d v="2025-07-31T00:00:00"/>
    <d v="2025-07-31T00:00:00"/>
    <s v="PLR07"/>
    <n v="46"/>
    <n v="71654750"/>
    <s v="SOLIS FLORIDO ESTEBAN MIGUEL"/>
    <s v="PEN"/>
    <m/>
    <n v="113"/>
    <n v="0"/>
    <n v="113"/>
    <s v=""/>
    <n v="113"/>
    <m/>
    <s v="SI"/>
    <s v="Transferencia"/>
    <s v="SI"/>
    <s v="SI"/>
    <d v="2025-07-31T00:00:00"/>
    <s v="B-BCP - Soles"/>
    <n v="7197909"/>
    <m/>
    <d v="1899-12-30T00:00:00"/>
    <s v=""/>
    <n v="0"/>
    <n v="0"/>
    <m/>
    <m/>
    <m/>
    <m/>
    <m/>
    <m/>
    <m/>
    <m/>
    <d v="1899-12-30T00:00:00"/>
    <n v="0"/>
    <n v="0"/>
    <d v="1899-12-30T00:00:00"/>
    <s v=""/>
    <n v="0"/>
    <n v="0"/>
    <n v="0"/>
    <m/>
    <m/>
    <m/>
    <m/>
    <n v="113"/>
    <s v="PENDIENTE"/>
    <s v="OK"/>
  </r>
  <r>
    <n v="866"/>
    <x v="29"/>
    <d v="2025-07-31T00:00:00"/>
    <s v="Karol Pari"/>
    <x v="1"/>
    <x v="1"/>
    <x v="91"/>
    <s v="P0601005"/>
    <s v="-"/>
    <s v="-"/>
    <s v="-"/>
    <s v="Horas Extras 25% - Solis Florido Esteban Miguel - Julio - 2025"/>
    <m/>
    <x v="0"/>
    <x v="1"/>
    <s v="Costos de ventas"/>
    <s v="Operativo"/>
    <s v="Sachaca"/>
    <s v="Arequipa"/>
    <s v="PLRPLR074671654750"/>
    <s v="Planilla de Remuneraciones"/>
    <d v="2025-07-31T00:00:00"/>
    <d v="2025-07-31T00:00:00"/>
    <s v="PLR07"/>
    <n v="46"/>
    <n v="71654750"/>
    <s v="SOLIS FLORIDO ESTEBAN MIGUEL"/>
    <s v="PEN"/>
    <m/>
    <n v="233.67"/>
    <n v="0"/>
    <n v="233.67"/>
    <s v=""/>
    <n v="233.67"/>
    <m/>
    <s v="SI"/>
    <s v="Transferencia"/>
    <s v="SI"/>
    <s v="SI"/>
    <d v="2025-07-31T00:00:00"/>
    <s v="B-BCP - Soles"/>
    <n v="7197909"/>
    <m/>
    <d v="1899-12-30T00:00:00"/>
    <s v=""/>
    <n v="0"/>
    <n v="0"/>
    <m/>
    <m/>
    <m/>
    <m/>
    <m/>
    <m/>
    <m/>
    <m/>
    <d v="1899-12-30T00:00:00"/>
    <n v="0"/>
    <n v="0"/>
    <d v="1899-12-30T00:00:00"/>
    <s v=""/>
    <n v="0"/>
    <n v="0"/>
    <n v="0"/>
    <m/>
    <m/>
    <m/>
    <m/>
    <n v="233.67"/>
    <s v="PENDIENTE"/>
    <s v="OK"/>
  </r>
  <r>
    <n v="866"/>
    <x v="29"/>
    <d v="2025-07-31T00:00:00"/>
    <s v="Karol Pari"/>
    <x v="1"/>
    <x v="1"/>
    <x v="91"/>
    <s v="P0601005"/>
    <s v="-"/>
    <s v="-"/>
    <s v="-"/>
    <s v="Horas Extras 35% - Solis Florido Esteban Miguel - Julio - 2025"/>
    <m/>
    <x v="0"/>
    <x v="1"/>
    <s v="Costos de ventas"/>
    <s v="Operativo"/>
    <s v="Sachaca"/>
    <s v="Arequipa"/>
    <s v="PLRPLR074671654750"/>
    <s v="Planilla de Remuneraciones"/>
    <d v="2025-07-31T00:00:00"/>
    <d v="2025-07-31T00:00:00"/>
    <s v="PLR07"/>
    <n v="46"/>
    <n v="71654750"/>
    <s v="SOLIS FLORIDO ESTEBAN MIGUEL"/>
    <s v="PEN"/>
    <m/>
    <n v="58.6"/>
    <n v="0"/>
    <n v="58.6"/>
    <s v=""/>
    <n v="58.6"/>
    <m/>
    <s v="SI"/>
    <s v="Transferencia"/>
    <s v="SI"/>
    <s v="SI"/>
    <d v="2025-07-31T00:00:00"/>
    <s v="B-BCP - Soles"/>
    <n v="7197909"/>
    <m/>
    <d v="1899-12-30T00:00:00"/>
    <s v=""/>
    <n v="0"/>
    <n v="0"/>
    <m/>
    <m/>
    <m/>
    <m/>
    <m/>
    <m/>
    <m/>
    <m/>
    <d v="1899-12-30T00:00:00"/>
    <n v="0"/>
    <n v="0"/>
    <d v="1899-12-30T00:00:00"/>
    <s v=""/>
    <n v="0"/>
    <n v="0"/>
    <n v="0"/>
    <m/>
    <m/>
    <m/>
    <m/>
    <n v="58.6"/>
    <s v="PENDIENTE"/>
    <s v="OK"/>
  </r>
  <r>
    <n v="866"/>
    <x v="29"/>
    <d v="2025-07-31T00:00:00"/>
    <s v="Karol Pari"/>
    <x v="1"/>
    <x v="1"/>
    <x v="95"/>
    <s v="P0601007"/>
    <s v="-"/>
    <s v="-"/>
    <s v="-"/>
    <s v="Bono por viaje - Solis Florido Esteban Miguel - Julio - 2025"/>
    <m/>
    <x v="0"/>
    <x v="1"/>
    <s v="Costos de ventas"/>
    <s v="Operativo"/>
    <s v="Sachaca"/>
    <s v="Arequipa"/>
    <s v="PLRPLR074671654750"/>
    <s v="Planilla de Remuneraciones"/>
    <d v="2025-07-31T00:00:00"/>
    <d v="2025-07-31T00:00:00"/>
    <s v="PLR07"/>
    <n v="46"/>
    <n v="71654750"/>
    <s v="SOLIS FLORIDO ESTEBAN MIGUEL"/>
    <s v="PEN"/>
    <m/>
    <n v="85"/>
    <n v="0"/>
    <n v="85"/>
    <s v=""/>
    <n v="85"/>
    <m/>
    <s v="SI"/>
    <s v="Transferencia"/>
    <s v="SI"/>
    <s v="SI"/>
    <d v="2025-07-31T00:00:00"/>
    <s v="B-BCP - Soles"/>
    <n v="7197909"/>
    <m/>
    <d v="1899-12-30T00:00:00"/>
    <s v=""/>
    <n v="0"/>
    <n v="0"/>
    <m/>
    <m/>
    <m/>
    <m/>
    <m/>
    <m/>
    <m/>
    <m/>
    <d v="1899-12-30T00:00:00"/>
    <n v="0"/>
    <n v="0"/>
    <d v="1899-12-30T00:00:00"/>
    <s v=""/>
    <n v="0"/>
    <n v="0"/>
    <n v="0"/>
    <m/>
    <m/>
    <m/>
    <m/>
    <n v="85"/>
    <s v="PENDIENTE"/>
    <s v="OK"/>
  </r>
  <r>
    <n v="866"/>
    <x v="29"/>
    <d v="2025-07-31T00:00:00"/>
    <s v="Karol Pari"/>
    <x v="1"/>
    <x v="1"/>
    <x v="93"/>
    <s v="P0601013"/>
    <s v="-"/>
    <s v="-"/>
    <s v="-"/>
    <s v="Bono de alimentos - Solis Florido Esteban Miguel - Julio - 2025"/>
    <m/>
    <x v="0"/>
    <x v="1"/>
    <s v="Costos de ventas"/>
    <s v="Operativo"/>
    <s v="Sachaca"/>
    <s v="Arequipa"/>
    <s v="PLRPLR074671654750"/>
    <s v="Planilla de Remuneraciones"/>
    <d v="2025-07-31T00:00:00"/>
    <d v="2025-07-31T00:00:00"/>
    <s v="PLR07"/>
    <n v="46"/>
    <n v="71654750"/>
    <s v="SOLIS FLORIDO ESTEBAN MIGUEL"/>
    <s v="PEN"/>
    <m/>
    <n v="107"/>
    <n v="0"/>
    <n v="107"/>
    <s v=""/>
    <n v="107"/>
    <m/>
    <s v="SI"/>
    <s v="Transferencia"/>
    <s v="SI"/>
    <s v="SI"/>
    <d v="2025-07-31T00:00:00"/>
    <s v="B-BCP - Soles"/>
    <n v="7197909"/>
    <m/>
    <d v="1899-12-30T00:00:00"/>
    <s v=""/>
    <n v="0"/>
    <n v="0"/>
    <m/>
    <m/>
    <m/>
    <m/>
    <m/>
    <m/>
    <m/>
    <m/>
    <d v="1899-12-30T00:00:00"/>
    <n v="0"/>
    <n v="0"/>
    <d v="1899-12-30T00:00:00"/>
    <s v=""/>
    <n v="0"/>
    <n v="0"/>
    <n v="0"/>
    <m/>
    <m/>
    <m/>
    <m/>
    <n v="107"/>
    <s v="PENDIENTE"/>
    <s v="OK"/>
  </r>
  <r>
    <n v="867"/>
    <x v="29"/>
    <d v="2025-07-31T00:00:00"/>
    <s v="Karol Pari"/>
    <x v="1"/>
    <x v="1"/>
    <x v="90"/>
    <s v="P0601001"/>
    <s v="-"/>
    <s v="-"/>
    <s v="-"/>
    <s v="Sueldo Basico - Suyo Prieto Rosa Rafaela - Julio - 2025"/>
    <m/>
    <x v="0"/>
    <x v="11"/>
    <s v="Costos de ventas"/>
    <s v="Operativo"/>
    <s v="Sachaca"/>
    <s v="Arequipa"/>
    <s v="PLRPLR074772682665"/>
    <s v="Planilla de Remuneraciones"/>
    <d v="2025-07-31T00:00:00"/>
    <d v="2025-07-31T00:00:00"/>
    <s v="PLR07"/>
    <n v="47"/>
    <n v="72682665"/>
    <s v="SUYO PRIETO ROSA RAFAELA"/>
    <s v="PEN"/>
    <m/>
    <n v="1309.83"/>
    <n v="0"/>
    <n v="1309.83"/>
    <s v=""/>
    <n v="1309.83"/>
    <m/>
    <s v="SI"/>
    <s v="Transferencia"/>
    <s v="SI"/>
    <s v="SI"/>
    <d v="2025-07-31T00:00:00"/>
    <s v="B-BCP - Soles"/>
    <n v="7197909"/>
    <m/>
    <d v="1899-12-30T00:00:00"/>
    <s v=""/>
    <n v="0"/>
    <n v="0"/>
    <m/>
    <m/>
    <m/>
    <m/>
    <m/>
    <m/>
    <m/>
    <m/>
    <d v="1899-12-30T00:00:00"/>
    <n v="0"/>
    <n v="0"/>
    <d v="1899-12-30T00:00:00"/>
    <s v=""/>
    <n v="0"/>
    <n v="0"/>
    <n v="0"/>
    <m/>
    <m/>
    <m/>
    <m/>
    <n v="1309.83"/>
    <s v="PENDIENTE"/>
    <s v="OK"/>
  </r>
  <r>
    <n v="867"/>
    <x v="29"/>
    <d v="2025-07-31T00:00:00"/>
    <s v="Karol Pari"/>
    <x v="1"/>
    <x v="1"/>
    <x v="91"/>
    <s v="P0601005"/>
    <s v="-"/>
    <s v="-"/>
    <s v="-"/>
    <s v="Horas Extras 25% - Suyo Prieto Rosa Rafaela - Julio - 2025"/>
    <m/>
    <x v="0"/>
    <x v="11"/>
    <s v="Costos de ventas"/>
    <s v="Operativo"/>
    <s v="Sachaca"/>
    <s v="Arequipa"/>
    <s v="PLRPLR074772682665"/>
    <s v="Planilla de Remuneraciones"/>
    <d v="2025-07-31T00:00:00"/>
    <d v="2025-07-31T00:00:00"/>
    <s v="PLR07"/>
    <n v="47"/>
    <n v="72682665"/>
    <s v="SUYO PRIETO ROSA RAFAELA"/>
    <s v="PEN"/>
    <m/>
    <n v="6.04"/>
    <n v="0"/>
    <n v="6.04"/>
    <s v=""/>
    <n v="6.04"/>
    <m/>
    <s v="SI"/>
    <s v="Transferencia"/>
    <s v="SI"/>
    <s v="SI"/>
    <d v="2025-07-31T00:00:00"/>
    <s v="B-BCP - Soles"/>
    <n v="7197909"/>
    <m/>
    <d v="1899-12-30T00:00:00"/>
    <s v=""/>
    <n v="0"/>
    <n v="0"/>
    <m/>
    <m/>
    <m/>
    <m/>
    <m/>
    <m/>
    <m/>
    <m/>
    <d v="1899-12-30T00:00:00"/>
    <n v="0"/>
    <n v="0"/>
    <d v="1899-12-30T00:00:00"/>
    <s v=""/>
    <n v="0"/>
    <n v="0"/>
    <n v="0"/>
    <m/>
    <m/>
    <m/>
    <m/>
    <n v="6.04"/>
    <s v="PENDIENTE"/>
    <s v="OK"/>
  </r>
  <r>
    <n v="867"/>
    <x v="29"/>
    <d v="2025-07-31T00:00:00"/>
    <s v="Karol Pari"/>
    <x v="1"/>
    <x v="1"/>
    <x v="92"/>
    <s v="P0601006"/>
    <s v="-"/>
    <s v="-"/>
    <s v="-"/>
    <s v="Bono extra - Suyo Prieto Rosa Rafaela - Julio - 2025"/>
    <m/>
    <x v="0"/>
    <x v="11"/>
    <s v="Costos de ventas"/>
    <s v="Operativo"/>
    <s v="Sachaca"/>
    <s v="Arequipa"/>
    <s v="PLRPLR074772682665"/>
    <s v="Planilla de Remuneraciones"/>
    <d v="2025-07-31T00:00:00"/>
    <d v="2025-07-31T00:00:00"/>
    <s v="PLR07"/>
    <n v="47"/>
    <n v="72682665"/>
    <s v="SUYO PRIETO ROSA RAFAELA"/>
    <s v="PEN"/>
    <m/>
    <n v="23.85"/>
    <n v="0"/>
    <n v="23.85"/>
    <s v=""/>
    <n v="23.85"/>
    <m/>
    <s v="SI"/>
    <s v="Transferencia"/>
    <s v="SI"/>
    <s v="SI"/>
    <d v="2025-07-31T00:00:00"/>
    <s v="B-BCP - Soles"/>
    <n v="7197909"/>
    <m/>
    <d v="1899-12-30T00:00:00"/>
    <s v=""/>
    <n v="0"/>
    <n v="0"/>
    <m/>
    <m/>
    <m/>
    <m/>
    <m/>
    <m/>
    <m/>
    <m/>
    <d v="1899-12-30T00:00:00"/>
    <n v="0"/>
    <n v="0"/>
    <d v="1899-12-30T00:00:00"/>
    <s v=""/>
    <n v="0"/>
    <n v="0"/>
    <n v="0"/>
    <m/>
    <m/>
    <m/>
    <m/>
    <n v="23.85"/>
    <s v="PENDIENTE"/>
    <s v="OK"/>
  </r>
  <r>
    <n v="868"/>
    <x v="29"/>
    <d v="2025-07-31T00:00:00"/>
    <s v="Karol Pari"/>
    <x v="1"/>
    <x v="1"/>
    <x v="90"/>
    <s v="P0601001"/>
    <s v="-"/>
    <s v="-"/>
    <s v="-"/>
    <s v="Sueldo Basico - Tagle Lazarte Juan Benjy - Julio - 2025"/>
    <m/>
    <x v="0"/>
    <x v="1"/>
    <s v="Costos de ventas"/>
    <s v="Operativo"/>
    <s v="Sachaca"/>
    <s v="Arequipa"/>
    <s v="PLRPLR074848362717"/>
    <s v="Planilla de Remuneraciones"/>
    <d v="2025-07-31T00:00:00"/>
    <d v="2025-07-31T00:00:00"/>
    <s v="PLR07"/>
    <n v="48"/>
    <n v="48362717"/>
    <s v="TAGLE LAZARTE JUAN BENJY"/>
    <s v="PEN"/>
    <m/>
    <n v="1069.73"/>
    <n v="0"/>
    <n v="1069.73"/>
    <s v=""/>
    <n v="1069.73"/>
    <m/>
    <s v="SI"/>
    <s v="Transferencia"/>
    <s v="SI"/>
    <s v="SI"/>
    <d v="2025-07-31T00:00:00"/>
    <s v="B-BCP - Soles"/>
    <n v="7197909"/>
    <m/>
    <d v="1899-12-30T00:00:00"/>
    <s v=""/>
    <n v="0"/>
    <n v="0"/>
    <m/>
    <m/>
    <m/>
    <m/>
    <m/>
    <m/>
    <m/>
    <m/>
    <d v="1899-12-30T00:00:00"/>
    <n v="0"/>
    <n v="0"/>
    <d v="1899-12-30T00:00:00"/>
    <s v=""/>
    <n v="0"/>
    <n v="0"/>
    <n v="0"/>
    <m/>
    <m/>
    <m/>
    <m/>
    <n v="1069.73"/>
    <s v="PENDIENTE"/>
    <s v="OK"/>
  </r>
  <r>
    <n v="868"/>
    <x v="29"/>
    <d v="2025-07-31T00:00:00"/>
    <s v="Karol Pari"/>
    <x v="1"/>
    <x v="1"/>
    <x v="91"/>
    <s v="P0601005"/>
    <s v="-"/>
    <s v="-"/>
    <s v="-"/>
    <s v="Horas Extras 25% - Tagle Lazarte Juan Benjy - Julio - 2025"/>
    <m/>
    <x v="0"/>
    <x v="1"/>
    <s v="Costos de ventas"/>
    <s v="Operativo"/>
    <s v="Sachaca"/>
    <s v="Arequipa"/>
    <s v="PLRPLR074848362717"/>
    <s v="Planilla de Remuneraciones"/>
    <d v="2025-07-31T00:00:00"/>
    <d v="2025-07-31T00:00:00"/>
    <s v="PLR07"/>
    <n v="48"/>
    <n v="48362717"/>
    <s v="TAGLE LAZARTE JUAN BENJY"/>
    <s v="PEN"/>
    <m/>
    <n v="54.22"/>
    <n v="0"/>
    <n v="54.22"/>
    <s v=""/>
    <n v="54.22"/>
    <m/>
    <s v="SI"/>
    <s v="Transferencia"/>
    <s v="SI"/>
    <s v="SI"/>
    <d v="2025-07-31T00:00:00"/>
    <s v="B-BCP - Soles"/>
    <n v="7197909"/>
    <m/>
    <d v="1899-12-30T00:00:00"/>
    <s v=""/>
    <n v="0"/>
    <n v="0"/>
    <m/>
    <m/>
    <m/>
    <m/>
    <m/>
    <m/>
    <m/>
    <m/>
    <d v="1899-12-30T00:00:00"/>
    <n v="0"/>
    <n v="0"/>
    <d v="1899-12-30T00:00:00"/>
    <s v=""/>
    <n v="0"/>
    <n v="0"/>
    <n v="0"/>
    <m/>
    <m/>
    <m/>
    <m/>
    <n v="54.22"/>
    <s v="PENDIENTE"/>
    <s v="OK"/>
  </r>
  <r>
    <n v="868"/>
    <x v="29"/>
    <d v="2025-07-31T00:00:00"/>
    <s v="Karol Pari"/>
    <x v="1"/>
    <x v="1"/>
    <x v="91"/>
    <s v="P0601005"/>
    <s v="-"/>
    <s v="-"/>
    <s v="-"/>
    <s v="Horas Extras 35% - Tagle Lazarte Juan Benjy - Julio - 2025"/>
    <m/>
    <x v="0"/>
    <x v="1"/>
    <s v="Costos de ventas"/>
    <s v="Operativo"/>
    <s v="Sachaca"/>
    <s v="Arequipa"/>
    <s v="PLRPLR074848362717"/>
    <s v="Planilla de Remuneraciones"/>
    <d v="2025-07-31T00:00:00"/>
    <d v="2025-07-31T00:00:00"/>
    <s v="PLR07"/>
    <n v="48"/>
    <n v="48362717"/>
    <s v="TAGLE LAZARTE JUAN BENJY"/>
    <s v="PEN"/>
    <m/>
    <n v="1.44"/>
    <n v="0"/>
    <n v="1.44"/>
    <s v=""/>
    <n v="1.44"/>
    <m/>
    <s v="SI"/>
    <s v="Transferencia"/>
    <s v="SI"/>
    <s v="SI"/>
    <d v="2025-07-31T00:00:00"/>
    <s v="B-BCP - Soles"/>
    <n v="7197909"/>
    <m/>
    <d v="1899-12-30T00:00:00"/>
    <s v=""/>
    <n v="0"/>
    <n v="0"/>
    <m/>
    <m/>
    <m/>
    <m/>
    <m/>
    <m/>
    <m/>
    <m/>
    <d v="1899-12-30T00:00:00"/>
    <n v="0"/>
    <n v="0"/>
    <d v="1899-12-30T00:00:00"/>
    <s v=""/>
    <n v="0"/>
    <n v="0"/>
    <n v="0"/>
    <m/>
    <m/>
    <m/>
    <m/>
    <n v="1.44"/>
    <s v="PENDIENTE"/>
    <s v="OK"/>
  </r>
  <r>
    <n v="868"/>
    <x v="29"/>
    <d v="2025-07-31T00:00:00"/>
    <s v="Karol Pari"/>
    <x v="1"/>
    <x v="1"/>
    <x v="93"/>
    <s v="P0601013"/>
    <s v="-"/>
    <s v="-"/>
    <s v="-"/>
    <s v="Bono de alimentos - Tagle Lazarte Juan Benjy - Julio - 2025"/>
    <m/>
    <x v="0"/>
    <x v="1"/>
    <s v="Costos de ventas"/>
    <s v="Operativo"/>
    <s v="Sachaca"/>
    <s v="Arequipa"/>
    <s v="PLRPLR074848362717"/>
    <s v="Planilla de Remuneraciones"/>
    <d v="2025-07-31T00:00:00"/>
    <d v="2025-07-31T00:00:00"/>
    <s v="PLR07"/>
    <n v="48"/>
    <n v="48362717"/>
    <s v="TAGLE LAZARTE JUAN BENJY"/>
    <s v="PEN"/>
    <m/>
    <n v="46"/>
    <n v="0"/>
    <n v="46"/>
    <s v=""/>
    <n v="46"/>
    <m/>
    <s v="SI"/>
    <s v="Transferencia"/>
    <s v="SI"/>
    <s v="SI"/>
    <d v="2025-07-31T00:00:00"/>
    <s v="B-BCP - Soles"/>
    <n v="7197909"/>
    <m/>
    <d v="1899-12-30T00:00:00"/>
    <s v=""/>
    <n v="0"/>
    <n v="0"/>
    <m/>
    <m/>
    <m/>
    <m/>
    <m/>
    <m/>
    <m/>
    <m/>
    <d v="1899-12-30T00:00:00"/>
    <n v="0"/>
    <n v="0"/>
    <d v="1899-12-30T00:00:00"/>
    <s v=""/>
    <n v="0"/>
    <n v="0"/>
    <n v="0"/>
    <m/>
    <m/>
    <m/>
    <m/>
    <n v="46"/>
    <s v="PENDIENTE"/>
    <s v="OK"/>
  </r>
  <r>
    <n v="869"/>
    <x v="29"/>
    <d v="2025-07-31T00:00:00"/>
    <s v="Karol Pari"/>
    <x v="1"/>
    <x v="1"/>
    <x v="90"/>
    <s v="P0601001"/>
    <s v="-"/>
    <s v="-"/>
    <s v="-"/>
    <s v="Sueldo Basico - Tarifa Mamani Juan Jesus - Julio - 2025"/>
    <m/>
    <x v="0"/>
    <x v="1"/>
    <s v="Costos de ventas"/>
    <s v="Operativo"/>
    <s v="Sachaca"/>
    <s v="Arequipa"/>
    <s v="PLRPLR074980454870"/>
    <s v="Planilla de Remuneraciones"/>
    <d v="2025-07-31T00:00:00"/>
    <d v="2025-07-31T00:00:00"/>
    <s v="PLR07"/>
    <n v="49"/>
    <n v="80454870"/>
    <s v="TARIFA MAMANI JUAN JESUS"/>
    <s v="PEN"/>
    <m/>
    <n v="1422.44"/>
    <n v="0"/>
    <n v="1422.44"/>
    <s v=""/>
    <n v="1422.44"/>
    <m/>
    <s v="SI"/>
    <s v="Transferencia"/>
    <s v="SI"/>
    <s v="SI"/>
    <d v="2025-07-31T00:00:00"/>
    <s v="B-BCP - Soles"/>
    <n v="7197909"/>
    <m/>
    <d v="1899-12-30T00:00:00"/>
    <s v=""/>
    <n v="0"/>
    <n v="0"/>
    <m/>
    <m/>
    <m/>
    <m/>
    <m/>
    <m/>
    <m/>
    <m/>
    <d v="2025-07-31T00:00:00"/>
    <s v="Redondeo"/>
    <n v="0.01"/>
    <d v="1899-12-30T00:00:00"/>
    <s v=""/>
    <n v="0"/>
    <n v="0"/>
    <n v="0"/>
    <m/>
    <m/>
    <m/>
    <m/>
    <n v="1422.43"/>
    <s v="PENDIENTE"/>
    <s v="OK"/>
  </r>
  <r>
    <n v="869"/>
    <x v="29"/>
    <d v="2025-07-31T00:00:00"/>
    <s v="Karol Pari"/>
    <x v="1"/>
    <x v="1"/>
    <x v="94"/>
    <s v="P0601002"/>
    <s v="-"/>
    <s v="-"/>
    <s v="-"/>
    <s v="Asignacion Familiar - Tarifa Mamani Juan Jesus - Julio2025"/>
    <m/>
    <x v="0"/>
    <x v="1"/>
    <s v="Costos de ventas"/>
    <s v="Operativo"/>
    <s v="Sachaca"/>
    <s v="Arequipa"/>
    <s v="PLRPLR074980454870"/>
    <s v="Planilla de Remuneraciones"/>
    <d v="2025-07-31T00:00:00"/>
    <d v="2025-07-31T00:00:00"/>
    <s v="PLR07"/>
    <n v="49"/>
    <n v="80454870"/>
    <s v="TARIFA MAMANI JUAN JESUS"/>
    <s v="PEN"/>
    <m/>
    <n v="113"/>
    <n v="0"/>
    <n v="113"/>
    <s v=""/>
    <n v="113"/>
    <m/>
    <s v="SI"/>
    <s v="Transferencia"/>
    <s v="SI"/>
    <s v="SI"/>
    <d v="2025-07-31T00:00:00"/>
    <s v="B-BCP - Soles"/>
    <n v="7197909"/>
    <m/>
    <d v="1899-12-30T00:00:00"/>
    <s v=""/>
    <n v="0"/>
    <n v="0"/>
    <m/>
    <m/>
    <m/>
    <m/>
    <m/>
    <m/>
    <m/>
    <m/>
    <d v="2025-07-31T00:00:00"/>
    <s v="Redondeo"/>
    <n v="0.01"/>
    <d v="1899-12-30T00:00:00"/>
    <s v=""/>
    <n v="0"/>
    <n v="0"/>
    <n v="0"/>
    <m/>
    <m/>
    <m/>
    <m/>
    <n v="112.99"/>
    <s v="PENDIENTE"/>
    <s v="OK"/>
  </r>
  <r>
    <n v="869"/>
    <x v="29"/>
    <d v="2025-07-31T00:00:00"/>
    <s v="Karol Pari"/>
    <x v="1"/>
    <x v="1"/>
    <x v="91"/>
    <s v="P0601005"/>
    <s v="-"/>
    <s v="-"/>
    <s v="-"/>
    <s v="Horas Extras 25% - Tarifa Mamani Juan Jesus - Julio - 2025"/>
    <m/>
    <x v="0"/>
    <x v="1"/>
    <s v="Costos de ventas"/>
    <s v="Operativo"/>
    <s v="Sachaca"/>
    <s v="Arequipa"/>
    <s v="PLRPLR074980454870"/>
    <s v="Planilla de Remuneraciones"/>
    <d v="2025-07-31T00:00:00"/>
    <d v="2025-07-31T00:00:00"/>
    <s v="PLR07"/>
    <n v="49"/>
    <n v="80454870"/>
    <s v="TARIFA MAMANI JUAN JESUS"/>
    <s v="PEN"/>
    <m/>
    <n v="82.32"/>
    <n v="0"/>
    <n v="82.32"/>
    <s v=""/>
    <n v="82.32"/>
    <m/>
    <s v="SI"/>
    <s v="Transferencia"/>
    <s v="SI"/>
    <s v="SI"/>
    <d v="2025-07-31T00:00:00"/>
    <s v="B-BCP - Soles"/>
    <n v="7197909"/>
    <m/>
    <d v="1899-12-30T00:00:00"/>
    <s v=""/>
    <n v="0"/>
    <n v="0"/>
    <m/>
    <m/>
    <m/>
    <m/>
    <m/>
    <m/>
    <m/>
    <m/>
    <d v="2025-07-31T00:00:00"/>
    <s v="Redondeo"/>
    <n v="0.01"/>
    <d v="1899-12-30T00:00:00"/>
    <s v=""/>
    <n v="0"/>
    <n v="0"/>
    <n v="0"/>
    <m/>
    <m/>
    <m/>
    <m/>
    <n v="82.31"/>
    <s v="PENDIENTE"/>
    <s v="OK"/>
  </r>
  <r>
    <n v="869"/>
    <x v="29"/>
    <d v="2025-07-31T00:00:00"/>
    <s v="Karol Pari"/>
    <x v="1"/>
    <x v="1"/>
    <x v="91"/>
    <s v="P0601005"/>
    <s v="-"/>
    <s v="-"/>
    <s v="-"/>
    <s v="Horas Extras 35% - Tarifa Mamani Juan Jesus - Julio - 2025"/>
    <m/>
    <x v="0"/>
    <x v="1"/>
    <s v="Costos de ventas"/>
    <s v="Operativo"/>
    <s v="Sachaca"/>
    <s v="Arequipa"/>
    <s v="PLRPLR074980454870"/>
    <s v="Planilla de Remuneraciones"/>
    <d v="2025-07-31T00:00:00"/>
    <d v="2025-07-31T00:00:00"/>
    <s v="PLR07"/>
    <n v="49"/>
    <n v="80454870"/>
    <s v="TARIFA MAMANI JUAN JESUS"/>
    <s v="PEN"/>
    <m/>
    <n v="61.74"/>
    <n v="0"/>
    <n v="61.74"/>
    <s v=""/>
    <n v="61.74"/>
    <m/>
    <s v="SI"/>
    <s v="Transferencia"/>
    <s v="SI"/>
    <s v="SI"/>
    <d v="2025-07-31T00:00:00"/>
    <s v="B-BCP - Soles"/>
    <n v="7197909"/>
    <m/>
    <d v="1899-12-30T00:00:00"/>
    <s v=""/>
    <n v="0"/>
    <n v="0"/>
    <m/>
    <m/>
    <m/>
    <m/>
    <m/>
    <m/>
    <m/>
    <m/>
    <d v="2025-07-31T00:00:00"/>
    <s v="Redondeo"/>
    <n v="0.01"/>
    <d v="1899-12-30T00:00:00"/>
    <s v=""/>
    <n v="0"/>
    <n v="0"/>
    <n v="0"/>
    <m/>
    <m/>
    <m/>
    <m/>
    <n v="61.73"/>
    <s v="PENDIENTE"/>
    <s v="OK"/>
  </r>
  <r>
    <n v="869"/>
    <x v="29"/>
    <d v="2025-07-31T00:00:00"/>
    <s v="Karol Pari"/>
    <x v="1"/>
    <x v="1"/>
    <x v="96"/>
    <s v="P0601008"/>
    <s v="-"/>
    <s v="-"/>
    <s v="-"/>
    <s v="Trabajo en Dia Feriado - Tarifa Mamani Juan Jesus - Julio - 2025"/>
    <m/>
    <x v="0"/>
    <x v="1"/>
    <s v="Costos de ventas"/>
    <s v="Operativo"/>
    <s v="Sachaca"/>
    <s v="Arequipa"/>
    <s v="PLRPLR074980454870"/>
    <s v="Planilla de Remuneraciones"/>
    <d v="2025-07-31T00:00:00"/>
    <d v="2025-07-31T00:00:00"/>
    <s v="PLR07"/>
    <n v="49"/>
    <n v="80454870"/>
    <s v="TARIFA MAMANI JUAN JESUS"/>
    <s v="PEN"/>
    <m/>
    <n v="210.88"/>
    <n v="0"/>
    <n v="210.88"/>
    <s v=""/>
    <n v="210.88"/>
    <m/>
    <s v="SI"/>
    <s v="Transferencia"/>
    <s v="SI"/>
    <s v="SI"/>
    <d v="2025-07-31T00:00:00"/>
    <s v="B-BCP - Soles"/>
    <n v="7197909"/>
    <m/>
    <d v="1899-12-30T00:00:00"/>
    <s v=""/>
    <n v="0"/>
    <n v="0"/>
    <m/>
    <m/>
    <m/>
    <m/>
    <m/>
    <m/>
    <m/>
    <m/>
    <d v="2025-07-31T00:00:00"/>
    <s v="Redondeo"/>
    <n v="0.01"/>
    <d v="1899-12-30T00:00:00"/>
    <s v=""/>
    <n v="0"/>
    <n v="0"/>
    <n v="0"/>
    <m/>
    <m/>
    <m/>
    <m/>
    <n v="210.87"/>
    <s v="PENDIENTE"/>
    <s v="OK"/>
  </r>
  <r>
    <n v="869"/>
    <x v="29"/>
    <d v="2025-07-31T00:00:00"/>
    <s v="Karol Pari"/>
    <x v="1"/>
    <x v="1"/>
    <x v="95"/>
    <s v="P0601007"/>
    <s v="-"/>
    <s v="-"/>
    <s v="-"/>
    <s v="Bono por viaje - Tarifa Mamani Juan Jesus - Julio - 2025"/>
    <m/>
    <x v="0"/>
    <x v="1"/>
    <s v="Costos de ventas"/>
    <s v="Operativo"/>
    <s v="Sachaca"/>
    <s v="Arequipa"/>
    <s v="PLRPLR074980454870"/>
    <s v="Planilla de Remuneraciones"/>
    <d v="2025-07-31T00:00:00"/>
    <d v="2025-07-31T00:00:00"/>
    <s v="PLR07"/>
    <n v="49"/>
    <n v="80454870"/>
    <s v="TARIFA MAMANI JUAN JESUS"/>
    <s v="PEN"/>
    <m/>
    <n v="51"/>
    <n v="0"/>
    <n v="51"/>
    <s v=""/>
    <n v="51"/>
    <m/>
    <s v="SI"/>
    <s v="Transferencia"/>
    <s v="SI"/>
    <s v="SI"/>
    <d v="2025-07-31T00:00:00"/>
    <s v="B-BCP - Soles"/>
    <n v="7197909"/>
    <m/>
    <d v="1899-12-30T00:00:00"/>
    <s v=""/>
    <n v="0"/>
    <n v="0"/>
    <m/>
    <m/>
    <m/>
    <m/>
    <m/>
    <m/>
    <m/>
    <m/>
    <d v="2025-07-31T00:00:00"/>
    <s v="Redondeo"/>
    <n v="0.01"/>
    <d v="1899-12-30T00:00:00"/>
    <s v=""/>
    <n v="0"/>
    <n v="0"/>
    <n v="0"/>
    <m/>
    <m/>
    <m/>
    <m/>
    <n v="50.99"/>
    <s v="PENDIENTE"/>
    <s v="OK"/>
  </r>
  <r>
    <n v="870"/>
    <x v="29"/>
    <d v="2025-07-31T00:00:00"/>
    <s v="Karol Pari"/>
    <x v="1"/>
    <x v="1"/>
    <x v="90"/>
    <s v="P0601001"/>
    <s v="-"/>
    <s v="-"/>
    <s v="-"/>
    <s v="Sueldo Basico - Tinuco Torres Romario - Julio - 2025"/>
    <m/>
    <x v="0"/>
    <x v="1"/>
    <s v="Costos de ventas"/>
    <s v="Operativo"/>
    <s v="Sachaca"/>
    <s v="Arequipa"/>
    <s v="PLRPLR075060248415"/>
    <s v="Planilla de Remuneraciones"/>
    <d v="2025-07-31T00:00:00"/>
    <d v="2025-07-31T00:00:00"/>
    <s v="PLR07"/>
    <n v="50"/>
    <n v="60248415"/>
    <s v="TINUCO TORRES ROMARIO"/>
    <s v="PEN"/>
    <m/>
    <n v="1075.07"/>
    <n v="0"/>
    <n v="1075.07"/>
    <s v=""/>
    <n v="1075.07"/>
    <m/>
    <s v="SI"/>
    <s v="Transferencia"/>
    <s v="SI"/>
    <s v="SI"/>
    <d v="2025-07-31T00:00:00"/>
    <s v="B-BCP - Soles"/>
    <n v="7197909"/>
    <m/>
    <d v="1899-12-30T00:00:00"/>
    <s v=""/>
    <n v="0"/>
    <n v="0"/>
    <m/>
    <m/>
    <m/>
    <m/>
    <m/>
    <m/>
    <m/>
    <m/>
    <d v="1899-12-30T00:00:00"/>
    <n v="0"/>
    <n v="0"/>
    <d v="1899-12-30T00:00:00"/>
    <s v=""/>
    <n v="0"/>
    <n v="0"/>
    <n v="0"/>
    <m/>
    <m/>
    <m/>
    <m/>
    <n v="1075.07"/>
    <s v="PENDIENTE"/>
    <s v="OK"/>
  </r>
  <r>
    <n v="870"/>
    <x v="29"/>
    <d v="2025-07-31T00:00:00"/>
    <s v="Karol Pari"/>
    <x v="1"/>
    <x v="1"/>
    <x v="91"/>
    <s v="P0601005"/>
    <s v="-"/>
    <s v="-"/>
    <s v="-"/>
    <s v="Horas Extras 25% - Tinuco Torres Romario - Julio - 2025"/>
    <m/>
    <x v="0"/>
    <x v="1"/>
    <s v="Costos de ventas"/>
    <s v="Operativo"/>
    <s v="Sachaca"/>
    <s v="Arequipa"/>
    <s v="PLRPLR075060248415"/>
    <s v="Planilla de Remuneraciones"/>
    <d v="2025-07-31T00:00:00"/>
    <d v="2025-07-31T00:00:00"/>
    <s v="PLR07"/>
    <n v="50"/>
    <n v="60248415"/>
    <s v="TINUCO TORRES ROMARIO"/>
    <s v="PEN"/>
    <m/>
    <n v="22.65"/>
    <n v="0"/>
    <n v="22.65"/>
    <s v=""/>
    <n v="22.65"/>
    <m/>
    <s v="SI"/>
    <s v="Transferencia"/>
    <s v="SI"/>
    <s v="SI"/>
    <d v="2025-07-31T00:00:00"/>
    <s v="B-BCP - Soles"/>
    <n v="7197909"/>
    <m/>
    <d v="1899-12-30T00:00:00"/>
    <s v=""/>
    <n v="0"/>
    <n v="0"/>
    <m/>
    <m/>
    <m/>
    <m/>
    <m/>
    <m/>
    <m/>
    <m/>
    <d v="1899-12-30T00:00:00"/>
    <n v="0"/>
    <n v="0"/>
    <d v="1899-12-30T00:00:00"/>
    <s v=""/>
    <n v="0"/>
    <n v="0"/>
    <n v="0"/>
    <m/>
    <m/>
    <m/>
    <m/>
    <n v="22.65"/>
    <s v="PENDIENTE"/>
    <s v="OK"/>
  </r>
  <r>
    <n v="870"/>
    <x v="29"/>
    <d v="2025-07-31T00:00:00"/>
    <s v="Karol Pari"/>
    <x v="1"/>
    <x v="1"/>
    <x v="92"/>
    <s v="P0601006"/>
    <s v="-"/>
    <s v="-"/>
    <s v="-"/>
    <s v="Bono extra - Tinuco Torres Romario - Julio - 2025"/>
    <m/>
    <x v="0"/>
    <x v="1"/>
    <s v="Costos de ventas"/>
    <s v="Operativo"/>
    <s v="Sachaca"/>
    <s v="Arequipa"/>
    <s v="PLRPLR075060248415"/>
    <s v="Planilla de Remuneraciones"/>
    <d v="2025-07-31T00:00:00"/>
    <d v="2025-07-31T00:00:00"/>
    <s v="PLR07"/>
    <n v="50"/>
    <n v="60248415"/>
    <s v="TINUCO TORRES ROMARIO"/>
    <s v="PEN"/>
    <m/>
    <n v="50"/>
    <n v="0"/>
    <n v="50"/>
    <s v=""/>
    <n v="50"/>
    <m/>
    <s v="SI"/>
    <s v="Transferencia"/>
    <s v="SI"/>
    <s v="SI"/>
    <d v="2025-07-31T00:00:00"/>
    <s v="B-BCP - Soles"/>
    <n v="7197909"/>
    <m/>
    <d v="1899-12-30T00:00:00"/>
    <s v=""/>
    <n v="0"/>
    <n v="0"/>
    <m/>
    <m/>
    <m/>
    <m/>
    <m/>
    <m/>
    <m/>
    <m/>
    <d v="1899-12-30T00:00:00"/>
    <n v="0"/>
    <n v="0"/>
    <d v="1899-12-30T00:00:00"/>
    <s v=""/>
    <n v="0"/>
    <n v="0"/>
    <n v="0"/>
    <m/>
    <m/>
    <m/>
    <m/>
    <n v="50"/>
    <s v="PENDIENTE"/>
    <s v="OK"/>
  </r>
  <r>
    <n v="870"/>
    <x v="29"/>
    <d v="2025-07-31T00:00:00"/>
    <s v="Karol Pari"/>
    <x v="1"/>
    <x v="1"/>
    <x v="93"/>
    <s v="P0601013"/>
    <s v="-"/>
    <s v="-"/>
    <s v="-"/>
    <s v="Bono de alimentos - Tinuco Torres Romario - Julio - 2025"/>
    <m/>
    <x v="0"/>
    <x v="1"/>
    <s v="Costos de ventas"/>
    <s v="Operativo"/>
    <s v="Sachaca"/>
    <s v="Arequipa"/>
    <s v="PLRPLR075060248415"/>
    <s v="Planilla de Remuneraciones"/>
    <d v="2025-07-31T00:00:00"/>
    <d v="2025-07-31T00:00:00"/>
    <s v="PLR07"/>
    <n v="50"/>
    <n v="60248415"/>
    <s v="TINUCO TORRES ROMARIO"/>
    <s v="PEN"/>
    <m/>
    <n v="32"/>
    <n v="0"/>
    <n v="32"/>
    <s v=""/>
    <n v="32"/>
    <m/>
    <s v="SI"/>
    <s v="Transferencia"/>
    <s v="SI"/>
    <s v="SI"/>
    <d v="2025-07-31T00:00:00"/>
    <s v="B-BCP - Soles"/>
    <n v="7197909"/>
    <m/>
    <d v="1899-12-30T00:00:00"/>
    <s v=""/>
    <n v="0"/>
    <n v="0"/>
    <m/>
    <m/>
    <m/>
    <m/>
    <m/>
    <m/>
    <m/>
    <m/>
    <d v="1899-12-30T00:00:00"/>
    <n v="0"/>
    <n v="0"/>
    <d v="1899-12-30T00:00:00"/>
    <s v=""/>
    <n v="0"/>
    <n v="0"/>
    <n v="0"/>
    <m/>
    <m/>
    <m/>
    <m/>
    <n v="32"/>
    <s v="PENDIENTE"/>
    <s v="OK"/>
  </r>
  <r>
    <n v="871"/>
    <x v="29"/>
    <d v="2025-07-31T00:00:00"/>
    <s v="Karol Pari"/>
    <x v="1"/>
    <x v="1"/>
    <x v="90"/>
    <s v="P0601001"/>
    <s v="-"/>
    <s v="-"/>
    <s v="-"/>
    <s v="Sueldo Basico - Vasquez Astocondor Tony Baker - Julio - 2025"/>
    <m/>
    <x v="0"/>
    <x v="1"/>
    <s v="Costos de ventas"/>
    <s v="Operativo"/>
    <s v="Sachaca"/>
    <s v="Arequipa"/>
    <s v="PLRPLR075177175568"/>
    <s v="Planilla de Remuneraciones"/>
    <d v="2025-07-31T00:00:00"/>
    <d v="2025-07-31T00:00:00"/>
    <s v="PLR07"/>
    <n v="51"/>
    <n v="77175568"/>
    <s v="VASQUEZ ASTOCONDOR TONY BAKER"/>
    <s v="PEN"/>
    <m/>
    <n v="888.15"/>
    <n v="0"/>
    <n v="888.15"/>
    <s v=""/>
    <n v="888.15"/>
    <m/>
    <s v="SI"/>
    <s v="Transferencia"/>
    <s v="SI"/>
    <s v="SI"/>
    <d v="2025-07-31T00:00:00"/>
    <s v="B-BCP - Soles"/>
    <n v="7197909"/>
    <m/>
    <d v="1899-12-30T00:00:00"/>
    <s v=""/>
    <n v="0"/>
    <n v="0"/>
    <m/>
    <m/>
    <m/>
    <m/>
    <m/>
    <m/>
    <m/>
    <m/>
    <d v="1899-12-30T00:00:00"/>
    <n v="0"/>
    <n v="0"/>
    <d v="1899-12-30T00:00:00"/>
    <s v=""/>
    <n v="0"/>
    <n v="0"/>
    <n v="0"/>
    <m/>
    <m/>
    <m/>
    <m/>
    <n v="888.15"/>
    <s v="PENDIENTE"/>
    <s v="OK"/>
  </r>
  <r>
    <n v="871"/>
    <x v="29"/>
    <d v="2025-07-31T00:00:00"/>
    <s v="Karol Pari"/>
    <x v="1"/>
    <x v="1"/>
    <x v="91"/>
    <s v="P0601005"/>
    <s v="-"/>
    <s v="-"/>
    <s v="-"/>
    <s v="Horas Extras 25% - Vasquez Astocondor Tony Baker - Julio - 2025"/>
    <m/>
    <x v="0"/>
    <x v="1"/>
    <s v="Costos de ventas"/>
    <s v="Operativo"/>
    <s v="Sachaca"/>
    <s v="Arequipa"/>
    <s v="PLRPLR075177175568"/>
    <s v="Planilla de Remuneraciones"/>
    <d v="2025-07-31T00:00:00"/>
    <d v="2025-07-31T00:00:00"/>
    <s v="PLR07"/>
    <n v="51"/>
    <n v="77175568"/>
    <s v="VASQUEZ ASTOCONDOR TONY BAKER"/>
    <s v="PEN"/>
    <m/>
    <n v="13.47"/>
    <n v="0"/>
    <n v="13.47"/>
    <s v=""/>
    <n v="13.47"/>
    <m/>
    <s v="SI"/>
    <s v="Transferencia"/>
    <s v="SI"/>
    <s v="SI"/>
    <d v="2025-07-31T00:00:00"/>
    <s v="B-BCP - Soles"/>
    <n v="7197909"/>
    <m/>
    <d v="1899-12-30T00:00:00"/>
    <s v=""/>
    <n v="0"/>
    <n v="0"/>
    <m/>
    <m/>
    <m/>
    <m/>
    <m/>
    <m/>
    <m/>
    <m/>
    <d v="1899-12-30T00:00:00"/>
    <n v="0"/>
    <n v="0"/>
    <d v="1899-12-30T00:00:00"/>
    <s v=""/>
    <n v="0"/>
    <n v="0"/>
    <n v="0"/>
    <m/>
    <m/>
    <m/>
    <m/>
    <n v="13.47"/>
    <s v="PENDIENTE"/>
    <s v="OK"/>
  </r>
  <r>
    <n v="872"/>
    <x v="29"/>
    <d v="2025-07-31T00:00:00"/>
    <s v="Karol Pari"/>
    <x v="1"/>
    <x v="1"/>
    <x v="90"/>
    <s v="P0601001"/>
    <s v="-"/>
    <s v="-"/>
    <s v="-"/>
    <s v="Sueldo Basico - Velasquez Condori Joel Jonathan - Julio - 2025"/>
    <m/>
    <x v="0"/>
    <x v="11"/>
    <s v="Costos de ventas"/>
    <s v="Operativo"/>
    <s v="Sachaca"/>
    <s v="Arequipa"/>
    <s v="PLRPLR075277089939"/>
    <s v="Planilla de Remuneraciones"/>
    <d v="2025-07-31T00:00:00"/>
    <d v="2025-07-31T00:00:00"/>
    <s v="PLR07"/>
    <n v="52"/>
    <n v="77089939"/>
    <s v="VELASQUEZ CONDORI JOEL JONATHAN"/>
    <s v="PEN"/>
    <m/>
    <n v="1104.71"/>
    <n v="0"/>
    <n v="1104.71"/>
    <s v=""/>
    <n v="1104.71"/>
    <m/>
    <s v="SI"/>
    <s v="Transferencia"/>
    <s v="SI"/>
    <s v="SI"/>
    <d v="2025-07-31T00:00:00"/>
    <s v="B-BCP - Soles"/>
    <n v="7197909"/>
    <m/>
    <d v="1899-12-30T00:00:00"/>
    <s v=""/>
    <n v="0"/>
    <n v="0"/>
    <m/>
    <m/>
    <m/>
    <m/>
    <m/>
    <m/>
    <m/>
    <m/>
    <d v="1899-12-30T00:00:00"/>
    <n v="0"/>
    <n v="0"/>
    <d v="1899-12-30T00:00:00"/>
    <s v=""/>
    <n v="0"/>
    <n v="0"/>
    <n v="0"/>
    <m/>
    <m/>
    <m/>
    <m/>
    <n v="1104.71"/>
    <s v="PENDIENTE"/>
    <s v="OK"/>
  </r>
  <r>
    <n v="872"/>
    <x v="29"/>
    <d v="2025-07-31T00:00:00"/>
    <s v="Karol Pari"/>
    <x v="1"/>
    <x v="1"/>
    <x v="91"/>
    <s v="P0601005"/>
    <s v="-"/>
    <s v="-"/>
    <s v="-"/>
    <s v="Horas Extras 25% - Velasquez Condori Joel Jonathan - Julio - 2025"/>
    <m/>
    <x v="0"/>
    <x v="11"/>
    <s v="Costos de ventas"/>
    <s v="Operativo"/>
    <s v="Sachaca"/>
    <s v="Arequipa"/>
    <s v="PLRPLR075277089939"/>
    <s v="Planilla de Remuneraciones"/>
    <d v="2025-07-31T00:00:00"/>
    <d v="2025-07-31T00:00:00"/>
    <s v="PLR07"/>
    <n v="52"/>
    <n v="77089939"/>
    <s v="VELASQUEZ CONDORI JOEL JONATHAN"/>
    <s v="PEN"/>
    <m/>
    <n v="89.73"/>
    <n v="0"/>
    <n v="89.73"/>
    <s v=""/>
    <n v="89.73"/>
    <m/>
    <s v="SI"/>
    <s v="Transferencia"/>
    <s v="SI"/>
    <s v="SI"/>
    <d v="2025-07-31T00:00:00"/>
    <s v="B-BCP - Soles"/>
    <n v="7197909"/>
    <m/>
    <d v="1899-12-30T00:00:00"/>
    <s v=""/>
    <n v="0"/>
    <n v="0"/>
    <m/>
    <m/>
    <m/>
    <m/>
    <m/>
    <m/>
    <m/>
    <m/>
    <d v="1899-12-30T00:00:00"/>
    <n v="0"/>
    <n v="0"/>
    <d v="1899-12-30T00:00:00"/>
    <s v=""/>
    <n v="0"/>
    <n v="0"/>
    <n v="0"/>
    <m/>
    <m/>
    <m/>
    <m/>
    <n v="89.73"/>
    <s v="PENDIENTE"/>
    <s v="OK"/>
  </r>
  <r>
    <n v="872"/>
    <x v="29"/>
    <d v="2025-07-31T00:00:00"/>
    <s v="Karol Pari"/>
    <x v="1"/>
    <x v="1"/>
    <x v="91"/>
    <s v="P0601005"/>
    <s v="-"/>
    <s v="-"/>
    <s v="-"/>
    <s v="Horas Extras 35% - Velasquez Condori Joel Jonathan - Julio - 2025"/>
    <m/>
    <x v="0"/>
    <x v="11"/>
    <s v="Costos de ventas"/>
    <s v="Operativo"/>
    <s v="Sachaca"/>
    <s v="Arequipa"/>
    <s v="PLRPLR075277089939"/>
    <s v="Planilla de Remuneraciones"/>
    <d v="2025-07-31T00:00:00"/>
    <d v="2025-07-31T00:00:00"/>
    <s v="PLR07"/>
    <n v="52"/>
    <n v="77089939"/>
    <s v="VELASQUEZ CONDORI JOEL JONATHAN"/>
    <s v="PEN"/>
    <m/>
    <n v="45.17"/>
    <n v="0"/>
    <n v="45.17"/>
    <s v=""/>
    <n v="45.17"/>
    <m/>
    <s v="SI"/>
    <s v="Transferencia"/>
    <s v="SI"/>
    <s v="SI"/>
    <d v="2025-07-31T00:00:00"/>
    <s v="B-BCP - Soles"/>
    <n v="7197909"/>
    <m/>
    <d v="1899-12-30T00:00:00"/>
    <s v=""/>
    <n v="0"/>
    <n v="0"/>
    <m/>
    <m/>
    <m/>
    <m/>
    <m/>
    <m/>
    <m/>
    <m/>
    <d v="1899-12-30T00:00:00"/>
    <n v="0"/>
    <n v="0"/>
    <d v="1899-12-30T00:00:00"/>
    <s v=""/>
    <n v="0"/>
    <n v="0"/>
    <n v="0"/>
    <m/>
    <m/>
    <m/>
    <m/>
    <n v="45.17"/>
    <s v="PENDIENTE"/>
    <s v="OK"/>
  </r>
  <r>
    <n v="872"/>
    <x v="29"/>
    <d v="2025-07-31T00:00:00"/>
    <s v="Karol Pari"/>
    <x v="1"/>
    <x v="1"/>
    <x v="96"/>
    <s v="P0601008"/>
    <s v="-"/>
    <s v="-"/>
    <s v="-"/>
    <s v="Trabajo en Dia Feriado - Velasquez Condori Joel Jonathan - Julio - 2025"/>
    <m/>
    <x v="0"/>
    <x v="11"/>
    <s v="Costos de ventas"/>
    <s v="Operativo"/>
    <s v="Sachaca"/>
    <s v="Arequipa"/>
    <s v="PLRPLR075277089939"/>
    <s v="Planilla de Remuneraciones"/>
    <d v="2025-07-31T00:00:00"/>
    <d v="2025-07-31T00:00:00"/>
    <s v="PLR07"/>
    <n v="52"/>
    <n v="77089939"/>
    <s v="VELASQUEZ CONDORI JOEL JONATHAN"/>
    <s v="PEN"/>
    <m/>
    <n v="163.62"/>
    <n v="0"/>
    <n v="163.62"/>
    <s v=""/>
    <n v="163.62"/>
    <m/>
    <s v="SI"/>
    <s v="Transferencia"/>
    <s v="SI"/>
    <s v="SI"/>
    <d v="2025-07-31T00:00:00"/>
    <s v="B-BCP - Soles"/>
    <n v="7197909"/>
    <m/>
    <d v="1899-12-30T00:00:00"/>
    <s v=""/>
    <n v="0"/>
    <n v="0"/>
    <m/>
    <m/>
    <m/>
    <m/>
    <m/>
    <m/>
    <m/>
    <m/>
    <d v="1899-12-30T00:00:00"/>
    <n v="0"/>
    <n v="0"/>
    <d v="1899-12-30T00:00:00"/>
    <s v=""/>
    <n v="0"/>
    <n v="0"/>
    <n v="0"/>
    <m/>
    <m/>
    <m/>
    <m/>
    <n v="163.62"/>
    <s v="PENDIENTE"/>
    <s v="OK"/>
  </r>
  <r>
    <n v="872"/>
    <x v="29"/>
    <d v="2025-07-31T00:00:00"/>
    <s v="Karol Pari"/>
    <x v="1"/>
    <x v="1"/>
    <x v="95"/>
    <s v="P0601007"/>
    <s v="-"/>
    <s v="-"/>
    <s v="-"/>
    <s v="Bono por viaje - Velasquez Condori Joel Jonathan - Julio - 2025"/>
    <m/>
    <x v="0"/>
    <x v="11"/>
    <s v="Costos de ventas"/>
    <s v="Operativo"/>
    <s v="Sachaca"/>
    <s v="Arequipa"/>
    <s v="PLRPLR075277089939"/>
    <s v="Planilla de Remuneraciones"/>
    <d v="2025-07-31T00:00:00"/>
    <d v="2025-07-31T00:00:00"/>
    <s v="PLR07"/>
    <n v="52"/>
    <n v="77089939"/>
    <s v="VELASQUEZ CONDORI JOEL JONATHAN"/>
    <s v="PEN"/>
    <m/>
    <n v="51"/>
    <n v="0"/>
    <n v="51"/>
    <s v=""/>
    <n v="51"/>
    <m/>
    <s v="SI"/>
    <s v="Transferencia"/>
    <s v="SI"/>
    <s v="SI"/>
    <d v="2025-07-31T00:00:00"/>
    <s v="B-BCP - Soles"/>
    <n v="7197909"/>
    <m/>
    <d v="1899-12-30T00:00:00"/>
    <s v=""/>
    <n v="0"/>
    <n v="0"/>
    <m/>
    <m/>
    <m/>
    <m/>
    <m/>
    <m/>
    <m/>
    <m/>
    <d v="1899-12-30T00:00:00"/>
    <n v="0"/>
    <n v="0"/>
    <d v="1899-12-30T00:00:00"/>
    <s v=""/>
    <n v="0"/>
    <n v="0"/>
    <n v="0"/>
    <m/>
    <m/>
    <m/>
    <m/>
    <n v="51"/>
    <s v="PENDIENTE"/>
    <s v="OK"/>
  </r>
  <r>
    <n v="872"/>
    <x v="29"/>
    <d v="2025-07-31T00:00:00"/>
    <s v="Karol Pari"/>
    <x v="1"/>
    <x v="1"/>
    <x v="93"/>
    <s v="P0601013"/>
    <s v="-"/>
    <s v="-"/>
    <s v="-"/>
    <s v="Bono de alimentos - Velasquez Condori Joel Jonathan - Julio - 2025"/>
    <m/>
    <x v="0"/>
    <x v="11"/>
    <s v="Costos de ventas"/>
    <s v="Operativo"/>
    <s v="Sachaca"/>
    <s v="Arequipa"/>
    <s v="PLRPLR075277089939"/>
    <s v="Planilla de Remuneraciones"/>
    <d v="2025-07-31T00:00:00"/>
    <d v="2025-07-31T00:00:00"/>
    <s v="PLR07"/>
    <n v="52"/>
    <n v="77089939"/>
    <s v="VELASQUEZ CONDORI JOEL JONATHAN"/>
    <s v="PEN"/>
    <m/>
    <n v="46"/>
    <n v="0"/>
    <n v="46"/>
    <s v=""/>
    <n v="46"/>
    <m/>
    <s v="SI"/>
    <s v="Transferencia"/>
    <s v="SI"/>
    <s v="SI"/>
    <d v="2025-07-31T00:00:00"/>
    <s v="B-BCP - Soles"/>
    <n v="7197909"/>
    <m/>
    <d v="1899-12-30T00:00:00"/>
    <s v=""/>
    <n v="0"/>
    <n v="0"/>
    <m/>
    <m/>
    <m/>
    <m/>
    <m/>
    <m/>
    <m/>
    <m/>
    <d v="1899-12-30T00:00:00"/>
    <n v="0"/>
    <n v="0"/>
    <d v="1899-12-30T00:00:00"/>
    <s v=""/>
    <n v="0"/>
    <n v="0"/>
    <n v="0"/>
    <m/>
    <m/>
    <m/>
    <m/>
    <n v="46"/>
    <s v="PENDIENTE"/>
    <s v="OK"/>
  </r>
  <r>
    <n v="873"/>
    <x v="29"/>
    <d v="2025-07-31T00:00:00"/>
    <s v="Karol Pari"/>
    <x v="1"/>
    <x v="1"/>
    <x v="90"/>
    <s v="P0601001"/>
    <s v="-"/>
    <s v="-"/>
    <s v="-"/>
    <s v="Sueldo Basico - Viza Caceres Way Brian - Julio - 2025"/>
    <m/>
    <x v="0"/>
    <x v="1"/>
    <s v="Costos de ventas"/>
    <s v="Operativo"/>
    <s v="Sachaca"/>
    <s v="Arequipa"/>
    <s v="PLRPLR075373376012"/>
    <s v="Planilla de Remuneraciones"/>
    <d v="2025-07-31T00:00:00"/>
    <d v="2025-07-31T00:00:00"/>
    <s v="PLR07"/>
    <n v="53"/>
    <n v="73376012"/>
    <s v="VIZA CACERES WAY BRIAN"/>
    <s v="PEN"/>
    <m/>
    <n v="548.73"/>
    <n v="0"/>
    <n v="548.73"/>
    <s v=""/>
    <n v="548.73"/>
    <m/>
    <s v="SI"/>
    <s v="Transferencia"/>
    <s v="SI"/>
    <s v="SI"/>
    <d v="2025-07-31T00:00:00"/>
    <s v="B-BCP - Soles"/>
    <n v="7197909"/>
    <m/>
    <d v="1899-12-30T00:00:00"/>
    <s v=""/>
    <n v="0"/>
    <n v="0"/>
    <m/>
    <m/>
    <m/>
    <m/>
    <m/>
    <m/>
    <m/>
    <m/>
    <d v="1899-12-30T00:00:00"/>
    <n v="0"/>
    <n v="0"/>
    <d v="1899-12-30T00:00:00"/>
    <s v=""/>
    <n v="0"/>
    <n v="0"/>
    <n v="0"/>
    <m/>
    <m/>
    <m/>
    <m/>
    <n v="548.73"/>
    <s v="PENDIENTE"/>
    <s v="OK"/>
  </r>
  <r>
    <n v="873"/>
    <x v="29"/>
    <d v="2025-07-31T00:00:00"/>
    <s v="Karol Pari"/>
    <x v="1"/>
    <x v="1"/>
    <x v="91"/>
    <s v="P0601005"/>
    <s v="-"/>
    <s v="-"/>
    <s v="-"/>
    <s v="Horas Extras 25% - Viza Caceres Way Brian - Julio - 2025"/>
    <m/>
    <x v="0"/>
    <x v="1"/>
    <s v="Costos de ventas"/>
    <s v="Operativo"/>
    <s v="Sachaca"/>
    <s v="Arequipa"/>
    <s v="PLRPLR075373376012"/>
    <s v="Planilla de Remuneraciones"/>
    <d v="2025-07-31T00:00:00"/>
    <d v="2025-07-31T00:00:00"/>
    <s v="PLR07"/>
    <n v="53"/>
    <n v="73376012"/>
    <s v="VIZA CACERES WAY BRIAN"/>
    <s v="PEN"/>
    <m/>
    <n v="19.260000000000002"/>
    <n v="0"/>
    <n v="19.260000000000002"/>
    <s v=""/>
    <n v="19.260000000000002"/>
    <m/>
    <s v="SI"/>
    <s v="Transferencia"/>
    <s v="SI"/>
    <s v="SI"/>
    <d v="2025-07-31T00:00:00"/>
    <s v="B-BCP - Soles"/>
    <n v="7197909"/>
    <m/>
    <d v="1899-12-30T00:00:00"/>
    <s v=""/>
    <n v="0"/>
    <n v="0"/>
    <m/>
    <m/>
    <m/>
    <m/>
    <m/>
    <m/>
    <m/>
    <m/>
    <d v="1899-12-30T00:00:00"/>
    <n v="0"/>
    <n v="0"/>
    <d v="1899-12-30T00:00:00"/>
    <s v=""/>
    <n v="0"/>
    <n v="0"/>
    <n v="0"/>
    <m/>
    <m/>
    <m/>
    <m/>
    <n v="19.260000000000002"/>
    <s v="PENDIENTE"/>
    <s v="OK"/>
  </r>
  <r>
    <n v="873"/>
    <x v="29"/>
    <d v="2025-07-31T00:00:00"/>
    <s v="Karol Pari"/>
    <x v="1"/>
    <x v="1"/>
    <x v="93"/>
    <s v="P0601013"/>
    <s v="-"/>
    <s v="-"/>
    <s v="-"/>
    <s v="Bono de alimentos - Viza Caceres Way Brian - Julio - 2025"/>
    <m/>
    <x v="0"/>
    <x v="1"/>
    <s v="Costos de ventas"/>
    <s v="Operativo"/>
    <s v="Sachaca"/>
    <s v="Arequipa"/>
    <s v="PLRPLR075373376012"/>
    <s v="Planilla de Remuneraciones"/>
    <d v="2025-07-31T00:00:00"/>
    <d v="2025-07-31T00:00:00"/>
    <s v="PLR07"/>
    <n v="53"/>
    <n v="73376012"/>
    <s v="VIZA CACERES WAY BRIAN"/>
    <s v="PEN"/>
    <m/>
    <n v="31"/>
    <n v="0"/>
    <n v="31"/>
    <s v=""/>
    <n v="31"/>
    <m/>
    <s v="SI"/>
    <s v="Transferencia"/>
    <s v="SI"/>
    <s v="SI"/>
    <d v="2025-07-31T00:00:00"/>
    <s v="B-BCP - Soles"/>
    <n v="7197909"/>
    <m/>
    <d v="1899-12-30T00:00:00"/>
    <s v=""/>
    <n v="0"/>
    <n v="0"/>
    <m/>
    <m/>
    <m/>
    <m/>
    <m/>
    <m/>
    <m/>
    <m/>
    <d v="1899-12-30T00:00:00"/>
    <n v="0"/>
    <n v="0"/>
    <d v="1899-12-30T00:00:00"/>
    <s v=""/>
    <n v="0"/>
    <n v="0"/>
    <n v="0"/>
    <m/>
    <m/>
    <m/>
    <m/>
    <n v="31"/>
    <s v="PENDIENTE"/>
    <s v="OK"/>
  </r>
  <r>
    <n v="874"/>
    <x v="29"/>
    <d v="2025-07-31T00:00:00"/>
    <s v="Karol Pari"/>
    <x v="1"/>
    <x v="1"/>
    <x v="90"/>
    <s v="P0601001"/>
    <s v="-"/>
    <s v="-"/>
    <s v="-"/>
    <s v="Sueldo Basico - Yepez Ramos Karoll Marilia - Julio - 2025"/>
    <m/>
    <x v="0"/>
    <x v="3"/>
    <s v="Gastos operativos"/>
    <s v="Operativo"/>
    <s v="Sachaca"/>
    <s v="Arequipa"/>
    <s v="PLRPLR075470511606"/>
    <s v="Planilla de Remuneraciones"/>
    <d v="2025-07-31T00:00:00"/>
    <d v="2025-07-31T00:00:00"/>
    <s v="PLR07"/>
    <n v="54"/>
    <n v="70511606"/>
    <s v="YEPEZ RAMOS KAROLL MARILIA"/>
    <s v="PEN"/>
    <m/>
    <n v="1500.86"/>
    <n v="0"/>
    <n v="1500.86"/>
    <s v=""/>
    <n v="1500.86"/>
    <m/>
    <s v="SI"/>
    <s v="Transferencia"/>
    <s v="SI"/>
    <s v="SI"/>
    <d v="2025-07-31T00:00:00"/>
    <s v="B-BCP - Soles"/>
    <n v="7197909"/>
    <m/>
    <d v="1899-12-30T00:00:00"/>
    <s v=""/>
    <n v="0"/>
    <n v="0"/>
    <m/>
    <m/>
    <m/>
    <m/>
    <m/>
    <m/>
    <m/>
    <m/>
    <d v="2025-07-31T00:00:00"/>
    <s v="Redondeo"/>
    <n v="-0.01"/>
    <d v="1899-12-30T00:00:00"/>
    <s v=""/>
    <n v="0"/>
    <n v="0"/>
    <n v="0"/>
    <m/>
    <m/>
    <m/>
    <m/>
    <n v="1500.87"/>
    <s v="PENDIENTE"/>
    <s v="OK"/>
  </r>
  <r>
    <n v="874"/>
    <x v="29"/>
    <d v="2025-07-31T00:00:00"/>
    <s v="Karol Pari"/>
    <x v="1"/>
    <x v="1"/>
    <x v="91"/>
    <s v="P0601005"/>
    <s v="-"/>
    <s v="-"/>
    <s v="-"/>
    <s v="Horas Extras 25% - Yepez Ramos Karoll Marilia - Julio - 2025"/>
    <m/>
    <x v="0"/>
    <x v="3"/>
    <s v="Gastos operativos"/>
    <s v="Operativo"/>
    <s v="Sachaca"/>
    <s v="Arequipa"/>
    <s v="PLRPLR075470511606"/>
    <s v="Planilla de Remuneraciones"/>
    <d v="2025-07-31T00:00:00"/>
    <d v="2025-07-31T00:00:00"/>
    <s v="PLR07"/>
    <n v="54"/>
    <n v="70511606"/>
    <s v="YEPEZ RAMOS KAROLL MARILIA"/>
    <s v="PEN"/>
    <m/>
    <n v="44.61"/>
    <n v="0"/>
    <n v="44.61"/>
    <s v=""/>
    <n v="44.61"/>
    <m/>
    <s v="SI"/>
    <s v="Transferencia"/>
    <s v="SI"/>
    <s v="SI"/>
    <d v="2025-07-31T00:00:00"/>
    <s v="B-BCP - Soles"/>
    <n v="7197909"/>
    <m/>
    <d v="1899-12-30T00:00:00"/>
    <s v=""/>
    <n v="0"/>
    <n v="0"/>
    <m/>
    <m/>
    <m/>
    <m/>
    <m/>
    <m/>
    <m/>
    <m/>
    <d v="2025-07-31T00:00:00"/>
    <s v="Redondeo"/>
    <n v="-0.01"/>
    <d v="1899-12-30T00:00:00"/>
    <s v=""/>
    <n v="0"/>
    <n v="0"/>
    <n v="0"/>
    <m/>
    <m/>
    <m/>
    <m/>
    <n v="44.62"/>
    <s v="PENDIENTE"/>
    <s v="OK"/>
  </r>
  <r>
    <n v="874"/>
    <x v="29"/>
    <d v="2025-07-31T00:00:00"/>
    <s v="Karol Pari"/>
    <x v="1"/>
    <x v="1"/>
    <x v="91"/>
    <s v="P0601005"/>
    <s v="-"/>
    <s v="-"/>
    <s v="-"/>
    <s v="Horas Extras 35% - Yepez Ramos Karoll Marilia - Julio - 2025"/>
    <m/>
    <x v="0"/>
    <x v="3"/>
    <s v="Gastos operativos"/>
    <s v="Operativo"/>
    <s v="Sachaca"/>
    <s v="Arequipa"/>
    <s v="PLRPLR075470511606"/>
    <s v="Planilla de Remuneraciones"/>
    <d v="2025-07-31T00:00:00"/>
    <d v="2025-07-31T00:00:00"/>
    <s v="PLR07"/>
    <n v="54"/>
    <n v="70511606"/>
    <s v="YEPEZ RAMOS KAROLL MARILIA"/>
    <s v="PEN"/>
    <m/>
    <n v="6.84"/>
    <n v="0"/>
    <n v="6.84"/>
    <s v=""/>
    <n v="6.84"/>
    <m/>
    <s v="SI"/>
    <s v="Transferencia"/>
    <s v="SI"/>
    <s v="SI"/>
    <d v="2025-07-31T00:00:00"/>
    <s v="B-BCP - Soles"/>
    <n v="7197909"/>
    <m/>
    <d v="1899-12-30T00:00:00"/>
    <s v=""/>
    <n v="0"/>
    <n v="0"/>
    <m/>
    <m/>
    <m/>
    <m/>
    <m/>
    <m/>
    <m/>
    <m/>
    <d v="2025-07-31T00:00:00"/>
    <s v="Redondeo"/>
    <n v="-0.01"/>
    <d v="1899-12-30T00:00:00"/>
    <s v=""/>
    <n v="0"/>
    <n v="0"/>
    <n v="0"/>
    <m/>
    <m/>
    <m/>
    <m/>
    <n v="6.85"/>
    <s v="PENDIENTE"/>
    <s v="OK"/>
  </r>
  <r>
    <n v="875"/>
    <x v="47"/>
    <d v="2025-08-15T00:00:00"/>
    <s v="Gregory Cruz"/>
    <x v="5"/>
    <x v="22"/>
    <x v="65"/>
    <s v="P0901001"/>
    <s v="RQ.STI.097"/>
    <s v="-"/>
    <s v="-"/>
    <s v="(04) Tintas Epson 504 - L6171 "/>
    <m/>
    <x v="0"/>
    <x v="4"/>
    <s v="Gastos no operativos"/>
    <s v="Operativo"/>
    <s v="Santa Anita"/>
    <s v="Lima"/>
    <s v="01E00134510456105896"/>
    <s v="Factura"/>
    <d v="2025-08-15T00:00:00"/>
    <d v="2025-08-15T00:00:00"/>
    <s v="E001"/>
    <n v="345"/>
    <n v="10456105896"/>
    <s v="CASAVILCA DE LA CRUZ WALTER"/>
    <s v="PEN"/>
    <n v="0.18"/>
    <n v="134.75"/>
    <n v="24.254999999999999"/>
    <n v="159.01"/>
    <s v=""/>
    <n v="159.01"/>
    <m/>
    <s v="SI"/>
    <s v="Transferencia"/>
    <s v="SI"/>
    <s v="SI"/>
    <d v="2025-08-12T00:00:00"/>
    <s v="B-BCP - Soles"/>
    <n v="1101665"/>
    <m/>
    <d v="1899-12-30T00:00:00"/>
    <s v=""/>
    <n v="0"/>
    <n v="0"/>
    <m/>
    <m/>
    <m/>
    <m/>
    <m/>
    <m/>
    <m/>
    <m/>
    <d v="1899-12-30T00:00:00"/>
    <n v="0"/>
    <n v="0"/>
    <d v="1899-12-30T00:00:00"/>
    <s v=""/>
    <n v="0"/>
    <n v="0"/>
    <n v="0"/>
    <m/>
    <m/>
    <m/>
    <m/>
    <n v="159.01"/>
    <s v="PENDIENTE"/>
    <s v="OK"/>
  </r>
  <r>
    <n v="876"/>
    <x v="28"/>
    <d v="2025-08-01T00:00:00"/>
    <s v="Jorge Queque"/>
    <x v="2"/>
    <x v="15"/>
    <x v="35"/>
    <s v="P0206001"/>
    <s v="RQ.OPE.1345"/>
    <s v="OS 005-000703"/>
    <s v="AC.OPE.933"/>
    <s v="Carguio de residuos aprovechables (Ibc's) a unidad tercerizada en alm. Sachaca y alm. yanahuara , para su venta en Lima 6,000.00 kg"/>
    <m/>
    <x v="2"/>
    <x v="5"/>
    <s v="Gastos operativos"/>
    <s v="Operativo"/>
    <s v="Yanahuara"/>
    <s v="Arequipa"/>
    <s v="01E001409520603974817"/>
    <s v="Factura"/>
    <d v="2025-08-04T00:00:00"/>
    <d v="2025-08-04T00:00:00"/>
    <s v="E001"/>
    <n v="4095"/>
    <n v="20603974817"/>
    <s v="TGM AREQUIPA E.I.R.L."/>
    <s v="PEN"/>
    <n v="0.18"/>
    <n v="382.5"/>
    <n v="68.849999999999994"/>
    <n v="451.35"/>
    <s v=""/>
    <n v="451.35"/>
    <m/>
    <s v="SI"/>
    <s v="Transferencia"/>
    <s v="SI"/>
    <s v="SI"/>
    <d v="2025-08-25T00:00:00"/>
    <s v="B-BCP - Soles"/>
    <n v="6324899"/>
    <m/>
    <d v="1899-12-30T00:00:00"/>
    <s v=""/>
    <n v="0"/>
    <n v="0"/>
    <m/>
    <m/>
    <m/>
    <m/>
    <m/>
    <m/>
    <m/>
    <m/>
    <d v="1899-12-30T00:00:00"/>
    <n v="0"/>
    <n v="0"/>
    <d v="1899-12-30T00:00:00"/>
    <s v=""/>
    <n v="0"/>
    <n v="0"/>
    <n v="0"/>
    <m/>
    <m/>
    <m/>
    <m/>
    <n v="451.35"/>
    <s v="PENDIENTE"/>
    <s v="OK"/>
  </r>
  <r>
    <n v="877"/>
    <x v="49"/>
    <d v="2025-08-21T00:00:00"/>
    <s v="Gregory Cruz"/>
    <x v="5"/>
    <x v="22"/>
    <x v="65"/>
    <s v="P0901001"/>
    <s v="RQ.STI.103"/>
    <s v="-"/>
    <s v="-"/>
    <s v="Konica Minolta Bizhub C224_x000a_(03) Cartucho toner Black, Cyan, Magenta _x000a_(01) Cartucho toner Yellow"/>
    <m/>
    <x v="0"/>
    <x v="4"/>
    <s v="Gastos no operativos"/>
    <s v="Operativo"/>
    <s v="Sachaca"/>
    <s v="Arequipa"/>
    <s v="01F001860820498041567"/>
    <s v="Factura"/>
    <d v="2025-08-21T00:00:00"/>
    <d v="2025-08-23T00:00:00"/>
    <s v="F001"/>
    <n v="8608"/>
    <n v="20498041567"/>
    <s v="LA FERIA DEL SUR S.A.C."/>
    <s v="PEN"/>
    <n v="0.18"/>
    <n v="581.36"/>
    <n v="104.6448"/>
    <n v="686"/>
    <s v=""/>
    <n v="686"/>
    <m/>
    <s v="SI"/>
    <s v="Transferencia"/>
    <s v="SI"/>
    <s v="SI"/>
    <d v="2025-08-25T00:00:00"/>
    <s v="B-BCP - Soles"/>
    <n v="1091851"/>
    <m/>
    <d v="1899-12-30T00:00:00"/>
    <s v=""/>
    <n v="0"/>
    <n v="0"/>
    <m/>
    <m/>
    <m/>
    <m/>
    <m/>
    <m/>
    <m/>
    <m/>
    <d v="1899-12-30T00:00:00"/>
    <n v="0"/>
    <n v="0"/>
    <d v="1899-12-30T00:00:00"/>
    <s v=""/>
    <n v="0"/>
    <n v="0"/>
    <n v="0"/>
    <m/>
    <m/>
    <m/>
    <m/>
    <n v="686"/>
    <s v="PENDIENTE"/>
    <s v="OK"/>
  </r>
  <r>
    <n v="878"/>
    <x v="40"/>
    <d v="2025-08-12T00:00:00"/>
    <s v="Jorge Queque"/>
    <x v="2"/>
    <x v="10"/>
    <x v="21"/>
    <s v="P0205002"/>
    <s v="RQ.OPE.1342"/>
    <s v="OS 005-000707"/>
    <s v="AC.OPE.943"/>
    <s v="Recolección y Transporte de residuos peligrosos (Envases de Agroquímicos) en campo Limpio (Chincha) para posterior venta  3,100.00kg_x000a_Cliente: Miguel Huanuco "/>
    <m/>
    <x v="2"/>
    <x v="5"/>
    <s v="Gastos operativos"/>
    <s v="Operativo"/>
    <s v="Santa Anita"/>
    <s v="Lima"/>
    <s v="01F002186920429640939"/>
    <s v="Factura"/>
    <d v="2025-08-18T00:00:00"/>
    <d v="2025-08-18T00:00:00"/>
    <s v="F002"/>
    <n v="1869"/>
    <n v="20429640939"/>
    <s v="EMPRESA DE TRANSPORTES DE CARGA COSISE S.A.C."/>
    <s v="PEN"/>
    <n v="0.18"/>
    <n v="1186.44"/>
    <n v="213.5592"/>
    <n v="1400"/>
    <s v=""/>
    <n v="1400"/>
    <n v="0.04"/>
    <s v="SI"/>
    <s v="Transferencia"/>
    <s v="SI"/>
    <s v="SI"/>
    <d v="2025-08-25T00:00:00"/>
    <s v="B-BCP - Soles"/>
    <n v="6324899"/>
    <m/>
    <d v="1899-12-30T00:00:00"/>
    <s v=""/>
    <n v="0"/>
    <n v="0"/>
    <m/>
    <m/>
    <m/>
    <m/>
    <m/>
    <m/>
    <m/>
    <m/>
    <d v="1899-12-30T00:00:00"/>
    <n v="0"/>
    <n v="0"/>
    <d v="1899-12-30T00:00:00"/>
    <s v=""/>
    <n v="0"/>
    <n v="0"/>
    <n v="0"/>
    <m/>
    <m/>
    <m/>
    <m/>
    <n v="1400"/>
    <s v="PENDIENTE"/>
    <s v="OK"/>
  </r>
  <r>
    <n v="879"/>
    <x v="42"/>
    <d v="2025-08-13T00:00:00"/>
    <s v="Nelson Quispe "/>
    <x v="2"/>
    <x v="21"/>
    <x v="97"/>
    <s v="P0210002"/>
    <s v="-"/>
    <s v="-"/>
    <s v="-"/>
    <s v="Peaje Uchuamayo - Compra de residuos aprovechables (Chatarra metálica liviana) _x000a_Proveedor: Moly cop Adesur"/>
    <s v="FOTON BKK-849"/>
    <x v="2"/>
    <x v="5"/>
    <s v="Gastos operativos"/>
    <s v="Operativo"/>
    <s v="La Joya"/>
    <s v="Arequipa"/>
    <s v="01F211243352420517252558"/>
    <s v="Factura"/>
    <d v="2025-08-13T00:00:00"/>
    <d v="2025-08-13T00:00:00"/>
    <s v="F211"/>
    <n v="2433524"/>
    <n v="20517252558"/>
    <s v="COVISUR S.A."/>
    <s v="PEN"/>
    <n v="0.18"/>
    <n v="6.78"/>
    <n v="1.2203999999999999"/>
    <n v="8"/>
    <s v=""/>
    <n v="8"/>
    <m/>
    <s v="SI"/>
    <s v="Caja Arequipa "/>
    <s v="SI"/>
    <s v="SI"/>
    <d v="2025-08-26T00:00:00"/>
    <s v="C-Tesoreria"/>
    <s v="001-12597"/>
    <m/>
    <d v="1899-12-30T00:00:00"/>
    <s v=""/>
    <n v="0"/>
    <n v="0"/>
    <m/>
    <m/>
    <m/>
    <m/>
    <m/>
    <m/>
    <m/>
    <m/>
    <d v="1899-12-30T00:00:00"/>
    <n v="0"/>
    <n v="0"/>
    <d v="1899-12-30T00:00:00"/>
    <s v=""/>
    <n v="0"/>
    <n v="0"/>
    <n v="0"/>
    <m/>
    <m/>
    <m/>
    <m/>
    <n v="8"/>
    <s v="PENDIENTE"/>
    <s v="OK"/>
  </r>
  <r>
    <n v="880"/>
    <x v="46"/>
    <d v="2025-08-18T00:00:00"/>
    <s v="Nelson Quispe "/>
    <x v="2"/>
    <x v="21"/>
    <x v="97"/>
    <s v="P0210002"/>
    <s v="-"/>
    <s v="-"/>
    <s v="-"/>
    <s v="Peaje Uchumayo - Compra de residuos aprovechables (viruta metálica) _x000a_Proveedor: Moly cop Adesur"/>
    <s v="FOTON BKK-849"/>
    <x v="2"/>
    <x v="5"/>
    <s v="Gastos operativos"/>
    <s v="Operativo"/>
    <s v="La Joya"/>
    <s v="Arequipa"/>
    <s v="01F212181497320517252558"/>
    <s v="Factura"/>
    <d v="2025-08-18T00:00:00"/>
    <d v="2025-08-18T00:00:00"/>
    <s v="F212"/>
    <n v="1814973"/>
    <n v="20517252558"/>
    <s v="COVISUR S.A."/>
    <s v="PEN"/>
    <n v="0.18"/>
    <n v="6.78"/>
    <n v="1.2203999999999999"/>
    <n v="8"/>
    <s v=""/>
    <n v="8"/>
    <m/>
    <s v="SI"/>
    <s v="Caja Arequipa "/>
    <s v="SI"/>
    <s v="SI"/>
    <d v="2025-08-26T00:00:00"/>
    <s v="C-Tesoreria"/>
    <s v="001-12597"/>
    <m/>
    <d v="1899-12-30T00:00:00"/>
    <s v=""/>
    <n v="0"/>
    <n v="0"/>
    <m/>
    <m/>
    <m/>
    <m/>
    <m/>
    <m/>
    <m/>
    <m/>
    <d v="1899-12-30T00:00:00"/>
    <n v="0"/>
    <n v="0"/>
    <d v="1899-12-30T00:00:00"/>
    <s v=""/>
    <n v="0"/>
    <n v="0"/>
    <n v="0"/>
    <m/>
    <m/>
    <m/>
    <m/>
    <n v="8"/>
    <s v="PENDIENTE"/>
    <s v="OK"/>
  </r>
  <r>
    <n v="881"/>
    <x v="50"/>
    <d v="2025-08-20T00:00:00"/>
    <s v="Nelson Quispe "/>
    <x v="2"/>
    <x v="21"/>
    <x v="97"/>
    <s v="P0210002"/>
    <s v="-"/>
    <s v="-"/>
    <s v="-"/>
    <s v="Peaje Uchumayo - Compra de residuos aprovechables (viruta metálica) _x000a_Proveedor: Moly cop Adesur"/>
    <s v="FOTON BKL-739"/>
    <x v="2"/>
    <x v="5"/>
    <s v="Gastos operativos"/>
    <s v="Operativo"/>
    <s v="La Joya"/>
    <s v="Arequipa"/>
    <s v="01F211244187220517252558"/>
    <s v="Factura"/>
    <d v="2025-08-20T00:00:00"/>
    <d v="2025-08-20T00:00:00"/>
    <s v="F211"/>
    <n v="2441872"/>
    <n v="20517252558"/>
    <s v="COVISUR S.A."/>
    <s v="PEN"/>
    <n v="0.18"/>
    <n v="6.78"/>
    <n v="1.2203999999999999"/>
    <n v="8"/>
    <s v=""/>
    <n v="8"/>
    <m/>
    <s v="SI"/>
    <s v="Caja Arequipa "/>
    <s v="SI"/>
    <s v="SI"/>
    <d v="2025-08-26T00:00:00"/>
    <s v="C-Tesoreria"/>
    <s v="001-12598"/>
    <m/>
    <d v="1899-12-30T00:00:00"/>
    <s v=""/>
    <n v="0"/>
    <n v="0"/>
    <m/>
    <m/>
    <m/>
    <m/>
    <m/>
    <m/>
    <m/>
    <m/>
    <d v="1899-12-30T00:00:00"/>
    <n v="0"/>
    <n v="0"/>
    <d v="1899-12-30T00:00:00"/>
    <s v=""/>
    <n v="0"/>
    <n v="0"/>
    <n v="0"/>
    <m/>
    <m/>
    <m/>
    <m/>
    <n v="8"/>
    <s v="PENDIENTE"/>
    <s v="OK"/>
  </r>
  <r>
    <n v="882"/>
    <x v="50"/>
    <d v="2025-08-20T00:00:00"/>
    <s v="Nelson Quispe "/>
    <x v="2"/>
    <x v="21"/>
    <x v="97"/>
    <s v="P0210002"/>
    <s v="-"/>
    <s v="-"/>
    <s v="-"/>
    <s v="Peaje Uchumayo - Compra de residuos aprovechables (viruta metálica) _x000a_Proveedor: Moly cop Adesur"/>
    <s v="FOTON BKL-739"/>
    <x v="2"/>
    <x v="5"/>
    <s v="Gastos operativos"/>
    <s v="Operativo"/>
    <s v="La Joya"/>
    <s v="Arequipa"/>
    <s v="01F211215133620517252558"/>
    <s v="Factura"/>
    <d v="2025-08-20T00:00:00"/>
    <d v="2025-08-20T00:00:00"/>
    <s v="F211"/>
    <n v="2151336"/>
    <n v="20517252558"/>
    <s v="COVISUR S.A."/>
    <s v="PEN"/>
    <n v="0.18"/>
    <n v="6.78"/>
    <n v="1.2203999999999999"/>
    <n v="8"/>
    <s v=""/>
    <n v="8"/>
    <m/>
    <s v="SI"/>
    <s v="Caja Arequipa "/>
    <s v="SI"/>
    <s v="SI"/>
    <d v="1899-12-30T00:00:00"/>
    <s v=""/>
    <s v=""/>
    <m/>
    <d v="1899-12-30T00:00:00"/>
    <s v=""/>
    <n v="0"/>
    <n v="0"/>
    <m/>
    <m/>
    <m/>
    <m/>
    <m/>
    <m/>
    <m/>
    <m/>
    <d v="1899-12-30T00:00:00"/>
    <n v="0"/>
    <n v="0"/>
    <d v="1899-12-30T00:00:00"/>
    <s v=""/>
    <n v="0"/>
    <n v="0"/>
    <n v="0"/>
    <m/>
    <m/>
    <m/>
    <m/>
    <n v="8"/>
    <s v="PENDIENTE"/>
    <s v="OK"/>
  </r>
  <r>
    <n v="883"/>
    <x v="48"/>
    <d v="2025-08-19T00:00:00"/>
    <s v="Nelson Quispe "/>
    <x v="2"/>
    <x v="21"/>
    <x v="97"/>
    <s v="P0210002"/>
    <s v="-"/>
    <s v="-"/>
    <s v="-"/>
    <s v="Peaje Uchumayo - Compra de residuos aprovechables (viruta metálica) _x000a_Proveedor: Flsmidth S.A.C (Matarani)"/>
    <s v="FOTON BKL-739"/>
    <x v="2"/>
    <x v="5"/>
    <s v="Gastos operativos"/>
    <s v="Operativo"/>
    <s v="La Joya"/>
    <s v="Arequipa"/>
    <s v="01F211244046420517252558"/>
    <s v="Factura"/>
    <d v="2025-08-19T00:00:00"/>
    <d v="2025-08-19T00:00:00"/>
    <s v="F211"/>
    <n v="2440464"/>
    <n v="20517252558"/>
    <s v="COVISUR S.A."/>
    <s v="PEN"/>
    <n v="0.18"/>
    <n v="6.78"/>
    <n v="1.2203999999999999"/>
    <n v="8"/>
    <s v=""/>
    <n v="8"/>
    <m/>
    <s v="SI"/>
    <s v="Caja Arequipa "/>
    <s v="SI"/>
    <s v="SI"/>
    <d v="2025-08-26T00:00:00"/>
    <s v="C-Tesoreria"/>
    <s v="001-12597"/>
    <m/>
    <d v="1899-12-30T00:00:00"/>
    <s v=""/>
    <n v="0"/>
    <n v="0"/>
    <m/>
    <m/>
    <m/>
    <m/>
    <m/>
    <m/>
    <m/>
    <m/>
    <d v="1899-12-30T00:00:00"/>
    <n v="0"/>
    <n v="0"/>
    <d v="1899-12-30T00:00:00"/>
    <s v=""/>
    <n v="0"/>
    <n v="0"/>
    <n v="0"/>
    <m/>
    <m/>
    <m/>
    <m/>
    <n v="8"/>
    <s v="PENDIENTE"/>
    <s v="OK"/>
  </r>
  <r>
    <n v="884"/>
    <x v="48"/>
    <d v="2025-08-19T00:00:00"/>
    <s v="Nelson Quispe "/>
    <x v="2"/>
    <x v="21"/>
    <x v="97"/>
    <s v="P0210002"/>
    <s v="-"/>
    <s v="-"/>
    <s v="-"/>
    <s v="Peaje Matarani - Compra de residuos aprovechables (viruta metálica) _x000a_Proveedor: Flsmidth S.A.C (Matarani)"/>
    <s v="FOTON BKL-739"/>
    <x v="2"/>
    <x v="5"/>
    <s v="Gastos operativos"/>
    <s v="Operativo"/>
    <s v="La Joya"/>
    <s v="Arequipa"/>
    <s v="01F111101619920517252558"/>
    <s v="Factura"/>
    <d v="2025-08-19T00:00:00"/>
    <d v="2025-08-19T00:00:00"/>
    <s v="F111"/>
    <n v="1016199"/>
    <n v="20517252558"/>
    <s v="COVISUR S.A."/>
    <s v="PEN"/>
    <n v="0.18"/>
    <n v="6.78"/>
    <n v="1.2203999999999999"/>
    <n v="8"/>
    <s v=""/>
    <n v="8"/>
    <m/>
    <s v="SI"/>
    <s v="Caja Arequipa "/>
    <s v="SI"/>
    <s v="SI"/>
    <d v="2025-08-26T00:00:00"/>
    <s v="C-Tesoreria"/>
    <s v="001-12597"/>
    <m/>
    <d v="1899-12-30T00:00:00"/>
    <s v=""/>
    <n v="0"/>
    <n v="0"/>
    <m/>
    <m/>
    <m/>
    <m/>
    <m/>
    <m/>
    <m/>
    <m/>
    <d v="1899-12-30T00:00:00"/>
    <n v="0"/>
    <n v="0"/>
    <d v="1899-12-30T00:00:00"/>
    <s v=""/>
    <n v="0"/>
    <n v="0"/>
    <n v="0"/>
    <m/>
    <m/>
    <m/>
    <m/>
    <n v="8"/>
    <s v="PENDIENTE"/>
    <s v="OK"/>
  </r>
  <r>
    <n v="885"/>
    <x v="48"/>
    <d v="2025-08-19T00:00:00"/>
    <s v="Nelson Quispe "/>
    <x v="2"/>
    <x v="21"/>
    <x v="97"/>
    <s v="P0210002"/>
    <s v="-"/>
    <s v="-"/>
    <s v="-"/>
    <s v="Peaje Matarani - Compra de residuos aprovechables (viruta metálica) _x000a_Proveedor: Flsmidth S.A.C (Matarani)"/>
    <s v="FOTON BKL-739"/>
    <x v="2"/>
    <x v="5"/>
    <s v="Gastos operativos"/>
    <s v="Operativo"/>
    <s v="La Joya"/>
    <s v="Arequipa"/>
    <s v="01F114111167920517252558"/>
    <s v="Factura"/>
    <d v="2025-08-19T00:00:00"/>
    <d v="2025-08-19T00:00:00"/>
    <s v="F114"/>
    <n v="1111679"/>
    <n v="20517252558"/>
    <s v="COVISUR S.A."/>
    <s v="PEN"/>
    <n v="0.18"/>
    <n v="6.78"/>
    <n v="1.2203999999999999"/>
    <n v="8"/>
    <s v=""/>
    <n v="8"/>
    <m/>
    <s v="SI"/>
    <s v="Caja Arequipa "/>
    <s v="SI"/>
    <s v="SI"/>
    <d v="2025-08-26T00:00:00"/>
    <s v="C-Tesoreria"/>
    <s v="001-12598"/>
    <m/>
    <d v="1899-12-30T00:00:00"/>
    <s v=""/>
    <n v="0"/>
    <n v="0"/>
    <m/>
    <m/>
    <m/>
    <m/>
    <m/>
    <m/>
    <m/>
    <m/>
    <d v="1899-12-30T00:00:00"/>
    <n v="0"/>
    <n v="0"/>
    <d v="1899-12-30T00:00:00"/>
    <s v=""/>
    <n v="0"/>
    <n v="0"/>
    <n v="0"/>
    <m/>
    <m/>
    <m/>
    <m/>
    <n v="8"/>
    <s v="PENDIENTE"/>
    <s v="OK"/>
  </r>
  <r>
    <n v="886"/>
    <x v="48"/>
    <d v="2025-08-19T00:00:00"/>
    <s v="Nelson Quispe "/>
    <x v="2"/>
    <x v="21"/>
    <x v="97"/>
    <s v="P0210002"/>
    <s v="-"/>
    <s v="-"/>
    <s v="-"/>
    <s v="Peaje Uchumayo - Compra de residuos aprovechables (viruta metálica) _x000a_Proveedor: Flsmidth S.A.C (Matarani)"/>
    <s v="FOTON BKL-739"/>
    <x v="2"/>
    <x v="5"/>
    <s v="Gastos operativos"/>
    <s v="Operativo"/>
    <s v="La Joya"/>
    <s v="Arequipa"/>
    <s v="01F214215000720517252558"/>
    <s v="Factura"/>
    <d v="2025-08-19T00:00:00"/>
    <d v="2025-08-19T00:00:00"/>
    <s v="F214"/>
    <n v="2150007"/>
    <n v="20517252558"/>
    <s v="COVISUR S.A."/>
    <s v="PEN"/>
    <n v="0.18"/>
    <n v="6.78"/>
    <n v="1.2203999999999999"/>
    <n v="8"/>
    <s v=""/>
    <n v="8"/>
    <m/>
    <s v="SI"/>
    <s v="Caja Arequipa "/>
    <s v="SI"/>
    <s v="SI"/>
    <d v="2025-08-26T00:00:00"/>
    <s v="C-Tesoreria"/>
    <s v="001-12598"/>
    <m/>
    <d v="1899-12-30T00:00:00"/>
    <s v=""/>
    <n v="0"/>
    <n v="0"/>
    <m/>
    <m/>
    <m/>
    <m/>
    <m/>
    <m/>
    <m/>
    <m/>
    <d v="1899-12-30T00:00:00"/>
    <n v="0"/>
    <n v="0"/>
    <d v="1899-12-30T00:00:00"/>
    <s v=""/>
    <n v="0"/>
    <n v="0"/>
    <n v="0"/>
    <m/>
    <m/>
    <m/>
    <m/>
    <n v="8"/>
    <s v="PENDIENTE"/>
    <s v="OK"/>
  </r>
  <r>
    <n v="887"/>
    <x v="48"/>
    <d v="2025-08-19T00:00:00"/>
    <s v="Nelson Quispe "/>
    <x v="2"/>
    <x v="21"/>
    <x v="52"/>
    <s v="P0210001"/>
    <s v="-"/>
    <s v="-"/>
    <s v="-"/>
    <s v="Pesaje - Compra de residuos aprovechables (viruta metálica) _x000a_Proveedor: Flsmidth S.A.C (Matarani)"/>
    <s v="FOTON BKL-739"/>
    <x v="2"/>
    <x v="5"/>
    <s v="Gastos operativos"/>
    <s v="Operativo"/>
    <s v="La Joya"/>
    <s v="Arequipa"/>
    <s v="01F0011819220454058187"/>
    <s v="Factura"/>
    <d v="2025-08-19T00:00:00"/>
    <d v="2025-08-19T00:00:00"/>
    <s v="F001"/>
    <n v="18192"/>
    <n v="20454058187"/>
    <s v="ZONA ESPECIAL DE DESARROLLO ZED MATARANI"/>
    <s v="PEN"/>
    <m/>
    <n v="22"/>
    <n v="0"/>
    <n v="22"/>
    <s v=""/>
    <n v="22"/>
    <m/>
    <s v="SI"/>
    <s v="Caja Arequipa "/>
    <s v="SI"/>
    <s v="SI"/>
    <d v="2025-08-26T00:00:00"/>
    <s v="C-Tesoreria"/>
    <s v="001-12597"/>
    <m/>
    <d v="1899-12-30T00:00:00"/>
    <s v=""/>
    <n v="0"/>
    <n v="0"/>
    <m/>
    <m/>
    <m/>
    <m/>
    <m/>
    <m/>
    <m/>
    <m/>
    <d v="1899-12-30T00:00:00"/>
    <n v="0"/>
    <n v="0"/>
    <d v="1899-12-30T00:00:00"/>
    <s v=""/>
    <n v="0"/>
    <n v="0"/>
    <n v="0"/>
    <m/>
    <m/>
    <m/>
    <m/>
    <n v="22"/>
    <s v="PENDIENTE"/>
    <s v="OK"/>
  </r>
  <r>
    <n v="888"/>
    <x v="45"/>
    <d v="2025-08-14T00:00:00"/>
    <s v="Nelson Quispe "/>
    <x v="0"/>
    <x v="6"/>
    <x v="11"/>
    <s v="P0303001"/>
    <s v="RQ.OPE.1365"/>
    <s v="-"/>
    <s v="-"/>
    <s v="Pesaje - Servicio - Recoleccion y transporte de RSMNM - BKL-739 / Actividad:Recolección y transporte de residuos No Aprovechables - Estrella Gold"/>
    <s v="FOTON BKL-739"/>
    <x v="1"/>
    <x v="4"/>
    <s v="Gastos no operativos"/>
    <s v="Operativo"/>
    <s v="Sachaca"/>
    <s v="Arequipa"/>
    <s v="01FT01214220612112500"/>
    <s v="Factura"/>
    <d v="2025-08-14T00:00:00"/>
    <d v="2025-08-14T00:00:00"/>
    <s v="FT01"/>
    <n v="2142"/>
    <n v="20612112500"/>
    <s v="RECICLADORA LAS LOMAS E.I.R.L."/>
    <s v="PEN"/>
    <n v="0.18"/>
    <n v="8.4749999999999996"/>
    <n v="1.5254999999999999"/>
    <n v="10"/>
    <s v=""/>
    <n v="10"/>
    <m/>
    <s v="SI"/>
    <s v="Entregas a Rendir"/>
    <s v="SI"/>
    <s v="SI"/>
    <d v="1899-12-30T00:00:00"/>
    <s v=""/>
    <s v=""/>
    <m/>
    <d v="1899-12-30T00:00:00"/>
    <s v=""/>
    <n v="0"/>
    <n v="0"/>
    <m/>
    <m/>
    <m/>
    <m/>
    <m/>
    <m/>
    <m/>
    <m/>
    <d v="1899-12-30T00:00:00"/>
    <n v="0"/>
    <n v="0"/>
    <d v="1899-12-30T00:00:00"/>
    <s v=""/>
    <n v="0"/>
    <n v="0"/>
    <n v="0"/>
    <m/>
    <m/>
    <m/>
    <m/>
    <n v="10"/>
    <s v="PENDIENTE"/>
    <s v="OK"/>
  </r>
  <r>
    <n v="889"/>
    <x v="45"/>
    <d v="2025-08-14T00:00:00"/>
    <s v="Nelson Quispe "/>
    <x v="0"/>
    <x v="6"/>
    <x v="10"/>
    <s v="P0303002"/>
    <s v="RQ.OPE.1365"/>
    <s v="-"/>
    <s v="-"/>
    <s v="Peaje - Servicio - Recoleccion y transporte de RSMNM - BKL-739 / Actividad:Recolección y transporte de residuos No Aprovechables - Estrella Gold"/>
    <s v="FOTON BKL-739"/>
    <x v="1"/>
    <x v="0"/>
    <s v="Costos de ventas"/>
    <s v="Operativo"/>
    <s v="Sachaca"/>
    <s v="Arequipa"/>
    <s v="01F314191835020517252558"/>
    <s v="Factura"/>
    <d v="2025-08-14T00:00:00"/>
    <d v="2025-08-14T00:00:00"/>
    <s v="F314"/>
    <n v="1918350"/>
    <n v="20517252558"/>
    <s v="COVISUR S.A."/>
    <s v="PEN"/>
    <n v="0.18"/>
    <n v="6.5250000000000004"/>
    <n v="1.1745000000000001"/>
    <n v="7.7"/>
    <s v=""/>
    <n v="7.7"/>
    <m/>
    <s v="SI"/>
    <s v="Entregas a Rendir"/>
    <s v="SI"/>
    <s v="SI"/>
    <d v="1899-12-30T00:00:00"/>
    <s v=""/>
    <s v=""/>
    <m/>
    <d v="1899-12-30T00:00:00"/>
    <s v=""/>
    <n v="0"/>
    <n v="0"/>
    <m/>
    <m/>
    <m/>
    <m/>
    <m/>
    <m/>
    <m/>
    <m/>
    <d v="1899-12-30T00:00:00"/>
    <n v="0"/>
    <n v="0"/>
    <d v="1899-12-30T00:00:00"/>
    <s v=""/>
    <n v="0"/>
    <n v="0"/>
    <n v="0"/>
    <m/>
    <m/>
    <m/>
    <m/>
    <n v="7.7"/>
    <s v="PENDIENTE"/>
    <s v="OK"/>
  </r>
  <r>
    <n v="890"/>
    <x v="45"/>
    <d v="2025-08-14T00:00:00"/>
    <s v="Nelson Quispe "/>
    <x v="0"/>
    <x v="6"/>
    <x v="10"/>
    <s v="P0303002"/>
    <s v="RQ.OPE.1365"/>
    <s v="-"/>
    <s v="-"/>
    <s v="Peaje - Servicio - Recoleccion y transporte de RSMNM - BKL-739 / Actividad:Recolección y transporte de residuos No Aprovechables - Estrella Gold"/>
    <s v="FOTON BKL-739"/>
    <x v="1"/>
    <x v="0"/>
    <s v="Costos de ventas"/>
    <s v="Operativo"/>
    <s v="Sachaca"/>
    <s v="Arequipa"/>
    <s v="01F311186991520517252558"/>
    <s v="Factura"/>
    <d v="2025-08-14T00:00:00"/>
    <d v="2025-08-14T00:00:00"/>
    <s v="F311"/>
    <n v="1869915"/>
    <n v="20517252558"/>
    <s v="COVISUR S.A."/>
    <s v="PEN"/>
    <n v="0.18"/>
    <n v="6.5250000000000004"/>
    <n v="1.1745000000000001"/>
    <n v="7.7"/>
    <s v=""/>
    <n v="7.7"/>
    <m/>
    <s v="SI"/>
    <s v="Entregas a Rendir"/>
    <s v="SI"/>
    <s v="SI"/>
    <d v="1899-12-30T00:00:00"/>
    <s v=""/>
    <s v=""/>
    <m/>
    <d v="1899-12-30T00:00:00"/>
    <s v=""/>
    <n v="0"/>
    <n v="0"/>
    <m/>
    <m/>
    <m/>
    <m/>
    <m/>
    <m/>
    <m/>
    <m/>
    <d v="1899-12-30T00:00:00"/>
    <n v="0"/>
    <n v="0"/>
    <d v="1899-12-30T00:00:00"/>
    <s v=""/>
    <n v="0"/>
    <n v="0"/>
    <n v="0"/>
    <m/>
    <m/>
    <m/>
    <m/>
    <n v="7.7"/>
    <s v="PENDIENTE"/>
    <s v="OK"/>
  </r>
  <r>
    <n v="891"/>
    <x v="45"/>
    <d v="2025-08-14T00:00:00"/>
    <s v="Nelson Quispe "/>
    <x v="0"/>
    <x v="13"/>
    <x v="30"/>
    <s v="P0310001"/>
    <s v="RQ.OPE.1365"/>
    <s v="-"/>
    <s v="-"/>
    <s v="Desayuno (3) / Actividad:Recolección y transporte de residuos No Aprovechables - Estrella Gold"/>
    <m/>
    <x v="1"/>
    <x v="0"/>
    <s v="Costos de ventas"/>
    <s v="Operativo"/>
    <s v="Sachaca"/>
    <s v="Arequipa"/>
    <s v="DJ26111111111"/>
    <s v="Declaracion jurada - Gastos"/>
    <d v="2025-08-14T00:00:00"/>
    <d v="2025-08-14T00:00:00"/>
    <n v="26"/>
    <n v="1"/>
    <n v="11111111"/>
    <s v="NO ESPECIFICADO"/>
    <s v="PEN"/>
    <m/>
    <n v="30"/>
    <n v="0"/>
    <n v="30"/>
    <s v=""/>
    <n v="30"/>
    <m/>
    <s v="SI"/>
    <s v="Entregas a Rendir"/>
    <s v="SI"/>
    <s v="SI"/>
    <d v="1899-12-30T00:00:00"/>
    <s v=""/>
    <s v=""/>
    <m/>
    <d v="1899-12-30T00:00:00"/>
    <s v=""/>
    <n v="0"/>
    <n v="0"/>
    <m/>
    <m/>
    <m/>
    <m/>
    <m/>
    <m/>
    <m/>
    <m/>
    <d v="1899-12-30T00:00:00"/>
    <n v="0"/>
    <n v="0"/>
    <d v="1899-12-30T00:00:00"/>
    <s v=""/>
    <n v="0"/>
    <n v="0"/>
    <n v="0"/>
    <m/>
    <m/>
    <m/>
    <m/>
    <n v="30"/>
    <s v="PENDIENTE"/>
    <s v="OK"/>
  </r>
  <r>
    <n v="892"/>
    <x v="45"/>
    <d v="2025-08-14T00:00:00"/>
    <s v="Nelson Quispe "/>
    <x v="0"/>
    <x v="13"/>
    <x v="30"/>
    <s v="P0310001"/>
    <s v="RQ.OPE.1365"/>
    <s v="-"/>
    <s v="-"/>
    <s v="Almuerzo (3) / Actividad:Recolección y transporte de residuos No Aprovechables - Estrella Gold"/>
    <m/>
    <x v="1"/>
    <x v="0"/>
    <s v="Costos de ventas"/>
    <s v="Operativo"/>
    <s v="Sachaca"/>
    <s v="Arequipa"/>
    <s v="DJ26211111111"/>
    <s v="Declaracion jurada - Gastos"/>
    <d v="2025-08-14T00:00:00"/>
    <d v="2025-08-14T00:00:00"/>
    <n v="26"/>
    <n v="2"/>
    <n v="11111111"/>
    <s v="NO ESPECIFICADO"/>
    <s v="PEN"/>
    <m/>
    <n v="45"/>
    <n v="0"/>
    <n v="45"/>
    <s v=""/>
    <n v="45"/>
    <m/>
    <s v="SI"/>
    <s v="Entregas a Rendir"/>
    <s v="SI"/>
    <s v="SI"/>
    <d v="1899-12-30T00:00:00"/>
    <s v=""/>
    <s v=""/>
    <m/>
    <d v="1899-12-30T00:00:00"/>
    <s v=""/>
    <n v="0"/>
    <n v="0"/>
    <m/>
    <m/>
    <m/>
    <m/>
    <m/>
    <m/>
    <m/>
    <m/>
    <d v="1899-12-30T00:00:00"/>
    <n v="0"/>
    <n v="0"/>
    <d v="1899-12-30T00:00:00"/>
    <s v=""/>
    <n v="0"/>
    <n v="0"/>
    <n v="0"/>
    <m/>
    <m/>
    <m/>
    <m/>
    <n v="45"/>
    <s v="PENDIENTE"/>
    <s v="OK"/>
  </r>
  <r>
    <n v="893"/>
    <x v="45"/>
    <d v="2025-08-14T00:00:00"/>
    <s v="Nelson Quispe "/>
    <x v="0"/>
    <x v="13"/>
    <x v="30"/>
    <s v="P0310001"/>
    <s v="RQ.OPE.1365"/>
    <s v="-"/>
    <s v="-"/>
    <s v="Cena (3) / Actividad:Recolección y transporte de residuos No Aprovechables - Estrella Gold"/>
    <m/>
    <x v="1"/>
    <x v="0"/>
    <s v="Costos de ventas"/>
    <s v="Operativo"/>
    <s v="Sachaca"/>
    <s v="Arequipa"/>
    <s v="DJ26311111111"/>
    <s v="Declaracion jurada - Gastos"/>
    <d v="2025-08-14T00:00:00"/>
    <d v="2025-08-14T00:00:00"/>
    <n v="26"/>
    <n v="3"/>
    <n v="11111111"/>
    <s v="NO ESPECIFICADO"/>
    <s v="PEN"/>
    <m/>
    <n v="36"/>
    <n v="0"/>
    <n v="36"/>
    <s v=""/>
    <n v="36"/>
    <m/>
    <s v="SI"/>
    <s v="Entregas a Rendir"/>
    <s v="SI"/>
    <s v="SI"/>
    <d v="1899-12-30T00:00:00"/>
    <s v=""/>
    <s v=""/>
    <m/>
    <d v="1899-12-30T00:00:00"/>
    <s v=""/>
    <n v="0"/>
    <n v="0"/>
    <m/>
    <m/>
    <m/>
    <m/>
    <m/>
    <m/>
    <m/>
    <m/>
    <d v="1899-12-30T00:00:00"/>
    <n v="0"/>
    <n v="0"/>
    <d v="1899-12-30T00:00:00"/>
    <s v=""/>
    <n v="0"/>
    <n v="0"/>
    <n v="0"/>
    <m/>
    <m/>
    <m/>
    <m/>
    <n v="36"/>
    <s v="PENDIENTE"/>
    <s v="OK"/>
  </r>
  <r>
    <n v="894"/>
    <x v="7"/>
    <d v="2025-07-09T00:00:00"/>
    <s v="Dany Ccanccapa"/>
    <x v="0"/>
    <x v="3"/>
    <x v="98"/>
    <s v="P0307002"/>
    <s v="RQ.OPE.1274"/>
    <s v="-"/>
    <s v="-"/>
    <s v="Transporte de Arequipa a Cusco - Colaborador: Ccanccapa Maque Dany Ever / Actividad:Recolección y transporte de residuos aprovechables - ALSUR CUSCO"/>
    <m/>
    <x v="2"/>
    <x v="0"/>
    <s v="Costos de ventas"/>
    <s v="Operativo"/>
    <s v="Sachaca"/>
    <s v="Arequipa"/>
    <s v="01FV20370220600012828"/>
    <s v="Factura"/>
    <d v="2025-07-09T00:00:00"/>
    <d v="2025-07-09T00:00:00"/>
    <s v="FV20"/>
    <n v="3702"/>
    <n v="20600012828"/>
    <s v="TRANSPORTES EXPRESS Y TURISMO JEAN BUSS S.C.R.L."/>
    <s v="PEN"/>
    <m/>
    <n v="50"/>
    <n v="0"/>
    <n v="50"/>
    <s v=""/>
    <n v="50"/>
    <m/>
    <s v="SI"/>
    <s v="Entregas a Rendir"/>
    <s v="SI"/>
    <s v="SI"/>
    <d v="1899-12-30T00:00:00"/>
    <s v=""/>
    <s v=""/>
    <m/>
    <d v="1899-12-30T00:00:00"/>
    <s v=""/>
    <n v="0"/>
    <n v="0"/>
    <m/>
    <m/>
    <m/>
    <m/>
    <m/>
    <m/>
    <m/>
    <m/>
    <d v="1899-12-30T00:00:00"/>
    <n v="0"/>
    <n v="0"/>
    <d v="1899-12-30T00:00:00"/>
    <s v=""/>
    <n v="0"/>
    <n v="0"/>
    <n v="0"/>
    <m/>
    <m/>
    <m/>
    <m/>
    <n v="50"/>
    <s v="PENDIENTE"/>
    <s v="OK"/>
  </r>
  <r>
    <n v="895"/>
    <x v="7"/>
    <d v="2025-07-09T00:00:00"/>
    <s v="Dany Ccanccapa"/>
    <x v="0"/>
    <x v="3"/>
    <x v="98"/>
    <s v="P0307002"/>
    <s v="RQ.OPE.1274"/>
    <s v="-"/>
    <s v="-"/>
    <s v="Transporte de Huaranguillo a Terminal Arequipa (Ccanccapa Maque Dany Ever) / Actividad:Recolección y transporte de residuos aprovechables - ALSUR CUSCO"/>
    <m/>
    <x v="2"/>
    <x v="0"/>
    <s v="Costos de ventas"/>
    <s v="Operativo"/>
    <s v="Sachaca"/>
    <s v="Arequipa"/>
    <s v="DJ27111111111"/>
    <s v="Declaracion jurada - Gastos"/>
    <d v="2025-07-09T00:00:00"/>
    <d v="2025-07-09T00:00:00"/>
    <n v="27"/>
    <n v="1"/>
    <n v="11111111"/>
    <s v="NO ESPECIFICADO"/>
    <s v="PEN"/>
    <m/>
    <n v="10"/>
    <n v="0"/>
    <n v="10"/>
    <s v=""/>
    <n v="10"/>
    <m/>
    <s v="SI"/>
    <s v="Entregas a Rendir"/>
    <s v="SI"/>
    <s v="SI"/>
    <d v="1899-12-30T00:00:00"/>
    <s v=""/>
    <s v=""/>
    <m/>
    <d v="1899-12-30T00:00:00"/>
    <s v=""/>
    <n v="0"/>
    <n v="0"/>
    <m/>
    <m/>
    <m/>
    <m/>
    <m/>
    <m/>
    <m/>
    <m/>
    <d v="1899-12-30T00:00:00"/>
    <n v="0"/>
    <n v="0"/>
    <d v="1899-12-30T00:00:00"/>
    <s v=""/>
    <n v="0"/>
    <n v="0"/>
    <n v="0"/>
    <m/>
    <m/>
    <m/>
    <m/>
    <n v="10"/>
    <s v="PENDIENTE"/>
    <s v="OK"/>
  </r>
  <r>
    <n v="896"/>
    <x v="7"/>
    <d v="2025-07-09T00:00:00"/>
    <s v="Dany Ccanccapa"/>
    <x v="0"/>
    <x v="13"/>
    <x v="30"/>
    <s v="P0310001"/>
    <s v="RQ.OPE.1274"/>
    <s v="-"/>
    <s v="-"/>
    <s v="Cena (Ccanccapa Maque Dany Ever) / Actividad:Recolección y transporte de residuos aprovechables - ALSUR CUSCO"/>
    <m/>
    <x v="2"/>
    <x v="0"/>
    <s v="Costos de ventas"/>
    <s v="Operativo"/>
    <s v="Sachaca"/>
    <s v="Arequipa"/>
    <s v="DJ27211111111"/>
    <s v="Declaracion jurada - Gastos"/>
    <d v="2025-07-09T00:00:00"/>
    <d v="2025-07-09T00:00:00"/>
    <n v="27"/>
    <n v="2"/>
    <n v="11111111"/>
    <s v="NO ESPECIFICADO"/>
    <s v="PEN"/>
    <m/>
    <n v="10"/>
    <n v="0"/>
    <n v="10"/>
    <s v=""/>
    <n v="10"/>
    <m/>
    <s v="SI"/>
    <s v="Entregas a Rendir"/>
    <s v="SI"/>
    <s v="SI"/>
    <d v="1899-12-30T00:00:00"/>
    <s v=""/>
    <s v=""/>
    <m/>
    <d v="1899-12-30T00:00:00"/>
    <s v=""/>
    <n v="0"/>
    <n v="0"/>
    <m/>
    <m/>
    <m/>
    <m/>
    <m/>
    <m/>
    <m/>
    <m/>
    <d v="1899-12-30T00:00:00"/>
    <n v="0"/>
    <n v="0"/>
    <d v="1899-12-30T00:00:00"/>
    <s v=""/>
    <n v="0"/>
    <n v="0"/>
    <n v="0"/>
    <m/>
    <m/>
    <m/>
    <m/>
    <n v="10"/>
    <s v="PENDIENTE"/>
    <s v="OK"/>
  </r>
  <r>
    <n v="897"/>
    <x v="9"/>
    <d v="2025-07-10T00:00:00"/>
    <s v="Dany Ccanccapa"/>
    <x v="0"/>
    <x v="13"/>
    <x v="30"/>
    <s v="P0310001"/>
    <s v="RQ.OPE.1274"/>
    <s v="-"/>
    <s v="-"/>
    <s v="Desayuno (Ccanccapa Maque Dany Ever) / Actividad:Recolección y transporte de residuos aprovechables - ALSUR CUSCO"/>
    <m/>
    <x v="2"/>
    <x v="0"/>
    <s v="Costos de ventas"/>
    <s v="Operativo"/>
    <s v="Sachaca"/>
    <s v="Arequipa"/>
    <s v="DJ27311111111"/>
    <s v="Declaracion jurada - Gastos"/>
    <d v="2025-07-10T00:00:00"/>
    <d v="2025-07-10T00:00:00"/>
    <n v="27"/>
    <n v="3"/>
    <n v="11111111"/>
    <s v="NO ESPECIFICADO"/>
    <s v="PEN"/>
    <m/>
    <n v="12"/>
    <n v="0"/>
    <n v="12"/>
    <s v=""/>
    <n v="12"/>
    <m/>
    <s v="SI"/>
    <s v="Entregas a Rendir"/>
    <s v="SI"/>
    <s v="SI"/>
    <d v="1899-12-30T00:00:00"/>
    <s v=""/>
    <s v=""/>
    <m/>
    <d v="1899-12-30T00:00:00"/>
    <s v=""/>
    <n v="0"/>
    <n v="0"/>
    <m/>
    <m/>
    <m/>
    <m/>
    <m/>
    <m/>
    <m/>
    <m/>
    <d v="1899-12-30T00:00:00"/>
    <n v="0"/>
    <n v="0"/>
    <d v="1899-12-30T00:00:00"/>
    <s v=""/>
    <n v="0"/>
    <n v="0"/>
    <n v="0"/>
    <m/>
    <m/>
    <m/>
    <m/>
    <n v="12"/>
    <s v="PENDIENTE"/>
    <s v="OK"/>
  </r>
  <r>
    <n v="898"/>
    <x v="9"/>
    <d v="2025-07-10T00:00:00"/>
    <s v="Dany Ccanccapa"/>
    <x v="0"/>
    <x v="13"/>
    <x v="30"/>
    <s v="P0310001"/>
    <s v="RQ.OPE.1274"/>
    <s v="-"/>
    <s v="-"/>
    <s v="Almuerzo (Ccanccapa Maque Dany Ever) / Actividad:Recolección y transporte de residuos aprovechables - ALSUR CUSCO"/>
    <m/>
    <x v="2"/>
    <x v="0"/>
    <s v="Costos de ventas"/>
    <s v="Operativo"/>
    <s v="Sachaca"/>
    <s v="Arequipa"/>
    <s v="DJ27411111111"/>
    <s v="Declaracion jurada - Gastos"/>
    <d v="2025-07-10T00:00:00"/>
    <d v="2025-07-10T00:00:00"/>
    <n v="27"/>
    <n v="4"/>
    <n v="11111111"/>
    <s v="NO ESPECIFICADO"/>
    <s v="PEN"/>
    <m/>
    <n v="15"/>
    <n v="0"/>
    <n v="15"/>
    <s v=""/>
    <n v="15"/>
    <m/>
    <s v="SI"/>
    <s v="Entregas a Rendir"/>
    <s v="SI"/>
    <s v="SI"/>
    <d v="1899-12-30T00:00:00"/>
    <s v=""/>
    <s v=""/>
    <m/>
    <d v="1899-12-30T00:00:00"/>
    <s v=""/>
    <n v="0"/>
    <n v="0"/>
    <m/>
    <m/>
    <m/>
    <m/>
    <m/>
    <m/>
    <m/>
    <m/>
    <d v="1899-12-30T00:00:00"/>
    <n v="0"/>
    <n v="0"/>
    <d v="1899-12-30T00:00:00"/>
    <s v=""/>
    <n v="0"/>
    <n v="0"/>
    <n v="0"/>
    <m/>
    <m/>
    <m/>
    <m/>
    <n v="15"/>
    <s v="PENDIENTE"/>
    <s v="OK"/>
  </r>
  <r>
    <n v="899"/>
    <x v="9"/>
    <d v="2025-07-10T00:00:00"/>
    <s v="Dany Ccanccapa"/>
    <x v="0"/>
    <x v="13"/>
    <x v="30"/>
    <s v="P0310001"/>
    <s v="RQ.OPE.1274"/>
    <s v="-"/>
    <s v="-"/>
    <s v="Cena (Ccanccapa Maque Dany Ever) / Actividad:Recolección y transporte de residuos aprovechables - ALSUR CUSCO"/>
    <m/>
    <x v="2"/>
    <x v="0"/>
    <s v="Costos de ventas"/>
    <s v="Operativo"/>
    <s v="Sachaca"/>
    <s v="Arequipa"/>
    <s v="DJ27511111111"/>
    <s v="Declaracion jurada - Gastos"/>
    <d v="2025-07-10T00:00:00"/>
    <d v="2025-07-10T00:00:00"/>
    <n v="27"/>
    <n v="5"/>
    <n v="11111111"/>
    <s v="NO ESPECIFICADO"/>
    <s v="PEN"/>
    <m/>
    <n v="12"/>
    <n v="0"/>
    <n v="12"/>
    <s v=""/>
    <n v="12"/>
    <m/>
    <s v="SI"/>
    <s v="Entregas a Rendir"/>
    <s v="SI"/>
    <s v="SI"/>
    <d v="1899-12-30T00:00:00"/>
    <s v=""/>
    <s v=""/>
    <m/>
    <d v="1899-12-30T00:00:00"/>
    <s v=""/>
    <n v="0"/>
    <n v="0"/>
    <m/>
    <m/>
    <m/>
    <m/>
    <m/>
    <m/>
    <m/>
    <m/>
    <d v="1899-12-30T00:00:00"/>
    <n v="0"/>
    <n v="0"/>
    <d v="1899-12-30T00:00:00"/>
    <s v=""/>
    <n v="0"/>
    <n v="0"/>
    <n v="0"/>
    <m/>
    <m/>
    <m/>
    <m/>
    <n v="12"/>
    <s v="PENDIENTE"/>
    <s v="OK"/>
  </r>
  <r>
    <n v="900"/>
    <x v="9"/>
    <d v="2025-07-10T00:00:00"/>
    <s v="Dany Ccanccapa"/>
    <x v="0"/>
    <x v="13"/>
    <x v="44"/>
    <s v="P0310002"/>
    <s v="RQ.OPE.1274"/>
    <s v="-"/>
    <s v="-"/>
    <s v="Alojamiento (Ccanccapa Maque Dany Ever) / Actividad:Recolección y transporte de residuos aprovechables - ALSUR CUSCO"/>
    <m/>
    <x v="2"/>
    <x v="0"/>
    <s v="Costos de ventas"/>
    <s v="Operativo"/>
    <s v="Sachaca"/>
    <s v="Arequipa"/>
    <s v="DJ27611111111"/>
    <s v="Declaracion jurada - Gastos"/>
    <d v="2025-07-10T00:00:00"/>
    <d v="2025-07-10T00:00:00"/>
    <n v="27"/>
    <n v="6"/>
    <n v="11111111"/>
    <s v="NO ESPECIFICADO"/>
    <s v="PEN"/>
    <m/>
    <n v="50"/>
    <n v="0"/>
    <n v="50"/>
    <s v=""/>
    <n v="50"/>
    <m/>
    <s v="SI"/>
    <s v="Entregas a Rendir"/>
    <s v="SI"/>
    <s v="SI"/>
    <d v="1899-12-30T00:00:00"/>
    <s v=""/>
    <s v=""/>
    <m/>
    <d v="1899-12-30T00:00:00"/>
    <s v=""/>
    <n v="0"/>
    <n v="0"/>
    <m/>
    <m/>
    <m/>
    <m/>
    <m/>
    <m/>
    <m/>
    <m/>
    <d v="1899-12-30T00:00:00"/>
    <n v="0"/>
    <n v="0"/>
    <d v="1899-12-30T00:00:00"/>
    <s v=""/>
    <n v="0"/>
    <n v="0"/>
    <n v="0"/>
    <m/>
    <m/>
    <m/>
    <m/>
    <n v="50"/>
    <s v="PENDIENTE"/>
    <s v="OK"/>
  </r>
  <r>
    <n v="901"/>
    <x v="11"/>
    <d v="2025-07-11T00:00:00"/>
    <s v="Dany Ccanccapa"/>
    <x v="0"/>
    <x v="3"/>
    <x v="98"/>
    <s v="P0307002"/>
    <s v="RQ.OPE.1274"/>
    <s v="-"/>
    <s v="-"/>
    <s v="Transporte de Alojamiento a Terminal (Ccanccapa Maque Dany Ever) / Actividad:Recolección y transporte de residuos aprovechables - ALSUR CUSCO"/>
    <m/>
    <x v="2"/>
    <x v="0"/>
    <s v="Costos de ventas"/>
    <s v="Operativo"/>
    <s v="Sachaca"/>
    <s v="Arequipa"/>
    <s v="DJ27711111111"/>
    <s v="Declaracion jurada - Gastos"/>
    <d v="2025-07-11T00:00:00"/>
    <d v="2025-07-11T00:00:00"/>
    <n v="27"/>
    <n v="7"/>
    <n v="11111111"/>
    <s v="NO ESPECIFICADO"/>
    <s v="PEN"/>
    <m/>
    <n v="10"/>
    <n v="0"/>
    <n v="10"/>
    <s v=""/>
    <n v="10"/>
    <m/>
    <s v="SI"/>
    <s v="Entregas a Rendir"/>
    <s v="SI"/>
    <s v="SI"/>
    <d v="1899-12-30T00:00:00"/>
    <s v=""/>
    <s v=""/>
    <m/>
    <d v="1899-12-30T00:00:00"/>
    <s v=""/>
    <n v="0"/>
    <n v="0"/>
    <m/>
    <m/>
    <m/>
    <m/>
    <m/>
    <m/>
    <m/>
    <m/>
    <d v="1899-12-30T00:00:00"/>
    <n v="0"/>
    <n v="0"/>
    <d v="1899-12-30T00:00:00"/>
    <s v=""/>
    <n v="0"/>
    <n v="0"/>
    <n v="0"/>
    <m/>
    <m/>
    <m/>
    <m/>
    <n v="10"/>
    <s v="PENDIENTE"/>
    <s v="OK"/>
  </r>
  <r>
    <n v="902"/>
    <x v="11"/>
    <d v="2025-07-11T00:00:00"/>
    <s v="Dany Ccanccapa"/>
    <x v="0"/>
    <x v="3"/>
    <x v="98"/>
    <s v="P0307002"/>
    <s v="RQ.OPE.1274"/>
    <s v="-"/>
    <s v="-"/>
    <s v="Transporte de Cusco a Arequipa - Colaborador: Ccanccapa Maque Dany Ever / Actividad:Recolección y transporte de residuos aprovechables - ALSUR CUSCO"/>
    <m/>
    <x v="2"/>
    <x v="0"/>
    <s v="Costos de ventas"/>
    <s v="Operativo"/>
    <s v="Sachaca"/>
    <s v="Arequipa"/>
    <s v="DJ27811111111"/>
    <s v="Declaracion jurada - Gastos"/>
    <d v="2025-07-11T00:00:00"/>
    <d v="2025-07-11T00:00:00"/>
    <n v="27"/>
    <n v="8"/>
    <n v="11111111"/>
    <s v="NO ESPECIFICADO"/>
    <s v="PEN"/>
    <m/>
    <n v="50"/>
    <n v="0"/>
    <n v="50"/>
    <s v=""/>
    <n v="50"/>
    <m/>
    <s v="SI"/>
    <s v="Entregas a Rendir"/>
    <s v="SI"/>
    <s v="SI"/>
    <d v="1899-12-30T00:00:00"/>
    <s v=""/>
    <s v=""/>
    <m/>
    <d v="1899-12-30T00:00:00"/>
    <s v=""/>
    <n v="0"/>
    <n v="0"/>
    <m/>
    <m/>
    <m/>
    <m/>
    <m/>
    <m/>
    <m/>
    <m/>
    <d v="1899-12-30T00:00:00"/>
    <n v="0"/>
    <n v="0"/>
    <d v="1899-12-30T00:00:00"/>
    <s v=""/>
    <n v="0"/>
    <n v="0"/>
    <n v="0"/>
    <m/>
    <m/>
    <m/>
    <m/>
    <n v="50"/>
    <s v="PENDIENTE"/>
    <s v="OK"/>
  </r>
  <r>
    <n v="903"/>
    <x v="11"/>
    <d v="2025-07-11T00:00:00"/>
    <s v="Dany Ccanccapa"/>
    <x v="0"/>
    <x v="13"/>
    <x v="30"/>
    <s v="P0310001"/>
    <s v="RQ.OPE.1274"/>
    <s v="-"/>
    <s v="-"/>
    <s v="Desayuno (Ccanccapa Maque Dany Ever) / Actividad:Recolección y transporte de residuos aprovechables - ALSUR CUSCO"/>
    <m/>
    <x v="2"/>
    <x v="0"/>
    <s v="Costos de ventas"/>
    <s v="Operativo"/>
    <s v="Sachaca"/>
    <s v="Arequipa"/>
    <s v="DJ27911111111"/>
    <s v="Declaracion jurada - Gastos"/>
    <d v="2025-07-11T00:00:00"/>
    <d v="2025-07-11T00:00:00"/>
    <n v="27"/>
    <n v="9"/>
    <n v="11111111"/>
    <s v="NO ESPECIFICADO"/>
    <s v="PEN"/>
    <m/>
    <n v="12"/>
    <n v="0"/>
    <n v="12"/>
    <s v=""/>
    <n v="12"/>
    <m/>
    <s v="SI"/>
    <s v="Entregas a Rendir"/>
    <s v="SI"/>
    <s v="SI"/>
    <d v="1899-12-30T00:00:00"/>
    <s v=""/>
    <s v=""/>
    <m/>
    <d v="1899-12-30T00:00:00"/>
    <s v=""/>
    <n v="0"/>
    <n v="0"/>
    <m/>
    <m/>
    <m/>
    <m/>
    <m/>
    <m/>
    <m/>
    <m/>
    <d v="1899-12-30T00:00:00"/>
    <n v="0"/>
    <n v="0"/>
    <d v="1899-12-30T00:00:00"/>
    <s v=""/>
    <n v="0"/>
    <n v="0"/>
    <n v="0"/>
    <m/>
    <m/>
    <m/>
    <m/>
    <n v="12"/>
    <s v="PENDIENTE"/>
    <s v="OK"/>
  </r>
  <r>
    <n v="904"/>
    <x v="11"/>
    <d v="2025-07-11T00:00:00"/>
    <s v="Dany Ccanccapa"/>
    <x v="0"/>
    <x v="13"/>
    <x v="30"/>
    <s v="P0310001"/>
    <s v="RQ.OPE.1274"/>
    <s v="-"/>
    <s v="-"/>
    <s v="Almuerzo (Ccanccapa Maque Dany Ever) / Actividad:Recolección y transporte de residuos aprovechables - ALSUR CUSCO"/>
    <m/>
    <x v="2"/>
    <x v="0"/>
    <s v="Costos de ventas"/>
    <s v="Operativo"/>
    <s v="Sachaca"/>
    <s v="Arequipa"/>
    <s v="DJ271011111111"/>
    <s v="Declaracion jurada - Gastos"/>
    <d v="2025-07-11T00:00:00"/>
    <d v="2025-07-11T00:00:00"/>
    <n v="27"/>
    <n v="10"/>
    <n v="11111111"/>
    <s v="NO ESPECIFICADO"/>
    <s v="PEN"/>
    <m/>
    <n v="15"/>
    <n v="0"/>
    <n v="15"/>
    <s v=""/>
    <n v="15"/>
    <m/>
    <s v="SI"/>
    <s v="Entregas a Rendir"/>
    <s v="SI"/>
    <s v="SI"/>
    <d v="1899-12-30T00:00:00"/>
    <s v=""/>
    <s v=""/>
    <m/>
    <d v="1899-12-30T00:00:00"/>
    <s v=""/>
    <n v="0"/>
    <n v="0"/>
    <m/>
    <m/>
    <m/>
    <m/>
    <m/>
    <m/>
    <m/>
    <m/>
    <d v="1899-12-30T00:00:00"/>
    <n v="0"/>
    <n v="0"/>
    <d v="1899-12-30T00:00:00"/>
    <s v=""/>
    <n v="0"/>
    <n v="0"/>
    <n v="0"/>
    <m/>
    <m/>
    <m/>
    <m/>
    <n v="15"/>
    <s v="PENDIENTE"/>
    <s v="OK"/>
  </r>
  <r>
    <n v="905"/>
    <x v="50"/>
    <d v="2025-08-20T00:00:00"/>
    <s v="Maritza Ayma "/>
    <x v="8"/>
    <x v="8"/>
    <x v="19"/>
    <s v="P0104005"/>
    <s v="-"/>
    <s v="-"/>
    <s v="-"/>
    <s v="Internet - Agosto/ Alm. 01"/>
    <m/>
    <x v="0"/>
    <x v="3"/>
    <s v="Gastos operativos"/>
    <s v="Operativo"/>
    <s v="Sachaca"/>
    <s v="Arequipa"/>
    <s v="01E00148620609368773"/>
    <s v="Factura"/>
    <d v="2025-08-20T00:00:00"/>
    <d v="2025-08-20T00:00:00"/>
    <s v="E001"/>
    <n v="486"/>
    <n v="20609368773"/>
    <s v="FIXER TELECOMUNICACIONES S.A.C."/>
    <s v="PEN"/>
    <n v="0.18"/>
    <n v="59.9"/>
    <n v="10.782"/>
    <n v="70.680000000000007"/>
    <s v=""/>
    <n v="70.680000000000007"/>
    <m/>
    <s v="SI"/>
    <s v="Transferencia"/>
    <s v="SI"/>
    <s v="SI"/>
    <d v="2025-08-22T00:00:00"/>
    <s v="B-BCP - Soles"/>
    <n v="1239017"/>
    <m/>
    <d v="1899-12-30T00:00:00"/>
    <s v=""/>
    <n v="0"/>
    <n v="0"/>
    <m/>
    <m/>
    <m/>
    <m/>
    <m/>
    <m/>
    <m/>
    <m/>
    <d v="1899-12-30T00:00:00"/>
    <n v="0"/>
    <n v="0"/>
    <d v="1899-12-30T00:00:00"/>
    <s v=""/>
    <n v="0"/>
    <n v="0"/>
    <n v="0"/>
    <m/>
    <m/>
    <m/>
    <m/>
    <n v="70.680000000000007"/>
    <s v="PENDIENTE"/>
    <s v="OK"/>
  </r>
  <r>
    <n v="906"/>
    <x v="50"/>
    <d v="2025-08-20T00:00:00"/>
    <s v="Alison Rodriguez "/>
    <x v="2"/>
    <x v="30"/>
    <x v="99"/>
    <s v="P0203002"/>
    <s v="RQ.COM.365"/>
    <s v="-"/>
    <s v="-"/>
    <s v="Pintado de contenedor IBC - color rojo, rotulación &quot;aceite usado&quot; color blanco y rejilla de metal.  _x000a_Cliente: COSAPI "/>
    <m/>
    <x v="2"/>
    <x v="4"/>
    <s v="Gastos no operativos"/>
    <s v="Operativo"/>
    <s v="Sachaca"/>
    <s v="Arequipa"/>
    <s v="LIQCOM12911111111"/>
    <s v="Liquidacion de Gastos"/>
    <d v="2025-08-21T00:00:00"/>
    <d v="2025-08-21T00:00:00"/>
    <s v="COM"/>
    <n v="129"/>
    <n v="11111111"/>
    <s v="NO ESPECIFICADO"/>
    <s v="PEN"/>
    <m/>
    <n v="50"/>
    <n v="0"/>
    <n v="50"/>
    <s v=""/>
    <n v="50"/>
    <m/>
    <s v="SI"/>
    <s v="Caja Finanzas "/>
    <s v="SI"/>
    <s v="SI"/>
    <d v="1899-12-30T00:00:00"/>
    <s v=""/>
    <s v=""/>
    <m/>
    <d v="1899-12-30T00:00:00"/>
    <s v=""/>
    <n v="0"/>
    <n v="0"/>
    <m/>
    <m/>
    <m/>
    <m/>
    <m/>
    <m/>
    <m/>
    <m/>
    <d v="1899-12-30T00:00:00"/>
    <n v="0"/>
    <n v="0"/>
    <d v="1899-12-30T00:00:00"/>
    <s v=""/>
    <n v="0"/>
    <n v="0"/>
    <n v="0"/>
    <m/>
    <m/>
    <m/>
    <m/>
    <n v="50"/>
    <s v="PENDIENTE"/>
    <s v="OK"/>
  </r>
  <r>
    <n v="907"/>
    <x v="50"/>
    <d v="2025-08-20T00:00:00"/>
    <s v="Karol Pari"/>
    <x v="1"/>
    <x v="3"/>
    <x v="7"/>
    <s v="P0604001"/>
    <s v="-"/>
    <s v="-"/>
    <s v="-"/>
    <s v="Alm. Sachaca - Clínica Sanna - Alm. Sachaca "/>
    <m/>
    <x v="0"/>
    <x v="3"/>
    <s v="Gastos operativos"/>
    <s v="Operativo"/>
    <s v="Sachaca"/>
    <s v="Arequipa"/>
    <s v="PLM330176390500"/>
    <s v="Planilla de Movilidad"/>
    <d v="2025-08-21T00:00:00"/>
    <d v="2025-08-21T00:00:00"/>
    <n v="3"/>
    <n v="301"/>
    <n v="76390500"/>
    <s v="PARI RODRIGUEZ KAROL LICET"/>
    <s v="PEN"/>
    <m/>
    <n v="25"/>
    <n v="0"/>
    <n v="25"/>
    <s v=""/>
    <n v="25"/>
    <m/>
    <m/>
    <s v="Caja Arequipa "/>
    <m/>
    <m/>
    <s v=""/>
    <s v=""/>
    <s v=""/>
    <m/>
    <s v=""/>
    <s v=""/>
    <s v=""/>
    <n v="0"/>
    <m/>
    <m/>
    <m/>
    <m/>
    <m/>
    <m/>
    <m/>
    <m/>
    <s v=""/>
    <s v=""/>
    <n v="0"/>
    <s v=""/>
    <s v=""/>
    <s v=""/>
    <n v="0"/>
    <n v="0"/>
    <m/>
    <m/>
    <m/>
    <m/>
    <n v="25"/>
    <s v="PENDIENTE"/>
    <s v="OK"/>
  </r>
  <r>
    <n v="908"/>
    <x v="45"/>
    <d v="2025-08-14T00:00:00"/>
    <s v="Gregory Cruz"/>
    <x v="6"/>
    <x v="7"/>
    <x v="16"/>
    <s v="P0801002"/>
    <s v="RQ.GER.080"/>
    <s v="-"/>
    <s v="AC.GER.068"/>
    <s v="Asesoría legal en temas empresariales -  mes Agosto "/>
    <m/>
    <x v="0"/>
    <x v="4"/>
    <s v="Gastos no operativos"/>
    <s v="Operativo"/>
    <s v="Sachaca"/>
    <s v="Arequipa"/>
    <s v="01E001220613747096"/>
    <s v="Factura"/>
    <d v="2025-08-14T00:00:00"/>
    <d v="2025-08-14T00:00:00"/>
    <s v="E001"/>
    <n v="2"/>
    <n v="20613747096"/>
    <s v="FLORES &amp; BANDA ABOGADOS S.A.C."/>
    <s v="PEN"/>
    <n v="0.18"/>
    <n v="600"/>
    <n v="108"/>
    <n v="708"/>
    <s v=""/>
    <n v="708"/>
    <m/>
    <s v="SI"/>
    <s v="Transferencia"/>
    <s v="SI"/>
    <s v="SI"/>
    <d v="2025-08-19T00:00:00"/>
    <s v="B-BCP - Soles"/>
    <n v="1211610"/>
    <m/>
    <d v="1899-12-30T00:00:00"/>
    <s v=""/>
    <n v="0"/>
    <n v="0"/>
    <m/>
    <m/>
    <m/>
    <m/>
    <m/>
    <m/>
    <m/>
    <m/>
    <d v="1899-12-30T00:00:00"/>
    <n v="0"/>
    <n v="0"/>
    <d v="1899-12-30T00:00:00"/>
    <s v=""/>
    <n v="0"/>
    <n v="0"/>
    <n v="0"/>
    <m/>
    <m/>
    <m/>
    <m/>
    <n v="708"/>
    <s v="PENDIENTE"/>
    <s v="OK"/>
  </r>
  <r>
    <n v="909"/>
    <x v="39"/>
    <d v="2025-08-11T00:00:00"/>
    <s v="Ruben Bustamante"/>
    <x v="2"/>
    <x v="21"/>
    <x v="52"/>
    <s v="P0210001"/>
    <s v="-"/>
    <s v="-"/>
    <s v="-"/>
    <s v="Las Lomas - Compra (cartón) - Lonccos y Ccalas"/>
    <s v="FOTON BKK-849"/>
    <x v="2"/>
    <x v="0"/>
    <s v="Costos de ventas"/>
    <s v="Operativo"/>
    <s v="Sachaca"/>
    <s v="Arequipa"/>
    <s v="01FT01210820612112500"/>
    <s v="Factura"/>
    <d v="2025-08-11T00:00:00"/>
    <d v="2025-08-11T00:00:00"/>
    <s v="FT01"/>
    <n v="2108"/>
    <n v="20612112500"/>
    <s v="RECICLADORA LAS LOMAS E.I.R.L."/>
    <s v="PEN"/>
    <n v="0.18"/>
    <n v="8.4749999999999996"/>
    <n v="1.5254999999999999"/>
    <n v="10"/>
    <s v=""/>
    <n v="10"/>
    <m/>
    <s v="SI"/>
    <s v="Caja Operativa"/>
    <s v="SI"/>
    <s v="SI"/>
    <d v="2025-08-11T00:00:00"/>
    <s v="C_Ope_001"/>
    <n v="25119"/>
    <m/>
    <d v="1899-12-30T00:00:00"/>
    <s v=""/>
    <n v="0"/>
    <n v="0"/>
    <m/>
    <m/>
    <m/>
    <m/>
    <m/>
    <m/>
    <m/>
    <m/>
    <d v="1899-12-30T00:00:00"/>
    <n v="0"/>
    <n v="0"/>
    <d v="1899-12-30T00:00:00"/>
    <s v=""/>
    <n v="0"/>
    <n v="0"/>
    <n v="0"/>
    <m/>
    <m/>
    <m/>
    <m/>
    <n v="10"/>
    <s v="PENDIENTE"/>
    <s v="OK"/>
  </r>
  <r>
    <n v="910"/>
    <x v="39"/>
    <d v="2025-08-11T00:00:00"/>
    <s v="Ruben Bustamante"/>
    <x v="0"/>
    <x v="6"/>
    <x v="11"/>
    <s v="P0303001"/>
    <s v="-"/>
    <s v="-"/>
    <s v="-"/>
    <s v="ALSA - Servicio (RS peligrosos) - HAM"/>
    <s v="FOTON BKK-849"/>
    <x v="1"/>
    <x v="0"/>
    <s v="Costos de ventas"/>
    <s v="Operativo"/>
    <s v="Sachaca"/>
    <s v="Arequipa"/>
    <s v="01F00213536720124952850"/>
    <s v="Factura"/>
    <d v="2025-08-11T00:00:00"/>
    <d v="2025-08-11T00:00:00"/>
    <s v="F002"/>
    <n v="135367"/>
    <n v="20124952850"/>
    <s v="ALIMENTOS Y SERVICIOS AGROPECUARIOS SRL."/>
    <s v="PEN"/>
    <n v="0.18"/>
    <n v="8.4749999999999996"/>
    <n v="1.5254999999999999"/>
    <n v="10"/>
    <s v=""/>
    <n v="10"/>
    <m/>
    <s v="SI"/>
    <s v="Caja Operativa"/>
    <s v="SI"/>
    <s v="SI"/>
    <d v="2025-08-11T00:00:00"/>
    <s v="C_Ope_001"/>
    <n v="25120"/>
    <m/>
    <d v="1899-12-30T00:00:00"/>
    <s v=""/>
    <n v="0"/>
    <n v="0"/>
    <m/>
    <m/>
    <m/>
    <m/>
    <m/>
    <m/>
    <m/>
    <m/>
    <d v="1899-12-30T00:00:00"/>
    <n v="0"/>
    <n v="0"/>
    <d v="1899-12-30T00:00:00"/>
    <s v=""/>
    <n v="0"/>
    <n v="0"/>
    <n v="0"/>
    <m/>
    <m/>
    <m/>
    <m/>
    <n v="10"/>
    <s v="PENDIENTE"/>
    <s v="OK"/>
  </r>
  <r>
    <n v="911"/>
    <x v="39"/>
    <d v="2025-08-11T00:00:00"/>
    <s v="Ruben Bustamante"/>
    <x v="0"/>
    <x v="0"/>
    <x v="0"/>
    <s v="P0302007"/>
    <s v="-"/>
    <s v="-"/>
    <s v="-"/>
    <s v="Lavado de la unidad"/>
    <s v="MAXUS VBW-889"/>
    <x v="1"/>
    <x v="0"/>
    <s v="Costos de ventas"/>
    <s v="Operativo"/>
    <s v="Sachaca"/>
    <s v="Arequipa"/>
    <s v="01E0017410738983659"/>
    <s v="Factura"/>
    <d v="2025-08-11T00:00:00"/>
    <d v="2025-08-11T00:00:00"/>
    <s v="E001"/>
    <n v="74"/>
    <n v="10738983659"/>
    <s v="MAMANI PACCO ERICK ROMULO"/>
    <s v="PEN"/>
    <n v="0.18"/>
    <n v="30.602"/>
    <n v="5.5083599999999997"/>
    <n v="36.11"/>
    <s v=""/>
    <n v="36.11"/>
    <m/>
    <s v="SI"/>
    <s v="Caja Operativa"/>
    <s v="SI"/>
    <s v="SI"/>
    <d v="2025-08-11T00:00:00"/>
    <s v="C_Ope_001"/>
    <n v="25117"/>
    <m/>
    <d v="1899-12-30T00:00:00"/>
    <s v=""/>
    <n v="0"/>
    <n v="0"/>
    <m/>
    <m/>
    <m/>
    <m/>
    <m/>
    <m/>
    <m/>
    <m/>
    <d v="1899-12-30T00:00:00"/>
    <n v="0"/>
    <n v="0"/>
    <d v="1899-12-30T00:00:00"/>
    <s v=""/>
    <n v="0"/>
    <n v="0"/>
    <n v="0"/>
    <m/>
    <m/>
    <m/>
    <m/>
    <n v="36.11"/>
    <s v="PENDIENTE"/>
    <s v="OK"/>
  </r>
  <r>
    <n v="912"/>
    <x v="40"/>
    <d v="2025-08-12T00:00:00"/>
    <s v="Ruben Bustamante"/>
    <x v="2"/>
    <x v="21"/>
    <x v="97"/>
    <s v="P0210002"/>
    <s v="-"/>
    <s v="-"/>
    <s v="-"/>
    <s v="Uchumayo - Compra (Viruta) - FLsmith La Joya"/>
    <s v="FOTON BKL-739"/>
    <x v="2"/>
    <x v="0"/>
    <s v="Costos de ventas"/>
    <s v="Operativo"/>
    <s v="Sachaca"/>
    <s v="Arequipa"/>
    <s v="01F212180964020517252558"/>
    <s v="Factura"/>
    <d v="2025-08-12T00:00:00"/>
    <d v="2025-08-12T00:00:00"/>
    <s v="F212"/>
    <n v="1809640"/>
    <n v="20517252558"/>
    <s v="COVISUR S.A."/>
    <s v="PEN"/>
    <n v="0.18"/>
    <n v="6.78"/>
    <n v="1.2203999999999999"/>
    <n v="8"/>
    <s v=""/>
    <n v="8"/>
    <m/>
    <s v="SI"/>
    <s v="Caja Operativa"/>
    <s v="SI"/>
    <s v="SI"/>
    <d v="2025-08-12T00:00:00"/>
    <s v="C_Ope_001"/>
    <n v="25145"/>
    <m/>
    <d v="1899-12-30T00:00:00"/>
    <s v=""/>
    <n v="0"/>
    <n v="0"/>
    <m/>
    <m/>
    <m/>
    <m/>
    <m/>
    <m/>
    <m/>
    <m/>
    <d v="1899-12-30T00:00:00"/>
    <n v="0"/>
    <n v="0"/>
    <d v="1899-12-30T00:00:00"/>
    <s v=""/>
    <n v="0"/>
    <n v="0"/>
    <n v="0"/>
    <m/>
    <m/>
    <m/>
    <m/>
    <n v="8"/>
    <s v="PENDIENTE"/>
    <s v="OK"/>
  </r>
  <r>
    <n v="913"/>
    <x v="40"/>
    <d v="2025-08-12T00:00:00"/>
    <s v="Ruben Bustamante"/>
    <x v="2"/>
    <x v="21"/>
    <x v="97"/>
    <s v="P0210002"/>
    <s v="-"/>
    <s v="-"/>
    <s v="-"/>
    <s v="Uchumayo - Compra (Madera) - FLsmith La Joya"/>
    <s v="FOTON BKL-739"/>
    <x v="2"/>
    <x v="0"/>
    <s v="Costos de ventas"/>
    <s v="Operativo"/>
    <s v="Sachaca"/>
    <s v="Arequipa"/>
    <s v="01F213183031820517252558"/>
    <s v="Factura"/>
    <d v="2025-08-12T00:00:00"/>
    <d v="2025-08-12T00:00:00"/>
    <s v="F213"/>
    <n v="1830318"/>
    <n v="20517252558"/>
    <s v="COVISUR S.A."/>
    <s v="PEN"/>
    <n v="0.18"/>
    <n v="6.78"/>
    <n v="1.2203999999999999"/>
    <n v="8"/>
    <s v=""/>
    <n v="8"/>
    <m/>
    <s v="SI"/>
    <s v="Caja Operativa"/>
    <s v="SI"/>
    <s v="SI"/>
    <d v="2025-08-12T00:00:00"/>
    <s v="C_Ope_001"/>
    <n v="25146"/>
    <m/>
    <d v="1899-12-30T00:00:00"/>
    <s v=""/>
    <n v="0"/>
    <n v="0"/>
    <m/>
    <m/>
    <m/>
    <m/>
    <m/>
    <m/>
    <m/>
    <m/>
    <d v="1899-12-30T00:00:00"/>
    <n v="0"/>
    <n v="0"/>
    <d v="1899-12-30T00:00:00"/>
    <s v=""/>
    <n v="0"/>
    <n v="0"/>
    <n v="0"/>
    <m/>
    <m/>
    <m/>
    <m/>
    <n v="8"/>
    <s v="PENDIENTE"/>
    <s v="OK"/>
  </r>
  <r>
    <n v="914"/>
    <x v="40"/>
    <d v="2025-08-12T00:00:00"/>
    <s v="Ruben Bustamante"/>
    <x v="2"/>
    <x v="21"/>
    <x v="52"/>
    <s v="P0210001"/>
    <s v="-"/>
    <s v="-"/>
    <s v="-"/>
    <s v="SRB KM 48 - Compra (Viruta) - Flsmith La Joya"/>
    <s v="FOTON BKL-739"/>
    <x v="2"/>
    <x v="0"/>
    <s v="Costos de ventas"/>
    <s v="Operativo"/>
    <s v="Sachaca"/>
    <s v="Arequipa"/>
    <s v="01FE021731320259858934"/>
    <s v="Factura"/>
    <d v="2025-08-12T00:00:00"/>
    <d v="2025-08-12T00:00:00"/>
    <s v="FE02"/>
    <n v="17313"/>
    <n v="20259858934"/>
    <s v="COMERCIALIZACION Y SERVICIOS EL EDEN S.A.C."/>
    <s v="PEN"/>
    <n v="0.18"/>
    <n v="16.949000000000002"/>
    <n v="3.0508200000000003"/>
    <n v="20"/>
    <s v=""/>
    <n v="20"/>
    <m/>
    <s v="SI"/>
    <s v="Caja Operativa"/>
    <s v="SI"/>
    <s v="SI"/>
    <d v="2025-08-12T00:00:00"/>
    <s v="C_Ope_001"/>
    <n v="25147"/>
    <m/>
    <d v="1899-12-30T00:00:00"/>
    <s v=""/>
    <n v="0"/>
    <n v="0"/>
    <m/>
    <m/>
    <m/>
    <m/>
    <m/>
    <m/>
    <m/>
    <m/>
    <d v="1899-12-30T00:00:00"/>
    <n v="0"/>
    <n v="0"/>
    <d v="1899-12-30T00:00:00"/>
    <s v=""/>
    <n v="0"/>
    <n v="0"/>
    <n v="0"/>
    <m/>
    <m/>
    <m/>
    <m/>
    <n v="20"/>
    <s v="PENDIENTE"/>
    <s v="OK"/>
  </r>
  <r>
    <n v="915"/>
    <x v="40"/>
    <d v="2025-08-12T00:00:00"/>
    <s v="Ruben Bustamante"/>
    <x v="2"/>
    <x v="21"/>
    <x v="52"/>
    <s v="P0210001"/>
    <s v="-"/>
    <s v="-"/>
    <s v="-"/>
    <s v="SRB KM 48 - Compra (Madera) - FLsmith La Joya"/>
    <s v="FOTON BKL-739"/>
    <x v="2"/>
    <x v="0"/>
    <s v="Costos de ventas"/>
    <s v="Operativo"/>
    <s v="Sachaca"/>
    <s v="Arequipa"/>
    <s v="01FE021730820259858934"/>
    <s v="Factura"/>
    <d v="2025-08-12T00:00:00"/>
    <d v="2025-08-12T00:00:00"/>
    <s v="FE02"/>
    <n v="17308"/>
    <n v="20259858934"/>
    <s v="COMERCIALIZACION Y SERVICIOS EL EDEN S.A.C."/>
    <s v="PEN"/>
    <n v="0.18"/>
    <n v="16.949000000000002"/>
    <n v="3.0508200000000003"/>
    <n v="20"/>
    <s v=""/>
    <n v="20"/>
    <m/>
    <s v="SI"/>
    <s v="Caja Operativa"/>
    <s v="SI"/>
    <s v="SI"/>
    <d v="2025-08-12T00:00:00"/>
    <s v="C_Ope_001"/>
    <n v="25148"/>
    <m/>
    <d v="1899-12-30T00:00:00"/>
    <s v=""/>
    <n v="0"/>
    <n v="0"/>
    <m/>
    <m/>
    <m/>
    <m/>
    <m/>
    <m/>
    <m/>
    <m/>
    <d v="1899-12-30T00:00:00"/>
    <n v="0"/>
    <n v="0"/>
    <d v="1899-12-30T00:00:00"/>
    <s v=""/>
    <n v="0"/>
    <n v="0"/>
    <n v="0"/>
    <m/>
    <m/>
    <m/>
    <m/>
    <n v="20"/>
    <s v="PENDIENTE"/>
    <s v="OK"/>
  </r>
  <r>
    <n v="916"/>
    <x v="42"/>
    <d v="2025-08-13T00:00:00"/>
    <s v="Ruben Bustamante"/>
    <x v="0"/>
    <x v="6"/>
    <x v="10"/>
    <s v="P0303002"/>
    <s v="-"/>
    <s v="-"/>
    <s v="-"/>
    <s v="Uchumayo - Servicio (mantas) - Granja la Rinconada"/>
    <s v="FOTON BKL-739"/>
    <x v="1"/>
    <x v="0"/>
    <s v="Costos de ventas"/>
    <s v="Operativo"/>
    <s v="Sachaca"/>
    <s v="Arequipa"/>
    <s v="01F212181063020517252558"/>
    <s v="Factura"/>
    <d v="2025-08-13T00:00:00"/>
    <d v="2025-08-13T00:00:00"/>
    <s v="F212"/>
    <n v="1810630"/>
    <n v="20517252558"/>
    <s v="COVISUR S.A."/>
    <s v="PEN"/>
    <n v="0.18"/>
    <n v="6.78"/>
    <n v="1.2203999999999999"/>
    <n v="8"/>
    <s v=""/>
    <n v="8"/>
    <m/>
    <s v="SI"/>
    <s v="Caja Operativa"/>
    <s v="SI"/>
    <s v="SI"/>
    <d v="2025-08-13T00:00:00"/>
    <s v="C_Ope_001"/>
    <n v="25154"/>
    <m/>
    <d v="1899-12-30T00:00:00"/>
    <s v=""/>
    <n v="0"/>
    <n v="0"/>
    <m/>
    <m/>
    <m/>
    <m/>
    <m/>
    <m/>
    <m/>
    <m/>
    <d v="1899-12-30T00:00:00"/>
    <n v="0"/>
    <n v="0"/>
    <d v="1899-12-30T00:00:00"/>
    <s v=""/>
    <n v="0"/>
    <n v="0"/>
    <n v="0"/>
    <m/>
    <m/>
    <m/>
    <m/>
    <n v="8"/>
    <s v="PENDIENTE"/>
    <s v="OK"/>
  </r>
  <r>
    <n v="917"/>
    <x v="42"/>
    <d v="2025-08-13T00:00:00"/>
    <s v="Ruben Bustamante"/>
    <x v="0"/>
    <x v="6"/>
    <x v="10"/>
    <s v="P0303002"/>
    <s v="-"/>
    <s v="-"/>
    <s v="-"/>
    <s v="Uchumayo - Servicio (mantas) - Granja la Rinconada"/>
    <s v="FOTON BKL-739"/>
    <x v="1"/>
    <x v="0"/>
    <s v="Costos de ventas"/>
    <s v="Operativo"/>
    <s v="Sachaca"/>
    <s v="Arequipa"/>
    <s v="01F213183136820517252558"/>
    <s v="Factura"/>
    <d v="2025-08-13T00:00:00"/>
    <d v="2025-08-13T00:00:00"/>
    <s v="F213"/>
    <n v="1831368"/>
    <n v="20517252558"/>
    <s v="COVISUR S.A."/>
    <s v="PEN"/>
    <n v="0.18"/>
    <n v="6.78"/>
    <n v="1.2203999999999999"/>
    <n v="8"/>
    <s v=""/>
    <n v="8"/>
    <m/>
    <s v="SI"/>
    <s v="Caja Operativa"/>
    <s v="SI"/>
    <s v="SI"/>
    <d v="2025-08-13T00:00:00"/>
    <s v="C_Ope_001"/>
    <n v="25155"/>
    <m/>
    <d v="1899-12-30T00:00:00"/>
    <s v=""/>
    <n v="0"/>
    <n v="0"/>
    <m/>
    <m/>
    <m/>
    <m/>
    <m/>
    <m/>
    <m/>
    <m/>
    <d v="1899-12-30T00:00:00"/>
    <n v="0"/>
    <n v="0"/>
    <d v="1899-12-30T00:00:00"/>
    <s v=""/>
    <n v="0"/>
    <n v="0"/>
    <n v="0"/>
    <m/>
    <m/>
    <m/>
    <m/>
    <n v="8"/>
    <s v="PENDIENTE"/>
    <s v="OK"/>
  </r>
  <r>
    <n v="918"/>
    <x v="45"/>
    <d v="2025-08-14T00:00:00"/>
    <s v="Ruben Bustamante"/>
    <x v="0"/>
    <x v="6"/>
    <x v="10"/>
    <s v="P0303002"/>
    <s v="-"/>
    <s v="-"/>
    <s v="-"/>
    <s v="Uchumayo - Servicio (RS generales) - Pesquera Diamante"/>
    <s v="FOTON VDJ-872"/>
    <x v="1"/>
    <x v="0"/>
    <s v="Costos de ventas"/>
    <s v="Operativo"/>
    <s v="Sachaca"/>
    <s v="Arequipa"/>
    <s v="01F212181167320517252558"/>
    <s v="Factura"/>
    <d v="2025-08-14T00:00:00"/>
    <d v="2025-08-14T00:00:00"/>
    <s v="F212"/>
    <n v="1811673"/>
    <n v="20517252558"/>
    <s v="COVISUR S.A."/>
    <s v="PEN"/>
    <n v="0.18"/>
    <n v="6.78"/>
    <n v="1.2203999999999999"/>
    <n v="8"/>
    <s v=""/>
    <n v="8"/>
    <m/>
    <s v="SI"/>
    <s v="Caja Operativa"/>
    <s v="SI"/>
    <s v="SI"/>
    <d v="2025-08-14T00:00:00"/>
    <s v="C_Ope_001"/>
    <n v="25158"/>
    <m/>
    <d v="1899-12-30T00:00:00"/>
    <s v=""/>
    <n v="0"/>
    <n v="0"/>
    <m/>
    <m/>
    <m/>
    <m/>
    <m/>
    <m/>
    <m/>
    <m/>
    <d v="1899-12-30T00:00:00"/>
    <n v="0"/>
    <n v="0"/>
    <d v="1899-12-30T00:00:00"/>
    <s v=""/>
    <n v="0"/>
    <n v="0"/>
    <n v="0"/>
    <m/>
    <m/>
    <m/>
    <m/>
    <n v="8"/>
    <s v="PENDIENTE"/>
    <s v="OK"/>
  </r>
  <r>
    <n v="919"/>
    <x v="45"/>
    <d v="2025-08-14T00:00:00"/>
    <s v="Ruben Bustamante"/>
    <x v="0"/>
    <x v="6"/>
    <x v="10"/>
    <s v="P0303002"/>
    <s v="-"/>
    <s v="-"/>
    <s v="-"/>
    <s v="Matarani - Servicio (RS generales) - Pesquera Diamante"/>
    <s v="FOTON VDJ-872"/>
    <x v="1"/>
    <x v="0"/>
    <s v="Costos de ventas"/>
    <s v="Operativo"/>
    <s v="Sachaca"/>
    <s v="Arequipa"/>
    <s v="01F11249656420517252558"/>
    <s v="Factura"/>
    <d v="2025-08-14T00:00:00"/>
    <d v="2025-08-14T00:00:00"/>
    <s v="F112"/>
    <n v="496564"/>
    <n v="20517252558"/>
    <s v="COVISUR S.A."/>
    <s v="PEN"/>
    <n v="0.18"/>
    <n v="6.78"/>
    <n v="1.2203999999999999"/>
    <n v="8"/>
    <s v=""/>
    <n v="8"/>
    <m/>
    <s v="SI"/>
    <s v="Caja Operativa"/>
    <s v="SI"/>
    <s v="SI"/>
    <d v="2025-08-14T00:00:00"/>
    <s v="C_Ope_001"/>
    <n v="25159"/>
    <m/>
    <d v="1899-12-30T00:00:00"/>
    <s v=""/>
    <n v="0"/>
    <n v="0"/>
    <m/>
    <m/>
    <m/>
    <m/>
    <m/>
    <m/>
    <m/>
    <m/>
    <d v="1899-12-30T00:00:00"/>
    <n v="0"/>
    <n v="0"/>
    <d v="1899-12-30T00:00:00"/>
    <s v=""/>
    <n v="0"/>
    <n v="0"/>
    <n v="0"/>
    <m/>
    <m/>
    <m/>
    <m/>
    <n v="8"/>
    <s v="PENDIENTE"/>
    <s v="OK"/>
  </r>
  <r>
    <n v="920"/>
    <x v="45"/>
    <d v="2025-08-14T00:00:00"/>
    <s v="Ruben Bustamante"/>
    <x v="0"/>
    <x v="6"/>
    <x v="10"/>
    <s v="P0303002"/>
    <s v="-"/>
    <s v="-"/>
    <s v="-"/>
    <s v="Matarani - Servicio (RS generales) - Pesquera Diamante"/>
    <s v="FOTON VDJ-872"/>
    <x v="1"/>
    <x v="0"/>
    <s v="Costos de ventas"/>
    <s v="Operativo"/>
    <s v="Sachaca"/>
    <s v="Arequipa"/>
    <s v="01F11339907120517252558"/>
    <s v="Factura"/>
    <d v="2025-08-14T00:00:00"/>
    <d v="2025-08-14T00:00:00"/>
    <s v="F113"/>
    <n v="399071"/>
    <n v="20517252558"/>
    <s v="COVISUR S.A."/>
    <s v="PEN"/>
    <n v="0.18"/>
    <n v="6.78"/>
    <n v="1.2203999999999999"/>
    <n v="8"/>
    <s v=""/>
    <n v="8"/>
    <m/>
    <s v="SI"/>
    <s v="Caja Operativa"/>
    <s v="SI"/>
    <s v="SI"/>
    <d v="2025-08-14T00:00:00"/>
    <s v="C_Ope_001"/>
    <n v="25219"/>
    <m/>
    <d v="1899-12-30T00:00:00"/>
    <s v=""/>
    <n v="0"/>
    <n v="0"/>
    <m/>
    <m/>
    <m/>
    <m/>
    <m/>
    <m/>
    <m/>
    <m/>
    <d v="1899-12-30T00:00:00"/>
    <n v="0"/>
    <n v="0"/>
    <d v="1899-12-30T00:00:00"/>
    <s v=""/>
    <n v="0"/>
    <n v="0"/>
    <n v="0"/>
    <m/>
    <m/>
    <m/>
    <m/>
    <n v="8"/>
    <s v="PENDIENTE"/>
    <s v="OK"/>
  </r>
  <r>
    <n v="921"/>
    <x v="45"/>
    <d v="2025-08-14T00:00:00"/>
    <s v="Ruben Bustamante"/>
    <x v="0"/>
    <x v="6"/>
    <x v="10"/>
    <s v="P0303002"/>
    <s v="-"/>
    <s v="-"/>
    <s v="-"/>
    <s v="Uchumayo - Servicio (RS generales) - Pesquera Diamante"/>
    <s v="FOTON VDJ-872"/>
    <x v="1"/>
    <x v="0"/>
    <s v="Costos de ventas"/>
    <s v="Operativo"/>
    <s v="Sachaca"/>
    <s v="Arequipa"/>
    <s v="01F213183258620517252558"/>
    <s v="Factura"/>
    <d v="2025-08-14T00:00:00"/>
    <d v="2025-08-14T00:00:00"/>
    <s v="F213"/>
    <n v="1832586"/>
    <n v="20517252558"/>
    <s v="COVISUR S.A."/>
    <s v="PEN"/>
    <n v="0.18"/>
    <n v="6.78"/>
    <n v="1.2203999999999999"/>
    <n v="8"/>
    <s v=""/>
    <n v="8"/>
    <m/>
    <s v="SI"/>
    <s v="Caja Operativa"/>
    <s v="SI"/>
    <s v="SI"/>
    <d v="2025-08-14T00:00:00"/>
    <s v="C_Ope_001"/>
    <n v="25220"/>
    <m/>
    <d v="1899-12-30T00:00:00"/>
    <s v=""/>
    <n v="0"/>
    <n v="0"/>
    <m/>
    <m/>
    <m/>
    <m/>
    <m/>
    <m/>
    <m/>
    <m/>
    <d v="1899-12-30T00:00:00"/>
    <n v="0"/>
    <n v="0"/>
    <d v="1899-12-30T00:00:00"/>
    <s v=""/>
    <n v="0"/>
    <n v="0"/>
    <n v="0"/>
    <m/>
    <m/>
    <m/>
    <m/>
    <n v="8"/>
    <s v="PENDIENTE"/>
    <s v="OK"/>
  </r>
  <r>
    <n v="922"/>
    <x v="46"/>
    <d v="2025-08-18T00:00:00"/>
    <s v="Ruben Bustamante"/>
    <x v="0"/>
    <x v="6"/>
    <x v="10"/>
    <s v="P0303002"/>
    <s v="-"/>
    <s v="-"/>
    <s v="-"/>
    <s v="Uchumayo - Servicio (RS generales) - Stracon"/>
    <s v="FOTON VDJ-872"/>
    <x v="1"/>
    <x v="0"/>
    <s v="Costos de ventas"/>
    <s v="Operativo"/>
    <s v="Sachaca"/>
    <s v="Arequipa"/>
    <s v="01F211243927020517252558"/>
    <s v="Factura"/>
    <d v="2025-08-18T00:00:00"/>
    <d v="2025-08-18T00:00:00"/>
    <s v="F211"/>
    <n v="2439270"/>
    <n v="20517252558"/>
    <s v="COVISUR S.A."/>
    <s v="PEN"/>
    <n v="0.18"/>
    <n v="6.78"/>
    <n v="1.2203999999999999"/>
    <n v="8"/>
    <s v=""/>
    <n v="8"/>
    <m/>
    <s v="SI"/>
    <s v="Caja Operativa"/>
    <s v="SI"/>
    <s v="SI"/>
    <d v="2025-08-18T00:00:00"/>
    <s v="C_Ope_001"/>
    <n v="25174"/>
    <m/>
    <d v="1899-12-30T00:00:00"/>
    <s v=""/>
    <n v="0"/>
    <n v="0"/>
    <m/>
    <m/>
    <m/>
    <m/>
    <m/>
    <m/>
    <m/>
    <m/>
    <d v="1899-12-30T00:00:00"/>
    <n v="0"/>
    <n v="0"/>
    <d v="1899-12-30T00:00:00"/>
    <s v=""/>
    <n v="0"/>
    <n v="0"/>
    <n v="0"/>
    <m/>
    <m/>
    <m/>
    <m/>
    <n v="8"/>
    <s v="PENDIENTE"/>
    <s v="OK"/>
  </r>
  <r>
    <n v="923"/>
    <x v="46"/>
    <d v="2025-08-18T00:00:00"/>
    <s v="Ruben Bustamante"/>
    <x v="0"/>
    <x v="6"/>
    <x v="10"/>
    <s v="P0303002"/>
    <s v="-"/>
    <s v="-"/>
    <s v="-"/>
    <s v="Uchumayo - Servicio (RS generales) - Stracon"/>
    <s v="FOTON VDJ-872"/>
    <x v="1"/>
    <x v="0"/>
    <s v="Costos de ventas"/>
    <s v="Operativo"/>
    <s v="Sachaca"/>
    <s v="Arequipa"/>
    <s v="01F214214903620517252558"/>
    <s v="Factura"/>
    <d v="2025-08-18T00:00:00"/>
    <d v="2025-08-18T00:00:00"/>
    <s v="F214"/>
    <n v="2149036"/>
    <n v="20517252558"/>
    <s v="COVISUR S.A."/>
    <s v="PEN"/>
    <n v="0.18"/>
    <n v="6.78"/>
    <n v="1.2203999999999999"/>
    <n v="8"/>
    <s v=""/>
    <n v="8"/>
    <m/>
    <s v="SI"/>
    <s v="Caja Operativa"/>
    <s v="SI"/>
    <s v="SI"/>
    <d v="2025-08-18T00:00:00"/>
    <s v="C_Ope_001"/>
    <n v="25175"/>
    <m/>
    <d v="1899-12-30T00:00:00"/>
    <s v=""/>
    <n v="0"/>
    <n v="0"/>
    <m/>
    <m/>
    <m/>
    <m/>
    <m/>
    <m/>
    <m/>
    <m/>
    <d v="1899-12-30T00:00:00"/>
    <n v="0"/>
    <n v="0"/>
    <d v="1899-12-30T00:00:00"/>
    <s v=""/>
    <n v="0"/>
    <n v="0"/>
    <n v="0"/>
    <m/>
    <m/>
    <m/>
    <m/>
    <n v="8"/>
    <s v="PENDIENTE"/>
    <s v="OK"/>
  </r>
  <r>
    <n v="924"/>
    <x v="46"/>
    <d v="2025-08-18T00:00:00"/>
    <s v="Ruben Bustamante"/>
    <x v="0"/>
    <x v="6"/>
    <x v="11"/>
    <s v="P0303001"/>
    <s v="-"/>
    <s v="-"/>
    <s v="-"/>
    <s v="SRB km 48 - Servicio (RS generales) - Stracon"/>
    <s v="FOTON VDJ-872"/>
    <x v="1"/>
    <x v="0"/>
    <s v="Costos de ventas"/>
    <s v="Operativo"/>
    <s v="Sachaca"/>
    <s v="Arequipa"/>
    <s v="01FE021738220259858934"/>
    <s v="Factura"/>
    <d v="2025-08-18T00:00:00"/>
    <d v="2025-08-18T00:00:00"/>
    <s v="FE02"/>
    <n v="17382"/>
    <n v="20259858934"/>
    <s v="COMERCIALIZACION Y SERVICIOS EL EDEN S.A.C."/>
    <s v="PEN"/>
    <n v="0.18"/>
    <n v="16.949000000000002"/>
    <n v="3.0508200000000003"/>
    <n v="20"/>
    <s v=""/>
    <n v="20"/>
    <m/>
    <s v="SI"/>
    <s v="Caja Operativa"/>
    <s v="SI"/>
    <s v="SI"/>
    <d v="2025-08-18T00:00:00"/>
    <s v="C_Ope_001"/>
    <n v="25168"/>
    <m/>
    <d v="1899-12-30T00:00:00"/>
    <s v=""/>
    <n v="0"/>
    <n v="0"/>
    <m/>
    <m/>
    <m/>
    <m/>
    <m/>
    <m/>
    <m/>
    <m/>
    <d v="1899-12-30T00:00:00"/>
    <n v="0"/>
    <n v="0"/>
    <d v="1899-12-30T00:00:00"/>
    <s v=""/>
    <n v="0"/>
    <n v="0"/>
    <n v="0"/>
    <m/>
    <m/>
    <m/>
    <m/>
    <n v="20"/>
    <s v="PENDIENTE"/>
    <s v="OK"/>
  </r>
  <r>
    <n v="925"/>
    <x v="46"/>
    <d v="2025-08-18T00:00:00"/>
    <s v="Ruben Bustamante"/>
    <x v="0"/>
    <x v="6"/>
    <x v="11"/>
    <s v="P0303001"/>
    <s v="-"/>
    <s v="-"/>
    <s v="-"/>
    <s v="SRB km 48 - Servicio (RS generales) - Cossapi"/>
    <s v="FOTON VDJ-872"/>
    <x v="1"/>
    <x v="0"/>
    <s v="Costos de ventas"/>
    <s v="Operativo"/>
    <s v="Sachaca"/>
    <s v="Arequipa"/>
    <s v="01FE021738020259858934"/>
    <s v="Factura"/>
    <d v="2025-08-18T00:00:00"/>
    <d v="2025-08-18T00:00:00"/>
    <s v="FE02"/>
    <n v="17380"/>
    <n v="20259858934"/>
    <s v="COMERCIALIZACION Y SERVICIOS EL EDEN S.A.C."/>
    <s v="PEN"/>
    <n v="0.18"/>
    <n v="16.949000000000002"/>
    <n v="3.0508200000000003"/>
    <n v="20"/>
    <s v=""/>
    <n v="20"/>
    <m/>
    <s v="SI"/>
    <s v="Caja Operativa"/>
    <s v="SI"/>
    <s v="SI"/>
    <d v="2025-08-18T00:00:00"/>
    <s v="C_Ope_001"/>
    <n v="25169"/>
    <m/>
    <d v="1899-12-30T00:00:00"/>
    <s v=""/>
    <n v="0"/>
    <n v="0"/>
    <m/>
    <m/>
    <m/>
    <m/>
    <m/>
    <m/>
    <m/>
    <m/>
    <d v="1899-12-30T00:00:00"/>
    <n v="0"/>
    <n v="0"/>
    <d v="1899-12-30T00:00:00"/>
    <s v=""/>
    <n v="0"/>
    <n v="0"/>
    <n v="0"/>
    <m/>
    <m/>
    <m/>
    <m/>
    <n v="20"/>
    <s v="PENDIENTE"/>
    <s v="OK"/>
  </r>
  <r>
    <n v="926"/>
    <x v="46"/>
    <d v="2025-08-18T00:00:00"/>
    <s v="Ruben Bustamante"/>
    <x v="0"/>
    <x v="6"/>
    <x v="11"/>
    <s v="P0303001"/>
    <s v="-"/>
    <s v="-"/>
    <s v="-"/>
    <s v="SRB km 48 - Servicio (RS generales - COSAPI"/>
    <s v="FOTON VDJ-872"/>
    <x v="1"/>
    <x v="0"/>
    <s v="Costos de ventas"/>
    <s v="Operativo"/>
    <s v="Sachaca"/>
    <s v="Arequipa"/>
    <s v="01FE021738420259858934"/>
    <s v="Factura"/>
    <d v="2025-08-18T00:00:00"/>
    <d v="2025-08-18T00:00:00"/>
    <s v="FE02"/>
    <n v="17384"/>
    <n v="20259858934"/>
    <s v="COMERCIALIZACION Y SERVICIOS EL EDEN S.A.C."/>
    <s v="PEN"/>
    <n v="0.18"/>
    <n v="16.949000000000002"/>
    <n v="3.0508200000000003"/>
    <n v="20"/>
    <s v=""/>
    <n v="20"/>
    <m/>
    <s v="SI"/>
    <s v="Caja Operativa"/>
    <s v="SI"/>
    <s v="SI"/>
    <d v="2025-08-18T00:00:00"/>
    <s v="C_Ope_001"/>
    <n v="25171"/>
    <m/>
    <d v="1899-12-30T00:00:00"/>
    <s v=""/>
    <n v="0"/>
    <n v="0"/>
    <m/>
    <m/>
    <m/>
    <m/>
    <m/>
    <m/>
    <m/>
    <m/>
    <d v="1899-12-30T00:00:00"/>
    <n v="0"/>
    <n v="0"/>
    <d v="1899-12-30T00:00:00"/>
    <s v=""/>
    <n v="0"/>
    <n v="0"/>
    <n v="0"/>
    <m/>
    <m/>
    <m/>
    <m/>
    <n v="20"/>
    <s v="PENDIENTE"/>
    <s v="OK"/>
  </r>
  <r>
    <n v="927"/>
    <x v="48"/>
    <d v="2025-08-19T00:00:00"/>
    <s v="Ruben Bustamante"/>
    <x v="0"/>
    <x v="6"/>
    <x v="10"/>
    <s v="P0303002"/>
    <s v="-"/>
    <s v="-"/>
    <s v="-"/>
    <s v="Uchumayo - Servicio (RS peligrosos) - FLsmith Matarani"/>
    <s v="FOTON VDJ-872"/>
    <x v="1"/>
    <x v="0"/>
    <s v="Costos de ventas"/>
    <s v="Operativo"/>
    <s v="Sachaca"/>
    <s v="Arequipa"/>
    <s v="01F212181592220517252558"/>
    <s v="Factura"/>
    <d v="2025-08-19T00:00:00"/>
    <d v="2025-08-19T00:00:00"/>
    <s v="F212"/>
    <n v="1815922"/>
    <n v="20517252558"/>
    <s v="COVISUR S.A."/>
    <s v="PEN"/>
    <n v="0.18"/>
    <n v="6.78"/>
    <n v="1.2203999999999999"/>
    <n v="8"/>
    <s v=""/>
    <n v="8"/>
    <m/>
    <s v="SI"/>
    <s v="Caja Operativa"/>
    <s v="SI"/>
    <s v="SI"/>
    <d v="2025-08-19T00:00:00"/>
    <s v="C_Ope_001"/>
    <n v="25183"/>
    <m/>
    <d v="1899-12-30T00:00:00"/>
    <s v=""/>
    <n v="0"/>
    <n v="0"/>
    <m/>
    <m/>
    <m/>
    <m/>
    <m/>
    <m/>
    <m/>
    <m/>
    <d v="1899-12-30T00:00:00"/>
    <n v="0"/>
    <n v="0"/>
    <d v="1899-12-30T00:00:00"/>
    <s v=""/>
    <n v="0"/>
    <n v="0"/>
    <n v="0"/>
    <m/>
    <m/>
    <m/>
    <m/>
    <n v="8"/>
    <s v="PENDIENTE"/>
    <s v="OK"/>
  </r>
  <r>
    <n v="928"/>
    <x v="48"/>
    <d v="2025-08-19T00:00:00"/>
    <s v="Ruben Bustamante"/>
    <x v="0"/>
    <x v="6"/>
    <x v="10"/>
    <s v="P0303002"/>
    <s v="-"/>
    <s v="-"/>
    <s v="-"/>
    <s v="Matarani - Servicio (RS peligrosos) - FLsmith Matarani"/>
    <s v="FOTON VDJ-872"/>
    <x v="1"/>
    <x v="0"/>
    <s v="Costos de ventas"/>
    <s v="Operativo"/>
    <s v="Sachaca"/>
    <s v="Arequipa"/>
    <s v="01F111101625020517252558"/>
    <s v="Factura"/>
    <d v="2025-08-19T00:00:00"/>
    <d v="2025-08-19T00:00:00"/>
    <s v="F111"/>
    <n v="1016250"/>
    <n v="20517252558"/>
    <s v="COVISUR S.A."/>
    <s v="PEN"/>
    <n v="0.18"/>
    <n v="6.78"/>
    <n v="1.2203999999999999"/>
    <n v="8"/>
    <s v=""/>
    <n v="8"/>
    <m/>
    <s v="SI"/>
    <s v="Caja Operativa"/>
    <s v="SI"/>
    <s v="SI"/>
    <d v="2025-08-19T00:00:00"/>
    <s v="C_Ope_001"/>
    <n v="25184"/>
    <m/>
    <d v="1899-12-30T00:00:00"/>
    <s v=""/>
    <n v="0"/>
    <n v="0"/>
    <m/>
    <m/>
    <m/>
    <m/>
    <m/>
    <m/>
    <m/>
    <m/>
    <d v="1899-12-30T00:00:00"/>
    <n v="0"/>
    <n v="0"/>
    <d v="1899-12-30T00:00:00"/>
    <s v=""/>
    <n v="0"/>
    <n v="0"/>
    <n v="0"/>
    <m/>
    <m/>
    <m/>
    <m/>
    <n v="8"/>
    <s v="PENDIENTE"/>
    <s v="OK"/>
  </r>
  <r>
    <n v="929"/>
    <x v="48"/>
    <d v="2025-08-19T00:00:00"/>
    <s v="Ruben Bustamante"/>
    <x v="0"/>
    <x v="6"/>
    <x v="10"/>
    <s v="P0303002"/>
    <s v="-"/>
    <s v="-"/>
    <s v="-"/>
    <s v="Matarani - Servicio (RS peligrosos) - FLsmith Matarani"/>
    <s v="FOTON VDJ-872"/>
    <x v="1"/>
    <x v="0"/>
    <s v="Costos de ventas"/>
    <s v="Operativo"/>
    <s v="Sachaca"/>
    <s v="Arequipa"/>
    <s v="01F11339999720517252558"/>
    <s v="Factura"/>
    <d v="2025-08-19T00:00:00"/>
    <d v="2025-08-19T00:00:00"/>
    <s v="F113"/>
    <n v="399997"/>
    <n v="20517252558"/>
    <s v="COVISUR S.A."/>
    <s v="PEN"/>
    <n v="0.18"/>
    <n v="6.78"/>
    <n v="1.2203999999999999"/>
    <n v="8"/>
    <s v=""/>
    <n v="8"/>
    <m/>
    <s v="SI"/>
    <s v="Caja Operativa"/>
    <s v="SI"/>
    <s v="SI"/>
    <d v="2025-08-19T00:00:00"/>
    <s v="C_Ope_001"/>
    <n v="25190"/>
    <m/>
    <d v="1899-12-30T00:00:00"/>
    <s v=""/>
    <n v="0"/>
    <n v="0"/>
    <m/>
    <m/>
    <m/>
    <m/>
    <m/>
    <m/>
    <m/>
    <m/>
    <d v="1899-12-30T00:00:00"/>
    <n v="0"/>
    <n v="0"/>
    <d v="1899-12-30T00:00:00"/>
    <s v=""/>
    <n v="0"/>
    <n v="0"/>
    <n v="0"/>
    <m/>
    <m/>
    <m/>
    <m/>
    <n v="8"/>
    <s v="PENDIENTE"/>
    <s v="OK"/>
  </r>
  <r>
    <n v="930"/>
    <x v="48"/>
    <d v="2025-08-19T00:00:00"/>
    <s v="Ruben Bustamante"/>
    <x v="0"/>
    <x v="6"/>
    <x v="10"/>
    <s v="P0303002"/>
    <s v="-"/>
    <s v="-"/>
    <s v="-"/>
    <s v="Uchumayo - Servicio (RS peligrosos) - FLsmith Matarani"/>
    <s v="FOTON VDJ-872"/>
    <x v="1"/>
    <x v="0"/>
    <s v="Costos de ventas"/>
    <s v="Operativo"/>
    <s v="Sachaca"/>
    <s v="Arequipa"/>
    <s v="01F214215006720517252558"/>
    <s v="Factura"/>
    <d v="2025-08-19T00:00:00"/>
    <d v="2025-08-19T00:00:00"/>
    <s v="F214"/>
    <n v="2150067"/>
    <n v="20517252558"/>
    <s v="COVISUR S.A."/>
    <s v="PEN"/>
    <n v="0.18"/>
    <n v="6.78"/>
    <n v="1.2203999999999999"/>
    <n v="8"/>
    <s v=""/>
    <n v="8"/>
    <m/>
    <s v="SI"/>
    <s v="Caja Operativa"/>
    <s v="SI"/>
    <s v="SI"/>
    <d v="2025-08-19T00:00:00"/>
    <s v="C_Ope_001"/>
    <n v="25191"/>
    <m/>
    <d v="1899-12-30T00:00:00"/>
    <s v=""/>
    <n v="0"/>
    <n v="0"/>
    <m/>
    <m/>
    <m/>
    <m/>
    <m/>
    <m/>
    <m/>
    <m/>
    <d v="1899-12-30T00:00:00"/>
    <n v="0"/>
    <n v="0"/>
    <d v="1899-12-30T00:00:00"/>
    <s v=""/>
    <n v="0"/>
    <n v="0"/>
    <n v="0"/>
    <m/>
    <m/>
    <m/>
    <m/>
    <n v="8"/>
    <s v="PENDIENTE"/>
    <s v="OK"/>
  </r>
  <r>
    <n v="931"/>
    <x v="48"/>
    <d v="2025-08-19T00:00:00"/>
    <s v="Ruben Bustamante"/>
    <x v="0"/>
    <x v="6"/>
    <x v="11"/>
    <s v="P0303001"/>
    <s v="-"/>
    <s v="-"/>
    <s v="-"/>
    <s v="ZED MATARANI - Servicio (RS peligrosos) - FLsmith Matarani"/>
    <s v="FOTON VDJ-872"/>
    <x v="1"/>
    <x v="0"/>
    <s v="Costos de ventas"/>
    <s v="Operativo"/>
    <s v="Sachaca"/>
    <s v="Arequipa"/>
    <s v="01F0011819320454058187"/>
    <s v="Factura"/>
    <d v="2025-08-19T00:00:00"/>
    <d v="2025-08-19T00:00:00"/>
    <s v="F001"/>
    <n v="18193"/>
    <n v="20454058187"/>
    <s v="ZONA ESPECIAL DE DESARROLLO ZED MATARANI"/>
    <s v="PEN"/>
    <m/>
    <n v="11"/>
    <n v="0"/>
    <n v="11"/>
    <s v=""/>
    <n v="11"/>
    <m/>
    <s v="SI"/>
    <s v="Caja Operativa"/>
    <s v="SI"/>
    <s v="SI"/>
    <d v="2025-08-19T00:00:00"/>
    <s v="C_Ope_001"/>
    <n v="25192"/>
    <m/>
    <d v="1899-12-30T00:00:00"/>
    <s v=""/>
    <n v="0"/>
    <n v="0"/>
    <m/>
    <m/>
    <m/>
    <m/>
    <m/>
    <m/>
    <m/>
    <m/>
    <d v="1899-12-30T00:00:00"/>
    <n v="0"/>
    <n v="0"/>
    <d v="1899-12-30T00:00:00"/>
    <s v=""/>
    <n v="0"/>
    <n v="0"/>
    <n v="0"/>
    <m/>
    <m/>
    <m/>
    <m/>
    <n v="11"/>
    <s v="PENDIENTE"/>
    <s v="OK"/>
  </r>
  <r>
    <n v="932"/>
    <x v="50"/>
    <d v="2025-08-20T00:00:00"/>
    <s v="Ruben Bustamante"/>
    <x v="0"/>
    <x v="6"/>
    <x v="10"/>
    <s v="P0303002"/>
    <s v="-"/>
    <s v="-"/>
    <s v="-"/>
    <s v="Uchumayo - Servicio (RS generales) - Cosapi"/>
    <s v="FOTON VDJ-872"/>
    <x v="1"/>
    <x v="0"/>
    <s v="Costos de ventas"/>
    <s v="Operativo"/>
    <s v="Sachaca"/>
    <s v="Arequipa"/>
    <s v="01F212181699720517252558"/>
    <s v="Factura"/>
    <d v="2025-08-20T00:00:00"/>
    <d v="2025-08-20T00:00:00"/>
    <s v="F212"/>
    <n v="1816997"/>
    <n v="20517252558"/>
    <s v="COVISUR S.A."/>
    <s v="PEN"/>
    <n v="0.18"/>
    <n v="6.78"/>
    <n v="1.2203999999999999"/>
    <n v="8"/>
    <s v=""/>
    <n v="8"/>
    <m/>
    <s v="SI"/>
    <s v="Caja Operativa"/>
    <s v="SI"/>
    <s v="SI"/>
    <d v="2025-08-20T00:00:00"/>
    <s v="C_Ope_001"/>
    <n v="25209"/>
    <m/>
    <d v="1899-12-30T00:00:00"/>
    <s v=""/>
    <n v="0"/>
    <n v="0"/>
    <m/>
    <m/>
    <m/>
    <m/>
    <m/>
    <m/>
    <m/>
    <m/>
    <d v="1899-12-30T00:00:00"/>
    <n v="0"/>
    <n v="0"/>
    <d v="1899-12-30T00:00:00"/>
    <s v=""/>
    <n v="0"/>
    <n v="0"/>
    <n v="0"/>
    <m/>
    <m/>
    <m/>
    <m/>
    <n v="8"/>
    <s v="PENDIENTE"/>
    <s v="OK"/>
  </r>
  <r>
    <n v="933"/>
    <x v="50"/>
    <d v="2025-08-20T00:00:00"/>
    <s v="Ruben Bustamante"/>
    <x v="0"/>
    <x v="6"/>
    <x v="11"/>
    <s v="P0303001"/>
    <s v="-"/>
    <s v="-"/>
    <s v="-"/>
    <s v="SRB km 48 - Servicio (RS generales) - Cosapi"/>
    <s v="FOTON VDJ-872"/>
    <x v="1"/>
    <x v="0"/>
    <s v="Costos de ventas"/>
    <s v="Operativo"/>
    <s v="Sachaca"/>
    <s v="Arequipa"/>
    <s v="01FE021741720259858934"/>
    <s v="Factura"/>
    <d v="2025-08-20T00:00:00"/>
    <d v="2025-08-20T00:00:00"/>
    <s v="FE02"/>
    <n v="17417"/>
    <n v="20259858934"/>
    <s v="COMERCIALIZACION Y SERVICIOS EL EDEN S.A.C."/>
    <s v="PEN"/>
    <n v="0.18"/>
    <n v="16.949000000000002"/>
    <n v="3.0508200000000003"/>
    <n v="20"/>
    <s v=""/>
    <n v="20"/>
    <m/>
    <s v="SI"/>
    <s v="Caja Operativa"/>
    <s v="SI"/>
    <s v="SI"/>
    <d v="2025-08-20T00:00:00"/>
    <s v="C_Ope_001"/>
    <n v="25206"/>
    <m/>
    <d v="1899-12-30T00:00:00"/>
    <s v=""/>
    <n v="0"/>
    <n v="0"/>
    <m/>
    <m/>
    <m/>
    <m/>
    <m/>
    <m/>
    <m/>
    <m/>
    <d v="1899-12-30T00:00:00"/>
    <n v="0"/>
    <n v="0"/>
    <d v="1899-12-30T00:00:00"/>
    <s v=""/>
    <n v="0"/>
    <n v="0"/>
    <n v="0"/>
    <m/>
    <m/>
    <m/>
    <m/>
    <n v="20"/>
    <s v="PENDIENTE"/>
    <s v="OK"/>
  </r>
  <r>
    <n v="934"/>
    <x v="50"/>
    <d v="2025-08-20T00:00:00"/>
    <s v="Ruben Bustamante"/>
    <x v="0"/>
    <x v="6"/>
    <x v="11"/>
    <s v="P0303001"/>
    <s v="-"/>
    <s v="-"/>
    <s v="-"/>
    <s v="SRB km 48 - Compra (Chatarra) - Cosapi"/>
    <s v="FOTON VDJ-872"/>
    <x v="2"/>
    <x v="0"/>
    <s v="Costos de ventas"/>
    <s v="Operativo"/>
    <s v="Sachaca"/>
    <s v="Arequipa"/>
    <s v="01FE021741620259858934"/>
    <s v="Factura"/>
    <d v="2025-08-20T00:00:00"/>
    <d v="2025-08-20T00:00:00"/>
    <s v="FE02"/>
    <n v="17416"/>
    <n v="20259858934"/>
    <s v="COMERCIALIZACION Y SERVICIOS EL EDEN S.A.C."/>
    <s v="PEN"/>
    <n v="0.18"/>
    <n v="16.949000000000002"/>
    <n v="3.0508200000000003"/>
    <n v="20"/>
    <s v=""/>
    <n v="20"/>
    <m/>
    <s v="SI"/>
    <s v="Caja Operativa"/>
    <s v="SI"/>
    <s v="SI"/>
    <d v="2025-08-20T00:00:00"/>
    <s v="C_Ope_001"/>
    <n v="25207"/>
    <m/>
    <d v="1899-12-30T00:00:00"/>
    <s v=""/>
    <n v="0"/>
    <n v="0"/>
    <m/>
    <m/>
    <m/>
    <m/>
    <m/>
    <m/>
    <m/>
    <m/>
    <d v="1899-12-30T00:00:00"/>
    <n v="0"/>
    <n v="0"/>
    <d v="1899-12-30T00:00:00"/>
    <s v=""/>
    <n v="0"/>
    <n v="0"/>
    <n v="0"/>
    <m/>
    <m/>
    <m/>
    <m/>
    <n v="20"/>
    <s v="PENDIENTE"/>
    <s v="OK"/>
  </r>
  <r>
    <n v="935"/>
    <x v="50"/>
    <d v="2025-08-20T00:00:00"/>
    <s v="Ruben Bustamante"/>
    <x v="0"/>
    <x v="6"/>
    <x v="11"/>
    <s v="P0303001"/>
    <s v="-"/>
    <s v="-"/>
    <s v="-"/>
    <s v="ALSA - Servicio (RS generales) - UCSM"/>
    <s v="FOTON VDJ-872"/>
    <x v="1"/>
    <x v="0"/>
    <s v="Costos de ventas"/>
    <s v="Operativo"/>
    <s v="Sachaca"/>
    <s v="Arequipa"/>
    <s v="01F00213573720124952850"/>
    <s v="Factura"/>
    <d v="2025-08-20T00:00:00"/>
    <d v="2025-08-20T00:00:00"/>
    <s v="F002"/>
    <n v="135737"/>
    <n v="20124952850"/>
    <s v="ALIMENTOS Y SERVICIOS AGROPECUARIOS SRL."/>
    <s v="PEN"/>
    <n v="0.18"/>
    <n v="8.4749999999999996"/>
    <n v="1.5254999999999999"/>
    <n v="10"/>
    <s v=""/>
    <n v="10"/>
    <m/>
    <s v="SI"/>
    <s v="Caja Operativa"/>
    <s v="SI"/>
    <s v="SI"/>
    <d v="2025-08-20T00:00:00"/>
    <s v="C_Ope_001"/>
    <n v="25208"/>
    <m/>
    <d v="1899-12-30T00:00:00"/>
    <s v=""/>
    <n v="0"/>
    <n v="0"/>
    <m/>
    <m/>
    <m/>
    <m/>
    <m/>
    <m/>
    <m/>
    <m/>
    <d v="1899-12-30T00:00:00"/>
    <n v="0"/>
    <n v="0"/>
    <d v="1899-12-30T00:00:00"/>
    <s v=""/>
    <n v="0"/>
    <n v="0"/>
    <n v="0"/>
    <m/>
    <m/>
    <m/>
    <m/>
    <n v="10"/>
    <s v="PENDIENTE"/>
    <s v="OK"/>
  </r>
  <r>
    <n v="936"/>
    <x v="37"/>
    <d v="2025-08-08T00:00:00"/>
    <s v="Jorge Queque"/>
    <x v="0"/>
    <x v="15"/>
    <x v="35"/>
    <s v="P0312001"/>
    <s v="RQ.OPE.1359"/>
    <s v="OS 005-000706"/>
    <s v="AC.OPE.942"/>
    <s v="Acarreo de residuos aprovechables (parihuelas y otros residuos) en almacén Yanahuara  8,000 kg"/>
    <m/>
    <x v="1"/>
    <x v="5"/>
    <s v="Gastos operativos"/>
    <s v="Operativo"/>
    <s v="Yanahuara"/>
    <s v="Arequipa"/>
    <s v="01E001410820603974817"/>
    <s v="Factura"/>
    <d v="2025-08-11T00:00:00"/>
    <d v="2025-08-11T00:00:00"/>
    <s v="E001"/>
    <n v="4108"/>
    <n v="20603974817"/>
    <s v="TGM AREQUIPA E.I.R.L."/>
    <s v="PEN"/>
    <n v="0.18"/>
    <n v="552.5"/>
    <n v="99.45"/>
    <n v="651.95000000000005"/>
    <s v=""/>
    <n v="651.95000000000005"/>
    <m/>
    <s v="SI"/>
    <s v="Transferencia"/>
    <s v="SI"/>
    <s v="SI"/>
    <d v="2025-08-25T00:00:00"/>
    <s v="B-BCP - Soles"/>
    <n v="6324899"/>
    <m/>
    <d v="1899-12-30T00:00:00"/>
    <s v=""/>
    <n v="0"/>
    <n v="0"/>
    <m/>
    <m/>
    <m/>
    <m/>
    <m/>
    <m/>
    <m/>
    <m/>
    <d v="1899-12-30T00:00:00"/>
    <n v="0"/>
    <n v="0"/>
    <d v="1899-12-30T00:00:00"/>
    <s v=""/>
    <n v="0"/>
    <n v="0"/>
    <n v="0"/>
    <m/>
    <m/>
    <m/>
    <m/>
    <n v="651.95000000000005"/>
    <s v="PENDIENTE"/>
    <s v="OK"/>
  </r>
  <r>
    <n v="937"/>
    <x v="40"/>
    <d v="2025-08-12T00:00:00"/>
    <s v="Jorge Queque"/>
    <x v="0"/>
    <x v="15"/>
    <x v="35"/>
    <s v="P0312001"/>
    <s v="RQ.OPE.1361"/>
    <s v="OS 005-000709"/>
    <s v="AC.OPE.945"/>
    <s v="Carguio de residuos peligrosos y no peligrosos a unidad foton VDJ-872 para disposición en Innova (la Joya)_x000a_Acarreo de residuos aprovechables (parihuelas y otros residuos) en almacén Yanahuara _x000a_ 2,400 kg"/>
    <m/>
    <x v="1"/>
    <x v="5"/>
    <s v="Gastos operativos"/>
    <s v="Operativo"/>
    <s v="Yanahuara"/>
    <s v="Arequipa"/>
    <s v="01E001411420603974817"/>
    <s v="Factura"/>
    <d v="2025-08-12T00:00:00"/>
    <d v="2025-08-12T00:00:00"/>
    <s v="E001"/>
    <n v="4114"/>
    <n v="20603974817"/>
    <s v="TGM AREQUIPA E.I.R.L."/>
    <s v="PEN"/>
    <n v="0.18"/>
    <n v="255"/>
    <n v="45.9"/>
    <n v="300.89999999999998"/>
    <s v=""/>
    <n v="300.89999999999998"/>
    <m/>
    <s v="SI"/>
    <s v="Transferencia"/>
    <s v="SI"/>
    <s v="SI"/>
    <d v="2025-08-25T00:00:00"/>
    <s v="B-BCP - Soles"/>
    <n v="6324899"/>
    <m/>
    <d v="1899-12-30T00:00:00"/>
    <s v=""/>
    <n v="0"/>
    <n v="0"/>
    <m/>
    <m/>
    <m/>
    <m/>
    <m/>
    <m/>
    <m/>
    <m/>
    <d v="1899-12-30T00:00:00"/>
    <n v="0"/>
    <n v="0"/>
    <d v="1899-12-30T00:00:00"/>
    <s v=""/>
    <n v="0"/>
    <n v="0"/>
    <n v="0"/>
    <m/>
    <m/>
    <m/>
    <m/>
    <n v="300.89999999999998"/>
    <s v="PENDIENTE"/>
    <s v="OK"/>
  </r>
  <r>
    <n v="938"/>
    <x v="42"/>
    <d v="2025-08-13T00:00:00"/>
    <s v="Jorge Queque"/>
    <x v="0"/>
    <x v="15"/>
    <x v="35"/>
    <s v="P0312001"/>
    <s v="RQ.OPE.1366"/>
    <s v="OS 005-000710"/>
    <s v="AC.OPE.946"/>
    <s v="Acarreo de residuos aprovechables (parihuela leña) en almacén Yanahuara 2,000.00 kg"/>
    <m/>
    <x v="1"/>
    <x v="5"/>
    <s v="Gastos operativos"/>
    <s v="Operativo"/>
    <s v="Yanahuara"/>
    <s v="Arequipa"/>
    <s v="01E001412520603974817"/>
    <s v="Factura"/>
    <d v="2025-08-14T00:00:00"/>
    <d v="2025-08-14T00:00:00"/>
    <s v="E001"/>
    <n v="4125"/>
    <n v="20603974817"/>
    <s v="TGM AREQUIPA E.I.R.L."/>
    <s v="PEN"/>
    <n v="0.18"/>
    <n v="255"/>
    <n v="45.9"/>
    <n v="300.89999999999998"/>
    <s v=""/>
    <n v="300.89999999999998"/>
    <m/>
    <s v="SI"/>
    <s v="Transferencia"/>
    <s v="SI"/>
    <s v="SI"/>
    <d v="2025-08-25T00:00:00"/>
    <s v="B-BCP - Soles"/>
    <n v="6324899"/>
    <m/>
    <d v="1899-12-30T00:00:00"/>
    <s v=""/>
    <n v="0"/>
    <n v="0"/>
    <m/>
    <m/>
    <m/>
    <m/>
    <m/>
    <m/>
    <m/>
    <m/>
    <d v="1899-12-30T00:00:00"/>
    <n v="0"/>
    <n v="0"/>
    <d v="1899-12-30T00:00:00"/>
    <s v=""/>
    <n v="0"/>
    <n v="0"/>
    <n v="0"/>
    <m/>
    <m/>
    <m/>
    <m/>
    <n v="300.89999999999998"/>
    <s v="PENDIENTE"/>
    <s v="OK"/>
  </r>
  <r>
    <n v="939"/>
    <x v="39"/>
    <d v="2025-08-11T00:00:00"/>
    <s v="Jorge Queque"/>
    <x v="0"/>
    <x v="15"/>
    <x v="35"/>
    <s v="P0312001"/>
    <s v="RQ.OPE.1360"/>
    <s v="OS 005-000708"/>
    <s v="AC.OPE.944"/>
    <s v="Descarga de residuos peligrosos (vidrio) desde unidad Foton VDJ-872 _x000a_Acarreo de residuos aprovechables (parihuelas) en _x000a_Almacén Yanahuara 1,800 kg"/>
    <m/>
    <x v="1"/>
    <x v="5"/>
    <s v="Gastos operativos"/>
    <s v="Operativo"/>
    <s v="Yanahuara"/>
    <s v="Arequipa"/>
    <s v="01E001411320603974817"/>
    <s v="Factura"/>
    <d v="2025-08-12T00:00:00"/>
    <d v="2025-08-12T00:00:00"/>
    <s v="E001"/>
    <n v="4113"/>
    <n v="20603974817"/>
    <s v="TGM AREQUIPA E.I.R.L."/>
    <s v="PEN"/>
    <n v="0.18"/>
    <n v="340"/>
    <n v="61.199999999999996"/>
    <n v="401.2"/>
    <s v=""/>
    <n v="401.2"/>
    <m/>
    <s v="SI"/>
    <s v="Transferencia"/>
    <s v="SI"/>
    <s v="SI"/>
    <d v="2025-08-25T00:00:00"/>
    <s v="B-BCP - Soles"/>
    <n v="6324899"/>
    <m/>
    <d v="1899-12-30T00:00:00"/>
    <s v=""/>
    <n v="0"/>
    <n v="0"/>
    <m/>
    <m/>
    <m/>
    <m/>
    <m/>
    <m/>
    <m/>
    <m/>
    <d v="1899-12-30T00:00:00"/>
    <n v="0"/>
    <n v="0"/>
    <d v="1899-12-30T00:00:00"/>
    <s v=""/>
    <n v="0"/>
    <n v="0"/>
    <n v="0"/>
    <m/>
    <m/>
    <m/>
    <m/>
    <n v="401.2"/>
    <s v="PENDIENTE"/>
    <s v="OK"/>
  </r>
  <r>
    <n v="940"/>
    <x v="49"/>
    <d v="2025-08-21T00:00:00"/>
    <s v="Nelson Quispe "/>
    <x v="0"/>
    <x v="0"/>
    <x v="25"/>
    <s v="P0302003"/>
    <s v="-"/>
    <s v="-"/>
    <s v="-"/>
    <s v="(02) cono de seguridad "/>
    <s v="MAXUS VBW-889"/>
    <x v="0"/>
    <x v="0"/>
    <s v="Costos de ventas"/>
    <s v="Operativo"/>
    <s v="Sachaca"/>
    <s v="Arequipa"/>
    <s v="01F001514020610059393"/>
    <s v="Factura"/>
    <d v="2025-08-21T00:00:00"/>
    <d v="2025-08-21T00:00:00"/>
    <s v="F001"/>
    <n v="5140"/>
    <n v="20610059393"/>
    <s v="HARET CORPORACIÓN CHALHUAYANI E.I.R.L."/>
    <s v="PEN"/>
    <n v="0.18"/>
    <n v="28.81"/>
    <n v="5.1857999999999995"/>
    <n v="34"/>
    <s v=""/>
    <n v="34"/>
    <m/>
    <s v="SI"/>
    <s v="Caja Arequipa "/>
    <s v="SI"/>
    <s v="SI"/>
    <d v="2025-08-26T00:00:00"/>
    <s v="C-Tesoreria"/>
    <s v="001-12599"/>
    <m/>
    <d v="1899-12-30T00:00:00"/>
    <s v=""/>
    <n v="0"/>
    <n v="0"/>
    <m/>
    <m/>
    <m/>
    <m/>
    <m/>
    <m/>
    <m/>
    <m/>
    <d v="1899-12-30T00:00:00"/>
    <n v="0"/>
    <n v="0"/>
    <d v="1899-12-30T00:00:00"/>
    <s v=""/>
    <n v="0"/>
    <n v="0"/>
    <n v="0"/>
    <m/>
    <m/>
    <m/>
    <m/>
    <n v="34"/>
    <s v="PENDIENTE"/>
    <s v="OK"/>
  </r>
  <r>
    <n v="941"/>
    <x v="51"/>
    <d v="2025-08-22T00:00:00"/>
    <s v="Nelson Quispe "/>
    <x v="2"/>
    <x v="21"/>
    <x v="97"/>
    <s v="P0210002"/>
    <s v="-"/>
    <s v="-"/>
    <s v="-"/>
    <s v="Peaje Uchumayo - Compra de residuos aprovechables (alambrón) _x000a_Proveedor: Moly cop Adesur"/>
    <s v="FOTON BKL-739"/>
    <x v="2"/>
    <x v="5"/>
    <s v="Gastos operativos"/>
    <s v="Operativo"/>
    <s v="La Joya"/>
    <s v="Arequipa"/>
    <s v="01F212181914120517252558"/>
    <s v="Factura"/>
    <d v="2025-08-22T00:00:00"/>
    <d v="2025-08-22T00:00:00"/>
    <s v="F212"/>
    <n v="1819141"/>
    <n v="20517252558"/>
    <s v="COVISUR S.A."/>
    <s v="PEN"/>
    <n v="0.18"/>
    <n v="6.78"/>
    <n v="1.2203999999999999"/>
    <n v="8"/>
    <s v=""/>
    <n v="8"/>
    <m/>
    <s v="SI"/>
    <s v="Caja Arequipa "/>
    <s v="SI"/>
    <s v="SI"/>
    <d v="2025-08-26T00:00:00"/>
    <s v="C-Tesoreria"/>
    <s v="001-12600"/>
    <m/>
    <d v="1899-12-30T00:00:00"/>
    <s v=""/>
    <n v="0"/>
    <n v="0"/>
    <m/>
    <m/>
    <m/>
    <m/>
    <m/>
    <m/>
    <m/>
    <m/>
    <d v="1899-12-30T00:00:00"/>
    <n v="0"/>
    <n v="0"/>
    <d v="1899-12-30T00:00:00"/>
    <s v=""/>
    <n v="0"/>
    <n v="0"/>
    <n v="0"/>
    <m/>
    <m/>
    <m/>
    <m/>
    <n v="8"/>
    <s v="PENDIENTE"/>
    <s v="OK"/>
  </r>
  <r>
    <n v="942"/>
    <x v="49"/>
    <d v="2025-08-21T00:00:00"/>
    <s v="Nelson Quispe "/>
    <x v="6"/>
    <x v="22"/>
    <x v="59"/>
    <s v="P0802003"/>
    <s v="-"/>
    <s v="-"/>
    <s v="-"/>
    <s v="(01) Batería mega truck (solicitud gerencia)_x000a_Audi BDQ-458"/>
    <s v="TERCERIZADO"/>
    <x v="0"/>
    <x v="0"/>
    <s v="Costos de ventas"/>
    <s v="Operativo"/>
    <s v="Sachaca"/>
    <s v="Arequipa"/>
    <s v="01E0014320612785130"/>
    <s v="Factura"/>
    <d v="2025-08-21T00:00:00"/>
    <d v="2025-08-21T00:00:00"/>
    <s v="E001"/>
    <n v="43"/>
    <n v="20612785130"/>
    <s v="ESPINOZA BRITTO TRADING PERU E.I.R.L."/>
    <s v="PEN"/>
    <n v="0.18"/>
    <n v="237.29"/>
    <n v="42.712199999999996"/>
    <n v="280"/>
    <s v=""/>
    <n v="280"/>
    <m/>
    <s v="SI"/>
    <s v="Caja Arequipa "/>
    <s v="SI"/>
    <s v="NO"/>
    <d v="2025-08-26T00:00:00"/>
    <s v="C-Tesoreria"/>
    <s v="001-12599"/>
    <m/>
    <d v="1899-12-30T00:00:00"/>
    <s v=""/>
    <n v="0"/>
    <n v="0"/>
    <m/>
    <m/>
    <m/>
    <m/>
    <m/>
    <m/>
    <m/>
    <m/>
    <d v="1899-12-30T00:00:00"/>
    <n v="0"/>
    <n v="0"/>
    <d v="1899-12-30T00:00:00"/>
    <s v=""/>
    <n v="0"/>
    <n v="0"/>
    <n v="0"/>
    <m/>
    <m/>
    <m/>
    <m/>
    <n v="280"/>
    <s v="PENDIENTE"/>
    <s v="OK"/>
  </r>
  <r>
    <n v="943"/>
    <x v="49"/>
    <d v="2025-08-21T00:00:00"/>
    <s v="Jhonny Garcia "/>
    <x v="3"/>
    <x v="13"/>
    <x v="57"/>
    <s v="P1004001"/>
    <s v="-"/>
    <s v="-"/>
    <s v="-"/>
    <s v="Recojo de banner_x000a_Am. Sachaca - Calle Tacna - Calle Pizarro "/>
    <m/>
    <x v="0"/>
    <x v="3"/>
    <s v="Gastos operativos"/>
    <s v="Operativo"/>
    <s v="Sachaca"/>
    <s v="Arequipa"/>
    <s v="PLM330270517150"/>
    <s v="Planilla de Movilidad"/>
    <d v="2025-08-22T00:00:00"/>
    <d v="2025-08-22T00:00:00"/>
    <n v="3"/>
    <n v="302"/>
    <n v="70517150"/>
    <s v="GARCIA CHACNAMA JHONNY JERRY"/>
    <s v="PEN"/>
    <m/>
    <n v="17"/>
    <n v="0"/>
    <n v="17"/>
    <s v=""/>
    <n v="17"/>
    <m/>
    <s v="SI"/>
    <s v="Caja Arequipa "/>
    <s v="SI"/>
    <s v="SI"/>
    <d v="2025-08-21T00:00:00"/>
    <s v="C-Tesoreria"/>
    <s v="001-12591"/>
    <m/>
    <d v="1899-12-30T00:00:00"/>
    <s v=""/>
    <n v="0"/>
    <n v="0"/>
    <m/>
    <m/>
    <m/>
    <m/>
    <m/>
    <m/>
    <m/>
    <m/>
    <d v="1899-12-30T00:00:00"/>
    <n v="0"/>
    <n v="0"/>
    <d v="1899-12-30T00:00:00"/>
    <s v=""/>
    <n v="0"/>
    <n v="0"/>
    <n v="0"/>
    <m/>
    <m/>
    <m/>
    <m/>
    <n v="17"/>
    <s v="PENDIENTE"/>
    <s v="OK"/>
  </r>
  <r>
    <n v="943"/>
    <x v="49"/>
    <d v="2025-08-21T00:00:00"/>
    <s v="Jhonny Garcia "/>
    <x v="2"/>
    <x v="13"/>
    <x v="57"/>
    <s v="P0208001"/>
    <s v="-"/>
    <s v="-"/>
    <s v="-"/>
    <s v="Enmicado de código Yape_x000a_Calle Pizarro - Alm. Sachaca"/>
    <m/>
    <x v="2"/>
    <x v="3"/>
    <s v="Gastos operativos"/>
    <s v="Operativo"/>
    <s v="Sachaca"/>
    <s v="Arequipa"/>
    <s v="PLM330270517150"/>
    <s v="Planilla de Movilidad"/>
    <d v="2025-08-22T00:00:00"/>
    <d v="2025-08-22T00:00:00"/>
    <n v="3"/>
    <n v="302"/>
    <n v="70517150"/>
    <s v="GARCIA CHACNAMA JHONNY JERRY"/>
    <s v="PEN"/>
    <m/>
    <n v="17"/>
    <n v="0"/>
    <n v="17"/>
    <s v=""/>
    <n v="17"/>
    <m/>
    <s v="SI"/>
    <s v="Caja Arequipa "/>
    <s v="SI"/>
    <s v="SI"/>
    <d v="2025-08-21T00:00:00"/>
    <s v="C-Tesoreria"/>
    <s v="001-12591"/>
    <m/>
    <d v="1899-12-30T00:00:00"/>
    <s v=""/>
    <n v="0"/>
    <n v="0"/>
    <m/>
    <m/>
    <m/>
    <m/>
    <m/>
    <m/>
    <m/>
    <m/>
    <d v="1899-12-30T00:00:00"/>
    <n v="0"/>
    <n v="0"/>
    <d v="1899-12-30T00:00:00"/>
    <s v=""/>
    <n v="0"/>
    <n v="0"/>
    <n v="0"/>
    <m/>
    <m/>
    <m/>
    <m/>
    <n v="17"/>
    <s v="PENDIENTE"/>
    <s v="OK"/>
  </r>
  <r>
    <n v="944"/>
    <x v="49"/>
    <d v="2025-08-21T00:00:00"/>
    <s v="Jhonny Garcia "/>
    <x v="2"/>
    <x v="2"/>
    <x v="3"/>
    <s v="P0211001"/>
    <s v="-"/>
    <s v="-"/>
    <s v="-"/>
    <s v="Materiales para enmicado de códio yape_x000a_(04) Saliner_x000a_(04) Micas "/>
    <m/>
    <x v="2"/>
    <x v="3"/>
    <s v="Gastos operativos"/>
    <s v="Operativo"/>
    <s v="Sachaca"/>
    <s v="Arequipa"/>
    <s v="01FF01456220610217762"/>
    <s v="Factura"/>
    <d v="2025-08-21T00:00:00"/>
    <d v="2025-08-21T00:00:00"/>
    <s v="FF01"/>
    <n v="4562"/>
    <n v="20610217762"/>
    <s v="LIBRERIAS PANDORA E.I.R.L."/>
    <s v="PEN"/>
    <n v="0.18"/>
    <n v="8.4749999999999996"/>
    <n v="1.5254999999999999"/>
    <n v="10"/>
    <s v=""/>
    <n v="10"/>
    <m/>
    <s v="SI"/>
    <s v="Caja Arequipa "/>
    <s v="SI"/>
    <s v="SI"/>
    <d v="2025-08-21T00:00:00"/>
    <s v="C-Tesoreria"/>
    <s v="001-12592"/>
    <m/>
    <d v="1899-12-30T00:00:00"/>
    <s v=""/>
    <n v="0"/>
    <n v="0"/>
    <m/>
    <m/>
    <m/>
    <m/>
    <m/>
    <m/>
    <m/>
    <m/>
    <d v="1899-12-30T00:00:00"/>
    <n v="0"/>
    <n v="0"/>
    <d v="1899-12-30T00:00:00"/>
    <s v=""/>
    <n v="0"/>
    <n v="0"/>
    <n v="0"/>
    <m/>
    <m/>
    <m/>
    <m/>
    <n v="10"/>
    <s v="PENDIENTE"/>
    <s v="OK"/>
  </r>
  <r>
    <n v="945"/>
    <x v="49"/>
    <d v="2025-08-21T00:00:00"/>
    <s v="Jhonny Garcia "/>
    <x v="2"/>
    <x v="2"/>
    <x v="3"/>
    <s v="P0211001"/>
    <s v="-"/>
    <s v="-"/>
    <s v="-"/>
    <s v="Enmicado de código Yape (02) "/>
    <m/>
    <x v="2"/>
    <x v="3"/>
    <s v="Gastos operativos"/>
    <s v="Operativo"/>
    <s v="Sachaca"/>
    <s v="Arequipa"/>
    <s v="LIQLOG6611111111"/>
    <s v="Liquidacion de Gastos"/>
    <d v="2025-08-22T00:00:00"/>
    <d v="2025-08-22T00:00:00"/>
    <s v="LOG"/>
    <n v="66"/>
    <n v="11111111"/>
    <s v="NO ESPECIFICADO"/>
    <s v="PEN"/>
    <m/>
    <n v="10"/>
    <n v="0"/>
    <n v="10"/>
    <s v=""/>
    <n v="10"/>
    <m/>
    <s v="SI"/>
    <s v="Caja Finanzas "/>
    <s v="SI"/>
    <s v="SI"/>
    <d v="1899-12-30T00:00:00"/>
    <s v=""/>
    <s v=""/>
    <m/>
    <d v="1899-12-30T00:00:00"/>
    <s v=""/>
    <n v="0"/>
    <n v="0"/>
    <m/>
    <m/>
    <m/>
    <m/>
    <m/>
    <m/>
    <m/>
    <m/>
    <d v="1899-12-30T00:00:00"/>
    <n v="0"/>
    <n v="0"/>
    <d v="1899-12-30T00:00:00"/>
    <s v=""/>
    <n v="0"/>
    <n v="0"/>
    <n v="0"/>
    <m/>
    <m/>
    <m/>
    <m/>
    <n v="10"/>
    <s v="PENDIENTE"/>
    <s v="OK"/>
  </r>
  <r>
    <n v="946"/>
    <x v="46"/>
    <d v="2025-08-18T00:00:00"/>
    <s v="Jhonny Garcia "/>
    <x v="4"/>
    <x v="3"/>
    <x v="7"/>
    <s v="P0504002"/>
    <s v="-"/>
    <s v="-"/>
    <s v="-"/>
    <s v="Recojo de doc. Olva / Alm. Sachaca - Olva Parra _x000a_Entrega de balanzas Warton / Olva Parra - Av. Caceres"/>
    <m/>
    <x v="0"/>
    <x v="3"/>
    <s v="Gastos operativos"/>
    <s v="Operativo"/>
    <s v="Sachaca"/>
    <s v="Arequipa"/>
    <s v="PLM330370517150"/>
    <s v="Planilla de Movilidad"/>
    <d v="2025-08-22T00:00:00"/>
    <d v="2025-08-22T00:00:00"/>
    <n v="3"/>
    <n v="303"/>
    <n v="70517150"/>
    <s v="GARCIA CHACNAMA JHONNY JERRY"/>
    <s v="PEN"/>
    <m/>
    <n v="30"/>
    <n v="0"/>
    <n v="30"/>
    <s v=""/>
    <n v="30"/>
    <m/>
    <m/>
    <s v="Caja Arequipa "/>
    <m/>
    <m/>
    <s v=""/>
    <s v=""/>
    <s v=""/>
    <m/>
    <s v=""/>
    <s v=""/>
    <s v=""/>
    <n v="0"/>
    <m/>
    <m/>
    <m/>
    <m/>
    <m/>
    <m/>
    <m/>
    <m/>
    <s v=""/>
    <s v=""/>
    <n v="0"/>
    <s v=""/>
    <s v=""/>
    <s v=""/>
    <n v="0"/>
    <n v="0"/>
    <m/>
    <m/>
    <m/>
    <m/>
    <n v="30"/>
    <s v="PENDIENTE"/>
    <s v="OK"/>
  </r>
  <r>
    <n v="947"/>
    <x v="48"/>
    <d v="2025-08-19T00:00:00"/>
    <s v="Jhonny Garcia "/>
    <x v="4"/>
    <x v="3"/>
    <x v="7"/>
    <s v="P0504002"/>
    <s v="-"/>
    <s v="-"/>
    <s v="-"/>
    <s v="Cambio de Epps/ Av. Caceres - Mariscal Castilla_x000a_Compra de epps -discos - luces /Mariscal Castilla - Don Manuel_x000a_Recojo de rótulos señaleticas / Don Manuel - Goyoneche "/>
    <m/>
    <x v="0"/>
    <x v="3"/>
    <s v="Gastos operativos"/>
    <s v="Operativo"/>
    <s v="Sachaca"/>
    <s v="Arequipa"/>
    <s v="PLM330470517150"/>
    <s v="Planilla de Movilidad"/>
    <d v="2025-08-22T00:00:00"/>
    <d v="2025-08-22T00:00:00"/>
    <n v="3"/>
    <n v="304"/>
    <n v="70517150"/>
    <s v="GARCIA CHACNAMA JHONNY JERRY"/>
    <s v="PEN"/>
    <m/>
    <n v="30"/>
    <n v="0"/>
    <n v="30"/>
    <s v=""/>
    <n v="30"/>
    <m/>
    <s v="SI"/>
    <s v="Caja Arequipa "/>
    <s v="SI"/>
    <s v="SI"/>
    <d v="2025-08-18T00:00:00"/>
    <s v="C-Tesoreria"/>
    <s v="001-12590"/>
    <m/>
    <d v="1899-12-30T00:00:00"/>
    <s v=""/>
    <n v="0"/>
    <n v="0"/>
    <m/>
    <m/>
    <m/>
    <m/>
    <m/>
    <m/>
    <m/>
    <m/>
    <d v="1899-12-30T00:00:00"/>
    <n v="0"/>
    <n v="0"/>
    <d v="1899-12-30T00:00:00"/>
    <s v=""/>
    <n v="0"/>
    <n v="0"/>
    <n v="0"/>
    <m/>
    <m/>
    <m/>
    <m/>
    <n v="30"/>
    <s v="PENDIENTE"/>
    <s v="OK"/>
  </r>
  <r>
    <n v="948"/>
    <x v="50"/>
    <d v="2025-08-20T00:00:00"/>
    <s v="Jhonny Garcia "/>
    <x v="4"/>
    <x v="3"/>
    <x v="7"/>
    <s v="P0504002"/>
    <s v="-"/>
    <s v="-"/>
    <s v="-"/>
    <s v="Recojo de balanzas/ Goyoneche - Av. Caceres_x000a_Compra comida gato/ Av. Careces - Makro_x000a_Entrega de balanzas para calibración/ Makro - Pachacutec (Lo Justo) - Alm. Sachaca"/>
    <m/>
    <x v="0"/>
    <x v="3"/>
    <s v="Gastos operativos"/>
    <s v="Operativo"/>
    <s v="Sachaca"/>
    <s v="Arequipa"/>
    <s v="PLM330570517150"/>
    <s v="Planilla de Movilidad"/>
    <d v="2025-08-22T00:00:00"/>
    <d v="2025-08-22T00:00:00"/>
    <n v="3"/>
    <n v="305"/>
    <n v="70517150"/>
    <s v="GARCIA CHACNAMA JHONNY JERRY"/>
    <s v="PEN"/>
    <m/>
    <n v="40"/>
    <n v="0"/>
    <n v="40"/>
    <s v=""/>
    <n v="40"/>
    <m/>
    <s v="SI"/>
    <s v="Caja Arequipa "/>
    <s v="SI"/>
    <s v="SI"/>
    <d v="2025-08-18T00:00:00"/>
    <s v="C-Tesoreria"/>
    <s v="001-12589"/>
    <m/>
    <d v="1899-12-30T00:00:00"/>
    <s v=""/>
    <n v="0"/>
    <n v="0"/>
    <m/>
    <m/>
    <m/>
    <m/>
    <m/>
    <m/>
    <m/>
    <m/>
    <d v="1899-12-30T00:00:00"/>
    <n v="0"/>
    <n v="0"/>
    <d v="1899-12-30T00:00:00"/>
    <s v=""/>
    <n v="0"/>
    <n v="0"/>
    <n v="0"/>
    <m/>
    <m/>
    <m/>
    <m/>
    <n v="40"/>
    <s v="PENDIENTE"/>
    <s v="OK"/>
  </r>
  <r>
    <n v="949"/>
    <x v="29"/>
    <d v="2025-07-31T00:00:00"/>
    <s v="Karol Pari"/>
    <x v="1"/>
    <x v="1"/>
    <x v="90"/>
    <s v="P0601001"/>
    <s v="-"/>
    <s v="-"/>
    <s v="-"/>
    <s v="Sueldo Basico - Alcca Saldivar Daniel - Julio - 2025 (Finanzas)"/>
    <m/>
    <x v="0"/>
    <x v="1"/>
    <s v="Costos de ventas"/>
    <s v="Operativo"/>
    <s v="Sachaca"/>
    <s v="Arequipa"/>
    <s v="PLRFPLRF07146930934"/>
    <s v="Planilla de Remuneraciones Finanzas"/>
    <d v="2025-07-31T00:00:00"/>
    <d v="2025-07-31T00:00:00"/>
    <s v="PLRF07"/>
    <n v="1"/>
    <n v="46930934"/>
    <s v="ALCCA SALDIVAR DANIEL"/>
    <s v="PEN"/>
    <m/>
    <n v="134"/>
    <n v="0"/>
    <n v="134"/>
    <s v=""/>
    <n v="134"/>
    <m/>
    <s v="SI"/>
    <s v="Caja Finanzas "/>
    <s v="SI"/>
    <s v="SI"/>
    <d v="2025-08-08T00:00:00"/>
    <s v="C-Finanzas"/>
    <s v="CFI.D08-08-"/>
    <m/>
    <d v="1899-12-30T00:00:00"/>
    <s v=""/>
    <n v="0"/>
    <n v="0"/>
    <m/>
    <m/>
    <m/>
    <m/>
    <m/>
    <m/>
    <m/>
    <m/>
    <d v="1899-12-30T00:00:00"/>
    <n v="0"/>
    <n v="0"/>
    <d v="1899-12-30T00:00:00"/>
    <s v=""/>
    <n v="0"/>
    <n v="0"/>
    <n v="0"/>
    <m/>
    <m/>
    <m/>
    <m/>
    <n v="134"/>
    <s v="PENDIENTE"/>
    <s v="OK"/>
  </r>
  <r>
    <n v="950"/>
    <x v="29"/>
    <d v="2025-07-31T00:00:00"/>
    <s v="Karol Pari"/>
    <x v="1"/>
    <x v="1"/>
    <x v="90"/>
    <s v="P0601001"/>
    <s v="-"/>
    <s v="-"/>
    <s v="-"/>
    <s v="Sueldo Basico - Chavez Pino Jose Francisco - Julio - 2025 (Finanzas)"/>
    <m/>
    <x v="0"/>
    <x v="11"/>
    <s v="Costos de ventas"/>
    <s v="Operativo"/>
    <s v="Sachaca"/>
    <s v="Arequipa"/>
    <s v="PLRFPLRF07272566765"/>
    <s v="Planilla de Remuneraciones Finanzas"/>
    <d v="2025-07-31T00:00:00"/>
    <d v="2025-07-31T00:00:00"/>
    <s v="PLRF07"/>
    <n v="2"/>
    <n v="72566765"/>
    <s v="CHAVEZ PINO JOSE FRANCISCO"/>
    <s v="PEN"/>
    <m/>
    <n v="456"/>
    <n v="0"/>
    <n v="456"/>
    <s v=""/>
    <n v="456"/>
    <m/>
    <s v="SI"/>
    <s v="Caja Finanzas "/>
    <s v="SI"/>
    <s v="SI"/>
    <d v="2025-08-08T00:00:00"/>
    <s v="C-Finanzas"/>
    <s v="CFI.D08-08-"/>
    <m/>
    <d v="1899-12-30T00:00:00"/>
    <s v=""/>
    <n v="0"/>
    <n v="0"/>
    <m/>
    <m/>
    <m/>
    <m/>
    <m/>
    <m/>
    <m/>
    <m/>
    <d v="1899-12-30T00:00:00"/>
    <n v="0"/>
    <n v="0"/>
    <d v="1899-12-30T00:00:00"/>
    <s v=""/>
    <n v="0"/>
    <n v="0"/>
    <n v="0"/>
    <m/>
    <m/>
    <m/>
    <m/>
    <n v="456"/>
    <s v="PENDIENTE"/>
    <s v="OK"/>
  </r>
  <r>
    <n v="951"/>
    <x v="29"/>
    <d v="2025-07-31T00:00:00"/>
    <s v="Karol Pari"/>
    <x v="1"/>
    <x v="1"/>
    <x v="90"/>
    <s v="P0601001"/>
    <s v="-"/>
    <s v="-"/>
    <s v="-"/>
    <s v="Sueldo Basico - Coronel Ccasani David Killer - Julio - 2025 (Finanzas)"/>
    <m/>
    <x v="0"/>
    <x v="1"/>
    <s v="Costos de ventas"/>
    <s v="Operativo"/>
    <s v="Sachaca"/>
    <s v="Arequipa"/>
    <s v="PLRFPLRF07346371564"/>
    <s v="Planilla de Remuneraciones Finanzas"/>
    <d v="2025-07-31T00:00:00"/>
    <d v="2025-07-31T00:00:00"/>
    <s v="PLRF07"/>
    <n v="3"/>
    <n v="46371564"/>
    <s v="CORONEL CCASANI DAVID KILLER"/>
    <s v="PEN"/>
    <m/>
    <n v="617"/>
    <n v="0"/>
    <n v="617"/>
    <s v=""/>
    <n v="617"/>
    <m/>
    <s v="SI"/>
    <s v="Caja Finanzas "/>
    <s v="SI"/>
    <s v="SI"/>
    <d v="2025-08-08T00:00:00"/>
    <s v="C-Finanzas"/>
    <s v="CFI.D08-08-"/>
    <m/>
    <d v="1899-12-30T00:00:00"/>
    <s v=""/>
    <n v="0"/>
    <n v="0"/>
    <m/>
    <m/>
    <m/>
    <m/>
    <m/>
    <m/>
    <m/>
    <m/>
    <d v="1899-12-30T00:00:00"/>
    <n v="0"/>
    <n v="0"/>
    <d v="1899-12-30T00:00:00"/>
    <s v=""/>
    <n v="0"/>
    <n v="0"/>
    <n v="0"/>
    <m/>
    <m/>
    <m/>
    <m/>
    <n v="617"/>
    <s v="PENDIENTE"/>
    <s v="OK"/>
  </r>
  <r>
    <n v="952"/>
    <x v="29"/>
    <d v="2025-07-31T00:00:00"/>
    <s v="Karol Pari"/>
    <x v="1"/>
    <x v="1"/>
    <x v="90"/>
    <s v="P0601001"/>
    <s v="-"/>
    <s v="-"/>
    <s v="-"/>
    <s v="Sueldo Basico - Flores Clavijo Angel Alfonso - Julio - 2025 (Finanzas)"/>
    <m/>
    <x v="0"/>
    <x v="1"/>
    <s v="Costos de ventas"/>
    <s v="Operativo"/>
    <s v="Sachaca"/>
    <s v="Arequipa"/>
    <s v="PLRFPLRF07429266085"/>
    <s v="Planilla de Remuneraciones Finanzas"/>
    <d v="2025-07-31T00:00:00"/>
    <d v="2025-07-31T00:00:00"/>
    <s v="PLRF07"/>
    <n v="4"/>
    <n v="29266085"/>
    <s v="FLORES CLAVIJO ANGEL ALFONSO"/>
    <s v="PEN"/>
    <m/>
    <n v="1231"/>
    <n v="0"/>
    <n v="1231"/>
    <s v=""/>
    <n v="1231"/>
    <m/>
    <s v="SI"/>
    <s v="Caja Finanzas "/>
    <s v="SI"/>
    <s v="SI"/>
    <d v="2025-08-08T00:00:00"/>
    <s v="C-Finanzas"/>
    <s v="CFI.D08-08-"/>
    <m/>
    <d v="1899-12-30T00:00:00"/>
    <s v=""/>
    <n v="0"/>
    <n v="0"/>
    <m/>
    <m/>
    <m/>
    <m/>
    <m/>
    <m/>
    <m/>
    <m/>
    <d v="1899-12-30T00:00:00"/>
    <n v="0"/>
    <n v="0"/>
    <d v="1899-12-30T00:00:00"/>
    <s v=""/>
    <n v="0"/>
    <n v="0"/>
    <n v="0"/>
    <m/>
    <m/>
    <m/>
    <m/>
    <n v="1231"/>
    <s v="PENDIENTE"/>
    <s v="OK"/>
  </r>
  <r>
    <n v="953"/>
    <x v="29"/>
    <d v="2025-07-31T00:00:00"/>
    <s v="Karol Pari"/>
    <x v="1"/>
    <x v="1"/>
    <x v="90"/>
    <s v="P0601001"/>
    <s v="-"/>
    <s v="-"/>
    <s v="-"/>
    <s v="Sueldo Basico - Gomez Ttito Nick Alexsandro - Julio - 2025 (Finanzas)"/>
    <m/>
    <x v="0"/>
    <x v="11"/>
    <s v="Costos de ventas"/>
    <s v="Operativo"/>
    <s v="Sachaca"/>
    <s v="Arequipa"/>
    <s v="PLRFPLRF07573195281"/>
    <s v="Planilla de Remuneraciones Finanzas"/>
    <d v="2025-07-31T00:00:00"/>
    <d v="2025-07-31T00:00:00"/>
    <s v="PLRF07"/>
    <n v="5"/>
    <n v="73195281"/>
    <s v="GOMEZ TTITO NICK ALEXSANDRO"/>
    <s v="PEN"/>
    <m/>
    <n v="456"/>
    <n v="0"/>
    <n v="456"/>
    <s v=""/>
    <n v="456"/>
    <m/>
    <s v="SI"/>
    <s v="Caja Finanzas "/>
    <s v="SI"/>
    <s v="SI"/>
    <d v="2025-08-08T00:00:00"/>
    <s v="C-Finanzas"/>
    <s v="CFI.D08-08-"/>
    <m/>
    <d v="1899-12-30T00:00:00"/>
    <s v=""/>
    <n v="0"/>
    <n v="0"/>
    <m/>
    <m/>
    <m/>
    <m/>
    <m/>
    <m/>
    <m/>
    <m/>
    <d v="1899-12-30T00:00:00"/>
    <n v="0"/>
    <n v="0"/>
    <d v="1899-12-30T00:00:00"/>
    <s v=""/>
    <n v="0"/>
    <n v="0"/>
    <n v="0"/>
    <m/>
    <m/>
    <m/>
    <m/>
    <n v="456"/>
    <s v="PENDIENTE"/>
    <s v="OK"/>
  </r>
  <r>
    <n v="954"/>
    <x v="29"/>
    <d v="2025-07-31T00:00:00"/>
    <s v="Karol Pari"/>
    <x v="1"/>
    <x v="1"/>
    <x v="90"/>
    <s v="P0601001"/>
    <s v="-"/>
    <s v="-"/>
    <s v="-"/>
    <s v="Sueldo Basico - Huanuco Ortega Jack Manuel - Julio - 2025 (Finanzas)"/>
    <m/>
    <x v="0"/>
    <x v="1"/>
    <s v="Costos de ventas"/>
    <s v="Operativo"/>
    <s v="Santa Anita"/>
    <s v="Lima"/>
    <s v="PLRFPLRF07645882922"/>
    <s v="Planilla de Remuneraciones Finanzas"/>
    <d v="2025-07-31T00:00:00"/>
    <d v="2025-07-31T00:00:00"/>
    <s v="PLRF07"/>
    <n v="6"/>
    <n v="45882922"/>
    <s v="HUANUCO ORTEGA JACK MANUEL"/>
    <s v="PEN"/>
    <m/>
    <n v="1161"/>
    <n v="0"/>
    <n v="1161"/>
    <s v=""/>
    <n v="1161"/>
    <m/>
    <s v="SI"/>
    <s v="Caja Finanzas "/>
    <s v="SI"/>
    <s v="SI"/>
    <d v="2025-08-08T00:00:00"/>
    <s v="C-Finanzas"/>
    <s v="CFI.D08-08-"/>
    <m/>
    <d v="1899-12-30T00:00:00"/>
    <s v=""/>
    <n v="0"/>
    <n v="0"/>
    <m/>
    <m/>
    <m/>
    <m/>
    <m/>
    <m/>
    <m/>
    <m/>
    <d v="1899-12-30T00:00:00"/>
    <n v="0"/>
    <n v="0"/>
    <d v="1899-12-30T00:00:00"/>
    <s v=""/>
    <n v="0"/>
    <n v="0"/>
    <n v="0"/>
    <m/>
    <m/>
    <m/>
    <m/>
    <n v="1161"/>
    <s v="PENDIENTE"/>
    <s v="OK"/>
  </r>
  <r>
    <n v="955"/>
    <x v="29"/>
    <d v="2025-07-31T00:00:00"/>
    <s v="Karol Pari"/>
    <x v="1"/>
    <x v="1"/>
    <x v="90"/>
    <s v="P0601001"/>
    <s v="-"/>
    <s v="-"/>
    <s v="-"/>
    <s v="Sueldo Basico - Huamani Huamani Mary Luz - Julio - 2025 (Finanzas)"/>
    <m/>
    <x v="0"/>
    <x v="1"/>
    <s v="Costos de ventas"/>
    <s v="Operativo"/>
    <s v="Sachaca"/>
    <s v="Arequipa"/>
    <s v="PLRFPLRF07774990400"/>
    <s v="Planilla de Remuneraciones Finanzas"/>
    <d v="2025-07-31T00:00:00"/>
    <d v="2025-07-31T00:00:00"/>
    <s v="PLRF07"/>
    <n v="7"/>
    <n v="74990400"/>
    <s v="HUAMANI HUAMANI MARY LUZ"/>
    <s v="PEN"/>
    <m/>
    <n v="1295"/>
    <n v="0"/>
    <n v="1295"/>
    <s v=""/>
    <n v="1295"/>
    <m/>
    <s v="SI"/>
    <s v="Caja Finanzas "/>
    <s v="SI"/>
    <s v="SI"/>
    <d v="2025-08-08T00:00:00"/>
    <s v="C-Finanzas"/>
    <s v="CFI.D08-08-"/>
    <m/>
    <d v="1899-12-30T00:00:00"/>
    <s v=""/>
    <n v="0"/>
    <n v="0"/>
    <m/>
    <m/>
    <m/>
    <m/>
    <m/>
    <m/>
    <m/>
    <m/>
    <d v="1899-12-30T00:00:00"/>
    <n v="0"/>
    <n v="0"/>
    <d v="1899-12-30T00:00:00"/>
    <s v=""/>
    <n v="0"/>
    <n v="0"/>
    <n v="0"/>
    <m/>
    <m/>
    <m/>
    <m/>
    <n v="1295"/>
    <s v="PENDIENTE"/>
    <s v="OK"/>
  </r>
  <r>
    <n v="956"/>
    <x v="29"/>
    <d v="2025-07-31T00:00:00"/>
    <s v="Karol Pari"/>
    <x v="1"/>
    <x v="1"/>
    <x v="90"/>
    <s v="P0601001"/>
    <s v="-"/>
    <s v="-"/>
    <s v="-"/>
    <s v="Sueldo Basico - Huayta Mamani Yens Alejandro - Julio - 2025 (Finanzas)"/>
    <m/>
    <x v="0"/>
    <x v="1"/>
    <s v="Costos de ventas"/>
    <s v="Operativo"/>
    <s v="Sachaca"/>
    <s v="Arequipa"/>
    <s v="PLRFPLRF07860554816"/>
    <s v="Planilla de Remuneraciones Finanzas"/>
    <d v="2025-07-31T00:00:00"/>
    <d v="2025-07-31T00:00:00"/>
    <s v="PLRF07"/>
    <n v="8"/>
    <n v="60554816"/>
    <s v="HUAYTA MAMANI YENS ALEJANDRO"/>
    <s v="PEN"/>
    <m/>
    <n v="493"/>
    <n v="0"/>
    <n v="493"/>
    <s v=""/>
    <n v="493"/>
    <m/>
    <s v="SI"/>
    <s v="Caja Finanzas "/>
    <s v="SI"/>
    <s v="SI"/>
    <d v="2025-08-08T00:00:00"/>
    <s v="C-Finanzas"/>
    <s v="CFI.D08-08-"/>
    <m/>
    <d v="1899-12-30T00:00:00"/>
    <s v=""/>
    <n v="0"/>
    <n v="0"/>
    <m/>
    <m/>
    <m/>
    <m/>
    <m/>
    <m/>
    <m/>
    <m/>
    <d v="1899-12-30T00:00:00"/>
    <n v="0"/>
    <n v="0"/>
    <d v="1899-12-30T00:00:00"/>
    <s v=""/>
    <n v="0"/>
    <n v="0"/>
    <n v="0"/>
    <m/>
    <m/>
    <m/>
    <m/>
    <n v="493"/>
    <s v="PENDIENTE"/>
    <s v="OK"/>
  </r>
  <r>
    <n v="957"/>
    <x v="29"/>
    <d v="2025-07-31T00:00:00"/>
    <s v="Karol Pari"/>
    <x v="1"/>
    <x v="1"/>
    <x v="90"/>
    <s v="P0601001"/>
    <s v="-"/>
    <s v="-"/>
    <s v="-"/>
    <s v="Sueldo Basico - León Chavez Johan Joel - Julio - 2025 (Finanzas)"/>
    <m/>
    <x v="0"/>
    <x v="1"/>
    <s v="Costos de ventas"/>
    <s v="Operativo"/>
    <s v="Sachaca"/>
    <s v="Arequipa"/>
    <s v="PLRFPLRF07974842377"/>
    <s v="Planilla de Remuneraciones Finanzas"/>
    <d v="2025-07-31T00:00:00"/>
    <d v="2025-07-31T00:00:00"/>
    <s v="PLRF07"/>
    <n v="9"/>
    <n v="74842377"/>
    <s v="LEÓN CHAVEZ JOHAN JOEL"/>
    <s v="PEN"/>
    <m/>
    <n v="249"/>
    <n v="0"/>
    <n v="249"/>
    <s v=""/>
    <n v="249"/>
    <m/>
    <s v="SI"/>
    <s v="Caja Finanzas "/>
    <s v="SI"/>
    <s v="SI"/>
    <d v="2025-08-08T00:00:00"/>
    <s v="C-Finanzas"/>
    <s v="CFI.D08-08-"/>
    <m/>
    <d v="1899-12-30T00:00:00"/>
    <s v=""/>
    <n v="0"/>
    <n v="0"/>
    <m/>
    <m/>
    <m/>
    <m/>
    <m/>
    <m/>
    <m/>
    <m/>
    <d v="1899-12-30T00:00:00"/>
    <n v="0"/>
    <n v="0"/>
    <d v="1899-12-30T00:00:00"/>
    <s v=""/>
    <n v="0"/>
    <n v="0"/>
    <n v="0"/>
    <m/>
    <m/>
    <m/>
    <m/>
    <n v="249"/>
    <s v="PENDIENTE"/>
    <s v="OK"/>
  </r>
  <r>
    <n v="958"/>
    <x v="29"/>
    <d v="2025-07-31T00:00:00"/>
    <s v="Karol Pari"/>
    <x v="1"/>
    <x v="1"/>
    <x v="90"/>
    <s v="P0601001"/>
    <s v="-"/>
    <s v="-"/>
    <s v="-"/>
    <s v="Sueldo Basico - Molina Chávez Salvador - Julio - 2025 (Finanzas)"/>
    <m/>
    <x v="0"/>
    <x v="11"/>
    <s v="Costos de ventas"/>
    <s v="Operativo"/>
    <s v="Sachaca"/>
    <s v="Arequipa"/>
    <s v="PLRFPLRF071072378581"/>
    <s v="Planilla de Remuneraciones Finanzas"/>
    <d v="2025-07-31T00:00:00"/>
    <d v="2025-07-31T00:00:00"/>
    <s v="PLRF07"/>
    <n v="10"/>
    <n v="72378581"/>
    <s v="MOLINA CHAVEZ SALVADOR JOAQUIN"/>
    <s v="PEN"/>
    <m/>
    <n v="140"/>
    <n v="0"/>
    <n v="140"/>
    <s v=""/>
    <n v="140"/>
    <m/>
    <s v="SI"/>
    <s v="Caja Finanzas "/>
    <s v="SI"/>
    <s v="SI"/>
    <d v="2025-08-08T00:00:00"/>
    <s v="C-Finanzas"/>
    <s v="CFI.D08-08-"/>
    <m/>
    <d v="1899-12-30T00:00:00"/>
    <s v=""/>
    <n v="0"/>
    <n v="0"/>
    <m/>
    <m/>
    <m/>
    <m/>
    <m/>
    <m/>
    <m/>
    <m/>
    <d v="1899-12-30T00:00:00"/>
    <n v="0"/>
    <n v="0"/>
    <d v="1899-12-30T00:00:00"/>
    <s v=""/>
    <n v="0"/>
    <n v="0"/>
    <n v="0"/>
    <m/>
    <m/>
    <m/>
    <m/>
    <n v="140"/>
    <s v="PENDIENTE"/>
    <s v="OK"/>
  </r>
  <r>
    <n v="959"/>
    <x v="29"/>
    <d v="2025-07-31T00:00:00"/>
    <s v="Karol Pari"/>
    <x v="1"/>
    <x v="1"/>
    <x v="90"/>
    <s v="P0601001"/>
    <s v="-"/>
    <s v="-"/>
    <s v="-"/>
    <s v="Sueldo Basico - Quintanilla Rivera Heber Fredlet - Julio - 2025 (Finanzas)"/>
    <m/>
    <x v="0"/>
    <x v="3"/>
    <s v="Gastos operativos"/>
    <s v="Operativo"/>
    <s v="Sachaca"/>
    <s v="Arequipa"/>
    <s v="PLRFPLRF071175846609"/>
    <s v="Planilla de Remuneraciones Finanzas"/>
    <d v="2025-07-31T00:00:00"/>
    <d v="2025-07-31T00:00:00"/>
    <s v="PLRF07"/>
    <n v="11"/>
    <n v="75846609"/>
    <s v="QUINTANILLA RIVERA HEBER FREDLET"/>
    <s v="PEN"/>
    <m/>
    <n v="206"/>
    <n v="0"/>
    <n v="206"/>
    <s v=""/>
    <n v="206"/>
    <m/>
    <s v="SI"/>
    <s v="Caja Finanzas "/>
    <s v="SI"/>
    <s v="SI"/>
    <d v="2025-08-08T00:00:00"/>
    <s v="C-Finanzas"/>
    <s v="CFI.D08-08-"/>
    <m/>
    <d v="1899-12-30T00:00:00"/>
    <s v=""/>
    <n v="0"/>
    <n v="0"/>
    <m/>
    <m/>
    <m/>
    <m/>
    <m/>
    <m/>
    <m/>
    <m/>
    <d v="1899-12-30T00:00:00"/>
    <n v="0"/>
    <n v="0"/>
    <d v="1899-12-30T00:00:00"/>
    <s v=""/>
    <n v="0"/>
    <n v="0"/>
    <n v="0"/>
    <m/>
    <m/>
    <m/>
    <m/>
    <n v="206"/>
    <s v="PENDIENTE"/>
    <s v="OK"/>
  </r>
  <r>
    <n v="960"/>
    <x v="29"/>
    <d v="2025-07-31T00:00:00"/>
    <s v="Karol Pari"/>
    <x v="1"/>
    <x v="1"/>
    <x v="90"/>
    <s v="P0601001"/>
    <s v="-"/>
    <s v="-"/>
    <s v="-"/>
    <s v="Sueldo Basico - Ramirez Flores Karina Alexandra - Julio - 2025 (Finanzas)"/>
    <m/>
    <x v="0"/>
    <x v="3"/>
    <s v="Gastos operativos"/>
    <s v="Operativo"/>
    <s v="Sachaca"/>
    <s v="Arequipa"/>
    <s v="PLRFPLRF071272725225"/>
    <s v="Planilla de Remuneraciones Finanzas"/>
    <d v="2025-07-31T00:00:00"/>
    <d v="2025-07-31T00:00:00"/>
    <s v="PLRF07"/>
    <n v="12"/>
    <n v="72725225"/>
    <s v="RAMIREZ FLORES KARINA ALEXANDRA"/>
    <s v="PEN"/>
    <m/>
    <n v="170"/>
    <n v="0"/>
    <n v="170"/>
    <s v=""/>
    <n v="170"/>
    <m/>
    <s v="SI"/>
    <s v="Caja Finanzas "/>
    <s v="SI"/>
    <s v="SI"/>
    <d v="2025-08-08T00:00:00"/>
    <s v="C-Finanzas"/>
    <s v="CFI.D08-08-"/>
    <m/>
    <d v="1899-12-30T00:00:00"/>
    <s v=""/>
    <n v="0"/>
    <n v="0"/>
    <m/>
    <m/>
    <m/>
    <m/>
    <m/>
    <m/>
    <m/>
    <m/>
    <d v="1899-12-30T00:00:00"/>
    <n v="0"/>
    <n v="0"/>
    <d v="1899-12-30T00:00:00"/>
    <s v=""/>
    <n v="0"/>
    <n v="0"/>
    <n v="0"/>
    <m/>
    <m/>
    <m/>
    <m/>
    <n v="170"/>
    <s v="PENDIENTE"/>
    <s v="OK"/>
  </r>
  <r>
    <n v="961"/>
    <x v="29"/>
    <d v="2025-07-31T00:00:00"/>
    <s v="Karol Pari"/>
    <x v="1"/>
    <x v="1"/>
    <x v="90"/>
    <s v="P0601001"/>
    <s v="-"/>
    <s v="-"/>
    <s v="-"/>
    <s v="Sueldo Basico - Supo Quispe Ronald Humberto - Julio - 2025 (Finanzas)"/>
    <m/>
    <x v="0"/>
    <x v="1"/>
    <s v="Costos de ventas"/>
    <s v="Operativo"/>
    <s v="La Joya"/>
    <s v="Arequipa"/>
    <s v="PLRFPLRF071373894204"/>
    <s v="Planilla de Remuneraciones Finanzas"/>
    <d v="2025-07-31T00:00:00"/>
    <d v="2025-07-31T00:00:00"/>
    <s v="PLRF07"/>
    <n v="13"/>
    <n v="73894204"/>
    <s v="SUPO QUISPE RONALD HUMBERTO"/>
    <s v="PEN"/>
    <m/>
    <n v="130"/>
    <n v="0"/>
    <n v="130"/>
    <s v=""/>
    <n v="130"/>
    <m/>
    <s v="SI"/>
    <s v="Caja Finanzas "/>
    <s v="SI"/>
    <s v="SI"/>
    <d v="2025-08-08T00:00:00"/>
    <s v="C-Finanzas"/>
    <s v="CFI.D08-08-"/>
    <m/>
    <d v="1899-12-30T00:00:00"/>
    <s v=""/>
    <n v="0"/>
    <n v="0"/>
    <m/>
    <m/>
    <m/>
    <m/>
    <m/>
    <m/>
    <m/>
    <m/>
    <d v="1899-12-30T00:00:00"/>
    <n v="0"/>
    <n v="0"/>
    <d v="1899-12-30T00:00:00"/>
    <s v=""/>
    <n v="0"/>
    <n v="0"/>
    <n v="0"/>
    <m/>
    <m/>
    <m/>
    <m/>
    <n v="130"/>
    <s v="PENDIENTE"/>
    <s v="OK"/>
  </r>
  <r>
    <n v="962"/>
    <x v="29"/>
    <d v="2025-07-31T00:00:00"/>
    <s v="Karol Pari"/>
    <x v="1"/>
    <x v="1"/>
    <x v="90"/>
    <s v="P0601001"/>
    <s v="-"/>
    <s v="-"/>
    <s v="-"/>
    <s v="Sueldo Basico - Vasquez Machaca Erick Joel - Julio - 2025 (Finanzas)"/>
    <m/>
    <x v="0"/>
    <x v="1"/>
    <s v="Costos de ventas"/>
    <s v="Operativo"/>
    <s v="Sachaca"/>
    <s v="Arequipa"/>
    <s v="PLRFPLRF071461047898"/>
    <s v="Planilla de Remuneraciones Finanzas"/>
    <d v="2025-07-31T00:00:00"/>
    <d v="2025-07-31T00:00:00"/>
    <s v="PLRF07"/>
    <n v="14"/>
    <n v="61047898"/>
    <s v="VASQUEZ MACHACA ERICK JOEL"/>
    <s v="PEN"/>
    <m/>
    <n v="623"/>
    <n v="0"/>
    <n v="623"/>
    <s v=""/>
    <n v="623"/>
    <m/>
    <s v="SI"/>
    <s v="Caja Finanzas "/>
    <s v="SI"/>
    <s v="SI"/>
    <d v="2025-08-08T00:00:00"/>
    <s v="C-Finanzas"/>
    <s v="CFI.D08-08-"/>
    <m/>
    <d v="1899-12-30T00:00:00"/>
    <s v=""/>
    <n v="0"/>
    <n v="0"/>
    <m/>
    <m/>
    <m/>
    <m/>
    <m/>
    <m/>
    <m/>
    <m/>
    <d v="1899-12-30T00:00:00"/>
    <n v="0"/>
    <n v="0"/>
    <d v="1899-12-30T00:00:00"/>
    <s v=""/>
    <n v="0"/>
    <n v="0"/>
    <n v="0"/>
    <m/>
    <m/>
    <m/>
    <m/>
    <n v="623"/>
    <s v="PENDIENTE"/>
    <s v="OK"/>
  </r>
  <r>
    <n v="963"/>
    <x v="46"/>
    <d v="2025-08-18T00:00:00"/>
    <s v="Jhonny Garcia "/>
    <x v="4"/>
    <x v="19"/>
    <x v="30"/>
    <s v="P0506001"/>
    <s v="RQ.LOG.342"/>
    <s v="OC 004-000180"/>
    <s v="-"/>
    <s v="(01) ricocat gatitos "/>
    <m/>
    <x v="0"/>
    <x v="4"/>
    <s v="Gastos no operativos"/>
    <s v="Operativo"/>
    <s v="Yanahuara"/>
    <s v="Arequipa"/>
    <s v="01FA05180351620492092313"/>
    <s v="Factura"/>
    <d v="2025-08-18T00:00:00"/>
    <d v="2025-08-18T00:00:00"/>
    <s v="FA05"/>
    <n v="1803516"/>
    <n v="20492092313"/>
    <s v="MAKRO SUPERMAYORISTA S.A."/>
    <s v="PEN"/>
    <n v="0.18"/>
    <n v="117.8"/>
    <n v="21.203999999999997"/>
    <n v="139"/>
    <s v=""/>
    <n v="139"/>
    <m/>
    <s v="SI"/>
    <s v="Caja Arequipa "/>
    <s v="SI"/>
    <s v="SI"/>
    <d v="2025-08-26T00:00:00"/>
    <s v="C-Tesoreria"/>
    <s v="001-12601"/>
    <m/>
    <d v="1899-12-30T00:00:00"/>
    <s v=""/>
    <n v="0"/>
    <n v="0"/>
    <m/>
    <m/>
    <m/>
    <m/>
    <m/>
    <m/>
    <m/>
    <m/>
    <d v="1899-12-30T00:00:00"/>
    <n v="0"/>
    <n v="0"/>
    <d v="1899-12-30T00:00:00"/>
    <s v=""/>
    <n v="0"/>
    <n v="0"/>
    <n v="0"/>
    <m/>
    <m/>
    <m/>
    <m/>
    <n v="139"/>
    <s v="PENDIENTE"/>
    <s v="OK"/>
  </r>
  <r>
    <n v="964"/>
    <x v="46"/>
    <d v="2025-08-18T00:00:00"/>
    <s v="Jhonny Garcia "/>
    <x v="4"/>
    <x v="0"/>
    <x v="15"/>
    <s v="P0505001"/>
    <s v="RQ.LOG.341"/>
    <s v="-"/>
    <s v="-"/>
    <s v="(02) Panel led 1.2M_x000a_Cambio de focos en área recepcion y gh "/>
    <m/>
    <x v="0"/>
    <x v="4"/>
    <s v="Gastos no operativos"/>
    <s v="Operativo"/>
    <s v="Sachaca"/>
    <s v="Arequipa"/>
    <s v="01F0012676610431742069"/>
    <s v="Factura"/>
    <d v="2025-08-18T00:00:00"/>
    <d v="2025-08-18T00:00:00"/>
    <s v="F001"/>
    <n v="26766"/>
    <n v="10431742069"/>
    <s v="CONSA HUAYTAPUMA AGUSTIN"/>
    <s v="PEN"/>
    <n v="0.18"/>
    <n v="30.51"/>
    <n v="5.4918000000000005"/>
    <n v="36"/>
    <s v=""/>
    <n v="36"/>
    <m/>
    <s v="SI"/>
    <s v="Caja Arequipa "/>
    <s v="SI"/>
    <s v="SI"/>
    <d v="2025-08-26T00:00:00"/>
    <s v="C-Tesoreria"/>
    <s v="001-12600"/>
    <m/>
    <d v="1899-12-30T00:00:00"/>
    <s v=""/>
    <n v="0"/>
    <n v="0"/>
    <m/>
    <m/>
    <m/>
    <m/>
    <m/>
    <m/>
    <m/>
    <m/>
    <d v="1899-12-30T00:00:00"/>
    <n v="0"/>
    <n v="0"/>
    <d v="1899-12-30T00:00:00"/>
    <s v=""/>
    <n v="0"/>
    <n v="0"/>
    <n v="0"/>
    <m/>
    <m/>
    <m/>
    <m/>
    <n v="36"/>
    <s v="PENDIENTE"/>
    <s v="OK"/>
  </r>
  <r>
    <n v="965"/>
    <x v="46"/>
    <d v="2025-08-18T00:00:00"/>
    <s v="Jhonny Garcia "/>
    <x v="4"/>
    <x v="20"/>
    <x v="51"/>
    <s v="P0503001"/>
    <s v="RQ.LOG.340"/>
    <s v="OC 004-000179"/>
    <s v="-"/>
    <s v="(25) Disco de corte 4 1/2&quot;_x000a_Abastecimiento de alm. Sachaca y  La Joya "/>
    <m/>
    <x v="0"/>
    <x v="3"/>
    <s v="Gastos operativos"/>
    <s v="Operativo"/>
    <s v="Sachaca"/>
    <s v="Arequipa"/>
    <s v="01E00150420610616675"/>
    <s v="Factura"/>
    <d v="2025-08-18T00:00:00"/>
    <d v="2025-08-18T00:00:00"/>
    <s v="E001"/>
    <n v="504"/>
    <n v="20610616675"/>
    <s v="MAGMA PERU E.I.R.L."/>
    <s v="PEN"/>
    <n v="0.18"/>
    <n v="74.150000000000006"/>
    <n v="13.347000000000001"/>
    <n v="87.5"/>
    <s v=""/>
    <n v="87.5"/>
    <m/>
    <s v="SI"/>
    <s v="Caja Arequipa "/>
    <s v="SI"/>
    <s v="SI"/>
    <d v="2025-08-26T00:00:00"/>
    <s v="C-Tesoreria"/>
    <s v="001-12600"/>
    <m/>
    <d v="1899-12-30T00:00:00"/>
    <s v=""/>
    <n v="0"/>
    <n v="0"/>
    <m/>
    <m/>
    <m/>
    <m/>
    <m/>
    <m/>
    <m/>
    <m/>
    <d v="1899-12-30T00:00:00"/>
    <n v="0"/>
    <n v="0"/>
    <d v="1899-12-30T00:00:00"/>
    <s v=""/>
    <n v="0"/>
    <n v="0"/>
    <n v="0"/>
    <m/>
    <m/>
    <m/>
    <m/>
    <n v="87.5"/>
    <s v="PENDIENTE"/>
    <s v="OK"/>
  </r>
  <r>
    <n v="966"/>
    <x v="50"/>
    <d v="2025-08-20T00:00:00"/>
    <s v="Alison Rodriguez "/>
    <x v="2"/>
    <x v="11"/>
    <x v="22"/>
    <s v="P0201001"/>
    <s v="-"/>
    <s v="OC 345"/>
    <s v="-"/>
    <s v="RR.SS."/>
    <m/>
    <x v="2"/>
    <x v="6"/>
    <s v="Costos de ventas"/>
    <s v="Operativo"/>
    <s v="Sachaca"/>
    <s v="Arequipa"/>
    <s v="01F0021666920100192064"/>
    <s v="Factura"/>
    <d v="2025-08-20T00:00:00"/>
    <d v="2025-09-19T00:00:00"/>
    <s v="F002"/>
    <n v="16669"/>
    <n v="20100192064"/>
    <s v="MOLY-COP ADESUR S.A"/>
    <s v="PEN"/>
    <n v="0.18"/>
    <n v="78"/>
    <n v="14.04"/>
    <n v="92.04"/>
    <s v=""/>
    <n v="92.04"/>
    <n v="0.15"/>
    <s v="SI"/>
    <s v="Transferencia"/>
    <s v="SI"/>
    <s v="SI"/>
    <d v="1899-12-30T00:00:00"/>
    <s v=""/>
    <s v=""/>
    <m/>
    <d v="1899-12-30T00:00:00"/>
    <s v=""/>
    <n v="0"/>
    <n v="0"/>
    <m/>
    <m/>
    <m/>
    <m/>
    <m/>
    <m/>
    <m/>
    <m/>
    <d v="1899-12-30T00:00:00"/>
    <n v="0"/>
    <n v="0"/>
    <d v="1899-12-30T00:00:00"/>
    <s v=""/>
    <n v="0"/>
    <n v="0"/>
    <n v="0"/>
    <m/>
    <m/>
    <m/>
    <m/>
    <n v="92.04"/>
    <s v="PENDIENTE"/>
    <s v="OK"/>
  </r>
  <r>
    <n v="967"/>
    <x v="51"/>
    <d v="2025-08-22T00:00:00"/>
    <s v="Alison Rodriguez "/>
    <x v="2"/>
    <x v="11"/>
    <x v="22"/>
    <s v="P0201001"/>
    <s v="-"/>
    <s v="OC 343"/>
    <s v="-"/>
    <s v="RR.SS."/>
    <m/>
    <x v="2"/>
    <x v="6"/>
    <s v="Costos de ventas"/>
    <s v="Operativo"/>
    <s v="Sachaca"/>
    <s v="Arequipa"/>
    <s v="01F003171920454186002"/>
    <s v="Factura"/>
    <d v="2025-08-22T00:00:00"/>
    <d v="2025-08-22T00:00:00"/>
    <s v="F003"/>
    <n v="1719"/>
    <n v="20454186002"/>
    <s v="ALSUR PERU S.A.C."/>
    <s v="PEN"/>
    <n v="0.18"/>
    <n v="469.59"/>
    <n v="84.526199999999989"/>
    <n v="554.12"/>
    <s v=""/>
    <n v="554.12"/>
    <n v="0.15"/>
    <s v="SI"/>
    <s v="Transferencia"/>
    <s v="SI"/>
    <s v="SI"/>
    <d v="1899-12-30T00:00:00"/>
    <s v=""/>
    <s v=""/>
    <m/>
    <d v="1899-12-30T00:00:00"/>
    <s v=""/>
    <n v="0"/>
    <n v="0"/>
    <m/>
    <m/>
    <m/>
    <m/>
    <m/>
    <m/>
    <m/>
    <m/>
    <d v="1899-12-30T00:00:00"/>
    <n v="0"/>
    <n v="0"/>
    <d v="1899-12-30T00:00:00"/>
    <s v=""/>
    <n v="0"/>
    <n v="0"/>
    <n v="0"/>
    <m/>
    <m/>
    <m/>
    <m/>
    <n v="554.12"/>
    <s v="PENDIENTE"/>
    <s v="OK"/>
  </r>
  <r>
    <n v="968"/>
    <x v="51"/>
    <d v="2025-08-22T00:00:00"/>
    <s v="Alison Rodriguez "/>
    <x v="2"/>
    <x v="11"/>
    <x v="22"/>
    <s v="P0201001"/>
    <s v="-"/>
    <s v="OC 332"/>
    <s v="-"/>
    <s v="RR.SS."/>
    <m/>
    <x v="2"/>
    <x v="6"/>
    <s v="Costos de ventas"/>
    <s v="Operativo"/>
    <s v="Sachaca"/>
    <s v="Arequipa"/>
    <s v="01F003172020454186002"/>
    <s v="Factura"/>
    <d v="2025-08-22T00:00:00"/>
    <d v="2025-08-22T00:00:00"/>
    <s v="F003"/>
    <n v="1720"/>
    <n v="20454186002"/>
    <s v="ALSUR PERU S.A.C."/>
    <s v="PEN"/>
    <n v="0.18"/>
    <n v="144.15"/>
    <n v="25.946999999999999"/>
    <n v="170.1"/>
    <s v=""/>
    <n v="170.1"/>
    <n v="0.15"/>
    <s v="SI"/>
    <s v="Transferencia"/>
    <s v="SI"/>
    <s v="SI"/>
    <d v="1899-12-30T00:00:00"/>
    <s v=""/>
    <s v=""/>
    <m/>
    <d v="1899-12-30T00:00:00"/>
    <s v=""/>
    <n v="0"/>
    <n v="0"/>
    <m/>
    <m/>
    <m/>
    <m/>
    <m/>
    <m/>
    <m/>
    <m/>
    <d v="1899-12-30T00:00:00"/>
    <n v="0"/>
    <n v="0"/>
    <d v="1899-12-30T00:00:00"/>
    <s v=""/>
    <n v="0"/>
    <n v="0"/>
    <n v="0"/>
    <m/>
    <m/>
    <m/>
    <m/>
    <n v="170.1"/>
    <s v="PENDIENTE"/>
    <s v="OK"/>
  </r>
  <r>
    <n v="969"/>
    <x v="49"/>
    <d v="2025-08-21T00:00:00"/>
    <s v="Alison Rodriguez "/>
    <x v="2"/>
    <x v="11"/>
    <x v="22"/>
    <s v="P0201001"/>
    <s v="-"/>
    <s v="OC 321"/>
    <s v="-"/>
    <s v="RR.SS."/>
    <m/>
    <x v="2"/>
    <x v="6"/>
    <s v="Costos de ventas"/>
    <s v="Operativo"/>
    <s v="Sachaca"/>
    <s v="Arequipa"/>
    <s v="01F003171820454186002"/>
    <s v="Factura"/>
    <d v="2025-08-21T00:00:00"/>
    <d v="2025-08-21T00:00:00"/>
    <s v="F003"/>
    <n v="1718"/>
    <n v="20454186002"/>
    <s v="ALSUR PERU S.A.C."/>
    <s v="PEN"/>
    <n v="0.18"/>
    <n v="367.8"/>
    <n v="66.203999999999994"/>
    <n v="434"/>
    <s v=""/>
    <n v="434"/>
    <n v="0.15"/>
    <s v="SI"/>
    <s v="Transferencia"/>
    <s v="SI"/>
    <s v="SI"/>
    <d v="1899-12-30T00:00:00"/>
    <s v=""/>
    <s v=""/>
    <m/>
    <d v="1899-12-30T00:00:00"/>
    <s v=""/>
    <n v="0"/>
    <n v="0"/>
    <m/>
    <m/>
    <m/>
    <m/>
    <m/>
    <m/>
    <m/>
    <m/>
    <d v="1899-12-30T00:00:00"/>
    <n v="0"/>
    <n v="0"/>
    <d v="1899-12-30T00:00:00"/>
    <s v=""/>
    <n v="0"/>
    <n v="0"/>
    <n v="0"/>
    <m/>
    <m/>
    <m/>
    <m/>
    <n v="434"/>
    <s v="PENDIENTE"/>
    <s v="OK"/>
  </r>
  <r>
    <n v="970"/>
    <x v="49"/>
    <d v="2025-08-21T00:00:00"/>
    <s v="Alison Rodriguez "/>
    <x v="2"/>
    <x v="11"/>
    <x v="22"/>
    <s v="P0201001"/>
    <s v="-"/>
    <s v="OC 317"/>
    <s v="-"/>
    <s v="RR.SS."/>
    <m/>
    <x v="2"/>
    <x v="6"/>
    <s v="Costos de ventas"/>
    <s v="Operativo"/>
    <s v="Sachaca"/>
    <s v="Arequipa"/>
    <s v="01F003171720454186002"/>
    <s v="Factura"/>
    <d v="2025-08-21T00:00:00"/>
    <d v="2025-08-21T00:00:00"/>
    <s v="F003"/>
    <n v="1717"/>
    <n v="20454186002"/>
    <s v="ALSUR PERU S.A.C."/>
    <s v="PEN"/>
    <n v="0.18"/>
    <n v="1344.248"/>
    <n v="241.96464"/>
    <n v="1586.21"/>
    <s v=""/>
    <n v="1586.21"/>
    <n v="0.15"/>
    <s v="SI"/>
    <s v="Transferencia"/>
    <s v="SI"/>
    <s v="SI"/>
    <d v="1899-12-30T00:00:00"/>
    <s v=""/>
    <s v=""/>
    <m/>
    <d v="1899-12-30T00:00:00"/>
    <s v=""/>
    <n v="0"/>
    <n v="0"/>
    <m/>
    <m/>
    <m/>
    <m/>
    <m/>
    <m/>
    <m/>
    <m/>
    <d v="1899-12-30T00:00:00"/>
    <n v="0"/>
    <n v="0"/>
    <d v="1899-12-30T00:00:00"/>
    <s v=""/>
    <n v="0"/>
    <n v="0"/>
    <n v="0"/>
    <m/>
    <m/>
    <m/>
    <m/>
    <n v="1586.21"/>
    <s v="PENDIENTE"/>
    <s v="OK"/>
  </r>
  <r>
    <n v="971"/>
    <x v="33"/>
    <d v="2025-08-04T00:00:00"/>
    <s v="Alison Rodriguez "/>
    <x v="2"/>
    <x v="30"/>
    <x v="99"/>
    <s v="P0203002"/>
    <s v="RQ.COM.364"/>
    <s v="-"/>
    <s v="-"/>
    <s v="Impresión y laminado de vinil en medidas 2.40X0.60M _x000a_Botellón de cliente: Cosapi "/>
    <m/>
    <x v="0"/>
    <x v="4"/>
    <s v="Gastos no operativos"/>
    <s v="Operativo"/>
    <s v="Sachaca"/>
    <s v="Arequipa"/>
    <s v="01E00131110416031679"/>
    <s v="Factura"/>
    <d v="2025-08-04T00:00:00"/>
    <d v="2025-08-08T00:00:00"/>
    <s v="E001"/>
    <n v="311"/>
    <n v="10416031679"/>
    <s v="ALARCON ZAIRA ABRAHAM JESUS"/>
    <s v="PEN"/>
    <n v="0.18"/>
    <n v="83.05"/>
    <n v="14.948999999999998"/>
    <n v="98"/>
    <s v=""/>
    <n v="98"/>
    <m/>
    <s v="SI"/>
    <s v="Transferencia"/>
    <s v="SI"/>
    <s v="SI"/>
    <d v="1899-12-30T00:00:00"/>
    <s v=""/>
    <s v=""/>
    <m/>
    <d v="1899-12-30T00:00:00"/>
    <s v=""/>
    <n v="0"/>
    <n v="0"/>
    <m/>
    <m/>
    <m/>
    <m/>
    <m/>
    <m/>
    <m/>
    <m/>
    <d v="1899-12-30T00:00:00"/>
    <n v="0"/>
    <n v="0"/>
    <d v="1899-12-30T00:00:00"/>
    <s v=""/>
    <n v="0"/>
    <n v="0"/>
    <n v="0"/>
    <m/>
    <m/>
    <m/>
    <m/>
    <n v="98"/>
    <s v="PENDIENTE"/>
    <s v="OK"/>
  </r>
  <r>
    <n v="972"/>
    <x v="24"/>
    <d v="2025-07-24T00:00:00"/>
    <s v="Jhonny Garcia "/>
    <x v="4"/>
    <x v="2"/>
    <x v="3"/>
    <s v="P0507001"/>
    <s v="RQ.LOG.335"/>
    <s v="OC 004-000175"/>
    <s v="-"/>
    <s v="(30) Sillas plomas mod. Elegant"/>
    <m/>
    <x v="0"/>
    <x v="4"/>
    <s v="Gastos no operativos"/>
    <s v="Operativo"/>
    <s v="Sachaca"/>
    <s v="Arequipa"/>
    <s v="01F0021154720602460143"/>
    <s v="Factura"/>
    <d v="2025-07-24T00:00:00"/>
    <d v="2025-07-24T00:00:00"/>
    <s v="F002"/>
    <n v="11547"/>
    <n v="20602460143"/>
    <s v="KEROS AQP E.I.R.L."/>
    <s v="PEN"/>
    <n v="0.18"/>
    <n v="724.58"/>
    <n v="130.42439999999999"/>
    <n v="855"/>
    <s v=""/>
    <n v="855"/>
    <m/>
    <s v="SI"/>
    <s v="Transferencia"/>
    <s v="SI"/>
    <s v="SI"/>
    <d v="1899-12-30T00:00:00"/>
    <s v=""/>
    <s v=""/>
    <m/>
    <d v="1899-12-30T00:00:00"/>
    <s v=""/>
    <n v="0"/>
    <n v="0"/>
    <m/>
    <m/>
    <m/>
    <m/>
    <m/>
    <m/>
    <m/>
    <m/>
    <d v="1899-12-30T00:00:00"/>
    <n v="0"/>
    <n v="0"/>
    <d v="1899-12-30T00:00:00"/>
    <s v=""/>
    <n v="0"/>
    <n v="0"/>
    <n v="0"/>
    <m/>
    <m/>
    <m/>
    <m/>
    <n v="855"/>
    <s v="PENDIENTE"/>
    <s v="OK"/>
  </r>
  <r>
    <n v="973"/>
    <x v="48"/>
    <d v="2025-08-19T00:00:00"/>
    <s v="Jhonny Garcia "/>
    <x v="4"/>
    <x v="2"/>
    <x v="3"/>
    <s v="P0507001"/>
    <s v="RQ.LOG.343"/>
    <s v="OC 004-000176"/>
    <s v="-"/>
    <s v="(11) Impresión de vinil adhesivo gloss  pegado en base de pvc (señaleticas informativas)_x000a_(04) Impresión de vinil adhesivo brillante pegado en base de pvc _x000a_(02)  Impresión de vinil adhesivo brillante pegado en base de pvc (octogonos de pare)_x000a_(01)  Impresión de vinil adhesivo brillante pegado en base de pvc"/>
    <m/>
    <x v="0"/>
    <x v="4"/>
    <s v="Gastos no operativos"/>
    <s v="Operativo"/>
    <s v="Sachaca"/>
    <s v="Arequipa"/>
    <s v="01E00131810416031679"/>
    <s v="Factura"/>
    <d v="2025-08-19T00:00:00"/>
    <d v="2025-08-19T00:00:00"/>
    <s v="E001"/>
    <n v="318"/>
    <n v="10416031679"/>
    <s v="ALARCON ZAIRA ABRAHAM JESUS"/>
    <s v="PEN"/>
    <n v="0.18"/>
    <n v="243.56"/>
    <n v="43.840800000000002"/>
    <n v="287.39999999999998"/>
    <s v=""/>
    <n v="287.39999999999998"/>
    <n v="0.12"/>
    <s v="SI"/>
    <s v="Transferencia"/>
    <s v="SI"/>
    <s v="SI"/>
    <d v="1899-12-30T00:00:00"/>
    <s v=""/>
    <s v=""/>
    <m/>
    <d v="1899-12-30T00:00:00"/>
    <s v=""/>
    <n v="0"/>
    <n v="0"/>
    <m/>
    <m/>
    <m/>
    <m/>
    <m/>
    <m/>
    <m/>
    <m/>
    <d v="1899-12-30T00:00:00"/>
    <n v="0"/>
    <n v="0"/>
    <d v="2025-08-22T00:00:00"/>
    <s v=""/>
    <n v="279560170"/>
    <n v="157"/>
    <n v="157"/>
    <m/>
    <m/>
    <m/>
    <m/>
    <n v="287.39999999999998"/>
    <s v="PENDIENTE"/>
    <s v="OK"/>
  </r>
  <r>
    <n v="973"/>
    <x v="48"/>
    <d v="2025-08-19T00:00:00"/>
    <s v="Jhonny Garcia "/>
    <x v="4"/>
    <x v="2"/>
    <x v="3"/>
    <s v="P0507001"/>
    <s v="RQ.LOG.344"/>
    <s v="OC 004-000177"/>
    <s v="-"/>
    <s v="(36) Rotulado de vinil en varios colores base de pvc"/>
    <m/>
    <x v="0"/>
    <x v="4"/>
    <s v="Gastos no operativos"/>
    <s v="Operativo"/>
    <s v="Sachaca"/>
    <s v="Arequipa"/>
    <s v="01E00131810416031679"/>
    <s v="Factura"/>
    <d v="2025-08-19T00:00:00"/>
    <d v="2025-08-19T00:00:00"/>
    <s v="E001"/>
    <n v="318"/>
    <n v="10416031679"/>
    <s v="ALARCON ZAIRA ABRAHAM JESUS"/>
    <s v="PEN"/>
    <n v="0.18"/>
    <n v="863.39"/>
    <n v="155.4102"/>
    <n v="1018.8"/>
    <s v=""/>
    <n v="1018.8"/>
    <n v="0.12"/>
    <s v="SI"/>
    <s v="Transferencia"/>
    <s v="SI"/>
    <s v="SI"/>
    <d v="1899-12-30T00:00:00"/>
    <s v=""/>
    <s v=""/>
    <m/>
    <d v="1899-12-30T00:00:00"/>
    <s v=""/>
    <n v="0"/>
    <n v="0"/>
    <m/>
    <m/>
    <m/>
    <m/>
    <m/>
    <m/>
    <m/>
    <m/>
    <d v="1899-12-30T00:00:00"/>
    <n v="0"/>
    <n v="0"/>
    <d v="2025-08-22T00:00:00"/>
    <s v=""/>
    <n v="279560170"/>
    <n v="157"/>
    <n v="157"/>
    <m/>
    <m/>
    <m/>
    <m/>
    <n v="1018.8"/>
    <s v="PENDIENTE"/>
    <s v="OK"/>
  </r>
  <r>
    <n v="974"/>
    <x v="48"/>
    <d v="2025-08-19T00:00:00"/>
    <s v="Jorge Queque"/>
    <x v="0"/>
    <x v="15"/>
    <x v="35"/>
    <s v="P0312001"/>
    <s v="RQ.OPE.1373"/>
    <s v="-"/>
    <s v="AC.OPE.950"/>
    <s v="Carguio de residuos no aprovechables (RCD), a unidad FOTON VBB-840 para disposición en Birrack _x000a_5.040,00  kg"/>
    <m/>
    <x v="1"/>
    <x v="5"/>
    <s v="Gastos operativos"/>
    <s v="Operativo"/>
    <s v="Santa Anita"/>
    <s v="Lima"/>
    <s v="01E001528710425371652"/>
    <s v="Factura"/>
    <d v="2025-08-19T00:00:00"/>
    <d v="2025-08-19T00:00:00"/>
    <s v="E001"/>
    <n v="5287"/>
    <n v="10425371652"/>
    <s v="PALOMINO DAVILA MARCOS ANTONIO"/>
    <s v="PEN"/>
    <n v="0.18"/>
    <n v="50"/>
    <n v="9"/>
    <n v="59"/>
    <s v=""/>
    <n v="59"/>
    <m/>
    <s v="SI"/>
    <s v="Transferencia"/>
    <s v="SI"/>
    <s v="SI"/>
    <d v="1899-12-30T00:00:00"/>
    <s v=""/>
    <s v=""/>
    <m/>
    <d v="1899-12-30T00:00:00"/>
    <s v=""/>
    <n v="0"/>
    <n v="0"/>
    <m/>
    <m/>
    <m/>
    <m/>
    <m/>
    <m/>
    <m/>
    <m/>
    <d v="1899-12-30T00:00:00"/>
    <n v="0"/>
    <n v="0"/>
    <d v="1899-12-30T00:00:00"/>
    <s v=""/>
    <n v="0"/>
    <n v="0"/>
    <n v="0"/>
    <m/>
    <m/>
    <m/>
    <m/>
    <n v="59"/>
    <s v="PENDIENTE"/>
    <s v="OK"/>
  </r>
  <r>
    <n v="975"/>
    <x v="46"/>
    <d v="2025-08-18T00:00:00"/>
    <s v="Jorge Queque"/>
    <x v="0"/>
    <x v="15"/>
    <x v="35"/>
    <s v="P0312001"/>
    <s v="RQ.OPE.1370"/>
    <s v="-"/>
    <s v="RQ.OPE.949"/>
    <s v="Descarga de residuos no aprovechables (RCD), de la unidad FOTON VBB-840 en Alm. Encalada "/>
    <m/>
    <x v="1"/>
    <x v="5"/>
    <s v="Gastos operativos"/>
    <s v="Operativo"/>
    <s v="Santa Anita"/>
    <s v="Lima"/>
    <s v="01E001528310425371652"/>
    <s v="Factura"/>
    <d v="2025-08-18T00:00:00"/>
    <d v="2025-08-18T00:00:00"/>
    <s v="E001"/>
    <n v="5283"/>
    <n v="10425371652"/>
    <s v="PALOMINO DAVILA MARCOS ANTONIO"/>
    <s v="PEN"/>
    <n v="0.18"/>
    <n v="50"/>
    <n v="9"/>
    <n v="59"/>
    <s v=""/>
    <n v="59"/>
    <m/>
    <s v="SI"/>
    <s v="Transferencia"/>
    <s v="SI"/>
    <s v="SI"/>
    <d v="1899-12-30T00:00:00"/>
    <s v=""/>
    <s v=""/>
    <m/>
    <d v="1899-12-30T00:00:00"/>
    <s v=""/>
    <n v="0"/>
    <n v="0"/>
    <m/>
    <m/>
    <m/>
    <m/>
    <m/>
    <m/>
    <m/>
    <m/>
    <d v="1899-12-30T00:00:00"/>
    <n v="0"/>
    <n v="0"/>
    <d v="1899-12-30T00:00:00"/>
    <s v=""/>
    <n v="0"/>
    <n v="0"/>
    <n v="0"/>
    <m/>
    <m/>
    <m/>
    <m/>
    <n v="59"/>
    <s v="PENDIENTE"/>
    <s v="OK"/>
  </r>
  <r>
    <n v="976"/>
    <x v="46"/>
    <d v="2025-08-18T00:00:00"/>
    <s v="Jorge Queque"/>
    <x v="0"/>
    <x v="10"/>
    <x v="48"/>
    <s v="P0311001"/>
    <s v="RQ.OPE.1375"/>
    <s v="OS 005-000714"/>
    <s v="AC.OPE.952"/>
    <s v="Recolección y transporte de Residuos no aprovechables (RSMNM)   1,320.00 kg_x000a_UCSM - Alm. La Joya"/>
    <m/>
    <x v="1"/>
    <x v="5"/>
    <s v="Gastos operativos"/>
    <s v="Operativo"/>
    <s v="La Joya"/>
    <s v="Arequipa"/>
    <s v="01E00154210439205666"/>
    <s v="Factura"/>
    <d v="2025-08-18T00:00:00"/>
    <d v="2025-08-18T00:00:00"/>
    <s v="E001"/>
    <n v="542"/>
    <n v="10439205666"/>
    <s v="PFOCCO ZUNIGA YASMINA"/>
    <s v="PEN"/>
    <n v="0.18"/>
    <n v="423.73"/>
    <n v="76.2714"/>
    <n v="500"/>
    <s v=""/>
    <n v="500"/>
    <n v="0.04"/>
    <s v="SI"/>
    <s v="Transferencia"/>
    <s v="SI"/>
    <s v="SI"/>
    <d v="1899-12-30T00:00:00"/>
    <s v=""/>
    <s v=""/>
    <m/>
    <d v="1899-12-30T00:00:00"/>
    <s v=""/>
    <n v="0"/>
    <n v="0"/>
    <m/>
    <m/>
    <m/>
    <m/>
    <m/>
    <m/>
    <m/>
    <m/>
    <d v="1899-12-30T00:00:00"/>
    <n v="0"/>
    <n v="0"/>
    <d v="1899-12-30T00:00:00"/>
    <s v=""/>
    <n v="0"/>
    <n v="0"/>
    <n v="0"/>
    <m/>
    <m/>
    <m/>
    <m/>
    <n v="500"/>
    <s v="PENDIENTE"/>
    <s v="OK"/>
  </r>
  <r>
    <n v="977"/>
    <x v="24"/>
    <d v="2025-07-24T00:00:00"/>
    <s v="Nelson Quispe "/>
    <x v="0"/>
    <x v="0"/>
    <x v="26"/>
    <s v="P0302001"/>
    <s v="RQ.OPE.1259"/>
    <s v="OS 006-000167"/>
    <s v="AC.OPE.ST.132"/>
    <s v="Reparación de dos partes laterales de la tolva de fibra de vidrio y fabricación e instalación de cuatro asas de fibra de vidrio en las partes laterales de la tolva"/>
    <s v="MAXUS VBW-889"/>
    <x v="0"/>
    <x v="4"/>
    <s v="Gastos no operativos"/>
    <s v="Operativo"/>
    <s v="Sachaca"/>
    <s v="Arequipa"/>
    <s v="01E00174420498218831"/>
    <s v="Factura"/>
    <d v="2025-07-24T00:00:00"/>
    <d v="2025-07-24T00:00:00"/>
    <s v="E001"/>
    <n v="744"/>
    <n v="20498218831"/>
    <s v="MADE S.C.R.L."/>
    <s v="PEN"/>
    <n v="0.18"/>
    <n v="450"/>
    <n v="81"/>
    <n v="531"/>
    <s v=""/>
    <n v="531"/>
    <m/>
    <s v="SI"/>
    <s v="Transferencia"/>
    <s v="SI"/>
    <s v="SI"/>
    <d v="1899-12-30T00:00:00"/>
    <s v=""/>
    <s v=""/>
    <m/>
    <d v="1899-12-30T00:00:00"/>
    <s v=""/>
    <n v="0"/>
    <n v="0"/>
    <m/>
    <m/>
    <m/>
    <m/>
    <m/>
    <m/>
    <m/>
    <m/>
    <d v="1899-12-30T00:00:00"/>
    <n v="0"/>
    <n v="0"/>
    <d v="1899-12-30T00:00:00"/>
    <s v=""/>
    <n v="0"/>
    <n v="0"/>
    <n v="0"/>
    <m/>
    <m/>
    <m/>
    <m/>
    <n v="531"/>
    <s v="PENDIENTE"/>
    <s v="OK"/>
  </r>
  <r>
    <n v="978"/>
    <x v="51"/>
    <d v="2025-08-22T00:00:00"/>
    <s v="Nelson Quispe "/>
    <x v="0"/>
    <x v="0"/>
    <x v="26"/>
    <s v="P0302001"/>
    <s v="-"/>
    <s v="-"/>
    <s v="-"/>
    <s v="Soldadura de carrocería lado delantero "/>
    <s v="FOTON VDJ-872"/>
    <x v="0"/>
    <x v="4"/>
    <s v="Gastos no operativos"/>
    <s v="Operativo"/>
    <s v="Sachaca"/>
    <s v="Arequipa"/>
    <s v="LIQOPE14411111111"/>
    <s v="Liquidacion de Gastos"/>
    <d v="2025-08-25T00:00:00"/>
    <d v="2025-08-25T00:00:00"/>
    <s v="OPE"/>
    <n v="144"/>
    <n v="11111111"/>
    <s v="NO ESPECIFICADO"/>
    <s v="PEN"/>
    <m/>
    <n v="50"/>
    <n v="0"/>
    <n v="50"/>
    <s v=""/>
    <n v="50"/>
    <m/>
    <s v="SI"/>
    <s v="Caja Finanzas "/>
    <s v="SI"/>
    <s v="NO"/>
    <d v="1899-12-30T00:00:00"/>
    <s v=""/>
    <s v=""/>
    <m/>
    <d v="1899-12-30T00:00:00"/>
    <s v=""/>
    <n v="0"/>
    <n v="0"/>
    <m/>
    <m/>
    <m/>
    <m/>
    <m/>
    <m/>
    <m/>
    <m/>
    <d v="1899-12-30T00:00:00"/>
    <n v="0"/>
    <n v="0"/>
    <d v="1899-12-30T00:00:00"/>
    <s v=""/>
    <n v="0"/>
    <n v="0"/>
    <n v="0"/>
    <m/>
    <m/>
    <m/>
    <m/>
    <n v="50"/>
    <s v="PENDIENTE"/>
    <s v="OK"/>
  </r>
  <r>
    <n v="979"/>
    <x v="42"/>
    <d v="2025-08-13T00:00:00"/>
    <s v="Nelson Quispe "/>
    <x v="0"/>
    <x v="0"/>
    <x v="25"/>
    <s v="P0302003"/>
    <s v="RQ.OPE.1261"/>
    <s v="OS 006-000168"/>
    <s v="AC.OPE.ST.133"/>
    <s v="(01) Juego de stickets reflectivos "/>
    <s v="FOTON VDJ-872"/>
    <x v="0"/>
    <x v="4"/>
    <s v="Gastos no operativos"/>
    <s v="Operativo"/>
    <s v="Sachaca"/>
    <s v="Arequipa"/>
    <s v="01FA01100520605533125"/>
    <s v="Factura"/>
    <d v="2025-08-13T00:00:00"/>
    <d v="2025-08-13T00:00:00"/>
    <s v="FA01"/>
    <n v="1005"/>
    <n v="20605533125"/>
    <s v="E &amp; M SEÑALIZACIONES S.A.C."/>
    <s v="PEN"/>
    <n v="0.18"/>
    <n v="186.44"/>
    <n v="33.559199999999997"/>
    <n v="220"/>
    <s v=""/>
    <n v="220"/>
    <m/>
    <s v="SI"/>
    <s v="Transferencia"/>
    <s v="SI"/>
    <s v="NO"/>
    <d v="1899-12-30T00:00:00"/>
    <s v=""/>
    <s v=""/>
    <m/>
    <d v="1899-12-30T00:00:00"/>
    <s v=""/>
    <n v="0"/>
    <n v="0"/>
    <m/>
    <m/>
    <m/>
    <m/>
    <m/>
    <m/>
    <m/>
    <m/>
    <d v="1899-12-30T00:00:00"/>
    <n v="0"/>
    <n v="0"/>
    <d v="1899-12-30T00:00:00"/>
    <s v=""/>
    <n v="0"/>
    <n v="0"/>
    <n v="0"/>
    <m/>
    <m/>
    <m/>
    <m/>
    <n v="220"/>
    <s v="PENDIENTE"/>
    <s v="OK"/>
  </r>
  <r>
    <n v="980"/>
    <x v="51"/>
    <d v="2025-08-22T00:00:00"/>
    <s v="Nelson Quispe "/>
    <x v="0"/>
    <x v="0"/>
    <x v="25"/>
    <s v="P0302003"/>
    <s v="RQ.OPE.1261"/>
    <s v="OS 006-000169"/>
    <s v="AC.OPE.ST.133"/>
    <s v="(01) Circulina LED warning ambar _x000a_(01) Pertiga de 12 pies + resorte zincado + foco led_x000a_(02) Faro rectangular neblinero de 64 led ambar_x000a_(01) Servicio de instalación de circulina led, pértiga de 12 pies y faro rectangular neblinero + materiales "/>
    <s v="FOTON VDJ-872"/>
    <x v="0"/>
    <x v="4"/>
    <s v="Gastos no operativos"/>
    <s v="Operativo"/>
    <s v="Sachaca"/>
    <s v="Arequipa"/>
    <s v="01F005156320602751326"/>
    <s v="Factura"/>
    <d v="2025-08-22T00:00:00"/>
    <d v="2025-08-22T00:00:00"/>
    <s v="F005"/>
    <n v="1563"/>
    <n v="20602751326"/>
    <s v="KIKAI &amp; SABISU S.A.C."/>
    <s v="PEN"/>
    <n v="0.18"/>
    <n v="1696.53"/>
    <n v="305.37539999999996"/>
    <n v="2001.91"/>
    <s v=""/>
    <n v="2001.91"/>
    <m/>
    <s v="SI"/>
    <s v="Transferencia"/>
    <s v="SI"/>
    <s v="NO"/>
    <d v="2025-08-25T00:00:00"/>
    <s v="B-BCP - Soles"/>
    <n v="1208619"/>
    <m/>
    <d v="1899-12-30T00:00:00"/>
    <s v=""/>
    <n v="0"/>
    <n v="0"/>
    <m/>
    <m/>
    <m/>
    <m/>
    <m/>
    <m/>
    <m/>
    <m/>
    <d v="1899-12-30T00:00:00"/>
    <n v="0"/>
    <n v="0"/>
    <d v="1899-12-30T00:00:00"/>
    <s v=""/>
    <n v="0"/>
    <n v="0"/>
    <n v="0"/>
    <m/>
    <m/>
    <m/>
    <m/>
    <n v="2001.91"/>
    <s v="PENDIENTE"/>
    <s v="OK"/>
  </r>
  <r>
    <n v="981"/>
    <x v="46"/>
    <d v="2025-08-18T00:00:00"/>
    <s v="Nelson Quispe "/>
    <x v="0"/>
    <x v="0"/>
    <x v="12"/>
    <s v="P0302002"/>
    <s v="RQ.OPE.1335"/>
    <s v="OC 007-000040"/>
    <s v="AC.OPE.ST.133"/>
    <s v="(02) Llantas 700R16 "/>
    <s v="FOTON BKK-849"/>
    <x v="0"/>
    <x v="4"/>
    <s v="Gastos no operativos"/>
    <s v="Operativo"/>
    <s v="Sachaca"/>
    <s v="Arequipa"/>
    <s v="01F0014955320371310160"/>
    <s v="Factura"/>
    <d v="2025-08-18T00:00:00"/>
    <d v="2025-08-18T00:00:00"/>
    <s v="F001"/>
    <n v="49553"/>
    <n v="20371310160"/>
    <s v="LIDER CRUZ E.I.R.L."/>
    <s v="PEN"/>
    <n v="0.18"/>
    <n v="610.16999999999996"/>
    <n v="109.83059999999999"/>
    <n v="720"/>
    <s v=""/>
    <n v="720"/>
    <m/>
    <s v="SI"/>
    <s v="Transferencia"/>
    <s v="SI"/>
    <s v="NO"/>
    <d v="1899-12-30T00:00:00"/>
    <s v=""/>
    <s v=""/>
    <m/>
    <d v="1899-12-30T00:00:00"/>
    <s v=""/>
    <n v="0"/>
    <n v="0"/>
    <m/>
    <m/>
    <m/>
    <m/>
    <m/>
    <m/>
    <m/>
    <m/>
    <d v="1899-12-30T00:00:00"/>
    <n v="0"/>
    <n v="0"/>
    <d v="1899-12-30T00:00:00"/>
    <s v=""/>
    <n v="0"/>
    <n v="0"/>
    <n v="0"/>
    <m/>
    <m/>
    <m/>
    <m/>
    <n v="720"/>
    <s v="PENDIENTE"/>
    <s v="OK"/>
  </r>
  <r>
    <n v="982"/>
    <x v="46"/>
    <d v="2025-08-18T00:00:00"/>
    <s v="Jorge Queque"/>
    <x v="0"/>
    <x v="15"/>
    <x v="35"/>
    <s v="P0312001"/>
    <s v="RQ.OPE.1371"/>
    <s v="OS 005-000713"/>
    <s v="AC.OPE.951"/>
    <s v="Acarreo de residuos aprovechables (parihuela) en almacén Yanahuara 3,000.00 kg"/>
    <m/>
    <x v="1"/>
    <x v="5"/>
    <s v="Gastos operativos"/>
    <s v="Operativo"/>
    <s v="Yanahuara"/>
    <s v="Arequipa"/>
    <s v="01E001413420603974817"/>
    <s v="Factura"/>
    <d v="2025-08-18T00:00:00"/>
    <d v="2025-08-18T00:00:00"/>
    <s v="E001"/>
    <n v="4134"/>
    <n v="20603974817"/>
    <s v="TGM AREQUIPA E.I.R.L."/>
    <s v="PEN"/>
    <n v="0.18"/>
    <n v="297.5"/>
    <n v="53.55"/>
    <n v="351.05"/>
    <s v=""/>
    <n v="351.05"/>
    <m/>
    <s v="SI"/>
    <s v="Transferencia"/>
    <s v="SI"/>
    <s v="SI"/>
    <d v="1899-12-30T00:00:00"/>
    <s v=""/>
    <s v=""/>
    <m/>
    <d v="1899-12-30T00:00:00"/>
    <s v=""/>
    <n v="0"/>
    <n v="0"/>
    <m/>
    <m/>
    <m/>
    <m/>
    <m/>
    <m/>
    <m/>
    <m/>
    <d v="1899-12-30T00:00:00"/>
    <n v="0"/>
    <n v="0"/>
    <d v="1899-12-30T00:00:00"/>
    <s v=""/>
    <n v="0"/>
    <n v="0"/>
    <n v="0"/>
    <m/>
    <m/>
    <m/>
    <m/>
    <n v="351.05"/>
    <s v="PENDIENTE"/>
    <s v="OK"/>
  </r>
  <r>
    <n v="983"/>
    <x v="49"/>
    <d v="2025-08-21T00:00:00"/>
    <s v="Ruben Bustamante"/>
    <x v="0"/>
    <x v="6"/>
    <x v="10"/>
    <s v="P0303002"/>
    <s v="-"/>
    <s v="-"/>
    <s v="-"/>
    <s v="Uchumayo - Disposición (RS generales) - Innova"/>
    <s v="FOTON VDJ-872"/>
    <x v="1"/>
    <x v="0"/>
    <s v="Costos de ventas"/>
    <s v="Operativo"/>
    <s v="Sachaca"/>
    <s v="Arequipa"/>
    <s v="01F214215226320517252558"/>
    <s v="Factura"/>
    <d v="2025-08-21T00:00:00"/>
    <d v="2025-08-21T00:00:00"/>
    <s v="F214"/>
    <n v="2152263"/>
    <n v="20517252558"/>
    <s v="COVISUR S.A."/>
    <s v="PEN"/>
    <n v="0.18"/>
    <n v="6.78"/>
    <n v="1.2203999999999999"/>
    <n v="8"/>
    <s v=""/>
    <n v="8"/>
    <m/>
    <s v="SI"/>
    <s v="Caja Operativa"/>
    <s v="SI"/>
    <s v="SI"/>
    <d v="2025-08-21T00:00:00"/>
    <s v="C_Ope_001"/>
    <n v="25227"/>
    <m/>
    <d v="1899-12-30T00:00:00"/>
    <s v=""/>
    <n v="0"/>
    <n v="0"/>
    <m/>
    <m/>
    <m/>
    <m/>
    <m/>
    <m/>
    <m/>
    <m/>
    <d v="1899-12-30T00:00:00"/>
    <n v="0"/>
    <n v="0"/>
    <d v="1899-12-30T00:00:00"/>
    <s v=""/>
    <n v="0"/>
    <n v="0"/>
    <n v="0"/>
    <m/>
    <m/>
    <m/>
    <m/>
    <n v="8"/>
    <s v="PENDIENTE"/>
    <s v="OK"/>
  </r>
  <r>
    <n v="984"/>
    <x v="49"/>
    <d v="2025-08-21T00:00:00"/>
    <s v="Ruben Bustamante"/>
    <x v="0"/>
    <x v="6"/>
    <x v="10"/>
    <s v="P0303002"/>
    <s v="-"/>
    <s v="-"/>
    <s v="-"/>
    <s v="Uchumayo - Disposición (RS generales) - Innova"/>
    <s v="FOTON VDJ-872"/>
    <x v="1"/>
    <x v="0"/>
    <s v="Costos de ventas"/>
    <s v="Operativo"/>
    <s v="Sachaca"/>
    <s v="Arequipa"/>
    <s v="01F212181831020517252558"/>
    <s v="Factura"/>
    <d v="2025-08-21T00:00:00"/>
    <d v="2025-08-21T00:00:00"/>
    <s v="F212"/>
    <n v="1818310"/>
    <n v="20517252558"/>
    <s v="COVISUR S.A."/>
    <s v="PEN"/>
    <n v="0.18"/>
    <n v="6.78"/>
    <n v="1.2203999999999999"/>
    <n v="8"/>
    <s v=""/>
    <n v="8"/>
    <m/>
    <s v="SI"/>
    <s v="Caja Operativa"/>
    <s v="SI"/>
    <s v="SI"/>
    <d v="2025-08-21T00:00:00"/>
    <s v="C_Ope_001"/>
    <n v="25228"/>
    <m/>
    <d v="1899-12-30T00:00:00"/>
    <s v=""/>
    <n v="0"/>
    <n v="0"/>
    <m/>
    <m/>
    <m/>
    <m/>
    <m/>
    <m/>
    <m/>
    <m/>
    <d v="1899-12-30T00:00:00"/>
    <n v="0"/>
    <n v="0"/>
    <d v="1899-12-30T00:00:00"/>
    <s v=""/>
    <n v="0"/>
    <n v="0"/>
    <n v="0"/>
    <m/>
    <m/>
    <m/>
    <m/>
    <n v="8"/>
    <s v="PENDIENTE"/>
    <s v="OK"/>
  </r>
  <r>
    <n v="985"/>
    <x v="49"/>
    <d v="2025-08-21T00:00:00"/>
    <s v="Ruben Bustamante"/>
    <x v="0"/>
    <x v="6"/>
    <x v="11"/>
    <s v="P0303001"/>
    <s v="-"/>
    <s v="-"/>
    <s v="-"/>
    <s v="ALSA - Servicio (RS peligrosos) - Movitecnica"/>
    <s v="FOTON VDJ-872"/>
    <x v="1"/>
    <x v="0"/>
    <s v="Costos de ventas"/>
    <s v="Operativo"/>
    <s v="Sachaca"/>
    <s v="Arequipa"/>
    <s v="01F00213580620124952850"/>
    <s v="Factura"/>
    <d v="2025-08-21T00:00:00"/>
    <d v="2025-08-21T00:00:00"/>
    <s v="F002"/>
    <n v="135806"/>
    <n v="20124952850"/>
    <s v="ALIMENTOS Y SERVICIOS AGROPECUARIOS SRL."/>
    <s v="PEN"/>
    <n v="0.18"/>
    <n v="8.4749999999999996"/>
    <n v="1.5254999999999999"/>
    <n v="10"/>
    <s v=""/>
    <n v="10"/>
    <m/>
    <s v="SI"/>
    <s v="Caja Operativa"/>
    <s v="SI"/>
    <s v="SI"/>
    <d v="2025-08-21T00:00:00"/>
    <s v="C_Ope_001"/>
    <n v="25222"/>
    <m/>
    <d v="1899-12-30T00:00:00"/>
    <s v=""/>
    <n v="0"/>
    <n v="0"/>
    <m/>
    <m/>
    <m/>
    <m/>
    <m/>
    <m/>
    <m/>
    <m/>
    <d v="1899-12-30T00:00:00"/>
    <n v="0"/>
    <n v="0"/>
    <d v="1899-12-30T00:00:00"/>
    <s v=""/>
    <n v="0"/>
    <n v="0"/>
    <n v="0"/>
    <m/>
    <m/>
    <m/>
    <m/>
    <n v="10"/>
    <s v="PENDIENTE"/>
    <s v="OK"/>
  </r>
  <r>
    <n v="986"/>
    <x v="51"/>
    <d v="2025-08-22T00:00:00"/>
    <s v="Ruben Bustamante"/>
    <x v="0"/>
    <x v="6"/>
    <x v="11"/>
    <s v="P0303001"/>
    <s v="-"/>
    <s v="-"/>
    <s v="-"/>
    <s v="ALSA - Servicio (RS generales) - UCSM"/>
    <s v="FOTON VDJ-872"/>
    <x v="1"/>
    <x v="0"/>
    <s v="Costos de ventas"/>
    <s v="Operativo"/>
    <s v="Sachaca"/>
    <s v="Arequipa"/>
    <s v="01F00213584820124952850"/>
    <s v="Factura"/>
    <d v="2025-08-22T00:00:00"/>
    <d v="2025-08-22T00:00:00"/>
    <s v="F002"/>
    <n v="135848"/>
    <n v="20124952850"/>
    <s v="ALIMENTOS Y SERVICIOS AGROPECUARIOS SRL."/>
    <s v="PEN"/>
    <n v="0.18"/>
    <n v="8.4749999999999996"/>
    <n v="1.5254999999999999"/>
    <n v="10"/>
    <s v=""/>
    <n v="10"/>
    <m/>
    <s v="SI"/>
    <s v="Caja Operativa"/>
    <s v="SI"/>
    <s v="SI"/>
    <d v="2025-08-22T00:00:00"/>
    <s v="C_Ope_001"/>
    <n v="25232"/>
    <m/>
    <d v="1899-12-30T00:00:00"/>
    <s v=""/>
    <n v="0"/>
    <n v="0"/>
    <m/>
    <m/>
    <m/>
    <m/>
    <m/>
    <m/>
    <m/>
    <m/>
    <d v="1899-12-30T00:00:00"/>
    <n v="0"/>
    <n v="0"/>
    <d v="1899-12-30T00:00:00"/>
    <s v=""/>
    <n v="0"/>
    <n v="0"/>
    <n v="0"/>
    <m/>
    <m/>
    <m/>
    <m/>
    <n v="10"/>
    <s v="PENDIENTE"/>
    <s v="OK"/>
  </r>
  <r>
    <n v="987"/>
    <x v="51"/>
    <d v="2025-08-22T00:00:00"/>
    <s v="Ruben Bustamante"/>
    <x v="2"/>
    <x v="21"/>
    <x v="52"/>
    <s v="P0210001"/>
    <s v="-"/>
    <s v="-"/>
    <s v="-"/>
    <s v="Las Lomas - Compra (cartón) - Lonccos y Ccalas"/>
    <s v="FOTON VDJ-872"/>
    <x v="2"/>
    <x v="0"/>
    <s v="Costos de ventas"/>
    <s v="Operativo"/>
    <s v="Sachaca"/>
    <s v="Arequipa"/>
    <s v="01FT01225720612112500"/>
    <s v="Factura"/>
    <d v="2025-08-22T00:00:00"/>
    <d v="2025-08-22T00:00:00"/>
    <s v="FT01"/>
    <n v="2257"/>
    <n v="20612112500"/>
    <s v="RECICLADORA LAS LOMAS E.I.R.L."/>
    <s v="PEN"/>
    <n v="0.18"/>
    <n v="8.4749999999999996"/>
    <n v="1.5254999999999999"/>
    <n v="10"/>
    <s v=""/>
    <n v="10"/>
    <m/>
    <s v="SI"/>
    <s v="Caja Operativa"/>
    <s v="SI"/>
    <s v="SI"/>
    <d v="2025-08-22T00:00:00"/>
    <s v="C_Ope_001"/>
    <n v="25237"/>
    <m/>
    <d v="1899-12-30T00:00:00"/>
    <s v=""/>
    <n v="0"/>
    <n v="0"/>
    <m/>
    <m/>
    <m/>
    <m/>
    <m/>
    <m/>
    <m/>
    <m/>
    <d v="1899-12-30T00:00:00"/>
    <n v="0"/>
    <n v="0"/>
    <d v="1899-12-30T00:00:00"/>
    <s v=""/>
    <n v="0"/>
    <n v="0"/>
    <n v="0"/>
    <m/>
    <m/>
    <m/>
    <m/>
    <n v="10"/>
    <s v="PENDIENTE"/>
    <s v="OK"/>
  </r>
  <r>
    <n v="988"/>
    <x v="51"/>
    <d v="2025-08-22T00:00:00"/>
    <s v="Ruben Bustamante"/>
    <x v="2"/>
    <x v="21"/>
    <x v="52"/>
    <s v="P0210001"/>
    <s v="-"/>
    <s v="-"/>
    <s v="-"/>
    <s v="Las Lomas - Compra(Plástico) - Lonccos y Ccalas"/>
    <s v="FOTON VDJ-872"/>
    <x v="2"/>
    <x v="0"/>
    <s v="Costos de ventas"/>
    <s v="Operativo"/>
    <s v="Sachaca"/>
    <s v="Arequipa"/>
    <s v="01FT01226720612112500"/>
    <s v="Factura"/>
    <d v="2025-08-22T00:00:00"/>
    <d v="2025-08-22T00:00:00"/>
    <s v="FT01"/>
    <n v="2267"/>
    <n v="20612112500"/>
    <s v="RECICLADORA LAS LOMAS E.I.R.L."/>
    <s v="PEN"/>
    <n v="0.18"/>
    <n v="8.4749999999999996"/>
    <n v="1.5254999999999999"/>
    <n v="10"/>
    <s v=""/>
    <n v="10"/>
    <m/>
    <s v="SI"/>
    <s v="Caja Operativa"/>
    <s v="SI"/>
    <s v="SI"/>
    <d v="2025-08-22T00:00:00"/>
    <s v="C_Ope_001"/>
    <n v="25238"/>
    <m/>
    <d v="1899-12-30T00:00:00"/>
    <s v=""/>
    <n v="0"/>
    <n v="0"/>
    <m/>
    <m/>
    <m/>
    <m/>
    <m/>
    <m/>
    <m/>
    <m/>
    <d v="1899-12-30T00:00:00"/>
    <n v="0"/>
    <n v="0"/>
    <d v="1899-12-30T00:00:00"/>
    <s v=""/>
    <n v="0"/>
    <n v="0"/>
    <n v="0"/>
    <m/>
    <m/>
    <m/>
    <m/>
    <n v="10"/>
    <s v="PENDIENTE"/>
    <s v="OK"/>
  </r>
  <r>
    <n v="989"/>
    <x v="51"/>
    <d v="2025-08-22T00:00:00"/>
    <s v="Nelson Quispe "/>
    <x v="2"/>
    <x v="13"/>
    <x v="57"/>
    <s v="P0208001"/>
    <s v="-"/>
    <s v="-"/>
    <s v="-"/>
    <s v="Recojo de tina antiderrame _x000a_Alm. Sachaca - Av. Los Incas (Cerro Colorado) - Alm. Sachaca"/>
    <m/>
    <x v="0"/>
    <x v="3"/>
    <s v="Gastos operativos"/>
    <s v="Operativo"/>
    <s v="Sachaca"/>
    <s v="Arequipa"/>
    <s v="PLM330643691377"/>
    <s v="Planilla de Movilidad"/>
    <d v="2025-08-25T00:00:00"/>
    <d v="2025-08-25T00:00:00"/>
    <n v="3"/>
    <n v="306"/>
    <n v="43691377"/>
    <s v="MOLLEAPAZA FRANCIA NELSON JESUS"/>
    <s v="PEN"/>
    <m/>
    <n v="18"/>
    <n v="0"/>
    <n v="18"/>
    <s v=""/>
    <n v="18"/>
    <m/>
    <s v="SI"/>
    <s v="Caja Arequipa "/>
    <s v="SI"/>
    <s v="SI"/>
    <d v="1899-12-30T00:00:00"/>
    <s v=""/>
    <s v=""/>
    <m/>
    <d v="1899-12-30T00:00:00"/>
    <s v=""/>
    <n v="0"/>
    <n v="0"/>
    <m/>
    <m/>
    <m/>
    <m/>
    <m/>
    <m/>
    <m/>
    <m/>
    <d v="1899-12-30T00:00:00"/>
    <n v="0"/>
    <n v="0"/>
    <d v="1899-12-30T00:00:00"/>
    <s v=""/>
    <n v="0"/>
    <n v="0"/>
    <n v="0"/>
    <m/>
    <m/>
    <m/>
    <m/>
    <n v="18"/>
    <s v="PENDIENTE"/>
    <s v="OK"/>
  </r>
  <r>
    <n v="990"/>
    <x v="51"/>
    <d v="2025-08-22T00:00:00"/>
    <s v="Karol Pari"/>
    <x v="1"/>
    <x v="1"/>
    <x v="33"/>
    <s v="P0601019"/>
    <s v="RQ.GH.230"/>
    <s v="-"/>
    <s v="-"/>
    <s v="Examen Preocupacional - Hector Enrrique Fabian Pizarro "/>
    <m/>
    <x v="0"/>
    <x v="1"/>
    <s v="Costos de ventas"/>
    <s v="Operativo"/>
    <s v="Sachaca"/>
    <s v="Arequipa"/>
    <s v="01F2001646020517035964"/>
    <s v="Factura"/>
    <d v="2025-08-22T00:00:00"/>
    <d v="2025-09-21T00:00:00"/>
    <s v="F200"/>
    <n v="16460"/>
    <n v="20517035964"/>
    <s v="SIGSO CONSULTORES LABORALES S.A.C."/>
    <s v="PEN"/>
    <n v="0.18"/>
    <n v="219"/>
    <n v="39.42"/>
    <n v="258.42"/>
    <s v=""/>
    <n v="258.42"/>
    <m/>
    <s v="SI"/>
    <s v="Transferencia"/>
    <s v="SI"/>
    <s v="SI"/>
    <d v="1899-12-30T00:00:00"/>
    <s v=""/>
    <s v=""/>
    <m/>
    <d v="1899-12-30T00:00:00"/>
    <s v=""/>
    <n v="0"/>
    <n v="0"/>
    <m/>
    <m/>
    <m/>
    <m/>
    <m/>
    <m/>
    <m/>
    <m/>
    <d v="1899-12-30T00:00:00"/>
    <n v="0"/>
    <n v="0"/>
    <d v="1899-12-30T00:00:00"/>
    <s v=""/>
    <n v="0"/>
    <n v="0"/>
    <n v="0"/>
    <m/>
    <m/>
    <m/>
    <m/>
    <n v="258.42"/>
    <s v="PENDIENTE"/>
    <s v="OK"/>
  </r>
  <r>
    <n v="991"/>
    <x v="46"/>
    <d v="2025-08-18T00:00:00"/>
    <s v="Jhonny Garcia "/>
    <x v="0"/>
    <x v="0"/>
    <x v="2"/>
    <s v="P0302008"/>
    <s v="RQ.OPE.1380"/>
    <s v="OS 005-000715"/>
    <s v="-"/>
    <s v="Ajuste de plataforma, cambio de conector, hembra y recalibración "/>
    <m/>
    <x v="0"/>
    <x v="0"/>
    <s v="Costos de ventas"/>
    <s v="Operativo"/>
    <s v="Sachaca"/>
    <s v="Arequipa"/>
    <s v="01E00175620603001461"/>
    <s v="Factura"/>
    <d v="2025-08-18T00:00:00"/>
    <d v="2025-08-18T00:00:00"/>
    <s v="E001"/>
    <n v="756"/>
    <n v="20603001461"/>
    <s v="BALANZAS WARTON SRL "/>
    <s v="PEN"/>
    <n v="0.18"/>
    <n v="50.85"/>
    <n v="9.1530000000000005"/>
    <n v="60"/>
    <s v=""/>
    <n v="60"/>
    <m/>
    <s v="SI"/>
    <s v="Transferencia"/>
    <s v="SI"/>
    <s v="SI"/>
    <d v="2025-08-25T00:00:00"/>
    <s v="B-BCP - Soles"/>
    <n v="1210537"/>
    <m/>
    <d v="1899-12-30T00:00:00"/>
    <s v=""/>
    <n v="0"/>
    <n v="0"/>
    <m/>
    <m/>
    <m/>
    <m/>
    <m/>
    <m/>
    <m/>
    <m/>
    <d v="1899-12-30T00:00:00"/>
    <n v="0"/>
    <n v="0"/>
    <d v="1899-12-30T00:00:00"/>
    <s v=""/>
    <n v="0"/>
    <n v="0"/>
    <n v="0"/>
    <m/>
    <m/>
    <m/>
    <m/>
    <n v="60"/>
    <s v="PENDIENTE"/>
    <s v="OK"/>
  </r>
  <r>
    <n v="992"/>
    <x v="51"/>
    <d v="2025-08-22T00:00:00"/>
    <s v="Nelson Quispe "/>
    <x v="0"/>
    <x v="0"/>
    <x v="27"/>
    <s v="P0302006"/>
    <s v="RQ.OPE.1316"/>
    <s v="OS 006-000170"/>
    <s v="AC.OPE.ST.133"/>
    <s v="Inspeccion técnica complementaria._x000a_Mercancia Peligrosa."/>
    <s v="FOTON VDJ-872"/>
    <x v="0"/>
    <x v="0"/>
    <s v="Costos de ventas"/>
    <s v="Operativo"/>
    <s v="Sachaca"/>
    <s v="Arequipa"/>
    <s v="01F0013749020602484425"/>
    <s v="Factura"/>
    <d v="2025-08-22T00:00:00"/>
    <d v="2025-08-22T00:00:00"/>
    <s v="F001"/>
    <n v="37490"/>
    <n v="20602484425"/>
    <s v="CENTRO DE INSPECCIONES TECNICAS DEL SUR S.A.C."/>
    <s v="PEN"/>
    <n v="0.18"/>
    <n v="84.745000000000005"/>
    <n v="15.254100000000001"/>
    <n v="100"/>
    <s v=""/>
    <n v="100"/>
    <m/>
    <s v="SI"/>
    <s v="Transferencia"/>
    <s v="SI"/>
    <s v="NO"/>
    <s v=""/>
    <s v=""/>
    <s v=""/>
    <m/>
    <s v=""/>
    <s v=""/>
    <s v=""/>
    <n v="0"/>
    <m/>
    <m/>
    <m/>
    <m/>
    <m/>
    <m/>
    <m/>
    <m/>
    <s v=""/>
    <s v=""/>
    <n v="0"/>
    <s v=""/>
    <s v=""/>
    <s v=""/>
    <n v="0"/>
    <n v="0"/>
    <m/>
    <m/>
    <m/>
    <m/>
    <n v="100"/>
    <s v="PENDIENTE"/>
    <s v="OK"/>
  </r>
  <r>
    <n v="993"/>
    <x v="51"/>
    <d v="2025-08-22T00:00:00"/>
    <s v="Nelson Quispe "/>
    <x v="0"/>
    <x v="0"/>
    <x v="27"/>
    <s v="P0302006"/>
    <s v="RQ.OPE.1316"/>
    <s v="OS 006-000170"/>
    <s v="AC.OPE.ST.133"/>
    <s v="Inspeccion técnica complementaria._x000a_Trasporte de mercancia no peligrosa."/>
    <s v="FOTON VDJ-872"/>
    <x v="0"/>
    <x v="0"/>
    <s v="Costos de ventas"/>
    <s v="Operativo"/>
    <s v="Sachaca"/>
    <s v="Arequipa"/>
    <s v="01F0013749120602484425"/>
    <s v="Factura"/>
    <d v="2025-08-22T00:00:00"/>
    <d v="2025-08-22T00:00:00"/>
    <s v="F001"/>
    <n v="37491"/>
    <n v="20602484425"/>
    <s v="CENTRO DE INSPECCIONES TECNICAS DEL SUR S.A.C."/>
    <s v="PEN"/>
    <n v="0.18"/>
    <n v="101.69499999999999"/>
    <n v="18.305099999999999"/>
    <n v="120"/>
    <s v=""/>
    <n v="120"/>
    <m/>
    <s v="SI"/>
    <s v="Transferencia"/>
    <s v="SI"/>
    <s v="NO"/>
    <s v=""/>
    <s v=""/>
    <s v=""/>
    <m/>
    <s v=""/>
    <s v=""/>
    <s v=""/>
    <n v="0"/>
    <m/>
    <m/>
    <m/>
    <m/>
    <m/>
    <m/>
    <m/>
    <m/>
    <s v=""/>
    <s v=""/>
    <n v="0"/>
    <s v=""/>
    <s v=""/>
    <s v=""/>
    <n v="0"/>
    <n v="0"/>
    <m/>
    <m/>
    <m/>
    <m/>
    <n v="120"/>
    <s v="PENDIENTE"/>
    <s v="OK"/>
  </r>
  <r>
    <n v="994"/>
    <x v="40"/>
    <d v="2025-08-12T00:00:00"/>
    <s v="Juber Monteza"/>
    <x v="0"/>
    <x v="6"/>
    <x v="10"/>
    <s v="P0303002"/>
    <s v="-"/>
    <s v="-"/>
    <s v="-"/>
    <s v="Uchumayo - Servicio - La Rinconada del Sur"/>
    <s v="HINO V9R-903"/>
    <x v="1"/>
    <x v="0"/>
    <s v="Costos de ventas"/>
    <s v="Operativo"/>
    <s v="Sachaca"/>
    <s v="Arequipa"/>
    <s v="01F211243273320517252558"/>
    <s v="Factura"/>
    <d v="2025-08-12T00:00:00"/>
    <d v="2025-08-12T00:00:00"/>
    <s v="F211"/>
    <n v="2432733"/>
    <n v="20517252558"/>
    <s v="COVISUR S.A."/>
    <s v="PEN"/>
    <n v="0.18"/>
    <n v="10.169"/>
    <n v="1.8304199999999999"/>
    <n v="12"/>
    <s v=""/>
    <n v="12"/>
    <m/>
    <s v="SI"/>
    <s v="Caja Operativa"/>
    <s v="SI"/>
    <s v="SI"/>
    <d v="2025-08-12T00:00:00"/>
    <s v="C_Ope_003"/>
    <n v="25150"/>
    <m/>
    <d v="1899-12-30T00:00:00"/>
    <s v=""/>
    <n v="0"/>
    <n v="0"/>
    <m/>
    <m/>
    <m/>
    <m/>
    <m/>
    <m/>
    <m/>
    <m/>
    <d v="1899-12-30T00:00:00"/>
    <n v="0"/>
    <n v="0"/>
    <d v="1899-12-30T00:00:00"/>
    <s v=""/>
    <n v="0"/>
    <n v="0"/>
    <n v="0"/>
    <m/>
    <m/>
    <m/>
    <m/>
    <n v="12"/>
    <s v="PENDIENTE"/>
    <s v="OK"/>
  </r>
  <r>
    <n v="995"/>
    <x v="45"/>
    <d v="2025-08-14T00:00:00"/>
    <s v="Juber Monteza"/>
    <x v="0"/>
    <x v="6"/>
    <x v="11"/>
    <s v="P0303001"/>
    <s v="-"/>
    <s v="-"/>
    <s v="-"/>
    <s v="El Eden - disposición (no aprovechables) -Innova (La Joya)"/>
    <s v="HINO V9R-903"/>
    <x v="1"/>
    <x v="0"/>
    <s v="Costos de ventas"/>
    <s v="Operativo"/>
    <s v="Sachaca"/>
    <s v="Arequipa"/>
    <s v="01FE021733420259858934"/>
    <s v="Factura"/>
    <d v="2025-08-14T00:00:00"/>
    <d v="2025-08-14T00:00:00"/>
    <s v="FE02"/>
    <n v="17334"/>
    <n v="20259858934"/>
    <s v="COMERCIALIZACION Y SERVICIOS EL EDEN S.A.C."/>
    <s v="PEN"/>
    <n v="0.18"/>
    <n v="16.949000000000002"/>
    <n v="3.0508200000000003"/>
    <n v="20"/>
    <s v=""/>
    <n v="20"/>
    <m/>
    <s v="SI"/>
    <s v="Caja Operativa"/>
    <s v="SI"/>
    <s v="SI"/>
    <d v="2025-08-14T00:00:00"/>
    <s v="C_Ope_003"/>
    <n v="25162"/>
    <m/>
    <d v="1899-12-30T00:00:00"/>
    <s v=""/>
    <n v="0"/>
    <n v="0"/>
    <m/>
    <m/>
    <m/>
    <m/>
    <m/>
    <m/>
    <m/>
    <m/>
    <d v="1899-12-30T00:00:00"/>
    <n v="0"/>
    <n v="0"/>
    <d v="1899-12-30T00:00:00"/>
    <s v=""/>
    <n v="0"/>
    <n v="0"/>
    <n v="0"/>
    <m/>
    <m/>
    <m/>
    <m/>
    <n v="20"/>
    <s v="PENDIENTE"/>
    <s v="OK"/>
  </r>
  <r>
    <n v="996"/>
    <x v="45"/>
    <d v="2025-08-14T00:00:00"/>
    <s v="Juber Monteza"/>
    <x v="0"/>
    <x v="0"/>
    <x v="0"/>
    <s v="P0302007"/>
    <s v="-"/>
    <s v="-"/>
    <s v="-"/>
    <s v="lavado e higienización"/>
    <s v="HINO V9R-903"/>
    <x v="1"/>
    <x v="0"/>
    <s v="Costos de ventas"/>
    <s v="Operativo"/>
    <s v="Sachaca"/>
    <s v="Arequipa"/>
    <s v="031259810460411195"/>
    <s v="Boleta de Venta"/>
    <d v="2025-08-14T00:00:00"/>
    <d v="2025-08-14T00:00:00"/>
    <n v="1"/>
    <n v="2598"/>
    <n v="10460411195"/>
    <s v="ROMERO CAMA ROXANA"/>
    <s v="PEN"/>
    <m/>
    <n v="50"/>
    <n v="0"/>
    <n v="50"/>
    <s v=""/>
    <n v="50"/>
    <m/>
    <s v="SI"/>
    <s v="Caja Operativa"/>
    <s v="SI"/>
    <s v="SI"/>
    <d v="2025-08-14T00:00:00"/>
    <s v="C_Ope_003"/>
    <n v="25163"/>
    <m/>
    <d v="1899-12-30T00:00:00"/>
    <s v=""/>
    <n v="0"/>
    <n v="0"/>
    <m/>
    <m/>
    <m/>
    <m/>
    <m/>
    <m/>
    <m/>
    <m/>
    <d v="1899-12-30T00:00:00"/>
    <n v="0"/>
    <n v="0"/>
    <d v="1899-12-30T00:00:00"/>
    <s v=""/>
    <n v="0"/>
    <n v="0"/>
    <n v="0"/>
    <m/>
    <m/>
    <m/>
    <m/>
    <n v="50"/>
    <s v="PENDIENTE"/>
    <s v="OK"/>
  </r>
  <r>
    <n v="997"/>
    <x v="48"/>
    <d v="2025-08-19T00:00:00"/>
    <s v="Juber Monteza"/>
    <x v="0"/>
    <x v="6"/>
    <x v="10"/>
    <s v="P0303002"/>
    <s v="-"/>
    <s v="-"/>
    <s v="-"/>
    <s v="Uchumayo - servicio (res. aprovechables) - Alsur"/>
    <s v="HINO V9R-903"/>
    <x v="1"/>
    <x v="0"/>
    <s v="Costos de ventas"/>
    <s v="Operativo"/>
    <s v="Sachaca"/>
    <s v="Arequipa"/>
    <s v="01F213183648820517252558"/>
    <s v="Factura"/>
    <d v="2025-08-19T00:00:00"/>
    <d v="2025-08-19T00:00:00"/>
    <s v="F213"/>
    <n v="1836488"/>
    <n v="20517252558"/>
    <s v="COVISUR S.A."/>
    <s v="PEN"/>
    <n v="0.18"/>
    <n v="10.169"/>
    <n v="1.8304199999999999"/>
    <n v="12"/>
    <s v=""/>
    <n v="12"/>
    <m/>
    <s v="SI"/>
    <s v="Caja Operativa"/>
    <s v="SI"/>
    <s v="SI"/>
    <d v="2025-08-19T00:00:00"/>
    <s v="C_Ope_003"/>
    <n v="25185"/>
    <m/>
    <d v="1899-12-30T00:00:00"/>
    <s v=""/>
    <n v="0"/>
    <n v="0"/>
    <m/>
    <m/>
    <m/>
    <m/>
    <m/>
    <m/>
    <m/>
    <m/>
    <d v="1899-12-30T00:00:00"/>
    <n v="0"/>
    <n v="0"/>
    <d v="1899-12-30T00:00:00"/>
    <s v=""/>
    <n v="0"/>
    <n v="0"/>
    <n v="0"/>
    <m/>
    <m/>
    <m/>
    <m/>
    <n v="12"/>
    <s v="PENDIENTE"/>
    <s v="OK"/>
  </r>
  <r>
    <n v="998"/>
    <x v="49"/>
    <d v="2025-08-21T00:00:00"/>
    <s v="Juber Monteza"/>
    <x v="0"/>
    <x v="6"/>
    <x v="10"/>
    <s v="P0303002"/>
    <s v="-"/>
    <s v="-"/>
    <s v="-"/>
    <s v="Uchumayo Arequipa - Villa Esperanza de Regreso"/>
    <s v="HINO V9R-903"/>
    <x v="1"/>
    <x v="0"/>
    <s v="Costos de ventas"/>
    <s v="Operativo"/>
    <s v="Sachaca"/>
    <s v="Arequipa"/>
    <s v="01F211244378320517252558"/>
    <s v="Factura"/>
    <d v="2025-08-21T00:00:00"/>
    <d v="2025-08-21T00:00:00"/>
    <s v="F211"/>
    <n v="2443783"/>
    <n v="20517252558"/>
    <s v="COVISUR S.A."/>
    <s v="PEN"/>
    <n v="0.18"/>
    <n v="10.169"/>
    <n v="1.8304199999999999"/>
    <n v="12"/>
    <s v=""/>
    <n v="12"/>
    <m/>
    <s v="SI"/>
    <s v="Caja Operativa"/>
    <s v="SI"/>
    <s v="SI"/>
    <d v="2025-08-21T00:00:00"/>
    <s v="C_Ope_003"/>
    <n v="25225"/>
    <m/>
    <d v="1899-12-30T00:00:00"/>
    <s v=""/>
    <n v="0"/>
    <n v="0"/>
    <m/>
    <m/>
    <m/>
    <m/>
    <m/>
    <m/>
    <m/>
    <m/>
    <d v="1899-12-30T00:00:00"/>
    <n v="0"/>
    <n v="0"/>
    <d v="1899-12-30T00:00:00"/>
    <s v=""/>
    <n v="0"/>
    <n v="0"/>
    <n v="0"/>
    <m/>
    <m/>
    <m/>
    <m/>
    <n v="12"/>
    <s v="PENDIENTE"/>
    <s v="OK"/>
  </r>
  <r>
    <n v="999"/>
    <x v="49"/>
    <d v="2025-08-21T00:00:00"/>
    <s v="Juber Monteza"/>
    <x v="2"/>
    <x v="21"/>
    <x v="52"/>
    <s v="P0210001"/>
    <s v="-"/>
    <s v="-"/>
    <s v="-"/>
    <s v="Alza Compra: Cartón Aeropuertos Andinos"/>
    <s v="HINO V9R-903"/>
    <x v="2"/>
    <x v="0"/>
    <s v="Costos de ventas"/>
    <s v="Operativo"/>
    <s v="Sachaca"/>
    <s v="Arequipa"/>
    <s v="01F00213582920124952850"/>
    <s v="Factura"/>
    <d v="2025-08-21T00:00:00"/>
    <d v="2025-08-21T00:00:00"/>
    <s v="F002"/>
    <n v="135829"/>
    <n v="20124952850"/>
    <s v="ALIMENTOS Y SERVICIOS AGROPECUARIOS SRL."/>
    <s v="PEN"/>
    <n v="0.18"/>
    <n v="8.4749999999999996"/>
    <n v="1.5254999999999999"/>
    <n v="10"/>
    <s v=""/>
    <n v="10"/>
    <m/>
    <s v="SI"/>
    <s v="Caja Operativa"/>
    <s v="SI"/>
    <s v="SI"/>
    <d v="2025-08-21T00:00:00"/>
    <s v="C_Ope_003"/>
    <n v="25223"/>
    <m/>
    <d v="1899-12-30T00:00:00"/>
    <s v=""/>
    <n v="0"/>
    <n v="0"/>
    <m/>
    <m/>
    <m/>
    <m/>
    <m/>
    <m/>
    <m/>
    <m/>
    <d v="1899-12-30T00:00:00"/>
    <n v="0"/>
    <n v="0"/>
    <d v="1899-12-30T00:00:00"/>
    <s v=""/>
    <n v="0"/>
    <n v="0"/>
    <n v="0"/>
    <m/>
    <m/>
    <m/>
    <m/>
    <n v="10"/>
    <s v="PENDIENTE"/>
    <s v="OK"/>
  </r>
  <r>
    <n v="1000"/>
    <x v="49"/>
    <d v="2025-08-21T00:00:00"/>
    <s v="Juber Monteza"/>
    <x v="2"/>
    <x v="21"/>
    <x v="52"/>
    <s v="P0210001"/>
    <s v="-"/>
    <s v="-"/>
    <s v="-"/>
    <s v="Alza Compra: Botellas petAeropuertos Andinos"/>
    <s v="HINO V9R-903"/>
    <x v="2"/>
    <x v="0"/>
    <s v="Costos de ventas"/>
    <s v="Operativo"/>
    <s v="Sachaca"/>
    <s v="Arequipa"/>
    <s v="01F00213583020124952850"/>
    <s v="Factura"/>
    <d v="2025-08-21T00:00:00"/>
    <d v="2025-08-21T00:00:00"/>
    <s v="F002"/>
    <n v="135830"/>
    <n v="20124952850"/>
    <s v="ALIMENTOS Y SERVICIOS AGROPECUARIOS SRL."/>
    <s v="PEN"/>
    <n v="0.18"/>
    <n v="8.4749999999999996"/>
    <n v="1.5254999999999999"/>
    <n v="10"/>
    <s v=""/>
    <n v="10"/>
    <m/>
    <s v="SI"/>
    <s v="Caja Operativa"/>
    <s v="SI"/>
    <s v="SI"/>
    <d v="2025-08-21T00:00:00"/>
    <s v="C_Ope_003"/>
    <n v="25224"/>
    <m/>
    <d v="1899-12-30T00:00:00"/>
    <s v=""/>
    <n v="0"/>
    <n v="0"/>
    <m/>
    <m/>
    <m/>
    <m/>
    <m/>
    <m/>
    <m/>
    <m/>
    <d v="1899-12-30T00:00:00"/>
    <n v="0"/>
    <n v="0"/>
    <d v="1899-12-30T00:00:00"/>
    <s v=""/>
    <n v="0"/>
    <n v="0"/>
    <n v="0"/>
    <m/>
    <m/>
    <m/>
    <m/>
    <n v="10"/>
    <s v="PENDIENTE"/>
    <s v="OK"/>
  </r>
  <r>
    <n v="1001"/>
    <x v="51"/>
    <d v="2025-08-22T00:00:00"/>
    <s v="Juber Monteza"/>
    <x v="0"/>
    <x v="6"/>
    <x v="10"/>
    <s v="P0303002"/>
    <s v="-"/>
    <s v="-"/>
    <s v="-"/>
    <s v="Uchumayo - servicio (res. peligrosos) - Moly Cop (La Joya)"/>
    <s v="HINO V9R-903"/>
    <x v="1"/>
    <x v="0"/>
    <s v="Costos de ventas"/>
    <s v="Operativo"/>
    <s v="Sachaca"/>
    <s v="Arequipa"/>
    <s v="01F213183979120517252558"/>
    <s v="Factura"/>
    <d v="2025-08-22T00:00:00"/>
    <d v="2025-08-22T00:00:00"/>
    <s v="F213"/>
    <n v="1839791"/>
    <n v="20517252558"/>
    <s v="COVISUR S.A."/>
    <s v="PEN"/>
    <n v="0.18"/>
    <n v="10.169"/>
    <n v="1.8304199999999999"/>
    <n v="12"/>
    <s v=""/>
    <n v="12"/>
    <m/>
    <s v="SI"/>
    <s v="Caja Operativa"/>
    <s v="SI"/>
    <s v="SI"/>
    <d v="2025-08-22T00:00:00"/>
    <s v="C_Ope_003"/>
    <n v="25233"/>
    <m/>
    <d v="1899-12-30T00:00:00"/>
    <s v=""/>
    <n v="0"/>
    <n v="0"/>
    <m/>
    <m/>
    <m/>
    <m/>
    <m/>
    <m/>
    <m/>
    <m/>
    <d v="1899-12-30T00:00:00"/>
    <n v="0"/>
    <n v="0"/>
    <d v="1899-12-30T00:00:00"/>
    <s v=""/>
    <n v="0"/>
    <n v="0"/>
    <n v="0"/>
    <m/>
    <m/>
    <m/>
    <m/>
    <n v="12"/>
    <s v="PENDIENTE"/>
    <s v="OK"/>
  </r>
  <r>
    <n v="1002"/>
    <x v="51"/>
    <d v="2025-08-22T00:00:00"/>
    <s v="Juber Monteza"/>
    <x v="0"/>
    <x v="6"/>
    <x v="10"/>
    <s v="P0303002"/>
    <s v="-"/>
    <s v="-"/>
    <s v="-"/>
    <s v="Uchumayo servicio: IBC Peligrosos Moly COP la Joya"/>
    <s v="HINO V9R-903"/>
    <x v="1"/>
    <x v="0"/>
    <s v="Costos de ventas"/>
    <s v="Operativo"/>
    <s v="Sachaca"/>
    <s v="Arequipa"/>
    <s v="01F212181943720517252558"/>
    <s v="Factura"/>
    <d v="2025-08-22T00:00:00"/>
    <d v="2025-08-22T00:00:00"/>
    <s v="F212"/>
    <n v="1819437"/>
    <n v="20517252558"/>
    <s v="COVISUR S.A."/>
    <s v="PEN"/>
    <n v="0.18"/>
    <n v="10.169"/>
    <n v="1.8304199999999999"/>
    <n v="12"/>
    <s v=""/>
    <n v="12"/>
    <m/>
    <s v="SI"/>
    <s v="Caja Operativa"/>
    <s v="SI"/>
    <s v="SI"/>
    <d v="2025-08-22T00:00:00"/>
    <s v="C_Ope_003"/>
    <n v="25239"/>
    <m/>
    <d v="1899-12-30T00:00:00"/>
    <s v=""/>
    <n v="0"/>
    <n v="0"/>
    <m/>
    <m/>
    <m/>
    <m/>
    <m/>
    <m/>
    <m/>
    <m/>
    <d v="1899-12-30T00:00:00"/>
    <n v="0"/>
    <n v="0"/>
    <d v="1899-12-30T00:00:00"/>
    <s v=""/>
    <n v="0"/>
    <n v="0"/>
    <n v="0"/>
    <m/>
    <m/>
    <m/>
    <m/>
    <n v="12"/>
    <s v="PENDIENTE"/>
    <s v="OK"/>
  </r>
  <r>
    <n v="1003"/>
    <x v="51"/>
    <d v="2025-08-22T00:00:00"/>
    <s v="Juber Monteza"/>
    <x v="0"/>
    <x v="6"/>
    <x v="10"/>
    <s v="P0303002"/>
    <s v="-"/>
    <s v="-"/>
    <s v="-"/>
    <s v="Uchumayo servicio: IBC Peligrosos Moly COP la Joya"/>
    <s v="HINO V9R-903"/>
    <x v="1"/>
    <x v="0"/>
    <s v="Costos de ventas"/>
    <s v="Operativo"/>
    <s v="Sachaca"/>
    <s v="Arequipa"/>
    <s v="01F214215340420517252558"/>
    <s v="Factura"/>
    <d v="2025-08-22T00:00:00"/>
    <d v="2025-08-22T00:00:00"/>
    <s v="F214"/>
    <n v="2153404"/>
    <n v="20517252558"/>
    <s v="COVISUR S.A."/>
    <s v="PEN"/>
    <n v="0.18"/>
    <n v="10.169"/>
    <n v="1.8304199999999999"/>
    <n v="12"/>
    <s v=""/>
    <n v="12"/>
    <m/>
    <s v="SI"/>
    <s v="Caja Operativa"/>
    <s v="SI"/>
    <s v="SI"/>
    <d v="2025-08-22T00:00:00"/>
    <s v="C_Ope_003"/>
    <n v="25240"/>
    <m/>
    <d v="1899-12-30T00:00:00"/>
    <s v=""/>
    <n v="0"/>
    <n v="0"/>
    <m/>
    <m/>
    <m/>
    <m/>
    <m/>
    <m/>
    <m/>
    <m/>
    <d v="1899-12-30T00:00:00"/>
    <n v="0"/>
    <n v="0"/>
    <d v="1899-12-30T00:00:00"/>
    <s v=""/>
    <n v="0"/>
    <n v="0"/>
    <n v="0"/>
    <m/>
    <m/>
    <m/>
    <m/>
    <n v="12"/>
    <s v="PENDIENTE"/>
    <s v="OK"/>
  </r>
  <r>
    <n v="1004"/>
    <x v="42"/>
    <d v="2025-08-13T00:00:00"/>
    <s v="Nelson Quispe "/>
    <x v="0"/>
    <x v="0"/>
    <x v="25"/>
    <s v="P0302003"/>
    <s v="-"/>
    <s v="-"/>
    <s v="-"/>
    <s v="Accesorios Vehiculares: Compra de imantados para sticker de codificación"/>
    <s v="FOTON VDJ-872"/>
    <x v="0"/>
    <x v="0"/>
    <s v="Costos de ventas"/>
    <s v="Operativo"/>
    <s v="Sachaca"/>
    <s v="Arequipa"/>
    <s v="01FA01100820605533125"/>
    <s v="Factura"/>
    <d v="2025-08-13T00:00:00"/>
    <d v="2025-08-13T00:00:00"/>
    <s v="FA01"/>
    <n v="1008"/>
    <n v="20605533125"/>
    <s v="E &amp; M SEÑALIZACIONES S.A.C."/>
    <s v="PEN"/>
    <n v="0.18"/>
    <n v="50.847000000000001"/>
    <n v="9.1524599999999996"/>
    <n v="60"/>
    <s v=""/>
    <n v="60"/>
    <m/>
    <s v="SI"/>
    <s v="Caja Operativa"/>
    <s v="SI"/>
    <s v="SI"/>
    <d v="2025-08-13T00:00:00"/>
    <s v="C_Ope_008"/>
    <n v="25164"/>
    <m/>
    <d v="1899-12-30T00:00:00"/>
    <s v=""/>
    <n v="0"/>
    <n v="0"/>
    <m/>
    <m/>
    <m/>
    <m/>
    <m/>
    <m/>
    <m/>
    <m/>
    <d v="1899-12-30T00:00:00"/>
    <n v="0"/>
    <n v="0"/>
    <d v="1899-12-30T00:00:00"/>
    <s v=""/>
    <n v="0"/>
    <n v="0"/>
    <n v="0"/>
    <m/>
    <m/>
    <m/>
    <m/>
    <n v="60"/>
    <s v="PENDIENTE"/>
    <s v="OK"/>
  </r>
  <r>
    <n v="1005"/>
    <x v="47"/>
    <d v="2025-08-15T00:00:00"/>
    <s v="Nelson Quispe "/>
    <x v="0"/>
    <x v="0"/>
    <x v="25"/>
    <s v="P0302003"/>
    <s v="-"/>
    <s v="-"/>
    <s v="-"/>
    <s v="Accesorios Vehiculares: Compra de insumos de pintado"/>
    <s v="FOTON VBB-840"/>
    <x v="0"/>
    <x v="0"/>
    <s v="Costos de ventas"/>
    <s v="Operativo"/>
    <s v="Santa Anita"/>
    <s v="Lima"/>
    <s v="01F001792310413228722"/>
    <s v="Factura"/>
    <d v="2025-08-15T00:00:00"/>
    <d v="2025-08-15T00:00:00"/>
    <s v="F001"/>
    <n v="7923"/>
    <n v="10413228722"/>
    <s v="LLAMO FLORES CARLOS MANUEL"/>
    <s v="PEN"/>
    <n v="0.18"/>
    <n v="74.575999999999993"/>
    <n v="13.423679999999999"/>
    <n v="88"/>
    <s v=""/>
    <n v="88"/>
    <m/>
    <s v="SI"/>
    <s v="Caja Operativa"/>
    <s v="SI"/>
    <s v="SI"/>
    <d v="2025-08-15T00:00:00"/>
    <s v="C_Ope_008"/>
    <n v="25176"/>
    <m/>
    <d v="1899-12-30T00:00:00"/>
    <s v=""/>
    <n v="0"/>
    <n v="0"/>
    <m/>
    <m/>
    <m/>
    <m/>
    <m/>
    <m/>
    <m/>
    <m/>
    <d v="1899-12-30T00:00:00"/>
    <n v="0"/>
    <n v="0"/>
    <d v="1899-12-30T00:00:00"/>
    <s v=""/>
    <n v="0"/>
    <n v="0"/>
    <n v="0"/>
    <m/>
    <m/>
    <m/>
    <m/>
    <n v="88"/>
    <s v="PENDIENTE"/>
    <s v="OK"/>
  </r>
  <r>
    <n v="1006"/>
    <x v="47"/>
    <d v="2025-08-15T00:00:00"/>
    <s v="Nelson Quispe "/>
    <x v="0"/>
    <x v="0"/>
    <x v="25"/>
    <s v="P0302003"/>
    <s v="-"/>
    <s v="-"/>
    <s v="-"/>
    <s v="Accesorios Vehiculares: Compra de soplete y base de pintura"/>
    <s v="FOTON VBB-840"/>
    <x v="0"/>
    <x v="0"/>
    <s v="Costos de ventas"/>
    <s v="Operativo"/>
    <s v="Santa Anita"/>
    <s v="Lima"/>
    <s v="01F001792410413228722"/>
    <s v="Factura"/>
    <d v="2025-08-15T00:00:00"/>
    <d v="2025-08-15T00:00:00"/>
    <s v="F001"/>
    <n v="7924"/>
    <n v="10413228722"/>
    <s v="LLAMO FLORES CARLOS MANUEL"/>
    <s v="PEN"/>
    <n v="0.18"/>
    <n v="70.338999999999999"/>
    <n v="12.661019999999999"/>
    <n v="83"/>
    <s v=""/>
    <n v="83"/>
    <m/>
    <s v="SI"/>
    <s v="Caja Operativa"/>
    <s v="SI"/>
    <s v="SI"/>
    <d v="2025-08-15T00:00:00"/>
    <s v="C_Ope_008"/>
    <n v="25177"/>
    <m/>
    <d v="1899-12-30T00:00:00"/>
    <s v=""/>
    <n v="0"/>
    <n v="0"/>
    <m/>
    <m/>
    <m/>
    <m/>
    <m/>
    <m/>
    <m/>
    <m/>
    <d v="1899-12-30T00:00:00"/>
    <n v="0"/>
    <n v="0"/>
    <d v="1899-12-30T00:00:00"/>
    <s v=""/>
    <n v="0"/>
    <n v="0"/>
    <n v="0"/>
    <m/>
    <m/>
    <m/>
    <m/>
    <n v="83"/>
    <s v="PENDIENTE"/>
    <s v="OK"/>
  </r>
  <r>
    <n v="1007"/>
    <x v="47"/>
    <d v="2025-08-15T00:00:00"/>
    <s v="Nelson Quispe "/>
    <x v="0"/>
    <x v="0"/>
    <x v="25"/>
    <s v="P0302003"/>
    <s v="-"/>
    <s v="-"/>
    <s v="-"/>
    <s v="Accesorios Vehiculares: Compra de manguera, acople rápido, acople macho, acople hembra, abrazaderas y inflador dual."/>
    <s v="FOTON VBB-840"/>
    <x v="0"/>
    <x v="0"/>
    <s v="Costos de ventas"/>
    <s v="Operativo"/>
    <s v="Santa Anita"/>
    <s v="Lima"/>
    <s v="01F0023391420601292727"/>
    <s v="Factura"/>
    <d v="2025-08-15T00:00:00"/>
    <d v="2025-08-15T00:00:00"/>
    <s v="F002"/>
    <n v="33914"/>
    <n v="20601292727"/>
    <s v="H &amp; P MANGUERAS Y CONEXIONES S.A.C."/>
    <s v="PEN"/>
    <n v="0.18"/>
    <n v="43.22"/>
    <n v="7.7795999999999994"/>
    <n v="51"/>
    <s v=""/>
    <n v="51"/>
    <m/>
    <s v="SI"/>
    <s v="Caja Operativa"/>
    <s v="SI"/>
    <s v="SI"/>
    <d v="2025-08-15T00:00:00"/>
    <s v="C_Ope_008"/>
    <n v="25178"/>
    <m/>
    <d v="1899-12-30T00:00:00"/>
    <s v=""/>
    <n v="0"/>
    <n v="0"/>
    <m/>
    <m/>
    <m/>
    <m/>
    <m/>
    <m/>
    <m/>
    <m/>
    <d v="1899-12-30T00:00:00"/>
    <n v="0"/>
    <n v="0"/>
    <d v="1899-12-30T00:00:00"/>
    <s v=""/>
    <n v="0"/>
    <n v="0"/>
    <n v="0"/>
    <m/>
    <m/>
    <m/>
    <m/>
    <n v="51"/>
    <s v="PENDIENTE"/>
    <s v="OK"/>
  </r>
  <r>
    <n v="1008"/>
    <x v="47"/>
    <d v="2025-08-15T00:00:00"/>
    <s v="Nelson Quispe "/>
    <x v="0"/>
    <x v="0"/>
    <x v="25"/>
    <s v="P0302003"/>
    <s v="-"/>
    <s v="-"/>
    <s v="-"/>
    <s v="Accesorios Vehiculares: Compra de manguera y acople rápido espiga"/>
    <s v="FOTON VBB-840"/>
    <x v="0"/>
    <x v="0"/>
    <s v="Costos de ventas"/>
    <s v="Operativo"/>
    <s v="Santa Anita"/>
    <s v="Lima"/>
    <s v="01F0023391520601292727"/>
    <s v="Factura"/>
    <d v="2025-08-15T00:00:00"/>
    <d v="2025-08-15T00:00:00"/>
    <s v="F002"/>
    <n v="33915"/>
    <n v="20601292727"/>
    <s v="H &amp; P MANGUERAS Y CONEXIONES S.A.C."/>
    <s v="PEN"/>
    <n v="0.18"/>
    <n v="66.948999999999998"/>
    <n v="12.05082"/>
    <n v="79"/>
    <s v=""/>
    <n v="79"/>
    <m/>
    <s v="SI"/>
    <s v="Caja Operativa"/>
    <s v="SI"/>
    <s v="SI"/>
    <d v="2025-08-15T00:00:00"/>
    <s v="C_Ope_008"/>
    <n v="25179"/>
    <m/>
    <d v="1899-12-30T00:00:00"/>
    <s v=""/>
    <n v="0"/>
    <n v="0"/>
    <m/>
    <m/>
    <m/>
    <m/>
    <m/>
    <m/>
    <m/>
    <m/>
    <d v="1899-12-30T00:00:00"/>
    <n v="0"/>
    <n v="0"/>
    <d v="1899-12-30T00:00:00"/>
    <s v=""/>
    <n v="0"/>
    <n v="0"/>
    <n v="0"/>
    <m/>
    <m/>
    <m/>
    <m/>
    <n v="79"/>
    <s v="PENDIENTE"/>
    <s v="OK"/>
  </r>
  <r>
    <n v="1009"/>
    <x v="46"/>
    <d v="2025-08-18T00:00:00"/>
    <s v="Nelson Quispe "/>
    <x v="0"/>
    <x v="0"/>
    <x v="25"/>
    <s v="P0302003"/>
    <s v="-"/>
    <s v="-"/>
    <s v="-"/>
    <s v="Mantenimiento Correctivo: Parchado de llanta"/>
    <s v="FOTON VDJ-872"/>
    <x v="0"/>
    <x v="0"/>
    <s v="Costos de ventas"/>
    <s v="Operativo"/>
    <s v="Sachaca"/>
    <s v="Arequipa"/>
    <s v="01F0021395910294164630"/>
    <s v="Factura"/>
    <d v="2025-08-18T00:00:00"/>
    <d v="2025-08-18T00:00:00"/>
    <s v="F002"/>
    <n v="13959"/>
    <n v="10294164630"/>
    <s v="FLORES FLORES DOLORES MARIA"/>
    <s v="PEN"/>
    <n v="0.18"/>
    <n v="21.186"/>
    <n v="3.8134799999999998"/>
    <n v="25"/>
    <s v=""/>
    <n v="25"/>
    <m/>
    <s v="SI"/>
    <s v="Caja Operativa"/>
    <s v="SI"/>
    <s v="SI"/>
    <d v="2025-08-18T00:00:00"/>
    <s v="C_Ope_008"/>
    <n v="25180"/>
    <m/>
    <d v="1899-12-30T00:00:00"/>
    <s v=""/>
    <n v="0"/>
    <n v="0"/>
    <m/>
    <m/>
    <m/>
    <m/>
    <m/>
    <m/>
    <m/>
    <m/>
    <d v="1899-12-30T00:00:00"/>
    <n v="0"/>
    <n v="0"/>
    <d v="1899-12-30T00:00:00"/>
    <s v=""/>
    <n v="0"/>
    <n v="0"/>
    <n v="0"/>
    <m/>
    <m/>
    <m/>
    <m/>
    <n v="25"/>
    <s v="PENDIENTE"/>
    <s v="OK"/>
  </r>
  <r>
    <n v="1010"/>
    <x v="46"/>
    <d v="2025-08-18T00:00:00"/>
    <s v="Nelson Quispe "/>
    <x v="0"/>
    <x v="0"/>
    <x v="25"/>
    <s v="P0302003"/>
    <s v="-"/>
    <s v="-"/>
    <s v="-"/>
    <s v="Mantenimiento preventivo: Rotación de neumático posterior"/>
    <s v="FOTON BKK-849"/>
    <x v="0"/>
    <x v="0"/>
    <s v="Costos de ventas"/>
    <s v="Operativo"/>
    <s v="Sachaca"/>
    <s v="Arequipa"/>
    <s v="01F0021397010294164630"/>
    <s v="Factura"/>
    <d v="2025-08-18T00:00:00"/>
    <d v="2025-08-18T00:00:00"/>
    <s v="F002"/>
    <n v="13970"/>
    <n v="10294164630"/>
    <s v="FLORES FLORES DOLORES MARIA"/>
    <s v="PEN"/>
    <n v="0.18"/>
    <n v="8.4749999999999996"/>
    <n v="1.5254999999999999"/>
    <n v="10"/>
    <s v=""/>
    <n v="10"/>
    <m/>
    <s v="SI"/>
    <s v="Caja Operativa"/>
    <s v="SI"/>
    <s v="SI"/>
    <d v="2025-08-18T00:00:00"/>
    <s v="C_Ope_008"/>
    <n v="25181"/>
    <m/>
    <d v="1899-12-30T00:00:00"/>
    <s v=""/>
    <n v="0"/>
    <n v="0"/>
    <m/>
    <m/>
    <m/>
    <m/>
    <m/>
    <m/>
    <m/>
    <m/>
    <d v="1899-12-30T00:00:00"/>
    <n v="0"/>
    <n v="0"/>
    <d v="1899-12-30T00:00:00"/>
    <s v=""/>
    <n v="0"/>
    <n v="0"/>
    <n v="0"/>
    <m/>
    <m/>
    <m/>
    <m/>
    <n v="10"/>
    <s v="PENDIENTE"/>
    <s v="OK"/>
  </r>
  <r>
    <n v="1011"/>
    <x v="48"/>
    <d v="2025-08-19T00:00:00"/>
    <s v="Nelson Quispe "/>
    <x v="0"/>
    <x v="0"/>
    <x v="25"/>
    <s v="P0302003"/>
    <s v="-"/>
    <s v="-"/>
    <s v="-"/>
    <s v="Mantenimiento Correctivo: Cambio de foco delantero"/>
    <s v="FOTON BKK-849"/>
    <x v="0"/>
    <x v="0"/>
    <s v="Costos de ventas"/>
    <s v="Operativo"/>
    <s v="Sachaca"/>
    <s v="Arequipa"/>
    <s v="01F043630320601014956"/>
    <s v="Factura"/>
    <d v="2025-08-19T00:00:00"/>
    <d v="2025-08-19T00:00:00"/>
    <s v="F043"/>
    <n v="6303"/>
    <n v="20601014956"/>
    <s v="ELIBEM IMPORT E.I.R.L."/>
    <s v="PEN"/>
    <n v="0.18"/>
    <n v="6.3559999999999999"/>
    <n v="1.14408"/>
    <n v="7.5"/>
    <s v=""/>
    <n v="7.5"/>
    <m/>
    <s v="SI"/>
    <s v="Caja Operativa"/>
    <s v="SI"/>
    <s v="SI"/>
    <d v="2025-08-19T00:00:00"/>
    <s v="C_Ope_008"/>
    <n v="25193"/>
    <m/>
    <d v="1899-12-30T00:00:00"/>
    <s v=""/>
    <n v="0"/>
    <n v="0"/>
    <m/>
    <m/>
    <m/>
    <m/>
    <m/>
    <m/>
    <m/>
    <m/>
    <d v="1899-12-30T00:00:00"/>
    <n v="0"/>
    <n v="0"/>
    <d v="1899-12-30T00:00:00"/>
    <s v=""/>
    <n v="0"/>
    <n v="0"/>
    <n v="0"/>
    <m/>
    <m/>
    <m/>
    <m/>
    <n v="7.5"/>
    <s v="PENDIENTE"/>
    <s v="OK"/>
  </r>
  <r>
    <n v="1012"/>
    <x v="50"/>
    <d v="2025-08-20T00:00:00"/>
    <s v="Nelson Quispe "/>
    <x v="0"/>
    <x v="0"/>
    <x v="25"/>
    <s v="P0302003"/>
    <s v="-"/>
    <s v="-"/>
    <s v="-"/>
    <s v="Accesorios Vehiculares: Abastecimiento de UREA"/>
    <s v="FOTON VDJ-872"/>
    <x v="0"/>
    <x v="0"/>
    <s v="Costos de ventas"/>
    <s v="Operativo"/>
    <s v="Sachaca"/>
    <s v="Arequipa"/>
    <s v="01FS04145320611135271"/>
    <s v="Factura"/>
    <d v="2025-08-20T00:00:00"/>
    <d v="2025-08-20T00:00:00"/>
    <s v="FS04"/>
    <n v="1453"/>
    <n v="20611135271"/>
    <s v="GASOLINERA LA PARCELA 45 S.A.C."/>
    <s v="PEN"/>
    <n v="0.18"/>
    <n v="35.363999999999997"/>
    <n v="6.3655199999999992"/>
    <n v="41.73"/>
    <s v=""/>
    <n v="41.73"/>
    <m/>
    <s v="SI"/>
    <s v="Caja Operativa"/>
    <s v="SI"/>
    <s v="SI"/>
    <d v="2025-08-20T00:00:00"/>
    <s v="C_Ope_008"/>
    <n v="25205"/>
    <m/>
    <d v="1899-12-30T00:00:00"/>
    <s v=""/>
    <n v="0"/>
    <n v="0"/>
    <m/>
    <m/>
    <m/>
    <m/>
    <m/>
    <m/>
    <m/>
    <m/>
    <d v="1899-12-30T00:00:00"/>
    <n v="0"/>
    <n v="0"/>
    <d v="1899-12-30T00:00:00"/>
    <s v=""/>
    <n v="0"/>
    <n v="0"/>
    <n v="0"/>
    <m/>
    <m/>
    <m/>
    <m/>
    <n v="41.73"/>
    <s v="PENDIENTE"/>
    <s v="OK"/>
  </r>
  <r>
    <n v="1013"/>
    <x v="50"/>
    <d v="2025-08-20T00:00:00"/>
    <s v="Nelson Quispe "/>
    <x v="0"/>
    <x v="0"/>
    <x v="25"/>
    <s v="P0302003"/>
    <s v="-"/>
    <s v="-"/>
    <s v="-"/>
    <s v="Accesorios Vehiculares: Compra de base de pintura"/>
    <s v="FOTON VBB-840"/>
    <x v="0"/>
    <x v="0"/>
    <s v="Costos de ventas"/>
    <s v="Operativo"/>
    <s v="Sachaca"/>
    <s v="Arequipa"/>
    <s v="01F001794010413228722"/>
    <s v="Factura"/>
    <d v="2025-08-20T00:00:00"/>
    <d v="2025-08-20T00:00:00"/>
    <s v="F001"/>
    <n v="7940"/>
    <n v="10413228722"/>
    <s v="LLAMO FLORES CARLOS MANUEL"/>
    <s v="PEN"/>
    <n v="0.18"/>
    <n v="22.033999999999999"/>
    <n v="3.9661199999999996"/>
    <n v="26"/>
    <s v=""/>
    <n v="26"/>
    <m/>
    <s v="SI"/>
    <s v="Caja Operativa"/>
    <s v="SI"/>
    <s v="SI"/>
    <d v="2025-08-20T00:00:00"/>
    <s v="C_Ope_008"/>
    <n v="25226"/>
    <m/>
    <d v="1899-12-30T00:00:00"/>
    <s v=""/>
    <n v="0"/>
    <n v="0"/>
    <m/>
    <m/>
    <m/>
    <m/>
    <m/>
    <m/>
    <m/>
    <m/>
    <d v="1899-12-30T00:00:00"/>
    <n v="0"/>
    <n v="0"/>
    <d v="1899-12-30T00:00:00"/>
    <s v=""/>
    <n v="0"/>
    <n v="0"/>
    <n v="0"/>
    <m/>
    <m/>
    <m/>
    <m/>
    <n v="26"/>
    <s v="PENDIENTE"/>
    <s v="OK"/>
  </r>
  <r>
    <n v="1014"/>
    <x v="52"/>
    <d v="2025-08-25T00:00:00"/>
    <s v="Nelson Quispe "/>
    <x v="0"/>
    <x v="0"/>
    <x v="25"/>
    <s v="P0302003"/>
    <s v="-"/>
    <s v="-"/>
    <s v="-"/>
    <s v="Accesorios Vehiculares: Cambio de foco de luz baja (lado derecho)"/>
    <s v="HINO V9R-903"/>
    <x v="0"/>
    <x v="0"/>
    <s v="Costos de ventas"/>
    <s v="Operativo"/>
    <s v="Sachaca"/>
    <s v="Arequipa"/>
    <s v="01F0034602420608545591"/>
    <s v="Factura"/>
    <d v="2025-08-25T00:00:00"/>
    <d v="2025-08-25T00:00:00"/>
    <s v="F003"/>
    <n v="46024"/>
    <n v="20608545591"/>
    <s v="REPUESTOS ELIBEM IMPORTACIONES S.R.L."/>
    <s v="PEN"/>
    <n v="0.18"/>
    <n v="11.016999999999999"/>
    <n v="1.9830599999999998"/>
    <n v="13"/>
    <s v=""/>
    <n v="13"/>
    <m/>
    <s v="SI"/>
    <s v="Caja Operativa"/>
    <s v="SI"/>
    <s v="SI"/>
    <d v="2025-08-25T00:00:00"/>
    <s v="C_Ope_008"/>
    <n v="25257"/>
    <m/>
    <d v="1899-12-30T00:00:00"/>
    <s v=""/>
    <n v="0"/>
    <n v="0"/>
    <m/>
    <m/>
    <m/>
    <m/>
    <m/>
    <m/>
    <m/>
    <m/>
    <d v="1899-12-30T00:00:00"/>
    <n v="0"/>
    <n v="0"/>
    <d v="1899-12-30T00:00:00"/>
    <s v=""/>
    <n v="0"/>
    <n v="0"/>
    <n v="0"/>
    <m/>
    <m/>
    <m/>
    <m/>
    <n v="13"/>
    <s v="PENDIENTE"/>
    <s v="OK"/>
  </r>
  <r>
    <n v="1015"/>
    <x v="49"/>
    <d v="2025-08-21T00:00:00"/>
    <s v="Jorge Queque"/>
    <x v="0"/>
    <x v="10"/>
    <x v="38"/>
    <s v="P0311002"/>
    <s v="RQ.OPE.1378"/>
    <s v="OS 005-000717"/>
    <s v="AC.OPE.954"/>
    <s v="Recolección y transporte de residuos no aprovechables (RCD) para disposición en Birrack (Ventanilla)  - 15,490.00 Kg_x000a_Cliente: Molycop (S.A)"/>
    <m/>
    <x v="1"/>
    <x v="5"/>
    <s v="Gastos operativos"/>
    <s v="Operativo"/>
    <s v="Santa Anita"/>
    <s v="Lima"/>
    <s v="01E00159810211014194"/>
    <s v="Factura"/>
    <d v="2025-08-21T00:00:00"/>
    <d v="2025-08-22T00:00:00"/>
    <s v="E001"/>
    <n v="598"/>
    <n v="10211014194"/>
    <s v="CAPARACHIN BALDEON TEODOMIRO"/>
    <s v="PEN"/>
    <n v="0.18"/>
    <n v="1500"/>
    <n v="270"/>
    <n v="1770"/>
    <s v=""/>
    <n v="1770"/>
    <n v="0.04"/>
    <s v="SI"/>
    <s v="Transferencia"/>
    <s v="SI"/>
    <s v="SI"/>
    <d v="1899-12-30T00:00:00"/>
    <s v=""/>
    <s v=""/>
    <m/>
    <d v="1899-12-30T00:00:00"/>
    <s v=""/>
    <n v="0"/>
    <n v="0"/>
    <m/>
    <m/>
    <m/>
    <m/>
    <m/>
    <m/>
    <m/>
    <m/>
    <d v="1899-12-30T00:00:00"/>
    <n v="0"/>
    <n v="0"/>
    <d v="1899-12-30T00:00:00"/>
    <s v=""/>
    <n v="0"/>
    <n v="0"/>
    <n v="0"/>
    <m/>
    <m/>
    <m/>
    <m/>
    <n v="1770"/>
    <s v="PENDIENTE"/>
    <s v="OK"/>
  </r>
  <r>
    <n v="1016"/>
    <x v="52"/>
    <d v="2025-08-25T00:00:00"/>
    <s v="Jorge Queque"/>
    <x v="0"/>
    <x v="10"/>
    <x v="48"/>
    <s v="P0311001"/>
    <s v="RQ.OPE.1383"/>
    <s v="OS 005-000716"/>
    <s v="AC.OPE.953"/>
    <s v="Recolección y transporte de Residuos no aprovechables (RSMNM)   1,650.00 kg_x000a_UCSM - Alm. La Joya"/>
    <m/>
    <x v="1"/>
    <x v="5"/>
    <s v="Gastos operativos"/>
    <s v="Operativo"/>
    <s v="La Joya"/>
    <s v="Arequipa"/>
    <s v="01E00135020606866861"/>
    <s v="Factura"/>
    <d v="2025-08-25T00:00:00"/>
    <d v="2025-08-25T00:00:00"/>
    <s v="E001"/>
    <n v="350"/>
    <n v="20606866861"/>
    <s v="TRANSPORTES PACORI J &amp; G E.I.R.L."/>
    <s v="PEN"/>
    <n v="0.18"/>
    <n v="423.73"/>
    <n v="76.2714"/>
    <n v="500"/>
    <s v=""/>
    <n v="500"/>
    <n v="0.04"/>
    <s v="SI"/>
    <s v="Transferencia"/>
    <s v="SI"/>
    <s v="SI"/>
    <d v="1899-12-30T00:00:00"/>
    <s v=""/>
    <s v=""/>
    <m/>
    <d v="1899-12-30T00:00:00"/>
    <s v=""/>
    <n v="0"/>
    <n v="0"/>
    <m/>
    <m/>
    <m/>
    <m/>
    <m/>
    <m/>
    <m/>
    <m/>
    <d v="1899-12-30T00:00:00"/>
    <n v="0"/>
    <n v="0"/>
    <d v="1899-12-30T00:00:00"/>
    <s v=""/>
    <n v="0"/>
    <n v="0"/>
    <n v="0"/>
    <m/>
    <m/>
    <m/>
    <m/>
    <n v="500"/>
    <s v="PENDIENTE"/>
    <s v="OK"/>
  </r>
  <r>
    <n v="1017"/>
    <x v="25"/>
    <d v="2025-07-25T00:00:00"/>
    <s v="Willian León"/>
    <x v="0"/>
    <x v="6"/>
    <x v="10"/>
    <s v="P0303002"/>
    <s v="-"/>
    <s v="-"/>
    <s v="-"/>
    <s v="Villa-disposición (peligrosos) Kanay (Chilca)"/>
    <s v="FOTON VBB-840"/>
    <x v="1"/>
    <x v="0"/>
    <s v="Costos de ventas"/>
    <s v="Operativo"/>
    <s v="Santa Anita"/>
    <s v="Lima"/>
    <s v="01F218166560220550372640"/>
    <s v="Factura"/>
    <d v="2025-07-25T00:00:00"/>
    <d v="2025-07-25T00:00:00"/>
    <s v="F218"/>
    <n v="1665602"/>
    <n v="20550372640"/>
    <s v="RUTAS DE LIMA S.A.C."/>
    <s v="PEN"/>
    <n v="0.18"/>
    <n v="12.712"/>
    <n v="2.28816"/>
    <n v="15"/>
    <s v=""/>
    <n v="15"/>
    <m/>
    <s v="SI"/>
    <s v="Caja Operativa"/>
    <s v="SI"/>
    <s v="SI"/>
    <d v="2025-07-25T00:00:00"/>
    <s v="C_Ope_004"/>
    <n v="25201"/>
    <m/>
    <d v="1899-12-30T00:00:00"/>
    <s v=""/>
    <n v="0"/>
    <n v="0"/>
    <m/>
    <m/>
    <m/>
    <m/>
    <m/>
    <m/>
    <m/>
    <m/>
    <d v="1899-12-30T00:00:00"/>
    <n v="0"/>
    <n v="0"/>
    <d v="1899-12-30T00:00:00"/>
    <s v=""/>
    <n v="0"/>
    <n v="0"/>
    <n v="0"/>
    <m/>
    <m/>
    <m/>
    <m/>
    <n v="15"/>
    <s v="PENDIENTE"/>
    <s v="OK"/>
  </r>
  <r>
    <n v="1018"/>
    <x v="25"/>
    <d v="2025-07-25T00:00:00"/>
    <s v="Willian León"/>
    <x v="0"/>
    <x v="6"/>
    <x v="10"/>
    <s v="P0303002"/>
    <s v="-"/>
    <s v="-"/>
    <s v="-"/>
    <s v="Punta negra-disposición (peligrosos) Kanay (Chilca)"/>
    <s v="FOTON VBB-840"/>
    <x v="1"/>
    <x v="0"/>
    <s v="Costos de ventas"/>
    <s v="Operativo"/>
    <s v="Santa Anita"/>
    <s v="Lima"/>
    <s v="01F602377587720550372640"/>
    <s v="Factura"/>
    <d v="2025-07-25T00:00:00"/>
    <d v="2025-07-25T00:00:00"/>
    <s v="F602"/>
    <n v="3775877"/>
    <n v="20550372640"/>
    <s v="RUTAS DE LIMA S.A.C."/>
    <s v="PEN"/>
    <n v="0.18"/>
    <n v="12.712"/>
    <n v="2.28816"/>
    <n v="15"/>
    <s v=""/>
    <n v="15"/>
    <m/>
    <s v="SI"/>
    <s v="Caja Operativa"/>
    <s v="SI"/>
    <s v="SI"/>
    <d v="2025-07-25T00:00:00"/>
    <s v="C_Ope_004"/>
    <n v="25202"/>
    <m/>
    <d v="1899-12-30T00:00:00"/>
    <s v=""/>
    <n v="0"/>
    <n v="0"/>
    <m/>
    <m/>
    <m/>
    <m/>
    <m/>
    <m/>
    <m/>
    <m/>
    <d v="1899-12-30T00:00:00"/>
    <n v="0"/>
    <n v="0"/>
    <d v="1899-12-30T00:00:00"/>
    <s v=""/>
    <n v="0"/>
    <n v="0"/>
    <n v="0"/>
    <m/>
    <m/>
    <m/>
    <m/>
    <n v="15"/>
    <s v="PENDIENTE"/>
    <s v="OK"/>
  </r>
  <r>
    <n v="1019"/>
    <x v="40"/>
    <d v="2025-08-12T00:00:00"/>
    <s v="Willian León"/>
    <x v="0"/>
    <x v="6"/>
    <x v="10"/>
    <s v="P0303002"/>
    <s v="-"/>
    <s v="-"/>
    <s v="-"/>
    <s v="Villa-disposición (res.generales) innova (Chilca)"/>
    <s v="FOTON VBB-840"/>
    <x v="1"/>
    <x v="0"/>
    <s v="Costos de ventas"/>
    <s v="Operativo"/>
    <s v="Santa Anita"/>
    <s v="Lima"/>
    <s v="01F207118822820550372640"/>
    <s v="Factura"/>
    <d v="2025-08-12T00:00:00"/>
    <d v="2025-08-12T00:00:00"/>
    <s v="F207"/>
    <n v="1188228"/>
    <n v="20550372640"/>
    <s v="RUTAS DE LIMA S.A.C."/>
    <s v="PEN"/>
    <n v="0.18"/>
    <n v="12.712"/>
    <n v="2.28816"/>
    <n v="15"/>
    <s v=""/>
    <n v="15"/>
    <m/>
    <s v="SI"/>
    <s v="Caja Operativa"/>
    <s v="SI"/>
    <s v="SI"/>
    <d v="2025-08-12T00:00:00"/>
    <s v="C_Ope_004"/>
    <n v="25165"/>
    <m/>
    <d v="1899-12-30T00:00:00"/>
    <s v=""/>
    <n v="0"/>
    <n v="0"/>
    <m/>
    <m/>
    <m/>
    <m/>
    <m/>
    <m/>
    <m/>
    <m/>
    <d v="1899-12-30T00:00:00"/>
    <n v="0"/>
    <n v="0"/>
    <d v="1899-12-30T00:00:00"/>
    <s v=""/>
    <n v="0"/>
    <n v="0"/>
    <n v="0"/>
    <m/>
    <m/>
    <m/>
    <m/>
    <n v="15"/>
    <s v="PENDIENTE"/>
    <s v="OK"/>
  </r>
  <r>
    <n v="1020"/>
    <x v="40"/>
    <d v="2025-08-12T00:00:00"/>
    <s v="Willian León"/>
    <x v="0"/>
    <x v="6"/>
    <x v="10"/>
    <s v="P0303002"/>
    <s v="-"/>
    <s v="-"/>
    <s v="-"/>
    <s v="Punta negra-disposición (Res.generales) innova (Chilca)"/>
    <s v="FOTON VBB-840"/>
    <x v="1"/>
    <x v="0"/>
    <s v="Costos de ventas"/>
    <s v="Operativo"/>
    <s v="Santa Anita"/>
    <s v="Lima"/>
    <s v="01F604233236420550372640"/>
    <s v="Factura"/>
    <d v="2025-08-12T00:00:00"/>
    <d v="2025-08-12T00:00:00"/>
    <s v="F604"/>
    <n v="2332364"/>
    <n v="20550372640"/>
    <s v="RUTAS DE LIMA S.A.C."/>
    <s v="PEN"/>
    <n v="0.18"/>
    <n v="12.712"/>
    <n v="2.28816"/>
    <n v="15"/>
    <s v=""/>
    <n v="15"/>
    <m/>
    <s v="SI"/>
    <s v="Caja Operativa"/>
    <s v="SI"/>
    <s v="SI"/>
    <d v="2025-08-12T00:00:00"/>
    <s v="C_Ope_004"/>
    <n v="25166"/>
    <m/>
    <d v="1899-12-30T00:00:00"/>
    <s v=""/>
    <n v="0"/>
    <n v="0"/>
    <m/>
    <m/>
    <m/>
    <m/>
    <m/>
    <m/>
    <m/>
    <m/>
    <d v="1899-12-30T00:00:00"/>
    <n v="0"/>
    <n v="0"/>
    <d v="1899-12-30T00:00:00"/>
    <s v=""/>
    <n v="0"/>
    <n v="0"/>
    <n v="0"/>
    <m/>
    <m/>
    <m/>
    <m/>
    <n v="15"/>
    <s v="PENDIENTE"/>
    <s v="OK"/>
  </r>
  <r>
    <n v="1021"/>
    <x v="48"/>
    <d v="2025-08-19T00:00:00"/>
    <s v="Willian León"/>
    <x v="0"/>
    <x v="0"/>
    <x v="0"/>
    <s v="P0302007"/>
    <s v="-"/>
    <s v="-"/>
    <s v="-"/>
    <s v="Negociaciones Abbycorp E.I.R.L"/>
    <s v="FOTON VBB-840"/>
    <x v="1"/>
    <x v="0"/>
    <s v="Costos de ventas"/>
    <s v="Operativo"/>
    <s v="Santa Anita"/>
    <s v="Lima"/>
    <s v="01F0064280120514148539"/>
    <s v="Factura"/>
    <d v="2025-08-19T00:00:00"/>
    <d v="2025-08-19T00:00:00"/>
    <s v="F006"/>
    <n v="42801"/>
    <n v="20514148539"/>
    <s v="NEGOCIACIONES ABBYCORP E.I.R.L."/>
    <s v="PEN"/>
    <n v="0.18"/>
    <n v="46.61"/>
    <n v="8.3897999999999993"/>
    <n v="55"/>
    <s v=""/>
    <n v="55"/>
    <m/>
    <s v="SI"/>
    <s v="Caja Operativa"/>
    <s v="SI"/>
    <s v="SI"/>
    <d v="2025-08-19T00:00:00"/>
    <s v="C_Ope_004"/>
    <n v="25200"/>
    <m/>
    <d v="1899-12-30T00:00:00"/>
    <s v=""/>
    <n v="0"/>
    <n v="0"/>
    <m/>
    <m/>
    <m/>
    <m/>
    <m/>
    <m/>
    <m/>
    <m/>
    <d v="1899-12-30T00:00:00"/>
    <n v="0"/>
    <n v="0"/>
    <d v="1899-12-30T00:00:00"/>
    <s v=""/>
    <n v="0"/>
    <n v="0"/>
    <n v="0"/>
    <m/>
    <m/>
    <m/>
    <m/>
    <n v="55"/>
    <s v="PENDIENTE"/>
    <s v="OK"/>
  </r>
  <r>
    <n v="1022"/>
    <x v="49"/>
    <d v="2025-08-21T00:00:00"/>
    <s v="Willian León"/>
    <x v="0"/>
    <x v="6"/>
    <x v="10"/>
    <s v="P0303002"/>
    <s v="-"/>
    <s v="-"/>
    <s v="-"/>
    <s v="Villa-disposición (peligrosos) Kanay (Chilca)"/>
    <s v="FOTON VBB-840"/>
    <x v="1"/>
    <x v="0"/>
    <s v="Costos de ventas"/>
    <s v="Operativo"/>
    <s v="Santa Anita"/>
    <s v="Lima"/>
    <s v="01F209201684220550372640"/>
    <s v="Factura"/>
    <d v="2025-08-21T00:00:00"/>
    <d v="2025-08-21T00:00:00"/>
    <s v="F209"/>
    <n v="2016842"/>
    <n v="20550372640"/>
    <s v="RUTAS DE LIMA S.A.C."/>
    <s v="PEN"/>
    <n v="0.18"/>
    <n v="12.712"/>
    <n v="2.28816"/>
    <n v="15"/>
    <s v=""/>
    <n v="15"/>
    <m/>
    <s v="SI"/>
    <s v="Caja Operativa"/>
    <s v="SI"/>
    <s v="SI"/>
    <d v="2025-08-21T00:00:00"/>
    <s v="C_Ope_004"/>
    <n v="25234"/>
    <m/>
    <d v="1899-12-30T00:00:00"/>
    <s v=""/>
    <n v="0"/>
    <n v="0"/>
    <m/>
    <m/>
    <m/>
    <m/>
    <m/>
    <m/>
    <m/>
    <m/>
    <d v="1899-12-30T00:00:00"/>
    <n v="0"/>
    <n v="0"/>
    <d v="1899-12-30T00:00:00"/>
    <s v=""/>
    <n v="0"/>
    <n v="0"/>
    <n v="0"/>
    <m/>
    <m/>
    <m/>
    <m/>
    <n v="15"/>
    <s v="PENDIENTE"/>
    <s v="OK"/>
  </r>
  <r>
    <n v="1023"/>
    <x v="49"/>
    <d v="2025-08-21T00:00:00"/>
    <s v="Willian León"/>
    <x v="0"/>
    <x v="6"/>
    <x v="10"/>
    <s v="P0303002"/>
    <s v="-"/>
    <s v="-"/>
    <s v="-"/>
    <s v="Punta negra-disposición (peligrosos) Kanay (Chilca)"/>
    <s v="FOTON VBB-840"/>
    <x v="1"/>
    <x v="0"/>
    <s v="Costos de ventas"/>
    <s v="Operativo"/>
    <s v="Santa Anita"/>
    <s v="Lima"/>
    <s v="01F602380185220550372640"/>
    <s v="Factura"/>
    <d v="2025-08-21T00:00:00"/>
    <d v="2025-08-21T00:00:00"/>
    <s v="F602"/>
    <n v="3801852"/>
    <n v="20550372640"/>
    <s v="RUTAS DE LIMA S.A.C."/>
    <s v="PEN"/>
    <n v="0.18"/>
    <n v="12.712"/>
    <n v="2.28816"/>
    <n v="15"/>
    <s v=""/>
    <n v="15"/>
    <m/>
    <s v="SI"/>
    <s v="Caja Operativa"/>
    <s v="SI"/>
    <s v="SI"/>
    <d v="2025-08-21T00:00:00"/>
    <s v="C_Ope_004"/>
    <n v="25235"/>
    <m/>
    <d v="1899-12-30T00:00:00"/>
    <s v=""/>
    <n v="0"/>
    <n v="0"/>
    <m/>
    <m/>
    <m/>
    <m/>
    <m/>
    <m/>
    <m/>
    <m/>
    <d v="1899-12-30T00:00:00"/>
    <n v="0"/>
    <n v="0"/>
    <d v="1899-12-30T00:00:00"/>
    <s v=""/>
    <n v="0"/>
    <n v="0"/>
    <n v="0"/>
    <m/>
    <m/>
    <m/>
    <m/>
    <n v="15"/>
    <s v="PENDIENTE"/>
    <s v="OK"/>
  </r>
  <r>
    <n v="1024"/>
    <x v="28"/>
    <d v="2025-08-01T00:00:00"/>
    <s v="Ronald Guizado"/>
    <x v="0"/>
    <x v="3"/>
    <x v="4"/>
    <s v="P0307004"/>
    <s v="-"/>
    <s v="-"/>
    <s v="-"/>
    <s v="Envió de Documentos Olva"/>
    <m/>
    <x v="2"/>
    <x v="0"/>
    <s v="Costos de ventas"/>
    <s v="Operativo"/>
    <s v="Santa Anita"/>
    <s v="Lima"/>
    <s v="01F3527702520100686814"/>
    <s v="Factura"/>
    <d v="2025-08-01T00:00:00"/>
    <d v="2025-08-01T00:00:00"/>
    <s v="F352"/>
    <n v="77025"/>
    <n v="20100686814"/>
    <s v="OLVA COURIER S.A.C."/>
    <s v="PEN"/>
    <n v="0.18"/>
    <n v="11.86"/>
    <n v="2.1347999999999998"/>
    <n v="13.99"/>
    <s v=""/>
    <n v="13.99"/>
    <m/>
    <s v="SI"/>
    <s v="Caja Operativa"/>
    <s v="SI"/>
    <s v="SI"/>
    <d v="2025-08-01T00:00:00"/>
    <s v="C_Ope_009"/>
    <s v="002-2419"/>
    <m/>
    <d v="1899-12-30T00:00:00"/>
    <s v=""/>
    <n v="0"/>
    <n v="0"/>
    <m/>
    <m/>
    <m/>
    <m/>
    <m/>
    <m/>
    <m/>
    <m/>
    <d v="1899-12-30T00:00:00"/>
    <n v="0"/>
    <n v="0"/>
    <d v="1899-12-30T00:00:00"/>
    <s v=""/>
    <n v="0"/>
    <n v="0"/>
    <n v="0"/>
    <m/>
    <m/>
    <m/>
    <m/>
    <n v="13.99"/>
    <s v="PENDIENTE"/>
    <s v="OK"/>
  </r>
  <r>
    <n v="1025"/>
    <x v="37"/>
    <d v="2025-08-08T00:00:00"/>
    <s v="Ronald Guizado"/>
    <x v="0"/>
    <x v="3"/>
    <x v="4"/>
    <s v="P0307004"/>
    <s v="-"/>
    <s v="-"/>
    <s v="-"/>
    <s v="Envió de Documentos Olva"/>
    <m/>
    <x v="2"/>
    <x v="0"/>
    <s v="Costos de ventas"/>
    <s v="Operativo"/>
    <s v="Santa Anita"/>
    <s v="Lima"/>
    <s v="01F3527706120100686814"/>
    <s v="Factura"/>
    <d v="2025-08-08T00:00:00"/>
    <d v="2025-08-08T00:00:00"/>
    <s v="F352"/>
    <n v="77061"/>
    <n v="20100686814"/>
    <s v="OLVA COURIER S.A.C."/>
    <s v="PEN"/>
    <n v="0.18"/>
    <n v="11.86"/>
    <n v="2.1347999999999998"/>
    <n v="13.99"/>
    <s v=""/>
    <n v="13.99"/>
    <m/>
    <s v="SI"/>
    <s v="Caja Operativa"/>
    <s v="SI"/>
    <s v="SI"/>
    <d v="2025-08-08T00:00:00"/>
    <s v="C_Ope_009"/>
    <s v="002-2425"/>
    <m/>
    <d v="1899-12-30T00:00:00"/>
    <s v=""/>
    <n v="0"/>
    <n v="0"/>
    <m/>
    <m/>
    <m/>
    <m/>
    <m/>
    <m/>
    <m/>
    <m/>
    <d v="1899-12-30T00:00:00"/>
    <n v="0"/>
    <n v="0"/>
    <d v="1899-12-30T00:00:00"/>
    <s v=""/>
    <n v="0"/>
    <n v="0"/>
    <n v="0"/>
    <m/>
    <m/>
    <m/>
    <m/>
    <n v="13.99"/>
    <s v="PENDIENTE"/>
    <s v="OK"/>
  </r>
  <r>
    <n v="1026"/>
    <x v="14"/>
    <d v="2025-07-15T00:00:00"/>
    <s v="Karol Pari"/>
    <x v="1"/>
    <x v="1"/>
    <x v="100"/>
    <s v="P0601012"/>
    <s v="-"/>
    <s v="-"/>
    <s v="-"/>
    <s v="Gratificación - Periodo Regular - Julio 2025 - Abarca Apfata Miguel Angel"/>
    <m/>
    <x v="0"/>
    <x v="1"/>
    <s v="Costos de ventas"/>
    <s v="Operativo"/>
    <s v="Sachaca"/>
    <s v="Arequipa"/>
    <s v="GRGR07160945818"/>
    <s v="Gratificaciones"/>
    <d v="2025-07-15T00:00:00"/>
    <d v="2025-07-15T00:00:00"/>
    <s v="GR07"/>
    <n v="1"/>
    <n v="60945818"/>
    <s v="ABARCA APFATA MIGUEL ANGEL"/>
    <s v="PEN"/>
    <m/>
    <n v="891.34"/>
    <n v="0"/>
    <n v="891.34"/>
    <s v=""/>
    <n v="891.34"/>
    <m/>
    <s v="SI"/>
    <s v="Transferencia"/>
    <s v="SI"/>
    <s v="SI"/>
    <d v="2025-07-15T00:00:00"/>
    <s v="B-BCP - Soles"/>
    <n v="990263"/>
    <m/>
    <d v="1899-12-30T00:00:00"/>
    <s v=""/>
    <n v="0"/>
    <n v="0"/>
    <m/>
    <m/>
    <m/>
    <m/>
    <m/>
    <m/>
    <m/>
    <m/>
    <d v="1899-12-30T00:00:00"/>
    <n v="0"/>
    <n v="0"/>
    <d v="1899-12-30T00:00:00"/>
    <s v=""/>
    <n v="0"/>
    <n v="0"/>
    <n v="0"/>
    <m/>
    <m/>
    <m/>
    <m/>
    <n v="891.34"/>
    <s v="PENDIENTE"/>
    <s v="OK"/>
  </r>
  <r>
    <n v="1027"/>
    <x v="14"/>
    <d v="2025-07-15T00:00:00"/>
    <s v="Karol Pari"/>
    <x v="1"/>
    <x v="1"/>
    <x v="100"/>
    <s v="P0601012"/>
    <s v="-"/>
    <s v="-"/>
    <s v="-"/>
    <s v="Gratificación - Periodo Regular - Julio 2025 - Alvarado Alama Adrian"/>
    <m/>
    <x v="0"/>
    <x v="1"/>
    <s v="Costos de ventas"/>
    <s v="Operativo"/>
    <s v="La Joya"/>
    <s v="Arequipa"/>
    <s v="GRGR07275560789"/>
    <s v="Gratificaciones"/>
    <d v="2025-07-15T00:00:00"/>
    <d v="2025-07-15T00:00:00"/>
    <s v="GR07"/>
    <n v="2"/>
    <n v="75560789"/>
    <s v="ALVARADO ALAMA ADRIAN"/>
    <s v="PEN"/>
    <m/>
    <n v="1867.17"/>
    <n v="0"/>
    <n v="1867.17"/>
    <s v=""/>
    <n v="1867.17"/>
    <m/>
    <s v="SI"/>
    <s v="Transferencia"/>
    <s v="SI"/>
    <s v="SI"/>
    <d v="2025-07-15T00:00:00"/>
    <s v="B-BCP - Soles"/>
    <n v="990263"/>
    <m/>
    <d v="1899-12-30T00:00:00"/>
    <s v=""/>
    <n v="0"/>
    <n v="0"/>
    <m/>
    <m/>
    <m/>
    <m/>
    <m/>
    <m/>
    <m/>
    <m/>
    <d v="1899-12-30T00:00:00"/>
    <n v="0"/>
    <n v="0"/>
    <d v="1899-12-30T00:00:00"/>
    <s v=""/>
    <n v="0"/>
    <n v="0"/>
    <n v="0"/>
    <m/>
    <m/>
    <m/>
    <m/>
    <n v="1867.17"/>
    <s v="PENDIENTE"/>
    <s v="OK"/>
  </r>
  <r>
    <n v="1028"/>
    <x v="14"/>
    <d v="2025-07-15T00:00:00"/>
    <s v="Karol Pari"/>
    <x v="1"/>
    <x v="1"/>
    <x v="100"/>
    <s v="P0601012"/>
    <s v="-"/>
    <s v="-"/>
    <s v="-"/>
    <s v="Gratificación - Periodo Regular - Julio 2025 - Amado Farfan Vannessa Danniella"/>
    <m/>
    <x v="0"/>
    <x v="11"/>
    <s v="Costos de ventas"/>
    <s v="Operativo"/>
    <s v="Sachaca"/>
    <s v="Arequipa"/>
    <s v="GRGR07372169020"/>
    <s v="Gratificaciones"/>
    <d v="2025-07-15T00:00:00"/>
    <d v="2025-07-15T00:00:00"/>
    <s v="GR07"/>
    <n v="3"/>
    <n v="72169020"/>
    <s v="AMADO FARFAN VANNESSA DANNIELLA"/>
    <s v="PEN"/>
    <m/>
    <n v="2049.1999999999998"/>
    <n v="0"/>
    <n v="2049.1999999999998"/>
    <s v=""/>
    <n v="2049.1999999999998"/>
    <m/>
    <s v="SI"/>
    <s v="Transferencia"/>
    <s v="SI"/>
    <s v="SI"/>
    <d v="2025-07-15T00:00:00"/>
    <s v="B-BCP - Soles"/>
    <n v="990263"/>
    <m/>
    <d v="1899-12-30T00:00:00"/>
    <s v=""/>
    <n v="0"/>
    <n v="0"/>
    <m/>
    <m/>
    <m/>
    <m/>
    <m/>
    <m/>
    <m/>
    <m/>
    <d v="1899-12-30T00:00:00"/>
    <n v="0"/>
    <n v="0"/>
    <d v="1899-12-30T00:00:00"/>
    <s v=""/>
    <n v="0"/>
    <n v="0"/>
    <n v="0"/>
    <m/>
    <m/>
    <m/>
    <m/>
    <n v="2049.1999999999998"/>
    <s v="PENDIENTE"/>
    <s v="OK"/>
  </r>
  <r>
    <n v="1029"/>
    <x v="14"/>
    <d v="2025-07-15T00:00:00"/>
    <s v="Karol Pari"/>
    <x v="1"/>
    <x v="1"/>
    <x v="100"/>
    <s v="P0601012"/>
    <s v="-"/>
    <s v="-"/>
    <s v="-"/>
    <s v="Gratificación - Periodo Regular - Julio 2025 - Apaza Castro Luis Alfredo"/>
    <m/>
    <x v="0"/>
    <x v="1"/>
    <s v="Costos de ventas"/>
    <s v="Operativo"/>
    <s v="La Joya"/>
    <s v="Arequipa"/>
    <s v="GRGR07448298276"/>
    <s v="Gratificaciones"/>
    <d v="2025-07-15T00:00:00"/>
    <d v="2025-07-15T00:00:00"/>
    <s v="GR07"/>
    <n v="4"/>
    <n v="48298276"/>
    <s v="APAZA CASTRO LUIS ALFREDO"/>
    <s v="PEN"/>
    <m/>
    <n v="1035.8499999999999"/>
    <n v="0"/>
    <n v="1035.8499999999999"/>
    <s v=""/>
    <n v="1035.8499999999999"/>
    <m/>
    <s v="SI"/>
    <s v="Transferencia"/>
    <s v="SI"/>
    <s v="SI"/>
    <d v="2025-07-15T00:00:00"/>
    <s v="B-BCP - Soles"/>
    <n v="990263"/>
    <m/>
    <d v="1899-12-30T00:00:00"/>
    <s v=""/>
    <n v="0"/>
    <n v="0"/>
    <m/>
    <m/>
    <m/>
    <m/>
    <m/>
    <m/>
    <m/>
    <m/>
    <d v="1899-12-30T00:00:00"/>
    <n v="0"/>
    <n v="0"/>
    <d v="1899-12-30T00:00:00"/>
    <s v=""/>
    <n v="0"/>
    <n v="0"/>
    <n v="0"/>
    <m/>
    <m/>
    <m/>
    <m/>
    <n v="1035.8499999999999"/>
    <s v="PENDIENTE"/>
    <s v="OK"/>
  </r>
  <r>
    <n v="1030"/>
    <x v="14"/>
    <d v="2025-07-15T00:00:00"/>
    <s v="Karol Pari"/>
    <x v="1"/>
    <x v="1"/>
    <x v="100"/>
    <s v="P0601012"/>
    <s v="-"/>
    <s v="-"/>
    <s v="-"/>
    <s v="Gratificación - Periodo Regular - Julio 2025 - Aquino Colquehuanca Jesus Alberto"/>
    <m/>
    <x v="0"/>
    <x v="11"/>
    <s v="Costos de ventas"/>
    <s v="Operativo"/>
    <s v="La Joya"/>
    <s v="Arequipa"/>
    <s v="GRGR07548164743"/>
    <s v="Gratificaciones"/>
    <d v="2025-07-15T00:00:00"/>
    <d v="2025-07-15T00:00:00"/>
    <s v="GR07"/>
    <n v="5"/>
    <n v="48164743"/>
    <s v="AQUINO COLQUEHUANCA JESUS ALBERTO"/>
    <s v="PEN"/>
    <m/>
    <n v="1649.17"/>
    <n v="0"/>
    <n v="1649.17"/>
    <s v=""/>
    <n v="1649.17"/>
    <m/>
    <s v="SI"/>
    <s v="Transferencia"/>
    <s v="SI"/>
    <s v="SI"/>
    <d v="2025-07-15T00:00:00"/>
    <s v="B-BCP - Soles"/>
    <n v="990263"/>
    <m/>
    <d v="1899-12-30T00:00:00"/>
    <s v=""/>
    <n v="0"/>
    <n v="0"/>
    <m/>
    <m/>
    <m/>
    <m/>
    <m/>
    <m/>
    <m/>
    <m/>
    <d v="1899-12-30T00:00:00"/>
    <n v="0"/>
    <n v="0"/>
    <d v="1899-12-30T00:00:00"/>
    <s v=""/>
    <n v="0"/>
    <n v="0"/>
    <n v="0"/>
    <m/>
    <m/>
    <m/>
    <m/>
    <n v="1649.17"/>
    <s v="PENDIENTE"/>
    <s v="OK"/>
  </r>
  <r>
    <n v="1031"/>
    <x v="14"/>
    <d v="2025-07-15T00:00:00"/>
    <s v="Karol Pari"/>
    <x v="1"/>
    <x v="1"/>
    <x v="100"/>
    <s v="P0601012"/>
    <s v="-"/>
    <s v="-"/>
    <s v="-"/>
    <s v="Gratificación - Periodo Regular - Julio 2025 - Ayma Purhuaya Maritza Juana"/>
    <m/>
    <x v="0"/>
    <x v="3"/>
    <s v="Gastos operativos"/>
    <s v="Operativo"/>
    <s v="Sachaca"/>
    <s v="Arequipa"/>
    <s v="GRGR07676140901"/>
    <s v="Gratificaciones"/>
    <d v="2025-07-15T00:00:00"/>
    <d v="2025-07-15T00:00:00"/>
    <s v="GR07"/>
    <n v="6"/>
    <n v="76140901"/>
    <s v="AYMA PURHUAYA MARITZA JUANA"/>
    <s v="PEN"/>
    <m/>
    <n v="440.84"/>
    <n v="0"/>
    <n v="440.84"/>
    <s v=""/>
    <n v="440.84"/>
    <m/>
    <s v="SI"/>
    <s v="Transferencia"/>
    <s v="SI"/>
    <s v="SI"/>
    <d v="2025-07-15T00:00:00"/>
    <s v="B-BCP - Soles"/>
    <n v="990263"/>
    <m/>
    <d v="1899-12-30T00:00:00"/>
    <s v=""/>
    <n v="0"/>
    <n v="0"/>
    <m/>
    <m/>
    <m/>
    <m/>
    <m/>
    <m/>
    <m/>
    <m/>
    <d v="1899-12-30T00:00:00"/>
    <n v="0"/>
    <n v="0"/>
    <d v="1899-12-30T00:00:00"/>
    <s v=""/>
    <n v="0"/>
    <n v="0"/>
    <n v="0"/>
    <m/>
    <m/>
    <m/>
    <m/>
    <n v="440.84"/>
    <s v="PENDIENTE"/>
    <s v="OK"/>
  </r>
  <r>
    <n v="1032"/>
    <x v="14"/>
    <d v="2025-07-15T00:00:00"/>
    <s v="Karol Pari"/>
    <x v="1"/>
    <x v="1"/>
    <x v="100"/>
    <s v="P0601012"/>
    <s v="-"/>
    <s v="-"/>
    <s v="-"/>
    <s v="Gratificación - Periodo Regular - Julio 2025 - Bolaños Valdez Rebeca"/>
    <m/>
    <x v="0"/>
    <x v="3"/>
    <s v="Gastos operativos"/>
    <s v="Operativo"/>
    <s v="Sachaca"/>
    <s v="Arequipa"/>
    <s v="GRGR07744162989"/>
    <s v="Gratificaciones"/>
    <d v="2025-07-15T00:00:00"/>
    <d v="2025-07-15T00:00:00"/>
    <s v="GR07"/>
    <n v="7"/>
    <n v="44162989"/>
    <s v="BOLAÑOS VALDEZ REBECA"/>
    <s v="PEN"/>
    <m/>
    <n v="1921.67"/>
    <n v="0"/>
    <n v="1921.67"/>
    <s v=""/>
    <n v="1921.67"/>
    <m/>
    <s v="SI"/>
    <s v="Transferencia"/>
    <s v="SI"/>
    <s v="SI"/>
    <d v="2025-07-15T00:00:00"/>
    <s v="B-BCP - Soles"/>
    <n v="990263"/>
    <m/>
    <d v="1899-12-30T00:00:00"/>
    <s v=""/>
    <n v="0"/>
    <n v="0"/>
    <m/>
    <m/>
    <m/>
    <m/>
    <m/>
    <m/>
    <m/>
    <m/>
    <d v="1899-12-30T00:00:00"/>
    <n v="0"/>
    <n v="0"/>
    <d v="1899-12-30T00:00:00"/>
    <s v=""/>
    <n v="0"/>
    <n v="0"/>
    <n v="0"/>
    <m/>
    <m/>
    <m/>
    <m/>
    <n v="1921.67"/>
    <s v="PENDIENTE"/>
    <s v="OK"/>
  </r>
  <r>
    <n v="1033"/>
    <x v="14"/>
    <d v="2025-07-15T00:00:00"/>
    <s v="Karol Pari"/>
    <x v="1"/>
    <x v="1"/>
    <x v="100"/>
    <s v="P0601012"/>
    <s v="-"/>
    <s v="-"/>
    <s v="-"/>
    <s v="Gratificación - Periodo Regular - Julio 2025 - Bustamante Gil Imer"/>
    <m/>
    <x v="0"/>
    <x v="3"/>
    <s v="Gastos operativos"/>
    <s v="Operativo"/>
    <s v="Sachaca"/>
    <s v="Arequipa"/>
    <s v="GRGR07845286301"/>
    <s v="Gratificaciones"/>
    <d v="2025-07-15T00:00:00"/>
    <d v="2025-07-15T00:00:00"/>
    <s v="GR07"/>
    <n v="8"/>
    <n v="45286301"/>
    <s v="BUSTAMANTE GIL IMER"/>
    <s v="PEN"/>
    <m/>
    <n v="4557.29"/>
    <n v="0"/>
    <n v="4557.29"/>
    <s v=""/>
    <n v="4557.29"/>
    <m/>
    <s v="SI"/>
    <s v="Transferencia"/>
    <s v="SI"/>
    <s v="SI"/>
    <d v="2025-07-15T00:00:00"/>
    <s v="B-BCP - Soles"/>
    <n v="990263"/>
    <m/>
    <d v="1899-12-30T00:00:00"/>
    <s v=""/>
    <n v="0"/>
    <n v="0"/>
    <m/>
    <m/>
    <m/>
    <m/>
    <m/>
    <m/>
    <m/>
    <m/>
    <d v="1899-12-30T00:00:00"/>
    <n v="0"/>
    <n v="0"/>
    <d v="1899-12-30T00:00:00"/>
    <s v=""/>
    <n v="0"/>
    <n v="0"/>
    <n v="0"/>
    <m/>
    <m/>
    <m/>
    <m/>
    <n v="4557.29"/>
    <s v="PENDIENTE"/>
    <s v="OK"/>
  </r>
  <r>
    <n v="1034"/>
    <x v="14"/>
    <d v="2025-07-15T00:00:00"/>
    <s v="Karol Pari"/>
    <x v="1"/>
    <x v="1"/>
    <x v="100"/>
    <s v="P0601012"/>
    <s v="-"/>
    <s v="-"/>
    <s v="-"/>
    <s v="Gratificación - Periodo Regular - Julio 2025 - Bustamante Gil Ruben"/>
    <m/>
    <x v="0"/>
    <x v="1"/>
    <s v="Costos de ventas"/>
    <s v="Operativo"/>
    <s v="Sachaca"/>
    <s v="Arequipa"/>
    <s v="GRGR07973444362"/>
    <s v="Gratificaciones"/>
    <d v="2025-07-15T00:00:00"/>
    <d v="2025-07-15T00:00:00"/>
    <s v="GR07"/>
    <n v="9"/>
    <n v="73444362"/>
    <s v="BUSTAMANTE GIL RUBEN"/>
    <s v="PEN"/>
    <m/>
    <n v="2404.58"/>
    <n v="0"/>
    <n v="2404.58"/>
    <s v=""/>
    <n v="2404.58"/>
    <m/>
    <s v="SI"/>
    <s v="Transferencia"/>
    <s v="SI"/>
    <s v="SI"/>
    <d v="2025-07-15T00:00:00"/>
    <s v="B-BCP - Soles"/>
    <n v="990263"/>
    <m/>
    <d v="1899-12-30T00:00:00"/>
    <s v=""/>
    <n v="0"/>
    <n v="0"/>
    <m/>
    <m/>
    <m/>
    <m/>
    <m/>
    <m/>
    <m/>
    <m/>
    <d v="1899-12-30T00:00:00"/>
    <n v="0"/>
    <n v="0"/>
    <d v="1899-12-30T00:00:00"/>
    <s v=""/>
    <n v="0"/>
    <n v="0"/>
    <n v="0"/>
    <m/>
    <m/>
    <m/>
    <m/>
    <n v="2404.58"/>
    <s v="PENDIENTE"/>
    <s v="OK"/>
  </r>
  <r>
    <n v="1035"/>
    <x v="14"/>
    <d v="2025-07-15T00:00:00"/>
    <s v="Karol Pari"/>
    <x v="1"/>
    <x v="1"/>
    <x v="100"/>
    <s v="P0601012"/>
    <s v="-"/>
    <s v="-"/>
    <s v="-"/>
    <s v="Gratificación - Periodo Regular - Julio 2025 - Cardenas Mayta Marco Antonio"/>
    <m/>
    <x v="0"/>
    <x v="1"/>
    <s v="Costos de ventas"/>
    <s v="Operativo"/>
    <s v="La Joya"/>
    <s v="Arequipa"/>
    <s v="GRGR071072458502"/>
    <s v="Gratificaciones"/>
    <d v="2025-07-15T00:00:00"/>
    <d v="2025-07-15T00:00:00"/>
    <s v="GR07"/>
    <n v="10"/>
    <n v="72458502"/>
    <s v="CARDENAS MAYTA MARCO ANTONIO"/>
    <s v="PEN"/>
    <m/>
    <n v="1659.53"/>
    <n v="0"/>
    <n v="1659.53"/>
    <s v=""/>
    <n v="1659.53"/>
    <m/>
    <s v="SI"/>
    <s v="Transferencia"/>
    <s v="SI"/>
    <s v="SI"/>
    <d v="2025-07-15T00:00:00"/>
    <s v="B-BCP - Soles"/>
    <n v="990263"/>
    <m/>
    <d v="1899-12-30T00:00:00"/>
    <s v=""/>
    <n v="0"/>
    <n v="0"/>
    <m/>
    <m/>
    <m/>
    <m/>
    <m/>
    <m/>
    <m/>
    <m/>
    <d v="1899-12-30T00:00:00"/>
    <n v="0"/>
    <n v="0"/>
    <d v="1899-12-30T00:00:00"/>
    <s v=""/>
    <n v="0"/>
    <n v="0"/>
    <n v="0"/>
    <m/>
    <m/>
    <m/>
    <m/>
    <n v="1659.53"/>
    <s v="PENDIENTE"/>
    <s v="OK"/>
  </r>
  <r>
    <n v="1036"/>
    <x v="14"/>
    <d v="2025-07-15T00:00:00"/>
    <s v="Karol Pari"/>
    <x v="1"/>
    <x v="1"/>
    <x v="100"/>
    <s v="P0601012"/>
    <s v="-"/>
    <s v="-"/>
    <s v="-"/>
    <s v="Gratificación - Periodo Regular - Julio 2025 - Carreño Laberian Franco Fabian"/>
    <m/>
    <x v="0"/>
    <x v="11"/>
    <s v="Costos de ventas"/>
    <s v="Operativo"/>
    <s v="Santa Anita"/>
    <s v="Lima"/>
    <s v="GRGR071175424672"/>
    <s v="Gratificaciones"/>
    <d v="2025-07-15T00:00:00"/>
    <d v="2025-07-15T00:00:00"/>
    <s v="GR07"/>
    <n v="11"/>
    <n v="75424672"/>
    <s v="CARREÑO LABERIAN FRANCO FABIAN"/>
    <s v="PEN"/>
    <m/>
    <n v="1635"/>
    <n v="0"/>
    <n v="1635"/>
    <s v=""/>
    <n v="1635"/>
    <m/>
    <s v="SI"/>
    <s v="Transferencia"/>
    <s v="SI"/>
    <s v="SI"/>
    <d v="2025-07-15T00:00:00"/>
    <s v="B-BCP - Soles"/>
    <n v="990263"/>
    <m/>
    <d v="1899-12-30T00:00:00"/>
    <s v=""/>
    <n v="0"/>
    <n v="0"/>
    <m/>
    <m/>
    <m/>
    <m/>
    <m/>
    <m/>
    <m/>
    <m/>
    <d v="1899-12-30T00:00:00"/>
    <n v="0"/>
    <n v="0"/>
    <d v="1899-12-30T00:00:00"/>
    <s v=""/>
    <n v="0"/>
    <n v="0"/>
    <n v="0"/>
    <m/>
    <m/>
    <m/>
    <m/>
    <n v="1635"/>
    <s v="PENDIENTE"/>
    <s v="OK"/>
  </r>
  <r>
    <n v="1037"/>
    <x v="14"/>
    <d v="2025-07-15T00:00:00"/>
    <s v="Karol Pari"/>
    <x v="1"/>
    <x v="1"/>
    <x v="100"/>
    <s v="P0601012"/>
    <s v="-"/>
    <s v="-"/>
    <s v="-"/>
    <s v="Gratificación - Periodo Regular - Julio 2025 - Ccama Gutierrez Junior Alexander"/>
    <m/>
    <x v="0"/>
    <x v="1"/>
    <s v="Costos de ventas"/>
    <s v="Operativo"/>
    <s v="Sachaca"/>
    <s v="Arequipa"/>
    <s v="GRGR071270198916"/>
    <s v="Gratificaciones"/>
    <d v="2025-07-15T00:00:00"/>
    <d v="2025-07-15T00:00:00"/>
    <s v="GR07"/>
    <n v="12"/>
    <n v="70198916"/>
    <s v="CCAMA GUTIERREZ JUNIOR ALEXANDER"/>
    <s v="PEN"/>
    <m/>
    <n v="2255.36"/>
    <n v="0"/>
    <n v="2255.36"/>
    <s v=""/>
    <n v="2255.36"/>
    <m/>
    <s v="SI"/>
    <s v="Transferencia"/>
    <s v="SI"/>
    <s v="SI"/>
    <d v="2025-07-15T00:00:00"/>
    <s v="B-BCP - Soles"/>
    <n v="990263"/>
    <m/>
    <d v="1899-12-30T00:00:00"/>
    <s v=""/>
    <n v="0"/>
    <n v="0"/>
    <m/>
    <m/>
    <m/>
    <m/>
    <m/>
    <m/>
    <m/>
    <m/>
    <d v="1899-12-30T00:00:00"/>
    <n v="0"/>
    <n v="0"/>
    <d v="1899-12-30T00:00:00"/>
    <s v=""/>
    <n v="0"/>
    <n v="0"/>
    <n v="0"/>
    <m/>
    <m/>
    <m/>
    <m/>
    <n v="2255.36"/>
    <s v="PENDIENTE"/>
    <s v="OK"/>
  </r>
  <r>
    <n v="1038"/>
    <x v="14"/>
    <d v="2025-07-15T00:00:00"/>
    <s v="Karol Pari"/>
    <x v="1"/>
    <x v="1"/>
    <x v="100"/>
    <s v="P0601012"/>
    <s v="-"/>
    <s v="-"/>
    <s v="-"/>
    <s v="Gratificación - Periodo Regular - Julio 2025 - Ccanccapa Maque Dany Ever"/>
    <m/>
    <x v="0"/>
    <x v="1"/>
    <s v="Costos de ventas"/>
    <s v="Operativo"/>
    <s v="Sachaca"/>
    <s v="Arequipa"/>
    <s v="GRGR071374600892"/>
    <s v="Gratificaciones"/>
    <d v="2025-07-15T00:00:00"/>
    <d v="2025-07-15T00:00:00"/>
    <s v="GR07"/>
    <n v="13"/>
    <n v="74600892"/>
    <s v="CCANCCAPA MAQUE DANY EVER"/>
    <s v="PEN"/>
    <m/>
    <n v="1812.99"/>
    <n v="0"/>
    <n v="1812.99"/>
    <s v=""/>
    <n v="1812.99"/>
    <m/>
    <s v="SI"/>
    <s v="Transferencia"/>
    <s v="SI"/>
    <s v="SI"/>
    <d v="2025-07-15T00:00:00"/>
    <s v="B-BCP - Soles"/>
    <n v="990263"/>
    <m/>
    <d v="1899-12-30T00:00:00"/>
    <s v=""/>
    <n v="0"/>
    <n v="0"/>
    <m/>
    <m/>
    <m/>
    <m/>
    <m/>
    <m/>
    <m/>
    <m/>
    <d v="1899-12-30T00:00:00"/>
    <n v="0"/>
    <n v="0"/>
    <d v="1899-12-30T00:00:00"/>
    <s v=""/>
    <n v="0"/>
    <n v="0"/>
    <n v="0"/>
    <m/>
    <m/>
    <m/>
    <m/>
    <n v="1812.99"/>
    <s v="PENDIENTE"/>
    <s v="OK"/>
  </r>
  <r>
    <n v="1039"/>
    <x v="14"/>
    <d v="2025-07-15T00:00:00"/>
    <s v="Karol Pari"/>
    <x v="1"/>
    <x v="1"/>
    <x v="100"/>
    <s v="P0601012"/>
    <s v="-"/>
    <s v="-"/>
    <s v="-"/>
    <s v="Gratificación - Periodo Regular - Julio 2025 - Cruz Quispe Gregory Rayle"/>
    <m/>
    <x v="0"/>
    <x v="3"/>
    <s v="Gastos operativos"/>
    <s v="Operativo"/>
    <s v="Sachaca"/>
    <s v="Arequipa"/>
    <s v="GRGR071444468346"/>
    <s v="Gratificaciones"/>
    <d v="2025-07-15T00:00:00"/>
    <d v="2025-07-15T00:00:00"/>
    <s v="GR07"/>
    <n v="14"/>
    <n v="44468346"/>
    <s v="CRUZ QUISPE GREGORY RAYLE"/>
    <s v="PEN"/>
    <m/>
    <n v="2060.1"/>
    <n v="0"/>
    <n v="2060.1"/>
    <s v=""/>
    <n v="2060.1"/>
    <m/>
    <s v="SI"/>
    <s v="Transferencia"/>
    <s v="SI"/>
    <s v="SI"/>
    <d v="2025-07-15T00:00:00"/>
    <s v="B-BCP - Soles"/>
    <n v="990263"/>
    <m/>
    <d v="1899-12-30T00:00:00"/>
    <s v=""/>
    <n v="0"/>
    <n v="0"/>
    <m/>
    <m/>
    <m/>
    <m/>
    <m/>
    <m/>
    <m/>
    <m/>
    <d v="1899-12-30T00:00:00"/>
    <n v="0"/>
    <n v="0"/>
    <d v="1899-12-30T00:00:00"/>
    <s v=""/>
    <n v="0"/>
    <n v="0"/>
    <n v="0"/>
    <m/>
    <m/>
    <m/>
    <m/>
    <n v="2060.1"/>
    <s v="PENDIENTE"/>
    <s v="OK"/>
  </r>
  <r>
    <n v="1040"/>
    <x v="14"/>
    <d v="2025-07-15T00:00:00"/>
    <s v="Karol Pari"/>
    <x v="1"/>
    <x v="1"/>
    <x v="100"/>
    <s v="P0601012"/>
    <s v="-"/>
    <s v="-"/>
    <s v="-"/>
    <s v="Gratificación - Periodo Regular - Julio 2025 - De La Cruz Solier Aldo Ronaldo"/>
    <m/>
    <x v="0"/>
    <x v="11"/>
    <s v="Costos de ventas"/>
    <s v="Operativo"/>
    <s v="Santa Anita"/>
    <s v="Lima"/>
    <s v="GRGR071571334789"/>
    <s v="Gratificaciones"/>
    <d v="2025-07-15T00:00:00"/>
    <d v="2025-07-15T00:00:00"/>
    <s v="GR07"/>
    <n v="15"/>
    <n v="71334789"/>
    <s v="DE LA CRUZ SOLIER ALDO RONALDO"/>
    <s v="PEN"/>
    <m/>
    <n v="526.83000000000004"/>
    <n v="0"/>
    <n v="526.83000000000004"/>
    <s v=""/>
    <n v="526.83000000000004"/>
    <m/>
    <s v="SI"/>
    <s v="Transferencia"/>
    <s v="SI"/>
    <s v="SI"/>
    <d v="2025-07-15T00:00:00"/>
    <s v="B-BCP - Soles"/>
    <n v="990263"/>
    <m/>
    <d v="1899-12-30T00:00:00"/>
    <s v=""/>
    <n v="0"/>
    <n v="0"/>
    <m/>
    <m/>
    <m/>
    <m/>
    <m/>
    <m/>
    <m/>
    <m/>
    <d v="1899-12-30T00:00:00"/>
    <n v="0"/>
    <n v="0"/>
    <d v="1899-12-30T00:00:00"/>
    <s v=""/>
    <n v="0"/>
    <n v="0"/>
    <n v="0"/>
    <m/>
    <m/>
    <m/>
    <m/>
    <n v="526.83000000000004"/>
    <s v="PENDIENTE"/>
    <s v="OK"/>
  </r>
  <r>
    <n v="1041"/>
    <x v="14"/>
    <d v="2025-07-15T00:00:00"/>
    <s v="Karol Pari"/>
    <x v="1"/>
    <x v="1"/>
    <x v="100"/>
    <s v="P0601012"/>
    <s v="-"/>
    <s v="-"/>
    <s v="-"/>
    <s v="Gratificación - Periodo Regular - Julio 2025 - Guizado Porras Ronald Enrique"/>
    <m/>
    <x v="0"/>
    <x v="1"/>
    <s v="Costos de ventas"/>
    <s v="Operativo"/>
    <s v="Santa Anita"/>
    <s v="Lima"/>
    <s v="GRGR071670666331"/>
    <s v="Gratificaciones"/>
    <d v="2025-07-15T00:00:00"/>
    <d v="2025-07-15T00:00:00"/>
    <s v="GR07"/>
    <n v="16"/>
    <n v="70666331"/>
    <s v="GUIZADO PORRAS RONALD ENRIQUE"/>
    <s v="PEN"/>
    <m/>
    <n v="2072.61"/>
    <n v="0"/>
    <n v="2072.61"/>
    <s v=""/>
    <n v="2072.61"/>
    <m/>
    <s v="SI"/>
    <s v="Transferencia"/>
    <s v="SI"/>
    <s v="SI"/>
    <d v="2025-07-15T00:00:00"/>
    <s v="B-BCP - Soles"/>
    <n v="990263"/>
    <m/>
    <d v="1899-12-30T00:00:00"/>
    <s v=""/>
    <n v="0"/>
    <n v="0"/>
    <m/>
    <m/>
    <m/>
    <m/>
    <m/>
    <m/>
    <m/>
    <m/>
    <d v="1899-12-30T00:00:00"/>
    <n v="0"/>
    <n v="0"/>
    <d v="1899-12-30T00:00:00"/>
    <s v=""/>
    <n v="0"/>
    <n v="0"/>
    <n v="0"/>
    <m/>
    <m/>
    <m/>
    <m/>
    <n v="2072.61"/>
    <s v="PENDIENTE"/>
    <s v="OK"/>
  </r>
  <r>
    <n v="1042"/>
    <x v="14"/>
    <d v="2025-07-15T00:00:00"/>
    <s v="Karol Pari"/>
    <x v="1"/>
    <x v="1"/>
    <x v="100"/>
    <s v="P0601012"/>
    <s v="-"/>
    <s v="-"/>
    <s v="-"/>
    <s v="Gratificación - Periodo Regular - Julio 2025 - Gutierrez Aragon Karly Liz"/>
    <m/>
    <x v="0"/>
    <x v="11"/>
    <s v="Costos de ventas"/>
    <s v="Operativo"/>
    <s v="La Joya"/>
    <s v="Arequipa"/>
    <s v="GRGR071743814375"/>
    <s v="Gratificaciones"/>
    <d v="2025-07-15T00:00:00"/>
    <d v="2025-07-15T00:00:00"/>
    <s v="GR07"/>
    <n v="17"/>
    <n v="43814375"/>
    <s v="GUTIERREZ ARAGON KARLY LIZ"/>
    <s v="PEN"/>
    <m/>
    <n v="1435.98"/>
    <n v="0"/>
    <n v="1435.98"/>
    <s v=""/>
    <n v="1435.98"/>
    <m/>
    <s v="SI"/>
    <s v="Transferencia"/>
    <s v="SI"/>
    <s v="SI"/>
    <d v="2025-07-15T00:00:00"/>
    <s v="B-BCP - Soles"/>
    <n v="990263"/>
    <m/>
    <d v="1899-12-30T00:00:00"/>
    <s v=""/>
    <n v="0"/>
    <n v="0"/>
    <m/>
    <m/>
    <m/>
    <m/>
    <m/>
    <m/>
    <m/>
    <m/>
    <d v="1899-12-30T00:00:00"/>
    <n v="0"/>
    <n v="0"/>
    <d v="1899-12-30T00:00:00"/>
    <s v=""/>
    <n v="0"/>
    <n v="0"/>
    <n v="0"/>
    <m/>
    <m/>
    <m/>
    <m/>
    <n v="1435.98"/>
    <s v="PENDIENTE"/>
    <s v="OK"/>
  </r>
  <r>
    <n v="1043"/>
    <x v="14"/>
    <d v="2025-07-15T00:00:00"/>
    <s v="Karol Pari"/>
    <x v="1"/>
    <x v="1"/>
    <x v="100"/>
    <s v="P0601012"/>
    <s v="-"/>
    <s v="-"/>
    <s v="-"/>
    <s v="Gratificación - Periodo Regular - Julio 2025 - Huamani Mamani Huber Anthony"/>
    <m/>
    <x v="0"/>
    <x v="1"/>
    <s v="Costos de ventas"/>
    <s v="Operativo"/>
    <s v="Sachaca"/>
    <s v="Arequipa"/>
    <s v="GRGR071810736055631"/>
    <s v="Gratificaciones"/>
    <d v="2025-07-15T00:00:00"/>
    <d v="2025-07-15T00:00:00"/>
    <s v="GR07"/>
    <n v="18"/>
    <n v="10736055631"/>
    <s v="HUAMANI MAMANI HUBER ANTHONY"/>
    <s v="PEN"/>
    <m/>
    <n v="2155.0500000000002"/>
    <n v="0"/>
    <n v="2155.0500000000002"/>
    <s v=""/>
    <n v="2155.0500000000002"/>
    <m/>
    <s v="SI"/>
    <s v="Transferencia"/>
    <s v="SI"/>
    <s v="SI"/>
    <d v="2025-07-15T00:00:00"/>
    <s v="B-BCP - Soles"/>
    <n v="990263"/>
    <m/>
    <d v="1899-12-30T00:00:00"/>
    <s v=""/>
    <n v="0"/>
    <n v="0"/>
    <m/>
    <m/>
    <m/>
    <m/>
    <m/>
    <m/>
    <m/>
    <m/>
    <d v="1899-12-30T00:00:00"/>
    <n v="0"/>
    <n v="0"/>
    <d v="1899-12-30T00:00:00"/>
    <s v=""/>
    <n v="0"/>
    <n v="0"/>
    <n v="0"/>
    <m/>
    <m/>
    <m/>
    <m/>
    <n v="2155.0500000000002"/>
    <s v="PENDIENTE"/>
    <s v="OK"/>
  </r>
  <r>
    <n v="1044"/>
    <x v="14"/>
    <d v="2025-07-15T00:00:00"/>
    <s v="Karol Pari"/>
    <x v="1"/>
    <x v="1"/>
    <x v="100"/>
    <s v="P0601012"/>
    <s v="-"/>
    <s v="-"/>
    <s v="-"/>
    <s v="Gratificación - Periodo Regular - Julio 2025 - Huanuco Ortega Cristian Manuel"/>
    <m/>
    <x v="0"/>
    <x v="1"/>
    <s v="Costos de ventas"/>
    <s v="Operativo"/>
    <s v="Santa Anita"/>
    <s v="Lima"/>
    <s v="GRGR071945921913"/>
    <s v="Gratificaciones"/>
    <d v="2025-07-15T00:00:00"/>
    <d v="2025-07-15T00:00:00"/>
    <s v="GR07"/>
    <n v="19"/>
    <n v="45921913"/>
    <s v="HUANUCO ORTEGA CRISTIAN MANUEL"/>
    <s v="PEN"/>
    <m/>
    <n v="1695.37"/>
    <n v="0"/>
    <n v="1695.37"/>
    <s v=""/>
    <n v="1695.37"/>
    <m/>
    <s v="SI"/>
    <s v="Transferencia"/>
    <s v="SI"/>
    <s v="SI"/>
    <d v="2025-07-15T00:00:00"/>
    <s v="B-BCP - Soles"/>
    <n v="990263"/>
    <m/>
    <d v="1899-12-30T00:00:00"/>
    <s v=""/>
    <n v="0"/>
    <n v="0"/>
    <m/>
    <m/>
    <m/>
    <m/>
    <m/>
    <m/>
    <m/>
    <m/>
    <d v="1899-12-30T00:00:00"/>
    <n v="0"/>
    <n v="0"/>
    <d v="1899-12-30T00:00:00"/>
    <s v=""/>
    <n v="0"/>
    <n v="0"/>
    <n v="0"/>
    <m/>
    <m/>
    <m/>
    <m/>
    <n v="1695.37"/>
    <s v="PENDIENTE"/>
    <s v="OK"/>
  </r>
  <r>
    <n v="1045"/>
    <x v="14"/>
    <d v="2025-07-15T00:00:00"/>
    <s v="Karol Pari"/>
    <x v="1"/>
    <x v="1"/>
    <x v="100"/>
    <s v="P0601012"/>
    <s v="-"/>
    <s v="-"/>
    <s v="-"/>
    <s v="Gratificación - Periodo Regular - Julio 2025 - Jibaja Rondon Valeria Nicolle"/>
    <m/>
    <x v="0"/>
    <x v="5"/>
    <s v="Gastos operativos"/>
    <s v="Operativo"/>
    <s v="Sachaca"/>
    <s v="Arequipa"/>
    <s v="GRGR072072302392"/>
    <s v="Gratificaciones"/>
    <d v="2025-07-15T00:00:00"/>
    <d v="2025-07-15T00:00:00"/>
    <s v="GR07"/>
    <n v="20"/>
    <n v="72302392"/>
    <s v="JIBAJA RONDON VALERIA NICOLLE"/>
    <s v="PEN"/>
    <m/>
    <n v="1918.4"/>
    <n v="0"/>
    <n v="1918.4"/>
    <s v=""/>
    <n v="1918.4"/>
    <m/>
    <s v="SI"/>
    <s v="Transferencia"/>
    <s v="SI"/>
    <s v="SI"/>
    <d v="2025-07-15T00:00:00"/>
    <s v="B-BCP - Soles"/>
    <n v="990263"/>
    <m/>
    <d v="1899-12-30T00:00:00"/>
    <s v=""/>
    <n v="0"/>
    <n v="0"/>
    <m/>
    <m/>
    <m/>
    <m/>
    <m/>
    <m/>
    <m/>
    <m/>
    <d v="1899-12-30T00:00:00"/>
    <n v="0"/>
    <n v="0"/>
    <d v="1899-12-30T00:00:00"/>
    <s v=""/>
    <n v="0"/>
    <n v="0"/>
    <n v="0"/>
    <m/>
    <m/>
    <m/>
    <m/>
    <n v="1918.4"/>
    <s v="PENDIENTE"/>
    <s v="OK"/>
  </r>
  <r>
    <n v="1046"/>
    <x v="14"/>
    <d v="2025-07-15T00:00:00"/>
    <s v="Karol Pari"/>
    <x v="1"/>
    <x v="1"/>
    <x v="100"/>
    <s v="P0601012"/>
    <s v="-"/>
    <s v="-"/>
    <s v="-"/>
    <s v="Gratificación - Periodo Regular - Julio 2025 - Lazarte Aguirre Crissley"/>
    <m/>
    <x v="0"/>
    <x v="11"/>
    <s v="Costos de ventas"/>
    <s v="Operativo"/>
    <s v="Sachaca"/>
    <s v="Arequipa"/>
    <s v="GRGR072180355193"/>
    <s v="Gratificaciones"/>
    <d v="2025-07-15T00:00:00"/>
    <d v="2025-07-15T00:00:00"/>
    <s v="GR07"/>
    <n v="21"/>
    <n v="80355193"/>
    <s v="LAZARTE AGUIRRE CRISSLEY"/>
    <s v="PEN"/>
    <m/>
    <n v="1431.17"/>
    <n v="0"/>
    <n v="1431.17"/>
    <s v=""/>
    <n v="1431.17"/>
    <m/>
    <s v="SI"/>
    <s v="Transferencia"/>
    <s v="SI"/>
    <s v="SI"/>
    <d v="2025-07-15T00:00:00"/>
    <s v="B-BCP - Soles"/>
    <n v="990263"/>
    <m/>
    <d v="1899-12-30T00:00:00"/>
    <s v=""/>
    <n v="0"/>
    <n v="0"/>
    <m/>
    <m/>
    <m/>
    <m/>
    <m/>
    <m/>
    <m/>
    <m/>
    <d v="1899-12-30T00:00:00"/>
    <n v="0"/>
    <n v="0"/>
    <d v="1899-12-30T00:00:00"/>
    <s v=""/>
    <n v="0"/>
    <n v="0"/>
    <n v="0"/>
    <m/>
    <m/>
    <m/>
    <m/>
    <n v="1431.17"/>
    <s v="PENDIENTE"/>
    <s v="OK"/>
  </r>
  <r>
    <n v="1047"/>
    <x v="14"/>
    <d v="2025-07-15T00:00:00"/>
    <s v="Karol Pari"/>
    <x v="1"/>
    <x v="1"/>
    <x v="100"/>
    <s v="P0601012"/>
    <s v="-"/>
    <s v="-"/>
    <s v="-"/>
    <s v="Gratificación - Periodo Regular - Julio 2025 - Leon Willian Johan"/>
    <m/>
    <x v="0"/>
    <x v="1"/>
    <s v="Costos de ventas"/>
    <s v="Operativo"/>
    <s v="Santa Anita"/>
    <s v="Lima"/>
    <s v="GRGR07221829028"/>
    <s v="Gratificaciones"/>
    <d v="2025-07-15T00:00:00"/>
    <d v="2025-07-15T00:00:00"/>
    <s v="GR07"/>
    <n v="22"/>
    <n v="1829028"/>
    <s v="LEON WILLIAN JOHAN"/>
    <s v="PEN"/>
    <m/>
    <n v="2103.6799999999998"/>
    <n v="0"/>
    <n v="2103.6799999999998"/>
    <s v=""/>
    <n v="2103.6799999999998"/>
    <m/>
    <s v="SI"/>
    <s v="Transferencia"/>
    <s v="SI"/>
    <s v="SI"/>
    <d v="2025-07-15T00:00:00"/>
    <s v="B-BCP - Soles"/>
    <n v="990263"/>
    <m/>
    <d v="1899-12-30T00:00:00"/>
    <s v=""/>
    <n v="0"/>
    <n v="0"/>
    <m/>
    <m/>
    <m/>
    <m/>
    <m/>
    <m/>
    <m/>
    <m/>
    <d v="1899-12-30T00:00:00"/>
    <n v="0"/>
    <n v="0"/>
    <d v="1899-12-30T00:00:00"/>
    <s v=""/>
    <n v="0"/>
    <n v="0"/>
    <n v="0"/>
    <m/>
    <m/>
    <m/>
    <m/>
    <n v="2103.6799999999998"/>
    <s v="PENDIENTE"/>
    <s v="OK"/>
  </r>
  <r>
    <n v="1048"/>
    <x v="14"/>
    <d v="2025-07-15T00:00:00"/>
    <s v="Karol Pari"/>
    <x v="1"/>
    <x v="1"/>
    <x v="100"/>
    <s v="P0601012"/>
    <s v="-"/>
    <s v="-"/>
    <s v="-"/>
    <s v="Gratificación - Periodo Regular - Julio 2025 - Mamani Limache Diego Armando"/>
    <m/>
    <x v="0"/>
    <x v="5"/>
    <s v="Gastos operativos"/>
    <s v="Operativo"/>
    <s v="Sachaca"/>
    <s v="Arequipa"/>
    <s v="GRGR072372450429"/>
    <s v="Gratificaciones"/>
    <d v="2025-07-15T00:00:00"/>
    <d v="2025-07-15T00:00:00"/>
    <s v="GR07"/>
    <n v="23"/>
    <n v="72450429"/>
    <s v="MAMANI LIMACHE DIEGO ARMANDO"/>
    <s v="PEN"/>
    <m/>
    <n v="3022.06"/>
    <n v="0"/>
    <n v="3022.06"/>
    <s v=""/>
    <n v="3022.06"/>
    <m/>
    <s v="SI"/>
    <s v="Transferencia"/>
    <s v="SI"/>
    <s v="SI"/>
    <d v="2025-07-15T00:00:00"/>
    <s v="B-BCP - Soles"/>
    <n v="990263"/>
    <m/>
    <d v="1899-12-30T00:00:00"/>
    <s v=""/>
    <n v="0"/>
    <n v="0"/>
    <m/>
    <m/>
    <m/>
    <m/>
    <m/>
    <m/>
    <m/>
    <m/>
    <d v="1899-12-30T00:00:00"/>
    <n v="0"/>
    <n v="0"/>
    <d v="1899-12-30T00:00:00"/>
    <s v=""/>
    <n v="0"/>
    <n v="0"/>
    <n v="0"/>
    <m/>
    <m/>
    <m/>
    <m/>
    <n v="3022.06"/>
    <s v="PENDIENTE"/>
    <s v="OK"/>
  </r>
  <r>
    <n v="1049"/>
    <x v="14"/>
    <d v="2025-07-15T00:00:00"/>
    <s v="Karol Pari"/>
    <x v="1"/>
    <x v="1"/>
    <x v="100"/>
    <s v="P0601012"/>
    <s v="-"/>
    <s v="-"/>
    <s v="-"/>
    <s v="Gratificación - Periodo Regular - Julio 2025 - Montenegro Lopez Emiliano Alcides"/>
    <m/>
    <x v="0"/>
    <x v="3"/>
    <s v="Gastos operativos"/>
    <s v="Operativo"/>
    <s v="Sachaca"/>
    <s v="Arequipa"/>
    <s v="GRGR072448197510"/>
    <s v="Gratificaciones"/>
    <d v="2025-07-15T00:00:00"/>
    <d v="2025-07-15T00:00:00"/>
    <s v="GR07"/>
    <n v="24"/>
    <n v="48197510"/>
    <s v="MONTENEGRO LOPEZ EMILIANO ALCIDES"/>
    <s v="PEN"/>
    <m/>
    <n v="566.19000000000005"/>
    <n v="0"/>
    <n v="566.19000000000005"/>
    <s v=""/>
    <n v="566.19000000000005"/>
    <m/>
    <s v="SI"/>
    <s v="Transferencia"/>
    <s v="SI"/>
    <s v="SI"/>
    <d v="2025-07-15T00:00:00"/>
    <s v="B-BCP - Soles"/>
    <n v="990263"/>
    <m/>
    <d v="1899-12-30T00:00:00"/>
    <s v=""/>
    <n v="0"/>
    <n v="0"/>
    <m/>
    <m/>
    <m/>
    <m/>
    <m/>
    <m/>
    <m/>
    <m/>
    <d v="1899-12-30T00:00:00"/>
    <n v="0"/>
    <n v="0"/>
    <d v="1899-12-30T00:00:00"/>
    <s v=""/>
    <n v="0"/>
    <n v="0"/>
    <n v="0"/>
    <m/>
    <m/>
    <m/>
    <m/>
    <n v="566.19000000000005"/>
    <s v="PENDIENTE"/>
    <s v="OK"/>
  </r>
  <r>
    <n v="1050"/>
    <x v="14"/>
    <d v="2025-07-15T00:00:00"/>
    <s v="Karol Pari"/>
    <x v="1"/>
    <x v="1"/>
    <x v="100"/>
    <s v="P0601012"/>
    <s v="-"/>
    <s v="-"/>
    <s v="-"/>
    <s v="Gratificación - Periodo Regular - Julio 2025 - Monteza Bustamante Juber"/>
    <m/>
    <x v="0"/>
    <x v="1"/>
    <s v="Costos de ventas"/>
    <s v="Operativo"/>
    <s v="La Joya"/>
    <s v="Arequipa"/>
    <s v="GRGR072547461440"/>
    <s v="Gratificaciones"/>
    <d v="2025-07-15T00:00:00"/>
    <d v="2025-07-15T00:00:00"/>
    <s v="GR07"/>
    <n v="25"/>
    <n v="47461440"/>
    <s v="MONTEZA BUSTAMANTE JUBER"/>
    <s v="PEN"/>
    <m/>
    <n v="2901.04"/>
    <n v="0"/>
    <n v="2901.04"/>
    <s v=""/>
    <n v="2901.04"/>
    <m/>
    <s v="SI"/>
    <s v="Transferencia"/>
    <s v="SI"/>
    <s v="SI"/>
    <d v="2025-07-15T00:00:00"/>
    <s v="B-BCP - Soles"/>
    <n v="990263"/>
    <m/>
    <d v="1899-12-30T00:00:00"/>
    <s v=""/>
    <n v="0"/>
    <n v="0"/>
    <m/>
    <m/>
    <m/>
    <m/>
    <m/>
    <m/>
    <m/>
    <m/>
    <d v="1899-12-30T00:00:00"/>
    <n v="0"/>
    <n v="0"/>
    <d v="1899-12-30T00:00:00"/>
    <s v=""/>
    <n v="0"/>
    <n v="0"/>
    <n v="0"/>
    <m/>
    <m/>
    <m/>
    <m/>
    <n v="2901.04"/>
    <s v="PENDIENTE"/>
    <s v="OK"/>
  </r>
  <r>
    <n v="1051"/>
    <x v="14"/>
    <d v="2025-07-15T00:00:00"/>
    <s v="Karol Pari"/>
    <x v="1"/>
    <x v="1"/>
    <x v="100"/>
    <s v="P0601012"/>
    <s v="-"/>
    <s v="-"/>
    <s v="-"/>
    <s v="Gratificación - Periodo Regular - Julio 2025 - Monteza Bustamante Neiver"/>
    <m/>
    <x v="0"/>
    <x v="1"/>
    <s v="Costos de ventas"/>
    <s v="Operativo"/>
    <s v="La Joya"/>
    <s v="Arequipa"/>
    <s v="GRGR072678803424"/>
    <s v="Gratificaciones"/>
    <d v="2025-07-15T00:00:00"/>
    <d v="2025-07-15T00:00:00"/>
    <s v="GR07"/>
    <n v="26"/>
    <n v="78803424"/>
    <s v="MONTEZA BUSTAMANTE NEIVER"/>
    <s v="PEN"/>
    <m/>
    <n v="2550.4"/>
    <n v="0"/>
    <n v="2550.4"/>
    <s v=""/>
    <n v="2550.4"/>
    <m/>
    <s v="SI"/>
    <s v="Transferencia"/>
    <s v="SI"/>
    <s v="SI"/>
    <d v="2025-07-15T00:00:00"/>
    <s v="B-BCP - Soles"/>
    <n v="990263"/>
    <m/>
    <d v="1899-12-30T00:00:00"/>
    <s v=""/>
    <n v="0"/>
    <n v="0"/>
    <m/>
    <m/>
    <m/>
    <m/>
    <m/>
    <m/>
    <m/>
    <m/>
    <d v="1899-12-30T00:00:00"/>
    <n v="0"/>
    <n v="0"/>
    <d v="1899-12-30T00:00:00"/>
    <s v=""/>
    <n v="0"/>
    <n v="0"/>
    <n v="0"/>
    <m/>
    <m/>
    <m/>
    <m/>
    <n v="2550.4"/>
    <s v="PENDIENTE"/>
    <s v="OK"/>
  </r>
  <r>
    <n v="1052"/>
    <x v="14"/>
    <d v="2025-07-15T00:00:00"/>
    <s v="Karol Pari"/>
    <x v="1"/>
    <x v="1"/>
    <x v="100"/>
    <s v="P0601012"/>
    <s v="-"/>
    <s v="-"/>
    <s v="-"/>
    <s v="Gratificación - Periodo Regular - Julio 2025 - Paco Pauccara Elias Gustavo"/>
    <m/>
    <x v="0"/>
    <x v="3"/>
    <s v="Gastos operativos"/>
    <s v="Operativo"/>
    <s v="Sachaca"/>
    <s v="Arequipa"/>
    <s v="GRGR072772144092"/>
    <s v="Gratificaciones"/>
    <d v="2025-07-15T00:00:00"/>
    <d v="2025-07-15T00:00:00"/>
    <s v="GR07"/>
    <n v="27"/>
    <n v="72144092"/>
    <s v="PACO PAUCCARA ELIAS GUSTAVO"/>
    <s v="PEN"/>
    <m/>
    <n v="2376.1999999999998"/>
    <n v="0"/>
    <n v="2376.1999999999998"/>
    <s v=""/>
    <n v="2376.1999999999998"/>
    <m/>
    <s v="SI"/>
    <s v="Transferencia"/>
    <s v="SI"/>
    <s v="SI"/>
    <d v="2025-07-15T00:00:00"/>
    <s v="B-BCP - Soles"/>
    <n v="990263"/>
    <m/>
    <d v="1899-12-30T00:00:00"/>
    <s v=""/>
    <n v="0"/>
    <n v="0"/>
    <m/>
    <m/>
    <m/>
    <m/>
    <m/>
    <m/>
    <m/>
    <m/>
    <d v="1899-12-30T00:00:00"/>
    <n v="0"/>
    <n v="0"/>
    <d v="1899-12-30T00:00:00"/>
    <s v=""/>
    <n v="0"/>
    <n v="0"/>
    <n v="0"/>
    <m/>
    <m/>
    <m/>
    <m/>
    <n v="2376.1999999999998"/>
    <s v="PENDIENTE"/>
    <s v="OK"/>
  </r>
  <r>
    <n v="1053"/>
    <x v="14"/>
    <d v="2025-07-15T00:00:00"/>
    <s v="Karol Pari"/>
    <x v="1"/>
    <x v="1"/>
    <x v="100"/>
    <s v="P0601012"/>
    <s v="-"/>
    <s v="-"/>
    <s v="-"/>
    <s v="Gratificación - Periodo Regular - Julio 2025 - Pari Larico Gisela Trinidad"/>
    <m/>
    <x v="0"/>
    <x v="3"/>
    <s v="Gastos operativos"/>
    <s v="Operativo"/>
    <s v="Sachaca"/>
    <s v="Arequipa"/>
    <s v="GRGR072872131384"/>
    <s v="Gratificaciones"/>
    <d v="2025-07-15T00:00:00"/>
    <d v="2025-07-15T00:00:00"/>
    <s v="GR07"/>
    <n v="28"/>
    <n v="72131384"/>
    <s v="PARI LARICO GISELA TRINIDAD"/>
    <s v="PEN"/>
    <m/>
    <n v="2853.84"/>
    <n v="0"/>
    <n v="2853.84"/>
    <s v=""/>
    <n v="2853.84"/>
    <m/>
    <s v="SI"/>
    <s v="Transferencia"/>
    <s v="SI"/>
    <s v="SI"/>
    <d v="2025-07-15T00:00:00"/>
    <s v="B-BCP - Soles"/>
    <n v="990263"/>
    <m/>
    <d v="1899-12-30T00:00:00"/>
    <s v=""/>
    <n v="0"/>
    <n v="0"/>
    <m/>
    <m/>
    <m/>
    <m/>
    <m/>
    <m/>
    <m/>
    <m/>
    <d v="1899-12-30T00:00:00"/>
    <n v="0"/>
    <n v="0"/>
    <d v="1899-12-30T00:00:00"/>
    <s v=""/>
    <n v="0"/>
    <n v="0"/>
    <n v="0"/>
    <m/>
    <m/>
    <m/>
    <m/>
    <n v="2853.84"/>
    <s v="PENDIENTE"/>
    <s v="OK"/>
  </r>
  <r>
    <n v="1054"/>
    <x v="14"/>
    <d v="2025-07-15T00:00:00"/>
    <s v="Karol Pari"/>
    <x v="1"/>
    <x v="1"/>
    <x v="100"/>
    <s v="P0601012"/>
    <s v="-"/>
    <s v="-"/>
    <s v="-"/>
    <s v="Gratificación - Periodo Regular - Julio 2025 - Pari Rodriguez Karol Licet"/>
    <m/>
    <x v="0"/>
    <x v="3"/>
    <s v="Gastos operativos"/>
    <s v="Operativo"/>
    <s v="Sachaca"/>
    <s v="Arequipa"/>
    <s v="GRGR072976390500"/>
    <s v="Gratificaciones"/>
    <d v="2025-07-15T00:00:00"/>
    <d v="2025-07-15T00:00:00"/>
    <s v="GR07"/>
    <n v="29"/>
    <n v="76390500"/>
    <s v="PARI RODRIGUEZ KAROL LICET"/>
    <s v="PEN"/>
    <m/>
    <n v="1462.42"/>
    <n v="0"/>
    <n v="1462.42"/>
    <s v=""/>
    <n v="1462.42"/>
    <m/>
    <s v="SI"/>
    <s v="Transferencia"/>
    <s v="SI"/>
    <s v="SI"/>
    <d v="2025-07-15T00:00:00"/>
    <s v="B-BCP - Soles"/>
    <n v="990263"/>
    <m/>
    <d v="1899-12-30T00:00:00"/>
    <s v=""/>
    <n v="0"/>
    <n v="0"/>
    <m/>
    <m/>
    <m/>
    <m/>
    <m/>
    <m/>
    <m/>
    <m/>
    <d v="1899-12-30T00:00:00"/>
    <n v="0"/>
    <n v="0"/>
    <d v="1899-12-30T00:00:00"/>
    <s v=""/>
    <n v="0"/>
    <n v="0"/>
    <n v="0"/>
    <m/>
    <m/>
    <m/>
    <m/>
    <n v="1462.42"/>
    <s v="PENDIENTE"/>
    <s v="OK"/>
  </r>
  <r>
    <n v="1055"/>
    <x v="14"/>
    <d v="2025-07-15T00:00:00"/>
    <s v="Karol Pari"/>
    <x v="1"/>
    <x v="1"/>
    <x v="100"/>
    <s v="P0601012"/>
    <s v="-"/>
    <s v="-"/>
    <s v="-"/>
    <s v="Gratificación - Periodo Regular - Julio 2025 - Ponce Febres Gleen Stev"/>
    <m/>
    <x v="0"/>
    <x v="11"/>
    <s v="Costos de ventas"/>
    <s v="Operativo"/>
    <s v="Sachaca"/>
    <s v="Arequipa"/>
    <s v="GRGR073044314304"/>
    <s v="Gratificaciones"/>
    <d v="2025-07-15T00:00:00"/>
    <d v="2025-07-15T00:00:00"/>
    <s v="GR07"/>
    <n v="30"/>
    <n v="44314304"/>
    <s v="PONCE FEBRES GLEEN STEV"/>
    <s v="PEN"/>
    <m/>
    <n v="3727.07"/>
    <n v="0"/>
    <n v="3727.07"/>
    <s v=""/>
    <n v="3727.07"/>
    <m/>
    <s v="SI"/>
    <s v="Transferencia"/>
    <s v="SI"/>
    <s v="SI"/>
    <d v="2025-07-15T00:00:00"/>
    <s v="B-BCP - Soles"/>
    <n v="990263"/>
    <m/>
    <d v="1899-12-30T00:00:00"/>
    <s v=""/>
    <n v="0"/>
    <n v="0"/>
    <m/>
    <m/>
    <m/>
    <m/>
    <m/>
    <m/>
    <m/>
    <m/>
    <d v="1899-12-30T00:00:00"/>
    <n v="0"/>
    <n v="0"/>
    <d v="1899-12-30T00:00:00"/>
    <s v=""/>
    <n v="0"/>
    <n v="0"/>
    <n v="0"/>
    <m/>
    <m/>
    <m/>
    <m/>
    <n v="3727.07"/>
    <s v="PENDIENTE"/>
    <s v="OK"/>
  </r>
  <r>
    <n v="1056"/>
    <x v="14"/>
    <d v="2025-07-15T00:00:00"/>
    <s v="Karol Pari"/>
    <x v="1"/>
    <x v="1"/>
    <x v="100"/>
    <s v="P0601012"/>
    <s v="-"/>
    <s v="-"/>
    <s v="-"/>
    <s v="Gratificación - Periodo Regular - Julio 2025 - Prieto Alcca Ebert"/>
    <m/>
    <x v="0"/>
    <x v="1"/>
    <s v="Costos de ventas"/>
    <s v="Operativo"/>
    <s v="Sachaca"/>
    <s v="Arequipa"/>
    <s v="GRGR073147760988"/>
    <s v="Gratificaciones"/>
    <d v="2025-07-15T00:00:00"/>
    <d v="2025-07-15T00:00:00"/>
    <s v="GR07"/>
    <n v="31"/>
    <n v="47760988"/>
    <s v="PRIETO ALCCA EBERT"/>
    <s v="PEN"/>
    <m/>
    <n v="2584.61"/>
    <n v="0"/>
    <n v="2584.61"/>
    <s v=""/>
    <n v="2584.61"/>
    <m/>
    <s v="SI"/>
    <s v="Transferencia"/>
    <s v="SI"/>
    <s v="SI"/>
    <d v="2025-07-15T00:00:00"/>
    <s v="B-BCP - Soles"/>
    <n v="990263"/>
    <m/>
    <d v="1899-12-30T00:00:00"/>
    <s v=""/>
    <n v="0"/>
    <n v="0"/>
    <m/>
    <m/>
    <m/>
    <m/>
    <m/>
    <m/>
    <m/>
    <m/>
    <d v="1899-12-30T00:00:00"/>
    <n v="0"/>
    <n v="0"/>
    <d v="1899-12-30T00:00:00"/>
    <s v=""/>
    <n v="0"/>
    <n v="0"/>
    <n v="0"/>
    <m/>
    <m/>
    <m/>
    <m/>
    <n v="2584.61"/>
    <s v="PENDIENTE"/>
    <s v="OK"/>
  </r>
  <r>
    <n v="1057"/>
    <x v="14"/>
    <d v="2025-07-15T00:00:00"/>
    <s v="Karol Pari"/>
    <x v="1"/>
    <x v="1"/>
    <x v="100"/>
    <s v="P0601012"/>
    <s v="-"/>
    <s v="-"/>
    <s v="-"/>
    <s v="Gratificación - Periodo Regular - Julio 2025 - Prieto Rojas Inocencio"/>
    <m/>
    <x v="0"/>
    <x v="11"/>
    <s v="Costos de ventas"/>
    <s v="Operativo"/>
    <s v="Sachaca"/>
    <s v="Arequipa"/>
    <s v="GRGR073224800480"/>
    <s v="Gratificaciones"/>
    <d v="2025-07-15T00:00:00"/>
    <d v="2025-07-15T00:00:00"/>
    <s v="GR07"/>
    <n v="32"/>
    <n v="24800480"/>
    <s v="PRIETO ROJAS INOCENCIO"/>
    <s v="PEN"/>
    <m/>
    <n v="1736.38"/>
    <n v="0"/>
    <n v="1736.38"/>
    <s v=""/>
    <n v="1736.38"/>
    <m/>
    <s v="SI"/>
    <s v="Transferencia"/>
    <s v="SI"/>
    <s v="SI"/>
    <d v="2025-07-15T00:00:00"/>
    <s v="B-BCP - Soles"/>
    <n v="990263"/>
    <m/>
    <d v="1899-12-30T00:00:00"/>
    <s v=""/>
    <n v="0"/>
    <n v="0"/>
    <m/>
    <m/>
    <m/>
    <m/>
    <m/>
    <m/>
    <m/>
    <m/>
    <d v="1899-12-30T00:00:00"/>
    <n v="0"/>
    <n v="0"/>
    <d v="1899-12-30T00:00:00"/>
    <s v=""/>
    <n v="0"/>
    <n v="0"/>
    <n v="0"/>
    <m/>
    <m/>
    <m/>
    <m/>
    <n v="1736.38"/>
    <s v="PENDIENTE"/>
    <s v="OK"/>
  </r>
  <r>
    <n v="1058"/>
    <x v="14"/>
    <d v="2025-07-15T00:00:00"/>
    <s v="Karol Pari"/>
    <x v="1"/>
    <x v="1"/>
    <x v="100"/>
    <s v="P0601012"/>
    <s v="-"/>
    <s v="-"/>
    <s v="-"/>
    <s v="Gratificación - Periodo Regular - Julio 2025 - Queque Anco Jorge Luis"/>
    <m/>
    <x v="0"/>
    <x v="11"/>
    <s v="Costos de ventas"/>
    <s v="Operativo"/>
    <s v="Sachaca"/>
    <s v="Arequipa"/>
    <s v="GRGR073348536654"/>
    <s v="Gratificaciones"/>
    <d v="2025-07-15T00:00:00"/>
    <d v="2025-07-15T00:00:00"/>
    <s v="GR07"/>
    <n v="33"/>
    <n v="48536654"/>
    <s v="QUEQUE ANCO JORGE LUIS"/>
    <s v="PEN"/>
    <m/>
    <n v="2416.88"/>
    <n v="0"/>
    <n v="2416.88"/>
    <s v=""/>
    <n v="2416.88"/>
    <m/>
    <s v="SI"/>
    <s v="Transferencia"/>
    <s v="SI"/>
    <s v="SI"/>
    <d v="2025-07-15T00:00:00"/>
    <s v="B-BCP - Soles"/>
    <n v="990263"/>
    <m/>
    <d v="1899-12-30T00:00:00"/>
    <s v=""/>
    <n v="0"/>
    <n v="0"/>
    <m/>
    <m/>
    <m/>
    <m/>
    <m/>
    <m/>
    <m/>
    <m/>
    <d v="1899-12-30T00:00:00"/>
    <n v="0"/>
    <n v="0"/>
    <d v="1899-12-30T00:00:00"/>
    <s v=""/>
    <n v="0"/>
    <n v="0"/>
    <n v="0"/>
    <m/>
    <m/>
    <m/>
    <m/>
    <n v="2416.88"/>
    <s v="PENDIENTE"/>
    <s v="OK"/>
  </r>
  <r>
    <n v="1059"/>
    <x v="14"/>
    <d v="2025-07-15T00:00:00"/>
    <s v="Karol Pari"/>
    <x v="1"/>
    <x v="1"/>
    <x v="100"/>
    <s v="P0601012"/>
    <s v="-"/>
    <s v="-"/>
    <s v="-"/>
    <s v="Gratificación - Periodo Regular - Julio 2025 - Quispe Ccapa Nelson Gregorio"/>
    <m/>
    <x v="0"/>
    <x v="11"/>
    <s v="Costos de ventas"/>
    <s v="Operativo"/>
    <s v="Sachaca"/>
    <s v="Arequipa"/>
    <s v="GRGR073472537561"/>
    <s v="Gratificaciones"/>
    <d v="2025-07-15T00:00:00"/>
    <d v="2025-07-15T00:00:00"/>
    <s v="GR07"/>
    <n v="34"/>
    <n v="72537561"/>
    <s v="QUISPE CCAPA NELSON GREGORIO"/>
    <s v="PEN"/>
    <m/>
    <n v="2253.36"/>
    <n v="0"/>
    <n v="2253.36"/>
    <s v=""/>
    <n v="2253.36"/>
    <m/>
    <s v="SI"/>
    <s v="Transferencia"/>
    <s v="SI"/>
    <s v="SI"/>
    <d v="2025-07-15T00:00:00"/>
    <s v="B-BCP - Soles"/>
    <n v="990263"/>
    <m/>
    <d v="1899-12-30T00:00:00"/>
    <s v=""/>
    <n v="0"/>
    <n v="0"/>
    <m/>
    <m/>
    <m/>
    <m/>
    <m/>
    <m/>
    <m/>
    <m/>
    <d v="1899-12-30T00:00:00"/>
    <n v="0"/>
    <n v="0"/>
    <d v="1899-12-30T00:00:00"/>
    <s v=""/>
    <n v="0"/>
    <n v="0"/>
    <n v="0"/>
    <m/>
    <m/>
    <m/>
    <m/>
    <n v="2253.36"/>
    <s v="PENDIENTE"/>
    <s v="OK"/>
  </r>
  <r>
    <n v="1060"/>
    <x v="14"/>
    <d v="2025-07-15T00:00:00"/>
    <s v="Karol Pari"/>
    <x v="1"/>
    <x v="1"/>
    <x v="100"/>
    <s v="P0601012"/>
    <s v="-"/>
    <s v="-"/>
    <s v="-"/>
    <s v="Gratificación - Periodo Regular - Julio 2025 - Quispe Huisacayna Daniel Julinho"/>
    <m/>
    <x v="0"/>
    <x v="11"/>
    <s v="Costos de ventas"/>
    <s v="Operativo"/>
    <s v="Sachaca"/>
    <s v="Arequipa"/>
    <s v="GRGR073575276411"/>
    <s v="Gratificaciones"/>
    <d v="2025-07-15T00:00:00"/>
    <d v="2025-07-15T00:00:00"/>
    <s v="GR07"/>
    <n v="35"/>
    <n v="75276411"/>
    <s v="QUISPE HUISACAYNA DANIEL JULINHO"/>
    <s v="PEN"/>
    <m/>
    <n v="637.65"/>
    <n v="0"/>
    <n v="637.65"/>
    <s v=""/>
    <n v="637.65"/>
    <m/>
    <s v="SI"/>
    <s v="Transferencia"/>
    <s v="SI"/>
    <s v="SI"/>
    <d v="2025-07-15T00:00:00"/>
    <s v="B-BCP - Soles"/>
    <n v="990263"/>
    <m/>
    <d v="1899-12-30T00:00:00"/>
    <s v=""/>
    <n v="0"/>
    <n v="0"/>
    <m/>
    <m/>
    <m/>
    <m/>
    <m/>
    <m/>
    <m/>
    <m/>
    <d v="1899-12-30T00:00:00"/>
    <n v="0"/>
    <n v="0"/>
    <d v="1899-12-30T00:00:00"/>
    <s v=""/>
    <n v="0"/>
    <n v="0"/>
    <n v="0"/>
    <m/>
    <m/>
    <m/>
    <m/>
    <n v="637.65"/>
    <s v="PENDIENTE"/>
    <s v="OK"/>
  </r>
  <r>
    <n v="1061"/>
    <x v="14"/>
    <d v="2025-07-15T00:00:00"/>
    <s v="Karol Pari"/>
    <x v="1"/>
    <x v="1"/>
    <x v="100"/>
    <s v="P0601012"/>
    <s v="-"/>
    <s v="-"/>
    <s v="-"/>
    <s v="Gratificación - Periodo Regular - Julio 2025 - Quispe Prieto Hefer"/>
    <m/>
    <x v="0"/>
    <x v="11"/>
    <s v="Costos de ventas"/>
    <s v="Operativo"/>
    <s v="Sachaca"/>
    <s v="Arequipa"/>
    <s v="GRGR073673530159"/>
    <s v="Gratificaciones"/>
    <d v="2025-07-15T00:00:00"/>
    <d v="2025-07-15T00:00:00"/>
    <s v="GR07"/>
    <n v="36"/>
    <n v="73530159"/>
    <s v="QUISPE PRIETO HEFER"/>
    <s v="PEN"/>
    <m/>
    <n v="1832.13"/>
    <n v="0"/>
    <n v="1832.13"/>
    <s v=""/>
    <n v="1832.13"/>
    <m/>
    <s v="SI"/>
    <s v="Transferencia"/>
    <s v="SI"/>
    <s v="SI"/>
    <d v="2025-07-15T00:00:00"/>
    <s v="B-BCP - Soles"/>
    <n v="990263"/>
    <m/>
    <d v="1899-12-30T00:00:00"/>
    <s v=""/>
    <n v="0"/>
    <n v="0"/>
    <m/>
    <m/>
    <m/>
    <m/>
    <m/>
    <m/>
    <m/>
    <m/>
    <d v="1899-12-30T00:00:00"/>
    <n v="0"/>
    <n v="0"/>
    <d v="1899-12-30T00:00:00"/>
    <s v=""/>
    <n v="0"/>
    <n v="0"/>
    <n v="0"/>
    <m/>
    <m/>
    <m/>
    <m/>
    <n v="1832.13"/>
    <s v="PENDIENTE"/>
    <s v="OK"/>
  </r>
  <r>
    <n v="1062"/>
    <x v="14"/>
    <d v="2025-07-15T00:00:00"/>
    <s v="Karol Pari"/>
    <x v="1"/>
    <x v="1"/>
    <x v="100"/>
    <s v="P0601012"/>
    <s v="-"/>
    <s v="-"/>
    <s v="-"/>
    <s v="Gratificación - Periodo Regular - Julio 2025 - Quispe Prieto Wilber"/>
    <m/>
    <x v="0"/>
    <x v="11"/>
    <s v="Costos de ventas"/>
    <s v="Operativo"/>
    <s v="Sachaca"/>
    <s v="Arequipa"/>
    <s v="GRGR073746126507"/>
    <s v="Gratificaciones"/>
    <d v="2025-07-15T00:00:00"/>
    <d v="2025-07-15T00:00:00"/>
    <s v="GR07"/>
    <n v="37"/>
    <n v="46126507"/>
    <s v="QUISPE PRIETO WILBER"/>
    <s v="PEN"/>
    <m/>
    <n v="1870.38"/>
    <n v="0"/>
    <n v="1870.38"/>
    <s v=""/>
    <n v="1870.38"/>
    <m/>
    <s v="SI"/>
    <s v="Transferencia"/>
    <s v="SI"/>
    <s v="SI"/>
    <d v="2025-07-15T00:00:00"/>
    <s v="B-BCP - Soles"/>
    <n v="990263"/>
    <m/>
    <d v="1899-12-30T00:00:00"/>
    <s v=""/>
    <n v="0"/>
    <n v="0"/>
    <m/>
    <m/>
    <m/>
    <m/>
    <m/>
    <m/>
    <m/>
    <m/>
    <d v="1899-12-30T00:00:00"/>
    <n v="0"/>
    <n v="0"/>
    <d v="1899-12-30T00:00:00"/>
    <s v=""/>
    <n v="0"/>
    <n v="0"/>
    <n v="0"/>
    <m/>
    <m/>
    <m/>
    <m/>
    <n v="1870.38"/>
    <s v="PENDIENTE"/>
    <s v="OK"/>
  </r>
  <r>
    <n v="1063"/>
    <x v="14"/>
    <d v="2025-07-15T00:00:00"/>
    <s v="Karol Pari"/>
    <x v="1"/>
    <x v="1"/>
    <x v="100"/>
    <s v="P0601012"/>
    <s v="-"/>
    <s v="-"/>
    <s v="-"/>
    <s v="Gratificación - Periodo Regular - Julio 2025 - Ramos Rivas Roy Marcial"/>
    <m/>
    <x v="0"/>
    <x v="3"/>
    <s v="Gastos operativos"/>
    <s v="Operativo"/>
    <s v="Sachaca"/>
    <s v="Arequipa"/>
    <s v="GRGR073873195103"/>
    <s v="Gratificaciones"/>
    <d v="2025-07-15T00:00:00"/>
    <d v="2025-07-15T00:00:00"/>
    <s v="GR07"/>
    <n v="38"/>
    <n v="73195103"/>
    <s v="RAMOS RIVAS ROY MARCIAL"/>
    <s v="PEN"/>
    <m/>
    <n v="1733.1"/>
    <n v="0"/>
    <n v="1733.1"/>
    <s v=""/>
    <n v="1733.1"/>
    <m/>
    <s v="SI"/>
    <s v="Transferencia"/>
    <s v="SI"/>
    <s v="SI"/>
    <d v="2025-07-15T00:00:00"/>
    <s v="B-BCP - Soles"/>
    <n v="990263"/>
    <m/>
    <d v="1899-12-30T00:00:00"/>
    <s v=""/>
    <n v="0"/>
    <n v="0"/>
    <m/>
    <m/>
    <m/>
    <m/>
    <m/>
    <m/>
    <m/>
    <m/>
    <d v="1899-12-30T00:00:00"/>
    <n v="0"/>
    <n v="0"/>
    <d v="1899-12-30T00:00:00"/>
    <s v=""/>
    <n v="0"/>
    <n v="0"/>
    <n v="0"/>
    <m/>
    <m/>
    <m/>
    <m/>
    <n v="1733.1"/>
    <s v="PENDIENTE"/>
    <s v="OK"/>
  </r>
  <r>
    <n v="1064"/>
    <x v="14"/>
    <d v="2025-07-15T00:00:00"/>
    <s v="Karol Pari"/>
    <x v="1"/>
    <x v="1"/>
    <x v="100"/>
    <s v="P0601012"/>
    <s v="-"/>
    <s v="-"/>
    <s v="-"/>
    <s v="Gratificación - Periodo Regular - Julio 2025 - Reyes Andrade John Kevin"/>
    <m/>
    <x v="0"/>
    <x v="1"/>
    <s v="Costos de ventas"/>
    <s v="Operativo"/>
    <s v="Santa Anita"/>
    <s v="Lima"/>
    <s v="GRGR073947557239"/>
    <s v="Gratificaciones"/>
    <d v="2025-07-15T00:00:00"/>
    <d v="2025-07-15T00:00:00"/>
    <s v="GR07"/>
    <n v="39"/>
    <n v="47557239"/>
    <s v="REYES ANDRADE JOHN KEVIN"/>
    <s v="PEN"/>
    <m/>
    <n v="1580.5"/>
    <n v="0"/>
    <n v="1580.5"/>
    <s v=""/>
    <n v="1580.5"/>
    <m/>
    <s v="SI"/>
    <s v="Transferencia"/>
    <s v="SI"/>
    <s v="SI"/>
    <d v="2025-07-15T00:00:00"/>
    <s v="B-BCP - Soles"/>
    <n v="990263"/>
    <m/>
    <d v="1899-12-30T00:00:00"/>
    <s v=""/>
    <n v="0"/>
    <n v="0"/>
    <m/>
    <m/>
    <m/>
    <m/>
    <m/>
    <m/>
    <m/>
    <m/>
    <d v="1899-12-30T00:00:00"/>
    <n v="0"/>
    <n v="0"/>
    <d v="1899-12-30T00:00:00"/>
    <s v=""/>
    <n v="0"/>
    <n v="0"/>
    <n v="0"/>
    <m/>
    <m/>
    <m/>
    <m/>
    <n v="1580.5"/>
    <s v="PENDIENTE"/>
    <s v="OK"/>
  </r>
  <r>
    <n v="1065"/>
    <x v="14"/>
    <d v="2025-07-15T00:00:00"/>
    <s v="Karol Pari"/>
    <x v="1"/>
    <x v="1"/>
    <x v="100"/>
    <s v="P0601012"/>
    <s v="-"/>
    <s v="-"/>
    <s v="-"/>
    <s v="Gratificación - Periodo Regular - Julio 2025 - Rodriguez Gallegos Alison Natividad"/>
    <m/>
    <x v="0"/>
    <x v="5"/>
    <s v="Gastos operativos"/>
    <s v="Operativo"/>
    <s v="Sachaca"/>
    <s v="Arequipa"/>
    <s v="GRGR074072728100"/>
    <s v="Gratificaciones"/>
    <d v="2025-07-15T00:00:00"/>
    <d v="2025-07-15T00:00:00"/>
    <s v="GR07"/>
    <n v="40"/>
    <n v="72728100"/>
    <s v="RODRIGUEZ GALLEGOS ALISON NATIVIDAD"/>
    <s v="PEN"/>
    <m/>
    <n v="1853"/>
    <n v="0"/>
    <n v="1853"/>
    <s v=""/>
    <n v="1853"/>
    <m/>
    <s v="SI"/>
    <s v="Transferencia"/>
    <s v="SI"/>
    <s v="SI"/>
    <d v="2025-07-15T00:00:00"/>
    <s v="B-BCP - Soles"/>
    <n v="990263"/>
    <m/>
    <d v="1899-12-30T00:00:00"/>
    <s v=""/>
    <n v="0"/>
    <n v="0"/>
    <m/>
    <m/>
    <m/>
    <m/>
    <m/>
    <m/>
    <m/>
    <m/>
    <d v="1899-12-30T00:00:00"/>
    <n v="0"/>
    <n v="0"/>
    <d v="1899-12-30T00:00:00"/>
    <s v=""/>
    <n v="0"/>
    <n v="0"/>
    <n v="0"/>
    <m/>
    <m/>
    <m/>
    <m/>
    <n v="1853"/>
    <s v="PENDIENTE"/>
    <s v="OK"/>
  </r>
  <r>
    <n v="1066"/>
    <x v="14"/>
    <d v="2025-07-15T00:00:00"/>
    <s v="Karol Pari"/>
    <x v="1"/>
    <x v="1"/>
    <x v="100"/>
    <s v="P0601012"/>
    <s v="-"/>
    <s v="-"/>
    <s v="-"/>
    <s v="Gratificación - Periodo Regular - Julio 2025 - Serrano Villaca Judith Stefany Del Pilar"/>
    <m/>
    <x v="0"/>
    <x v="3"/>
    <s v="Gastos operativos"/>
    <s v="Operativo"/>
    <s v="Sachaca"/>
    <s v="Arequipa"/>
    <s v="GRGR074171311214"/>
    <s v="Gratificaciones"/>
    <d v="2025-07-15T00:00:00"/>
    <d v="2025-07-15T00:00:00"/>
    <s v="GR07"/>
    <n v="41"/>
    <n v="71311214"/>
    <s v="SERRANO VILLACA JUDITH STEFANY DEL PILAR"/>
    <s v="PEN"/>
    <m/>
    <n v="1678.6"/>
    <n v="0"/>
    <n v="1678.6"/>
    <s v=""/>
    <n v="1678.6"/>
    <m/>
    <s v="SI"/>
    <s v="Transferencia"/>
    <s v="SI"/>
    <s v="SI"/>
    <d v="2025-07-15T00:00:00"/>
    <s v="B-BCP - Soles"/>
    <n v="990263"/>
    <m/>
    <d v="1899-12-30T00:00:00"/>
    <s v=""/>
    <n v="0"/>
    <n v="0"/>
    <m/>
    <m/>
    <m/>
    <m/>
    <m/>
    <m/>
    <m/>
    <m/>
    <d v="1899-12-30T00:00:00"/>
    <n v="0"/>
    <n v="0"/>
    <d v="1899-12-30T00:00:00"/>
    <s v=""/>
    <n v="0"/>
    <n v="0"/>
    <n v="0"/>
    <m/>
    <m/>
    <m/>
    <m/>
    <n v="1678.6"/>
    <s v="PENDIENTE"/>
    <s v="OK"/>
  </r>
  <r>
    <n v="1067"/>
    <x v="14"/>
    <d v="2025-07-15T00:00:00"/>
    <s v="Karol Pari"/>
    <x v="1"/>
    <x v="1"/>
    <x v="100"/>
    <s v="P0601012"/>
    <s v="-"/>
    <s v="-"/>
    <s v="-"/>
    <s v="Gratificación - Periodo Regular - Julio 2025 - Solis Florido Esteban Miguel"/>
    <m/>
    <x v="0"/>
    <x v="1"/>
    <s v="Costos de ventas"/>
    <s v="Operativo"/>
    <s v="Sachaca"/>
    <s v="Arequipa"/>
    <s v="GRGR074271654750"/>
    <s v="Gratificaciones"/>
    <d v="2025-07-15T00:00:00"/>
    <d v="2025-07-15T00:00:00"/>
    <s v="GR07"/>
    <n v="42"/>
    <n v="71654750"/>
    <s v="SOLIS FLORIDO ESTEBAN MIGUEL"/>
    <s v="PEN"/>
    <m/>
    <n v="2055.9499999999998"/>
    <n v="0"/>
    <n v="2055.9499999999998"/>
    <s v=""/>
    <n v="2055.9499999999998"/>
    <m/>
    <s v="SI"/>
    <s v="Transferencia"/>
    <s v="SI"/>
    <s v="SI"/>
    <d v="2025-07-15T00:00:00"/>
    <s v="B-BCP - Soles"/>
    <n v="990263"/>
    <m/>
    <d v="1899-12-30T00:00:00"/>
    <s v=""/>
    <n v="0"/>
    <n v="0"/>
    <m/>
    <m/>
    <m/>
    <m/>
    <m/>
    <m/>
    <m/>
    <m/>
    <d v="1899-12-30T00:00:00"/>
    <n v="0"/>
    <n v="0"/>
    <d v="1899-12-30T00:00:00"/>
    <s v=""/>
    <n v="0"/>
    <n v="0"/>
    <n v="0"/>
    <m/>
    <m/>
    <m/>
    <m/>
    <n v="2055.9499999999998"/>
    <s v="PENDIENTE"/>
    <s v="OK"/>
  </r>
  <r>
    <n v="1068"/>
    <x v="14"/>
    <d v="2025-07-15T00:00:00"/>
    <s v="Karol Pari"/>
    <x v="1"/>
    <x v="1"/>
    <x v="100"/>
    <s v="P0601012"/>
    <s v="-"/>
    <s v="-"/>
    <s v="-"/>
    <s v="Gratificación - Periodo Regular - Julio 2025 - Suyo Prieto Rosa Rafaela"/>
    <m/>
    <x v="0"/>
    <x v="11"/>
    <s v="Costos de ventas"/>
    <s v="Operativo"/>
    <s v="Sachaca"/>
    <s v="Arequipa"/>
    <s v="GRGR074372682665"/>
    <s v="Gratificaciones"/>
    <d v="2025-07-15T00:00:00"/>
    <d v="2025-07-15T00:00:00"/>
    <s v="GR07"/>
    <n v="43"/>
    <n v="72682665"/>
    <s v="SUYO PRIETO ROSA RAFAELA"/>
    <s v="PEN"/>
    <m/>
    <n v="1667.7"/>
    <n v="0"/>
    <n v="1667.7"/>
    <s v=""/>
    <n v="1667.7"/>
    <m/>
    <s v="SI"/>
    <s v="Transferencia"/>
    <s v="SI"/>
    <s v="SI"/>
    <d v="2025-07-15T00:00:00"/>
    <s v="B-BCP - Soles"/>
    <n v="990263"/>
    <m/>
    <d v="1899-12-30T00:00:00"/>
    <s v=""/>
    <n v="0"/>
    <n v="0"/>
    <m/>
    <m/>
    <m/>
    <m/>
    <m/>
    <m/>
    <m/>
    <m/>
    <d v="1899-12-30T00:00:00"/>
    <n v="0"/>
    <n v="0"/>
    <d v="1899-12-30T00:00:00"/>
    <s v=""/>
    <n v="0"/>
    <n v="0"/>
    <n v="0"/>
    <m/>
    <m/>
    <m/>
    <m/>
    <n v="1667.7"/>
    <s v="PENDIENTE"/>
    <s v="OK"/>
  </r>
  <r>
    <n v="1069"/>
    <x v="14"/>
    <d v="2025-07-15T00:00:00"/>
    <s v="Karol Pari"/>
    <x v="1"/>
    <x v="1"/>
    <x v="100"/>
    <s v="P0601012"/>
    <s v="-"/>
    <s v="-"/>
    <s v="-"/>
    <s v="Gratificación - Periodo Regular - Julio 2025 - Tagle Lazarte Juan Benjy"/>
    <m/>
    <x v="0"/>
    <x v="1"/>
    <s v="Costos de ventas"/>
    <s v="Operativo"/>
    <s v="Sachaca"/>
    <s v="Arequipa"/>
    <s v="GRGR074448362717"/>
    <s v="Gratificaciones"/>
    <d v="2025-07-15T00:00:00"/>
    <d v="2025-07-15T00:00:00"/>
    <s v="GR07"/>
    <n v="44"/>
    <n v="48362717"/>
    <s v="TAGLE LAZARTE JUAN BENJY"/>
    <s v="PEN"/>
    <m/>
    <n v="1461.22"/>
    <n v="0"/>
    <n v="1461.22"/>
    <s v=""/>
    <n v="1461.22"/>
    <m/>
    <s v="SI"/>
    <s v="Transferencia"/>
    <s v="SI"/>
    <s v="SI"/>
    <d v="2025-07-15T00:00:00"/>
    <s v="B-BCP - Soles"/>
    <n v="990263"/>
    <m/>
    <d v="1899-12-30T00:00:00"/>
    <s v=""/>
    <n v="0"/>
    <n v="0"/>
    <m/>
    <m/>
    <m/>
    <m/>
    <m/>
    <m/>
    <m/>
    <m/>
    <d v="1899-12-30T00:00:00"/>
    <n v="0"/>
    <n v="0"/>
    <d v="1899-12-30T00:00:00"/>
    <s v=""/>
    <n v="0"/>
    <n v="0"/>
    <n v="0"/>
    <m/>
    <m/>
    <m/>
    <m/>
    <n v="1461.22"/>
    <s v="PENDIENTE"/>
    <s v="OK"/>
  </r>
  <r>
    <n v="1070"/>
    <x v="14"/>
    <d v="2025-07-15T00:00:00"/>
    <s v="Karol Pari"/>
    <x v="1"/>
    <x v="1"/>
    <x v="100"/>
    <s v="P0601012"/>
    <s v="-"/>
    <s v="-"/>
    <s v="-"/>
    <s v="Gratificación - Periodo Regular - Julio 2025 - Tarifa Mamani Juan Jesus"/>
    <m/>
    <x v="0"/>
    <x v="1"/>
    <s v="Costos de ventas"/>
    <s v="Operativo"/>
    <s v="Sachaca"/>
    <s v="Arequipa"/>
    <s v="GRGR074580454870"/>
    <s v="Gratificaciones"/>
    <d v="2025-07-15T00:00:00"/>
    <d v="2025-07-15T00:00:00"/>
    <s v="GR07"/>
    <n v="45"/>
    <n v="80454870"/>
    <s v="TARIFA MAMANI JUAN JESUS"/>
    <s v="PEN"/>
    <m/>
    <n v="2480.56"/>
    <n v="0"/>
    <n v="2480.56"/>
    <s v=""/>
    <n v="2480.56"/>
    <m/>
    <s v="SI"/>
    <s v="Transferencia"/>
    <s v="SI"/>
    <s v="SI"/>
    <d v="2025-07-15T00:00:00"/>
    <s v="B-BCP - Soles"/>
    <n v="990263"/>
    <m/>
    <d v="1899-12-30T00:00:00"/>
    <s v=""/>
    <n v="0"/>
    <n v="0"/>
    <m/>
    <m/>
    <m/>
    <m/>
    <m/>
    <m/>
    <m/>
    <m/>
    <d v="1899-12-30T00:00:00"/>
    <n v="0"/>
    <n v="0"/>
    <d v="1899-12-30T00:00:00"/>
    <s v=""/>
    <n v="0"/>
    <n v="0"/>
    <n v="0"/>
    <m/>
    <m/>
    <m/>
    <m/>
    <n v="2480.56"/>
    <s v="PENDIENTE"/>
    <s v="OK"/>
  </r>
  <r>
    <n v="1071"/>
    <x v="14"/>
    <d v="2025-07-15T00:00:00"/>
    <s v="Karol Pari"/>
    <x v="1"/>
    <x v="1"/>
    <x v="100"/>
    <s v="P0601012"/>
    <s v="-"/>
    <s v="-"/>
    <s v="-"/>
    <s v="Gratificación - Periodo Regular - Julio 2025 - Tinuco Torres Romario"/>
    <m/>
    <x v="0"/>
    <x v="1"/>
    <s v="Costos de ventas"/>
    <s v="Operativo"/>
    <s v="Sachaca"/>
    <s v="Arequipa"/>
    <s v="GRGR074660248415"/>
    <s v="Gratificaciones"/>
    <d v="2025-07-15T00:00:00"/>
    <d v="2025-07-15T00:00:00"/>
    <s v="GR07"/>
    <n v="46"/>
    <n v="60248415"/>
    <s v="TINUCO TORRES ROMARIO"/>
    <s v="PEN"/>
    <m/>
    <n v="958.77"/>
    <n v="0"/>
    <n v="958.77"/>
    <s v=""/>
    <n v="958.77"/>
    <m/>
    <s v="SI"/>
    <s v="Transferencia"/>
    <s v="SI"/>
    <s v="SI"/>
    <d v="2025-07-15T00:00:00"/>
    <s v="B-BCP - Soles"/>
    <n v="990263"/>
    <m/>
    <d v="1899-12-30T00:00:00"/>
    <s v=""/>
    <n v="0"/>
    <n v="0"/>
    <m/>
    <m/>
    <m/>
    <m/>
    <m/>
    <m/>
    <m/>
    <m/>
    <d v="1899-12-30T00:00:00"/>
    <n v="0"/>
    <n v="0"/>
    <d v="1899-12-30T00:00:00"/>
    <s v=""/>
    <n v="0"/>
    <n v="0"/>
    <n v="0"/>
    <m/>
    <m/>
    <m/>
    <m/>
    <n v="958.77"/>
    <s v="PENDIENTE"/>
    <s v="OK"/>
  </r>
  <r>
    <n v="1072"/>
    <x v="14"/>
    <d v="2025-07-15T00:00:00"/>
    <s v="Karol Pari"/>
    <x v="1"/>
    <x v="1"/>
    <x v="100"/>
    <s v="P0601012"/>
    <s v="-"/>
    <s v="-"/>
    <s v="-"/>
    <s v="Gratificación - Periodo Regular - Julio 2025 - Velasquez Condori Joel Jonathan"/>
    <m/>
    <x v="0"/>
    <x v="11"/>
    <s v="Costos de ventas"/>
    <s v="Operativo"/>
    <s v="Sachaca"/>
    <s v="Arequipa"/>
    <s v="GRGR074777089939"/>
    <s v="Gratificaciones"/>
    <d v="2025-07-15T00:00:00"/>
    <d v="2025-07-15T00:00:00"/>
    <s v="GR07"/>
    <n v="47"/>
    <n v="77089939"/>
    <s v="VELASQUEZ CONDORI JOEL JONATHAN"/>
    <s v="PEN"/>
    <m/>
    <n v="1440.6"/>
    <n v="0"/>
    <n v="1440.6"/>
    <s v=""/>
    <n v="1440.6"/>
    <m/>
    <s v="SI"/>
    <s v="Transferencia"/>
    <s v="SI"/>
    <s v="SI"/>
    <d v="2025-07-15T00:00:00"/>
    <s v="B-BCP - Soles"/>
    <n v="990263"/>
    <m/>
    <d v="1899-12-30T00:00:00"/>
    <s v=""/>
    <n v="0"/>
    <n v="0"/>
    <m/>
    <m/>
    <m/>
    <m/>
    <m/>
    <m/>
    <m/>
    <m/>
    <d v="1899-12-30T00:00:00"/>
    <n v="0"/>
    <n v="0"/>
    <d v="1899-12-30T00:00:00"/>
    <s v=""/>
    <n v="0"/>
    <n v="0"/>
    <n v="0"/>
    <m/>
    <m/>
    <m/>
    <m/>
    <n v="1440.6"/>
    <s v="PENDIENTE"/>
    <s v="OK"/>
  </r>
  <r>
    <n v="1073"/>
    <x v="14"/>
    <d v="2025-07-15T00:00:00"/>
    <s v="Karol Pari"/>
    <x v="1"/>
    <x v="1"/>
    <x v="100"/>
    <s v="P0601012"/>
    <s v="-"/>
    <s v="-"/>
    <s v="-"/>
    <s v="Gratificación - Periodo Regular - Julio 2025 - Viza Caceres Way Brian"/>
    <m/>
    <x v="0"/>
    <x v="1"/>
    <s v="Costos de ventas"/>
    <s v="Operativo"/>
    <s v="Sachaca"/>
    <s v="Arequipa"/>
    <s v="GRGR074873376012"/>
    <s v="Gratificaciones"/>
    <d v="2025-07-15T00:00:00"/>
    <d v="2025-07-15T00:00:00"/>
    <s v="GR07"/>
    <n v="48"/>
    <n v="73376012"/>
    <s v="VIZA CACERES WAY BRIAN"/>
    <s v="PEN"/>
    <m/>
    <n v="1017.21"/>
    <n v="0"/>
    <n v="1017.21"/>
    <s v=""/>
    <n v="1017.21"/>
    <m/>
    <s v="SI"/>
    <s v="Transferencia"/>
    <s v="SI"/>
    <s v="SI"/>
    <d v="2025-07-15T00:00:00"/>
    <s v="B-BCP - Soles"/>
    <n v="990263"/>
    <m/>
    <d v="1899-12-30T00:00:00"/>
    <s v=""/>
    <n v="0"/>
    <n v="0"/>
    <m/>
    <m/>
    <m/>
    <m/>
    <m/>
    <m/>
    <m/>
    <m/>
    <d v="1899-12-30T00:00:00"/>
    <n v="0"/>
    <n v="0"/>
    <d v="1899-12-30T00:00:00"/>
    <s v=""/>
    <n v="0"/>
    <n v="0"/>
    <n v="0"/>
    <m/>
    <m/>
    <m/>
    <m/>
    <n v="1017.21"/>
    <s v="PENDIENTE"/>
    <s v="OK"/>
  </r>
  <r>
    <n v="1074"/>
    <x v="29"/>
    <d v="2025-07-31T00:00:00"/>
    <s v="Karol Pari"/>
    <x v="1"/>
    <x v="1"/>
    <x v="101"/>
    <s v="P0601004"/>
    <s v="-"/>
    <s v="-"/>
    <s v="-"/>
    <s v=" Contribución Essalud - Abarca Apfata Miguel Angel - Julio - 2025 "/>
    <m/>
    <x v="0"/>
    <x v="1"/>
    <s v="Costos de ventas"/>
    <s v="Operativo"/>
    <s v="Sachaca"/>
    <s v="Arequipa"/>
    <s v="PLR ES07 160945818"/>
    <s v="Planilla de Remuneraciones"/>
    <d v="2025-07-31T00:00:00"/>
    <d v="2025-07-31T00:00:00"/>
    <s v=" ES07 "/>
    <n v="1"/>
    <n v="60945818"/>
    <s v="ABARCA APFATA MIGUEL ANGEL"/>
    <s v="PEN"/>
    <m/>
    <n v="111.75"/>
    <n v="0"/>
    <n v="111.75"/>
    <s v=""/>
    <n v="111.75"/>
    <m/>
    <s v="SI"/>
    <s v="Transferencia"/>
    <s v="SI"/>
    <s v="SI"/>
    <s v=""/>
    <s v=""/>
    <s v=""/>
    <m/>
    <s v=""/>
    <s v=""/>
    <s v=""/>
    <n v="0"/>
    <m/>
    <m/>
    <m/>
    <m/>
    <m/>
    <m/>
    <m/>
    <m/>
    <s v=""/>
    <s v=""/>
    <n v="0"/>
    <s v=""/>
    <s v=""/>
    <s v=""/>
    <n v="0"/>
    <n v="0"/>
    <m/>
    <m/>
    <m/>
    <m/>
    <n v="111.75"/>
    <s v="PENDIENTE"/>
    <s v="OK"/>
  </r>
  <r>
    <n v="1075"/>
    <x v="29"/>
    <d v="2025-07-31T00:00:00"/>
    <s v="Karol Pari"/>
    <x v="1"/>
    <x v="1"/>
    <x v="101"/>
    <s v="P0601004"/>
    <s v="-"/>
    <s v="-"/>
    <s v="-"/>
    <s v=" Contribución Essalud - Alcca Saldivar Angel - Julio - 2025 "/>
    <m/>
    <x v="0"/>
    <x v="1"/>
    <s v="Costos de ventas"/>
    <s v="Operativo"/>
    <s v="Sachaca"/>
    <s v="Arequipa"/>
    <s v="PLR ES07 273238347"/>
    <s v="Planilla de Remuneraciones"/>
    <d v="2025-07-31T00:00:00"/>
    <d v="2025-07-31T00:00:00"/>
    <s v=" ES07 "/>
    <n v="2"/>
    <n v="73238347"/>
    <s v="ALCCA SALDIVAR ANGEL"/>
    <s v="PEN"/>
    <m/>
    <n v="15.56"/>
    <n v="0"/>
    <n v="15.56"/>
    <s v=""/>
    <n v="15.56"/>
    <m/>
    <s v="SI"/>
    <s v="Transferencia"/>
    <s v="SI"/>
    <s v="SI"/>
    <s v=""/>
    <s v=""/>
    <s v=""/>
    <m/>
    <s v=""/>
    <s v=""/>
    <s v=""/>
    <n v="0"/>
    <m/>
    <m/>
    <m/>
    <m/>
    <m/>
    <m/>
    <m/>
    <m/>
    <s v=""/>
    <s v=""/>
    <n v="0"/>
    <s v=""/>
    <s v=""/>
    <s v=""/>
    <n v="0"/>
    <n v="0"/>
    <m/>
    <m/>
    <m/>
    <m/>
    <n v="15.56"/>
    <s v="PENDIENTE"/>
    <s v="OK"/>
  </r>
  <r>
    <n v="1076"/>
    <x v="29"/>
    <d v="2025-07-31T00:00:00"/>
    <s v="Karol Pari"/>
    <x v="1"/>
    <x v="1"/>
    <x v="101"/>
    <s v="P0601004"/>
    <s v="-"/>
    <s v="-"/>
    <s v="-"/>
    <s v=" Contribución Essalud - Alvarado Alama Adrian - Julio - 2025 "/>
    <m/>
    <x v="0"/>
    <x v="1"/>
    <s v="Costos de ventas"/>
    <s v="Operativo"/>
    <s v="La Joya"/>
    <s v="Arequipa"/>
    <s v="PLR ES07 375560789"/>
    <s v="Planilla de Remuneraciones"/>
    <d v="2025-07-31T00:00:00"/>
    <d v="2025-07-31T00:00:00"/>
    <s v=" ES07 "/>
    <n v="3"/>
    <n v="75560789"/>
    <s v="ALVARADO ALAMA ADRIAN"/>
    <s v="PEN"/>
    <m/>
    <n v="146.21"/>
    <n v="0"/>
    <n v="146.21"/>
    <s v=""/>
    <n v="146.21"/>
    <m/>
    <s v="SI"/>
    <s v="Transferencia"/>
    <s v="SI"/>
    <s v="SI"/>
    <s v=""/>
    <s v=""/>
    <s v=""/>
    <m/>
    <s v=""/>
    <s v=""/>
    <s v=""/>
    <n v="0"/>
    <m/>
    <m/>
    <m/>
    <m/>
    <m/>
    <m/>
    <m/>
    <m/>
    <s v=""/>
    <s v=""/>
    <n v="0"/>
    <s v=""/>
    <s v=""/>
    <s v=""/>
    <n v="0"/>
    <n v="0"/>
    <m/>
    <m/>
    <m/>
    <m/>
    <n v="146.21"/>
    <s v="PENDIENTE"/>
    <s v="OK"/>
  </r>
  <r>
    <n v="1077"/>
    <x v="29"/>
    <d v="2025-07-31T00:00:00"/>
    <s v="Karol Pari"/>
    <x v="1"/>
    <x v="1"/>
    <x v="101"/>
    <s v="P0601004"/>
    <s v="-"/>
    <s v="-"/>
    <s v="-"/>
    <s v=" Contribución Essalud - Amado Farfan Vannessa Danniella - Julio - 2025 "/>
    <m/>
    <x v="0"/>
    <x v="11"/>
    <s v="Costos de ventas"/>
    <s v="Operativo"/>
    <s v="Sachaca"/>
    <s v="Arequipa"/>
    <s v="PLR ES07 472169020"/>
    <s v="Planilla de Remuneraciones"/>
    <d v="2025-07-31T00:00:00"/>
    <d v="2025-07-31T00:00:00"/>
    <s v=" ES07 "/>
    <n v="4"/>
    <n v="72169020"/>
    <s v="AMADO FARFAN VANNESSA DANNIELLA"/>
    <s v="PEN"/>
    <m/>
    <n v="162.88999999999999"/>
    <n v="0"/>
    <n v="162.88999999999999"/>
    <s v=""/>
    <n v="162.88999999999999"/>
    <m/>
    <s v="SI"/>
    <s v="Transferencia"/>
    <s v="SI"/>
    <s v="SI"/>
    <s v=""/>
    <s v=""/>
    <s v=""/>
    <m/>
    <s v=""/>
    <s v=""/>
    <s v=""/>
    <n v="0"/>
    <m/>
    <m/>
    <m/>
    <m/>
    <m/>
    <m/>
    <m/>
    <m/>
    <s v=""/>
    <s v=""/>
    <n v="0"/>
    <s v=""/>
    <s v=""/>
    <s v=""/>
    <n v="0"/>
    <n v="0"/>
    <m/>
    <m/>
    <m/>
    <m/>
    <n v="162.88999999999999"/>
    <s v="PENDIENTE"/>
    <s v="OK"/>
  </r>
  <r>
    <n v="1078"/>
    <x v="29"/>
    <d v="2025-07-31T00:00:00"/>
    <s v="Karol Pari"/>
    <x v="1"/>
    <x v="1"/>
    <x v="101"/>
    <s v="P0601004"/>
    <s v="-"/>
    <s v="-"/>
    <s v="-"/>
    <s v=" Contribución Essalud - Apaza Castro Luis Alfredo - Julio - 2025 "/>
    <m/>
    <x v="0"/>
    <x v="1"/>
    <s v="Costos de ventas"/>
    <s v="Operativo"/>
    <s v="La Joya"/>
    <s v="Arequipa"/>
    <s v="PLR ES07 548298276"/>
    <s v="Planilla de Remuneraciones"/>
    <d v="2025-07-31T00:00:00"/>
    <d v="2025-07-31T00:00:00"/>
    <s v=" ES07 "/>
    <n v="5"/>
    <n v="48298276"/>
    <s v="APAZA CASTRO LUIS ALFREDO"/>
    <s v="PEN"/>
    <m/>
    <n v="113.6"/>
    <n v="0"/>
    <n v="113.6"/>
    <s v=""/>
    <n v="113.6"/>
    <m/>
    <s v="SI"/>
    <s v="Transferencia"/>
    <s v="SI"/>
    <s v="SI"/>
    <s v=""/>
    <s v=""/>
    <s v=""/>
    <m/>
    <s v=""/>
    <s v=""/>
    <s v=""/>
    <n v="0"/>
    <m/>
    <m/>
    <m/>
    <m/>
    <m/>
    <m/>
    <m/>
    <m/>
    <s v=""/>
    <s v=""/>
    <n v="0"/>
    <s v=""/>
    <s v=""/>
    <s v=""/>
    <n v="0"/>
    <n v="0"/>
    <m/>
    <m/>
    <m/>
    <m/>
    <n v="113.6"/>
    <s v="PENDIENTE"/>
    <s v="OK"/>
  </r>
  <r>
    <n v="1079"/>
    <x v="29"/>
    <d v="2025-07-31T00:00:00"/>
    <s v="Karol Pari"/>
    <x v="1"/>
    <x v="1"/>
    <x v="101"/>
    <s v="P0601004"/>
    <s v="-"/>
    <s v="-"/>
    <s v="-"/>
    <s v=" Contribución Essalud - Aquino Colquehuanca Jesus Alberto - Julio - 2025 "/>
    <m/>
    <x v="0"/>
    <x v="11"/>
    <s v="Costos de ventas"/>
    <s v="Operativo"/>
    <s v="La Joya"/>
    <s v="Arequipa"/>
    <s v="PLR ES07 648164743"/>
    <s v="Planilla de Remuneraciones"/>
    <d v="2025-07-31T00:00:00"/>
    <d v="2025-07-31T00:00:00"/>
    <s v=" ES07 "/>
    <n v="6"/>
    <n v="48164743"/>
    <s v="AQUINO COLQUEHUANCA JESUS ALBERTO"/>
    <s v="PEN"/>
    <m/>
    <n v="133.97"/>
    <n v="0"/>
    <n v="133.97"/>
    <s v=""/>
    <n v="133.97"/>
    <m/>
    <s v="SI"/>
    <s v="Transferencia"/>
    <s v="SI"/>
    <s v="SI"/>
    <s v=""/>
    <s v=""/>
    <s v=""/>
    <m/>
    <s v=""/>
    <s v=""/>
    <s v=""/>
    <n v="0"/>
    <m/>
    <m/>
    <m/>
    <m/>
    <m/>
    <m/>
    <m/>
    <m/>
    <s v=""/>
    <s v=""/>
    <n v="0"/>
    <s v=""/>
    <s v=""/>
    <s v=""/>
    <n v="0"/>
    <n v="0"/>
    <m/>
    <m/>
    <m/>
    <m/>
    <n v="133.97"/>
    <s v="PENDIENTE"/>
    <s v="OK"/>
  </r>
  <r>
    <n v="1080"/>
    <x v="29"/>
    <d v="2025-07-31T00:00:00"/>
    <s v="Karol Pari"/>
    <x v="1"/>
    <x v="1"/>
    <x v="101"/>
    <s v="P0601004"/>
    <s v="-"/>
    <s v="-"/>
    <s v="-"/>
    <s v=" Contribución Essalud - Ayma Purhuaya Maritza Juana - Julio - 2025 "/>
    <m/>
    <x v="0"/>
    <x v="3"/>
    <s v="Gastos operativos"/>
    <s v="Operativo"/>
    <s v="Sachaca"/>
    <s v="Arequipa"/>
    <s v="PLR ES07 776140901"/>
    <s v="Planilla de Remuneraciones"/>
    <d v="2025-07-31T00:00:00"/>
    <d v="2025-07-31T00:00:00"/>
    <s v=" ES07 "/>
    <n v="7"/>
    <n v="76140901"/>
    <s v="AYMA PURHUAYA MARITZA JUANA"/>
    <s v="PEN"/>
    <m/>
    <n v="117.46"/>
    <n v="0"/>
    <n v="117.46"/>
    <s v=""/>
    <n v="117.46"/>
    <m/>
    <s v="SI"/>
    <s v="Transferencia"/>
    <s v="SI"/>
    <s v="SI"/>
    <s v=""/>
    <s v=""/>
    <s v=""/>
    <m/>
    <s v=""/>
    <s v=""/>
    <s v=""/>
    <n v="0"/>
    <m/>
    <m/>
    <m/>
    <m/>
    <m/>
    <m/>
    <m/>
    <m/>
    <s v=""/>
    <s v=""/>
    <n v="0"/>
    <s v=""/>
    <s v=""/>
    <s v=""/>
    <n v="0"/>
    <n v="0"/>
    <m/>
    <m/>
    <m/>
    <m/>
    <n v="117.46"/>
    <s v="PENDIENTE"/>
    <s v="OK"/>
  </r>
  <r>
    <n v="1081"/>
    <x v="29"/>
    <d v="2025-07-31T00:00:00"/>
    <s v="Karol Pari"/>
    <x v="1"/>
    <x v="1"/>
    <x v="101"/>
    <s v="P0601004"/>
    <s v="-"/>
    <s v="-"/>
    <s v="-"/>
    <s v=" Contribución Essalud - Bolaños Valdez Rebeca - Julio - 2025 "/>
    <m/>
    <x v="0"/>
    <x v="3"/>
    <s v="Gastos operativos"/>
    <s v="Operativo"/>
    <s v="Sachaca"/>
    <s v="Arequipa"/>
    <s v="PLR ES07 844162989"/>
    <s v="Planilla de Remuneraciones"/>
    <d v="2025-07-31T00:00:00"/>
    <d v="2025-07-31T00:00:00"/>
    <s v=" ES07 "/>
    <n v="8"/>
    <n v="44162989"/>
    <s v="BOLAÑOS VALDEZ REBECA"/>
    <s v="PEN"/>
    <m/>
    <n v="158.66999999999999"/>
    <n v="0"/>
    <n v="158.66999999999999"/>
    <s v=""/>
    <n v="158.66999999999999"/>
    <m/>
    <s v="SI"/>
    <s v="Transferencia"/>
    <s v="SI"/>
    <s v="SI"/>
    <s v=""/>
    <s v=""/>
    <s v=""/>
    <m/>
    <s v=""/>
    <s v=""/>
    <s v=""/>
    <n v="0"/>
    <m/>
    <m/>
    <m/>
    <m/>
    <m/>
    <m/>
    <m/>
    <m/>
    <s v=""/>
    <s v=""/>
    <n v="0"/>
    <s v=""/>
    <s v=""/>
    <s v=""/>
    <n v="0"/>
    <n v="0"/>
    <m/>
    <m/>
    <m/>
    <m/>
    <n v="158.66999999999999"/>
    <s v="PENDIENTE"/>
    <s v="OK"/>
  </r>
  <r>
    <n v="1082"/>
    <x v="29"/>
    <d v="2025-07-31T00:00:00"/>
    <s v="Karol Pari"/>
    <x v="1"/>
    <x v="1"/>
    <x v="101"/>
    <s v="P0601004"/>
    <s v="-"/>
    <s v="-"/>
    <s v="-"/>
    <s v=" Contribución Essalud - Bustamante Gil Imer - Julio - 2025 "/>
    <m/>
    <x v="0"/>
    <x v="3"/>
    <s v="Gastos operativos"/>
    <s v="Operativo"/>
    <s v="Sachaca"/>
    <s v="Arequipa"/>
    <s v="PLR ES07 945286301"/>
    <s v="Planilla de Remuneraciones"/>
    <d v="2025-07-31T00:00:00"/>
    <d v="2025-07-31T00:00:00"/>
    <s v=" ES07 "/>
    <n v="9"/>
    <n v="45286301"/>
    <s v="BUSTAMANTE GIL IMER"/>
    <s v="PEN"/>
    <m/>
    <n v="386.72"/>
    <n v="0"/>
    <n v="386.72"/>
    <s v=""/>
    <n v="386.72"/>
    <m/>
    <s v="SI"/>
    <s v="Transferencia"/>
    <s v="SI"/>
    <s v="SI"/>
    <s v=""/>
    <s v=""/>
    <s v=""/>
    <m/>
    <s v=""/>
    <s v=""/>
    <s v=""/>
    <n v="0"/>
    <m/>
    <m/>
    <m/>
    <m/>
    <m/>
    <m/>
    <m/>
    <m/>
    <s v=""/>
    <s v=""/>
    <n v="0"/>
    <s v=""/>
    <s v=""/>
    <s v=""/>
    <n v="0"/>
    <n v="0"/>
    <m/>
    <m/>
    <m/>
    <m/>
    <n v="386.72"/>
    <s v="PENDIENTE"/>
    <s v="OK"/>
  </r>
  <r>
    <n v="1083"/>
    <x v="29"/>
    <d v="2025-07-31T00:00:00"/>
    <s v="Karol Pari"/>
    <x v="1"/>
    <x v="1"/>
    <x v="101"/>
    <s v="P0601004"/>
    <s v="-"/>
    <s v="-"/>
    <s v="-"/>
    <s v=" Contribución Essalud - Bustamante Gil Ruben - Julio - 2025 "/>
    <m/>
    <x v="0"/>
    <x v="1"/>
    <s v="Costos de ventas"/>
    <s v="Operativo"/>
    <s v="Sachaca"/>
    <s v="Arequipa"/>
    <s v="PLR ES07 1073444362"/>
    <s v="Planilla de Remuneraciones"/>
    <d v="2025-07-31T00:00:00"/>
    <d v="2025-07-31T00:00:00"/>
    <s v=" ES07 "/>
    <n v="10"/>
    <n v="73444362"/>
    <s v="BUSTAMANTE GIL RUBEN"/>
    <s v="PEN"/>
    <m/>
    <n v="219.14"/>
    <n v="0"/>
    <n v="219.14"/>
    <s v=""/>
    <n v="219.14"/>
    <m/>
    <s v="SI"/>
    <s v="Transferencia"/>
    <s v="SI"/>
    <s v="SI"/>
    <s v=""/>
    <s v=""/>
    <s v=""/>
    <m/>
    <s v=""/>
    <s v=""/>
    <s v=""/>
    <n v="0"/>
    <m/>
    <m/>
    <m/>
    <m/>
    <m/>
    <m/>
    <m/>
    <m/>
    <s v=""/>
    <s v=""/>
    <n v="0"/>
    <s v=""/>
    <s v=""/>
    <s v=""/>
    <n v="0"/>
    <n v="0"/>
    <m/>
    <m/>
    <m/>
    <m/>
    <n v="219.14"/>
    <s v="PENDIENTE"/>
    <s v="OK"/>
  </r>
  <r>
    <n v="1084"/>
    <x v="29"/>
    <d v="2025-07-31T00:00:00"/>
    <s v="Karol Pari"/>
    <x v="1"/>
    <x v="1"/>
    <x v="101"/>
    <s v="P0601004"/>
    <s v="-"/>
    <s v="-"/>
    <s v="-"/>
    <s v=" Contribución Essalud - Cardenas Mayta Marco Antonio - Julio - 2025 "/>
    <m/>
    <x v="0"/>
    <x v="1"/>
    <s v="Costos de ventas"/>
    <s v="Operativo"/>
    <s v="La Joya"/>
    <s v="Arequipa"/>
    <s v="PLR ES07 1172458502"/>
    <s v="Planilla de Remuneraciones"/>
    <d v="2025-07-31T00:00:00"/>
    <d v="2025-07-31T00:00:00"/>
    <s v=" ES07 "/>
    <n v="11"/>
    <n v="72458502"/>
    <s v="CARDENAS MAYTA MARCO ANTONIO"/>
    <s v="PEN"/>
    <m/>
    <n v="153.37"/>
    <n v="0"/>
    <n v="153.37"/>
    <s v=""/>
    <n v="153.37"/>
    <m/>
    <s v="SI"/>
    <s v="Transferencia"/>
    <s v="SI"/>
    <s v="SI"/>
    <s v=""/>
    <s v=""/>
    <s v=""/>
    <m/>
    <s v=""/>
    <s v=""/>
    <s v=""/>
    <n v="0"/>
    <m/>
    <m/>
    <m/>
    <m/>
    <m/>
    <m/>
    <m/>
    <m/>
    <s v=""/>
    <s v=""/>
    <n v="0"/>
    <s v=""/>
    <s v=""/>
    <s v=""/>
    <n v="0"/>
    <n v="0"/>
    <m/>
    <m/>
    <m/>
    <m/>
    <n v="153.37"/>
    <s v="PENDIENTE"/>
    <s v="OK"/>
  </r>
  <r>
    <n v="1085"/>
    <x v="29"/>
    <d v="2025-07-31T00:00:00"/>
    <s v="Karol Pari"/>
    <x v="1"/>
    <x v="1"/>
    <x v="101"/>
    <s v="P0601004"/>
    <s v="-"/>
    <s v="-"/>
    <s v="-"/>
    <s v=" Contribución Essalud - Carreño Laberian Franco Fabian - Julio - 2025 "/>
    <m/>
    <x v="0"/>
    <x v="11"/>
    <s v="Costos de ventas"/>
    <s v="Operativo"/>
    <s v="Santa Anita"/>
    <s v="Lima"/>
    <s v="PLR ES07 1275424672"/>
    <s v="Planilla de Remuneraciones"/>
    <d v="2025-07-31T00:00:00"/>
    <d v="2025-07-31T00:00:00"/>
    <s v=" ES07 "/>
    <n v="12"/>
    <n v="75424672"/>
    <s v="CARREÑO LABERIAN FRANCO FABIAN"/>
    <s v="PEN"/>
    <m/>
    <n v="138.75"/>
    <n v="0"/>
    <n v="138.75"/>
    <s v=""/>
    <n v="138.75"/>
    <m/>
    <s v="SI"/>
    <s v="Transferencia"/>
    <s v="SI"/>
    <s v="SI"/>
    <s v=""/>
    <s v=""/>
    <s v=""/>
    <m/>
    <s v=""/>
    <s v=""/>
    <s v=""/>
    <n v="0"/>
    <m/>
    <m/>
    <m/>
    <m/>
    <m/>
    <m/>
    <m/>
    <m/>
    <s v=""/>
    <s v=""/>
    <n v="0"/>
    <s v=""/>
    <s v=""/>
    <s v=""/>
    <n v="0"/>
    <n v="0"/>
    <m/>
    <m/>
    <m/>
    <m/>
    <n v="138.75"/>
    <s v="PENDIENTE"/>
    <s v="OK"/>
  </r>
  <r>
    <n v="1086"/>
    <x v="29"/>
    <d v="2025-07-31T00:00:00"/>
    <s v="Karol Pari"/>
    <x v="1"/>
    <x v="1"/>
    <x v="101"/>
    <s v="P0601004"/>
    <s v="-"/>
    <s v="-"/>
    <s v="-"/>
    <s v=" Contribución Essalud - Ccama Gutierrez Junior Alexander - Julio - 2025 "/>
    <m/>
    <x v="0"/>
    <x v="1"/>
    <s v="Costos de ventas"/>
    <s v="Operativo"/>
    <s v="Sachaca"/>
    <s v="Arequipa"/>
    <s v="PLR ES07 1370198916"/>
    <s v="Planilla de Remuneraciones"/>
    <d v="2025-07-31T00:00:00"/>
    <d v="2025-07-31T00:00:00"/>
    <s v=" ES07 "/>
    <n v="13"/>
    <n v="70198916"/>
    <s v="CCAMA GUTIERREZ JUNIOR ALEXANDER"/>
    <s v="PEN"/>
    <m/>
    <n v="169.11"/>
    <n v="0"/>
    <n v="169.11"/>
    <s v=""/>
    <n v="169.11"/>
    <m/>
    <s v="SI"/>
    <s v="Transferencia"/>
    <s v="SI"/>
    <s v="SI"/>
    <s v=""/>
    <s v=""/>
    <s v=""/>
    <m/>
    <s v=""/>
    <s v=""/>
    <s v=""/>
    <n v="0"/>
    <m/>
    <m/>
    <m/>
    <m/>
    <m/>
    <m/>
    <m/>
    <m/>
    <s v=""/>
    <s v=""/>
    <n v="0"/>
    <s v=""/>
    <s v=""/>
    <s v=""/>
    <n v="0"/>
    <n v="0"/>
    <m/>
    <m/>
    <m/>
    <m/>
    <n v="169.11"/>
    <s v="PENDIENTE"/>
    <s v="OK"/>
  </r>
  <r>
    <n v="1087"/>
    <x v="29"/>
    <d v="2025-07-31T00:00:00"/>
    <s v="Karol Pari"/>
    <x v="1"/>
    <x v="1"/>
    <x v="101"/>
    <s v="P0601004"/>
    <s v="-"/>
    <s v="-"/>
    <s v="-"/>
    <s v=" Contribución Essalud - Ccanccapa Maque Dany Ever - Julio - 2025 "/>
    <m/>
    <x v="0"/>
    <x v="1"/>
    <s v="Costos de ventas"/>
    <s v="Operativo"/>
    <s v="Sachaca"/>
    <s v="Arequipa"/>
    <s v="PLR ES07 1474600892"/>
    <s v="Planilla de Remuneraciones"/>
    <d v="2025-07-31T00:00:00"/>
    <d v="2025-07-31T00:00:00"/>
    <s v=" ES07 "/>
    <n v="14"/>
    <n v="74600892"/>
    <s v="CCANCCAPA MAQUE DANY EVER"/>
    <s v="PEN"/>
    <m/>
    <n v="155.24"/>
    <n v="0"/>
    <n v="155.24"/>
    <s v=""/>
    <n v="155.24"/>
    <m/>
    <s v="SI"/>
    <s v="Transferencia"/>
    <s v="SI"/>
    <s v="SI"/>
    <s v=""/>
    <s v=""/>
    <s v=""/>
    <m/>
    <s v=""/>
    <s v=""/>
    <s v=""/>
    <n v="0"/>
    <m/>
    <m/>
    <m/>
    <m/>
    <m/>
    <m/>
    <m/>
    <m/>
    <s v=""/>
    <s v=""/>
    <n v="0"/>
    <s v=""/>
    <s v=""/>
    <s v=""/>
    <n v="0"/>
    <n v="0"/>
    <m/>
    <m/>
    <m/>
    <m/>
    <n v="155.24"/>
    <s v="PENDIENTE"/>
    <s v="OK"/>
  </r>
  <r>
    <n v="1088"/>
    <x v="29"/>
    <d v="2025-07-31T00:00:00"/>
    <s v="Karol Pari"/>
    <x v="1"/>
    <x v="1"/>
    <x v="101"/>
    <s v="P0601004"/>
    <s v="-"/>
    <s v="-"/>
    <s v="-"/>
    <s v=" Contribución Essalud - Cruz Quispe Gregory Rayle - Julio - 2025 "/>
    <m/>
    <x v="0"/>
    <x v="3"/>
    <s v="Gastos operativos"/>
    <s v="Operativo"/>
    <s v="Sachaca"/>
    <s v="Arequipa"/>
    <s v="PLR ES07 1544468346"/>
    <s v="Planilla de Remuneraciones"/>
    <d v="2025-07-31T00:00:00"/>
    <d v="2025-07-31T00:00:00"/>
    <s v=" ES07 "/>
    <n v="15"/>
    <n v="44468346"/>
    <s v="CRUZ QUISPE GREGORY RAYLE"/>
    <s v="PEN"/>
    <m/>
    <n v="172.18"/>
    <n v="0"/>
    <n v="172.18"/>
    <s v=""/>
    <n v="172.18"/>
    <m/>
    <s v="SI"/>
    <s v="Transferencia"/>
    <s v="SI"/>
    <s v="SI"/>
    <s v=""/>
    <s v=""/>
    <s v=""/>
    <m/>
    <s v=""/>
    <s v=""/>
    <s v=""/>
    <n v="0"/>
    <m/>
    <m/>
    <m/>
    <m/>
    <m/>
    <m/>
    <m/>
    <m/>
    <s v=""/>
    <s v=""/>
    <n v="0"/>
    <s v=""/>
    <s v=""/>
    <s v=""/>
    <n v="0"/>
    <n v="0"/>
    <m/>
    <m/>
    <m/>
    <m/>
    <n v="172.18"/>
    <s v="PENDIENTE"/>
    <s v="OK"/>
  </r>
  <r>
    <n v="1089"/>
    <x v="29"/>
    <d v="2025-07-31T00:00:00"/>
    <s v="Karol Pari"/>
    <x v="1"/>
    <x v="1"/>
    <x v="101"/>
    <s v="P0601004"/>
    <s v="-"/>
    <s v="-"/>
    <s v="-"/>
    <s v=" Contribución Essalud - De La Cruz Solier Aldo Ronaldo - Julio - 2025 "/>
    <m/>
    <x v="0"/>
    <x v="11"/>
    <s v="Costos de ventas"/>
    <s v="Operativo"/>
    <s v="Santa Anita"/>
    <s v="Lima"/>
    <s v="PLR ES07 1671334789"/>
    <s v="Planilla de Remuneraciones"/>
    <d v="2025-07-31T00:00:00"/>
    <d v="2025-07-31T00:00:00"/>
    <s v=" ES07 "/>
    <n v="16"/>
    <n v="71334789"/>
    <s v="DE LA CRUZ SOLIER ALDO RONALDO"/>
    <s v="PEN"/>
    <m/>
    <n v="159.72999999999999"/>
    <n v="0"/>
    <n v="159.72999999999999"/>
    <s v=""/>
    <n v="159.72999999999999"/>
    <m/>
    <s v="SI"/>
    <s v="Transferencia"/>
    <s v="SI"/>
    <s v="SI"/>
    <s v=""/>
    <s v=""/>
    <s v=""/>
    <m/>
    <s v=""/>
    <s v=""/>
    <s v=""/>
    <n v="0"/>
    <m/>
    <m/>
    <m/>
    <m/>
    <m/>
    <m/>
    <m/>
    <m/>
    <s v=""/>
    <s v=""/>
    <n v="0"/>
    <s v=""/>
    <s v=""/>
    <s v=""/>
    <n v="0"/>
    <n v="0"/>
    <m/>
    <m/>
    <m/>
    <m/>
    <n v="159.72999999999999"/>
    <s v="PENDIENTE"/>
    <s v="OK"/>
  </r>
  <r>
    <n v="1090"/>
    <x v="29"/>
    <d v="2025-07-31T00:00:00"/>
    <s v="Karol Pari"/>
    <x v="1"/>
    <x v="1"/>
    <x v="101"/>
    <s v="P0601004"/>
    <s v="-"/>
    <s v="-"/>
    <s v="-"/>
    <s v=" Contribución Essalud - Garcia Chacnama Jhonny Jerry - Julio - 2025 "/>
    <m/>
    <x v="0"/>
    <x v="11"/>
    <s v="Costos de ventas"/>
    <s v="Operativo"/>
    <s v="Sachaca"/>
    <s v="Arequipa"/>
    <s v="PLR ES07 1770517150"/>
    <s v="Planilla de Remuneraciones"/>
    <d v="2025-07-31T00:00:00"/>
    <d v="2025-07-31T00:00:00"/>
    <s v=" ES07 "/>
    <n v="17"/>
    <n v="70517150"/>
    <s v="GARCIA CHACNAMA JHONNY JERRY"/>
    <s v="PEN"/>
    <m/>
    <n v="126.9"/>
    <n v="0"/>
    <n v="126.9"/>
    <s v=""/>
    <n v="126.9"/>
    <m/>
    <s v="SI"/>
    <s v="Transferencia"/>
    <s v="SI"/>
    <s v="SI"/>
    <s v=""/>
    <s v=""/>
    <s v=""/>
    <m/>
    <s v=""/>
    <s v=""/>
    <s v=""/>
    <n v="0"/>
    <m/>
    <m/>
    <m/>
    <m/>
    <m/>
    <m/>
    <m/>
    <m/>
    <s v=""/>
    <s v=""/>
    <n v="0"/>
    <s v=""/>
    <s v=""/>
    <s v=""/>
    <n v="0"/>
    <n v="0"/>
    <m/>
    <m/>
    <m/>
    <m/>
    <n v="126.9"/>
    <s v="PENDIENTE"/>
    <s v="OK"/>
  </r>
  <r>
    <n v="1091"/>
    <x v="29"/>
    <d v="2025-07-31T00:00:00"/>
    <s v="Karol Pari"/>
    <x v="1"/>
    <x v="1"/>
    <x v="101"/>
    <s v="P0601004"/>
    <s v="-"/>
    <s v="-"/>
    <s v="-"/>
    <s v=" Contribución Essalud - Guizado Porras Ronald Enrique - Julio - 2025 "/>
    <m/>
    <x v="0"/>
    <x v="1"/>
    <s v="Costos de ventas"/>
    <s v="Operativo"/>
    <s v="Santa Anita"/>
    <s v="Lima"/>
    <s v="PLR ES07 1870666331"/>
    <s v="Planilla de Remuneraciones"/>
    <d v="2025-07-31T00:00:00"/>
    <d v="2025-07-31T00:00:00"/>
    <s v=" ES07 "/>
    <n v="18"/>
    <n v="70666331"/>
    <s v="GUIZADO PORRAS RONALD ENRIQUE"/>
    <s v="PEN"/>
    <m/>
    <n v="164.58"/>
    <n v="0"/>
    <n v="164.58"/>
    <s v=""/>
    <n v="164.58"/>
    <m/>
    <s v="SI"/>
    <s v="Transferencia"/>
    <s v="SI"/>
    <s v="SI"/>
    <s v=""/>
    <s v=""/>
    <s v=""/>
    <m/>
    <s v=""/>
    <s v=""/>
    <s v=""/>
    <n v="0"/>
    <m/>
    <m/>
    <m/>
    <m/>
    <m/>
    <m/>
    <m/>
    <m/>
    <s v=""/>
    <s v=""/>
    <n v="0"/>
    <s v=""/>
    <s v=""/>
    <s v=""/>
    <n v="0"/>
    <n v="0"/>
    <m/>
    <m/>
    <m/>
    <m/>
    <n v="164.58"/>
    <s v="PENDIENTE"/>
    <s v="OK"/>
  </r>
  <r>
    <n v="1092"/>
    <x v="29"/>
    <d v="2025-07-31T00:00:00"/>
    <s v="Karol Pari"/>
    <x v="1"/>
    <x v="1"/>
    <x v="101"/>
    <s v="P0601004"/>
    <s v="-"/>
    <s v="-"/>
    <s v="-"/>
    <s v=" Contribución Essalud - Gutierrez Aragon Karly Liz - Julio - 2025 "/>
    <m/>
    <x v="0"/>
    <x v="11"/>
    <s v="Costos de ventas"/>
    <s v="Operativo"/>
    <s v="La Joya"/>
    <s v="Arequipa"/>
    <s v="PLR ES07 1943814375"/>
    <s v="Planilla de Remuneraciones"/>
    <d v="2025-07-31T00:00:00"/>
    <d v="2025-07-31T00:00:00"/>
    <s v=" ES07 "/>
    <n v="19"/>
    <n v="43814375"/>
    <s v="GUTIERREZ ARAGON KARLY LIZ"/>
    <s v="PEN"/>
    <m/>
    <n v="107.25"/>
    <n v="0"/>
    <n v="107.25"/>
    <s v=""/>
    <n v="107.25"/>
    <m/>
    <s v="SI"/>
    <s v="Transferencia"/>
    <s v="SI"/>
    <s v="SI"/>
    <s v=""/>
    <s v=""/>
    <s v=""/>
    <m/>
    <s v=""/>
    <s v=""/>
    <s v=""/>
    <n v="0"/>
    <m/>
    <m/>
    <m/>
    <m/>
    <m/>
    <m/>
    <m/>
    <m/>
    <s v=""/>
    <s v=""/>
    <n v="0"/>
    <s v=""/>
    <s v=""/>
    <s v=""/>
    <n v="0"/>
    <n v="0"/>
    <m/>
    <m/>
    <m/>
    <m/>
    <n v="107.25"/>
    <s v="PENDIENTE"/>
    <s v="OK"/>
  </r>
  <r>
    <n v="1093"/>
    <x v="29"/>
    <d v="2025-07-31T00:00:00"/>
    <s v="Karol Pari"/>
    <x v="1"/>
    <x v="1"/>
    <x v="101"/>
    <s v="P0601004"/>
    <s v="-"/>
    <s v="-"/>
    <s v="-"/>
    <s v=" Contribución Essalud - Huamani Mamani Huber Anthony - Julio - 2025 "/>
    <m/>
    <x v="0"/>
    <x v="1"/>
    <s v="Costos de ventas"/>
    <s v="Operativo"/>
    <s v="Sachaca"/>
    <s v="Arequipa"/>
    <s v="PLR ES07 2010736055631"/>
    <s v="Planilla de Remuneraciones"/>
    <d v="2025-07-31T00:00:00"/>
    <d v="2025-07-31T00:00:00"/>
    <s v=" ES07 "/>
    <n v="20"/>
    <n v="10736055631"/>
    <s v="HUAMANI MAMANI HUBER ANTHONY"/>
    <s v="PEN"/>
    <m/>
    <n v="153.37"/>
    <n v="0"/>
    <n v="153.37"/>
    <s v=""/>
    <n v="153.37"/>
    <m/>
    <s v="SI"/>
    <s v="Transferencia"/>
    <s v="SI"/>
    <s v="SI"/>
    <s v=""/>
    <s v=""/>
    <s v=""/>
    <m/>
    <s v=""/>
    <s v=""/>
    <s v=""/>
    <n v="0"/>
    <m/>
    <m/>
    <m/>
    <m/>
    <m/>
    <m/>
    <m/>
    <m/>
    <s v=""/>
    <s v=""/>
    <n v="0"/>
    <s v=""/>
    <s v=""/>
    <s v=""/>
    <n v="0"/>
    <n v="0"/>
    <m/>
    <m/>
    <m/>
    <m/>
    <n v="153.37"/>
    <s v="PENDIENTE"/>
    <s v="OK"/>
  </r>
  <r>
    <n v="1094"/>
    <x v="29"/>
    <d v="2025-07-31T00:00:00"/>
    <s v="Karol Pari"/>
    <x v="1"/>
    <x v="1"/>
    <x v="101"/>
    <s v="P0601004"/>
    <s v="-"/>
    <s v="-"/>
    <s v="-"/>
    <s v=" Contribución Essalud - Huanuco Ortega Cristian Manuel - Julio - 2025 "/>
    <m/>
    <x v="0"/>
    <x v="1"/>
    <s v="Costos de ventas"/>
    <s v="Operativo"/>
    <s v="Santa Anita"/>
    <s v="Lima"/>
    <s v="PLR ES07 2145921913"/>
    <s v="Planilla de Remuneraciones"/>
    <d v="2025-07-31T00:00:00"/>
    <d v="2025-07-31T00:00:00"/>
    <s v=" ES07 "/>
    <n v="21"/>
    <n v="45921913"/>
    <s v="HUANUCO ORTEGA CRISTIAN MANUEL"/>
    <s v="PEN"/>
    <m/>
    <n v="131.88"/>
    <n v="0"/>
    <n v="131.88"/>
    <s v=""/>
    <n v="131.88"/>
    <m/>
    <s v="SI"/>
    <s v="Transferencia"/>
    <s v="SI"/>
    <s v="SI"/>
    <s v=""/>
    <s v=""/>
    <s v=""/>
    <m/>
    <s v=""/>
    <s v=""/>
    <s v=""/>
    <n v="0"/>
    <m/>
    <m/>
    <m/>
    <m/>
    <m/>
    <m/>
    <m/>
    <m/>
    <s v=""/>
    <s v=""/>
    <n v="0"/>
    <s v=""/>
    <s v=""/>
    <s v=""/>
    <n v="0"/>
    <n v="0"/>
    <m/>
    <m/>
    <m/>
    <m/>
    <n v="131.88"/>
    <s v="PENDIENTE"/>
    <s v="OK"/>
  </r>
  <r>
    <n v="1095"/>
    <x v="29"/>
    <d v="2025-07-31T00:00:00"/>
    <s v="Karol Pari"/>
    <x v="1"/>
    <x v="1"/>
    <x v="101"/>
    <s v="P0601004"/>
    <s v="-"/>
    <s v="-"/>
    <s v="-"/>
    <s v=" Contribución Essalud - Huillca Cconislla Jose Carlos - Julio - 2025 "/>
    <m/>
    <x v="0"/>
    <x v="1"/>
    <s v="Costos de ventas"/>
    <s v="Operativo"/>
    <s v="Sachaca"/>
    <s v="Arequipa"/>
    <s v="PLR ES07 2272551423"/>
    <s v="Planilla de Remuneraciones"/>
    <d v="2025-07-31T00:00:00"/>
    <d v="2025-07-31T00:00:00"/>
    <s v=" ES07 "/>
    <n v="22"/>
    <n v="72551423"/>
    <s v="HUILLCA CCONISLLA JOSE CARLOS"/>
    <s v="PEN"/>
    <m/>
    <n v="118.43"/>
    <n v="0"/>
    <n v="118.43"/>
    <s v=""/>
    <n v="118.43"/>
    <m/>
    <s v="SI"/>
    <s v="Transferencia"/>
    <s v="SI"/>
    <s v="SI"/>
    <s v=""/>
    <s v=""/>
    <s v=""/>
    <m/>
    <s v=""/>
    <s v=""/>
    <s v=""/>
    <n v="0"/>
    <m/>
    <m/>
    <m/>
    <m/>
    <m/>
    <m/>
    <m/>
    <m/>
    <s v=""/>
    <s v=""/>
    <n v="0"/>
    <s v=""/>
    <s v=""/>
    <s v=""/>
    <n v="0"/>
    <n v="0"/>
    <m/>
    <m/>
    <m/>
    <m/>
    <n v="118.43"/>
    <s v="PENDIENTE"/>
    <s v="OK"/>
  </r>
  <r>
    <n v="1096"/>
    <x v="29"/>
    <d v="2025-07-31T00:00:00"/>
    <s v="Karol Pari"/>
    <x v="1"/>
    <x v="1"/>
    <x v="101"/>
    <s v="P0601004"/>
    <s v="-"/>
    <s v="-"/>
    <s v="-"/>
    <s v=" Contribución Essalud - Jibaja Rondon Valeria Nicolle - Julio - 2025 "/>
    <m/>
    <x v="0"/>
    <x v="5"/>
    <s v="Gastos operativos"/>
    <s v="Operativo"/>
    <s v="Sachaca"/>
    <s v="Arequipa"/>
    <s v="PLR ES07 2372302392"/>
    <s v="Planilla de Remuneraciones"/>
    <d v="2025-07-31T00:00:00"/>
    <d v="2025-07-31T00:00:00"/>
    <s v=" ES07 "/>
    <n v="23"/>
    <n v="72302392"/>
    <s v="JIBAJA RONDON VALERIA NICOLLE"/>
    <s v="PEN"/>
    <m/>
    <n v="158.91"/>
    <n v="0"/>
    <n v="158.91"/>
    <s v=""/>
    <n v="158.91"/>
    <m/>
    <s v="SI"/>
    <s v="Transferencia"/>
    <s v="SI"/>
    <s v="SI"/>
    <s v=""/>
    <s v=""/>
    <s v=""/>
    <m/>
    <s v=""/>
    <s v=""/>
    <s v=""/>
    <n v="0"/>
    <m/>
    <m/>
    <m/>
    <m/>
    <m/>
    <m/>
    <m/>
    <m/>
    <s v=""/>
    <s v=""/>
    <n v="0"/>
    <s v=""/>
    <s v=""/>
    <s v=""/>
    <n v="0"/>
    <n v="0"/>
    <m/>
    <m/>
    <m/>
    <m/>
    <n v="158.91"/>
    <s v="PENDIENTE"/>
    <s v="OK"/>
  </r>
  <r>
    <n v="1097"/>
    <x v="29"/>
    <d v="2025-07-31T00:00:00"/>
    <s v="Karol Pari"/>
    <x v="1"/>
    <x v="1"/>
    <x v="101"/>
    <s v="P0601004"/>
    <s v="-"/>
    <s v="-"/>
    <s v="-"/>
    <s v=" Contribución Essalud - Lazarte Aguirre Crissley - Julio - 2025 "/>
    <m/>
    <x v="0"/>
    <x v="11"/>
    <s v="Costos de ventas"/>
    <s v="Operativo"/>
    <s v="Sachaca"/>
    <s v="Arequipa"/>
    <s v="PLR ES07 2480355193"/>
    <s v="Planilla de Remuneraciones"/>
    <d v="2025-07-31T00:00:00"/>
    <d v="2025-07-31T00:00:00"/>
    <s v=" ES07 "/>
    <n v="24"/>
    <n v="80355193"/>
    <s v="LAZARTE AGUIRRE CRISSLEY"/>
    <s v="PEN"/>
    <m/>
    <n v="118.64"/>
    <n v="0"/>
    <n v="118.64"/>
    <s v=""/>
    <n v="118.64"/>
    <m/>
    <s v="SI"/>
    <s v="Transferencia"/>
    <s v="SI"/>
    <s v="SI"/>
    <s v=""/>
    <s v=""/>
    <s v=""/>
    <m/>
    <s v=""/>
    <s v=""/>
    <s v=""/>
    <n v="0"/>
    <m/>
    <m/>
    <m/>
    <m/>
    <m/>
    <m/>
    <m/>
    <m/>
    <s v=""/>
    <s v=""/>
    <n v="0"/>
    <s v=""/>
    <s v=""/>
    <s v=""/>
    <n v="0"/>
    <n v="0"/>
    <m/>
    <m/>
    <m/>
    <m/>
    <n v="118.64"/>
    <s v="PENDIENTE"/>
    <s v="OK"/>
  </r>
  <r>
    <n v="1098"/>
    <x v="29"/>
    <d v="2025-07-31T00:00:00"/>
    <s v="Karol Pari"/>
    <x v="1"/>
    <x v="1"/>
    <x v="101"/>
    <s v="P0601004"/>
    <s v="-"/>
    <s v="-"/>
    <s v="-"/>
    <s v=" Contribución Essalud - Leon Willian Johan - Julio - 2025 "/>
    <m/>
    <x v="0"/>
    <x v="1"/>
    <s v="Costos de ventas"/>
    <s v="Operativo"/>
    <s v="Santa Anita"/>
    <s v="Lima"/>
    <s v="PLR ES07 251829028"/>
    <s v="Planilla de Remuneraciones"/>
    <d v="2025-07-31T00:00:00"/>
    <d v="2025-07-31T00:00:00"/>
    <s v=" ES07 "/>
    <n v="25"/>
    <n v="1829028"/>
    <s v="LEON WILLIAN JOHAN"/>
    <s v="PEN"/>
    <m/>
    <n v="172.04"/>
    <n v="0"/>
    <n v="172.04"/>
    <s v=""/>
    <n v="172.04"/>
    <m/>
    <s v="SI"/>
    <s v="Transferencia"/>
    <s v="SI"/>
    <s v="SI"/>
    <s v=""/>
    <s v=""/>
    <s v=""/>
    <m/>
    <s v=""/>
    <s v=""/>
    <s v=""/>
    <n v="0"/>
    <m/>
    <m/>
    <m/>
    <m/>
    <m/>
    <m/>
    <m/>
    <m/>
    <s v=""/>
    <s v=""/>
    <n v="0"/>
    <s v=""/>
    <s v=""/>
    <s v=""/>
    <n v="0"/>
    <n v="0"/>
    <m/>
    <m/>
    <m/>
    <m/>
    <n v="172.04"/>
    <s v="PENDIENTE"/>
    <s v="OK"/>
  </r>
  <r>
    <n v="1099"/>
    <x v="29"/>
    <d v="2025-07-31T00:00:00"/>
    <s v="Karol Pari"/>
    <x v="1"/>
    <x v="1"/>
    <x v="101"/>
    <s v="P0601004"/>
    <s v="-"/>
    <s v="-"/>
    <s v="-"/>
    <s v=" Contribución Essalud - Mamani Limache Diego Armando - Julio - 2025 "/>
    <m/>
    <x v="0"/>
    <x v="5"/>
    <s v="Gastos operativos"/>
    <s v="Operativo"/>
    <s v="Sachaca"/>
    <s v="Arequipa"/>
    <s v="PLR ES07 2672450429"/>
    <s v="Planilla de Remuneraciones"/>
    <d v="2025-07-31T00:00:00"/>
    <d v="2025-07-31T00:00:00"/>
    <s v=" ES07 "/>
    <n v="26"/>
    <n v="72450429"/>
    <s v="MAMANI LIMACHE DIEGO ARMANDO"/>
    <s v="PEN"/>
    <m/>
    <n v="260.72000000000003"/>
    <n v="0"/>
    <n v="260.72000000000003"/>
    <s v=""/>
    <n v="260.72000000000003"/>
    <m/>
    <s v="SI"/>
    <s v="Transferencia"/>
    <s v="SI"/>
    <s v="SI"/>
    <s v=""/>
    <s v=""/>
    <s v=""/>
    <m/>
    <s v=""/>
    <s v=""/>
    <s v=""/>
    <n v="0"/>
    <m/>
    <m/>
    <m/>
    <m/>
    <m/>
    <m/>
    <m/>
    <m/>
    <s v=""/>
    <s v=""/>
    <n v="0"/>
    <s v=""/>
    <s v=""/>
    <s v=""/>
    <n v="0"/>
    <n v="0"/>
    <m/>
    <m/>
    <m/>
    <m/>
    <n v="260.72000000000003"/>
    <s v="PENDIENTE"/>
    <s v="OK"/>
  </r>
  <r>
    <n v="1100"/>
    <x v="29"/>
    <d v="2025-07-31T00:00:00"/>
    <s v="Karol Pari"/>
    <x v="1"/>
    <x v="1"/>
    <x v="101"/>
    <s v="P0601004"/>
    <s v="-"/>
    <s v="-"/>
    <s v="-"/>
    <s v=" Contribución Essalud - Montenegro Lopez Emiliano Alcides - Julio - 2025 "/>
    <m/>
    <x v="0"/>
    <x v="3"/>
    <s v="Gastos operativos"/>
    <s v="Operativo"/>
    <s v="Sachaca"/>
    <s v="Arequipa"/>
    <s v="PLR ES07 2748197510"/>
    <s v="Planilla de Remuneraciones"/>
    <d v="2025-07-31T00:00:00"/>
    <d v="2025-07-31T00:00:00"/>
    <s v=" ES07 "/>
    <n v="27"/>
    <n v="48197510"/>
    <s v="MONTENEGRO LOPEZ EMILIANO ALCIDES"/>
    <s v="PEN"/>
    <m/>
    <n v="150.08000000000001"/>
    <n v="0"/>
    <n v="150.08000000000001"/>
    <s v=""/>
    <n v="150.08000000000001"/>
    <m/>
    <s v="SI"/>
    <s v="Transferencia"/>
    <s v="SI"/>
    <s v="SI"/>
    <s v=""/>
    <s v=""/>
    <s v=""/>
    <m/>
    <s v=""/>
    <s v=""/>
    <s v=""/>
    <n v="0"/>
    <m/>
    <m/>
    <m/>
    <m/>
    <m/>
    <m/>
    <m/>
    <m/>
    <s v=""/>
    <s v=""/>
    <n v="0"/>
    <s v=""/>
    <s v=""/>
    <s v=""/>
    <n v="0"/>
    <n v="0"/>
    <m/>
    <m/>
    <m/>
    <m/>
    <n v="150.08000000000001"/>
    <s v="PENDIENTE"/>
    <s v="OK"/>
  </r>
  <r>
    <n v="1101"/>
    <x v="29"/>
    <d v="2025-07-31T00:00:00"/>
    <s v="Karol Pari"/>
    <x v="1"/>
    <x v="1"/>
    <x v="101"/>
    <s v="P0601004"/>
    <s v="-"/>
    <s v="-"/>
    <s v="-"/>
    <s v=" Contribución Essalud - Monteza Bustamante Juber - Julio - 2025 "/>
    <m/>
    <x v="0"/>
    <x v="1"/>
    <s v="Costos de ventas"/>
    <s v="Operativo"/>
    <s v="La Joya"/>
    <s v="Arequipa"/>
    <s v="PLR ES07 2847461440"/>
    <s v="Planilla de Remuneraciones"/>
    <d v="2025-07-31T00:00:00"/>
    <d v="2025-07-31T00:00:00"/>
    <s v=" ES07 "/>
    <n v="28"/>
    <n v="47461440"/>
    <s v="MONTEZA BUSTAMANTE JUBER"/>
    <s v="PEN"/>
    <m/>
    <n v="211.27"/>
    <n v="0"/>
    <n v="211.27"/>
    <s v=""/>
    <n v="211.27"/>
    <m/>
    <s v="SI"/>
    <s v="Transferencia"/>
    <s v="SI"/>
    <s v="SI"/>
    <s v=""/>
    <s v=""/>
    <s v=""/>
    <m/>
    <s v=""/>
    <s v=""/>
    <s v=""/>
    <n v="0"/>
    <m/>
    <m/>
    <m/>
    <m/>
    <m/>
    <m/>
    <m/>
    <m/>
    <s v=""/>
    <s v=""/>
    <n v="0"/>
    <s v=""/>
    <s v=""/>
    <s v=""/>
    <n v="0"/>
    <n v="0"/>
    <m/>
    <m/>
    <m/>
    <m/>
    <n v="211.27"/>
    <s v="PENDIENTE"/>
    <s v="OK"/>
  </r>
  <r>
    <n v="1102"/>
    <x v="29"/>
    <d v="2025-07-31T00:00:00"/>
    <s v="Karol Pari"/>
    <x v="1"/>
    <x v="1"/>
    <x v="101"/>
    <s v="P0601004"/>
    <s v="-"/>
    <s v="-"/>
    <s v="-"/>
    <s v=" Contribución Essalud - Monteza Bustamante Neiver - Julio - 2025 "/>
    <m/>
    <x v="0"/>
    <x v="1"/>
    <s v="Costos de ventas"/>
    <s v="Operativo"/>
    <s v="La Joya"/>
    <s v="Arequipa"/>
    <s v="PLR ES07 2978803424"/>
    <s v="Planilla de Remuneraciones"/>
    <d v="2025-07-31T00:00:00"/>
    <d v="2025-07-31T00:00:00"/>
    <s v=" ES07 "/>
    <n v="29"/>
    <n v="78803424"/>
    <s v="MONTEZA BUSTAMANTE NEIVER"/>
    <s v="PEN"/>
    <m/>
    <n v="185.64"/>
    <n v="0"/>
    <n v="185.64"/>
    <s v=""/>
    <n v="185.64"/>
    <m/>
    <s v="SI"/>
    <s v="Transferencia"/>
    <s v="SI"/>
    <s v="SI"/>
    <s v=""/>
    <s v=""/>
    <s v=""/>
    <m/>
    <s v=""/>
    <s v=""/>
    <s v=""/>
    <n v="0"/>
    <m/>
    <m/>
    <m/>
    <m/>
    <m/>
    <m/>
    <m/>
    <m/>
    <s v=""/>
    <s v=""/>
    <n v="0"/>
    <s v=""/>
    <s v=""/>
    <s v=""/>
    <n v="0"/>
    <n v="0"/>
    <m/>
    <m/>
    <m/>
    <m/>
    <n v="185.64"/>
    <s v="PENDIENTE"/>
    <s v="OK"/>
  </r>
  <r>
    <n v="1103"/>
    <x v="29"/>
    <d v="2025-07-31T00:00:00"/>
    <s v="Karol Pari"/>
    <x v="1"/>
    <x v="1"/>
    <x v="101"/>
    <s v="P0601004"/>
    <s v="-"/>
    <s v="-"/>
    <s v="-"/>
    <s v=" Contribución Essalud - Ordoñez Cornejo Sergio Raul - Julio - 2025 "/>
    <m/>
    <x v="0"/>
    <x v="11"/>
    <s v="Costos de ventas"/>
    <s v="Operativo"/>
    <s v="Sachaca"/>
    <s v="Arequipa"/>
    <s v="PLR ES07 3072204134"/>
    <s v="Planilla de Remuneraciones"/>
    <d v="2025-07-31T00:00:00"/>
    <d v="2025-07-31T00:00:00"/>
    <s v=" ES07 "/>
    <n v="30"/>
    <n v="72204134"/>
    <s v="ORDOÑEZ CORNEJO SERGIO RAUL"/>
    <s v="PEN"/>
    <m/>
    <n v="120.54"/>
    <n v="0"/>
    <n v="120.54"/>
    <s v=""/>
    <n v="120.54"/>
    <m/>
    <s v="SI"/>
    <s v="Transferencia"/>
    <s v="SI"/>
    <s v="SI"/>
    <s v=""/>
    <s v=""/>
    <s v=""/>
    <m/>
    <s v=""/>
    <s v=""/>
    <s v=""/>
    <n v="0"/>
    <m/>
    <m/>
    <m/>
    <m/>
    <m/>
    <m/>
    <m/>
    <m/>
    <s v=""/>
    <s v=""/>
    <n v="0"/>
    <s v=""/>
    <s v=""/>
    <s v=""/>
    <n v="0"/>
    <n v="0"/>
    <m/>
    <m/>
    <m/>
    <m/>
    <n v="120.54"/>
    <s v="PENDIENTE"/>
    <s v="OK"/>
  </r>
  <r>
    <n v="1104"/>
    <x v="29"/>
    <d v="2025-07-31T00:00:00"/>
    <s v="Karol Pari"/>
    <x v="1"/>
    <x v="1"/>
    <x v="101"/>
    <s v="P0601004"/>
    <s v="-"/>
    <s v="-"/>
    <s v="-"/>
    <s v=" Contribución Essalud - Paco Pauccara Elias Gustavo - Julio - 2025 "/>
    <m/>
    <x v="0"/>
    <x v="3"/>
    <s v="Gastos operativos"/>
    <s v="Operativo"/>
    <s v="Sachaca"/>
    <s v="Arequipa"/>
    <s v="PLR ES07 3172144092"/>
    <s v="Planilla de Remuneraciones"/>
    <d v="2025-07-31T00:00:00"/>
    <d v="2025-07-31T00:00:00"/>
    <s v=" ES07 "/>
    <n v="31"/>
    <n v="72144092"/>
    <s v="PACO PAUCCARA ELIAS GUSTAVO"/>
    <s v="PEN"/>
    <m/>
    <n v="194.12"/>
    <n v="0"/>
    <n v="194.12"/>
    <s v=""/>
    <n v="194.12"/>
    <m/>
    <s v="SI"/>
    <s v="Transferencia"/>
    <s v="SI"/>
    <s v="SI"/>
    <s v=""/>
    <s v=""/>
    <s v=""/>
    <m/>
    <s v=""/>
    <s v=""/>
    <s v=""/>
    <n v="0"/>
    <m/>
    <m/>
    <m/>
    <m/>
    <m/>
    <m/>
    <m/>
    <m/>
    <s v=""/>
    <s v=""/>
    <n v="0"/>
    <s v=""/>
    <s v=""/>
    <s v=""/>
    <n v="0"/>
    <n v="0"/>
    <m/>
    <m/>
    <m/>
    <m/>
    <n v="194.12"/>
    <s v="PENDIENTE"/>
    <s v="OK"/>
  </r>
  <r>
    <n v="1105"/>
    <x v="29"/>
    <d v="2025-07-31T00:00:00"/>
    <s v="Karol Pari"/>
    <x v="1"/>
    <x v="1"/>
    <x v="101"/>
    <s v="P0601004"/>
    <s v="-"/>
    <s v="-"/>
    <s v="-"/>
    <s v=" Contribución Essalud - Pari Larico Gisela Trinidad - Julio - 2025 "/>
    <m/>
    <x v="0"/>
    <x v="3"/>
    <s v="Gastos operativos"/>
    <s v="Operativo"/>
    <s v="Sachaca"/>
    <s v="Arequipa"/>
    <s v="PLR ES07 3272131384"/>
    <s v="Planilla de Remuneraciones"/>
    <d v="2025-07-31T00:00:00"/>
    <d v="2025-07-31T00:00:00"/>
    <s v=" ES07 "/>
    <n v="32"/>
    <n v="72131384"/>
    <s v="PARI LARICO GISELA TRINIDAD"/>
    <s v="PEN"/>
    <m/>
    <n v="236.23"/>
    <n v="0"/>
    <n v="236.23"/>
    <s v=""/>
    <n v="236.23"/>
    <m/>
    <s v="SI"/>
    <s v="Transferencia"/>
    <s v="SI"/>
    <s v="SI"/>
    <s v=""/>
    <s v=""/>
    <s v=""/>
    <m/>
    <s v=""/>
    <s v=""/>
    <s v=""/>
    <n v="0"/>
    <m/>
    <m/>
    <m/>
    <m/>
    <m/>
    <m/>
    <m/>
    <m/>
    <s v=""/>
    <s v=""/>
    <n v="0"/>
    <s v=""/>
    <s v=""/>
    <s v=""/>
    <n v="0"/>
    <n v="0"/>
    <m/>
    <m/>
    <m/>
    <m/>
    <n v="236.23"/>
    <s v="PENDIENTE"/>
    <s v="OK"/>
  </r>
  <r>
    <n v="1106"/>
    <x v="29"/>
    <d v="2025-07-31T00:00:00"/>
    <s v="Karol Pari"/>
    <x v="1"/>
    <x v="1"/>
    <x v="101"/>
    <s v="P0601004"/>
    <s v="-"/>
    <s v="-"/>
    <s v="-"/>
    <s v=" Contribución Essalud - Pari Rodriguez Karol Licet - Julio - 2025 "/>
    <m/>
    <x v="0"/>
    <x v="3"/>
    <s v="Gastos operativos"/>
    <s v="Operativo"/>
    <s v="Sachaca"/>
    <s v="Arequipa"/>
    <s v="PLR ES07 3376390500"/>
    <s v="Planilla de Remuneraciones"/>
    <d v="2025-07-31T00:00:00"/>
    <d v="2025-07-31T00:00:00"/>
    <s v=" ES07 "/>
    <n v="33"/>
    <n v="76390500"/>
    <s v="PARI RODRIGUEZ KAROL LICET"/>
    <s v="PEN"/>
    <m/>
    <n v="147.61000000000001"/>
    <n v="0"/>
    <n v="147.61000000000001"/>
    <s v=""/>
    <n v="147.61000000000001"/>
    <m/>
    <s v="SI"/>
    <s v="Transferencia"/>
    <s v="SI"/>
    <s v="SI"/>
    <s v=""/>
    <s v=""/>
    <s v=""/>
    <m/>
    <s v=""/>
    <s v=""/>
    <s v=""/>
    <n v="0"/>
    <m/>
    <m/>
    <m/>
    <m/>
    <m/>
    <m/>
    <m/>
    <m/>
    <s v=""/>
    <s v=""/>
    <n v="0"/>
    <s v=""/>
    <s v=""/>
    <s v=""/>
    <n v="0"/>
    <n v="0"/>
    <m/>
    <m/>
    <m/>
    <m/>
    <n v="147.61000000000001"/>
    <s v="PENDIENTE"/>
    <s v="OK"/>
  </r>
  <r>
    <n v="1107"/>
    <x v="29"/>
    <d v="2025-07-31T00:00:00"/>
    <s v="Karol Pari"/>
    <x v="1"/>
    <x v="1"/>
    <x v="101"/>
    <s v="P0601004"/>
    <s v="-"/>
    <s v="-"/>
    <s v="-"/>
    <s v=" Contribución Essalud - Ponce Febres Gleen Stev - Julio - 2025 "/>
    <m/>
    <x v="0"/>
    <x v="11"/>
    <s v="Costos de ventas"/>
    <s v="Operativo"/>
    <s v="Sachaca"/>
    <s v="Arequipa"/>
    <s v="PLR ES07 3444314304"/>
    <s v="Planilla de Remuneraciones"/>
    <d v="2025-07-31T00:00:00"/>
    <d v="2025-07-31T00:00:00"/>
    <s v=" ES07 "/>
    <n v="34"/>
    <n v="44314304"/>
    <s v="PONCE FEBRES GLEEN STEV"/>
    <s v="PEN"/>
    <m/>
    <n v="333.06"/>
    <n v="0"/>
    <n v="333.06"/>
    <s v=""/>
    <n v="333.06"/>
    <m/>
    <s v="SI"/>
    <s v="Transferencia"/>
    <s v="SI"/>
    <s v="SI"/>
    <s v=""/>
    <s v=""/>
    <s v=""/>
    <m/>
    <s v=""/>
    <s v=""/>
    <s v=""/>
    <n v="0"/>
    <m/>
    <m/>
    <m/>
    <m/>
    <m/>
    <m/>
    <m/>
    <m/>
    <s v=""/>
    <s v=""/>
    <n v="0"/>
    <s v=""/>
    <s v=""/>
    <s v=""/>
    <n v="0"/>
    <n v="0"/>
    <m/>
    <m/>
    <m/>
    <m/>
    <n v="333.06"/>
    <s v="PENDIENTE"/>
    <s v="OK"/>
  </r>
  <r>
    <n v="1108"/>
    <x v="29"/>
    <d v="2025-07-31T00:00:00"/>
    <s v="Karol Pari"/>
    <x v="1"/>
    <x v="1"/>
    <x v="101"/>
    <s v="P0601004"/>
    <s v="-"/>
    <s v="-"/>
    <s v="-"/>
    <s v=" Contribución Essalud - Prieto Alcca Ebert - Julio - 2025 "/>
    <m/>
    <x v="0"/>
    <x v="1"/>
    <s v="Costos de ventas"/>
    <s v="Operativo"/>
    <s v="Sachaca"/>
    <s v="Arequipa"/>
    <s v="PLR ES07 3547760988"/>
    <s v="Planilla de Remuneraciones"/>
    <d v="2025-07-31T00:00:00"/>
    <d v="2025-07-31T00:00:00"/>
    <s v=" ES07 "/>
    <n v="35"/>
    <n v="47760988"/>
    <s v="PRIETO ALCCA EBERT"/>
    <s v="PEN"/>
    <m/>
    <n v="190.55"/>
    <n v="0"/>
    <n v="190.55"/>
    <s v=""/>
    <n v="190.55"/>
    <m/>
    <s v="SI"/>
    <s v="Transferencia"/>
    <s v="SI"/>
    <s v="SI"/>
    <s v=""/>
    <s v=""/>
    <s v=""/>
    <m/>
    <s v=""/>
    <s v=""/>
    <s v=""/>
    <n v="0"/>
    <m/>
    <m/>
    <m/>
    <m/>
    <m/>
    <m/>
    <m/>
    <m/>
    <s v=""/>
    <s v=""/>
    <n v="0"/>
    <s v=""/>
    <s v=""/>
    <s v=""/>
    <n v="0"/>
    <n v="0"/>
    <m/>
    <m/>
    <m/>
    <m/>
    <n v="190.55"/>
    <s v="PENDIENTE"/>
    <s v="OK"/>
  </r>
  <r>
    <n v="1109"/>
    <x v="29"/>
    <d v="2025-07-31T00:00:00"/>
    <s v="Karol Pari"/>
    <x v="1"/>
    <x v="1"/>
    <x v="101"/>
    <s v="P0601004"/>
    <s v="-"/>
    <s v="-"/>
    <s v="-"/>
    <s v=" Contribución Essalud - Prieto Rojas Inocencio - Julio - 2025 "/>
    <m/>
    <x v="0"/>
    <x v="11"/>
    <s v="Costos de ventas"/>
    <s v="Operativo"/>
    <s v="Sachaca"/>
    <s v="Arequipa"/>
    <s v="PLR ES07 3624800480"/>
    <s v="Planilla de Remuneraciones"/>
    <d v="2025-07-31T00:00:00"/>
    <d v="2025-07-31T00:00:00"/>
    <s v=" ES07 "/>
    <n v="36"/>
    <n v="24800480"/>
    <s v="PRIETO ROJAS INOCENCIO"/>
    <s v="PEN"/>
    <m/>
    <n v="135.57"/>
    <n v="0"/>
    <n v="135.57"/>
    <s v=""/>
    <n v="135.57"/>
    <m/>
    <s v="SI"/>
    <s v="Transferencia"/>
    <s v="SI"/>
    <s v="SI"/>
    <s v=""/>
    <s v=""/>
    <s v=""/>
    <m/>
    <s v=""/>
    <s v=""/>
    <s v=""/>
    <n v="0"/>
    <m/>
    <m/>
    <m/>
    <m/>
    <m/>
    <m/>
    <m/>
    <m/>
    <s v=""/>
    <s v=""/>
    <n v="0"/>
    <s v=""/>
    <s v=""/>
    <s v=""/>
    <n v="0"/>
    <n v="0"/>
    <m/>
    <m/>
    <m/>
    <m/>
    <n v="135.57"/>
    <s v="PENDIENTE"/>
    <s v="OK"/>
  </r>
  <r>
    <n v="1110"/>
    <x v="29"/>
    <d v="2025-07-31T00:00:00"/>
    <s v="Karol Pari"/>
    <x v="1"/>
    <x v="1"/>
    <x v="101"/>
    <s v="P0601004"/>
    <s v="-"/>
    <s v="-"/>
    <s v="-"/>
    <s v=" Contribución Essalud - Queque Anco Jorge Luis - Julio - 2025 "/>
    <m/>
    <x v="0"/>
    <x v="11"/>
    <s v="Costos de ventas"/>
    <s v="Operativo"/>
    <s v="Sachaca"/>
    <s v="Arequipa"/>
    <s v="PLR ES07 3748536654"/>
    <s v="Planilla de Remuneraciones"/>
    <d v="2025-07-31T00:00:00"/>
    <d v="2025-07-31T00:00:00"/>
    <s v=" ES07 "/>
    <n v="37"/>
    <n v="48536654"/>
    <s v="QUEQUE ANCO JORGE LUIS"/>
    <s v="PEN"/>
    <m/>
    <n v="192.87"/>
    <n v="0"/>
    <n v="192.87"/>
    <s v=""/>
    <n v="192.87"/>
    <m/>
    <s v="SI"/>
    <s v="Transferencia"/>
    <s v="SI"/>
    <s v="SI"/>
    <s v=""/>
    <s v=""/>
    <s v=""/>
    <m/>
    <s v=""/>
    <s v=""/>
    <s v=""/>
    <n v="0"/>
    <m/>
    <m/>
    <m/>
    <m/>
    <m/>
    <m/>
    <m/>
    <m/>
    <s v=""/>
    <s v=""/>
    <n v="0"/>
    <s v=""/>
    <s v=""/>
    <s v=""/>
    <n v="0"/>
    <n v="0"/>
    <m/>
    <m/>
    <m/>
    <m/>
    <n v="192.87"/>
    <s v="PENDIENTE"/>
    <s v="OK"/>
  </r>
  <r>
    <n v="1111"/>
    <x v="29"/>
    <d v="2025-07-31T00:00:00"/>
    <s v="Karol Pari"/>
    <x v="1"/>
    <x v="1"/>
    <x v="101"/>
    <s v="P0601004"/>
    <s v="-"/>
    <s v="-"/>
    <s v="-"/>
    <s v=" Contribución Essalud - Quispe Ccapa Nelson Gregorio - Julio - 2025 "/>
    <m/>
    <x v="0"/>
    <x v="11"/>
    <s v="Costos de ventas"/>
    <s v="Operativo"/>
    <s v="Sachaca"/>
    <s v="Arequipa"/>
    <s v="PLR ES07 3872537561"/>
    <s v="Planilla de Remuneraciones"/>
    <d v="2025-07-31T00:00:00"/>
    <d v="2025-07-31T00:00:00"/>
    <s v=" ES07 "/>
    <n v="38"/>
    <n v="72537561"/>
    <s v="QUISPE CCAPA NELSON GREGORIO"/>
    <s v="PEN"/>
    <m/>
    <n v="166.01"/>
    <n v="0"/>
    <n v="166.01"/>
    <s v=""/>
    <n v="166.01"/>
    <m/>
    <s v="SI"/>
    <s v="Transferencia"/>
    <s v="SI"/>
    <s v="SI"/>
    <s v=""/>
    <s v=""/>
    <s v=""/>
    <m/>
    <s v=""/>
    <s v=""/>
    <s v=""/>
    <n v="0"/>
    <m/>
    <m/>
    <m/>
    <m/>
    <m/>
    <m/>
    <m/>
    <m/>
    <s v=""/>
    <s v=""/>
    <n v="0"/>
    <s v=""/>
    <s v=""/>
    <s v=""/>
    <n v="0"/>
    <n v="0"/>
    <m/>
    <m/>
    <m/>
    <m/>
    <n v="166.01"/>
    <s v="PENDIENTE"/>
    <s v="OK"/>
  </r>
  <r>
    <n v="1112"/>
    <x v="29"/>
    <d v="2025-07-31T00:00:00"/>
    <s v="Karol Pari"/>
    <x v="1"/>
    <x v="1"/>
    <x v="101"/>
    <s v="P0601004"/>
    <s v="-"/>
    <s v="-"/>
    <s v="-"/>
    <s v=" Contribución Essalud - Quispe Huisacayna Daniel Julinho - Julio - 2025 "/>
    <m/>
    <x v="0"/>
    <x v="11"/>
    <s v="Costos de ventas"/>
    <s v="Operativo"/>
    <s v="Sachaca"/>
    <s v="Arequipa"/>
    <s v="PLR ES07 3975276411"/>
    <s v="Planilla de Remuneraciones"/>
    <d v="2025-07-31T00:00:00"/>
    <d v="2025-07-31T00:00:00"/>
    <s v=" ES07 "/>
    <n v="39"/>
    <n v="75276411"/>
    <s v="QUISPE HUISACAYNA DANIEL JULINHO"/>
    <s v="PEN"/>
    <m/>
    <n v="112.97"/>
    <n v="0"/>
    <n v="112.97"/>
    <s v=""/>
    <n v="112.97"/>
    <m/>
    <s v="SI"/>
    <s v="Transferencia"/>
    <s v="SI"/>
    <s v="SI"/>
    <s v=""/>
    <s v=""/>
    <s v=""/>
    <m/>
    <s v=""/>
    <s v=""/>
    <s v=""/>
    <n v="0"/>
    <m/>
    <m/>
    <m/>
    <m/>
    <m/>
    <m/>
    <m/>
    <m/>
    <s v=""/>
    <s v=""/>
    <n v="0"/>
    <s v=""/>
    <s v=""/>
    <s v=""/>
    <n v="0"/>
    <n v="0"/>
    <m/>
    <m/>
    <m/>
    <m/>
    <n v="112.97"/>
    <s v="PENDIENTE"/>
    <s v="OK"/>
  </r>
  <r>
    <n v="1113"/>
    <x v="29"/>
    <d v="2025-07-31T00:00:00"/>
    <s v="Karol Pari"/>
    <x v="1"/>
    <x v="1"/>
    <x v="101"/>
    <s v="P0601004"/>
    <s v="-"/>
    <s v="-"/>
    <s v="-"/>
    <s v=" Contribución Essalud - Quispe Prieto Hefer - Julio - 2025 "/>
    <m/>
    <x v="0"/>
    <x v="11"/>
    <s v="Costos de ventas"/>
    <s v="Operativo"/>
    <s v="Sachaca"/>
    <s v="Arequipa"/>
    <s v="PLR ES07 4073530159"/>
    <s v="Planilla de Remuneraciones"/>
    <d v="2025-07-31T00:00:00"/>
    <d v="2025-07-31T00:00:00"/>
    <s v=" ES07 "/>
    <n v="40"/>
    <n v="73530159"/>
    <s v="QUISPE PRIETO HEFER"/>
    <s v="PEN"/>
    <m/>
    <n v="145.79"/>
    <n v="0"/>
    <n v="145.79"/>
    <s v=""/>
    <n v="145.79"/>
    <m/>
    <s v="SI"/>
    <s v="Transferencia"/>
    <s v="SI"/>
    <s v="SI"/>
    <s v=""/>
    <s v=""/>
    <s v=""/>
    <m/>
    <s v=""/>
    <s v=""/>
    <s v=""/>
    <n v="0"/>
    <m/>
    <m/>
    <m/>
    <m/>
    <m/>
    <m/>
    <m/>
    <m/>
    <s v=""/>
    <s v=""/>
    <n v="0"/>
    <s v=""/>
    <s v=""/>
    <s v=""/>
    <n v="0"/>
    <n v="0"/>
    <m/>
    <m/>
    <m/>
    <m/>
    <n v="145.79"/>
    <s v="PENDIENTE"/>
    <s v="OK"/>
  </r>
  <r>
    <n v="1114"/>
    <x v="29"/>
    <d v="2025-07-31T00:00:00"/>
    <s v="Karol Pari"/>
    <x v="1"/>
    <x v="1"/>
    <x v="101"/>
    <s v="P0601004"/>
    <s v="-"/>
    <s v="-"/>
    <s v="-"/>
    <s v=" Contribución Essalud - Quispe Prieto Wilber - Julio - 2025 "/>
    <m/>
    <x v="0"/>
    <x v="11"/>
    <s v="Costos de ventas"/>
    <s v="Operativo"/>
    <s v="Sachaca"/>
    <s v="Arequipa"/>
    <s v="PLR ES07 4146126507"/>
    <s v="Planilla de Remuneraciones"/>
    <d v="2025-07-31T00:00:00"/>
    <d v="2025-07-31T00:00:00"/>
    <s v=" ES07 "/>
    <n v="41"/>
    <n v="46126507"/>
    <s v="QUISPE PRIETO WILBER"/>
    <s v="PEN"/>
    <m/>
    <n v="141.5"/>
    <n v="0"/>
    <n v="141.5"/>
    <s v=""/>
    <n v="141.5"/>
    <m/>
    <s v="SI"/>
    <s v="Transferencia"/>
    <s v="SI"/>
    <s v="SI"/>
    <s v=""/>
    <s v=""/>
    <s v=""/>
    <m/>
    <s v=""/>
    <s v=""/>
    <s v=""/>
    <n v="0"/>
    <m/>
    <m/>
    <m/>
    <m/>
    <m/>
    <m/>
    <m/>
    <m/>
    <s v=""/>
    <s v=""/>
    <n v="0"/>
    <s v=""/>
    <s v=""/>
    <s v=""/>
    <n v="0"/>
    <n v="0"/>
    <m/>
    <m/>
    <m/>
    <m/>
    <n v="141.5"/>
    <s v="PENDIENTE"/>
    <s v="OK"/>
  </r>
  <r>
    <n v="1115"/>
    <x v="29"/>
    <d v="2025-07-31T00:00:00"/>
    <s v="Karol Pari"/>
    <x v="1"/>
    <x v="1"/>
    <x v="101"/>
    <s v="P0601004"/>
    <s v="-"/>
    <s v="-"/>
    <s v="-"/>
    <s v=" Contribución Essalud - Ramos Rivas Roy Marcial - Julio - 2025 "/>
    <m/>
    <x v="0"/>
    <x v="3"/>
    <s v="Gastos operativos"/>
    <s v="Operativo"/>
    <s v="Sachaca"/>
    <s v="Arequipa"/>
    <s v="PLR ES07 4273195103"/>
    <s v="Planilla de Remuneraciones"/>
    <d v="2025-07-31T00:00:00"/>
    <d v="2025-07-31T00:00:00"/>
    <s v=" ES07 "/>
    <n v="42"/>
    <n v="73195103"/>
    <s v="RAMOS RIVAS ROY MARCIAL"/>
    <s v="PEN"/>
    <m/>
    <n v="144.47999999999999"/>
    <n v="0"/>
    <n v="144.47999999999999"/>
    <s v=""/>
    <n v="144.47999999999999"/>
    <m/>
    <s v="SI"/>
    <s v="Transferencia"/>
    <s v="SI"/>
    <s v="SI"/>
    <s v=""/>
    <s v=""/>
    <s v=""/>
    <m/>
    <s v=""/>
    <s v=""/>
    <s v=""/>
    <n v="0"/>
    <m/>
    <m/>
    <m/>
    <m/>
    <m/>
    <m/>
    <m/>
    <m/>
    <s v=""/>
    <s v=""/>
    <n v="0"/>
    <s v=""/>
    <s v=""/>
    <s v=""/>
    <n v="0"/>
    <n v="0"/>
    <m/>
    <m/>
    <m/>
    <m/>
    <n v="144.47999999999999"/>
    <s v="PENDIENTE"/>
    <s v="OK"/>
  </r>
  <r>
    <n v="1116"/>
    <x v="29"/>
    <d v="2025-07-31T00:00:00"/>
    <s v="Karol Pari"/>
    <x v="1"/>
    <x v="1"/>
    <x v="101"/>
    <s v="P0601004"/>
    <s v="-"/>
    <s v="-"/>
    <s v="-"/>
    <s v=" Contribución Essalud - Reyes Andrade John Kevin - Julio - 2025 "/>
    <m/>
    <x v="0"/>
    <x v="1"/>
    <s v="Costos de ventas"/>
    <s v="Operativo"/>
    <s v="Santa Anita"/>
    <s v="Lima"/>
    <s v="PLR ES07 4347557239"/>
    <s v="Planilla de Remuneraciones"/>
    <d v="2025-07-31T00:00:00"/>
    <d v="2025-07-31T00:00:00"/>
    <s v=" ES07 "/>
    <n v="43"/>
    <n v="47557239"/>
    <s v="REYES ANDRADE JOHN KEVIN"/>
    <s v="PEN"/>
    <m/>
    <n v="134.19"/>
    <n v="0"/>
    <n v="134.19"/>
    <s v=""/>
    <n v="134.19"/>
    <m/>
    <s v="SI"/>
    <s v="Transferencia"/>
    <s v="SI"/>
    <s v="SI"/>
    <s v=""/>
    <s v=""/>
    <s v=""/>
    <m/>
    <s v=""/>
    <s v=""/>
    <s v=""/>
    <n v="0"/>
    <m/>
    <m/>
    <m/>
    <m/>
    <m/>
    <m/>
    <m/>
    <m/>
    <s v=""/>
    <s v=""/>
    <n v="0"/>
    <s v=""/>
    <s v=""/>
    <s v=""/>
    <n v="0"/>
    <n v="0"/>
    <m/>
    <m/>
    <m/>
    <m/>
    <n v="134.19"/>
    <s v="PENDIENTE"/>
    <s v="OK"/>
  </r>
  <r>
    <n v="1117"/>
    <x v="29"/>
    <d v="2025-07-31T00:00:00"/>
    <s v="Karol Pari"/>
    <x v="1"/>
    <x v="1"/>
    <x v="101"/>
    <s v="P0601004"/>
    <s v="-"/>
    <s v="-"/>
    <s v="-"/>
    <s v=" Contribución Essalud - Rodriguez Gallegos Alison Natividad - Julio - 2025 "/>
    <m/>
    <x v="0"/>
    <x v="5"/>
    <s v="Gastos operativos"/>
    <s v="Operativo"/>
    <s v="Sachaca"/>
    <s v="Arequipa"/>
    <s v="PLR ES07 4472728100"/>
    <s v="Planilla de Remuneraciones"/>
    <d v="2025-07-31T00:00:00"/>
    <d v="2025-07-31T00:00:00"/>
    <s v=" ES07 "/>
    <n v="44"/>
    <n v="72728100"/>
    <s v="RODRIGUEZ GALLEGOS ALISON NATIVIDAD"/>
    <s v="PEN"/>
    <m/>
    <n v="154.47"/>
    <n v="0"/>
    <n v="154.47"/>
    <s v=""/>
    <n v="154.47"/>
    <m/>
    <s v="SI"/>
    <s v="Transferencia"/>
    <s v="SI"/>
    <s v="SI"/>
    <s v=""/>
    <s v=""/>
    <s v=""/>
    <m/>
    <s v=""/>
    <s v=""/>
    <s v=""/>
    <n v="0"/>
    <m/>
    <m/>
    <m/>
    <m/>
    <m/>
    <m/>
    <m/>
    <m/>
    <s v=""/>
    <s v=""/>
    <n v="0"/>
    <s v=""/>
    <s v=""/>
    <s v=""/>
    <n v="0"/>
    <n v="0"/>
    <m/>
    <m/>
    <m/>
    <m/>
    <n v="154.47"/>
    <s v="PENDIENTE"/>
    <s v="OK"/>
  </r>
  <r>
    <n v="1118"/>
    <x v="29"/>
    <d v="2025-07-31T00:00:00"/>
    <s v="Karol Pari"/>
    <x v="1"/>
    <x v="1"/>
    <x v="101"/>
    <s v="P0601004"/>
    <s v="-"/>
    <s v="-"/>
    <s v="-"/>
    <s v=" Contribución Essalud - Serrano Villaca Judith Stefany Del Pilar - Julio - 2025 "/>
    <m/>
    <x v="0"/>
    <x v="3"/>
    <s v="Gastos operativos"/>
    <s v="Operativo"/>
    <s v="Sachaca"/>
    <s v="Arequipa"/>
    <s v="PLR ES07 4571311214"/>
    <s v="Planilla de Remuneraciones"/>
    <d v="2025-07-31T00:00:00"/>
    <d v="2025-07-31T00:00:00"/>
    <s v=" ES07 "/>
    <n v="45"/>
    <n v="71311214"/>
    <s v="SERRANO VILLACA JUDITH STEFANY DEL PILAR"/>
    <s v="PEN"/>
    <m/>
    <n v="135.49"/>
    <n v="0"/>
    <n v="135.49"/>
    <s v=""/>
    <n v="135.49"/>
    <m/>
    <s v="SI"/>
    <s v="Transferencia"/>
    <s v="SI"/>
    <s v="SI"/>
    <s v=""/>
    <s v=""/>
    <s v=""/>
    <m/>
    <s v=""/>
    <s v=""/>
    <s v=""/>
    <n v="0"/>
    <m/>
    <m/>
    <m/>
    <m/>
    <m/>
    <m/>
    <m/>
    <m/>
    <s v=""/>
    <s v=""/>
    <n v="0"/>
    <s v=""/>
    <s v=""/>
    <s v=""/>
    <n v="0"/>
    <n v="0"/>
    <m/>
    <m/>
    <m/>
    <m/>
    <n v="135.49"/>
    <s v="PENDIENTE"/>
    <s v="OK"/>
  </r>
  <r>
    <n v="1119"/>
    <x v="29"/>
    <d v="2025-07-31T00:00:00"/>
    <s v="Karol Pari"/>
    <x v="1"/>
    <x v="1"/>
    <x v="101"/>
    <s v="P0601004"/>
    <s v="-"/>
    <s v="-"/>
    <s v="-"/>
    <s v=" Contribución Essalud - Solis Florido Esteban Miguel - Julio - 2025 "/>
    <m/>
    <x v="0"/>
    <x v="1"/>
    <s v="Costos de ventas"/>
    <s v="Operativo"/>
    <s v="Sachaca"/>
    <s v="Arequipa"/>
    <s v="PLR ES07 4671654750"/>
    <s v="Planilla de Remuneraciones"/>
    <d v="2025-07-31T00:00:00"/>
    <d v="2025-07-31T00:00:00"/>
    <s v=" ES07 "/>
    <n v="46"/>
    <n v="71654750"/>
    <s v="SOLIS FLORIDO ESTEBAN MIGUEL"/>
    <s v="PEN"/>
    <m/>
    <n v="215.75"/>
    <n v="0"/>
    <n v="215.75"/>
    <s v=""/>
    <n v="215.75"/>
    <m/>
    <s v="SI"/>
    <s v="Transferencia"/>
    <s v="SI"/>
    <s v="SI"/>
    <s v=""/>
    <s v=""/>
    <s v=""/>
    <m/>
    <s v=""/>
    <s v=""/>
    <s v=""/>
    <n v="0"/>
    <m/>
    <m/>
    <m/>
    <m/>
    <m/>
    <m/>
    <m/>
    <m/>
    <s v=""/>
    <s v=""/>
    <n v="0"/>
    <s v=""/>
    <s v=""/>
    <s v=""/>
    <n v="0"/>
    <n v="0"/>
    <m/>
    <m/>
    <m/>
    <m/>
    <n v="215.75"/>
    <s v="PENDIENTE"/>
    <s v="OK"/>
  </r>
  <r>
    <n v="1120"/>
    <x v="29"/>
    <d v="2025-07-31T00:00:00"/>
    <s v="Karol Pari"/>
    <x v="1"/>
    <x v="1"/>
    <x v="101"/>
    <s v="P0601004"/>
    <s v="-"/>
    <s v="-"/>
    <s v="-"/>
    <s v=" Contribución Essalud - Suyo Prieto Rosa Rafaela - Julio - 2025 "/>
    <m/>
    <x v="0"/>
    <x v="11"/>
    <s v="Costos de ventas"/>
    <s v="Operativo"/>
    <s v="Sachaca"/>
    <s v="Arequipa"/>
    <s v="PLR ES07 4772682665"/>
    <s v="Planilla de Remuneraciones"/>
    <d v="2025-07-31T00:00:00"/>
    <d v="2025-07-31T00:00:00"/>
    <s v=" ES07 "/>
    <n v="47"/>
    <n v="72682665"/>
    <s v="SUYO PRIETO ROSA RAFAELA"/>
    <s v="PEN"/>
    <m/>
    <n v="133.62"/>
    <n v="0"/>
    <n v="133.62"/>
    <s v=""/>
    <n v="133.62"/>
    <m/>
    <s v="SI"/>
    <s v="Transferencia"/>
    <s v="SI"/>
    <s v="SI"/>
    <s v=""/>
    <s v=""/>
    <s v=""/>
    <m/>
    <s v=""/>
    <s v=""/>
    <s v=""/>
    <n v="0"/>
    <m/>
    <m/>
    <m/>
    <m/>
    <m/>
    <m/>
    <m/>
    <m/>
    <s v=""/>
    <s v=""/>
    <n v="0"/>
    <s v=""/>
    <s v=""/>
    <s v=""/>
    <n v="0"/>
    <n v="0"/>
    <m/>
    <m/>
    <m/>
    <m/>
    <n v="133.62"/>
    <s v="PENDIENTE"/>
    <s v="OK"/>
  </r>
  <r>
    <n v="1121"/>
    <x v="29"/>
    <d v="2025-07-31T00:00:00"/>
    <s v="Karol Pari"/>
    <x v="1"/>
    <x v="1"/>
    <x v="101"/>
    <s v="P0601004"/>
    <s v="-"/>
    <s v="-"/>
    <s v="-"/>
    <s v=" Contribución Essalud - Tagle Lazarte Juan Benjy - Julio - 2025 "/>
    <m/>
    <x v="0"/>
    <x v="1"/>
    <s v="Costos de ventas"/>
    <s v="Operativo"/>
    <s v="Sachaca"/>
    <s v="Arequipa"/>
    <s v="PLR ES07 4848362717"/>
    <s v="Planilla de Remuneraciones"/>
    <d v="2025-07-31T00:00:00"/>
    <d v="2025-07-31T00:00:00"/>
    <s v=" ES07 "/>
    <n v="48"/>
    <n v="48362717"/>
    <s v="TAGLE LAZARTE JUAN BENJY"/>
    <s v="PEN"/>
    <m/>
    <n v="118.95"/>
    <n v="0"/>
    <n v="118.95"/>
    <s v=""/>
    <n v="118.95"/>
    <m/>
    <s v="SI"/>
    <s v="Transferencia"/>
    <s v="SI"/>
    <s v="SI"/>
    <s v=""/>
    <s v=""/>
    <s v=""/>
    <m/>
    <s v=""/>
    <s v=""/>
    <s v=""/>
    <n v="0"/>
    <m/>
    <m/>
    <m/>
    <m/>
    <m/>
    <m/>
    <m/>
    <m/>
    <s v=""/>
    <s v=""/>
    <n v="0"/>
    <s v=""/>
    <s v=""/>
    <s v=""/>
    <n v="0"/>
    <n v="0"/>
    <m/>
    <m/>
    <m/>
    <m/>
    <n v="118.95"/>
    <s v="PENDIENTE"/>
    <s v="OK"/>
  </r>
  <r>
    <n v="1122"/>
    <x v="29"/>
    <d v="2025-07-31T00:00:00"/>
    <s v="Karol Pari"/>
    <x v="1"/>
    <x v="1"/>
    <x v="101"/>
    <s v="P0601004"/>
    <s v="-"/>
    <s v="-"/>
    <s v="-"/>
    <s v=" Contribución Essalud - Tarifa Mamani Juan Jesus - Julio - 2025 "/>
    <m/>
    <x v="0"/>
    <x v="1"/>
    <s v="Costos de ventas"/>
    <s v="Operativo"/>
    <s v="Sachaca"/>
    <s v="Arequipa"/>
    <s v="PLR ES07 4980454870"/>
    <s v="Planilla de Remuneraciones"/>
    <d v="2025-07-31T00:00:00"/>
    <d v="2025-07-31T00:00:00"/>
    <s v=" ES07 "/>
    <n v="49"/>
    <n v="80454870"/>
    <s v="TARIFA MAMANI JUAN JESUS"/>
    <s v="PEN"/>
    <m/>
    <n v="202.13"/>
    <n v="0"/>
    <n v="202.13"/>
    <s v=""/>
    <n v="202.13"/>
    <m/>
    <s v="SI"/>
    <s v="Transferencia"/>
    <s v="SI"/>
    <s v="SI"/>
    <s v=""/>
    <s v=""/>
    <s v=""/>
    <m/>
    <s v=""/>
    <s v=""/>
    <s v=""/>
    <n v="0"/>
    <m/>
    <m/>
    <m/>
    <m/>
    <m/>
    <m/>
    <m/>
    <m/>
    <s v=""/>
    <s v=""/>
    <n v="0"/>
    <s v=""/>
    <s v=""/>
    <s v=""/>
    <n v="0"/>
    <n v="0"/>
    <m/>
    <m/>
    <m/>
    <m/>
    <n v="202.13"/>
    <s v="PENDIENTE"/>
    <s v="OK"/>
  </r>
  <r>
    <n v="1123"/>
    <x v="29"/>
    <d v="2025-07-31T00:00:00"/>
    <s v="Karol Pari"/>
    <x v="1"/>
    <x v="1"/>
    <x v="101"/>
    <s v="P0601004"/>
    <s v="-"/>
    <s v="-"/>
    <s v="-"/>
    <s v=" Contribución Essalud - Tinuco Torres Romario - Julio - 2025 "/>
    <m/>
    <x v="0"/>
    <x v="1"/>
    <s v="Costos de ventas"/>
    <s v="Operativo"/>
    <s v="Sachaca"/>
    <s v="Arequipa"/>
    <s v="PLR ES07 5060248415"/>
    <s v="Planilla de Remuneraciones"/>
    <d v="2025-07-31T00:00:00"/>
    <d v="2025-07-31T00:00:00"/>
    <s v=" ES07 "/>
    <n v="50"/>
    <n v="60248415"/>
    <s v="TINUCO TORRES ROMARIO"/>
    <s v="PEN"/>
    <m/>
    <n v="114.72"/>
    <n v="0"/>
    <n v="114.72"/>
    <s v=""/>
    <n v="114.72"/>
    <m/>
    <s v="SI"/>
    <s v="Transferencia"/>
    <s v="SI"/>
    <s v="SI"/>
    <s v=""/>
    <s v=""/>
    <s v=""/>
    <m/>
    <s v=""/>
    <s v=""/>
    <s v=""/>
    <n v="0"/>
    <m/>
    <m/>
    <m/>
    <m/>
    <m/>
    <m/>
    <m/>
    <m/>
    <s v=""/>
    <s v=""/>
    <n v="0"/>
    <s v=""/>
    <s v=""/>
    <s v=""/>
    <n v="0"/>
    <n v="0"/>
    <m/>
    <m/>
    <m/>
    <m/>
    <n v="114.72"/>
    <s v="PENDIENTE"/>
    <s v="OK"/>
  </r>
  <r>
    <n v="1124"/>
    <x v="29"/>
    <d v="2025-07-31T00:00:00"/>
    <s v="Karol Pari"/>
    <x v="1"/>
    <x v="1"/>
    <x v="101"/>
    <s v="P0601004"/>
    <s v="-"/>
    <s v="-"/>
    <s v="-"/>
    <s v=" Contribución Essalud - Vasquez Astocondor Tony Baker - Julio - 2025 "/>
    <m/>
    <x v="0"/>
    <x v="1"/>
    <s v="Costos de ventas"/>
    <s v="Operativo"/>
    <s v="Sachaca"/>
    <s v="Arequipa"/>
    <s v="PLR ES07 5177175568"/>
    <s v="Planilla de Remuneraciones"/>
    <d v="2025-07-31T00:00:00"/>
    <d v="2025-07-31T00:00:00"/>
    <s v=" ES07 "/>
    <n v="51"/>
    <n v="77175568"/>
    <s v="VASQUEZ ASTOCONDOR TONY BAKER"/>
    <s v="PEN"/>
    <m/>
    <n v="91.56"/>
    <n v="0"/>
    <n v="91.56"/>
    <s v=""/>
    <n v="91.56"/>
    <m/>
    <s v="SI"/>
    <s v="Transferencia"/>
    <s v="SI"/>
    <s v="SI"/>
    <s v=""/>
    <s v=""/>
    <s v=""/>
    <m/>
    <s v=""/>
    <s v=""/>
    <s v=""/>
    <n v="0"/>
    <m/>
    <m/>
    <m/>
    <m/>
    <m/>
    <m/>
    <m/>
    <m/>
    <s v=""/>
    <s v=""/>
    <n v="0"/>
    <s v=""/>
    <s v=""/>
    <s v=""/>
    <n v="0"/>
    <n v="0"/>
    <m/>
    <m/>
    <m/>
    <m/>
    <n v="91.56"/>
    <s v="PENDIENTE"/>
    <s v="OK"/>
  </r>
  <r>
    <n v="1125"/>
    <x v="29"/>
    <d v="2025-07-31T00:00:00"/>
    <s v="Karol Pari"/>
    <x v="1"/>
    <x v="1"/>
    <x v="101"/>
    <s v="P0601004"/>
    <s v="-"/>
    <s v="-"/>
    <s v="-"/>
    <s v=" Contribución Essalud - Velasquez Condori Joel Jonathan - Julio - 2025 "/>
    <m/>
    <x v="0"/>
    <x v="11"/>
    <s v="Costos de ventas"/>
    <s v="Operativo"/>
    <s v="Sachaca"/>
    <s v="Arequipa"/>
    <s v="PLR ES07 5277089939"/>
    <s v="Planilla de Remuneraciones"/>
    <d v="2025-07-31T00:00:00"/>
    <d v="2025-07-31T00:00:00"/>
    <s v=" ES07 "/>
    <n v="52"/>
    <n v="77089939"/>
    <s v="VELASQUEZ CONDORI JOEL JONATHAN"/>
    <s v="PEN"/>
    <m/>
    <n v="151.75"/>
    <n v="0"/>
    <n v="151.75"/>
    <s v=""/>
    <n v="151.75"/>
    <m/>
    <s v="SI"/>
    <s v="Transferencia"/>
    <s v="SI"/>
    <s v="SI"/>
    <s v=""/>
    <s v=""/>
    <s v=""/>
    <m/>
    <s v=""/>
    <s v=""/>
    <s v=""/>
    <n v="0"/>
    <m/>
    <m/>
    <m/>
    <m/>
    <m/>
    <m/>
    <m/>
    <m/>
    <s v=""/>
    <s v=""/>
    <n v="0"/>
    <s v=""/>
    <s v=""/>
    <s v=""/>
    <n v="0"/>
    <n v="0"/>
    <m/>
    <m/>
    <m/>
    <m/>
    <n v="151.75"/>
    <s v="PENDIENTE"/>
    <s v="OK"/>
  </r>
  <r>
    <n v="1126"/>
    <x v="29"/>
    <d v="2025-07-31T00:00:00"/>
    <s v="Karol Pari"/>
    <x v="1"/>
    <x v="1"/>
    <x v="101"/>
    <s v="P0601004"/>
    <s v="-"/>
    <s v="-"/>
    <s v="-"/>
    <s v=" Contribución Essalud - Viza Caceres Way Brian - Julio - 2025 "/>
    <m/>
    <x v="0"/>
    <x v="1"/>
    <s v="Costos de ventas"/>
    <s v="Operativo"/>
    <s v="Sachaca"/>
    <s v="Arequipa"/>
    <s v="PLR ES07 5373376012"/>
    <s v="Planilla de Remuneraciones"/>
    <d v="2025-07-31T00:00:00"/>
    <d v="2025-07-31T00:00:00"/>
    <s v=" ES07 "/>
    <n v="53"/>
    <n v="73376012"/>
    <s v="VIZA CACERES WAY BRIAN"/>
    <s v="PEN"/>
    <m/>
    <n v="103.34"/>
    <n v="0"/>
    <n v="103.34"/>
    <s v=""/>
    <n v="103.34"/>
    <m/>
    <s v="SI"/>
    <s v="Transferencia"/>
    <s v="SI"/>
    <s v="SI"/>
    <s v=""/>
    <s v=""/>
    <s v=""/>
    <m/>
    <s v=""/>
    <s v=""/>
    <s v=""/>
    <n v="0"/>
    <m/>
    <m/>
    <m/>
    <m/>
    <m/>
    <m/>
    <m/>
    <m/>
    <s v=""/>
    <s v=""/>
    <n v="0"/>
    <s v=""/>
    <s v=""/>
    <s v=""/>
    <n v="0"/>
    <n v="0"/>
    <m/>
    <m/>
    <m/>
    <m/>
    <n v="103.34"/>
    <s v="PENDIENTE"/>
    <s v="OK"/>
  </r>
  <r>
    <n v="1127"/>
    <x v="29"/>
    <d v="2025-07-31T00:00:00"/>
    <s v="Karol Pari"/>
    <x v="1"/>
    <x v="1"/>
    <x v="101"/>
    <s v="P0601004"/>
    <s v="-"/>
    <s v="-"/>
    <s v="-"/>
    <s v=" Contribución Essalud - Yepez Ramos Karoll Marilia - Julio - 2025 "/>
    <m/>
    <x v="0"/>
    <x v="3"/>
    <s v="Gastos operativos"/>
    <s v="Operativo"/>
    <s v="Sachaca"/>
    <s v="Arequipa"/>
    <s v="PLR ES07 5470511606"/>
    <s v="Planilla de Remuneraciones"/>
    <d v="2025-07-31T00:00:00"/>
    <d v="2025-07-31T00:00:00"/>
    <s v=" ES07 "/>
    <n v="54"/>
    <n v="70511606"/>
    <s v="YEPEZ RAMOS KAROLL MARILIA"/>
    <s v="PEN"/>
    <m/>
    <n v="157.63"/>
    <n v="0"/>
    <n v="157.63"/>
    <s v=""/>
    <n v="157.63"/>
    <m/>
    <s v="SI"/>
    <s v="Transferencia"/>
    <s v="SI"/>
    <s v="SI"/>
    <s v=""/>
    <s v=""/>
    <s v=""/>
    <m/>
    <s v=""/>
    <s v=""/>
    <s v=""/>
    <n v="0"/>
    <m/>
    <m/>
    <m/>
    <m/>
    <m/>
    <m/>
    <m/>
    <m/>
    <s v=""/>
    <s v=""/>
    <n v="0"/>
    <s v=""/>
    <s v=""/>
    <s v=""/>
    <n v="0"/>
    <n v="0"/>
    <m/>
    <m/>
    <m/>
    <m/>
    <n v="157.63"/>
    <s v="PENDIENTE"/>
    <s v="OK"/>
  </r>
  <r>
    <n v="1128"/>
    <x v="29"/>
    <d v="2025-07-31T00:00:00"/>
    <s v="Karol Pari"/>
    <x v="1"/>
    <x v="1"/>
    <x v="102"/>
    <s v="P0601003"/>
    <s v="-"/>
    <s v="-"/>
    <s v="-"/>
    <s v="HABITAT - Alcca Saldivar Angel - Julio - 2025"/>
    <m/>
    <x v="0"/>
    <x v="1"/>
    <s v="Costos de ventas"/>
    <s v="Operativo"/>
    <s v="Sachaca"/>
    <s v="Arequipa"/>
    <s v="PLRHABITAT_07173238347"/>
    <s v="Planilla de Remuneraciones"/>
    <d v="2025-07-31T00:00:00"/>
    <d v="2025-07-31T00:00:00"/>
    <s v="HABITAT_07"/>
    <n v="1"/>
    <n v="73238347"/>
    <s v="ALCCA SALDIVAR ANGEL"/>
    <s v="PEN"/>
    <m/>
    <n v="19.66"/>
    <n v="0"/>
    <n v="19.66"/>
    <s v=""/>
    <n v="19.66"/>
    <m/>
    <s v="SI"/>
    <s v="Transferencia"/>
    <s v="SI"/>
    <s v="SI"/>
    <s v=""/>
    <s v=""/>
    <s v=""/>
    <m/>
    <s v=""/>
    <s v=""/>
    <s v=""/>
    <n v="0"/>
    <m/>
    <m/>
    <m/>
    <m/>
    <m/>
    <m/>
    <m/>
    <m/>
    <s v=""/>
    <s v=""/>
    <n v="0"/>
    <s v=""/>
    <s v=""/>
    <s v=""/>
    <n v="0"/>
    <n v="0"/>
    <m/>
    <m/>
    <m/>
    <m/>
    <n v="19.66"/>
    <s v="PENDIENTE"/>
    <s v="OK"/>
  </r>
  <r>
    <n v="1129"/>
    <x v="29"/>
    <d v="2025-07-31T00:00:00"/>
    <s v="Karol Pari"/>
    <x v="1"/>
    <x v="1"/>
    <x v="102"/>
    <s v="P0601003"/>
    <s v="-"/>
    <s v="-"/>
    <s v="-"/>
    <s v="HABITAT - Cardenas Mayta Marco Antonio - Julio - 2025"/>
    <m/>
    <x v="0"/>
    <x v="1"/>
    <s v="Costos de ventas"/>
    <s v="Operativo"/>
    <s v="La Joya"/>
    <s v="Arequipa"/>
    <s v="PLRHABITAT_07272458502"/>
    <s v="Planilla de Remuneraciones"/>
    <d v="2025-07-31T00:00:00"/>
    <d v="2025-07-31T00:00:00"/>
    <s v="HABITAT_07"/>
    <n v="2"/>
    <n v="72458502"/>
    <s v="CARDENAS MAYTA MARCO ANTONIO"/>
    <s v="PEN"/>
    <m/>
    <n v="193.76"/>
    <n v="0"/>
    <n v="193.76"/>
    <s v=""/>
    <n v="193.76"/>
    <m/>
    <s v="SI"/>
    <s v="Transferencia"/>
    <s v="SI"/>
    <s v="SI"/>
    <s v=""/>
    <s v=""/>
    <s v=""/>
    <m/>
    <s v=""/>
    <s v=""/>
    <s v=""/>
    <n v="0"/>
    <m/>
    <m/>
    <m/>
    <m/>
    <m/>
    <m/>
    <m/>
    <m/>
    <s v=""/>
    <s v=""/>
    <n v="0"/>
    <s v=""/>
    <s v=""/>
    <s v=""/>
    <n v="0"/>
    <n v="0"/>
    <m/>
    <m/>
    <m/>
    <m/>
    <n v="193.76"/>
    <s v="PENDIENTE"/>
    <s v="OK"/>
  </r>
  <r>
    <n v="1130"/>
    <x v="29"/>
    <d v="2025-07-31T00:00:00"/>
    <s v="Karol Pari"/>
    <x v="1"/>
    <x v="1"/>
    <x v="102"/>
    <s v="P0601003"/>
    <s v="-"/>
    <s v="-"/>
    <s v="-"/>
    <s v="HABITAT - Pari Larico Gisela Trinidad - Julio - 2025"/>
    <m/>
    <x v="0"/>
    <x v="3"/>
    <s v="Gastos operativos"/>
    <s v="Operativo"/>
    <s v="Sachaca"/>
    <s v="Arequipa"/>
    <s v="PLRHABITAT_07372131384"/>
    <s v="Planilla de Remuneraciones"/>
    <d v="2025-07-31T00:00:00"/>
    <d v="2025-07-31T00:00:00"/>
    <s v="HABITAT_07"/>
    <n v="3"/>
    <n v="72131384"/>
    <s v="PARI LARICO GISELA TRINIDAD"/>
    <s v="PEN"/>
    <m/>
    <n v="298.43"/>
    <n v="0"/>
    <n v="298.43"/>
    <s v=""/>
    <n v="298.43"/>
    <m/>
    <s v="SI"/>
    <s v="Transferencia"/>
    <s v="SI"/>
    <s v="SI"/>
    <s v=""/>
    <s v=""/>
    <s v=""/>
    <m/>
    <s v=""/>
    <s v=""/>
    <s v=""/>
    <n v="0"/>
    <m/>
    <m/>
    <m/>
    <m/>
    <m/>
    <m/>
    <m/>
    <m/>
    <s v=""/>
    <s v=""/>
    <n v="0"/>
    <s v=""/>
    <s v=""/>
    <s v=""/>
    <n v="0"/>
    <n v="0"/>
    <m/>
    <m/>
    <m/>
    <m/>
    <n v="298.43"/>
    <s v="PENDIENTE"/>
    <s v="OK"/>
  </r>
  <r>
    <n v="1131"/>
    <x v="29"/>
    <d v="2025-07-31T00:00:00"/>
    <s v="Karol Pari"/>
    <x v="1"/>
    <x v="1"/>
    <x v="102"/>
    <s v="P0601003"/>
    <s v="-"/>
    <s v="-"/>
    <s v="-"/>
    <s v="HABITAT - Quispe Ccapa Nelson Gregorio - Julio - 2025"/>
    <m/>
    <x v="0"/>
    <x v="11"/>
    <s v="Costos de ventas"/>
    <s v="Operativo"/>
    <s v="Sachaca"/>
    <s v="Arequipa"/>
    <s v="PLRHABITAT_07472537561"/>
    <s v="Planilla de Remuneraciones"/>
    <d v="2025-07-31T00:00:00"/>
    <d v="2025-07-31T00:00:00"/>
    <s v="HABITAT_07"/>
    <n v="4"/>
    <n v="72537561"/>
    <s v="QUISPE CCAPA NELSON GREGORIO"/>
    <s v="PEN"/>
    <m/>
    <n v="209.73"/>
    <n v="0"/>
    <n v="209.73"/>
    <s v=""/>
    <n v="209.73"/>
    <m/>
    <s v="SI"/>
    <s v="Transferencia"/>
    <s v="SI"/>
    <s v="SI"/>
    <s v=""/>
    <s v=""/>
    <s v=""/>
    <m/>
    <s v=""/>
    <s v=""/>
    <s v=""/>
    <n v="0"/>
    <m/>
    <m/>
    <m/>
    <m/>
    <m/>
    <m/>
    <m/>
    <m/>
    <s v=""/>
    <s v=""/>
    <n v="0"/>
    <s v=""/>
    <s v=""/>
    <s v=""/>
    <n v="0"/>
    <n v="0"/>
    <m/>
    <m/>
    <m/>
    <m/>
    <n v="209.73"/>
    <s v="PENDIENTE"/>
    <s v="OK"/>
  </r>
  <r>
    <n v="1132"/>
    <x v="29"/>
    <d v="2025-07-31T00:00:00"/>
    <s v="Karol Pari"/>
    <x v="1"/>
    <x v="1"/>
    <x v="102"/>
    <s v="P0601003"/>
    <s v="-"/>
    <s v="-"/>
    <s v="-"/>
    <s v="INTEGRA - Abarca Apfata Miguel Angel - Julio - 2025"/>
    <m/>
    <x v="0"/>
    <x v="1"/>
    <s v="Costos de ventas"/>
    <s v="Operativo"/>
    <s v="Sachaca"/>
    <s v="Arequipa"/>
    <s v="PLRINTEGRA_07160945818"/>
    <s v="Planilla de Remuneraciones"/>
    <d v="2025-07-31T00:00:00"/>
    <d v="2025-07-31T00:00:00"/>
    <s v="INTEGRA_07"/>
    <n v="1"/>
    <n v="60945818"/>
    <s v="ABARCA APFATA MIGUEL ANGEL"/>
    <s v="PEN"/>
    <m/>
    <n v="141.18"/>
    <n v="0"/>
    <n v="141.18"/>
    <s v=""/>
    <n v="141.18"/>
    <m/>
    <s v="SI"/>
    <s v="Transferencia"/>
    <s v="SI"/>
    <s v="SI"/>
    <s v=""/>
    <s v=""/>
    <s v=""/>
    <m/>
    <s v=""/>
    <s v=""/>
    <s v=""/>
    <n v="0"/>
    <m/>
    <m/>
    <m/>
    <m/>
    <m/>
    <m/>
    <m/>
    <m/>
    <s v=""/>
    <s v=""/>
    <n v="0"/>
    <s v=""/>
    <s v=""/>
    <s v=""/>
    <n v="0"/>
    <n v="0"/>
    <m/>
    <m/>
    <m/>
    <m/>
    <n v="141.18"/>
    <s v="PENDIENTE"/>
    <s v="OK"/>
  </r>
  <r>
    <n v="1133"/>
    <x v="29"/>
    <d v="2025-07-31T00:00:00"/>
    <s v="Karol Pari"/>
    <x v="1"/>
    <x v="1"/>
    <x v="102"/>
    <s v="P0601003"/>
    <s v="-"/>
    <s v="-"/>
    <s v="-"/>
    <s v="INTEGRA - Amado Farfan Vannessa Danniella - Julio - 2025"/>
    <m/>
    <x v="0"/>
    <x v="11"/>
    <s v="Costos de ventas"/>
    <s v="Operativo"/>
    <s v="Sachaca"/>
    <s v="Arequipa"/>
    <s v="PLRINTEGRA_07272169020"/>
    <s v="Planilla de Remuneraciones"/>
    <d v="2025-07-31T00:00:00"/>
    <d v="2025-07-31T00:00:00"/>
    <s v="INTEGRA_07"/>
    <n v="2"/>
    <n v="72169020"/>
    <s v="AMADO FARFAN VANNESSA DANNIELLA"/>
    <s v="PEN"/>
    <m/>
    <n v="205.79"/>
    <n v="0"/>
    <n v="205.79"/>
    <s v=""/>
    <n v="205.79"/>
    <m/>
    <s v="SI"/>
    <s v="Transferencia"/>
    <s v="SI"/>
    <s v="SI"/>
    <s v=""/>
    <s v=""/>
    <s v=""/>
    <m/>
    <s v=""/>
    <s v=""/>
    <s v=""/>
    <n v="0"/>
    <m/>
    <m/>
    <m/>
    <m/>
    <m/>
    <m/>
    <m/>
    <m/>
    <s v=""/>
    <s v=""/>
    <n v="0"/>
    <s v=""/>
    <s v=""/>
    <s v=""/>
    <n v="0"/>
    <n v="0"/>
    <m/>
    <m/>
    <m/>
    <m/>
    <n v="205.79"/>
    <s v="PENDIENTE"/>
    <s v="OK"/>
  </r>
  <r>
    <n v="1134"/>
    <x v="29"/>
    <d v="2025-07-31T00:00:00"/>
    <s v="Karol Pari"/>
    <x v="1"/>
    <x v="1"/>
    <x v="102"/>
    <s v="P0601003"/>
    <s v="-"/>
    <s v="-"/>
    <s v="-"/>
    <s v="INTEGRA - Ayma Purhuaya Maritza Juana - Julio - 2025"/>
    <m/>
    <x v="0"/>
    <x v="3"/>
    <s v="Gastos operativos"/>
    <s v="Operativo"/>
    <s v="Sachaca"/>
    <s v="Arequipa"/>
    <s v="PLRINTEGRA_07376140901"/>
    <s v="Planilla de Remuneraciones"/>
    <d v="2025-07-31T00:00:00"/>
    <d v="2025-07-31T00:00:00"/>
    <s v="INTEGRA_07"/>
    <n v="3"/>
    <n v="76140901"/>
    <s v="AYMA PURHUAYA MARITZA JUANA"/>
    <s v="PEN"/>
    <m/>
    <n v="148.38999999999999"/>
    <n v="0"/>
    <n v="148.38999999999999"/>
    <s v=""/>
    <n v="148.38999999999999"/>
    <m/>
    <s v="SI"/>
    <s v="Transferencia"/>
    <s v="SI"/>
    <s v="SI"/>
    <s v=""/>
    <s v=""/>
    <s v=""/>
    <m/>
    <s v=""/>
    <s v=""/>
    <s v=""/>
    <n v="0"/>
    <m/>
    <m/>
    <m/>
    <m/>
    <m/>
    <m/>
    <m/>
    <m/>
    <s v=""/>
    <s v=""/>
    <n v="0"/>
    <s v=""/>
    <s v=""/>
    <s v=""/>
    <n v="0"/>
    <n v="0"/>
    <m/>
    <m/>
    <m/>
    <m/>
    <n v="148.38999999999999"/>
    <s v="PENDIENTE"/>
    <s v="OK"/>
  </r>
  <r>
    <n v="1135"/>
    <x v="29"/>
    <d v="2025-07-31T00:00:00"/>
    <s v="Karol Pari"/>
    <x v="1"/>
    <x v="1"/>
    <x v="102"/>
    <s v="P0601003"/>
    <s v="-"/>
    <s v="-"/>
    <s v="-"/>
    <s v="INTEGRA - Bolaños Valdez Rebeca - Julio - 2025"/>
    <m/>
    <x v="0"/>
    <x v="3"/>
    <s v="Gastos operativos"/>
    <s v="Operativo"/>
    <s v="Sachaca"/>
    <s v="Arequipa"/>
    <s v="PLRINTEGRA_07444162989"/>
    <s v="Planilla de Remuneraciones"/>
    <d v="2025-07-31T00:00:00"/>
    <d v="2025-07-31T00:00:00"/>
    <s v="INTEGRA_07"/>
    <n v="4"/>
    <n v="44162989"/>
    <s v="BOLAÑOS VALDEZ REBECA"/>
    <s v="PEN"/>
    <m/>
    <n v="200.45"/>
    <n v="0"/>
    <n v="200.45"/>
    <s v=""/>
    <n v="200.45"/>
    <m/>
    <s v="SI"/>
    <s v="Transferencia"/>
    <s v="SI"/>
    <s v="SI"/>
    <s v=""/>
    <s v=""/>
    <s v=""/>
    <m/>
    <s v=""/>
    <s v=""/>
    <s v=""/>
    <n v="0"/>
    <m/>
    <m/>
    <m/>
    <m/>
    <m/>
    <m/>
    <m/>
    <m/>
    <s v=""/>
    <s v=""/>
    <n v="0"/>
    <s v=""/>
    <s v=""/>
    <s v=""/>
    <n v="0"/>
    <n v="0"/>
    <m/>
    <m/>
    <m/>
    <m/>
    <n v="200.45"/>
    <s v="PENDIENTE"/>
    <s v="OK"/>
  </r>
  <r>
    <n v="1136"/>
    <x v="29"/>
    <d v="2025-07-31T00:00:00"/>
    <s v="Karol Pari"/>
    <x v="1"/>
    <x v="1"/>
    <x v="102"/>
    <s v="P0601003"/>
    <s v="-"/>
    <s v="-"/>
    <s v="-"/>
    <s v="INTEGRA - Bustamante Gil Ruben - Julio - 2025"/>
    <m/>
    <x v="0"/>
    <x v="1"/>
    <s v="Costos de ventas"/>
    <s v="Operativo"/>
    <s v="Sachaca"/>
    <s v="Arequipa"/>
    <s v="PLRINTEGRA_07573444362"/>
    <s v="Planilla de Remuneraciones"/>
    <d v="2025-07-31T00:00:00"/>
    <d v="2025-07-31T00:00:00"/>
    <s v="INTEGRA_07"/>
    <n v="5"/>
    <n v="73444362"/>
    <s v="BUSTAMANTE GIL RUBEN"/>
    <s v="PEN"/>
    <m/>
    <n v="274.92"/>
    <n v="0"/>
    <n v="274.92"/>
    <s v=""/>
    <n v="274.92"/>
    <m/>
    <s v="SI"/>
    <s v="Transferencia"/>
    <s v="SI"/>
    <s v="SI"/>
    <s v=""/>
    <s v=""/>
    <s v=""/>
    <m/>
    <s v=""/>
    <s v=""/>
    <s v=""/>
    <n v="0"/>
    <m/>
    <m/>
    <m/>
    <m/>
    <m/>
    <m/>
    <m/>
    <m/>
    <s v=""/>
    <s v=""/>
    <n v="0"/>
    <s v=""/>
    <s v=""/>
    <s v=""/>
    <n v="0"/>
    <n v="0"/>
    <m/>
    <m/>
    <m/>
    <m/>
    <n v="274.92"/>
    <s v="PENDIENTE"/>
    <s v="OK"/>
  </r>
  <r>
    <n v="1137"/>
    <x v="29"/>
    <d v="2025-07-31T00:00:00"/>
    <s v="Karol Pari"/>
    <x v="1"/>
    <x v="1"/>
    <x v="102"/>
    <s v="P0601003"/>
    <s v="-"/>
    <s v="-"/>
    <s v="-"/>
    <s v="INTEGRA - Carreño Laberian Franco Fabian - Julio - 2025"/>
    <m/>
    <x v="0"/>
    <x v="11"/>
    <s v="Costos de ventas"/>
    <s v="Operativo"/>
    <s v="Santa Anita"/>
    <s v="Lima"/>
    <s v="PLRINTEGRA_07675424672"/>
    <s v="Planilla de Remuneraciones"/>
    <d v="2025-07-31T00:00:00"/>
    <d v="2025-07-31T00:00:00"/>
    <s v="INTEGRA_07"/>
    <n v="6"/>
    <n v="75424672"/>
    <s v="CARREÑO LABERIAN FRANCO FABIAN"/>
    <s v="PEN"/>
    <m/>
    <n v="175.29"/>
    <n v="0"/>
    <n v="175.29"/>
    <s v=""/>
    <n v="175.29"/>
    <m/>
    <s v="SI"/>
    <s v="Transferencia"/>
    <s v="SI"/>
    <s v="SI"/>
    <s v=""/>
    <s v=""/>
    <s v=""/>
    <m/>
    <s v=""/>
    <s v=""/>
    <s v=""/>
    <n v="0"/>
    <m/>
    <m/>
    <m/>
    <m/>
    <m/>
    <m/>
    <m/>
    <m/>
    <s v=""/>
    <s v=""/>
    <n v="0"/>
    <s v=""/>
    <s v=""/>
    <s v=""/>
    <n v="0"/>
    <n v="0"/>
    <m/>
    <m/>
    <m/>
    <m/>
    <n v="175.29"/>
    <s v="PENDIENTE"/>
    <s v="OK"/>
  </r>
  <r>
    <n v="1138"/>
    <x v="29"/>
    <d v="2025-07-31T00:00:00"/>
    <s v="Karol Pari"/>
    <x v="1"/>
    <x v="1"/>
    <x v="102"/>
    <s v="P0601003"/>
    <s v="-"/>
    <s v="-"/>
    <s v="-"/>
    <s v="INTEGRA - Ccanccapa Maque Dany Ever - Julio - 2025"/>
    <m/>
    <x v="0"/>
    <x v="1"/>
    <s v="Costos de ventas"/>
    <s v="Operativo"/>
    <s v="Sachaca"/>
    <s v="Arequipa"/>
    <s v="PLRINTEGRA_07774600892"/>
    <s v="Planilla de Remuneraciones"/>
    <d v="2025-07-31T00:00:00"/>
    <d v="2025-07-31T00:00:00"/>
    <s v="INTEGRA_07"/>
    <n v="7"/>
    <n v="74600892"/>
    <s v="CCANCCAPA MAQUE DANY EVER"/>
    <s v="PEN"/>
    <m/>
    <n v="192.25"/>
    <n v="0"/>
    <n v="192.25"/>
    <s v=""/>
    <n v="192.25"/>
    <m/>
    <s v="SI"/>
    <s v="Transferencia"/>
    <s v="SI"/>
    <s v="SI"/>
    <s v=""/>
    <s v=""/>
    <s v=""/>
    <m/>
    <s v=""/>
    <s v=""/>
    <s v=""/>
    <n v="0"/>
    <m/>
    <m/>
    <m/>
    <m/>
    <m/>
    <m/>
    <m/>
    <m/>
    <s v=""/>
    <s v=""/>
    <n v="0"/>
    <s v=""/>
    <s v=""/>
    <s v=""/>
    <n v="0"/>
    <n v="0"/>
    <m/>
    <m/>
    <m/>
    <m/>
    <n v="192.25"/>
    <s v="PENDIENTE"/>
    <s v="OK"/>
  </r>
  <r>
    <n v="1139"/>
    <x v="29"/>
    <d v="2025-07-31T00:00:00"/>
    <s v="Karol Pari"/>
    <x v="1"/>
    <x v="1"/>
    <x v="102"/>
    <s v="P0601003"/>
    <s v="-"/>
    <s v="-"/>
    <s v="-"/>
    <s v="INTEGRA - De La Cruz Solier Aldo Ronaldo - Julio - 2025"/>
    <m/>
    <x v="0"/>
    <x v="11"/>
    <s v="Costos de ventas"/>
    <s v="Operativo"/>
    <s v="Santa Anita"/>
    <s v="Lima"/>
    <s v="PLRINTEGRA_07871334789"/>
    <s v="Planilla de Remuneraciones"/>
    <d v="2025-07-31T00:00:00"/>
    <d v="2025-07-31T00:00:00"/>
    <s v="INTEGRA_07"/>
    <n v="8"/>
    <n v="71334789"/>
    <s v="DE LA CRUZ SOLIER ALDO RONALDO"/>
    <s v="PEN"/>
    <m/>
    <n v="199.85"/>
    <n v="0"/>
    <n v="199.85"/>
    <s v=""/>
    <n v="199.85"/>
    <m/>
    <s v="SI"/>
    <s v="Transferencia"/>
    <s v="SI"/>
    <s v="SI"/>
    <s v=""/>
    <s v=""/>
    <s v=""/>
    <m/>
    <s v=""/>
    <s v=""/>
    <s v=""/>
    <n v="0"/>
    <m/>
    <m/>
    <m/>
    <m/>
    <m/>
    <m/>
    <m/>
    <m/>
    <s v=""/>
    <s v=""/>
    <n v="0"/>
    <s v=""/>
    <s v=""/>
    <s v=""/>
    <n v="0"/>
    <n v="0"/>
    <m/>
    <m/>
    <m/>
    <m/>
    <n v="199.85"/>
    <s v="PENDIENTE"/>
    <s v="OK"/>
  </r>
  <r>
    <n v="1140"/>
    <x v="29"/>
    <d v="2025-07-31T00:00:00"/>
    <s v="Karol Pari"/>
    <x v="1"/>
    <x v="1"/>
    <x v="102"/>
    <s v="P0601003"/>
    <s v="-"/>
    <s v="-"/>
    <s v="-"/>
    <s v="INTEGRA - Garcia Chacnama Jhonny Jerry - Julio - 2025"/>
    <m/>
    <x v="0"/>
    <x v="11"/>
    <s v="Costos de ventas"/>
    <s v="Operativo"/>
    <s v="Sachaca"/>
    <s v="Arequipa"/>
    <s v="PLRINTEGRA_07970517150"/>
    <s v="Planilla de Remuneraciones"/>
    <d v="2025-07-31T00:00:00"/>
    <d v="2025-07-31T00:00:00"/>
    <s v="INTEGRA_07"/>
    <n v="9"/>
    <n v="70517150"/>
    <s v="GARCIA CHACNAMA JHONNY JERRY"/>
    <s v="PEN"/>
    <m/>
    <n v="160.32"/>
    <n v="0"/>
    <n v="160.32"/>
    <s v=""/>
    <n v="160.32"/>
    <m/>
    <s v="SI"/>
    <s v="Transferencia"/>
    <s v="SI"/>
    <s v="SI"/>
    <s v=""/>
    <s v=""/>
    <s v=""/>
    <m/>
    <s v=""/>
    <s v=""/>
    <s v=""/>
    <n v="0"/>
    <m/>
    <m/>
    <m/>
    <m/>
    <m/>
    <m/>
    <m/>
    <m/>
    <s v=""/>
    <s v=""/>
    <n v="0"/>
    <s v=""/>
    <s v=""/>
    <s v=""/>
    <n v="0"/>
    <n v="0"/>
    <m/>
    <m/>
    <m/>
    <m/>
    <n v="160.32"/>
    <s v="PENDIENTE"/>
    <s v="OK"/>
  </r>
  <r>
    <n v="1141"/>
    <x v="29"/>
    <d v="2025-07-31T00:00:00"/>
    <s v="Karol Pari"/>
    <x v="1"/>
    <x v="1"/>
    <x v="102"/>
    <s v="P0601003"/>
    <s v="-"/>
    <s v="-"/>
    <s v="-"/>
    <s v="INTEGRA - Guizado Porras Ronald Enrique - Julio - 2025"/>
    <m/>
    <x v="0"/>
    <x v="1"/>
    <s v="Costos de ventas"/>
    <s v="Operativo"/>
    <s v="Santa Anita"/>
    <s v="Lima"/>
    <s v="PLRINTEGRA_071070666331"/>
    <s v="Planilla de Remuneraciones"/>
    <d v="2025-07-31T00:00:00"/>
    <d v="2025-07-31T00:00:00"/>
    <s v="INTEGRA_07"/>
    <n v="10"/>
    <n v="70666331"/>
    <s v="GUIZADO PORRAS RONALD ENRIQUE"/>
    <s v="PEN"/>
    <m/>
    <n v="207.92"/>
    <n v="0"/>
    <n v="207.92"/>
    <s v=""/>
    <n v="207.92"/>
    <m/>
    <s v="SI"/>
    <s v="Transferencia"/>
    <s v="SI"/>
    <s v="SI"/>
    <s v=""/>
    <s v=""/>
    <s v=""/>
    <m/>
    <s v=""/>
    <s v=""/>
    <s v=""/>
    <n v="0"/>
    <m/>
    <m/>
    <m/>
    <m/>
    <m/>
    <m/>
    <m/>
    <m/>
    <s v=""/>
    <s v=""/>
    <n v="0"/>
    <s v=""/>
    <s v=""/>
    <s v=""/>
    <n v="0"/>
    <n v="0"/>
    <m/>
    <m/>
    <m/>
    <m/>
    <n v="207.92"/>
    <s v="PENDIENTE"/>
    <s v="OK"/>
  </r>
  <r>
    <n v="1142"/>
    <x v="29"/>
    <d v="2025-07-31T00:00:00"/>
    <s v="Karol Pari"/>
    <x v="1"/>
    <x v="1"/>
    <x v="102"/>
    <s v="P0601003"/>
    <s v="-"/>
    <s v="-"/>
    <s v="-"/>
    <s v="INTEGRA - Gutierrez Aragon Karly Liz - Julio - 2025"/>
    <m/>
    <x v="0"/>
    <x v="11"/>
    <s v="Costos de ventas"/>
    <s v="Operativo"/>
    <s v="La Joya"/>
    <s v="Arequipa"/>
    <s v="PLRINTEGRA_071143814375"/>
    <s v="Planilla de Remuneraciones"/>
    <d v="2025-07-31T00:00:00"/>
    <d v="2025-07-31T00:00:00"/>
    <s v="INTEGRA_07"/>
    <n v="11"/>
    <n v="43814375"/>
    <s v="GUTIERREZ ARAGON KARLY LIZ"/>
    <s v="PEN"/>
    <m/>
    <n v="135.49"/>
    <n v="0"/>
    <n v="135.49"/>
    <s v=""/>
    <n v="135.49"/>
    <m/>
    <s v="SI"/>
    <s v="Transferencia"/>
    <s v="SI"/>
    <s v="SI"/>
    <s v=""/>
    <s v=""/>
    <s v=""/>
    <m/>
    <s v=""/>
    <s v=""/>
    <s v=""/>
    <n v="0"/>
    <m/>
    <m/>
    <m/>
    <m/>
    <m/>
    <m/>
    <m/>
    <m/>
    <s v=""/>
    <s v=""/>
    <n v="0"/>
    <s v=""/>
    <s v=""/>
    <s v=""/>
    <n v="0"/>
    <n v="0"/>
    <m/>
    <m/>
    <m/>
    <m/>
    <n v="135.49"/>
    <s v="PENDIENTE"/>
    <s v="OK"/>
  </r>
  <r>
    <n v="1143"/>
    <x v="29"/>
    <d v="2025-07-31T00:00:00"/>
    <s v="Karol Pari"/>
    <x v="1"/>
    <x v="1"/>
    <x v="102"/>
    <s v="P0601003"/>
    <s v="-"/>
    <s v="-"/>
    <s v="-"/>
    <s v="INTEGRA - Huamani Mamani Huber Anthony - Julio - 2025"/>
    <m/>
    <x v="0"/>
    <x v="1"/>
    <s v="Costos de ventas"/>
    <s v="Operativo"/>
    <s v="Sachaca"/>
    <s v="Arequipa"/>
    <s v="PLRINTEGRA_071210736055631"/>
    <s v="Planilla de Remuneraciones"/>
    <d v="2025-07-31T00:00:00"/>
    <d v="2025-07-31T00:00:00"/>
    <s v="INTEGRA_07"/>
    <n v="12"/>
    <n v="10736055631"/>
    <s v="HUAMANI MAMANI HUBER ANTHONY"/>
    <s v="PEN"/>
    <m/>
    <n v="193.75"/>
    <n v="0"/>
    <n v="193.75"/>
    <s v=""/>
    <n v="193.75"/>
    <m/>
    <s v="SI"/>
    <s v="Transferencia"/>
    <s v="SI"/>
    <s v="SI"/>
    <s v=""/>
    <s v=""/>
    <s v=""/>
    <m/>
    <s v=""/>
    <s v=""/>
    <s v=""/>
    <n v="0"/>
    <m/>
    <m/>
    <m/>
    <m/>
    <m/>
    <m/>
    <m/>
    <m/>
    <s v=""/>
    <s v=""/>
    <n v="0"/>
    <s v=""/>
    <s v=""/>
    <s v=""/>
    <n v="0"/>
    <n v="0"/>
    <m/>
    <m/>
    <m/>
    <m/>
    <n v="193.75"/>
    <s v="PENDIENTE"/>
    <s v="OK"/>
  </r>
  <r>
    <n v="1144"/>
    <x v="29"/>
    <d v="2025-07-31T00:00:00"/>
    <s v="Karol Pari"/>
    <x v="1"/>
    <x v="1"/>
    <x v="102"/>
    <s v="P0601003"/>
    <s v="-"/>
    <s v="-"/>
    <s v="-"/>
    <s v="INTEGRA - Huanuco Ortega Cristian Manuel - Julio - 2025"/>
    <m/>
    <x v="0"/>
    <x v="1"/>
    <s v="Costos de ventas"/>
    <s v="Operativo"/>
    <s v="Santa Anita"/>
    <s v="Lima"/>
    <s v="PLRINTEGRA_071345921913"/>
    <s v="Planilla de Remuneraciones"/>
    <d v="2025-07-31T00:00:00"/>
    <d v="2025-07-31T00:00:00"/>
    <s v="INTEGRA_07"/>
    <n v="13"/>
    <n v="45921913"/>
    <s v="HUANUCO ORTEGA CRISTIAN MANUEL"/>
    <s v="PEN"/>
    <m/>
    <n v="166.61"/>
    <n v="0"/>
    <n v="166.61"/>
    <s v=""/>
    <n v="166.61"/>
    <m/>
    <s v="SI"/>
    <s v="Transferencia"/>
    <s v="SI"/>
    <s v="SI"/>
    <s v=""/>
    <s v=""/>
    <s v=""/>
    <m/>
    <s v=""/>
    <s v=""/>
    <s v=""/>
    <n v="0"/>
    <m/>
    <m/>
    <m/>
    <m/>
    <m/>
    <m/>
    <m/>
    <m/>
    <s v=""/>
    <s v=""/>
    <n v="0"/>
    <s v=""/>
    <s v=""/>
    <s v=""/>
    <n v="0"/>
    <n v="0"/>
    <m/>
    <m/>
    <m/>
    <m/>
    <n v="166.61"/>
    <s v="PENDIENTE"/>
    <s v="OK"/>
  </r>
  <r>
    <n v="1145"/>
    <x v="29"/>
    <d v="2025-07-31T00:00:00"/>
    <s v="Karol Pari"/>
    <x v="1"/>
    <x v="1"/>
    <x v="102"/>
    <s v="P0601003"/>
    <s v="-"/>
    <s v="-"/>
    <s v="-"/>
    <s v="INTEGRA - Jibaja Rondon Valeria Nicolle - Julio - 2025"/>
    <m/>
    <x v="0"/>
    <x v="5"/>
    <s v="Gastos operativos"/>
    <s v="Operativo"/>
    <s v="Sachaca"/>
    <s v="Arequipa"/>
    <s v="PLRINTEGRA_071472302392"/>
    <s v="Planilla de Remuneraciones"/>
    <d v="2025-07-31T00:00:00"/>
    <d v="2025-07-31T00:00:00"/>
    <s v="INTEGRA_07"/>
    <n v="14"/>
    <n v="72302392"/>
    <s v="JIBAJA RONDON VALERIA NICOLLE"/>
    <s v="PEN"/>
    <m/>
    <n v="200.75"/>
    <n v="0"/>
    <n v="200.75"/>
    <s v=""/>
    <n v="200.75"/>
    <m/>
    <s v="SI"/>
    <s v="Transferencia"/>
    <s v="SI"/>
    <s v="SI"/>
    <s v=""/>
    <s v=""/>
    <s v=""/>
    <m/>
    <s v=""/>
    <s v=""/>
    <s v=""/>
    <n v="0"/>
    <m/>
    <m/>
    <m/>
    <m/>
    <m/>
    <m/>
    <m/>
    <m/>
    <s v=""/>
    <s v=""/>
    <n v="0"/>
    <s v=""/>
    <s v=""/>
    <s v=""/>
    <n v="0"/>
    <n v="0"/>
    <m/>
    <m/>
    <m/>
    <m/>
    <n v="200.75"/>
    <s v="PENDIENTE"/>
    <s v="OK"/>
  </r>
  <r>
    <n v="1146"/>
    <x v="29"/>
    <d v="2025-07-31T00:00:00"/>
    <s v="Karol Pari"/>
    <x v="1"/>
    <x v="1"/>
    <x v="102"/>
    <s v="P0601003"/>
    <s v="-"/>
    <s v="-"/>
    <s v="-"/>
    <s v="INTEGRA - Mamani Limache Diego Armando - Julio - 2025"/>
    <m/>
    <x v="0"/>
    <x v="5"/>
    <s v="Gastos operativos"/>
    <s v="Operativo"/>
    <s v="Sachaca"/>
    <s v="Arequipa"/>
    <s v="PLRINTEGRA_071572450429"/>
    <s v="Planilla de Remuneraciones"/>
    <d v="2025-07-31T00:00:00"/>
    <d v="2025-07-31T00:00:00"/>
    <s v="INTEGRA_07"/>
    <n v="15"/>
    <n v="72450429"/>
    <s v="MAMANI LIMACHE DIEGO ARMANDO"/>
    <s v="PEN"/>
    <m/>
    <n v="329.38"/>
    <n v="0"/>
    <n v="329.38"/>
    <s v=""/>
    <n v="329.38"/>
    <m/>
    <s v="SI"/>
    <s v="Transferencia"/>
    <s v="SI"/>
    <s v="SI"/>
    <s v=""/>
    <s v=""/>
    <s v=""/>
    <m/>
    <s v=""/>
    <s v=""/>
    <s v=""/>
    <n v="0"/>
    <m/>
    <m/>
    <m/>
    <m/>
    <m/>
    <m/>
    <m/>
    <m/>
    <s v=""/>
    <s v=""/>
    <n v="0"/>
    <s v=""/>
    <s v=""/>
    <s v=""/>
    <n v="0"/>
    <n v="0"/>
    <m/>
    <m/>
    <m/>
    <m/>
    <n v="329.38"/>
    <s v="PENDIENTE"/>
    <s v="OK"/>
  </r>
  <r>
    <n v="1147"/>
    <x v="29"/>
    <d v="2025-07-31T00:00:00"/>
    <s v="Karol Pari"/>
    <x v="1"/>
    <x v="1"/>
    <x v="102"/>
    <s v="P0601003"/>
    <s v="-"/>
    <s v="-"/>
    <s v="-"/>
    <s v="INTEGRA - Montenegro Lopez Emiliano Alcides - Julio - 2025"/>
    <m/>
    <x v="0"/>
    <x v="3"/>
    <s v="Gastos operativos"/>
    <s v="Operativo"/>
    <s v="Sachaca"/>
    <s v="Arequipa"/>
    <s v="PLRINTEGRA_071648197510"/>
    <s v="Planilla de Remuneraciones"/>
    <d v="2025-07-31T00:00:00"/>
    <d v="2025-07-31T00:00:00"/>
    <s v="INTEGRA_07"/>
    <n v="16"/>
    <n v="48197510"/>
    <s v="MONTENEGRO LOPEZ EMILIANO ALCIDES"/>
    <s v="PEN"/>
    <m/>
    <n v="215.45"/>
    <n v="0"/>
    <n v="215.45"/>
    <s v=""/>
    <n v="215.45"/>
    <m/>
    <s v="SI"/>
    <s v="Transferencia"/>
    <s v="SI"/>
    <s v="SI"/>
    <s v=""/>
    <s v=""/>
    <s v=""/>
    <m/>
    <s v=""/>
    <s v=""/>
    <s v=""/>
    <n v="0"/>
    <m/>
    <m/>
    <m/>
    <m/>
    <m/>
    <m/>
    <m/>
    <m/>
    <s v=""/>
    <s v=""/>
    <n v="0"/>
    <s v=""/>
    <s v=""/>
    <s v=""/>
    <n v="0"/>
    <n v="0"/>
    <m/>
    <m/>
    <m/>
    <m/>
    <n v="215.45"/>
    <s v="PENDIENTE"/>
    <s v="OK"/>
  </r>
  <r>
    <n v="1148"/>
    <x v="29"/>
    <d v="2025-07-31T00:00:00"/>
    <s v="Karol Pari"/>
    <x v="1"/>
    <x v="1"/>
    <x v="102"/>
    <s v="P0601003"/>
    <s v="-"/>
    <s v="-"/>
    <s v="-"/>
    <s v="INTEGRA - Ordoñez Cornejo Sergio Raul - Julio - 2025"/>
    <m/>
    <x v="0"/>
    <x v="11"/>
    <s v="Costos de ventas"/>
    <s v="Operativo"/>
    <s v="Sachaca"/>
    <s v="Arequipa"/>
    <s v="PLRINTEGRA_071772204134"/>
    <s v="Planilla de Remuneraciones"/>
    <d v="2025-07-31T00:00:00"/>
    <d v="2025-07-31T00:00:00"/>
    <s v="INTEGRA_07"/>
    <n v="17"/>
    <n v="72204134"/>
    <s v="ORDOÑEZ CORNEJO SERGIO RAUL"/>
    <s v="PEN"/>
    <m/>
    <n v="152.28"/>
    <n v="0"/>
    <n v="152.28"/>
    <s v=""/>
    <n v="152.28"/>
    <m/>
    <s v="SI"/>
    <s v="Transferencia"/>
    <s v="SI"/>
    <s v="SI"/>
    <s v=""/>
    <s v=""/>
    <s v=""/>
    <m/>
    <s v=""/>
    <s v=""/>
    <s v=""/>
    <n v="0"/>
    <m/>
    <m/>
    <m/>
    <m/>
    <m/>
    <m/>
    <m/>
    <m/>
    <s v=""/>
    <s v=""/>
    <n v="0"/>
    <s v=""/>
    <s v=""/>
    <s v=""/>
    <n v="0"/>
    <n v="0"/>
    <m/>
    <m/>
    <m/>
    <m/>
    <n v="152.28"/>
    <s v="PENDIENTE"/>
    <s v="OK"/>
  </r>
  <r>
    <n v="1149"/>
    <x v="29"/>
    <d v="2025-07-31T00:00:00"/>
    <s v="Karol Pari"/>
    <x v="1"/>
    <x v="1"/>
    <x v="102"/>
    <s v="P0601003"/>
    <s v="-"/>
    <s v="-"/>
    <s v="-"/>
    <s v="INTEGRA - Paco Pauccara Elias Gustavo - Julio - 2025"/>
    <m/>
    <x v="0"/>
    <x v="3"/>
    <s v="Gastos operativos"/>
    <s v="Operativo"/>
    <s v="Sachaca"/>
    <s v="Arequipa"/>
    <s v="PLRINTEGRA_071872144092"/>
    <s v="Planilla de Remuneraciones"/>
    <d v="2025-07-31T00:00:00"/>
    <d v="2025-07-31T00:00:00"/>
    <s v="INTEGRA_07"/>
    <n v="18"/>
    <n v="72144092"/>
    <s v="PACO PAUCCARA ELIAS GUSTAVO"/>
    <s v="PEN"/>
    <m/>
    <n v="245.24"/>
    <n v="0"/>
    <n v="245.24"/>
    <s v=""/>
    <n v="245.24"/>
    <m/>
    <s v="SI"/>
    <s v="Transferencia"/>
    <s v="SI"/>
    <s v="SI"/>
    <s v=""/>
    <s v=""/>
    <s v=""/>
    <m/>
    <s v=""/>
    <s v=""/>
    <s v=""/>
    <n v="0"/>
    <m/>
    <m/>
    <m/>
    <m/>
    <m/>
    <m/>
    <m/>
    <m/>
    <s v=""/>
    <s v=""/>
    <n v="0"/>
    <s v=""/>
    <s v=""/>
    <s v=""/>
    <n v="0"/>
    <n v="0"/>
    <m/>
    <m/>
    <m/>
    <m/>
    <n v="245.24"/>
    <s v="PENDIENTE"/>
    <s v="OK"/>
  </r>
  <r>
    <n v="1150"/>
    <x v="29"/>
    <d v="2025-07-31T00:00:00"/>
    <s v="Karol Pari"/>
    <x v="1"/>
    <x v="1"/>
    <x v="102"/>
    <s v="P0601003"/>
    <s v="-"/>
    <s v="-"/>
    <s v="-"/>
    <s v="INTEGRA - Pari Rodriguez Karol Licet - Julio - 2025"/>
    <m/>
    <x v="0"/>
    <x v="3"/>
    <s v="Gastos operativos"/>
    <s v="Operativo"/>
    <s v="Sachaca"/>
    <s v="Arequipa"/>
    <s v="PLRINTEGRA_071976390500"/>
    <s v="Planilla de Remuneraciones"/>
    <d v="2025-07-31T00:00:00"/>
    <d v="2025-07-31T00:00:00"/>
    <s v="INTEGRA_07"/>
    <n v="19"/>
    <n v="76390500"/>
    <s v="PARI RODRIGUEZ KAROL LICET"/>
    <s v="PEN"/>
    <m/>
    <n v="186.49"/>
    <n v="0"/>
    <n v="186.49"/>
    <s v=""/>
    <n v="186.49"/>
    <m/>
    <s v="SI"/>
    <s v="Transferencia"/>
    <s v="SI"/>
    <s v="SI"/>
    <s v=""/>
    <s v=""/>
    <s v=""/>
    <m/>
    <s v=""/>
    <s v=""/>
    <s v=""/>
    <n v="0"/>
    <m/>
    <m/>
    <m/>
    <m/>
    <m/>
    <m/>
    <m/>
    <m/>
    <s v=""/>
    <s v=""/>
    <n v="0"/>
    <s v=""/>
    <s v=""/>
    <s v=""/>
    <n v="0"/>
    <n v="0"/>
    <m/>
    <m/>
    <m/>
    <m/>
    <n v="186.49"/>
    <s v="PENDIENTE"/>
    <s v="OK"/>
  </r>
  <r>
    <n v="1151"/>
    <x v="29"/>
    <d v="2025-07-31T00:00:00"/>
    <s v="Karol Pari"/>
    <x v="1"/>
    <x v="1"/>
    <x v="102"/>
    <s v="P0601003"/>
    <s v="-"/>
    <s v="-"/>
    <s v="-"/>
    <s v="INTEGRA - Queque Anco Jorge Luis - Julio - 2025"/>
    <m/>
    <x v="0"/>
    <x v="11"/>
    <s v="Costos de ventas"/>
    <s v="Operativo"/>
    <s v="Sachaca"/>
    <s v="Arequipa"/>
    <s v="PLRINTEGRA_072048536654"/>
    <s v="Planilla de Remuneraciones"/>
    <d v="2025-07-31T00:00:00"/>
    <d v="2025-07-31T00:00:00"/>
    <s v="INTEGRA_07"/>
    <n v="20"/>
    <n v="48536654"/>
    <s v="QUEQUE ANCO JORGE LUIS"/>
    <s v="PEN"/>
    <m/>
    <n v="243.66"/>
    <n v="0"/>
    <n v="243.66"/>
    <s v=""/>
    <n v="243.66"/>
    <m/>
    <s v="SI"/>
    <s v="Transferencia"/>
    <s v="SI"/>
    <s v="SI"/>
    <s v=""/>
    <s v=""/>
    <s v=""/>
    <m/>
    <s v=""/>
    <s v=""/>
    <s v=""/>
    <n v="0"/>
    <m/>
    <m/>
    <m/>
    <m/>
    <m/>
    <m/>
    <m/>
    <m/>
    <s v=""/>
    <s v=""/>
    <n v="0"/>
    <s v=""/>
    <s v=""/>
    <s v=""/>
    <n v="0"/>
    <n v="0"/>
    <m/>
    <m/>
    <m/>
    <m/>
    <n v="243.66"/>
    <s v="PENDIENTE"/>
    <s v="OK"/>
  </r>
  <r>
    <n v="1152"/>
    <x v="29"/>
    <d v="2025-07-31T00:00:00"/>
    <s v="Karol Pari"/>
    <x v="1"/>
    <x v="1"/>
    <x v="102"/>
    <s v="P0601003"/>
    <s v="-"/>
    <s v="-"/>
    <s v="-"/>
    <s v="INTEGRA - Quispe Huisacayna Daniel Julinho - Julio - 2025"/>
    <m/>
    <x v="0"/>
    <x v="11"/>
    <s v="Costos de ventas"/>
    <s v="Operativo"/>
    <s v="Sachaca"/>
    <s v="Arequipa"/>
    <s v="PLRINTEGRA_072175276411"/>
    <s v="Planilla de Remuneraciones"/>
    <d v="2025-07-31T00:00:00"/>
    <d v="2025-07-31T00:00:00"/>
    <s v="INTEGRA_07"/>
    <n v="21"/>
    <n v="75276411"/>
    <s v="QUISPE HUISACAYNA DANIEL JULINHO"/>
    <s v="PEN"/>
    <m/>
    <n v="142.72"/>
    <n v="0"/>
    <n v="142.72"/>
    <s v=""/>
    <n v="142.72"/>
    <m/>
    <s v="SI"/>
    <s v="Transferencia"/>
    <s v="SI"/>
    <s v="SI"/>
    <s v=""/>
    <s v=""/>
    <s v=""/>
    <m/>
    <s v=""/>
    <s v=""/>
    <s v=""/>
    <n v="0"/>
    <m/>
    <m/>
    <m/>
    <m/>
    <m/>
    <m/>
    <m/>
    <m/>
    <s v=""/>
    <s v=""/>
    <n v="0"/>
    <s v=""/>
    <s v=""/>
    <s v=""/>
    <n v="0"/>
    <n v="0"/>
    <m/>
    <m/>
    <m/>
    <m/>
    <n v="142.72"/>
    <s v="PENDIENTE"/>
    <s v="OK"/>
  </r>
  <r>
    <n v="1153"/>
    <x v="29"/>
    <d v="2025-07-31T00:00:00"/>
    <s v="Karol Pari"/>
    <x v="1"/>
    <x v="1"/>
    <x v="102"/>
    <s v="P0601003"/>
    <s v="-"/>
    <s v="-"/>
    <s v="-"/>
    <s v="INTEGRA - Quispe Prieto Hefer - Julio - 2025"/>
    <m/>
    <x v="0"/>
    <x v="11"/>
    <s v="Costos de ventas"/>
    <s v="Operativo"/>
    <s v="Sachaca"/>
    <s v="Arequipa"/>
    <s v="PLRINTEGRA_072273530159"/>
    <s v="Planilla de Remuneraciones"/>
    <d v="2025-07-31T00:00:00"/>
    <d v="2025-07-31T00:00:00"/>
    <s v="INTEGRA_07"/>
    <n v="22"/>
    <n v="73530159"/>
    <s v="QUISPE PRIETO HEFER"/>
    <s v="PEN"/>
    <m/>
    <n v="182.25"/>
    <n v="0"/>
    <n v="182.25"/>
    <s v=""/>
    <n v="182.25"/>
    <m/>
    <s v="SI"/>
    <s v="Transferencia"/>
    <s v="SI"/>
    <s v="SI"/>
    <s v=""/>
    <s v=""/>
    <s v=""/>
    <m/>
    <s v=""/>
    <s v=""/>
    <s v=""/>
    <n v="0"/>
    <m/>
    <m/>
    <m/>
    <m/>
    <m/>
    <m/>
    <m/>
    <m/>
    <s v=""/>
    <s v=""/>
    <n v="0"/>
    <s v=""/>
    <s v=""/>
    <s v=""/>
    <n v="0"/>
    <n v="0"/>
    <m/>
    <m/>
    <m/>
    <m/>
    <n v="182.25"/>
    <s v="PENDIENTE"/>
    <s v="OK"/>
  </r>
  <r>
    <n v="1154"/>
    <x v="29"/>
    <d v="2025-07-31T00:00:00"/>
    <s v="Karol Pari"/>
    <x v="1"/>
    <x v="1"/>
    <x v="102"/>
    <s v="P0601003"/>
    <s v="-"/>
    <s v="-"/>
    <s v="-"/>
    <s v="INTEGRA - Reyes Andrade John Kevin - Julio - 2025"/>
    <m/>
    <x v="0"/>
    <x v="1"/>
    <s v="Costos de ventas"/>
    <s v="Operativo"/>
    <s v="Santa Anita"/>
    <s v="Lima"/>
    <s v="PLRINTEGRA_072347557239"/>
    <s v="Planilla de Remuneraciones"/>
    <d v="2025-07-31T00:00:00"/>
    <d v="2025-07-31T00:00:00"/>
    <s v="INTEGRA_07"/>
    <n v="23"/>
    <n v="47557239"/>
    <s v="REYES ANDRADE JOHN KEVIN"/>
    <s v="PEN"/>
    <m/>
    <n v="169.53"/>
    <n v="0"/>
    <n v="169.53"/>
    <s v=""/>
    <n v="169.53"/>
    <m/>
    <s v="SI"/>
    <s v="Transferencia"/>
    <s v="SI"/>
    <s v="SI"/>
    <s v=""/>
    <s v=""/>
    <s v=""/>
    <m/>
    <s v=""/>
    <s v=""/>
    <s v=""/>
    <n v="0"/>
    <m/>
    <m/>
    <m/>
    <m/>
    <m/>
    <m/>
    <m/>
    <m/>
    <s v=""/>
    <s v=""/>
    <n v="0"/>
    <s v=""/>
    <s v=""/>
    <s v=""/>
    <n v="0"/>
    <n v="0"/>
    <m/>
    <m/>
    <m/>
    <m/>
    <n v="169.53"/>
    <s v="PENDIENTE"/>
    <s v="OK"/>
  </r>
  <r>
    <n v="1155"/>
    <x v="29"/>
    <d v="2025-07-31T00:00:00"/>
    <s v="Karol Pari"/>
    <x v="1"/>
    <x v="1"/>
    <x v="102"/>
    <s v="P0601003"/>
    <s v="-"/>
    <s v="-"/>
    <s v="-"/>
    <s v="INTEGRA - Rodriguez Gallegos Alison Natividad - Julio - 2025"/>
    <m/>
    <x v="0"/>
    <x v="5"/>
    <s v="Gastos operativos"/>
    <s v="Operativo"/>
    <s v="Sachaca"/>
    <s v="Arequipa"/>
    <s v="PLRINTEGRA_072472728100"/>
    <s v="Planilla de Remuneraciones"/>
    <d v="2025-07-31T00:00:00"/>
    <d v="2025-07-31T00:00:00"/>
    <s v="INTEGRA_07"/>
    <n v="24"/>
    <n v="72728100"/>
    <s v="RODRIGUEZ GALLEGOS ALISON NATIVIDAD"/>
    <s v="PEN"/>
    <m/>
    <n v="195.14"/>
    <n v="0"/>
    <n v="195.14"/>
    <s v=""/>
    <n v="195.14"/>
    <m/>
    <s v="SI"/>
    <s v="Transferencia"/>
    <s v="SI"/>
    <s v="SI"/>
    <s v=""/>
    <s v=""/>
    <s v=""/>
    <m/>
    <s v=""/>
    <s v=""/>
    <s v=""/>
    <n v="0"/>
    <m/>
    <m/>
    <m/>
    <m/>
    <m/>
    <m/>
    <m/>
    <m/>
    <s v=""/>
    <s v=""/>
    <n v="0"/>
    <s v=""/>
    <s v=""/>
    <s v=""/>
    <n v="0"/>
    <n v="0"/>
    <m/>
    <m/>
    <m/>
    <m/>
    <n v="195.14"/>
    <s v="PENDIENTE"/>
    <s v="OK"/>
  </r>
  <r>
    <n v="1156"/>
    <x v="29"/>
    <d v="2025-07-31T00:00:00"/>
    <s v="Karol Pari"/>
    <x v="1"/>
    <x v="1"/>
    <x v="102"/>
    <s v="P0601003"/>
    <s v="-"/>
    <s v="-"/>
    <s v="-"/>
    <s v="INTEGRA - Suyo Prieto Rosa Rafaela - Julio - 2025"/>
    <m/>
    <x v="0"/>
    <x v="11"/>
    <s v="Costos de ventas"/>
    <s v="Operativo"/>
    <s v="Sachaca"/>
    <s v="Arequipa"/>
    <s v="PLRINTEGRA_072572682665"/>
    <s v="Planilla de Remuneraciones"/>
    <d v="2025-07-31T00:00:00"/>
    <d v="2025-07-31T00:00:00"/>
    <s v="INTEGRA_07"/>
    <n v="25"/>
    <n v="72682665"/>
    <s v="SUYO PRIETO ROSA RAFAELA"/>
    <s v="PEN"/>
    <m/>
    <n v="168.81"/>
    <n v="0"/>
    <n v="168.81"/>
    <s v=""/>
    <n v="168.81"/>
    <m/>
    <s v="SI"/>
    <s v="Transferencia"/>
    <s v="SI"/>
    <s v="SI"/>
    <s v=""/>
    <s v=""/>
    <s v=""/>
    <m/>
    <s v=""/>
    <s v=""/>
    <s v=""/>
    <n v="0"/>
    <m/>
    <m/>
    <m/>
    <m/>
    <m/>
    <m/>
    <m/>
    <m/>
    <s v=""/>
    <s v=""/>
    <n v="0"/>
    <s v=""/>
    <s v=""/>
    <s v=""/>
    <n v="0"/>
    <n v="0"/>
    <m/>
    <m/>
    <m/>
    <m/>
    <n v="168.81"/>
    <s v="PENDIENTE"/>
    <s v="OK"/>
  </r>
  <r>
    <n v="1157"/>
    <x v="29"/>
    <d v="2025-07-31T00:00:00"/>
    <s v="Karol Pari"/>
    <x v="1"/>
    <x v="1"/>
    <x v="102"/>
    <s v="P0601003"/>
    <s v="-"/>
    <s v="-"/>
    <s v="-"/>
    <s v="INTEGRA - Tagle Lazarte Juan Benjy - Julio - 2025"/>
    <m/>
    <x v="0"/>
    <x v="1"/>
    <s v="Costos de ventas"/>
    <s v="Operativo"/>
    <s v="Sachaca"/>
    <s v="Arequipa"/>
    <s v="PLRINTEGRA_072648362717"/>
    <s v="Planilla de Remuneraciones"/>
    <d v="2025-07-31T00:00:00"/>
    <d v="2025-07-31T00:00:00"/>
    <s v="INTEGRA_07"/>
    <n v="26"/>
    <n v="48362717"/>
    <s v="TAGLE LAZARTE JUAN BENJY"/>
    <s v="PEN"/>
    <m/>
    <n v="150.27000000000001"/>
    <n v="0"/>
    <n v="150.27000000000001"/>
    <s v=""/>
    <n v="150.27000000000001"/>
    <m/>
    <s v="SI"/>
    <s v="Transferencia"/>
    <s v="SI"/>
    <s v="SI"/>
    <s v=""/>
    <s v=""/>
    <s v=""/>
    <m/>
    <s v=""/>
    <s v=""/>
    <s v=""/>
    <n v="0"/>
    <m/>
    <m/>
    <m/>
    <m/>
    <m/>
    <m/>
    <m/>
    <m/>
    <s v=""/>
    <s v=""/>
    <n v="0"/>
    <s v=""/>
    <s v=""/>
    <s v=""/>
    <n v="0"/>
    <n v="0"/>
    <m/>
    <m/>
    <m/>
    <m/>
    <n v="150.27000000000001"/>
    <s v="PENDIENTE"/>
    <s v="OK"/>
  </r>
  <r>
    <n v="1158"/>
    <x v="29"/>
    <d v="2025-07-31T00:00:00"/>
    <s v="Karol Pari"/>
    <x v="1"/>
    <x v="1"/>
    <x v="102"/>
    <s v="P0601003"/>
    <s v="-"/>
    <s v="-"/>
    <s v="-"/>
    <s v="INTEGRA - Tinuco Torres Romario - Julio - 2025"/>
    <m/>
    <x v="0"/>
    <x v="1"/>
    <s v="Costos de ventas"/>
    <s v="Operativo"/>
    <s v="Sachaca"/>
    <s v="Arequipa"/>
    <s v="PLRINTEGRA_072760248415"/>
    <s v="Planilla de Remuneraciones"/>
    <d v="2025-07-31T00:00:00"/>
    <d v="2025-07-31T00:00:00"/>
    <s v="INTEGRA_07"/>
    <n v="27"/>
    <n v="60248415"/>
    <s v="TINUCO TORRES ROMARIO"/>
    <s v="PEN"/>
    <m/>
    <n v="144.93"/>
    <n v="0"/>
    <n v="144.93"/>
    <s v=""/>
    <n v="144.93"/>
    <m/>
    <s v="SI"/>
    <s v="Transferencia"/>
    <s v="SI"/>
    <s v="SI"/>
    <s v=""/>
    <s v=""/>
    <s v=""/>
    <m/>
    <s v=""/>
    <s v=""/>
    <s v=""/>
    <n v="0"/>
    <m/>
    <m/>
    <m/>
    <m/>
    <m/>
    <m/>
    <m/>
    <m/>
    <s v=""/>
    <s v=""/>
    <n v="0"/>
    <s v=""/>
    <s v=""/>
    <s v=""/>
    <n v="0"/>
    <n v="0"/>
    <m/>
    <m/>
    <m/>
    <m/>
    <n v="144.93"/>
    <s v="PENDIENTE"/>
    <s v="OK"/>
  </r>
  <r>
    <n v="1159"/>
    <x v="29"/>
    <d v="2025-07-31T00:00:00"/>
    <s v="Karol Pari"/>
    <x v="1"/>
    <x v="1"/>
    <x v="102"/>
    <s v="P0601003"/>
    <s v="-"/>
    <s v="-"/>
    <s v="-"/>
    <s v="INTEGRA - Velasquez Condori Joel Jonathan - Julio - 2025"/>
    <m/>
    <x v="0"/>
    <x v="11"/>
    <s v="Costos de ventas"/>
    <s v="Operativo"/>
    <s v="Sachaca"/>
    <s v="Arequipa"/>
    <s v="PLRINTEGRA_072877089939"/>
    <s v="Planilla de Remuneraciones"/>
    <d v="2025-07-31T00:00:00"/>
    <d v="2025-07-31T00:00:00"/>
    <s v="INTEGRA_07"/>
    <n v="28"/>
    <n v="77089939"/>
    <s v="VELASQUEZ CONDORI JOEL JONATHAN"/>
    <s v="PEN"/>
    <m/>
    <n v="185.92"/>
    <n v="0"/>
    <n v="185.92"/>
    <s v=""/>
    <n v="185.92"/>
    <m/>
    <s v="SI"/>
    <s v="Transferencia"/>
    <s v="SI"/>
    <s v="SI"/>
    <s v=""/>
    <s v=""/>
    <s v=""/>
    <m/>
    <s v=""/>
    <s v=""/>
    <s v=""/>
    <n v="0"/>
    <m/>
    <m/>
    <m/>
    <m/>
    <m/>
    <m/>
    <m/>
    <m/>
    <s v=""/>
    <s v=""/>
    <n v="0"/>
    <s v=""/>
    <s v=""/>
    <s v=""/>
    <n v="0"/>
    <n v="0"/>
    <m/>
    <m/>
    <m/>
    <m/>
    <n v="185.92"/>
    <s v="PENDIENTE"/>
    <s v="OK"/>
  </r>
  <r>
    <n v="1160"/>
    <x v="29"/>
    <d v="2025-07-31T00:00:00"/>
    <s v="Karol Pari"/>
    <x v="1"/>
    <x v="1"/>
    <x v="102"/>
    <s v="P0601003"/>
    <s v="-"/>
    <s v="-"/>
    <s v="-"/>
    <s v="INTEGRA - Yepez Ramos Karoll Marilia - Julio - 2025"/>
    <m/>
    <x v="0"/>
    <x v="3"/>
    <s v="Gastos operativos"/>
    <s v="Operativo"/>
    <s v="Sachaca"/>
    <s v="Arequipa"/>
    <s v="PLRINTEGRA_072970511606"/>
    <s v="Planilla de Remuneraciones"/>
    <d v="2025-07-31T00:00:00"/>
    <d v="2025-07-31T00:00:00"/>
    <s v="INTEGRA_07"/>
    <n v="29"/>
    <n v="70511606"/>
    <s v="YEPEZ RAMOS KAROLL MARILIA"/>
    <s v="PEN"/>
    <m/>
    <n v="199.14"/>
    <n v="0"/>
    <n v="199.14"/>
    <s v=""/>
    <n v="199.14"/>
    <m/>
    <s v="SI"/>
    <s v="Transferencia"/>
    <s v="SI"/>
    <s v="SI"/>
    <s v=""/>
    <s v=""/>
    <s v=""/>
    <m/>
    <s v=""/>
    <s v=""/>
    <s v=""/>
    <n v="0"/>
    <m/>
    <m/>
    <m/>
    <m/>
    <m/>
    <m/>
    <m/>
    <m/>
    <s v=""/>
    <s v=""/>
    <n v="0"/>
    <s v=""/>
    <s v=""/>
    <s v=""/>
    <n v="0"/>
    <n v="0"/>
    <m/>
    <m/>
    <m/>
    <m/>
    <n v="199.14"/>
    <s v="PENDIENTE"/>
    <s v="OK"/>
  </r>
  <r>
    <n v="1161"/>
    <x v="29"/>
    <d v="2025-07-31T00:00:00"/>
    <s v="Karol Pari"/>
    <x v="1"/>
    <x v="1"/>
    <x v="102"/>
    <s v="P0601003"/>
    <s v="-"/>
    <s v="-"/>
    <s v="-"/>
    <s v="ONP - Aquino Colquehuanca Jesus Alberto - Julio - 2025"/>
    <m/>
    <x v="0"/>
    <x v="11"/>
    <s v="Costos de ventas"/>
    <s v="Operativo"/>
    <s v="La Joya"/>
    <s v="Arequipa"/>
    <s v="PLRONP_07148164743"/>
    <s v="Planilla de Remuneraciones"/>
    <d v="2025-07-31T00:00:00"/>
    <d v="2025-07-31T00:00:00"/>
    <s v="ONP_07"/>
    <n v="1"/>
    <n v="48164743"/>
    <s v="AQUINO COLQUEHUANCA JESUS ALBERTO"/>
    <s v="PEN"/>
    <m/>
    <n v="193.51"/>
    <n v="0"/>
    <n v="193.51"/>
    <s v=""/>
    <n v="193.51"/>
    <m/>
    <s v="SI"/>
    <s v="Transferencia"/>
    <s v="SI"/>
    <s v="SI"/>
    <s v=""/>
    <s v=""/>
    <s v=""/>
    <m/>
    <s v=""/>
    <s v=""/>
    <s v=""/>
    <n v="0"/>
    <m/>
    <m/>
    <m/>
    <m/>
    <m/>
    <m/>
    <m/>
    <m/>
    <s v=""/>
    <s v=""/>
    <n v="0"/>
    <s v=""/>
    <s v=""/>
    <s v=""/>
    <n v="0"/>
    <n v="0"/>
    <m/>
    <m/>
    <m/>
    <m/>
    <n v="193.51"/>
    <s v="PENDIENTE"/>
    <s v="OK"/>
  </r>
  <r>
    <n v="1162"/>
    <x v="29"/>
    <d v="2025-07-31T00:00:00"/>
    <s v="Karol Pari"/>
    <x v="1"/>
    <x v="1"/>
    <x v="102"/>
    <s v="P0601003"/>
    <s v="-"/>
    <s v="-"/>
    <s v="-"/>
    <s v="ONP - Bustamante Gil Imer - Julio - 2025"/>
    <m/>
    <x v="0"/>
    <x v="3"/>
    <s v="Gastos operativos"/>
    <s v="Operativo"/>
    <s v="Sachaca"/>
    <s v="Arequipa"/>
    <s v="PLRONP_07245286301"/>
    <s v="Planilla de Remuneraciones"/>
    <d v="2025-07-31T00:00:00"/>
    <d v="2025-07-31T00:00:00"/>
    <s v="ONP_07"/>
    <n v="2"/>
    <n v="45286301"/>
    <s v="BUSTAMANTE GIL IMER"/>
    <s v="PEN"/>
    <m/>
    <n v="558.59"/>
    <n v="0"/>
    <n v="558.59"/>
    <s v=""/>
    <n v="558.59"/>
    <m/>
    <s v="SI"/>
    <s v="Transferencia"/>
    <s v="SI"/>
    <s v="SI"/>
    <s v=""/>
    <s v=""/>
    <s v=""/>
    <m/>
    <s v=""/>
    <s v=""/>
    <s v=""/>
    <n v="0"/>
    <m/>
    <m/>
    <m/>
    <m/>
    <m/>
    <m/>
    <m/>
    <m/>
    <s v=""/>
    <s v=""/>
    <n v="0"/>
    <s v=""/>
    <s v=""/>
    <s v=""/>
    <n v="0"/>
    <n v="0"/>
    <m/>
    <m/>
    <m/>
    <m/>
    <n v="558.59"/>
    <s v="PENDIENTE"/>
    <s v="OK"/>
  </r>
  <r>
    <n v="1163"/>
    <x v="29"/>
    <d v="2025-07-31T00:00:00"/>
    <s v="Karol Pari"/>
    <x v="1"/>
    <x v="1"/>
    <x v="102"/>
    <s v="P0601003"/>
    <s v="-"/>
    <s v="-"/>
    <s v="-"/>
    <s v="ONP - Cruz Quispe Gregory Rayle - Julio - 2025"/>
    <m/>
    <x v="0"/>
    <x v="3"/>
    <s v="Gastos operativos"/>
    <s v="Operativo"/>
    <s v="Sachaca"/>
    <s v="Arequipa"/>
    <s v="PLRONP_07344468346"/>
    <s v="Planilla de Remuneraciones"/>
    <d v="2025-07-31T00:00:00"/>
    <d v="2025-07-31T00:00:00"/>
    <s v="ONP_07"/>
    <n v="3"/>
    <n v="44468346"/>
    <s v="CRUZ QUISPE GREGORY RAYLE"/>
    <s v="PEN"/>
    <m/>
    <n v="248.7"/>
    <n v="0"/>
    <n v="248.7"/>
    <s v=""/>
    <n v="248.7"/>
    <m/>
    <s v="SI"/>
    <s v="Transferencia"/>
    <s v="SI"/>
    <s v="SI"/>
    <s v=""/>
    <s v=""/>
    <s v=""/>
    <m/>
    <s v=""/>
    <s v=""/>
    <s v=""/>
    <n v="0"/>
    <m/>
    <m/>
    <m/>
    <m/>
    <m/>
    <m/>
    <m/>
    <m/>
    <s v=""/>
    <s v=""/>
    <n v="0"/>
    <s v=""/>
    <s v=""/>
    <s v=""/>
    <n v="0"/>
    <n v="0"/>
    <m/>
    <m/>
    <m/>
    <m/>
    <n v="248.7"/>
    <s v="PENDIENTE"/>
    <s v="OK"/>
  </r>
  <r>
    <n v="1164"/>
    <x v="29"/>
    <d v="2025-07-31T00:00:00"/>
    <s v="Karol Pari"/>
    <x v="1"/>
    <x v="1"/>
    <x v="102"/>
    <s v="P0601003"/>
    <s v="-"/>
    <s v="-"/>
    <s v="-"/>
    <s v="ONP - Monteza Bustamante Juber - Julio - 2025"/>
    <m/>
    <x v="0"/>
    <x v="1"/>
    <s v="Costos de ventas"/>
    <s v="Operativo"/>
    <s v="La Joya"/>
    <s v="Arequipa"/>
    <s v="PLRONP_07447461440"/>
    <s v="Planilla de Remuneraciones"/>
    <d v="2025-07-31T00:00:00"/>
    <d v="2025-07-31T00:00:00"/>
    <s v="ONP_07"/>
    <n v="4"/>
    <n v="47461440"/>
    <s v="MONTEZA BUSTAMANTE JUBER"/>
    <s v="PEN"/>
    <m/>
    <n v="305.17"/>
    <n v="0"/>
    <n v="305.17"/>
    <s v=""/>
    <n v="305.17"/>
    <m/>
    <s v="SI"/>
    <s v="Transferencia"/>
    <s v="SI"/>
    <s v="SI"/>
    <s v=""/>
    <s v=""/>
    <s v=""/>
    <m/>
    <s v=""/>
    <s v=""/>
    <s v=""/>
    <n v="0"/>
    <m/>
    <m/>
    <m/>
    <m/>
    <m/>
    <m/>
    <m/>
    <m/>
    <s v=""/>
    <s v=""/>
    <n v="0"/>
    <s v=""/>
    <s v=""/>
    <s v=""/>
    <n v="0"/>
    <n v="0"/>
    <m/>
    <m/>
    <m/>
    <m/>
    <n v="305.17"/>
    <s v="PENDIENTE"/>
    <s v="OK"/>
  </r>
  <r>
    <n v="1165"/>
    <x v="29"/>
    <d v="2025-07-31T00:00:00"/>
    <s v="Karol Pari"/>
    <x v="1"/>
    <x v="1"/>
    <x v="102"/>
    <s v="P0601003"/>
    <s v="-"/>
    <s v="-"/>
    <s v="-"/>
    <s v="ONP - Ponce Febres Gleen Stev - Julio - 2025"/>
    <m/>
    <x v="0"/>
    <x v="11"/>
    <s v="Costos de ventas"/>
    <s v="Operativo"/>
    <s v="Sachaca"/>
    <s v="Arequipa"/>
    <s v="PLRONP_07544314304"/>
    <s v="Planilla de Remuneraciones"/>
    <d v="2025-07-31T00:00:00"/>
    <d v="2025-07-31T00:00:00"/>
    <s v="ONP_07"/>
    <n v="5"/>
    <n v="44314304"/>
    <s v="PONCE FEBRES GLEEN STEV"/>
    <s v="PEN"/>
    <m/>
    <n v="481.08"/>
    <n v="0"/>
    <n v="481.08"/>
    <s v=""/>
    <n v="481.08"/>
    <m/>
    <s v="SI"/>
    <s v="Transferencia"/>
    <s v="SI"/>
    <s v="SI"/>
    <s v=""/>
    <s v=""/>
    <s v=""/>
    <m/>
    <s v=""/>
    <s v=""/>
    <s v=""/>
    <n v="0"/>
    <m/>
    <m/>
    <m/>
    <m/>
    <m/>
    <m/>
    <m/>
    <m/>
    <s v=""/>
    <s v=""/>
    <n v="0"/>
    <s v=""/>
    <s v=""/>
    <s v=""/>
    <n v="0"/>
    <n v="0"/>
    <m/>
    <m/>
    <m/>
    <m/>
    <n v="481.08"/>
    <s v="PENDIENTE"/>
    <s v="OK"/>
  </r>
  <r>
    <n v="1166"/>
    <x v="29"/>
    <d v="2025-07-31T00:00:00"/>
    <s v="Karol Pari"/>
    <x v="1"/>
    <x v="1"/>
    <x v="102"/>
    <s v="P0601003"/>
    <s v="-"/>
    <s v="-"/>
    <s v="-"/>
    <s v="ONP - Prieto Rojas Inocencio - Julio - 2025"/>
    <m/>
    <x v="0"/>
    <x v="11"/>
    <s v="Costos de ventas"/>
    <s v="Operativo"/>
    <s v="Sachaca"/>
    <s v="Arequipa"/>
    <s v="PLRONP_07624800480"/>
    <s v="Planilla de Remuneraciones"/>
    <d v="2025-07-31T00:00:00"/>
    <d v="2025-07-31T00:00:00"/>
    <s v="ONP_07"/>
    <n v="6"/>
    <n v="24800480"/>
    <s v="PRIETO ROJAS INOCENCIO"/>
    <s v="PEN"/>
    <m/>
    <n v="195.83"/>
    <n v="0"/>
    <n v="195.83"/>
    <s v=""/>
    <n v="195.83"/>
    <m/>
    <s v="SI"/>
    <s v="Transferencia"/>
    <s v="SI"/>
    <s v="SI"/>
    <s v=""/>
    <s v=""/>
    <s v=""/>
    <m/>
    <s v=""/>
    <s v=""/>
    <s v=""/>
    <n v="0"/>
    <m/>
    <m/>
    <m/>
    <m/>
    <m/>
    <m/>
    <m/>
    <m/>
    <s v=""/>
    <s v=""/>
    <n v="0"/>
    <s v=""/>
    <s v=""/>
    <s v=""/>
    <n v="0"/>
    <n v="0"/>
    <m/>
    <m/>
    <m/>
    <m/>
    <n v="195.83"/>
    <s v="PENDIENTE"/>
    <s v="OK"/>
  </r>
  <r>
    <n v="1167"/>
    <x v="29"/>
    <d v="2025-07-31T00:00:00"/>
    <s v="Karol Pari"/>
    <x v="1"/>
    <x v="1"/>
    <x v="102"/>
    <s v="P0601003"/>
    <s v="-"/>
    <s v="-"/>
    <s v="-"/>
    <s v="ONP - Serrano Villaca Judith Stefany Del Pilar - Julio - 2025"/>
    <m/>
    <x v="0"/>
    <x v="3"/>
    <s v="Gastos operativos"/>
    <s v="Operativo"/>
    <s v="Sachaca"/>
    <s v="Arequipa"/>
    <s v="PLRONP_07771311214"/>
    <s v="Planilla de Remuneraciones"/>
    <d v="2025-07-31T00:00:00"/>
    <d v="2025-07-31T00:00:00"/>
    <s v="ONP_07"/>
    <n v="7"/>
    <n v="71311214"/>
    <s v="SERRANO VILLACA JUDITH STEFANY DEL PILAR"/>
    <s v="PEN"/>
    <m/>
    <n v="195.71"/>
    <n v="0"/>
    <n v="195.71"/>
    <s v=""/>
    <n v="195.71"/>
    <m/>
    <s v="SI"/>
    <s v="Transferencia"/>
    <s v="SI"/>
    <s v="SI"/>
    <s v=""/>
    <s v=""/>
    <s v=""/>
    <m/>
    <s v=""/>
    <s v=""/>
    <s v=""/>
    <n v="0"/>
    <m/>
    <m/>
    <m/>
    <m/>
    <m/>
    <m/>
    <m/>
    <m/>
    <s v=""/>
    <s v=""/>
    <n v="0"/>
    <s v=""/>
    <s v=""/>
    <s v=""/>
    <n v="0"/>
    <n v="0"/>
    <m/>
    <m/>
    <m/>
    <m/>
    <n v="195.71"/>
    <s v="PENDIENTE"/>
    <s v="OK"/>
  </r>
  <r>
    <n v="1168"/>
    <x v="29"/>
    <d v="2025-07-31T00:00:00"/>
    <s v="Karol Pari"/>
    <x v="1"/>
    <x v="1"/>
    <x v="102"/>
    <s v="P0601003"/>
    <s v="-"/>
    <s v="-"/>
    <s v="-"/>
    <s v="ONP - Solis Florido Esteban Miguel - Julio - 2025"/>
    <m/>
    <x v="0"/>
    <x v="1"/>
    <s v="Costos de ventas"/>
    <s v="Operativo"/>
    <s v="Sachaca"/>
    <s v="Arequipa"/>
    <s v="PLRONP_07871654750"/>
    <s v="Planilla de Remuneraciones"/>
    <d v="2025-07-31T00:00:00"/>
    <d v="2025-07-31T00:00:00"/>
    <s v="ONP_07"/>
    <n v="8"/>
    <n v="71654750"/>
    <s v="SOLIS FLORIDO ESTEBAN MIGUEL"/>
    <s v="PEN"/>
    <m/>
    <n v="300.60000000000002"/>
    <n v="0"/>
    <n v="300.60000000000002"/>
    <s v=""/>
    <n v="300.60000000000002"/>
    <m/>
    <s v="SI"/>
    <s v="Transferencia"/>
    <s v="SI"/>
    <s v="SI"/>
    <s v=""/>
    <s v=""/>
    <s v=""/>
    <m/>
    <s v=""/>
    <s v=""/>
    <s v=""/>
    <n v="0"/>
    <m/>
    <m/>
    <m/>
    <m/>
    <m/>
    <m/>
    <m/>
    <m/>
    <s v=""/>
    <s v=""/>
    <n v="0"/>
    <s v=""/>
    <s v=""/>
    <s v=""/>
    <n v="0"/>
    <n v="0"/>
    <m/>
    <m/>
    <m/>
    <m/>
    <n v="300.60000000000002"/>
    <s v="PENDIENTE"/>
    <s v="OK"/>
  </r>
  <r>
    <n v="1169"/>
    <x v="29"/>
    <d v="2025-07-31T00:00:00"/>
    <s v="Karol Pari"/>
    <x v="1"/>
    <x v="1"/>
    <x v="102"/>
    <s v="P0601003"/>
    <s v="-"/>
    <s v="-"/>
    <s v="-"/>
    <s v="ONP - Viza Caceres Way Brian - Julio - 2025"/>
    <m/>
    <x v="0"/>
    <x v="1"/>
    <s v="Costos de ventas"/>
    <s v="Operativo"/>
    <s v="Sachaca"/>
    <s v="Arequipa"/>
    <s v="PLRONP_07973376012"/>
    <s v="Planilla de Remuneraciones"/>
    <d v="2025-07-31T00:00:00"/>
    <d v="2025-07-31T00:00:00"/>
    <s v="ONP_07"/>
    <n v="9"/>
    <n v="73376012"/>
    <s v="VIZA CACERES WAY BRIAN"/>
    <s v="PEN"/>
    <m/>
    <n v="149.27000000000001"/>
    <n v="0"/>
    <n v="149.27000000000001"/>
    <s v=""/>
    <n v="149.27000000000001"/>
    <m/>
    <s v="SI"/>
    <s v="Transferencia"/>
    <s v="SI"/>
    <s v="SI"/>
    <s v=""/>
    <s v=""/>
    <s v=""/>
    <m/>
    <s v=""/>
    <s v=""/>
    <s v=""/>
    <n v="0"/>
    <m/>
    <m/>
    <m/>
    <m/>
    <m/>
    <m/>
    <m/>
    <m/>
    <s v=""/>
    <s v=""/>
    <n v="0"/>
    <s v=""/>
    <s v=""/>
    <s v=""/>
    <n v="0"/>
    <n v="0"/>
    <m/>
    <m/>
    <m/>
    <m/>
    <n v="149.27000000000001"/>
    <s v="PENDIENTE"/>
    <s v="OK"/>
  </r>
  <r>
    <n v="1170"/>
    <x v="29"/>
    <d v="2025-07-31T00:00:00"/>
    <s v="Karol Pari"/>
    <x v="1"/>
    <x v="1"/>
    <x v="102"/>
    <s v="P0601003"/>
    <s v="-"/>
    <s v="-"/>
    <s v="-"/>
    <s v="PRIMA - Alvarado Alama Adrian - Julio - 2025"/>
    <m/>
    <x v="0"/>
    <x v="1"/>
    <s v="Costos de ventas"/>
    <s v="Operativo"/>
    <s v="La Joya"/>
    <s v="Arequipa"/>
    <s v="PLRPRIMA_07175560789"/>
    <s v="Planilla de Remuneraciones"/>
    <d v="2025-07-31T00:00:00"/>
    <d v="2025-07-31T00:00:00"/>
    <s v="PRIMA_07"/>
    <n v="1"/>
    <n v="75560789"/>
    <s v="ALVARADO ALAMA ADRIAN"/>
    <s v="PEN"/>
    <m/>
    <n v="184.72"/>
    <n v="0"/>
    <n v="184.72"/>
    <s v=""/>
    <n v="184.72"/>
    <m/>
    <s v="SI"/>
    <s v="Transferencia"/>
    <s v="SI"/>
    <s v="SI"/>
    <s v=""/>
    <s v=""/>
    <s v=""/>
    <m/>
    <s v=""/>
    <s v=""/>
    <s v=""/>
    <n v="0"/>
    <m/>
    <m/>
    <m/>
    <m/>
    <m/>
    <m/>
    <m/>
    <m/>
    <s v=""/>
    <s v=""/>
    <n v="0"/>
    <s v=""/>
    <s v=""/>
    <s v=""/>
    <n v="0"/>
    <n v="0"/>
    <m/>
    <m/>
    <m/>
    <m/>
    <n v="184.72"/>
    <s v="PENDIENTE"/>
    <s v="OK"/>
  </r>
  <r>
    <n v="1171"/>
    <x v="29"/>
    <d v="2025-07-31T00:00:00"/>
    <s v="Karol Pari"/>
    <x v="1"/>
    <x v="1"/>
    <x v="102"/>
    <s v="P0601003"/>
    <s v="-"/>
    <s v="-"/>
    <s v="-"/>
    <s v="PRIMA - Apaza Castro Luis Alfredo - Julio - 2025"/>
    <m/>
    <x v="0"/>
    <x v="1"/>
    <s v="Costos de ventas"/>
    <s v="Operativo"/>
    <s v="La Joya"/>
    <s v="Arequipa"/>
    <s v="PLRPRIMA_07248298276"/>
    <s v="Planilla de Remuneraciones"/>
    <d v="2025-07-31T00:00:00"/>
    <d v="2025-07-31T00:00:00"/>
    <s v="PRIMA_07"/>
    <n v="2"/>
    <n v="48298276"/>
    <s v="APAZA CASTRO LUIS ALFREDO"/>
    <s v="PEN"/>
    <m/>
    <n v="143.51"/>
    <n v="0"/>
    <n v="143.51"/>
    <s v=""/>
    <n v="143.51"/>
    <m/>
    <s v="SI"/>
    <s v="Transferencia"/>
    <s v="SI"/>
    <s v="SI"/>
    <s v=""/>
    <s v=""/>
    <s v=""/>
    <m/>
    <s v=""/>
    <s v=""/>
    <s v=""/>
    <n v="0"/>
    <m/>
    <m/>
    <m/>
    <m/>
    <m/>
    <m/>
    <m/>
    <m/>
    <s v=""/>
    <s v=""/>
    <n v="0"/>
    <s v=""/>
    <s v=""/>
    <s v=""/>
    <n v="0"/>
    <n v="0"/>
    <m/>
    <m/>
    <m/>
    <m/>
    <n v="143.51"/>
    <s v="PENDIENTE"/>
    <s v="OK"/>
  </r>
  <r>
    <n v="1172"/>
    <x v="29"/>
    <d v="2025-07-31T00:00:00"/>
    <s v="Karol Pari"/>
    <x v="1"/>
    <x v="1"/>
    <x v="102"/>
    <s v="P0601003"/>
    <s v="-"/>
    <s v="-"/>
    <s v="-"/>
    <s v="PRIMA - Ccama Gutierrez Junior Alexander - Julio - 2025"/>
    <m/>
    <x v="0"/>
    <x v="1"/>
    <s v="Costos de ventas"/>
    <s v="Operativo"/>
    <s v="Sachaca"/>
    <s v="Arequipa"/>
    <s v="PLRPRIMA_07370198916"/>
    <s v="Planilla de Remuneraciones"/>
    <d v="2025-07-31T00:00:00"/>
    <d v="2025-07-31T00:00:00"/>
    <s v="PRIMA_07"/>
    <n v="3"/>
    <n v="70198916"/>
    <s v="CCAMA GUTIERREZ JUNIOR ALEXANDER"/>
    <s v="PEN"/>
    <m/>
    <n v="213.64"/>
    <n v="0"/>
    <n v="213.64"/>
    <s v=""/>
    <n v="213.64"/>
    <m/>
    <s v="SI"/>
    <s v="Transferencia"/>
    <s v="SI"/>
    <s v="SI"/>
    <s v=""/>
    <s v=""/>
    <s v=""/>
    <m/>
    <s v=""/>
    <s v=""/>
    <s v=""/>
    <n v="0"/>
    <m/>
    <m/>
    <m/>
    <m/>
    <m/>
    <m/>
    <m/>
    <m/>
    <s v=""/>
    <s v=""/>
    <n v="0"/>
    <s v=""/>
    <s v=""/>
    <s v=""/>
    <n v="0"/>
    <n v="0"/>
    <m/>
    <m/>
    <m/>
    <m/>
    <n v="213.64"/>
    <s v="PENDIENTE"/>
    <s v="OK"/>
  </r>
  <r>
    <n v="1173"/>
    <x v="29"/>
    <d v="2025-07-31T00:00:00"/>
    <s v="Karol Pari"/>
    <x v="1"/>
    <x v="1"/>
    <x v="102"/>
    <s v="P0601003"/>
    <s v="-"/>
    <s v="-"/>
    <s v="-"/>
    <s v="PRIMA - Lazarte Aguirre Crissley - Julio - 2025"/>
    <m/>
    <x v="0"/>
    <x v="11"/>
    <s v="Costos de ventas"/>
    <s v="Operativo"/>
    <s v="Sachaca"/>
    <s v="Arequipa"/>
    <s v="PLRPRIMA_07480355193"/>
    <s v="Planilla de Remuneraciones"/>
    <d v="2025-07-31T00:00:00"/>
    <d v="2025-07-31T00:00:00"/>
    <s v="PRIMA_07"/>
    <n v="4"/>
    <n v="80355193"/>
    <s v="LAZARTE AGUIRRE CRISSLEY"/>
    <s v="PEN"/>
    <m/>
    <n v="149.88"/>
    <n v="0"/>
    <n v="149.88"/>
    <s v=""/>
    <n v="149.88"/>
    <m/>
    <s v="SI"/>
    <s v="Transferencia"/>
    <s v="SI"/>
    <s v="SI"/>
    <s v=""/>
    <s v=""/>
    <s v=""/>
    <m/>
    <s v=""/>
    <s v=""/>
    <s v=""/>
    <n v="0"/>
    <m/>
    <m/>
    <m/>
    <m/>
    <m/>
    <m/>
    <m/>
    <m/>
    <s v=""/>
    <s v=""/>
    <n v="0"/>
    <s v=""/>
    <s v=""/>
    <s v=""/>
    <n v="0"/>
    <n v="0"/>
    <m/>
    <m/>
    <m/>
    <m/>
    <n v="149.88"/>
    <s v="PENDIENTE"/>
    <s v="OK"/>
  </r>
  <r>
    <n v="1174"/>
    <x v="29"/>
    <d v="2025-07-31T00:00:00"/>
    <s v="Karol Pari"/>
    <x v="1"/>
    <x v="1"/>
    <x v="102"/>
    <s v="P0601003"/>
    <s v="-"/>
    <s v="-"/>
    <s v="-"/>
    <s v="PRIMA - Leon Willian Johan - Julio - 2025"/>
    <m/>
    <x v="0"/>
    <x v="1"/>
    <s v="Costos de ventas"/>
    <s v="Operativo"/>
    <s v="Santa Anita"/>
    <s v="Lima"/>
    <s v="PLRPRIMA_0751829028"/>
    <s v="Planilla de Remuneraciones"/>
    <d v="2025-07-31T00:00:00"/>
    <d v="2025-07-31T00:00:00"/>
    <s v="PRIMA_07"/>
    <n v="5"/>
    <n v="1829028"/>
    <s v="LEON WILLIAN JOHAN"/>
    <s v="PEN"/>
    <m/>
    <n v="217.34"/>
    <n v="0"/>
    <n v="217.34"/>
    <s v=""/>
    <n v="217.34"/>
    <m/>
    <s v="SI"/>
    <s v="Transferencia"/>
    <s v="SI"/>
    <s v="SI"/>
    <s v=""/>
    <s v=""/>
    <s v=""/>
    <m/>
    <s v=""/>
    <s v=""/>
    <s v=""/>
    <n v="0"/>
    <m/>
    <m/>
    <m/>
    <m/>
    <m/>
    <m/>
    <m/>
    <m/>
    <s v=""/>
    <s v=""/>
    <n v="0"/>
    <s v=""/>
    <s v=""/>
    <s v=""/>
    <n v="0"/>
    <n v="0"/>
    <m/>
    <m/>
    <m/>
    <m/>
    <n v="217.34"/>
    <s v="PENDIENTE"/>
    <s v="OK"/>
  </r>
  <r>
    <n v="1175"/>
    <x v="29"/>
    <d v="2025-07-31T00:00:00"/>
    <s v="Karol Pari"/>
    <x v="1"/>
    <x v="1"/>
    <x v="102"/>
    <s v="P0601003"/>
    <s v="-"/>
    <s v="-"/>
    <s v="-"/>
    <s v="PRIMA - Monteza Bustamante Neiver - Julio - 2025"/>
    <m/>
    <x v="0"/>
    <x v="1"/>
    <s v="Costos de ventas"/>
    <s v="Operativo"/>
    <s v="La Joya"/>
    <s v="Arequipa"/>
    <s v="PLRPRIMA_07678803424"/>
    <s v="Planilla de Remuneraciones"/>
    <d v="2025-07-31T00:00:00"/>
    <d v="2025-07-31T00:00:00"/>
    <s v="PRIMA_07"/>
    <n v="6"/>
    <n v="78803424"/>
    <s v="MONTEZA BUSTAMANTE NEIVER"/>
    <s v="PEN"/>
    <m/>
    <n v="234.53"/>
    <n v="0"/>
    <n v="234.53"/>
    <s v=""/>
    <n v="234.53"/>
    <m/>
    <s v="SI"/>
    <s v="Transferencia"/>
    <s v="SI"/>
    <s v="SI"/>
    <s v=""/>
    <s v=""/>
    <s v=""/>
    <m/>
    <s v=""/>
    <s v=""/>
    <s v=""/>
    <n v="0"/>
    <m/>
    <m/>
    <m/>
    <m/>
    <m/>
    <m/>
    <m/>
    <m/>
    <s v=""/>
    <s v=""/>
    <n v="0"/>
    <s v=""/>
    <s v=""/>
    <s v=""/>
    <n v="0"/>
    <n v="0"/>
    <m/>
    <m/>
    <m/>
    <m/>
    <n v="234.53"/>
    <s v="PENDIENTE"/>
    <s v="OK"/>
  </r>
  <r>
    <n v="1176"/>
    <x v="29"/>
    <d v="2025-07-31T00:00:00"/>
    <s v="Karol Pari"/>
    <x v="1"/>
    <x v="1"/>
    <x v="102"/>
    <s v="P0601003"/>
    <s v="-"/>
    <s v="-"/>
    <s v="-"/>
    <s v="PRIMA - Prieto Alcca Ebert - Julio - 2025"/>
    <m/>
    <x v="0"/>
    <x v="1"/>
    <s v="Costos de ventas"/>
    <s v="Operativo"/>
    <s v="Sachaca"/>
    <s v="Arequipa"/>
    <s v="PLRPRIMA_07747760988"/>
    <s v="Planilla de Remuneraciones"/>
    <d v="2025-07-31T00:00:00"/>
    <d v="2025-07-31T00:00:00"/>
    <s v="PRIMA_07"/>
    <n v="7"/>
    <n v="47760988"/>
    <s v="PRIETO ALCCA EBERT"/>
    <s v="PEN"/>
    <m/>
    <n v="240.73"/>
    <n v="0"/>
    <n v="240.73"/>
    <s v=""/>
    <n v="240.73"/>
    <m/>
    <s v="SI"/>
    <s v="Transferencia"/>
    <s v="SI"/>
    <s v="SI"/>
    <s v=""/>
    <s v=""/>
    <s v=""/>
    <m/>
    <s v=""/>
    <s v=""/>
    <s v=""/>
    <n v="0"/>
    <m/>
    <m/>
    <m/>
    <m/>
    <m/>
    <m/>
    <m/>
    <m/>
    <s v=""/>
    <s v=""/>
    <n v="0"/>
    <s v=""/>
    <s v=""/>
    <s v=""/>
    <n v="0"/>
    <n v="0"/>
    <m/>
    <m/>
    <m/>
    <m/>
    <n v="240.73"/>
    <s v="PENDIENTE"/>
    <s v="OK"/>
  </r>
  <r>
    <n v="1177"/>
    <x v="29"/>
    <d v="2025-07-31T00:00:00"/>
    <s v="Karol Pari"/>
    <x v="1"/>
    <x v="1"/>
    <x v="102"/>
    <s v="P0601003"/>
    <s v="-"/>
    <s v="-"/>
    <s v="-"/>
    <s v="PRIMA - Quispe Prieto Wilber - Julio - 2025"/>
    <m/>
    <x v="0"/>
    <x v="11"/>
    <s v="Costos de ventas"/>
    <s v="Operativo"/>
    <s v="Sachaca"/>
    <s v="Arequipa"/>
    <s v="PLRPRIMA_07846126507"/>
    <s v="Planilla de Remuneraciones"/>
    <d v="2025-07-31T00:00:00"/>
    <d v="2025-07-31T00:00:00"/>
    <s v="PRIMA_07"/>
    <n v="8"/>
    <n v="46126507"/>
    <s v="QUISPE PRIETO WILBER"/>
    <s v="PEN"/>
    <m/>
    <n v="178.76"/>
    <n v="0"/>
    <n v="178.76"/>
    <s v=""/>
    <n v="178.76"/>
    <m/>
    <s v="SI"/>
    <s v="Transferencia"/>
    <s v="SI"/>
    <s v="SI"/>
    <s v=""/>
    <s v=""/>
    <s v=""/>
    <m/>
    <s v=""/>
    <s v=""/>
    <s v=""/>
    <n v="0"/>
    <m/>
    <m/>
    <m/>
    <m/>
    <m/>
    <m/>
    <m/>
    <m/>
    <s v=""/>
    <s v=""/>
    <n v="0"/>
    <s v=""/>
    <s v=""/>
    <s v=""/>
    <n v="0"/>
    <n v="0"/>
    <m/>
    <m/>
    <m/>
    <m/>
    <n v="178.76"/>
    <s v="PENDIENTE"/>
    <s v="OK"/>
  </r>
  <r>
    <n v="1178"/>
    <x v="29"/>
    <d v="2025-07-31T00:00:00"/>
    <s v="Karol Pari"/>
    <x v="1"/>
    <x v="1"/>
    <x v="102"/>
    <s v="P0601003"/>
    <s v="-"/>
    <s v="-"/>
    <s v="-"/>
    <s v="PRIMA - Ramos Rivas Roy Marcial - Julio - 2025"/>
    <m/>
    <x v="0"/>
    <x v="3"/>
    <s v="Gastos operativos"/>
    <s v="Operativo"/>
    <s v="Sachaca"/>
    <s v="Arequipa"/>
    <s v="PLRPRIMA_07973195103"/>
    <s v="Planilla de Remuneraciones"/>
    <d v="2025-07-31T00:00:00"/>
    <d v="2025-07-31T00:00:00"/>
    <s v="PRIMA_07"/>
    <n v="9"/>
    <n v="73195103"/>
    <s v="RAMOS RIVAS ROY MARCIAL"/>
    <s v="PEN"/>
    <m/>
    <n v="182.53"/>
    <n v="0"/>
    <n v="182.53"/>
    <s v=""/>
    <n v="182.53"/>
    <m/>
    <s v="SI"/>
    <s v="Transferencia"/>
    <s v="SI"/>
    <s v="SI"/>
    <s v=""/>
    <s v=""/>
    <s v=""/>
    <m/>
    <s v=""/>
    <s v=""/>
    <s v=""/>
    <n v="0"/>
    <m/>
    <m/>
    <m/>
    <m/>
    <m/>
    <m/>
    <m/>
    <m/>
    <s v=""/>
    <s v=""/>
    <n v="0"/>
    <s v=""/>
    <s v=""/>
    <s v=""/>
    <n v="0"/>
    <n v="0"/>
    <m/>
    <m/>
    <m/>
    <m/>
    <n v="182.53"/>
    <s v="PENDIENTE"/>
    <s v="OK"/>
  </r>
  <r>
    <n v="1179"/>
    <x v="29"/>
    <d v="2025-07-31T00:00:00"/>
    <s v="Karol Pari"/>
    <x v="1"/>
    <x v="1"/>
    <x v="102"/>
    <s v="P0601003"/>
    <s v="-"/>
    <s v="-"/>
    <s v="-"/>
    <s v="PROFUTURO - Huillca Cconislla Jose Carlos - Julio - 2025"/>
    <m/>
    <x v="0"/>
    <x v="1"/>
    <s v="Costos de ventas"/>
    <s v="Operativo"/>
    <s v="Sachaca"/>
    <s v="Arequipa"/>
    <s v="PLRPROFUTURO_07172551423"/>
    <s v="Planilla de Remuneraciones"/>
    <d v="2025-07-31T00:00:00"/>
    <d v="2025-07-31T00:00:00"/>
    <s v="PROFUTURO_07"/>
    <n v="1"/>
    <n v="72551423"/>
    <s v="HUILLCA CCONISLLA JOSE CARLOS"/>
    <s v="PEN"/>
    <m/>
    <n v="149.62"/>
    <n v="0"/>
    <n v="149.62"/>
    <s v=""/>
    <n v="149.62"/>
    <m/>
    <s v="SI"/>
    <s v="Transferencia"/>
    <s v="SI"/>
    <s v="SI"/>
    <s v=""/>
    <s v=""/>
    <s v=""/>
    <m/>
    <s v=""/>
    <s v=""/>
    <s v=""/>
    <n v="0"/>
    <m/>
    <m/>
    <m/>
    <m/>
    <m/>
    <m/>
    <m/>
    <m/>
    <s v=""/>
    <s v=""/>
    <n v="0"/>
    <s v=""/>
    <s v=""/>
    <s v=""/>
    <n v="0"/>
    <n v="0"/>
    <m/>
    <m/>
    <m/>
    <m/>
    <n v="149.62"/>
    <s v="PENDIENTE"/>
    <s v="OK"/>
  </r>
  <r>
    <n v="1180"/>
    <x v="29"/>
    <d v="2025-07-31T00:00:00"/>
    <s v="Karol Pari"/>
    <x v="1"/>
    <x v="1"/>
    <x v="102"/>
    <s v="P0601003"/>
    <s v="-"/>
    <s v="-"/>
    <s v="-"/>
    <s v="PROFUTURO - Tarifa Mamani Juan Jesus - Julio - 2025"/>
    <m/>
    <x v="0"/>
    <x v="1"/>
    <s v="Costos de ventas"/>
    <s v="Operativo"/>
    <s v="Sachaca"/>
    <s v="Arequipa"/>
    <s v="PLRPROFUTURO_07280454870"/>
    <s v="Planilla de Remuneraciones"/>
    <d v="2025-07-31T00:00:00"/>
    <d v="2025-07-31T00:00:00"/>
    <s v="PROFUTURO_07"/>
    <n v="2"/>
    <n v="80454870"/>
    <s v="TARIFA MAMANI JUAN JESUS"/>
    <s v="PEN"/>
    <m/>
    <n v="249.56"/>
    <n v="0"/>
    <n v="249.56"/>
    <s v=""/>
    <n v="249.56"/>
    <m/>
    <s v="SI"/>
    <s v="Transferencia"/>
    <s v="SI"/>
    <s v="SI"/>
    <s v=""/>
    <s v=""/>
    <s v=""/>
    <m/>
    <s v=""/>
    <s v=""/>
    <s v=""/>
    <n v="0"/>
    <m/>
    <m/>
    <m/>
    <m/>
    <m/>
    <m/>
    <m/>
    <m/>
    <s v=""/>
    <s v=""/>
    <n v="0"/>
    <s v=""/>
    <s v=""/>
    <s v=""/>
    <n v="0"/>
    <n v="0"/>
    <m/>
    <m/>
    <m/>
    <m/>
    <n v="249.56"/>
    <s v="PENDIENTE"/>
    <s v="OK"/>
  </r>
  <r>
    <n v="1181"/>
    <x v="29"/>
    <d v="2025-07-31T00:00:00"/>
    <s v="Karol Pari"/>
    <x v="1"/>
    <x v="1"/>
    <x v="102"/>
    <s v="P0601003"/>
    <s v="-"/>
    <s v="-"/>
    <s v="-"/>
    <s v="PROFUTURO - Vasquez Astocondor Tony Baker - Julio - 2025"/>
    <m/>
    <x v="0"/>
    <x v="1"/>
    <s v="Costos de ventas"/>
    <s v="Operativo"/>
    <s v="Sachaca"/>
    <s v="Arequipa"/>
    <s v="PLRPROFUTURO_07377175568"/>
    <s v="Planilla de Remuneraciones"/>
    <d v="2025-07-31T00:00:00"/>
    <d v="2025-07-31T00:00:00"/>
    <s v="PROFUTURO_07"/>
    <n v="3"/>
    <n v="77175568"/>
    <s v="VASQUEZ ASTOCONDOR TONY BAKER"/>
    <s v="PEN"/>
    <m/>
    <n v="115.67"/>
    <n v="0"/>
    <n v="115.67"/>
    <s v=""/>
    <n v="115.67"/>
    <m/>
    <s v="SI"/>
    <s v="Transferencia"/>
    <s v="SI"/>
    <s v="SI"/>
    <s v=""/>
    <s v=""/>
    <s v=""/>
    <m/>
    <s v=""/>
    <s v=""/>
    <s v=""/>
    <n v="0"/>
    <m/>
    <m/>
    <m/>
    <m/>
    <m/>
    <m/>
    <m/>
    <m/>
    <s v=""/>
    <s v=""/>
    <n v="0"/>
    <s v=""/>
    <s v=""/>
    <s v=""/>
    <n v="0"/>
    <n v="0"/>
    <m/>
    <m/>
    <m/>
    <m/>
    <n v="115.67"/>
    <s v="PENDIENTE"/>
    <s v="OK"/>
  </r>
  <r>
    <n v="1182"/>
    <x v="29"/>
    <d v="2025-07-31T00:00:00"/>
    <s v="Karol Pari"/>
    <x v="1"/>
    <x v="1"/>
    <x v="90"/>
    <s v="P0601001"/>
    <s v="-"/>
    <s v="-"/>
    <s v="-"/>
    <s v="5ta Cat. - Bustamante Gil Imer - Julio - 2025"/>
    <m/>
    <x v="0"/>
    <x v="3"/>
    <s v="Gastos operativos"/>
    <s v="Operativo"/>
    <s v="Sachaca"/>
    <s v="Arequipa"/>
    <s v="PLR5TA_07145286301"/>
    <s v="Planilla de Remuneraciones"/>
    <d v="2025-07-31T00:00:00"/>
    <d v="2025-07-31T00:00:00"/>
    <s v="5TA_07"/>
    <n v="1"/>
    <n v="45286301"/>
    <s v="BUSTAMANTE GIL IMER"/>
    <s v="PEN"/>
    <m/>
    <n v="155.01"/>
    <n v="0"/>
    <n v="155.01"/>
    <s v=""/>
    <n v="155.01"/>
    <m/>
    <s v="SI"/>
    <s v="Transferencia"/>
    <s v="SI"/>
    <s v="SI"/>
    <s v=""/>
    <s v=""/>
    <s v=""/>
    <m/>
    <s v=""/>
    <s v=""/>
    <s v=""/>
    <n v="0"/>
    <m/>
    <m/>
    <m/>
    <m/>
    <m/>
    <m/>
    <m/>
    <m/>
    <s v=""/>
    <s v=""/>
    <n v="0"/>
    <s v=""/>
    <s v=""/>
    <s v=""/>
    <n v="0"/>
    <n v="0"/>
    <m/>
    <m/>
    <m/>
    <m/>
    <n v="155.01"/>
    <s v="PENDIENTE"/>
    <s v="OK"/>
  </r>
  <r>
    <n v="1183"/>
    <x v="29"/>
    <d v="2025-07-31T00:00:00"/>
    <s v="Karol Pari"/>
    <x v="1"/>
    <x v="1"/>
    <x v="90"/>
    <s v="P0601001"/>
    <s v="-"/>
    <s v="-"/>
    <s v="-"/>
    <s v="5ta Cat. - Ponce Febres Gleen Stev - Julio - 2025"/>
    <m/>
    <x v="0"/>
    <x v="11"/>
    <s v="Costos de ventas"/>
    <s v="Operativo"/>
    <s v="Sachaca"/>
    <s v="Arequipa"/>
    <s v="PLR5TA_07244314304"/>
    <s v="Planilla de Remuneraciones"/>
    <d v="2025-07-31T00:00:00"/>
    <d v="2025-07-31T00:00:00"/>
    <s v="5TA_07"/>
    <n v="2"/>
    <n v="44314304"/>
    <s v="PONCE FEBRES GLEEN STEV"/>
    <s v="PEN"/>
    <m/>
    <n v="76.36"/>
    <n v="0"/>
    <n v="76.36"/>
    <s v=""/>
    <n v="76.36"/>
    <m/>
    <s v="SI"/>
    <s v="Transferencia"/>
    <s v="SI"/>
    <s v="SI"/>
    <s v=""/>
    <s v=""/>
    <s v=""/>
    <m/>
    <s v=""/>
    <s v=""/>
    <s v=""/>
    <n v="0"/>
    <m/>
    <m/>
    <m/>
    <m/>
    <m/>
    <m/>
    <m/>
    <m/>
    <s v=""/>
    <s v=""/>
    <n v="0"/>
    <s v=""/>
    <s v=""/>
    <s v=""/>
    <n v="0"/>
    <n v="0"/>
    <m/>
    <m/>
    <m/>
    <m/>
    <n v="76.36"/>
    <s v="PENDIENTE"/>
    <s v="OK"/>
  </r>
  <r>
    <n v="1184"/>
    <x v="27"/>
    <d v="2025-07-30T00:00:00"/>
    <s v="Maritza Ayma "/>
    <x v="8"/>
    <x v="8"/>
    <x v="81"/>
    <s v="P0104001"/>
    <s v="-"/>
    <s v="-"/>
    <s v="-"/>
    <s v="Agua - Julio 2025"/>
    <m/>
    <x v="0"/>
    <x v="3"/>
    <s v="Gastos operativos"/>
    <s v="Operativo"/>
    <s v="Sachaca"/>
    <s v="Arequipa"/>
    <s v="1415990488720100211034"/>
    <s v="Recibo por servicios públicos"/>
    <d v="2025-07-30T00:00:00"/>
    <d v="2025-08-18T00:00:00"/>
    <n v="1"/>
    <n v="59904887"/>
    <n v="20100211034"/>
    <s v="SEDAPAR S.A."/>
    <s v="PEN"/>
    <m/>
    <n v="492.7"/>
    <n v="0"/>
    <n v="492.7"/>
    <s v=""/>
    <n v="492.7"/>
    <m/>
    <s v="SI"/>
    <s v="Transferencia"/>
    <s v="SI"/>
    <s v="SI"/>
    <s v=""/>
    <s v=""/>
    <s v=""/>
    <m/>
    <s v=""/>
    <s v=""/>
    <s v=""/>
    <n v="0"/>
    <m/>
    <m/>
    <m/>
    <m/>
    <m/>
    <m/>
    <m/>
    <m/>
    <s v=""/>
    <s v=""/>
    <n v="0"/>
    <s v=""/>
    <s v=""/>
    <s v=""/>
    <n v="0"/>
    <n v="0"/>
    <m/>
    <m/>
    <m/>
    <m/>
    <n v="492.7"/>
    <s v="PENDIENTE"/>
    <s v="OK"/>
  </r>
  <r>
    <n v="1185"/>
    <x v="35"/>
    <d v="2025-08-07T00:00:00"/>
    <s v="Cristian Huanuco"/>
    <x v="0"/>
    <x v="3"/>
    <x v="98"/>
    <s v="P0307002"/>
    <s v="RQ.OPE.1337"/>
    <s v="-"/>
    <s v="-"/>
    <s v="Transporte de Lima a Chincha (Aldo de la Cruz) / Actividad: Recolección y transporte de residuos aprovechables (Envases Vacios) - Campo Limpio - Chincha"/>
    <m/>
    <x v="1"/>
    <x v="0"/>
    <s v="Costos de ventas"/>
    <s v="Operativo"/>
    <s v="Santa Anita"/>
    <s v="Lima"/>
    <s v="01FG0846820106076635"/>
    <s v="Factura"/>
    <d v="2025-08-07T00:00:00"/>
    <d v="2025-08-07T00:00:00"/>
    <s v="FG08"/>
    <n v="468"/>
    <n v="20106076635"/>
    <s v="EMPRESA DE TRANSPORTES PERU BUS S.A."/>
    <s v="PEN"/>
    <n v="0.18"/>
    <n v="15.254"/>
    <n v="2.7457199999999999"/>
    <n v="18"/>
    <s v=""/>
    <n v="18"/>
    <m/>
    <s v="SI"/>
    <s v="Entregas a Rendir"/>
    <s v="SI"/>
    <s v="SI"/>
    <s v=""/>
    <s v=""/>
    <s v=""/>
    <m/>
    <s v=""/>
    <s v=""/>
    <s v=""/>
    <n v="0"/>
    <m/>
    <m/>
    <m/>
    <m/>
    <m/>
    <m/>
    <m/>
    <m/>
    <s v=""/>
    <s v=""/>
    <n v="0"/>
    <s v=""/>
    <s v=""/>
    <s v=""/>
    <n v="0"/>
    <n v="0"/>
    <m/>
    <m/>
    <m/>
    <m/>
    <n v="18"/>
    <s v="PENDIENTE"/>
    <s v="OK"/>
  </r>
  <r>
    <n v="1186"/>
    <x v="35"/>
    <d v="2025-08-07T00:00:00"/>
    <s v="Cristian Huanuco"/>
    <x v="0"/>
    <x v="3"/>
    <x v="98"/>
    <s v="P0307002"/>
    <s v="RQ.OPE.1337"/>
    <s v="-"/>
    <s v="-"/>
    <s v="Transporte de Lima a Chincha (Cristian Huanuco) / Actividad: Recolección y transporte de residuos aprovechables (Envases Vacios) - Campo Limpio - Chincha"/>
    <m/>
    <x v="1"/>
    <x v="0"/>
    <s v="Costos de ventas"/>
    <s v="Operativo"/>
    <s v="Santa Anita"/>
    <s v="Lima"/>
    <s v="01FG0846920106076635"/>
    <s v="Factura"/>
    <d v="2025-08-07T00:00:00"/>
    <d v="2025-08-07T00:00:00"/>
    <s v="FG08"/>
    <n v="469"/>
    <n v="20106076635"/>
    <s v="EMPRESA DE TRANSPORTES PERU BUS S.A."/>
    <s v="PEN"/>
    <n v="0.18"/>
    <n v="15.254"/>
    <n v="2.7457199999999999"/>
    <n v="18"/>
    <s v=""/>
    <n v="18"/>
    <m/>
    <s v="SI"/>
    <s v="Entregas a Rendir"/>
    <s v="SI"/>
    <s v="SI"/>
    <s v=""/>
    <s v=""/>
    <s v=""/>
    <m/>
    <s v=""/>
    <s v=""/>
    <s v=""/>
    <n v="0"/>
    <m/>
    <m/>
    <m/>
    <m/>
    <m/>
    <m/>
    <m/>
    <m/>
    <s v=""/>
    <s v=""/>
    <n v="0"/>
    <s v=""/>
    <s v=""/>
    <s v=""/>
    <n v="0"/>
    <n v="0"/>
    <m/>
    <m/>
    <m/>
    <m/>
    <n v="18"/>
    <s v="PENDIENTE"/>
    <s v="OK"/>
  </r>
  <r>
    <n v="1187"/>
    <x v="37"/>
    <d v="2025-08-08T00:00:00"/>
    <s v="Cristian Huanuco"/>
    <x v="0"/>
    <x v="13"/>
    <x v="44"/>
    <s v="P0310002"/>
    <s v="RQ.OPE.1337"/>
    <s v="-"/>
    <s v="-"/>
    <s v="Alojamiento de dia 07.08.2025 (Cristian Huanuco y Aldo de la Cruz) / Actividad: Recolección y transporte de residuos aprovechables (Envases Vacios) - Campo Limpio - Chincha"/>
    <m/>
    <x v="1"/>
    <x v="0"/>
    <s v="Costos de ventas"/>
    <s v="Operativo"/>
    <s v="Santa Anita"/>
    <s v="Lima"/>
    <s v="01E001199410405939504"/>
    <s v="Factura"/>
    <d v="2025-08-08T00:00:00"/>
    <d v="2025-08-08T00:00:00"/>
    <s v="E001"/>
    <n v="1994"/>
    <n v="10405939504"/>
    <s v="SILVA ACHTAR ROGER KONRRAC"/>
    <s v="PEN"/>
    <n v="0.18"/>
    <n v="84.745999999999995"/>
    <n v="15.254279999999998"/>
    <n v="100"/>
    <s v=""/>
    <n v="100"/>
    <m/>
    <s v="SI"/>
    <s v="Entregas a Rendir"/>
    <s v="SI"/>
    <s v="SI"/>
    <s v=""/>
    <s v=""/>
    <s v=""/>
    <m/>
    <s v=""/>
    <s v=""/>
    <s v=""/>
    <n v="0"/>
    <m/>
    <m/>
    <m/>
    <m/>
    <m/>
    <m/>
    <m/>
    <m/>
    <s v=""/>
    <s v=""/>
    <n v="0"/>
    <s v=""/>
    <s v=""/>
    <s v=""/>
    <n v="0"/>
    <n v="0"/>
    <m/>
    <m/>
    <m/>
    <m/>
    <n v="100"/>
    <s v="PENDIENTE"/>
    <s v="OK"/>
  </r>
  <r>
    <n v="1188"/>
    <x v="37"/>
    <d v="2025-08-08T00:00:00"/>
    <s v="Cristian Huanuco"/>
    <x v="0"/>
    <x v="3"/>
    <x v="98"/>
    <s v="P0307002"/>
    <s v="RQ.OPE.1337"/>
    <s v="-"/>
    <s v="-"/>
    <s v="Transporte de Chincha a Lima (Cristian Huanuco) / Actividad: Recolección y transporte de residuos aprovechables (Envases Vacios) - Campo Limpio - Chincha"/>
    <m/>
    <x v="1"/>
    <x v="0"/>
    <s v="Costos de ventas"/>
    <s v="Operativo"/>
    <s v="Santa Anita"/>
    <s v="Lima"/>
    <s v="01FA09489520219774207"/>
    <s v="Factura"/>
    <d v="2025-08-08T00:00:00"/>
    <d v="2025-08-08T00:00:00"/>
    <s v="FA09"/>
    <n v="4895"/>
    <n v="20219774207"/>
    <s v="EMP CAPLINA TRANSP TURISTIC INTERNAC SRL"/>
    <s v="PEN"/>
    <n v="0.18"/>
    <n v="16.949000000000002"/>
    <n v="3.0508200000000003"/>
    <n v="20"/>
    <s v=""/>
    <n v="20"/>
    <m/>
    <s v="SI"/>
    <s v="Entregas a Rendir"/>
    <s v="SI"/>
    <s v="SI"/>
    <s v=""/>
    <s v=""/>
    <s v=""/>
    <m/>
    <s v=""/>
    <s v=""/>
    <s v=""/>
    <n v="0"/>
    <m/>
    <m/>
    <m/>
    <m/>
    <m/>
    <m/>
    <m/>
    <m/>
    <s v=""/>
    <s v=""/>
    <n v="0"/>
    <s v=""/>
    <s v=""/>
    <s v=""/>
    <n v="0"/>
    <n v="0"/>
    <m/>
    <m/>
    <m/>
    <m/>
    <n v="20"/>
    <s v="PENDIENTE"/>
    <s v="OK"/>
  </r>
  <r>
    <n v="1189"/>
    <x v="37"/>
    <d v="2025-08-08T00:00:00"/>
    <s v="Cristian Huanuco"/>
    <x v="0"/>
    <x v="3"/>
    <x v="98"/>
    <s v="P0307002"/>
    <s v="RQ.OPE.1337"/>
    <s v="-"/>
    <s v="-"/>
    <s v="Transporte de Chincha a Lima (Aldo de la Cruz) / Actividad: Recolección y transporte de residuos aprovechables (Envases Vacios) - Campo Limpio - Chincha"/>
    <m/>
    <x v="1"/>
    <x v="0"/>
    <s v="Costos de ventas"/>
    <s v="Operativo"/>
    <s v="Santa Anita"/>
    <s v="Lima"/>
    <s v="01FA09489620219774207"/>
    <s v="Factura"/>
    <d v="2025-08-08T00:00:00"/>
    <d v="2025-08-08T00:00:00"/>
    <s v="FA09"/>
    <n v="4896"/>
    <n v="20219774207"/>
    <s v="EMP CAPLINA TRANSP TURISTIC INTERNAC SRL"/>
    <s v="PEN"/>
    <n v="0.18"/>
    <n v="16.949000000000002"/>
    <n v="3.0508200000000003"/>
    <n v="20"/>
    <s v=""/>
    <n v="20"/>
    <m/>
    <s v="SI"/>
    <s v="Entregas a Rendir"/>
    <s v="SI"/>
    <s v="SI"/>
    <s v=""/>
    <s v=""/>
    <s v=""/>
    <m/>
    <s v=""/>
    <s v=""/>
    <s v=""/>
    <n v="0"/>
    <m/>
    <m/>
    <m/>
    <m/>
    <m/>
    <m/>
    <m/>
    <m/>
    <s v=""/>
    <s v=""/>
    <n v="0"/>
    <s v=""/>
    <s v=""/>
    <s v=""/>
    <n v="0"/>
    <n v="0"/>
    <m/>
    <m/>
    <m/>
    <m/>
    <n v="20"/>
    <s v="PENDIENTE"/>
    <s v="OK"/>
  </r>
  <r>
    <n v="1190"/>
    <x v="37"/>
    <d v="2025-08-08T00:00:00"/>
    <s v="Cristian Huanuco"/>
    <x v="0"/>
    <x v="6"/>
    <x v="11"/>
    <s v="P0303001"/>
    <s v="RQ.OPE.1337"/>
    <s v="-"/>
    <s v="-"/>
    <s v="Balanza para abrir peso / Actividad: Recolección y transporte de residuos aprovechables (Envases Vacios) - Campo Limpio - Chincha"/>
    <m/>
    <x v="1"/>
    <x v="0"/>
    <s v="Costos de ventas"/>
    <s v="Operativo"/>
    <s v="Santa Anita"/>
    <s v="Lima"/>
    <s v="01F001170210218062186"/>
    <s v="Factura"/>
    <d v="2025-08-08T00:00:00"/>
    <d v="2025-08-08T00:00:00"/>
    <s v="F001"/>
    <n v="1702"/>
    <n v="10218062186"/>
    <s v="YATACO FLORES JUAN DE DIOS"/>
    <s v="PEN"/>
    <n v="0.18"/>
    <n v="10"/>
    <n v="1.7999999999999998"/>
    <n v="11.8"/>
    <s v=""/>
    <n v="11.8"/>
    <m/>
    <s v="SI"/>
    <s v="Entregas a Rendir"/>
    <s v="SI"/>
    <s v="SI"/>
    <s v=""/>
    <s v=""/>
    <s v=""/>
    <m/>
    <s v=""/>
    <s v=""/>
    <s v=""/>
    <n v="0"/>
    <m/>
    <m/>
    <m/>
    <m/>
    <m/>
    <m/>
    <m/>
    <m/>
    <s v=""/>
    <s v=""/>
    <n v="0"/>
    <s v=""/>
    <s v=""/>
    <s v=""/>
    <n v="0"/>
    <n v="0"/>
    <m/>
    <m/>
    <m/>
    <m/>
    <n v="11.8"/>
    <s v="PENDIENTE"/>
    <s v="OK"/>
  </r>
  <r>
    <n v="1191"/>
    <x v="37"/>
    <d v="2025-08-08T00:00:00"/>
    <s v="Cristian Huanuco"/>
    <x v="0"/>
    <x v="6"/>
    <x v="11"/>
    <s v="P0303001"/>
    <s v="RQ.OPE.1337"/>
    <s v="-"/>
    <s v="-"/>
    <s v="Balanza para cerrar peso / Actividad: Recolección y transporte de residuos aprovechables (Envases Vacios) - Campo Limpio - Chincha"/>
    <m/>
    <x v="1"/>
    <x v="0"/>
    <s v="Costos de ventas"/>
    <s v="Operativo"/>
    <s v="Santa Anita"/>
    <s v="Lima"/>
    <s v="01F001170510218062186"/>
    <s v="Factura"/>
    <d v="2025-08-08T00:00:00"/>
    <d v="2025-08-08T00:00:00"/>
    <s v="F001"/>
    <n v="1705"/>
    <n v="10218062186"/>
    <s v="YATACO FLORES JUAN DE DIOS"/>
    <s v="PEN"/>
    <n v="0.18"/>
    <n v="10"/>
    <n v="1.7999999999999998"/>
    <n v="11.8"/>
    <s v=""/>
    <n v="11.8"/>
    <m/>
    <s v="SI"/>
    <s v="Entregas a Rendir"/>
    <s v="SI"/>
    <s v="SI"/>
    <s v=""/>
    <s v=""/>
    <s v=""/>
    <m/>
    <s v=""/>
    <s v=""/>
    <s v=""/>
    <n v="0"/>
    <m/>
    <m/>
    <m/>
    <m/>
    <m/>
    <m/>
    <m/>
    <m/>
    <s v=""/>
    <s v=""/>
    <n v="0"/>
    <s v=""/>
    <s v=""/>
    <s v=""/>
    <n v="0"/>
    <n v="0"/>
    <m/>
    <m/>
    <m/>
    <m/>
    <n v="11.8"/>
    <s v="PENDIENTE"/>
    <s v="OK"/>
  </r>
  <r>
    <n v="1192"/>
    <x v="35"/>
    <d v="2025-08-07T00:00:00"/>
    <s v="Cristian Huanuco"/>
    <x v="0"/>
    <x v="3"/>
    <x v="98"/>
    <s v="P0307002"/>
    <s v="RQ.OPE.1337"/>
    <s v="-"/>
    <s v="-"/>
    <s v="Movilidad de Almacen Encalada a Pte. Atocongo  (Cristian Huanuco y Aldo de la Cruz) / Actividad: Recolección y transporte de residuos aprovechables (Envases Vacios) - Campo Limpio - Chincha"/>
    <m/>
    <x v="1"/>
    <x v="0"/>
    <s v="Costos de ventas"/>
    <s v="Operativo"/>
    <s v="Santa Anita"/>
    <s v="Lima"/>
    <s v="DJ28111111111"/>
    <s v="Declaracion jurada - Gastos"/>
    <d v="2025-08-07T00:00:00"/>
    <d v="2025-08-07T00:00:00"/>
    <n v="28"/>
    <n v="1"/>
    <n v="11111111"/>
    <s v="NO ESPECIFICADO"/>
    <s v="PEN"/>
    <m/>
    <n v="27"/>
    <n v="0"/>
    <n v="27"/>
    <s v=""/>
    <n v="27"/>
    <m/>
    <s v="SI"/>
    <s v="Entregas a Rendir"/>
    <s v="SI"/>
    <s v="SI"/>
    <s v=""/>
    <s v=""/>
    <s v=""/>
    <m/>
    <s v=""/>
    <s v=""/>
    <s v=""/>
    <n v="0"/>
    <m/>
    <m/>
    <m/>
    <m/>
    <m/>
    <m/>
    <m/>
    <m/>
    <s v=""/>
    <s v=""/>
    <n v="0"/>
    <s v=""/>
    <s v=""/>
    <s v=""/>
    <n v="0"/>
    <n v="0"/>
    <m/>
    <m/>
    <m/>
    <m/>
    <n v="27"/>
    <s v="PENDIENTE"/>
    <s v="OK"/>
  </r>
  <r>
    <n v="1193"/>
    <x v="35"/>
    <d v="2025-08-07T00:00:00"/>
    <s v="Cristian Huanuco"/>
    <x v="0"/>
    <x v="3"/>
    <x v="98"/>
    <s v="P0307002"/>
    <s v="RQ.OPE.1337"/>
    <s v="-"/>
    <s v="-"/>
    <s v="Movilidad de Terminal en Chincha a Hospedaje  (Cristian Huanuco y Aldo de la Cruz) / Actividad: Recolección y transporte de residuos aprovechables (Envases Vacios) - Campo Limpio - Chincha"/>
    <m/>
    <x v="1"/>
    <x v="0"/>
    <s v="Costos de ventas"/>
    <s v="Operativo"/>
    <s v="Santa Anita"/>
    <s v="Lima"/>
    <s v="DJ28211111111"/>
    <s v="Declaracion jurada - Gastos"/>
    <d v="2025-08-07T00:00:00"/>
    <d v="2025-08-07T00:00:00"/>
    <n v="28"/>
    <n v="2"/>
    <n v="11111111"/>
    <s v="NO ESPECIFICADO"/>
    <s v="PEN"/>
    <m/>
    <n v="10"/>
    <n v="0"/>
    <n v="10"/>
    <s v=""/>
    <n v="10"/>
    <m/>
    <s v="SI"/>
    <s v="Entregas a Rendir"/>
    <s v="SI"/>
    <s v="SI"/>
    <s v=""/>
    <s v=""/>
    <s v=""/>
    <m/>
    <s v=""/>
    <s v=""/>
    <s v=""/>
    <n v="0"/>
    <m/>
    <m/>
    <m/>
    <m/>
    <m/>
    <m/>
    <m/>
    <m/>
    <s v=""/>
    <s v=""/>
    <n v="0"/>
    <s v=""/>
    <s v=""/>
    <s v=""/>
    <n v="0"/>
    <n v="0"/>
    <m/>
    <m/>
    <m/>
    <m/>
    <n v="10"/>
    <s v="PENDIENTE"/>
    <s v="OK"/>
  </r>
  <r>
    <n v="1194"/>
    <x v="35"/>
    <d v="2025-08-07T00:00:00"/>
    <s v="Cristian Huanuco"/>
    <x v="0"/>
    <x v="13"/>
    <x v="30"/>
    <s v="P0310001"/>
    <s v="RQ.OPE.1337"/>
    <s v="-"/>
    <s v="-"/>
    <s v="Cena (Cristian Huanuco y Aldo de la Cruz) / Actividad: Recolección y transporte de residuos aprovechables (Envases Vacios) - Campo Limpio - Chincha"/>
    <m/>
    <x v="1"/>
    <x v="0"/>
    <s v="Costos de ventas"/>
    <s v="Operativo"/>
    <s v="Santa Anita"/>
    <s v="Lima"/>
    <s v="DJ28311111111"/>
    <s v="Declaracion jurada - Gastos"/>
    <d v="2025-08-07T00:00:00"/>
    <d v="2025-08-07T00:00:00"/>
    <n v="28"/>
    <n v="3"/>
    <n v="11111111"/>
    <s v="NO ESPECIFICADO"/>
    <s v="PEN"/>
    <m/>
    <n v="20"/>
    <n v="0"/>
    <n v="20"/>
    <s v=""/>
    <n v="20"/>
    <m/>
    <s v="SI"/>
    <s v="Entregas a Rendir"/>
    <s v="SI"/>
    <s v="SI"/>
    <s v=""/>
    <s v=""/>
    <s v=""/>
    <m/>
    <s v=""/>
    <s v=""/>
    <s v=""/>
    <n v="0"/>
    <m/>
    <m/>
    <m/>
    <m/>
    <m/>
    <m/>
    <m/>
    <m/>
    <s v=""/>
    <s v=""/>
    <n v="0"/>
    <s v=""/>
    <s v=""/>
    <s v=""/>
    <n v="0"/>
    <n v="0"/>
    <m/>
    <m/>
    <m/>
    <m/>
    <n v="20"/>
    <s v="PENDIENTE"/>
    <s v="OK"/>
  </r>
  <r>
    <n v="1195"/>
    <x v="37"/>
    <d v="2025-08-08T00:00:00"/>
    <s v="Cristian Huanuco"/>
    <x v="0"/>
    <x v="3"/>
    <x v="98"/>
    <s v="P0307002"/>
    <s v="RQ.OPE.1337"/>
    <s v="-"/>
    <s v="-"/>
    <s v="Movilidad de hospedaje a Balanza  (Cristian Huanuco y Aldo de la Cruz) / Actividad: Recolección y transporte de residuos aprovechables (Envases Vacios) - Campo Limpio - Chincha"/>
    <m/>
    <x v="1"/>
    <x v="0"/>
    <s v="Costos de ventas"/>
    <s v="Operativo"/>
    <s v="Santa Anita"/>
    <s v="Lima"/>
    <s v="DJ28411111111"/>
    <s v="Declaracion jurada - Gastos"/>
    <d v="2025-08-08T00:00:00"/>
    <d v="2025-08-08T00:00:00"/>
    <n v="28"/>
    <n v="4"/>
    <n v="11111111"/>
    <s v="NO ESPECIFICADO"/>
    <s v="PEN"/>
    <m/>
    <n v="12"/>
    <n v="0"/>
    <n v="12"/>
    <s v=""/>
    <n v="12"/>
    <m/>
    <s v="SI"/>
    <s v="Entregas a Rendir"/>
    <s v="SI"/>
    <s v="SI"/>
    <s v=""/>
    <s v=""/>
    <s v=""/>
    <m/>
    <s v=""/>
    <s v=""/>
    <s v=""/>
    <n v="0"/>
    <m/>
    <m/>
    <m/>
    <m/>
    <m/>
    <m/>
    <m/>
    <m/>
    <s v=""/>
    <s v=""/>
    <n v="0"/>
    <s v=""/>
    <s v=""/>
    <s v=""/>
    <n v="0"/>
    <n v="0"/>
    <m/>
    <m/>
    <m/>
    <m/>
    <n v="12"/>
    <s v="PENDIENTE"/>
    <s v="OK"/>
  </r>
  <r>
    <n v="1196"/>
    <x v="37"/>
    <d v="2025-08-08T00:00:00"/>
    <s v="Cristian Huanuco"/>
    <x v="0"/>
    <x v="13"/>
    <x v="30"/>
    <s v="P0310001"/>
    <s v="RQ.OPE.1337"/>
    <s v="-"/>
    <s v="-"/>
    <s v="Desayuno (Cristian Huanuco y Aldo de la Cruz) / Actividad: Recolección y transporte de residuos aprovechables (Envases Vacios) - Campo Limpio - Chincha"/>
    <m/>
    <x v="1"/>
    <x v="0"/>
    <s v="Costos de ventas"/>
    <s v="Operativo"/>
    <s v="Santa Anita"/>
    <s v="Lima"/>
    <s v="DJ28511111111"/>
    <s v="Declaracion jurada - Gastos"/>
    <d v="2025-08-08T00:00:00"/>
    <d v="2025-08-08T00:00:00"/>
    <n v="28"/>
    <n v="5"/>
    <n v="11111111"/>
    <s v="NO ESPECIFICADO"/>
    <s v="PEN"/>
    <m/>
    <n v="16"/>
    <n v="0"/>
    <n v="16"/>
    <s v=""/>
    <n v="16"/>
    <m/>
    <s v="SI"/>
    <s v="Entregas a Rendir"/>
    <s v="SI"/>
    <s v="SI"/>
    <s v=""/>
    <s v=""/>
    <s v=""/>
    <m/>
    <s v=""/>
    <s v=""/>
    <s v=""/>
    <n v="0"/>
    <m/>
    <m/>
    <m/>
    <m/>
    <m/>
    <m/>
    <m/>
    <m/>
    <s v=""/>
    <s v=""/>
    <n v="0"/>
    <s v=""/>
    <s v=""/>
    <s v=""/>
    <n v="0"/>
    <n v="0"/>
    <m/>
    <m/>
    <m/>
    <m/>
    <n v="16"/>
    <s v="PENDIENTE"/>
    <s v="OK"/>
  </r>
  <r>
    <n v="1197"/>
    <x v="37"/>
    <d v="2025-08-08T00:00:00"/>
    <s v="Cristian Huanuco"/>
    <x v="0"/>
    <x v="13"/>
    <x v="30"/>
    <s v="P0310001"/>
    <s v="RQ.OPE.1337"/>
    <s v="-"/>
    <s v="-"/>
    <s v="Almuerzo (Cristian Huanuco y Aldo de la Cruz) / Actividad: Recolección y transporte de residuos aprovechables (Envases Vacios) - Campo Limpio - Chincha"/>
    <m/>
    <x v="1"/>
    <x v="0"/>
    <s v="Costos de ventas"/>
    <s v="Operativo"/>
    <s v="Santa Anita"/>
    <s v="Lima"/>
    <s v="DJ28611111111"/>
    <s v="Declaracion jurada - Gastos"/>
    <d v="2025-08-08T00:00:00"/>
    <d v="2025-08-08T00:00:00"/>
    <n v="28"/>
    <n v="6"/>
    <n v="11111111"/>
    <s v="NO ESPECIFICADO"/>
    <s v="PEN"/>
    <m/>
    <n v="24"/>
    <n v="0"/>
    <n v="24"/>
    <s v=""/>
    <n v="24"/>
    <m/>
    <s v="SI"/>
    <s v="Entregas a Rendir"/>
    <s v="SI"/>
    <s v="SI"/>
    <s v=""/>
    <s v=""/>
    <s v=""/>
    <m/>
    <s v=""/>
    <s v=""/>
    <s v=""/>
    <n v="0"/>
    <m/>
    <m/>
    <m/>
    <m/>
    <m/>
    <m/>
    <m/>
    <m/>
    <s v=""/>
    <s v=""/>
    <n v="0"/>
    <s v=""/>
    <s v=""/>
    <s v=""/>
    <n v="0"/>
    <n v="0"/>
    <m/>
    <m/>
    <m/>
    <m/>
    <n v="24"/>
    <s v="PENDIENTE"/>
    <s v="OK"/>
  </r>
  <r>
    <n v="1198"/>
    <x v="37"/>
    <d v="2025-08-08T00:00:00"/>
    <s v="Cristian Huanuco"/>
    <x v="0"/>
    <x v="13"/>
    <x v="30"/>
    <s v="P0310001"/>
    <s v="RQ.OPE.1337"/>
    <s v="-"/>
    <s v="-"/>
    <s v="Cena (Cristian Huanuco y Aldo de la Cruz) / Actividad: Recolección y transporte de residuos aprovechables (Envases Vacios) - Campo Limpio - Chincha"/>
    <m/>
    <x v="1"/>
    <x v="0"/>
    <s v="Costos de ventas"/>
    <s v="Operativo"/>
    <s v="Santa Anita"/>
    <s v="Lima"/>
    <s v="DJ28711111111"/>
    <s v="Declaracion jurada - Gastos"/>
    <d v="2025-08-08T00:00:00"/>
    <d v="2025-08-08T00:00:00"/>
    <n v="28"/>
    <n v="7"/>
    <n v="11111111"/>
    <s v="NO ESPECIFICADO"/>
    <s v="PEN"/>
    <m/>
    <n v="20"/>
    <n v="0"/>
    <n v="20"/>
    <s v=""/>
    <n v="20"/>
    <m/>
    <s v="SI"/>
    <s v="Entregas a Rendir"/>
    <s v="SI"/>
    <s v="SI"/>
    <s v=""/>
    <s v=""/>
    <s v=""/>
    <m/>
    <s v=""/>
    <s v=""/>
    <s v=""/>
    <n v="0"/>
    <m/>
    <m/>
    <m/>
    <m/>
    <m/>
    <m/>
    <m/>
    <m/>
    <s v=""/>
    <s v=""/>
    <n v="0"/>
    <s v=""/>
    <s v=""/>
    <s v=""/>
    <n v="0"/>
    <n v="0"/>
    <m/>
    <m/>
    <m/>
    <m/>
    <n v="20"/>
    <s v="PENDIENTE"/>
    <s v="OK"/>
  </r>
  <r>
    <n v="1199"/>
    <x v="37"/>
    <d v="2025-08-08T00:00:00"/>
    <s v="Cristian Huanuco"/>
    <x v="0"/>
    <x v="3"/>
    <x v="98"/>
    <s v="P0307002"/>
    <s v="RQ.OPE.1337"/>
    <s v="-"/>
    <s v="-"/>
    <s v="Movilidad a Terminal de chincha (Cristian Huanuco y Aldo de la Cruz) / Actividad: Recolección y transporte de residuos aprovechables (Envases Vacios) - Campo Limpio - Chincha"/>
    <m/>
    <x v="1"/>
    <x v="0"/>
    <s v="Costos de ventas"/>
    <s v="Operativo"/>
    <s v="Santa Anita"/>
    <s v="Lima"/>
    <s v="DJ28811111111"/>
    <s v="Declaracion jurada - Gastos"/>
    <d v="2025-08-08T00:00:00"/>
    <d v="2025-08-08T00:00:00"/>
    <n v="28"/>
    <n v="8"/>
    <n v="11111111"/>
    <s v="NO ESPECIFICADO"/>
    <s v="PEN"/>
    <m/>
    <n v="12"/>
    <n v="0"/>
    <n v="12"/>
    <s v=""/>
    <n v="12"/>
    <m/>
    <s v="SI"/>
    <s v="Entregas a Rendir"/>
    <s v="SI"/>
    <s v="SI"/>
    <s v=""/>
    <s v=""/>
    <s v=""/>
    <m/>
    <s v=""/>
    <s v=""/>
    <s v=""/>
    <n v="0"/>
    <m/>
    <m/>
    <m/>
    <m/>
    <m/>
    <m/>
    <m/>
    <m/>
    <s v=""/>
    <s v=""/>
    <n v="0"/>
    <s v=""/>
    <s v=""/>
    <s v=""/>
    <n v="0"/>
    <n v="0"/>
    <m/>
    <m/>
    <m/>
    <m/>
    <n v="12"/>
    <s v="PENDIENTE"/>
    <s v="OK"/>
  </r>
  <r>
    <n v="1200"/>
    <x v="37"/>
    <d v="2025-08-08T00:00:00"/>
    <s v="Cristian Huanuco"/>
    <x v="0"/>
    <x v="3"/>
    <x v="98"/>
    <s v="P0307002"/>
    <s v="RQ.OPE.1337"/>
    <s v="-"/>
    <s v="-"/>
    <s v="Movilidad de Pte. Atocongo a Almacen Encalada (Cristian Huanuco y Aldo de la Cruz) / Actividad: Recolección y transporte de residuos aprovechables (Envases Vacios) - Campo Limpio - Chincha"/>
    <m/>
    <x v="1"/>
    <x v="0"/>
    <s v="Costos de ventas"/>
    <s v="Operativo"/>
    <s v="Santa Anita"/>
    <s v="Lima"/>
    <s v="DJ28911111111"/>
    <s v="Declaracion jurada - Gastos"/>
    <d v="2025-08-08T00:00:00"/>
    <d v="2025-08-08T00:00:00"/>
    <n v="28"/>
    <n v="9"/>
    <n v="11111111"/>
    <s v="NO ESPECIFICADO"/>
    <s v="PEN"/>
    <m/>
    <n v="35"/>
    <n v="0"/>
    <n v="35"/>
    <s v=""/>
    <n v="35"/>
    <m/>
    <s v="SI"/>
    <s v="Entregas a Rendir"/>
    <s v="SI"/>
    <s v="SI"/>
    <s v=""/>
    <s v=""/>
    <s v=""/>
    <m/>
    <s v=""/>
    <s v=""/>
    <s v=""/>
    <n v="0"/>
    <m/>
    <m/>
    <m/>
    <m/>
    <m/>
    <m/>
    <m/>
    <m/>
    <s v=""/>
    <s v=""/>
    <n v="0"/>
    <s v=""/>
    <s v=""/>
    <s v=""/>
    <n v="0"/>
    <n v="0"/>
    <m/>
    <m/>
    <m/>
    <m/>
    <n v="35"/>
    <s v="PENDIENTE"/>
    <s v="OK"/>
  </r>
  <r>
    <n v="1201"/>
    <x v="46"/>
    <d v="2025-08-18T00:00:00"/>
    <s v="Maritza Ayma "/>
    <x v="8"/>
    <x v="8"/>
    <x v="74"/>
    <s v="P0104003"/>
    <s v="-"/>
    <s v="-"/>
    <s v="-"/>
    <s v="Teléfono fijo trio - Agosto /Arequipa 2"/>
    <m/>
    <x v="0"/>
    <x v="3"/>
    <s v="Gastos operativos"/>
    <s v="Operativo"/>
    <s v="Sachaca"/>
    <s v="Arequipa"/>
    <s v="14S5AA7350468520100017491"/>
    <s v="Recibo por servicios públicos"/>
    <d v="2025-08-18T00:00:00"/>
    <d v="2025-09-05T00:00:00"/>
    <s v="S5AA"/>
    <n v="73504685"/>
    <n v="20100017491"/>
    <s v="TELEFONICA DEL PERU SAA"/>
    <s v="PEN"/>
    <m/>
    <n v="142.9"/>
    <n v="0"/>
    <n v="142.9"/>
    <s v=""/>
    <n v="142.9"/>
    <m/>
    <s v="SI"/>
    <s v="Transferencia"/>
    <s v="SI"/>
    <s v="SI"/>
    <s v=""/>
    <s v=""/>
    <s v=""/>
    <m/>
    <s v=""/>
    <s v=""/>
    <s v=""/>
    <n v="0"/>
    <m/>
    <m/>
    <m/>
    <m/>
    <m/>
    <m/>
    <m/>
    <m/>
    <s v=""/>
    <s v=""/>
    <n v="0"/>
    <s v=""/>
    <s v=""/>
    <s v=""/>
    <n v="0"/>
    <n v="0"/>
    <m/>
    <m/>
    <m/>
    <m/>
    <n v="142.9"/>
    <s v="PENDIENTE"/>
    <s v="OK"/>
  </r>
  <r>
    <n v="1202"/>
    <x v="53"/>
    <d v="2025-08-26T00:00:00"/>
    <s v="Gleen Ponce"/>
    <x v="0"/>
    <x v="16"/>
    <x v="37"/>
    <s v="P0308001"/>
    <s v="RQ.OPE.1379"/>
    <s v="-"/>
    <s v="-"/>
    <s v="Impresión de guías para disposición de residuos "/>
    <m/>
    <x v="1"/>
    <x v="3"/>
    <s v="Gastos operativos"/>
    <s v="Operativo"/>
    <s v="La Joya"/>
    <s v="Arequipa"/>
    <s v="LIQOPE14511111111"/>
    <s v="Liquidacion de Gastos"/>
    <d v="2025-08-26T00:00:00"/>
    <d v="2025-08-26T00:00:00"/>
    <s v="OPE"/>
    <n v="145"/>
    <n v="11111111"/>
    <s v="NO ESPECIFICADO"/>
    <s v="PEN"/>
    <m/>
    <n v="60"/>
    <n v="0"/>
    <n v="60"/>
    <s v=""/>
    <n v="60"/>
    <m/>
    <s v="SI"/>
    <s v="Caja Finanzas "/>
    <s v="SI"/>
    <s v="SI"/>
    <s v=""/>
    <s v=""/>
    <s v=""/>
    <m/>
    <s v=""/>
    <s v=""/>
    <s v=""/>
    <n v="0"/>
    <m/>
    <m/>
    <m/>
    <m/>
    <m/>
    <m/>
    <m/>
    <m/>
    <s v=""/>
    <s v=""/>
    <n v="0"/>
    <s v=""/>
    <s v=""/>
    <s v=""/>
    <n v="0"/>
    <n v="0"/>
    <m/>
    <m/>
    <m/>
    <m/>
    <n v="60"/>
    <s v="PENDIENTE"/>
    <s v="OK"/>
  </r>
  <r>
    <n v="1203"/>
    <x v="53"/>
    <d v="2025-08-26T00:00:00"/>
    <s v="Nelson Quispe "/>
    <x v="0"/>
    <x v="6"/>
    <x v="10"/>
    <s v="P0303002"/>
    <s v="-"/>
    <s v="-"/>
    <s v="-"/>
    <s v="Peaje Uchumayo - Recolección y transporte de RSMNM_x000a_Proveedor: Cosapi"/>
    <s v="MAXUS VBW-889"/>
    <x v="1"/>
    <x v="5"/>
    <s v="Gastos operativos"/>
    <s v="Operativo"/>
    <s v="Sachaca"/>
    <s v="Arequipa"/>
    <s v="01F212182283520517252558"/>
    <s v="Factura"/>
    <d v="2025-08-26T00:00:00"/>
    <d v="2025-08-26T00:00:00"/>
    <s v="F212"/>
    <n v="1822835"/>
    <n v="20517252558"/>
    <s v="COVISUR S.A."/>
    <s v="PEN"/>
    <n v="0.18"/>
    <n v="4.24"/>
    <n v="0.76319999999999999"/>
    <n v="5"/>
    <s v=""/>
    <n v="5"/>
    <m/>
    <s v="SI"/>
    <s v="Caja Arequipa "/>
    <s v="SI"/>
    <s v="SI"/>
    <s v=""/>
    <s v=""/>
    <s v=""/>
    <m/>
    <s v=""/>
    <s v=""/>
    <s v=""/>
    <n v="0"/>
    <m/>
    <m/>
    <m/>
    <m/>
    <m/>
    <m/>
    <m/>
    <m/>
    <s v=""/>
    <s v=""/>
    <n v="0"/>
    <s v=""/>
    <s v=""/>
    <s v=""/>
    <n v="0"/>
    <n v="0"/>
    <m/>
    <m/>
    <m/>
    <m/>
    <n v="5"/>
    <s v="PENDIENTE"/>
    <s v="OK"/>
  </r>
  <r>
    <n v="1204"/>
    <x v="53"/>
    <d v="2025-08-26T00:00:00"/>
    <s v="Nelson Quispe "/>
    <x v="0"/>
    <x v="6"/>
    <x v="11"/>
    <s v="P0303001"/>
    <s v="-"/>
    <s v="-"/>
    <s v="-"/>
    <s v="Pesaje - Servicio - Recoleccion y transporte de RSMNM - VBW-889 / Actividad: Recolección y transporte de residuos No Aprovechables - Cosapi"/>
    <s v="MAXUS VBW-889"/>
    <x v="1"/>
    <x v="4"/>
    <s v="Gastos no operativos"/>
    <s v="Operativo"/>
    <s v="Sachaca"/>
    <s v="Arequipa"/>
    <s v="01FE021749120259858934"/>
    <s v="Factura"/>
    <d v="2025-08-26T00:00:00"/>
    <d v="2025-08-26T00:00:00"/>
    <s v="FE02"/>
    <n v="17491"/>
    <n v="20259858934"/>
    <s v="COMERCIALIZACION Y SERVICIOS EL EDEN S.A.C."/>
    <s v="PEN"/>
    <n v="0.18"/>
    <n v="16.95"/>
    <n v="3.0509999999999997"/>
    <n v="20"/>
    <s v=""/>
    <n v="20"/>
    <m/>
    <s v="SI"/>
    <s v="Caja Arequipa "/>
    <s v="SI"/>
    <s v="SI"/>
    <s v=""/>
    <s v=""/>
    <s v=""/>
    <m/>
    <s v=""/>
    <s v=""/>
    <s v=""/>
    <n v="0"/>
    <m/>
    <m/>
    <m/>
    <m/>
    <m/>
    <m/>
    <m/>
    <m/>
    <s v=""/>
    <s v=""/>
    <n v="0"/>
    <s v=""/>
    <s v=""/>
    <s v=""/>
    <n v="0"/>
    <n v="0"/>
    <m/>
    <m/>
    <m/>
    <m/>
    <n v="20"/>
    <s v="PENDIENTE"/>
    <s v="OK"/>
  </r>
  <r>
    <n v="1205"/>
    <x v="52"/>
    <d v="2025-08-25T00:00:00"/>
    <s v="Alison Rodriguez"/>
    <x v="2"/>
    <x v="11"/>
    <x v="22"/>
    <s v="P0201001"/>
    <s v="-"/>
    <s v="OC 360"/>
    <s v="-"/>
    <s v="RR.SS."/>
    <m/>
    <x v="2"/>
    <x v="6"/>
    <s v="Costos de ventas"/>
    <s v="Operativo"/>
    <s v="Sachaca"/>
    <s v="Arequipa"/>
    <s v="01F0021668720100192064"/>
    <s v="Factura"/>
    <d v="2025-08-25T00:00:00"/>
    <d v="2025-09-24T00:00:00"/>
    <s v="F002"/>
    <n v="16687"/>
    <n v="20100192064"/>
    <s v="MOLY-COP ADESUR S.A"/>
    <s v="USD"/>
    <n v="0.18"/>
    <n v="125.4"/>
    <n v="22.571999999999999"/>
    <n v="147.97"/>
    <n v="3.5259999999999998"/>
    <n v="521.74"/>
    <n v="0.15"/>
    <s v="SI"/>
    <s v="Transferencia"/>
    <s v="SI"/>
    <s v="SI"/>
    <s v=""/>
    <s v=""/>
    <s v=""/>
    <m/>
    <s v=""/>
    <s v=""/>
    <s v=""/>
    <n v="0"/>
    <m/>
    <m/>
    <m/>
    <m/>
    <m/>
    <m/>
    <m/>
    <m/>
    <s v=""/>
    <s v=""/>
    <n v="0"/>
    <s v=""/>
    <s v=""/>
    <s v=""/>
    <n v="0"/>
    <n v="0"/>
    <m/>
    <m/>
    <m/>
    <m/>
    <n v="147.97"/>
    <s v="PENDIENTE"/>
    <s v="OK"/>
  </r>
  <r>
    <n v="1206"/>
    <x v="33"/>
    <d v="2025-08-04T00:00:00"/>
    <s v="Alison Rodriguez"/>
    <x v="2"/>
    <x v="11"/>
    <x v="22"/>
    <s v="P0201001"/>
    <s v="-"/>
    <s v="OC 249"/>
    <s v="-"/>
    <s v="RR.SS."/>
    <m/>
    <x v="2"/>
    <x v="6"/>
    <s v="Costos de ventas"/>
    <s v="Operativo"/>
    <s v="Sachaca"/>
    <s v="Arequipa"/>
    <s v="01E001282720456565353"/>
    <s v="Factura"/>
    <d v="2025-08-04T00:00:00"/>
    <d v="2025-08-19T00:00:00"/>
    <s v="E001"/>
    <n v="2827"/>
    <n v="20456565353"/>
    <s v="ASOCIACION DE AYUDA AL NINO QUEMADO"/>
    <s v="PEN"/>
    <n v="0.18"/>
    <n v="124.49"/>
    <n v="22.408199999999997"/>
    <n v="146.9"/>
    <s v=""/>
    <n v="146.9"/>
    <n v="0.15"/>
    <s v="SI"/>
    <s v="Transferencia"/>
    <s v="SI"/>
    <s v="SI"/>
    <s v=""/>
    <s v=""/>
    <s v=""/>
    <m/>
    <s v=""/>
    <s v=""/>
    <s v=""/>
    <n v="0"/>
    <m/>
    <m/>
    <m/>
    <m/>
    <m/>
    <m/>
    <m/>
    <m/>
    <s v=""/>
    <s v=""/>
    <n v="0"/>
    <s v=""/>
    <s v=""/>
    <s v=""/>
    <n v="0"/>
    <n v="0"/>
    <m/>
    <m/>
    <m/>
    <m/>
    <n v="146.9"/>
    <s v="PENDIENTE"/>
    <s v="OK"/>
  </r>
  <r>
    <n v="1207"/>
    <x v="49"/>
    <d v="2025-08-21T00:00:00"/>
    <s v="Vanessa Amado"/>
    <x v="7"/>
    <x v="4"/>
    <x v="67"/>
    <s v="P0702003"/>
    <s v="RQ.SSO.274"/>
    <s v="-"/>
    <s v="-"/>
    <s v="Inducción de Moly Cop_x000a_Augusto, Brandon y Brayan"/>
    <m/>
    <x v="0"/>
    <x v="3"/>
    <s v="Gastos operativos"/>
    <s v="Operativo"/>
    <s v="Sachaca"/>
    <s v="Arequipa"/>
    <s v="01E0015320610912070"/>
    <s v="Factura"/>
    <d v="2025-08-25T00:00:00"/>
    <d v="2025-08-25T00:00:00"/>
    <s v="E001"/>
    <n v="53"/>
    <n v="20610912070"/>
    <s v="CRECE NEGOCIOS S.A.C."/>
    <s v="PEN"/>
    <n v="0.18"/>
    <n v="152.54"/>
    <n v="27.457199999999997"/>
    <n v="180"/>
    <s v=""/>
    <n v="180"/>
    <m/>
    <s v="SI"/>
    <s v="Transferencia"/>
    <s v="SI"/>
    <s v="SI"/>
    <s v=""/>
    <s v=""/>
    <s v=""/>
    <m/>
    <s v=""/>
    <s v=""/>
    <s v=""/>
    <n v="0"/>
    <m/>
    <m/>
    <m/>
    <m/>
    <m/>
    <m/>
    <m/>
    <m/>
    <s v=""/>
    <s v=""/>
    <n v="0"/>
    <s v=""/>
    <s v=""/>
    <s v=""/>
    <n v="0"/>
    <n v="0"/>
    <m/>
    <m/>
    <m/>
    <m/>
    <n v="180"/>
    <s v="PENDIENTE"/>
    <s v="OK"/>
  </r>
  <r>
    <n v="1208"/>
    <x v="35"/>
    <d v="2025-08-07T00:00:00"/>
    <s v="Vanessa Amado"/>
    <x v="7"/>
    <x v="4"/>
    <x v="67"/>
    <s v="P0702003"/>
    <s v="RQ.SSO.267"/>
    <s v="-"/>
    <s v="-"/>
    <s v="Inducción de seguridad para Moly Cop_x000a_personal nuevo"/>
    <m/>
    <x v="0"/>
    <x v="3"/>
    <s v="Gastos operativos"/>
    <s v="Operativo"/>
    <s v="Santa Anita"/>
    <s v="Lima"/>
    <s v="01E0015620610912070"/>
    <s v="Factura"/>
    <d v="2025-08-25T00:00:00"/>
    <d v="2025-08-25T00:00:00"/>
    <s v="E001"/>
    <n v="56"/>
    <n v="20610912070"/>
    <s v="CRECE NEGOCIOS S.A.C."/>
    <s v="PEN"/>
    <n v="0.18"/>
    <n v="50.85"/>
    <n v="9.1530000000000005"/>
    <n v="60"/>
    <s v=""/>
    <n v="60"/>
    <m/>
    <s v="SI"/>
    <s v="Transferencia"/>
    <s v="SI"/>
    <s v="SI"/>
    <s v=""/>
    <s v=""/>
    <s v=""/>
    <m/>
    <s v=""/>
    <s v=""/>
    <s v=""/>
    <n v="0"/>
    <m/>
    <m/>
    <m/>
    <m/>
    <m/>
    <m/>
    <m/>
    <m/>
    <s v=""/>
    <s v=""/>
    <n v="0"/>
    <s v=""/>
    <s v=""/>
    <s v=""/>
    <n v="0"/>
    <n v="0"/>
    <m/>
    <m/>
    <m/>
    <m/>
    <n v="60"/>
    <s v="PENDIENTE"/>
    <s v="OK"/>
  </r>
  <r>
    <n v="1209"/>
    <x v="39"/>
    <d v="2025-08-11T00:00:00"/>
    <s v="Vanessa Amado"/>
    <x v="7"/>
    <x v="4"/>
    <x v="67"/>
    <s v="P0702003"/>
    <s v="RQ.SSO.268"/>
    <s v="-"/>
    <s v="-"/>
    <s v="Inducción de seguridad para Moly Cop_x000a_Walter Asillo"/>
    <m/>
    <x v="0"/>
    <x v="3"/>
    <s v="Gastos operativos"/>
    <s v="Operativo"/>
    <s v="Sachaca"/>
    <s v="Arequipa"/>
    <s v="01E0015420610912070"/>
    <s v="Factura"/>
    <d v="2025-08-25T00:00:00"/>
    <d v="2025-08-25T00:00:00"/>
    <s v="E001"/>
    <n v="54"/>
    <n v="20610912070"/>
    <s v="CRECE NEGOCIOS S.A.C."/>
    <s v="PEN"/>
    <n v="0.18"/>
    <n v="50.85"/>
    <n v="9.1530000000000005"/>
    <n v="60"/>
    <s v=""/>
    <n v="60"/>
    <m/>
    <s v="SI"/>
    <s v="Transferencia"/>
    <s v="SI"/>
    <s v="SI"/>
    <s v=""/>
    <s v=""/>
    <s v=""/>
    <m/>
    <s v=""/>
    <s v=""/>
    <s v=""/>
    <n v="0"/>
    <m/>
    <m/>
    <m/>
    <m/>
    <m/>
    <m/>
    <m/>
    <m/>
    <s v=""/>
    <s v=""/>
    <n v="0"/>
    <s v=""/>
    <s v=""/>
    <s v=""/>
    <n v="0"/>
    <n v="0"/>
    <m/>
    <m/>
    <m/>
    <m/>
    <n v="60"/>
    <s v="PENDIENTE"/>
    <s v="OK"/>
  </r>
  <r>
    <n v="1210"/>
    <x v="23"/>
    <d v="2025-07-31T00:00:00"/>
    <s v="Maritza Ayma "/>
    <x v="8"/>
    <x v="8"/>
    <x v="103"/>
    <s v="P0104006"/>
    <s v="-"/>
    <s v="-"/>
    <s v="-"/>
    <s v="One drive - Gregory  - Julio "/>
    <m/>
    <x v="0"/>
    <x v="4"/>
    <s v="Gastos no operativos"/>
    <s v="Operativo"/>
    <s v="Sachaca"/>
    <s v="Arequipa"/>
    <s v="01F01530995120467534026"/>
    <s v="Factura"/>
    <d v="2025-08-20T00:00:00"/>
    <d v="2025-09-01T00:00:00"/>
    <s v="F015"/>
    <n v="309951"/>
    <n v="20467534026"/>
    <s v="AMERICA MOVIL PERU S.A.C."/>
    <s v="PEN"/>
    <n v="0.18"/>
    <n v="10.65"/>
    <n v="1.917"/>
    <n v="12.57"/>
    <s v=""/>
    <n v="12.57"/>
    <m/>
    <s v="SI"/>
    <s v="Transferencia"/>
    <s v="SI"/>
    <s v="SI"/>
    <s v=""/>
    <s v=""/>
    <s v=""/>
    <m/>
    <s v=""/>
    <s v=""/>
    <s v=""/>
    <n v="0"/>
    <m/>
    <m/>
    <m/>
    <m/>
    <m/>
    <m/>
    <m/>
    <m/>
    <s v=""/>
    <s v=""/>
    <n v="0"/>
    <s v=""/>
    <s v=""/>
    <s v=""/>
    <n v="0"/>
    <n v="0"/>
    <m/>
    <m/>
    <m/>
    <m/>
    <n v="12.57"/>
    <s v="PENDIENTE"/>
    <s v="OK"/>
  </r>
  <r>
    <n v="1211"/>
    <x v="5"/>
    <d v="2025-07-31T00:00:00"/>
    <s v="Maritza Ayma "/>
    <x v="8"/>
    <x v="8"/>
    <x v="103"/>
    <s v="P0104006"/>
    <s v="-"/>
    <s v="-"/>
    <s v="-"/>
    <s v="Correo Corporativo - Julio"/>
    <m/>
    <x v="0"/>
    <x v="4"/>
    <s v="Gastos no operativos"/>
    <s v="Operativo"/>
    <s v="Sachaca"/>
    <s v="Arequipa"/>
    <s v="01F01530995020467534026"/>
    <s v="Factura"/>
    <d v="2025-08-20T00:00:00"/>
    <d v="2025-09-01T00:00:00"/>
    <s v="F015"/>
    <n v="309950"/>
    <n v="20467534026"/>
    <s v="AMERICA MOVIL PERU S.A.C."/>
    <s v="PEN"/>
    <n v="0.18"/>
    <n v="528"/>
    <n v="95.039999999999992"/>
    <n v="623.04"/>
    <s v=""/>
    <n v="623.04"/>
    <m/>
    <s v="SI"/>
    <s v="Transferencia"/>
    <s v="SI"/>
    <s v="SI"/>
    <s v=""/>
    <s v=""/>
    <s v=""/>
    <m/>
    <s v=""/>
    <s v=""/>
    <s v=""/>
    <n v="0"/>
    <m/>
    <m/>
    <m/>
    <m/>
    <m/>
    <m/>
    <m/>
    <m/>
    <s v=""/>
    <s v=""/>
    <n v="0"/>
    <s v=""/>
    <s v=""/>
    <s v=""/>
    <n v="0"/>
    <n v="0"/>
    <m/>
    <m/>
    <m/>
    <m/>
    <n v="623.04"/>
    <s v="PENDIENTE"/>
    <s v="OK"/>
  </r>
  <r>
    <n v="1212"/>
    <x v="51"/>
    <d v="2025-08-22T00:00:00"/>
    <s v="Gleen Ponce"/>
    <x v="0"/>
    <x v="3"/>
    <x v="5"/>
    <s v="P0307003"/>
    <s v="-"/>
    <s v="-"/>
    <s v="-"/>
    <s v="Regularización de docs pendientes_x000a_Alm. Sachaca - Alprosa - UCSM - Alm. Sachaca"/>
    <m/>
    <x v="0"/>
    <x v="3"/>
    <s v="Gastos operativos"/>
    <s v="Operativo"/>
    <s v="Sachaca"/>
    <s v="Arequipa"/>
    <s v="PLM331644314304"/>
    <s v="Planilla de Movilidad"/>
    <d v="2025-08-26T00:00:00"/>
    <d v="2025-08-26T00:00:00"/>
    <n v="3"/>
    <n v="316"/>
    <n v="44314304"/>
    <s v="PONCE FEBRES GLEEN STEV"/>
    <s v="PEN"/>
    <m/>
    <n v="25"/>
    <n v="0"/>
    <n v="25"/>
    <s v=""/>
    <n v="25"/>
    <m/>
    <s v="SI"/>
    <s v="Caja Arequipa "/>
    <s v="SI"/>
    <s v="SI"/>
    <s v=""/>
    <s v=""/>
    <s v=""/>
    <m/>
    <s v=""/>
    <s v=""/>
    <s v=""/>
    <n v="0"/>
    <m/>
    <m/>
    <m/>
    <m/>
    <m/>
    <m/>
    <m/>
    <m/>
    <s v=""/>
    <s v=""/>
    <n v="0"/>
    <s v=""/>
    <s v=""/>
    <s v=""/>
    <n v="0"/>
    <n v="0"/>
    <m/>
    <m/>
    <m/>
    <m/>
    <n v="25"/>
    <s v="PENDIENTE"/>
    <s v="OK"/>
  </r>
  <r>
    <n v="1213"/>
    <x v="52"/>
    <d v="2025-08-25T00:00:00"/>
    <s v="Jhonny Garcia "/>
    <x v="0"/>
    <x v="3"/>
    <x v="5"/>
    <s v="P0307003"/>
    <s v="-"/>
    <s v="-"/>
    <s v="-"/>
    <s v="Recojo doc. Operaciones_x000a_Alm. Sachaca - Olva (Av. Parra) - Alm. Sachaca "/>
    <m/>
    <x v="0"/>
    <x v="3"/>
    <s v="Gastos operativos"/>
    <s v="Operativo"/>
    <s v="Sachaca"/>
    <s v="Arequipa"/>
    <s v="PLM331770517150"/>
    <s v="Planilla de Movilidad"/>
    <d v="2025-08-26T00:00:00"/>
    <d v="2025-08-26T00:00:00"/>
    <n v="3"/>
    <n v="317"/>
    <n v="70517150"/>
    <s v="GARCIA CHACNAMA JHONNY JERRY"/>
    <s v="PEN"/>
    <m/>
    <n v="22"/>
    <n v="0"/>
    <n v="22"/>
    <s v=""/>
    <n v="22"/>
    <m/>
    <s v="SI"/>
    <s v="Caja Arequipa "/>
    <s v="SI"/>
    <s v="SI"/>
    <s v=""/>
    <s v=""/>
    <s v=""/>
    <m/>
    <s v=""/>
    <s v=""/>
    <s v=""/>
    <n v="0"/>
    <m/>
    <m/>
    <m/>
    <m/>
    <m/>
    <m/>
    <m/>
    <m/>
    <s v=""/>
    <s v=""/>
    <n v="0"/>
    <s v=""/>
    <s v=""/>
    <s v=""/>
    <n v="0"/>
    <n v="0"/>
    <m/>
    <m/>
    <m/>
    <m/>
    <n v="22"/>
    <s v="PENDIENTE"/>
    <s v="OK"/>
  </r>
  <r>
    <n v="1214"/>
    <x v="53"/>
    <d v="2025-08-26T00:00:00"/>
    <s v="Heber Quintanilla"/>
    <x v="5"/>
    <x v="3"/>
    <x v="7"/>
    <s v="P0904001"/>
    <s v="-"/>
    <s v="-"/>
    <s v="-"/>
    <s v="Compra de switch_x000a_Alm. Sachaca - Octavio Muñoz Najar - Alm. Sachaca"/>
    <m/>
    <x v="0"/>
    <x v="3"/>
    <s v="Gastos operativos"/>
    <s v="Operativo"/>
    <s v="Sachaca"/>
    <s v="Arequipa"/>
    <s v="PLM331875846609"/>
    <s v="Planilla de Movilidad"/>
    <d v="2025-08-26T00:00:00"/>
    <d v="2025-08-26T00:00:00"/>
    <n v="3"/>
    <n v="318"/>
    <n v="75846609"/>
    <s v="QUINTANILLA RIVERA HEBER FREDLET"/>
    <s v="PEN"/>
    <m/>
    <n v="2"/>
    <n v="0"/>
    <n v="2"/>
    <s v=""/>
    <n v="2"/>
    <m/>
    <s v="SI"/>
    <s v="Caja Arequipa "/>
    <s v="SI"/>
    <s v="SI"/>
    <s v=""/>
    <s v=""/>
    <s v=""/>
    <m/>
    <s v=""/>
    <s v=""/>
    <s v=""/>
    <n v="0"/>
    <m/>
    <m/>
    <m/>
    <m/>
    <m/>
    <m/>
    <m/>
    <m/>
    <s v=""/>
    <s v=""/>
    <n v="0"/>
    <s v=""/>
    <s v=""/>
    <s v=""/>
    <n v="0"/>
    <n v="0"/>
    <m/>
    <m/>
    <m/>
    <m/>
    <n v="2"/>
    <s v="PENDIENTE"/>
    <s v="OK"/>
  </r>
  <r>
    <n v="1215"/>
    <x v="53"/>
    <d v="2025-08-26T00:00:00"/>
    <s v="Heber Quintanilla"/>
    <x v="5"/>
    <x v="22"/>
    <x v="65"/>
    <s v="P0901001"/>
    <s v="RQ.STI.105"/>
    <s v="-"/>
    <s v="-"/>
    <s v="Switch de mesa 5 puertos Tp link "/>
    <m/>
    <x v="0"/>
    <x v="3"/>
    <s v="Gastos operativos"/>
    <s v="Operativo"/>
    <s v="Sachaca"/>
    <s v="Arequipa"/>
    <s v="01F002260820539522320"/>
    <s v="Factura"/>
    <d v="2025-08-26T00:00:00"/>
    <d v="2025-08-26T00:00:00"/>
    <s v="F002"/>
    <n v="2608"/>
    <n v="20539522320"/>
    <s v="WIRELESS CONEXIÓN E.I.R.L."/>
    <s v="PEN"/>
    <n v="0.18"/>
    <n v="33.9"/>
    <n v="6.1019999999999994"/>
    <n v="40"/>
    <s v=""/>
    <n v="40"/>
    <m/>
    <s v="SI"/>
    <s v="Caja Arequipa "/>
    <s v="SI"/>
    <s v="NO"/>
    <s v=""/>
    <s v=""/>
    <s v=""/>
    <m/>
    <s v=""/>
    <s v=""/>
    <s v=""/>
    <n v="0"/>
    <m/>
    <m/>
    <m/>
    <m/>
    <m/>
    <m/>
    <m/>
    <m/>
    <s v=""/>
    <s v=""/>
    <n v="0"/>
    <s v=""/>
    <s v=""/>
    <s v=""/>
    <n v="0"/>
    <n v="0"/>
    <m/>
    <m/>
    <m/>
    <m/>
    <n v="40"/>
    <s v="PENDIENTE"/>
    <s v="OK"/>
  </r>
  <r>
    <n v="1216"/>
    <x v="54"/>
    <d v="2025-08-23T00:00:00"/>
    <s v="Karol Pari"/>
    <x v="1"/>
    <x v="1"/>
    <x v="104"/>
    <s v="P0601018"/>
    <s v="RQ.GH.232"/>
    <s v="-"/>
    <s v="-"/>
    <s v="Servicio Vigilancia médica _x000a_Julio - Agosto "/>
    <m/>
    <x v="0"/>
    <x v="3"/>
    <s v="Gastos operativos"/>
    <s v="Operativo"/>
    <s v="Sachaca"/>
    <s v="Arequipa"/>
    <s v="01E0014810295579221"/>
    <s v="Factura"/>
    <d v="2025-08-23T00:00:00"/>
    <d v="2025-08-23T00:00:00"/>
    <s v="E001"/>
    <n v="48"/>
    <n v="10295579221"/>
    <s v="BERNAL TODCO LUIS ALBERTO"/>
    <s v="PEN"/>
    <n v="0.18"/>
    <n v="1016.95"/>
    <n v="183.05099999999999"/>
    <n v="1200"/>
    <s v=""/>
    <n v="1200"/>
    <n v="0.12"/>
    <s v="SI"/>
    <s v="Transferencia"/>
    <s v="SI"/>
    <s v="SI"/>
    <s v=""/>
    <s v=""/>
    <s v=""/>
    <m/>
    <s v=""/>
    <s v=""/>
    <s v=""/>
    <n v="0"/>
    <m/>
    <m/>
    <m/>
    <m/>
    <m/>
    <m/>
    <m/>
    <m/>
    <s v=""/>
    <s v=""/>
    <n v="0"/>
    <s v=""/>
    <s v=""/>
    <s v=""/>
    <n v="0"/>
    <n v="0"/>
    <m/>
    <m/>
    <m/>
    <m/>
    <n v="1200"/>
    <s v="PENDIENTE"/>
    <s v="OK"/>
  </r>
  <r>
    <n v="1217"/>
    <x v="51"/>
    <d v="2025-08-22T00:00:00"/>
    <s v="Karol Pari"/>
    <x v="1"/>
    <x v="1"/>
    <x v="36"/>
    <s v="P0601015"/>
    <s v="RQ.GH.231"/>
    <s v="-"/>
    <s v="-"/>
    <s v="Personal tercero para apoyo en carguío de residuos los días 22 de agosto en Campo Limpio (Ica) "/>
    <m/>
    <x v="2"/>
    <x v="1"/>
    <s v="Costos de ventas"/>
    <s v="Operativo"/>
    <s v="Santa Anita"/>
    <s v="Lima"/>
    <s v="LIQGH5111111111"/>
    <s v="Liquidacion de Gastos"/>
    <d v="2025-08-25T00:00:00"/>
    <d v="2025-08-25T00:00:00"/>
    <s v="GH"/>
    <n v="51"/>
    <n v="11111111"/>
    <s v="NO ESPECIFICADO"/>
    <s v="PEN"/>
    <m/>
    <n v="60"/>
    <n v="0"/>
    <n v="60"/>
    <s v=""/>
    <n v="60"/>
    <m/>
    <s v="SI"/>
    <s v="Caja Finanzas "/>
    <s v="SI"/>
    <s v="SI"/>
    <s v=""/>
    <s v=""/>
    <s v=""/>
    <m/>
    <s v=""/>
    <s v=""/>
    <s v=""/>
    <n v="0"/>
    <m/>
    <m/>
    <m/>
    <m/>
    <m/>
    <m/>
    <m/>
    <m/>
    <s v=""/>
    <s v=""/>
    <n v="0"/>
    <s v=""/>
    <s v=""/>
    <s v=""/>
    <n v="0"/>
    <n v="0"/>
    <m/>
    <m/>
    <m/>
    <m/>
    <n v="60"/>
    <s v="PENDIENTE"/>
    <s v="OK"/>
  </r>
  <r>
    <n v="1218"/>
    <x v="28"/>
    <d v="2025-08-01T00:00:00"/>
    <s v="Maritza Ayma "/>
    <x v="9"/>
    <x v="28"/>
    <x v="76"/>
    <s v="P0408002"/>
    <s v="-"/>
    <s v="-"/>
    <s v="-"/>
    <s v="Comisión: Pago de detraccion"/>
    <m/>
    <x v="0"/>
    <x v="9"/>
    <s v="Gastos financieros"/>
    <s v="Operativo"/>
    <s v="Sachaca"/>
    <s v="Arequipa"/>
    <s v="01FN013535474220100047218"/>
    <s v="Factura"/>
    <d v="2025-08-04T00:00:00"/>
    <d v="2025-08-01T00:00:00"/>
    <s v="FN01"/>
    <n v="35354742"/>
    <n v="20100047218"/>
    <s v="BANCO DE CREDITO DEL PERU"/>
    <s v="PEN"/>
    <m/>
    <n v="10"/>
    <n v="0"/>
    <n v="10"/>
    <s v=""/>
    <n v="10"/>
    <m/>
    <s v="SI"/>
    <s v="Transferencia"/>
    <s v="SI"/>
    <s v="SI"/>
    <s v=""/>
    <s v=""/>
    <s v=""/>
    <m/>
    <s v=""/>
    <s v=""/>
    <s v=""/>
    <n v="0"/>
    <m/>
    <m/>
    <m/>
    <m/>
    <m/>
    <m/>
    <m/>
    <m/>
    <s v=""/>
    <s v=""/>
    <n v="0"/>
    <s v=""/>
    <s v=""/>
    <s v=""/>
    <n v="0"/>
    <n v="0"/>
    <m/>
    <m/>
    <m/>
    <m/>
    <n v="10"/>
    <s v="PENDIENTE"/>
    <s v="OK"/>
  </r>
  <r>
    <n v="1219"/>
    <x v="32"/>
    <d v="2025-08-05T00:00:00"/>
    <s v="Maritza Ayma "/>
    <x v="9"/>
    <x v="28"/>
    <x v="76"/>
    <s v="P0408002"/>
    <s v="-"/>
    <s v="-"/>
    <s v="-"/>
    <s v="Comisión: Pago de detraccion"/>
    <m/>
    <x v="0"/>
    <x v="9"/>
    <s v="Gastos financieros"/>
    <s v="Operativo"/>
    <s v="Sachaca"/>
    <s v="Arequipa"/>
    <s v="01FN013545536120100047218"/>
    <s v="Factura"/>
    <d v="2025-08-07T00:00:00"/>
    <d v="2025-08-05T00:00:00"/>
    <s v="FN01"/>
    <n v="35455361"/>
    <n v="20100047218"/>
    <s v="BANCO DE CREDITO DEL PERU"/>
    <s v="PEN"/>
    <m/>
    <n v="10"/>
    <n v="0"/>
    <n v="10"/>
    <s v=""/>
    <n v="10"/>
    <m/>
    <s v="SI"/>
    <s v="Transferencia"/>
    <s v="SI"/>
    <s v="SI"/>
    <s v=""/>
    <s v=""/>
    <s v=""/>
    <m/>
    <s v=""/>
    <s v=""/>
    <s v=""/>
    <n v="0"/>
    <m/>
    <m/>
    <m/>
    <m/>
    <m/>
    <m/>
    <m/>
    <m/>
    <s v=""/>
    <s v=""/>
    <n v="0"/>
    <s v=""/>
    <s v=""/>
    <s v=""/>
    <n v="0"/>
    <n v="0"/>
    <m/>
    <m/>
    <m/>
    <m/>
    <n v="10"/>
    <s v="PENDIENTE"/>
    <s v="OK"/>
  </r>
  <r>
    <n v="1220"/>
    <x v="37"/>
    <d v="2025-08-08T00:00:00"/>
    <s v="Maritza Ayma "/>
    <x v="9"/>
    <x v="28"/>
    <x v="77"/>
    <s v="P0408003"/>
    <s v="-"/>
    <s v="-"/>
    <s v="-"/>
    <s v="Comisión: Giros y transferencias"/>
    <m/>
    <x v="0"/>
    <x v="9"/>
    <s v="Gastos financieros"/>
    <s v="Operativo"/>
    <s v="Sachaca"/>
    <s v="Arequipa"/>
    <s v="01FN013555794220100047218"/>
    <s v="Factura"/>
    <d v="2025-08-11T00:00:00"/>
    <d v="2025-08-08T00:00:00"/>
    <s v="FN01"/>
    <n v="35557942"/>
    <n v="20100047218"/>
    <s v="BANCO DE CREDITO DEL PERU"/>
    <s v="PEN"/>
    <m/>
    <n v="2.5"/>
    <n v="0"/>
    <n v="2.5"/>
    <s v=""/>
    <n v="2.5"/>
    <m/>
    <s v="SI"/>
    <s v="Transferencia"/>
    <s v="SI"/>
    <s v="SI"/>
    <s v=""/>
    <s v=""/>
    <s v=""/>
    <m/>
    <s v=""/>
    <s v=""/>
    <s v=""/>
    <n v="0"/>
    <m/>
    <m/>
    <m/>
    <m/>
    <m/>
    <m/>
    <m/>
    <m/>
    <s v=""/>
    <s v=""/>
    <n v="0"/>
    <s v=""/>
    <s v=""/>
    <s v=""/>
    <n v="0"/>
    <n v="0"/>
    <m/>
    <m/>
    <m/>
    <m/>
    <n v="2.5"/>
    <s v="PENDIENTE"/>
    <s v="OK"/>
  </r>
  <r>
    <n v="1221"/>
    <x v="40"/>
    <d v="2025-08-12T00:00:00"/>
    <s v="Maritza Ayma "/>
    <x v="9"/>
    <x v="28"/>
    <x v="76"/>
    <s v="P0408002"/>
    <s v="-"/>
    <s v="-"/>
    <s v="-"/>
    <s v="Comisión: Pago de detraccion"/>
    <m/>
    <x v="0"/>
    <x v="9"/>
    <s v="Gastos financieros"/>
    <s v="Operativo"/>
    <s v="Sachaca"/>
    <s v="Arequipa"/>
    <s v="01FN013562533620100047218"/>
    <s v="Factura"/>
    <d v="2025-08-13T00:00:00"/>
    <d v="2025-08-12T00:00:00"/>
    <s v="FN01"/>
    <n v="35625336"/>
    <n v="20100047218"/>
    <s v="BANCO DE CREDITO DEL PERU"/>
    <s v="PEN"/>
    <m/>
    <n v="23.5"/>
    <n v="0"/>
    <n v="23.5"/>
    <s v=""/>
    <n v="23.5"/>
    <m/>
    <s v="SI"/>
    <s v="Transferencia"/>
    <s v="SI"/>
    <s v="SI"/>
    <s v=""/>
    <s v=""/>
    <s v=""/>
    <m/>
    <s v=""/>
    <s v=""/>
    <s v=""/>
    <n v="0"/>
    <m/>
    <m/>
    <m/>
    <m/>
    <m/>
    <m/>
    <m/>
    <m/>
    <s v=""/>
    <s v=""/>
    <n v="0"/>
    <s v=""/>
    <s v=""/>
    <s v=""/>
    <n v="0"/>
    <n v="0"/>
    <m/>
    <m/>
    <m/>
    <m/>
    <n v="23.5"/>
    <s v="PENDIENTE"/>
    <s v="OK"/>
  </r>
  <r>
    <n v="1222"/>
    <x v="40"/>
    <d v="2025-08-12T00:00:00"/>
    <s v="Maritza Ayma "/>
    <x v="9"/>
    <x v="28"/>
    <x v="77"/>
    <s v="P0408003"/>
    <s v="-"/>
    <s v="-"/>
    <s v="-"/>
    <s v="Comisión: Giros y transferencias"/>
    <m/>
    <x v="0"/>
    <x v="9"/>
    <s v="Gastos financieros"/>
    <s v="Operativo"/>
    <s v="Sachaca"/>
    <s v="Arequipa"/>
    <s v="01FN013564639020100047218"/>
    <s v="Factura"/>
    <d v="2025-08-13T00:00:00"/>
    <d v="2025-08-12T00:00:00"/>
    <s v="FN01"/>
    <n v="35646390"/>
    <n v="20100047218"/>
    <s v="BANCO DE CREDITO DEL PERU"/>
    <s v="PEN"/>
    <m/>
    <n v="19.5"/>
    <n v="0"/>
    <n v="19.5"/>
    <s v=""/>
    <n v="19.5"/>
    <m/>
    <s v="SI"/>
    <s v="Transferencia"/>
    <s v="SI"/>
    <s v="SI"/>
    <s v=""/>
    <s v=""/>
    <s v=""/>
    <m/>
    <s v=""/>
    <s v=""/>
    <s v=""/>
    <n v="0"/>
    <m/>
    <m/>
    <m/>
    <m/>
    <m/>
    <m/>
    <m/>
    <m/>
    <s v=""/>
    <s v=""/>
    <n v="0"/>
    <s v=""/>
    <s v=""/>
    <s v=""/>
    <n v="0"/>
    <n v="0"/>
    <m/>
    <m/>
    <m/>
    <m/>
    <n v="19.5"/>
    <s v="PENDIENTE"/>
    <s v="OK"/>
  </r>
  <r>
    <n v="1223"/>
    <x v="45"/>
    <d v="2025-08-14T00:00:00"/>
    <s v="Maritza Ayma "/>
    <x v="9"/>
    <x v="28"/>
    <x v="78"/>
    <s v="P0408001"/>
    <s v="-"/>
    <s v="-"/>
    <s v="-"/>
    <s v="Comisión: tarjeta de débito"/>
    <m/>
    <x v="0"/>
    <x v="9"/>
    <s v="Gastos financieros"/>
    <s v="Operativo"/>
    <s v="Sachaca"/>
    <s v="Arequipa"/>
    <s v="01FN013565193520100047218"/>
    <s v="Factura"/>
    <d v="2025-08-15T00:00:00"/>
    <d v="2025-08-14T00:00:00"/>
    <s v="FN01"/>
    <n v="35651935"/>
    <n v="20100047218"/>
    <s v="BANCO DE CREDITO DEL PERU"/>
    <s v="PEN"/>
    <m/>
    <n v="20"/>
    <n v="0"/>
    <n v="20"/>
    <s v=""/>
    <n v="20"/>
    <m/>
    <s v="SI"/>
    <s v="Transferencia"/>
    <s v="SI"/>
    <s v="SI"/>
    <s v=""/>
    <s v=""/>
    <s v=""/>
    <m/>
    <s v=""/>
    <s v=""/>
    <s v=""/>
    <n v="0"/>
    <m/>
    <m/>
    <m/>
    <m/>
    <m/>
    <m/>
    <m/>
    <m/>
    <s v=""/>
    <s v=""/>
    <n v="0"/>
    <s v=""/>
    <s v=""/>
    <s v=""/>
    <n v="0"/>
    <n v="0"/>
    <m/>
    <m/>
    <m/>
    <m/>
    <n v="20"/>
    <s v="PENDIENTE"/>
    <s v="OK"/>
  </r>
  <r>
    <n v="1224"/>
    <x v="47"/>
    <d v="2025-08-15T00:00:00"/>
    <s v="Maritza Ayma "/>
    <x v="9"/>
    <x v="28"/>
    <x v="78"/>
    <s v="P0408001"/>
    <s v="-"/>
    <s v="-"/>
    <s v="-"/>
    <s v="Comisión: tarjeta de débito"/>
    <m/>
    <x v="0"/>
    <x v="9"/>
    <s v="Gastos financieros"/>
    <s v="Operativo"/>
    <s v="Sachaca"/>
    <s v="Arequipa"/>
    <s v="01FN013592815420100047218"/>
    <s v="Factura"/>
    <d v="2025-08-18T00:00:00"/>
    <d v="2025-08-15T00:00:00"/>
    <s v="FN01"/>
    <n v="35928154"/>
    <n v="20100047218"/>
    <s v="BANCO DE CREDITO DEL PERU"/>
    <s v="PEN"/>
    <m/>
    <n v="10"/>
    <n v="0"/>
    <n v="10"/>
    <s v=""/>
    <n v="10"/>
    <m/>
    <s v="SI"/>
    <s v="Transferencia"/>
    <s v="SI"/>
    <s v="SI"/>
    <s v=""/>
    <s v=""/>
    <s v=""/>
    <m/>
    <s v=""/>
    <s v=""/>
    <s v=""/>
    <n v="0"/>
    <m/>
    <m/>
    <m/>
    <m/>
    <m/>
    <m/>
    <m/>
    <m/>
    <s v=""/>
    <s v=""/>
    <n v="0"/>
    <s v=""/>
    <s v=""/>
    <s v=""/>
    <n v="0"/>
    <n v="0"/>
    <m/>
    <m/>
    <m/>
    <m/>
    <n v="10"/>
    <s v="PENDIENTE"/>
    <s v="OK"/>
  </r>
  <r>
    <n v="1225"/>
    <x v="47"/>
    <d v="2025-08-15T00:00:00"/>
    <s v="Maritza Ayma "/>
    <x v="9"/>
    <x v="28"/>
    <x v="78"/>
    <s v="P0408001"/>
    <s v="-"/>
    <s v="-"/>
    <s v="-"/>
    <s v="Comisión: tarjeta de débito"/>
    <m/>
    <x v="0"/>
    <x v="9"/>
    <s v="Gastos financieros"/>
    <s v="Operativo"/>
    <s v="Sachaca"/>
    <s v="Arequipa"/>
    <s v="01FN013600359820100047218"/>
    <s v="Factura"/>
    <d v="2025-08-18T00:00:00"/>
    <d v="2025-08-15T00:00:00"/>
    <s v="FN01"/>
    <n v="36003598"/>
    <n v="20100047218"/>
    <s v="BANCO DE CREDITO DEL PERU"/>
    <s v="PEN"/>
    <m/>
    <n v="10"/>
    <n v="0"/>
    <n v="10"/>
    <s v=""/>
    <n v="10"/>
    <m/>
    <s v="SI"/>
    <s v="Transferencia"/>
    <s v="SI"/>
    <s v="SI"/>
    <s v=""/>
    <s v=""/>
    <s v=""/>
    <m/>
    <s v=""/>
    <s v=""/>
    <s v=""/>
    <n v="0"/>
    <m/>
    <m/>
    <m/>
    <m/>
    <m/>
    <m/>
    <m/>
    <m/>
    <s v=""/>
    <s v=""/>
    <n v="0"/>
    <s v=""/>
    <s v=""/>
    <s v=""/>
    <n v="0"/>
    <n v="0"/>
    <m/>
    <m/>
    <m/>
    <m/>
    <n v="10"/>
    <s v="PENDIENTE"/>
    <s v="OK"/>
  </r>
  <r>
    <n v="1226"/>
    <x v="46"/>
    <d v="2025-08-18T00:00:00"/>
    <s v="Maritza Ayma "/>
    <x v="9"/>
    <x v="28"/>
    <x v="76"/>
    <s v="P0408002"/>
    <s v="-"/>
    <s v="-"/>
    <s v="-"/>
    <s v="Comisión: Pago de detraccion"/>
    <m/>
    <x v="0"/>
    <x v="9"/>
    <s v="Gastos financieros"/>
    <s v="Operativo"/>
    <s v="Sachaca"/>
    <s v="Arequipa"/>
    <s v="01FN013606895920100047218"/>
    <s v="Factura"/>
    <d v="2025-08-19T00:00:00"/>
    <d v="2025-08-18T00:00:00"/>
    <s v="FN01"/>
    <n v="36068959"/>
    <n v="20100047218"/>
    <s v="BANCO DE CREDITO DEL PERU"/>
    <s v="PEN"/>
    <m/>
    <n v="10"/>
    <n v="0"/>
    <n v="10"/>
    <s v=""/>
    <n v="10"/>
    <m/>
    <s v="SI"/>
    <s v="Transferencia"/>
    <s v="SI"/>
    <s v="SI"/>
    <s v=""/>
    <s v=""/>
    <s v=""/>
    <m/>
    <s v=""/>
    <s v=""/>
    <s v=""/>
    <n v="0"/>
    <m/>
    <m/>
    <m/>
    <m/>
    <m/>
    <m/>
    <m/>
    <m/>
    <s v=""/>
    <s v=""/>
    <n v="0"/>
    <s v=""/>
    <s v=""/>
    <s v=""/>
    <n v="0"/>
    <n v="0"/>
    <m/>
    <m/>
    <m/>
    <m/>
    <n v="10"/>
    <s v="PENDIENTE"/>
    <s v="OK"/>
  </r>
  <r>
    <n v="1227"/>
    <x v="46"/>
    <d v="2025-08-18T00:00:00"/>
    <s v="Maritza Ayma "/>
    <x v="9"/>
    <x v="28"/>
    <x v="77"/>
    <s v="P0408003"/>
    <s v="-"/>
    <s v="-"/>
    <s v="-"/>
    <s v="Comisión: Giros y transferencias"/>
    <m/>
    <x v="0"/>
    <x v="9"/>
    <s v="Gastos financieros"/>
    <s v="Operativo"/>
    <s v="Sachaca"/>
    <s v="Arequipa"/>
    <s v="01FN013607717320100047218"/>
    <s v="Factura"/>
    <d v="2025-08-19T00:00:00"/>
    <d v="2025-08-18T00:00:00"/>
    <s v="FN01"/>
    <n v="36077173"/>
    <n v="20100047218"/>
    <s v="BANCO DE CREDITO DEL PERU"/>
    <s v="PEN"/>
    <m/>
    <n v="10.5"/>
    <n v="0"/>
    <n v="10.5"/>
    <s v=""/>
    <n v="10.5"/>
    <m/>
    <s v="SI"/>
    <s v="Transferencia"/>
    <s v="SI"/>
    <s v="SI"/>
    <s v=""/>
    <s v=""/>
    <s v=""/>
    <m/>
    <s v=""/>
    <s v=""/>
    <s v=""/>
    <n v="0"/>
    <m/>
    <m/>
    <m/>
    <m/>
    <m/>
    <m/>
    <m/>
    <m/>
    <s v=""/>
    <s v=""/>
    <n v="0"/>
    <s v=""/>
    <s v=""/>
    <s v=""/>
    <n v="0"/>
    <n v="0"/>
    <m/>
    <m/>
    <m/>
    <m/>
    <n v="10.5"/>
    <s v="PENDIENTE"/>
    <s v="OK"/>
  </r>
  <r>
    <n v="1228"/>
    <x v="48"/>
    <d v="2025-08-19T00:00:00"/>
    <s v="Maritza Ayma "/>
    <x v="9"/>
    <x v="28"/>
    <x v="77"/>
    <s v="P0408003"/>
    <s v="-"/>
    <s v="-"/>
    <s v="-"/>
    <s v="Comisión: Giros y transferencias"/>
    <m/>
    <x v="0"/>
    <x v="9"/>
    <s v="Gastos financieros"/>
    <s v="Operativo"/>
    <s v="Sachaca"/>
    <s v="Arequipa"/>
    <s v="01FN013613277120100047218"/>
    <s v="Factura"/>
    <d v="2025-08-20T00:00:00"/>
    <d v="2025-08-19T00:00:00"/>
    <s v="FN01"/>
    <n v="36132771"/>
    <n v="20100047218"/>
    <s v="BANCO DE CREDITO DEL PERU"/>
    <s v="PEN"/>
    <m/>
    <n v="10.5"/>
    <n v="0"/>
    <n v="10.5"/>
    <s v=""/>
    <n v="10.5"/>
    <m/>
    <s v="SI"/>
    <s v="Transferencia"/>
    <s v="SI"/>
    <s v="SI"/>
    <s v=""/>
    <s v=""/>
    <s v=""/>
    <m/>
    <s v=""/>
    <s v=""/>
    <s v=""/>
    <n v="0"/>
    <m/>
    <m/>
    <m/>
    <m/>
    <m/>
    <m/>
    <m/>
    <m/>
    <s v=""/>
    <s v=""/>
    <n v="0"/>
    <s v=""/>
    <s v=""/>
    <s v=""/>
    <n v="0"/>
    <n v="0"/>
    <m/>
    <m/>
    <m/>
    <m/>
    <n v="10.5"/>
    <s v="PENDIENTE"/>
    <s v="OK"/>
  </r>
  <r>
    <n v="1229"/>
    <x v="50"/>
    <d v="2025-08-20T00:00:00"/>
    <s v="Maritza Ayma "/>
    <x v="9"/>
    <x v="28"/>
    <x v="76"/>
    <s v="P0408002"/>
    <s v="-"/>
    <s v="-"/>
    <s v="-"/>
    <s v="Comisión: Pago de detraccion"/>
    <m/>
    <x v="0"/>
    <x v="9"/>
    <s v="Gastos financieros"/>
    <s v="Operativo"/>
    <s v="Sachaca"/>
    <s v="Arequipa"/>
    <s v="01FN013614778720100047218"/>
    <s v="Factura"/>
    <d v="2025-08-21T00:00:00"/>
    <d v="2025-08-20T00:00:00"/>
    <s v="FN01"/>
    <n v="36147787"/>
    <n v="20100047218"/>
    <s v="BANCO DE CREDITO DEL PERU"/>
    <s v="PEN"/>
    <m/>
    <n v="3.5"/>
    <n v="0"/>
    <n v="3.5"/>
    <s v=""/>
    <n v="3.5"/>
    <m/>
    <s v="SI"/>
    <s v="Transferencia"/>
    <s v="SI"/>
    <s v="SI"/>
    <s v=""/>
    <s v=""/>
    <s v=""/>
    <m/>
    <s v=""/>
    <s v=""/>
    <s v=""/>
    <n v="0"/>
    <m/>
    <m/>
    <m/>
    <m/>
    <m/>
    <m/>
    <m/>
    <m/>
    <s v=""/>
    <s v=""/>
    <n v="0"/>
    <s v=""/>
    <s v=""/>
    <s v=""/>
    <n v="0"/>
    <n v="0"/>
    <m/>
    <m/>
    <m/>
    <m/>
    <n v="3.5"/>
    <s v="PENDIENTE"/>
    <s v="OK"/>
  </r>
  <r>
    <n v="1230"/>
    <x v="50"/>
    <d v="2025-08-20T00:00:00"/>
    <s v="Maritza Ayma "/>
    <x v="9"/>
    <x v="28"/>
    <x v="77"/>
    <s v="P0408003"/>
    <s v="-"/>
    <s v="-"/>
    <s v="-"/>
    <s v="Comisión: Giros y transferencias"/>
    <m/>
    <x v="0"/>
    <x v="9"/>
    <s v="Gastos financieros"/>
    <s v="Operativo"/>
    <s v="Sachaca"/>
    <s v="Arequipa"/>
    <s v="01FN013615378720100047218"/>
    <s v="Factura"/>
    <d v="2025-08-21T00:00:00"/>
    <d v="2025-08-20T00:00:00"/>
    <s v="FN01"/>
    <n v="36153787"/>
    <n v="20100047218"/>
    <s v="BANCO DE CREDITO DEL PERU"/>
    <s v="PEN"/>
    <m/>
    <n v="12.7"/>
    <n v="0"/>
    <n v="12.7"/>
    <s v=""/>
    <n v="12.7"/>
    <m/>
    <s v="SI"/>
    <s v="Transferencia"/>
    <s v="SI"/>
    <s v="SI"/>
    <s v=""/>
    <s v=""/>
    <s v=""/>
    <m/>
    <s v=""/>
    <s v=""/>
    <s v=""/>
    <n v="0"/>
    <m/>
    <m/>
    <m/>
    <m/>
    <m/>
    <m/>
    <m/>
    <m/>
    <s v=""/>
    <s v=""/>
    <n v="0"/>
    <s v=""/>
    <s v=""/>
    <s v=""/>
    <n v="0"/>
    <n v="0"/>
    <m/>
    <m/>
    <m/>
    <m/>
    <n v="12.7"/>
    <s v="PENDIENTE"/>
    <s v="OK"/>
  </r>
  <r>
    <n v="1231"/>
    <x v="49"/>
    <d v="2025-08-21T00:00:00"/>
    <s v="Maritza Ayma "/>
    <x v="9"/>
    <x v="28"/>
    <x v="76"/>
    <s v="P0408002"/>
    <s v="-"/>
    <s v="-"/>
    <s v="-"/>
    <s v="Comisión: Pago de detraccion"/>
    <m/>
    <x v="0"/>
    <x v="9"/>
    <s v="Gastos financieros"/>
    <s v="Operativo"/>
    <s v="Sachaca"/>
    <s v="Arequipa"/>
    <s v="01FN013617815920100047218"/>
    <s v="Factura"/>
    <d v="2025-08-22T00:00:00"/>
    <d v="2025-08-21T00:00:00"/>
    <s v="FN01"/>
    <n v="36178159"/>
    <n v="20100047218"/>
    <s v="BANCO DE CREDITO DEL PERU"/>
    <s v="PEN"/>
    <m/>
    <n v="10"/>
    <n v="0"/>
    <n v="10"/>
    <s v=""/>
    <n v="10"/>
    <m/>
    <s v="SI"/>
    <s v="Transferencia"/>
    <s v="SI"/>
    <s v="SI"/>
    <s v=""/>
    <s v=""/>
    <s v=""/>
    <m/>
    <s v=""/>
    <s v=""/>
    <s v=""/>
    <n v="0"/>
    <m/>
    <m/>
    <m/>
    <m/>
    <m/>
    <m/>
    <m/>
    <m/>
    <s v=""/>
    <s v=""/>
    <n v="0"/>
    <s v=""/>
    <s v=""/>
    <s v=""/>
    <n v="0"/>
    <n v="0"/>
    <m/>
    <m/>
    <m/>
    <m/>
    <n v="10"/>
    <s v="PENDIENTE"/>
    <s v="OK"/>
  </r>
  <r>
    <n v="1232"/>
    <x v="49"/>
    <d v="2025-08-21T00:00:00"/>
    <s v="Maritza Ayma "/>
    <x v="9"/>
    <x v="28"/>
    <x v="77"/>
    <s v="P0408003"/>
    <s v="-"/>
    <s v="-"/>
    <s v="-"/>
    <s v="Comisión: Giros y transferencias"/>
    <m/>
    <x v="0"/>
    <x v="9"/>
    <s v="Gastos financieros"/>
    <s v="Operativo"/>
    <s v="Sachaca"/>
    <s v="Arequipa"/>
    <s v="01FN013618217820100047218"/>
    <s v="Factura"/>
    <d v="2025-08-22T00:00:00"/>
    <d v="2025-08-21T00:00:00"/>
    <s v="FN01"/>
    <n v="36182178"/>
    <n v="20100047218"/>
    <s v="BANCO DE CREDITO DEL PERU"/>
    <s v="PEN"/>
    <m/>
    <n v="10.5"/>
    <n v="0"/>
    <n v="10.5"/>
    <s v=""/>
    <n v="10.5"/>
    <m/>
    <s v="SI"/>
    <s v="Transferencia"/>
    <s v="SI"/>
    <s v="SI"/>
    <s v=""/>
    <s v=""/>
    <s v=""/>
    <m/>
    <s v=""/>
    <s v=""/>
    <s v=""/>
    <n v="0"/>
    <m/>
    <m/>
    <m/>
    <m/>
    <m/>
    <m/>
    <m/>
    <m/>
    <s v=""/>
    <s v=""/>
    <n v="0"/>
    <s v=""/>
    <s v=""/>
    <s v=""/>
    <n v="0"/>
    <n v="0"/>
    <m/>
    <m/>
    <m/>
    <m/>
    <n v="10.5"/>
    <s v="PENDIENTE"/>
    <s v="OK"/>
  </r>
  <r>
    <n v="1233"/>
    <x v="24"/>
    <d v="2025-07-24T00:00:00"/>
    <s v="Juan Tarifa"/>
    <x v="0"/>
    <x v="14"/>
    <x v="32"/>
    <s v="P0301001"/>
    <s v="-"/>
    <s v="-"/>
    <s v="-"/>
    <s v="Servicentro Santa Martha - servicio de residuos no aprovechables - Antilla Cooper Abancay"/>
    <s v="FOTON BKK-849"/>
    <x v="0"/>
    <x v="0"/>
    <s v="Costos de ventas"/>
    <s v="Operativo"/>
    <s v="Sachaca"/>
    <s v="Arequipa"/>
    <s v="01F0014693020485592556"/>
    <s v="Factura"/>
    <d v="2025-07-24T00:00:00"/>
    <d v="2025-07-24T00:00:00"/>
    <s v="F001"/>
    <n v="46930"/>
    <n v="20485592556"/>
    <s v="SERVICENTRO SANTA MARTHA E.I.R.LTDA."/>
    <s v="PEN"/>
    <n v="0.18"/>
    <n v="127.12"/>
    <n v="22.881599999999999"/>
    <n v="150"/>
    <s v=""/>
    <n v="150"/>
    <m/>
    <s v="SI"/>
    <s v="Caja Operativa"/>
    <s v="SI"/>
    <s v="SI"/>
    <s v=""/>
    <s v=""/>
    <s v=""/>
    <m/>
    <s v=""/>
    <s v=""/>
    <s v=""/>
    <n v="0"/>
    <m/>
    <m/>
    <m/>
    <m/>
    <m/>
    <m/>
    <m/>
    <m/>
    <s v=""/>
    <s v=""/>
    <n v="0"/>
    <s v=""/>
    <s v=""/>
    <s v=""/>
    <n v="0"/>
    <n v="0"/>
    <m/>
    <m/>
    <m/>
    <m/>
    <n v="150"/>
    <s v="PENDIENTE"/>
    <s v="OK"/>
  </r>
  <r>
    <n v="1234"/>
    <x v="46"/>
    <d v="2025-08-18T00:00:00"/>
    <s v="Juan Tarifa"/>
    <x v="2"/>
    <x v="21"/>
    <x v="97"/>
    <s v="P0210002"/>
    <s v="-"/>
    <s v="-"/>
    <s v="-"/>
    <s v="Uchumayo - compra (alambron ) - Moly-Cop (La Joya)"/>
    <s v="FOTON BKL-739"/>
    <x v="2"/>
    <x v="0"/>
    <s v="Costos de ventas"/>
    <s v="Operativo"/>
    <s v="Sachaca"/>
    <s v="Arequipa"/>
    <s v="01F211243920120517252558"/>
    <s v="Factura"/>
    <d v="2025-08-18T00:00:00"/>
    <d v="2025-08-18T00:00:00"/>
    <s v="F211"/>
    <n v="2439201"/>
    <n v="20517252558"/>
    <s v="COVISUR S.A."/>
    <s v="PEN"/>
    <n v="0.18"/>
    <n v="6.78"/>
    <n v="1.2203999999999999"/>
    <n v="8"/>
    <s v=""/>
    <n v="8"/>
    <m/>
    <s v="SI"/>
    <s v="Caja Operativa"/>
    <s v="SI"/>
    <s v="SI"/>
    <s v=""/>
    <s v=""/>
    <s v=""/>
    <m/>
    <s v=""/>
    <s v=""/>
    <s v=""/>
    <n v="0"/>
    <m/>
    <m/>
    <m/>
    <m/>
    <m/>
    <m/>
    <m/>
    <m/>
    <s v=""/>
    <s v=""/>
    <n v="0"/>
    <s v=""/>
    <s v=""/>
    <s v=""/>
    <n v="0"/>
    <n v="0"/>
    <m/>
    <m/>
    <m/>
    <m/>
    <n v="8"/>
    <s v="PENDIENTE"/>
    <s v="OK"/>
  </r>
  <r>
    <n v="1235"/>
    <x v="46"/>
    <d v="2025-08-18T00:00:00"/>
    <s v="Juan Tarifa"/>
    <x v="2"/>
    <x v="21"/>
    <x v="52"/>
    <s v="P0210001"/>
    <s v="-"/>
    <s v="-"/>
    <s v="-"/>
    <s v="El Eden - venta de leña - Cristian de la flor"/>
    <s v="FOTON BKL-739"/>
    <x v="2"/>
    <x v="0"/>
    <s v="Costos de ventas"/>
    <s v="Operativo"/>
    <s v="Sachaca"/>
    <s v="Arequipa"/>
    <s v="01FE021738620259858934"/>
    <s v="Factura"/>
    <d v="2025-08-18T00:00:00"/>
    <d v="2025-08-18T00:00:00"/>
    <s v="FE02"/>
    <n v="17386"/>
    <n v="20259858934"/>
    <s v="COMERCIALIZACION Y SERVICIOS EL EDEN S.A.C."/>
    <s v="PEN"/>
    <n v="0.18"/>
    <n v="16.949000000000002"/>
    <n v="3.0508200000000003"/>
    <n v="20"/>
    <s v=""/>
    <n v="20"/>
    <m/>
    <s v="SI"/>
    <s v="Caja Operativa"/>
    <s v="SI"/>
    <s v="SI"/>
    <s v=""/>
    <s v=""/>
    <s v=""/>
    <m/>
    <s v=""/>
    <s v=""/>
    <s v=""/>
    <n v="0"/>
    <m/>
    <m/>
    <m/>
    <m/>
    <m/>
    <m/>
    <m/>
    <m/>
    <s v=""/>
    <s v=""/>
    <n v="0"/>
    <s v=""/>
    <s v=""/>
    <s v=""/>
    <n v="0"/>
    <n v="0"/>
    <m/>
    <m/>
    <m/>
    <m/>
    <n v="20"/>
    <s v="PENDIENTE"/>
    <s v="OK"/>
  </r>
  <r>
    <n v="1236"/>
    <x v="48"/>
    <d v="2025-08-19T00:00:00"/>
    <s v="Juan Tarifa"/>
    <x v="0"/>
    <x v="6"/>
    <x v="10"/>
    <s v="P0303002"/>
    <s v="-"/>
    <s v="-"/>
    <s v="-"/>
    <s v="Uchumayo - servicio (NACH) - La Iberica"/>
    <s v="FOTON BKK-849"/>
    <x v="1"/>
    <x v="0"/>
    <s v="Costos de ventas"/>
    <s v="Operativo"/>
    <s v="Sachaca"/>
    <s v="Arequipa"/>
    <s v="01F213183682620517252558"/>
    <s v="Factura"/>
    <d v="2025-08-19T00:00:00"/>
    <d v="2025-08-19T00:00:00"/>
    <s v="F213"/>
    <n v="1836826"/>
    <n v="20517252558"/>
    <s v="COVISUR S.A."/>
    <s v="PEN"/>
    <n v="0.18"/>
    <n v="6.78"/>
    <n v="1.2203999999999999"/>
    <n v="8"/>
    <s v=""/>
    <n v="8"/>
    <m/>
    <s v="SI"/>
    <s v="Caja Operativa"/>
    <s v="SI"/>
    <s v="SI"/>
    <s v=""/>
    <s v=""/>
    <s v=""/>
    <m/>
    <s v=""/>
    <s v=""/>
    <s v=""/>
    <n v="0"/>
    <m/>
    <m/>
    <m/>
    <m/>
    <m/>
    <m/>
    <m/>
    <m/>
    <s v=""/>
    <s v=""/>
    <n v="0"/>
    <s v=""/>
    <s v=""/>
    <s v=""/>
    <n v="0"/>
    <n v="0"/>
    <m/>
    <m/>
    <m/>
    <m/>
    <n v="8"/>
    <s v="PENDIENTE"/>
    <s v="OK"/>
  </r>
  <r>
    <n v="1237"/>
    <x v="48"/>
    <d v="2025-08-19T00:00:00"/>
    <s v="Juan Tarifa"/>
    <x v="0"/>
    <x v="6"/>
    <x v="10"/>
    <s v="P0303002"/>
    <s v="-"/>
    <s v="-"/>
    <s v="-"/>
    <s v="Uchumayo - servicio (NACH) - La Iberica"/>
    <s v="FOTON BKK-849"/>
    <x v="1"/>
    <x v="0"/>
    <s v="Costos de ventas"/>
    <s v="Operativo"/>
    <s v="Sachaca"/>
    <s v="Arequipa"/>
    <s v="01F211244061220517252558"/>
    <s v="Factura"/>
    <d v="2025-08-19T00:00:00"/>
    <d v="2025-08-19T00:00:00"/>
    <s v="F211"/>
    <n v="2440612"/>
    <n v="20517252558"/>
    <s v="COVISUR S.A."/>
    <s v="PEN"/>
    <n v="0.18"/>
    <n v="6.78"/>
    <n v="1.2203999999999999"/>
    <n v="8"/>
    <s v=""/>
    <n v="8"/>
    <m/>
    <s v="SI"/>
    <s v="Caja Operativa"/>
    <s v="SI"/>
    <s v="SI"/>
    <s v=""/>
    <s v=""/>
    <s v=""/>
    <m/>
    <s v=""/>
    <s v=""/>
    <s v=""/>
    <n v="0"/>
    <m/>
    <m/>
    <m/>
    <m/>
    <m/>
    <m/>
    <m/>
    <m/>
    <s v=""/>
    <s v=""/>
    <n v="0"/>
    <s v=""/>
    <s v=""/>
    <s v=""/>
    <n v="0"/>
    <n v="0"/>
    <m/>
    <m/>
    <m/>
    <m/>
    <n v="8"/>
    <s v="PENDIENTE"/>
    <s v="OK"/>
  </r>
  <r>
    <n v="1238"/>
    <x v="48"/>
    <d v="2025-08-19T00:00:00"/>
    <s v="Juan Tarifa"/>
    <x v="0"/>
    <x v="6"/>
    <x v="10"/>
    <s v="P0303002"/>
    <s v="-"/>
    <s v="-"/>
    <s v="-"/>
    <s v="Patahuasi - servicio (res. peligrosos) - Antilla Cooper Abancay"/>
    <s v="FOTON BKK-849"/>
    <x v="1"/>
    <x v="0"/>
    <s v="Costos de ventas"/>
    <s v="Operativo"/>
    <s v="Sachaca"/>
    <s v="Arequipa"/>
    <s v="01F31245537920517252558"/>
    <s v="Factura"/>
    <d v="2025-08-19T00:00:00"/>
    <d v="2025-08-19T00:00:00"/>
    <s v="F312"/>
    <n v="455379"/>
    <n v="20517252558"/>
    <s v="COVISUR S.A."/>
    <s v="PEN"/>
    <n v="0.18"/>
    <n v="6.5250000000000004"/>
    <n v="1.1745000000000001"/>
    <n v="7.7"/>
    <s v=""/>
    <n v="7.7"/>
    <m/>
    <s v="SI"/>
    <s v="Caja Operativa"/>
    <s v="SI"/>
    <s v="SI"/>
    <s v=""/>
    <s v=""/>
    <s v=""/>
    <m/>
    <s v=""/>
    <s v=""/>
    <s v=""/>
    <n v="0"/>
    <m/>
    <m/>
    <m/>
    <m/>
    <m/>
    <m/>
    <m/>
    <m/>
    <s v=""/>
    <s v=""/>
    <n v="0"/>
    <s v=""/>
    <s v=""/>
    <s v=""/>
    <n v="0"/>
    <n v="0"/>
    <m/>
    <m/>
    <m/>
    <m/>
    <n v="7.7"/>
    <s v="PENDIENTE"/>
    <s v="OK"/>
  </r>
  <r>
    <n v="1239"/>
    <x v="48"/>
    <d v="2025-08-19T00:00:00"/>
    <s v="Juan Tarifa"/>
    <x v="0"/>
    <x v="13"/>
    <x v="30"/>
    <s v="P0310001"/>
    <s v="-"/>
    <s v="-"/>
    <s v="-"/>
    <s v="Cena - Colaboradores: Juan y Luis - ruta: Arequipa - Abancay"/>
    <s v="FOTON BKK-849"/>
    <x v="1"/>
    <x v="0"/>
    <s v="Costos de ventas"/>
    <s v="Operativo"/>
    <s v="Sachaca"/>
    <s v="Arequipa"/>
    <s v="SD2519811111111"/>
    <s v="Sin documento"/>
    <d v="2025-08-19T00:00:00"/>
    <d v="2025-08-19T00:00:00"/>
    <m/>
    <n v="25198"/>
    <n v="11111111"/>
    <s v="NO ESPECIFICADO"/>
    <s v="PEN"/>
    <m/>
    <n v="24"/>
    <n v="0"/>
    <n v="24"/>
    <s v=""/>
    <n v="24"/>
    <m/>
    <s v="SI"/>
    <s v="Caja Operativa"/>
    <s v="SI"/>
    <s v="SI"/>
    <s v=""/>
    <s v=""/>
    <s v=""/>
    <m/>
    <s v=""/>
    <s v=""/>
    <s v=""/>
    <n v="0"/>
    <m/>
    <m/>
    <m/>
    <m/>
    <m/>
    <m/>
    <m/>
    <m/>
    <s v=""/>
    <s v=""/>
    <n v="0"/>
    <s v=""/>
    <s v=""/>
    <s v=""/>
    <n v="0"/>
    <n v="0"/>
    <m/>
    <m/>
    <m/>
    <m/>
    <n v="24"/>
    <s v="PENDIENTE"/>
    <s v="OK"/>
  </r>
  <r>
    <n v="1240"/>
    <x v="48"/>
    <d v="2025-08-19T00:00:00"/>
    <s v="Juan Tarifa"/>
    <x v="0"/>
    <x v="13"/>
    <x v="44"/>
    <s v="P0310002"/>
    <s v="-"/>
    <s v="-"/>
    <s v="-"/>
    <s v="Alojamiento - IMATA - Colaboradores: Juan y Luis - ruta: Arequipa - Abancay"/>
    <s v="FOTON BKK-849"/>
    <x v="1"/>
    <x v="0"/>
    <s v="Costos de ventas"/>
    <s v="Operativo"/>
    <s v="Sachaca"/>
    <s v="Arequipa"/>
    <s v="SD2519911111111"/>
    <s v="Sin documento"/>
    <d v="2025-08-19T00:00:00"/>
    <d v="2025-08-19T00:00:00"/>
    <m/>
    <n v="25199"/>
    <n v="11111111"/>
    <s v="NO ESPECIFICADO"/>
    <s v="PEN"/>
    <m/>
    <n v="100"/>
    <n v="0"/>
    <n v="100"/>
    <s v=""/>
    <n v="100"/>
    <m/>
    <s v="SI"/>
    <s v="Caja Operativa"/>
    <s v="SI"/>
    <s v="SI"/>
    <s v=""/>
    <s v=""/>
    <s v=""/>
    <m/>
    <s v=""/>
    <s v=""/>
    <s v=""/>
    <n v="0"/>
    <m/>
    <m/>
    <m/>
    <m/>
    <m/>
    <m/>
    <m/>
    <m/>
    <s v=""/>
    <s v=""/>
    <n v="0"/>
    <s v=""/>
    <s v=""/>
    <s v=""/>
    <n v="0"/>
    <n v="0"/>
    <m/>
    <m/>
    <m/>
    <m/>
    <n v="100"/>
    <s v="PENDIENTE"/>
    <s v="OK"/>
  </r>
  <r>
    <n v="1241"/>
    <x v="50"/>
    <d v="2025-08-20T00:00:00"/>
    <s v="Juan Tarifa"/>
    <x v="0"/>
    <x v="6"/>
    <x v="10"/>
    <s v="P0303002"/>
    <s v="-"/>
    <s v="-"/>
    <s v="-"/>
    <s v="Pichirhua - servicio (res. peligrosos) - Antilla Cooper Abancay"/>
    <s v="FOTON BKK-849"/>
    <x v="1"/>
    <x v="0"/>
    <s v="Costos de ventas"/>
    <s v="Operativo"/>
    <s v="Sachaca"/>
    <s v="Arequipa"/>
    <s v="01F41264828120517216241"/>
    <s v="Factura"/>
    <d v="2025-08-20T00:00:00"/>
    <d v="2025-08-20T00:00:00"/>
    <s v="F412"/>
    <n v="648281"/>
    <n v="20517216241"/>
    <s v="CARRETERA ANDINA DEL SUR S.A.C."/>
    <s v="PEN"/>
    <n v="0.18"/>
    <n v="6.5250000000000004"/>
    <n v="1.1745000000000001"/>
    <n v="7.7"/>
    <s v=""/>
    <n v="7.7"/>
    <m/>
    <s v="SI"/>
    <s v="Caja Operativa"/>
    <s v="SI"/>
    <s v="SI"/>
    <s v=""/>
    <s v=""/>
    <s v=""/>
    <m/>
    <s v=""/>
    <s v=""/>
    <s v=""/>
    <n v="0"/>
    <m/>
    <m/>
    <m/>
    <m/>
    <m/>
    <m/>
    <m/>
    <m/>
    <s v=""/>
    <s v=""/>
    <n v="0"/>
    <s v=""/>
    <s v=""/>
    <s v=""/>
    <n v="0"/>
    <n v="0"/>
    <m/>
    <m/>
    <m/>
    <m/>
    <n v="7.7"/>
    <s v="PENDIENTE"/>
    <s v="OK"/>
  </r>
  <r>
    <n v="1242"/>
    <x v="50"/>
    <d v="2025-08-20T00:00:00"/>
    <s v="Juan Tarifa"/>
    <x v="0"/>
    <x v="13"/>
    <x v="30"/>
    <s v="P0310001"/>
    <s v="-"/>
    <s v="-"/>
    <s v="-"/>
    <s v="Desayuno - Colaboradores: Juan y Luis - ruta: Arequipa - Abancay"/>
    <s v="FOTON BKK-849"/>
    <x v="1"/>
    <x v="0"/>
    <s v="Costos de ventas"/>
    <s v="Operativo"/>
    <s v="Sachaca"/>
    <s v="Arequipa"/>
    <s v="SD2521211111111"/>
    <s v="Sin documento"/>
    <d v="2025-08-20T00:00:00"/>
    <d v="2025-08-20T00:00:00"/>
    <m/>
    <n v="25212"/>
    <n v="11111111"/>
    <s v="NO ESPECIFICADO"/>
    <s v="PEN"/>
    <m/>
    <n v="24"/>
    <n v="0"/>
    <n v="24"/>
    <s v=""/>
    <n v="24"/>
    <m/>
    <s v="SI"/>
    <s v="Caja Operativa"/>
    <s v="SI"/>
    <s v="SI"/>
    <s v=""/>
    <s v=""/>
    <s v=""/>
    <m/>
    <s v=""/>
    <s v=""/>
    <s v=""/>
    <n v="0"/>
    <m/>
    <m/>
    <m/>
    <m/>
    <m/>
    <m/>
    <m/>
    <m/>
    <s v=""/>
    <s v=""/>
    <n v="0"/>
    <s v=""/>
    <s v=""/>
    <s v=""/>
    <n v="0"/>
    <n v="0"/>
    <m/>
    <m/>
    <m/>
    <m/>
    <n v="24"/>
    <s v="PENDIENTE"/>
    <s v="OK"/>
  </r>
  <r>
    <n v="1243"/>
    <x v="50"/>
    <d v="2025-08-20T00:00:00"/>
    <s v="Juan Tarifa"/>
    <x v="0"/>
    <x v="13"/>
    <x v="30"/>
    <s v="P0310001"/>
    <s v="-"/>
    <s v="-"/>
    <s v="-"/>
    <s v="Almuerzo - Colaboradores: Juan y Luis - ruta: Arequipa - Abancay"/>
    <s v="FOTON BKK-849"/>
    <x v="1"/>
    <x v="0"/>
    <s v="Costos de ventas"/>
    <s v="Operativo"/>
    <s v="Sachaca"/>
    <s v="Arequipa"/>
    <s v="SD2521311111111"/>
    <s v="Sin documento"/>
    <d v="2025-08-20T00:00:00"/>
    <d v="2025-08-20T00:00:00"/>
    <m/>
    <n v="25213"/>
    <n v="11111111"/>
    <s v="NO ESPECIFICADO"/>
    <s v="PEN"/>
    <m/>
    <n v="30"/>
    <n v="0"/>
    <n v="30"/>
    <s v=""/>
    <n v="30"/>
    <m/>
    <s v="SI"/>
    <s v="Caja Operativa"/>
    <s v="SI"/>
    <s v="SI"/>
    <s v=""/>
    <s v=""/>
    <s v=""/>
    <m/>
    <s v=""/>
    <s v=""/>
    <s v=""/>
    <n v="0"/>
    <m/>
    <m/>
    <m/>
    <m/>
    <m/>
    <m/>
    <m/>
    <m/>
    <s v=""/>
    <s v=""/>
    <n v="0"/>
    <s v=""/>
    <s v=""/>
    <s v=""/>
    <n v="0"/>
    <n v="0"/>
    <m/>
    <m/>
    <m/>
    <m/>
    <n v="30"/>
    <s v="PENDIENTE"/>
    <s v="OK"/>
  </r>
  <r>
    <n v="1244"/>
    <x v="50"/>
    <d v="2025-08-20T00:00:00"/>
    <s v="Juan Tarifa"/>
    <x v="0"/>
    <x v="13"/>
    <x v="30"/>
    <s v="P0310001"/>
    <s v="-"/>
    <s v="-"/>
    <s v="-"/>
    <s v="Cena - Colaboradores: Juan y Luis - ruta: Arequipa - Abancay"/>
    <s v="FOTON BKK-849"/>
    <x v="1"/>
    <x v="0"/>
    <s v="Costos de ventas"/>
    <s v="Operativo"/>
    <s v="Sachaca"/>
    <s v="Arequipa"/>
    <s v="SD2521411111111"/>
    <s v="Sin documento"/>
    <d v="2025-08-20T00:00:00"/>
    <d v="2025-08-20T00:00:00"/>
    <m/>
    <n v="25214"/>
    <n v="11111111"/>
    <s v="NO ESPECIFICADO"/>
    <s v="PEN"/>
    <m/>
    <n v="24"/>
    <n v="0"/>
    <n v="24"/>
    <s v=""/>
    <n v="24"/>
    <m/>
    <s v="SI"/>
    <s v="Caja Operativa"/>
    <s v="SI"/>
    <s v="SI"/>
    <s v=""/>
    <s v=""/>
    <s v=""/>
    <m/>
    <s v=""/>
    <s v=""/>
    <s v=""/>
    <n v="0"/>
    <m/>
    <m/>
    <m/>
    <m/>
    <m/>
    <m/>
    <m/>
    <m/>
    <s v=""/>
    <s v=""/>
    <n v="0"/>
    <s v=""/>
    <s v=""/>
    <s v=""/>
    <n v="0"/>
    <n v="0"/>
    <m/>
    <m/>
    <m/>
    <m/>
    <n v="24"/>
    <s v="PENDIENTE"/>
    <s v="OK"/>
  </r>
  <r>
    <n v="1245"/>
    <x v="50"/>
    <d v="2025-08-20T00:00:00"/>
    <s v="Juan Tarifa"/>
    <x v="0"/>
    <x v="13"/>
    <x v="44"/>
    <s v="P0310002"/>
    <s v="-"/>
    <s v="-"/>
    <s v="-"/>
    <s v="Alojamiento - Santa Rosa - Abancay - Colaboradores: Juan y Luis"/>
    <s v="FOTON BKK-849"/>
    <x v="1"/>
    <x v="0"/>
    <s v="Costos de ventas"/>
    <s v="Operativo"/>
    <s v="Sachaca"/>
    <s v="Arequipa"/>
    <s v="SD2521511111111"/>
    <s v="Sin documento"/>
    <d v="2025-08-20T00:00:00"/>
    <d v="2025-08-20T00:00:00"/>
    <m/>
    <n v="25215"/>
    <n v="11111111"/>
    <s v="NO ESPECIFICADO"/>
    <s v="PEN"/>
    <m/>
    <n v="100"/>
    <n v="0"/>
    <n v="100"/>
    <s v=""/>
    <n v="100"/>
    <m/>
    <s v="SI"/>
    <s v="Caja Operativa"/>
    <s v="SI"/>
    <s v="SI"/>
    <s v=""/>
    <s v=""/>
    <s v=""/>
    <m/>
    <s v=""/>
    <s v=""/>
    <s v=""/>
    <n v="0"/>
    <m/>
    <m/>
    <m/>
    <m/>
    <m/>
    <m/>
    <m/>
    <m/>
    <s v=""/>
    <s v=""/>
    <n v="0"/>
    <s v=""/>
    <s v=""/>
    <s v=""/>
    <n v="0"/>
    <n v="0"/>
    <m/>
    <m/>
    <m/>
    <m/>
    <n v="100"/>
    <s v="PENDIENTE"/>
    <s v="OK"/>
  </r>
  <r>
    <n v="1246"/>
    <x v="50"/>
    <d v="2025-08-20T00:00:00"/>
    <s v="Juan Tarifa"/>
    <x v="0"/>
    <x v="6"/>
    <x v="31"/>
    <s v="P0303003"/>
    <s v="-"/>
    <s v="-"/>
    <s v="-"/>
    <s v="Cochera - Santa Rosa - Abancay"/>
    <s v="FOTON BKK-849"/>
    <x v="1"/>
    <x v="0"/>
    <s v="Costos de ventas"/>
    <s v="Operativo"/>
    <s v="Sachaca"/>
    <s v="Arequipa"/>
    <s v="SD2521611111111"/>
    <s v="Sin documento"/>
    <d v="2025-08-20T00:00:00"/>
    <d v="2025-08-20T00:00:00"/>
    <m/>
    <n v="25216"/>
    <n v="11111111"/>
    <s v="NO ESPECIFICADO"/>
    <s v="PEN"/>
    <m/>
    <n v="15"/>
    <n v="0"/>
    <n v="15"/>
    <s v=""/>
    <n v="15"/>
    <m/>
    <s v="SI"/>
    <s v="Caja Operativa"/>
    <s v="SI"/>
    <s v="SI"/>
    <s v=""/>
    <s v=""/>
    <s v=""/>
    <m/>
    <s v=""/>
    <s v=""/>
    <s v=""/>
    <n v="0"/>
    <m/>
    <m/>
    <m/>
    <m/>
    <m/>
    <m/>
    <m/>
    <m/>
    <s v=""/>
    <s v=""/>
    <n v="0"/>
    <s v=""/>
    <s v=""/>
    <s v=""/>
    <n v="0"/>
    <n v="0"/>
    <m/>
    <m/>
    <m/>
    <m/>
    <n v="15"/>
    <s v="PENDIENTE"/>
    <s v="OK"/>
  </r>
  <r>
    <n v="1247"/>
    <x v="49"/>
    <d v="2025-08-21T00:00:00"/>
    <s v="Juan Tarifa"/>
    <x v="0"/>
    <x v="6"/>
    <x v="10"/>
    <s v="P0303002"/>
    <s v="-"/>
    <s v="-"/>
    <s v="-"/>
    <s v="Pichirhua - servicio (res. peligrosos) - Antilla Cooper Abancay"/>
    <s v="FOTON BKK-849"/>
    <x v="1"/>
    <x v="0"/>
    <s v="Costos de ventas"/>
    <s v="Operativo"/>
    <s v="Sachaca"/>
    <s v="Arequipa"/>
    <s v="01F41166083820517216241"/>
    <s v="Factura"/>
    <d v="2025-08-21T00:00:00"/>
    <d v="2025-08-21T00:00:00"/>
    <s v="F411"/>
    <n v="660838"/>
    <n v="20517216241"/>
    <s v="CARRETERA ANDINA DEL SUR S.A.C."/>
    <s v="PEN"/>
    <n v="0.18"/>
    <n v="6.5250000000000004"/>
    <n v="1.1745000000000001"/>
    <n v="7.7"/>
    <s v=""/>
    <n v="7.7"/>
    <m/>
    <s v="SI"/>
    <s v="Caja Operativa"/>
    <s v="SI"/>
    <s v="SI"/>
    <s v=""/>
    <s v=""/>
    <s v=""/>
    <m/>
    <s v=""/>
    <s v=""/>
    <s v=""/>
    <n v="0"/>
    <m/>
    <m/>
    <m/>
    <m/>
    <m/>
    <m/>
    <m/>
    <m/>
    <s v=""/>
    <s v=""/>
    <n v="0"/>
    <s v=""/>
    <s v=""/>
    <s v=""/>
    <n v="0"/>
    <n v="0"/>
    <m/>
    <m/>
    <m/>
    <m/>
    <n v="7.7"/>
    <s v="PENDIENTE"/>
    <s v="OK"/>
  </r>
  <r>
    <n v="1248"/>
    <x v="49"/>
    <d v="2025-08-21T00:00:00"/>
    <s v="Juan Tarifa"/>
    <x v="0"/>
    <x v="13"/>
    <x v="44"/>
    <s v="P0310002"/>
    <s v="-"/>
    <s v="-"/>
    <s v="-"/>
    <s v="Alojamiento - Cuzco - Colaboradores: Juan y Luis"/>
    <s v="FOTON BKK-849"/>
    <x v="1"/>
    <x v="0"/>
    <s v="Costos de ventas"/>
    <s v="Operativo"/>
    <s v="Sachaca"/>
    <s v="Arequipa"/>
    <s v="031332910478277046"/>
    <s v="Boleta de Venta"/>
    <d v="2025-08-21T00:00:00"/>
    <d v="2025-08-21T00:00:00"/>
    <n v="1"/>
    <n v="3329"/>
    <n v="10478277046"/>
    <s v="MENDOZA SANCHEZ DEYSI"/>
    <s v="PEN"/>
    <m/>
    <n v="100"/>
    <n v="0"/>
    <n v="100"/>
    <s v=""/>
    <n v="100"/>
    <m/>
    <s v="SI"/>
    <s v="Caja Operativa"/>
    <s v="SI"/>
    <s v="SI"/>
    <s v=""/>
    <s v=""/>
    <s v=""/>
    <m/>
    <s v=""/>
    <s v=""/>
    <s v=""/>
    <n v="0"/>
    <m/>
    <m/>
    <m/>
    <m/>
    <m/>
    <m/>
    <m/>
    <m/>
    <s v=""/>
    <s v=""/>
    <n v="0"/>
    <s v=""/>
    <s v=""/>
    <s v=""/>
    <n v="0"/>
    <n v="0"/>
    <m/>
    <m/>
    <m/>
    <m/>
    <n v="100"/>
    <s v="PENDIENTE"/>
    <s v="OK"/>
  </r>
  <r>
    <n v="1249"/>
    <x v="49"/>
    <d v="2025-08-21T00:00:00"/>
    <s v="Juan Tarifa"/>
    <x v="0"/>
    <x v="13"/>
    <x v="30"/>
    <s v="P0310001"/>
    <s v="-"/>
    <s v="-"/>
    <s v="-"/>
    <s v="Desayuno - Colaboradores: Juan y Luis - ruta: Abancay - Arequipa"/>
    <s v="FOTON BKK-849"/>
    <x v="1"/>
    <x v="0"/>
    <s v="Costos de ventas"/>
    <s v="Operativo"/>
    <s v="Sachaca"/>
    <s v="Arequipa"/>
    <s v="SD2524711111111"/>
    <s v="Sin documento"/>
    <d v="2025-08-21T00:00:00"/>
    <d v="2025-08-21T00:00:00"/>
    <m/>
    <n v="25247"/>
    <n v="11111111"/>
    <s v="NO ESPECIFICADO"/>
    <s v="PEN"/>
    <m/>
    <n v="24"/>
    <n v="0"/>
    <n v="24"/>
    <s v=""/>
    <n v="24"/>
    <m/>
    <s v="SI"/>
    <s v="Caja Operativa"/>
    <s v="SI"/>
    <s v="SI"/>
    <s v=""/>
    <s v=""/>
    <s v=""/>
    <m/>
    <s v=""/>
    <s v=""/>
    <s v=""/>
    <n v="0"/>
    <m/>
    <m/>
    <m/>
    <m/>
    <m/>
    <m/>
    <m/>
    <m/>
    <s v=""/>
    <s v=""/>
    <n v="0"/>
    <s v=""/>
    <s v=""/>
    <s v=""/>
    <n v="0"/>
    <n v="0"/>
    <m/>
    <m/>
    <m/>
    <m/>
    <n v="24"/>
    <s v="PENDIENTE"/>
    <s v="OK"/>
  </r>
  <r>
    <n v="1250"/>
    <x v="49"/>
    <d v="2025-08-21T00:00:00"/>
    <s v="Juan Tarifa"/>
    <x v="0"/>
    <x v="13"/>
    <x v="30"/>
    <s v="P0310001"/>
    <s v="-"/>
    <s v="-"/>
    <s v="-"/>
    <s v="Almuerzo - Colaboradores: Juan y Luis - ruta: Abancay - Arequipa."/>
    <s v="FOTON BKK-849"/>
    <x v="1"/>
    <x v="0"/>
    <s v="Costos de ventas"/>
    <s v="Operativo"/>
    <s v="Sachaca"/>
    <s v="Arequipa"/>
    <s v="SD2524811111111"/>
    <s v="Sin documento"/>
    <d v="2025-08-21T00:00:00"/>
    <d v="2025-08-21T00:00:00"/>
    <m/>
    <n v="25248"/>
    <n v="11111111"/>
    <s v="NO ESPECIFICADO"/>
    <s v="PEN"/>
    <m/>
    <n v="30"/>
    <n v="0"/>
    <n v="30"/>
    <s v=""/>
    <n v="30"/>
    <m/>
    <s v="SI"/>
    <s v="Caja Operativa"/>
    <s v="SI"/>
    <s v="SI"/>
    <s v=""/>
    <s v=""/>
    <s v=""/>
    <m/>
    <s v=""/>
    <s v=""/>
    <s v=""/>
    <n v="0"/>
    <m/>
    <m/>
    <m/>
    <m/>
    <m/>
    <m/>
    <m/>
    <m/>
    <s v=""/>
    <s v=""/>
    <n v="0"/>
    <s v=""/>
    <s v=""/>
    <s v=""/>
    <n v="0"/>
    <n v="0"/>
    <m/>
    <m/>
    <m/>
    <m/>
    <n v="30"/>
    <s v="PENDIENTE"/>
    <s v="OK"/>
  </r>
  <r>
    <n v="1251"/>
    <x v="49"/>
    <d v="2025-08-21T00:00:00"/>
    <s v="Juan Tarifa"/>
    <x v="0"/>
    <x v="13"/>
    <x v="30"/>
    <s v="P0310001"/>
    <s v="-"/>
    <s v="-"/>
    <s v="-"/>
    <s v="Cena - Colaboradores: Juan y Luis - ruta: Abancay - Arequipa"/>
    <s v="FOTON BKK-849"/>
    <x v="1"/>
    <x v="0"/>
    <s v="Costos de ventas"/>
    <s v="Operativo"/>
    <s v="Sachaca"/>
    <s v="Arequipa"/>
    <s v="SD2524911111111"/>
    <s v="Sin documento"/>
    <d v="2025-08-21T00:00:00"/>
    <d v="2025-08-21T00:00:00"/>
    <m/>
    <n v="25249"/>
    <n v="11111111"/>
    <s v="NO ESPECIFICADO"/>
    <s v="PEN"/>
    <m/>
    <n v="24"/>
    <n v="0"/>
    <n v="24"/>
    <s v=""/>
    <n v="24"/>
    <m/>
    <s v="SI"/>
    <s v="Caja Operativa"/>
    <s v="SI"/>
    <s v="SI"/>
    <s v=""/>
    <s v=""/>
    <s v=""/>
    <m/>
    <s v=""/>
    <s v=""/>
    <s v=""/>
    <n v="0"/>
    <m/>
    <m/>
    <m/>
    <m/>
    <m/>
    <m/>
    <m/>
    <m/>
    <s v=""/>
    <s v=""/>
    <n v="0"/>
    <s v=""/>
    <s v=""/>
    <s v=""/>
    <n v="0"/>
    <n v="0"/>
    <m/>
    <m/>
    <m/>
    <m/>
    <n v="24"/>
    <s v="PENDIENTE"/>
    <s v="OK"/>
  </r>
  <r>
    <n v="1252"/>
    <x v="49"/>
    <d v="2025-08-21T00:00:00"/>
    <s v="Juan Tarifa"/>
    <x v="0"/>
    <x v="14"/>
    <x v="32"/>
    <s v="P0301001"/>
    <s v="-"/>
    <s v="-"/>
    <s v="-"/>
    <s v="Se abasteció combustible en Abancay"/>
    <s v="FOTON BKK-849"/>
    <x v="0"/>
    <x v="0"/>
    <s v="Costos de ventas"/>
    <s v="Operativo"/>
    <s v="Sachaca"/>
    <s v="Arequipa"/>
    <s v="01F0014760620485592556"/>
    <s v="Factura"/>
    <d v="2025-08-21T00:00:00"/>
    <d v="2025-08-21T00:00:00"/>
    <s v="F001"/>
    <n v="47606"/>
    <n v="20485592556"/>
    <s v="SERVICENTRO SANTA MARTHA E.I.R.LTDA."/>
    <s v="PEN"/>
    <n v="0.18"/>
    <n v="127.119"/>
    <n v="22.881419999999999"/>
    <n v="150"/>
    <s v=""/>
    <n v="150"/>
    <m/>
    <s v="SI"/>
    <s v="Caja Operativa"/>
    <s v="SI"/>
    <s v="SI"/>
    <s v=""/>
    <s v=""/>
    <s v=""/>
    <m/>
    <s v=""/>
    <s v=""/>
    <s v=""/>
    <n v="0"/>
    <m/>
    <m/>
    <m/>
    <m/>
    <m/>
    <m/>
    <m/>
    <m/>
    <s v=""/>
    <s v=""/>
    <n v="0"/>
    <s v=""/>
    <s v=""/>
    <s v=""/>
    <n v="0"/>
    <n v="0"/>
    <m/>
    <m/>
    <m/>
    <m/>
    <n v="150"/>
    <s v="PENDIENTE"/>
    <s v="OK"/>
  </r>
  <r>
    <n v="1253"/>
    <x v="51"/>
    <d v="2025-08-22T00:00:00"/>
    <s v="Juan Tarifa"/>
    <x v="0"/>
    <x v="6"/>
    <x v="10"/>
    <s v="P0303002"/>
    <s v="-"/>
    <s v="-"/>
    <s v="-"/>
    <s v="Patahuasi - servicio (res. peligrosos) - Antilla Cooper Abancay"/>
    <s v="FOTON BKK-849"/>
    <x v="1"/>
    <x v="0"/>
    <s v="Costos de ventas"/>
    <s v="Operativo"/>
    <s v="Sachaca"/>
    <s v="Arequipa"/>
    <s v="01F314192661920517252558"/>
    <s v="Factura"/>
    <d v="2025-08-22T00:00:00"/>
    <d v="2025-08-22T00:00:00"/>
    <s v="F314"/>
    <n v="1926619"/>
    <n v="20517252558"/>
    <s v="COVISUR S.A."/>
    <s v="PEN"/>
    <n v="0.18"/>
    <n v="6.5250000000000004"/>
    <n v="1.1745000000000001"/>
    <n v="7.7"/>
    <s v=""/>
    <n v="7.7"/>
    <m/>
    <s v="SI"/>
    <s v="Caja Operativa"/>
    <s v="SI"/>
    <s v="SI"/>
    <s v=""/>
    <s v=""/>
    <s v=""/>
    <m/>
    <s v=""/>
    <s v=""/>
    <s v=""/>
    <n v="0"/>
    <m/>
    <m/>
    <m/>
    <m/>
    <m/>
    <m/>
    <m/>
    <m/>
    <s v=""/>
    <s v=""/>
    <n v="0"/>
    <s v=""/>
    <s v=""/>
    <s v=""/>
    <n v="0"/>
    <n v="0"/>
    <m/>
    <m/>
    <m/>
    <m/>
    <n v="7.7"/>
    <s v="PENDIENTE"/>
    <s v="OK"/>
  </r>
  <r>
    <n v="1254"/>
    <x v="51"/>
    <d v="2025-08-22T00:00:00"/>
    <s v="Juan Tarifa"/>
    <x v="0"/>
    <x v="13"/>
    <x v="30"/>
    <s v="P0310001"/>
    <s v="-"/>
    <s v="-"/>
    <s v="-"/>
    <s v="Desayuno - Colaboradores: Juan y Luis - ruta: Abancay - Arequipa"/>
    <s v="FOTON BKK-849"/>
    <x v="1"/>
    <x v="0"/>
    <s v="Costos de ventas"/>
    <s v="Operativo"/>
    <s v="Sachaca"/>
    <s v="Arequipa"/>
    <s v="SD2525111111111"/>
    <s v="Sin documento"/>
    <d v="2025-08-22T00:00:00"/>
    <d v="2025-08-22T00:00:00"/>
    <m/>
    <n v="25251"/>
    <n v="11111111"/>
    <s v="NO ESPECIFICADO"/>
    <s v="PEN"/>
    <m/>
    <n v="24"/>
    <n v="0"/>
    <n v="24"/>
    <s v=""/>
    <n v="24"/>
    <m/>
    <s v="SI"/>
    <s v="Caja Operativa"/>
    <s v="SI"/>
    <s v="SI"/>
    <s v=""/>
    <s v=""/>
    <s v=""/>
    <m/>
    <s v=""/>
    <s v=""/>
    <s v=""/>
    <n v="0"/>
    <m/>
    <m/>
    <m/>
    <m/>
    <m/>
    <m/>
    <m/>
    <m/>
    <s v=""/>
    <s v=""/>
    <n v="0"/>
    <s v=""/>
    <s v=""/>
    <s v=""/>
    <n v="0"/>
    <n v="0"/>
    <m/>
    <m/>
    <m/>
    <m/>
    <n v="24"/>
    <s v="PENDIENTE"/>
    <s v="OK"/>
  </r>
  <r>
    <n v="1255"/>
    <x v="51"/>
    <d v="2025-08-22T00:00:00"/>
    <s v="Juan Tarifa"/>
    <x v="0"/>
    <x v="13"/>
    <x v="30"/>
    <s v="P0310001"/>
    <s v="-"/>
    <s v="-"/>
    <s v="-"/>
    <s v="Almuerzo - Colaboradores: Juan y Luis - ruta: Abancay - Arequipa"/>
    <s v="FOTON BKK-849"/>
    <x v="1"/>
    <x v="0"/>
    <s v="Costos de ventas"/>
    <s v="Operativo"/>
    <s v="Sachaca"/>
    <s v="Arequipa"/>
    <s v="SD2525211111111"/>
    <s v="Sin documento"/>
    <d v="2025-08-22T00:00:00"/>
    <d v="2025-08-22T00:00:00"/>
    <m/>
    <n v="25252"/>
    <n v="11111111"/>
    <s v="NO ESPECIFICADO"/>
    <s v="PEN"/>
    <m/>
    <n v="30"/>
    <n v="0"/>
    <n v="30"/>
    <s v=""/>
    <n v="30"/>
    <m/>
    <s v="SI"/>
    <s v="Caja Operativa"/>
    <s v="SI"/>
    <s v="SI"/>
    <s v=""/>
    <s v=""/>
    <s v=""/>
    <m/>
    <s v=""/>
    <s v=""/>
    <s v=""/>
    <n v="0"/>
    <m/>
    <m/>
    <m/>
    <m/>
    <m/>
    <m/>
    <m/>
    <m/>
    <s v=""/>
    <s v=""/>
    <n v="0"/>
    <s v=""/>
    <s v=""/>
    <s v=""/>
    <n v="0"/>
    <n v="0"/>
    <m/>
    <m/>
    <m/>
    <m/>
    <n v="30"/>
    <s v="PENDIENTE"/>
    <s v="OK"/>
  </r>
  <r>
    <n v="1256"/>
    <x v="51"/>
    <d v="2025-08-22T00:00:00"/>
    <s v="Juan Tarifa"/>
    <x v="0"/>
    <x v="6"/>
    <x v="31"/>
    <s v="P0303003"/>
    <s v="-"/>
    <s v="-"/>
    <s v="-"/>
    <s v="Cochera - Cusco"/>
    <s v="FOTON BKK-849"/>
    <x v="1"/>
    <x v="0"/>
    <s v="Costos de ventas"/>
    <s v="Operativo"/>
    <s v="Sachaca"/>
    <s v="Arequipa"/>
    <s v="SD2524611111111"/>
    <s v="Sin documento"/>
    <d v="2025-08-22T00:00:00"/>
    <d v="2025-08-22T00:00:00"/>
    <m/>
    <n v="25246"/>
    <n v="11111111"/>
    <s v="NO ESPECIFICADO"/>
    <s v="PEN"/>
    <m/>
    <n v="15"/>
    <n v="0"/>
    <n v="15"/>
    <s v=""/>
    <n v="15"/>
    <m/>
    <s v="SI"/>
    <s v="Caja Operativa"/>
    <s v="SI"/>
    <s v="SI"/>
    <s v=""/>
    <s v=""/>
    <s v=""/>
    <m/>
    <s v=""/>
    <s v=""/>
    <s v=""/>
    <n v="0"/>
    <m/>
    <m/>
    <m/>
    <m/>
    <m/>
    <m/>
    <m/>
    <m/>
    <s v=""/>
    <s v=""/>
    <n v="0"/>
    <s v=""/>
    <s v=""/>
    <s v=""/>
    <n v="0"/>
    <n v="0"/>
    <m/>
    <m/>
    <m/>
    <m/>
    <n v="15"/>
    <s v="PENDIENTE"/>
    <s v="OK"/>
  </r>
  <r>
    <n v="1257"/>
    <x v="29"/>
    <d v="2025-07-31T00:00:00"/>
    <s v="Emiliano Montenegro "/>
    <x v="9"/>
    <x v="31"/>
    <x v="105"/>
    <s v="P0410001"/>
    <s v="-"/>
    <s v="-"/>
    <s v="-"/>
    <s v="Depreciacion de Activos - Maquinarias y equipos de explotación - Julio 2025"/>
    <m/>
    <x v="0"/>
    <x v="5"/>
    <s v="Gastos operativos"/>
    <s v="Operativo"/>
    <s v="Sachaca"/>
    <s v="Arequipa"/>
    <s v="SD20558226979"/>
    <s v="Sin documento"/>
    <d v="2025-07-31T00:00:00"/>
    <d v="2025-07-31T00:00:00"/>
    <m/>
    <m/>
    <n v="20558226979"/>
    <s v="GYTRES S.A.C."/>
    <s v="PEN"/>
    <m/>
    <n v="75.94"/>
    <n v="0"/>
    <n v="75.94"/>
    <s v=""/>
    <n v="75.94"/>
    <m/>
    <s v="SI"/>
    <s v="No corresponde"/>
    <s v="SI"/>
    <s v="SI"/>
    <s v=""/>
    <s v=""/>
    <s v=""/>
    <m/>
    <s v=""/>
    <s v=""/>
    <s v=""/>
    <n v="0"/>
    <m/>
    <m/>
    <m/>
    <m/>
    <m/>
    <m/>
    <m/>
    <m/>
    <s v=""/>
    <s v=""/>
    <n v="0"/>
    <s v=""/>
    <s v=""/>
    <s v=""/>
    <n v="0"/>
    <n v="0"/>
    <m/>
    <m/>
    <m/>
    <m/>
    <n v="75.94"/>
    <s v="PENDIENTE"/>
    <s v="OK"/>
  </r>
  <r>
    <n v="1257"/>
    <x v="29"/>
    <d v="2025-07-31T00:00:00"/>
    <s v="Emiliano Montenegro "/>
    <x v="9"/>
    <x v="31"/>
    <x v="106"/>
    <s v="P0410002"/>
    <s v="-"/>
    <s v="-"/>
    <s v="-"/>
    <s v="Depreciacion de Activos - Unidades de transporte - Julio 2025"/>
    <m/>
    <x v="0"/>
    <x v="5"/>
    <s v="Gastos operativos"/>
    <s v="Operativo"/>
    <s v="Sachaca"/>
    <s v="Arequipa"/>
    <s v="SD20558226979"/>
    <s v="Sin documento"/>
    <d v="2025-07-31T00:00:00"/>
    <d v="2025-07-31T00:00:00"/>
    <m/>
    <m/>
    <n v="20558226979"/>
    <s v="GYTRES S.A.C."/>
    <s v="PEN"/>
    <m/>
    <n v="8959.92"/>
    <n v="0"/>
    <n v="8959.92"/>
    <s v=""/>
    <n v="8959.92"/>
    <m/>
    <s v="SI"/>
    <s v="No corresponde"/>
    <s v="SI"/>
    <s v="SI"/>
    <s v=""/>
    <s v=""/>
    <s v=""/>
    <m/>
    <s v=""/>
    <s v=""/>
    <s v=""/>
    <n v="0"/>
    <m/>
    <m/>
    <m/>
    <m/>
    <m/>
    <m/>
    <m/>
    <m/>
    <s v=""/>
    <s v=""/>
    <n v="0"/>
    <s v=""/>
    <s v=""/>
    <s v=""/>
    <n v="0"/>
    <n v="0"/>
    <m/>
    <m/>
    <m/>
    <m/>
    <n v="8959.92"/>
    <s v="PENDIENTE"/>
    <s v="OK"/>
  </r>
  <r>
    <n v="1257"/>
    <x v="29"/>
    <d v="2025-07-31T00:00:00"/>
    <s v="Emiliano Montenegro "/>
    <x v="9"/>
    <x v="31"/>
    <x v="107"/>
    <s v="P0410003"/>
    <s v="-"/>
    <s v="-"/>
    <s v="-"/>
    <s v="Depreciacion y Activos - Muebles y enseres - Julio 2025"/>
    <m/>
    <x v="0"/>
    <x v="5"/>
    <s v="Gastos operativos"/>
    <s v="Operativo"/>
    <s v="Sachaca"/>
    <s v="Arequipa"/>
    <s v="SD20558226979"/>
    <s v="Sin documento"/>
    <d v="2025-07-31T00:00:00"/>
    <d v="2025-07-31T00:00:00"/>
    <m/>
    <m/>
    <n v="20558226979"/>
    <s v="GYTRES S.A.C."/>
    <s v="PEN"/>
    <m/>
    <n v="110.33"/>
    <n v="0"/>
    <n v="110.33"/>
    <s v=""/>
    <n v="110.33"/>
    <m/>
    <s v="SI"/>
    <s v="No corresponde"/>
    <s v="SI"/>
    <s v="SI"/>
    <s v=""/>
    <s v=""/>
    <s v=""/>
    <m/>
    <s v=""/>
    <s v=""/>
    <s v=""/>
    <n v="0"/>
    <m/>
    <m/>
    <m/>
    <m/>
    <m/>
    <m/>
    <m/>
    <m/>
    <s v=""/>
    <s v=""/>
    <n v="0"/>
    <s v=""/>
    <s v=""/>
    <s v=""/>
    <n v="0"/>
    <n v="0"/>
    <m/>
    <m/>
    <m/>
    <m/>
    <n v="110.33"/>
    <s v="PENDIENTE"/>
    <s v="OK"/>
  </r>
  <r>
    <n v="1257"/>
    <x v="29"/>
    <d v="2025-07-31T00:00:00"/>
    <s v="Emiliano Montenegro "/>
    <x v="9"/>
    <x v="31"/>
    <x v="108"/>
    <s v="P0410004"/>
    <s v="-"/>
    <s v="-"/>
    <s v="-"/>
    <s v="Depreciacion de Activos - Equipos para procesamiento de información - Julio 2025"/>
    <m/>
    <x v="0"/>
    <x v="5"/>
    <s v="Gastos operativos"/>
    <s v="Operativo"/>
    <s v="Sachaca"/>
    <s v="Arequipa"/>
    <s v="SD20558226979"/>
    <s v="Sin documento"/>
    <d v="2025-07-31T00:00:00"/>
    <d v="2025-07-31T00:00:00"/>
    <m/>
    <m/>
    <n v="20558226979"/>
    <s v="GYTRES S.A.C."/>
    <s v="PEN"/>
    <m/>
    <n v="830.56"/>
    <n v="0"/>
    <n v="830.56"/>
    <s v=""/>
    <n v="830.56"/>
    <m/>
    <s v="SI"/>
    <s v="No corresponde"/>
    <s v="SI"/>
    <s v="SI"/>
    <s v=""/>
    <s v=""/>
    <s v=""/>
    <m/>
    <s v=""/>
    <s v=""/>
    <s v=""/>
    <n v="0"/>
    <m/>
    <m/>
    <m/>
    <m/>
    <m/>
    <m/>
    <m/>
    <m/>
    <s v=""/>
    <s v=""/>
    <n v="0"/>
    <s v=""/>
    <s v=""/>
    <s v=""/>
    <n v="0"/>
    <n v="0"/>
    <m/>
    <m/>
    <m/>
    <m/>
    <n v="830.56"/>
    <s v="PENDIENTE"/>
    <s v="OK"/>
  </r>
  <r>
    <n v="1257"/>
    <x v="29"/>
    <d v="2025-07-31T00:00:00"/>
    <s v="Emiliano Montenegro "/>
    <x v="9"/>
    <x v="31"/>
    <x v="109"/>
    <s v="P0410005"/>
    <s v="-"/>
    <s v="-"/>
    <s v="-"/>
    <s v="Depreciacion Equipos Activos - Equipos diversos - Julio 2025"/>
    <m/>
    <x v="0"/>
    <x v="5"/>
    <s v="Gastos operativos"/>
    <s v="Operativo"/>
    <s v="Sachaca"/>
    <s v="Arequipa"/>
    <s v="SD20558226979"/>
    <s v="Sin documento"/>
    <d v="2025-07-31T00:00:00"/>
    <d v="2025-07-31T00:00:00"/>
    <m/>
    <m/>
    <n v="20558226979"/>
    <s v="GYTRES S.A.C."/>
    <s v="PEN"/>
    <m/>
    <n v="319.94"/>
    <n v="0"/>
    <n v="319.94"/>
    <s v=""/>
    <n v="319.94"/>
    <m/>
    <s v="SI"/>
    <s v="No corresponde"/>
    <s v="SI"/>
    <s v="SI"/>
    <s v=""/>
    <s v=""/>
    <s v=""/>
    <m/>
    <s v=""/>
    <s v=""/>
    <s v=""/>
    <n v="0"/>
    <m/>
    <m/>
    <m/>
    <m/>
    <m/>
    <m/>
    <m/>
    <m/>
    <s v=""/>
    <s v=""/>
    <n v="0"/>
    <s v=""/>
    <s v=""/>
    <s v=""/>
    <n v="0"/>
    <n v="0"/>
    <m/>
    <m/>
    <m/>
    <m/>
    <n v="319.94"/>
    <s v="PENDIENTE"/>
    <s v="OK"/>
  </r>
  <r>
    <n v="1258"/>
    <x v="39"/>
    <d v="2025-08-11T00:00:00"/>
    <s v="Jorge Queque"/>
    <x v="0"/>
    <x v="3"/>
    <x v="56"/>
    <s v="P0307001"/>
    <s v="-"/>
    <s v="-"/>
    <s v="-"/>
    <s v="Traslado de almacén sachaca a almacén La JoyaColaborador: Juber Monteza"/>
    <m/>
    <x v="2"/>
    <x v="5"/>
    <s v="Gastos operativos"/>
    <s v="Operativo"/>
    <s v="Sachaca"/>
    <s v="Arequipa"/>
    <s v="PLM330748536654"/>
    <s v="Planilla de Movilidad"/>
    <d v="2025-08-11T00:00:00"/>
    <d v="2025-08-11T00:00:00"/>
    <n v="3"/>
    <n v="307"/>
    <n v="48536654"/>
    <s v="QUEQUE ANCO JORGE LUIS"/>
    <s v="PEN"/>
    <m/>
    <n v="25"/>
    <n v="0"/>
    <n v="25"/>
    <s v=""/>
    <n v="25"/>
    <m/>
    <s v="SI"/>
    <s v="Caja Arequipa "/>
    <s v="SI"/>
    <s v="SI"/>
    <s v=""/>
    <s v=""/>
    <s v=""/>
    <m/>
    <s v=""/>
    <s v=""/>
    <s v=""/>
    <n v="0"/>
    <m/>
    <m/>
    <m/>
    <m/>
    <m/>
    <m/>
    <m/>
    <m/>
    <s v=""/>
    <s v=""/>
    <n v="0"/>
    <s v=""/>
    <s v=""/>
    <s v=""/>
    <n v="0"/>
    <n v="0"/>
    <m/>
    <m/>
    <m/>
    <m/>
    <n v="25"/>
    <s v="PENDIENTE"/>
    <s v="OK"/>
  </r>
  <r>
    <n v="1258"/>
    <x v="39"/>
    <d v="2025-08-11T00:00:00"/>
    <s v="Jorge Queque"/>
    <x v="0"/>
    <x v="3"/>
    <x v="56"/>
    <s v="P0307001"/>
    <s v="-"/>
    <s v="-"/>
    <s v="-"/>
    <s v="Traslado de Balanza Alsa a Almacén SachacaColaborador: Wilber Quispe"/>
    <m/>
    <x v="1"/>
    <x v="5"/>
    <s v="Gastos operativos"/>
    <s v="Operativo"/>
    <s v="Sachaca"/>
    <s v="Arequipa"/>
    <s v="PLM330748536654"/>
    <s v="Planilla de Movilidad"/>
    <d v="2025-08-11T00:00:00"/>
    <d v="2025-08-11T00:00:00"/>
    <n v="3"/>
    <n v="307"/>
    <n v="48536654"/>
    <s v="QUEQUE ANCO JORGE LUIS"/>
    <s v="PEN"/>
    <m/>
    <n v="5"/>
    <n v="0"/>
    <n v="5"/>
    <s v=""/>
    <n v="5"/>
    <m/>
    <s v="SI"/>
    <s v="Caja Arequipa "/>
    <s v="SI"/>
    <s v="SI"/>
    <s v=""/>
    <s v=""/>
    <s v=""/>
    <m/>
    <s v=""/>
    <s v=""/>
    <s v=""/>
    <n v="0"/>
    <m/>
    <m/>
    <m/>
    <m/>
    <m/>
    <m/>
    <m/>
    <m/>
    <s v=""/>
    <s v=""/>
    <n v="0"/>
    <s v=""/>
    <s v=""/>
    <s v=""/>
    <n v="0"/>
    <n v="0"/>
    <m/>
    <m/>
    <m/>
    <m/>
    <n v="5"/>
    <s v="PENDIENTE"/>
    <s v="OK"/>
  </r>
  <r>
    <n v="1259"/>
    <x v="40"/>
    <d v="2025-08-12T00:00:00"/>
    <s v="Jorge Queque"/>
    <x v="0"/>
    <x v="3"/>
    <x v="56"/>
    <s v="P0307001"/>
    <s v="-"/>
    <s v="-"/>
    <s v="-"/>
    <s v="Traslado de almacen la joya a Almacén SachacaColaborador: Juber Monteza"/>
    <m/>
    <x v="2"/>
    <x v="5"/>
    <s v="Gastos operativos"/>
    <s v="Operativo"/>
    <s v="Sachaca"/>
    <s v="Arequipa"/>
    <s v="PLM330848536654"/>
    <s v="Planilla de Movilidad"/>
    <d v="2025-08-12T00:00:00"/>
    <d v="2025-08-12T00:00:00"/>
    <n v="3"/>
    <n v="308"/>
    <n v="48536654"/>
    <s v="QUEQUE ANCO JORGE LUIS"/>
    <s v="PEN"/>
    <m/>
    <n v="23"/>
    <n v="0"/>
    <n v="23"/>
    <s v=""/>
    <n v="23"/>
    <m/>
    <s v="SI"/>
    <s v="Caja Arequipa "/>
    <s v="SI"/>
    <s v="SI"/>
    <s v=""/>
    <s v=""/>
    <s v=""/>
    <m/>
    <s v=""/>
    <s v=""/>
    <s v=""/>
    <n v="0"/>
    <m/>
    <m/>
    <m/>
    <m/>
    <m/>
    <m/>
    <m/>
    <m/>
    <s v=""/>
    <s v=""/>
    <n v="0"/>
    <s v=""/>
    <s v=""/>
    <s v=""/>
    <n v="0"/>
    <n v="0"/>
    <m/>
    <m/>
    <m/>
    <m/>
    <n v="23"/>
    <s v="PENDIENTE"/>
    <s v="OK"/>
  </r>
  <r>
    <n v="1260"/>
    <x v="42"/>
    <d v="2025-08-13T00:00:00"/>
    <s v="Jorge Queque"/>
    <x v="0"/>
    <x v="3"/>
    <x v="5"/>
    <s v="P0307003"/>
    <s v="-"/>
    <s v="-"/>
    <s v="-"/>
    <s v="Traslado de KM48 la Joya a ArequipaColaborador: Walter Asillo"/>
    <m/>
    <x v="0"/>
    <x v="3"/>
    <s v="Gastos operativos"/>
    <s v="Operativo"/>
    <s v="Sachaca"/>
    <s v="Arequipa"/>
    <s v="PLM330948536654"/>
    <s v="Planilla de Movilidad"/>
    <d v="2025-08-13T00:00:00"/>
    <d v="2025-08-13T00:00:00"/>
    <n v="3"/>
    <n v="309"/>
    <n v="48536654"/>
    <s v="QUEQUE ANCO JORGE LUIS"/>
    <s v="PEN"/>
    <m/>
    <n v="10"/>
    <n v="0"/>
    <n v="10"/>
    <s v=""/>
    <n v="10"/>
    <m/>
    <s v="SI"/>
    <s v="Caja Arequipa "/>
    <s v="SI"/>
    <s v="SI"/>
    <s v=""/>
    <s v=""/>
    <s v=""/>
    <m/>
    <s v=""/>
    <s v=""/>
    <s v=""/>
    <n v="0"/>
    <m/>
    <m/>
    <m/>
    <m/>
    <m/>
    <m/>
    <m/>
    <m/>
    <s v=""/>
    <s v=""/>
    <n v="0"/>
    <s v=""/>
    <s v=""/>
    <s v=""/>
    <n v="0"/>
    <n v="0"/>
    <m/>
    <m/>
    <m/>
    <m/>
    <n v="10"/>
    <s v="PENDIENTE"/>
    <s v="OK"/>
  </r>
  <r>
    <n v="1261"/>
    <x v="46"/>
    <d v="2025-08-18T00:00:00"/>
    <s v="Jorge Queque"/>
    <x v="0"/>
    <x v="3"/>
    <x v="56"/>
    <s v="P0307001"/>
    <s v="-"/>
    <s v="-"/>
    <s v="-"/>
    <s v="Traslado de Arequipa a KM48 la JoyaColaborador: Walter Asillo"/>
    <m/>
    <x v="2"/>
    <x v="5"/>
    <s v="Gastos operativos"/>
    <s v="Operativo"/>
    <s v="Sachaca"/>
    <s v="Arequipa"/>
    <s v="PLM331048536654"/>
    <s v="Planilla de Movilidad"/>
    <d v="2025-08-18T00:00:00"/>
    <d v="2025-08-18T00:00:00"/>
    <n v="3"/>
    <n v="310"/>
    <n v="48536654"/>
    <s v="QUEQUE ANCO JORGE LUIS"/>
    <s v="PEN"/>
    <m/>
    <n v="15"/>
    <n v="0"/>
    <n v="15"/>
    <s v=""/>
    <n v="15"/>
    <m/>
    <s v="SI"/>
    <s v="Caja Arequipa "/>
    <s v="SI"/>
    <s v="SI"/>
    <s v=""/>
    <s v=""/>
    <s v=""/>
    <m/>
    <s v=""/>
    <s v=""/>
    <s v=""/>
    <n v="0"/>
    <m/>
    <m/>
    <m/>
    <m/>
    <m/>
    <m/>
    <m/>
    <m/>
    <s v=""/>
    <s v=""/>
    <n v="0"/>
    <s v=""/>
    <s v=""/>
    <s v=""/>
    <n v="0"/>
    <n v="0"/>
    <m/>
    <m/>
    <m/>
    <m/>
    <n v="15"/>
    <s v="PENDIENTE"/>
    <s v="OK"/>
  </r>
  <r>
    <n v="1262"/>
    <x v="48"/>
    <d v="2025-08-19T00:00:00"/>
    <s v="Jorge Queque"/>
    <x v="0"/>
    <x v="3"/>
    <x v="56"/>
    <s v="P0307001"/>
    <s v="-"/>
    <s v="-"/>
    <s v="-"/>
    <s v="Traslado de almacén sachaca a almacén La JoyaColaborador: Juber Monteza"/>
    <m/>
    <x v="2"/>
    <x v="5"/>
    <s v="Gastos operativos"/>
    <s v="Operativo"/>
    <s v="Sachaca"/>
    <s v="Arequipa"/>
    <s v="PLM331148536654"/>
    <s v="Planilla de Movilidad"/>
    <d v="2025-08-19T00:00:00"/>
    <d v="2025-08-19T00:00:00"/>
    <n v="3"/>
    <n v="311"/>
    <n v="48536654"/>
    <s v="QUEQUE ANCO JORGE LUIS"/>
    <s v="PEN"/>
    <m/>
    <n v="26"/>
    <n v="0"/>
    <n v="26"/>
    <s v=""/>
    <n v="26"/>
    <m/>
    <s v="SI"/>
    <s v="Caja Arequipa "/>
    <s v="SI"/>
    <s v="SI"/>
    <s v=""/>
    <s v=""/>
    <s v=""/>
    <m/>
    <s v=""/>
    <s v=""/>
    <s v=""/>
    <n v="0"/>
    <m/>
    <m/>
    <m/>
    <m/>
    <m/>
    <m/>
    <m/>
    <m/>
    <s v=""/>
    <s v=""/>
    <n v="0"/>
    <s v=""/>
    <s v=""/>
    <s v=""/>
    <n v="0"/>
    <n v="0"/>
    <m/>
    <m/>
    <m/>
    <m/>
    <n v="26"/>
    <s v="PENDIENTE"/>
    <s v="OK"/>
  </r>
  <r>
    <n v="1263"/>
    <x v="50"/>
    <d v="2025-08-20T00:00:00"/>
    <s v="Jorge Queque"/>
    <x v="0"/>
    <x v="3"/>
    <x v="5"/>
    <s v="P0307003"/>
    <s v="-"/>
    <s v="-"/>
    <s v="-"/>
    <s v="Traslado de almacén sachaca a almacén La JoyaColaborador: Emmanuel Huanca"/>
    <m/>
    <x v="0"/>
    <x v="3"/>
    <s v="Gastos operativos"/>
    <s v="Operativo"/>
    <s v="Sachaca"/>
    <s v="Arequipa"/>
    <s v="PLM331248536654"/>
    <s v="Planilla de Movilidad"/>
    <d v="2025-08-20T00:00:00"/>
    <d v="2025-08-20T00:00:00"/>
    <n v="3"/>
    <n v="312"/>
    <n v="48536654"/>
    <s v="QUEQUE ANCO JORGE LUIS"/>
    <s v="PEN"/>
    <m/>
    <n v="15"/>
    <n v="0"/>
    <n v="15"/>
    <s v=""/>
    <n v="15"/>
    <m/>
    <s v="SI"/>
    <s v="Caja Arequipa "/>
    <s v="SI"/>
    <s v="SI"/>
    <s v=""/>
    <s v=""/>
    <s v=""/>
    <m/>
    <s v=""/>
    <s v=""/>
    <s v=""/>
    <n v="0"/>
    <m/>
    <m/>
    <m/>
    <m/>
    <m/>
    <m/>
    <m/>
    <m/>
    <s v=""/>
    <s v=""/>
    <n v="0"/>
    <s v=""/>
    <s v=""/>
    <s v=""/>
    <n v="0"/>
    <n v="0"/>
    <m/>
    <m/>
    <m/>
    <m/>
    <n v="15"/>
    <s v="PENDIENTE"/>
    <s v="OK"/>
  </r>
  <r>
    <n v="1263"/>
    <x v="50"/>
    <d v="2025-08-20T00:00:00"/>
    <s v="Jorge Queque"/>
    <x v="0"/>
    <x v="3"/>
    <x v="5"/>
    <s v="P0307003"/>
    <s v="-"/>
    <s v="-"/>
    <s v="-"/>
    <s v="Traslado de almacén sachaca a almacén La JoyaColaborador: Alejandro Huayta"/>
    <m/>
    <x v="0"/>
    <x v="3"/>
    <s v="Gastos operativos"/>
    <s v="Operativo"/>
    <s v="Sachaca"/>
    <s v="Arequipa"/>
    <s v="PLM331248536654"/>
    <s v="Planilla de Movilidad"/>
    <d v="2025-08-20T00:00:00"/>
    <d v="2025-08-20T00:00:00"/>
    <n v="3"/>
    <n v="312"/>
    <n v="48536654"/>
    <s v="QUEQUE ANCO JORGE LUIS"/>
    <s v="PEN"/>
    <n v="0"/>
    <n v="15"/>
    <n v="0"/>
    <n v="15"/>
    <s v=""/>
    <n v="15"/>
    <m/>
    <s v="SI"/>
    <s v="Caja Arequipa "/>
    <s v="SI"/>
    <s v="SI"/>
    <s v=""/>
    <s v=""/>
    <s v=""/>
    <m/>
    <s v=""/>
    <s v=""/>
    <s v=""/>
    <n v="0"/>
    <m/>
    <m/>
    <m/>
    <m/>
    <m/>
    <m/>
    <m/>
    <m/>
    <s v=""/>
    <s v=""/>
    <n v="0"/>
    <s v=""/>
    <s v=""/>
    <s v=""/>
    <n v="0"/>
    <n v="0"/>
    <m/>
    <m/>
    <m/>
    <m/>
    <n v="15"/>
    <s v="PENDIENTE"/>
    <s v="OK"/>
  </r>
  <r>
    <n v="1263"/>
    <x v="50"/>
    <d v="2025-08-20T00:00:00"/>
    <s v="Jorge Queque"/>
    <x v="0"/>
    <x v="3"/>
    <x v="5"/>
    <s v="P0307003"/>
    <s v="-"/>
    <s v="-"/>
    <s v="-"/>
    <s v="Traslado de  almacén La Joya a almacén sachacaColaborador: Emmanuel Huanca"/>
    <m/>
    <x v="0"/>
    <x v="3"/>
    <s v="Gastos operativos"/>
    <s v="Operativo"/>
    <s v="Sachaca"/>
    <s v="Arequipa"/>
    <s v="PLM331248536654"/>
    <s v="Planilla de Movilidad"/>
    <d v="2025-08-20T00:00:00"/>
    <d v="2025-08-20T00:00:00"/>
    <n v="3"/>
    <n v="312"/>
    <n v="48536654"/>
    <s v="QUEQUE ANCO JORGE LUIS"/>
    <s v="PEN"/>
    <m/>
    <n v="15"/>
    <n v="0"/>
    <n v="15"/>
    <s v=""/>
    <n v="15"/>
    <m/>
    <s v="SI"/>
    <s v="Caja Arequipa "/>
    <s v="SI"/>
    <s v="SI"/>
    <s v=""/>
    <s v=""/>
    <s v=""/>
    <m/>
    <s v=""/>
    <s v=""/>
    <s v=""/>
    <n v="0"/>
    <m/>
    <m/>
    <m/>
    <m/>
    <m/>
    <m/>
    <m/>
    <m/>
    <s v=""/>
    <s v=""/>
    <n v="0"/>
    <s v=""/>
    <s v=""/>
    <s v=""/>
    <n v="0"/>
    <n v="0"/>
    <m/>
    <m/>
    <m/>
    <m/>
    <n v="15"/>
    <s v="PENDIENTE"/>
    <s v="OK"/>
  </r>
  <r>
    <n v="1263"/>
    <x v="50"/>
    <d v="2025-08-20T00:00:00"/>
    <s v="Jorge Queque"/>
    <x v="0"/>
    <x v="3"/>
    <x v="5"/>
    <s v="P0307003"/>
    <s v="-"/>
    <s v="-"/>
    <s v="-"/>
    <s v="Traslado de  almacén La Joya a almacén sachacaColaborador: Alejandro Huayta"/>
    <m/>
    <x v="0"/>
    <x v="3"/>
    <s v="Gastos operativos"/>
    <s v="Operativo"/>
    <s v="Sachaca"/>
    <s v="Arequipa"/>
    <s v="PLM331248536654"/>
    <s v="Planilla de Movilidad"/>
    <d v="2025-08-20T00:00:00"/>
    <d v="2025-08-20T00:00:00"/>
    <n v="3"/>
    <n v="312"/>
    <n v="48536654"/>
    <s v="QUEQUE ANCO JORGE LUIS"/>
    <s v="PEN"/>
    <m/>
    <n v="17"/>
    <n v="0"/>
    <n v="17"/>
    <s v=""/>
    <n v="17"/>
    <m/>
    <s v="SI"/>
    <s v="Caja Arequipa "/>
    <s v="SI"/>
    <s v="SI"/>
    <s v=""/>
    <s v=""/>
    <s v=""/>
    <m/>
    <s v=""/>
    <s v=""/>
    <s v=""/>
    <n v="0"/>
    <m/>
    <m/>
    <m/>
    <m/>
    <m/>
    <m/>
    <m/>
    <m/>
    <s v=""/>
    <s v=""/>
    <n v="0"/>
    <s v=""/>
    <s v=""/>
    <s v=""/>
    <n v="0"/>
    <n v="0"/>
    <m/>
    <m/>
    <m/>
    <m/>
    <n v="17"/>
    <s v="PENDIENTE"/>
    <s v="OK"/>
  </r>
  <r>
    <n v="1263"/>
    <x v="50"/>
    <d v="2025-08-20T00:00:00"/>
    <s v="Jorge Queque"/>
    <x v="0"/>
    <x v="3"/>
    <x v="56"/>
    <s v="P0307001"/>
    <s v="-"/>
    <s v="-"/>
    <s v="-"/>
    <s v="Traslado de  almacén La Joya a almacén sachaca (ida, vuelta)Colaborador: Juber Monteza"/>
    <m/>
    <x v="2"/>
    <x v="5"/>
    <s v="Gastos operativos"/>
    <s v="Operativo"/>
    <s v="Sachaca"/>
    <s v="Arequipa"/>
    <s v="PLM331248536654"/>
    <s v="Planilla de Movilidad"/>
    <d v="2025-08-20T00:00:00"/>
    <d v="2025-08-20T00:00:00"/>
    <n v="3"/>
    <n v="312"/>
    <n v="48536654"/>
    <s v="QUEQUE ANCO JORGE LUIS"/>
    <s v="PEN"/>
    <m/>
    <n v="48"/>
    <n v="0"/>
    <n v="48"/>
    <s v=""/>
    <n v="48"/>
    <m/>
    <s v="SI"/>
    <s v="Caja Arequipa "/>
    <s v="SI"/>
    <s v="SI"/>
    <s v=""/>
    <s v=""/>
    <s v=""/>
    <m/>
    <s v=""/>
    <s v=""/>
    <s v=""/>
    <n v="0"/>
    <m/>
    <m/>
    <m/>
    <m/>
    <m/>
    <m/>
    <m/>
    <m/>
    <s v=""/>
    <s v=""/>
    <n v="0"/>
    <s v=""/>
    <s v=""/>
    <s v=""/>
    <n v="0"/>
    <n v="0"/>
    <m/>
    <m/>
    <m/>
    <m/>
    <n v="48"/>
    <s v="PENDIENTE"/>
    <s v="OK"/>
  </r>
  <r>
    <n v="1263"/>
    <x v="50"/>
    <d v="2025-08-20T00:00:00"/>
    <s v="Jorge Queque"/>
    <x v="0"/>
    <x v="3"/>
    <x v="56"/>
    <s v="P0307001"/>
    <s v="-"/>
    <s v="-"/>
    <s v="-"/>
    <s v="Traslado de KM48 la Joya a ArequipaColaborador: Joel Velasquez"/>
    <m/>
    <x v="2"/>
    <x v="5"/>
    <s v="Gastos operativos"/>
    <s v="Operativo"/>
    <s v="Sachaca"/>
    <s v="Arequipa"/>
    <s v="PLM331248536654"/>
    <s v="Planilla de Movilidad"/>
    <d v="2025-08-20T00:00:00"/>
    <d v="2025-08-20T00:00:00"/>
    <n v="3"/>
    <n v="312"/>
    <n v="48536654"/>
    <s v="QUEQUE ANCO JORGE LUIS"/>
    <s v="PEN"/>
    <m/>
    <n v="10"/>
    <n v="0"/>
    <n v="10"/>
    <s v=""/>
    <n v="10"/>
    <m/>
    <s v="SI"/>
    <s v="Caja Arequipa "/>
    <s v="SI"/>
    <s v="SI"/>
    <s v=""/>
    <s v=""/>
    <s v=""/>
    <m/>
    <s v=""/>
    <s v=""/>
    <s v=""/>
    <n v="0"/>
    <m/>
    <m/>
    <m/>
    <m/>
    <m/>
    <m/>
    <m/>
    <m/>
    <s v=""/>
    <s v=""/>
    <n v="0"/>
    <s v=""/>
    <s v=""/>
    <s v=""/>
    <n v="0"/>
    <n v="0"/>
    <m/>
    <m/>
    <m/>
    <m/>
    <n v="10"/>
    <s v="PENDIENTE"/>
    <s v="OK"/>
  </r>
  <r>
    <n v="1264"/>
    <x v="49"/>
    <d v="2025-08-21T00:00:00"/>
    <s v="Jorge Queque"/>
    <x v="0"/>
    <x v="3"/>
    <x v="5"/>
    <s v="P0307003"/>
    <s v="-"/>
    <s v="-"/>
    <s v="-"/>
    <s v="Traslado de almacén sachaca a almacén La JoyaColaborador: Emmanuel Huanca"/>
    <m/>
    <x v="0"/>
    <x v="3"/>
    <s v="Gastos operativos"/>
    <s v="Operativo"/>
    <s v="Sachaca"/>
    <s v="Arequipa"/>
    <s v="PLM331348536654"/>
    <s v="Planilla de Movilidad"/>
    <d v="2025-08-21T00:00:00"/>
    <d v="2025-08-21T00:00:00"/>
    <n v="3"/>
    <n v="313"/>
    <n v="48536654"/>
    <s v="QUEQUE ANCO JORGE LUIS"/>
    <s v="PEN"/>
    <m/>
    <n v="15"/>
    <n v="0"/>
    <n v="15"/>
    <s v=""/>
    <n v="15"/>
    <m/>
    <s v="SI"/>
    <s v="Caja Arequipa "/>
    <s v="SI"/>
    <s v="SI"/>
    <s v=""/>
    <s v=""/>
    <s v=""/>
    <m/>
    <s v=""/>
    <s v=""/>
    <s v=""/>
    <n v="0"/>
    <m/>
    <m/>
    <m/>
    <m/>
    <m/>
    <m/>
    <m/>
    <m/>
    <s v=""/>
    <s v=""/>
    <n v="0"/>
    <s v=""/>
    <s v=""/>
    <s v=""/>
    <n v="0"/>
    <n v="0"/>
    <m/>
    <m/>
    <m/>
    <m/>
    <n v="15"/>
    <s v="PENDIENTE"/>
    <s v="OK"/>
  </r>
  <r>
    <n v="1264"/>
    <x v="49"/>
    <d v="2025-08-21T00:00:00"/>
    <s v="Jorge Queque"/>
    <x v="0"/>
    <x v="3"/>
    <x v="5"/>
    <s v="P0307003"/>
    <s v="-"/>
    <s v="-"/>
    <s v="-"/>
    <s v="Traslado de almacén sachaca a almacén La JoyaColaborador: Alejandro Huayta"/>
    <m/>
    <x v="0"/>
    <x v="3"/>
    <s v="Gastos operativos"/>
    <s v="Operativo"/>
    <s v="Sachaca"/>
    <s v="Arequipa"/>
    <s v="PLM331348536654"/>
    <s v="Planilla de Movilidad"/>
    <d v="2025-08-21T00:00:00"/>
    <d v="2025-08-21T00:00:00"/>
    <n v="3"/>
    <n v="313"/>
    <n v="48536654"/>
    <s v="QUEQUE ANCO JORGE LUIS"/>
    <s v="PEN"/>
    <m/>
    <n v="15"/>
    <n v="0"/>
    <n v="15"/>
    <s v=""/>
    <n v="15"/>
    <m/>
    <s v="SI"/>
    <s v="Caja Arequipa "/>
    <s v="SI"/>
    <s v="SI"/>
    <s v=""/>
    <s v=""/>
    <s v=""/>
    <m/>
    <s v=""/>
    <s v=""/>
    <s v=""/>
    <n v="0"/>
    <m/>
    <m/>
    <m/>
    <m/>
    <m/>
    <m/>
    <m/>
    <m/>
    <s v=""/>
    <s v=""/>
    <n v="0"/>
    <s v=""/>
    <s v=""/>
    <s v=""/>
    <n v="0"/>
    <n v="0"/>
    <m/>
    <m/>
    <m/>
    <m/>
    <n v="15"/>
    <s v="PENDIENTE"/>
    <s v="OK"/>
  </r>
  <r>
    <n v="1264"/>
    <x v="49"/>
    <d v="2025-08-21T00:00:00"/>
    <s v="Jorge Queque"/>
    <x v="0"/>
    <x v="3"/>
    <x v="56"/>
    <s v="P0307001"/>
    <s v="-"/>
    <s v="-"/>
    <s v="-"/>
    <s v="Traslado de  almacén La Joya a almacén sachacaColaborador: Juber Monteza"/>
    <m/>
    <x v="2"/>
    <x v="5"/>
    <s v="Gastos operativos"/>
    <s v="Operativo"/>
    <s v="Sachaca"/>
    <s v="Arequipa"/>
    <s v="PLM331348536654"/>
    <s v="Planilla de Movilidad"/>
    <d v="2025-08-21T00:00:00"/>
    <d v="2025-08-21T00:00:00"/>
    <n v="3"/>
    <n v="313"/>
    <n v="48536654"/>
    <s v="QUEQUE ANCO JORGE LUIS"/>
    <s v="PEN"/>
    <m/>
    <n v="22"/>
    <n v="0"/>
    <n v="22"/>
    <s v=""/>
    <n v="22"/>
    <m/>
    <s v="SI"/>
    <s v="Caja Arequipa "/>
    <s v="SI"/>
    <s v="SI"/>
    <s v=""/>
    <s v=""/>
    <s v=""/>
    <m/>
    <s v=""/>
    <s v=""/>
    <s v=""/>
    <n v="0"/>
    <m/>
    <m/>
    <m/>
    <m/>
    <m/>
    <m/>
    <m/>
    <m/>
    <s v=""/>
    <s v=""/>
    <n v="0"/>
    <s v=""/>
    <s v=""/>
    <s v=""/>
    <n v="0"/>
    <n v="0"/>
    <m/>
    <m/>
    <m/>
    <m/>
    <n v="22"/>
    <s v="PENDIENTE"/>
    <s v="OK"/>
  </r>
  <r>
    <n v="1264"/>
    <x v="49"/>
    <d v="2025-08-21T00:00:00"/>
    <s v="Jorge Queque"/>
    <x v="0"/>
    <x v="3"/>
    <x v="5"/>
    <s v="P0307003"/>
    <s v="-"/>
    <s v="-"/>
    <s v="-"/>
    <s v="Traslado de  almacén La Joya a almacén sachacaColaborador: Alejandro Huayta"/>
    <m/>
    <x v="0"/>
    <x v="3"/>
    <s v="Gastos operativos"/>
    <s v="Operativo"/>
    <s v="Sachaca"/>
    <s v="Arequipa"/>
    <s v="PLM331348536654"/>
    <s v="Planilla de Movilidad"/>
    <d v="2025-08-21T00:00:00"/>
    <d v="2025-08-21T00:00:00"/>
    <n v="3"/>
    <n v="313"/>
    <n v="48536654"/>
    <s v="QUEQUE ANCO JORGE LUIS"/>
    <s v="PEN"/>
    <m/>
    <n v="17"/>
    <n v="0"/>
    <n v="17"/>
    <s v=""/>
    <n v="17"/>
    <m/>
    <s v="SI"/>
    <s v="Caja Arequipa "/>
    <s v="SI"/>
    <s v="SI"/>
    <s v=""/>
    <s v=""/>
    <s v=""/>
    <m/>
    <s v=""/>
    <s v=""/>
    <s v=""/>
    <n v="0"/>
    <m/>
    <m/>
    <m/>
    <m/>
    <m/>
    <m/>
    <m/>
    <m/>
    <s v=""/>
    <s v=""/>
    <n v="0"/>
    <s v=""/>
    <s v=""/>
    <s v=""/>
    <n v="0"/>
    <n v="0"/>
    <m/>
    <m/>
    <m/>
    <m/>
    <n v="17"/>
    <s v="PENDIENTE"/>
    <s v="OK"/>
  </r>
  <r>
    <n v="1265"/>
    <x v="51"/>
    <d v="2025-08-22T00:00:00"/>
    <s v="Jorge Queque"/>
    <x v="0"/>
    <x v="3"/>
    <x v="5"/>
    <s v="P0307003"/>
    <s v="-"/>
    <s v="-"/>
    <s v="-"/>
    <s v="Traslado de almacén sachaca a almacén La JoyaColaborador: Erick Vazques"/>
    <m/>
    <x v="0"/>
    <x v="3"/>
    <s v="Gastos operativos"/>
    <s v="Operativo"/>
    <s v="Sachaca"/>
    <s v="Arequipa"/>
    <s v="PLM331448536654"/>
    <s v="Planilla de Movilidad"/>
    <d v="2025-08-22T00:00:00"/>
    <d v="2025-08-22T00:00:00"/>
    <n v="3"/>
    <n v="314"/>
    <n v="48536654"/>
    <s v="QUEQUE ANCO JORGE LUIS"/>
    <s v="PEN"/>
    <m/>
    <n v="15"/>
    <n v="0"/>
    <n v="15"/>
    <s v=""/>
    <n v="15"/>
    <m/>
    <s v="SI"/>
    <s v="Caja Arequipa "/>
    <s v="SI"/>
    <s v="SI"/>
    <s v=""/>
    <s v=""/>
    <s v=""/>
    <m/>
    <s v=""/>
    <s v=""/>
    <s v=""/>
    <n v="0"/>
    <m/>
    <m/>
    <m/>
    <m/>
    <m/>
    <m/>
    <m/>
    <m/>
    <s v=""/>
    <s v=""/>
    <n v="0"/>
    <s v=""/>
    <s v=""/>
    <s v=""/>
    <n v="0"/>
    <n v="0"/>
    <m/>
    <m/>
    <m/>
    <m/>
    <n v="15"/>
    <s v="PENDIENTE"/>
    <s v="OK"/>
  </r>
  <r>
    <n v="1265"/>
    <x v="51"/>
    <d v="2025-08-22T00:00:00"/>
    <s v="Jorge Queque"/>
    <x v="0"/>
    <x v="3"/>
    <x v="5"/>
    <s v="P0307003"/>
    <s v="-"/>
    <s v="-"/>
    <s v="-"/>
    <s v="Traslado de almacén sachaca a almacén La JoyaColaborador: Alejandro Huayta"/>
    <m/>
    <x v="0"/>
    <x v="3"/>
    <s v="Gastos operativos"/>
    <s v="Operativo"/>
    <s v="Sachaca"/>
    <s v="Arequipa"/>
    <s v="PLM331448536654"/>
    <s v="Planilla de Movilidad"/>
    <d v="2025-08-22T00:00:00"/>
    <d v="2025-08-22T00:00:00"/>
    <n v="3"/>
    <n v="314"/>
    <n v="48536654"/>
    <s v="QUEQUE ANCO JORGE LUIS"/>
    <s v="PEN"/>
    <m/>
    <n v="15"/>
    <n v="0"/>
    <n v="15"/>
    <s v=""/>
    <n v="15"/>
    <m/>
    <s v="SI"/>
    <s v="Caja Arequipa "/>
    <s v="SI"/>
    <s v="SI"/>
    <s v=""/>
    <s v=""/>
    <s v=""/>
    <m/>
    <s v=""/>
    <s v=""/>
    <s v=""/>
    <n v="0"/>
    <m/>
    <m/>
    <m/>
    <m/>
    <m/>
    <m/>
    <m/>
    <m/>
    <s v=""/>
    <s v=""/>
    <n v="0"/>
    <s v=""/>
    <s v=""/>
    <s v=""/>
    <n v="0"/>
    <n v="0"/>
    <m/>
    <m/>
    <m/>
    <m/>
    <n v="15"/>
    <s v="PENDIENTE"/>
    <s v="OK"/>
  </r>
  <r>
    <n v="1265"/>
    <x v="51"/>
    <d v="2025-08-22T00:00:00"/>
    <s v="Jorge Queque"/>
    <x v="0"/>
    <x v="3"/>
    <x v="56"/>
    <s v="P0307001"/>
    <s v="-"/>
    <s v="-"/>
    <s v="-"/>
    <s v="Traslado de almacén sachaca a almacén La JoyaColaborador: Brayan Hanco"/>
    <m/>
    <x v="2"/>
    <x v="5"/>
    <s v="Gastos operativos"/>
    <s v="Operativo"/>
    <s v="Sachaca"/>
    <s v="Arequipa"/>
    <s v="PLM331448536654"/>
    <s v="Planilla de Movilidad"/>
    <d v="2025-08-22T00:00:00"/>
    <d v="2025-08-22T00:00:00"/>
    <n v="3"/>
    <n v="314"/>
    <n v="48536654"/>
    <s v="QUEQUE ANCO JORGE LUIS"/>
    <s v="PEN"/>
    <m/>
    <n v="15"/>
    <n v="0"/>
    <n v="15"/>
    <s v=""/>
    <n v="15"/>
    <m/>
    <s v="SI"/>
    <s v="Caja Arequipa "/>
    <s v="SI"/>
    <s v="SI"/>
    <s v=""/>
    <s v=""/>
    <s v=""/>
    <m/>
    <s v=""/>
    <s v=""/>
    <s v=""/>
    <n v="0"/>
    <m/>
    <m/>
    <m/>
    <m/>
    <m/>
    <m/>
    <m/>
    <m/>
    <s v=""/>
    <s v=""/>
    <n v="0"/>
    <s v=""/>
    <s v=""/>
    <s v=""/>
    <n v="0"/>
    <n v="0"/>
    <m/>
    <m/>
    <m/>
    <m/>
    <n v="15"/>
    <s v="PENDIENTE"/>
    <s v="OK"/>
  </r>
  <r>
    <n v="1265"/>
    <x v="51"/>
    <d v="2025-08-22T00:00:00"/>
    <s v="Jorge Queque"/>
    <x v="0"/>
    <x v="3"/>
    <x v="5"/>
    <s v="P0307003"/>
    <s v="-"/>
    <s v="-"/>
    <s v="-"/>
    <s v="Traslado de almacén sachaca a almacén La JoyaColaborador: Emmanuel Huanca"/>
    <m/>
    <x v="0"/>
    <x v="3"/>
    <s v="Gastos operativos"/>
    <s v="Operativo"/>
    <s v="Sachaca"/>
    <s v="Arequipa"/>
    <s v="PLM331448536654"/>
    <s v="Planilla de Movilidad"/>
    <d v="2025-08-22T00:00:00"/>
    <d v="2025-08-22T00:00:00"/>
    <n v="3"/>
    <n v="314"/>
    <n v="48536654"/>
    <s v="QUEQUE ANCO JORGE LUIS"/>
    <s v="PEN"/>
    <m/>
    <n v="15"/>
    <n v="0"/>
    <n v="15"/>
    <s v=""/>
    <n v="15"/>
    <m/>
    <s v="SI"/>
    <s v="Caja Arequipa "/>
    <s v="SI"/>
    <s v="SI"/>
    <s v=""/>
    <s v=""/>
    <s v=""/>
    <m/>
    <s v=""/>
    <s v=""/>
    <s v=""/>
    <n v="0"/>
    <m/>
    <m/>
    <m/>
    <m/>
    <m/>
    <m/>
    <m/>
    <m/>
    <s v=""/>
    <s v=""/>
    <n v="0"/>
    <s v=""/>
    <s v=""/>
    <s v=""/>
    <n v="0"/>
    <n v="0"/>
    <m/>
    <m/>
    <m/>
    <m/>
    <n v="15"/>
    <s v="PENDIENTE"/>
    <s v="OK"/>
  </r>
  <r>
    <n v="1265"/>
    <x v="51"/>
    <d v="2025-08-22T00:00:00"/>
    <s v="Jorge Queque"/>
    <x v="0"/>
    <x v="3"/>
    <x v="56"/>
    <s v="P0307001"/>
    <s v="-"/>
    <s v="-"/>
    <s v="-"/>
    <s v="Traslado de almacén sachaca a almacén La JoyaColaborador: Walter Asillo"/>
    <m/>
    <x v="2"/>
    <x v="5"/>
    <s v="Gastos operativos"/>
    <s v="Operativo"/>
    <s v="Sachaca"/>
    <s v="Arequipa"/>
    <s v="PLM331448536654"/>
    <s v="Planilla de Movilidad"/>
    <d v="2025-08-22T00:00:00"/>
    <d v="2025-08-22T00:00:00"/>
    <n v="3"/>
    <n v="314"/>
    <n v="48536654"/>
    <s v="QUEQUE ANCO JORGE LUIS"/>
    <s v="PEN"/>
    <m/>
    <n v="15"/>
    <n v="0"/>
    <n v="15"/>
    <s v=""/>
    <n v="15"/>
    <m/>
    <s v="SI"/>
    <s v="Caja Arequipa "/>
    <s v="SI"/>
    <s v="SI"/>
    <s v=""/>
    <s v=""/>
    <s v=""/>
    <m/>
    <s v=""/>
    <s v=""/>
    <s v=""/>
    <n v="0"/>
    <m/>
    <m/>
    <m/>
    <m/>
    <m/>
    <m/>
    <m/>
    <m/>
    <s v=""/>
    <s v=""/>
    <n v="0"/>
    <s v=""/>
    <s v=""/>
    <s v=""/>
    <n v="0"/>
    <n v="0"/>
    <m/>
    <m/>
    <m/>
    <m/>
    <n v="15"/>
    <s v="PENDIENTE"/>
    <s v="OK"/>
  </r>
  <r>
    <n v="1265"/>
    <x v="51"/>
    <d v="2025-08-22T00:00:00"/>
    <s v="Jorge Queque"/>
    <x v="0"/>
    <x v="3"/>
    <x v="5"/>
    <s v="P0307003"/>
    <s v="-"/>
    <s v="-"/>
    <s v="-"/>
    <s v="Traslado de  almacén La Joya a almacén sachacaColaborador: Alejandro Huayta"/>
    <m/>
    <x v="0"/>
    <x v="3"/>
    <s v="Gastos operativos"/>
    <s v="Operativo"/>
    <s v="Sachaca"/>
    <s v="Arequipa"/>
    <s v="PLM331448536654"/>
    <s v="Planilla de Movilidad"/>
    <d v="2025-08-22T00:00:00"/>
    <d v="2025-08-22T00:00:00"/>
    <n v="3"/>
    <n v="314"/>
    <n v="48536654"/>
    <s v="QUEQUE ANCO JORGE LUIS"/>
    <s v="PEN"/>
    <m/>
    <n v="17"/>
    <n v="0"/>
    <n v="17"/>
    <s v=""/>
    <n v="17"/>
    <m/>
    <s v="SI"/>
    <s v="Caja Arequipa "/>
    <s v="SI"/>
    <s v="SI"/>
    <s v=""/>
    <s v=""/>
    <s v=""/>
    <m/>
    <s v=""/>
    <s v=""/>
    <s v=""/>
    <n v="0"/>
    <m/>
    <m/>
    <m/>
    <m/>
    <m/>
    <m/>
    <m/>
    <m/>
    <s v=""/>
    <s v=""/>
    <n v="0"/>
    <s v=""/>
    <s v=""/>
    <s v=""/>
    <n v="0"/>
    <n v="0"/>
    <m/>
    <m/>
    <m/>
    <m/>
    <n v="17"/>
    <s v="PENDIENTE"/>
    <s v="OK"/>
  </r>
  <r>
    <n v="1266"/>
    <x v="52"/>
    <d v="2025-08-25T00:00:00"/>
    <s v="Jorge Queque"/>
    <x v="0"/>
    <x v="3"/>
    <x v="56"/>
    <s v="P0307001"/>
    <s v="-"/>
    <s v="-"/>
    <s v="-"/>
    <s v="Traslado de almacén sachaca a UCSM (ida, vuelta)Colaborador: Benjy Tagle"/>
    <m/>
    <x v="1"/>
    <x v="5"/>
    <s v="Gastos operativos"/>
    <s v="Operativo"/>
    <s v="Sachaca"/>
    <s v="Arequipa"/>
    <s v="PLM331548536654"/>
    <s v="Planilla de Movilidad"/>
    <d v="2025-08-25T00:00:00"/>
    <d v="2025-08-25T00:00:00"/>
    <n v="3"/>
    <n v="315"/>
    <n v="48536654"/>
    <s v="QUEQUE ANCO JORGE LUIS"/>
    <s v="PEN"/>
    <m/>
    <n v="14"/>
    <n v="0"/>
    <n v="14"/>
    <s v=""/>
    <n v="14"/>
    <m/>
    <s v="SI"/>
    <s v="Caja Arequipa "/>
    <s v="SI"/>
    <s v="SI"/>
    <s v=""/>
    <s v=""/>
    <s v=""/>
    <m/>
    <s v=""/>
    <s v=""/>
    <s v=""/>
    <n v="0"/>
    <m/>
    <m/>
    <m/>
    <m/>
    <m/>
    <m/>
    <m/>
    <m/>
    <s v=""/>
    <s v=""/>
    <n v="0"/>
    <s v=""/>
    <s v=""/>
    <s v=""/>
    <n v="0"/>
    <n v="0"/>
    <m/>
    <m/>
    <m/>
    <m/>
    <n v="14"/>
    <s v="PENDIENTE"/>
    <s v="OK"/>
  </r>
  <r>
    <n v="1266"/>
    <x v="52"/>
    <d v="2025-08-25T00:00:00"/>
    <s v="Jorge Queque"/>
    <x v="0"/>
    <x v="3"/>
    <x v="56"/>
    <s v="P0307001"/>
    <s v="-"/>
    <s v="-"/>
    <s v="-"/>
    <s v="Traslado de MolyCop a almacén sachaca (vuelta)Colaborador: Joel Quispe"/>
    <m/>
    <x v="1"/>
    <x v="3"/>
    <s v="Gastos operativos"/>
    <s v="Operativo"/>
    <s v="Sachaca"/>
    <s v="Arequipa"/>
    <s v="PLM331548536654"/>
    <s v="Planilla de Movilidad"/>
    <d v="2025-08-25T00:00:00"/>
    <d v="2025-08-25T00:00:00"/>
    <n v="3"/>
    <n v="315"/>
    <n v="48536654"/>
    <s v="QUEQUE ANCO JORGE LUIS"/>
    <s v="PEN"/>
    <m/>
    <n v="7"/>
    <n v="0"/>
    <n v="7"/>
    <s v=""/>
    <n v="7"/>
    <m/>
    <s v="SI"/>
    <s v="Caja Arequipa "/>
    <s v="SI"/>
    <s v="SI"/>
    <s v=""/>
    <s v=""/>
    <s v=""/>
    <m/>
    <s v=""/>
    <s v=""/>
    <s v=""/>
    <n v="0"/>
    <m/>
    <m/>
    <m/>
    <m/>
    <m/>
    <m/>
    <m/>
    <m/>
    <s v=""/>
    <s v=""/>
    <n v="0"/>
    <s v=""/>
    <s v=""/>
    <s v=""/>
    <n v="0"/>
    <n v="0"/>
    <m/>
    <m/>
    <m/>
    <m/>
    <n v="7"/>
    <s v="PENDIENTE"/>
    <s v="OK"/>
  </r>
  <r>
    <n v="1267"/>
    <x v="53"/>
    <d v="2025-08-26T00:00:00"/>
    <s v="Jorge Queque"/>
    <x v="0"/>
    <x v="3"/>
    <x v="5"/>
    <s v="P0307003"/>
    <s v="-"/>
    <s v="-"/>
    <s v="-"/>
    <s v="Traslado de almacén sachaca a Parque IndustrialColaborador: Jose Huillca"/>
    <m/>
    <x v="0"/>
    <x v="3"/>
    <s v="Gastos operativos"/>
    <s v="Operativo"/>
    <s v="Sachaca"/>
    <s v="Arequipa"/>
    <s v="PLM331948536654"/>
    <s v="Planilla de Movilidad"/>
    <d v="2025-08-26T00:00:00"/>
    <d v="2025-08-26T00:00:00"/>
    <n v="3"/>
    <n v="319"/>
    <n v="48536654"/>
    <s v="QUEQUE ANCO JORGE LUIS"/>
    <s v="PEN"/>
    <m/>
    <n v="13"/>
    <n v="0"/>
    <n v="13"/>
    <s v=""/>
    <n v="13"/>
    <m/>
    <s v="SI"/>
    <s v="Caja Arequipa "/>
    <s v="SI"/>
    <s v="SI"/>
    <s v=""/>
    <s v=""/>
    <s v=""/>
    <m/>
    <s v=""/>
    <s v=""/>
    <s v=""/>
    <n v="0"/>
    <m/>
    <m/>
    <m/>
    <m/>
    <m/>
    <m/>
    <m/>
    <m/>
    <s v=""/>
    <s v=""/>
    <n v="0"/>
    <s v=""/>
    <s v=""/>
    <s v=""/>
    <n v="0"/>
    <n v="0"/>
    <m/>
    <m/>
    <m/>
    <m/>
    <n v="13"/>
    <s v="PENDIENTE"/>
    <s v="OK"/>
  </r>
  <r>
    <n v="1267"/>
    <x v="53"/>
    <d v="2025-08-26T00:00:00"/>
    <s v="Jorge Queque"/>
    <x v="0"/>
    <x v="3"/>
    <x v="5"/>
    <s v="P0307003"/>
    <s v="-"/>
    <s v="-"/>
    <s v="-"/>
    <s v="Traslado de almacén Parque Industrial a almacén sachacaColaborador: Jose Huillca"/>
    <m/>
    <x v="0"/>
    <x v="3"/>
    <s v="Gastos operativos"/>
    <s v="Operativo"/>
    <s v="Sachaca"/>
    <s v="Arequipa"/>
    <s v="PLM331948536654"/>
    <s v="Planilla de Movilidad"/>
    <d v="2025-08-26T00:00:00"/>
    <d v="2025-08-26T00:00:00"/>
    <n v="3"/>
    <n v="319"/>
    <n v="48536654"/>
    <s v="QUEQUE ANCO JORGE LUIS"/>
    <s v="PEN"/>
    <m/>
    <n v="13"/>
    <n v="0"/>
    <n v="13"/>
    <s v=""/>
    <n v="13"/>
    <m/>
    <s v="SI"/>
    <s v="Caja Arequipa "/>
    <s v="SI"/>
    <s v="SI"/>
    <s v=""/>
    <s v=""/>
    <s v=""/>
    <m/>
    <s v=""/>
    <s v=""/>
    <s v=""/>
    <n v="0"/>
    <m/>
    <m/>
    <m/>
    <m/>
    <m/>
    <m/>
    <m/>
    <m/>
    <s v=""/>
    <s v=""/>
    <n v="0"/>
    <s v=""/>
    <s v=""/>
    <s v=""/>
    <n v="0"/>
    <n v="0"/>
    <m/>
    <m/>
    <m/>
    <m/>
    <n v="13"/>
    <s v="PENDIENTE"/>
    <s v="OK"/>
  </r>
  <r>
    <n v="1267"/>
    <x v="53"/>
    <d v="2025-08-26T00:00:00"/>
    <s v="Jorge Queque"/>
    <x v="0"/>
    <x v="3"/>
    <x v="56"/>
    <s v="P0307001"/>
    <s v="-"/>
    <s v="-"/>
    <s v="-"/>
    <s v="Traslado de almacén sachaca a Parque IndustrialColaborador: Benjy Tagle"/>
    <m/>
    <x v="1"/>
    <x v="5"/>
    <s v="Gastos operativos"/>
    <s v="Operativo"/>
    <s v="Sachaca"/>
    <s v="Arequipa"/>
    <s v="PLM331948536654"/>
    <s v="Planilla de Movilidad"/>
    <d v="2025-08-26T00:00:00"/>
    <d v="2025-08-26T00:00:00"/>
    <n v="3"/>
    <n v="319"/>
    <n v="48536654"/>
    <s v="QUEQUE ANCO JORGE LUIS"/>
    <s v="PEN"/>
    <m/>
    <n v="10"/>
    <n v="0"/>
    <n v="10"/>
    <s v=""/>
    <n v="10"/>
    <m/>
    <s v="SI"/>
    <s v="Caja Arequipa "/>
    <s v="SI"/>
    <s v="SI"/>
    <s v=""/>
    <s v=""/>
    <s v=""/>
    <m/>
    <s v=""/>
    <s v=""/>
    <s v=""/>
    <n v="0"/>
    <m/>
    <m/>
    <m/>
    <m/>
    <m/>
    <m/>
    <m/>
    <m/>
    <s v=""/>
    <s v=""/>
    <n v="0"/>
    <s v=""/>
    <s v=""/>
    <s v=""/>
    <n v="0"/>
    <n v="0"/>
    <m/>
    <m/>
    <m/>
    <m/>
    <n v="10"/>
    <s v="PENDIENTE"/>
    <s v="OK"/>
  </r>
  <r>
    <n v="1267"/>
    <x v="53"/>
    <d v="2025-08-26T00:00:00"/>
    <s v="Jorge Queque"/>
    <x v="0"/>
    <x v="3"/>
    <x v="5"/>
    <s v="P0307003"/>
    <s v="-"/>
    <s v="-"/>
    <s v="-"/>
    <s v="Traslado de almacén sachaca a almacén La JoyaColaborador: Erick Vazques"/>
    <m/>
    <x v="0"/>
    <x v="3"/>
    <s v="Gastos operativos"/>
    <s v="Operativo"/>
    <s v="Sachaca"/>
    <s v="Arequipa"/>
    <s v="PLM331948536654"/>
    <s v="Planilla de Movilidad"/>
    <d v="2025-08-26T00:00:00"/>
    <d v="2025-08-26T00:00:00"/>
    <n v="3"/>
    <n v="319"/>
    <n v="48536654"/>
    <s v="QUEQUE ANCO JORGE LUIS"/>
    <s v="PEN"/>
    <m/>
    <n v="10"/>
    <n v="0"/>
    <n v="10"/>
    <s v=""/>
    <n v="10"/>
    <m/>
    <s v="SI"/>
    <s v="Caja Arequipa "/>
    <s v="SI"/>
    <s v="SI"/>
    <s v=""/>
    <s v=""/>
    <s v=""/>
    <m/>
    <s v=""/>
    <s v=""/>
    <s v=""/>
    <n v="0"/>
    <m/>
    <m/>
    <m/>
    <m/>
    <m/>
    <m/>
    <m/>
    <m/>
    <s v=""/>
    <s v=""/>
    <n v="0"/>
    <s v=""/>
    <s v=""/>
    <s v=""/>
    <n v="0"/>
    <n v="0"/>
    <m/>
    <m/>
    <m/>
    <m/>
    <n v="10"/>
    <s v="PENDIENTE"/>
    <s v="OK"/>
  </r>
  <r>
    <n v="1268"/>
    <x v="55"/>
    <d v="2025-08-27T00:00:00"/>
    <s v="Jorge Queque"/>
    <x v="0"/>
    <x v="3"/>
    <x v="5"/>
    <s v="P0307003"/>
    <s v="-"/>
    <s v="-"/>
    <s v="-"/>
    <s v="Traslado de almacén sachaca a almacén La JoyaColaborador: Erick Vazques"/>
    <m/>
    <x v="0"/>
    <x v="3"/>
    <s v="Gastos operativos"/>
    <s v="Operativo"/>
    <s v="Sachaca"/>
    <s v="Arequipa"/>
    <s v="PLM332048536654"/>
    <s v="Planilla de Movilidad"/>
    <d v="2025-08-27T00:00:00"/>
    <d v="2025-08-27T00:00:00"/>
    <n v="3"/>
    <n v="320"/>
    <n v="48536654"/>
    <s v="QUEQUE ANCO JORGE LUIS"/>
    <s v="PEN"/>
    <m/>
    <n v="10"/>
    <n v="0"/>
    <n v="10"/>
    <s v=""/>
    <n v="10"/>
    <m/>
    <s v="SI"/>
    <s v="Caja Arequipa "/>
    <s v="SI"/>
    <s v="SI"/>
    <s v=""/>
    <s v=""/>
    <s v=""/>
    <m/>
    <s v=""/>
    <s v=""/>
    <s v=""/>
    <n v="0"/>
    <m/>
    <m/>
    <m/>
    <m/>
    <m/>
    <m/>
    <m/>
    <m/>
    <s v=""/>
    <s v=""/>
    <n v="0"/>
    <s v=""/>
    <s v=""/>
    <s v=""/>
    <n v="0"/>
    <n v="0"/>
    <m/>
    <m/>
    <m/>
    <m/>
    <n v="10"/>
    <s v="PENDIENTE"/>
    <s v="OK"/>
  </r>
  <r>
    <n v="1268"/>
    <x v="55"/>
    <d v="2025-08-27T00:00:00"/>
    <s v="Jorge Queque"/>
    <x v="0"/>
    <x v="3"/>
    <x v="5"/>
    <s v="P0307003"/>
    <s v="-"/>
    <s v="-"/>
    <s v="-"/>
    <s v="Traslado de almacén sachaca a almacén La JoyaColaborador: Tonny Vazques"/>
    <m/>
    <x v="0"/>
    <x v="3"/>
    <s v="Gastos operativos"/>
    <s v="Operativo"/>
    <s v="Sachaca"/>
    <s v="Arequipa"/>
    <s v="PLM332048536654"/>
    <s v="Planilla de Movilidad"/>
    <d v="2025-08-27T00:00:00"/>
    <d v="2025-08-27T00:00:00"/>
    <n v="3"/>
    <n v="320"/>
    <n v="48536654"/>
    <s v="QUEQUE ANCO JORGE LUIS"/>
    <s v="PEN"/>
    <m/>
    <n v="10"/>
    <n v="0"/>
    <n v="10"/>
    <s v=""/>
    <n v="10"/>
    <m/>
    <s v="SI"/>
    <s v="Caja Arequipa "/>
    <s v="SI"/>
    <s v="SI"/>
    <s v=""/>
    <s v=""/>
    <s v=""/>
    <m/>
    <s v=""/>
    <s v=""/>
    <s v=""/>
    <n v="0"/>
    <m/>
    <m/>
    <m/>
    <m/>
    <m/>
    <m/>
    <m/>
    <m/>
    <s v=""/>
    <s v=""/>
    <n v="0"/>
    <s v=""/>
    <s v=""/>
    <s v=""/>
    <n v="0"/>
    <n v="0"/>
    <m/>
    <m/>
    <m/>
    <m/>
    <n v="10"/>
    <s v="PENDIENTE"/>
    <s v="OK"/>
  </r>
  <r>
    <n v="1268"/>
    <x v="55"/>
    <d v="2025-08-27T00:00:00"/>
    <s v="Jorge Queque"/>
    <x v="0"/>
    <x v="3"/>
    <x v="5"/>
    <s v="P0307003"/>
    <s v="-"/>
    <s v="-"/>
    <s v="-"/>
    <s v="Traslado de almacén sachaca a almacén La Joya (ida y vuelta)Colaborador: Augusto Ruiz"/>
    <m/>
    <x v="0"/>
    <x v="3"/>
    <s v="Gastos operativos"/>
    <s v="Operativo"/>
    <s v="Sachaca"/>
    <s v="Arequipa"/>
    <s v="PLM332048536654"/>
    <s v="Planilla de Movilidad"/>
    <d v="2025-08-27T00:00:00"/>
    <d v="2025-08-27T00:00:00"/>
    <n v="3"/>
    <n v="320"/>
    <n v="48536654"/>
    <s v="QUEQUE ANCO JORGE LUIS"/>
    <s v="PEN"/>
    <m/>
    <n v="30"/>
    <n v="0"/>
    <n v="30"/>
    <s v=""/>
    <n v="30"/>
    <m/>
    <s v="SI"/>
    <s v="Caja Arequipa "/>
    <s v="SI"/>
    <s v="SI"/>
    <s v=""/>
    <s v=""/>
    <s v=""/>
    <m/>
    <s v=""/>
    <s v=""/>
    <s v=""/>
    <n v="0"/>
    <m/>
    <m/>
    <m/>
    <m/>
    <m/>
    <m/>
    <m/>
    <m/>
    <s v=""/>
    <s v=""/>
    <n v="0"/>
    <s v=""/>
    <s v=""/>
    <s v=""/>
    <n v="0"/>
    <n v="0"/>
    <m/>
    <m/>
    <m/>
    <m/>
    <n v="30"/>
    <s v="PENDIENTE"/>
    <s v="OK"/>
  </r>
  <r>
    <n v="1268"/>
    <x v="55"/>
    <d v="2025-08-27T00:00:00"/>
    <s v="Jorge Queque"/>
    <x v="0"/>
    <x v="3"/>
    <x v="5"/>
    <s v="P0307003"/>
    <s v="-"/>
    <s v="-"/>
    <s v="-"/>
    <s v="Traslado de almacén sachaca a almacén La Joya (ida y vuelta)Colaborador: Brandon Saravia"/>
    <m/>
    <x v="0"/>
    <x v="3"/>
    <s v="Gastos operativos"/>
    <s v="Operativo"/>
    <s v="Sachaca"/>
    <s v="Arequipa"/>
    <s v="PLM332048536654"/>
    <s v="Planilla de Movilidad"/>
    <d v="2025-08-27T00:00:00"/>
    <d v="2025-08-27T00:00:00"/>
    <n v="3"/>
    <n v="320"/>
    <n v="48536654"/>
    <s v="QUEQUE ANCO JORGE LUIS"/>
    <s v="PEN"/>
    <m/>
    <n v="30"/>
    <n v="0"/>
    <n v="30"/>
    <s v=""/>
    <n v="30"/>
    <m/>
    <s v="SI"/>
    <s v="Caja Arequipa "/>
    <s v="SI"/>
    <s v="SI"/>
    <s v=""/>
    <s v=""/>
    <s v=""/>
    <m/>
    <s v=""/>
    <s v=""/>
    <s v=""/>
    <n v="0"/>
    <m/>
    <m/>
    <m/>
    <m/>
    <m/>
    <m/>
    <m/>
    <m/>
    <s v=""/>
    <s v=""/>
    <n v="0"/>
    <s v=""/>
    <s v=""/>
    <s v=""/>
    <n v="0"/>
    <n v="0"/>
    <m/>
    <m/>
    <m/>
    <m/>
    <n v="30"/>
    <s v="PENDIENTE"/>
    <s v="OK"/>
  </r>
  <r>
    <n v="1268"/>
    <x v="55"/>
    <d v="2025-08-27T00:00:00"/>
    <s v="Jorge Queque"/>
    <x v="0"/>
    <x v="3"/>
    <x v="5"/>
    <s v="P0307003"/>
    <s v="-"/>
    <s v="-"/>
    <s v="-"/>
    <s v="Traslado de almacén sachaca a almacén La Joya (ida y vuelta)Colaborador: Brayan Hanco"/>
    <m/>
    <x v="0"/>
    <x v="3"/>
    <s v="Gastos operativos"/>
    <s v="Operativo"/>
    <s v="Sachaca"/>
    <s v="Arequipa"/>
    <s v="PLM332048536654"/>
    <s v="Planilla de Movilidad"/>
    <d v="2025-08-27T00:00:00"/>
    <d v="2025-08-27T00:00:00"/>
    <n v="3"/>
    <n v="320"/>
    <n v="48536654"/>
    <s v="QUEQUE ANCO JORGE LUIS"/>
    <s v="PEN"/>
    <m/>
    <n v="30"/>
    <n v="0"/>
    <n v="30"/>
    <s v=""/>
    <n v="30"/>
    <m/>
    <s v="SI"/>
    <s v="Caja Arequipa "/>
    <s v="SI"/>
    <s v="SI"/>
    <s v=""/>
    <s v=""/>
    <s v=""/>
    <m/>
    <s v=""/>
    <s v=""/>
    <s v=""/>
    <n v="0"/>
    <m/>
    <m/>
    <m/>
    <m/>
    <m/>
    <m/>
    <m/>
    <m/>
    <s v=""/>
    <s v=""/>
    <n v="0"/>
    <s v=""/>
    <s v=""/>
    <s v=""/>
    <n v="0"/>
    <n v="0"/>
    <m/>
    <m/>
    <m/>
    <m/>
    <n v="30"/>
    <s v="PENDIENTE"/>
    <s v="OK"/>
  </r>
  <r>
    <n v="1269"/>
    <x v="55"/>
    <d v="2025-08-27T00:00:00"/>
    <s v="Jorge Queque"/>
    <x v="0"/>
    <x v="3"/>
    <x v="5"/>
    <s v="P0307003"/>
    <s v="-"/>
    <s v="-"/>
    <s v="-"/>
    <s v="Traslado de  almacén La Joya a almacén sachaca _x000a_Colaborador: Erick Vazquez"/>
    <m/>
    <x v="0"/>
    <x v="3"/>
    <s v="Gastos operativos"/>
    <s v="Operativo"/>
    <s v="Sachaca"/>
    <s v="Arequipa"/>
    <s v="PLM332148536654"/>
    <s v="Planilla de Movilidad"/>
    <d v="2025-08-27T00:00:00"/>
    <d v="2025-08-27T00:00:00"/>
    <n v="3"/>
    <n v="321"/>
    <n v="48536654"/>
    <s v="QUEQUE ANCO JORGE LUIS"/>
    <s v="PEN"/>
    <m/>
    <n v="15"/>
    <n v="0"/>
    <n v="15"/>
    <s v=""/>
    <n v="15"/>
    <m/>
    <s v="SI"/>
    <s v="Caja Arequipa "/>
    <s v="SI"/>
    <s v="SI"/>
    <s v=""/>
    <s v=""/>
    <s v=""/>
    <m/>
    <s v=""/>
    <s v=""/>
    <s v=""/>
    <n v="0"/>
    <m/>
    <m/>
    <m/>
    <m/>
    <m/>
    <m/>
    <m/>
    <m/>
    <s v=""/>
    <s v=""/>
    <n v="0"/>
    <s v=""/>
    <s v=""/>
    <s v=""/>
    <n v="0"/>
    <n v="0"/>
    <m/>
    <m/>
    <m/>
    <m/>
    <n v="15"/>
    <s v="PENDIENTE"/>
    <s v="OK"/>
  </r>
  <r>
    <n v="1269"/>
    <x v="55"/>
    <d v="2025-08-27T00:00:00"/>
    <s v="Jorge Queque"/>
    <x v="0"/>
    <x v="3"/>
    <x v="5"/>
    <s v="P0307003"/>
    <s v="-"/>
    <s v="-"/>
    <s v="-"/>
    <s v="Traslado de  almacén La Joya a almacén sachaca _x000a_Colaborador: Tonny Vazquez"/>
    <m/>
    <x v="0"/>
    <x v="3"/>
    <s v="Gastos operativos"/>
    <s v="Operativo"/>
    <s v="Sachaca"/>
    <s v="Arequipa"/>
    <s v="PLM332148536654"/>
    <s v="Planilla de Movilidad"/>
    <d v="2025-08-27T00:00:00"/>
    <d v="2025-08-27T00:00:00"/>
    <n v="3"/>
    <n v="321"/>
    <n v="48536654"/>
    <s v="QUEQUE ANCO JORGE LUIS"/>
    <s v="PEN"/>
    <m/>
    <n v="15"/>
    <n v="0"/>
    <n v="15"/>
    <s v=""/>
    <n v="15"/>
    <m/>
    <s v="SI"/>
    <s v="Caja Arequipa "/>
    <s v="SI"/>
    <s v="SI"/>
    <s v=""/>
    <s v=""/>
    <s v=""/>
    <m/>
    <s v=""/>
    <s v=""/>
    <s v=""/>
    <n v="0"/>
    <m/>
    <m/>
    <m/>
    <m/>
    <m/>
    <m/>
    <m/>
    <m/>
    <s v=""/>
    <s v=""/>
    <n v="0"/>
    <s v=""/>
    <s v=""/>
    <s v=""/>
    <n v="0"/>
    <n v="0"/>
    <m/>
    <m/>
    <m/>
    <m/>
    <n v="15"/>
    <s v="PENDIENTE"/>
    <s v="OK"/>
  </r>
  <r>
    <n v="1269"/>
    <x v="55"/>
    <d v="2025-08-27T00:00:00"/>
    <s v="Jorge Queque"/>
    <x v="0"/>
    <x v="3"/>
    <x v="5"/>
    <s v="P0307003"/>
    <s v="-"/>
    <s v="-"/>
    <s v="-"/>
    <s v="Traslado de  almacén La Joya a almacén sachaca_x000a_Colaborador: Joel Vasquez"/>
    <m/>
    <x v="0"/>
    <x v="3"/>
    <s v="Gastos operativos"/>
    <s v="Operativo"/>
    <s v="Sachaca"/>
    <s v="Arequipa"/>
    <s v="PLM332148536654"/>
    <s v="Planilla de Movilidad"/>
    <d v="2025-08-27T00:00:00"/>
    <d v="2025-08-27T00:00:00"/>
    <n v="3"/>
    <n v="321"/>
    <n v="48536654"/>
    <s v="QUEQUE ANCO JORGE LUIS"/>
    <s v="PEN"/>
    <m/>
    <n v="15"/>
    <n v="0"/>
    <n v="15"/>
    <s v=""/>
    <n v="15"/>
    <m/>
    <s v="SI"/>
    <s v="Caja Arequipa "/>
    <s v="SI"/>
    <s v="SI"/>
    <s v=""/>
    <s v=""/>
    <s v=""/>
    <m/>
    <s v=""/>
    <s v=""/>
    <s v=""/>
    <n v="0"/>
    <m/>
    <m/>
    <m/>
    <m/>
    <m/>
    <m/>
    <m/>
    <m/>
    <s v=""/>
    <s v=""/>
    <n v="0"/>
    <s v=""/>
    <s v=""/>
    <s v=""/>
    <n v="0"/>
    <n v="0"/>
    <m/>
    <m/>
    <m/>
    <m/>
    <n v="15"/>
    <s v="PENDIENTE"/>
    <s v="OK"/>
  </r>
  <r>
    <n v="1269"/>
    <x v="55"/>
    <d v="2025-08-27T00:00:00"/>
    <s v="Jorge Queque"/>
    <x v="0"/>
    <x v="3"/>
    <x v="5"/>
    <s v="P0307003"/>
    <s v="-"/>
    <s v="-"/>
    <s v="-"/>
    <s v="Traslado de  almacén La Joya a almacén sachaca_x000a_Colaborador: Joel Velasquez"/>
    <m/>
    <x v="0"/>
    <x v="3"/>
    <s v="Gastos operativos"/>
    <s v="Operativo"/>
    <s v="Sachaca"/>
    <s v="Arequipa"/>
    <s v="PLM332148536654"/>
    <s v="Planilla de Movilidad"/>
    <d v="2025-08-27T00:00:00"/>
    <d v="2025-08-27T00:00:00"/>
    <n v="3"/>
    <n v="321"/>
    <n v="48536654"/>
    <s v="QUEQUE ANCO JORGE LUIS"/>
    <s v="PEN"/>
    <m/>
    <n v="15"/>
    <n v="0"/>
    <n v="15"/>
    <s v=""/>
    <n v="15"/>
    <m/>
    <s v="SI"/>
    <s v="Caja Arequipa "/>
    <s v="SI"/>
    <s v="SI"/>
    <s v=""/>
    <s v=""/>
    <s v=""/>
    <m/>
    <s v=""/>
    <s v=""/>
    <s v=""/>
    <n v="0"/>
    <m/>
    <m/>
    <m/>
    <m/>
    <m/>
    <m/>
    <m/>
    <m/>
    <s v=""/>
    <s v=""/>
    <n v="0"/>
    <s v=""/>
    <s v=""/>
    <s v=""/>
    <n v="0"/>
    <n v="0"/>
    <m/>
    <m/>
    <m/>
    <m/>
    <n v="15"/>
    <s v="PENDIENTE"/>
    <s v="OK"/>
  </r>
  <r>
    <n v="1270"/>
    <x v="55"/>
    <d v="2025-08-27T00:00:00"/>
    <s v="Valeria Jibaja"/>
    <x v="2"/>
    <x v="10"/>
    <x v="21"/>
    <s v="P0205002"/>
    <s v="RQ.COM.374"/>
    <s v="-"/>
    <s v="-"/>
    <s v="Recolección, transporte y venta de residuos aprovechables (leña)  4,000.00 Kg_x000a_Alm. Yanahuara - Mariano Melgar (Los Olivos) "/>
    <m/>
    <x v="2"/>
    <x v="5"/>
    <s v="Gastos operativos"/>
    <s v="Operativo"/>
    <s v="Yanahuara"/>
    <s v="Arequipa"/>
    <s v="LIQCOM13011111111"/>
    <s v="Liquidacion de Gastos"/>
    <d v="2025-08-27T00:00:00"/>
    <d v="2025-08-27T00:00:00"/>
    <s v="COM"/>
    <n v="130"/>
    <n v="11111111"/>
    <s v="NO ESPECIFICADO"/>
    <s v="PEN"/>
    <m/>
    <n v="450"/>
    <n v="0"/>
    <n v="450"/>
    <s v=""/>
    <n v="450"/>
    <m/>
    <m/>
    <s v="Caja Finanzas "/>
    <m/>
    <m/>
    <s v=""/>
    <s v=""/>
    <s v=""/>
    <m/>
    <s v=""/>
    <s v=""/>
    <s v=""/>
    <n v="0"/>
    <m/>
    <m/>
    <m/>
    <m/>
    <m/>
    <m/>
    <m/>
    <m/>
    <s v=""/>
    <s v=""/>
    <n v="0"/>
    <s v=""/>
    <s v=""/>
    <s v=""/>
    <n v="0"/>
    <n v="0"/>
    <m/>
    <m/>
    <m/>
    <m/>
    <n v="450"/>
    <s v="PENDIENTE"/>
    <s v="OK"/>
  </r>
  <r>
    <n v="1271"/>
    <x v="53"/>
    <d v="2025-08-26T00:00:00"/>
    <s v="Jhonny Garcia "/>
    <x v="4"/>
    <x v="2"/>
    <x v="3"/>
    <s v="P0507001"/>
    <s v="RQ.LOG.350"/>
    <s v="-"/>
    <s v="-"/>
    <s v="Fichas de servicio para gestionar y controlar los servicios prestados "/>
    <m/>
    <x v="0"/>
    <x v="3"/>
    <s v="Gastos operativos"/>
    <s v="Operativo"/>
    <s v="Sachaca"/>
    <s v="Arequipa"/>
    <s v="01E00178310296695781"/>
    <s v="Factura"/>
    <d v="2025-08-26T00:00:00"/>
    <d v="2025-08-26T00:00:00"/>
    <s v="E001"/>
    <n v="783"/>
    <n v="10296695781"/>
    <s v="BUSTAMANTE HERRERA NESTOR MOISES"/>
    <s v="PEN"/>
    <n v="0.18"/>
    <n v="245.76"/>
    <n v="44.236799999999995"/>
    <n v="290"/>
    <s v=""/>
    <n v="290"/>
    <m/>
    <m/>
    <s v="Transferencia"/>
    <m/>
    <m/>
    <s v=""/>
    <s v=""/>
    <s v=""/>
    <m/>
    <s v=""/>
    <s v=""/>
    <s v=""/>
    <n v="0"/>
    <m/>
    <m/>
    <m/>
    <m/>
    <m/>
    <m/>
    <m/>
    <m/>
    <s v=""/>
    <s v=""/>
    <n v="0"/>
    <s v=""/>
    <s v=""/>
    <s v=""/>
    <n v="0"/>
    <n v="0"/>
    <m/>
    <m/>
    <m/>
    <m/>
    <n v="290"/>
    <s v="PENDIENTE"/>
    <s v="OK"/>
  </r>
  <r>
    <n v="1272"/>
    <x v="3"/>
    <d v="2025-07-25T00:00:00"/>
    <s v="Rosa Suyo"/>
    <x v="0"/>
    <x v="23"/>
    <x v="60"/>
    <s v="P0305001"/>
    <s v="-"/>
    <s v="-"/>
    <s v="-"/>
    <s v="Disposición de Residuos Peligrosos - Julio "/>
    <m/>
    <x v="1"/>
    <x v="5"/>
    <s v="Gastos operativos"/>
    <s v="Operativo"/>
    <s v="Sachaca"/>
    <s v="Arequipa"/>
    <s v="01F0011516420553255709"/>
    <s v="Factura"/>
    <d v="2025-08-25T00:00:00"/>
    <d v="2025-09-09T00:00:00"/>
    <s v="F001"/>
    <n v="15164"/>
    <n v="20553255709"/>
    <s v="KANAY S.A.C."/>
    <s v="PEN"/>
    <n v="0.18"/>
    <n v="8455.08"/>
    <n v="1521.9143999999999"/>
    <n v="9976.99"/>
    <s v=""/>
    <n v="9976.99"/>
    <n v="0.12"/>
    <s v="SI"/>
    <s v="Transferencia"/>
    <s v="SI"/>
    <s v="SI"/>
    <s v=""/>
    <s v=""/>
    <s v=""/>
    <m/>
    <s v=""/>
    <s v=""/>
    <s v=""/>
    <n v="0"/>
    <m/>
    <m/>
    <m/>
    <m/>
    <m/>
    <m/>
    <m/>
    <m/>
    <s v=""/>
    <s v=""/>
    <n v="0"/>
    <s v=""/>
    <s v=""/>
    <s v=""/>
    <n v="0"/>
    <n v="0"/>
    <m/>
    <m/>
    <m/>
    <m/>
    <n v="9976.99"/>
    <s v="PENDIENTE"/>
    <s v="OK"/>
  </r>
  <r>
    <n v="1273"/>
    <x v="24"/>
    <d v="2025-08-23T00:00:00"/>
    <s v="Rosa Suyo"/>
    <x v="0"/>
    <x v="23"/>
    <x v="61"/>
    <s v="P0305002"/>
    <s v="-"/>
    <s v="-"/>
    <s v="-"/>
    <s v="Disposición de Residuos No Aprovechables -Agosto.(Chilca)"/>
    <m/>
    <x v="1"/>
    <x v="5"/>
    <s v="Gastos operativos"/>
    <s v="Operativo"/>
    <s v="Santa Anita"/>
    <s v="Lima"/>
    <s v="01F0012104720302891452"/>
    <s v="Factura"/>
    <d v="2025-08-25T00:00:00"/>
    <d v="2025-08-25T00:00:00"/>
    <s v="F001"/>
    <n v="21047"/>
    <n v="20302891452"/>
    <s v="INNOVA AMBIENTAL S.A."/>
    <s v="PEN"/>
    <n v="0.18"/>
    <n v="228.74"/>
    <n v="41.173200000000001"/>
    <n v="269.91000000000003"/>
    <s v=""/>
    <n v="269.91000000000003"/>
    <n v="0.12"/>
    <s v="SI"/>
    <s v="Transferencia"/>
    <s v="SI"/>
    <s v="SI"/>
    <s v=""/>
    <s v=""/>
    <s v=""/>
    <m/>
    <s v=""/>
    <s v=""/>
    <s v=""/>
    <n v="0"/>
    <m/>
    <m/>
    <m/>
    <m/>
    <m/>
    <m/>
    <m/>
    <m/>
    <s v=""/>
    <s v=""/>
    <n v="0"/>
    <s v=""/>
    <s v=""/>
    <s v=""/>
    <n v="0"/>
    <n v="0"/>
    <m/>
    <m/>
    <m/>
    <m/>
    <n v="269.91000000000003"/>
    <s v="PENDIENTE"/>
    <s v="OK"/>
  </r>
  <r>
    <n v="1274"/>
    <x v="24"/>
    <d v="2025-08-23T00:00:00"/>
    <s v="Rosa Suyo"/>
    <x v="0"/>
    <x v="23"/>
    <x v="60"/>
    <s v="P0305001"/>
    <s v="-"/>
    <s v="-"/>
    <s v="-"/>
    <s v="Disposición de Residuos Peligrosos-Agosto"/>
    <m/>
    <x v="1"/>
    <x v="5"/>
    <s v="Gastos operativos"/>
    <s v="Operativo"/>
    <s v="La Joya"/>
    <s v="Arequipa"/>
    <s v="01F0012104820302891452"/>
    <s v="Factura"/>
    <d v="2025-08-25T00:00:00"/>
    <d v="2025-08-25T00:00:00"/>
    <s v="F001"/>
    <n v="21048"/>
    <n v="20302891452"/>
    <s v="INNOVA AMBIENTAL S.A."/>
    <s v="PEN"/>
    <n v="0.18"/>
    <n v="7480"/>
    <n v="1346.3999999999999"/>
    <n v="8826.4"/>
    <s v=""/>
    <n v="8826.4"/>
    <n v="0.12"/>
    <s v="SI"/>
    <s v="Transferencia"/>
    <s v="SI"/>
    <s v="SI"/>
    <s v=""/>
    <s v=""/>
    <s v=""/>
    <m/>
    <s v=""/>
    <s v=""/>
    <s v=""/>
    <n v="0"/>
    <m/>
    <m/>
    <m/>
    <m/>
    <m/>
    <m/>
    <m/>
    <m/>
    <s v=""/>
    <s v=""/>
    <n v="0"/>
    <s v=""/>
    <s v=""/>
    <s v=""/>
    <n v="0"/>
    <n v="0"/>
    <m/>
    <m/>
    <m/>
    <m/>
    <n v="8826.4"/>
    <s v="PENDIENTE"/>
    <s v="OK"/>
  </r>
  <r>
    <n v="1275"/>
    <x v="51"/>
    <d v="2025-08-22T00:00:00"/>
    <s v="Nelson Quispe "/>
    <x v="0"/>
    <x v="14"/>
    <x v="32"/>
    <s v="P0301001"/>
    <s v="-"/>
    <s v="-"/>
    <s v="-"/>
    <s v="Max- D Diesel B5 S50 UV"/>
    <s v="FOTON BKK-849"/>
    <x v="0"/>
    <x v="4"/>
    <s v="Gastos no operativos"/>
    <s v="Operativo"/>
    <s v="Sachaca"/>
    <s v="Arequipa"/>
    <s v="01F86717870620127765279"/>
    <s v="Factura"/>
    <d v="2025-08-22T00:00:00"/>
    <d v="2025-08-22T00:00:00"/>
    <s v="F867"/>
    <n v="178706"/>
    <n v="20127765279"/>
    <s v="COESTI S.A."/>
    <s v="PEN"/>
    <n v="0.18"/>
    <n v="663.98"/>
    <n v="119.5164"/>
    <n v="783.5"/>
    <s v=""/>
    <n v="783.5"/>
    <m/>
    <s v="SI"/>
    <s v="Transferencia"/>
    <s v="SI"/>
    <s v="SI"/>
    <s v=""/>
    <s v=""/>
    <s v=""/>
    <m/>
    <s v=""/>
    <s v=""/>
    <s v=""/>
    <n v="0"/>
    <m/>
    <m/>
    <m/>
    <m/>
    <m/>
    <m/>
    <m/>
    <m/>
    <s v=""/>
    <s v=""/>
    <n v="0"/>
    <s v=""/>
    <s v=""/>
    <s v=""/>
    <n v="0"/>
    <n v="0"/>
    <m/>
    <m/>
    <m/>
    <m/>
    <n v="783.5"/>
    <s v="PENDIENTE"/>
    <s v="OK"/>
  </r>
  <r>
    <n v="1275"/>
    <x v="51"/>
    <d v="2025-08-22T00:00:00"/>
    <s v="Nelson Quispe "/>
    <x v="0"/>
    <x v="14"/>
    <x v="32"/>
    <s v="P0301001"/>
    <s v="-"/>
    <s v="-"/>
    <s v="-"/>
    <s v="Max- D Diesel B5 S50 UV"/>
    <s v="FOTON BKL-739"/>
    <x v="0"/>
    <x v="4"/>
    <s v="Gastos no operativos"/>
    <s v="Operativo"/>
    <s v="Sachaca"/>
    <s v="Arequipa"/>
    <s v="01F86717870620127765279"/>
    <s v="Factura"/>
    <d v="2025-08-22T00:00:00"/>
    <d v="2025-08-22T00:00:00"/>
    <s v="F867"/>
    <n v="178706"/>
    <n v="20127765279"/>
    <s v="COESTI S.A."/>
    <s v="PEN"/>
    <n v="0.18"/>
    <n v="294.02999999999997"/>
    <n v="52.925399999999996"/>
    <n v="346.96"/>
    <s v=""/>
    <n v="346.96"/>
    <m/>
    <s v="SI"/>
    <s v="Transferencia"/>
    <s v="SI"/>
    <s v="SI"/>
    <s v=""/>
    <s v=""/>
    <s v=""/>
    <m/>
    <s v=""/>
    <s v=""/>
    <s v=""/>
    <n v="0"/>
    <m/>
    <m/>
    <m/>
    <m/>
    <m/>
    <m/>
    <m/>
    <m/>
    <s v=""/>
    <s v=""/>
    <n v="0"/>
    <s v=""/>
    <s v=""/>
    <s v=""/>
    <n v="0"/>
    <n v="0"/>
    <m/>
    <m/>
    <m/>
    <m/>
    <n v="346.96"/>
    <s v="PENDIENTE"/>
    <s v="OK"/>
  </r>
  <r>
    <n v="1275"/>
    <x v="51"/>
    <d v="2025-08-22T00:00:00"/>
    <s v="Nelson Quispe "/>
    <x v="0"/>
    <x v="14"/>
    <x v="32"/>
    <s v="P0301001"/>
    <s v="-"/>
    <s v="-"/>
    <s v="-"/>
    <s v="Max- D Diesel B5 S50 UV"/>
    <s v="HINO V9R-903"/>
    <x v="0"/>
    <x v="4"/>
    <s v="Gastos no operativos"/>
    <s v="Operativo"/>
    <s v="Sachaca"/>
    <s v="Arequipa"/>
    <s v="01F86717870620127765279"/>
    <s v="Factura"/>
    <d v="2025-08-22T00:00:00"/>
    <d v="2025-08-22T00:00:00"/>
    <s v="F867"/>
    <n v="178706"/>
    <n v="20127765279"/>
    <s v="COESTI S.A."/>
    <s v="PEN"/>
    <n v="0.18"/>
    <n v="482.91500000000002"/>
    <n v="86.924700000000001"/>
    <n v="569.84"/>
    <s v=""/>
    <n v="569.84"/>
    <m/>
    <s v="SI"/>
    <s v="Transferencia"/>
    <s v="SI"/>
    <s v="SI"/>
    <s v=""/>
    <s v=""/>
    <s v=""/>
    <m/>
    <s v=""/>
    <s v=""/>
    <s v=""/>
    <n v="0"/>
    <m/>
    <m/>
    <m/>
    <m/>
    <m/>
    <m/>
    <m/>
    <m/>
    <s v=""/>
    <s v=""/>
    <n v="0"/>
    <s v=""/>
    <s v=""/>
    <s v=""/>
    <n v="0"/>
    <n v="0"/>
    <m/>
    <m/>
    <m/>
    <m/>
    <n v="569.84"/>
    <s v="PENDIENTE"/>
    <s v="OK"/>
  </r>
  <r>
    <n v="1276"/>
    <x v="51"/>
    <d v="2025-08-22T00:00:00"/>
    <s v="Nelson Quispe "/>
    <x v="0"/>
    <x v="14"/>
    <x v="32"/>
    <s v="P0301001"/>
    <s v="-"/>
    <s v="-"/>
    <s v="-"/>
    <s v="Max- D Diesel B5 S50 UV"/>
    <s v="FOTON VBB-840"/>
    <x v="0"/>
    <x v="4"/>
    <s v="Gastos no operativos"/>
    <s v="Operativo"/>
    <s v="Sachaca"/>
    <s v="Arequipa"/>
    <s v="01F86517958720127765279"/>
    <s v="Factura"/>
    <d v="2025-08-22T00:00:00"/>
    <d v="2025-08-22T00:00:00"/>
    <s v="F865"/>
    <n v="179587"/>
    <n v="20127765279"/>
    <s v="COESTI S.A."/>
    <s v="PEN"/>
    <n v="0.18"/>
    <n v="596.1"/>
    <n v="107.298"/>
    <n v="703.4"/>
    <s v=""/>
    <n v="703.4"/>
    <m/>
    <s v="SI"/>
    <s v="Transferencia"/>
    <s v="SI"/>
    <s v="SI"/>
    <s v=""/>
    <s v=""/>
    <s v=""/>
    <m/>
    <s v=""/>
    <s v=""/>
    <s v=""/>
    <n v="0"/>
    <m/>
    <m/>
    <m/>
    <m/>
    <m/>
    <m/>
    <m/>
    <m/>
    <s v=""/>
    <s v=""/>
    <n v="0"/>
    <s v=""/>
    <s v=""/>
    <s v=""/>
    <n v="0"/>
    <n v="0"/>
    <m/>
    <m/>
    <m/>
    <m/>
    <n v="703.4"/>
    <s v="PENDIENTE"/>
    <s v="OK"/>
  </r>
  <r>
    <n v="1276"/>
    <x v="51"/>
    <d v="2025-08-22T00:00:00"/>
    <s v="Nelson Quispe "/>
    <x v="0"/>
    <x v="14"/>
    <x v="32"/>
    <s v="P0301001"/>
    <s v="-"/>
    <s v="-"/>
    <s v="-"/>
    <s v="Max- D Diesel B5 S50 UV"/>
    <s v="FOTON VDJ-872"/>
    <x v="0"/>
    <x v="4"/>
    <s v="Gastos no operativos"/>
    <s v="Operativo"/>
    <s v="Sachaca"/>
    <s v="Arequipa"/>
    <s v="01F86517958720127765279"/>
    <s v="Factura"/>
    <d v="2025-08-22T00:00:00"/>
    <d v="2025-08-22T00:00:00"/>
    <s v="F865"/>
    <n v="179587"/>
    <n v="20127765279"/>
    <s v="COESTI S.A."/>
    <s v="PEN"/>
    <n v="0.18"/>
    <n v="495.68"/>
    <n v="89.222399999999993"/>
    <n v="584.9"/>
    <s v=""/>
    <n v="584.9"/>
    <m/>
    <s v="SI"/>
    <s v="Transferencia"/>
    <s v="SI"/>
    <s v="SI"/>
    <s v=""/>
    <s v=""/>
    <s v=""/>
    <m/>
    <s v=""/>
    <s v=""/>
    <s v=""/>
    <n v="0"/>
    <m/>
    <m/>
    <m/>
    <m/>
    <m/>
    <m/>
    <m/>
    <m/>
    <s v=""/>
    <s v=""/>
    <n v="0"/>
    <s v=""/>
    <s v=""/>
    <s v=""/>
    <n v="0"/>
    <n v="0"/>
    <m/>
    <m/>
    <m/>
    <m/>
    <n v="584.9"/>
    <s v="PENDIENTE"/>
    <s v="OK"/>
  </r>
  <r>
    <n v="1276"/>
    <x v="51"/>
    <d v="2025-08-22T00:00:00"/>
    <s v="Nelson Quispe "/>
    <x v="0"/>
    <x v="14"/>
    <x v="43"/>
    <s v="P0301003"/>
    <s v="-"/>
    <s v="-"/>
    <s v="-"/>
    <s v="GLP (Galón) - AUDI BDQ-458"/>
    <s v="TERCERIZADO"/>
    <x v="0"/>
    <x v="4"/>
    <s v="Gastos no operativos"/>
    <s v="Operativo"/>
    <s v="Sachaca"/>
    <s v="Arequipa"/>
    <s v="01F86517958720127765279"/>
    <s v="Factura"/>
    <d v="2025-08-22T00:00:00"/>
    <d v="2025-08-22T00:00:00"/>
    <s v="F865"/>
    <n v="179587"/>
    <n v="20127765279"/>
    <s v="COESTI S.A."/>
    <s v="PEN"/>
    <n v="0.18"/>
    <n v="30.59"/>
    <n v="5.5061999999999998"/>
    <n v="36.1"/>
    <s v=""/>
    <n v="36.1"/>
    <m/>
    <s v="SI"/>
    <s v="Transferencia"/>
    <s v="SI"/>
    <s v="SI"/>
    <s v=""/>
    <s v=""/>
    <s v=""/>
    <m/>
    <s v=""/>
    <s v=""/>
    <s v=""/>
    <n v="0"/>
    <m/>
    <m/>
    <m/>
    <m/>
    <m/>
    <m/>
    <m/>
    <m/>
    <s v=""/>
    <s v=""/>
    <n v="0"/>
    <s v=""/>
    <s v=""/>
    <s v=""/>
    <n v="0"/>
    <n v="0"/>
    <m/>
    <m/>
    <m/>
    <m/>
    <n v="36.1"/>
    <s v="PENDIENTE"/>
    <s v="OK"/>
  </r>
  <r>
    <n v="1277"/>
    <x v="56"/>
    <d v="2025-07-27T00:00:00"/>
    <s v="Vanessa Amado"/>
    <x v="7"/>
    <x v="9"/>
    <x v="110"/>
    <s v="P0703007"/>
    <s v="-"/>
    <s v="-"/>
    <s v="-"/>
    <s v="(01) Recarga de extintor pqs abc de 9kg_x000a_(01) vidrio para gabinete de extintor "/>
    <m/>
    <x v="0"/>
    <x v="4"/>
    <s v="Gastos no operativos"/>
    <s v="Operativo"/>
    <s v="Sachaca"/>
    <s v="Arequipa"/>
    <s v="01E001305920609123762"/>
    <s v="Factura"/>
    <d v="2025-08-27T00:00:00"/>
    <d v="2025-08-27T00:00:00"/>
    <s v="E001"/>
    <n v="3059"/>
    <n v="20609123762"/>
    <s v="VULCANO EXTINTORES Y SEGURIDAD E.I.R.L."/>
    <s v="PEN"/>
    <n v="0.18"/>
    <n v="61.865000000000002"/>
    <n v="11.1357"/>
    <n v="73"/>
    <s v=""/>
    <n v="73"/>
    <m/>
    <s v="SI"/>
    <s v="Transferencia"/>
    <s v="SI"/>
    <s v="SI"/>
    <s v=""/>
    <s v=""/>
    <s v=""/>
    <m/>
    <s v=""/>
    <s v=""/>
    <s v=""/>
    <n v="0"/>
    <m/>
    <m/>
    <m/>
    <m/>
    <m/>
    <m/>
    <m/>
    <m/>
    <s v=""/>
    <s v=""/>
    <n v="0"/>
    <s v=""/>
    <s v=""/>
    <s v=""/>
    <n v="0"/>
    <n v="0"/>
    <m/>
    <m/>
    <m/>
    <m/>
    <n v="73"/>
    <s v="PENDIENTE"/>
    <s v="OK"/>
  </r>
  <r>
    <n v="1278"/>
    <x v="57"/>
    <d v="2025-06-26T00:00:00"/>
    <s v="Alison Rodriguez"/>
    <x v="0"/>
    <x v="23"/>
    <x v="61"/>
    <s v="P0305002"/>
    <s v="-"/>
    <s v="-"/>
    <s v="-"/>
    <s v="Valorizacion de residuos sólidos de RCD_x000a_Taconser (Moly-Cop Santa Anita)"/>
    <m/>
    <x v="1"/>
    <x v="5"/>
    <s v="Gastos operativos"/>
    <s v="Operativo"/>
    <s v="Sachaca"/>
    <s v="Arequipa"/>
    <s v="01E001127120608970909"/>
    <s v="Factura"/>
    <d v="2025-08-22T00:00:00"/>
    <d v="2025-08-22T00:00:00"/>
    <s v="E001"/>
    <n v="1271"/>
    <n v="20608970909"/>
    <s v="BIRRAK 360 S.A.C."/>
    <s v="PEN"/>
    <n v="0.18"/>
    <n v="427"/>
    <n v="76.86"/>
    <n v="503.86"/>
    <s v=""/>
    <n v="503.86"/>
    <m/>
    <s v="SI"/>
    <s v="Transferencia"/>
    <m/>
    <m/>
    <s v=""/>
    <s v=""/>
    <s v=""/>
    <m/>
    <s v=""/>
    <s v=""/>
    <s v=""/>
    <n v="0"/>
    <m/>
    <m/>
    <m/>
    <m/>
    <m/>
    <m/>
    <m/>
    <m/>
    <s v=""/>
    <s v=""/>
    <n v="0"/>
    <s v=""/>
    <s v=""/>
    <s v=""/>
    <n v="0"/>
    <n v="0"/>
    <m/>
    <m/>
    <m/>
    <m/>
    <n v="503.86"/>
    <s v="PENDIENTE"/>
    <s v="OK"/>
  </r>
  <r>
    <n v="1278"/>
    <x v="57"/>
    <d v="2025-06-26T00:00:00"/>
    <s v="Alison Rodriguez"/>
    <x v="0"/>
    <x v="15"/>
    <x v="35"/>
    <s v="P0312001"/>
    <s v="-"/>
    <s v="-"/>
    <s v="-"/>
    <s v="Valorizacion de residuos sólidos de RCD,  Uso de maquinaria para descarga"/>
    <m/>
    <x v="1"/>
    <x v="5"/>
    <s v="Gastos operativos"/>
    <s v="Operativo"/>
    <s v="Sachaca"/>
    <s v="Arequipa"/>
    <s v="01E001127120608970909"/>
    <s v="Factura"/>
    <d v="2025-08-22T00:00:00"/>
    <d v="2025-08-22T00:00:00"/>
    <s v="E001"/>
    <n v="1271"/>
    <n v="20608970909"/>
    <s v="BIRRAK 360 S.A.C."/>
    <s v="PEN"/>
    <n v="0.18"/>
    <n v="150"/>
    <n v="27"/>
    <n v="177"/>
    <s v=""/>
    <n v="177"/>
    <m/>
    <s v="SI"/>
    <s v="Transferencia"/>
    <m/>
    <m/>
    <s v=""/>
    <s v=""/>
    <s v=""/>
    <m/>
    <s v=""/>
    <s v=""/>
    <s v=""/>
    <n v="0"/>
    <m/>
    <m/>
    <m/>
    <m/>
    <m/>
    <m/>
    <m/>
    <m/>
    <s v=""/>
    <s v=""/>
    <n v="0"/>
    <s v=""/>
    <s v=""/>
    <s v=""/>
    <n v="0"/>
    <n v="0"/>
    <m/>
    <m/>
    <m/>
    <m/>
    <n v="177"/>
    <s v="PENDIENTE"/>
    <s v="OK"/>
  </r>
  <r>
    <n v="1279"/>
    <x v="24"/>
    <d v="2025-07-24T00:00:00"/>
    <s v="Alison Rodriguez"/>
    <x v="0"/>
    <x v="23"/>
    <x v="61"/>
    <s v="P0305002"/>
    <s v="-"/>
    <s v="-"/>
    <s v="-"/>
    <s v="Valorizacion de residuos sólidos de RCD_x000a_Taconser (Moly-Cop Santa Anita)"/>
    <m/>
    <x v="1"/>
    <x v="5"/>
    <s v="Gastos operativos"/>
    <s v="Operativo"/>
    <s v="Sachaca"/>
    <s v="Arequipa"/>
    <s v="01E001127220608970909"/>
    <s v="Factura"/>
    <d v="2025-08-22T00:00:00"/>
    <d v="2025-08-22T00:00:00"/>
    <s v="E001"/>
    <n v="1272"/>
    <n v="20608970909"/>
    <s v="BIRRAK 360 S.A.C."/>
    <s v="PEN"/>
    <n v="0.18"/>
    <n v="501.2"/>
    <n v="90.215999999999994"/>
    <n v="591.41999999999996"/>
    <s v=""/>
    <n v="591.41999999999996"/>
    <n v="0.12"/>
    <s v="SI"/>
    <s v="Transferencia"/>
    <m/>
    <m/>
    <s v=""/>
    <s v=""/>
    <s v=""/>
    <m/>
    <s v=""/>
    <s v=""/>
    <s v=""/>
    <n v="0"/>
    <m/>
    <m/>
    <m/>
    <m/>
    <m/>
    <m/>
    <m/>
    <m/>
    <s v=""/>
    <s v=""/>
    <n v="0"/>
    <s v=""/>
    <s v=""/>
    <s v=""/>
    <n v="0"/>
    <n v="0"/>
    <m/>
    <m/>
    <m/>
    <m/>
    <n v="591.41999999999996"/>
    <s v="PENDIENTE"/>
    <s v="OK"/>
  </r>
  <r>
    <n v="1279"/>
    <x v="24"/>
    <d v="2025-07-24T00:00:00"/>
    <s v="Alison Rodriguez"/>
    <x v="0"/>
    <x v="15"/>
    <x v="35"/>
    <s v="P0312001"/>
    <s v="-"/>
    <s v="-"/>
    <s v="-"/>
    <s v="Valorizacion de residuos sólidos de RCD,  Uso de maquinaria para descarga"/>
    <m/>
    <x v="1"/>
    <x v="5"/>
    <s v="Gastos operativos"/>
    <s v="Operativo"/>
    <s v="Sachaca"/>
    <s v="Arequipa"/>
    <s v="01E001127220608970909"/>
    <s v="Factura"/>
    <d v="2025-08-22T00:00:00"/>
    <d v="2025-08-22T00:00:00"/>
    <s v="E001"/>
    <n v="1272"/>
    <n v="20608970909"/>
    <s v="BIRRAK 360 S.A.C."/>
    <s v="PEN"/>
    <n v="0.18"/>
    <n v="150"/>
    <n v="27"/>
    <n v="177"/>
    <s v=""/>
    <n v="177"/>
    <n v="0.12"/>
    <s v="SI"/>
    <s v="Transferencia"/>
    <m/>
    <m/>
    <s v=""/>
    <s v=""/>
    <s v=""/>
    <m/>
    <s v=""/>
    <s v=""/>
    <s v=""/>
    <n v="0"/>
    <m/>
    <m/>
    <m/>
    <m/>
    <m/>
    <m/>
    <m/>
    <m/>
    <s v=""/>
    <s v=""/>
    <n v="0"/>
    <s v=""/>
    <s v=""/>
    <s v=""/>
    <n v="0"/>
    <n v="0"/>
    <m/>
    <m/>
    <m/>
    <m/>
    <n v="177"/>
    <s v="PENDIENTE"/>
    <s v="OK"/>
  </r>
  <r>
    <n v="1280"/>
    <x v="46"/>
    <d v="2025-08-18T00:00:00"/>
    <s v="Alison Rodriguez"/>
    <x v="0"/>
    <x v="23"/>
    <x v="61"/>
    <s v="P0305002"/>
    <s v="-"/>
    <s v="-"/>
    <s v="-"/>
    <s v="Valorizacion de residuos sólidos de RCD_x000a_Taconser (Moly-Cop Santa Anita)_x000a_Ficha de servicio: 002-1125"/>
    <m/>
    <x v="1"/>
    <x v="3"/>
    <s v="Gastos operativos"/>
    <s v="Operativo"/>
    <s v="Sachaca"/>
    <s v="Arequipa"/>
    <s v="01E001127320608970909"/>
    <s v="Factura"/>
    <d v="2025-08-22T00:00:00"/>
    <d v="2025-08-22T00:00:00"/>
    <s v="E001"/>
    <n v="1273"/>
    <n v="20608970909"/>
    <s v="BIRRAK 360 S.A.C."/>
    <s v="PEN"/>
    <n v="0.18"/>
    <n v="392.7"/>
    <n v="70.685999999999993"/>
    <n v="463.39"/>
    <s v=""/>
    <n v="463.39"/>
    <m/>
    <s v="SI"/>
    <s v="Transferencia"/>
    <m/>
    <m/>
    <s v=""/>
    <s v=""/>
    <s v=""/>
    <m/>
    <s v=""/>
    <s v=""/>
    <s v=""/>
    <n v="0"/>
    <m/>
    <m/>
    <m/>
    <m/>
    <m/>
    <m/>
    <m/>
    <m/>
    <s v=""/>
    <s v=""/>
    <n v="0"/>
    <s v=""/>
    <s v=""/>
    <s v=""/>
    <n v="0"/>
    <n v="0"/>
    <m/>
    <m/>
    <m/>
    <m/>
    <n v="463.39"/>
    <s v="PENDIENTE"/>
    <s v="OK"/>
  </r>
  <r>
    <n v="1280"/>
    <x v="46"/>
    <d v="2025-08-18T00:00:00"/>
    <s v="Alison Rodriguez"/>
    <x v="0"/>
    <x v="15"/>
    <x v="35"/>
    <s v="P0312001"/>
    <s v="-"/>
    <s v="-"/>
    <s v="-"/>
    <s v="Valorizacion de residuos sólidos de RCD,  Uso de maquinaria para descarga_x000a_Taconser (Moly-Cop Santa Anita)_x000a_Ficha de servicio: 002-1125"/>
    <m/>
    <x v="1"/>
    <x v="3"/>
    <s v="Gastos operativos"/>
    <s v="Operativo"/>
    <s v="Sachaca"/>
    <s v="Arequipa"/>
    <s v="01E001127320608970909"/>
    <s v="Factura"/>
    <d v="2025-08-22T00:00:00"/>
    <d v="2025-08-22T00:00:00"/>
    <s v="E001"/>
    <n v="1273"/>
    <n v="20608970909"/>
    <s v="BIRRAK 360 S.A.C."/>
    <s v="PEN"/>
    <n v="0.18"/>
    <n v="150"/>
    <n v="27"/>
    <n v="177"/>
    <s v=""/>
    <n v="177"/>
    <m/>
    <s v="SI"/>
    <s v="Transferencia"/>
    <m/>
    <m/>
    <s v=""/>
    <s v=""/>
    <s v=""/>
    <m/>
    <s v=""/>
    <s v=""/>
    <s v=""/>
    <n v="0"/>
    <m/>
    <m/>
    <m/>
    <m/>
    <m/>
    <m/>
    <m/>
    <m/>
    <s v=""/>
    <s v=""/>
    <n v="0"/>
    <s v=""/>
    <s v=""/>
    <s v=""/>
    <n v="0"/>
    <n v="0"/>
    <m/>
    <m/>
    <m/>
    <m/>
    <n v="177"/>
    <s v="PENDIENTE"/>
    <s v="OK"/>
  </r>
  <r>
    <n v="1281"/>
    <x v="48"/>
    <d v="2025-08-19T00:00:00"/>
    <s v="Alison Rodriguez"/>
    <x v="0"/>
    <x v="23"/>
    <x v="61"/>
    <s v="P0305002"/>
    <s v="-"/>
    <s v="-"/>
    <s v="-"/>
    <s v="Valorizacion de residuos sólidos de RCD_x000a_Taconser (Moly-Cop Santa Anita)_x000a_Ficha de servicio: 002-1126"/>
    <m/>
    <x v="1"/>
    <x v="3"/>
    <s v="Gastos operativos"/>
    <s v="Operativo"/>
    <s v="Sachaca"/>
    <s v="Arequipa"/>
    <s v="01E001127420608970909"/>
    <s v="Factura"/>
    <d v="2025-08-22T00:00:00"/>
    <d v="2025-08-22T00:00:00"/>
    <s v="E001"/>
    <n v="1274"/>
    <n v="20608970909"/>
    <s v="BIRRAK 360 S.A.C."/>
    <s v="PEN"/>
    <n v="0.18"/>
    <n v="357.7"/>
    <n v="64.385999999999996"/>
    <n v="422.09"/>
    <s v=""/>
    <n v="422.09"/>
    <m/>
    <s v="SI"/>
    <s v="Transferencia"/>
    <m/>
    <m/>
    <s v=""/>
    <s v=""/>
    <s v=""/>
    <m/>
    <s v=""/>
    <s v=""/>
    <s v=""/>
    <n v="0"/>
    <m/>
    <m/>
    <m/>
    <m/>
    <m/>
    <m/>
    <m/>
    <m/>
    <s v=""/>
    <s v=""/>
    <n v="0"/>
    <s v=""/>
    <s v=""/>
    <s v=""/>
    <n v="0"/>
    <n v="0"/>
    <m/>
    <m/>
    <m/>
    <m/>
    <n v="422.09"/>
    <s v="PENDIENTE"/>
    <s v="OK"/>
  </r>
  <r>
    <n v="1281"/>
    <x v="48"/>
    <d v="2025-08-19T00:00:00"/>
    <s v="Alison Rodriguez"/>
    <x v="0"/>
    <x v="15"/>
    <x v="35"/>
    <s v="P0312001"/>
    <s v="-"/>
    <s v="-"/>
    <s v="-"/>
    <s v="Valorizacion de residuos sólidos de RCD,  Uso de maquinaria para descarga_x000a_Taconser (Moly-Cop Santa Anita)_x000a_Ficha de servicio: 002-1126"/>
    <m/>
    <x v="1"/>
    <x v="3"/>
    <s v="Gastos operativos"/>
    <s v="Operativo"/>
    <s v="Sachaca"/>
    <s v="Arequipa"/>
    <s v="01E001127420608970909"/>
    <s v="Factura"/>
    <d v="2025-08-22T00:00:00"/>
    <d v="2025-08-22T00:00:00"/>
    <s v="E001"/>
    <n v="1274"/>
    <n v="20608970909"/>
    <s v="BIRRAK 360 S.A.C."/>
    <s v="PEN"/>
    <n v="0.18"/>
    <n v="150"/>
    <n v="27"/>
    <n v="177"/>
    <s v=""/>
    <n v="177"/>
    <m/>
    <s v="SI"/>
    <s v="Transferencia"/>
    <m/>
    <m/>
    <s v=""/>
    <s v=""/>
    <s v=""/>
    <m/>
    <s v=""/>
    <s v=""/>
    <s v=""/>
    <n v="0"/>
    <m/>
    <m/>
    <m/>
    <m/>
    <m/>
    <m/>
    <m/>
    <m/>
    <s v=""/>
    <s v=""/>
    <n v="0"/>
    <s v=""/>
    <s v=""/>
    <s v=""/>
    <n v="0"/>
    <n v="0"/>
    <m/>
    <m/>
    <m/>
    <m/>
    <n v="177"/>
    <s v="PENDIENTE"/>
    <s v="OK"/>
  </r>
  <r>
    <n v="1282"/>
    <x v="55"/>
    <d v="2025-08-27T00:00:00"/>
    <s v="Vannessa Amado"/>
    <x v="7"/>
    <x v="4"/>
    <x v="67"/>
    <s v="P0702003"/>
    <s v="-"/>
    <s v="-"/>
    <s v="-"/>
    <s v="(6) Curso de induccion: Juan Tarifa, Walter Asillo, Brayan Hanco, Brandon Saravia, Augusto Ruiz y Joel Quispe_x000a_(6) Curso de materiales peligrosos (MATPEL): Juan Tarifa, Walter Asillo, Brayan Hanco, Brandon Saravia, Augusto Ruiz y Joel Quispe_x000a_(1) Curso de evaluacion de prevencionista: Nelson Quispe"/>
    <m/>
    <x v="0"/>
    <x v="1"/>
    <s v="Costos de ventas"/>
    <s v="Operativo"/>
    <s v="Sachaca"/>
    <s v="Arequipa"/>
    <s v="01FFF113920514464881"/>
    <s v="Factura"/>
    <d v="2025-08-27T00:00:00"/>
    <d v="2025-08-27T00:00:00"/>
    <s v="FFF1"/>
    <n v="139"/>
    <n v="20514464881"/>
    <s v="ORGANIZACION IBEROAMERICANA DE SEGURIDAD"/>
    <s v="PEN"/>
    <n v="0.18"/>
    <n v="292.37"/>
    <n v="52.626599999999996"/>
    <n v="345"/>
    <s v=""/>
    <n v="345"/>
    <m/>
    <s v="SI"/>
    <s v="Entregas a Rendir"/>
    <s v="SI"/>
    <s v="SI"/>
    <s v=""/>
    <s v=""/>
    <s v=""/>
    <m/>
    <s v=""/>
    <s v=""/>
    <s v=""/>
    <n v="0"/>
    <m/>
    <m/>
    <m/>
    <m/>
    <m/>
    <m/>
    <m/>
    <m/>
    <s v=""/>
    <s v=""/>
    <n v="0"/>
    <s v=""/>
    <s v=""/>
    <s v=""/>
    <n v="0"/>
    <n v="0"/>
    <m/>
    <m/>
    <m/>
    <m/>
    <n v="345"/>
    <s v="PENDIENTE"/>
    <s v="OK"/>
  </r>
  <r>
    <n v="1283"/>
    <x v="58"/>
    <d v="2025-08-28T00:00:00"/>
    <s v="Karol Pari"/>
    <x v="1"/>
    <x v="3"/>
    <x v="7"/>
    <s v="P0604001"/>
    <s v="-"/>
    <s v="-"/>
    <s v="-"/>
    <s v="Atención Posta - Sachaca_x000a_Alm. Sachaca - Posta - Alm. Sachaca "/>
    <m/>
    <x v="0"/>
    <x v="3"/>
    <s v="Gastos operativos"/>
    <s v="Operativo"/>
    <s v="Sachaca"/>
    <s v="Arequipa"/>
    <s v="PLM332276390500"/>
    <s v="Planilla de Movilidad"/>
    <d v="2025-08-28T00:00:00"/>
    <d v="2025-08-28T00:00:00"/>
    <n v="3"/>
    <n v="322"/>
    <n v="76390500"/>
    <s v="PARI RODRIGUEZ KAROL LICET"/>
    <s v="PEN"/>
    <m/>
    <n v="2"/>
    <n v="0"/>
    <n v="2"/>
    <s v=""/>
    <n v="2"/>
    <m/>
    <m/>
    <s v="Caja Arequipa "/>
    <m/>
    <m/>
    <s v=""/>
    <s v=""/>
    <s v=""/>
    <m/>
    <s v=""/>
    <s v=""/>
    <s v=""/>
    <n v="0"/>
    <m/>
    <m/>
    <m/>
    <m/>
    <m/>
    <m/>
    <m/>
    <m/>
    <s v=""/>
    <s v=""/>
    <n v="0"/>
    <s v=""/>
    <s v=""/>
    <s v=""/>
    <n v="0"/>
    <n v="0"/>
    <m/>
    <m/>
    <m/>
    <m/>
    <n v="2"/>
    <s v="PENDIENTE"/>
    <s v="OK"/>
  </r>
  <r>
    <n v="1284"/>
    <x v="55"/>
    <d v="2025-08-27T00:00:00"/>
    <s v="Alison Rodriguez"/>
    <x v="2"/>
    <x v="11"/>
    <x v="22"/>
    <s v="P0201001"/>
    <s v="-"/>
    <s v="OC 350"/>
    <s v="-"/>
    <s v="RR.SS."/>
    <m/>
    <x v="2"/>
    <x v="6"/>
    <s v="Costos de ventas"/>
    <s v="Operativo"/>
    <s v="Sachaca"/>
    <s v="Arequipa"/>
    <s v="01F313679820100055237"/>
    <s v="Factura"/>
    <d v="2025-08-27T00:00:00"/>
    <d v="2025-08-27T00:00:00"/>
    <s v="F313"/>
    <n v="6798"/>
    <n v="20100055237"/>
    <s v="ALICORP SAA"/>
    <s v="PEN"/>
    <n v="0.18"/>
    <n v="153.9"/>
    <n v="27.702000000000002"/>
    <n v="181.6"/>
    <s v=""/>
    <n v="181.6"/>
    <n v="0.15"/>
    <s v="SI"/>
    <s v="Transferencia"/>
    <s v="SI"/>
    <s v="SI"/>
    <s v=""/>
    <s v=""/>
    <s v=""/>
    <m/>
    <s v=""/>
    <s v=""/>
    <s v=""/>
    <n v="0"/>
    <m/>
    <m/>
    <m/>
    <m/>
    <m/>
    <m/>
    <m/>
    <m/>
    <s v=""/>
    <s v=""/>
    <n v="0"/>
    <s v=""/>
    <s v=""/>
    <s v=""/>
    <n v="0"/>
    <n v="0"/>
    <m/>
    <m/>
    <m/>
    <m/>
    <n v="181.6"/>
    <s v="PENDIENTE"/>
    <s v="OK"/>
  </r>
  <r>
    <n v="1285"/>
    <x v="55"/>
    <d v="2025-08-27T00:00:00"/>
    <s v="Alison Rodriguez"/>
    <x v="2"/>
    <x v="11"/>
    <x v="22"/>
    <s v="P0201001"/>
    <s v="-"/>
    <s v="OC 351"/>
    <s v="-"/>
    <s v="RR.SS."/>
    <m/>
    <x v="2"/>
    <x v="6"/>
    <s v="Costos de ventas"/>
    <s v="Operativo"/>
    <s v="Sachaca"/>
    <s v="Arequipa"/>
    <s v="01F313680220100055237"/>
    <s v="Factura"/>
    <d v="2025-08-27T00:00:00"/>
    <d v="2025-08-27T00:00:00"/>
    <s v="F313"/>
    <n v="6802"/>
    <n v="20100055237"/>
    <s v="ALICORP SAA"/>
    <s v="PEN"/>
    <n v="0.18"/>
    <n v="121.5"/>
    <n v="21.869999999999997"/>
    <n v="143.37"/>
    <s v=""/>
    <n v="143.37"/>
    <n v="0.15"/>
    <s v="SI"/>
    <s v="Transferencia"/>
    <s v="SI"/>
    <s v="SI"/>
    <s v=""/>
    <s v=""/>
    <s v=""/>
    <m/>
    <s v=""/>
    <s v=""/>
    <s v=""/>
    <n v="0"/>
    <m/>
    <m/>
    <m/>
    <m/>
    <m/>
    <m/>
    <m/>
    <m/>
    <s v=""/>
    <s v=""/>
    <n v="0"/>
    <s v=""/>
    <s v=""/>
    <s v=""/>
    <n v="0"/>
    <n v="0"/>
    <m/>
    <m/>
    <m/>
    <m/>
    <n v="143.37"/>
    <s v="PENDIENTE"/>
    <s v="OK"/>
  </r>
  <r>
    <n v="1286"/>
    <x v="55"/>
    <d v="2025-08-27T00:00:00"/>
    <s v="Alison Rodriguez"/>
    <x v="2"/>
    <x v="11"/>
    <x v="22"/>
    <s v="P0201001"/>
    <s v="-"/>
    <s v="OC 352"/>
    <s v="-"/>
    <s v="RR.SS."/>
    <m/>
    <x v="2"/>
    <x v="6"/>
    <s v="Costos de ventas"/>
    <s v="Operativo"/>
    <s v="Sachaca"/>
    <s v="Arequipa"/>
    <s v="01F313680020100055237"/>
    <s v="Factura"/>
    <d v="2025-08-27T00:00:00"/>
    <d v="2025-08-27T00:00:00"/>
    <s v="F313"/>
    <n v="6800"/>
    <n v="20100055237"/>
    <s v="ALICORP SAA"/>
    <s v="PEN"/>
    <n v="0.18"/>
    <n v="387"/>
    <n v="69.66"/>
    <n v="456.66"/>
    <s v=""/>
    <n v="456.66"/>
    <n v="0.15"/>
    <s v="SI"/>
    <s v="Transferencia"/>
    <s v="SI"/>
    <s v="SI"/>
    <s v=""/>
    <s v=""/>
    <s v=""/>
    <m/>
    <s v=""/>
    <s v=""/>
    <s v=""/>
    <n v="0"/>
    <m/>
    <m/>
    <m/>
    <m/>
    <m/>
    <m/>
    <m/>
    <m/>
    <s v=""/>
    <s v=""/>
    <n v="0"/>
    <s v=""/>
    <s v=""/>
    <s v=""/>
    <n v="0"/>
    <n v="0"/>
    <m/>
    <m/>
    <m/>
    <m/>
    <n v="456.66"/>
    <s v="PENDIENTE"/>
    <s v="OK"/>
  </r>
  <r>
    <n v="1287"/>
    <x v="55"/>
    <d v="2025-08-27T00:00:00"/>
    <s v="Alison Rodriguez"/>
    <x v="2"/>
    <x v="11"/>
    <x v="22"/>
    <s v="P0201001"/>
    <s v="-"/>
    <s v="OC 353"/>
    <s v="-"/>
    <s v="RR.SS."/>
    <m/>
    <x v="2"/>
    <x v="6"/>
    <s v="Costos de ventas"/>
    <s v="Operativo"/>
    <s v="Sachaca"/>
    <s v="Arequipa"/>
    <s v="01F313680120100055237"/>
    <s v="Factura"/>
    <d v="2025-08-27T00:00:00"/>
    <d v="2025-08-27T00:00:00"/>
    <s v="F313"/>
    <n v="6801"/>
    <n v="20100055237"/>
    <s v="ALICORP SAA"/>
    <s v="PEN"/>
    <n v="0.18"/>
    <n v="258"/>
    <n v="46.44"/>
    <n v="304.44"/>
    <s v=""/>
    <n v="304.44"/>
    <n v="0.15"/>
    <s v="SI"/>
    <s v="Transferencia"/>
    <s v="SI"/>
    <s v="SI"/>
    <s v=""/>
    <s v=""/>
    <s v=""/>
    <m/>
    <s v=""/>
    <s v=""/>
    <s v=""/>
    <n v="0"/>
    <m/>
    <m/>
    <m/>
    <m/>
    <m/>
    <m/>
    <m/>
    <m/>
    <s v=""/>
    <s v=""/>
    <n v="0"/>
    <s v=""/>
    <s v=""/>
    <s v=""/>
    <n v="0"/>
    <n v="0"/>
    <m/>
    <m/>
    <m/>
    <m/>
    <n v="304.44"/>
    <s v="PENDIENTE"/>
    <s v="OK"/>
  </r>
  <r>
    <n v="1288"/>
    <x v="55"/>
    <d v="2025-08-27T00:00:00"/>
    <s v="Alison Rodriguez"/>
    <x v="2"/>
    <x v="11"/>
    <x v="22"/>
    <s v="P0201001"/>
    <s v="-"/>
    <s v="OC 354"/>
    <s v="-"/>
    <s v="RR.SS."/>
    <m/>
    <x v="2"/>
    <x v="6"/>
    <s v="Costos de ventas"/>
    <s v="Operativo"/>
    <s v="Sachaca"/>
    <s v="Arequipa"/>
    <s v="01F313679920100055237"/>
    <s v="Factura"/>
    <d v="2025-08-27T00:00:00"/>
    <d v="2025-08-27T00:00:00"/>
    <s v="F313"/>
    <n v="6799"/>
    <n v="20100055237"/>
    <s v="ALICORP SAA"/>
    <s v="PEN"/>
    <n v="0.18"/>
    <n v="5.7"/>
    <n v="1.026"/>
    <n v="6.73"/>
    <s v=""/>
    <n v="6.73"/>
    <n v="0.15"/>
    <s v="SI"/>
    <s v="Transferencia"/>
    <s v="SI"/>
    <s v="SI"/>
    <s v=""/>
    <s v=""/>
    <s v=""/>
    <m/>
    <s v=""/>
    <s v=""/>
    <s v=""/>
    <n v="0"/>
    <m/>
    <m/>
    <m/>
    <m/>
    <m/>
    <m/>
    <m/>
    <m/>
    <s v=""/>
    <s v=""/>
    <n v="0"/>
    <s v=""/>
    <s v=""/>
    <s v=""/>
    <n v="0"/>
    <n v="0"/>
    <m/>
    <m/>
    <m/>
    <m/>
    <n v="6.73"/>
    <s v="PENDIENTE"/>
    <s v="OK"/>
  </r>
  <r>
    <n v="1289"/>
    <x v="55"/>
    <d v="2025-08-27T00:00:00"/>
    <s v="Alison Rodriguez"/>
    <x v="2"/>
    <x v="11"/>
    <x v="22"/>
    <s v="P0201001"/>
    <s v="-"/>
    <s v="OC 355"/>
    <s v="-"/>
    <s v="RR.SS."/>
    <m/>
    <x v="2"/>
    <x v="6"/>
    <s v="Costos de ventas"/>
    <s v="Operativo"/>
    <s v="Sachaca"/>
    <s v="Arequipa"/>
    <s v="01F313680320100055237"/>
    <s v="Factura"/>
    <d v="2025-08-27T00:00:00"/>
    <d v="2025-08-27T00:00:00"/>
    <s v="F313"/>
    <n v="6803"/>
    <n v="20100055237"/>
    <s v="ALICORP SAA"/>
    <s v="PEN"/>
    <n v="0.18"/>
    <n v="38"/>
    <n v="6.84"/>
    <n v="44.84"/>
    <s v=""/>
    <n v="44.84"/>
    <n v="0.15"/>
    <s v="SI"/>
    <s v="Transferencia"/>
    <s v="SI"/>
    <s v="SI"/>
    <s v=""/>
    <s v=""/>
    <s v=""/>
    <m/>
    <s v=""/>
    <s v=""/>
    <s v=""/>
    <n v="0"/>
    <m/>
    <m/>
    <m/>
    <m/>
    <m/>
    <m/>
    <m/>
    <m/>
    <s v=""/>
    <s v=""/>
    <n v="0"/>
    <s v=""/>
    <s v=""/>
    <s v=""/>
    <n v="0"/>
    <n v="0"/>
    <m/>
    <m/>
    <m/>
    <m/>
    <n v="44.84"/>
    <s v="PENDIENTE"/>
    <s v="OK"/>
  </r>
  <r>
    <n v="1290"/>
    <x v="55"/>
    <d v="2025-08-27T00:00:00"/>
    <s v="Alison Rodriguez"/>
    <x v="2"/>
    <x v="11"/>
    <x v="22"/>
    <s v="P0201001"/>
    <s v="-"/>
    <s v="OC 356"/>
    <s v="-"/>
    <s v="RR.SS."/>
    <m/>
    <x v="2"/>
    <x v="6"/>
    <s v="Costos de ventas"/>
    <s v="Operativo"/>
    <s v="Sachaca"/>
    <s v="Arequipa"/>
    <s v="01F313680420100055237"/>
    <s v="Factura"/>
    <d v="2025-08-27T00:00:00"/>
    <d v="2025-08-27T00:00:00"/>
    <s v="F313"/>
    <n v="6804"/>
    <n v="20100055237"/>
    <s v="ALICORP SAA"/>
    <s v="PEN"/>
    <n v="0.18"/>
    <n v="692"/>
    <n v="124.56"/>
    <n v="816.56"/>
    <s v=""/>
    <n v="816.56"/>
    <n v="0.15"/>
    <s v="SI"/>
    <s v="Transferencia"/>
    <s v="SI"/>
    <s v="SI"/>
    <s v=""/>
    <s v=""/>
    <s v=""/>
    <m/>
    <s v=""/>
    <s v=""/>
    <s v=""/>
    <n v="0"/>
    <m/>
    <m/>
    <m/>
    <m/>
    <m/>
    <m/>
    <m/>
    <m/>
    <s v=""/>
    <s v=""/>
    <n v="0"/>
    <s v=""/>
    <s v=""/>
    <s v=""/>
    <n v="0"/>
    <n v="0"/>
    <m/>
    <m/>
    <m/>
    <m/>
    <n v="816.56"/>
    <s v="PENDIENTE"/>
    <s v="OK"/>
  </r>
  <r>
    <n v="1291"/>
    <x v="55"/>
    <d v="2025-08-27T00:00:00"/>
    <s v="Alison Rodriguez"/>
    <x v="2"/>
    <x v="11"/>
    <x v="22"/>
    <s v="P0201001"/>
    <s v="-"/>
    <s v="OC 361"/>
    <s v="-"/>
    <s v="RR.SS."/>
    <m/>
    <x v="2"/>
    <x v="6"/>
    <s v="Costos de ventas"/>
    <s v="Operativo"/>
    <s v="Sachaca"/>
    <s v="Arequipa"/>
    <s v="01F313681120100055237"/>
    <s v="Factura"/>
    <d v="2025-08-27T00:00:00"/>
    <d v="2025-08-27T00:00:00"/>
    <s v="F313"/>
    <n v="6811"/>
    <n v="20100055237"/>
    <s v="ALICORP SAA"/>
    <s v="PEN"/>
    <n v="0.18"/>
    <n v="54"/>
    <n v="9.7199999999999989"/>
    <n v="63.72"/>
    <s v=""/>
    <n v="63.72"/>
    <n v="0.15"/>
    <s v="SI"/>
    <s v="Transferencia"/>
    <s v="SI"/>
    <s v="SI"/>
    <s v=""/>
    <s v=""/>
    <s v=""/>
    <m/>
    <s v=""/>
    <s v=""/>
    <s v=""/>
    <n v="0"/>
    <m/>
    <m/>
    <m/>
    <m/>
    <m/>
    <m/>
    <m/>
    <m/>
    <s v=""/>
    <s v=""/>
    <n v="0"/>
    <s v=""/>
    <s v=""/>
    <s v=""/>
    <n v="0"/>
    <n v="0"/>
    <m/>
    <m/>
    <m/>
    <m/>
    <n v="63.72"/>
    <s v="PENDIENTE"/>
    <s v="OK"/>
  </r>
  <r>
    <n v="1292"/>
    <x v="55"/>
    <d v="2025-08-27T00:00:00"/>
    <s v="Alison Rodriguez"/>
    <x v="2"/>
    <x v="11"/>
    <x v="22"/>
    <s v="P0201001"/>
    <s v="-"/>
    <s v="OC 362"/>
    <s v="-"/>
    <s v="RR.SS."/>
    <m/>
    <x v="2"/>
    <x v="6"/>
    <s v="Costos de ventas"/>
    <s v="Operativo"/>
    <s v="Sachaca"/>
    <s v="Arequipa"/>
    <s v="01F313681320100055237"/>
    <s v="Factura"/>
    <d v="2025-08-27T00:00:00"/>
    <d v="2025-08-27T00:00:00"/>
    <s v="F313"/>
    <n v="6813"/>
    <n v="20100055237"/>
    <s v="ALICORP SAA"/>
    <s v="PEN"/>
    <n v="0.18"/>
    <n v="19.5"/>
    <n v="3.51"/>
    <n v="23.01"/>
    <s v=""/>
    <n v="23.01"/>
    <n v="0.15"/>
    <s v="SI"/>
    <s v="Transferencia"/>
    <s v="SI"/>
    <s v="SI"/>
    <s v=""/>
    <s v=""/>
    <s v=""/>
    <m/>
    <s v=""/>
    <s v=""/>
    <s v=""/>
    <n v="0"/>
    <m/>
    <m/>
    <m/>
    <m/>
    <m/>
    <m/>
    <m/>
    <m/>
    <s v=""/>
    <s v=""/>
    <n v="0"/>
    <s v=""/>
    <s v=""/>
    <s v=""/>
    <n v="0"/>
    <n v="0"/>
    <m/>
    <m/>
    <m/>
    <m/>
    <n v="23.01"/>
    <s v="PENDIENTE"/>
    <s v="OK"/>
  </r>
  <r>
    <n v="1293"/>
    <x v="55"/>
    <d v="2025-08-27T00:00:00"/>
    <s v="Alison Rodriguez"/>
    <x v="2"/>
    <x v="11"/>
    <x v="22"/>
    <s v="P0201001"/>
    <s v="-"/>
    <s v="OC 363"/>
    <s v="-"/>
    <s v="RR.SS."/>
    <m/>
    <x v="2"/>
    <x v="6"/>
    <s v="Costos de ventas"/>
    <s v="Operativo"/>
    <s v="Sachaca"/>
    <s v="Arequipa"/>
    <s v="01F313681220100055237"/>
    <s v="Factura"/>
    <d v="2025-08-27T00:00:00"/>
    <d v="2025-08-27T00:00:00"/>
    <s v="F313"/>
    <n v="6812"/>
    <n v="20100055237"/>
    <s v="ALICORP SAA"/>
    <s v="PEN"/>
    <n v="0.18"/>
    <n v="522"/>
    <n v="93.96"/>
    <n v="615.96"/>
    <s v=""/>
    <n v="615.96"/>
    <n v="0.15"/>
    <s v="SI"/>
    <s v="Transferencia"/>
    <s v="SI"/>
    <s v="SI"/>
    <s v=""/>
    <s v=""/>
    <s v=""/>
    <m/>
    <s v=""/>
    <s v=""/>
    <s v=""/>
    <n v="0"/>
    <m/>
    <m/>
    <m/>
    <m/>
    <m/>
    <m/>
    <m/>
    <m/>
    <s v=""/>
    <s v=""/>
    <n v="0"/>
    <s v=""/>
    <s v=""/>
    <s v=""/>
    <n v="0"/>
    <n v="0"/>
    <m/>
    <m/>
    <m/>
    <m/>
    <n v="615.96"/>
    <s v="PENDIENTE"/>
    <s v="OK"/>
  </r>
  <r>
    <n v="1294"/>
    <x v="55"/>
    <d v="2025-08-27T00:00:00"/>
    <s v="Alison Rodriguez"/>
    <x v="2"/>
    <x v="11"/>
    <x v="22"/>
    <s v="P0201001"/>
    <s v="-"/>
    <s v="OC 364"/>
    <s v="-"/>
    <s v="RR.SS."/>
    <m/>
    <x v="2"/>
    <x v="6"/>
    <s v="Costos de ventas"/>
    <s v="Operativo"/>
    <s v="Sachaca"/>
    <s v="Arequipa"/>
    <s v="01F313680820100055237"/>
    <s v="Factura"/>
    <d v="2025-08-27T00:00:00"/>
    <d v="2025-08-27T00:00:00"/>
    <s v="F313"/>
    <n v="6808"/>
    <n v="20100055237"/>
    <s v="ALICORP SAA"/>
    <s v="PEN"/>
    <n v="0.18"/>
    <n v="64.8"/>
    <n v="11.664"/>
    <n v="76.459999999999994"/>
    <s v=""/>
    <n v="76.459999999999994"/>
    <n v="0.15"/>
    <s v="SI"/>
    <s v="Transferencia"/>
    <s v="SI"/>
    <s v="SI"/>
    <s v=""/>
    <s v=""/>
    <s v=""/>
    <m/>
    <s v=""/>
    <s v=""/>
    <s v=""/>
    <n v="0"/>
    <m/>
    <m/>
    <m/>
    <m/>
    <m/>
    <m/>
    <m/>
    <m/>
    <s v=""/>
    <s v=""/>
    <n v="0"/>
    <s v=""/>
    <s v=""/>
    <s v=""/>
    <n v="0"/>
    <n v="0"/>
    <m/>
    <m/>
    <m/>
    <m/>
    <n v="76.459999999999994"/>
    <s v="PENDIENTE"/>
    <s v="OK"/>
  </r>
  <r>
    <n v="1295"/>
    <x v="55"/>
    <d v="2025-08-27T00:00:00"/>
    <s v="Alison Rodriguez"/>
    <x v="2"/>
    <x v="11"/>
    <x v="22"/>
    <s v="P0201001"/>
    <s v="-"/>
    <s v="OC 365"/>
    <s v="-"/>
    <s v="RR.SS."/>
    <m/>
    <x v="2"/>
    <x v="6"/>
    <s v="Costos de ventas"/>
    <s v="Operativo"/>
    <s v="Sachaca"/>
    <s v="Arequipa"/>
    <s v="01F313681020100055237"/>
    <s v="Factura"/>
    <d v="2025-08-27T00:00:00"/>
    <d v="2025-08-27T00:00:00"/>
    <s v="F313"/>
    <n v="6810"/>
    <n v="20100055237"/>
    <s v="ALICORP SAA"/>
    <s v="PEN"/>
    <n v="0.18"/>
    <n v="52"/>
    <n v="9.36"/>
    <n v="61.36"/>
    <s v=""/>
    <n v="61.36"/>
    <n v="0.15"/>
    <s v="SI"/>
    <s v="Transferencia"/>
    <s v="SI"/>
    <s v="SI"/>
    <s v=""/>
    <s v=""/>
    <s v=""/>
    <m/>
    <s v=""/>
    <s v=""/>
    <s v=""/>
    <n v="0"/>
    <m/>
    <m/>
    <m/>
    <m/>
    <m/>
    <m/>
    <m/>
    <m/>
    <s v=""/>
    <s v=""/>
    <n v="0"/>
    <s v=""/>
    <s v=""/>
    <s v=""/>
    <n v="0"/>
    <n v="0"/>
    <m/>
    <m/>
    <m/>
    <m/>
    <n v="61.36"/>
    <s v="PENDIENTE"/>
    <s v="OK"/>
  </r>
  <r>
    <n v="1296"/>
    <x v="55"/>
    <d v="2025-08-27T00:00:00"/>
    <s v="Alison Rodriguez"/>
    <x v="2"/>
    <x v="11"/>
    <x v="22"/>
    <s v="P0201001"/>
    <s v="-"/>
    <s v="OC 366"/>
    <s v="-"/>
    <s v="RR.SS."/>
    <m/>
    <x v="2"/>
    <x v="6"/>
    <s v="Costos de ventas"/>
    <s v="Operativo"/>
    <s v="Sachaca"/>
    <s v="Arequipa"/>
    <s v="01F313680920100055237"/>
    <s v="Factura"/>
    <d v="2025-08-27T00:00:00"/>
    <d v="2025-08-27T00:00:00"/>
    <s v="F313"/>
    <n v="6809"/>
    <n v="20100055237"/>
    <s v="ALICORP SAA"/>
    <s v="PEN"/>
    <n v="0.18"/>
    <n v="63"/>
    <n v="11.34"/>
    <n v="74.34"/>
    <s v=""/>
    <n v="74.34"/>
    <n v="0.15"/>
    <s v="SI"/>
    <s v="Transferencia"/>
    <s v="SI"/>
    <s v="SI"/>
    <s v=""/>
    <s v=""/>
    <s v=""/>
    <m/>
    <s v=""/>
    <s v=""/>
    <s v=""/>
    <n v="0"/>
    <m/>
    <m/>
    <m/>
    <m/>
    <m/>
    <m/>
    <m/>
    <m/>
    <s v=""/>
    <s v=""/>
    <n v="0"/>
    <s v=""/>
    <s v=""/>
    <s v=""/>
    <n v="0"/>
    <n v="0"/>
    <m/>
    <m/>
    <m/>
    <m/>
    <n v="74.34"/>
    <s v="PENDIENTE"/>
    <s v="OK"/>
  </r>
  <r>
    <n v="1297"/>
    <x v="55"/>
    <d v="2025-08-27T00:00:00"/>
    <s v="Alison Rodriguez"/>
    <x v="2"/>
    <x v="11"/>
    <x v="22"/>
    <s v="P0201001"/>
    <s v="-"/>
    <s v="OC 367"/>
    <s v="-"/>
    <s v="RR.SS."/>
    <m/>
    <x v="2"/>
    <x v="6"/>
    <s v="Costos de ventas"/>
    <s v="Operativo"/>
    <s v="Sachaca"/>
    <s v="Arequipa"/>
    <s v="01F313680720100055237"/>
    <s v="Factura"/>
    <d v="2025-08-27T00:00:00"/>
    <d v="2025-08-27T00:00:00"/>
    <s v="F313"/>
    <n v="6807"/>
    <n v="20100055237"/>
    <s v="ALICORP SAA"/>
    <s v="PEN"/>
    <n v="0.18"/>
    <n v="1.5"/>
    <n v="0.27"/>
    <n v="1.77"/>
    <s v=""/>
    <n v="1.77"/>
    <n v="0.15"/>
    <s v="SI"/>
    <s v="Transferencia"/>
    <s v="SI"/>
    <s v="SI"/>
    <s v=""/>
    <s v=""/>
    <s v=""/>
    <m/>
    <s v=""/>
    <s v=""/>
    <s v=""/>
    <n v="0"/>
    <m/>
    <m/>
    <m/>
    <m/>
    <m/>
    <m/>
    <m/>
    <m/>
    <s v=""/>
    <s v=""/>
    <n v="0"/>
    <s v=""/>
    <s v=""/>
    <s v=""/>
    <n v="0"/>
    <n v="0"/>
    <m/>
    <m/>
    <m/>
    <m/>
    <n v="1.77"/>
    <s v="PENDIENTE"/>
    <s v="OK"/>
  </r>
  <r>
    <n v="1298"/>
    <x v="55"/>
    <d v="2025-08-27T00:00:00"/>
    <s v="Alison Rodriguez"/>
    <x v="2"/>
    <x v="11"/>
    <x v="22"/>
    <s v="P0201001"/>
    <s v="-"/>
    <s v="OC 368"/>
    <s v="-"/>
    <s v="RR.SS."/>
    <m/>
    <x v="2"/>
    <x v="6"/>
    <s v="Costos de ventas"/>
    <s v="Operativo"/>
    <s v="Sachaca"/>
    <s v="Arequipa"/>
    <s v="01F313680620100055237"/>
    <s v="Factura"/>
    <d v="2025-08-27T00:00:00"/>
    <d v="2025-08-27T00:00:00"/>
    <s v="F313"/>
    <n v="6806"/>
    <n v="20100055237"/>
    <s v="ALICORP SAA"/>
    <s v="PEN"/>
    <n v="0.18"/>
    <n v="84.5"/>
    <n v="15.209999999999999"/>
    <n v="99.71"/>
    <s v=""/>
    <n v="99.71"/>
    <n v="0.15"/>
    <s v="SI"/>
    <s v="Transferencia"/>
    <s v="SI"/>
    <s v="SI"/>
    <s v=""/>
    <s v=""/>
    <s v=""/>
    <m/>
    <s v=""/>
    <s v=""/>
    <s v=""/>
    <n v="0"/>
    <m/>
    <m/>
    <m/>
    <m/>
    <m/>
    <m/>
    <m/>
    <m/>
    <s v=""/>
    <s v=""/>
    <n v="0"/>
    <s v=""/>
    <s v=""/>
    <s v=""/>
    <n v="0"/>
    <n v="0"/>
    <m/>
    <m/>
    <m/>
    <m/>
    <n v="99.71"/>
    <s v="PENDIENTE"/>
    <s v="OK"/>
  </r>
  <r>
    <n v="1299"/>
    <x v="55"/>
    <d v="2025-08-27T00:00:00"/>
    <s v="Alison Rodriguez"/>
    <x v="2"/>
    <x v="11"/>
    <x v="22"/>
    <s v="P0201001"/>
    <s v="-"/>
    <s v="OC 369"/>
    <s v="-"/>
    <s v="RR.SS."/>
    <m/>
    <x v="2"/>
    <x v="6"/>
    <s v="Costos de ventas"/>
    <s v="Operativo"/>
    <s v="Sachaca"/>
    <s v="Arequipa"/>
    <s v="01F313680520100055237"/>
    <s v="Factura"/>
    <d v="2025-08-27T00:00:00"/>
    <d v="2025-08-27T00:00:00"/>
    <s v="F313"/>
    <n v="6805"/>
    <n v="20100055237"/>
    <s v="ALICORP SAA"/>
    <s v="PEN"/>
    <n v="0.18"/>
    <n v="43"/>
    <n v="7.7399999999999993"/>
    <n v="50.74"/>
    <s v=""/>
    <n v="50.74"/>
    <n v="0.15"/>
    <s v="SI"/>
    <s v="Transferencia"/>
    <s v="SI"/>
    <s v="SI"/>
    <s v=""/>
    <s v=""/>
    <s v=""/>
    <m/>
    <s v=""/>
    <s v=""/>
    <s v=""/>
    <n v="0"/>
    <m/>
    <m/>
    <m/>
    <m/>
    <m/>
    <m/>
    <m/>
    <m/>
    <s v=""/>
    <s v=""/>
    <n v="0"/>
    <s v=""/>
    <s v=""/>
    <s v=""/>
    <n v="0"/>
    <n v="0"/>
    <m/>
    <m/>
    <m/>
    <m/>
    <n v="50.74"/>
    <s v="PENDIENTE"/>
    <s v="OK"/>
  </r>
  <r>
    <n v="1300"/>
    <x v="52"/>
    <d v="2025-08-25T00:00:00"/>
    <s v="Ruben Bustamante"/>
    <x v="0"/>
    <x v="6"/>
    <x v="10"/>
    <s v="P0303002"/>
    <s v="-"/>
    <s v="-"/>
    <s v="-"/>
    <s v="Uchumayo - Servicio (RS peligrosos) - Cosapi"/>
    <s v="FOTON VDJ-872"/>
    <x v="1"/>
    <x v="0"/>
    <s v="Costos de ventas"/>
    <s v="Operativo"/>
    <s v="Sachaca"/>
    <s v="Arequipa"/>
    <s v="01F212182144920517252558"/>
    <s v="Factura"/>
    <d v="2025-08-25T00:00:00"/>
    <d v="2025-08-25T00:00:00"/>
    <s v="F212"/>
    <n v="1821449"/>
    <n v="20517252558"/>
    <s v="COVISUR S.A."/>
    <s v="PEN"/>
    <n v="0.18"/>
    <n v="6.78"/>
    <n v="1.2203999999999999"/>
    <n v="8"/>
    <s v=""/>
    <n v="8"/>
    <m/>
    <s v="SI"/>
    <s v="Caja Operativa"/>
    <s v="SI"/>
    <s v="SI"/>
    <s v=""/>
    <s v=""/>
    <s v=""/>
    <m/>
    <s v=""/>
    <s v=""/>
    <s v=""/>
    <n v="0"/>
    <m/>
    <m/>
    <m/>
    <m/>
    <m/>
    <m/>
    <m/>
    <m/>
    <s v=""/>
    <s v=""/>
    <n v="0"/>
    <s v=""/>
    <s v=""/>
    <s v=""/>
    <n v="0"/>
    <n v="0"/>
    <m/>
    <m/>
    <m/>
    <m/>
    <n v="8"/>
    <s v="PENDIENTE"/>
    <s v="OK"/>
  </r>
  <r>
    <n v="1301"/>
    <x v="52"/>
    <d v="2025-08-25T00:00:00"/>
    <s v="Ruben Bustamante"/>
    <x v="0"/>
    <x v="6"/>
    <x v="10"/>
    <s v="P0303002"/>
    <s v="-"/>
    <s v="-"/>
    <s v="-"/>
    <s v="Uchumayo - Servicio (RS peligrosos) - Cosapi"/>
    <s v="FOTON VDJ-872"/>
    <x v="1"/>
    <x v="0"/>
    <s v="Costos de ventas"/>
    <s v="Operativo"/>
    <s v="Sachaca"/>
    <s v="Arequipa"/>
    <s v="01F213184280220517252558"/>
    <s v="Factura"/>
    <d v="2025-08-25T00:00:00"/>
    <d v="2025-08-25T00:00:00"/>
    <s v="F213"/>
    <n v="1842802"/>
    <n v="20517252558"/>
    <s v="COVISUR S.A."/>
    <s v="PEN"/>
    <n v="0.18"/>
    <n v="6.78"/>
    <n v="1.2203999999999999"/>
    <n v="8"/>
    <s v=""/>
    <n v="8"/>
    <m/>
    <s v="SI"/>
    <s v="Caja Operativa"/>
    <s v="SI"/>
    <s v="SI"/>
    <s v=""/>
    <s v=""/>
    <s v=""/>
    <m/>
    <s v=""/>
    <s v=""/>
    <s v=""/>
    <n v="0"/>
    <m/>
    <m/>
    <m/>
    <m/>
    <m/>
    <m/>
    <m/>
    <m/>
    <s v=""/>
    <s v=""/>
    <n v="0"/>
    <s v=""/>
    <s v=""/>
    <s v=""/>
    <n v="0"/>
    <n v="0"/>
    <m/>
    <m/>
    <m/>
    <m/>
    <n v="8"/>
    <s v="PENDIENTE"/>
    <s v="OK"/>
  </r>
  <r>
    <n v="1302"/>
    <x v="52"/>
    <d v="2025-08-25T00:00:00"/>
    <s v="Ruben Bustamante"/>
    <x v="0"/>
    <x v="6"/>
    <x v="11"/>
    <s v="P0303001"/>
    <s v="-"/>
    <s v="-"/>
    <s v="-"/>
    <s v="SRB km 48 - Servicio (RS peligrosos) - Cosapi"/>
    <s v="FOTON VDJ-872"/>
    <x v="1"/>
    <x v="0"/>
    <s v="Costos de ventas"/>
    <s v="Operativo"/>
    <s v="Sachaca"/>
    <s v="Arequipa"/>
    <s v="01FE021747220259858934"/>
    <s v="Factura"/>
    <d v="2025-08-25T00:00:00"/>
    <d v="2025-08-25T00:00:00"/>
    <s v="FE02"/>
    <n v="17472"/>
    <n v="20259858934"/>
    <s v="COMERCIALIZACION Y SERVICIOS EL EDEN S.A.C."/>
    <s v="PEN"/>
    <n v="0.18"/>
    <n v="16.949000000000002"/>
    <n v="3.0508200000000003"/>
    <n v="20"/>
    <s v=""/>
    <n v="20"/>
    <m/>
    <s v="SI"/>
    <s v="Caja Operativa"/>
    <s v="SI"/>
    <s v="SI"/>
    <s v=""/>
    <s v=""/>
    <s v=""/>
    <m/>
    <s v=""/>
    <s v=""/>
    <s v=""/>
    <n v="0"/>
    <m/>
    <m/>
    <m/>
    <m/>
    <m/>
    <m/>
    <m/>
    <m/>
    <s v=""/>
    <s v=""/>
    <n v="0"/>
    <s v=""/>
    <s v=""/>
    <s v=""/>
    <n v="0"/>
    <n v="0"/>
    <m/>
    <m/>
    <m/>
    <m/>
    <n v="20"/>
    <s v="PENDIENTE"/>
    <s v="OK"/>
  </r>
  <r>
    <n v="1303"/>
    <x v="53"/>
    <d v="2025-08-26T00:00:00"/>
    <s v="Ruben Bustamante"/>
    <x v="0"/>
    <x v="0"/>
    <x v="0"/>
    <s v="P0302007"/>
    <s v="-"/>
    <s v="-"/>
    <s v="-"/>
    <s v="Lavado de unidad"/>
    <s v="FOTON VDJ-872"/>
    <x v="1"/>
    <x v="0"/>
    <s v="Costos de ventas"/>
    <s v="Operativo"/>
    <s v="Sachaca"/>
    <s v="Arequipa"/>
    <s v="01F0011939210705628331"/>
    <s v="Factura"/>
    <d v="2025-08-26T00:00:00"/>
    <d v="2025-08-26T00:00:00"/>
    <s v="F001"/>
    <n v="19392"/>
    <n v="10705628331"/>
    <s v="LARICO APAZA NANCY ROSSMARY"/>
    <s v="PEN"/>
    <n v="0.18"/>
    <n v="21.186"/>
    <n v="3.8134799999999998"/>
    <n v="25"/>
    <s v=""/>
    <n v="25"/>
    <m/>
    <s v="SI"/>
    <s v="Caja Operativa"/>
    <s v="SI"/>
    <s v="SI"/>
    <s v=""/>
    <s v=""/>
    <s v=""/>
    <m/>
    <s v=""/>
    <s v=""/>
    <s v=""/>
    <n v="0"/>
    <m/>
    <m/>
    <m/>
    <m/>
    <m/>
    <m/>
    <m/>
    <m/>
    <s v=""/>
    <s v=""/>
    <n v="0"/>
    <s v=""/>
    <s v=""/>
    <s v=""/>
    <n v="0"/>
    <n v="0"/>
    <m/>
    <m/>
    <m/>
    <m/>
    <n v="25"/>
    <s v="PENDIENTE"/>
    <s v="OK"/>
  </r>
  <r>
    <n v="1304"/>
    <x v="55"/>
    <d v="2025-08-27T00:00:00"/>
    <s v="Ruben Bustamante"/>
    <x v="0"/>
    <x v="6"/>
    <x v="10"/>
    <s v="P0303002"/>
    <s v="-"/>
    <s v="-"/>
    <s v="-"/>
    <s v="Uchumayo - Servicio (RS peligrosos) - Cosapi"/>
    <s v="FOTON VDJ-872"/>
    <x v="1"/>
    <x v="0"/>
    <s v="Costos de ventas"/>
    <s v="Operativo"/>
    <s v="Sachaca"/>
    <s v="Arequipa"/>
    <s v="01F212182364220517252558"/>
    <s v="Factura"/>
    <d v="2025-08-27T00:00:00"/>
    <d v="2025-08-27T00:00:00"/>
    <s v="F212"/>
    <n v="1823642"/>
    <n v="20517252558"/>
    <s v="COVISUR S.A."/>
    <s v="PEN"/>
    <n v="0.18"/>
    <n v="6.78"/>
    <n v="1.2203999999999999"/>
    <n v="8"/>
    <s v=""/>
    <n v="8"/>
    <m/>
    <s v="SI"/>
    <s v="Caja Operativa"/>
    <s v="SI"/>
    <s v="SI"/>
    <s v=""/>
    <s v=""/>
    <s v=""/>
    <m/>
    <s v=""/>
    <s v=""/>
    <s v=""/>
    <n v="0"/>
    <m/>
    <m/>
    <m/>
    <m/>
    <m/>
    <m/>
    <m/>
    <m/>
    <s v=""/>
    <s v=""/>
    <n v="0"/>
    <s v=""/>
    <s v=""/>
    <s v=""/>
    <n v="0"/>
    <n v="0"/>
    <m/>
    <m/>
    <m/>
    <m/>
    <n v="8"/>
    <s v="PENDIENTE"/>
    <s v="OK"/>
  </r>
  <r>
    <n v="1305"/>
    <x v="55"/>
    <d v="2025-08-27T00:00:00"/>
    <s v="Ruben Bustamante"/>
    <x v="0"/>
    <x v="6"/>
    <x v="10"/>
    <s v="P0303002"/>
    <s v="-"/>
    <s v="-"/>
    <s v="-"/>
    <s v="Uchumayo - Servicio (RS peligrosos) - Cosapi"/>
    <s v="FOTON VDJ-872"/>
    <x v="1"/>
    <x v="0"/>
    <s v="Costos de ventas"/>
    <s v="Operativo"/>
    <s v="Sachaca"/>
    <s v="Arequipa"/>
    <s v="01F213184463820517252558"/>
    <s v="Factura"/>
    <d v="2025-08-27T00:00:00"/>
    <d v="2025-08-27T00:00:00"/>
    <s v="F213"/>
    <n v="1844638"/>
    <n v="20517252558"/>
    <s v="COVISUR S.A."/>
    <s v="PEN"/>
    <n v="0.18"/>
    <n v="6.78"/>
    <n v="1.2203999999999999"/>
    <n v="8"/>
    <s v=""/>
    <n v="8"/>
    <m/>
    <s v="SI"/>
    <s v="Caja Operativa"/>
    <s v="SI"/>
    <s v="SI"/>
    <s v=""/>
    <s v=""/>
    <s v=""/>
    <m/>
    <s v=""/>
    <s v=""/>
    <s v=""/>
    <n v="0"/>
    <m/>
    <m/>
    <m/>
    <m/>
    <m/>
    <m/>
    <m/>
    <m/>
    <s v=""/>
    <s v=""/>
    <n v="0"/>
    <s v=""/>
    <s v=""/>
    <s v=""/>
    <n v="0"/>
    <n v="0"/>
    <m/>
    <m/>
    <m/>
    <m/>
    <n v="8"/>
    <s v="PENDIENTE"/>
    <s v="OK"/>
  </r>
  <r>
    <n v="1306"/>
    <x v="55"/>
    <d v="2025-08-27T00:00:00"/>
    <s v="Ruben Bustamante"/>
    <x v="0"/>
    <x v="6"/>
    <x v="11"/>
    <s v="P0303001"/>
    <s v="-"/>
    <s v="-"/>
    <s v="-"/>
    <s v="SRB km 48 - Servicio (RS peligrosos) - Cosapi"/>
    <s v="FOTON VDJ-872"/>
    <x v="1"/>
    <x v="0"/>
    <s v="Costos de ventas"/>
    <s v="Operativo"/>
    <s v="Sachaca"/>
    <s v="Arequipa"/>
    <s v="01FE021749720259858934"/>
    <s v="Factura"/>
    <d v="2025-08-27T00:00:00"/>
    <d v="2025-08-27T00:00:00"/>
    <s v="FE02"/>
    <n v="17497"/>
    <n v="20259858934"/>
    <s v="COMERCIALIZACION Y SERVICIOS EL EDEN S.A.C."/>
    <s v="PEN"/>
    <n v="0.18"/>
    <n v="16.949000000000002"/>
    <n v="3.0508200000000003"/>
    <n v="20"/>
    <s v=""/>
    <n v="20"/>
    <m/>
    <s v="SI"/>
    <s v="Caja Operativa"/>
    <s v="SI"/>
    <s v="SI"/>
    <s v=""/>
    <s v=""/>
    <s v=""/>
    <m/>
    <s v=""/>
    <s v=""/>
    <s v=""/>
    <n v="0"/>
    <m/>
    <m/>
    <m/>
    <m/>
    <m/>
    <m/>
    <m/>
    <m/>
    <s v=""/>
    <s v=""/>
    <n v="0"/>
    <s v=""/>
    <s v=""/>
    <s v=""/>
    <n v="0"/>
    <n v="0"/>
    <m/>
    <m/>
    <m/>
    <m/>
    <n v="20"/>
    <s v="PENDIENTE"/>
    <s v="OK"/>
  </r>
  <r>
    <n v="1307"/>
    <x v="58"/>
    <d v="2025-08-28T00:00:00"/>
    <s v="Ruben Bustamante"/>
    <x v="0"/>
    <x v="6"/>
    <x v="10"/>
    <s v="P0303002"/>
    <s v="-"/>
    <s v="-"/>
    <s v="-"/>
    <s v="Uchumayo - Disposición (RS generales) - Innova"/>
    <s v="FOTON VDJ-872"/>
    <x v="1"/>
    <x v="0"/>
    <s v="Costos de ventas"/>
    <s v="Operativo"/>
    <s v="Sachaca"/>
    <s v="Arequipa"/>
    <s v="01F211245158920517252558"/>
    <s v="Factura"/>
    <d v="2025-08-28T00:00:00"/>
    <d v="2025-08-28T00:00:00"/>
    <s v="F211"/>
    <n v="2451589"/>
    <n v="20517252558"/>
    <s v="COVISUR S.A."/>
    <s v="PEN"/>
    <n v="0.18"/>
    <n v="6.78"/>
    <n v="1.2203999999999999"/>
    <n v="8"/>
    <s v=""/>
    <n v="8"/>
    <m/>
    <s v="SI"/>
    <s v="Caja Operativa"/>
    <s v="SI"/>
    <s v="SI"/>
    <s v=""/>
    <s v=""/>
    <s v=""/>
    <m/>
    <s v=""/>
    <s v=""/>
    <s v=""/>
    <n v="0"/>
    <m/>
    <m/>
    <m/>
    <m/>
    <m/>
    <m/>
    <m/>
    <m/>
    <s v=""/>
    <s v=""/>
    <n v="0"/>
    <s v=""/>
    <s v=""/>
    <s v=""/>
    <n v="0"/>
    <n v="0"/>
    <m/>
    <m/>
    <m/>
    <m/>
    <n v="8"/>
    <s v="PENDIENTE"/>
    <s v="OK"/>
  </r>
  <r>
    <n v="1308"/>
    <x v="58"/>
    <d v="2025-08-28T00:00:00"/>
    <s v="Ruben Bustamante"/>
    <x v="0"/>
    <x v="6"/>
    <x v="10"/>
    <s v="P0303002"/>
    <s v="-"/>
    <s v="-"/>
    <s v="-"/>
    <s v="Uchumayo - Disposición (RS generales) - Innova"/>
    <s v="FOTON VDJ-872"/>
    <x v="1"/>
    <x v="0"/>
    <s v="Costos de ventas"/>
    <s v="Operativo"/>
    <s v="Sachaca"/>
    <s v="Arequipa"/>
    <s v="01F214216004820517252558"/>
    <s v="Factura"/>
    <d v="2025-08-28T00:00:00"/>
    <d v="2025-08-28T00:00:00"/>
    <s v="F214"/>
    <n v="2160048"/>
    <n v="20517252558"/>
    <s v="COVISUR S.A."/>
    <s v="PEN"/>
    <n v="0.18"/>
    <n v="6.78"/>
    <n v="1.2203999999999999"/>
    <n v="8"/>
    <s v=""/>
    <n v="8"/>
    <m/>
    <s v="SI"/>
    <s v="Caja Operativa"/>
    <s v="SI"/>
    <s v="SI"/>
    <s v=""/>
    <s v=""/>
    <s v=""/>
    <m/>
    <s v=""/>
    <s v=""/>
    <s v=""/>
    <n v="0"/>
    <m/>
    <m/>
    <m/>
    <m/>
    <m/>
    <m/>
    <m/>
    <m/>
    <s v=""/>
    <s v=""/>
    <n v="0"/>
    <s v=""/>
    <s v=""/>
    <s v=""/>
    <n v="0"/>
    <n v="0"/>
    <m/>
    <m/>
    <m/>
    <m/>
    <n v="8"/>
    <s v="PENDIENTE"/>
    <s v="OK"/>
  </r>
  <r>
    <n v="1309"/>
    <x v="58"/>
    <d v="2025-08-28T00:00:00"/>
    <s v="Ruben Bustamante"/>
    <x v="0"/>
    <x v="6"/>
    <x v="11"/>
    <s v="P0303001"/>
    <s v="-"/>
    <s v="-"/>
    <s v="-"/>
    <s v="ALSA - Servicio (RS generales) - UCSM"/>
    <s v="FOTON VDJ-872"/>
    <x v="1"/>
    <x v="0"/>
    <s v="Costos de ventas"/>
    <s v="Operativo"/>
    <s v="Sachaca"/>
    <s v="Arequipa"/>
    <s v="01F00213613320124952850"/>
    <s v="Factura"/>
    <d v="2025-08-28T00:00:00"/>
    <d v="2025-08-28T00:00:00"/>
    <s v="F002"/>
    <n v="136133"/>
    <n v="20124952850"/>
    <s v="ALIMENTOS Y SERVICIOS AGROPECUARIOS SRL."/>
    <s v="PEN"/>
    <n v="0.18"/>
    <n v="6.78"/>
    <n v="1.2203999999999999"/>
    <n v="8"/>
    <s v=""/>
    <n v="8"/>
    <m/>
    <s v="SI"/>
    <s v="Caja Operativa"/>
    <s v="SI"/>
    <s v="SI"/>
    <s v=""/>
    <s v=""/>
    <s v=""/>
    <m/>
    <s v=""/>
    <s v=""/>
    <s v=""/>
    <n v="0"/>
    <m/>
    <m/>
    <m/>
    <m/>
    <m/>
    <m/>
    <m/>
    <m/>
    <s v=""/>
    <s v=""/>
    <n v="0"/>
    <s v=""/>
    <s v=""/>
    <s v=""/>
    <n v="0"/>
    <n v="0"/>
    <m/>
    <m/>
    <m/>
    <m/>
    <n v="8"/>
    <s v="PENDIENTE"/>
    <s v="OK"/>
  </r>
  <r>
    <n v="1310"/>
    <x v="59"/>
    <d v="2025-08-29T00:00:00"/>
    <s v="Karol Pari"/>
    <x v="1"/>
    <x v="1"/>
    <x v="54"/>
    <s v="P0601022"/>
    <s v="RQ.GH.233"/>
    <s v="-"/>
    <s v="-"/>
    <s v="Preparación 60 tamales_x000a_Motivo: despedida Ruben Bustamante, Autoriz. Gerencia"/>
    <m/>
    <x v="0"/>
    <x v="3"/>
    <s v="Gastos operativos"/>
    <s v="Operativo"/>
    <s v="Sachaca"/>
    <s v="Arequipa"/>
    <s v="02E0011910764319872"/>
    <s v="Recibo por Honorarios"/>
    <d v="2025-08-29T00:00:00"/>
    <d v="2025-08-29T00:00:00"/>
    <s v="E001"/>
    <n v="19"/>
    <n v="10764319872"/>
    <s v="QUEQUE ANCO ALONSO MIGUEL                                                                           "/>
    <s v="PEN"/>
    <m/>
    <n v="150"/>
    <n v="0"/>
    <n v="150"/>
    <s v=""/>
    <n v="150"/>
    <m/>
    <m/>
    <s v="Caja Arequipa "/>
    <m/>
    <m/>
    <s v=""/>
    <s v=""/>
    <s v=""/>
    <m/>
    <s v=""/>
    <s v=""/>
    <s v=""/>
    <n v="0"/>
    <m/>
    <m/>
    <m/>
    <m/>
    <m/>
    <m/>
    <m/>
    <m/>
    <s v=""/>
    <s v=""/>
    <n v="0"/>
    <s v=""/>
    <s v=""/>
    <s v=""/>
    <n v="0"/>
    <n v="0"/>
    <m/>
    <m/>
    <m/>
    <m/>
    <n v="150"/>
    <s v="PENDIENTE"/>
    <s v="OK"/>
  </r>
  <r>
    <n v="1311"/>
    <x v="55"/>
    <d v="2025-08-27T00:00:00"/>
    <s v="Karol Pari"/>
    <x v="1"/>
    <x v="1"/>
    <x v="54"/>
    <s v="P0601022"/>
    <s v="RQ.GH.233"/>
    <s v="-"/>
    <s v="-"/>
    <s v="Azúcar "/>
    <m/>
    <x v="0"/>
    <x v="3"/>
    <s v="Gastos operativos"/>
    <s v="Operativo"/>
    <s v="Sachaca"/>
    <s v="Arequipa"/>
    <s v="LIQGH5211111111"/>
    <s v="Liquidacion de Gastos"/>
    <d v="2025-08-29T00:00:00"/>
    <d v="2025-08-29T00:00:00"/>
    <s v="GH"/>
    <n v="52"/>
    <n v="11111111"/>
    <s v="NO ESPECIFICADO"/>
    <s v="PEN"/>
    <m/>
    <n v="4.5"/>
    <n v="0"/>
    <n v="4.5"/>
    <s v=""/>
    <n v="4.5"/>
    <m/>
    <m/>
    <s v="Caja Finanzas "/>
    <m/>
    <m/>
    <s v=""/>
    <s v=""/>
    <s v=""/>
    <m/>
    <s v=""/>
    <s v=""/>
    <s v=""/>
    <n v="0"/>
    <m/>
    <m/>
    <m/>
    <m/>
    <m/>
    <m/>
    <m/>
    <m/>
    <s v=""/>
    <s v=""/>
    <n v="0"/>
    <s v=""/>
    <s v=""/>
    <s v=""/>
    <n v="0"/>
    <n v="0"/>
    <m/>
    <m/>
    <m/>
    <m/>
    <n v="4.5"/>
    <s v="PENDIENTE"/>
    <s v="OK"/>
  </r>
  <r>
    <n v="1312"/>
    <x v="55"/>
    <d v="2025-08-27T00:00:00"/>
    <s v="Karol Yepez"/>
    <x v="3"/>
    <x v="7"/>
    <x v="53"/>
    <s v="P1002005"/>
    <s v="-"/>
    <s v="-"/>
    <s v="-"/>
    <s v="Envio de documentación a abogado_x000a_Gastos de abogado por presentación de documentos a Digesa"/>
    <m/>
    <x v="0"/>
    <x v="3"/>
    <s v="Gastos operativos"/>
    <s v="Operativo"/>
    <s v="Sachaca"/>
    <s v="Arequipa"/>
    <s v="LIQSIG211111111"/>
    <s v="Liquidacion de Gastos"/>
    <d v="2025-08-29T00:00:00"/>
    <d v="2025-08-29T00:00:00"/>
    <s v="SIG"/>
    <n v="2"/>
    <n v="11111111"/>
    <s v="NO ESPECIFICADO"/>
    <s v="PEN"/>
    <m/>
    <n v="26"/>
    <n v="0"/>
    <n v="26"/>
    <s v=""/>
    <n v="26"/>
    <m/>
    <m/>
    <s v="Caja Finanzas "/>
    <m/>
    <m/>
    <s v=""/>
    <s v=""/>
    <s v=""/>
    <m/>
    <s v=""/>
    <s v=""/>
    <s v=""/>
    <n v="0"/>
    <m/>
    <m/>
    <m/>
    <m/>
    <m/>
    <m/>
    <m/>
    <m/>
    <s v=""/>
    <s v=""/>
    <n v="0"/>
    <s v=""/>
    <s v=""/>
    <s v=""/>
    <n v="0"/>
    <n v="0"/>
    <m/>
    <m/>
    <m/>
    <m/>
    <n v="26"/>
    <s v="PENDIENTE"/>
    <s v="OK"/>
  </r>
  <r>
    <n v="1313"/>
    <x v="60"/>
    <d v="2025-09-01T00:00:00"/>
    <s v="Alison Rodriguez"/>
    <x v="2"/>
    <x v="15"/>
    <x v="35"/>
    <s v="P0206001"/>
    <s v="RQ.COM.376"/>
    <s v="-"/>
    <s v="-"/>
    <s v="Apoyo de Montacargas para el carguio de fardos de_x000a_Noils_x000a_Inca Tops (Zamacola Cerro Colorado)"/>
    <m/>
    <x v="1"/>
    <x v="5"/>
    <s v="Gastos operativos"/>
    <s v="Operativo"/>
    <s v="Sachaca"/>
    <s v="Arequipa"/>
    <s v="LIQCOM11111111"/>
    <s v="Liquidacion de Gastos"/>
    <d v="2025-09-01T00:00:00"/>
    <d v="2025-09-01T00:00:00"/>
    <s v="COM"/>
    <m/>
    <n v="11111111"/>
    <s v="NO ESPECIFICADO"/>
    <s v="PEN"/>
    <m/>
    <n v="20"/>
    <n v="0"/>
    <n v="20"/>
    <s v=""/>
    <n v="20"/>
    <m/>
    <m/>
    <s v="Caja Finanzas "/>
    <m/>
    <m/>
    <s v=""/>
    <s v=""/>
    <s v=""/>
    <m/>
    <s v=""/>
    <s v=""/>
    <s v=""/>
    <n v="0"/>
    <m/>
    <m/>
    <m/>
    <m/>
    <m/>
    <m/>
    <m/>
    <m/>
    <s v=""/>
    <s v=""/>
    <n v="0"/>
    <s v=""/>
    <s v=""/>
    <s v=""/>
    <n v="0"/>
    <n v="0"/>
    <m/>
    <m/>
    <m/>
    <m/>
    <n v="20"/>
    <s v="PENDIENTE"/>
    <s v="OK"/>
  </r>
  <r>
    <n v="1314"/>
    <x v="59"/>
    <d v="2025-08-29T00:00:00"/>
    <s v="Nelson Quispe "/>
    <x v="2"/>
    <x v="21"/>
    <x v="97"/>
    <s v="P0210002"/>
    <s v="-"/>
    <s v="-"/>
    <s v="-"/>
    <s v="Peaje Uchumayo - Compra de residuos aprovechables (chatarra metálica) _x000a_Proveedor: Moly cop Adesur (La Jpya)"/>
    <s v="FOTON BKK-849"/>
    <x v="2"/>
    <x v="5"/>
    <s v="Gastos operativos"/>
    <s v="Operativo"/>
    <s v="La Joya"/>
    <s v="Arequipa"/>
    <s v="01F211245286220517252558"/>
    <s v="Factura"/>
    <d v="2025-08-29T00:00:00"/>
    <d v="2025-08-29T00:00:00"/>
    <s v="F211"/>
    <n v="2452862"/>
    <n v="20517252558"/>
    <s v="COVISUR S.A."/>
    <s v="PEN"/>
    <n v="0.18"/>
    <n v="6.78"/>
    <n v="1.2203999999999999"/>
    <n v="8"/>
    <s v=""/>
    <n v="8"/>
    <m/>
    <m/>
    <s v="Caja Arequipa "/>
    <m/>
    <m/>
    <s v=""/>
    <s v=""/>
    <s v=""/>
    <m/>
    <s v=""/>
    <s v=""/>
    <s v=""/>
    <n v="0"/>
    <m/>
    <m/>
    <m/>
    <m/>
    <m/>
    <m/>
    <m/>
    <m/>
    <s v=""/>
    <s v=""/>
    <n v="0"/>
    <s v=""/>
    <s v=""/>
    <s v=""/>
    <n v="0"/>
    <n v="0"/>
    <m/>
    <m/>
    <m/>
    <m/>
    <n v="8"/>
    <s v="PENDIENTE"/>
    <s v="OK"/>
  </r>
  <r>
    <n v="1315"/>
    <x v="55"/>
    <d v="2025-08-27T00:00:00"/>
    <s v="Nelson Quispe "/>
    <x v="0"/>
    <x v="6"/>
    <x v="11"/>
    <s v="P0303001"/>
    <s v="-"/>
    <s v="-"/>
    <s v="-"/>
    <s v="Pesaje - Servicio - Recoleccion y transporte de RSMNM - VBW-889 / Actividad:Recolección y transporte de residuos No Aprovechables -  Aleo Arquitectura y Construcción"/>
    <s v="MAXUS VBW-889"/>
    <x v="1"/>
    <x v="4"/>
    <s v="Gastos no operativos"/>
    <s v="Operativo"/>
    <s v="Sachaca"/>
    <s v="Arequipa"/>
    <s v="01F00213608620124952850"/>
    <s v="Factura"/>
    <d v="2025-08-27T00:00:00"/>
    <d v="2025-08-27T00:00:00"/>
    <s v="F002"/>
    <n v="136086"/>
    <n v="20124952850"/>
    <s v="ALIMENTOS Y SERVICIOS AGROPECUARIOS SRL."/>
    <s v="PEN"/>
    <n v="0.18"/>
    <n v="8.4749999999999996"/>
    <n v="1.5254999999999999"/>
    <n v="10"/>
    <s v=""/>
    <n v="10"/>
    <m/>
    <m/>
    <s v="Caja Arequipa "/>
    <m/>
    <m/>
    <s v=""/>
    <s v=""/>
    <s v=""/>
    <m/>
    <s v=""/>
    <s v=""/>
    <s v=""/>
    <n v="0"/>
    <m/>
    <m/>
    <m/>
    <m/>
    <m/>
    <m/>
    <m/>
    <m/>
    <s v=""/>
    <s v=""/>
    <n v="0"/>
    <s v=""/>
    <s v=""/>
    <s v=""/>
    <n v="0"/>
    <n v="0"/>
    <m/>
    <m/>
    <m/>
    <m/>
    <n v="10"/>
    <s v="PENDIENTE"/>
    <s v="OK"/>
  </r>
  <r>
    <n v="1316"/>
    <x v="58"/>
    <d v="2025-08-28T00:00:00"/>
    <s v="Nelson Quispe "/>
    <x v="2"/>
    <x v="21"/>
    <x v="52"/>
    <s v="P0210001"/>
    <s v="-"/>
    <s v="-"/>
    <s v="-"/>
    <s v="Pesaje - Compra - Recoleccion y transporte de residuos aprovechables (envases vacíos ) - VDJ-872 / Campo Limpio (Santa Rita)"/>
    <s v="FOTON VDJ-872"/>
    <x v="2"/>
    <x v="5"/>
    <s v="Gastos operativos"/>
    <s v="Operativo"/>
    <s v="Sachaca"/>
    <s v="Arequipa"/>
    <s v="01F00213617720124952850"/>
    <s v="Factura"/>
    <d v="2025-08-28T00:00:00"/>
    <d v="2025-08-28T00:00:00"/>
    <s v="F002"/>
    <n v="136177"/>
    <n v="20124952850"/>
    <s v="ALIMENTOS Y SERVICIOS AGROPECUARIOS SRL."/>
    <s v="PEN"/>
    <n v="0.18"/>
    <n v="8.4700000000000006"/>
    <n v="1.5246"/>
    <n v="9.99"/>
    <s v=""/>
    <n v="9.99"/>
    <m/>
    <m/>
    <s v="Caja Arequipa "/>
    <m/>
    <m/>
    <s v=""/>
    <s v=""/>
    <s v=""/>
    <m/>
    <s v=""/>
    <s v=""/>
    <s v=""/>
    <n v="0"/>
    <m/>
    <m/>
    <m/>
    <m/>
    <m/>
    <m/>
    <m/>
    <m/>
    <s v=""/>
    <s v=""/>
    <n v="0"/>
    <s v=""/>
    <s v=""/>
    <s v=""/>
    <n v="0"/>
    <n v="0"/>
    <m/>
    <m/>
    <m/>
    <m/>
    <n v="9.99"/>
    <s v="PENDIENTE"/>
    <s v="OK"/>
  </r>
  <r>
    <n v="1317"/>
    <x v="33"/>
    <d v="2025-08-04T00:00:00"/>
    <s v="Nelson Quispe "/>
    <x v="0"/>
    <x v="16"/>
    <x v="37"/>
    <s v="P0308001"/>
    <s v="-"/>
    <s v="-"/>
    <s v="-"/>
    <s v="Impresión de guías y otros"/>
    <m/>
    <x v="0"/>
    <x v="3"/>
    <s v="Gastos operativos"/>
    <s v="Operativo"/>
    <s v="Sachaca"/>
    <s v="Arequipa"/>
    <s v="LIQOPE14611111111"/>
    <s v="Liquidacion de Gastos"/>
    <d v="2025-08-29T00:00:00"/>
    <d v="2025-08-29T00:00:00"/>
    <s v="OPE"/>
    <n v="146"/>
    <n v="11111111"/>
    <s v="NO ESPECIFICADO"/>
    <s v="PEN"/>
    <m/>
    <n v="3"/>
    <n v="0"/>
    <n v="3"/>
    <s v=""/>
    <n v="3"/>
    <m/>
    <m/>
    <s v="Caja Finanzas "/>
    <m/>
    <m/>
    <s v=""/>
    <s v=""/>
    <s v=""/>
    <m/>
    <s v=""/>
    <s v=""/>
    <s v=""/>
    <n v="0"/>
    <m/>
    <m/>
    <m/>
    <m/>
    <m/>
    <m/>
    <m/>
    <m/>
    <s v=""/>
    <s v=""/>
    <n v="0"/>
    <s v=""/>
    <s v=""/>
    <s v=""/>
    <n v="0"/>
    <n v="0"/>
    <m/>
    <m/>
    <m/>
    <m/>
    <n v="3"/>
    <s v="PENDIENTE"/>
    <s v="OK"/>
  </r>
  <r>
    <n v="1317"/>
    <x v="55"/>
    <d v="2025-08-27T00:00:00"/>
    <s v="Nelson Quispe "/>
    <x v="0"/>
    <x v="6"/>
    <x v="31"/>
    <s v="P0303003"/>
    <s v="-"/>
    <s v="-"/>
    <s v="-"/>
    <s v="Estacionamiento &quot;Real Plaza&quot; para atendión Aleo construcciones "/>
    <m/>
    <x v="0"/>
    <x v="3"/>
    <s v="Gastos operativos"/>
    <s v="Operativo"/>
    <s v="Sachaca"/>
    <s v="Arequipa"/>
    <s v="LIQOPE14611111111"/>
    <s v="Liquidacion de Gastos"/>
    <d v="2025-08-29T00:00:00"/>
    <d v="2025-08-29T00:00:00"/>
    <s v="OPE"/>
    <n v="146"/>
    <n v="11111111"/>
    <s v="NO ESPECIFICADO"/>
    <s v="PEN"/>
    <m/>
    <n v="4"/>
    <n v="0"/>
    <n v="4"/>
    <s v=""/>
    <n v="4"/>
    <m/>
    <m/>
    <s v="Caja Finanzas "/>
    <m/>
    <m/>
    <s v=""/>
    <s v=""/>
    <s v=""/>
    <m/>
    <s v=""/>
    <s v=""/>
    <s v=""/>
    <n v="0"/>
    <m/>
    <m/>
    <m/>
    <m/>
    <m/>
    <m/>
    <m/>
    <m/>
    <s v=""/>
    <s v=""/>
    <n v="0"/>
    <s v=""/>
    <s v=""/>
    <s v=""/>
    <n v="0"/>
    <n v="0"/>
    <m/>
    <m/>
    <m/>
    <m/>
    <n v="4"/>
    <s v="PENDIENTE"/>
    <s v="OK"/>
  </r>
  <r>
    <n v="1318"/>
    <x v="5"/>
    <d v="2025-07-01T00:00:00"/>
    <s v="Maritza Ayma "/>
    <x v="8"/>
    <x v="8"/>
    <x v="19"/>
    <s v="P0104005"/>
    <s v="-"/>
    <s v="-"/>
    <s v="-"/>
    <s v="Internet - Julio "/>
    <m/>
    <x v="0"/>
    <x v="3"/>
    <s v="Gastos operativos"/>
    <s v="Operativo"/>
    <s v="Santa Anita"/>
    <s v="Lima"/>
    <s v="14S9AA7124796820100017491"/>
    <s v="Recibo por servicios públicos"/>
    <d v="2025-07-01T00:00:00"/>
    <d v="2025-07-17T00:00:00"/>
    <s v="S9AA"/>
    <n v="71247968"/>
    <n v="20100017491"/>
    <s v="TELEFONICA DEL PERU SAA"/>
    <s v="PEN"/>
    <m/>
    <n v="79.900000000000006"/>
    <n v="0"/>
    <n v="79.900000000000006"/>
    <s v=""/>
    <n v="79.900000000000006"/>
    <m/>
    <m/>
    <s v="Transferencia"/>
    <m/>
    <m/>
    <s v=""/>
    <s v=""/>
    <s v=""/>
    <m/>
    <s v=""/>
    <s v=""/>
    <s v=""/>
    <n v="0"/>
    <m/>
    <m/>
    <m/>
    <m/>
    <m/>
    <m/>
    <m/>
    <m/>
    <s v=""/>
    <s v=""/>
    <n v="0"/>
    <s v=""/>
    <s v=""/>
    <s v=""/>
    <n v="0"/>
    <n v="0"/>
    <m/>
    <m/>
    <m/>
    <m/>
    <n v="79.900000000000006"/>
    <s v="PENDIENTE"/>
    <s v="OK"/>
  </r>
  <r>
    <n v="1319"/>
    <x v="28"/>
    <d v="2025-08-01T00:00:00"/>
    <s v="Maritza Ayma "/>
    <x v="8"/>
    <x v="8"/>
    <x v="19"/>
    <s v="P0104005"/>
    <s v="-"/>
    <s v="-"/>
    <s v="-"/>
    <s v="Internet - Agosto"/>
    <m/>
    <x v="0"/>
    <x v="3"/>
    <s v="Gastos operativos"/>
    <s v="Operativo"/>
    <s v="Santa Anita"/>
    <s v="Lima"/>
    <s v="14S9AA7278990620100017491"/>
    <s v="Recibo por servicios públicos"/>
    <d v="2025-08-01T00:00:00"/>
    <d v="2025-08-17T00:00:00"/>
    <s v="S9AA"/>
    <n v="72789906"/>
    <n v="20100017491"/>
    <s v="TELEFONICA DEL PERU SAA"/>
    <s v="PEN"/>
    <m/>
    <n v="79.900000000000006"/>
    <n v="0"/>
    <n v="79.900000000000006"/>
    <s v=""/>
    <n v="79.900000000000006"/>
    <m/>
    <m/>
    <s v="Transferencia"/>
    <m/>
    <m/>
    <s v=""/>
    <s v=""/>
    <s v=""/>
    <m/>
    <s v=""/>
    <s v=""/>
    <s v=""/>
    <n v="0"/>
    <m/>
    <m/>
    <m/>
    <m/>
    <m/>
    <m/>
    <m/>
    <m/>
    <s v=""/>
    <s v=""/>
    <n v="0"/>
    <s v=""/>
    <s v=""/>
    <s v=""/>
    <n v="0"/>
    <n v="0"/>
    <m/>
    <m/>
    <m/>
    <m/>
    <n v="79.900000000000006"/>
    <s v="PENDIENTE"/>
    <s v="DOC. DUPLICADO"/>
  </r>
  <r>
    <n v="1320"/>
    <x v="55"/>
    <d v="2025-08-27T00:00:00"/>
    <s v="Alison Rodriguez"/>
    <x v="2"/>
    <x v="11"/>
    <x v="22"/>
    <s v="P0201001"/>
    <s v="-"/>
    <s v="OC 370"/>
    <s v="-"/>
    <s v="RR.SS."/>
    <m/>
    <x v="2"/>
    <x v="6"/>
    <s v="Costos de ventas"/>
    <s v="Operativo"/>
    <s v="Sachaca"/>
    <s v="Arequipa"/>
    <s v="01F0021670820100192064"/>
    <s v="Factura"/>
    <d v="2025-08-27T00:00:00"/>
    <d v="2025-09-26T00:00:00"/>
    <s v="F002"/>
    <n v="16708"/>
    <n v="20100192064"/>
    <s v="MOLY-COP ADESUR S.A"/>
    <s v="PEN"/>
    <n v="0.18"/>
    <n v="58.8"/>
    <n v="10.584"/>
    <n v="69.38"/>
    <s v=""/>
    <n v="69.38"/>
    <n v="0.15"/>
    <m/>
    <s v="Transferencia"/>
    <m/>
    <m/>
    <s v=""/>
    <s v=""/>
    <s v=""/>
    <m/>
    <s v=""/>
    <s v=""/>
    <s v=""/>
    <n v="0"/>
    <m/>
    <m/>
    <m/>
    <m/>
    <m/>
    <m/>
    <m/>
    <m/>
    <s v=""/>
    <s v=""/>
    <n v="0"/>
    <s v=""/>
    <s v=""/>
    <s v=""/>
    <n v="0"/>
    <n v="0"/>
    <m/>
    <m/>
    <m/>
    <m/>
    <n v="69.38"/>
    <s v="PENDIENTE"/>
    <s v="OK"/>
  </r>
  <r>
    <n v="1321"/>
    <x v="58"/>
    <d v="2025-08-28T00:00:00"/>
    <s v="Alison Rodriguez"/>
    <x v="2"/>
    <x v="11"/>
    <x v="22"/>
    <s v="P0201001"/>
    <s v="-"/>
    <s v="OC 357"/>
    <s v="-"/>
    <s v="RR.SS."/>
    <m/>
    <x v="2"/>
    <x v="6"/>
    <s v="Costos de ventas"/>
    <s v="Operativo"/>
    <s v="Sachaca"/>
    <s v="Arequipa"/>
    <s v="01F003172120454186002"/>
    <s v="Factura"/>
    <d v="2025-08-28T00:00:00"/>
    <d v="2025-08-28T00:00:00"/>
    <s v="F003"/>
    <n v="1721"/>
    <n v="20454186002"/>
    <s v="ALSUR PERU S.A.C."/>
    <s v="PEN"/>
    <n v="0.18"/>
    <n v="542.37"/>
    <n v="97.626599999999996"/>
    <n v="640"/>
    <s v=""/>
    <n v="640"/>
    <n v="0.15"/>
    <m/>
    <s v="Transferencia"/>
    <m/>
    <m/>
    <s v=""/>
    <s v=""/>
    <s v=""/>
    <m/>
    <s v=""/>
    <s v=""/>
    <s v=""/>
    <n v="0"/>
    <m/>
    <m/>
    <m/>
    <m/>
    <m/>
    <m/>
    <m/>
    <m/>
    <s v=""/>
    <s v=""/>
    <n v="0"/>
    <s v=""/>
    <s v=""/>
    <s v=""/>
    <n v="0"/>
    <n v="0"/>
    <m/>
    <m/>
    <m/>
    <m/>
    <n v="640"/>
    <s v="PENDIENTE"/>
    <s v="OK"/>
  </r>
  <r>
    <n v="1322"/>
    <x v="52"/>
    <d v="2025-08-25T00:00:00"/>
    <s v="Alison Rodriguez"/>
    <x v="2"/>
    <x v="11"/>
    <x v="22"/>
    <s v="P0201001"/>
    <s v="-"/>
    <s v="OC 339"/>
    <s v="-"/>
    <s v="RR.SS."/>
    <m/>
    <x v="2"/>
    <x v="6"/>
    <s v="Costos de ventas"/>
    <s v="Operativo"/>
    <s v="Sachaca"/>
    <s v="Arequipa"/>
    <s v="01F102697120419158462"/>
    <s v="Factura"/>
    <d v="2025-08-25T00:00:00"/>
    <d v="2025-09-09T00:00:00"/>
    <s v="F102"/>
    <n v="6971"/>
    <n v="20419158462"/>
    <s v="GRANJA RINCONADA DEL SUR S.A."/>
    <s v="PEN"/>
    <n v="0.18"/>
    <n v="376.23"/>
    <n v="67.721400000000003"/>
    <n v="443.95"/>
    <s v=""/>
    <n v="443.95"/>
    <n v="0.15"/>
    <m/>
    <s v="Transferencia"/>
    <m/>
    <m/>
    <s v=""/>
    <s v=""/>
    <s v=""/>
    <m/>
    <s v=""/>
    <s v=""/>
    <s v=""/>
    <n v="0"/>
    <m/>
    <m/>
    <m/>
    <m/>
    <m/>
    <m/>
    <m/>
    <m/>
    <s v=""/>
    <s v=""/>
    <n v="0"/>
    <s v=""/>
    <s v=""/>
    <s v=""/>
    <n v="0"/>
    <n v="0"/>
    <m/>
    <m/>
    <m/>
    <m/>
    <n v="443.95"/>
    <s v="PENDIENTE"/>
    <s v="OK"/>
  </r>
  <r>
    <n v="1323"/>
    <x v="52"/>
    <d v="2025-08-25T00:00:00"/>
    <s v="Alison Rodriguez"/>
    <x v="2"/>
    <x v="11"/>
    <x v="22"/>
    <s v="P0201001"/>
    <s v="-"/>
    <s v="OC 319"/>
    <s v="-"/>
    <s v="RR.SS."/>
    <m/>
    <x v="2"/>
    <x v="6"/>
    <s v="Costos de ventas"/>
    <s v="Operativo"/>
    <s v="Sachaca"/>
    <s v="Arequipa"/>
    <s v="01F102696920419158462"/>
    <s v="Factura"/>
    <d v="2025-08-25T00:00:00"/>
    <d v="2025-09-09T00:00:00"/>
    <s v="F102"/>
    <n v="6969"/>
    <n v="20419158462"/>
    <s v="GRANJA RINCONADA DEL SUR S.A."/>
    <s v="PEN"/>
    <n v="0.18"/>
    <n v="383.55500000000001"/>
    <n v="69.039900000000003"/>
    <n v="452.59"/>
    <s v=""/>
    <n v="452.59"/>
    <n v="0.15"/>
    <m/>
    <s v="Transferencia"/>
    <m/>
    <m/>
    <s v=""/>
    <s v=""/>
    <s v=""/>
    <m/>
    <s v=""/>
    <s v=""/>
    <s v=""/>
    <n v="0"/>
    <m/>
    <m/>
    <m/>
    <m/>
    <m/>
    <m/>
    <m/>
    <m/>
    <s v=""/>
    <s v=""/>
    <n v="0"/>
    <s v=""/>
    <s v=""/>
    <s v=""/>
    <n v="0"/>
    <n v="0"/>
    <m/>
    <m/>
    <m/>
    <m/>
    <n v="452.59"/>
    <s v="PENDIENTE"/>
    <s v="OK"/>
  </r>
  <r>
    <n v="1324"/>
    <x v="52"/>
    <d v="2025-08-25T00:00:00"/>
    <s v="Alison Rodriguez"/>
    <x v="2"/>
    <x v="11"/>
    <x v="22"/>
    <s v="P0201001"/>
    <s v="-"/>
    <s v="OC 307"/>
    <s v="-"/>
    <s v="RR.SS."/>
    <m/>
    <x v="2"/>
    <x v="6"/>
    <s v="Costos de ventas"/>
    <s v="Operativo"/>
    <s v="Sachaca"/>
    <s v="Arequipa"/>
    <s v="01F102697020419158462"/>
    <s v="Factura"/>
    <d v="2025-08-25T00:00:00"/>
    <d v="2025-09-09T00:00:00"/>
    <s v="F102"/>
    <n v="6970"/>
    <n v="20419158462"/>
    <s v="GRANJA RINCONADA DEL SUR S.A."/>
    <s v="PEN"/>
    <n v="0.18"/>
    <n v="52.54"/>
    <n v="9.4572000000000003"/>
    <n v="62"/>
    <s v=""/>
    <n v="62"/>
    <n v="0.15"/>
    <m/>
    <s v="Transferencia"/>
    <m/>
    <m/>
    <s v=""/>
    <s v=""/>
    <s v=""/>
    <m/>
    <s v=""/>
    <s v=""/>
    <s v=""/>
    <n v="0"/>
    <m/>
    <m/>
    <m/>
    <m/>
    <m/>
    <m/>
    <m/>
    <m/>
    <s v=""/>
    <s v=""/>
    <n v="0"/>
    <s v=""/>
    <s v=""/>
    <s v=""/>
    <n v="0"/>
    <n v="0"/>
    <m/>
    <m/>
    <m/>
    <m/>
    <n v="62"/>
    <s v="PENDIENTE"/>
    <s v="OK"/>
  </r>
  <r>
    <n v="1325"/>
    <x v="59"/>
    <d v="2025-09-29T00:00:00"/>
    <s v="Karol Pari"/>
    <x v="1"/>
    <x v="1"/>
    <x v="33"/>
    <s v="P0601019"/>
    <s v="RQ.GH.234"/>
    <s v="-"/>
    <s v="-"/>
    <s v="Examen Preocupacional - Jhonny Jerry Garcia Chacnama"/>
    <m/>
    <x v="0"/>
    <x v="1"/>
    <s v="Costos de ventas"/>
    <s v="Operativo"/>
    <s v="Sachaca"/>
    <s v="Arequipa"/>
    <s v="01F2001652420517035964"/>
    <s v="Factura"/>
    <d v="2025-08-29T00:00:00"/>
    <d v="2025-09-28T00:00:00"/>
    <s v="F200"/>
    <n v="16524"/>
    <n v="20517035964"/>
    <s v="SIGSO CONSULTORES LABORALES S.A.C."/>
    <s v="PEN"/>
    <n v="0.18"/>
    <n v="92"/>
    <n v="16.559999999999999"/>
    <n v="108.56"/>
    <s v=""/>
    <n v="108.56"/>
    <m/>
    <m/>
    <s v="Transferencia"/>
    <m/>
    <m/>
    <s v=""/>
    <s v=""/>
    <s v=""/>
    <m/>
    <s v=""/>
    <s v=""/>
    <s v=""/>
    <n v="0"/>
    <m/>
    <m/>
    <m/>
    <m/>
    <m/>
    <m/>
    <m/>
    <m/>
    <s v=""/>
    <s v=""/>
    <n v="0"/>
    <s v=""/>
    <s v=""/>
    <s v=""/>
    <n v="0"/>
    <n v="0"/>
    <m/>
    <m/>
    <m/>
    <m/>
    <n v="108.56"/>
    <s v="PENDIENTE"/>
    <s v="OK"/>
  </r>
  <r>
    <n v="1326"/>
    <x v="55"/>
    <d v="2025-08-27T00:00:00"/>
    <s v="Nelson Quispe "/>
    <x v="0"/>
    <x v="14"/>
    <x v="43"/>
    <s v="P0301003"/>
    <s v="-"/>
    <s v="-"/>
    <s v="-"/>
    <s v="GLP (Galón)"/>
    <s v="MONTACARGA"/>
    <x v="0"/>
    <x v="0"/>
    <s v="Costos de ventas"/>
    <s v="Operativo"/>
    <s v="La Joya"/>
    <s v="Arequipa"/>
    <s v="01F1361140620602978274"/>
    <s v="Factura"/>
    <d v="2025-08-27T00:00:00"/>
    <d v="2025-08-27T00:00:00"/>
    <s v="F136"/>
    <n v="11406"/>
    <n v="20602978274"/>
    <s v="ESTACION DE SERVICIOS MI GRIFO S.R.L. - ESTACION MG S.R.L"/>
    <s v="PEN"/>
    <n v="0.18"/>
    <n v="219.49"/>
    <n v="39.508200000000002"/>
    <n v="259"/>
    <s v=""/>
    <n v="259"/>
    <m/>
    <m/>
    <s v="Transferencia"/>
    <m/>
    <m/>
    <s v=""/>
    <s v=""/>
    <s v=""/>
    <m/>
    <s v=""/>
    <s v=""/>
    <s v=""/>
    <n v="0"/>
    <m/>
    <m/>
    <m/>
    <m/>
    <m/>
    <m/>
    <m/>
    <m/>
    <s v=""/>
    <s v=""/>
    <n v="0"/>
    <s v=""/>
    <s v=""/>
    <s v=""/>
    <n v="0"/>
    <n v="0"/>
    <m/>
    <m/>
    <m/>
    <m/>
    <n v="259"/>
    <s v="PENDIENTE"/>
    <s v="OK"/>
  </r>
  <r>
    <n v="1327"/>
    <x v="55"/>
    <d v="2025-08-27T00:00:00"/>
    <s v="Nelson Quispe "/>
    <x v="0"/>
    <x v="14"/>
    <x v="42"/>
    <s v="P0301002"/>
    <s v="-"/>
    <s v="-"/>
    <s v="-"/>
    <s v="Gasohol Premiun Gal"/>
    <s v="MONTACARGA"/>
    <x v="0"/>
    <x v="0"/>
    <s v="Costos de ventas"/>
    <s v="Operativo"/>
    <s v="La Joya"/>
    <s v="Arequipa"/>
    <s v="01F135887120602978274"/>
    <s v="Factura"/>
    <d v="2025-08-27T00:00:00"/>
    <d v="2025-08-27T00:00:00"/>
    <s v="F135"/>
    <n v="8871"/>
    <n v="20602978274"/>
    <s v="ESTACION DE SERVICIOS MI GRIFO S.R.L. - ESTACION MG S.R.L"/>
    <s v="PEN"/>
    <n v="0.18"/>
    <n v="169.5"/>
    <n v="30.509999999999998"/>
    <n v="200.01"/>
    <s v=""/>
    <n v="200.01"/>
    <m/>
    <m/>
    <s v="Transferencia"/>
    <m/>
    <m/>
    <s v=""/>
    <s v=""/>
    <s v=""/>
    <m/>
    <s v=""/>
    <s v=""/>
    <s v=""/>
    <n v="0"/>
    <m/>
    <m/>
    <m/>
    <m/>
    <m/>
    <m/>
    <m/>
    <m/>
    <s v=""/>
    <s v=""/>
    <n v="0"/>
    <s v=""/>
    <s v=""/>
    <s v=""/>
    <n v="0"/>
    <n v="0"/>
    <m/>
    <m/>
    <m/>
    <m/>
    <n v="200.01"/>
    <s v="PENDIENTE"/>
    <s v="OK"/>
  </r>
  <r>
    <n v="1328"/>
    <x v="58"/>
    <d v="2025-08-28T00:00:00"/>
    <s v="Nelson Quispe "/>
    <x v="0"/>
    <x v="0"/>
    <x v="0"/>
    <s v="P0302007"/>
    <s v="-"/>
    <s v="-"/>
    <s v="-"/>
    <s v="Lavado de unidad"/>
    <s v="MAXUS VBW-889"/>
    <x v="0"/>
    <x v="0"/>
    <s v="Costos de ventas"/>
    <s v="Operativo"/>
    <s v="Sachaca"/>
    <s v="Arequipa"/>
    <s v="01E00114620614269309"/>
    <s v="Factura"/>
    <d v="2025-08-28T00:00:00"/>
    <d v="2025-08-28T00:00:00"/>
    <s v="E001"/>
    <n v="146"/>
    <n v="20614269309"/>
    <s v="MULTISERVICIOS NUESTRA SRA. DE LOURDES E.I.R.L."/>
    <s v="PEN"/>
    <n v="0.18"/>
    <n v="29.66"/>
    <n v="5.3388"/>
    <n v="35"/>
    <s v=""/>
    <n v="35"/>
    <m/>
    <m/>
    <s v="Caja Arequipa "/>
    <m/>
    <m/>
    <s v=""/>
    <s v=""/>
    <s v=""/>
    <m/>
    <s v=""/>
    <s v=""/>
    <s v=""/>
    <n v="0"/>
    <m/>
    <m/>
    <m/>
    <m/>
    <m/>
    <m/>
    <m/>
    <m/>
    <s v=""/>
    <s v=""/>
    <n v="0"/>
    <s v=""/>
    <s v=""/>
    <s v=""/>
    <n v="0"/>
    <n v="0"/>
    <m/>
    <m/>
    <m/>
    <m/>
    <n v="35"/>
    <s v="PENDIENTE"/>
    <s v="OK"/>
  </r>
  <r>
    <n v="1329"/>
    <x v="53"/>
    <d v="2025-08-26T00:00:00"/>
    <s v="Jhonny Garcia "/>
    <x v="4"/>
    <x v="2"/>
    <x v="3"/>
    <s v="P0507001"/>
    <s v="RQ.LOG.347"/>
    <s v="-"/>
    <s v="-"/>
    <s v="(05) Baldes rojos _x000a_MolyCop (la Joya),  colocacion de residuos peligrosos (Aceite)"/>
    <m/>
    <x v="3"/>
    <x v="0"/>
    <s v="Costos de ventas"/>
    <s v="Operativo"/>
    <s v="La Joya"/>
    <s v="Arequipa"/>
    <s v="033378710410928421"/>
    <s v="Boleta de Venta"/>
    <d v="2025-08-26T00:00:00"/>
    <d v="2025-08-26T00:00:00"/>
    <n v="3"/>
    <n v="3787"/>
    <n v="10410928421"/>
    <s v="QUISPE CALDERON LUCILA"/>
    <s v="PEN"/>
    <m/>
    <n v="50"/>
    <n v="0"/>
    <n v="50"/>
    <s v=""/>
    <n v="50"/>
    <m/>
    <m/>
    <s v="Caja Arequipa "/>
    <m/>
    <m/>
    <s v=""/>
    <s v=""/>
    <s v=""/>
    <m/>
    <s v=""/>
    <s v=""/>
    <s v=""/>
    <n v="0"/>
    <m/>
    <m/>
    <m/>
    <m/>
    <m/>
    <m/>
    <m/>
    <m/>
    <s v=""/>
    <s v=""/>
    <n v="0"/>
    <s v=""/>
    <s v=""/>
    <s v=""/>
    <n v="0"/>
    <n v="0"/>
    <m/>
    <m/>
    <m/>
    <m/>
    <n v="50"/>
    <s v="PENDIENTE"/>
    <s v="OK"/>
  </r>
  <r>
    <n v="1330"/>
    <x v="53"/>
    <d v="2025-08-26T00:00:00"/>
    <s v="Jhonny Garcia "/>
    <x v="4"/>
    <x v="2"/>
    <x v="3"/>
    <s v="P0507001"/>
    <s v="RQ.LOG.348"/>
    <s v="-"/>
    <s v="-"/>
    <s v="(01) Llanta para carretilla_x000a_respuesto para carretilla de MolyCop (La Joya) "/>
    <m/>
    <x v="3"/>
    <x v="0"/>
    <s v="Costos de ventas"/>
    <s v="Operativo"/>
    <s v="La Joya"/>
    <s v="Arequipa"/>
    <s v="01E0013983-"/>
    <s v="Factura"/>
    <d v="2025-08-26T00:00:00"/>
    <d v="2025-08-26T00:00:00"/>
    <s v="E001"/>
    <n v="3983"/>
    <s v="-"/>
    <m/>
    <m/>
    <m/>
    <m/>
    <n v="0"/>
    <n v="0"/>
    <s v=""/>
    <s v=""/>
    <m/>
    <m/>
    <m/>
    <m/>
    <m/>
    <s v=""/>
    <s v=""/>
    <s v=""/>
    <m/>
    <s v=""/>
    <s v=""/>
    <s v=""/>
    <n v="0"/>
    <m/>
    <m/>
    <m/>
    <m/>
    <m/>
    <m/>
    <m/>
    <m/>
    <s v=""/>
    <s v=""/>
    <n v="0"/>
    <s v=""/>
    <s v=""/>
    <s v=""/>
    <n v="0"/>
    <n v="0"/>
    <m/>
    <m/>
    <m/>
    <m/>
    <n v="0"/>
    <s v="CANCELADO"/>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4BEF8C-BAD1-4C9F-B3E8-EEE45FDD48C1}" name="TablaDinámica1" cacheId="27" applyNumberFormats="0" applyBorderFormats="0" applyFontFormats="0" applyPatternFormats="0" applyAlignmentFormats="0" applyWidthHeightFormats="1" dataCaption="Valores" grandTotalCaption="TOTAL GENERAL" updatedVersion="8" minRefreshableVersion="3" itemPrintTitles="1" createdVersion="8" indent="0" compact="0" compactData="0" multipleFieldFilters="0">
  <location ref="B4:J85" firstHeaderRow="1" firstDataRow="2" firstDataCol="3"/>
  <pivotFields count="72">
    <pivotField compact="0" numFmtId="169" outline="0" showAll="0"/>
    <pivotField compact="0" numFmtId="16" outline="0" showAll="0">
      <items count="62">
        <item x="17"/>
        <item x="15"/>
        <item x="8"/>
        <item x="26"/>
        <item x="16"/>
        <item x="5"/>
        <item x="6"/>
        <item x="2"/>
        <item x="3"/>
        <item x="10"/>
        <item x="4"/>
        <item x="0"/>
        <item x="1"/>
        <item x="7"/>
        <item x="9"/>
        <item x="11"/>
        <item x="13"/>
        <item x="43"/>
        <item x="12"/>
        <item x="14"/>
        <item x="18"/>
        <item x="19"/>
        <item x="21"/>
        <item x="20"/>
        <item x="34"/>
        <item x="22"/>
        <item x="23"/>
        <item x="41"/>
        <item x="24"/>
        <item x="25"/>
        <item x="44"/>
        <item x="30"/>
        <item x="27"/>
        <item x="29"/>
        <item x="28"/>
        <item x="38"/>
        <item x="31"/>
        <item x="33"/>
        <item x="32"/>
        <item x="36"/>
        <item x="35"/>
        <item x="37"/>
        <item x="39"/>
        <item x="40"/>
        <item x="42"/>
        <item x="45"/>
        <item x="47"/>
        <item x="46"/>
        <item x="48"/>
        <item x="50"/>
        <item x="49"/>
        <item x="51"/>
        <item x="54"/>
        <item x="52"/>
        <item x="53"/>
        <item x="55"/>
        <item x="56"/>
        <item x="57"/>
        <item x="58"/>
        <item x="59"/>
        <item x="60"/>
        <item t="default"/>
      </items>
    </pivotField>
    <pivotField compact="0" numFmtId="16" outline="0" showAll="0"/>
    <pivotField compact="0" outline="0" showAll="0"/>
    <pivotField axis="axisRow" compact="0" outline="0" showAll="0">
      <items count="11">
        <item x="8"/>
        <item x="2"/>
        <item x="9"/>
        <item x="6"/>
        <item x="1"/>
        <item x="4"/>
        <item x="0"/>
        <item x="3"/>
        <item x="5"/>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0"/>
        <item x="1"/>
        <item x="3"/>
        <item t="default"/>
      </items>
    </pivotField>
    <pivotField axis="axisRow" compact="0" outline="0" showAll="0">
      <items count="13">
        <item x="7"/>
        <item x="0"/>
        <item x="3"/>
        <item x="5"/>
        <item x="9"/>
        <item x="4"/>
        <item x="10"/>
        <item x="1"/>
        <item x="11"/>
        <item x="2"/>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3" outline="0" showAll="0"/>
    <pivotField compact="0" numFmtId="43"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8"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8" outline="0" showAll="0"/>
    <pivotField compact="0" outline="0" showAll="0"/>
    <pivotField compact="0" outline="0" showAll="0"/>
    <pivotField compact="0" outline="0" showAll="0"/>
    <pivotField compact="0" numFmtId="43" outline="0" showAll="0"/>
    <pivotField compact="0" numFmtId="43"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69">
        <item sd="0" x="0"/>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Col" compact="0" outline="0" showAll="0">
      <items count="15">
        <item sd="0" x="0"/>
        <item sd="0" x="1"/>
        <item sd="0" x="2"/>
        <item sd="0" x="3"/>
        <item sd="0" x="4"/>
        <item n="MAYO" sd="0" x="5"/>
        <item n="JUNIO" sd="0" x="6"/>
        <item n="JULIO" sd="0" x="7"/>
        <item n="AGOSTO" sd="0" x="8"/>
        <item sd="0" x="9"/>
        <item sd="0" x="10"/>
        <item sd="0" x="11"/>
        <item sd="0" x="12"/>
        <item sd="0" x="13"/>
        <item t="default"/>
      </items>
    </pivotField>
  </pivotFields>
  <rowFields count="3">
    <field x="13"/>
    <field x="4"/>
    <field x="14"/>
  </rowFields>
  <rowItems count="80">
    <i>
      <x/>
      <x v="1"/>
      <x v="1"/>
    </i>
    <i r="2">
      <x v="2"/>
    </i>
    <i r="2">
      <x v="3"/>
    </i>
    <i r="2">
      <x v="5"/>
    </i>
    <i r="2">
      <x v="10"/>
    </i>
    <i t="default" r="1">
      <x v="1"/>
    </i>
    <i r="1">
      <x v="4"/>
      <x v="7"/>
    </i>
    <i t="default" r="1">
      <x v="4"/>
    </i>
    <i r="1">
      <x v="6"/>
      <x v="1"/>
    </i>
    <i r="2">
      <x v="2"/>
    </i>
    <i r="2">
      <x v="3"/>
    </i>
    <i t="default" r="1">
      <x v="6"/>
    </i>
    <i t="default">
      <x/>
    </i>
    <i>
      <x v="1"/>
      <x/>
      <x v="2"/>
    </i>
    <i r="2">
      <x v="5"/>
    </i>
    <i t="default" r="1">
      <x/>
    </i>
    <i r="1">
      <x v="1"/>
      <x/>
    </i>
    <i r="2">
      <x v="1"/>
    </i>
    <i r="2">
      <x v="2"/>
    </i>
    <i r="2">
      <x v="3"/>
    </i>
    <i r="2">
      <x v="5"/>
    </i>
    <i r="2">
      <x v="11"/>
    </i>
    <i t="default" r="1">
      <x v="1"/>
    </i>
    <i r="1">
      <x v="2"/>
      <x v="2"/>
    </i>
    <i r="2">
      <x v="3"/>
    </i>
    <i r="2">
      <x v="4"/>
    </i>
    <i r="2">
      <x v="5"/>
    </i>
    <i r="2">
      <x v="11"/>
    </i>
    <i t="default" r="1">
      <x v="2"/>
    </i>
    <i r="1">
      <x v="3"/>
      <x v="1"/>
    </i>
    <i r="2">
      <x v="2"/>
    </i>
    <i r="2">
      <x v="3"/>
    </i>
    <i r="2">
      <x v="5"/>
    </i>
    <i t="default" r="1">
      <x v="3"/>
    </i>
    <i r="1">
      <x v="4"/>
      <x v="2"/>
    </i>
    <i r="2">
      <x v="3"/>
    </i>
    <i r="2">
      <x v="5"/>
    </i>
    <i r="2">
      <x v="7"/>
    </i>
    <i r="2">
      <x v="8"/>
    </i>
    <i t="default" r="1">
      <x v="4"/>
    </i>
    <i r="1">
      <x v="5"/>
      <x v="1"/>
    </i>
    <i r="2">
      <x v="2"/>
    </i>
    <i r="2">
      <x v="5"/>
    </i>
    <i r="2">
      <x v="6"/>
    </i>
    <i t="default" r="1">
      <x v="5"/>
    </i>
    <i r="1">
      <x v="6"/>
      <x/>
    </i>
    <i r="2">
      <x v="1"/>
    </i>
    <i r="2">
      <x v="2"/>
    </i>
    <i r="2">
      <x v="5"/>
    </i>
    <i t="default" r="1">
      <x v="6"/>
    </i>
    <i r="1">
      <x v="7"/>
      <x v="2"/>
    </i>
    <i t="default" r="1">
      <x v="7"/>
    </i>
    <i r="1">
      <x v="8"/>
      <x v="2"/>
    </i>
    <i r="2">
      <x v="5"/>
    </i>
    <i r="2">
      <x v="6"/>
    </i>
    <i t="default" r="1">
      <x v="8"/>
    </i>
    <i r="1">
      <x v="9"/>
      <x v="1"/>
    </i>
    <i r="2">
      <x v="2"/>
    </i>
    <i r="2">
      <x v="5"/>
    </i>
    <i r="2">
      <x v="7"/>
    </i>
    <i t="default" r="1">
      <x v="9"/>
    </i>
    <i t="default">
      <x v="1"/>
    </i>
    <i>
      <x v="2"/>
      <x v="1"/>
      <x v="1"/>
    </i>
    <i r="2">
      <x v="2"/>
    </i>
    <i r="2">
      <x v="3"/>
    </i>
    <i r="2">
      <x v="7"/>
    </i>
    <i r="2">
      <x v="9"/>
    </i>
    <i t="default" r="1">
      <x v="1"/>
    </i>
    <i r="1">
      <x v="6"/>
      <x v="1"/>
    </i>
    <i r="2">
      <x v="2"/>
    </i>
    <i r="2">
      <x v="3"/>
    </i>
    <i r="2">
      <x v="5"/>
    </i>
    <i t="default" r="1">
      <x v="6"/>
    </i>
    <i r="1">
      <x v="9"/>
      <x v="2"/>
    </i>
    <i t="default" r="1">
      <x v="9"/>
    </i>
    <i t="default">
      <x v="2"/>
    </i>
    <i>
      <x v="3"/>
      <x v="5"/>
      <x v="1"/>
    </i>
    <i t="default" r="1">
      <x v="5"/>
    </i>
    <i t="default">
      <x v="3"/>
    </i>
    <i t="grand">
      <x/>
    </i>
  </rowItems>
  <colFields count="1">
    <field x="71"/>
  </colFields>
  <colItems count="6">
    <i>
      <x v="5"/>
    </i>
    <i>
      <x v="6"/>
    </i>
    <i>
      <x v="7"/>
    </i>
    <i>
      <x v="8"/>
    </i>
    <i>
      <x v="9"/>
    </i>
    <i t="grand">
      <x/>
    </i>
  </colItems>
  <dataFields count="1">
    <dataField name="Suma de TOTAL SOLES" fld="33" baseField="14" baseItem="0" numFmtId="4"/>
  </dataFields>
  <formats count="78">
    <format dxfId="336">
      <pivotArea type="all" dataOnly="0" outline="0" fieldPosition="0"/>
    </format>
    <format dxfId="335">
      <pivotArea outline="0" collapsedLevelsAreSubtotals="1" fieldPosition="0"/>
    </format>
    <format dxfId="334">
      <pivotArea type="origin" dataOnly="0" labelOnly="1" outline="0" fieldPosition="0"/>
    </format>
    <format dxfId="333">
      <pivotArea type="topRight" dataOnly="0" labelOnly="1" outline="0" fieldPosition="0"/>
    </format>
    <format dxfId="332">
      <pivotArea field="14" type="button" dataOnly="0" labelOnly="1" outline="0" axis="axisRow" fieldPosition="2"/>
    </format>
    <format dxfId="331">
      <pivotArea dataOnly="0" labelOnly="1" fieldPosition="0">
        <references count="1">
          <reference field="14" count="0"/>
        </references>
      </pivotArea>
    </format>
    <format dxfId="330">
      <pivotArea dataOnly="0" labelOnly="1" grandRow="1" outline="0" fieldPosition="0"/>
    </format>
    <format dxfId="329">
      <pivotArea dataOnly="0" labelOnly="1" grandCol="1" outline="0" fieldPosition="0"/>
    </format>
    <format dxfId="328">
      <pivotArea field="13" type="button" dataOnly="0" labelOnly="1" outline="0" axis="axisRow" fieldPosition="0"/>
    </format>
    <format dxfId="327">
      <pivotArea field="4" type="button" dataOnly="0" labelOnly="1" outline="0" axis="axisRow" fieldPosition="1"/>
    </format>
    <format dxfId="326">
      <pivotArea field="14" type="button" dataOnly="0" labelOnly="1" outline="0" axis="axisRow" fieldPosition="2"/>
    </format>
    <format dxfId="325">
      <pivotArea dataOnly="0" labelOnly="1" grandCol="1" outline="0" fieldPosition="0"/>
    </format>
    <format dxfId="324">
      <pivotArea type="all" dataOnly="0" outline="0" fieldPosition="0"/>
    </format>
    <format dxfId="323">
      <pivotArea outline="0" collapsedLevelsAreSubtotals="1" fieldPosition="0"/>
    </format>
    <format dxfId="322">
      <pivotArea type="origin" dataOnly="0" labelOnly="1" outline="0" fieldPosition="0"/>
    </format>
    <format dxfId="321">
      <pivotArea type="topRight" dataOnly="0" labelOnly="1" outline="0" fieldPosition="0"/>
    </format>
    <format dxfId="320">
      <pivotArea field="13" type="button" dataOnly="0" labelOnly="1" outline="0" axis="axisRow" fieldPosition="0"/>
    </format>
    <format dxfId="319">
      <pivotArea field="4" type="button" dataOnly="0" labelOnly="1" outline="0" axis="axisRow" fieldPosition="1"/>
    </format>
    <format dxfId="318">
      <pivotArea field="14" type="button" dataOnly="0" labelOnly="1" outline="0" axis="axisRow" fieldPosition="2"/>
    </format>
    <format dxfId="317">
      <pivotArea dataOnly="0" labelOnly="1" outline="0" fieldPosition="0">
        <references count="1">
          <reference field="13" count="0"/>
        </references>
      </pivotArea>
    </format>
    <format dxfId="316">
      <pivotArea dataOnly="0" labelOnly="1" outline="0" fieldPosition="0">
        <references count="1">
          <reference field="13" count="0" defaultSubtotal="1"/>
        </references>
      </pivotArea>
    </format>
    <format dxfId="315">
      <pivotArea dataOnly="0" labelOnly="1" grandRow="1" outline="0" fieldPosition="0"/>
    </format>
    <format dxfId="314">
      <pivotArea dataOnly="0" labelOnly="1" outline="0" fieldPosition="0">
        <references count="2">
          <reference field="4" count="2">
            <x v="1"/>
            <x v="6"/>
          </reference>
          <reference field="13" count="1" selected="0">
            <x v="0"/>
          </reference>
        </references>
      </pivotArea>
    </format>
    <format dxfId="313">
      <pivotArea dataOnly="0" labelOnly="1" outline="0" fieldPosition="0">
        <references count="2">
          <reference field="4" count="2" defaultSubtotal="1">
            <x v="1"/>
            <x v="6"/>
          </reference>
          <reference field="13" count="1" selected="0">
            <x v="0"/>
          </reference>
        </references>
      </pivotArea>
    </format>
    <format dxfId="312">
      <pivotArea dataOnly="0" labelOnly="1" outline="0" fieldPosition="0">
        <references count="2">
          <reference field="4" count="0"/>
          <reference field="13" count="1" selected="0">
            <x v="1"/>
          </reference>
        </references>
      </pivotArea>
    </format>
    <format dxfId="311">
      <pivotArea dataOnly="0" labelOnly="1" outline="0" fieldPosition="0">
        <references count="2">
          <reference field="4" count="0" defaultSubtotal="1"/>
          <reference field="13" count="1" selected="0">
            <x v="1"/>
          </reference>
        </references>
      </pivotArea>
    </format>
    <format dxfId="310">
      <pivotArea dataOnly="0" labelOnly="1" outline="0" fieldPosition="0">
        <references count="2">
          <reference field="4" count="3">
            <x v="1"/>
            <x v="6"/>
            <x v="9"/>
          </reference>
          <reference field="13" count="1" selected="0">
            <x v="2"/>
          </reference>
        </references>
      </pivotArea>
    </format>
    <format dxfId="309">
      <pivotArea dataOnly="0" labelOnly="1" outline="0" fieldPosition="0">
        <references count="2">
          <reference field="4" count="3" defaultSubtotal="1">
            <x v="1"/>
            <x v="6"/>
            <x v="9"/>
          </reference>
          <reference field="13" count="1" selected="0">
            <x v="2"/>
          </reference>
        </references>
      </pivotArea>
    </format>
    <format dxfId="308">
      <pivotArea dataOnly="0" labelOnly="1" outline="0" fieldPosition="0">
        <references count="3">
          <reference field="4" count="1" selected="0">
            <x v="1"/>
          </reference>
          <reference field="13" count="1" selected="0">
            <x v="0"/>
          </reference>
          <reference field="14" count="5">
            <x v="1"/>
            <x v="2"/>
            <x v="3"/>
            <x v="5"/>
            <x v="10"/>
          </reference>
        </references>
      </pivotArea>
    </format>
    <format dxfId="307">
      <pivotArea dataOnly="0" labelOnly="1" outline="0" fieldPosition="0">
        <references count="3">
          <reference field="4" count="1" selected="0">
            <x v="6"/>
          </reference>
          <reference field="13" count="1" selected="0">
            <x v="0"/>
          </reference>
          <reference field="14" count="2">
            <x v="1"/>
            <x v="2"/>
          </reference>
        </references>
      </pivotArea>
    </format>
    <format dxfId="306">
      <pivotArea dataOnly="0" labelOnly="1" outline="0" fieldPosition="0">
        <references count="3">
          <reference field="4" count="1" selected="0">
            <x v="0"/>
          </reference>
          <reference field="13" count="1" selected="0">
            <x v="1"/>
          </reference>
          <reference field="14" count="2">
            <x v="2"/>
            <x v="5"/>
          </reference>
        </references>
      </pivotArea>
    </format>
    <format dxfId="305">
      <pivotArea dataOnly="0" labelOnly="1" outline="0" fieldPosition="0">
        <references count="3">
          <reference field="4" count="1" selected="0">
            <x v="1"/>
          </reference>
          <reference field="13" count="1" selected="0">
            <x v="1"/>
          </reference>
          <reference field="14" count="6">
            <x v="0"/>
            <x v="1"/>
            <x v="2"/>
            <x v="3"/>
            <x v="5"/>
            <x v="11"/>
          </reference>
        </references>
      </pivotArea>
    </format>
    <format dxfId="304">
      <pivotArea dataOnly="0" labelOnly="1" outline="0" fieldPosition="0">
        <references count="3">
          <reference field="4" count="1" selected="0">
            <x v="2"/>
          </reference>
          <reference field="13" count="1" selected="0">
            <x v="1"/>
          </reference>
          <reference field="14" count="5">
            <x v="2"/>
            <x v="3"/>
            <x v="4"/>
            <x v="5"/>
            <x v="11"/>
          </reference>
        </references>
      </pivotArea>
    </format>
    <format dxfId="303">
      <pivotArea dataOnly="0" labelOnly="1" outline="0" fieldPosition="0">
        <references count="3">
          <reference field="4" count="1" selected="0">
            <x v="3"/>
          </reference>
          <reference field="13" count="1" selected="0">
            <x v="1"/>
          </reference>
          <reference field="14" count="4">
            <x v="1"/>
            <x v="2"/>
            <x v="3"/>
            <x v="5"/>
          </reference>
        </references>
      </pivotArea>
    </format>
    <format dxfId="302">
      <pivotArea dataOnly="0" labelOnly="1" outline="0" fieldPosition="0">
        <references count="3">
          <reference field="4" count="1" selected="0">
            <x v="4"/>
          </reference>
          <reference field="13" count="1" selected="0">
            <x v="1"/>
          </reference>
          <reference field="14" count="5">
            <x v="2"/>
            <x v="3"/>
            <x v="5"/>
            <x v="7"/>
            <x v="8"/>
          </reference>
        </references>
      </pivotArea>
    </format>
    <format dxfId="301">
      <pivotArea dataOnly="0" labelOnly="1" outline="0" fieldPosition="0">
        <references count="3">
          <reference field="4" count="1" selected="0">
            <x v="5"/>
          </reference>
          <reference field="13" count="1" selected="0">
            <x v="1"/>
          </reference>
          <reference field="14" count="4">
            <x v="1"/>
            <x v="2"/>
            <x v="5"/>
            <x v="6"/>
          </reference>
        </references>
      </pivotArea>
    </format>
    <format dxfId="300">
      <pivotArea dataOnly="0" labelOnly="1" outline="0" fieldPosition="0">
        <references count="3">
          <reference field="4" count="1" selected="0">
            <x v="6"/>
          </reference>
          <reference field="13" count="1" selected="0">
            <x v="1"/>
          </reference>
          <reference field="14" count="4">
            <x v="0"/>
            <x v="1"/>
            <x v="2"/>
            <x v="5"/>
          </reference>
        </references>
      </pivotArea>
    </format>
    <format dxfId="299">
      <pivotArea dataOnly="0" labelOnly="1" outline="0" fieldPosition="0">
        <references count="3">
          <reference field="4" count="1" selected="0">
            <x v="7"/>
          </reference>
          <reference field="13" count="1" selected="0">
            <x v="1"/>
          </reference>
          <reference field="14" count="1">
            <x v="2"/>
          </reference>
        </references>
      </pivotArea>
    </format>
    <format dxfId="298">
      <pivotArea dataOnly="0" labelOnly="1" outline="0" fieldPosition="0">
        <references count="3">
          <reference field="4" count="1" selected="0">
            <x v="8"/>
          </reference>
          <reference field="13" count="1" selected="0">
            <x v="1"/>
          </reference>
          <reference field="14" count="3">
            <x v="2"/>
            <x v="5"/>
            <x v="6"/>
          </reference>
        </references>
      </pivotArea>
    </format>
    <format dxfId="297">
      <pivotArea dataOnly="0" labelOnly="1" outline="0" fieldPosition="0">
        <references count="3">
          <reference field="4" count="1" selected="0">
            <x v="9"/>
          </reference>
          <reference field="13" count="1" selected="0">
            <x v="1"/>
          </reference>
          <reference field="14" count="3">
            <x v="1"/>
            <x v="2"/>
            <x v="5"/>
          </reference>
        </references>
      </pivotArea>
    </format>
    <format dxfId="296">
      <pivotArea dataOnly="0" labelOnly="1" outline="0" fieldPosition="0">
        <references count="3">
          <reference field="4" count="1" selected="0">
            <x v="1"/>
          </reference>
          <reference field="13" count="1" selected="0">
            <x v="2"/>
          </reference>
          <reference field="14" count="4">
            <x v="1"/>
            <x v="2"/>
            <x v="7"/>
            <x v="9"/>
          </reference>
        </references>
      </pivotArea>
    </format>
    <format dxfId="295">
      <pivotArea dataOnly="0" labelOnly="1" outline="0" fieldPosition="0">
        <references count="3">
          <reference field="4" count="1" selected="0">
            <x v="6"/>
          </reference>
          <reference field="13" count="1" selected="0">
            <x v="2"/>
          </reference>
          <reference field="14" count="4">
            <x v="1"/>
            <x v="2"/>
            <x v="3"/>
            <x v="5"/>
          </reference>
        </references>
      </pivotArea>
    </format>
    <format dxfId="294">
      <pivotArea dataOnly="0" labelOnly="1" outline="0" fieldPosition="0">
        <references count="3">
          <reference field="4" count="1" selected="0">
            <x v="9"/>
          </reference>
          <reference field="13" count="1" selected="0">
            <x v="2"/>
          </reference>
          <reference field="14" count="1">
            <x v="2"/>
          </reference>
        </references>
      </pivotArea>
    </format>
    <format dxfId="293">
      <pivotArea dataOnly="0" labelOnly="1" grandCol="1" outline="0" fieldPosition="0"/>
    </format>
    <format dxfId="292">
      <pivotArea type="all" dataOnly="0" outline="0" fieldPosition="0"/>
    </format>
    <format dxfId="291">
      <pivotArea outline="0" collapsedLevelsAreSubtotals="1" fieldPosition="0"/>
    </format>
    <format dxfId="290">
      <pivotArea type="origin" dataOnly="0" labelOnly="1" outline="0" fieldPosition="0"/>
    </format>
    <format dxfId="289">
      <pivotArea type="topRight" dataOnly="0" labelOnly="1" outline="0" fieldPosition="0"/>
    </format>
    <format dxfId="288">
      <pivotArea field="13" type="button" dataOnly="0" labelOnly="1" outline="0" axis="axisRow" fieldPosition="0"/>
    </format>
    <format dxfId="287">
      <pivotArea field="4" type="button" dataOnly="0" labelOnly="1" outline="0" axis="axisRow" fieldPosition="1"/>
    </format>
    <format dxfId="286">
      <pivotArea field="14" type="button" dataOnly="0" labelOnly="1" outline="0" axis="axisRow" fieldPosition="2"/>
    </format>
    <format dxfId="285">
      <pivotArea dataOnly="0" labelOnly="1" outline="0" fieldPosition="0">
        <references count="1">
          <reference field="13" count="0"/>
        </references>
      </pivotArea>
    </format>
    <format dxfId="284">
      <pivotArea dataOnly="0" labelOnly="1" outline="0" fieldPosition="0">
        <references count="1">
          <reference field="13" count="0" defaultSubtotal="1"/>
        </references>
      </pivotArea>
    </format>
    <format dxfId="283">
      <pivotArea dataOnly="0" labelOnly="1" grandRow="1" outline="0" fieldPosition="0"/>
    </format>
    <format dxfId="282">
      <pivotArea dataOnly="0" labelOnly="1" outline="0" fieldPosition="0">
        <references count="2">
          <reference field="4" count="2">
            <x v="1"/>
            <x v="6"/>
          </reference>
          <reference field="13" count="1" selected="0">
            <x v="0"/>
          </reference>
        </references>
      </pivotArea>
    </format>
    <format dxfId="281">
      <pivotArea dataOnly="0" labelOnly="1" outline="0" fieldPosition="0">
        <references count="2">
          <reference field="4" count="2" defaultSubtotal="1">
            <x v="1"/>
            <x v="6"/>
          </reference>
          <reference field="13" count="1" selected="0">
            <x v="0"/>
          </reference>
        </references>
      </pivotArea>
    </format>
    <format dxfId="280">
      <pivotArea dataOnly="0" labelOnly="1" outline="0" fieldPosition="0">
        <references count="2">
          <reference field="4" count="0"/>
          <reference field="13" count="1" selected="0">
            <x v="1"/>
          </reference>
        </references>
      </pivotArea>
    </format>
    <format dxfId="279">
      <pivotArea dataOnly="0" labelOnly="1" outline="0" fieldPosition="0">
        <references count="2">
          <reference field="4" count="0" defaultSubtotal="1"/>
          <reference field="13" count="1" selected="0">
            <x v="1"/>
          </reference>
        </references>
      </pivotArea>
    </format>
    <format dxfId="278">
      <pivotArea dataOnly="0" labelOnly="1" outline="0" fieldPosition="0">
        <references count="2">
          <reference field="4" count="3">
            <x v="1"/>
            <x v="6"/>
            <x v="9"/>
          </reference>
          <reference field="13" count="1" selected="0">
            <x v="2"/>
          </reference>
        </references>
      </pivotArea>
    </format>
    <format dxfId="277">
      <pivotArea dataOnly="0" labelOnly="1" outline="0" fieldPosition="0">
        <references count="2">
          <reference field="4" count="3" defaultSubtotal="1">
            <x v="1"/>
            <x v="6"/>
            <x v="9"/>
          </reference>
          <reference field="13" count="1" selected="0">
            <x v="2"/>
          </reference>
        </references>
      </pivotArea>
    </format>
    <format dxfId="276">
      <pivotArea dataOnly="0" labelOnly="1" outline="0" fieldPosition="0">
        <references count="3">
          <reference field="4" count="1" selected="0">
            <x v="1"/>
          </reference>
          <reference field="13" count="1" selected="0">
            <x v="0"/>
          </reference>
          <reference field="14" count="5">
            <x v="1"/>
            <x v="2"/>
            <x v="3"/>
            <x v="5"/>
            <x v="10"/>
          </reference>
        </references>
      </pivotArea>
    </format>
    <format dxfId="275">
      <pivotArea dataOnly="0" labelOnly="1" outline="0" fieldPosition="0">
        <references count="3">
          <reference field="4" count="1" selected="0">
            <x v="6"/>
          </reference>
          <reference field="13" count="1" selected="0">
            <x v="0"/>
          </reference>
          <reference field="14" count="2">
            <x v="1"/>
            <x v="2"/>
          </reference>
        </references>
      </pivotArea>
    </format>
    <format dxfId="274">
      <pivotArea dataOnly="0" labelOnly="1" outline="0" fieldPosition="0">
        <references count="3">
          <reference field="4" count="1" selected="0">
            <x v="0"/>
          </reference>
          <reference field="13" count="1" selected="0">
            <x v="1"/>
          </reference>
          <reference field="14" count="2">
            <x v="2"/>
            <x v="5"/>
          </reference>
        </references>
      </pivotArea>
    </format>
    <format dxfId="273">
      <pivotArea dataOnly="0" labelOnly="1" outline="0" fieldPosition="0">
        <references count="3">
          <reference field="4" count="1" selected="0">
            <x v="1"/>
          </reference>
          <reference field="13" count="1" selected="0">
            <x v="1"/>
          </reference>
          <reference field="14" count="6">
            <x v="0"/>
            <x v="1"/>
            <x v="2"/>
            <x v="3"/>
            <x v="5"/>
            <x v="11"/>
          </reference>
        </references>
      </pivotArea>
    </format>
    <format dxfId="272">
      <pivotArea dataOnly="0" labelOnly="1" outline="0" fieldPosition="0">
        <references count="3">
          <reference field="4" count="1" selected="0">
            <x v="2"/>
          </reference>
          <reference field="13" count="1" selected="0">
            <x v="1"/>
          </reference>
          <reference field="14" count="5">
            <x v="2"/>
            <x v="3"/>
            <x v="4"/>
            <x v="5"/>
            <x v="11"/>
          </reference>
        </references>
      </pivotArea>
    </format>
    <format dxfId="271">
      <pivotArea dataOnly="0" labelOnly="1" outline="0" fieldPosition="0">
        <references count="3">
          <reference field="4" count="1" selected="0">
            <x v="3"/>
          </reference>
          <reference field="13" count="1" selected="0">
            <x v="1"/>
          </reference>
          <reference field="14" count="4">
            <x v="1"/>
            <x v="2"/>
            <x v="3"/>
            <x v="5"/>
          </reference>
        </references>
      </pivotArea>
    </format>
    <format dxfId="270">
      <pivotArea dataOnly="0" labelOnly="1" outline="0" fieldPosition="0">
        <references count="3">
          <reference field="4" count="1" selected="0">
            <x v="4"/>
          </reference>
          <reference field="13" count="1" selected="0">
            <x v="1"/>
          </reference>
          <reference field="14" count="5">
            <x v="2"/>
            <x v="3"/>
            <x v="5"/>
            <x v="7"/>
            <x v="8"/>
          </reference>
        </references>
      </pivotArea>
    </format>
    <format dxfId="269">
      <pivotArea dataOnly="0" labelOnly="1" outline="0" fieldPosition="0">
        <references count="3">
          <reference field="4" count="1" selected="0">
            <x v="5"/>
          </reference>
          <reference field="13" count="1" selected="0">
            <x v="1"/>
          </reference>
          <reference field="14" count="4">
            <x v="1"/>
            <x v="2"/>
            <x v="5"/>
            <x v="6"/>
          </reference>
        </references>
      </pivotArea>
    </format>
    <format dxfId="268">
      <pivotArea dataOnly="0" labelOnly="1" outline="0" fieldPosition="0">
        <references count="3">
          <reference field="4" count="1" selected="0">
            <x v="6"/>
          </reference>
          <reference field="13" count="1" selected="0">
            <x v="1"/>
          </reference>
          <reference field="14" count="4">
            <x v="0"/>
            <x v="1"/>
            <x v="2"/>
            <x v="5"/>
          </reference>
        </references>
      </pivotArea>
    </format>
    <format dxfId="267">
      <pivotArea dataOnly="0" labelOnly="1" outline="0" fieldPosition="0">
        <references count="3">
          <reference field="4" count="1" selected="0">
            <x v="7"/>
          </reference>
          <reference field="13" count="1" selected="0">
            <x v="1"/>
          </reference>
          <reference field="14" count="1">
            <x v="2"/>
          </reference>
        </references>
      </pivotArea>
    </format>
    <format dxfId="266">
      <pivotArea dataOnly="0" labelOnly="1" outline="0" fieldPosition="0">
        <references count="3">
          <reference field="4" count="1" selected="0">
            <x v="8"/>
          </reference>
          <reference field="13" count="1" selected="0">
            <x v="1"/>
          </reference>
          <reference field="14" count="3">
            <x v="2"/>
            <x v="5"/>
            <x v="6"/>
          </reference>
        </references>
      </pivotArea>
    </format>
    <format dxfId="265">
      <pivotArea dataOnly="0" labelOnly="1" outline="0" fieldPosition="0">
        <references count="3">
          <reference field="4" count="1" selected="0">
            <x v="9"/>
          </reference>
          <reference field="13" count="1" selected="0">
            <x v="1"/>
          </reference>
          <reference field="14" count="3">
            <x v="1"/>
            <x v="2"/>
            <x v="5"/>
          </reference>
        </references>
      </pivotArea>
    </format>
    <format dxfId="264">
      <pivotArea dataOnly="0" labelOnly="1" outline="0" fieldPosition="0">
        <references count="3">
          <reference field="4" count="1" selected="0">
            <x v="1"/>
          </reference>
          <reference field="13" count="1" selected="0">
            <x v="2"/>
          </reference>
          <reference field="14" count="4">
            <x v="1"/>
            <x v="2"/>
            <x v="7"/>
            <x v="9"/>
          </reference>
        </references>
      </pivotArea>
    </format>
    <format dxfId="263">
      <pivotArea dataOnly="0" labelOnly="1" outline="0" fieldPosition="0">
        <references count="3">
          <reference field="4" count="1" selected="0">
            <x v="6"/>
          </reference>
          <reference field="13" count="1" selected="0">
            <x v="2"/>
          </reference>
          <reference field="14" count="4">
            <x v="1"/>
            <x v="2"/>
            <x v="3"/>
            <x v="5"/>
          </reference>
        </references>
      </pivotArea>
    </format>
    <format dxfId="262">
      <pivotArea dataOnly="0" labelOnly="1" outline="0" fieldPosition="0">
        <references count="3">
          <reference field="4" count="1" selected="0">
            <x v="9"/>
          </reference>
          <reference field="13" count="1" selected="0">
            <x v="2"/>
          </reference>
          <reference field="14" count="1">
            <x v="2"/>
          </reference>
        </references>
      </pivotArea>
    </format>
    <format dxfId="261">
      <pivotArea dataOnly="0" labelOnly="1" grandCol="1" outline="0" fieldPosition="0"/>
    </format>
    <format dxfId="260">
      <pivotArea dataOnly="0" labelOnly="1" outline="0" fieldPosition="0">
        <references count="1">
          <reference field="71" count="4">
            <x v="5"/>
            <x v="6"/>
            <x v="7"/>
            <x v="8"/>
          </reference>
        </references>
      </pivotArea>
    </format>
    <format dxfId="259">
      <pivotArea dataOnly="0" labelOnly="1" grandCol="1" outline="0" fieldPosition="0"/>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677459-ADA3-4B68-8AB2-B18AEA46356C}" name="TablaDinámica1" cacheId="27" applyNumberFormats="0" applyBorderFormats="0" applyFontFormats="0" applyPatternFormats="0" applyAlignmentFormats="0" applyWidthHeightFormats="1" dataCaption="Valores" grandTotalCaption="TOTAL GENERAL" updatedVersion="8" minRefreshableVersion="3" itemPrintTitles="1" createdVersion="8" indent="0" compact="0" compactData="0" multipleFieldFilters="0">
  <location ref="B4:K181" firstHeaderRow="1" firstDataRow="2" firstDataCol="4"/>
  <pivotFields count="72">
    <pivotField compact="0" numFmtId="169" outline="0" showAll="0"/>
    <pivotField compact="0" numFmtId="16" outline="0" showAll="0">
      <items count="62">
        <item x="17"/>
        <item x="15"/>
        <item x="8"/>
        <item x="26"/>
        <item x="16"/>
        <item x="5"/>
        <item x="6"/>
        <item x="2"/>
        <item x="3"/>
        <item x="10"/>
        <item x="4"/>
        <item x="0"/>
        <item x="1"/>
        <item x="7"/>
        <item x="9"/>
        <item x="11"/>
        <item x="13"/>
        <item x="43"/>
        <item x="12"/>
        <item x="14"/>
        <item x="18"/>
        <item x="19"/>
        <item x="21"/>
        <item x="20"/>
        <item x="34"/>
        <item x="22"/>
        <item x="23"/>
        <item x="41"/>
        <item x="24"/>
        <item x="25"/>
        <item x="44"/>
        <item x="30"/>
        <item x="27"/>
        <item x="29"/>
        <item x="28"/>
        <item x="38"/>
        <item x="31"/>
        <item x="33"/>
        <item x="32"/>
        <item x="36"/>
        <item x="35"/>
        <item x="37"/>
        <item x="39"/>
        <item x="40"/>
        <item x="42"/>
        <item x="45"/>
        <item x="47"/>
        <item x="46"/>
        <item x="48"/>
        <item x="50"/>
        <item x="49"/>
        <item x="51"/>
        <item x="54"/>
        <item x="52"/>
        <item x="53"/>
        <item x="55"/>
        <item x="56"/>
        <item x="57"/>
        <item x="58"/>
        <item x="59"/>
        <item x="60"/>
        <item t="default"/>
      </items>
    </pivotField>
    <pivotField compact="0" numFmtId="16" outline="0" showAll="0"/>
    <pivotField compact="0" outline="0" showAll="0"/>
    <pivotField axis="axisRow" compact="0" outline="0" showAll="0">
      <items count="11">
        <item x="8"/>
        <item x="2"/>
        <item x="9"/>
        <item x="6"/>
        <item x="1"/>
        <item x="4"/>
        <item x="0"/>
        <item x="3"/>
        <item x="5"/>
        <item x="7"/>
        <item t="default"/>
      </items>
    </pivotField>
    <pivotField axis="axisRow" compact="0" outline="0" showAll="0" defaultSubtotal="0">
      <items count="32">
        <item x="24"/>
        <item x="15"/>
        <item x="4"/>
        <item x="14"/>
        <item x="28"/>
        <item x="11"/>
        <item x="12"/>
        <item x="25"/>
        <item x="20"/>
        <item x="9"/>
        <item x="18"/>
        <item x="19"/>
        <item x="21"/>
        <item x="30"/>
        <item x="7"/>
        <item x="26"/>
        <item x="29"/>
        <item x="27"/>
        <item x="5"/>
        <item x="22"/>
        <item x="0"/>
        <item x="3"/>
        <item x="2"/>
        <item x="6"/>
        <item x="17"/>
        <item x="1"/>
        <item x="16"/>
        <item x="8"/>
        <item x="10"/>
        <item x="23"/>
        <item x="13"/>
        <item x="31"/>
      </items>
    </pivotField>
    <pivotField axis="axisRow" compact="0" outline="0" showAll="0">
      <items count="113">
        <item x="25"/>
        <item x="70"/>
        <item x="81"/>
        <item x="30"/>
        <item x="66"/>
        <item x="44"/>
        <item x="84"/>
        <item x="22"/>
        <item x="94"/>
        <item x="11"/>
        <item x="69"/>
        <item x="71"/>
        <item x="93"/>
        <item x="92"/>
        <item x="95"/>
        <item x="6"/>
        <item x="46"/>
        <item x="64"/>
        <item x="87"/>
        <item x="31"/>
        <item x="76"/>
        <item x="77"/>
        <item x="79"/>
        <item x="52"/>
        <item x="97"/>
        <item x="40"/>
        <item x="50"/>
        <item x="53"/>
        <item x="16"/>
        <item x="34"/>
        <item x="18"/>
        <item x="75"/>
        <item x="32"/>
        <item x="38"/>
        <item x="96"/>
        <item x="80"/>
        <item x="4"/>
        <item x="13"/>
        <item x="14"/>
        <item x="65"/>
        <item x="101"/>
        <item x="82"/>
        <item x="42"/>
        <item x="5"/>
        <item x="28"/>
        <item x="100"/>
        <item x="51"/>
        <item x="91"/>
        <item x="37"/>
        <item x="68"/>
        <item x="67"/>
        <item x="33"/>
        <item x="8"/>
        <item x="73"/>
        <item x="47"/>
        <item x="19"/>
        <item x="88"/>
        <item x="0"/>
        <item x="86"/>
        <item x="20"/>
        <item x="78"/>
        <item x="24"/>
        <item x="15"/>
        <item x="58"/>
        <item x="26"/>
        <item x="12"/>
        <item x="49"/>
        <item x="99"/>
        <item x="35"/>
        <item x="2"/>
        <item x="57"/>
        <item x="61"/>
        <item x="9"/>
        <item x="45"/>
        <item x="10"/>
        <item x="60"/>
        <item x="1"/>
        <item x="36"/>
        <item x="23"/>
        <item x="48"/>
        <item x="54"/>
        <item x="27"/>
        <item x="62"/>
        <item x="63"/>
        <item x="83"/>
        <item x="72"/>
        <item x="102"/>
        <item x="85"/>
        <item x="55"/>
        <item x="29"/>
        <item x="90"/>
        <item x="74"/>
        <item x="41"/>
        <item x="39"/>
        <item x="7"/>
        <item x="56"/>
        <item x="98"/>
        <item x="17"/>
        <item x="3"/>
        <item x="59"/>
        <item x="21"/>
        <item x="89"/>
        <item x="103"/>
        <item x="104"/>
        <item m="1" x="111"/>
        <item x="105"/>
        <item x="106"/>
        <item x="107"/>
        <item x="108"/>
        <item x="109"/>
        <item x="43"/>
        <item x="11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0"/>
        <item x="1"/>
        <item x="3"/>
        <item t="default"/>
      </items>
    </pivotField>
    <pivotField compact="0" outline="0" showAll="0">
      <items count="13">
        <item x="7"/>
        <item x="0"/>
        <item x="3"/>
        <item x="5"/>
        <item x="9"/>
        <item x="4"/>
        <item x="10"/>
        <item x="1"/>
        <item x="11"/>
        <item x="2"/>
        <item x="6"/>
        <item h="1"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3" outline="0" showAll="0"/>
    <pivotField compact="0" numFmtId="43"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8"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8" outline="0" showAll="0"/>
    <pivotField compact="0" outline="0" showAll="0"/>
    <pivotField compact="0" outline="0" showAll="0"/>
    <pivotField compact="0" outline="0" showAll="0"/>
    <pivotField compact="0" numFmtId="43" outline="0" showAll="0"/>
    <pivotField compact="0" numFmtId="43"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69">
        <item sd="0" x="0"/>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Col" compact="0" outline="0" showAll="0">
      <items count="15">
        <item sd="0" x="0"/>
        <item sd="0" x="1"/>
        <item sd="0" x="2"/>
        <item sd="0" x="3"/>
        <item sd="0" x="4"/>
        <item n="MAYO" sd="0" x="5"/>
        <item n="JUNIO" sd="0" x="6"/>
        <item n="JULIO" sd="0" x="7"/>
        <item n="AGOSTO" sd="0" x="8"/>
        <item sd="0" x="9"/>
        <item sd="0" x="10"/>
        <item sd="0" x="11"/>
        <item sd="0" x="12"/>
        <item sd="0" x="13"/>
        <item t="default"/>
      </items>
    </pivotField>
  </pivotFields>
  <rowFields count="4">
    <field x="13"/>
    <field x="4"/>
    <field x="5"/>
    <field x="6"/>
  </rowFields>
  <rowItems count="176">
    <i>
      <x/>
      <x v="1"/>
      <x v="1"/>
      <x v="68"/>
    </i>
    <i r="2">
      <x v="5"/>
      <x v="7"/>
    </i>
    <i r="2">
      <x v="12"/>
      <x v="23"/>
    </i>
    <i r="3">
      <x v="24"/>
    </i>
    <i r="2">
      <x v="13"/>
      <x v="67"/>
    </i>
    <i r="2">
      <x v="21"/>
      <x v="36"/>
    </i>
    <i r="2">
      <x v="22"/>
      <x v="98"/>
    </i>
    <i r="2">
      <x v="28"/>
      <x v="25"/>
    </i>
    <i r="3">
      <x v="93"/>
    </i>
    <i r="3">
      <x v="100"/>
    </i>
    <i r="2">
      <x v="30"/>
      <x v="70"/>
    </i>
    <i t="default" r="1">
      <x v="1"/>
    </i>
    <i r="1">
      <x v="4"/>
      <x v="25"/>
      <x v="77"/>
    </i>
    <i t="default" r="1">
      <x v="4"/>
    </i>
    <i r="1">
      <x v="6"/>
      <x v="21"/>
      <x v="36"/>
    </i>
    <i r="3">
      <x v="95"/>
    </i>
    <i r="3">
      <x v="96"/>
    </i>
    <i r="2">
      <x v="22"/>
      <x v="98"/>
    </i>
    <i r="2">
      <x v="23"/>
      <x v="9"/>
    </i>
    <i r="3">
      <x v="74"/>
    </i>
    <i r="2">
      <x v="30"/>
      <x v="3"/>
    </i>
    <i r="3">
      <x v="5"/>
    </i>
    <i t="default" r="1">
      <x v="6"/>
    </i>
    <i t="default">
      <x/>
    </i>
    <i>
      <x v="1"/>
      <x/>
      <x v="27"/>
      <x v="2"/>
    </i>
    <i r="3">
      <x v="55"/>
    </i>
    <i r="3">
      <x v="58"/>
    </i>
    <i r="3">
      <x v="59"/>
    </i>
    <i r="3">
      <x v="91"/>
    </i>
    <i r="3">
      <x v="101"/>
    </i>
    <i r="3">
      <x v="102"/>
    </i>
    <i t="default" r="1">
      <x/>
    </i>
    <i r="1">
      <x v="1"/>
      <x v="13"/>
      <x v="67"/>
    </i>
    <i r="2">
      <x v="22"/>
      <x v="98"/>
    </i>
    <i r="2">
      <x v="28"/>
      <x v="100"/>
    </i>
    <i r="2">
      <x v="30"/>
      <x v="70"/>
    </i>
    <i t="default" r="1">
      <x v="1"/>
    </i>
    <i r="1">
      <x v="2"/>
      <x v="4"/>
      <x v="20"/>
    </i>
    <i r="3">
      <x v="21"/>
    </i>
    <i r="3">
      <x v="22"/>
    </i>
    <i r="3">
      <x v="60"/>
    </i>
    <i r="2">
      <x v="10"/>
      <x v="41"/>
    </i>
    <i r="3">
      <x v="54"/>
    </i>
    <i r="2">
      <x v="15"/>
      <x v="85"/>
    </i>
    <i r="3">
      <x v="87"/>
    </i>
    <i r="2">
      <x v="16"/>
      <x v="56"/>
    </i>
    <i r="2">
      <x v="21"/>
      <x v="94"/>
    </i>
    <i r="2">
      <x v="22"/>
      <x v="98"/>
    </i>
    <i r="2">
      <x v="24"/>
      <x v="16"/>
    </i>
    <i r="2">
      <x v="31"/>
      <x v="105"/>
    </i>
    <i r="3">
      <x v="106"/>
    </i>
    <i r="3">
      <x v="107"/>
    </i>
    <i r="3">
      <x v="108"/>
    </i>
    <i r="3">
      <x v="109"/>
    </i>
    <i t="default" r="1">
      <x v="2"/>
    </i>
    <i r="1">
      <x v="3"/>
      <x v="14"/>
      <x v="28"/>
    </i>
    <i r="3">
      <x v="29"/>
    </i>
    <i r="2">
      <x v="19"/>
      <x v="99"/>
    </i>
    <i r="2">
      <x v="21"/>
      <x v="73"/>
    </i>
    <i r="2">
      <x v="22"/>
      <x v="98"/>
    </i>
    <i t="default" r="1">
      <x v="3"/>
    </i>
    <i r="1">
      <x v="4"/>
      <x v="14"/>
      <x v="27"/>
    </i>
    <i r="2">
      <x v="18"/>
      <x v="72"/>
    </i>
    <i r="2">
      <x v="21"/>
      <x v="94"/>
    </i>
    <i r="2">
      <x v="22"/>
      <x v="98"/>
    </i>
    <i r="2">
      <x v="25"/>
      <x v="8"/>
    </i>
    <i r="3">
      <x v="12"/>
    </i>
    <i r="3">
      <x v="13"/>
    </i>
    <i r="3">
      <x v="14"/>
    </i>
    <i r="3">
      <x v="34"/>
    </i>
    <i r="3">
      <x v="40"/>
    </i>
    <i r="3">
      <x v="45"/>
    </i>
    <i r="3">
      <x v="47"/>
    </i>
    <i r="3">
      <x v="51"/>
    </i>
    <i r="3">
      <x v="76"/>
    </i>
    <i r="3">
      <x v="77"/>
    </i>
    <i r="3">
      <x v="80"/>
    </i>
    <i r="3">
      <x v="82"/>
    </i>
    <i r="3">
      <x v="83"/>
    </i>
    <i r="3">
      <x v="86"/>
    </i>
    <i r="3">
      <x v="90"/>
    </i>
    <i r="3">
      <x v="103"/>
    </i>
    <i t="default" r="1">
      <x v="4"/>
    </i>
    <i r="1">
      <x v="5"/>
      <x v="8"/>
      <x v="46"/>
    </i>
    <i r="2">
      <x v="11"/>
      <x v="3"/>
    </i>
    <i r="2">
      <x v="17"/>
      <x v="53"/>
    </i>
    <i r="2">
      <x v="20"/>
      <x v="52"/>
    </i>
    <i r="3">
      <x v="62"/>
    </i>
    <i r="3">
      <x v="92"/>
    </i>
    <i r="2">
      <x v="21"/>
      <x v="36"/>
    </i>
    <i r="3">
      <x v="94"/>
    </i>
    <i r="2">
      <x v="22"/>
      <x v="98"/>
    </i>
    <i r="2">
      <x v="27"/>
      <x v="97"/>
    </i>
    <i t="default" r="1">
      <x v="5"/>
    </i>
    <i r="1">
      <x v="6"/>
      <x v="3"/>
      <x v="32"/>
    </i>
    <i r="3">
      <x v="42"/>
    </i>
    <i r="3">
      <x v="110"/>
    </i>
    <i r="2">
      <x v="6"/>
      <x v="44"/>
    </i>
    <i r="3">
      <x v="78"/>
    </i>
    <i r="3">
      <x v="84"/>
    </i>
    <i r="3">
      <x v="89"/>
    </i>
    <i r="2">
      <x v="20"/>
      <x/>
    </i>
    <i r="3">
      <x v="57"/>
    </i>
    <i r="3">
      <x v="61"/>
    </i>
    <i r="3">
      <x v="63"/>
    </i>
    <i r="3">
      <x v="64"/>
    </i>
    <i r="3">
      <x v="65"/>
    </i>
    <i r="3">
      <x v="69"/>
    </i>
    <i r="3">
      <x v="81"/>
    </i>
    <i r="2">
      <x v="21"/>
      <x v="36"/>
    </i>
    <i r="3">
      <x v="43"/>
    </i>
    <i r="3">
      <x v="95"/>
    </i>
    <i r="2">
      <x v="22"/>
      <x v="98"/>
    </i>
    <i r="2">
      <x v="23"/>
      <x v="9"/>
    </i>
    <i r="3">
      <x v="19"/>
    </i>
    <i r="3">
      <x v="74"/>
    </i>
    <i r="2">
      <x v="26"/>
      <x v="48"/>
    </i>
    <i t="default" r="1">
      <x v="6"/>
    </i>
    <i r="1">
      <x v="7"/>
      <x v="2"/>
      <x v="15"/>
    </i>
    <i r="2">
      <x v="14"/>
      <x v="27"/>
    </i>
    <i r="2">
      <x v="30"/>
      <x v="70"/>
    </i>
    <i t="default" r="1">
      <x v="7"/>
    </i>
    <i r="1">
      <x v="8"/>
      <x v="15"/>
      <x v="35"/>
    </i>
    <i r="2">
      <x v="19"/>
      <x v="17"/>
    </i>
    <i r="3">
      <x v="39"/>
    </i>
    <i r="2">
      <x v="20"/>
      <x v="18"/>
    </i>
    <i r="3">
      <x v="37"/>
    </i>
    <i r="3">
      <x v="38"/>
    </i>
    <i r="3">
      <x v="49"/>
    </i>
    <i r="3">
      <x v="88"/>
    </i>
    <i r="2">
      <x v="21"/>
      <x v="94"/>
    </i>
    <i t="default" r="1">
      <x v="8"/>
    </i>
    <i r="1">
      <x v="9"/>
      <x v="2"/>
      <x v="50"/>
    </i>
    <i r="2">
      <x v="7"/>
      <x v="1"/>
    </i>
    <i r="3">
      <x v="10"/>
    </i>
    <i r="2">
      <x v="9"/>
      <x v="11"/>
    </i>
    <i r="3">
      <x v="30"/>
    </i>
    <i r="3">
      <x v="111"/>
    </i>
    <i t="default" r="1">
      <x v="9"/>
    </i>
    <i t="default">
      <x v="1"/>
    </i>
    <i>
      <x v="2"/>
      <x v="1"/>
      <x v="1"/>
      <x v="68"/>
    </i>
    <i r="2">
      <x v="14"/>
      <x v="26"/>
    </i>
    <i r="2">
      <x v="21"/>
      <x v="36"/>
    </i>
    <i r="2">
      <x v="22"/>
      <x v="98"/>
    </i>
    <i r="2">
      <x v="30"/>
      <x v="70"/>
    </i>
    <i t="default" r="1">
      <x v="1"/>
    </i>
    <i r="1">
      <x v="6"/>
      <x/>
      <x v="4"/>
    </i>
    <i r="2">
      <x v="1"/>
      <x v="6"/>
    </i>
    <i r="3">
      <x v="66"/>
    </i>
    <i r="3">
      <x v="68"/>
    </i>
    <i r="2">
      <x v="2"/>
      <x v="15"/>
    </i>
    <i r="2">
      <x v="17"/>
      <x v="31"/>
    </i>
    <i r="2">
      <x v="20"/>
      <x v="57"/>
    </i>
    <i r="2">
      <x v="21"/>
      <x v="36"/>
    </i>
    <i r="3">
      <x v="43"/>
    </i>
    <i r="3">
      <x v="95"/>
    </i>
    <i r="3">
      <x v="96"/>
    </i>
    <i r="2">
      <x v="22"/>
      <x v="98"/>
    </i>
    <i r="2">
      <x v="23"/>
      <x v="9"/>
    </i>
    <i r="3">
      <x v="19"/>
    </i>
    <i r="3">
      <x v="74"/>
    </i>
    <i r="2">
      <x v="26"/>
      <x v="48"/>
    </i>
    <i r="2">
      <x v="28"/>
      <x v="33"/>
    </i>
    <i r="3">
      <x v="79"/>
    </i>
    <i r="2">
      <x v="29"/>
      <x v="71"/>
    </i>
    <i r="3">
      <x v="75"/>
    </i>
    <i r="2">
      <x v="30"/>
      <x v="3"/>
    </i>
    <i r="3">
      <x v="5"/>
    </i>
    <i t="default" r="1">
      <x v="6"/>
    </i>
    <i r="1">
      <x v="9"/>
      <x v="30"/>
      <x v="70"/>
    </i>
    <i t="default" r="1">
      <x v="9"/>
    </i>
    <i t="default">
      <x v="2"/>
    </i>
    <i>
      <x v="3"/>
      <x v="5"/>
      <x v="22"/>
      <x v="98"/>
    </i>
    <i t="default" r="1">
      <x v="5"/>
    </i>
    <i t="default">
      <x v="3"/>
    </i>
    <i t="grand">
      <x/>
    </i>
  </rowItems>
  <colFields count="1">
    <field x="71"/>
  </colFields>
  <colItems count="6">
    <i>
      <x v="5"/>
    </i>
    <i>
      <x v="6"/>
    </i>
    <i>
      <x v="7"/>
    </i>
    <i>
      <x v="8"/>
    </i>
    <i>
      <x v="9"/>
    </i>
    <i t="grand">
      <x/>
    </i>
  </colItems>
  <dataFields count="1">
    <dataField name="Suma de TOTAL SOLES" fld="33" baseField="13" baseItem="1" numFmtId="4"/>
  </dataFields>
  <formats count="158">
    <format dxfId="258">
      <pivotArea dataOnly="0" labelOnly="1" grandCol="1" outline="0" fieldPosition="0"/>
    </format>
    <format dxfId="257">
      <pivotArea type="all" dataOnly="0" outline="0" fieldPosition="0"/>
    </format>
    <format dxfId="256">
      <pivotArea outline="0" collapsedLevelsAreSubtotals="1" fieldPosition="0"/>
    </format>
    <format dxfId="255">
      <pivotArea type="origin" dataOnly="0" labelOnly="1" outline="0" fieldPosition="0"/>
    </format>
    <format dxfId="254">
      <pivotArea type="topRight" dataOnly="0" labelOnly="1" outline="0" fieldPosition="0"/>
    </format>
    <format dxfId="253">
      <pivotArea field="14" type="button" dataOnly="0" labelOnly="1" outline="0"/>
    </format>
    <format dxfId="252">
      <pivotArea dataOnly="0" labelOnly="1" grandRow="1" outline="0" fieldPosition="0"/>
    </format>
    <format dxfId="251">
      <pivotArea dataOnly="0" labelOnly="1" grandCol="1" outline="0" fieldPosition="0"/>
    </format>
    <format dxfId="250">
      <pivotArea outline="0" fieldPosition="0">
        <references count="1">
          <reference field="4294967294" count="1">
            <x v="0"/>
          </reference>
        </references>
      </pivotArea>
    </format>
    <format dxfId="249">
      <pivotArea type="all" dataOnly="0" outline="0" fieldPosition="0"/>
    </format>
    <format dxfId="248">
      <pivotArea outline="0" collapsedLevelsAreSubtotals="1" fieldPosition="0"/>
    </format>
    <format dxfId="247">
      <pivotArea type="origin" dataOnly="0" labelOnly="1" outline="0" fieldPosition="0"/>
    </format>
    <format dxfId="246">
      <pivotArea type="topRight" dataOnly="0" labelOnly="1" outline="0" fieldPosition="0"/>
    </format>
    <format dxfId="245">
      <pivotArea field="13" type="button" dataOnly="0" labelOnly="1" outline="0" axis="axisRow" fieldPosition="0"/>
    </format>
    <format dxfId="244">
      <pivotArea field="4" type="button" dataOnly="0" labelOnly="1" outline="0" axis="axisRow" fieldPosition="1"/>
    </format>
    <format dxfId="243">
      <pivotArea field="5" type="button" dataOnly="0" labelOnly="1" outline="0" axis="axisRow" fieldPosition="2"/>
    </format>
    <format dxfId="242">
      <pivotArea field="6" type="button" dataOnly="0" labelOnly="1" outline="0" axis="axisRow" fieldPosition="3"/>
    </format>
    <format dxfId="241">
      <pivotArea dataOnly="0" labelOnly="1" outline="0" fieldPosition="0">
        <references count="1">
          <reference field="13" count="0"/>
        </references>
      </pivotArea>
    </format>
    <format dxfId="240">
      <pivotArea dataOnly="0" labelOnly="1" outline="0" fieldPosition="0">
        <references count="1">
          <reference field="13" count="0" defaultSubtotal="1"/>
        </references>
      </pivotArea>
    </format>
    <format dxfId="239">
      <pivotArea dataOnly="0" labelOnly="1" grandRow="1" outline="0" fieldPosition="0"/>
    </format>
    <format dxfId="238">
      <pivotArea dataOnly="0" labelOnly="1" outline="0" fieldPosition="0">
        <references count="2">
          <reference field="4" count="2">
            <x v="1"/>
            <x v="6"/>
          </reference>
          <reference field="13" count="1" selected="0">
            <x v="0"/>
          </reference>
        </references>
      </pivotArea>
    </format>
    <format dxfId="237">
      <pivotArea dataOnly="0" labelOnly="1" outline="0" fieldPosition="0">
        <references count="2">
          <reference field="4" count="2" defaultSubtotal="1">
            <x v="1"/>
            <x v="6"/>
          </reference>
          <reference field="13" count="1" selected="0">
            <x v="0"/>
          </reference>
        </references>
      </pivotArea>
    </format>
    <format dxfId="236">
      <pivotArea dataOnly="0" labelOnly="1" outline="0" fieldPosition="0">
        <references count="2">
          <reference field="4" count="7">
            <x v="1"/>
            <x v="2"/>
            <x v="3"/>
            <x v="4"/>
            <x v="5"/>
            <x v="6"/>
            <x v="7"/>
          </reference>
          <reference field="13" count="1" selected="0">
            <x v="1"/>
          </reference>
        </references>
      </pivotArea>
    </format>
    <format dxfId="235">
      <pivotArea dataOnly="0" labelOnly="1" outline="0" fieldPosition="0">
        <references count="2">
          <reference field="4" count="7" defaultSubtotal="1">
            <x v="1"/>
            <x v="2"/>
            <x v="3"/>
            <x v="4"/>
            <x v="5"/>
            <x v="6"/>
            <x v="7"/>
          </reference>
          <reference field="13" count="1" selected="0">
            <x v="1"/>
          </reference>
        </references>
      </pivotArea>
    </format>
    <format dxfId="234">
      <pivotArea dataOnly="0" labelOnly="1" outline="0" fieldPosition="0">
        <references count="2">
          <reference field="4" count="1">
            <x v="6"/>
          </reference>
          <reference field="13" count="1" selected="0">
            <x v="2"/>
          </reference>
        </references>
      </pivotArea>
    </format>
    <format dxfId="233">
      <pivotArea dataOnly="0" labelOnly="1" outline="0" fieldPosition="0">
        <references count="2">
          <reference field="4" count="1" defaultSubtotal="1">
            <x v="6"/>
          </reference>
          <reference field="13" count="1" selected="0">
            <x v="2"/>
          </reference>
        </references>
      </pivotArea>
    </format>
    <format dxfId="232">
      <pivotArea dataOnly="0" labelOnly="1" outline="0" fieldPosition="0">
        <references count="2">
          <reference field="4" count="0"/>
          <reference field="13" count="1" selected="0">
            <x v="3"/>
          </reference>
        </references>
      </pivotArea>
    </format>
    <format dxfId="231">
      <pivotArea dataOnly="0" labelOnly="1" outline="0" fieldPosition="0">
        <references count="2">
          <reference field="4" count="0" defaultSubtotal="1"/>
          <reference field="13" count="1" selected="0">
            <x v="3"/>
          </reference>
        </references>
      </pivotArea>
    </format>
    <format dxfId="230">
      <pivotArea dataOnly="0" labelOnly="1" outline="0" fieldPosition="0">
        <references count="3">
          <reference field="4" count="1" selected="0">
            <x v="1"/>
          </reference>
          <reference field="5" count="4">
            <x v="5"/>
            <x v="12"/>
            <x v="22"/>
            <x v="30"/>
          </reference>
          <reference field="13" count="1" selected="0">
            <x v="0"/>
          </reference>
        </references>
      </pivotArea>
    </format>
    <format dxfId="229">
      <pivotArea dataOnly="0" labelOnly="1" outline="0" fieldPosition="0">
        <references count="3">
          <reference field="4" count="1" selected="0">
            <x v="1"/>
          </reference>
          <reference field="5" count="4" defaultSubtotal="1">
            <x v="5"/>
            <x v="12"/>
            <x v="22"/>
            <x v="30"/>
          </reference>
          <reference field="13" count="1" selected="0">
            <x v="0"/>
          </reference>
        </references>
      </pivotArea>
    </format>
    <format dxfId="228">
      <pivotArea dataOnly="0" labelOnly="1" outline="0" fieldPosition="0">
        <references count="3">
          <reference field="4" count="1" selected="0">
            <x v="6"/>
          </reference>
          <reference field="5" count="3">
            <x v="1"/>
            <x v="21"/>
            <x v="23"/>
          </reference>
          <reference field="13" count="1" selected="0">
            <x v="0"/>
          </reference>
        </references>
      </pivotArea>
    </format>
    <format dxfId="227">
      <pivotArea dataOnly="0" labelOnly="1" outline="0" fieldPosition="0">
        <references count="3">
          <reference field="4" count="1" selected="0">
            <x v="6"/>
          </reference>
          <reference field="5" count="3" defaultSubtotal="1">
            <x v="1"/>
            <x v="21"/>
            <x v="23"/>
          </reference>
          <reference field="13" count="1" selected="0">
            <x v="0"/>
          </reference>
        </references>
      </pivotArea>
    </format>
    <format dxfId="226">
      <pivotArea dataOnly="0" labelOnly="1" outline="0" fieldPosition="0">
        <references count="3">
          <reference field="4" count="1" selected="0">
            <x v="1"/>
          </reference>
          <reference field="5" count="2">
            <x v="13"/>
            <x v="30"/>
          </reference>
          <reference field="13" count="1" selected="0">
            <x v="1"/>
          </reference>
        </references>
      </pivotArea>
    </format>
    <format dxfId="225">
      <pivotArea dataOnly="0" labelOnly="1" outline="0" fieldPosition="0">
        <references count="3">
          <reference field="4" count="1" selected="0">
            <x v="1"/>
          </reference>
          <reference field="5" count="2" defaultSubtotal="1">
            <x v="13"/>
            <x v="30"/>
          </reference>
          <reference field="13" count="1" selected="0">
            <x v="1"/>
          </reference>
        </references>
      </pivotArea>
    </format>
    <format dxfId="224">
      <pivotArea dataOnly="0" labelOnly="1" outline="0" fieldPosition="0">
        <references count="3">
          <reference field="4" count="1" selected="0">
            <x v="2"/>
          </reference>
          <reference field="5" count="4">
            <x v="4"/>
            <x v="10"/>
            <x v="16"/>
            <x v="22"/>
          </reference>
          <reference field="13" count="1" selected="0">
            <x v="1"/>
          </reference>
        </references>
      </pivotArea>
    </format>
    <format dxfId="223">
      <pivotArea dataOnly="0" labelOnly="1" outline="0" fieldPosition="0">
        <references count="3">
          <reference field="4" count="1" selected="0">
            <x v="2"/>
          </reference>
          <reference field="5" count="4" defaultSubtotal="1">
            <x v="4"/>
            <x v="10"/>
            <x v="16"/>
            <x v="22"/>
          </reference>
          <reference field="13" count="1" selected="0">
            <x v="1"/>
          </reference>
        </references>
      </pivotArea>
    </format>
    <format dxfId="222">
      <pivotArea dataOnly="0" labelOnly="1" outline="0" fieldPosition="0">
        <references count="3">
          <reference field="4" count="1" selected="0">
            <x v="3"/>
          </reference>
          <reference field="5" count="1">
            <x v="19"/>
          </reference>
          <reference field="13" count="1" selected="0">
            <x v="1"/>
          </reference>
        </references>
      </pivotArea>
    </format>
    <format dxfId="221">
      <pivotArea dataOnly="0" labelOnly="1" outline="0" fieldPosition="0">
        <references count="3">
          <reference field="4" count="1" selected="0">
            <x v="3"/>
          </reference>
          <reference field="5" count="1" defaultSubtotal="1">
            <x v="19"/>
          </reference>
          <reference field="13" count="1" selected="0">
            <x v="1"/>
          </reference>
        </references>
      </pivotArea>
    </format>
    <format dxfId="220">
      <pivotArea dataOnly="0" labelOnly="1" outline="0" fieldPosition="0">
        <references count="3">
          <reference field="4" count="1" selected="0">
            <x v="4"/>
          </reference>
          <reference field="5" count="1">
            <x v="25"/>
          </reference>
          <reference field="13" count="1" selected="0">
            <x v="1"/>
          </reference>
        </references>
      </pivotArea>
    </format>
    <format dxfId="219">
      <pivotArea dataOnly="0" labelOnly="1" outline="0" fieldPosition="0">
        <references count="3">
          <reference field="4" count="1" selected="0">
            <x v="4"/>
          </reference>
          <reference field="5" count="1" defaultSubtotal="1">
            <x v="25"/>
          </reference>
          <reference field="13" count="1" selected="0">
            <x v="1"/>
          </reference>
        </references>
      </pivotArea>
    </format>
    <format dxfId="218">
      <pivotArea dataOnly="0" labelOnly="1" outline="0" fieldPosition="0">
        <references count="3">
          <reference field="4" count="1" selected="0">
            <x v="5"/>
          </reference>
          <reference field="5" count="5">
            <x v="8"/>
            <x v="11"/>
            <x v="20"/>
            <x v="21"/>
            <x v="22"/>
          </reference>
          <reference field="13" count="1" selected="0">
            <x v="1"/>
          </reference>
        </references>
      </pivotArea>
    </format>
    <format dxfId="217">
      <pivotArea dataOnly="0" labelOnly="1" outline="0" fieldPosition="0">
        <references count="3">
          <reference field="4" count="1" selected="0">
            <x v="5"/>
          </reference>
          <reference field="5" count="5" defaultSubtotal="1">
            <x v="8"/>
            <x v="11"/>
            <x v="20"/>
            <x v="21"/>
            <x v="22"/>
          </reference>
          <reference field="13" count="1" selected="0">
            <x v="1"/>
          </reference>
        </references>
      </pivotArea>
    </format>
    <format dxfId="216">
      <pivotArea dataOnly="0" labelOnly="1" outline="0" fieldPosition="0">
        <references count="3">
          <reference field="4" count="1" selected="0">
            <x v="6"/>
          </reference>
          <reference field="5" count="4">
            <x v="1"/>
            <x v="20"/>
            <x v="21"/>
            <x v="23"/>
          </reference>
          <reference field="13" count="1" selected="0">
            <x v="1"/>
          </reference>
        </references>
      </pivotArea>
    </format>
    <format dxfId="215">
      <pivotArea dataOnly="0" labelOnly="1" outline="0" fieldPosition="0">
        <references count="3">
          <reference field="4" count="1" selected="0">
            <x v="6"/>
          </reference>
          <reference field="5" count="4" defaultSubtotal="1">
            <x v="1"/>
            <x v="20"/>
            <x v="21"/>
            <x v="23"/>
          </reference>
          <reference field="13" count="1" selected="0">
            <x v="1"/>
          </reference>
        </references>
      </pivotArea>
    </format>
    <format dxfId="214">
      <pivotArea dataOnly="0" labelOnly="1" outline="0" fieldPosition="0">
        <references count="3">
          <reference field="4" count="1" selected="0">
            <x v="7"/>
          </reference>
          <reference field="5" count="1">
            <x v="30"/>
          </reference>
          <reference field="13" count="1" selected="0">
            <x v="1"/>
          </reference>
        </references>
      </pivotArea>
    </format>
    <format dxfId="213">
      <pivotArea dataOnly="0" labelOnly="1" outline="0" fieldPosition="0">
        <references count="3">
          <reference field="4" count="1" selected="0">
            <x v="7"/>
          </reference>
          <reference field="5" count="1" defaultSubtotal="1">
            <x v="30"/>
          </reference>
          <reference field="13" count="1" selected="0">
            <x v="1"/>
          </reference>
        </references>
      </pivotArea>
    </format>
    <format dxfId="212">
      <pivotArea dataOnly="0" labelOnly="1" outline="0" fieldPosition="0">
        <references count="3">
          <reference field="4" count="1" selected="0">
            <x v="6"/>
          </reference>
          <reference field="5" count="4">
            <x v="1"/>
            <x v="20"/>
            <x v="23"/>
            <x v="28"/>
          </reference>
          <reference field="13" count="1" selected="0">
            <x v="2"/>
          </reference>
        </references>
      </pivotArea>
    </format>
    <format dxfId="211">
      <pivotArea dataOnly="0" labelOnly="1" outline="0" fieldPosition="0">
        <references count="3">
          <reference field="4" count="1" selected="0">
            <x v="6"/>
          </reference>
          <reference field="5" count="4" defaultSubtotal="1">
            <x v="1"/>
            <x v="20"/>
            <x v="23"/>
            <x v="28"/>
          </reference>
          <reference field="13" count="1" selected="0">
            <x v="2"/>
          </reference>
        </references>
      </pivotArea>
    </format>
    <format dxfId="210">
      <pivotArea dataOnly="0" labelOnly="1" outline="0" fieldPosition="0">
        <references count="3">
          <reference field="4" count="1" selected="0">
            <x v="0"/>
          </reference>
          <reference field="5" count="1">
            <x v="27"/>
          </reference>
          <reference field="13" count="1" selected="0">
            <x v="3"/>
          </reference>
        </references>
      </pivotArea>
    </format>
    <format dxfId="209">
      <pivotArea dataOnly="0" labelOnly="1" outline="0" fieldPosition="0">
        <references count="3">
          <reference field="4" count="1" selected="0">
            <x v="0"/>
          </reference>
          <reference field="5" count="1" defaultSubtotal="1">
            <x v="27"/>
          </reference>
          <reference field="13" count="1" selected="0">
            <x v="3"/>
          </reference>
        </references>
      </pivotArea>
    </format>
    <format dxfId="208">
      <pivotArea dataOnly="0" labelOnly="1" outline="0" fieldPosition="0">
        <references count="3">
          <reference field="4" count="1" selected="0">
            <x v="1"/>
          </reference>
          <reference field="5" count="8">
            <x v="1"/>
            <x v="12"/>
            <x v="13"/>
            <x v="14"/>
            <x v="21"/>
            <x v="22"/>
            <x v="28"/>
            <x v="30"/>
          </reference>
          <reference field="13" count="1" selected="0">
            <x v="3"/>
          </reference>
        </references>
      </pivotArea>
    </format>
    <format dxfId="207">
      <pivotArea dataOnly="0" labelOnly="1" outline="0" fieldPosition="0">
        <references count="3">
          <reference field="4" count="1" selected="0">
            <x v="1"/>
          </reference>
          <reference field="5" count="8" defaultSubtotal="1">
            <x v="1"/>
            <x v="12"/>
            <x v="13"/>
            <x v="14"/>
            <x v="21"/>
            <x v="22"/>
            <x v="28"/>
            <x v="30"/>
          </reference>
          <reference field="13" count="1" selected="0">
            <x v="3"/>
          </reference>
        </references>
      </pivotArea>
    </format>
    <format dxfId="206">
      <pivotArea dataOnly="0" labelOnly="1" outline="0" fieldPosition="0">
        <references count="3">
          <reference field="4" count="1" selected="0">
            <x v="2"/>
          </reference>
          <reference field="5" count="4">
            <x v="15"/>
            <x v="21"/>
            <x v="22"/>
            <x v="24"/>
          </reference>
          <reference field="13" count="1" selected="0">
            <x v="3"/>
          </reference>
        </references>
      </pivotArea>
    </format>
    <format dxfId="205">
      <pivotArea dataOnly="0" labelOnly="1" outline="0" fieldPosition="0">
        <references count="3">
          <reference field="4" count="1" selected="0">
            <x v="2"/>
          </reference>
          <reference field="5" count="4" defaultSubtotal="1">
            <x v="15"/>
            <x v="21"/>
            <x v="22"/>
            <x v="24"/>
          </reference>
          <reference field="13" count="1" selected="0">
            <x v="3"/>
          </reference>
        </references>
      </pivotArea>
    </format>
    <format dxfId="204">
      <pivotArea dataOnly="0" labelOnly="1" outline="0" fieldPosition="0">
        <references count="3">
          <reference field="4" count="1" selected="0">
            <x v="3"/>
          </reference>
          <reference field="5" count="4">
            <x v="14"/>
            <x v="19"/>
            <x v="21"/>
            <x v="22"/>
          </reference>
          <reference field="13" count="1" selected="0">
            <x v="3"/>
          </reference>
        </references>
      </pivotArea>
    </format>
    <format dxfId="203">
      <pivotArea dataOnly="0" labelOnly="1" outline="0" fieldPosition="0">
        <references count="3">
          <reference field="4" count="1" selected="0">
            <x v="3"/>
          </reference>
          <reference field="5" count="4" defaultSubtotal="1">
            <x v="14"/>
            <x v="19"/>
            <x v="21"/>
            <x v="22"/>
          </reference>
          <reference field="13" count="1" selected="0">
            <x v="3"/>
          </reference>
        </references>
      </pivotArea>
    </format>
    <format dxfId="202">
      <pivotArea dataOnly="0" labelOnly="1" outline="0" fieldPosition="0">
        <references count="3">
          <reference field="4" count="1" selected="0">
            <x v="4"/>
          </reference>
          <reference field="5" count="5">
            <x v="14"/>
            <x v="18"/>
            <x v="21"/>
            <x v="22"/>
            <x v="25"/>
          </reference>
          <reference field="13" count="1" selected="0">
            <x v="3"/>
          </reference>
        </references>
      </pivotArea>
    </format>
    <format dxfId="201">
      <pivotArea dataOnly="0" labelOnly="1" outline="0" fieldPosition="0">
        <references count="3">
          <reference field="4" count="1" selected="0">
            <x v="4"/>
          </reference>
          <reference field="5" count="5" defaultSubtotal="1">
            <x v="14"/>
            <x v="18"/>
            <x v="21"/>
            <x v="22"/>
            <x v="25"/>
          </reference>
          <reference field="13" count="1" selected="0">
            <x v="3"/>
          </reference>
        </references>
      </pivotArea>
    </format>
    <format dxfId="200">
      <pivotArea dataOnly="0" labelOnly="1" outline="0" fieldPosition="0">
        <references count="3">
          <reference field="4" count="1" selected="0">
            <x v="5"/>
          </reference>
          <reference field="5" count="7">
            <x v="8"/>
            <x v="11"/>
            <x v="17"/>
            <x v="20"/>
            <x v="21"/>
            <x v="22"/>
            <x v="27"/>
          </reference>
          <reference field="13" count="1" selected="0">
            <x v="3"/>
          </reference>
        </references>
      </pivotArea>
    </format>
    <format dxfId="199">
      <pivotArea dataOnly="0" labelOnly="1" outline="0" fieldPosition="0">
        <references count="3">
          <reference field="4" count="1" selected="0">
            <x v="5"/>
          </reference>
          <reference field="5" count="7" defaultSubtotal="1">
            <x v="8"/>
            <x v="11"/>
            <x v="17"/>
            <x v="20"/>
            <x v="21"/>
            <x v="22"/>
            <x v="27"/>
          </reference>
          <reference field="13" count="1" selected="0">
            <x v="3"/>
          </reference>
        </references>
      </pivotArea>
    </format>
    <format dxfId="198">
      <pivotArea dataOnly="0" labelOnly="1" outline="0" fieldPosition="0">
        <references count="3">
          <reference field="4" count="1" selected="0">
            <x v="6"/>
          </reference>
          <reference field="5" count="14">
            <x v="0"/>
            <x v="1"/>
            <x v="2"/>
            <x v="3"/>
            <x v="6"/>
            <x v="17"/>
            <x v="20"/>
            <x v="21"/>
            <x v="22"/>
            <x v="23"/>
            <x v="26"/>
            <x v="28"/>
            <x v="29"/>
            <x v="30"/>
          </reference>
          <reference field="13" count="1" selected="0">
            <x v="3"/>
          </reference>
        </references>
      </pivotArea>
    </format>
    <format dxfId="197">
      <pivotArea dataOnly="0" labelOnly="1" outline="0" fieldPosition="0">
        <references count="3">
          <reference field="4" count="1" selected="0">
            <x v="6"/>
          </reference>
          <reference field="5" count="14" defaultSubtotal="1">
            <x v="0"/>
            <x v="1"/>
            <x v="2"/>
            <x v="3"/>
            <x v="6"/>
            <x v="17"/>
            <x v="20"/>
            <x v="21"/>
            <x v="22"/>
            <x v="23"/>
            <x v="26"/>
            <x v="28"/>
            <x v="29"/>
            <x v="30"/>
          </reference>
          <reference field="13" count="1" selected="0">
            <x v="3"/>
          </reference>
        </references>
      </pivotArea>
    </format>
    <format dxfId="196">
      <pivotArea dataOnly="0" labelOnly="1" outline="0" fieldPosition="0">
        <references count="3">
          <reference field="4" count="1" selected="0">
            <x v="7"/>
          </reference>
          <reference field="5" count="3">
            <x v="2"/>
            <x v="14"/>
            <x v="30"/>
          </reference>
          <reference field="13" count="1" selected="0">
            <x v="3"/>
          </reference>
        </references>
      </pivotArea>
    </format>
    <format dxfId="195">
      <pivotArea dataOnly="0" labelOnly="1" outline="0" fieldPosition="0">
        <references count="3">
          <reference field="4" count="1" selected="0">
            <x v="7"/>
          </reference>
          <reference field="5" count="3" defaultSubtotal="1">
            <x v="2"/>
            <x v="14"/>
            <x v="30"/>
          </reference>
          <reference field="13" count="1" selected="0">
            <x v="3"/>
          </reference>
        </references>
      </pivotArea>
    </format>
    <format dxfId="194">
      <pivotArea dataOnly="0" labelOnly="1" outline="0" fieldPosition="0">
        <references count="3">
          <reference field="4" count="1" selected="0">
            <x v="8"/>
          </reference>
          <reference field="5" count="4">
            <x v="15"/>
            <x v="19"/>
            <x v="20"/>
            <x v="21"/>
          </reference>
          <reference field="13" count="1" selected="0">
            <x v="3"/>
          </reference>
        </references>
      </pivotArea>
    </format>
    <format dxfId="193">
      <pivotArea dataOnly="0" labelOnly="1" outline="0" fieldPosition="0">
        <references count="3">
          <reference field="4" count="1" selected="0">
            <x v="8"/>
          </reference>
          <reference field="5" count="4" defaultSubtotal="1">
            <x v="15"/>
            <x v="19"/>
            <x v="20"/>
            <x v="21"/>
          </reference>
          <reference field="13" count="1" selected="0">
            <x v="3"/>
          </reference>
        </references>
      </pivotArea>
    </format>
    <format dxfId="192">
      <pivotArea dataOnly="0" labelOnly="1" outline="0" fieldPosition="0">
        <references count="3">
          <reference field="4" count="1" selected="0">
            <x v="9"/>
          </reference>
          <reference field="5" count="4">
            <x v="2"/>
            <x v="7"/>
            <x v="9"/>
            <x v="30"/>
          </reference>
          <reference field="13" count="1" selected="0">
            <x v="3"/>
          </reference>
        </references>
      </pivotArea>
    </format>
    <format dxfId="191">
      <pivotArea dataOnly="0" labelOnly="1" outline="0" fieldPosition="0">
        <references count="3">
          <reference field="4" count="1" selected="0">
            <x v="9"/>
          </reference>
          <reference field="5" count="4" defaultSubtotal="1">
            <x v="2"/>
            <x v="7"/>
            <x v="9"/>
            <x v="30"/>
          </reference>
          <reference field="13" count="1" selected="0">
            <x v="3"/>
          </reference>
        </references>
      </pivotArea>
    </format>
    <format dxfId="190">
      <pivotArea dataOnly="0" labelOnly="1" outline="0" fieldPosition="0">
        <references count="4">
          <reference field="4" count="1" selected="0">
            <x v="1"/>
          </reference>
          <reference field="5" count="1" selected="0">
            <x v="5"/>
          </reference>
          <reference field="6" count="1">
            <x v="7"/>
          </reference>
          <reference field="13" count="1" selected="0">
            <x v="0"/>
          </reference>
        </references>
      </pivotArea>
    </format>
    <format dxfId="189">
      <pivotArea dataOnly="0" labelOnly="1" outline="0" fieldPosition="0">
        <references count="4">
          <reference field="4" count="1" selected="0">
            <x v="1"/>
          </reference>
          <reference field="5" count="1" selected="0">
            <x v="12"/>
          </reference>
          <reference field="6" count="2">
            <x v="23"/>
            <x v="24"/>
          </reference>
          <reference field="13" count="1" selected="0">
            <x v="0"/>
          </reference>
        </references>
      </pivotArea>
    </format>
    <format dxfId="188">
      <pivotArea dataOnly="0" labelOnly="1" outline="0" fieldPosition="0">
        <references count="4">
          <reference field="4" count="1" selected="0">
            <x v="1"/>
          </reference>
          <reference field="5" count="1" selected="0">
            <x v="22"/>
          </reference>
          <reference field="6" count="1">
            <x v="98"/>
          </reference>
          <reference field="13" count="1" selected="0">
            <x v="0"/>
          </reference>
        </references>
      </pivotArea>
    </format>
    <format dxfId="187">
      <pivotArea dataOnly="0" labelOnly="1" outline="0" fieldPosition="0">
        <references count="4">
          <reference field="4" count="1" selected="0">
            <x v="1"/>
          </reference>
          <reference field="5" count="1" selected="0">
            <x v="30"/>
          </reference>
          <reference field="6" count="1">
            <x v="70"/>
          </reference>
          <reference field="13" count="1" selected="0">
            <x v="0"/>
          </reference>
        </references>
      </pivotArea>
    </format>
    <format dxfId="186">
      <pivotArea dataOnly="0" labelOnly="1" outline="0" fieldPosition="0">
        <references count="4">
          <reference field="4" count="1" selected="0">
            <x v="6"/>
          </reference>
          <reference field="5" count="1" selected="0">
            <x v="1"/>
          </reference>
          <reference field="6" count="1">
            <x v="68"/>
          </reference>
          <reference field="13" count="1" selected="0">
            <x v="0"/>
          </reference>
        </references>
      </pivotArea>
    </format>
    <format dxfId="185">
      <pivotArea dataOnly="0" labelOnly="1" outline="0" fieldPosition="0">
        <references count="4">
          <reference field="4" count="1" selected="0">
            <x v="6"/>
          </reference>
          <reference field="5" count="1" selected="0">
            <x v="21"/>
          </reference>
          <reference field="6" count="1">
            <x v="36"/>
          </reference>
          <reference field="13" count="1" selected="0">
            <x v="0"/>
          </reference>
        </references>
      </pivotArea>
    </format>
    <format dxfId="184">
      <pivotArea dataOnly="0" labelOnly="1" outline="0" fieldPosition="0">
        <references count="4">
          <reference field="4" count="1" selected="0">
            <x v="6"/>
          </reference>
          <reference field="5" count="1" selected="0">
            <x v="23"/>
          </reference>
          <reference field="6" count="2">
            <x v="9"/>
            <x v="74"/>
          </reference>
          <reference field="13" count="1" selected="0">
            <x v="0"/>
          </reference>
        </references>
      </pivotArea>
    </format>
    <format dxfId="183">
      <pivotArea dataOnly="0" labelOnly="1" outline="0" fieldPosition="0">
        <references count="4">
          <reference field="4" count="1" selected="0">
            <x v="1"/>
          </reference>
          <reference field="5" count="1" selected="0">
            <x v="13"/>
          </reference>
          <reference field="6" count="1">
            <x v="67"/>
          </reference>
          <reference field="13" count="1" selected="0">
            <x v="1"/>
          </reference>
        </references>
      </pivotArea>
    </format>
    <format dxfId="182">
      <pivotArea dataOnly="0" labelOnly="1" outline="0" fieldPosition="0">
        <references count="4">
          <reference field="4" count="1" selected="0">
            <x v="1"/>
          </reference>
          <reference field="5" count="1" selected="0">
            <x v="30"/>
          </reference>
          <reference field="6" count="1">
            <x v="70"/>
          </reference>
          <reference field="13" count="1" selected="0">
            <x v="1"/>
          </reference>
        </references>
      </pivotArea>
    </format>
    <format dxfId="181">
      <pivotArea dataOnly="0" labelOnly="1" outline="0" fieldPosition="0">
        <references count="4">
          <reference field="4" count="1" selected="0">
            <x v="2"/>
          </reference>
          <reference field="5" count="1" selected="0">
            <x v="4"/>
          </reference>
          <reference field="6" count="4">
            <x v="20"/>
            <x v="21"/>
            <x v="22"/>
            <x v="60"/>
          </reference>
          <reference field="13" count="1" selected="0">
            <x v="1"/>
          </reference>
        </references>
      </pivotArea>
    </format>
    <format dxfId="180">
      <pivotArea dataOnly="0" labelOnly="1" outline="0" fieldPosition="0">
        <references count="4">
          <reference field="4" count="1" selected="0">
            <x v="2"/>
          </reference>
          <reference field="5" count="1" selected="0">
            <x v="10"/>
          </reference>
          <reference field="6" count="2">
            <x v="41"/>
            <x v="54"/>
          </reference>
          <reference field="13" count="1" selected="0">
            <x v="1"/>
          </reference>
        </references>
      </pivotArea>
    </format>
    <format dxfId="179">
      <pivotArea dataOnly="0" labelOnly="1" outline="0" fieldPosition="0">
        <references count="4">
          <reference field="4" count="1" selected="0">
            <x v="2"/>
          </reference>
          <reference field="5" count="1" selected="0">
            <x v="16"/>
          </reference>
          <reference field="6" count="1">
            <x v="56"/>
          </reference>
          <reference field="13" count="1" selected="0">
            <x v="1"/>
          </reference>
        </references>
      </pivotArea>
    </format>
    <format dxfId="178">
      <pivotArea dataOnly="0" labelOnly="1" outline="0" fieldPosition="0">
        <references count="4">
          <reference field="4" count="1" selected="0">
            <x v="2"/>
          </reference>
          <reference field="5" count="1" selected="0">
            <x v="22"/>
          </reference>
          <reference field="6" count="1">
            <x v="98"/>
          </reference>
          <reference field="13" count="1" selected="0">
            <x v="1"/>
          </reference>
        </references>
      </pivotArea>
    </format>
    <format dxfId="177">
      <pivotArea dataOnly="0" labelOnly="1" outline="0" fieldPosition="0">
        <references count="4">
          <reference field="4" count="1" selected="0">
            <x v="3"/>
          </reference>
          <reference field="5" count="1" selected="0">
            <x v="19"/>
          </reference>
          <reference field="6" count="1">
            <x v="99"/>
          </reference>
          <reference field="13" count="1" selected="0">
            <x v="1"/>
          </reference>
        </references>
      </pivotArea>
    </format>
    <format dxfId="176">
      <pivotArea dataOnly="0" labelOnly="1" outline="0" fieldPosition="0">
        <references count="4">
          <reference field="4" count="1" selected="0">
            <x v="4"/>
          </reference>
          <reference field="5" count="1" selected="0">
            <x v="25"/>
          </reference>
          <reference field="6" count="12">
            <x v="8"/>
            <x v="12"/>
            <x v="13"/>
            <x v="14"/>
            <x v="34"/>
            <x v="40"/>
            <x v="45"/>
            <x v="47"/>
            <x v="51"/>
            <x v="76"/>
            <x v="86"/>
            <x v="90"/>
          </reference>
          <reference field="13" count="1" selected="0">
            <x v="1"/>
          </reference>
        </references>
      </pivotArea>
    </format>
    <format dxfId="175">
      <pivotArea dataOnly="0" labelOnly="1" outline="0" fieldPosition="0">
        <references count="4">
          <reference field="4" count="1" selected="0">
            <x v="5"/>
          </reference>
          <reference field="5" count="1" selected="0">
            <x v="8"/>
          </reference>
          <reference field="6" count="1">
            <x v="46"/>
          </reference>
          <reference field="13" count="1" selected="0">
            <x v="1"/>
          </reference>
        </references>
      </pivotArea>
    </format>
    <format dxfId="174">
      <pivotArea dataOnly="0" labelOnly="1" outline="0" fieldPosition="0">
        <references count="4">
          <reference field="4" count="1" selected="0">
            <x v="5"/>
          </reference>
          <reference field="5" count="1" selected="0">
            <x v="11"/>
          </reference>
          <reference field="6" count="1">
            <x v="3"/>
          </reference>
          <reference field="13" count="1" selected="0">
            <x v="1"/>
          </reference>
        </references>
      </pivotArea>
    </format>
    <format dxfId="173">
      <pivotArea dataOnly="0" labelOnly="1" outline="0" fieldPosition="0">
        <references count="4">
          <reference field="4" count="1" selected="0">
            <x v="5"/>
          </reference>
          <reference field="5" count="1" selected="0">
            <x v="20"/>
          </reference>
          <reference field="6" count="1">
            <x v="62"/>
          </reference>
          <reference field="13" count="1" selected="0">
            <x v="1"/>
          </reference>
        </references>
      </pivotArea>
    </format>
    <format dxfId="172">
      <pivotArea dataOnly="0" labelOnly="1" outline="0" fieldPosition="0">
        <references count="4">
          <reference field="4" count="1" selected="0">
            <x v="5"/>
          </reference>
          <reference field="5" count="1" selected="0">
            <x v="21"/>
          </reference>
          <reference field="6" count="1">
            <x v="94"/>
          </reference>
          <reference field="13" count="1" selected="0">
            <x v="1"/>
          </reference>
        </references>
      </pivotArea>
    </format>
    <format dxfId="171">
      <pivotArea dataOnly="0" labelOnly="1" outline="0" fieldPosition="0">
        <references count="4">
          <reference field="4" count="1" selected="0">
            <x v="5"/>
          </reference>
          <reference field="5" count="1" selected="0">
            <x v="22"/>
          </reference>
          <reference field="6" count="1">
            <x v="98"/>
          </reference>
          <reference field="13" count="1" selected="0">
            <x v="1"/>
          </reference>
        </references>
      </pivotArea>
    </format>
    <format dxfId="170">
      <pivotArea dataOnly="0" labelOnly="1" outline="0" fieldPosition="0">
        <references count="4">
          <reference field="4" count="1" selected="0">
            <x v="6"/>
          </reference>
          <reference field="5" count="1" selected="0">
            <x v="1"/>
          </reference>
          <reference field="6" count="1">
            <x v="68"/>
          </reference>
          <reference field="13" count="1" selected="0">
            <x v="1"/>
          </reference>
        </references>
      </pivotArea>
    </format>
    <format dxfId="169">
      <pivotArea dataOnly="0" labelOnly="1" outline="0" fieldPosition="0">
        <references count="4">
          <reference field="4" count="1" selected="0">
            <x v="6"/>
          </reference>
          <reference field="5" count="1" selected="0">
            <x v="20"/>
          </reference>
          <reference field="6" count="5">
            <x v="0"/>
            <x v="64"/>
            <x v="65"/>
            <x v="69"/>
            <x v="81"/>
          </reference>
          <reference field="13" count="1" selected="0">
            <x v="1"/>
          </reference>
        </references>
      </pivotArea>
    </format>
    <format dxfId="168">
      <pivotArea dataOnly="0" labelOnly="1" outline="0" fieldPosition="0">
        <references count="4">
          <reference field="4" count="1" selected="0">
            <x v="6"/>
          </reference>
          <reference field="5" count="1" selected="0">
            <x v="21"/>
          </reference>
          <reference field="6" count="2">
            <x v="43"/>
            <x v="95"/>
          </reference>
          <reference field="13" count="1" selected="0">
            <x v="1"/>
          </reference>
        </references>
      </pivotArea>
    </format>
    <format dxfId="167">
      <pivotArea dataOnly="0" labelOnly="1" outline="0" fieldPosition="0">
        <references count="4">
          <reference field="4" count="1" selected="0">
            <x v="6"/>
          </reference>
          <reference field="5" count="1" selected="0">
            <x v="23"/>
          </reference>
          <reference field="6" count="2">
            <x v="9"/>
            <x v="74"/>
          </reference>
          <reference field="13" count="1" selected="0">
            <x v="1"/>
          </reference>
        </references>
      </pivotArea>
    </format>
    <format dxfId="166">
      <pivotArea dataOnly="0" labelOnly="1" outline="0" fieldPosition="0">
        <references count="4">
          <reference field="4" count="1" selected="0">
            <x v="7"/>
          </reference>
          <reference field="5" count="1" selected="0">
            <x v="30"/>
          </reference>
          <reference field="6" count="1">
            <x v="70"/>
          </reference>
          <reference field="13" count="1" selected="0">
            <x v="1"/>
          </reference>
        </references>
      </pivotArea>
    </format>
    <format dxfId="165">
      <pivotArea dataOnly="0" labelOnly="1" outline="0" fieldPosition="0">
        <references count="4">
          <reference field="4" count="1" selected="0">
            <x v="6"/>
          </reference>
          <reference field="5" count="1" selected="0">
            <x v="1"/>
          </reference>
          <reference field="6" count="1">
            <x v="68"/>
          </reference>
          <reference field="13" count="1" selected="0">
            <x v="2"/>
          </reference>
        </references>
      </pivotArea>
    </format>
    <format dxfId="164">
      <pivotArea dataOnly="0" labelOnly="1" outline="0" fieldPosition="0">
        <references count="4">
          <reference field="4" count="1" selected="0">
            <x v="6"/>
          </reference>
          <reference field="5" count="1" selected="0">
            <x v="20"/>
          </reference>
          <reference field="6" count="1">
            <x v="57"/>
          </reference>
          <reference field="13" count="1" selected="0">
            <x v="2"/>
          </reference>
        </references>
      </pivotArea>
    </format>
    <format dxfId="163">
      <pivotArea dataOnly="0" labelOnly="1" outline="0" fieldPosition="0">
        <references count="4">
          <reference field="4" count="1" selected="0">
            <x v="6"/>
          </reference>
          <reference field="5" count="1" selected="0">
            <x v="23"/>
          </reference>
          <reference field="6" count="2">
            <x v="9"/>
            <x v="74"/>
          </reference>
          <reference field="13" count="1" selected="0">
            <x v="2"/>
          </reference>
        </references>
      </pivotArea>
    </format>
    <format dxfId="162">
      <pivotArea dataOnly="0" labelOnly="1" outline="0" fieldPosition="0">
        <references count="4">
          <reference field="4" count="1" selected="0">
            <x v="6"/>
          </reference>
          <reference field="5" count="1" selected="0">
            <x v="28"/>
          </reference>
          <reference field="6" count="2">
            <x v="33"/>
            <x v="79"/>
          </reference>
          <reference field="13" count="1" selected="0">
            <x v="2"/>
          </reference>
        </references>
      </pivotArea>
    </format>
    <format dxfId="161">
      <pivotArea dataOnly="0" labelOnly="1" outline="0" fieldPosition="0">
        <references count="4">
          <reference field="4" count="1" selected="0">
            <x v="0"/>
          </reference>
          <reference field="5" count="1" selected="0">
            <x v="27"/>
          </reference>
          <reference field="6" count="6">
            <x v="2"/>
            <x v="55"/>
            <x v="58"/>
            <x v="59"/>
            <x v="91"/>
            <x v="101"/>
          </reference>
          <reference field="13" count="1" selected="0">
            <x v="3"/>
          </reference>
        </references>
      </pivotArea>
    </format>
    <format dxfId="160">
      <pivotArea dataOnly="0" labelOnly="1" outline="0" fieldPosition="0">
        <references count="4">
          <reference field="4" count="1" selected="0">
            <x v="1"/>
          </reference>
          <reference field="5" count="1" selected="0">
            <x v="1"/>
          </reference>
          <reference field="6" count="1">
            <x v="68"/>
          </reference>
          <reference field="13" count="1" selected="0">
            <x v="3"/>
          </reference>
        </references>
      </pivotArea>
    </format>
    <format dxfId="159">
      <pivotArea dataOnly="0" labelOnly="1" outline="0" fieldPosition="0">
        <references count="4">
          <reference field="4" count="1" selected="0">
            <x v="1"/>
          </reference>
          <reference field="5" count="1" selected="0">
            <x v="12"/>
          </reference>
          <reference field="6" count="2">
            <x v="23"/>
            <x v="24"/>
          </reference>
          <reference field="13" count="1" selected="0">
            <x v="3"/>
          </reference>
        </references>
      </pivotArea>
    </format>
    <format dxfId="158">
      <pivotArea dataOnly="0" labelOnly="1" outline="0" fieldPosition="0">
        <references count="4">
          <reference field="4" count="1" selected="0">
            <x v="1"/>
          </reference>
          <reference field="5" count="1" selected="0">
            <x v="13"/>
          </reference>
          <reference field="6" count="1">
            <x v="67"/>
          </reference>
          <reference field="13" count="1" selected="0">
            <x v="3"/>
          </reference>
        </references>
      </pivotArea>
    </format>
    <format dxfId="157">
      <pivotArea dataOnly="0" labelOnly="1" outline="0" fieldPosition="0">
        <references count="4">
          <reference field="4" count="1" selected="0">
            <x v="1"/>
          </reference>
          <reference field="5" count="1" selected="0">
            <x v="14"/>
          </reference>
          <reference field="6" count="1">
            <x v="26"/>
          </reference>
          <reference field="13" count="1" selected="0">
            <x v="3"/>
          </reference>
        </references>
      </pivotArea>
    </format>
    <format dxfId="156">
      <pivotArea dataOnly="0" labelOnly="1" outline="0" fieldPosition="0">
        <references count="4">
          <reference field="4" count="1" selected="0">
            <x v="1"/>
          </reference>
          <reference field="5" count="1" selected="0">
            <x v="21"/>
          </reference>
          <reference field="6" count="1">
            <x v="36"/>
          </reference>
          <reference field="13" count="1" selected="0">
            <x v="3"/>
          </reference>
        </references>
      </pivotArea>
    </format>
    <format dxfId="155">
      <pivotArea dataOnly="0" labelOnly="1" outline="0" fieldPosition="0">
        <references count="4">
          <reference field="4" count="1" selected="0">
            <x v="1"/>
          </reference>
          <reference field="5" count="1" selected="0">
            <x v="22"/>
          </reference>
          <reference field="6" count="1">
            <x v="98"/>
          </reference>
          <reference field="13" count="1" selected="0">
            <x v="3"/>
          </reference>
        </references>
      </pivotArea>
    </format>
    <format dxfId="154">
      <pivotArea dataOnly="0" labelOnly="1" outline="0" fieldPosition="0">
        <references count="4">
          <reference field="4" count="1" selected="0">
            <x v="1"/>
          </reference>
          <reference field="5" count="1" selected="0">
            <x v="28"/>
          </reference>
          <reference field="6" count="3">
            <x v="25"/>
            <x v="93"/>
            <x v="100"/>
          </reference>
          <reference field="13" count="1" selected="0">
            <x v="3"/>
          </reference>
        </references>
      </pivotArea>
    </format>
    <format dxfId="153">
      <pivotArea dataOnly="0" labelOnly="1" outline="0" fieldPosition="0">
        <references count="4">
          <reference field="4" count="1" selected="0">
            <x v="1"/>
          </reference>
          <reference field="5" count="1" selected="0">
            <x v="30"/>
          </reference>
          <reference field="6" count="1">
            <x v="70"/>
          </reference>
          <reference field="13" count="1" selected="0">
            <x v="3"/>
          </reference>
        </references>
      </pivotArea>
    </format>
    <format dxfId="152">
      <pivotArea dataOnly="0" labelOnly="1" outline="0" fieldPosition="0">
        <references count="4">
          <reference field="4" count="1" selected="0">
            <x v="2"/>
          </reference>
          <reference field="5" count="1" selected="0">
            <x v="15"/>
          </reference>
          <reference field="6" count="2">
            <x v="85"/>
            <x v="87"/>
          </reference>
          <reference field="13" count="1" selected="0">
            <x v="3"/>
          </reference>
        </references>
      </pivotArea>
    </format>
    <format dxfId="151">
      <pivotArea dataOnly="0" labelOnly="1" outline="0" fieldPosition="0">
        <references count="4">
          <reference field="4" count="1" selected="0">
            <x v="2"/>
          </reference>
          <reference field="5" count="1" selected="0">
            <x v="21"/>
          </reference>
          <reference field="6" count="1">
            <x v="94"/>
          </reference>
          <reference field="13" count="1" selected="0">
            <x v="3"/>
          </reference>
        </references>
      </pivotArea>
    </format>
    <format dxfId="150">
      <pivotArea dataOnly="0" labelOnly="1" outline="0" fieldPosition="0">
        <references count="4">
          <reference field="4" count="1" selected="0">
            <x v="2"/>
          </reference>
          <reference field="5" count="1" selected="0">
            <x v="22"/>
          </reference>
          <reference field="6" count="1">
            <x v="98"/>
          </reference>
          <reference field="13" count="1" selected="0">
            <x v="3"/>
          </reference>
        </references>
      </pivotArea>
    </format>
    <format dxfId="149">
      <pivotArea dataOnly="0" labelOnly="1" outline="0" fieldPosition="0">
        <references count="4">
          <reference field="4" count="1" selected="0">
            <x v="2"/>
          </reference>
          <reference field="5" count="1" selected="0">
            <x v="24"/>
          </reference>
          <reference field="6" count="1">
            <x v="16"/>
          </reference>
          <reference field="13" count="1" selected="0">
            <x v="3"/>
          </reference>
        </references>
      </pivotArea>
    </format>
    <format dxfId="148">
      <pivotArea dataOnly="0" labelOnly="1" outline="0" fieldPosition="0">
        <references count="4">
          <reference field="4" count="1" selected="0">
            <x v="3"/>
          </reference>
          <reference field="5" count="1" selected="0">
            <x v="14"/>
          </reference>
          <reference field="6" count="2">
            <x v="28"/>
            <x v="29"/>
          </reference>
          <reference field="13" count="1" selected="0">
            <x v="3"/>
          </reference>
        </references>
      </pivotArea>
    </format>
    <format dxfId="147">
      <pivotArea dataOnly="0" labelOnly="1" outline="0" fieldPosition="0">
        <references count="4">
          <reference field="4" count="1" selected="0">
            <x v="3"/>
          </reference>
          <reference field="5" count="1" selected="0">
            <x v="19"/>
          </reference>
          <reference field="6" count="1">
            <x v="99"/>
          </reference>
          <reference field="13" count="1" selected="0">
            <x v="3"/>
          </reference>
        </references>
      </pivotArea>
    </format>
    <format dxfId="146">
      <pivotArea dataOnly="0" labelOnly="1" outline="0" fieldPosition="0">
        <references count="4">
          <reference field="4" count="1" selected="0">
            <x v="3"/>
          </reference>
          <reference field="5" count="1" selected="0">
            <x v="21"/>
          </reference>
          <reference field="6" count="1">
            <x v="73"/>
          </reference>
          <reference field="13" count="1" selected="0">
            <x v="3"/>
          </reference>
        </references>
      </pivotArea>
    </format>
    <format dxfId="145">
      <pivotArea dataOnly="0" labelOnly="1" outline="0" fieldPosition="0">
        <references count="4">
          <reference field="4" count="1" selected="0">
            <x v="3"/>
          </reference>
          <reference field="5" count="1" selected="0">
            <x v="22"/>
          </reference>
          <reference field="6" count="1">
            <x v="98"/>
          </reference>
          <reference field="13" count="1" selected="0">
            <x v="3"/>
          </reference>
        </references>
      </pivotArea>
    </format>
    <format dxfId="144">
      <pivotArea dataOnly="0" labelOnly="1" outline="0" fieldPosition="0">
        <references count="4">
          <reference field="4" count="1" selected="0">
            <x v="4"/>
          </reference>
          <reference field="5" count="1" selected="0">
            <x v="14"/>
          </reference>
          <reference field="6" count="1">
            <x v="27"/>
          </reference>
          <reference field="13" count="1" selected="0">
            <x v="3"/>
          </reference>
        </references>
      </pivotArea>
    </format>
    <format dxfId="143">
      <pivotArea dataOnly="0" labelOnly="1" outline="0" fieldPosition="0">
        <references count="4">
          <reference field="4" count="1" selected="0">
            <x v="4"/>
          </reference>
          <reference field="5" count="1" selected="0">
            <x v="18"/>
          </reference>
          <reference field="6" count="1">
            <x v="72"/>
          </reference>
          <reference field="13" count="1" selected="0">
            <x v="3"/>
          </reference>
        </references>
      </pivotArea>
    </format>
    <format dxfId="142">
      <pivotArea dataOnly="0" labelOnly="1" outline="0" fieldPosition="0">
        <references count="4">
          <reference field="4" count="1" selected="0">
            <x v="4"/>
          </reference>
          <reference field="5" count="1" selected="0">
            <x v="21"/>
          </reference>
          <reference field="6" count="1">
            <x v="94"/>
          </reference>
          <reference field="13" count="1" selected="0">
            <x v="3"/>
          </reference>
        </references>
      </pivotArea>
    </format>
    <format dxfId="141">
      <pivotArea dataOnly="0" labelOnly="1" outline="0" fieldPosition="0">
        <references count="4">
          <reference field="4" count="1" selected="0">
            <x v="4"/>
          </reference>
          <reference field="5" count="1" selected="0">
            <x v="22"/>
          </reference>
          <reference field="6" count="1">
            <x v="98"/>
          </reference>
          <reference field="13" count="1" selected="0">
            <x v="3"/>
          </reference>
        </references>
      </pivotArea>
    </format>
    <format dxfId="140">
      <pivotArea dataOnly="0" labelOnly="1" outline="0" fieldPosition="0">
        <references count="4">
          <reference field="4" count="1" selected="0">
            <x v="4"/>
          </reference>
          <reference field="5" count="1" selected="0">
            <x v="25"/>
          </reference>
          <reference field="6" count="4">
            <x v="77"/>
            <x v="80"/>
            <x v="82"/>
            <x v="83"/>
          </reference>
          <reference field="13" count="1" selected="0">
            <x v="3"/>
          </reference>
        </references>
      </pivotArea>
    </format>
    <format dxfId="139">
      <pivotArea dataOnly="0" labelOnly="1" outline="0" fieldPosition="0">
        <references count="4">
          <reference field="4" count="1" selected="0">
            <x v="5"/>
          </reference>
          <reference field="5" count="1" selected="0">
            <x v="8"/>
          </reference>
          <reference field="6" count="1">
            <x v="46"/>
          </reference>
          <reference field="13" count="1" selected="0">
            <x v="3"/>
          </reference>
        </references>
      </pivotArea>
    </format>
    <format dxfId="138">
      <pivotArea dataOnly="0" labelOnly="1" outline="0" fieldPosition="0">
        <references count="4">
          <reference field="4" count="1" selected="0">
            <x v="5"/>
          </reference>
          <reference field="5" count="1" selected="0">
            <x v="11"/>
          </reference>
          <reference field="6" count="1">
            <x v="3"/>
          </reference>
          <reference field="13" count="1" selected="0">
            <x v="3"/>
          </reference>
        </references>
      </pivotArea>
    </format>
    <format dxfId="137">
      <pivotArea dataOnly="0" labelOnly="1" outline="0" fieldPosition="0">
        <references count="4">
          <reference field="4" count="1" selected="0">
            <x v="5"/>
          </reference>
          <reference field="5" count="1" selected="0">
            <x v="17"/>
          </reference>
          <reference field="6" count="1">
            <x v="53"/>
          </reference>
          <reference field="13" count="1" selected="0">
            <x v="3"/>
          </reference>
        </references>
      </pivotArea>
    </format>
    <format dxfId="136">
      <pivotArea dataOnly="0" labelOnly="1" outline="0" fieldPosition="0">
        <references count="4">
          <reference field="4" count="1" selected="0">
            <x v="5"/>
          </reference>
          <reference field="5" count="1" selected="0">
            <x v="20"/>
          </reference>
          <reference field="6" count="3">
            <x v="52"/>
            <x v="62"/>
            <x v="92"/>
          </reference>
          <reference field="13" count="1" selected="0">
            <x v="3"/>
          </reference>
        </references>
      </pivotArea>
    </format>
    <format dxfId="135">
      <pivotArea dataOnly="0" labelOnly="1" outline="0" fieldPosition="0">
        <references count="4">
          <reference field="4" count="1" selected="0">
            <x v="5"/>
          </reference>
          <reference field="5" count="1" selected="0">
            <x v="21"/>
          </reference>
          <reference field="6" count="2">
            <x v="36"/>
            <x v="94"/>
          </reference>
          <reference field="13" count="1" selected="0">
            <x v="3"/>
          </reference>
        </references>
      </pivotArea>
    </format>
    <format dxfId="134">
      <pivotArea dataOnly="0" labelOnly="1" outline="0" fieldPosition="0">
        <references count="4">
          <reference field="4" count="1" selected="0">
            <x v="5"/>
          </reference>
          <reference field="5" count="1" selected="0">
            <x v="22"/>
          </reference>
          <reference field="6" count="1">
            <x v="98"/>
          </reference>
          <reference field="13" count="1" selected="0">
            <x v="3"/>
          </reference>
        </references>
      </pivotArea>
    </format>
    <format dxfId="133">
      <pivotArea dataOnly="0" labelOnly="1" outline="0" fieldPosition="0">
        <references count="4">
          <reference field="4" count="1" selected="0">
            <x v="5"/>
          </reference>
          <reference field="5" count="1" selected="0">
            <x v="27"/>
          </reference>
          <reference field="6" count="1">
            <x v="97"/>
          </reference>
          <reference field="13" count="1" selected="0">
            <x v="3"/>
          </reference>
        </references>
      </pivotArea>
    </format>
    <format dxfId="132">
      <pivotArea dataOnly="0" labelOnly="1" outline="0" fieldPosition="0">
        <references count="4">
          <reference field="4" count="1" selected="0">
            <x v="6"/>
          </reference>
          <reference field="5" count="1" selected="0">
            <x v="0"/>
          </reference>
          <reference field="6" count="1">
            <x v="4"/>
          </reference>
          <reference field="13" count="1" selected="0">
            <x v="3"/>
          </reference>
        </references>
      </pivotArea>
    </format>
    <format dxfId="131">
      <pivotArea dataOnly="0" labelOnly="1" outline="0" fieldPosition="0">
        <references count="4">
          <reference field="4" count="1" selected="0">
            <x v="6"/>
          </reference>
          <reference field="5" count="1" selected="0">
            <x v="1"/>
          </reference>
          <reference field="6" count="3">
            <x v="6"/>
            <x v="66"/>
            <x v="68"/>
          </reference>
          <reference field="13" count="1" selected="0">
            <x v="3"/>
          </reference>
        </references>
      </pivotArea>
    </format>
    <format dxfId="130">
      <pivotArea dataOnly="0" labelOnly="1" outline="0" fieldPosition="0">
        <references count="4">
          <reference field="4" count="1" selected="0">
            <x v="6"/>
          </reference>
          <reference field="5" count="1" selected="0">
            <x v="2"/>
          </reference>
          <reference field="6" count="1">
            <x v="15"/>
          </reference>
          <reference field="13" count="1" selected="0">
            <x v="3"/>
          </reference>
        </references>
      </pivotArea>
    </format>
    <format dxfId="129">
      <pivotArea dataOnly="0" labelOnly="1" outline="0" fieldPosition="0">
        <references count="4">
          <reference field="4" count="1" selected="0">
            <x v="6"/>
          </reference>
          <reference field="5" count="1" selected="0">
            <x v="3"/>
          </reference>
          <reference field="6" count="2">
            <x v="32"/>
            <x v="42"/>
          </reference>
          <reference field="13" count="1" selected="0">
            <x v="3"/>
          </reference>
        </references>
      </pivotArea>
    </format>
    <format dxfId="128">
      <pivotArea dataOnly="0" labelOnly="1" outline="0" fieldPosition="0">
        <references count="4">
          <reference field="4" count="1" selected="0">
            <x v="6"/>
          </reference>
          <reference field="5" count="1" selected="0">
            <x v="6"/>
          </reference>
          <reference field="6" count="4">
            <x v="44"/>
            <x v="78"/>
            <x v="84"/>
            <x v="89"/>
          </reference>
          <reference field="13" count="1" selected="0">
            <x v="3"/>
          </reference>
        </references>
      </pivotArea>
    </format>
    <format dxfId="127">
      <pivotArea dataOnly="0" labelOnly="1" outline="0" fieldPosition="0">
        <references count="4">
          <reference field="4" count="1" selected="0">
            <x v="6"/>
          </reference>
          <reference field="5" count="1" selected="0">
            <x v="17"/>
          </reference>
          <reference field="6" count="1">
            <x v="31"/>
          </reference>
          <reference field="13" count="1" selected="0">
            <x v="3"/>
          </reference>
        </references>
      </pivotArea>
    </format>
    <format dxfId="126">
      <pivotArea dataOnly="0" labelOnly="1" outline="0" fieldPosition="0">
        <references count="4">
          <reference field="4" count="1" selected="0">
            <x v="6"/>
          </reference>
          <reference field="5" count="1" selected="0">
            <x v="20"/>
          </reference>
          <reference field="6" count="8">
            <x v="0"/>
            <x v="57"/>
            <x v="61"/>
            <x v="63"/>
            <x v="64"/>
            <x v="65"/>
            <x v="69"/>
            <x v="81"/>
          </reference>
          <reference field="13" count="1" selected="0">
            <x v="3"/>
          </reference>
        </references>
      </pivotArea>
    </format>
    <format dxfId="125">
      <pivotArea dataOnly="0" labelOnly="1" outline="0" fieldPosition="0">
        <references count="4">
          <reference field="4" count="1" selected="0">
            <x v="6"/>
          </reference>
          <reference field="5" count="1" selected="0">
            <x v="21"/>
          </reference>
          <reference field="6" count="4">
            <x v="36"/>
            <x v="43"/>
            <x v="95"/>
            <x v="96"/>
          </reference>
          <reference field="13" count="1" selected="0">
            <x v="3"/>
          </reference>
        </references>
      </pivotArea>
    </format>
    <format dxfId="124">
      <pivotArea dataOnly="0" labelOnly="1" outline="0" fieldPosition="0">
        <references count="4">
          <reference field="4" count="1" selected="0">
            <x v="6"/>
          </reference>
          <reference field="5" count="1" selected="0">
            <x v="22"/>
          </reference>
          <reference field="6" count="1">
            <x v="98"/>
          </reference>
          <reference field="13" count="1" selected="0">
            <x v="3"/>
          </reference>
        </references>
      </pivotArea>
    </format>
    <format dxfId="123">
      <pivotArea dataOnly="0" labelOnly="1" outline="0" fieldPosition="0">
        <references count="4">
          <reference field="4" count="1" selected="0">
            <x v="6"/>
          </reference>
          <reference field="5" count="1" selected="0">
            <x v="23"/>
          </reference>
          <reference field="6" count="3">
            <x v="9"/>
            <x v="19"/>
            <x v="74"/>
          </reference>
          <reference field="13" count="1" selected="0">
            <x v="3"/>
          </reference>
        </references>
      </pivotArea>
    </format>
    <format dxfId="122">
      <pivotArea dataOnly="0" labelOnly="1" outline="0" fieldPosition="0">
        <references count="4">
          <reference field="4" count="1" selected="0">
            <x v="6"/>
          </reference>
          <reference field="5" count="1" selected="0">
            <x v="26"/>
          </reference>
          <reference field="6" count="1">
            <x v="48"/>
          </reference>
          <reference field="13" count="1" selected="0">
            <x v="3"/>
          </reference>
        </references>
      </pivotArea>
    </format>
    <format dxfId="121">
      <pivotArea dataOnly="0" labelOnly="1" outline="0" fieldPosition="0">
        <references count="4">
          <reference field="4" count="1" selected="0">
            <x v="6"/>
          </reference>
          <reference field="5" count="1" selected="0">
            <x v="28"/>
          </reference>
          <reference field="6" count="2">
            <x v="33"/>
            <x v="79"/>
          </reference>
          <reference field="13" count="1" selected="0">
            <x v="3"/>
          </reference>
        </references>
      </pivotArea>
    </format>
    <format dxfId="120">
      <pivotArea dataOnly="0" labelOnly="1" outline="0" fieldPosition="0">
        <references count="4">
          <reference field="4" count="1" selected="0">
            <x v="6"/>
          </reference>
          <reference field="5" count="1" selected="0">
            <x v="29"/>
          </reference>
          <reference field="6" count="2">
            <x v="71"/>
            <x v="75"/>
          </reference>
          <reference field="13" count="1" selected="0">
            <x v="3"/>
          </reference>
        </references>
      </pivotArea>
    </format>
    <format dxfId="119">
      <pivotArea dataOnly="0" labelOnly="1" outline="0" fieldPosition="0">
        <references count="4">
          <reference field="4" count="1" selected="0">
            <x v="6"/>
          </reference>
          <reference field="5" count="1" selected="0">
            <x v="30"/>
          </reference>
          <reference field="6" count="2">
            <x v="3"/>
            <x v="5"/>
          </reference>
          <reference field="13" count="1" selected="0">
            <x v="3"/>
          </reference>
        </references>
      </pivotArea>
    </format>
    <format dxfId="118">
      <pivotArea dataOnly="0" labelOnly="1" outline="0" fieldPosition="0">
        <references count="4">
          <reference field="4" count="1" selected="0">
            <x v="7"/>
          </reference>
          <reference field="5" count="1" selected="0">
            <x v="2"/>
          </reference>
          <reference field="6" count="1">
            <x v="15"/>
          </reference>
          <reference field="13" count="1" selected="0">
            <x v="3"/>
          </reference>
        </references>
      </pivotArea>
    </format>
    <format dxfId="117">
      <pivotArea dataOnly="0" labelOnly="1" outline="0" fieldPosition="0">
        <references count="4">
          <reference field="4" count="1" selected="0">
            <x v="7"/>
          </reference>
          <reference field="5" count="1" selected="0">
            <x v="14"/>
          </reference>
          <reference field="6" count="1">
            <x v="27"/>
          </reference>
          <reference field="13" count="1" selected="0">
            <x v="3"/>
          </reference>
        </references>
      </pivotArea>
    </format>
    <format dxfId="116">
      <pivotArea dataOnly="0" labelOnly="1" outline="0" fieldPosition="0">
        <references count="4">
          <reference field="4" count="1" selected="0">
            <x v="7"/>
          </reference>
          <reference field="5" count="1" selected="0">
            <x v="30"/>
          </reference>
          <reference field="6" count="1">
            <x v="70"/>
          </reference>
          <reference field="13" count="1" selected="0">
            <x v="3"/>
          </reference>
        </references>
      </pivotArea>
    </format>
    <format dxfId="115">
      <pivotArea dataOnly="0" labelOnly="1" outline="0" fieldPosition="0">
        <references count="4">
          <reference field="4" count="1" selected="0">
            <x v="8"/>
          </reference>
          <reference field="5" count="1" selected="0">
            <x v="15"/>
          </reference>
          <reference field="6" count="1">
            <x v="35"/>
          </reference>
          <reference field="13" count="1" selected="0">
            <x v="3"/>
          </reference>
        </references>
      </pivotArea>
    </format>
    <format dxfId="114">
      <pivotArea dataOnly="0" labelOnly="1" outline="0" fieldPosition="0">
        <references count="4">
          <reference field="4" count="1" selected="0">
            <x v="8"/>
          </reference>
          <reference field="5" count="1" selected="0">
            <x v="19"/>
          </reference>
          <reference field="6" count="2">
            <x v="17"/>
            <x v="39"/>
          </reference>
          <reference field="13" count="1" selected="0">
            <x v="3"/>
          </reference>
        </references>
      </pivotArea>
    </format>
    <format dxfId="113">
      <pivotArea dataOnly="0" labelOnly="1" outline="0" fieldPosition="0">
        <references count="4">
          <reference field="4" count="1" selected="0">
            <x v="8"/>
          </reference>
          <reference field="5" count="1" selected="0">
            <x v="20"/>
          </reference>
          <reference field="6" count="5">
            <x v="18"/>
            <x v="37"/>
            <x v="38"/>
            <x v="49"/>
            <x v="88"/>
          </reference>
          <reference field="13" count="1" selected="0">
            <x v="3"/>
          </reference>
        </references>
      </pivotArea>
    </format>
    <format dxfId="112">
      <pivotArea dataOnly="0" labelOnly="1" outline="0" fieldPosition="0">
        <references count="4">
          <reference field="4" count="1" selected="0">
            <x v="8"/>
          </reference>
          <reference field="5" count="1" selected="0">
            <x v="21"/>
          </reference>
          <reference field="6" count="1">
            <x v="94"/>
          </reference>
          <reference field="13" count="1" selected="0">
            <x v="3"/>
          </reference>
        </references>
      </pivotArea>
    </format>
    <format dxfId="111">
      <pivotArea dataOnly="0" labelOnly="1" outline="0" fieldPosition="0">
        <references count="4">
          <reference field="4" count="1" selected="0">
            <x v="9"/>
          </reference>
          <reference field="5" count="1" selected="0">
            <x v="2"/>
          </reference>
          <reference field="6" count="1">
            <x v="50"/>
          </reference>
          <reference field="13" count="1" selected="0">
            <x v="3"/>
          </reference>
        </references>
      </pivotArea>
    </format>
    <format dxfId="110">
      <pivotArea dataOnly="0" labelOnly="1" outline="0" fieldPosition="0">
        <references count="4">
          <reference field="4" count="1" selected="0">
            <x v="9"/>
          </reference>
          <reference field="5" count="1" selected="0">
            <x v="7"/>
          </reference>
          <reference field="6" count="2">
            <x v="1"/>
            <x v="10"/>
          </reference>
          <reference field="13" count="1" selected="0">
            <x v="3"/>
          </reference>
        </references>
      </pivotArea>
    </format>
    <format dxfId="109">
      <pivotArea dataOnly="0" labelOnly="1" outline="0" fieldPosition="0">
        <references count="4">
          <reference field="4" count="1" selected="0">
            <x v="9"/>
          </reference>
          <reference field="5" count="1" selected="0">
            <x v="9"/>
          </reference>
          <reference field="6" count="2">
            <x v="11"/>
            <x v="30"/>
          </reference>
          <reference field="13" count="1" selected="0">
            <x v="3"/>
          </reference>
        </references>
      </pivotArea>
    </format>
    <format dxfId="108">
      <pivotArea dataOnly="0" labelOnly="1" outline="0" fieldPosition="0">
        <references count="4">
          <reference field="4" count="1" selected="0">
            <x v="9"/>
          </reference>
          <reference field="5" count="1" selected="0">
            <x v="30"/>
          </reference>
          <reference field="6" count="1">
            <x v="70"/>
          </reference>
          <reference field="13" count="1" selected="0">
            <x v="3"/>
          </reference>
        </references>
      </pivotArea>
    </format>
    <format dxfId="107">
      <pivotArea dataOnly="0" labelOnly="1" grandCol="1" outline="0" fieldPosition="0"/>
    </format>
    <format dxfId="106">
      <pivotArea field="13" type="button" dataOnly="0" labelOnly="1" outline="0" axis="axisRow" fieldPosition="0"/>
    </format>
    <format dxfId="105">
      <pivotArea field="4" type="button" dataOnly="0" labelOnly="1" outline="0" axis="axisRow" fieldPosition="1"/>
    </format>
    <format dxfId="104">
      <pivotArea field="5" type="button" dataOnly="0" labelOnly="1" outline="0" axis="axisRow" fieldPosition="2"/>
    </format>
    <format dxfId="103">
      <pivotArea field="6" type="button" dataOnly="0" labelOnly="1" outline="0" axis="axisRow" fieldPosition="3"/>
    </format>
    <format dxfId="102">
      <pivotArea dataOnly="0" labelOnly="1" grandCol="1" outline="0" fieldPosition="0"/>
    </format>
    <format dxfId="101">
      <pivotArea dataOnly="0" labelOnly="1" outline="0" fieldPosition="0">
        <references count="1">
          <reference field="71" count="4">
            <x v="5"/>
            <x v="6"/>
            <x v="7"/>
            <x v="8"/>
          </reference>
        </references>
      </pivotArea>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2" xr16:uid="{C0828FAD-8D6E-45AE-80D5-14A325B5AC29}" autoFormatId="16" applyNumberFormats="0" applyBorderFormats="0" applyFontFormats="0" applyPatternFormats="0" applyAlignmentFormats="0" applyWidthHeightFormats="0">
  <queryTableRefresh nextId="6">
    <queryTableFields count="5">
      <queryTableField id="1" name="Ruc / Dni" tableColumnId="1"/>
      <queryTableField id="2" name="Razon Social" tableColumnId="2"/>
      <queryTableField id="3" name="Tipo de Cuenta de Abono" tableColumnId="3"/>
      <queryTableField id="4" name="Cuenta de Abono" tableColumnId="4"/>
      <queryTableField id="5" name="Tipo"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1" xr16:uid="{A09773C4-6FC2-40CF-AD58-C67FED504AEE}" autoFormatId="16" applyNumberFormats="0" applyBorderFormats="0" applyFontFormats="0" applyPatternFormats="0" applyAlignmentFormats="0" applyWidthHeightFormats="0">
  <queryTableRefresh nextId="12">
    <queryTableFields count="11">
      <queryTableField id="1" name="ID DOCUMENTO" tableColumnId="1"/>
      <queryTableField id="2" name="FECHA DE PAGO (SUNAT)" tableColumnId="2"/>
      <queryTableField id="3" name="DETRACCION" tableColumnId="3"/>
      <queryTableField id="4" name="NUMERO DE PAGO (SUNAT)" tableColumnId="4"/>
      <queryTableField id="5" name="IMPORTE" tableColumnId="5"/>
      <queryTableField id="6" name="IMPORTE PAGADO SUNAT" tableColumnId="6"/>
      <queryTableField id="7" name="FECHA DE PAGO" tableColumnId="7"/>
      <queryTableField id="8" name="PORTAFOLIO" tableColumnId="8"/>
      <queryTableField id="9" name="NUMERO DE PAGO" tableColumnId="9"/>
      <queryTableField id="10" name="IMPORTE PAGADO" tableColumnId="10"/>
      <queryTableField id="11" name="CONSTANCIA" tableColumnId="11"/>
    </queryTableFields>
  </queryTableRefresh>
</queryTable>
</file>

<file path=xl/tables/_rels/table10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0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7CD953-D914-49F7-8E89-3227E019CE87}" name="Tabla2" displayName="Tabla2" ref="B3:B12" totalsRowShown="0" headerRowDxfId="721" dataDxfId="720">
  <autoFilter ref="B3:B12" xr:uid="{3B7CD953-D914-49F7-8E89-3227E019CE87}"/>
  <tableColumns count="1">
    <tableColumn id="1" xr3:uid="{D8672987-281B-4B80-A45F-C760D69D1C75}" name="VEHICULOS PROPIOS" dataDxfId="719"/>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2A0262-6643-4620-BD9C-5E33B991D16D}" name="Tipo_Cambio" displayName="Tipo_Cambio" ref="D3:F32" totalsRowShown="0" headerRowDxfId="718" dataDxfId="717">
  <autoFilter ref="D3:F32" xr:uid="{E52A0262-6643-4620-BD9C-5E33B991D16D}"/>
  <tableColumns count="3">
    <tableColumn id="1" xr3:uid="{A15B7871-A032-4716-949A-4C3FB6110F27}" name="FECHA" dataDxfId="716"/>
    <tableColumn id="2" xr3:uid="{FA49C454-8B1B-46CB-9B06-45C493C0F50B}" name="COMPRA" dataDxfId="715" dataCellStyle="Millares"/>
    <tableColumn id="3" xr3:uid="{5F78D06A-DE35-438A-92C0-4D8F1D092B97}" name="VENTA" dataDxfId="714" dataCellStyle="Millares"/>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6036A0-384F-4A52-B649-1965B9C77746}" name="Tabla5" displayName="Tabla5" ref="H3:I8" totalsRowShown="0" headerRowDxfId="713" dataDxfId="712">
  <autoFilter ref="H3:I8" xr:uid="{A76036A0-384F-4A52-B649-1965B9C77746}"/>
  <tableColumns count="2">
    <tableColumn id="1" xr3:uid="{79AFB820-326A-40A8-837B-4E084C41C5B6}" name="ALMACEN" dataDxfId="711"/>
    <tableColumn id="2" xr3:uid="{9FCEEF2B-9B31-4B05-BF33-96824ADAC79F}" name="SEDE" dataDxfId="710"/>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764FA4D-7819-45DB-931E-76B5207FE57F}" name="Tabla6" displayName="Tabla6" ref="L3:N13" totalsRowShown="0" headerRowDxfId="709" dataDxfId="708">
  <autoFilter ref="L3:N13" xr:uid="{4764FA4D-7819-45DB-931E-76B5207FE57F}"/>
  <tableColumns count="3">
    <tableColumn id="1" xr3:uid="{E83DB83A-0CF8-41D3-A288-3426AE30540D}" name="AREAS" dataDxfId="707"/>
    <tableColumn id="2" xr3:uid="{AC9DD3B8-9E30-4F40-9484-664635A58D42}" name="INDIRECTO" dataDxfId="706"/>
    <tableColumn id="3" xr3:uid="{0D527EEC-9C0F-4284-B4FD-505F8A792940}" name="COD. RQ" dataDxfId="705"/>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861FD1-E13B-4C71-84AD-D13204FF1997}" name="Administracion" displayName="Administracion" ref="Q3:Q8" totalsRowShown="0" headerRowDxfId="704" dataDxfId="703" tableBorderDxfId="702">
  <autoFilter ref="Q3:Q8" xr:uid="{4E861FD1-E13B-4C71-84AD-D13204FF1997}"/>
  <tableColumns count="1">
    <tableColumn id="1" xr3:uid="{3DE72A2B-7C01-4C9E-B0FC-0A9ADCADFB2F}" name="Administración" dataDxfId="701"/>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A1E570-D542-4B01-A409-8DF13B63DA3C}" name="Tabla8" displayName="Tabla8" ref="Q15:Q26" totalsRowShown="0" headerRowDxfId="700" dataDxfId="699">
  <autoFilter ref="Q15:Q26" xr:uid="{00A1E570-D542-4B01-A409-8DF13B63DA3C}"/>
  <tableColumns count="1">
    <tableColumn id="1" xr3:uid="{FE5061C0-E9D2-4695-88DC-52703754CBD3}" name="Comercial" dataDxfId="698"/>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BD4F847-D91F-4960-B9E0-CC2D16388BBC}" name="Tabla9" displayName="Tabla9" ref="Q31:Q46" totalsRowShown="0" headerRowDxfId="697" dataDxfId="696">
  <autoFilter ref="Q31:Q46" xr:uid="{3BD4F847-D91F-4960-B9E0-CC2D16388BBC}"/>
  <tableColumns count="1">
    <tableColumn id="1" xr3:uid="{FD7DBBE9-BBE3-40E8-A571-C065A77FB8C8}" name="Operaciones" dataDxfId="695"/>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80590A-0548-4AFF-829A-C2C270349E0A}" name="Tabla12" displayName="Tabla12" ref="Q78:Q85" totalsRowShown="0" headerRowDxfId="694" dataDxfId="693">
  <autoFilter ref="Q78:Q85" xr:uid="{2D80590A-0548-4AFF-829A-C2C270349E0A}"/>
  <tableColumns count="1">
    <tableColumn id="1" xr3:uid="{AA8AB4ED-8386-40AB-BCE9-AF00061DA333}" name="Gestión Humana" dataDxfId="692"/>
  </tableColumns>
  <tableStyleInfo name="TableStyleLight1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B55FB21-15E3-4DAC-8EF0-57EB474C40CD}" name="Tabla13" displayName="Tabla13" ref="Q106:Q113" totalsRowShown="0" headerRowDxfId="691" dataDxfId="690">
  <autoFilter ref="Q106:Q113" xr:uid="{5B55FB21-15E3-4DAC-8EF0-57EB474C40CD}"/>
  <tableColumns count="1">
    <tableColumn id="1" xr3:uid="{EB35CEC1-0AF2-420B-90BC-AB930D1881CC}" name="SSOMA" dataDxfId="689"/>
  </tableColumns>
  <tableStyleInfo name="TableStyleLight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BF02A6B-E1D6-4C15-B549-37CB6C3CACE5}" name="Tabla14" displayName="Tabla14" ref="Q121:Q128" totalsRowShown="0" headerRowDxfId="688" dataDxfId="687">
  <autoFilter ref="Q121:Q128" xr:uid="{9BF02A6B-E1D6-4C15-B549-37CB6C3CACE5}"/>
  <tableColumns count="1">
    <tableColumn id="1" xr3:uid="{5B7AF36D-48CA-4A96-B112-43A3E8C179AE}" name="Gerencia" dataDxfId="686"/>
  </tableColumns>
  <tableStyleInfo name="TableStyleLight1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C3E0745-85D9-48DB-8A4B-598D599CBFDA}" name="Tabla15" displayName="Tabla15" ref="Q133:Q138" totalsRowShown="0" headerRowDxfId="685" dataDxfId="684">
  <autoFilter ref="Q133:Q138" xr:uid="{7C3E0745-85D9-48DB-8A4B-598D599CBFDA}"/>
  <tableColumns count="1">
    <tableColumn id="1" xr3:uid="{93CFC1C7-385D-4D37-87E7-6E4D9463BDEB}" name="Sistemas" dataDxfId="683"/>
  </tableColumns>
  <tableStyleInfo name="TableStyleLight10"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BA74AB3-A6E3-4A8F-B6F8-45BC9386CEDA}" name="Tabla16" displayName="Tabla16" ref="Q146:Q151" totalsRowShown="0" headerRowDxfId="682" dataDxfId="681">
  <autoFilter ref="Q146:Q151" xr:uid="{7BA74AB3-A6E3-4A8F-B6F8-45BC9386CEDA}"/>
  <tableColumns count="1">
    <tableColumn id="1" xr3:uid="{ED105892-D5C9-4FA9-8D31-0488DCCD1767}" name="SIG" dataDxfId="680"/>
  </tableColumns>
  <tableStyleInfo name="TableStyleLight10"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D55B45E-91B8-4E75-AC45-48FDB138C8CA}" name="Tabla17" displayName="Tabla17" ref="H13:J30" totalsRowShown="0" headerRowDxfId="679" dataDxfId="678">
  <autoFilter ref="H13:J30" xr:uid="{2D55B45E-91B8-4E75-AC45-48FDB138C8CA}"/>
  <tableColumns count="3">
    <tableColumn id="1" xr3:uid="{7FA68AFE-FCDE-491E-8643-E876715D2FA7}" name="Clasificación" dataDxfId="677"/>
    <tableColumn id="2" xr3:uid="{4AFCA495-7580-4D8C-97B1-8D6052D1A4DD}" name="Función" dataDxfId="676"/>
    <tableColumn id="3" xr3:uid="{B39CF60A-64EA-874A-A825-F20D231795A5}" name="ACTIVIDAD" dataDxfId="675"/>
  </tableColumns>
  <tableStyleInfo name="TableStyleLight10"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EFBF81A-E97F-4315-AA45-EA6C9AB200A4}" name="Tabla18" displayName="Tabla18" ref="B47:B50" totalsRowShown="0" headerRowDxfId="674" dataDxfId="673">
  <autoFilter ref="B47:B50" xr:uid="{CEFBF81A-E97F-4315-AA45-EA6C9AB200A4}"/>
  <tableColumns count="1">
    <tableColumn id="1" xr3:uid="{471751E8-C69B-4FF4-AA32-134F74AA91EF}" name="Actividad" dataDxfId="672"/>
  </tableColumns>
  <tableStyleInfo name="TableStyleLight10"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7CB9A00-39DA-4F38-A322-CE4C6CE1CF61}" name="Tipo_Documento" displayName="Tipo_Documento" ref="B17:C44" totalsRowShown="0" headerRowDxfId="671" dataDxfId="670">
  <autoFilter ref="B17:C44" xr:uid="{37CB9A00-39DA-4F38-A322-CE4C6CE1CF61}"/>
  <tableColumns count="2">
    <tableColumn id="1" xr3:uid="{1C08EA15-A3FB-4A68-A566-BCC4BB241230}" name="Tipo de Documento" dataDxfId="669"/>
    <tableColumn id="2" xr3:uid="{A7093F3F-E980-4238-A3E0-8A5393072E90}" name="CODIGO" dataDxfId="668"/>
  </tableColumns>
  <tableStyleInfo name="TableStyleLight10"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DDA6EB-8FB0-F14A-9F74-E62C4F8CA3E8}" name="Tabla29" displayName="Tabla29" ref="S3:S5" totalsRowShown="0" headerRowDxfId="667" dataDxfId="666">
  <autoFilter ref="S3:S5" xr:uid="{EEDDA6EB-8FB0-F14A-9F74-E62C4F8CA3E8}"/>
  <tableColumns count="1">
    <tableColumn id="1" xr3:uid="{9628541D-0A7A-8E46-940C-BC8E4D79BFED}" name="P0101_" dataDxfId="665"/>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3093AB1-F6DD-6145-BED7-339B710A2074}" name="Tabla31" displayName="Tabla31" ref="U3:U4" totalsRowShown="0" headerRowDxfId="664" dataDxfId="663">
  <autoFilter ref="U3:U4" xr:uid="{13093AB1-F6DD-6145-BED7-339B710A2074}"/>
  <tableColumns count="1">
    <tableColumn id="1" xr3:uid="{8C18A9E9-BEA0-5741-8167-0DD890D4A810}" name="P0102_" dataDxfId="66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5589F1A-4790-214B-AE90-BD3B54AD56AB}" name="Tabla32" displayName="Tabla32" ref="W3:W6" totalsRowShown="0" headerRowDxfId="661" dataDxfId="660">
  <autoFilter ref="W3:W6" xr:uid="{C5589F1A-4790-214B-AE90-BD3B54AD56AB}"/>
  <tableColumns count="1">
    <tableColumn id="1" xr3:uid="{B2E5CF73-11CB-9D4B-8E1F-0D42CE265DE4}" name="P0103_" dataDxfId="659"/>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D9A23D8-1D85-6B42-94B5-D6D64C447D5A}" name="Tabla33" displayName="Tabla33" ref="Y3:Y10" totalsRowShown="0" headerRowDxfId="658" dataDxfId="657">
  <autoFilter ref="Y3:Y10" xr:uid="{4D9A23D8-1D85-6B42-94B5-D6D64C447D5A}"/>
  <tableColumns count="1">
    <tableColumn id="1" xr3:uid="{CE0E0D16-74AA-184B-A1B6-0719E307B30F}" name="P0104_" dataDxfId="656"/>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67A0CAC-86D3-8643-AC32-B0FD7ABD619A}" name="Tabla34" displayName="Tabla34" ref="AA3:AA4" totalsRowShown="0" headerRowDxfId="655" dataDxfId="654">
  <autoFilter ref="AA3:AA4" xr:uid="{B67A0CAC-86D3-8643-AC32-B0FD7ABD619A}"/>
  <tableColumns count="1">
    <tableColumn id="1" xr3:uid="{2EF1819F-A355-6248-B418-0895D4F57911}" name="P0105_" dataDxfId="653"/>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2F16D29-13DB-2E4E-8FA2-5C5E31461410}" name="Tabla35" displayName="Tabla35" ref="S15:S16" totalsRowShown="0" headerRowDxfId="652" dataDxfId="651">
  <autoFilter ref="S15:S16" xr:uid="{02F16D29-13DB-2E4E-8FA2-5C5E31461410}"/>
  <tableColumns count="1">
    <tableColumn id="1" xr3:uid="{39BC889A-9681-0841-A3EC-06158BE0F1BF}" name="P0201_" dataDxfId="650"/>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6574209-405B-344A-A53F-B88DB0CAA853}" name="Nivel_2" displayName="Nivel_2" ref="L16:O96" totalsRowShown="0" headerRowDxfId="649" dataDxfId="648">
  <autoFilter ref="L16:O96" xr:uid="{F6574209-405B-344A-A53F-B88DB0CAA853}"/>
  <tableColumns count="4">
    <tableColumn id="1" xr3:uid="{09898C48-E188-C44D-BED2-51E98D32A710}" name="AREA" dataDxfId="647"/>
    <tableColumn id="2" xr3:uid="{8A3320E7-662C-F84C-99DC-F08733183624}" name="CONCEPTO" dataDxfId="646"/>
    <tableColumn id="4" xr3:uid="{41C8EA8B-9FDB-6247-A47A-EF89D1EC7CCE}" name="CONCATENADO" dataDxfId="645">
      <calculatedColumnFormula>Nivel_2[[#This Row],[AREA]]&amp;Nivel_2[[#This Row],[CONCEPTO]]</calculatedColumnFormula>
    </tableColumn>
    <tableColumn id="3" xr3:uid="{98DFA5DC-9F8C-6A47-9440-207FF6B8079B}" name="CODIGO NIVEL 2" dataDxfId="644"/>
  </tableColumns>
  <tableStyleInfo name="TableStyleLight10"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68D3F53-A549-2447-85A3-31B38FA052EB}" name="Tabla37" displayName="Tabla37" ref="U15:U19" totalsRowShown="0" headerRowDxfId="643" dataDxfId="642">
  <autoFilter ref="U15:U19" xr:uid="{068D3F53-A549-2447-85A3-31B38FA052EB}"/>
  <tableColumns count="1">
    <tableColumn id="1" xr3:uid="{99E0117B-1D26-B84E-AB33-777166CD89F7}" name="P0202_" dataDxfId="641"/>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EA6907D-8E21-EF49-A111-78A8D624BBAB}" name="Tabla38" displayName="Tabla38" ref="W15:W17" totalsRowShown="0" headerRowDxfId="640" dataDxfId="639">
  <autoFilter ref="W15:W17" xr:uid="{6EA6907D-8E21-EF49-A111-78A8D624BBAB}"/>
  <tableColumns count="1">
    <tableColumn id="1" xr3:uid="{1DD2B427-9B2F-4245-B922-6D72ADAE3CBC}" name="P0203_" dataDxfId="638"/>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7D7DAF5-1A02-7942-997E-0ABAD7CBC8D9}" name="Tabla39" displayName="Tabla39" ref="Y15:Y16" totalsRowShown="0" headerRowDxfId="637" dataDxfId="636">
  <autoFilter ref="Y15:Y16" xr:uid="{A7D7DAF5-1A02-7942-997E-0ABAD7CBC8D9}"/>
  <tableColumns count="1">
    <tableColumn id="1" xr3:uid="{D7A7E1AC-E9A4-3E4D-9BC9-EBFD3B06D59C}" name="P0204_" dataDxfId="635"/>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CA0BFD6-A95E-D846-AAA8-3F002DDB5615}" name="Tabla40" displayName="Tabla40" ref="AA15:AA18" totalsRowShown="0" headerRowDxfId="634" dataDxfId="633">
  <autoFilter ref="AA15:AA18" xr:uid="{ACA0BFD6-A95E-D846-AAA8-3F002DDB5615}"/>
  <tableColumns count="1">
    <tableColumn id="1" xr3:uid="{8A616D44-60A0-9E4C-BEA7-5A385A42B8AC}" name="P0205_" dataDxfId="632"/>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9586D3-D928-334E-B66D-B71B592D9279}" name="Tabla41" displayName="Tabla41" ref="AC15:AC17" totalsRowShown="0" headerRowDxfId="631" dataDxfId="630">
  <autoFilter ref="AC15:AC17" xr:uid="{149586D3-D928-334E-B66D-B71B592D9279}"/>
  <tableColumns count="1">
    <tableColumn id="1" xr3:uid="{91DCE90C-B601-734F-8498-C853A166BFE1}" name="P0206_" dataDxfId="629"/>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34890D6-53FC-6740-ADCF-728AF5FAD47B}" name="Tabla42" displayName="Tabla42" ref="AE15:AE18" totalsRowShown="0" headerRowDxfId="628" dataDxfId="627">
  <autoFilter ref="AE15:AE18" xr:uid="{134890D6-53FC-6740-ADCF-728AF5FAD47B}"/>
  <tableColumns count="1">
    <tableColumn id="1" xr3:uid="{35745FB2-6BCF-F440-9A28-506BEDCB3282}" name="P0207_" dataDxfId="626"/>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EF1569F-47C4-4C77-A263-5CB82C9ECA80}" name="Tabla11" displayName="Tabla11" ref="Q67:Q74" totalsRowShown="0" headerRowDxfId="625" dataDxfId="624" tableBorderDxfId="623">
  <autoFilter ref="Q67:Q74" xr:uid="{CEF1569F-47C4-4C77-A263-5CB82C9ECA80}"/>
  <tableColumns count="1">
    <tableColumn id="1" xr3:uid="{AFED0661-0BEC-4693-8095-1C6347DD6FBC}" name="Logística" dataDxfId="622"/>
  </tableColumns>
  <tableStyleInfo name="TableStyleLight10"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2FFA410-1C74-40BA-B840-896736727BD7}" name="Tabla10" displayName="Tabla10" ref="Q52:Q63" totalsRowShown="0" headerRowDxfId="621" dataDxfId="620">
  <autoFilter ref="Q52:Q63" xr:uid="{92FFA410-1C74-40BA-B840-896736727BD7}"/>
  <tableColumns count="1">
    <tableColumn id="1" xr3:uid="{B0B69C1E-1BFF-4F00-AA3E-9DD834260885}" name="Contabilidad y Finanzas" dataDxfId="619"/>
  </tableColumns>
  <tableStyleInfo name="TableStyleLight10"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1427A81-FA63-5743-93CE-AF42C814C28A}" name="Tabla43" displayName="Tabla43" ref="AK15:AK17" totalsRowShown="0" headerRowDxfId="618" dataDxfId="617">
  <autoFilter ref="AK15:AK17" xr:uid="{01427A81-FA63-5743-93CE-AF42C814C28A}"/>
  <tableColumns count="1">
    <tableColumn id="1" xr3:uid="{31FA3498-4454-6947-AB82-87055CA2E6F3}" name="P0210_" dataDxfId="616"/>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E7B5E09-AEBD-B646-94D2-13A43E18D29E}" name="Tabla44" displayName="Tabla44" ref="AI15:AI16" totalsRowShown="0" headerRowDxfId="615" dataDxfId="614">
  <autoFilter ref="AI15:AI16" xr:uid="{CE7B5E09-AEBD-B646-94D2-13A43E18D29E}"/>
  <tableColumns count="1">
    <tableColumn id="1" xr3:uid="{8BD10C48-CE02-1246-9E0A-F95241650AB8}" name="P0209_" dataDxfId="613"/>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E8FAB807-2F26-5649-96DB-0545EE963792}" name="Tabla45" displayName="Tabla45" ref="AG15:AG18" totalsRowShown="0" headerRowDxfId="612" dataDxfId="611">
  <autoFilter ref="AG15:AG18" xr:uid="{E8FAB807-2F26-5649-96DB-0545EE963792}"/>
  <tableColumns count="1">
    <tableColumn id="1" xr3:uid="{4201C512-840B-A64D-9B71-498611729E84}" name="P0208_" dataDxfId="610"/>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03AD1D7-4073-442C-9EFD-447F3F53E99C}" name="Tabla30" displayName="Tabla30" ref="S31:S34" totalsRowShown="0" headerRowDxfId="609" dataDxfId="608">
  <autoFilter ref="S31:S34" xr:uid="{903AD1D7-4073-442C-9EFD-447F3F53E99C}"/>
  <tableColumns count="1">
    <tableColumn id="1" xr3:uid="{6246ADAD-E733-41A3-90A5-36F8D56A7131}" name="P0301_" dataDxfId="607"/>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CCE8F5CB-F199-4CD8-AC51-0E0F2291FD4A}" name="Tabla46" displayName="Tabla46" ref="U31:U39" totalsRowShown="0" headerRowDxfId="606" dataDxfId="605">
  <autoFilter ref="U31:U39" xr:uid="{CCE8F5CB-F199-4CD8-AC51-0E0F2291FD4A}"/>
  <tableColumns count="1">
    <tableColumn id="1" xr3:uid="{25AB90FB-FFEE-4754-A0D4-CF63ACA69EC5}" name="P0302_" dataDxfId="604"/>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6F768F0-5E45-40C5-BC3F-6F6492CF59BD}" name="Tabla47" displayName="Tabla47" ref="W31:W34" totalsRowShown="0" headerRowDxfId="603" dataDxfId="602">
  <autoFilter ref="W31:W34" xr:uid="{16F768F0-5E45-40C5-BC3F-6F6492CF59BD}"/>
  <tableColumns count="1">
    <tableColumn id="1" xr3:uid="{0137474E-488B-4482-9643-C48C2EEE95E6}" name="P0303_" dataDxfId="601"/>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FF4A12C-FCBE-41CC-84A4-5A185B376261}" name="Tabla48" displayName="Tabla48" ref="Y31:Y37" totalsRowShown="0" headerRowDxfId="600" dataDxfId="599">
  <autoFilter ref="Y31:Y37" xr:uid="{7FF4A12C-FCBE-41CC-84A4-5A185B376261}"/>
  <tableColumns count="1">
    <tableColumn id="1" xr3:uid="{52191001-1DBF-4EA2-8362-50C2ADDEF5CB}" name="P0304_" dataDxfId="598"/>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6651A598-4B06-4B45-B6CB-AF510FB1F87A}" name="Tabla49" displayName="Tabla49" ref="AA31:AA33" totalsRowShown="0" headerRowDxfId="597" dataDxfId="596">
  <autoFilter ref="AA31:AA33" xr:uid="{6651A598-4B06-4B45-B6CB-AF510FB1F87A}"/>
  <tableColumns count="1">
    <tableColumn id="1" xr3:uid="{FD9058B3-2F41-4487-8EAD-6852FDBC6AEC}" name="P0305_" dataDxfId="595"/>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8DA910C5-A036-4CD1-86EB-5A521DAFBD0D}" name="Tabla50" displayName="Tabla50" ref="AC31:AC32" totalsRowShown="0" headerRowDxfId="594" dataDxfId="593">
  <autoFilter ref="AC31:AC32" xr:uid="{8DA910C5-A036-4CD1-86EB-5A521DAFBD0D}"/>
  <tableColumns count="1">
    <tableColumn id="1" xr3:uid="{1C518B8B-1409-4D46-9072-91A2F37BADDD}" name="P0306_" dataDxfId="592"/>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BB3F01E-977E-42F8-9A4F-C89C881CCB38}" name="Tabla51" displayName="Tabla51" ref="AE31:AE35" totalsRowShown="0" headerRowDxfId="591" dataDxfId="590">
  <autoFilter ref="AE31:AE35" xr:uid="{3BB3F01E-977E-42F8-9A4F-C89C881CCB38}"/>
  <tableColumns count="1">
    <tableColumn id="1" xr3:uid="{AE8DBD0A-D0A4-4844-B4C6-821CACA5BD9E}" name="P0307_" dataDxfId="589"/>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A5785349-A4CB-4472-B84F-64F88C91632D}" name="Tabla52" displayName="Tabla52" ref="AG31:AG33" totalsRowShown="0" headerRowDxfId="588" dataDxfId="587">
  <autoFilter ref="AG31:AG33" xr:uid="{A5785349-A4CB-4472-B84F-64F88C91632D}"/>
  <tableColumns count="1">
    <tableColumn id="1" xr3:uid="{ECE240B2-B3EA-4B27-812D-22A43ED54050}" name="P0308_" dataDxfId="586"/>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CAFED82F-4504-42E6-8DE0-DDB4F8F7E95F}" name="Tabla53" displayName="Tabla53" ref="AI31:AI32" totalsRowShown="0" headerRowDxfId="585" dataDxfId="584">
  <autoFilter ref="AI31:AI32" xr:uid="{CAFED82F-4504-42E6-8DE0-DDB4F8F7E95F}"/>
  <tableColumns count="1">
    <tableColumn id="1" xr3:uid="{FFC72A56-5A17-46BB-9497-FF18AA73C61D}" name="P0309_" dataDxfId="583"/>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3B73526-BDED-4F6B-8F45-DB3DE70423FA}" name="Tabla54" displayName="Tabla54" ref="AK31:AK33" totalsRowShown="0" headerRowDxfId="582" dataDxfId="581">
  <autoFilter ref="AK31:AK33" xr:uid="{F3B73526-BDED-4F6B-8F45-DB3DE70423FA}"/>
  <tableColumns count="1">
    <tableColumn id="1" xr3:uid="{CD7D2C86-FDA9-461F-BF2F-28F355986316}" name="P0310_" dataDxfId="580"/>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88DC4573-D447-4195-877D-8A29DDAD6EE0}" name="Tabla55" displayName="Tabla55" ref="AM31:AM33" totalsRowShown="0" headerRowDxfId="579" dataDxfId="578">
  <autoFilter ref="AM31:AM33" xr:uid="{88DC4573-D447-4195-877D-8A29DDAD6EE0}"/>
  <tableColumns count="1">
    <tableColumn id="1" xr3:uid="{1FFFB36B-CD97-4B27-A069-5488C96475C2}" name="P0311_" dataDxfId="577"/>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21004E8-2D6D-42C5-B20B-9085549B3740}" name="Tabla56" displayName="Tabla56" ref="AO31:AO34" totalsRowShown="0" headerRowDxfId="576" dataDxfId="575">
  <autoFilter ref="AO31:AO34" xr:uid="{021004E8-2D6D-42C5-B20B-9085549B3740}"/>
  <tableColumns count="1">
    <tableColumn id="1" xr3:uid="{C76770EB-C93F-424B-A64A-AD60548B550C}" name="P0312_" dataDxfId="574"/>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18414249-7C03-4964-9515-E3359E068EA1}" name="Tabla57" displayName="Tabla57" ref="AQ31:AQ32" totalsRowShown="0" headerRowDxfId="573" dataDxfId="572">
  <autoFilter ref="AQ31:AQ32" xr:uid="{18414249-7C03-4964-9515-E3359E068EA1}"/>
  <tableColumns count="1">
    <tableColumn id="1" xr3:uid="{A01B806C-0EFE-4672-BBC7-2931C88D0A49}" name="P0313_" dataDxfId="571"/>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F22DB236-7F05-4358-8701-A1F19606968C}" name="Tabla58" displayName="Tabla58" ref="AU31:AU32" totalsRowShown="0" headerRowDxfId="570" dataDxfId="569">
  <autoFilter ref="AU31:AU32" xr:uid="{F22DB236-7F05-4358-8701-A1F19606968C}"/>
  <tableColumns count="1">
    <tableColumn id="1" xr3:uid="{A17665A9-7BF6-4797-BED6-5BB6B5A09663}" name="P0315_" dataDxfId="568"/>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5912B7E2-AE0C-4854-8996-D4B4B4124DFC}" name="Tabla59" displayName="Tabla59" ref="AS31:AS32" totalsRowShown="0" headerRowDxfId="567" dataDxfId="566">
  <autoFilter ref="AS31:AS32" xr:uid="{5912B7E2-AE0C-4854-8996-D4B4B4124DFC}"/>
  <tableColumns count="1">
    <tableColumn id="1" xr3:uid="{135AB1A8-C1F1-4986-9ECF-9C86A3BBEC49}" name="P0314_" dataDxfId="565"/>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2E428BC9-D3E7-4039-AB08-06D5D4F58102}" name="Tabla60" displayName="Tabla60" ref="S52:S53" totalsRowShown="0" headerRowDxfId="564" dataDxfId="563">
  <autoFilter ref="S52:S53" xr:uid="{2E428BC9-D3E7-4039-AB08-06D5D4F58102}"/>
  <tableColumns count="1">
    <tableColumn id="1" xr3:uid="{4D10077C-8A64-4E65-AB0A-93FA2786E679}" name="P0401_" dataDxfId="562"/>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A7B60CF9-3304-431F-BFD8-C3928973F4BF}" name="Tabla61" displayName="Tabla61" ref="U52:U55" totalsRowShown="0" headerRowDxfId="561" dataDxfId="560">
  <autoFilter ref="U52:U55" xr:uid="{A7B60CF9-3304-431F-BFD8-C3928973F4BF}"/>
  <tableColumns count="1">
    <tableColumn id="1" xr3:uid="{E82172DF-A1E0-4F51-B9C2-8DF73E25C205}" name="P0402_" dataDxfId="559"/>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EDA3E7B7-D89B-4104-B031-8BD70EFAB8C3}" name="Tabla62" displayName="Tabla62" ref="W52:W53" totalsRowShown="0" headerRowDxfId="558" dataDxfId="557">
  <autoFilter ref="W52:W53" xr:uid="{EDA3E7B7-D89B-4104-B031-8BD70EFAB8C3}"/>
  <tableColumns count="1">
    <tableColumn id="1" xr3:uid="{6507B2DC-F94F-4F94-ADA8-4432BBE7791A}" name="P0403_" dataDxfId="556"/>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9A1D8C64-7459-4C85-9B38-CA06C0DF195D}" name="Tabla63" displayName="Tabla63" ref="Y52:Y57" totalsRowShown="0" headerRowDxfId="555" dataDxfId="554">
  <autoFilter ref="Y52:Y57" xr:uid="{9A1D8C64-7459-4C85-9B38-CA06C0DF195D}"/>
  <tableColumns count="1">
    <tableColumn id="1" xr3:uid="{5CD7490F-0BFA-4B71-B9E2-453AACB608D1}" name="P0404_" dataDxfId="553"/>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A4CFA57-02CE-4411-8270-420B0295FDF8}" name="Tabla64" displayName="Tabla64" ref="AA52:AA55" totalsRowShown="0" headerRowDxfId="552" dataDxfId="551">
  <autoFilter ref="AA52:AA55" xr:uid="{CA4CFA57-02CE-4411-8270-420B0295FDF8}"/>
  <tableColumns count="1">
    <tableColumn id="1" xr3:uid="{030A5577-F18B-433A-B9DD-F4275886E380}" name="P0405_" dataDxfId="550"/>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264FC82A-FBE1-4FAA-8EE5-A3E579375B4C}" name="Tabla65" displayName="Tabla65" ref="AC52:AC54" totalsRowShown="0" headerRowDxfId="549" dataDxfId="548">
  <autoFilter ref="AC52:AC54" xr:uid="{264FC82A-FBE1-4FAA-8EE5-A3E579375B4C}"/>
  <tableColumns count="1">
    <tableColumn id="1" xr3:uid="{F22F2E3E-A266-40C8-A4AB-9069E2B33B03}" name="P0406_" dataDxfId="547"/>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D317B43E-4D72-4C98-BDD8-E1B71050D310}" name="Tabla66" displayName="Tabla66" ref="AE52:AE53" totalsRowShown="0" headerRowDxfId="546" dataDxfId="545">
  <autoFilter ref="AE52:AE53" xr:uid="{D317B43E-4D72-4C98-BDD8-E1B71050D310}"/>
  <tableColumns count="1">
    <tableColumn id="1" xr3:uid="{BF1E70A5-7636-4640-8774-99CA8140F876}" name="P0407_" dataDxfId="544"/>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AE2DF2E0-4EC8-46ED-8608-D3B080B11A9D}" name="Tabla67" displayName="Tabla67" ref="AG52:AG56" totalsRowShown="0" headerRowDxfId="543" dataDxfId="542">
  <autoFilter ref="AG52:AG56" xr:uid="{AE2DF2E0-4EC8-46ED-8608-D3B080B11A9D}"/>
  <tableColumns count="1">
    <tableColumn id="1" xr3:uid="{10220F27-29CB-47FE-A2D4-ABB248D243AB}" name="P0408_" dataDxfId="541"/>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11922D25-3677-48D2-949A-0C5B16347C6B}" name="Tabla68" displayName="Tabla68" ref="AI52:AI54" totalsRowShown="0" headerRowDxfId="540" dataDxfId="539">
  <autoFilter ref="AI52:AI54" xr:uid="{11922D25-3677-48D2-949A-0C5B16347C6B}"/>
  <tableColumns count="1">
    <tableColumn id="1" xr3:uid="{71CEFD5E-C9E6-4F48-8F35-1294EDFC65AB}" name="P0409_" dataDxfId="538"/>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98E0C93C-59B1-4E85-8B7A-B637FAA5E753}" name="Tabla69" displayName="Tabla69" ref="AK52:AK57" totalsRowShown="0" headerRowDxfId="537" dataDxfId="536">
  <autoFilter ref="AK52:AK57" xr:uid="{98E0C93C-59B1-4E85-8B7A-B637FAA5E753}"/>
  <tableColumns count="1">
    <tableColumn id="1" xr3:uid="{39A67564-C162-4461-A1D6-0284A5BB1ADC}" name="P0410_" dataDxfId="535"/>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EF17C29D-BCD7-453C-9C92-8EE0575D20E3}" name="Tabla70" displayName="Tabla70" ref="S67:S72" totalsRowShown="0" headerRowDxfId="534" dataDxfId="533">
  <autoFilter ref="S67:S72" xr:uid="{EF17C29D-BCD7-453C-9C92-8EE0575D20E3}"/>
  <tableColumns count="1">
    <tableColumn id="1" xr3:uid="{381BDCD7-7667-4531-95FB-57E32E83624B}" name="P0501_" dataDxfId="532"/>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34EC8C7-8134-4E13-A777-BC792336E8CF}" name="Tabla71" displayName="Tabla71" ref="U67:U68" totalsRowShown="0" headerRowDxfId="531" dataDxfId="530">
  <autoFilter ref="U67:U68" xr:uid="{034EC8C7-8134-4E13-A777-BC792336E8CF}"/>
  <tableColumns count="1">
    <tableColumn id="1" xr3:uid="{D6A3B431-B946-40DC-ACC2-6F2463F63C84}" name="P0502_" dataDxfId="529"/>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B00FFCB7-2F88-4ACE-8F49-4FE9F497E134}" name="Tabla72" displayName="Tabla72" ref="W67:W68" totalsRowShown="0" headerRowDxfId="528" dataDxfId="527">
  <autoFilter ref="W67:W68" xr:uid="{B00FFCB7-2F88-4ACE-8F49-4FE9F497E134}"/>
  <tableColumns count="1">
    <tableColumn id="1" xr3:uid="{4B834AC3-213A-405A-A75D-1DD42F1B2510}" name="P0503_" dataDxfId="526"/>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F2A82B52-A59B-4223-9E6A-0217268C369F}" name="Tabla73" displayName="Tabla73" ref="Y67:Y70" totalsRowShown="0" headerRowDxfId="525" dataDxfId="524">
  <autoFilter ref="Y67:Y70" xr:uid="{F2A82B52-A59B-4223-9E6A-0217268C369F}"/>
  <tableColumns count="1">
    <tableColumn id="1" xr3:uid="{61E7DABE-8A76-4A3E-A0AE-096B7CEE4EBF}" name="P0504_" dataDxfId="523"/>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363E58-DBD7-4D08-8905-9D83F376B1C2}" name="Tabla74" displayName="Tabla74" ref="AA67:AA70" totalsRowShown="0" headerRowDxfId="522" dataDxfId="521">
  <autoFilter ref="AA67:AA70" xr:uid="{00363E58-DBD7-4D08-8905-9D83F376B1C2}"/>
  <tableColumns count="1">
    <tableColumn id="1" xr3:uid="{50D5B539-E186-413B-8435-FCE15CEDE182}" name="P0505_" dataDxfId="520"/>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E8204DA6-D112-4A18-B970-1D3EE1C7A43C}" name="Tabla75" displayName="Tabla75" ref="AC67:AC69" totalsRowShown="0" headerRowDxfId="519" dataDxfId="518">
  <autoFilter ref="AC67:AC69" xr:uid="{E8204DA6-D112-4A18-B970-1D3EE1C7A43C}"/>
  <tableColumns count="1">
    <tableColumn id="1" xr3:uid="{C2F38EB0-B77F-42D2-99E1-F9B92A4B972C}" name="P0506_" dataDxfId="517"/>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2AAB723A-6613-439C-8808-3A4D987650BF}" name="Tabla76" displayName="Tabla76" ref="AE67:AE68" totalsRowShown="0" headerRowDxfId="516" dataDxfId="515">
  <autoFilter ref="AE67:AE68" xr:uid="{2AAB723A-6613-439C-8808-3A4D987650BF}"/>
  <tableColumns count="1">
    <tableColumn id="1" xr3:uid="{89E3CEE9-D835-4082-B1B0-61C5B1F93333}" name="P0507_" dataDxfId="514"/>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532314FD-6C3A-4851-9F2B-E65E94B6010F}" name="Tabla77" displayName="Tabla77" ref="S78:S100" totalsRowShown="0" headerRowDxfId="513" dataDxfId="512">
  <autoFilter ref="S78:S100" xr:uid="{532314FD-6C3A-4851-9F2B-E65E94B6010F}"/>
  <tableColumns count="1">
    <tableColumn id="1" xr3:uid="{83C31F93-4E2F-4A1A-8647-CE121370ED75}" name="P0601_" dataDxfId="511"/>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B04A253C-E297-43C0-8E49-683A8846DAC3}" name="Tabla78" displayName="Tabla78" ref="U78:U83" totalsRowShown="0" headerRowDxfId="510" dataDxfId="509">
  <autoFilter ref="U78:U83" xr:uid="{B04A253C-E297-43C0-8E49-683A8846DAC3}"/>
  <tableColumns count="1">
    <tableColumn id="1" xr3:uid="{95C229BF-B6FF-43A8-8E0F-2B1512F381C5}" name="P0602_" dataDxfId="508"/>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957DC9D8-970E-4106-BB26-FDF62B242CFB}" name="Tabla79" displayName="Tabla79" ref="W78:W79" totalsRowShown="0" headerRowDxfId="507" dataDxfId="506">
  <autoFilter ref="W78:W79" xr:uid="{957DC9D8-970E-4106-BB26-FDF62B242CFB}"/>
  <tableColumns count="1">
    <tableColumn id="1" xr3:uid="{03414B62-9F23-487C-8B45-84D11DC2042F}" name="P0603_" dataDxfId="505"/>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9B69AB8-B393-4067-A60A-610D84FBEB10}" name="Tabla80" displayName="Tabla80" ref="Y78:Y79" totalsRowShown="0" headerRowDxfId="504" dataDxfId="503">
  <autoFilter ref="Y78:Y79" xr:uid="{09B69AB8-B393-4067-A60A-610D84FBEB10}"/>
  <tableColumns count="1">
    <tableColumn id="1" xr3:uid="{564F1DE3-0166-4A76-B1B5-40B0F9C9B6EF}" name="P0604_" dataDxfId="502"/>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65ABF27B-26DE-4BAE-9A44-067BA5494209}" name="Tabla81" displayName="Tabla81" ref="AA78:AA79" totalsRowShown="0" headerRowDxfId="501" dataDxfId="500">
  <autoFilter ref="AA78:AA79" xr:uid="{65ABF27B-26DE-4BAE-9A44-067BA5494209}"/>
  <tableColumns count="1">
    <tableColumn id="1" xr3:uid="{60F8E0A4-4117-43C4-9420-2D545193BC78}" name="P0605_" dataDxfId="499"/>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D5A14ED6-E25B-40DD-9BFB-653996CE20A5}" name="Tabla82" displayName="Tabla82" ref="AC78:AC81" totalsRowShown="0" headerRowDxfId="498" dataDxfId="497">
  <autoFilter ref="AC78:AC81" xr:uid="{D5A14ED6-E25B-40DD-9BFB-653996CE20A5}"/>
  <tableColumns count="1">
    <tableColumn id="1" xr3:uid="{B19695A5-AF0F-45C6-A93E-8558C00A61C4}" name="P0606_" dataDxfId="496"/>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348196BD-0CE6-4C66-A886-7C8764870A1A}" name="Tabla83" displayName="Tabla83" ref="AE78:AE79" totalsRowShown="0" headerRowDxfId="495" dataDxfId="494">
  <autoFilter ref="AE78:AE79" xr:uid="{348196BD-0CE6-4C66-A886-7C8764870A1A}"/>
  <tableColumns count="1">
    <tableColumn id="1" xr3:uid="{51EBC771-FFA9-4B83-9583-5AE4D15CFF76}" name="P0607_" dataDxfId="493"/>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5EFE77EB-925E-4DD1-AF26-4DD3A9D02F3D}" name="Tabla84" displayName="Tabla84" ref="S106:S109" totalsRowShown="0" headerRowDxfId="492" dataDxfId="491">
  <autoFilter ref="S106:S109" xr:uid="{5EFE77EB-925E-4DD1-AF26-4DD3A9D02F3D}"/>
  <tableColumns count="1">
    <tableColumn id="1" xr3:uid="{76AD5511-AB84-4B94-867E-117A486435DB}" name="P0701_" dataDxfId="490"/>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F0DEEEF-8D28-4F35-863D-23A307796E4A}" name="Tabla85" displayName="Tabla85" ref="U106:U109" totalsRowShown="0" headerRowDxfId="489" dataDxfId="488">
  <autoFilter ref="U106:U109" xr:uid="{6F0DEEEF-8D28-4F35-863D-23A307796E4A}"/>
  <tableColumns count="1">
    <tableColumn id="1" xr3:uid="{33ED6A53-D31A-4E40-8158-6B8DFC2BD5C3}" name="P0702_" dataDxfId="487"/>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C7A0C8A6-EB95-4274-9AE1-0F96D550DDA7}" name="Tabla86" displayName="Tabla86" ref="W106:W116" totalsRowShown="0" headerRowDxfId="486" dataDxfId="485">
  <autoFilter ref="W106:W116" xr:uid="{C7A0C8A6-EB95-4274-9AE1-0F96D550DDA7}"/>
  <tableColumns count="1">
    <tableColumn id="1" xr3:uid="{77170389-AB8F-45D3-96CE-B908FB615A71}" name="P0703_" dataDxfId="484"/>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EEBBD62B-B8F3-4D56-9BB0-A6AC6B714311}" name="Tabla87" displayName="Tabla87" ref="Y106:Y108" totalsRowShown="0" headerRowDxfId="483" dataDxfId="482">
  <autoFilter ref="Y106:Y108" xr:uid="{EEBBD62B-B8F3-4D56-9BB0-A6AC6B714311}"/>
  <tableColumns count="1">
    <tableColumn id="1" xr3:uid="{84E89592-BCE7-4AD5-95AA-FD7FBAFC4246}" name="P0704_" dataDxfId="481"/>
  </tableColumns>
  <tableStyleInfo name="TableStyleMedium2"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1745500-C8CB-45DD-BB0E-3D60B3A98534}" name="Tabla88" displayName="Tabla88" ref="AA106:AA107" totalsRowShown="0" headerRowDxfId="480" dataDxfId="479">
  <autoFilter ref="AA106:AA107" xr:uid="{21745500-C8CB-45DD-BB0E-3D60B3A98534}"/>
  <tableColumns count="1">
    <tableColumn id="1" xr3:uid="{0E25A4F4-47DF-449D-A3A2-0932D0B46051}" name="P0705_" dataDxfId="478"/>
  </tableColumns>
  <tableStyleInfo name="TableStyleMedium2"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D731B370-3B8E-47AC-8F3A-FCD5E367DCD6}" name="Tabla89" displayName="Tabla89" ref="AC106:AC109" totalsRowShown="0" headerRowDxfId="477" dataDxfId="476">
  <autoFilter ref="AC106:AC109" xr:uid="{D731B370-3B8E-47AC-8F3A-FCD5E367DCD6}"/>
  <tableColumns count="1">
    <tableColumn id="1" xr3:uid="{75427666-F863-40A8-B3F9-2E1FD73F01D0}" name="P0706_" dataDxfId="475"/>
  </tableColumns>
  <tableStyleInfo name="TableStyleMedium2"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47DB566-1D0E-43DA-BCFB-9F8734F3F3A9}" name="Tabla90" displayName="Tabla90" ref="AE106:AE107" totalsRowShown="0" headerRowDxfId="474" dataDxfId="473">
  <autoFilter ref="AE106:AE107" xr:uid="{447DB566-1D0E-43DA-BCFB-9F8734F3F3A9}"/>
  <tableColumns count="1">
    <tableColumn id="1" xr3:uid="{F0AAC299-2B90-4BD2-ACA7-6394D32E01EA}" name="P0707_" dataDxfId="472"/>
  </tableColumns>
  <tableStyleInfo name="TableStyleMedium2"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CA5758D4-D768-4C78-9FE1-110D39B1C207}" name="Tabla91" displayName="Tabla91" ref="U121:U126" totalsRowShown="0" headerRowDxfId="471" dataDxfId="470">
  <autoFilter ref="U121:U126" xr:uid="{CA5758D4-D768-4C78-9FE1-110D39B1C207}"/>
  <tableColumns count="1">
    <tableColumn id="1" xr3:uid="{679D729F-F433-4E7C-96FD-0C4271EB3704}" name="P0802_" dataDxfId="469"/>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C4A2914B-72FF-4657-B999-A967BEA11063}" name="Tabla92" displayName="Tabla92" ref="S121:S125" totalsRowShown="0" headerRowDxfId="468" dataDxfId="467">
  <autoFilter ref="S121:S125" xr:uid="{C4A2914B-72FF-4657-B999-A967BEA11063}"/>
  <tableColumns count="1">
    <tableColumn id="1" xr3:uid="{CC00A3F6-3A82-40DB-BAF1-17BA93423263}" name="P0801_" dataDxfId="466"/>
  </tableColumns>
  <tableStyleInfo name="TableStyleMedium2"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9EBDB168-BD60-4D65-9714-57710924443A}" name="Tabla93" displayName="Tabla93" ref="AA121:AA125" totalsRowShown="0" headerRowDxfId="465" dataDxfId="464">
  <autoFilter ref="AA121:AA125" xr:uid="{9EBDB168-BD60-4D65-9714-57710924443A}"/>
  <tableColumns count="1">
    <tableColumn id="1" xr3:uid="{C7BAF942-31C9-4569-8EC8-8523CB635A55}" name="P0805_" dataDxfId="463"/>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255EF6B5-D1B4-4CA5-8C06-DBDC46A5E0C3}" name="Tabla94" displayName="Tabla94" ref="Y121:Y122" totalsRowShown="0" headerRowDxfId="462" dataDxfId="461">
  <autoFilter ref="Y121:Y122" xr:uid="{255EF6B5-D1B4-4CA5-8C06-DBDC46A5E0C3}"/>
  <tableColumns count="1">
    <tableColumn id="1" xr3:uid="{5450C584-EB6A-4F40-BAC5-11B2678A9850}" name="P0804_" dataDxfId="460"/>
  </tableColumns>
  <tableStyleInfo name="TableStyleMedium2"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B5FC5F21-6306-4FAD-A08B-A5210A05B4A2}" name="Tabla95" displayName="Tabla95" ref="W121:W123" totalsRowShown="0" headerRowDxfId="459" dataDxfId="458">
  <autoFilter ref="W121:W123" xr:uid="{B5FC5F21-6306-4FAD-A08B-A5210A05B4A2}"/>
  <tableColumns count="1">
    <tableColumn id="1" xr3:uid="{A6BBB917-37B6-4523-A978-17E180529004}" name="P0803_" dataDxfId="457"/>
  </tableColumns>
  <tableStyleInfo name="TableStyleMedium2"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E703CB0D-E8AF-44BC-822E-14F06D8F4EEB}" name="Tabla96" displayName="Tabla96" ref="AC121:AC122" totalsRowShown="0" headerRowDxfId="456" dataDxfId="455">
  <autoFilter ref="AC121:AC122" xr:uid="{E703CB0D-E8AF-44BC-822E-14F06D8F4EEB}"/>
  <tableColumns count="1">
    <tableColumn id="1" xr3:uid="{77CB24DF-2446-4C0D-B248-058A8999C0AF}" name="P0806_" dataDxfId="454"/>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D224D665-24A1-4ECD-92FF-61085DE76D26}" name="Tabla97" displayName="Tabla97" ref="AE121:AE122" totalsRowShown="0" headerRowDxfId="453" dataDxfId="452">
  <autoFilter ref="AE121:AE122" xr:uid="{D224D665-24A1-4ECD-92FF-61085DE76D26}"/>
  <tableColumns count="1">
    <tableColumn id="1" xr3:uid="{5A7F9119-9D69-4496-9A33-49699293E197}" name="P0807_" dataDxfId="451"/>
  </tableColumns>
  <tableStyleInfo name="TableStyleMedium2"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660E7F44-D023-4CFF-885D-1A589819AEB5}" name="Tabla98" displayName="Tabla98" ref="S133:S136" totalsRowShown="0" headerRowDxfId="450" dataDxfId="449">
  <autoFilter ref="S133:S136" xr:uid="{660E7F44-D023-4CFF-885D-1A589819AEB5}"/>
  <tableColumns count="1">
    <tableColumn id="1" xr3:uid="{3C91FE57-3B61-4A7D-B567-8966C5BE3F97}" name="P0901_" dataDxfId="448"/>
  </tableColumns>
  <tableStyleInfo name="TableStyleMedium2"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DE6FC177-9B23-448F-807E-ABDCFB9A3F59}" name="Tabla99" displayName="Tabla99" ref="U133:U141" totalsRowShown="0" headerRowDxfId="447" dataDxfId="446">
  <autoFilter ref="U133:U141" xr:uid="{DE6FC177-9B23-448F-807E-ABDCFB9A3F59}"/>
  <tableColumns count="1">
    <tableColumn id="1" xr3:uid="{CD34F3A5-46CD-4A5F-AFFD-E2612C8E2E95}" name="P0902_" dataDxfId="445"/>
  </tableColumns>
  <tableStyleInfo name="TableStyleMedium2"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4ADDE306-9339-4F34-A47F-9D3A82CF193E}" name="Tabla100" displayName="Tabla100" ref="W133:W134" totalsRowShown="0" headerRowDxfId="444" dataDxfId="443">
  <autoFilter ref="W133:W134" xr:uid="{4ADDE306-9339-4F34-A47F-9D3A82CF193E}"/>
  <tableColumns count="1">
    <tableColumn id="1" xr3:uid="{3E4BB593-5374-41D4-A2AB-80DAFBBABEAE}" name="P0903_" dataDxfId="442"/>
  </tableColumns>
  <tableStyleInfo name="TableStyleMedium2"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F6240300-BA93-46D4-B682-E12370325849}" name="Tabla101" displayName="Tabla101" ref="Y133:Y135" totalsRowShown="0" headerRowDxfId="441" dataDxfId="440">
  <autoFilter ref="Y133:Y135" xr:uid="{F6240300-BA93-46D4-B682-E12370325849}"/>
  <tableColumns count="1">
    <tableColumn id="1" xr3:uid="{235D4352-95BC-425C-8277-1A1064243E3F}" name="P0904_" dataDxfId="439"/>
  </tableColumns>
  <tableStyleInfo name="TableStyleMedium2"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1FDD30A8-ECC1-4DFA-A25B-1C9A721111EC}" name="Tabla102" displayName="Tabla102" ref="AA133:AA134" totalsRowShown="0" headerRowDxfId="438" dataDxfId="437">
  <autoFilter ref="AA133:AA134" xr:uid="{1FDD30A8-ECC1-4DFA-A25B-1C9A721111EC}"/>
  <tableColumns count="1">
    <tableColumn id="1" xr3:uid="{68E3B148-5DCF-4336-BB19-556E5BB2FB9F}" name="P0905_" dataDxfId="436"/>
  </tableColumns>
  <tableStyleInfo name="TableStyleMedium2"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8C02C257-A5BE-4C23-9CDD-834FA2FF6313}" name="Tabla103" displayName="Tabla103" ref="S146:S147" totalsRowShown="0" headerRowDxfId="435" dataDxfId="434">
  <autoFilter ref="S146:S147" xr:uid="{8C02C257-A5BE-4C23-9CDD-834FA2FF6313}"/>
  <tableColumns count="1">
    <tableColumn id="1" xr3:uid="{77F5A98E-0040-4007-9735-79AE724A05CE}" name="P1001_" dataDxfId="433"/>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1D06307E-DF20-4C54-8CF6-0B7D3DD47F31}" name="Tabla104" displayName="Tabla104" ref="U146:U151" totalsRowShown="0" headerRowDxfId="432" dataDxfId="431">
  <autoFilter ref="U146:U151" xr:uid="{1D06307E-DF20-4C54-8CF6-0B7D3DD47F31}"/>
  <tableColumns count="1">
    <tableColumn id="1" xr3:uid="{96ED3493-D5BB-4116-B56D-38F21981BA6F}" name="P1002_" dataDxfId="430"/>
  </tableColumns>
  <tableStyleInfo name="TableStyleMedium2"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B237ED7-9441-4162-999B-ABDAEEC718DA}" name="Tabla105" displayName="Tabla105" ref="W146:W147" totalsRowShown="0" headerRowDxfId="429" dataDxfId="428">
  <autoFilter ref="W146:W147" xr:uid="{BB237ED7-9441-4162-999B-ABDAEEC718DA}"/>
  <tableColumns count="1">
    <tableColumn id="1" xr3:uid="{57433FFC-A512-4874-842B-AAAC9ADC66A9}" name="P1003_" dataDxfId="427"/>
  </tableColumns>
  <tableStyleInfo name="TableStyleMedium2"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ABC80188-EEF2-42EB-846D-30D665EE5FCB}" name="Tabla106" displayName="Tabla106" ref="Y146:Y148" totalsRowShown="0" headerRowDxfId="426" dataDxfId="425">
  <autoFilter ref="Y146:Y148" xr:uid="{ABC80188-EEF2-42EB-846D-30D665EE5FCB}"/>
  <tableColumns count="1">
    <tableColumn id="1" xr3:uid="{6620FF9B-533D-45D5-B616-6E56DD1F4DB6}" name="P1004_" dataDxfId="424"/>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29BA76C6-6CA2-4CEA-92D1-A41E9DE862B8}" name="Tabla107" displayName="Tabla107" ref="AA146:AA147" totalsRowShown="0" headerRowDxfId="423" dataDxfId="422">
  <autoFilter ref="AA146:AA147" xr:uid="{29BA76C6-6CA2-4CEA-92D1-A41E9DE862B8}"/>
  <tableColumns count="1">
    <tableColumn id="1" xr3:uid="{093D438B-DE2B-4DA1-9C20-7DBBAFF40301}" name="P1005_" dataDxfId="421"/>
  </tableColumns>
  <tableStyleInfo name="TableStyleMedium2"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87D3E84-7AEA-4A0C-A68E-56A7DA30C104}" name="Tabla27" displayName="Tabla27" ref="AM15:AM16" totalsRowShown="0" headerRowDxfId="420" dataDxfId="419">
  <autoFilter ref="AM15:AM16" xr:uid="{D87D3E84-7AEA-4A0C-A68E-56A7DA30C104}"/>
  <tableColumns count="1">
    <tableColumn id="1" xr3:uid="{3BD1DC07-0F5E-48DD-B169-400B8E2DAA2C}" name="P0211_" dataDxfId="418"/>
  </tableColumns>
  <tableStyleInfo name="TableStyleMedium2"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F35D849-F593-C648-9868-715BCD63BD29}" name="Tabla21" displayName="Tabla21" ref="B53:B56" totalsRowShown="0" headerRowDxfId="417" dataDxfId="416">
  <autoFilter ref="B53:B56" xr:uid="{4F35D849-F593-C648-9868-715BCD63BD29}"/>
  <tableColumns count="1">
    <tableColumn id="1" xr3:uid="{57775904-952D-A043-A6E6-C3384F9243F7}" name="Actividad Economica" dataDxfId="415"/>
  </tableColumns>
  <tableStyleInfo name="TableStyleMedium3"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CBE31CF-702E-4953-A0D8-6665ED38F62D}" name="Tabla6923" displayName="Tabla6923" ref="AM52:AM53" totalsRowShown="0" headerRowDxfId="414" dataDxfId="413">
  <autoFilter ref="AM52:AM53" xr:uid="{FCBE31CF-702E-4953-A0D8-6665ED38F62D}"/>
  <tableColumns count="1">
    <tableColumn id="1" xr3:uid="{BC6AF2B2-6A71-4C76-A517-BCDE1B3133A4}" name="P0411_" dataDxfId="412"/>
  </tableColumns>
  <tableStyleInfo name="TableStyleMedium2"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73DCF3-2B36-4FBC-999D-C9E317C1ECB9}" name="Presupuestos" displayName="Presupuestos" ref="B4:BS1557" totalsRowShown="0" headerRowDxfId="411" dataDxfId="410">
  <autoFilter ref="B4:BS1557" xr:uid="{2073DCF3-2B36-4FBC-999D-C9E317C1ECB9}"/>
  <tableColumns count="70">
    <tableColumn id="6" xr3:uid="{182D8B76-5B7D-8944-9BE9-26755C0894D8}" name="ID" dataDxfId="409">
      <calculatedColumnFormula>IF(Presupuestos[[#This Row],[ID DOCUMENTO]]=U4,B4,IF(B4="ID",1,B4+1))</calculatedColumnFormula>
    </tableColumn>
    <tableColumn id="1" xr3:uid="{73074566-0500-4F5B-BCE6-C06AA13B2D24}" name="FECHA DE EJECUCIÓN" dataDxfId="408" totalsRowDxfId="66"/>
    <tableColumn id="65" xr3:uid="{23CF3F7F-1983-4699-9F02-05C4910E80DF}" name="FECHA DE FINALIZACIÓN" dataDxfId="407" totalsRowDxfId="65"/>
    <tableColumn id="2" xr3:uid="{DA476195-F9B4-4658-A506-4A8D75BBD7FE}" name="RESPONSABLE" dataDxfId="406" totalsRowDxfId="64"/>
    <tableColumn id="3" xr3:uid="{FB5FBA83-4FA3-4927-9256-F9DB62C56F18}" name="AREA" dataDxfId="405" totalsRowDxfId="63"/>
    <tableColumn id="7" xr3:uid="{E0799132-9458-48C2-8452-68E8329448D8}" name="CONCEPTO" dataDxfId="404" totalsRowDxfId="62"/>
    <tableColumn id="60" xr3:uid="{538F6902-DBB1-4B48-924F-FDD5920B3519}" name="DESCRIPCION" dataDxfId="403" totalsRowDxfId="61"/>
    <tableColumn id="61" xr3:uid="{8024FB8C-332F-4F00-A881-2FEEFA5A0E5B}" name="CODIGO DE PRESUPUESTO" dataDxfId="402" totalsRowDxfId="60">
      <calculatedColumnFormula>IFERROR(VLOOKUP(Presupuestos[[#This Row],[AREA]]&amp;Presupuestos[[#This Row],[CONCEPTO]]&amp;Presupuestos[[#This Row],[DESCRIPCION]],Tabla28[[Columna1]:[CÓDIGO NUEVO]],2,0),"")</calculatedColumnFormula>
    </tableColumn>
    <tableColumn id="27" xr3:uid="{39206B3C-CC0D-4328-AD9B-52E13A93608C}" name="N° RQ" dataDxfId="401" totalsRowDxfId="59"/>
    <tableColumn id="41" xr3:uid="{8C21B86F-2FAE-43DE-907C-4A14F0806F79}" name="O.C. / O.S." dataDxfId="400" totalsRowDxfId="58"/>
    <tableColumn id="42" xr3:uid="{3365631A-AD9C-4407-9241-92AE139CA3F1}" name="A.C." dataDxfId="399" totalsRowDxfId="57"/>
    <tableColumn id="5" xr3:uid="{83C0CE8A-38ED-4B89-9735-F9982DCF5F00}" name="DETALLE" dataDxfId="398" totalsRowDxfId="56"/>
    <tableColumn id="34" xr3:uid="{E5FD0895-0C26-42C5-9EF2-5AD7B01EAA09}" name="UNIDAD VEHICULAR" dataDxfId="397" totalsRowDxfId="55"/>
    <tableColumn id="70" xr3:uid="{31242E85-DA75-BD40-8D60-2FD7ED97BE87}" name="ACTIVIDAD ECONOMICA" dataDxfId="396" totalsRowDxfId="54"/>
    <tableColumn id="8" xr3:uid="{A6891F4F-9105-4E44-87DF-C7906A211EE1}" name="CLASIFICACIÓN (N)" dataDxfId="395" totalsRowDxfId="53"/>
    <tableColumn id="9" xr3:uid="{88F0FE2E-1DCD-4C2A-96B0-344328A619BD}" name="FUNCIÓN (N)" dataDxfId="394" totalsRowDxfId="52">
      <calculatedColumnFormula>IFERROR(VLOOKUP(Presupuestos[[#This Row],[CLASIFICACIÓN (N)]],Tabla17[],2,0),"")</calculatedColumnFormula>
    </tableColumn>
    <tableColumn id="10" xr3:uid="{B5D45E8A-DB8C-4873-A275-F48E84FFFD9B}" name="TIPO (N)" dataDxfId="393" totalsRowDxfId="51">
      <calculatedColumnFormula>IFERROR(VLOOKUP(Presupuestos[[#This Row],[CLASIFICACIÓN (N)]],Tabla17[],3,0),"")</calculatedColumnFormula>
    </tableColumn>
    <tableColumn id="36" xr3:uid="{4C1B2A5A-842B-478B-991A-5D5947862FC3}" name="ALMACEN" dataDxfId="392" totalsRowDxfId="50"/>
    <tableColumn id="35" xr3:uid="{692A56F7-CDA3-4331-88EF-40070FA47B10}" name="SEDE" dataDxfId="391" totalsRowDxfId="49">
      <calculatedColumnFormula>IFERROR(VLOOKUP(Presupuestos[[#This Row],[ALMACEN]],Tabla5[],2,0),"")</calculatedColumnFormula>
    </tableColumn>
    <tableColumn id="54" xr3:uid="{55E64A5D-4F15-4BB9-B68B-F37F101E38C5}" name="ID DOCUMENTO" dataDxfId="390" totalsRowDxfId="48" dataCellStyle="Porcentaje">
      <calculatedColumnFormula>IFERROR(VLOOKUP(Presupuestos[[#This Row],[TIPO DE DOCUMENTO]],Tipo_Documento[],2,0)&amp;Presupuestos[[#This Row],[SERIE]]&amp;Presupuestos[[#This Row],[NUMERO]]&amp;Presupuestos[[#This Row],[RUC]],"")</calculatedColumnFormula>
    </tableColumn>
    <tableColumn id="51" xr3:uid="{0B74CB52-4A5F-419C-80F2-045228210E22}" name="TIPO DE DOCUMENTO" dataDxfId="389" totalsRowDxfId="47"/>
    <tableColumn id="28" xr3:uid="{96F6D8BE-6C8A-4D5C-92AB-4B69FA339185}" name="FECHA DE EMISION" dataDxfId="388" totalsRowDxfId="46" dataCellStyle="Normal 2"/>
    <tableColumn id="32" xr3:uid="{7757DC72-C2A8-43D7-AA3A-B0A38842D84D}" name="FECHA DE VENCIMIENTO" dataDxfId="387" totalsRowDxfId="45" dataCellStyle="Normal 2"/>
    <tableColumn id="33" xr3:uid="{8181AA69-E002-44ED-B3AF-9D3279788C16}" name="SERIE" dataDxfId="386"/>
    <tableColumn id="29" xr3:uid="{8DE6D562-6E70-415E-A620-7461D8207112}" name="NUMERO" dataDxfId="385" totalsRowDxfId="44"/>
    <tableColumn id="30" xr3:uid="{97F6A97B-A211-4BFB-B119-36E3846F4D04}" name="RUC" dataDxfId="384" totalsRowDxfId="43">
      <calculatedColumnFormula>IFERROR(VLOOKUP(Presupuestos[[#This Row],[RAZON SOCIAL]],CHOOSE({1,2},Clientes_Proveedores[Razon Social],Clientes_Proveedores[Ruc / Dni]),2,0),"-")</calculatedColumnFormula>
    </tableColumn>
    <tableColumn id="31" xr3:uid="{7C3D25E8-73AC-4E0E-903D-A5B3993536E0}" name="RAZON SOCIAL" dataDxfId="383" totalsRowDxfId="42"/>
    <tableColumn id="37" xr3:uid="{7F7E567B-E069-4B92-8874-A4206EFB2775}" name="MONEDA" dataDxfId="382" totalsRowDxfId="41"/>
    <tableColumn id="39" xr3:uid="{15478908-11D9-4C64-845E-386BA447B761}" name="% IGV" dataDxfId="381" totalsRowDxfId="40" dataCellStyle="Porcentaje"/>
    <tableColumn id="11" xr3:uid="{2D59E538-8A54-4FF0-B11D-2F86B077BA50}" name="BASE" dataDxfId="380" totalsRowDxfId="39" dataCellStyle="Millares"/>
    <tableColumn id="12" xr3:uid="{255A9071-2E6B-4DD7-B568-FCF3C3994167}" name="IGV" dataDxfId="379" totalsRowDxfId="38" dataCellStyle="Millares">
      <calculatedColumnFormula>Presupuestos[[#This Row],[BASE]]*Presupuestos[[#This Row],[% IGV]]</calculatedColumnFormula>
    </tableColumn>
    <tableColumn id="13" xr3:uid="{D96ACF4E-92E0-4630-BEF2-5BD56F94F138}" name="TOTAL" dataDxfId="378" totalsRowDxfId="37" dataCellStyle="Millares">
      <calculatedColumnFormula>ROUND(SUM(Presupuestos[[#This Row],[BASE]:[IGV]]),2)</calculatedColumnFormula>
    </tableColumn>
    <tableColumn id="15" xr3:uid="{EFA1E482-45F7-4EFE-A1D9-F486B8D8F775}" name="TIPO DE CAMBIO" dataDxfId="377" totalsRowDxfId="36">
      <calculatedColumnFormula>IF(Presupuestos[[#This Row],[MONEDA]]="USD",VLOOKUP(Presupuestos[[#This Row],[FECHA DE EMISION]],Tipo_Cambio[],3,0),"")</calculatedColumnFormula>
    </tableColumn>
    <tableColumn id="16" xr3:uid="{B413E39D-EF7E-4948-A810-5B0246708E24}" name="TOTAL SOLES" dataDxfId="376" totalsRowDxfId="35" dataCellStyle="Millares">
      <calculatedColumnFormula>IFERROR(ROUND(IF(Presupuestos[[#This Row],[MONEDA]]="PEN",Presupuestos[[#This Row],[TOTAL]],Presupuestos[[#This Row],[TOTAL]]*Presupuestos[[#This Row],[TIPO DE CAMBIO]]),2),"")</calculatedColumnFormula>
    </tableColumn>
    <tableColumn id="52" xr3:uid="{C4FE4C98-5460-4922-98BF-32DBA3B4858E}" name="% DET" dataDxfId="375" totalsRowDxfId="34" dataCellStyle="Porcentaje"/>
    <tableColumn id="53" xr3:uid="{2BA8B07A-CE24-4FE9-96BC-DC4BED8FF14E}" name="APROB." dataDxfId="374" totalsRowDxfId="33" dataCellStyle="Porcentaje"/>
    <tableColumn id="62" xr3:uid="{F9770F88-344C-4A7C-81D8-5D51D004CABC}" name="FONDO" dataDxfId="373" totalsRowDxfId="32" dataCellStyle="Porcentaje"/>
    <tableColumn id="25" xr3:uid="{911465F9-5D93-46D3-96FA-898AA10C79BD}" name="V°B°" dataDxfId="372" totalsRowDxfId="31"/>
    <tableColumn id="26" xr3:uid="{1C03FBF5-E205-4571-98D6-F983DD996012}" name="PRESUPUESTADO" dataDxfId="371"/>
    <tableColumn id="43" xr3:uid="{6D553771-16DD-4340-BA67-CE7E23356553}" name="FECHA DE PAGO" dataDxfId="370" totalsRowDxfId="30" dataCellStyle="Normal 2">
      <calculatedColumnFormula>IFERROR(VLOOKUP("1-"&amp;Presupuestos[[#This Row],[ID DOCUMENTO]],BD_Pagos[],7,0),"")</calculatedColumnFormula>
    </tableColumn>
    <tableColumn id="44" xr3:uid="{82635C6A-F394-4B12-8210-55137D03E867}" name="PORTAFOLIO" dataDxfId="369" totalsRowDxfId="29" dataCellStyle="Normal 2">
      <calculatedColumnFormula>IFERROR(VLOOKUP("1-"&amp;Presupuestos[[#This Row],[ID DOCUMENTO]],BD_Pagos[],8,0),"")</calculatedColumnFormula>
    </tableColumn>
    <tableColumn id="45" xr3:uid="{256D0930-019B-47EA-A91A-8A4F4514725F}" name="NUMERO DE PAGO" dataDxfId="368" totalsRowDxfId="28" dataCellStyle="Normal 2">
      <calculatedColumnFormula>IFERROR(VLOOKUP("1-"&amp;Presupuestos[[#This Row],[ID DOCUMENTO]],BD_Pagos[],9,0),"")</calculatedColumnFormula>
    </tableColumn>
    <tableColumn id="46" xr3:uid="{06F93DAC-260C-4324-AC47-ABCA38850225}" name="IMPORTE PAGADO" dataDxfId="367" totalsRowDxfId="27" dataCellStyle="Millares"/>
    <tableColumn id="47" xr3:uid="{75A74C91-5B8D-458B-934E-9E812FBCB556}" name="FECHA DE PAGO 2" dataDxfId="366" totalsRowDxfId="26" dataCellStyle="Normal 2">
      <calculatedColumnFormula>IFERROR(VLOOKUP("2-"&amp;Presupuestos[[#This Row],[ID DOCUMENTO]],BD_Pagos[],7,0),"")</calculatedColumnFormula>
    </tableColumn>
    <tableColumn id="48" xr3:uid="{08D0B98E-031A-4F9F-915A-7BD2F326B0C6}" name="PORTAFOLIO 2" dataDxfId="365" totalsRowDxfId="25" dataCellStyle="Normal 2">
      <calculatedColumnFormula>IFERROR(VLOOKUP("2-"&amp;Presupuestos[[#This Row],[ID DOCUMENTO]],BD_Pagos[],8,0),"")</calculatedColumnFormula>
    </tableColumn>
    <tableColumn id="49" xr3:uid="{675BEEE8-DE37-49A8-8262-DA9278717690}" name="NUMERO DE PAGO 2" dataDxfId="364" totalsRowDxfId="24" dataCellStyle="Normal 2">
      <calculatedColumnFormula>IFERROR(VLOOKUP("2-"&amp;Presupuestos[[#This Row],[ID DOCUMENTO]],BD_Pagos[],9,0),"")</calculatedColumnFormula>
    </tableColumn>
    <tableColumn id="50" xr3:uid="{DDE87DD3-885E-40BA-A288-5178965AE167}" name="IMPORTE PAGADO 2" dataDxfId="363" totalsRowDxfId="23" dataCellStyle="Millares 2">
      <calculatedColumnFormula>IF(IFERROR(VLOOKUP("2-"&amp;Presupuestos[[#This Row],[ID DOCUMENTO]],BD_Pagos[],10,0),0)&gt;Presupuestos[[#This Row],[TOTAL SOLES]],Presupuestos[[#This Row],[TOTAL SOLES]],IFERROR(VLOOKUP("2-"&amp;Presupuestos[[#This Row],[ID DOCUMENTO]],BD_Pagos[],10,0),0))</calculatedColumnFormula>
    </tableColumn>
    <tableColumn id="4" xr3:uid="{7A4ABF05-09B9-4351-8D39-6F304FF644C8}" name="FECHA PAGO 3" dataDxfId="362" totalsRowDxfId="22" dataCellStyle="Normal 2"/>
    <tableColumn id="14" xr3:uid="{57859100-6CB2-4998-81E9-68922524271F}" name="CONTROL DE PAGO 3" dataDxfId="361" totalsRowDxfId="21" dataCellStyle="Normal 2"/>
    <tableColumn id="17" xr3:uid="{21DC6AD2-61AF-400F-8C95-0A35BE732234}" name="NUMERO DE PAGO 3" dataDxfId="360" totalsRowDxfId="20" dataCellStyle="Normal 2"/>
    <tableColumn id="18" xr3:uid="{C9EC9B08-043D-4464-BDCD-E3A35E96E361}" name="IMPORTE PAGADO 3" dataDxfId="359" totalsRowDxfId="19" dataCellStyle="Millares 2"/>
    <tableColumn id="19" xr3:uid="{A4DE0F63-4029-4F1C-9711-690FE038BDE6}" name="FECHA PAGO 4" dataDxfId="358" totalsRowDxfId="18" dataCellStyle="Normal 2"/>
    <tableColumn id="20" xr3:uid="{79E72108-81B2-4F13-98B4-B7A8B12EFDAB}" name="CONTROL DE PAGO 4" dataDxfId="357" totalsRowDxfId="17" dataCellStyle="Normal 2"/>
    <tableColumn id="21" xr3:uid="{481A5FE8-444C-4427-85A3-69379058C4E0}" name="NUMERO DE PAGO 4" dataDxfId="356" totalsRowDxfId="16" dataCellStyle="Normal 2"/>
    <tableColumn id="22" xr3:uid="{97A41A70-EB0E-4ED4-A4DA-BEC06D85E309}" name="IMPORTE PAGADO 4" dataDxfId="355" totalsRowDxfId="15" dataCellStyle="Millares 2"/>
    <tableColumn id="67" xr3:uid="{511B8FF2-E2C6-4DA2-9206-06BFD441A4A2}" name="FECHA DE PAGO 5" dataDxfId="354" totalsRowDxfId="14" dataCellStyle="Normal 2">
      <calculatedColumnFormula>IFERROR(VLOOKUP("5-"&amp;Presupuestos[[#This Row],[ID DOCUMENTO]],BD_Pagos[],7,0),"")</calculatedColumnFormula>
    </tableColumn>
    <tableColumn id="68" xr3:uid="{37B9B6F3-C14D-43E7-B18A-2C4ED4ECB7B3}" name="NUMERO DE PAGO 5" dataDxfId="353" totalsRowDxfId="13" dataCellStyle="Normal 2">
      <calculatedColumnFormula>IFERROR(VLOOKUP("5-"&amp;Presupuestos[[#This Row],[ID DOCUMENTO]],BD_Pagos[],9,0),"")</calculatedColumnFormula>
    </tableColumn>
    <tableColumn id="69" xr3:uid="{0A64FAD9-3999-493C-9B20-755BB4E3B867}" name="IMPORTE PAGADO 5" dataDxfId="352" totalsRowDxfId="12" dataCellStyle="Millares 2">
      <calculatedColumnFormula>IF(IFERROR(VLOOKUP("5-"&amp;Presupuestos[[#This Row],[ID DOCUMENTO]],BD_Pagos[],10,0),0)&gt;Presupuestos[[#This Row],[TOTAL SOLES]],Presupuestos[[#This Row],[TOTAL SOLES]],IFERROR(VLOOKUP("5-"&amp;Presupuestos[[#This Row],[ID DOCUMENTO]],BD_Pagos[],10,0),0))</calculatedColumnFormula>
    </tableColumn>
    <tableColumn id="23" xr3:uid="{AB55AD6E-4A3B-4E41-8D8E-073374B1D52E}" name="FECHA DE PAGO (SUNAT)" dataDxfId="351" totalsRowDxfId="11" dataCellStyle="Normal 2">
      <calculatedColumnFormula>IFERROR(VLOOKUP("1-Detraccion"&amp;Presupuestos[[#This Row],[ID DOCUMENTO]],BD_Pagos[],2,0),"")</calculatedColumnFormula>
    </tableColumn>
    <tableColumn id="24" xr3:uid="{AD427974-B28F-4FB4-9531-FD5D4F127890}" name="DETRACCION" dataDxfId="350" totalsRowDxfId="10">
      <calculatedColumnFormula>IFERROR(VLOOKUP("1-Detraccion"&amp;Presupuestos[[#This Row],[ID DOCUMENTO]],BD_Pagos[],3,0),"")</calculatedColumnFormula>
    </tableColumn>
    <tableColumn id="38" xr3:uid="{6C44A72D-2CDC-4CAF-ABE4-B17780C04764}" name="NUMERO DE PAGO (SUNAT)" dataDxfId="349" totalsRowDxfId="9">
      <calculatedColumnFormula>IFERROR(VLOOKUP("1-Detraccion"&amp;Presupuestos[[#This Row],[ID DOCUMENTO]],BD_Pagos[],4,0),"")</calculatedColumnFormula>
    </tableColumn>
    <tableColumn id="40" xr3:uid="{FE5B6636-88D2-436B-BA52-1E237AC68FA9}" name="IMPORTE" dataDxfId="348" totalsRowDxfId="8" dataCellStyle="Millares">
      <calculatedColumnFormula>IF(IFERROR(VLOOKUP("1-Detraccion"&amp;Presupuestos[[#This Row],[ID DOCUMENTO]],BD_Pagos[],5,0),0)&gt;Presupuestos[[#This Row],[TOTAL SOLES]],Presupuestos[[#This Row],[TOTAL SOLES]],IFERROR(VLOOKUP("1-Detraccion"&amp;Presupuestos[[#This Row],[ID DOCUMENTO]],BD_Pagos[],5,0),0))</calculatedColumnFormula>
    </tableColumn>
    <tableColumn id="55" xr3:uid="{631547E6-C3C6-483C-9C72-803651171FD4}" name="IMPORTE PAGADO3" dataDxfId="347" totalsRowDxfId="7" dataCellStyle="Millares">
      <calculatedColumnFormula>IF(IFERROR(VLOOKUP("1-Detraccion"&amp;Presupuestos[[#This Row],[ID DOCUMENTO]],BD_Pagos[],6,0),0)&gt;Presupuestos[[#This Row],[TOTAL SOLES]],Presupuestos[[#This Row],[TOTAL SOLES]],IFERROR(VLOOKUP("1-Detraccion"&amp;Presupuestos[[#This Row],[ID DOCUMENTO]],BD_Pagos[],6,0),0))</calculatedColumnFormula>
    </tableColumn>
    <tableColumn id="56" xr3:uid="{89D58A8F-0E3D-487B-8851-C2DF097D11C5}" name="FECHA DE PAGO4" dataDxfId="346" totalsRowDxfId="6"/>
    <tableColumn id="57" xr3:uid="{1456AC58-2797-48C3-8229-C3B0403C8284}" name="PORTAFOLIO5" dataDxfId="345" totalsRowDxfId="5"/>
    <tableColumn id="58" xr3:uid="{0C04CBED-5DA3-4517-A30B-531114FA1A5B}" name="NUMERO DE PAGO6" dataDxfId="344" totalsRowDxfId="4"/>
    <tableColumn id="59" xr3:uid="{1C33CB29-FCC6-4DF4-A92A-28E1677BAAA0}" name="IMPORTE PAGADO2" dataDxfId="343" totalsRowDxfId="3" dataCellStyle="Millares"/>
    <tableColumn id="63" xr3:uid="{6A195D6D-59FB-4EDD-97F3-EE847975A9C6}" name="SALDO ME-MN" dataDxfId="342" totalsRowDxfId="2">
      <calculatedColumnFormula>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calculatedColumnFormula>
    </tableColumn>
    <tableColumn id="64" xr3:uid="{A6689E9A-AFA5-4AA2-AEC2-BBD0CF809667}" name="ESTADO" dataDxfId="341" totalsRowDxfId="1">
      <calculatedColumnFormula>IF(Presupuestos[[#This Row],[SALDO ME-MN]]&gt;0,"PENDIENTE","CANCELADO")</calculatedColumnFormula>
    </tableColumn>
    <tableColumn id="66" xr3:uid="{EDB62509-CF94-412F-A3A0-204D9E525B94}" name="A1" dataDxfId="340" totalsRowDxfId="0">
      <calculatedColumnFormula>IF(COUNTIFS($U$4:$U4,Presupuestos[[#This Row],[ID DOCUMENTO]])&gt;=1,IF(B4=Presupuestos[[#This Row],[ID]],"OK","DOC. DUPLICADO"),"OK")</calculatedColumnFormula>
    </tableColumn>
  </tableColumns>
  <tableStyleInfo name="TableStyleLight11"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0D85FA-D4A0-4FBA-ABA9-841F141CF36F}" name="Clientes_Proveedores" displayName="Clientes_Proveedores" ref="A1:E804" tableType="queryTable" totalsRowShown="0">
  <autoFilter ref="A1:E804" xr:uid="{D00D85FA-D4A0-4FBA-ABA9-841F141CF36F}"/>
  <tableColumns count="5">
    <tableColumn id="1" xr3:uid="{A2242DE1-06CD-4B27-957F-1EB707FEFF88}" uniqueName="1" name="Ruc / Dni" queryTableFieldId="1"/>
    <tableColumn id="2" xr3:uid="{5D94C038-6A40-4216-B61D-1E176E261D92}" uniqueName="2" name="Razon Social" queryTableFieldId="2" dataDxfId="339"/>
    <tableColumn id="3" xr3:uid="{80A8BCE9-8BD9-4187-B80D-75F73D3BA27C}" uniqueName="3" name="Tipo de Cuenta de Abono" queryTableFieldId="3" dataDxfId="338"/>
    <tableColumn id="4" xr3:uid="{3BADF68A-2176-449E-A71D-7C459880A538}" uniqueName="4" name="Cuenta de Abono" queryTableFieldId="4" dataDxfId="337"/>
    <tableColumn id="5" xr3:uid="{472853F7-12E2-4B78-B60F-7CF4332CD2D7}" uniqueName="5" name="Tipo" queryTableFieldId="5"/>
  </tableColumns>
  <tableStyleInfo name="TableStyleMedium7"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9154A25-6921-4B4E-A801-BE8D92BE9E2C}" name="Tabla28" displayName="Tabla28" ref="B2:H223" totalsRowShown="0" headerRowDxfId="100" dataDxfId="99">
  <autoFilter ref="B2:H223" xr:uid="{39154A25-6921-4B4E-A801-BE8D92BE9E2C}"/>
  <tableColumns count="7">
    <tableColumn id="1" xr3:uid="{FB97A6BD-23B3-1349-AC7C-BBC7B9EFBE78}" name="AREA" dataDxfId="98"/>
    <tableColumn id="2" xr3:uid="{0A9E4A47-EBD6-3946-932C-1597226A755A}" name="CONCEPTO ANTERIOR" dataDxfId="97"/>
    <tableColumn id="6" xr3:uid="{C54826BD-A2D6-4CFE-8958-550F922123EC}" name="NUEVO CONCEPTO" dataDxfId="96"/>
    <tableColumn id="3" xr3:uid="{DF4F84F7-0587-154C-BAC0-707C8AFC3EB4}" name="DESCRIPCION" dataDxfId="95"/>
    <tableColumn id="4" xr3:uid="{DAC87838-2565-A848-B0B8-F370B0CD55B2}" name="CÓDIGO" dataDxfId="94"/>
    <tableColumn id="7" xr3:uid="{8E52F54B-4DD0-48AA-81B7-39FB4F7BDED0}" name="Columna1" dataDxfId="93">
      <calculatedColumnFormula>Tabla28[[#This Row],[AREA]]&amp;Tabla28[[#This Row],[NUEVO CONCEPTO]]&amp;Tabla28[[#This Row],[DESCRIPCION]]</calculatedColumnFormula>
    </tableColumn>
    <tableColumn id="5" xr3:uid="{84284079-6D50-FC4A-B2C8-2F0B708CDB22}" name="CÓDIGO NUEVO" dataDxfId="92"/>
  </tableColumns>
  <tableStyleInfo name="TableStyleLight8"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64F1612-FF74-4046-9DA4-DEE1B48CC9B6}" name="BD_Pagos" displayName="BD_Pagos" ref="A1:K6625" tableType="queryTable" totalsRowShown="0">
  <autoFilter ref="A1:K6625" xr:uid="{364F1612-FF74-4046-9DA4-DEE1B48CC9B6}"/>
  <tableColumns count="11">
    <tableColumn id="1" xr3:uid="{F523B890-A2DA-4B69-B589-DD1556C56BC4}" uniqueName="1" name="ID DOCUMENTO" queryTableFieldId="1" dataDxfId="91"/>
    <tableColumn id="2" xr3:uid="{EEF2CE05-EA6D-4D69-8649-1D5C0DD8C880}" uniqueName="2" name="FECHA DE PAGO (SUNAT)" queryTableFieldId="2"/>
    <tableColumn id="3" xr3:uid="{7C1B915A-1E2D-4C6E-A1D4-E2155B20B357}" uniqueName="3" name="DETRACCION" queryTableFieldId="3" dataDxfId="90"/>
    <tableColumn id="4" xr3:uid="{BF3CD413-AADF-47E3-96FE-2BA77D0C0148}" uniqueName="4" name="NUMERO DE PAGO (SUNAT)" queryTableFieldId="4"/>
    <tableColumn id="5" xr3:uid="{2A27D480-9C83-4A6C-ADA9-F59E4EB89C0C}" uniqueName="5" name="IMPORTE" queryTableFieldId="5"/>
    <tableColumn id="6" xr3:uid="{BD742261-0699-4FED-9926-C0ED7231FF58}" uniqueName="6" name="IMPORTE PAGADO SUNAT" queryTableFieldId="6"/>
    <tableColumn id="7" xr3:uid="{4D7D20CF-2FBE-4DD4-A20F-99FA9045BFF0}" uniqueName="7" name="FECHA DE PAGO" queryTableFieldId="7"/>
    <tableColumn id="8" xr3:uid="{80CA7719-AB44-487B-9BBD-EC4C6AB52A30}" uniqueName="8" name="PORTAFOLIO" queryTableFieldId="8"/>
    <tableColumn id="9" xr3:uid="{B5B0A7AC-9F4F-4F90-8580-BD8341DB89CC}" uniqueName="9" name="NUMERO DE PAGO" queryTableFieldId="9"/>
    <tableColumn id="10" xr3:uid="{3A104E49-CBA2-42A0-9732-F3146FAF9E07}" uniqueName="10" name="IMPORTE PAGADO" queryTableFieldId="10"/>
    <tableColumn id="11" xr3:uid="{B0057145-297C-41AB-8782-7EF1722A1E94}" uniqueName="11" name="CONSTANCIA" queryTableFieldId="11"/>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168" dT="2025-07-15T20:28:17.21" personId="{2B202A66-9EBD-4679-A3A8-81CFA5B41124}" id="{BA9715F6-B3A0-44A8-9E53-DC75477CEDD0}">
    <text>+1 Hr de almuerzo</text>
  </threadedComment>
  <threadedComment ref="M179" dT="2025-07-15T20:44:23.99" personId="{2B202A66-9EBD-4679-A3A8-81CFA5B41124}" id="{95FE23C4-DEFD-4082-964E-85D48CA86611}">
    <text>+0.30 Hr de movilización</text>
  </threadedComment>
  <threadedComment ref="M194" dT="2025-07-17T18:03:58.22" personId="{2B202A66-9EBD-4679-A3A8-81CFA5B41124}" id="{8F2E0D31-8C9A-4F27-8D76-60381B958920}">
    <text>0.30 Hr de movilización
2 Hrs de almuerzo</text>
  </threadedComment>
  <threadedComment ref="M303" dT="2025-07-25T15:59:55.65" personId="{2B202A66-9EBD-4679-A3A8-81CFA5B41124}" id="{5FFD7628-022D-41BF-91AF-0A5B64736910}">
    <text>+0.30 Hr de movilización
+1 hr de almuerzo</text>
  </threadedComment>
  <threadedComment ref="M304" dT="2025-07-25T16:40:06.73" personId="{2B202A66-9EBD-4679-A3A8-81CFA5B41124}" id="{84C929BD-0515-49CB-B6D0-2212787A3CCC}">
    <text>+0.30 Hr de movilización</text>
  </threadedComment>
  <threadedComment ref="M305" dT="2025-07-25T16:40:06.73" personId="{2B202A66-9EBD-4679-A3A8-81CFA5B41124}" id="{5560F108-FDDB-4E19-A5C5-162985C59EB0}">
    <text>+0.30 Hr de movilización</text>
  </threadedComment>
  <threadedComment ref="M306" dT="2025-07-25T17:59:47.45" personId="{2B202A66-9EBD-4679-A3A8-81CFA5B41124}" id="{9CBAEACE-EEF1-4B4A-A8F6-E588AF1B4A0B}">
    <text>+0.30 Hr de movilización</text>
  </threadedComment>
  <threadedComment ref="M307" dT="2025-07-25T17:59:37.05" personId="{2B202A66-9EBD-4679-A3A8-81CFA5B41124}" id="{56BC905F-4999-4FA1-8978-83D73723BED0}">
    <text xml:space="preserve">+0.30 Hr de movilización </text>
  </threadedComment>
  <threadedComment ref="M377" dT="2025-08-04T16:58:32.86" personId="{2B202A66-9EBD-4679-A3A8-81CFA5B41124}" id="{0EA3492E-F442-49E8-A168-3736C0629A42}">
    <text>+0.30 hr de movilizacion</text>
  </threadedComment>
  <threadedComment ref="M499" dT="2025-08-07T21:41:29.88" personId="{2B202A66-9EBD-4679-A3A8-81CFA5B41124}" id="{E632BFFD-070B-4A9B-AAB7-46C63EEEAB32}">
    <text>0.30 Hr de movilización</text>
  </threadedComment>
  <threadedComment ref="M500" dT="2025-08-07T21:58:26.23" personId="{2B202A66-9EBD-4679-A3A8-81CFA5B41124}" id="{391068E4-3DC7-4333-B950-9B131AFBE155}">
    <text>+0.30 Hr de movilización y 1 Hr de almuerzo</text>
  </threadedComment>
  <threadedComment ref="M501" dT="2025-08-07T21:58:02.53" personId="{2B202A66-9EBD-4679-A3A8-81CFA5B41124}" id="{9569B729-CE77-4941-A1A4-527D9A763DB4}">
    <text>+0.30 Hr de movilización</text>
  </threadedComment>
  <threadedComment ref="K522" dT="2025-08-11T15:34:43.76" personId="{2B202A66-9EBD-4679-A3A8-81CFA5B41124}" id="{096D1CDD-583E-4CC3-92D0-28F8465DF33C}">
    <text>Error en cliente en atención
Dice: MolyCop
Debe decir: Envases Carolina</text>
  </threadedComment>
  <threadedComment ref="M592" dT="2025-08-12T15:04:09.02" personId="{2B202A66-9EBD-4679-A3A8-81CFA5B41124}" id="{54CDBEE4-3308-4A08-8929-784DCAB1A508}">
    <text xml:space="preserve">12 cuotas de 
824.83 </text>
  </threadedComment>
  <threadedComment ref="M775" dT="2025-08-19T20:17:42.47" personId="{2B202A66-9EBD-4679-A3A8-81CFA5B41124}" id="{8CE60CF0-0F6B-42EB-A64B-B3F18FA27723}">
    <text>+0.30 hr de movilización</text>
  </threadedComment>
  <threadedComment ref="M778" dT="2025-08-19T20:51:33.28" personId="{2B202A66-9EBD-4679-A3A8-81CFA5B41124}" id="{EE9E3C05-4118-4ED3-ADCD-CCFE5F2A5961}">
    <text>+0.30 Hr de movilización</text>
  </threadedComment>
  <threadedComment ref="M1121" dT="2025-08-22T15:44:55.74" personId="{2B202A66-9EBD-4679-A3A8-81CFA5B41124}" id="{7B1440E9-D902-4521-90CC-3E203D6C351D}">
    <text>+0.30 Hr de movilización</text>
  </threadedComment>
  <threadedComment ref="M1122" dT="2025-08-22T15:48:56.94" personId="{2B202A66-9EBD-4679-A3A8-81CFA5B41124}" id="{2BD89A26-E4A1-4590-A706-70DDC19F85EF}">
    <text xml:space="preserve">+0.30 Hr de movilización </text>
  </threadedComment>
  <threadedComment ref="M1123" dT="2025-08-22T15:44:55.74" personId="{2B202A66-9EBD-4679-A3A8-81CFA5B41124}" id="{A960F679-8C45-4E37-A5EE-236A5F1613C6}">
    <text>+0.30 Hr de movilización</text>
  </threadedComment>
  <threadedComment ref="M1163" dT="2025-08-25T15:26:10.20" personId="{2B202A66-9EBD-4679-A3A8-81CFA5B41124}" id="{F98B38DF-FCE7-44E1-9C1F-02AF1CFE4426}">
    <text>Guías indican 1,200.00 Kg
Peso real UCSM 1,320.00 Kg</text>
  </threadedComment>
  <threadedComment ref="L1164" dT="2025-08-25T15:40:24.37" personId="{2B202A66-9EBD-4679-A3A8-81CFA5B41124}" id="{6B2E8ECD-13F2-4247-8DC4-3A3DDF7127A1}">
    <text>Pend. Modificar ac. Por fecha de termino de servicio</text>
  </threadedComment>
  <threadedComment ref="M1169" dT="2025-08-22T15:44:55.74" personId="{2B202A66-9EBD-4679-A3A8-81CFA5B41124}" id="{51A15AD7-6A19-4BC0-9538-0EB272D9FB91}">
    <text>+0.30 Hr de movilización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6CB90A8-7892-4607-B4B3-EEFEBDF92876}">
  <we:reference id="wa104381026" version="1.2.0.0" store="es-ES" storeType="OMEX"/>
  <we:alternateReferences>
    <we:reference id="wa104381026" version="1.2.0.0" store="WA104381026" storeType="OMEX"/>
  </we:alternateReferences>
  <we:properties>
    <we:property name="insertIntoSheet" value="&quot;Tablas&quot;"/>
    <we:property name="Office.AutoShowTaskpaneWithDocument" value="fals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6" Type="http://schemas.openxmlformats.org/officeDocument/2006/relationships/table" Target="../tables/table25.xml"/><Relationship Id="rId21" Type="http://schemas.openxmlformats.org/officeDocument/2006/relationships/table" Target="../tables/table20.xml"/><Relationship Id="rId42" Type="http://schemas.openxmlformats.org/officeDocument/2006/relationships/table" Target="../tables/table41.xml"/><Relationship Id="rId47" Type="http://schemas.openxmlformats.org/officeDocument/2006/relationships/table" Target="../tables/table46.xml"/><Relationship Id="rId63" Type="http://schemas.openxmlformats.org/officeDocument/2006/relationships/table" Target="../tables/table62.xml"/><Relationship Id="rId68" Type="http://schemas.openxmlformats.org/officeDocument/2006/relationships/table" Target="../tables/table67.xml"/><Relationship Id="rId84" Type="http://schemas.openxmlformats.org/officeDocument/2006/relationships/table" Target="../tables/table83.xml"/><Relationship Id="rId89" Type="http://schemas.openxmlformats.org/officeDocument/2006/relationships/table" Target="../tables/table88.xml"/><Relationship Id="rId16" Type="http://schemas.openxmlformats.org/officeDocument/2006/relationships/table" Target="../tables/table15.xml"/><Relationship Id="rId11" Type="http://schemas.openxmlformats.org/officeDocument/2006/relationships/table" Target="../tables/table10.xml"/><Relationship Id="rId32" Type="http://schemas.openxmlformats.org/officeDocument/2006/relationships/table" Target="../tables/table31.xml"/><Relationship Id="rId37" Type="http://schemas.openxmlformats.org/officeDocument/2006/relationships/table" Target="../tables/table36.xml"/><Relationship Id="rId53" Type="http://schemas.openxmlformats.org/officeDocument/2006/relationships/table" Target="../tables/table52.xml"/><Relationship Id="rId58" Type="http://schemas.openxmlformats.org/officeDocument/2006/relationships/table" Target="../tables/table57.xml"/><Relationship Id="rId74" Type="http://schemas.openxmlformats.org/officeDocument/2006/relationships/table" Target="../tables/table73.xml"/><Relationship Id="rId79" Type="http://schemas.openxmlformats.org/officeDocument/2006/relationships/table" Target="../tables/table78.xml"/><Relationship Id="rId5" Type="http://schemas.openxmlformats.org/officeDocument/2006/relationships/table" Target="../tables/table4.xml"/><Relationship Id="rId90" Type="http://schemas.openxmlformats.org/officeDocument/2006/relationships/table" Target="../tables/table89.xml"/><Relationship Id="rId95" Type="http://schemas.openxmlformats.org/officeDocument/2006/relationships/table" Target="../tables/table94.xml"/><Relationship Id="rId22" Type="http://schemas.openxmlformats.org/officeDocument/2006/relationships/table" Target="../tables/table21.xml"/><Relationship Id="rId27" Type="http://schemas.openxmlformats.org/officeDocument/2006/relationships/table" Target="../tables/table26.xml"/><Relationship Id="rId43" Type="http://schemas.openxmlformats.org/officeDocument/2006/relationships/table" Target="../tables/table42.xml"/><Relationship Id="rId48" Type="http://schemas.openxmlformats.org/officeDocument/2006/relationships/table" Target="../tables/table47.xml"/><Relationship Id="rId64" Type="http://schemas.openxmlformats.org/officeDocument/2006/relationships/table" Target="../tables/table63.xml"/><Relationship Id="rId69" Type="http://schemas.openxmlformats.org/officeDocument/2006/relationships/table" Target="../tables/table68.xml"/><Relationship Id="rId80" Type="http://schemas.openxmlformats.org/officeDocument/2006/relationships/table" Target="../tables/table79.xml"/><Relationship Id="rId85" Type="http://schemas.openxmlformats.org/officeDocument/2006/relationships/table" Target="../tables/table84.xml"/><Relationship Id="rId3" Type="http://schemas.openxmlformats.org/officeDocument/2006/relationships/table" Target="../tables/table2.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33" Type="http://schemas.openxmlformats.org/officeDocument/2006/relationships/table" Target="../tables/table32.xml"/><Relationship Id="rId38" Type="http://schemas.openxmlformats.org/officeDocument/2006/relationships/table" Target="../tables/table37.xml"/><Relationship Id="rId46" Type="http://schemas.openxmlformats.org/officeDocument/2006/relationships/table" Target="../tables/table45.xml"/><Relationship Id="rId59" Type="http://schemas.openxmlformats.org/officeDocument/2006/relationships/table" Target="../tables/table58.xml"/><Relationship Id="rId67" Type="http://schemas.openxmlformats.org/officeDocument/2006/relationships/table" Target="../tables/table66.xml"/><Relationship Id="rId20" Type="http://schemas.openxmlformats.org/officeDocument/2006/relationships/table" Target="../tables/table19.xml"/><Relationship Id="rId41" Type="http://schemas.openxmlformats.org/officeDocument/2006/relationships/table" Target="../tables/table40.xml"/><Relationship Id="rId54" Type="http://schemas.openxmlformats.org/officeDocument/2006/relationships/table" Target="../tables/table53.xml"/><Relationship Id="rId62" Type="http://schemas.openxmlformats.org/officeDocument/2006/relationships/table" Target="../tables/table61.xml"/><Relationship Id="rId70" Type="http://schemas.openxmlformats.org/officeDocument/2006/relationships/table" Target="../tables/table69.xml"/><Relationship Id="rId75" Type="http://schemas.openxmlformats.org/officeDocument/2006/relationships/table" Target="../tables/table74.xml"/><Relationship Id="rId83" Type="http://schemas.openxmlformats.org/officeDocument/2006/relationships/table" Target="../tables/table82.xml"/><Relationship Id="rId88" Type="http://schemas.openxmlformats.org/officeDocument/2006/relationships/table" Target="../tables/table87.xml"/><Relationship Id="rId91" Type="http://schemas.openxmlformats.org/officeDocument/2006/relationships/table" Target="../tables/table90.xml"/><Relationship Id="rId96" Type="http://schemas.openxmlformats.org/officeDocument/2006/relationships/table" Target="../tables/table95.xml"/><Relationship Id="rId1" Type="http://schemas.openxmlformats.org/officeDocument/2006/relationships/printerSettings" Target="../printerSettings/printerSettings1.bin"/><Relationship Id="rId6" Type="http://schemas.openxmlformats.org/officeDocument/2006/relationships/table" Target="../tables/table5.xml"/><Relationship Id="rId15" Type="http://schemas.openxmlformats.org/officeDocument/2006/relationships/table" Target="../tables/table14.xml"/><Relationship Id="rId23" Type="http://schemas.openxmlformats.org/officeDocument/2006/relationships/table" Target="../tables/table22.xml"/><Relationship Id="rId28" Type="http://schemas.openxmlformats.org/officeDocument/2006/relationships/table" Target="../tables/table27.xml"/><Relationship Id="rId36" Type="http://schemas.openxmlformats.org/officeDocument/2006/relationships/table" Target="../tables/table35.xml"/><Relationship Id="rId49" Type="http://schemas.openxmlformats.org/officeDocument/2006/relationships/table" Target="../tables/table48.xml"/><Relationship Id="rId57" Type="http://schemas.openxmlformats.org/officeDocument/2006/relationships/table" Target="../tables/table56.xml"/><Relationship Id="rId10" Type="http://schemas.openxmlformats.org/officeDocument/2006/relationships/table" Target="../tables/table9.xml"/><Relationship Id="rId31" Type="http://schemas.openxmlformats.org/officeDocument/2006/relationships/table" Target="../tables/table30.xml"/><Relationship Id="rId44" Type="http://schemas.openxmlformats.org/officeDocument/2006/relationships/table" Target="../tables/table43.xml"/><Relationship Id="rId52" Type="http://schemas.openxmlformats.org/officeDocument/2006/relationships/table" Target="../tables/table51.xml"/><Relationship Id="rId60" Type="http://schemas.openxmlformats.org/officeDocument/2006/relationships/table" Target="../tables/table59.xml"/><Relationship Id="rId65" Type="http://schemas.openxmlformats.org/officeDocument/2006/relationships/table" Target="../tables/table64.xml"/><Relationship Id="rId73" Type="http://schemas.openxmlformats.org/officeDocument/2006/relationships/table" Target="../tables/table72.xml"/><Relationship Id="rId78" Type="http://schemas.openxmlformats.org/officeDocument/2006/relationships/table" Target="../tables/table77.xml"/><Relationship Id="rId81" Type="http://schemas.openxmlformats.org/officeDocument/2006/relationships/table" Target="../tables/table80.xml"/><Relationship Id="rId86" Type="http://schemas.openxmlformats.org/officeDocument/2006/relationships/table" Target="../tables/table85.xml"/><Relationship Id="rId94" Type="http://schemas.openxmlformats.org/officeDocument/2006/relationships/table" Target="../tables/table93.xml"/><Relationship Id="rId99" Type="http://schemas.openxmlformats.org/officeDocument/2006/relationships/table" Target="../tables/table98.xml"/><Relationship Id="rId4" Type="http://schemas.openxmlformats.org/officeDocument/2006/relationships/table" Target="../tables/table3.xml"/><Relationship Id="rId9" Type="http://schemas.openxmlformats.org/officeDocument/2006/relationships/table" Target="../tables/table8.xml"/><Relationship Id="rId13" Type="http://schemas.openxmlformats.org/officeDocument/2006/relationships/table" Target="../tables/table12.xml"/><Relationship Id="rId18" Type="http://schemas.openxmlformats.org/officeDocument/2006/relationships/table" Target="../tables/table17.xml"/><Relationship Id="rId39" Type="http://schemas.openxmlformats.org/officeDocument/2006/relationships/table" Target="../tables/table38.xml"/><Relationship Id="rId34" Type="http://schemas.openxmlformats.org/officeDocument/2006/relationships/table" Target="../tables/table33.xml"/><Relationship Id="rId50" Type="http://schemas.openxmlformats.org/officeDocument/2006/relationships/table" Target="../tables/table49.xml"/><Relationship Id="rId55" Type="http://schemas.openxmlformats.org/officeDocument/2006/relationships/table" Target="../tables/table54.xml"/><Relationship Id="rId76" Type="http://schemas.openxmlformats.org/officeDocument/2006/relationships/table" Target="../tables/table75.xml"/><Relationship Id="rId97" Type="http://schemas.openxmlformats.org/officeDocument/2006/relationships/table" Target="../tables/table96.xml"/><Relationship Id="rId7" Type="http://schemas.openxmlformats.org/officeDocument/2006/relationships/table" Target="../tables/table6.xml"/><Relationship Id="rId71" Type="http://schemas.openxmlformats.org/officeDocument/2006/relationships/table" Target="../tables/table70.xml"/><Relationship Id="rId92" Type="http://schemas.openxmlformats.org/officeDocument/2006/relationships/table" Target="../tables/table91.xml"/><Relationship Id="rId2" Type="http://schemas.openxmlformats.org/officeDocument/2006/relationships/table" Target="../tables/table1.xml"/><Relationship Id="rId29" Type="http://schemas.openxmlformats.org/officeDocument/2006/relationships/table" Target="../tables/table28.xml"/><Relationship Id="rId24" Type="http://schemas.openxmlformats.org/officeDocument/2006/relationships/table" Target="../tables/table23.xml"/><Relationship Id="rId40" Type="http://schemas.openxmlformats.org/officeDocument/2006/relationships/table" Target="../tables/table39.xml"/><Relationship Id="rId45" Type="http://schemas.openxmlformats.org/officeDocument/2006/relationships/table" Target="../tables/table44.xml"/><Relationship Id="rId66" Type="http://schemas.openxmlformats.org/officeDocument/2006/relationships/table" Target="../tables/table65.xml"/><Relationship Id="rId87" Type="http://schemas.openxmlformats.org/officeDocument/2006/relationships/table" Target="../tables/table86.xml"/><Relationship Id="rId61" Type="http://schemas.openxmlformats.org/officeDocument/2006/relationships/table" Target="../tables/table60.xml"/><Relationship Id="rId82" Type="http://schemas.openxmlformats.org/officeDocument/2006/relationships/table" Target="../tables/table81.xml"/><Relationship Id="rId19" Type="http://schemas.openxmlformats.org/officeDocument/2006/relationships/table" Target="../tables/table18.xml"/><Relationship Id="rId14" Type="http://schemas.openxmlformats.org/officeDocument/2006/relationships/table" Target="../tables/table13.xml"/><Relationship Id="rId30" Type="http://schemas.openxmlformats.org/officeDocument/2006/relationships/table" Target="../tables/table29.xml"/><Relationship Id="rId35" Type="http://schemas.openxmlformats.org/officeDocument/2006/relationships/table" Target="../tables/table34.xml"/><Relationship Id="rId56" Type="http://schemas.openxmlformats.org/officeDocument/2006/relationships/table" Target="../tables/table55.xml"/><Relationship Id="rId77" Type="http://schemas.openxmlformats.org/officeDocument/2006/relationships/table" Target="../tables/table76.xml"/><Relationship Id="rId100" Type="http://schemas.openxmlformats.org/officeDocument/2006/relationships/table" Target="../tables/table99.xml"/><Relationship Id="rId8" Type="http://schemas.openxmlformats.org/officeDocument/2006/relationships/table" Target="../tables/table7.xml"/><Relationship Id="rId51" Type="http://schemas.openxmlformats.org/officeDocument/2006/relationships/table" Target="../tables/table50.xml"/><Relationship Id="rId72" Type="http://schemas.openxmlformats.org/officeDocument/2006/relationships/table" Target="../tables/table71.xml"/><Relationship Id="rId93" Type="http://schemas.openxmlformats.org/officeDocument/2006/relationships/table" Target="../tables/table92.xml"/><Relationship Id="rId98" Type="http://schemas.openxmlformats.org/officeDocument/2006/relationships/table" Target="../tables/table97.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00.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6" Type="http://schemas.microsoft.com/office/2019/04/relationships/namedSheetView" Target="../namedSheetViews/namedSheetView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0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0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0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A55FE-AE42-41BF-A85A-46B5CB12A2A0}">
  <sheetPr codeName="Hoja6">
    <tabColor theme="5"/>
  </sheetPr>
  <dimension ref="B3:BE151"/>
  <sheetViews>
    <sheetView showGridLines="0" topLeftCell="K1" zoomScale="115" zoomScaleNormal="115" workbookViewId="0">
      <selection activeCell="O12" sqref="O12"/>
    </sheetView>
  </sheetViews>
  <sheetFormatPr baseColWidth="10" defaultColWidth="11.42578125" defaultRowHeight="15" x14ac:dyDescent="0.25"/>
  <cols>
    <col min="1" max="1" width="2.42578125" style="4" customWidth="1"/>
    <col min="2" max="2" width="38" style="4" customWidth="1"/>
    <col min="3" max="3" width="29" style="4" customWidth="1"/>
    <col min="4" max="4" width="15.42578125" style="4" customWidth="1"/>
    <col min="5" max="5" width="13.42578125" style="4" bestFit="1" customWidth="1"/>
    <col min="6" max="7" width="11.42578125" style="4"/>
    <col min="8" max="8" width="22.140625" style="4" bestFit="1" customWidth="1"/>
    <col min="9" max="9" width="19.7109375" style="4" bestFit="1" customWidth="1"/>
    <col min="10" max="10" width="14.42578125" style="4" bestFit="1" customWidth="1"/>
    <col min="11" max="11" width="11.42578125" style="4"/>
    <col min="12" max="12" width="22.42578125" style="4" bestFit="1" customWidth="1"/>
    <col min="13" max="13" width="24.140625" style="4" bestFit="1" customWidth="1"/>
    <col min="14" max="14" width="29.85546875" style="4" customWidth="1"/>
    <col min="15" max="15" width="16.140625" style="4" bestFit="1" customWidth="1"/>
    <col min="16" max="16" width="11.42578125" style="4"/>
    <col min="17" max="17" width="27" style="4" bestFit="1" customWidth="1"/>
    <col min="18" max="18" width="2.42578125" style="4" customWidth="1"/>
    <col min="19" max="19" width="37.7109375" style="4" bestFit="1" customWidth="1"/>
    <col min="20" max="20" width="2.42578125" style="4" customWidth="1"/>
    <col min="21" max="21" width="44.42578125" style="4" bestFit="1" customWidth="1"/>
    <col min="22" max="22" width="3.42578125" style="4" customWidth="1"/>
    <col min="23" max="23" width="31.42578125" style="4" bestFit="1" customWidth="1"/>
    <col min="24" max="24" width="3.140625" style="4" customWidth="1"/>
    <col min="25" max="25" width="51.7109375" style="4" bestFit="1" customWidth="1"/>
    <col min="26" max="26" width="3" style="4" customWidth="1"/>
    <col min="27" max="27" width="30.85546875" style="4" bestFit="1" customWidth="1"/>
    <col min="28" max="28" width="2.42578125" style="4" customWidth="1"/>
    <col min="29" max="29" width="27.42578125" style="4" bestFit="1" customWidth="1"/>
    <col min="30" max="30" width="3.28515625" style="4" customWidth="1"/>
    <col min="31" max="31" width="39" style="4" bestFit="1" customWidth="1"/>
    <col min="32" max="32" width="3.140625" style="4" customWidth="1"/>
    <col min="33" max="33" width="39.28515625" style="4" bestFit="1" customWidth="1"/>
    <col min="34" max="34" width="3.140625" style="4" customWidth="1"/>
    <col min="35" max="35" width="72.85546875" style="4" bestFit="1" customWidth="1"/>
    <col min="36" max="36" width="2.7109375" style="4" customWidth="1"/>
    <col min="37" max="37" width="36.28515625" style="4" bestFit="1" customWidth="1"/>
    <col min="38" max="38" width="3" style="4" customWidth="1"/>
    <col min="39" max="39" width="17" style="4" bestFit="1" customWidth="1"/>
    <col min="40" max="40" width="3.85546875" style="4" customWidth="1"/>
    <col min="41" max="41" width="28" style="4" bestFit="1" customWidth="1"/>
    <col min="42" max="42" width="3.85546875" style="4" customWidth="1"/>
    <col min="43" max="43" width="24" style="4" bestFit="1" customWidth="1"/>
    <col min="44" max="44" width="3.42578125" style="4" customWidth="1"/>
    <col min="45" max="45" width="14.7109375" style="4" bestFit="1" customWidth="1"/>
    <col min="46" max="46" width="3.140625" style="4" customWidth="1"/>
    <col min="47" max="47" width="22" style="4" bestFit="1" customWidth="1"/>
    <col min="48" max="48" width="2.7109375" style="4" customWidth="1"/>
    <col min="49" max="49" width="19" style="4" bestFit="1" customWidth="1"/>
    <col min="50" max="50" width="2.85546875" style="4" customWidth="1"/>
    <col min="51" max="51" width="19" style="4" customWidth="1"/>
    <col min="52" max="52" width="3.42578125" style="4" customWidth="1"/>
    <col min="53" max="53" width="19.7109375" style="4" bestFit="1" customWidth="1"/>
    <col min="54" max="54" width="3.85546875" style="4" customWidth="1"/>
    <col min="55" max="55" width="21.42578125" style="4" bestFit="1" customWidth="1"/>
    <col min="56" max="56" width="4" style="4" customWidth="1"/>
    <col min="57" max="57" width="21.7109375" style="4" bestFit="1" customWidth="1"/>
    <col min="58" max="16384" width="11.42578125" style="4"/>
  </cols>
  <sheetData>
    <row r="3" spans="2:57" x14ac:dyDescent="0.25">
      <c r="B3" s="12" t="s">
        <v>0</v>
      </c>
      <c r="D3" s="12" t="s">
        <v>1</v>
      </c>
      <c r="E3" s="12" t="s">
        <v>2</v>
      </c>
      <c r="F3" s="12" t="s">
        <v>3</v>
      </c>
      <c r="H3" s="12" t="s">
        <v>4</v>
      </c>
      <c r="I3" s="12" t="s">
        <v>5</v>
      </c>
      <c r="J3" s="12"/>
      <c r="L3" s="12" t="s">
        <v>6</v>
      </c>
      <c r="M3" s="12" t="s">
        <v>7</v>
      </c>
      <c r="N3" s="12" t="s">
        <v>8</v>
      </c>
      <c r="O3" s="12"/>
      <c r="Q3" s="10" t="s">
        <v>9</v>
      </c>
      <c r="R3" s="12"/>
      <c r="S3" s="12" t="s">
        <v>10</v>
      </c>
      <c r="T3" s="12"/>
      <c r="U3" s="12" t="s">
        <v>11</v>
      </c>
      <c r="V3" s="12"/>
      <c r="W3" s="12" t="s">
        <v>12</v>
      </c>
      <c r="X3" s="12"/>
      <c r="Y3" s="12" t="s">
        <v>13</v>
      </c>
      <c r="Z3" s="12"/>
      <c r="AA3" s="12" t="s">
        <v>14</v>
      </c>
      <c r="AB3" s="12"/>
    </row>
    <row r="4" spans="2:57" x14ac:dyDescent="0.25">
      <c r="B4" s="4" t="s">
        <v>15</v>
      </c>
      <c r="D4" s="13">
        <v>45816</v>
      </c>
      <c r="E4" s="8">
        <v>3.6419999999999999</v>
      </c>
      <c r="F4" s="8">
        <v>3.6509999999999998</v>
      </c>
      <c r="H4" s="12" t="s">
        <v>16</v>
      </c>
      <c r="I4" s="12" t="s">
        <v>17</v>
      </c>
      <c r="J4" s="12"/>
      <c r="L4" s="12" t="s">
        <v>9</v>
      </c>
      <c r="M4" s="12" t="s">
        <v>9</v>
      </c>
      <c r="N4" s="12" t="s">
        <v>18</v>
      </c>
      <c r="O4" s="12"/>
      <c r="Q4" s="4" t="s">
        <v>19</v>
      </c>
      <c r="S4" s="4" t="s">
        <v>20</v>
      </c>
      <c r="U4" s="4" t="s">
        <v>21</v>
      </c>
      <c r="W4" s="4" t="s">
        <v>22</v>
      </c>
      <c r="Y4" s="4" t="s">
        <v>23</v>
      </c>
      <c r="AA4" s="4" t="s">
        <v>24</v>
      </c>
    </row>
    <row r="5" spans="2:57" x14ac:dyDescent="0.25">
      <c r="B5" s="4" t="s">
        <v>25</v>
      </c>
      <c r="D5" s="13">
        <v>45847</v>
      </c>
      <c r="E5" s="8">
        <v>3.5569999999999999</v>
      </c>
      <c r="F5" s="8">
        <v>3.5630000000000002</v>
      </c>
      <c r="H5" s="12" t="s">
        <v>26</v>
      </c>
      <c r="I5" s="12" t="s">
        <v>17</v>
      </c>
      <c r="J5" s="12"/>
      <c r="L5" s="12" t="s">
        <v>27</v>
      </c>
      <c r="M5" s="12" t="s">
        <v>27</v>
      </c>
      <c r="N5" s="12" t="s">
        <v>28</v>
      </c>
      <c r="O5" s="12"/>
      <c r="Q5" s="4" t="s">
        <v>29</v>
      </c>
      <c r="S5" s="4" t="s">
        <v>30</v>
      </c>
      <c r="W5" s="4" t="s">
        <v>31</v>
      </c>
      <c r="Y5" s="4" t="s">
        <v>32</v>
      </c>
    </row>
    <row r="6" spans="2:57" x14ac:dyDescent="0.25">
      <c r="B6" s="4" t="s">
        <v>33</v>
      </c>
      <c r="D6" s="13">
        <v>45841</v>
      </c>
      <c r="E6" s="8">
        <v>3.55</v>
      </c>
      <c r="F6" s="8">
        <v>3.5590000000000002</v>
      </c>
      <c r="H6" s="12" t="s">
        <v>34</v>
      </c>
      <c r="I6" s="12" t="s">
        <v>17</v>
      </c>
      <c r="J6" s="12"/>
      <c r="L6" s="12" t="s">
        <v>35</v>
      </c>
      <c r="M6" s="12" t="s">
        <v>35</v>
      </c>
      <c r="N6" s="12" t="s">
        <v>36</v>
      </c>
      <c r="O6" s="12"/>
      <c r="Q6" s="4" t="s">
        <v>37</v>
      </c>
      <c r="W6" s="4" t="s">
        <v>38</v>
      </c>
      <c r="Y6" s="4" t="s">
        <v>39</v>
      </c>
    </row>
    <row r="7" spans="2:57" x14ac:dyDescent="0.25">
      <c r="B7" s="4" t="s">
        <v>40</v>
      </c>
      <c r="D7" s="13">
        <v>45842</v>
      </c>
      <c r="E7" s="8">
        <v>3.5379999999999998</v>
      </c>
      <c r="F7" s="8">
        <v>3.5470000000000002</v>
      </c>
      <c r="H7" s="12" t="s">
        <v>41</v>
      </c>
      <c r="I7" s="12" t="s">
        <v>42</v>
      </c>
      <c r="J7" s="12"/>
      <c r="L7" s="12" t="s">
        <v>43</v>
      </c>
      <c r="M7" s="12" t="s">
        <v>44</v>
      </c>
      <c r="N7" s="12"/>
      <c r="O7" s="12"/>
      <c r="Q7" s="4" t="s">
        <v>45</v>
      </c>
      <c r="Y7" s="4" t="s">
        <v>46</v>
      </c>
      <c r="BA7"/>
      <c r="BC7"/>
      <c r="BE7"/>
    </row>
    <row r="8" spans="2:57" x14ac:dyDescent="0.25">
      <c r="B8" s="4" t="s">
        <v>47</v>
      </c>
      <c r="D8" s="13">
        <v>45838</v>
      </c>
      <c r="E8" s="8">
        <v>3.5390000000000001</v>
      </c>
      <c r="F8" s="8">
        <v>3.552</v>
      </c>
      <c r="H8" s="12" t="s">
        <v>48</v>
      </c>
      <c r="I8" s="12" t="s">
        <v>48</v>
      </c>
      <c r="J8" s="12"/>
      <c r="L8" s="12" t="s">
        <v>49</v>
      </c>
      <c r="M8" s="12" t="s">
        <v>49</v>
      </c>
      <c r="N8" s="12" t="s">
        <v>50</v>
      </c>
      <c r="O8" s="12"/>
      <c r="Q8" s="4" t="s">
        <v>51</v>
      </c>
      <c r="Y8" s="4" t="s">
        <v>52</v>
      </c>
      <c r="AW8"/>
    </row>
    <row r="9" spans="2:57" x14ac:dyDescent="0.25">
      <c r="B9" s="4" t="s">
        <v>53</v>
      </c>
      <c r="D9" s="13">
        <v>45839</v>
      </c>
      <c r="E9" s="8">
        <v>3.5339999999999998</v>
      </c>
      <c r="F9" s="8">
        <v>3.5489999999999999</v>
      </c>
      <c r="L9" s="12" t="s">
        <v>54</v>
      </c>
      <c r="M9" s="12" t="s">
        <v>55</v>
      </c>
      <c r="N9" s="12" t="s">
        <v>56</v>
      </c>
      <c r="O9" s="12"/>
      <c r="Q9"/>
      <c r="R9"/>
      <c r="S9"/>
      <c r="T9"/>
      <c r="U9"/>
      <c r="V9"/>
      <c r="W9"/>
      <c r="X9"/>
      <c r="Y9" t="s">
        <v>57</v>
      </c>
      <c r="Z9"/>
      <c r="AA9"/>
      <c r="AB9"/>
      <c r="AW9"/>
      <c r="AY9"/>
    </row>
    <row r="10" spans="2:57" x14ac:dyDescent="0.25">
      <c r="B10" s="4" t="s">
        <v>58</v>
      </c>
      <c r="D10" s="13">
        <v>45856</v>
      </c>
      <c r="E10" s="8">
        <v>3.5489999999999999</v>
      </c>
      <c r="F10" s="8">
        <v>3.556</v>
      </c>
      <c r="L10" s="12" t="s">
        <v>59</v>
      </c>
      <c r="M10" s="12" t="s">
        <v>59</v>
      </c>
      <c r="N10" s="12"/>
      <c r="O10" s="12"/>
      <c r="Y10" s="4" t="s">
        <v>60</v>
      </c>
      <c r="AU10"/>
      <c r="AW10"/>
      <c r="AY10"/>
    </row>
    <row r="11" spans="2:57" x14ac:dyDescent="0.25">
      <c r="B11" s="4" t="s">
        <v>61</v>
      </c>
      <c r="D11" s="13">
        <v>45849</v>
      </c>
      <c r="E11" s="8">
        <v>3.548</v>
      </c>
      <c r="F11" s="8">
        <v>3.5569999999999999</v>
      </c>
      <c r="L11" s="12" t="s">
        <v>62</v>
      </c>
      <c r="M11" s="12" t="s">
        <v>63</v>
      </c>
      <c r="N11" s="12"/>
      <c r="O11" s="12"/>
      <c r="AU11"/>
      <c r="AW11"/>
      <c r="AY11"/>
    </row>
    <row r="12" spans="2:57" x14ac:dyDescent="0.25">
      <c r="B12" s="4" t="s">
        <v>64</v>
      </c>
      <c r="D12" s="13">
        <v>45852</v>
      </c>
      <c r="E12" s="8">
        <v>3.5470000000000002</v>
      </c>
      <c r="F12" s="8">
        <v>3.5569999999999999</v>
      </c>
      <c r="L12" s="12" t="s">
        <v>65</v>
      </c>
      <c r="M12" s="12" t="s">
        <v>66</v>
      </c>
      <c r="N12" s="12"/>
      <c r="O12" s="12"/>
      <c r="AW12"/>
      <c r="AY12"/>
    </row>
    <row r="13" spans="2:57" x14ac:dyDescent="0.25">
      <c r="D13" s="13">
        <v>45853</v>
      </c>
      <c r="E13" s="8">
        <v>3.556</v>
      </c>
      <c r="F13" s="8">
        <v>3.569</v>
      </c>
      <c r="H13" s="12" t="s">
        <v>67</v>
      </c>
      <c r="I13" s="12" t="s">
        <v>68</v>
      </c>
      <c r="J13" s="12" t="s">
        <v>69</v>
      </c>
      <c r="L13" s="12" t="s">
        <v>70</v>
      </c>
      <c r="M13" s="12" t="s">
        <v>70</v>
      </c>
      <c r="N13" s="12"/>
      <c r="O13" s="12"/>
      <c r="AY13"/>
    </row>
    <row r="14" spans="2:57" x14ac:dyDescent="0.25">
      <c r="D14" s="13">
        <v>45854</v>
      </c>
      <c r="E14" s="8">
        <v>3.5609999999999999</v>
      </c>
      <c r="F14" s="8">
        <v>3.569</v>
      </c>
      <c r="H14" s="12" t="s">
        <v>71</v>
      </c>
      <c r="I14" s="12" t="s">
        <v>72</v>
      </c>
      <c r="J14" s="12" t="s">
        <v>73</v>
      </c>
      <c r="AH14"/>
    </row>
    <row r="15" spans="2:57" x14ac:dyDescent="0.25">
      <c r="D15" s="13">
        <v>45860</v>
      </c>
      <c r="E15" s="8">
        <v>3.5539999999999998</v>
      </c>
      <c r="F15" s="8">
        <v>3.5659999999999998</v>
      </c>
      <c r="H15" s="12" t="s">
        <v>74</v>
      </c>
      <c r="I15" s="12" t="s">
        <v>72</v>
      </c>
      <c r="J15" s="12" t="s">
        <v>73</v>
      </c>
      <c r="Q15" s="10" t="s">
        <v>27</v>
      </c>
      <c r="S15" s="12" t="s">
        <v>75</v>
      </c>
      <c r="U15" s="12" t="s">
        <v>76</v>
      </c>
      <c r="W15" s="12" t="s">
        <v>77</v>
      </c>
      <c r="Y15" s="12" t="s">
        <v>78</v>
      </c>
      <c r="AA15" s="12" t="s">
        <v>79</v>
      </c>
      <c r="AC15" s="12" t="s">
        <v>80</v>
      </c>
      <c r="AE15" s="12" t="s">
        <v>81</v>
      </c>
      <c r="AG15" s="12" t="s">
        <v>82</v>
      </c>
      <c r="AH15"/>
      <c r="AI15" s="12" t="s">
        <v>83</v>
      </c>
      <c r="AK15" s="12" t="s">
        <v>84</v>
      </c>
      <c r="AM15" s="12" t="s">
        <v>85</v>
      </c>
    </row>
    <row r="16" spans="2:57" x14ac:dyDescent="0.25">
      <c r="D16" s="13">
        <v>45855</v>
      </c>
      <c r="E16" s="8">
        <v>3.548</v>
      </c>
      <c r="F16" s="8">
        <v>3.56</v>
      </c>
      <c r="H16" s="12" t="s">
        <v>86</v>
      </c>
      <c r="I16" s="12" t="s">
        <v>72</v>
      </c>
      <c r="J16" s="12" t="s">
        <v>73</v>
      </c>
      <c r="L16" s="4" t="s">
        <v>87</v>
      </c>
      <c r="M16" s="4" t="s">
        <v>88</v>
      </c>
      <c r="N16" s="4" t="s">
        <v>89</v>
      </c>
      <c r="O16" s="4" t="s">
        <v>90</v>
      </c>
      <c r="Q16" s="4" t="s">
        <v>91</v>
      </c>
      <c r="S16" s="4" t="s">
        <v>92</v>
      </c>
      <c r="U16" s="4" t="s">
        <v>93</v>
      </c>
      <c r="W16" s="4" t="s">
        <v>94</v>
      </c>
      <c r="Y16" s="4" t="s">
        <v>95</v>
      </c>
      <c r="AA16" s="4" t="s">
        <v>96</v>
      </c>
      <c r="AC16" s="4" t="s">
        <v>97</v>
      </c>
      <c r="AE16" s="4" t="s">
        <v>98</v>
      </c>
      <c r="AG16" s="4" t="s">
        <v>19</v>
      </c>
      <c r="AH16"/>
      <c r="AI16" s="4" t="s">
        <v>99</v>
      </c>
      <c r="AK16" s="4" t="s">
        <v>100</v>
      </c>
      <c r="AM16" s="4" t="s">
        <v>24</v>
      </c>
    </row>
    <row r="17" spans="2:47" x14ac:dyDescent="0.25">
      <c r="B17" s="12" t="s">
        <v>101</v>
      </c>
      <c r="C17" s="12" t="s">
        <v>102</v>
      </c>
      <c r="D17" s="13">
        <v>45869</v>
      </c>
      <c r="E17" s="8">
        <v>3.556</v>
      </c>
      <c r="F17" s="8">
        <v>3.57</v>
      </c>
      <c r="H17" s="12" t="s">
        <v>103</v>
      </c>
      <c r="I17" s="12" t="s">
        <v>72</v>
      </c>
      <c r="J17" s="12" t="s">
        <v>73</v>
      </c>
      <c r="L17" s="4" t="s">
        <v>9</v>
      </c>
      <c r="M17" s="4" t="s">
        <v>19</v>
      </c>
      <c r="N17" s="4" t="str">
        <f>Nivel_2[[#This Row],[AREA]]&amp;Nivel_2[[#This Row],[CONCEPTO]]</f>
        <v>AdministraciónMovilidad</v>
      </c>
      <c r="O17" s="12" t="s">
        <v>104</v>
      </c>
      <c r="Q17" s="4" t="s">
        <v>29</v>
      </c>
      <c r="U17" s="4" t="s">
        <v>105</v>
      </c>
      <c r="W17" s="4" t="s">
        <v>106</v>
      </c>
      <c r="AA17" s="4" t="s">
        <v>107</v>
      </c>
      <c r="AC17" s="4" t="s">
        <v>108</v>
      </c>
      <c r="AE17" s="4" t="s">
        <v>109</v>
      </c>
      <c r="AG17" s="4" t="s">
        <v>110</v>
      </c>
      <c r="AH17"/>
      <c r="AK17" s="4" t="s">
        <v>111</v>
      </c>
    </row>
    <row r="18" spans="2:47" x14ac:dyDescent="0.25">
      <c r="B18" s="4" t="s">
        <v>112</v>
      </c>
      <c r="C18" s="27" t="s">
        <v>113</v>
      </c>
      <c r="D18" s="13">
        <v>45877</v>
      </c>
      <c r="E18" s="8">
        <v>3.5379999999999998</v>
      </c>
      <c r="F18" s="8">
        <v>3.5510000000000002</v>
      </c>
      <c r="H18" s="12" t="s">
        <v>114</v>
      </c>
      <c r="I18" s="12" t="s">
        <v>72</v>
      </c>
      <c r="J18" s="12" t="s">
        <v>73</v>
      </c>
      <c r="L18" s="4" t="s">
        <v>9</v>
      </c>
      <c r="M18" s="4" t="s">
        <v>29</v>
      </c>
      <c r="N18" s="4" t="str">
        <f>Nivel_2[[#This Row],[AREA]]&amp;Nivel_2[[#This Row],[CONCEPTO]]</f>
        <v>AdministraciónPublicidad e impresión</v>
      </c>
      <c r="O18" s="12" t="s">
        <v>115</v>
      </c>
      <c r="Q18" s="4" t="s">
        <v>116</v>
      </c>
      <c r="U18" s="4" t="s">
        <v>117</v>
      </c>
      <c r="AA18" s="4" t="s">
        <v>118</v>
      </c>
      <c r="AE18" s="4" t="s">
        <v>24</v>
      </c>
      <c r="AG18" s="4" t="s">
        <v>119</v>
      </c>
      <c r="AH18"/>
    </row>
    <row r="19" spans="2:47" x14ac:dyDescent="0.25">
      <c r="B19" s="4" t="s">
        <v>120</v>
      </c>
      <c r="C19" s="27" t="s">
        <v>121</v>
      </c>
      <c r="D19" s="13">
        <v>45878</v>
      </c>
      <c r="E19" s="8">
        <v>3.5270000000000001</v>
      </c>
      <c r="F19" s="8">
        <v>3.5350000000000001</v>
      </c>
      <c r="H19" s="12" t="s">
        <v>122</v>
      </c>
      <c r="I19" s="12" t="s">
        <v>72</v>
      </c>
      <c r="J19" s="12" t="s">
        <v>73</v>
      </c>
      <c r="L19" s="4" t="s">
        <v>9</v>
      </c>
      <c r="M19" s="4" t="s">
        <v>37</v>
      </c>
      <c r="N19" s="4" t="str">
        <f>Nivel_2[[#This Row],[AREA]]&amp;Nivel_2[[#This Row],[CONCEPTO]]</f>
        <v>AdministraciónAlquiler de almacenes</v>
      </c>
      <c r="O19" s="12" t="s">
        <v>123</v>
      </c>
      <c r="Q19" s="4" t="s">
        <v>95</v>
      </c>
      <c r="U19" s="4" t="s">
        <v>124</v>
      </c>
      <c r="AH19"/>
    </row>
    <row r="20" spans="2:47" x14ac:dyDescent="0.25">
      <c r="B20" s="4" t="s">
        <v>125</v>
      </c>
      <c r="C20" s="27" t="s">
        <v>126</v>
      </c>
      <c r="D20" s="13">
        <v>45879</v>
      </c>
      <c r="E20" s="8">
        <v>3.5270000000000001</v>
      </c>
      <c r="F20" s="8">
        <v>3.5350000000000001</v>
      </c>
      <c r="H20" s="12" t="s">
        <v>127</v>
      </c>
      <c r="I20" s="12" t="s">
        <v>128</v>
      </c>
      <c r="J20" s="12" t="s">
        <v>73</v>
      </c>
      <c r="L20" s="4" t="s">
        <v>9</v>
      </c>
      <c r="M20" s="4" t="s">
        <v>45</v>
      </c>
      <c r="N20" s="4" t="str">
        <f>Nivel_2[[#This Row],[AREA]]&amp;Nivel_2[[#This Row],[CONCEPTO]]</f>
        <v>AdministraciónServicios Básicos</v>
      </c>
      <c r="O20" s="12" t="s">
        <v>129</v>
      </c>
      <c r="Q20" s="4" t="s">
        <v>118</v>
      </c>
      <c r="AH20"/>
    </row>
    <row r="21" spans="2:47" x14ac:dyDescent="0.25">
      <c r="B21" s="4" t="s">
        <v>130</v>
      </c>
      <c r="C21" s="27" t="s">
        <v>131</v>
      </c>
      <c r="D21" s="13">
        <v>45880</v>
      </c>
      <c r="E21" s="8">
        <v>3.5270000000000001</v>
      </c>
      <c r="F21" s="8">
        <v>3.5350000000000001</v>
      </c>
      <c r="H21" s="12" t="s">
        <v>132</v>
      </c>
      <c r="I21" s="12" t="s">
        <v>128</v>
      </c>
      <c r="J21" s="12" t="s">
        <v>73</v>
      </c>
      <c r="L21" s="4" t="s">
        <v>9</v>
      </c>
      <c r="M21" s="4" t="s">
        <v>51</v>
      </c>
      <c r="N21" s="4" t="str">
        <f>Nivel_2[[#This Row],[AREA]]&amp;Nivel_2[[#This Row],[CONCEPTO]]</f>
        <v>AdministraciónOtros gastos</v>
      </c>
      <c r="O21" s="12" t="s">
        <v>133</v>
      </c>
      <c r="Q21" s="4" t="s">
        <v>134</v>
      </c>
      <c r="AH21"/>
    </row>
    <row r="22" spans="2:47" x14ac:dyDescent="0.25">
      <c r="B22" s="4" t="s">
        <v>135</v>
      </c>
      <c r="C22" s="27" t="s">
        <v>136</v>
      </c>
      <c r="D22" s="13">
        <v>45874</v>
      </c>
      <c r="E22" s="8">
        <v>3.5659999999999998</v>
      </c>
      <c r="F22" s="8">
        <v>3.5790000000000002</v>
      </c>
      <c r="H22" s="12" t="s">
        <v>137</v>
      </c>
      <c r="I22" s="12" t="s">
        <v>128</v>
      </c>
      <c r="J22" s="12" t="s">
        <v>73</v>
      </c>
      <c r="L22" s="4" t="s">
        <v>27</v>
      </c>
      <c r="M22" s="4" t="s">
        <v>91</v>
      </c>
      <c r="N22" s="4" t="str">
        <f>Nivel_2[[#This Row],[AREA]]&amp;Nivel_2[[#This Row],[CONCEPTO]]</f>
        <v>ComercialCompra de residuos</v>
      </c>
      <c r="O22" s="12" t="s">
        <v>138</v>
      </c>
      <c r="Q22" s="4" t="s">
        <v>139</v>
      </c>
    </row>
    <row r="23" spans="2:47" x14ac:dyDescent="0.25">
      <c r="B23" s="4" t="s">
        <v>140</v>
      </c>
      <c r="C23" s="27" t="s">
        <v>141</v>
      </c>
      <c r="D23" s="13">
        <v>45876</v>
      </c>
      <c r="E23" s="8">
        <v>3.5550000000000002</v>
      </c>
      <c r="F23" s="8">
        <v>3.5640000000000001</v>
      </c>
      <c r="H23" s="12" t="s">
        <v>142</v>
      </c>
      <c r="I23" s="12" t="s">
        <v>142</v>
      </c>
      <c r="J23" s="12" t="s">
        <v>73</v>
      </c>
      <c r="L23" s="4" t="s">
        <v>27</v>
      </c>
      <c r="M23" s="4" t="s">
        <v>29</v>
      </c>
      <c r="N23" s="4" t="str">
        <f>Nivel_2[[#This Row],[AREA]]&amp;Nivel_2[[#This Row],[CONCEPTO]]</f>
        <v>ComercialPublicidad e impresión</v>
      </c>
      <c r="O23" s="12" t="s">
        <v>143</v>
      </c>
      <c r="Q23" s="4" t="s">
        <v>144</v>
      </c>
    </row>
    <row r="24" spans="2:47" x14ac:dyDescent="0.25">
      <c r="B24" s="4" t="s">
        <v>145</v>
      </c>
      <c r="C24" s="27" t="s">
        <v>146</v>
      </c>
      <c r="D24" s="13">
        <v>45883</v>
      </c>
      <c r="E24" s="8">
        <v>3.5329999999999999</v>
      </c>
      <c r="F24" s="8">
        <v>3.5369999999999999</v>
      </c>
      <c r="H24" s="12" t="s">
        <v>147</v>
      </c>
      <c r="I24" s="12" t="s">
        <v>147</v>
      </c>
      <c r="J24" s="12" t="s">
        <v>73</v>
      </c>
      <c r="L24" s="4" t="s">
        <v>27</v>
      </c>
      <c r="M24" s="4" t="s">
        <v>116</v>
      </c>
      <c r="N24" s="4" t="str">
        <f>Nivel_2[[#This Row],[AREA]]&amp;Nivel_2[[#This Row],[CONCEPTO]]</f>
        <v>ComercialGestión de contenedores</v>
      </c>
      <c r="O24" s="12" t="s">
        <v>148</v>
      </c>
      <c r="Q24" s="4" t="s">
        <v>19</v>
      </c>
    </row>
    <row r="25" spans="2:47" x14ac:dyDescent="0.25">
      <c r="B25" s="4" t="s">
        <v>149</v>
      </c>
      <c r="C25" s="27" t="s">
        <v>150</v>
      </c>
      <c r="D25" s="13">
        <v>45881</v>
      </c>
      <c r="E25" s="8">
        <v>3.5219999999999998</v>
      </c>
      <c r="F25" s="8">
        <v>3.5369999999999999</v>
      </c>
      <c r="H25" s="12" t="s">
        <v>151</v>
      </c>
      <c r="I25" s="12" t="s">
        <v>142</v>
      </c>
      <c r="J25" s="12" t="s">
        <v>73</v>
      </c>
      <c r="L25" s="4" t="s">
        <v>27</v>
      </c>
      <c r="M25" s="4" t="s">
        <v>95</v>
      </c>
      <c r="N25" s="4" t="str">
        <f>Nivel_2[[#This Row],[AREA]]&amp;Nivel_2[[#This Row],[CONCEPTO]]</f>
        <v>ComercialIncentivos y formación</v>
      </c>
      <c r="O25" s="12" t="s">
        <v>152</v>
      </c>
      <c r="Q25" s="4" t="s">
        <v>128</v>
      </c>
    </row>
    <row r="26" spans="2:47" x14ac:dyDescent="0.25">
      <c r="B26" s="4" t="s">
        <v>153</v>
      </c>
      <c r="C26" s="27" t="s">
        <v>154</v>
      </c>
      <c r="D26" s="13">
        <v>45848</v>
      </c>
      <c r="E26" s="8">
        <v>3.5459999999999998</v>
      </c>
      <c r="F26" s="8">
        <v>3.5550000000000002</v>
      </c>
      <c r="H26" s="12" t="s">
        <v>155</v>
      </c>
      <c r="I26" s="12" t="s">
        <v>155</v>
      </c>
      <c r="J26" s="12" t="s">
        <v>73</v>
      </c>
      <c r="L26" s="4" t="s">
        <v>27</v>
      </c>
      <c r="M26" s="4" t="s">
        <v>118</v>
      </c>
      <c r="N26" s="4" t="str">
        <f>Nivel_2[[#This Row],[AREA]]&amp;Nivel_2[[#This Row],[CONCEPTO]]</f>
        <v>ComercialTransporte</v>
      </c>
      <c r="O26" s="12" t="s">
        <v>156</v>
      </c>
      <c r="Q26" s="4" t="s">
        <v>51</v>
      </c>
    </row>
    <row r="27" spans="2:47" x14ac:dyDescent="0.25">
      <c r="B27" s="4" t="s">
        <v>157</v>
      </c>
      <c r="C27" s="27" t="s">
        <v>158</v>
      </c>
      <c r="D27" s="13">
        <v>45868</v>
      </c>
      <c r="E27" s="8">
        <v>3.54</v>
      </c>
      <c r="F27" s="8">
        <v>3.552</v>
      </c>
      <c r="H27" s="12" t="s">
        <v>159</v>
      </c>
      <c r="I27" s="12" t="s">
        <v>159</v>
      </c>
      <c r="J27" s="12" t="s">
        <v>160</v>
      </c>
      <c r="L27" s="4" t="s">
        <v>27</v>
      </c>
      <c r="M27" s="4" t="s">
        <v>134</v>
      </c>
      <c r="N27" s="4" t="str">
        <f>Nivel_2[[#This Row],[AREA]]&amp;Nivel_2[[#This Row],[CONCEPTO]]</f>
        <v>ComercialAlquiler de maquinaria</v>
      </c>
      <c r="O27" s="12" t="s">
        <v>161</v>
      </c>
    </row>
    <row r="28" spans="2:47" x14ac:dyDescent="0.25">
      <c r="B28" s="4" t="s">
        <v>162</v>
      </c>
      <c r="C28" s="27" t="s">
        <v>163</v>
      </c>
      <c r="D28" s="13">
        <v>45882</v>
      </c>
      <c r="E28" s="8">
        <v>3.5179999999999998</v>
      </c>
      <c r="F28" s="8">
        <v>3.5249999999999999</v>
      </c>
      <c r="H28" s="12" t="s">
        <v>164</v>
      </c>
      <c r="I28" s="12" t="s">
        <v>164</v>
      </c>
      <c r="J28" s="12" t="s">
        <v>160</v>
      </c>
      <c r="L28" s="4" t="s">
        <v>27</v>
      </c>
      <c r="M28" s="4" t="s">
        <v>139</v>
      </c>
      <c r="N28" s="4" t="str">
        <f>Nivel_2[[#This Row],[AREA]]&amp;Nivel_2[[#This Row],[CONCEPTO]]</f>
        <v>ComercialGestión empresarial</v>
      </c>
      <c r="O28" s="12" t="s">
        <v>165</v>
      </c>
    </row>
    <row r="29" spans="2:47" x14ac:dyDescent="0.25">
      <c r="B29" s="4" t="s">
        <v>166</v>
      </c>
      <c r="C29" s="27" t="s">
        <v>167</v>
      </c>
      <c r="D29" s="13">
        <v>45887</v>
      </c>
      <c r="E29" s="8">
        <v>3.5569999999999999</v>
      </c>
      <c r="F29" s="8">
        <v>3.5630000000000002</v>
      </c>
      <c r="H29" s="12" t="s">
        <v>168</v>
      </c>
      <c r="I29" s="12" t="s">
        <v>168</v>
      </c>
      <c r="J29" s="12" t="s">
        <v>169</v>
      </c>
      <c r="L29" s="4" t="s">
        <v>27</v>
      </c>
      <c r="M29" s="4" t="s">
        <v>144</v>
      </c>
      <c r="N29" s="4" t="str">
        <f>Nivel_2[[#This Row],[AREA]]&amp;Nivel_2[[#This Row],[CONCEPTO]]</f>
        <v>ComercialViáticos</v>
      </c>
      <c r="O29" s="12" t="s">
        <v>170</v>
      </c>
    </row>
    <row r="30" spans="2:47" x14ac:dyDescent="0.25">
      <c r="B30" s="4" t="s">
        <v>171</v>
      </c>
      <c r="C30" s="27" t="s">
        <v>172</v>
      </c>
      <c r="D30" s="13">
        <v>45894</v>
      </c>
      <c r="E30" s="8">
        <v>3.5179999999999998</v>
      </c>
      <c r="F30" s="8">
        <v>3.5259999999999998</v>
      </c>
      <c r="H30" s="12" t="s">
        <v>173</v>
      </c>
      <c r="I30" s="12" t="s">
        <v>72</v>
      </c>
      <c r="J30" s="12" t="s">
        <v>73</v>
      </c>
      <c r="L30" s="4" t="s">
        <v>27</v>
      </c>
      <c r="M30" s="4" t="s">
        <v>19</v>
      </c>
      <c r="N30" s="4" t="str">
        <f>Nivel_2[[#This Row],[AREA]]&amp;Nivel_2[[#This Row],[CONCEPTO]]</f>
        <v>ComercialMovilidad</v>
      </c>
      <c r="O30" s="12" t="s">
        <v>174</v>
      </c>
    </row>
    <row r="31" spans="2:47" x14ac:dyDescent="0.25">
      <c r="B31" s="4" t="s">
        <v>175</v>
      </c>
      <c r="C31" s="27" t="s">
        <v>176</v>
      </c>
      <c r="D31" s="76">
        <v>45889</v>
      </c>
      <c r="E31" s="8">
        <v>3.5310000000000001</v>
      </c>
      <c r="F31" s="8">
        <v>3.5379999999999998</v>
      </c>
      <c r="L31" s="4" t="s">
        <v>27</v>
      </c>
      <c r="M31" s="4" t="s">
        <v>128</v>
      </c>
      <c r="N31" s="4" t="str">
        <f>Nivel_2[[#This Row],[AREA]]&amp;Nivel_2[[#This Row],[CONCEPTO]]</f>
        <v>ComercialGastos operativos</v>
      </c>
      <c r="O31" s="12" t="s">
        <v>177</v>
      </c>
      <c r="Q31" s="12" t="s">
        <v>35</v>
      </c>
      <c r="S31" s="12" t="s">
        <v>178</v>
      </c>
      <c r="U31" s="12" t="s">
        <v>179</v>
      </c>
      <c r="W31" s="12" t="s">
        <v>180</v>
      </c>
      <c r="Y31" s="12" t="s">
        <v>181</v>
      </c>
      <c r="AA31" s="12" t="s">
        <v>182</v>
      </c>
      <c r="AC31" s="12" t="s">
        <v>183</v>
      </c>
      <c r="AE31" s="12" t="s">
        <v>184</v>
      </c>
      <c r="AG31" s="12" t="s">
        <v>185</v>
      </c>
      <c r="AI31" s="12" t="s">
        <v>186</v>
      </c>
      <c r="AK31" s="12" t="s">
        <v>187</v>
      </c>
      <c r="AM31" s="12" t="s">
        <v>188</v>
      </c>
      <c r="AO31" s="12" t="s">
        <v>189</v>
      </c>
      <c r="AQ31" s="12" t="s">
        <v>190</v>
      </c>
      <c r="AS31" s="12" t="s">
        <v>191</v>
      </c>
      <c r="AU31" s="12" t="s">
        <v>192</v>
      </c>
    </row>
    <row r="32" spans="2:47" x14ac:dyDescent="0.25">
      <c r="B32" s="4" t="s">
        <v>193</v>
      </c>
      <c r="C32" s="27" t="s">
        <v>194</v>
      </c>
      <c r="D32" s="76">
        <v>45896</v>
      </c>
      <c r="E32" s="8">
        <v>3.53</v>
      </c>
      <c r="F32" s="8">
        <v>3.5379999999999998</v>
      </c>
      <c r="L32" s="4" t="s">
        <v>27</v>
      </c>
      <c r="M32" s="4" t="s">
        <v>51</v>
      </c>
      <c r="N32" s="4" t="str">
        <f>Nivel_2[[#This Row],[AREA]]&amp;Nivel_2[[#This Row],[CONCEPTO]]</f>
        <v>ComercialOtros gastos</v>
      </c>
      <c r="O32" s="12" t="s">
        <v>195</v>
      </c>
      <c r="Q32" s="4" t="s">
        <v>196</v>
      </c>
      <c r="S32" s="4" t="s">
        <v>197</v>
      </c>
      <c r="U32" s="4" t="s">
        <v>198</v>
      </c>
      <c r="W32" s="4" t="s">
        <v>199</v>
      </c>
      <c r="Y32" s="4" t="s">
        <v>200</v>
      </c>
      <c r="AA32" s="4" t="s">
        <v>201</v>
      </c>
      <c r="AC32" s="4" t="s">
        <v>202</v>
      </c>
      <c r="AE32" s="4" t="s">
        <v>203</v>
      </c>
      <c r="AG32" s="4" t="s">
        <v>204</v>
      </c>
      <c r="AI32" s="4" t="s">
        <v>205</v>
      </c>
      <c r="AK32" s="4" t="s">
        <v>110</v>
      </c>
      <c r="AM32" s="4" t="s">
        <v>206</v>
      </c>
      <c r="AO32" s="4" t="s">
        <v>97</v>
      </c>
      <c r="AQ32" s="4" t="s">
        <v>207</v>
      </c>
      <c r="AS32" s="4" t="s">
        <v>208</v>
      </c>
      <c r="AU32" s="4" t="s">
        <v>24</v>
      </c>
    </row>
    <row r="33" spans="2:41" x14ac:dyDescent="0.25">
      <c r="B33" s="4" t="s">
        <v>151</v>
      </c>
      <c r="C33" s="27" t="s">
        <v>209</v>
      </c>
      <c r="L33" s="4" t="s">
        <v>35</v>
      </c>
      <c r="M33" s="4" t="s">
        <v>196</v>
      </c>
      <c r="N33" s="4" t="str">
        <f>Nivel_2[[#This Row],[AREA]]&amp;Nivel_2[[#This Row],[CONCEPTO]]</f>
        <v>OperacionesCombustible</v>
      </c>
      <c r="O33" s="12" t="s">
        <v>210</v>
      </c>
      <c r="Q33" s="4" t="s">
        <v>211</v>
      </c>
      <c r="S33" s="4" t="s">
        <v>212</v>
      </c>
      <c r="U33" s="4" t="s">
        <v>213</v>
      </c>
      <c r="W33" s="4" t="s">
        <v>214</v>
      </c>
      <c r="Y33" s="4" t="s">
        <v>215</v>
      </c>
      <c r="AA33" s="4" t="s">
        <v>216</v>
      </c>
      <c r="AE33" s="4" t="s">
        <v>217</v>
      </c>
      <c r="AG33" s="4" t="s">
        <v>218</v>
      </c>
      <c r="AK33" s="4" t="s">
        <v>119</v>
      </c>
      <c r="AM33" s="4" t="s">
        <v>219</v>
      </c>
      <c r="AO33" s="4" t="s">
        <v>108</v>
      </c>
    </row>
    <row r="34" spans="2:41" x14ac:dyDescent="0.25">
      <c r="B34" s="4" t="s">
        <v>220</v>
      </c>
      <c r="C34" s="27" t="s">
        <v>221</v>
      </c>
      <c r="L34" s="4" t="s">
        <v>35</v>
      </c>
      <c r="M34" s="4" t="s">
        <v>211</v>
      </c>
      <c r="N34" s="4" t="str">
        <f>Nivel_2[[#This Row],[AREA]]&amp;Nivel_2[[#This Row],[CONCEPTO]]</f>
        <v>OperacionesMantenimiento</v>
      </c>
      <c r="O34" s="12" t="s">
        <v>222</v>
      </c>
      <c r="Q34" s="4" t="s">
        <v>223</v>
      </c>
      <c r="S34" s="4" t="s">
        <v>224</v>
      </c>
      <c r="U34" s="4" t="s">
        <v>225</v>
      </c>
      <c r="W34" s="4" t="s">
        <v>226</v>
      </c>
      <c r="Y34" s="4" t="s">
        <v>227</v>
      </c>
      <c r="AE34" s="4" t="s">
        <v>228</v>
      </c>
      <c r="AO34" s="4" t="s">
        <v>229</v>
      </c>
    </row>
    <row r="35" spans="2:41" x14ac:dyDescent="0.25">
      <c r="B35" s="4" t="s">
        <v>230</v>
      </c>
      <c r="C35" s="27" t="s">
        <v>231</v>
      </c>
      <c r="L35" s="4" t="s">
        <v>35</v>
      </c>
      <c r="M35" s="4" t="s">
        <v>223</v>
      </c>
      <c r="N35" s="4" t="str">
        <f>Nivel_2[[#This Row],[AREA]]&amp;Nivel_2[[#This Row],[CONCEPTO]]</f>
        <v>OperacionesOtros Gastos Operativos</v>
      </c>
      <c r="O35" s="12" t="s">
        <v>232</v>
      </c>
      <c r="Q35" s="4" t="s">
        <v>233</v>
      </c>
      <c r="U35" s="4" t="s">
        <v>234</v>
      </c>
      <c r="Y35" s="4" t="s">
        <v>235</v>
      </c>
      <c r="AE35" s="4" t="s">
        <v>99</v>
      </c>
    </row>
    <row r="36" spans="2:41" x14ac:dyDescent="0.25">
      <c r="B36" s="4" t="s">
        <v>236</v>
      </c>
      <c r="C36" s="27" t="s">
        <v>237</v>
      </c>
      <c r="L36" s="4" t="s">
        <v>35</v>
      </c>
      <c r="M36" s="4" t="s">
        <v>233</v>
      </c>
      <c r="N36" s="4" t="str">
        <f>Nivel_2[[#This Row],[AREA]]&amp;Nivel_2[[#This Row],[CONCEPTO]]</f>
        <v>OperacionesCosto vehicular</v>
      </c>
      <c r="O36" s="12" t="s">
        <v>238</v>
      </c>
      <c r="Q36" s="4" t="s">
        <v>239</v>
      </c>
      <c r="U36" s="4" t="s">
        <v>240</v>
      </c>
      <c r="Y36" s="4" t="s">
        <v>241</v>
      </c>
    </row>
    <row r="37" spans="2:41" x14ac:dyDescent="0.25">
      <c r="B37" s="4" t="s">
        <v>242</v>
      </c>
      <c r="C37" s="27" t="s">
        <v>243</v>
      </c>
      <c r="L37" s="4" t="s">
        <v>35</v>
      </c>
      <c r="M37" s="4" t="s">
        <v>239</v>
      </c>
      <c r="N37" s="4" t="str">
        <f>Nivel_2[[#This Row],[AREA]]&amp;Nivel_2[[#This Row],[CONCEPTO]]</f>
        <v>OperacionesTratamiento / Disposición</v>
      </c>
      <c r="O37" s="12" t="s">
        <v>244</v>
      </c>
      <c r="Q37" s="4" t="s">
        <v>37</v>
      </c>
      <c r="U37" s="4" t="s">
        <v>245</v>
      </c>
      <c r="Y37" s="4" t="s">
        <v>246</v>
      </c>
    </row>
    <row r="38" spans="2:41" x14ac:dyDescent="0.25">
      <c r="B38" s="4" t="s">
        <v>112</v>
      </c>
      <c r="C38" s="27" t="s">
        <v>247</v>
      </c>
      <c r="L38" s="4" t="s">
        <v>35</v>
      </c>
      <c r="M38" s="4" t="s">
        <v>37</v>
      </c>
      <c r="N38" s="4" t="str">
        <f>Nivel_2[[#This Row],[AREA]]&amp;Nivel_2[[#This Row],[CONCEPTO]]</f>
        <v>OperacionesAlquiler de almacenes</v>
      </c>
      <c r="O38" s="12" t="s">
        <v>248</v>
      </c>
      <c r="Q38" s="4" t="s">
        <v>19</v>
      </c>
      <c r="U38" s="4" t="s">
        <v>249</v>
      </c>
    </row>
    <row r="39" spans="2:41" x14ac:dyDescent="0.25">
      <c r="B39" s="4" t="s">
        <v>250</v>
      </c>
      <c r="C39" s="27" t="s">
        <v>251</v>
      </c>
      <c r="L39" s="4" t="s">
        <v>35</v>
      </c>
      <c r="M39" s="4" t="s">
        <v>19</v>
      </c>
      <c r="N39" s="4" t="str">
        <f>Nivel_2[[#This Row],[AREA]]&amp;Nivel_2[[#This Row],[CONCEPTO]]</f>
        <v>OperacionesMovilidad</v>
      </c>
      <c r="O39" s="12" t="s">
        <v>252</v>
      </c>
      <c r="Q39" s="4" t="s">
        <v>29</v>
      </c>
      <c r="U39" s="4" t="s">
        <v>253</v>
      </c>
    </row>
    <row r="40" spans="2:41" x14ac:dyDescent="0.25">
      <c r="B40" s="4" t="s">
        <v>254</v>
      </c>
      <c r="C40" s="27" t="s">
        <v>255</v>
      </c>
      <c r="L40" s="4" t="s">
        <v>35</v>
      </c>
      <c r="M40" s="4" t="s">
        <v>29</v>
      </c>
      <c r="N40" s="4" t="str">
        <f>Nivel_2[[#This Row],[AREA]]&amp;Nivel_2[[#This Row],[CONCEPTO]]</f>
        <v>OperacionesPublicidad e impresión</v>
      </c>
      <c r="O40" s="12" t="s">
        <v>256</v>
      </c>
      <c r="Q40" s="4" t="s">
        <v>257</v>
      </c>
    </row>
    <row r="41" spans="2:41" x14ac:dyDescent="0.25">
      <c r="B41" s="4" t="s">
        <v>258</v>
      </c>
      <c r="C41" s="27" t="s">
        <v>259</v>
      </c>
      <c r="L41" s="4" t="s">
        <v>35</v>
      </c>
      <c r="M41" s="4" t="s">
        <v>257</v>
      </c>
      <c r="N41" s="4" t="str">
        <f>Nivel_2[[#This Row],[AREA]]&amp;Nivel_2[[#This Row],[CONCEPTO]]</f>
        <v>OperacionesInsumos / materiales</v>
      </c>
      <c r="O41" s="12" t="s">
        <v>260</v>
      </c>
      <c r="Q41" s="4" t="s">
        <v>144</v>
      </c>
    </row>
    <row r="42" spans="2:41" x14ac:dyDescent="0.25">
      <c r="B42" s="4" t="s">
        <v>261</v>
      </c>
      <c r="C42" s="27" t="s">
        <v>262</v>
      </c>
      <c r="L42" s="4" t="s">
        <v>35</v>
      </c>
      <c r="M42" s="4" t="s">
        <v>144</v>
      </c>
      <c r="N42" s="4" t="str">
        <f>Nivel_2[[#This Row],[AREA]]&amp;Nivel_2[[#This Row],[CONCEPTO]]</f>
        <v>OperacionesViáticos</v>
      </c>
      <c r="O42" s="12" t="s">
        <v>263</v>
      </c>
      <c r="Q42" s="4" t="s">
        <v>118</v>
      </c>
    </row>
    <row r="43" spans="2:41" x14ac:dyDescent="0.25">
      <c r="B43" s="4" t="s">
        <v>264</v>
      </c>
      <c r="C43" s="27" t="s">
        <v>265</v>
      </c>
      <c r="L43" s="4" t="s">
        <v>35</v>
      </c>
      <c r="M43" s="4" t="s">
        <v>118</v>
      </c>
      <c r="N43" s="4" t="str">
        <f>Nivel_2[[#This Row],[AREA]]&amp;Nivel_2[[#This Row],[CONCEPTO]]</f>
        <v>OperacionesTransporte</v>
      </c>
      <c r="O43" s="12" t="s">
        <v>266</v>
      </c>
      <c r="Q43" s="4" t="s">
        <v>134</v>
      </c>
    </row>
    <row r="44" spans="2:41" x14ac:dyDescent="0.25">
      <c r="C44" s="27"/>
      <c r="L44" s="4" t="s">
        <v>35</v>
      </c>
      <c r="M44" s="4" t="s">
        <v>134</v>
      </c>
      <c r="N44" s="4" t="str">
        <f>Nivel_2[[#This Row],[AREA]]&amp;Nivel_2[[#This Row],[CONCEPTO]]</f>
        <v>OperacionesAlquiler de maquinaria</v>
      </c>
      <c r="O44" s="12" t="s">
        <v>267</v>
      </c>
      <c r="Q44" s="4" t="s">
        <v>268</v>
      </c>
    </row>
    <row r="45" spans="2:41" x14ac:dyDescent="0.25">
      <c r="L45" s="4" t="s">
        <v>35</v>
      </c>
      <c r="M45" s="4" t="s">
        <v>268</v>
      </c>
      <c r="N45" s="4" t="str">
        <f>Nivel_2[[#This Row],[AREA]]&amp;Nivel_2[[#This Row],[CONCEPTO]]</f>
        <v>OperacionesGastos No Operativos</v>
      </c>
      <c r="O45" s="12" t="s">
        <v>269</v>
      </c>
      <c r="Q45" s="4" t="s">
        <v>208</v>
      </c>
    </row>
    <row r="46" spans="2:41" x14ac:dyDescent="0.25">
      <c r="L46" s="4" t="s">
        <v>35</v>
      </c>
      <c r="M46" s="4" t="s">
        <v>208</v>
      </c>
      <c r="N46" s="4" t="str">
        <f>Nivel_2[[#This Row],[AREA]]&amp;Nivel_2[[#This Row],[CONCEPTO]]</f>
        <v>OperacionesCapacitaciones</v>
      </c>
      <c r="O46" s="12" t="s">
        <v>270</v>
      </c>
      <c r="Q46" s="4" t="s">
        <v>51</v>
      </c>
    </row>
    <row r="47" spans="2:41" x14ac:dyDescent="0.25">
      <c r="B47" s="12" t="s">
        <v>271</v>
      </c>
      <c r="L47" s="4" t="s">
        <v>35</v>
      </c>
      <c r="M47" s="4" t="s">
        <v>51</v>
      </c>
      <c r="N47" s="4" t="str">
        <f>Nivel_2[[#This Row],[AREA]]&amp;Nivel_2[[#This Row],[CONCEPTO]]</f>
        <v>OperacionesOtros gastos</v>
      </c>
      <c r="O47" s="12" t="s">
        <v>272</v>
      </c>
    </row>
    <row r="48" spans="2:41" x14ac:dyDescent="0.25">
      <c r="B48" s="4" t="s">
        <v>73</v>
      </c>
      <c r="L48" s="4" t="s">
        <v>43</v>
      </c>
      <c r="M48" s="4" t="s">
        <v>273</v>
      </c>
      <c r="N48" s="4" t="str">
        <f>Nivel_2[[#This Row],[AREA]]&amp;Nivel_2[[#This Row],[CONCEPTO]]</f>
        <v>Contabilidad y FinanzasPago de capital</v>
      </c>
      <c r="O48" s="12" t="s">
        <v>274</v>
      </c>
    </row>
    <row r="49" spans="2:39" x14ac:dyDescent="0.25">
      <c r="B49" s="4" t="s">
        <v>169</v>
      </c>
      <c r="L49" s="4" t="s">
        <v>43</v>
      </c>
      <c r="M49" s="4" t="s">
        <v>147</v>
      </c>
      <c r="N49" s="4" t="str">
        <f>Nivel_2[[#This Row],[AREA]]&amp;Nivel_2[[#This Row],[CONCEPTO]]</f>
        <v>Contabilidad y FinanzasGastos financieros</v>
      </c>
      <c r="O49" s="12" t="s">
        <v>275</v>
      </c>
    </row>
    <row r="50" spans="2:39" x14ac:dyDescent="0.25">
      <c r="B50" s="4" t="s">
        <v>160</v>
      </c>
      <c r="L50" s="4" t="s">
        <v>43</v>
      </c>
      <c r="M50" s="4" t="s">
        <v>276</v>
      </c>
      <c r="N50" s="4" t="str">
        <f>Nivel_2[[#This Row],[AREA]]&amp;Nivel_2[[#This Row],[CONCEPTO]]</f>
        <v>Contabilidad y FinanzasPréstamos realizados</v>
      </c>
      <c r="O50" s="12" t="s">
        <v>277</v>
      </c>
    </row>
    <row r="51" spans="2:39" x14ac:dyDescent="0.25">
      <c r="L51" s="4" t="s">
        <v>43</v>
      </c>
      <c r="M51" s="4" t="s">
        <v>155</v>
      </c>
      <c r="N51" s="4" t="str">
        <f>Nivel_2[[#This Row],[AREA]]&amp;Nivel_2[[#This Row],[CONCEPTO]]</f>
        <v>Contabilidad y FinanzasImpuestos</v>
      </c>
      <c r="O51" s="12" t="s">
        <v>278</v>
      </c>
    </row>
    <row r="52" spans="2:39" x14ac:dyDescent="0.25">
      <c r="L52" s="4" t="s">
        <v>43</v>
      </c>
      <c r="M52" s="4" t="s">
        <v>268</v>
      </c>
      <c r="N52" s="4" t="str">
        <f>Nivel_2[[#This Row],[AREA]]&amp;Nivel_2[[#This Row],[CONCEPTO]]</f>
        <v>Contabilidad y FinanzasGastos No Operativos</v>
      </c>
      <c r="O52" s="12" t="s">
        <v>279</v>
      </c>
      <c r="Q52" s="12" t="s">
        <v>43</v>
      </c>
      <c r="S52" s="12" t="s">
        <v>280</v>
      </c>
      <c r="U52" s="12" t="s">
        <v>281</v>
      </c>
      <c r="W52" s="12" t="s">
        <v>282</v>
      </c>
      <c r="Y52" s="12" t="s">
        <v>283</v>
      </c>
      <c r="AA52" s="12" t="s">
        <v>284</v>
      </c>
      <c r="AC52" s="12" t="s">
        <v>285</v>
      </c>
      <c r="AE52" s="12" t="s">
        <v>286</v>
      </c>
      <c r="AG52" s="12" t="s">
        <v>287</v>
      </c>
      <c r="AI52" s="12" t="s">
        <v>288</v>
      </c>
      <c r="AK52" s="12" t="s">
        <v>289</v>
      </c>
      <c r="AM52" s="12" t="s">
        <v>10265</v>
      </c>
    </row>
    <row r="53" spans="2:39" x14ac:dyDescent="0.25">
      <c r="B53" s="4" t="s">
        <v>290</v>
      </c>
      <c r="L53" s="4" t="s">
        <v>43</v>
      </c>
      <c r="M53" s="4" t="s">
        <v>291</v>
      </c>
      <c r="N53" s="4" t="str">
        <f>Nivel_2[[#This Row],[AREA]]&amp;Nivel_2[[#This Row],[CONCEPTO]]</f>
        <v>Contabilidad y FinanzasRespaldo Financiero</v>
      </c>
      <c r="O53" s="12" t="s">
        <v>292</v>
      </c>
      <c r="Q53" s="4" t="s">
        <v>273</v>
      </c>
      <c r="S53" s="4" t="s">
        <v>293</v>
      </c>
      <c r="U53" s="4" t="s">
        <v>294</v>
      </c>
      <c r="W53" s="4" t="s">
        <v>295</v>
      </c>
      <c r="Y53" s="4" t="s">
        <v>296</v>
      </c>
      <c r="AA53" s="4" t="s">
        <v>297</v>
      </c>
      <c r="AC53" s="4" t="s">
        <v>298</v>
      </c>
      <c r="AE53" s="4" t="s">
        <v>20</v>
      </c>
      <c r="AG53" s="4" t="s">
        <v>211</v>
      </c>
      <c r="AI53" s="4" t="s">
        <v>299</v>
      </c>
      <c r="AK53" s="4" t="s">
        <v>10256</v>
      </c>
      <c r="AM53" s="4" t="s">
        <v>24</v>
      </c>
    </row>
    <row r="54" spans="2:39" x14ac:dyDescent="0.25">
      <c r="B54" s="4" t="s">
        <v>300</v>
      </c>
      <c r="L54" s="4" t="s">
        <v>43</v>
      </c>
      <c r="M54" s="4" t="s">
        <v>19</v>
      </c>
      <c r="N54" s="4" t="str">
        <f>Nivel_2[[#This Row],[AREA]]&amp;Nivel_2[[#This Row],[CONCEPTO]]</f>
        <v>Contabilidad y FinanzasMovilidad</v>
      </c>
      <c r="O54" s="12" t="s">
        <v>301</v>
      </c>
      <c r="Q54" s="4" t="s">
        <v>147</v>
      </c>
      <c r="U54" s="4" t="s">
        <v>302</v>
      </c>
      <c r="Y54" s="4" t="s">
        <v>303</v>
      </c>
      <c r="AA54" s="4" t="s">
        <v>304</v>
      </c>
      <c r="AC54" s="4" t="s">
        <v>305</v>
      </c>
      <c r="AG54" s="4" t="s">
        <v>306</v>
      </c>
      <c r="AI54" s="4" t="s">
        <v>307</v>
      </c>
      <c r="AK54" s="4" t="s">
        <v>10257</v>
      </c>
    </row>
    <row r="55" spans="2:39" x14ac:dyDescent="0.25">
      <c r="B55" s="4" t="s">
        <v>308</v>
      </c>
      <c r="L55" s="4" t="s">
        <v>43</v>
      </c>
      <c r="M55" s="4" t="s">
        <v>309</v>
      </c>
      <c r="N55" s="4" t="str">
        <f>Nivel_2[[#This Row],[AREA]]&amp;Nivel_2[[#This Row],[CONCEPTO]]</f>
        <v>Contabilidad y FinanzasComisiones bancarias</v>
      </c>
      <c r="O55" s="12" t="s">
        <v>310</v>
      </c>
      <c r="Q55" s="4" t="s">
        <v>276</v>
      </c>
      <c r="U55" s="4" t="s">
        <v>311</v>
      </c>
      <c r="Y55" s="4" t="s">
        <v>312</v>
      </c>
      <c r="AA55" s="4" t="s">
        <v>313</v>
      </c>
      <c r="AG55" s="4" t="s">
        <v>314</v>
      </c>
      <c r="AK55" s="4" t="s">
        <v>10258</v>
      </c>
    </row>
    <row r="56" spans="2:39" x14ac:dyDescent="0.25">
      <c r="B56" s="4" t="s">
        <v>315</v>
      </c>
      <c r="L56" s="4" t="s">
        <v>43</v>
      </c>
      <c r="M56" s="4" t="s">
        <v>316</v>
      </c>
      <c r="N56" s="4" t="str">
        <f>Nivel_2[[#This Row],[AREA]]&amp;Nivel_2[[#This Row],[CONCEPTO]]</f>
        <v>Contabilidad y FinanzasHerramientas Digitales</v>
      </c>
      <c r="O56" s="12" t="s">
        <v>317</v>
      </c>
      <c r="Q56" s="4" t="s">
        <v>155</v>
      </c>
      <c r="Y56" s="4" t="s">
        <v>318</v>
      </c>
      <c r="AG56" s="4" t="s">
        <v>319</v>
      </c>
      <c r="AK56" s="4" t="s">
        <v>10267</v>
      </c>
    </row>
    <row r="57" spans="2:39" x14ac:dyDescent="0.25">
      <c r="L57" s="4" t="s">
        <v>43</v>
      </c>
      <c r="M57" s="4" t="s">
        <v>10255</v>
      </c>
      <c r="N57" s="4" t="str">
        <f>Nivel_2[[#This Row],[AREA]]&amp;Nivel_2[[#This Row],[CONCEPTO]]</f>
        <v>Contabilidad y FinanzasDepreciación</v>
      </c>
      <c r="O57" s="12" t="s">
        <v>320</v>
      </c>
      <c r="Q57" s="4" t="s">
        <v>268</v>
      </c>
      <c r="Y57" s="4" t="s">
        <v>321</v>
      </c>
      <c r="AK57" s="4" t="s">
        <v>10259</v>
      </c>
    </row>
    <row r="58" spans="2:39" x14ac:dyDescent="0.25">
      <c r="L58" s="4" t="s">
        <v>43</v>
      </c>
      <c r="M58" s="4" t="s">
        <v>51</v>
      </c>
      <c r="N58" s="4" t="str">
        <f>Nivel_2[[#This Row],[AREA]]&amp;Nivel_2[[#This Row],[CONCEPTO]]</f>
        <v>Contabilidad y FinanzasOtros gastos</v>
      </c>
      <c r="O58" s="12" t="s">
        <v>10264</v>
      </c>
      <c r="Q58" s="4" t="s">
        <v>291</v>
      </c>
    </row>
    <row r="59" spans="2:39" x14ac:dyDescent="0.25">
      <c r="L59" s="4" t="s">
        <v>49</v>
      </c>
      <c r="M59" s="4" t="s">
        <v>45</v>
      </c>
      <c r="N59" s="4" t="str">
        <f>Nivel_2[[#This Row],[AREA]]&amp;Nivel_2[[#This Row],[CONCEPTO]]</f>
        <v>LogísticaServicios Básicos</v>
      </c>
      <c r="O59" s="12" t="s">
        <v>322</v>
      </c>
      <c r="Q59" s="4" t="s">
        <v>19</v>
      </c>
    </row>
    <row r="60" spans="2:39" x14ac:dyDescent="0.25">
      <c r="L60" s="4" t="s">
        <v>49</v>
      </c>
      <c r="M60" s="4" t="s">
        <v>257</v>
      </c>
      <c r="N60" s="4" t="str">
        <f>Nivel_2[[#This Row],[AREA]]&amp;Nivel_2[[#This Row],[CONCEPTO]]</f>
        <v>LogísticaInsumos / materiales</v>
      </c>
      <c r="O60" s="12" t="s">
        <v>323</v>
      </c>
      <c r="Q60" s="4" t="s">
        <v>309</v>
      </c>
    </row>
    <row r="61" spans="2:39" x14ac:dyDescent="0.25">
      <c r="L61" s="4" t="s">
        <v>49</v>
      </c>
      <c r="M61" s="4" t="s">
        <v>324</v>
      </c>
      <c r="N61" s="4" t="str">
        <f>Nivel_2[[#This Row],[AREA]]&amp;Nivel_2[[#This Row],[CONCEPTO]]</f>
        <v>LogísticaEquipos y herramientas</v>
      </c>
      <c r="O61" s="12" t="s">
        <v>325</v>
      </c>
      <c r="Q61" s="4" t="s">
        <v>316</v>
      </c>
    </row>
    <row r="62" spans="2:39" x14ac:dyDescent="0.25">
      <c r="L62" s="4" t="s">
        <v>49</v>
      </c>
      <c r="M62" s="4" t="s">
        <v>19</v>
      </c>
      <c r="N62" s="4" t="str">
        <f>Nivel_2[[#This Row],[AREA]]&amp;Nivel_2[[#This Row],[CONCEPTO]]</f>
        <v>LogísticaMovilidad</v>
      </c>
      <c r="O62" s="12" t="s">
        <v>326</v>
      </c>
      <c r="Q62" s="4" t="s">
        <v>10255</v>
      </c>
    </row>
    <row r="63" spans="2:39" x14ac:dyDescent="0.25">
      <c r="L63" s="4" t="s">
        <v>49</v>
      </c>
      <c r="M63" s="4" t="s">
        <v>211</v>
      </c>
      <c r="N63" s="4" t="str">
        <f>Nivel_2[[#This Row],[AREA]]&amp;Nivel_2[[#This Row],[CONCEPTO]]</f>
        <v>LogísticaMantenimiento</v>
      </c>
      <c r="O63" s="12" t="s">
        <v>327</v>
      </c>
      <c r="Q63" s="4" t="s">
        <v>51</v>
      </c>
    </row>
    <row r="64" spans="2:39" x14ac:dyDescent="0.25">
      <c r="L64" s="4" t="s">
        <v>49</v>
      </c>
      <c r="M64" s="4" t="s">
        <v>142</v>
      </c>
      <c r="N64" s="4" t="str">
        <f>Nivel_2[[#This Row],[AREA]]&amp;Nivel_2[[#This Row],[CONCEPTO]]</f>
        <v>LogísticaGastos no operativos</v>
      </c>
      <c r="O64" s="12" t="s">
        <v>328</v>
      </c>
    </row>
    <row r="65" spans="2:31" x14ac:dyDescent="0.25">
      <c r="L65" s="4" t="s">
        <v>49</v>
      </c>
      <c r="M65" s="4" t="s">
        <v>51</v>
      </c>
      <c r="N65" s="4" t="str">
        <f>Nivel_2[[#This Row],[AREA]]&amp;Nivel_2[[#This Row],[CONCEPTO]]</f>
        <v>LogísticaOtros gastos</v>
      </c>
      <c r="O65" s="12" t="s">
        <v>329</v>
      </c>
    </row>
    <row r="66" spans="2:31" x14ac:dyDescent="0.25">
      <c r="L66" s="4" t="s">
        <v>54</v>
      </c>
      <c r="M66" s="4" t="s">
        <v>330</v>
      </c>
      <c r="N66" s="4" t="str">
        <f>Nivel_2[[#This Row],[AREA]]&amp;Nivel_2[[#This Row],[CONCEPTO]]</f>
        <v>Gestión HumanaPersonal</v>
      </c>
      <c r="O66" s="12" t="s">
        <v>331</v>
      </c>
    </row>
    <row r="67" spans="2:31" x14ac:dyDescent="0.25">
      <c r="L67" s="4" t="s">
        <v>54</v>
      </c>
      <c r="M67" s="4" t="s">
        <v>332</v>
      </c>
      <c r="N67" s="4" t="str">
        <f>Nivel_2[[#This Row],[AREA]]&amp;Nivel_2[[#This Row],[CONCEPTO]]</f>
        <v>Gestión HumanaIntegración</v>
      </c>
      <c r="O67" s="12" t="s">
        <v>333</v>
      </c>
      <c r="Q67" s="11" t="s">
        <v>49</v>
      </c>
      <c r="S67" s="12" t="s">
        <v>335</v>
      </c>
      <c r="U67" s="12" t="s">
        <v>336</v>
      </c>
      <c r="W67" s="12" t="s">
        <v>337</v>
      </c>
      <c r="Y67" s="12" t="s">
        <v>338</v>
      </c>
      <c r="AA67" s="12" t="s">
        <v>339</v>
      </c>
      <c r="AC67" s="12" t="s">
        <v>340</v>
      </c>
      <c r="AE67" s="12" t="s">
        <v>341</v>
      </c>
    </row>
    <row r="68" spans="2:31" x14ac:dyDescent="0.25">
      <c r="L68" s="4" t="s">
        <v>54</v>
      </c>
      <c r="M68" s="4" t="s">
        <v>139</v>
      </c>
      <c r="N68" s="4" t="str">
        <f>Nivel_2[[#This Row],[AREA]]&amp;Nivel_2[[#This Row],[CONCEPTO]]</f>
        <v>Gestión HumanaGestión empresarial</v>
      </c>
      <c r="O68" s="12" t="s">
        <v>334</v>
      </c>
      <c r="Q68" s="4" t="s">
        <v>45</v>
      </c>
      <c r="S68" s="4" t="s">
        <v>343</v>
      </c>
      <c r="U68" s="4" t="s">
        <v>344</v>
      </c>
      <c r="W68" s="4" t="s">
        <v>345</v>
      </c>
      <c r="Y68" s="4" t="s">
        <v>99</v>
      </c>
      <c r="AA68" s="4" t="s">
        <v>346</v>
      </c>
      <c r="AC68" s="4" t="s">
        <v>110</v>
      </c>
      <c r="AE68" s="4" t="s">
        <v>24</v>
      </c>
    </row>
    <row r="69" spans="2:31" x14ac:dyDescent="0.25">
      <c r="L69" s="4" t="s">
        <v>54</v>
      </c>
      <c r="M69" s="4" t="s">
        <v>19</v>
      </c>
      <c r="N69" s="4" t="str">
        <f>Nivel_2[[#This Row],[AREA]]&amp;Nivel_2[[#This Row],[CONCEPTO]]</f>
        <v>Gestión HumanaMovilidad</v>
      </c>
      <c r="O69" s="12" t="s">
        <v>342</v>
      </c>
      <c r="Q69" s="4" t="s">
        <v>257</v>
      </c>
      <c r="S69" s="4" t="s">
        <v>348</v>
      </c>
      <c r="Y69" s="4" t="s">
        <v>20</v>
      </c>
      <c r="AA69" s="4" t="s">
        <v>349</v>
      </c>
      <c r="AC69" s="4" t="s">
        <v>350</v>
      </c>
    </row>
    <row r="70" spans="2:31" x14ac:dyDescent="0.25">
      <c r="B70" s="50"/>
      <c r="C70" s="50" t="s">
        <v>351</v>
      </c>
      <c r="D70" s="50" t="s">
        <v>352</v>
      </c>
      <c r="L70" s="4" t="s">
        <v>54</v>
      </c>
      <c r="M70" s="4" t="s">
        <v>208</v>
      </c>
      <c r="N70" s="4" t="str">
        <f>Nivel_2[[#This Row],[AREA]]&amp;Nivel_2[[#This Row],[CONCEPTO]]</f>
        <v>Gestión HumanaCapacitaciones</v>
      </c>
      <c r="O70" s="12" t="s">
        <v>347</v>
      </c>
      <c r="Q70" s="4" t="s">
        <v>324</v>
      </c>
      <c r="S70" s="4" t="s">
        <v>354</v>
      </c>
      <c r="Y70" s="4" t="s">
        <v>226</v>
      </c>
      <c r="AA70" s="4" t="s">
        <v>355</v>
      </c>
    </row>
    <row r="71" spans="2:31" x14ac:dyDescent="0.25">
      <c r="B71" s="49" t="s">
        <v>356</v>
      </c>
      <c r="C71" s="49" t="s">
        <v>357</v>
      </c>
      <c r="D71" s="49" t="s">
        <v>358</v>
      </c>
      <c r="L71" s="4" t="s">
        <v>54</v>
      </c>
      <c r="M71" s="4" t="s">
        <v>144</v>
      </c>
      <c r="N71" s="4" t="str">
        <f>Nivel_2[[#This Row],[AREA]]&amp;Nivel_2[[#This Row],[CONCEPTO]]</f>
        <v>Gestión HumanaViáticos</v>
      </c>
      <c r="O71" s="12" t="s">
        <v>353</v>
      </c>
      <c r="Q71" s="4" t="s">
        <v>19</v>
      </c>
      <c r="S71" s="4" t="s">
        <v>360</v>
      </c>
    </row>
    <row r="72" spans="2:31" x14ac:dyDescent="0.25">
      <c r="B72" s="49" t="s">
        <v>361</v>
      </c>
      <c r="C72" s="49" t="s">
        <v>362</v>
      </c>
      <c r="D72" s="49" t="s">
        <v>362</v>
      </c>
      <c r="L72" s="4" t="s">
        <v>54</v>
      </c>
      <c r="M72" s="4" t="s">
        <v>51</v>
      </c>
      <c r="N72" s="4" t="str">
        <f>Nivel_2[[#This Row],[AREA]]&amp;Nivel_2[[#This Row],[CONCEPTO]]</f>
        <v>Gestión HumanaOtros gastos</v>
      </c>
      <c r="O72" s="12" t="s">
        <v>359</v>
      </c>
      <c r="Q72" s="4" t="s">
        <v>211</v>
      </c>
      <c r="S72" s="4" t="s">
        <v>365</v>
      </c>
    </row>
    <row r="73" spans="2:31" x14ac:dyDescent="0.25">
      <c r="B73" s="49" t="s">
        <v>366</v>
      </c>
      <c r="C73" s="49" t="s">
        <v>358</v>
      </c>
      <c r="D73" s="49" t="s">
        <v>358</v>
      </c>
      <c r="L73" s="4" t="s">
        <v>59</v>
      </c>
      <c r="M73" s="4" t="s">
        <v>363</v>
      </c>
      <c r="N73" s="4" t="str">
        <f>Nivel_2[[#This Row],[AREA]]&amp;Nivel_2[[#This Row],[CONCEPTO]]</f>
        <v>SSOMAEPPS</v>
      </c>
      <c r="O73" s="12" t="s">
        <v>364</v>
      </c>
      <c r="Q73" s="4" t="s">
        <v>142</v>
      </c>
    </row>
    <row r="74" spans="2:31" x14ac:dyDescent="0.25">
      <c r="B74" s="49" t="s">
        <v>368</v>
      </c>
      <c r="C74" s="49" t="s">
        <v>358</v>
      </c>
      <c r="D74" s="49" t="s">
        <v>358</v>
      </c>
      <c r="L74" s="4" t="s">
        <v>59</v>
      </c>
      <c r="M74" s="4" t="s">
        <v>208</v>
      </c>
      <c r="N74" s="4" t="str">
        <f>Nivel_2[[#This Row],[AREA]]&amp;Nivel_2[[#This Row],[CONCEPTO]]</f>
        <v>SSOMACapacitaciones</v>
      </c>
      <c r="O74" s="12" t="s">
        <v>367</v>
      </c>
      <c r="Q74" s="4" t="s">
        <v>51</v>
      </c>
    </row>
    <row r="75" spans="2:31" x14ac:dyDescent="0.25">
      <c r="L75" s="4" t="s">
        <v>59</v>
      </c>
      <c r="M75" s="4" t="s">
        <v>369</v>
      </c>
      <c r="N75" s="4" t="str">
        <f>Nivel_2[[#This Row],[AREA]]&amp;Nivel_2[[#This Row],[CONCEPTO]]</f>
        <v>SSOMAGastos de SSOMA</v>
      </c>
      <c r="O75" s="12" t="s">
        <v>370</v>
      </c>
    </row>
    <row r="76" spans="2:31" x14ac:dyDescent="0.25">
      <c r="L76" s="4" t="s">
        <v>59</v>
      </c>
      <c r="M76" s="4" t="s">
        <v>169</v>
      </c>
      <c r="N76" s="4" t="str">
        <f>Nivel_2[[#This Row],[AREA]]&amp;Nivel_2[[#This Row],[CONCEPTO]]</f>
        <v>SSOMAInversión</v>
      </c>
      <c r="O76" s="12" t="s">
        <v>371</v>
      </c>
    </row>
    <row r="77" spans="2:31" x14ac:dyDescent="0.25">
      <c r="L77" s="4" t="s">
        <v>59</v>
      </c>
      <c r="M77" s="4" t="s">
        <v>139</v>
      </c>
      <c r="N77" s="4" t="str">
        <f>Nivel_2[[#This Row],[AREA]]&amp;Nivel_2[[#This Row],[CONCEPTO]]</f>
        <v>SSOMAGestión empresarial</v>
      </c>
      <c r="O77" s="12" t="s">
        <v>372</v>
      </c>
    </row>
    <row r="78" spans="2:31" x14ac:dyDescent="0.25">
      <c r="L78" s="4" t="s">
        <v>59</v>
      </c>
      <c r="M78" s="4" t="s">
        <v>144</v>
      </c>
      <c r="N78" s="4" t="str">
        <f>Nivel_2[[#This Row],[AREA]]&amp;Nivel_2[[#This Row],[CONCEPTO]]</f>
        <v>SSOMAViáticos</v>
      </c>
      <c r="O78" s="12" t="s">
        <v>373</v>
      </c>
      <c r="Q78" s="12" t="s">
        <v>54</v>
      </c>
      <c r="S78" s="12" t="s">
        <v>375</v>
      </c>
      <c r="U78" s="12" t="s">
        <v>376</v>
      </c>
      <c r="W78" s="12" t="s">
        <v>377</v>
      </c>
      <c r="Y78" s="12" t="s">
        <v>378</v>
      </c>
      <c r="AA78" s="12" t="s">
        <v>379</v>
      </c>
      <c r="AC78" s="12" t="s">
        <v>380</v>
      </c>
      <c r="AE78" s="12" t="s">
        <v>381</v>
      </c>
    </row>
    <row r="79" spans="2:31" x14ac:dyDescent="0.25">
      <c r="L79" s="4" t="s">
        <v>59</v>
      </c>
      <c r="M79" s="4" t="s">
        <v>51</v>
      </c>
      <c r="N79" s="4" t="str">
        <f>Nivel_2[[#This Row],[AREA]]&amp;Nivel_2[[#This Row],[CONCEPTO]]</f>
        <v>SSOMAOtros gastos</v>
      </c>
      <c r="O79" s="12" t="s">
        <v>374</v>
      </c>
      <c r="Q79" s="4" t="s">
        <v>330</v>
      </c>
      <c r="S79" s="4" t="s">
        <v>383</v>
      </c>
      <c r="U79" s="4" t="s">
        <v>384</v>
      </c>
      <c r="W79" s="4" t="s">
        <v>385</v>
      </c>
      <c r="Y79" s="4" t="s">
        <v>20</v>
      </c>
      <c r="AA79" s="4" t="s">
        <v>386</v>
      </c>
      <c r="AC79" s="4" t="s">
        <v>19</v>
      </c>
      <c r="AE79" s="4" t="s">
        <v>24</v>
      </c>
    </row>
    <row r="80" spans="2:31" x14ac:dyDescent="0.25">
      <c r="L80" s="4" t="s">
        <v>62</v>
      </c>
      <c r="M80" s="4" t="s">
        <v>139</v>
      </c>
      <c r="N80" s="4" t="str">
        <f>Nivel_2[[#This Row],[AREA]]&amp;Nivel_2[[#This Row],[CONCEPTO]]</f>
        <v>Gerencia GeneralGestión empresarial</v>
      </c>
      <c r="O80" s="12" t="s">
        <v>382</v>
      </c>
      <c r="Q80" s="4" t="s">
        <v>332</v>
      </c>
      <c r="S80" s="4" t="s">
        <v>388</v>
      </c>
      <c r="U80" s="4" t="s">
        <v>389</v>
      </c>
      <c r="AC80" s="4" t="s">
        <v>110</v>
      </c>
    </row>
    <row r="81" spans="12:29" x14ac:dyDescent="0.25">
      <c r="L81" s="4" t="s">
        <v>62</v>
      </c>
      <c r="M81" s="4" t="s">
        <v>169</v>
      </c>
      <c r="N81" s="4" t="str">
        <f>Nivel_2[[#This Row],[AREA]]&amp;Nivel_2[[#This Row],[CONCEPTO]]</f>
        <v>Gerencia GeneralInversión</v>
      </c>
      <c r="O81" s="12" t="s">
        <v>387</v>
      </c>
      <c r="Q81" s="4" t="s">
        <v>139</v>
      </c>
      <c r="S81" s="4" t="s">
        <v>391</v>
      </c>
      <c r="U81" s="4" t="s">
        <v>392</v>
      </c>
      <c r="AC81" s="4" t="s">
        <v>119</v>
      </c>
    </row>
    <row r="82" spans="12:29" x14ac:dyDescent="0.25">
      <c r="L82" s="4" t="s">
        <v>62</v>
      </c>
      <c r="M82" s="4" t="s">
        <v>144</v>
      </c>
      <c r="N82" s="4" t="str">
        <f>Nivel_2[[#This Row],[AREA]]&amp;Nivel_2[[#This Row],[CONCEPTO]]</f>
        <v>Gerencia GeneralViáticos</v>
      </c>
      <c r="O82" s="12" t="s">
        <v>390</v>
      </c>
      <c r="Q82" s="4" t="s">
        <v>19</v>
      </c>
      <c r="S82" s="4" t="s">
        <v>394</v>
      </c>
      <c r="U82" s="4" t="s">
        <v>395</v>
      </c>
    </row>
    <row r="83" spans="12:29" x14ac:dyDescent="0.25">
      <c r="L83" s="4" t="s">
        <v>62</v>
      </c>
      <c r="M83" s="4" t="s">
        <v>142</v>
      </c>
      <c r="N83" s="4" t="str">
        <f>Nivel_2[[#This Row],[AREA]]&amp;Nivel_2[[#This Row],[CONCEPTO]]</f>
        <v>Gerencia GeneralGastos no operativos</v>
      </c>
      <c r="O83" s="12" t="s">
        <v>393</v>
      </c>
      <c r="Q83" s="4" t="s">
        <v>208</v>
      </c>
      <c r="S83" s="4" t="s">
        <v>397</v>
      </c>
      <c r="U83" s="4" t="s">
        <v>112</v>
      </c>
    </row>
    <row r="84" spans="12:29" x14ac:dyDescent="0.25">
      <c r="L84" s="4" t="s">
        <v>62</v>
      </c>
      <c r="M84" s="4" t="s">
        <v>19</v>
      </c>
      <c r="N84" s="4" t="str">
        <f>Nivel_2[[#This Row],[AREA]]&amp;Nivel_2[[#This Row],[CONCEPTO]]</f>
        <v>Gerencia GeneralMovilidad</v>
      </c>
      <c r="O84" s="12" t="s">
        <v>396</v>
      </c>
      <c r="Q84" s="4" t="s">
        <v>144</v>
      </c>
      <c r="S84" s="4" t="s">
        <v>399</v>
      </c>
    </row>
    <row r="85" spans="12:29" x14ac:dyDescent="0.25">
      <c r="L85" s="4" t="s">
        <v>62</v>
      </c>
      <c r="M85" s="4" t="s">
        <v>208</v>
      </c>
      <c r="N85" s="4" t="str">
        <f>Nivel_2[[#This Row],[AREA]]&amp;Nivel_2[[#This Row],[CONCEPTO]]</f>
        <v>Gerencia GeneralCapacitaciones</v>
      </c>
      <c r="O85" s="12" t="s">
        <v>398</v>
      </c>
      <c r="Q85" s="4" t="s">
        <v>51</v>
      </c>
      <c r="S85" s="4" t="s">
        <v>401</v>
      </c>
    </row>
    <row r="86" spans="12:29" x14ac:dyDescent="0.25">
      <c r="L86" s="4" t="s">
        <v>62</v>
      </c>
      <c r="M86" s="4" t="s">
        <v>51</v>
      </c>
      <c r="N86" s="4" t="str">
        <f>Nivel_2[[#This Row],[AREA]]&amp;Nivel_2[[#This Row],[CONCEPTO]]</f>
        <v>Gerencia GeneralOtros gastos</v>
      </c>
      <c r="O86" s="12" t="s">
        <v>400</v>
      </c>
      <c r="S86" s="4" t="s">
        <v>403</v>
      </c>
    </row>
    <row r="87" spans="12:29" x14ac:dyDescent="0.25">
      <c r="L87" s="4" t="s">
        <v>65</v>
      </c>
      <c r="M87" s="4" t="s">
        <v>169</v>
      </c>
      <c r="N87" s="4" t="str">
        <f>Nivel_2[[#This Row],[AREA]]&amp;Nivel_2[[#This Row],[CONCEPTO]]</f>
        <v>Sistemas y TIInversión</v>
      </c>
      <c r="O87" s="12" t="s">
        <v>402</v>
      </c>
      <c r="S87" s="4" t="s">
        <v>405</v>
      </c>
    </row>
    <row r="88" spans="12:29" x14ac:dyDescent="0.25">
      <c r="L88" s="4" t="s">
        <v>65</v>
      </c>
      <c r="M88" s="4" t="s">
        <v>211</v>
      </c>
      <c r="N88" s="4" t="str">
        <f>Nivel_2[[#This Row],[AREA]]&amp;Nivel_2[[#This Row],[CONCEPTO]]</f>
        <v>Sistemas y TIMantenimiento</v>
      </c>
      <c r="O88" s="12" t="s">
        <v>404</v>
      </c>
      <c r="S88" s="4" t="s">
        <v>407</v>
      </c>
    </row>
    <row r="89" spans="12:29" x14ac:dyDescent="0.25">
      <c r="L89" s="4" t="s">
        <v>65</v>
      </c>
      <c r="M89" s="4" t="s">
        <v>316</v>
      </c>
      <c r="N89" s="4" t="str">
        <f>Nivel_2[[#This Row],[AREA]]&amp;Nivel_2[[#This Row],[CONCEPTO]]</f>
        <v>Sistemas y TIHerramientas Digitales</v>
      </c>
      <c r="O89" s="12" t="s">
        <v>406</v>
      </c>
      <c r="S89" s="4" t="s">
        <v>409</v>
      </c>
    </row>
    <row r="90" spans="12:29" x14ac:dyDescent="0.25">
      <c r="L90" s="4" t="s">
        <v>65</v>
      </c>
      <c r="M90" s="4" t="s">
        <v>19</v>
      </c>
      <c r="N90" s="4" t="str">
        <f>Nivel_2[[#This Row],[AREA]]&amp;Nivel_2[[#This Row],[CONCEPTO]]</f>
        <v>Sistemas y TIMovilidad</v>
      </c>
      <c r="O90" s="12" t="s">
        <v>408</v>
      </c>
      <c r="S90" s="4" t="s">
        <v>264</v>
      </c>
    </row>
    <row r="91" spans="12:29" x14ac:dyDescent="0.25">
      <c r="L91" s="4" t="s">
        <v>65</v>
      </c>
      <c r="M91" s="4" t="s">
        <v>144</v>
      </c>
      <c r="N91" s="4" t="str">
        <f>Nivel_2[[#This Row],[AREA]]&amp;Nivel_2[[#This Row],[CONCEPTO]]</f>
        <v>Sistemas y TIViáticos</v>
      </c>
      <c r="O91" s="12" t="s">
        <v>410</v>
      </c>
      <c r="S91" s="4" t="s">
        <v>412</v>
      </c>
    </row>
    <row r="92" spans="12:29" x14ac:dyDescent="0.25">
      <c r="L92" s="4" t="s">
        <v>70</v>
      </c>
      <c r="M92" s="4" t="s">
        <v>208</v>
      </c>
      <c r="N92" s="4" t="str">
        <f>Nivel_2[[#This Row],[AREA]]&amp;Nivel_2[[#This Row],[CONCEPTO]]</f>
        <v>SIGCapacitaciones</v>
      </c>
      <c r="O92" s="12" t="s">
        <v>411</v>
      </c>
      <c r="S92" s="4" t="s">
        <v>414</v>
      </c>
    </row>
    <row r="93" spans="12:29" x14ac:dyDescent="0.25">
      <c r="L93" s="4" t="s">
        <v>70</v>
      </c>
      <c r="M93" s="4" t="s">
        <v>139</v>
      </c>
      <c r="N93" s="4" t="str">
        <f>Nivel_2[[#This Row],[AREA]]&amp;Nivel_2[[#This Row],[CONCEPTO]]</f>
        <v>SIGGestión empresarial</v>
      </c>
      <c r="O93" s="12" t="s">
        <v>413</v>
      </c>
      <c r="S93" s="4" t="s">
        <v>416</v>
      </c>
    </row>
    <row r="94" spans="12:29" x14ac:dyDescent="0.25">
      <c r="L94" s="4" t="s">
        <v>70</v>
      </c>
      <c r="M94" s="4" t="s">
        <v>211</v>
      </c>
      <c r="N94" s="4" t="str">
        <f>Nivel_2[[#This Row],[AREA]]&amp;Nivel_2[[#This Row],[CONCEPTO]]</f>
        <v>SIGMantenimiento</v>
      </c>
      <c r="O94" s="12" t="s">
        <v>415</v>
      </c>
      <c r="S94" s="4" t="s">
        <v>418</v>
      </c>
    </row>
    <row r="95" spans="12:29" x14ac:dyDescent="0.25">
      <c r="L95" s="4" t="s">
        <v>70</v>
      </c>
      <c r="M95" s="4" t="s">
        <v>144</v>
      </c>
      <c r="N95" s="4" t="str">
        <f>Nivel_2[[#This Row],[AREA]]&amp;Nivel_2[[#This Row],[CONCEPTO]]</f>
        <v>SIGViáticos</v>
      </c>
      <c r="O95" s="12" t="s">
        <v>417</v>
      </c>
      <c r="S95" s="4" t="s">
        <v>420</v>
      </c>
    </row>
    <row r="96" spans="12:29" x14ac:dyDescent="0.25">
      <c r="L96" s="4" t="s">
        <v>70</v>
      </c>
      <c r="M96" s="4" t="s">
        <v>29</v>
      </c>
      <c r="N96" s="4" t="str">
        <f>Nivel_2[[#This Row],[AREA]]&amp;Nivel_2[[#This Row],[CONCEPTO]]</f>
        <v>SIGPublicidad e impresión</v>
      </c>
      <c r="O96" s="12" t="s">
        <v>419</v>
      </c>
      <c r="S96" s="4" t="s">
        <v>421</v>
      </c>
    </row>
    <row r="97" spans="2:31" x14ac:dyDescent="0.25">
      <c r="S97" s="4" t="s">
        <v>422</v>
      </c>
    </row>
    <row r="98" spans="2:31" x14ac:dyDescent="0.25">
      <c r="S98" s="4" t="s">
        <v>423</v>
      </c>
    </row>
    <row r="99" spans="2:31" x14ac:dyDescent="0.25">
      <c r="B99" s="50" t="s">
        <v>424</v>
      </c>
      <c r="C99" s="50" t="s">
        <v>425</v>
      </c>
      <c r="D99" s="50" t="s">
        <v>426</v>
      </c>
      <c r="E99" s="50" t="s">
        <v>427</v>
      </c>
      <c r="F99" s="50" t="s">
        <v>428</v>
      </c>
      <c r="G99" s="50" t="s">
        <v>429</v>
      </c>
      <c r="S99" s="4" t="s">
        <v>430</v>
      </c>
    </row>
    <row r="100" spans="2:31" ht="105" x14ac:dyDescent="0.25">
      <c r="B100" s="50" t="s">
        <v>431</v>
      </c>
      <c r="C100" s="51" t="s">
        <v>432</v>
      </c>
      <c r="D100" s="51" t="s">
        <v>433</v>
      </c>
      <c r="E100" s="51" t="s">
        <v>434</v>
      </c>
      <c r="F100" s="51" t="s">
        <v>435</v>
      </c>
      <c r="G100" s="51" t="s">
        <v>436</v>
      </c>
      <c r="S100" s="4" t="s">
        <v>437</v>
      </c>
    </row>
    <row r="101" spans="2:31" ht="75" x14ac:dyDescent="0.25">
      <c r="B101" s="50" t="s">
        <v>438</v>
      </c>
      <c r="C101" s="51" t="s">
        <v>439</v>
      </c>
      <c r="D101" s="51" t="s">
        <v>440</v>
      </c>
      <c r="E101" s="51" t="s">
        <v>441</v>
      </c>
      <c r="F101" s="51" t="s">
        <v>442</v>
      </c>
      <c r="G101" s="51" t="s">
        <v>443</v>
      </c>
    </row>
    <row r="102" spans="2:31" ht="105" x14ac:dyDescent="0.25">
      <c r="B102" s="50" t="s">
        <v>444</v>
      </c>
      <c r="C102" s="51" t="s">
        <v>445</v>
      </c>
      <c r="D102" s="51" t="s">
        <v>446</v>
      </c>
      <c r="E102" s="51" t="s">
        <v>447</v>
      </c>
      <c r="F102" s="51" t="s">
        <v>448</v>
      </c>
      <c r="G102" s="51" t="s">
        <v>449</v>
      </c>
    </row>
    <row r="103" spans="2:31" ht="75" x14ac:dyDescent="0.25">
      <c r="B103" s="50" t="s">
        <v>450</v>
      </c>
      <c r="C103" s="51" t="s">
        <v>451</v>
      </c>
      <c r="D103" s="51" t="s">
        <v>452</v>
      </c>
      <c r="E103" s="51" t="s">
        <v>453</v>
      </c>
      <c r="F103" s="51" t="s">
        <v>442</v>
      </c>
      <c r="G103" s="51" t="s">
        <v>454</v>
      </c>
    </row>
    <row r="104" spans="2:31" ht="75" x14ac:dyDescent="0.25">
      <c r="B104" s="50" t="s">
        <v>455</v>
      </c>
      <c r="C104" s="51" t="s">
        <v>456</v>
      </c>
      <c r="D104" s="51" t="s">
        <v>457</v>
      </c>
      <c r="E104" s="51" t="s">
        <v>458</v>
      </c>
      <c r="F104" s="51" t="s">
        <v>459</v>
      </c>
      <c r="G104" s="51" t="s">
        <v>460</v>
      </c>
    </row>
    <row r="105" spans="2:31" ht="75" x14ac:dyDescent="0.25">
      <c r="B105" s="50" t="s">
        <v>461</v>
      </c>
      <c r="C105" s="51" t="s">
        <v>462</v>
      </c>
      <c r="D105" s="51" t="s">
        <v>463</v>
      </c>
      <c r="E105" s="51" t="s">
        <v>464</v>
      </c>
      <c r="F105" s="51" t="s">
        <v>465</v>
      </c>
      <c r="G105" s="51" t="s">
        <v>466</v>
      </c>
    </row>
    <row r="106" spans="2:31" ht="90" x14ac:dyDescent="0.25">
      <c r="B106" s="50" t="s">
        <v>467</v>
      </c>
      <c r="C106" s="51" t="s">
        <v>468</v>
      </c>
      <c r="D106" s="51" t="s">
        <v>469</v>
      </c>
      <c r="E106" s="51" t="s">
        <v>470</v>
      </c>
      <c r="F106" s="51" t="s">
        <v>471</v>
      </c>
      <c r="G106" s="51" t="s">
        <v>472</v>
      </c>
      <c r="Q106" s="12" t="s">
        <v>59</v>
      </c>
      <c r="S106" s="12" t="s">
        <v>473</v>
      </c>
      <c r="U106" s="12" t="s">
        <v>474</v>
      </c>
      <c r="W106" s="12" t="s">
        <v>475</v>
      </c>
      <c r="Y106" s="12" t="s">
        <v>476</v>
      </c>
      <c r="AA106" s="12" t="s">
        <v>477</v>
      </c>
      <c r="AC106" s="12" t="s">
        <v>478</v>
      </c>
      <c r="AE106" s="12" t="s">
        <v>479</v>
      </c>
    </row>
    <row r="107" spans="2:31" ht="75" x14ac:dyDescent="0.25">
      <c r="B107" s="50" t="s">
        <v>480</v>
      </c>
      <c r="C107" s="51" t="s">
        <v>481</v>
      </c>
      <c r="D107" s="51" t="s">
        <v>482</v>
      </c>
      <c r="E107" s="51" t="s">
        <v>483</v>
      </c>
      <c r="F107" s="51" t="s">
        <v>484</v>
      </c>
      <c r="G107" s="51" t="s">
        <v>485</v>
      </c>
      <c r="Q107" s="4" t="s">
        <v>363</v>
      </c>
      <c r="S107" s="4" t="s">
        <v>486</v>
      </c>
      <c r="U107" s="4" t="s">
        <v>487</v>
      </c>
      <c r="W107" s="4" t="s">
        <v>488</v>
      </c>
      <c r="Y107" s="4" t="s">
        <v>489</v>
      </c>
      <c r="AA107" s="4" t="s">
        <v>490</v>
      </c>
      <c r="AC107" s="4" t="s">
        <v>19</v>
      </c>
      <c r="AE107" s="4" t="s">
        <v>24</v>
      </c>
    </row>
    <row r="108" spans="2:31" ht="165" x14ac:dyDescent="0.25">
      <c r="B108" s="50" t="s">
        <v>491</v>
      </c>
      <c r="C108" s="51" t="s">
        <v>492</v>
      </c>
      <c r="D108" s="51" t="s">
        <v>493</v>
      </c>
      <c r="E108" s="51" t="s">
        <v>494</v>
      </c>
      <c r="F108" s="51" t="s">
        <v>495</v>
      </c>
      <c r="G108" s="51" t="s">
        <v>496</v>
      </c>
      <c r="Q108" s="4" t="s">
        <v>208</v>
      </c>
      <c r="S108" s="4" t="s">
        <v>497</v>
      </c>
      <c r="U108" s="4" t="s">
        <v>498</v>
      </c>
      <c r="W108" s="4" t="s">
        <v>498</v>
      </c>
      <c r="Y108" s="4" t="s">
        <v>211</v>
      </c>
      <c r="AC108" s="4" t="s">
        <v>110</v>
      </c>
    </row>
    <row r="109" spans="2:31" ht="105" x14ac:dyDescent="0.25">
      <c r="B109" s="50" t="s">
        <v>499</v>
      </c>
      <c r="C109" s="51" t="s">
        <v>500</v>
      </c>
      <c r="D109" s="51" t="s">
        <v>501</v>
      </c>
      <c r="E109" s="51" t="s">
        <v>502</v>
      </c>
      <c r="F109" s="51" t="s">
        <v>503</v>
      </c>
      <c r="G109" s="51" t="s">
        <v>504</v>
      </c>
      <c r="Q109" s="4" t="s">
        <v>369</v>
      </c>
      <c r="S109" s="4" t="s">
        <v>505</v>
      </c>
      <c r="U109" s="4" t="s">
        <v>506</v>
      </c>
      <c r="W109" s="4" t="s">
        <v>507</v>
      </c>
      <c r="AC109" s="4" t="s">
        <v>119</v>
      </c>
    </row>
    <row r="110" spans="2:31" ht="120" x14ac:dyDescent="0.25">
      <c r="B110" s="50" t="s">
        <v>508</v>
      </c>
      <c r="C110" s="51" t="s">
        <v>509</v>
      </c>
      <c r="D110" s="51" t="s">
        <v>510</v>
      </c>
      <c r="E110" s="51" t="s">
        <v>511</v>
      </c>
      <c r="F110" s="51" t="s">
        <v>512</v>
      </c>
      <c r="G110" s="51" t="s">
        <v>513</v>
      </c>
      <c r="Q110" s="4" t="s">
        <v>169</v>
      </c>
      <c r="W110" s="4" t="s">
        <v>514</v>
      </c>
    </row>
    <row r="111" spans="2:31" ht="75" x14ac:dyDescent="0.25">
      <c r="B111" s="50" t="s">
        <v>515</v>
      </c>
      <c r="C111" s="51" t="s">
        <v>516</v>
      </c>
      <c r="D111" s="51" t="s">
        <v>517</v>
      </c>
      <c r="E111" s="51" t="s">
        <v>518</v>
      </c>
      <c r="F111" s="51" t="s">
        <v>519</v>
      </c>
      <c r="G111" s="51" t="s">
        <v>520</v>
      </c>
      <c r="Q111" s="4" t="s">
        <v>139</v>
      </c>
      <c r="W111" s="4" t="s">
        <v>521</v>
      </c>
    </row>
    <row r="112" spans="2:31" ht="75" x14ac:dyDescent="0.25">
      <c r="B112" s="50" t="s">
        <v>522</v>
      </c>
      <c r="C112" s="51" t="s">
        <v>523</v>
      </c>
      <c r="D112" s="51" t="s">
        <v>524</v>
      </c>
      <c r="E112" s="51" t="s">
        <v>525</v>
      </c>
      <c r="F112" s="51" t="s">
        <v>526</v>
      </c>
      <c r="G112" s="51" t="s">
        <v>527</v>
      </c>
      <c r="Q112" s="4" t="s">
        <v>144</v>
      </c>
      <c r="W112" s="4" t="s">
        <v>528</v>
      </c>
    </row>
    <row r="113" spans="2:31" ht="105" x14ac:dyDescent="0.25">
      <c r="B113" s="50" t="s">
        <v>529</v>
      </c>
      <c r="C113" s="51" t="s">
        <v>530</v>
      </c>
      <c r="D113" s="51" t="s">
        <v>531</v>
      </c>
      <c r="E113" s="51" t="s">
        <v>532</v>
      </c>
      <c r="F113" s="51" t="s">
        <v>533</v>
      </c>
      <c r="G113" s="51" t="s">
        <v>534</v>
      </c>
      <c r="Q113" s="4" t="s">
        <v>51</v>
      </c>
      <c r="W113" s="4" t="s">
        <v>535</v>
      </c>
    </row>
    <row r="114" spans="2:31" ht="75" x14ac:dyDescent="0.25">
      <c r="B114" s="50" t="s">
        <v>536</v>
      </c>
      <c r="C114" s="51" t="s">
        <v>537</v>
      </c>
      <c r="D114" s="51" t="s">
        <v>538</v>
      </c>
      <c r="E114" s="51" t="s">
        <v>539</v>
      </c>
      <c r="F114" s="51" t="s">
        <v>540</v>
      </c>
      <c r="G114" s="51" t="s">
        <v>541</v>
      </c>
      <c r="W114" s="4" t="s">
        <v>542</v>
      </c>
    </row>
    <row r="115" spans="2:31" ht="75" x14ac:dyDescent="0.25">
      <c r="B115" s="50" t="s">
        <v>543</v>
      </c>
      <c r="C115" s="51" t="s">
        <v>544</v>
      </c>
      <c r="D115" s="51" t="s">
        <v>545</v>
      </c>
      <c r="E115" s="51" t="s">
        <v>546</v>
      </c>
      <c r="F115" s="51" t="s">
        <v>547</v>
      </c>
      <c r="G115" s="51" t="s">
        <v>548</v>
      </c>
      <c r="W115" s="4" t="s">
        <v>549</v>
      </c>
    </row>
    <row r="116" spans="2:31" x14ac:dyDescent="0.25">
      <c r="W116" s="4" t="s">
        <v>550</v>
      </c>
    </row>
    <row r="121" spans="2:31" x14ac:dyDescent="0.25">
      <c r="Q121" s="12" t="s">
        <v>63</v>
      </c>
      <c r="S121" s="12" t="s">
        <v>551</v>
      </c>
      <c r="U121" s="12" t="s">
        <v>552</v>
      </c>
      <c r="W121" s="12" t="s">
        <v>553</v>
      </c>
      <c r="Y121" s="12" t="s">
        <v>554</v>
      </c>
      <c r="AA121" s="12" t="s">
        <v>555</v>
      </c>
      <c r="AC121" s="12" t="s">
        <v>556</v>
      </c>
      <c r="AE121" s="12" t="s">
        <v>557</v>
      </c>
    </row>
    <row r="122" spans="2:31" x14ac:dyDescent="0.25">
      <c r="Q122" s="4" t="s">
        <v>139</v>
      </c>
      <c r="S122" s="4" t="s">
        <v>558</v>
      </c>
      <c r="U122" s="4" t="s">
        <v>559</v>
      </c>
      <c r="W122" s="4" t="s">
        <v>110</v>
      </c>
      <c r="Y122" s="4" t="s">
        <v>560</v>
      </c>
      <c r="AA122" s="4" t="s">
        <v>196</v>
      </c>
      <c r="AC122" s="4" t="s">
        <v>386</v>
      </c>
      <c r="AE122" s="4" t="s">
        <v>24</v>
      </c>
    </row>
    <row r="123" spans="2:31" x14ac:dyDescent="0.25">
      <c r="Q123" s="4" t="s">
        <v>169</v>
      </c>
      <c r="S123" s="4" t="s">
        <v>561</v>
      </c>
      <c r="U123" s="4" t="s">
        <v>562</v>
      </c>
      <c r="W123" s="4" t="s">
        <v>119</v>
      </c>
      <c r="AA123" s="4" t="s">
        <v>563</v>
      </c>
    </row>
    <row r="124" spans="2:31" x14ac:dyDescent="0.25">
      <c r="Q124" s="4" t="s">
        <v>144</v>
      </c>
      <c r="S124" s="4" t="s">
        <v>564</v>
      </c>
      <c r="U124" s="4" t="s">
        <v>565</v>
      </c>
      <c r="AA124" s="4" t="s">
        <v>226</v>
      </c>
    </row>
    <row r="125" spans="2:31" x14ac:dyDescent="0.25">
      <c r="Q125" s="4" t="s">
        <v>142</v>
      </c>
      <c r="S125" s="4" t="s">
        <v>24</v>
      </c>
      <c r="U125" s="4" t="s">
        <v>112</v>
      </c>
      <c r="AA125" s="4" t="s">
        <v>566</v>
      </c>
    </row>
    <row r="126" spans="2:31" x14ac:dyDescent="0.25">
      <c r="Q126" s="4" t="s">
        <v>19</v>
      </c>
      <c r="U126" s="4" t="s">
        <v>169</v>
      </c>
    </row>
    <row r="127" spans="2:31" x14ac:dyDescent="0.25">
      <c r="Q127" s="4" t="s">
        <v>208</v>
      </c>
    </row>
    <row r="128" spans="2:31" x14ac:dyDescent="0.25">
      <c r="Q128" s="4" t="s">
        <v>51</v>
      </c>
    </row>
    <row r="133" spans="17:27" x14ac:dyDescent="0.25">
      <c r="Q133" s="12" t="s">
        <v>66</v>
      </c>
      <c r="S133" s="12" t="s">
        <v>567</v>
      </c>
      <c r="U133" s="12" t="s">
        <v>568</v>
      </c>
      <c r="W133" s="12" t="s">
        <v>569</v>
      </c>
      <c r="Y133" s="12" t="s">
        <v>570</v>
      </c>
      <c r="AA133" s="12" t="s">
        <v>571</v>
      </c>
    </row>
    <row r="134" spans="17:27" x14ac:dyDescent="0.25">
      <c r="Q134" s="4" t="s">
        <v>169</v>
      </c>
      <c r="S134" s="4" t="s">
        <v>572</v>
      </c>
      <c r="U134" s="4" t="s">
        <v>573</v>
      </c>
      <c r="W134" s="4" t="s">
        <v>574</v>
      </c>
      <c r="Y134" s="4" t="s">
        <v>20</v>
      </c>
      <c r="AA134" s="4" t="s">
        <v>110</v>
      </c>
    </row>
    <row r="135" spans="17:27" x14ac:dyDescent="0.25">
      <c r="Q135" s="4" t="s">
        <v>211</v>
      </c>
      <c r="S135" s="4" t="s">
        <v>575</v>
      </c>
      <c r="U135" s="4" t="s">
        <v>576</v>
      </c>
      <c r="Y135" s="4" t="s">
        <v>99</v>
      </c>
    </row>
    <row r="136" spans="17:27" x14ac:dyDescent="0.25">
      <c r="Q136" s="4" t="s">
        <v>316</v>
      </c>
      <c r="S136" s="4" t="s">
        <v>577</v>
      </c>
      <c r="U136" s="4" t="s">
        <v>578</v>
      </c>
    </row>
    <row r="137" spans="17:27" x14ac:dyDescent="0.25">
      <c r="Q137" s="4" t="s">
        <v>19</v>
      </c>
      <c r="U137" s="4" t="s">
        <v>579</v>
      </c>
    </row>
    <row r="138" spans="17:27" x14ac:dyDescent="0.25">
      <c r="Q138" s="4" t="s">
        <v>144</v>
      </c>
      <c r="U138" s="4" t="s">
        <v>580</v>
      </c>
    </row>
    <row r="139" spans="17:27" x14ac:dyDescent="0.25">
      <c r="U139" s="4" t="s">
        <v>581</v>
      </c>
    </row>
    <row r="140" spans="17:27" x14ac:dyDescent="0.25">
      <c r="U140" s="4" t="s">
        <v>582</v>
      </c>
    </row>
    <row r="141" spans="17:27" x14ac:dyDescent="0.25">
      <c r="U141" s="4" t="s">
        <v>583</v>
      </c>
    </row>
    <row r="146" spans="17:27" x14ac:dyDescent="0.25">
      <c r="Q146" s="12" t="s">
        <v>70</v>
      </c>
      <c r="S146" s="12" t="s">
        <v>584</v>
      </c>
      <c r="U146" s="12" t="s">
        <v>585</v>
      </c>
      <c r="W146" s="12" t="s">
        <v>586</v>
      </c>
      <c r="Y146" s="12" t="s">
        <v>587</v>
      </c>
      <c r="AA146" s="12" t="s">
        <v>588</v>
      </c>
    </row>
    <row r="147" spans="17:27" x14ac:dyDescent="0.25">
      <c r="Q147" s="4" t="s">
        <v>208</v>
      </c>
      <c r="S147" s="4" t="s">
        <v>208</v>
      </c>
      <c r="U147" s="4" t="s">
        <v>589</v>
      </c>
      <c r="W147" s="4" t="s">
        <v>590</v>
      </c>
      <c r="Y147" s="4" t="s">
        <v>19</v>
      </c>
      <c r="AA147" s="4" t="s">
        <v>591</v>
      </c>
    </row>
    <row r="148" spans="17:27" x14ac:dyDescent="0.25">
      <c r="Q148" s="4" t="s">
        <v>139</v>
      </c>
      <c r="U148" s="4" t="s">
        <v>592</v>
      </c>
      <c r="Y148" s="4" t="s">
        <v>110</v>
      </c>
    </row>
    <row r="149" spans="17:27" x14ac:dyDescent="0.25">
      <c r="Q149" s="4" t="s">
        <v>211</v>
      </c>
      <c r="U149" s="4" t="s">
        <v>593</v>
      </c>
    </row>
    <row r="150" spans="17:27" x14ac:dyDescent="0.25">
      <c r="Q150" s="4" t="s">
        <v>144</v>
      </c>
      <c r="U150" s="4" t="s">
        <v>594</v>
      </c>
    </row>
    <row r="151" spans="17:27" x14ac:dyDescent="0.25">
      <c r="Q151" s="4" t="s">
        <v>29</v>
      </c>
      <c r="U151" s="4" t="s">
        <v>385</v>
      </c>
    </row>
  </sheetData>
  <phoneticPr fontId="4" type="noConversion"/>
  <pageMargins left="0.7" right="0.7" top="0.75" bottom="0.75" header="0.3" footer="0.3"/>
  <pageSetup orientation="portrait" r:id="rId1"/>
  <tableParts count="9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BF0CE-5082-4FD8-A288-8ED8C4C3D7B0}">
  <sheetPr codeName="Hoja5">
    <tabColor theme="6"/>
    <pageSetUpPr fitToPage="1"/>
  </sheetPr>
  <dimension ref="B1:BS1559"/>
  <sheetViews>
    <sheetView showGridLines="0" showZeros="0" tabSelected="1" topLeftCell="N1304" zoomScaleNormal="100" zoomScaleSheetLayoutView="90" workbookViewId="0">
      <selection activeCell="AB1312" sqref="AB1312"/>
    </sheetView>
  </sheetViews>
  <sheetFormatPr baseColWidth="10" defaultColWidth="11.42578125" defaultRowHeight="15" outlineLevelCol="1" x14ac:dyDescent="0.25"/>
  <cols>
    <col min="1" max="1" width="1.42578125" style="4" customWidth="1"/>
    <col min="2" max="2" width="7.85546875" style="4" bestFit="1" customWidth="1"/>
    <col min="3" max="4" width="12.42578125" style="4" customWidth="1"/>
    <col min="5" max="5" width="17.85546875" style="4" bestFit="1" customWidth="1"/>
    <col min="6" max="6" width="13" style="4" bestFit="1" customWidth="1"/>
    <col min="7" max="7" width="20.7109375" style="4" bestFit="1" customWidth="1"/>
    <col min="8" max="8" width="19.140625" style="4" bestFit="1" customWidth="1"/>
    <col min="9" max="9" width="19.140625" style="4" customWidth="1"/>
    <col min="10" max="10" width="11.85546875" style="4" bestFit="1" customWidth="1"/>
    <col min="11" max="11" width="13.85546875" style="4" bestFit="1" customWidth="1"/>
    <col min="12" max="12" width="13.42578125" style="4" bestFit="1" customWidth="1"/>
    <col min="13" max="13" width="40" style="4" customWidth="1"/>
    <col min="14" max="14" width="15.42578125" style="4" bestFit="1" customWidth="1"/>
    <col min="15" max="15" width="22.140625" style="4" bestFit="1" customWidth="1"/>
    <col min="16" max="16" width="17.42578125" style="4" bestFit="1" customWidth="1"/>
    <col min="17" max="17" width="16.28515625" style="4" hidden="1" customWidth="1" outlineLevel="1"/>
    <col min="18" max="18" width="12.42578125" style="4" hidden="1" customWidth="1" outlineLevel="1"/>
    <col min="19" max="19" width="14.140625" style="4" customWidth="1" collapsed="1"/>
    <col min="20" max="20" width="10.7109375" style="4" hidden="1" customWidth="1" outlineLevel="1"/>
    <col min="21" max="21" width="23.7109375" style="4" hidden="1" customWidth="1" outlineLevel="1"/>
    <col min="22" max="22" width="21.28515625" style="4" customWidth="1" collapsed="1"/>
    <col min="23" max="23" width="14.28515625" style="4" bestFit="1" customWidth="1"/>
    <col min="24" max="24" width="16.28515625" style="4" bestFit="1" customWidth="1"/>
    <col min="25" max="25" width="11" style="4" bestFit="1" customWidth="1"/>
    <col min="26" max="26" width="13.42578125" style="4" bestFit="1" customWidth="1"/>
    <col min="27" max="27" width="14.42578125" style="4" bestFit="1" customWidth="1"/>
    <col min="28" max="28" width="33" style="4" customWidth="1"/>
    <col min="29" max="29" width="10.7109375" style="4" customWidth="1"/>
    <col min="30" max="30" width="10.85546875" style="4" bestFit="1" customWidth="1"/>
    <col min="31" max="31" width="10.42578125" style="4" bestFit="1" customWidth="1"/>
    <col min="32" max="32" width="9.28515625" style="4" bestFit="1" customWidth="1"/>
    <col min="33" max="33" width="11.5703125" style="4" bestFit="1" customWidth="1"/>
    <col min="34" max="34" width="12.7109375" style="4" bestFit="1" customWidth="1"/>
    <col min="35" max="35" width="11.42578125" style="4" bestFit="1" customWidth="1"/>
    <col min="36" max="36" width="11.28515625" style="4" bestFit="1" customWidth="1"/>
    <col min="37" max="37" width="12.28515625" style="4" bestFit="1" customWidth="1"/>
    <col min="38" max="38" width="12.28515625" style="4" customWidth="1"/>
    <col min="39" max="39" width="11.140625" style="4" customWidth="1"/>
    <col min="40" max="40" width="16" style="4" bestFit="1" customWidth="1"/>
    <col min="41" max="43" width="15.7109375" style="4" hidden="1" customWidth="1" outlineLevel="1"/>
    <col min="44" max="44" width="12.85546875" style="4" hidden="1" customWidth="1" outlineLevel="1"/>
    <col min="45" max="47" width="15.42578125" style="4" hidden="1" customWidth="1" outlineLevel="1"/>
    <col min="48" max="48" width="12.85546875" style="4" hidden="1" customWidth="1" outlineLevel="1"/>
    <col min="49" max="51" width="15.42578125" style="4" hidden="1" customWidth="1" outlineLevel="1"/>
    <col min="52" max="52" width="12.85546875" style="4" hidden="1" customWidth="1" outlineLevel="1"/>
    <col min="53" max="54" width="16.42578125" style="4" hidden="1" customWidth="1" outlineLevel="1"/>
    <col min="55" max="55" width="16" style="4" hidden="1" customWidth="1" outlineLevel="1"/>
    <col min="56" max="56" width="14.42578125" style="4" hidden="1" customWidth="1" outlineLevel="1"/>
    <col min="57" max="57" width="15.7109375" style="4" hidden="1" customWidth="1" outlineLevel="1"/>
    <col min="58" max="58" width="12.7109375" style="4" hidden="1" customWidth="1" outlineLevel="1"/>
    <col min="59" max="59" width="14.42578125" style="4" hidden="1" customWidth="1" outlineLevel="1"/>
    <col min="60" max="60" width="17.85546875" style="4" hidden="1" customWidth="1" outlineLevel="1"/>
    <col min="61" max="61" width="16.7109375" style="4" hidden="1" customWidth="1" outlineLevel="1"/>
    <col min="62" max="62" width="17.42578125" style="4" hidden="1" customWidth="1" outlineLevel="1"/>
    <col min="63" max="64" width="13.42578125" style="4" hidden="1" customWidth="1" outlineLevel="1"/>
    <col min="65" max="65" width="14.28515625" style="4" hidden="1" customWidth="1" outlineLevel="1"/>
    <col min="66" max="66" width="16.42578125" style="4" hidden="1" customWidth="1" outlineLevel="1"/>
    <col min="67" max="67" width="16" style="4" hidden="1" customWidth="1" outlineLevel="1"/>
    <col min="68" max="68" width="14.140625" style="4" hidden="1" customWidth="1" outlineLevel="1"/>
    <col min="69" max="69" width="14.140625" style="4" bestFit="1" customWidth="1" collapsed="1"/>
    <col min="70" max="70" width="16.85546875" style="4" customWidth="1"/>
    <col min="71" max="71" width="7.140625" style="4" bestFit="1" customWidth="1"/>
    <col min="72" max="16384" width="11.42578125" style="4"/>
  </cols>
  <sheetData>
    <row r="1" spans="2:71" ht="5.25" customHeight="1" x14ac:dyDescent="0.25">
      <c r="AR1" s="61" t="s">
        <v>595</v>
      </c>
    </row>
    <row r="2" spans="2:71" ht="24" x14ac:dyDescent="0.25">
      <c r="B2" s="21" t="s">
        <v>596</v>
      </c>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row>
    <row r="3" spans="2:71" x14ac:dyDescent="0.25">
      <c r="N3" s="3"/>
      <c r="O3" s="3"/>
      <c r="U3" s="72" t="s">
        <v>597</v>
      </c>
      <c r="V3" s="72"/>
      <c r="W3" s="72"/>
      <c r="X3" s="72"/>
      <c r="Y3" s="72"/>
      <c r="Z3" s="72"/>
      <c r="AA3" s="72"/>
      <c r="AB3" s="72"/>
      <c r="AC3" s="72"/>
      <c r="AD3" s="72"/>
      <c r="AE3" s="72"/>
      <c r="AF3" s="72"/>
      <c r="AG3" s="72"/>
      <c r="AH3" s="72"/>
      <c r="AI3" s="72"/>
      <c r="AJ3" s="72"/>
      <c r="AK3" s="72"/>
      <c r="AL3" s="72"/>
      <c r="AO3" s="71" t="s">
        <v>598</v>
      </c>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row>
    <row r="4" spans="2:71" ht="30" customHeight="1" x14ac:dyDescent="0.25">
      <c r="B4" s="1" t="s">
        <v>599</v>
      </c>
      <c r="C4" s="1" t="s">
        <v>600</v>
      </c>
      <c r="D4" s="1" t="s">
        <v>601</v>
      </c>
      <c r="E4" s="1" t="s">
        <v>602</v>
      </c>
      <c r="F4" s="1" t="s">
        <v>87</v>
      </c>
      <c r="G4" s="1" t="s">
        <v>88</v>
      </c>
      <c r="H4" s="1" t="s">
        <v>603</v>
      </c>
      <c r="I4" s="1" t="s">
        <v>604</v>
      </c>
      <c r="J4" s="1" t="s">
        <v>605</v>
      </c>
      <c r="K4" s="1" t="s">
        <v>606</v>
      </c>
      <c r="L4" s="1" t="s">
        <v>607</v>
      </c>
      <c r="M4" s="1" t="s">
        <v>608</v>
      </c>
      <c r="N4" s="1" t="s">
        <v>609</v>
      </c>
      <c r="O4" s="1" t="s">
        <v>610</v>
      </c>
      <c r="P4" s="1" t="s">
        <v>611</v>
      </c>
      <c r="Q4" s="1" t="s">
        <v>612</v>
      </c>
      <c r="R4" s="1" t="s">
        <v>613</v>
      </c>
      <c r="S4" s="14" t="s">
        <v>4</v>
      </c>
      <c r="T4" s="14" t="s">
        <v>5</v>
      </c>
      <c r="U4" s="15" t="s">
        <v>614</v>
      </c>
      <c r="V4" s="15" t="s">
        <v>615</v>
      </c>
      <c r="W4" s="15" t="s">
        <v>616</v>
      </c>
      <c r="X4" s="15" t="s">
        <v>617</v>
      </c>
      <c r="Y4" s="15" t="s">
        <v>618</v>
      </c>
      <c r="Z4" s="15" t="s">
        <v>619</v>
      </c>
      <c r="AA4" s="15" t="s">
        <v>620</v>
      </c>
      <c r="AB4" s="15" t="s">
        <v>621</v>
      </c>
      <c r="AC4" s="15" t="s">
        <v>622</v>
      </c>
      <c r="AD4" s="15" t="s">
        <v>623</v>
      </c>
      <c r="AE4" s="15" t="s">
        <v>624</v>
      </c>
      <c r="AF4" s="15" t="s">
        <v>625</v>
      </c>
      <c r="AG4" s="15" t="s">
        <v>626</v>
      </c>
      <c r="AH4" s="15" t="s">
        <v>627</v>
      </c>
      <c r="AI4" s="15" t="s">
        <v>628</v>
      </c>
      <c r="AJ4" s="15" t="s">
        <v>629</v>
      </c>
      <c r="AK4" s="15" t="s">
        <v>630</v>
      </c>
      <c r="AL4" s="32" t="s">
        <v>631</v>
      </c>
      <c r="AM4" s="1" t="s">
        <v>632</v>
      </c>
      <c r="AN4" s="1" t="s">
        <v>633</v>
      </c>
      <c r="AO4" s="24" t="s">
        <v>634</v>
      </c>
      <c r="AP4" s="24" t="s">
        <v>635</v>
      </c>
      <c r="AQ4" s="24" t="s">
        <v>636</v>
      </c>
      <c r="AR4" s="24" t="s">
        <v>637</v>
      </c>
      <c r="AS4" s="26" t="s">
        <v>638</v>
      </c>
      <c r="AT4" s="26" t="s">
        <v>639</v>
      </c>
      <c r="AU4" s="26" t="s">
        <v>640</v>
      </c>
      <c r="AV4" s="26" t="s">
        <v>641</v>
      </c>
      <c r="AW4" s="24" t="s">
        <v>642</v>
      </c>
      <c r="AX4" s="24" t="s">
        <v>643</v>
      </c>
      <c r="AY4" s="24" t="s">
        <v>644</v>
      </c>
      <c r="AZ4" s="24" t="s">
        <v>645</v>
      </c>
      <c r="BA4" s="26" t="s">
        <v>646</v>
      </c>
      <c r="BB4" s="26" t="s">
        <v>647</v>
      </c>
      <c r="BC4" s="26" t="s">
        <v>648</v>
      </c>
      <c r="BD4" s="26" t="s">
        <v>649</v>
      </c>
      <c r="BE4" s="32" t="s">
        <v>650</v>
      </c>
      <c r="BF4" s="32" t="s">
        <v>651</v>
      </c>
      <c r="BG4" s="32" t="s">
        <v>652</v>
      </c>
      <c r="BH4" s="24" t="s">
        <v>653</v>
      </c>
      <c r="BI4" s="24" t="s">
        <v>654</v>
      </c>
      <c r="BJ4" s="24" t="s">
        <v>655</v>
      </c>
      <c r="BK4" s="24" t="s">
        <v>656</v>
      </c>
      <c r="BL4" s="24" t="s">
        <v>657</v>
      </c>
      <c r="BM4" s="26" t="s">
        <v>658</v>
      </c>
      <c r="BN4" s="26" t="s">
        <v>659</v>
      </c>
      <c r="BO4" s="26" t="s">
        <v>660</v>
      </c>
      <c r="BP4" s="26" t="s">
        <v>661</v>
      </c>
      <c r="BQ4" s="15" t="s">
        <v>662</v>
      </c>
      <c r="BR4" s="15" t="s">
        <v>663</v>
      </c>
      <c r="BS4" s="1" t="s">
        <v>664</v>
      </c>
    </row>
    <row r="5" spans="2:71" x14ac:dyDescent="0.25">
      <c r="B5" s="34">
        <f>IF(Presupuestos[[#This Row],[ID DOCUMENTO]]=U4,B4,IF(B4="ID",1,B4+1))</f>
        <v>1</v>
      </c>
      <c r="C5" s="2">
        <v>45845</v>
      </c>
      <c r="D5" s="2">
        <v>45845</v>
      </c>
      <c r="E5" s="3" t="s">
        <v>665</v>
      </c>
      <c r="F5" s="25" t="s">
        <v>35</v>
      </c>
      <c r="G5" s="25" t="s">
        <v>211</v>
      </c>
      <c r="H5" s="25" t="s">
        <v>249</v>
      </c>
      <c r="I5" s="36" t="str">
        <f>IFERROR(VLOOKUP(Presupuestos[[#This Row],[AREA]]&amp;Presupuestos[[#This Row],[CONCEPTO]]&amp;Presupuestos[[#This Row],[DESCRIPCION]],Tabla28[[Columna1]:[CÓDIGO NUEVO]],2,0),"")</f>
        <v>P0302007</v>
      </c>
      <c r="J5" s="3" t="s">
        <v>666</v>
      </c>
      <c r="K5" s="3" t="s">
        <v>666</v>
      </c>
      <c r="L5" s="3" t="s">
        <v>666</v>
      </c>
      <c r="M5" s="31" t="s">
        <v>667</v>
      </c>
      <c r="N5" s="3" t="s">
        <v>61</v>
      </c>
      <c r="O5" s="3" t="s">
        <v>315</v>
      </c>
      <c r="P5" s="3" t="s">
        <v>122</v>
      </c>
      <c r="Q5" s="3" t="str">
        <f>IFERROR(VLOOKUP(Presupuestos[[#This Row],[CLASIFICACIÓN (N)]],Tabla17[],2,0),"")</f>
        <v>Costos de ventas</v>
      </c>
      <c r="R5" s="3" t="str">
        <f>IFERROR(VLOOKUP(Presupuestos[[#This Row],[CLASIFICACIÓN (N)]],Tabla17[],3,0),"")</f>
        <v>Operativo</v>
      </c>
      <c r="S5" s="3" t="s">
        <v>16</v>
      </c>
      <c r="T5" s="3" t="str">
        <f>IFERROR(VLOOKUP(Presupuestos[[#This Row],[ALMACEN]],Tabla5[],2,0),"")</f>
        <v>Arequipa</v>
      </c>
      <c r="U5" s="19" t="str">
        <f>IFERROR(VLOOKUP(Presupuestos[[#This Row],[TIPO DE DOCUMENTO]],Tipo_Documento[],2,0)&amp;Presupuestos[[#This Row],[SERIE]]&amp;Presupuestos[[#This Row],[NUMERO]]&amp;Presupuestos[[#This Row],[RUC]],"")</f>
        <v>01E001171010297207330</v>
      </c>
      <c r="V5" s="3" t="s">
        <v>120</v>
      </c>
      <c r="W5" s="7">
        <v>45845</v>
      </c>
      <c r="X5" s="7">
        <v>45845</v>
      </c>
      <c r="Y5" s="3" t="s">
        <v>668</v>
      </c>
      <c r="Z5" s="3">
        <v>1710</v>
      </c>
      <c r="AA5" s="3">
        <f>IFERROR(VLOOKUP(Presupuestos[[#This Row],[RAZON SOCIAL]],CHOOSE({1,2},Clientes_Proveedores[Razon Social],Clientes_Proveedores[Ruc / Dni]),2,0),"-")</f>
        <v>10297207330</v>
      </c>
      <c r="AB5" s="31" t="s">
        <v>669</v>
      </c>
      <c r="AC5" s="3" t="s">
        <v>670</v>
      </c>
      <c r="AD5" s="5">
        <v>0.18</v>
      </c>
      <c r="AE5" s="6">
        <v>76.27</v>
      </c>
      <c r="AF5" s="6">
        <f>Presupuestos[[#This Row],[BASE]]*Presupuestos[[#This Row],[% IGV]]</f>
        <v>13.728599999999998</v>
      </c>
      <c r="AG5" s="22">
        <f>ROUND(SUM(Presupuestos[[#This Row],[BASE]:[IGV]]),2)</f>
        <v>90</v>
      </c>
      <c r="AH5" s="9" t="str">
        <f>IF(Presupuestos[[#This Row],[MONEDA]]="USD",VLOOKUP(Presupuestos[[#This Row],[FECHA DE EMISION]],Tipo_Cambio[],3,0),"")</f>
        <v/>
      </c>
      <c r="AI5" s="22">
        <f>IFERROR(ROUND(IF(Presupuestos[[#This Row],[MONEDA]]="PEN",Presupuestos[[#This Row],[TOTAL]],Presupuestos[[#This Row],[TOTAL]]*Presupuestos[[#This Row],[TIPO DE CAMBIO]]),2),"")</f>
        <v>90</v>
      </c>
      <c r="AJ5" s="5"/>
      <c r="AK5" s="33" t="s">
        <v>671</v>
      </c>
      <c r="AL5" s="5" t="s">
        <v>672</v>
      </c>
      <c r="AM5" s="23" t="s">
        <v>671</v>
      </c>
      <c r="AN5" s="23"/>
      <c r="AO5" s="7">
        <f>IFERROR(VLOOKUP("1-"&amp;Presupuestos[[#This Row],[ID DOCUMENTO]],BD_Pagos[],7,0),"")</f>
        <v>45849</v>
      </c>
      <c r="AP5" s="16" t="str">
        <f>IFERROR(VLOOKUP("1-"&amp;Presupuestos[[#This Row],[ID DOCUMENTO]],BD_Pagos[],8,0),"")</f>
        <v>C-Tesoreria</v>
      </c>
      <c r="AQ5" s="17" t="str">
        <f>IFERROR(VLOOKUP("1-"&amp;Presupuestos[[#This Row],[ID DOCUMENTO]],BD_Pagos[],9,0),"")</f>
        <v>001-12516</v>
      </c>
      <c r="AR5" s="54"/>
      <c r="AS5" s="7">
        <f>IFERROR(VLOOKUP("2-"&amp;Presupuestos[[#This Row],[ID DOCUMENTO]],BD_Pagos[],7,0),"")</f>
        <v>0</v>
      </c>
      <c r="AT5" s="16" t="str">
        <f>IFERROR(VLOOKUP("2-"&amp;Presupuestos[[#This Row],[ID DOCUMENTO]],BD_Pagos[],8,0),"")</f>
        <v/>
      </c>
      <c r="AU5" s="17">
        <f>IFERROR(VLOOKUP("2-"&amp;Presupuestos[[#This Row],[ID DOCUMENTO]],BD_Pagos[],9,0),"")</f>
        <v>0</v>
      </c>
      <c r="AV5" s="20">
        <f>IF(IFERROR(VLOOKUP("2-"&amp;Presupuestos[[#This Row],[ID DOCUMENTO]],BD_Pagos[],10,0),0)&gt;Presupuestos[[#This Row],[TOTAL SOLES]],Presupuestos[[#This Row],[TOTAL SOLES]],IFERROR(VLOOKUP("2-"&amp;Presupuestos[[#This Row],[ID DOCUMENTO]],BD_Pagos[],10,0),0))</f>
        <v>0</v>
      </c>
      <c r="AW5" s="7"/>
      <c r="AX5" s="16"/>
      <c r="AY5" s="17"/>
      <c r="AZ5" s="20"/>
      <c r="BA5" s="7"/>
      <c r="BB5" s="16"/>
      <c r="BC5" s="17"/>
      <c r="BD5" s="20"/>
      <c r="BE5" s="7">
        <f>IFERROR(VLOOKUP("5-"&amp;Presupuestos[[#This Row],[ID DOCUMENTO]],BD_Pagos[],7,0),"")</f>
        <v>0</v>
      </c>
      <c r="BF5" s="17">
        <f>IFERROR(VLOOKUP("5-"&amp;Presupuestos[[#This Row],[ID DOCUMENTO]],BD_Pagos[],9,0),"")</f>
        <v>0</v>
      </c>
      <c r="BG5" s="20">
        <f>IF(IFERROR(VLOOKUP("5-"&amp;Presupuestos[[#This Row],[ID DOCUMENTO]],BD_Pagos[],10,0),0)&gt;Presupuestos[[#This Row],[TOTAL SOLES]],Presupuestos[[#This Row],[TOTAL SOLES]],IFERROR(VLOOKUP("5-"&amp;Presupuestos[[#This Row],[ID DOCUMENTO]],BD_Pagos[],10,0),0))</f>
        <v>0</v>
      </c>
      <c r="BH5" s="7">
        <f>IFERROR(VLOOKUP("1-Detraccion"&amp;Presupuestos[[#This Row],[ID DOCUMENTO]],BD_Pagos[],2,0),"")</f>
        <v>0</v>
      </c>
      <c r="BI5" s="3" t="str">
        <f>IFERROR(VLOOKUP("1-Detraccion"&amp;Presupuestos[[#This Row],[ID DOCUMENTO]],BD_Pagos[],3,0),"")</f>
        <v/>
      </c>
      <c r="BJ5" s="3">
        <f>IFERROR(VLOOKUP("1-Detraccion"&amp;Presupuestos[[#This Row],[ID DOCUMENTO]],BD_Pagos[],4,0),"")</f>
        <v>0</v>
      </c>
      <c r="BK5" s="6">
        <f>IF(IFERROR(VLOOKUP("1-Detraccion"&amp;Presupuestos[[#This Row],[ID DOCUMENTO]],BD_Pagos[],5,0),0)&gt;Presupuestos[[#This Row],[TOTAL SOLES]],Presupuestos[[#This Row],[TOTAL SOLES]],IFERROR(VLOOKUP("1-Detraccion"&amp;Presupuestos[[#This Row],[ID DOCUMENTO]],BD_Pagos[],5,0),0))</f>
        <v>0</v>
      </c>
      <c r="BL5" s="6">
        <f>IF(IFERROR(VLOOKUP("1-Detraccion"&amp;Presupuestos[[#This Row],[ID DOCUMENTO]],BD_Pagos[],6,0),0)&gt;Presupuestos[[#This Row],[TOTAL SOLES]],Presupuestos[[#This Row],[TOTAL SOLES]],IFERROR(VLOOKUP("1-Detraccion"&amp;Presupuestos[[#This Row],[ID DOCUMENTO]],BD_Pagos[],6,0),0))</f>
        <v>0</v>
      </c>
      <c r="BM5" s="37"/>
      <c r="BN5" s="3"/>
      <c r="BO5" s="3"/>
      <c r="BP5" s="6"/>
      <c r="BQ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90</v>
      </c>
      <c r="BR5" s="23" t="str">
        <f>IF(Presupuestos[[#This Row],[SALDO ME-MN]]&gt;0,"PENDIENTE","CANCELADO")</f>
        <v>PENDIENTE</v>
      </c>
      <c r="BS5" s="23" t="str">
        <f>IF(COUNTIFS($U$4:$U4,Presupuestos[[#This Row],[ID DOCUMENTO]])&gt;=1,IF(B4=Presupuestos[[#This Row],[ID]],"OK","DOC. DUPLICADO"),"OK")</f>
        <v>OK</v>
      </c>
    </row>
    <row r="6" spans="2:71" ht="24" x14ac:dyDescent="0.25">
      <c r="B6" s="34">
        <f>IF(Presupuestos[[#This Row],[ID DOCUMENTO]]=U5,B5,IF(B5="ID",1,B5+1))</f>
        <v>2</v>
      </c>
      <c r="C6" s="2">
        <v>45845</v>
      </c>
      <c r="D6" s="2">
        <v>45845</v>
      </c>
      <c r="E6" s="3" t="s">
        <v>665</v>
      </c>
      <c r="F6" s="25" t="s">
        <v>35</v>
      </c>
      <c r="G6" s="25" t="s">
        <v>211</v>
      </c>
      <c r="H6" s="25" t="s">
        <v>249</v>
      </c>
      <c r="I6" s="36" t="str">
        <f>IFERROR(VLOOKUP(Presupuestos[[#This Row],[AREA]]&amp;Presupuestos[[#This Row],[CONCEPTO]]&amp;Presupuestos[[#This Row],[DESCRIPCION]],Tabla28[[Columna1]:[CÓDIGO NUEVO]],2,0),"")</f>
        <v>P0302007</v>
      </c>
      <c r="J6" s="3" t="s">
        <v>666</v>
      </c>
      <c r="K6" s="3" t="s">
        <v>666</v>
      </c>
      <c r="L6" s="3" t="s">
        <v>666</v>
      </c>
      <c r="M6" s="31" t="s">
        <v>673</v>
      </c>
      <c r="N6" s="3" t="s">
        <v>53</v>
      </c>
      <c r="O6" s="3" t="s">
        <v>315</v>
      </c>
      <c r="P6" s="3" t="s">
        <v>122</v>
      </c>
      <c r="Q6" s="3" t="str">
        <f>IFERROR(VLOOKUP(Presupuestos[[#This Row],[CLASIFICACIÓN (N)]],Tabla17[],2,0),"")</f>
        <v>Costos de ventas</v>
      </c>
      <c r="R6" s="3" t="str">
        <f>IFERROR(VLOOKUP(Presupuestos[[#This Row],[CLASIFICACIÓN (N)]],Tabla17[],3,0),"")</f>
        <v>Operativo</v>
      </c>
      <c r="S6" s="3" t="s">
        <v>16</v>
      </c>
      <c r="T6" s="3" t="str">
        <f>IFERROR(VLOOKUP(Presupuestos[[#This Row],[ALMACEN]],Tabla5[],2,0),"")</f>
        <v>Arequipa</v>
      </c>
      <c r="U6" s="19" t="str">
        <f>IFERROR(VLOOKUP(Presupuestos[[#This Row],[TIPO DE DOCUMENTO]],Tipo_Documento[],2,0)&amp;Presupuestos[[#This Row],[SERIE]]&amp;Presupuestos[[#This Row],[NUMERO]]&amp;Presupuestos[[#This Row],[RUC]],"")</f>
        <v>01E0013020614269309</v>
      </c>
      <c r="V6" s="3" t="s">
        <v>120</v>
      </c>
      <c r="W6" s="7">
        <v>45845</v>
      </c>
      <c r="X6" s="7">
        <v>45845</v>
      </c>
      <c r="Y6" s="3" t="s">
        <v>668</v>
      </c>
      <c r="Z6" s="3">
        <v>30</v>
      </c>
      <c r="AA6" s="3">
        <f>IFERROR(VLOOKUP(Presupuestos[[#This Row],[RAZON SOCIAL]],CHOOSE({1,2},Clientes_Proveedores[Razon Social],Clientes_Proveedores[Ruc / Dni]),2,0),"-")</f>
        <v>20614269309</v>
      </c>
      <c r="AB6" s="31" t="s">
        <v>674</v>
      </c>
      <c r="AC6" s="3" t="s">
        <v>670</v>
      </c>
      <c r="AD6" s="5">
        <v>0.18</v>
      </c>
      <c r="AE6" s="6">
        <v>29.66</v>
      </c>
      <c r="AF6" s="6">
        <f>Presupuestos[[#This Row],[BASE]]*Presupuestos[[#This Row],[% IGV]]</f>
        <v>5.3388</v>
      </c>
      <c r="AG6" s="22">
        <f>ROUND(SUM(Presupuestos[[#This Row],[BASE]:[IGV]]),2)</f>
        <v>35</v>
      </c>
      <c r="AH6" s="9" t="str">
        <f>IF(Presupuestos[[#This Row],[MONEDA]]="USD",VLOOKUP(Presupuestos[[#This Row],[FECHA DE EMISION]],Tipo_Cambio[],3,0),"")</f>
        <v/>
      </c>
      <c r="AI6" s="22">
        <f>IFERROR(ROUND(IF(Presupuestos[[#This Row],[MONEDA]]="PEN",Presupuestos[[#This Row],[TOTAL]],Presupuestos[[#This Row],[TOTAL]]*Presupuestos[[#This Row],[TIPO DE CAMBIO]]),2),"")</f>
        <v>35</v>
      </c>
      <c r="AJ6" s="5"/>
      <c r="AK6" s="33" t="s">
        <v>671</v>
      </c>
      <c r="AL6" s="5" t="s">
        <v>672</v>
      </c>
      <c r="AM6" s="23" t="s">
        <v>671</v>
      </c>
      <c r="AN6" s="23"/>
      <c r="AO6" s="7">
        <f>IFERROR(VLOOKUP("1-"&amp;Presupuestos[[#This Row],[ID DOCUMENTO]],BD_Pagos[],7,0),"")</f>
        <v>0</v>
      </c>
      <c r="AP6" s="16" t="str">
        <f>IFERROR(VLOOKUP("1-"&amp;Presupuestos[[#This Row],[ID DOCUMENTO]],BD_Pagos[],8,0),"")</f>
        <v/>
      </c>
      <c r="AQ6" s="17" t="str">
        <f>IFERROR(VLOOKUP("1-"&amp;Presupuestos[[#This Row],[ID DOCUMENTO]],BD_Pagos[],9,0),"")</f>
        <v/>
      </c>
      <c r="AR6" s="54"/>
      <c r="AS6" s="7">
        <f>IFERROR(VLOOKUP("2-"&amp;Presupuestos[[#This Row],[ID DOCUMENTO]],BD_Pagos[],7,0),"")</f>
        <v>0</v>
      </c>
      <c r="AT6" s="16" t="str">
        <f>IFERROR(VLOOKUP("2-"&amp;Presupuestos[[#This Row],[ID DOCUMENTO]],BD_Pagos[],8,0),"")</f>
        <v/>
      </c>
      <c r="AU6" s="17">
        <f>IFERROR(VLOOKUP("2-"&amp;Presupuestos[[#This Row],[ID DOCUMENTO]],BD_Pagos[],9,0),"")</f>
        <v>0</v>
      </c>
      <c r="AV6" s="20">
        <f>IF(IFERROR(VLOOKUP("2-"&amp;Presupuestos[[#This Row],[ID DOCUMENTO]],BD_Pagos[],10,0),0)&gt;Presupuestos[[#This Row],[TOTAL SOLES]],Presupuestos[[#This Row],[TOTAL SOLES]],IFERROR(VLOOKUP("2-"&amp;Presupuestos[[#This Row],[ID DOCUMENTO]],BD_Pagos[],10,0),0))</f>
        <v>0</v>
      </c>
      <c r="AW6" s="7"/>
      <c r="AX6" s="16"/>
      <c r="AY6" s="17"/>
      <c r="AZ6" s="20"/>
      <c r="BA6" s="7"/>
      <c r="BB6" s="16"/>
      <c r="BC6" s="17"/>
      <c r="BD6" s="20"/>
      <c r="BE6" s="7">
        <f>IFERROR(VLOOKUP("5-"&amp;Presupuestos[[#This Row],[ID DOCUMENTO]],BD_Pagos[],7,0),"")</f>
        <v>0</v>
      </c>
      <c r="BF6" s="17">
        <f>IFERROR(VLOOKUP("5-"&amp;Presupuestos[[#This Row],[ID DOCUMENTO]],BD_Pagos[],9,0),"")</f>
        <v>0</v>
      </c>
      <c r="BG6" s="20">
        <f>IF(IFERROR(VLOOKUP("5-"&amp;Presupuestos[[#This Row],[ID DOCUMENTO]],BD_Pagos[],10,0),0)&gt;Presupuestos[[#This Row],[TOTAL SOLES]],Presupuestos[[#This Row],[TOTAL SOLES]],IFERROR(VLOOKUP("5-"&amp;Presupuestos[[#This Row],[ID DOCUMENTO]],BD_Pagos[],10,0),0))</f>
        <v>0</v>
      </c>
      <c r="BH6" s="7">
        <f>IFERROR(VLOOKUP("1-Detraccion"&amp;Presupuestos[[#This Row],[ID DOCUMENTO]],BD_Pagos[],2,0),"")</f>
        <v>0</v>
      </c>
      <c r="BI6" s="3" t="str">
        <f>IFERROR(VLOOKUP("1-Detraccion"&amp;Presupuestos[[#This Row],[ID DOCUMENTO]],BD_Pagos[],3,0),"")</f>
        <v/>
      </c>
      <c r="BJ6" s="3">
        <f>IFERROR(VLOOKUP("1-Detraccion"&amp;Presupuestos[[#This Row],[ID DOCUMENTO]],BD_Pagos[],4,0),"")</f>
        <v>0</v>
      </c>
      <c r="BK6" s="6">
        <f>IF(IFERROR(VLOOKUP("1-Detraccion"&amp;Presupuestos[[#This Row],[ID DOCUMENTO]],BD_Pagos[],5,0),0)&gt;Presupuestos[[#This Row],[TOTAL SOLES]],Presupuestos[[#This Row],[TOTAL SOLES]],IFERROR(VLOOKUP("1-Detraccion"&amp;Presupuestos[[#This Row],[ID DOCUMENTO]],BD_Pagos[],5,0),0))</f>
        <v>0</v>
      </c>
      <c r="BL6" s="6">
        <f>IF(IFERROR(VLOOKUP("1-Detraccion"&amp;Presupuestos[[#This Row],[ID DOCUMENTO]],BD_Pagos[],6,0),0)&gt;Presupuestos[[#This Row],[TOTAL SOLES]],Presupuestos[[#This Row],[TOTAL SOLES]],IFERROR(VLOOKUP("1-Detraccion"&amp;Presupuestos[[#This Row],[ID DOCUMENTO]],BD_Pagos[],6,0),0))</f>
        <v>0</v>
      </c>
      <c r="BM6" s="37"/>
      <c r="BN6" s="3"/>
      <c r="BO6" s="3"/>
      <c r="BP6" s="6"/>
      <c r="BQ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v>
      </c>
      <c r="BR6" s="23" t="str">
        <f>IF(Presupuestos[[#This Row],[SALDO ME-MN]]&gt;0,"PENDIENTE","CANCELADO")</f>
        <v>PENDIENTE</v>
      </c>
      <c r="BS6" s="23" t="str">
        <f>IF(COUNTIFS($U$4:$U5,Presupuestos[[#This Row],[ID DOCUMENTO]])&gt;=1,IF(B5=Presupuestos[[#This Row],[ID]],"OK","DOC. DUPLICADO"),"OK")</f>
        <v>OK</v>
      </c>
    </row>
    <row r="7" spans="2:71" x14ac:dyDescent="0.25">
      <c r="B7" s="34">
        <f>IF(Presupuestos[[#This Row],[ID DOCUMENTO]]=U6,B6,IF(B6="ID",1,B6+1))</f>
        <v>3</v>
      </c>
      <c r="C7" s="2">
        <v>45846</v>
      </c>
      <c r="D7" s="2">
        <v>45846</v>
      </c>
      <c r="E7" s="3" t="s">
        <v>675</v>
      </c>
      <c r="F7" s="25" t="s">
        <v>54</v>
      </c>
      <c r="G7" s="25" t="s">
        <v>330</v>
      </c>
      <c r="H7" s="25" t="s">
        <v>423</v>
      </c>
      <c r="I7" s="36" t="str">
        <f>IFERROR(VLOOKUP(Presupuestos[[#This Row],[AREA]]&amp;Presupuestos[[#This Row],[CONCEPTO]]&amp;Presupuestos[[#This Row],[DESCRIPCION]],Tabla28[[Columna1]:[CÓDIGO NUEVO]],2,0),"")</f>
        <v>P0601020</v>
      </c>
      <c r="J7" s="3" t="s">
        <v>676</v>
      </c>
      <c r="K7" s="3" t="s">
        <v>666</v>
      </c>
      <c r="L7" s="3" t="s">
        <v>666</v>
      </c>
      <c r="M7" s="31" t="s">
        <v>677</v>
      </c>
      <c r="N7" s="3"/>
      <c r="O7" s="3" t="s">
        <v>315</v>
      </c>
      <c r="P7" s="3" t="s">
        <v>86</v>
      </c>
      <c r="Q7" s="3" t="str">
        <f>IFERROR(VLOOKUP(Presupuestos[[#This Row],[CLASIFICACIÓN (N)]],Tabla17[],2,0),"")</f>
        <v>Costos de ventas</v>
      </c>
      <c r="R7" s="3" t="str">
        <f>IFERROR(VLOOKUP(Presupuestos[[#This Row],[CLASIFICACIÓN (N)]],Tabla17[],3,0),"")</f>
        <v>Operativo</v>
      </c>
      <c r="S7" s="3" t="s">
        <v>16</v>
      </c>
      <c r="T7" s="3" t="str">
        <f>IFERROR(VLOOKUP(Presupuestos[[#This Row],[ALMACEN]],Tabla5[],2,0),"")</f>
        <v>Arequipa</v>
      </c>
      <c r="U7" s="19" t="str">
        <f>IFERROR(VLOOKUP(Presupuestos[[#This Row],[TIPO DE DOCUMENTO]],Tipo_Documento[],2,0)&amp;Presupuestos[[#This Row],[SERIE]]&amp;Presupuestos[[#This Row],[NUMERO]]&amp;Presupuestos[[#This Row],[RUC]],"")</f>
        <v>01F2001613620517035964</v>
      </c>
      <c r="V7" s="3" t="s">
        <v>120</v>
      </c>
      <c r="W7" s="7">
        <v>45846</v>
      </c>
      <c r="X7" s="7">
        <v>45876</v>
      </c>
      <c r="Y7" s="3" t="s">
        <v>678</v>
      </c>
      <c r="Z7" s="3">
        <v>16136</v>
      </c>
      <c r="AA7" s="3">
        <f>IFERROR(VLOOKUP(Presupuestos[[#This Row],[RAZON SOCIAL]],CHOOSE({1,2},Clientes_Proveedores[Razon Social],Clientes_Proveedores[Ruc / Dni]),2,0),"-")</f>
        <v>20517035964</v>
      </c>
      <c r="AB7" s="31" t="s">
        <v>679</v>
      </c>
      <c r="AC7" s="3" t="s">
        <v>670</v>
      </c>
      <c r="AD7" s="5">
        <v>0.18</v>
      </c>
      <c r="AE7" s="6">
        <v>215</v>
      </c>
      <c r="AF7" s="6">
        <f>Presupuestos[[#This Row],[BASE]]*Presupuestos[[#This Row],[% IGV]]</f>
        <v>38.699999999999996</v>
      </c>
      <c r="AG7" s="22">
        <f>ROUND(SUM(Presupuestos[[#This Row],[BASE]:[IGV]]),2)</f>
        <v>253.7</v>
      </c>
      <c r="AH7" s="9" t="str">
        <f>IF(Presupuestos[[#This Row],[MONEDA]]="USD",VLOOKUP(Presupuestos[[#This Row],[FECHA DE EMISION]],Tipo_Cambio[],3,0),"")</f>
        <v/>
      </c>
      <c r="AI7" s="22">
        <f>IFERROR(ROUND(IF(Presupuestos[[#This Row],[MONEDA]]="PEN",Presupuestos[[#This Row],[TOTAL]],Presupuestos[[#This Row],[TOTAL]]*Presupuestos[[#This Row],[TIPO DE CAMBIO]]),2),"")</f>
        <v>253.7</v>
      </c>
      <c r="AJ7" s="5"/>
      <c r="AK7" s="33" t="s">
        <v>671</v>
      </c>
      <c r="AL7" s="5" t="s">
        <v>680</v>
      </c>
      <c r="AM7" s="23" t="s">
        <v>671</v>
      </c>
      <c r="AN7" s="23"/>
      <c r="AO7" s="7">
        <f>IFERROR(VLOOKUP("1-"&amp;Presupuestos[[#This Row],[ID DOCUMENTO]],BD_Pagos[],7,0),"")</f>
        <v>45877</v>
      </c>
      <c r="AP7" s="16" t="str">
        <f>IFERROR(VLOOKUP("1-"&amp;Presupuestos[[#This Row],[ID DOCUMENTO]],BD_Pagos[],8,0),"")</f>
        <v>B-Interbank</v>
      </c>
      <c r="AQ7" s="17">
        <f>IFERROR(VLOOKUP("1-"&amp;Presupuestos[[#This Row],[ID DOCUMENTO]],BD_Pagos[],9,0),"")</f>
        <v>561680</v>
      </c>
      <c r="AR7" s="54"/>
      <c r="AS7" s="7">
        <f>IFERROR(VLOOKUP("2-"&amp;Presupuestos[[#This Row],[ID DOCUMENTO]],BD_Pagos[],7,0),"")</f>
        <v>0</v>
      </c>
      <c r="AT7" s="16" t="str">
        <f>IFERROR(VLOOKUP("2-"&amp;Presupuestos[[#This Row],[ID DOCUMENTO]],BD_Pagos[],8,0),"")</f>
        <v/>
      </c>
      <c r="AU7" s="17">
        <f>IFERROR(VLOOKUP("2-"&amp;Presupuestos[[#This Row],[ID DOCUMENTO]],BD_Pagos[],9,0),"")</f>
        <v>0</v>
      </c>
      <c r="AV7" s="20">
        <f>IF(IFERROR(VLOOKUP("2-"&amp;Presupuestos[[#This Row],[ID DOCUMENTO]],BD_Pagos[],10,0),0)&gt;Presupuestos[[#This Row],[TOTAL SOLES]],Presupuestos[[#This Row],[TOTAL SOLES]],IFERROR(VLOOKUP("2-"&amp;Presupuestos[[#This Row],[ID DOCUMENTO]],BD_Pagos[],10,0),0))</f>
        <v>0</v>
      </c>
      <c r="AW7" s="7"/>
      <c r="AX7" s="16"/>
      <c r="AY7" s="17"/>
      <c r="AZ7" s="20"/>
      <c r="BA7" s="7"/>
      <c r="BB7" s="16"/>
      <c r="BC7" s="17"/>
      <c r="BD7" s="20"/>
      <c r="BE7" s="7">
        <f>IFERROR(VLOOKUP("5-"&amp;Presupuestos[[#This Row],[ID DOCUMENTO]],BD_Pagos[],7,0),"")</f>
        <v>0</v>
      </c>
      <c r="BF7" s="17">
        <f>IFERROR(VLOOKUP("5-"&amp;Presupuestos[[#This Row],[ID DOCUMENTO]],BD_Pagos[],9,0),"")</f>
        <v>0</v>
      </c>
      <c r="BG7" s="20">
        <f>IF(IFERROR(VLOOKUP("5-"&amp;Presupuestos[[#This Row],[ID DOCUMENTO]],BD_Pagos[],10,0),0)&gt;Presupuestos[[#This Row],[TOTAL SOLES]],Presupuestos[[#This Row],[TOTAL SOLES]],IFERROR(VLOOKUP("5-"&amp;Presupuestos[[#This Row],[ID DOCUMENTO]],BD_Pagos[],10,0),0))</f>
        <v>0</v>
      </c>
      <c r="BH7" s="7">
        <f>IFERROR(VLOOKUP("1-Detraccion"&amp;Presupuestos[[#This Row],[ID DOCUMENTO]],BD_Pagos[],2,0),"")</f>
        <v>0</v>
      </c>
      <c r="BI7" s="3" t="str">
        <f>IFERROR(VLOOKUP("1-Detraccion"&amp;Presupuestos[[#This Row],[ID DOCUMENTO]],BD_Pagos[],3,0),"")</f>
        <v/>
      </c>
      <c r="BJ7" s="3">
        <f>IFERROR(VLOOKUP("1-Detraccion"&amp;Presupuestos[[#This Row],[ID DOCUMENTO]],BD_Pagos[],4,0),"")</f>
        <v>0</v>
      </c>
      <c r="BK7" s="6">
        <f>IF(IFERROR(VLOOKUP("1-Detraccion"&amp;Presupuestos[[#This Row],[ID DOCUMENTO]],BD_Pagos[],5,0),0)&gt;Presupuestos[[#This Row],[TOTAL SOLES]],Presupuestos[[#This Row],[TOTAL SOLES]],IFERROR(VLOOKUP("1-Detraccion"&amp;Presupuestos[[#This Row],[ID DOCUMENTO]],BD_Pagos[],5,0),0))</f>
        <v>0</v>
      </c>
      <c r="BL7" s="6">
        <f>IF(IFERROR(VLOOKUP("1-Detraccion"&amp;Presupuestos[[#This Row],[ID DOCUMENTO]],BD_Pagos[],6,0),0)&gt;Presupuestos[[#This Row],[TOTAL SOLES]],Presupuestos[[#This Row],[TOTAL SOLES]],IFERROR(VLOOKUP("1-Detraccion"&amp;Presupuestos[[#This Row],[ID DOCUMENTO]],BD_Pagos[],6,0),0))</f>
        <v>0</v>
      </c>
      <c r="BM7" s="37"/>
      <c r="BN7" s="3"/>
      <c r="BO7" s="3"/>
      <c r="BP7" s="6"/>
      <c r="BQ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253.7</v>
      </c>
      <c r="BR7" s="23" t="str">
        <f>IF(Presupuestos[[#This Row],[SALDO ME-MN]]&gt;0,"PENDIENTE","CANCELADO")</f>
        <v>PENDIENTE</v>
      </c>
      <c r="BS7" s="23" t="str">
        <f>IF(COUNTIFS($U$4:$U6,Presupuestos[[#This Row],[ID DOCUMENTO]])&gt;=1,IF(B6=Presupuestos[[#This Row],[ID]],"OK","DOC. DUPLICADO"),"OK")</f>
        <v>OK</v>
      </c>
    </row>
    <row r="8" spans="2:71" ht="24" x14ac:dyDescent="0.25">
      <c r="B8" s="34">
        <f>IF(Presupuestos[[#This Row],[ID DOCUMENTO]]=U7,B7,IF(B7="ID",1,B7+1))</f>
        <v>4</v>
      </c>
      <c r="C8" s="2">
        <v>45841</v>
      </c>
      <c r="D8" s="2">
        <v>45841</v>
      </c>
      <c r="E8" s="3" t="s">
        <v>681</v>
      </c>
      <c r="F8" s="25" t="s">
        <v>35</v>
      </c>
      <c r="G8" s="25" t="s">
        <v>211</v>
      </c>
      <c r="H8" s="25" t="s">
        <v>253</v>
      </c>
      <c r="I8" s="36" t="str">
        <f>IFERROR(VLOOKUP(Presupuestos[[#This Row],[AREA]]&amp;Presupuestos[[#This Row],[CONCEPTO]]&amp;Presupuestos[[#This Row],[DESCRIPCION]],Tabla28[[Columna1]:[CÓDIGO NUEVO]],2,0),"")</f>
        <v>P0302008</v>
      </c>
      <c r="J8" s="3" t="s">
        <v>682</v>
      </c>
      <c r="K8" s="3" t="s">
        <v>666</v>
      </c>
      <c r="L8" s="3" t="s">
        <v>666</v>
      </c>
      <c r="M8" s="31" t="s">
        <v>683</v>
      </c>
      <c r="N8" s="3"/>
      <c r="O8" s="3" t="s">
        <v>315</v>
      </c>
      <c r="P8" s="3" t="s">
        <v>122</v>
      </c>
      <c r="Q8" s="3" t="str">
        <f>IFERROR(VLOOKUP(Presupuestos[[#This Row],[CLASIFICACIÓN (N)]],Tabla17[],2,0),"")</f>
        <v>Costos de ventas</v>
      </c>
      <c r="R8" s="3" t="str">
        <f>IFERROR(VLOOKUP(Presupuestos[[#This Row],[CLASIFICACIÓN (N)]],Tabla17[],3,0),"")</f>
        <v>Operativo</v>
      </c>
      <c r="S8" s="3" t="s">
        <v>16</v>
      </c>
      <c r="T8" s="3" t="str">
        <f>IFERROR(VLOOKUP(Presupuestos[[#This Row],[ALMACEN]],Tabla5[],2,0),"")</f>
        <v>Arequipa</v>
      </c>
      <c r="U8" s="19" t="str">
        <f>IFERROR(VLOOKUP(Presupuestos[[#This Row],[TIPO DE DOCUMENTO]],Tipo_Documento[],2,0)&amp;Presupuestos[[#This Row],[SERIE]]&amp;Presupuestos[[#This Row],[NUMERO]]&amp;Presupuestos[[#This Row],[RUC]],"")</f>
        <v>01E00172120603001461</v>
      </c>
      <c r="V8" s="3" t="s">
        <v>120</v>
      </c>
      <c r="W8" s="7">
        <v>45841</v>
      </c>
      <c r="X8" s="7">
        <v>45841</v>
      </c>
      <c r="Y8" s="3" t="s">
        <v>668</v>
      </c>
      <c r="Z8" s="3">
        <v>721</v>
      </c>
      <c r="AA8" s="3">
        <f>IFERROR(VLOOKUP(Presupuestos[[#This Row],[RAZON SOCIAL]],CHOOSE({1,2},Clientes_Proveedores[Razon Social],Clientes_Proveedores[Ruc / Dni]),2,0),"-")</f>
        <v>20603001461</v>
      </c>
      <c r="AB8" s="31" t="s">
        <v>684</v>
      </c>
      <c r="AC8" s="3" t="s">
        <v>670</v>
      </c>
      <c r="AD8" s="5">
        <v>0.18</v>
      </c>
      <c r="AE8" s="6">
        <v>42.37</v>
      </c>
      <c r="AF8" s="6">
        <f>Presupuestos[[#This Row],[BASE]]*Presupuestos[[#This Row],[% IGV]]</f>
        <v>7.6265999999999989</v>
      </c>
      <c r="AG8" s="22">
        <f>ROUND(SUM(Presupuestos[[#This Row],[BASE]:[IGV]]),2)</f>
        <v>50</v>
      </c>
      <c r="AH8" s="9" t="str">
        <f>IF(Presupuestos[[#This Row],[MONEDA]]="USD",VLOOKUP(Presupuestos[[#This Row],[FECHA DE EMISION]],Tipo_Cambio[],3,0),"")</f>
        <v/>
      </c>
      <c r="AI8" s="22">
        <f>IFERROR(ROUND(IF(Presupuestos[[#This Row],[MONEDA]]="PEN",Presupuestos[[#This Row],[TOTAL]],Presupuestos[[#This Row],[TOTAL]]*Presupuestos[[#This Row],[TIPO DE CAMBIO]]),2),"")</f>
        <v>50</v>
      </c>
      <c r="AJ8" s="5"/>
      <c r="AK8" s="33" t="s">
        <v>671</v>
      </c>
      <c r="AL8" s="5" t="s">
        <v>680</v>
      </c>
      <c r="AM8" s="23" t="s">
        <v>671</v>
      </c>
      <c r="AN8" s="23"/>
      <c r="AO8" s="7">
        <f>IFERROR(VLOOKUP("1-"&amp;Presupuestos[[#This Row],[ID DOCUMENTO]],BD_Pagos[],7,0),"")</f>
        <v>45847</v>
      </c>
      <c r="AP8" s="16" t="str">
        <f>IFERROR(VLOOKUP("1-"&amp;Presupuestos[[#This Row],[ID DOCUMENTO]],BD_Pagos[],8,0),"")</f>
        <v>B-BCP - Soles</v>
      </c>
      <c r="AQ8" s="17">
        <f>IFERROR(VLOOKUP("1-"&amp;Presupuestos[[#This Row],[ID DOCUMENTO]],BD_Pagos[],9,0),"")</f>
        <v>7294908</v>
      </c>
      <c r="AR8" s="54"/>
      <c r="AS8" s="7">
        <f>IFERROR(VLOOKUP("2-"&amp;Presupuestos[[#This Row],[ID DOCUMENTO]],BD_Pagos[],7,0),"")</f>
        <v>0</v>
      </c>
      <c r="AT8" s="16" t="str">
        <f>IFERROR(VLOOKUP("2-"&amp;Presupuestos[[#This Row],[ID DOCUMENTO]],BD_Pagos[],8,0),"")</f>
        <v/>
      </c>
      <c r="AU8" s="17">
        <f>IFERROR(VLOOKUP("2-"&amp;Presupuestos[[#This Row],[ID DOCUMENTO]],BD_Pagos[],9,0),"")</f>
        <v>0</v>
      </c>
      <c r="AV8" s="20">
        <f>IF(IFERROR(VLOOKUP("2-"&amp;Presupuestos[[#This Row],[ID DOCUMENTO]],BD_Pagos[],10,0),0)&gt;Presupuestos[[#This Row],[TOTAL SOLES]],Presupuestos[[#This Row],[TOTAL SOLES]],IFERROR(VLOOKUP("2-"&amp;Presupuestos[[#This Row],[ID DOCUMENTO]],BD_Pagos[],10,0),0))</f>
        <v>0</v>
      </c>
      <c r="AW8" s="7"/>
      <c r="AX8" s="16"/>
      <c r="AY8" s="17"/>
      <c r="AZ8" s="20"/>
      <c r="BA8" s="7"/>
      <c r="BB8" s="16"/>
      <c r="BC8" s="17"/>
      <c r="BD8" s="20"/>
      <c r="BE8" s="7">
        <f>IFERROR(VLOOKUP("5-"&amp;Presupuestos[[#This Row],[ID DOCUMENTO]],BD_Pagos[],7,0),"")</f>
        <v>0</v>
      </c>
      <c r="BF8" s="17">
        <f>IFERROR(VLOOKUP("5-"&amp;Presupuestos[[#This Row],[ID DOCUMENTO]],BD_Pagos[],9,0),"")</f>
        <v>0</v>
      </c>
      <c r="BG8" s="20">
        <f>IF(IFERROR(VLOOKUP("5-"&amp;Presupuestos[[#This Row],[ID DOCUMENTO]],BD_Pagos[],10,0),0)&gt;Presupuestos[[#This Row],[TOTAL SOLES]],Presupuestos[[#This Row],[TOTAL SOLES]],IFERROR(VLOOKUP("5-"&amp;Presupuestos[[#This Row],[ID DOCUMENTO]],BD_Pagos[],10,0),0))</f>
        <v>0</v>
      </c>
      <c r="BH8" s="7">
        <f>IFERROR(VLOOKUP("1-Detraccion"&amp;Presupuestos[[#This Row],[ID DOCUMENTO]],BD_Pagos[],2,0),"")</f>
        <v>0</v>
      </c>
      <c r="BI8" s="3" t="str">
        <f>IFERROR(VLOOKUP("1-Detraccion"&amp;Presupuestos[[#This Row],[ID DOCUMENTO]],BD_Pagos[],3,0),"")</f>
        <v/>
      </c>
      <c r="BJ8" s="3">
        <f>IFERROR(VLOOKUP("1-Detraccion"&amp;Presupuestos[[#This Row],[ID DOCUMENTO]],BD_Pagos[],4,0),"")</f>
        <v>0</v>
      </c>
      <c r="BK8" s="6">
        <f>IF(IFERROR(VLOOKUP("1-Detraccion"&amp;Presupuestos[[#This Row],[ID DOCUMENTO]],BD_Pagos[],5,0),0)&gt;Presupuestos[[#This Row],[TOTAL SOLES]],Presupuestos[[#This Row],[TOTAL SOLES]],IFERROR(VLOOKUP("1-Detraccion"&amp;Presupuestos[[#This Row],[ID DOCUMENTO]],BD_Pagos[],5,0),0))</f>
        <v>0</v>
      </c>
      <c r="BL8" s="6">
        <f>IF(IFERROR(VLOOKUP("1-Detraccion"&amp;Presupuestos[[#This Row],[ID DOCUMENTO]],BD_Pagos[],6,0),0)&gt;Presupuestos[[#This Row],[TOTAL SOLES]],Presupuestos[[#This Row],[TOTAL SOLES]],IFERROR(VLOOKUP("1-Detraccion"&amp;Presupuestos[[#This Row],[ID DOCUMENTO]],BD_Pagos[],6,0),0))</f>
        <v>0</v>
      </c>
      <c r="BM8" s="37"/>
      <c r="BN8" s="3"/>
      <c r="BO8" s="3"/>
      <c r="BP8" s="6"/>
      <c r="BQ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v>
      </c>
      <c r="BR8" s="23" t="str">
        <f>IF(Presupuestos[[#This Row],[SALDO ME-MN]]&gt;0,"PENDIENTE","CANCELADO")</f>
        <v>PENDIENTE</v>
      </c>
      <c r="BS8" s="23" t="str">
        <f>IF(COUNTIFS($U$4:$U7,Presupuestos[[#This Row],[ID DOCUMENTO]])&gt;=1,IF(B7=Presupuestos[[#This Row],[ID]],"OK","DOC. DUPLICADO"),"OK")</f>
        <v>OK</v>
      </c>
    </row>
    <row r="9" spans="2:71" ht="36" x14ac:dyDescent="0.25">
      <c r="B9" s="34">
        <f>IF(Presupuestos[[#This Row],[ID DOCUMENTO]]=U8,B8,IF(B8="ID",1,B8+1))</f>
        <v>5</v>
      </c>
      <c r="C9" s="2">
        <v>45845</v>
      </c>
      <c r="D9" s="2">
        <v>45845</v>
      </c>
      <c r="E9" s="3" t="s">
        <v>685</v>
      </c>
      <c r="F9" s="25" t="s">
        <v>27</v>
      </c>
      <c r="G9" s="25" t="s">
        <v>51</v>
      </c>
      <c r="H9" s="25" t="s">
        <v>24</v>
      </c>
      <c r="I9" s="36" t="str">
        <f>IFERROR(VLOOKUP(Presupuestos[[#This Row],[AREA]]&amp;Presupuestos[[#This Row],[CONCEPTO]]&amp;Presupuestos[[#This Row],[DESCRIPCION]],Tabla28[[Columna1]:[CÓDIGO NUEVO]],2,0),"")</f>
        <v>P0211001</v>
      </c>
      <c r="J9" s="3" t="s">
        <v>686</v>
      </c>
      <c r="K9" s="3" t="s">
        <v>666</v>
      </c>
      <c r="L9" s="3" t="s">
        <v>666</v>
      </c>
      <c r="M9" s="31" t="s">
        <v>687</v>
      </c>
      <c r="N9" s="3"/>
      <c r="O9" s="3" t="s">
        <v>300</v>
      </c>
      <c r="P9" s="3" t="s">
        <v>103</v>
      </c>
      <c r="Q9" s="3" t="str">
        <f>IFERROR(VLOOKUP(Presupuestos[[#This Row],[CLASIFICACIÓN (N)]],Tabla17[],2,0),"")</f>
        <v>Costos de ventas</v>
      </c>
      <c r="R9" s="3" t="str">
        <f>IFERROR(VLOOKUP(Presupuestos[[#This Row],[CLASIFICACIÓN (N)]],Tabla17[],3,0),"")</f>
        <v>Operativo</v>
      </c>
      <c r="S9" s="3" t="s">
        <v>16</v>
      </c>
      <c r="T9" s="3" t="str">
        <f>IFERROR(VLOOKUP(Presupuestos[[#This Row],[ALMACEN]],Tabla5[],2,0),"")</f>
        <v>Arequipa</v>
      </c>
      <c r="U9" s="19" t="str">
        <f>IFERROR(VLOOKUP(Presupuestos[[#This Row],[TIPO DE DOCUMENTO]],Tipo_Documento[],2,0)&amp;Presupuestos[[#This Row],[SERIE]]&amp;Presupuestos[[#This Row],[NUMERO]]&amp;Presupuestos[[#This Row],[RUC]],"")</f>
        <v>01F001179120454029918</v>
      </c>
      <c r="V9" s="3" t="s">
        <v>120</v>
      </c>
      <c r="W9" s="7">
        <v>45845</v>
      </c>
      <c r="X9" s="7">
        <v>45845</v>
      </c>
      <c r="Y9" s="3" t="s">
        <v>688</v>
      </c>
      <c r="Z9" s="3">
        <v>1791</v>
      </c>
      <c r="AA9" s="3">
        <f>IFERROR(VLOOKUP(Presupuestos[[#This Row],[RAZON SOCIAL]],CHOOSE({1,2},Clientes_Proveedores[Razon Social],Clientes_Proveedores[Ruc / Dni]),2,0),"-")</f>
        <v>20454029918</v>
      </c>
      <c r="AB9" s="31" t="s">
        <v>689</v>
      </c>
      <c r="AC9" s="3" t="s">
        <v>670</v>
      </c>
      <c r="AD9" s="5">
        <v>0.18</v>
      </c>
      <c r="AE9" s="6">
        <v>288.91500000000002</v>
      </c>
      <c r="AF9" s="6">
        <f>Presupuestos[[#This Row],[BASE]]*Presupuestos[[#This Row],[% IGV]]</f>
        <v>52.0047</v>
      </c>
      <c r="AG9" s="22">
        <f>ROUND(SUM(Presupuestos[[#This Row],[BASE]:[IGV]]),2)</f>
        <v>340.92</v>
      </c>
      <c r="AH9" s="9" t="str">
        <f>IF(Presupuestos[[#This Row],[MONEDA]]="USD",VLOOKUP(Presupuestos[[#This Row],[FECHA DE EMISION]],Tipo_Cambio[],3,0),"")</f>
        <v/>
      </c>
      <c r="AI9" s="22">
        <f>IFERROR(ROUND(IF(Presupuestos[[#This Row],[MONEDA]]="PEN",Presupuestos[[#This Row],[TOTAL]],Presupuestos[[#This Row],[TOTAL]]*Presupuestos[[#This Row],[TIPO DE CAMBIO]]),2),"")</f>
        <v>340.92</v>
      </c>
      <c r="AJ9" s="5"/>
      <c r="AK9" s="33" t="s">
        <v>671</v>
      </c>
      <c r="AL9" s="5" t="s">
        <v>672</v>
      </c>
      <c r="AM9" s="23" t="s">
        <v>671</v>
      </c>
      <c r="AN9" s="23"/>
      <c r="AO9" s="7">
        <f>IFERROR(VLOOKUP("1-"&amp;Presupuestos[[#This Row],[ID DOCUMENTO]],BD_Pagos[],7,0),"")</f>
        <v>45849</v>
      </c>
      <c r="AP9" s="16" t="str">
        <f>IFERROR(VLOOKUP("1-"&amp;Presupuestos[[#This Row],[ID DOCUMENTO]],BD_Pagos[],8,0),"")</f>
        <v>C-Tesoreria</v>
      </c>
      <c r="AQ9" s="17" t="str">
        <f>IFERROR(VLOOKUP("1-"&amp;Presupuestos[[#This Row],[ID DOCUMENTO]],BD_Pagos[],9,0),"")</f>
        <v>001-12517</v>
      </c>
      <c r="AR9" s="54"/>
      <c r="AS9" s="7">
        <f>IFERROR(VLOOKUP("2-"&amp;Presupuestos[[#This Row],[ID DOCUMENTO]],BD_Pagos[],7,0),"")</f>
        <v>0</v>
      </c>
      <c r="AT9" s="16" t="str">
        <f>IFERROR(VLOOKUP("2-"&amp;Presupuestos[[#This Row],[ID DOCUMENTO]],BD_Pagos[],8,0),"")</f>
        <v/>
      </c>
      <c r="AU9" s="17">
        <f>IFERROR(VLOOKUP("2-"&amp;Presupuestos[[#This Row],[ID DOCUMENTO]],BD_Pagos[],9,0),"")</f>
        <v>0</v>
      </c>
      <c r="AV9" s="20">
        <f>IF(IFERROR(VLOOKUP("2-"&amp;Presupuestos[[#This Row],[ID DOCUMENTO]],BD_Pagos[],10,0),0)&gt;Presupuestos[[#This Row],[TOTAL SOLES]],Presupuestos[[#This Row],[TOTAL SOLES]],IFERROR(VLOOKUP("2-"&amp;Presupuestos[[#This Row],[ID DOCUMENTO]],BD_Pagos[],10,0),0))</f>
        <v>0</v>
      </c>
      <c r="AW9" s="7"/>
      <c r="AX9" s="16"/>
      <c r="AY9" s="17"/>
      <c r="AZ9" s="20"/>
      <c r="BA9" s="7"/>
      <c r="BB9" s="16"/>
      <c r="BC9" s="17"/>
      <c r="BD9" s="20"/>
      <c r="BE9" s="7">
        <f>IFERROR(VLOOKUP("5-"&amp;Presupuestos[[#This Row],[ID DOCUMENTO]],BD_Pagos[],7,0),"")</f>
        <v>45849</v>
      </c>
      <c r="BF9" s="17" t="str">
        <f>IFERROR(VLOOKUP("5-"&amp;Presupuestos[[#This Row],[ID DOCUMENTO]],BD_Pagos[],9,0),"")</f>
        <v>Redondeo</v>
      </c>
      <c r="BG9" s="20">
        <f>IF(IFERROR(VLOOKUP("5-"&amp;Presupuestos[[#This Row],[ID DOCUMENTO]],BD_Pagos[],10,0),0)&gt;Presupuestos[[#This Row],[TOTAL SOLES]],Presupuestos[[#This Row],[TOTAL SOLES]],IFERROR(VLOOKUP("5-"&amp;Presupuestos[[#This Row],[ID DOCUMENTO]],BD_Pagos[],10,0),0))</f>
        <v>0.02</v>
      </c>
      <c r="BH9" s="7">
        <f>IFERROR(VLOOKUP("1-Detraccion"&amp;Presupuestos[[#This Row],[ID DOCUMENTO]],BD_Pagos[],2,0),"")</f>
        <v>0</v>
      </c>
      <c r="BI9" s="3" t="str">
        <f>IFERROR(VLOOKUP("1-Detraccion"&amp;Presupuestos[[#This Row],[ID DOCUMENTO]],BD_Pagos[],3,0),"")</f>
        <v/>
      </c>
      <c r="BJ9" s="3">
        <f>IFERROR(VLOOKUP("1-Detraccion"&amp;Presupuestos[[#This Row],[ID DOCUMENTO]],BD_Pagos[],4,0),"")</f>
        <v>0</v>
      </c>
      <c r="BK9" s="6">
        <f>IF(IFERROR(VLOOKUP("1-Detraccion"&amp;Presupuestos[[#This Row],[ID DOCUMENTO]],BD_Pagos[],5,0),0)&gt;Presupuestos[[#This Row],[TOTAL SOLES]],Presupuestos[[#This Row],[TOTAL SOLES]],IFERROR(VLOOKUP("1-Detraccion"&amp;Presupuestos[[#This Row],[ID DOCUMENTO]],BD_Pagos[],5,0),0))</f>
        <v>0</v>
      </c>
      <c r="BL9" s="6">
        <f>IF(IFERROR(VLOOKUP("1-Detraccion"&amp;Presupuestos[[#This Row],[ID DOCUMENTO]],BD_Pagos[],6,0),0)&gt;Presupuestos[[#This Row],[TOTAL SOLES]],Presupuestos[[#This Row],[TOTAL SOLES]],IFERROR(VLOOKUP("1-Detraccion"&amp;Presupuestos[[#This Row],[ID DOCUMENTO]],BD_Pagos[],6,0),0))</f>
        <v>0</v>
      </c>
      <c r="BM9" s="37"/>
      <c r="BN9" s="3"/>
      <c r="BO9" s="3"/>
      <c r="BP9" s="6"/>
      <c r="BQ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340.9</v>
      </c>
      <c r="BR9" s="23" t="str">
        <f>IF(Presupuestos[[#This Row],[SALDO ME-MN]]&gt;0,"PENDIENTE","CANCELADO")</f>
        <v>PENDIENTE</v>
      </c>
      <c r="BS9" s="23" t="str">
        <f>IF(COUNTIFS($U$4:$U8,Presupuestos[[#This Row],[ID DOCUMENTO]])&gt;=1,IF(B8=Presupuestos[[#This Row],[ID]],"OK","DOC. DUPLICADO"),"OK")</f>
        <v>OK</v>
      </c>
    </row>
    <row r="10" spans="2:71" ht="24" x14ac:dyDescent="0.25">
      <c r="B10" s="34">
        <f>IF(Presupuestos[[#This Row],[ID DOCUMENTO]]=U9,B9,IF(B9="ID",1,B9+1))</f>
        <v>6</v>
      </c>
      <c r="C10" s="2">
        <v>45842</v>
      </c>
      <c r="D10" s="2">
        <v>45842</v>
      </c>
      <c r="E10" s="3" t="s">
        <v>690</v>
      </c>
      <c r="F10" s="25" t="s">
        <v>35</v>
      </c>
      <c r="G10" s="25" t="s">
        <v>19</v>
      </c>
      <c r="H10" s="25" t="s">
        <v>99</v>
      </c>
      <c r="I10" s="36" t="str">
        <f>IFERROR(VLOOKUP(Presupuestos[[#This Row],[AREA]]&amp;Presupuestos[[#This Row],[CONCEPTO]]&amp;Presupuestos[[#This Row],[DESCRIPCION]],Tabla28[[Columna1]:[CÓDIGO NUEVO]],2,0),"")</f>
        <v>P0307004</v>
      </c>
      <c r="J10" s="3" t="s">
        <v>666</v>
      </c>
      <c r="K10" s="3" t="s">
        <v>666</v>
      </c>
      <c r="L10" s="3" t="s">
        <v>666</v>
      </c>
      <c r="M10" s="31" t="s">
        <v>691</v>
      </c>
      <c r="N10" s="3"/>
      <c r="O10" s="3" t="s">
        <v>300</v>
      </c>
      <c r="P10" s="3" t="s">
        <v>127</v>
      </c>
      <c r="Q10" s="3" t="str">
        <f>IFERROR(VLOOKUP(Presupuestos[[#This Row],[CLASIFICACIÓN (N)]],Tabla17[],2,0),"")</f>
        <v>Gastos operativos</v>
      </c>
      <c r="R10" s="3" t="str">
        <f>IFERROR(VLOOKUP(Presupuestos[[#This Row],[CLASIFICACIÓN (N)]],Tabla17[],3,0),"")</f>
        <v>Operativo</v>
      </c>
      <c r="S10" s="3" t="s">
        <v>16</v>
      </c>
      <c r="T10" s="3" t="str">
        <f>IFERROR(VLOOKUP(Presupuestos[[#This Row],[ALMACEN]],Tabla5[],2,0),"")</f>
        <v>Arequipa</v>
      </c>
      <c r="U10" s="19" t="str">
        <f>IFERROR(VLOOKUP(Presupuestos[[#This Row],[TIPO DE DOCUMENTO]],Tipo_Documento[],2,0)&amp;Presupuestos[[#This Row],[SERIE]]&amp;Presupuestos[[#This Row],[NUMERO]]&amp;Presupuestos[[#This Row],[RUC]],"")</f>
        <v>01F553527620558053691</v>
      </c>
      <c r="V10" s="3" t="s">
        <v>120</v>
      </c>
      <c r="W10" s="7">
        <v>45842</v>
      </c>
      <c r="X10" s="7">
        <v>45842</v>
      </c>
      <c r="Y10" s="3" t="s">
        <v>692</v>
      </c>
      <c r="Z10" s="3">
        <v>5276</v>
      </c>
      <c r="AA10" s="3">
        <f>IFERROR(VLOOKUP(Presupuestos[[#This Row],[RAZON SOCIAL]],CHOOSE({1,2},Clientes_Proveedores[Razon Social],Clientes_Proveedores[Ruc / Dni]),2,0),"-")</f>
        <v>20558053691</v>
      </c>
      <c r="AB10" s="31" t="s">
        <v>693</v>
      </c>
      <c r="AC10" s="3" t="s">
        <v>670</v>
      </c>
      <c r="AD10" s="5">
        <v>0.18</v>
      </c>
      <c r="AE10" s="6">
        <v>16.95</v>
      </c>
      <c r="AF10" s="6">
        <f>Presupuestos[[#This Row],[BASE]]*Presupuestos[[#This Row],[% IGV]]</f>
        <v>3.0509999999999997</v>
      </c>
      <c r="AG10" s="22">
        <f>ROUND(SUM(Presupuestos[[#This Row],[BASE]:[IGV]]),2)</f>
        <v>20</v>
      </c>
      <c r="AH10" s="9" t="str">
        <f>IF(Presupuestos[[#This Row],[MONEDA]]="USD",VLOOKUP(Presupuestos[[#This Row],[FECHA DE EMISION]],Tipo_Cambio[],3,0),"")</f>
        <v/>
      </c>
      <c r="AI10" s="22">
        <f>IFERROR(ROUND(IF(Presupuestos[[#This Row],[MONEDA]]="PEN",Presupuestos[[#This Row],[TOTAL]],Presupuestos[[#This Row],[TOTAL]]*Presupuestos[[#This Row],[TIPO DE CAMBIO]]),2),"")</f>
        <v>20</v>
      </c>
      <c r="AJ10" s="5"/>
      <c r="AK10" s="33" t="s">
        <v>671</v>
      </c>
      <c r="AL10" s="5" t="s">
        <v>672</v>
      </c>
      <c r="AM10" s="23" t="s">
        <v>671</v>
      </c>
      <c r="AN10" s="23"/>
      <c r="AO10" s="7">
        <f>IFERROR(VLOOKUP("1-"&amp;Presupuestos[[#This Row],[ID DOCUMENTO]],BD_Pagos[],7,0),"")</f>
        <v>45842</v>
      </c>
      <c r="AP10" s="16" t="str">
        <f>IFERROR(VLOOKUP("1-"&amp;Presupuestos[[#This Row],[ID DOCUMENTO]],BD_Pagos[],8,0),"")</f>
        <v>C-Tesoreria</v>
      </c>
      <c r="AQ10" s="17" t="str">
        <f>IFERROR(VLOOKUP("1-"&amp;Presupuestos[[#This Row],[ID DOCUMENTO]],BD_Pagos[],9,0),"")</f>
        <v>001-12501</v>
      </c>
      <c r="AR10" s="54"/>
      <c r="AS10" s="7">
        <f>IFERROR(VLOOKUP("2-"&amp;Presupuestos[[#This Row],[ID DOCUMENTO]],BD_Pagos[],7,0),"")</f>
        <v>0</v>
      </c>
      <c r="AT10" s="16" t="str">
        <f>IFERROR(VLOOKUP("2-"&amp;Presupuestos[[#This Row],[ID DOCUMENTO]],BD_Pagos[],8,0),"")</f>
        <v/>
      </c>
      <c r="AU10" s="17">
        <f>IFERROR(VLOOKUP("2-"&amp;Presupuestos[[#This Row],[ID DOCUMENTO]],BD_Pagos[],9,0),"")</f>
        <v>0</v>
      </c>
      <c r="AV10" s="20">
        <f>IF(IFERROR(VLOOKUP("2-"&amp;Presupuestos[[#This Row],[ID DOCUMENTO]],BD_Pagos[],10,0),0)&gt;Presupuestos[[#This Row],[TOTAL SOLES]],Presupuestos[[#This Row],[TOTAL SOLES]],IFERROR(VLOOKUP("2-"&amp;Presupuestos[[#This Row],[ID DOCUMENTO]],BD_Pagos[],10,0),0))</f>
        <v>0</v>
      </c>
      <c r="AW10" s="7"/>
      <c r="AX10" s="16"/>
      <c r="AY10" s="17"/>
      <c r="AZ10" s="20"/>
      <c r="BA10" s="7"/>
      <c r="BB10" s="16"/>
      <c r="BC10" s="17"/>
      <c r="BD10" s="20"/>
      <c r="BE10" s="7">
        <f>IFERROR(VLOOKUP("5-"&amp;Presupuestos[[#This Row],[ID DOCUMENTO]],BD_Pagos[],7,0),"")</f>
        <v>0</v>
      </c>
      <c r="BF10" s="17">
        <f>IFERROR(VLOOKUP("5-"&amp;Presupuestos[[#This Row],[ID DOCUMENTO]],BD_Pagos[],9,0),"")</f>
        <v>0</v>
      </c>
      <c r="BG10" s="20">
        <f>IF(IFERROR(VLOOKUP("5-"&amp;Presupuestos[[#This Row],[ID DOCUMENTO]],BD_Pagos[],10,0),0)&gt;Presupuestos[[#This Row],[TOTAL SOLES]],Presupuestos[[#This Row],[TOTAL SOLES]],IFERROR(VLOOKUP("5-"&amp;Presupuestos[[#This Row],[ID DOCUMENTO]],BD_Pagos[],10,0),0))</f>
        <v>0</v>
      </c>
      <c r="BH10" s="7">
        <f>IFERROR(VLOOKUP("1-Detraccion"&amp;Presupuestos[[#This Row],[ID DOCUMENTO]],BD_Pagos[],2,0),"")</f>
        <v>0</v>
      </c>
      <c r="BI10" s="3" t="str">
        <f>IFERROR(VLOOKUP("1-Detraccion"&amp;Presupuestos[[#This Row],[ID DOCUMENTO]],BD_Pagos[],3,0),"")</f>
        <v/>
      </c>
      <c r="BJ10" s="3">
        <f>IFERROR(VLOOKUP("1-Detraccion"&amp;Presupuestos[[#This Row],[ID DOCUMENTO]],BD_Pagos[],4,0),"")</f>
        <v>0</v>
      </c>
      <c r="BK10" s="6">
        <f>IF(IFERROR(VLOOKUP("1-Detraccion"&amp;Presupuestos[[#This Row],[ID DOCUMENTO]],BD_Pagos[],5,0),0)&gt;Presupuestos[[#This Row],[TOTAL SOLES]],Presupuestos[[#This Row],[TOTAL SOLES]],IFERROR(VLOOKUP("1-Detraccion"&amp;Presupuestos[[#This Row],[ID DOCUMENTO]],BD_Pagos[],5,0),0))</f>
        <v>0</v>
      </c>
      <c r="BL10" s="6">
        <f>IF(IFERROR(VLOOKUP("1-Detraccion"&amp;Presupuestos[[#This Row],[ID DOCUMENTO]],BD_Pagos[],6,0),0)&gt;Presupuestos[[#This Row],[TOTAL SOLES]],Presupuestos[[#This Row],[TOTAL SOLES]],IFERROR(VLOOKUP("1-Detraccion"&amp;Presupuestos[[#This Row],[ID DOCUMENTO]],BD_Pagos[],6,0),0))</f>
        <v>0</v>
      </c>
      <c r="BM10" s="37"/>
      <c r="BN10" s="3"/>
      <c r="BO10" s="3"/>
      <c r="BP10" s="6"/>
      <c r="BQ1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0" s="23" t="str">
        <f>IF(Presupuestos[[#This Row],[SALDO ME-MN]]&gt;0,"PENDIENTE","CANCELADO")</f>
        <v>PENDIENTE</v>
      </c>
      <c r="BS10" s="23" t="str">
        <f>IF(COUNTIFS($U$4:$U9,Presupuestos[[#This Row],[ID DOCUMENTO]])&gt;=1,IF(B9=Presupuestos[[#This Row],[ID]],"OK","DOC. DUPLICADO"),"OK")</f>
        <v>OK</v>
      </c>
    </row>
    <row r="11" spans="2:71" ht="36" x14ac:dyDescent="0.25">
      <c r="B11" s="34">
        <f>IF(Presupuestos[[#This Row],[ID DOCUMENTO]]=U10,B10,IF(B10="ID",1,B10+1))</f>
        <v>7</v>
      </c>
      <c r="C11" s="2">
        <v>45842</v>
      </c>
      <c r="D11" s="2">
        <v>45842</v>
      </c>
      <c r="E11" s="3" t="s">
        <v>690</v>
      </c>
      <c r="F11" s="25" t="s">
        <v>35</v>
      </c>
      <c r="G11" s="25" t="s">
        <v>19</v>
      </c>
      <c r="H11" s="25" t="s">
        <v>228</v>
      </c>
      <c r="I11" s="36" t="str">
        <f>IFERROR(VLOOKUP(Presupuestos[[#This Row],[AREA]]&amp;Presupuestos[[#This Row],[CONCEPTO]]&amp;Presupuestos[[#This Row],[DESCRIPCION]],Tabla28[[Columna1]:[CÓDIGO NUEVO]],2,0),"")</f>
        <v>P0307003</v>
      </c>
      <c r="J11" s="3" t="s">
        <v>666</v>
      </c>
      <c r="K11" s="3" t="s">
        <v>666</v>
      </c>
      <c r="L11" s="3" t="s">
        <v>666</v>
      </c>
      <c r="M11" s="31" t="s">
        <v>694</v>
      </c>
      <c r="N11" s="3"/>
      <c r="O11" s="3" t="s">
        <v>300</v>
      </c>
      <c r="P11" s="3" t="s">
        <v>127</v>
      </c>
      <c r="Q11" s="3" t="str">
        <f>IFERROR(VLOOKUP(Presupuestos[[#This Row],[CLASIFICACIÓN (N)]],Tabla17[],2,0),"")</f>
        <v>Gastos operativos</v>
      </c>
      <c r="R11" s="3" t="str">
        <f>IFERROR(VLOOKUP(Presupuestos[[#This Row],[CLASIFICACIÓN (N)]],Tabla17[],3,0),"")</f>
        <v>Operativo</v>
      </c>
      <c r="S11" s="3" t="s">
        <v>16</v>
      </c>
      <c r="T11" s="3" t="str">
        <f>IFERROR(VLOOKUP(Presupuestos[[#This Row],[ALMACEN]],Tabla5[],2,0),"")</f>
        <v>Arequipa</v>
      </c>
      <c r="U11" s="19" t="str">
        <f>IFERROR(VLOOKUP(Presupuestos[[#This Row],[TIPO DE DOCUMENTO]],Tipo_Documento[],2,0)&amp;Presupuestos[[#This Row],[SERIE]]&amp;Presupuestos[[#This Row],[NUMERO]]&amp;Presupuestos[[#This Row],[RUC]],"")</f>
        <v>PLM325072682665</v>
      </c>
      <c r="V11" s="3" t="s">
        <v>171</v>
      </c>
      <c r="W11" s="7">
        <v>45842</v>
      </c>
      <c r="X11" s="7">
        <v>45842</v>
      </c>
      <c r="Y11" s="3">
        <v>3</v>
      </c>
      <c r="Z11" s="3">
        <v>250</v>
      </c>
      <c r="AA11" s="3">
        <f>IFERROR(VLOOKUP(Presupuestos[[#This Row],[RAZON SOCIAL]],CHOOSE({1,2},Clientes_Proveedores[Razon Social],Clientes_Proveedores[Ruc / Dni]),2,0),"-")</f>
        <v>72682665</v>
      </c>
      <c r="AB11" s="31" t="s">
        <v>695</v>
      </c>
      <c r="AC11" s="3" t="s">
        <v>670</v>
      </c>
      <c r="AD11" s="5"/>
      <c r="AE11" s="6">
        <v>20</v>
      </c>
      <c r="AF11" s="6">
        <f>Presupuestos[[#This Row],[BASE]]*Presupuestos[[#This Row],[% IGV]]</f>
        <v>0</v>
      </c>
      <c r="AG11" s="22">
        <f>ROUND(SUM(Presupuestos[[#This Row],[BASE]:[IGV]]),2)</f>
        <v>20</v>
      </c>
      <c r="AH11" s="9" t="str">
        <f>IF(Presupuestos[[#This Row],[MONEDA]]="USD",VLOOKUP(Presupuestos[[#This Row],[FECHA DE EMISION]],Tipo_Cambio[],3,0),"")</f>
        <v/>
      </c>
      <c r="AI11" s="22">
        <f>IFERROR(ROUND(IF(Presupuestos[[#This Row],[MONEDA]]="PEN",Presupuestos[[#This Row],[TOTAL]],Presupuestos[[#This Row],[TOTAL]]*Presupuestos[[#This Row],[TIPO DE CAMBIO]]),2),"")</f>
        <v>20</v>
      </c>
      <c r="AJ11" s="5"/>
      <c r="AK11" s="33" t="s">
        <v>671</v>
      </c>
      <c r="AL11" s="5" t="s">
        <v>672</v>
      </c>
      <c r="AM11" s="23" t="s">
        <v>671</v>
      </c>
      <c r="AN11" s="23"/>
      <c r="AO11" s="7">
        <f>IFERROR(VLOOKUP("1-"&amp;Presupuestos[[#This Row],[ID DOCUMENTO]],BD_Pagos[],7,0),"")</f>
        <v>45842</v>
      </c>
      <c r="AP11" s="16" t="str">
        <f>IFERROR(VLOOKUP("1-"&amp;Presupuestos[[#This Row],[ID DOCUMENTO]],BD_Pagos[],8,0),"")</f>
        <v>C-Tesoreria</v>
      </c>
      <c r="AQ11" s="17" t="str">
        <f>IFERROR(VLOOKUP("1-"&amp;Presupuestos[[#This Row],[ID DOCUMENTO]],BD_Pagos[],9,0),"")</f>
        <v>001-12502</v>
      </c>
      <c r="AR11" s="54"/>
      <c r="AS11" s="7">
        <f>IFERROR(VLOOKUP("2-"&amp;Presupuestos[[#This Row],[ID DOCUMENTO]],BD_Pagos[],7,0),"")</f>
        <v>0</v>
      </c>
      <c r="AT11" s="16" t="str">
        <f>IFERROR(VLOOKUP("2-"&amp;Presupuestos[[#This Row],[ID DOCUMENTO]],BD_Pagos[],8,0),"")</f>
        <v/>
      </c>
      <c r="AU11" s="17">
        <f>IFERROR(VLOOKUP("2-"&amp;Presupuestos[[#This Row],[ID DOCUMENTO]],BD_Pagos[],9,0),"")</f>
        <v>0</v>
      </c>
      <c r="AV11" s="20">
        <f>IF(IFERROR(VLOOKUP("2-"&amp;Presupuestos[[#This Row],[ID DOCUMENTO]],BD_Pagos[],10,0),0)&gt;Presupuestos[[#This Row],[TOTAL SOLES]],Presupuestos[[#This Row],[TOTAL SOLES]],IFERROR(VLOOKUP("2-"&amp;Presupuestos[[#This Row],[ID DOCUMENTO]],BD_Pagos[],10,0),0))</f>
        <v>0</v>
      </c>
      <c r="AW11" s="7"/>
      <c r="AX11" s="16"/>
      <c r="AY11" s="17"/>
      <c r="AZ11" s="20"/>
      <c r="BA11" s="7"/>
      <c r="BB11" s="16"/>
      <c r="BC11" s="17"/>
      <c r="BD11" s="20"/>
      <c r="BE11" s="7">
        <f>IFERROR(VLOOKUP("5-"&amp;Presupuestos[[#This Row],[ID DOCUMENTO]],BD_Pagos[],7,0),"")</f>
        <v>0</v>
      </c>
      <c r="BF11" s="17">
        <f>IFERROR(VLOOKUP("5-"&amp;Presupuestos[[#This Row],[ID DOCUMENTO]],BD_Pagos[],9,0),"")</f>
        <v>0</v>
      </c>
      <c r="BG11" s="20">
        <f>IF(IFERROR(VLOOKUP("5-"&amp;Presupuestos[[#This Row],[ID DOCUMENTO]],BD_Pagos[],10,0),0)&gt;Presupuestos[[#This Row],[TOTAL SOLES]],Presupuestos[[#This Row],[TOTAL SOLES]],IFERROR(VLOOKUP("5-"&amp;Presupuestos[[#This Row],[ID DOCUMENTO]],BD_Pagos[],10,0),0))</f>
        <v>0</v>
      </c>
      <c r="BH11" s="7">
        <f>IFERROR(VLOOKUP("1-Detraccion"&amp;Presupuestos[[#This Row],[ID DOCUMENTO]],BD_Pagos[],2,0),"")</f>
        <v>0</v>
      </c>
      <c r="BI11" s="3" t="str">
        <f>IFERROR(VLOOKUP("1-Detraccion"&amp;Presupuestos[[#This Row],[ID DOCUMENTO]],BD_Pagos[],3,0),"")</f>
        <v/>
      </c>
      <c r="BJ11" s="3">
        <f>IFERROR(VLOOKUP("1-Detraccion"&amp;Presupuestos[[#This Row],[ID DOCUMENTO]],BD_Pagos[],4,0),"")</f>
        <v>0</v>
      </c>
      <c r="BK11" s="6">
        <f>IF(IFERROR(VLOOKUP("1-Detraccion"&amp;Presupuestos[[#This Row],[ID DOCUMENTO]],BD_Pagos[],5,0),0)&gt;Presupuestos[[#This Row],[TOTAL SOLES]],Presupuestos[[#This Row],[TOTAL SOLES]],IFERROR(VLOOKUP("1-Detraccion"&amp;Presupuestos[[#This Row],[ID DOCUMENTO]],BD_Pagos[],5,0),0))</f>
        <v>0</v>
      </c>
      <c r="BL11" s="6">
        <f>IF(IFERROR(VLOOKUP("1-Detraccion"&amp;Presupuestos[[#This Row],[ID DOCUMENTO]],BD_Pagos[],6,0),0)&gt;Presupuestos[[#This Row],[TOTAL SOLES]],Presupuestos[[#This Row],[TOTAL SOLES]],IFERROR(VLOOKUP("1-Detraccion"&amp;Presupuestos[[#This Row],[ID DOCUMENTO]],BD_Pagos[],6,0),0))</f>
        <v>0</v>
      </c>
      <c r="BM11" s="37"/>
      <c r="BN11" s="3"/>
      <c r="BO11" s="3"/>
      <c r="BP11" s="6"/>
      <c r="BQ1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1" s="23" t="str">
        <f>IF(Presupuestos[[#This Row],[SALDO ME-MN]]&gt;0,"PENDIENTE","CANCELADO")</f>
        <v>PENDIENTE</v>
      </c>
      <c r="BS11" s="23" t="str">
        <f>IF(COUNTIFS($U$4:$U10,Presupuestos[[#This Row],[ID DOCUMENTO]])&gt;=1,IF(B10=Presupuestos[[#This Row],[ID]],"OK","DOC. DUPLICADO"),"OK")</f>
        <v>OK</v>
      </c>
    </row>
    <row r="12" spans="2:71" ht="24" x14ac:dyDescent="0.25">
      <c r="B12" s="34">
        <f>IF(Presupuestos[[#This Row],[ID DOCUMENTO]]=U11,B11,IF(B11="ID",1,B11+1))</f>
        <v>8</v>
      </c>
      <c r="C12" s="2">
        <v>45846</v>
      </c>
      <c r="D12" s="2">
        <v>45846</v>
      </c>
      <c r="E12" s="3" t="s">
        <v>685</v>
      </c>
      <c r="F12" s="25" t="s">
        <v>27</v>
      </c>
      <c r="G12" s="25" t="s">
        <v>19</v>
      </c>
      <c r="H12" s="25" t="s">
        <v>99</v>
      </c>
      <c r="I12" s="36" t="str">
        <f>IFERROR(VLOOKUP(Presupuestos[[#This Row],[AREA]]&amp;Presupuestos[[#This Row],[CONCEPTO]]&amp;Presupuestos[[#This Row],[DESCRIPCION]],Tabla28[[Columna1]:[CÓDIGO NUEVO]],2,0),"")</f>
        <v>P0209001</v>
      </c>
      <c r="J12" s="3" t="s">
        <v>666</v>
      </c>
      <c r="K12" s="3" t="s">
        <v>666</v>
      </c>
      <c r="L12" s="3" t="s">
        <v>666</v>
      </c>
      <c r="M12" s="31" t="s">
        <v>696</v>
      </c>
      <c r="N12" s="3"/>
      <c r="O12" s="3" t="s">
        <v>308</v>
      </c>
      <c r="P12" s="3" t="s">
        <v>127</v>
      </c>
      <c r="Q12" s="3" t="str">
        <f>IFERROR(VLOOKUP(Presupuestos[[#This Row],[CLASIFICACIÓN (N)]],Tabla17[],2,0),"")</f>
        <v>Gastos operativos</v>
      </c>
      <c r="R12" s="3" t="str">
        <f>IFERROR(VLOOKUP(Presupuestos[[#This Row],[CLASIFICACIÓN (N)]],Tabla17[],3,0),"")</f>
        <v>Operativo</v>
      </c>
      <c r="S12" s="3" t="s">
        <v>16</v>
      </c>
      <c r="T12" s="3" t="str">
        <f>IFERROR(VLOOKUP(Presupuestos[[#This Row],[ALMACEN]],Tabla5[],2,0),"")</f>
        <v>Arequipa</v>
      </c>
      <c r="U12" s="19" t="str">
        <f>IFERROR(VLOOKUP(Presupuestos[[#This Row],[TIPO DE DOCUMENTO]],Tipo_Documento[],2,0)&amp;Presupuestos[[#This Row],[SERIE]]&amp;Presupuestos[[#This Row],[NUMERO]]&amp;Presupuestos[[#This Row],[RUC]],"")</f>
        <v>PLM324972450429</v>
      </c>
      <c r="V12" s="3" t="s">
        <v>171</v>
      </c>
      <c r="W12" s="7">
        <v>45846</v>
      </c>
      <c r="X12" s="7">
        <v>45846</v>
      </c>
      <c r="Y12" s="3">
        <v>3</v>
      </c>
      <c r="Z12" s="3">
        <v>249</v>
      </c>
      <c r="AA12" s="3">
        <f>IFERROR(VLOOKUP(Presupuestos[[#This Row],[RAZON SOCIAL]],CHOOSE({1,2},Clientes_Proveedores[Razon Social],Clientes_Proveedores[Ruc / Dni]),2,0),"-")</f>
        <v>72450429</v>
      </c>
      <c r="AB12" s="31" t="s">
        <v>697</v>
      </c>
      <c r="AC12" s="3" t="s">
        <v>670</v>
      </c>
      <c r="AD12" s="5"/>
      <c r="AE12" s="6">
        <v>25</v>
      </c>
      <c r="AF12" s="6">
        <f>Presupuestos[[#This Row],[BASE]]*Presupuestos[[#This Row],[% IGV]]</f>
        <v>0</v>
      </c>
      <c r="AG12" s="22">
        <f>ROUND(SUM(Presupuestos[[#This Row],[BASE]:[IGV]]),2)</f>
        <v>25</v>
      </c>
      <c r="AH12" s="9" t="str">
        <f>IF(Presupuestos[[#This Row],[MONEDA]]="USD",VLOOKUP(Presupuestos[[#This Row],[FECHA DE EMISION]],Tipo_Cambio[],3,0),"")</f>
        <v/>
      </c>
      <c r="AI12" s="22">
        <f>IFERROR(ROUND(IF(Presupuestos[[#This Row],[MONEDA]]="PEN",Presupuestos[[#This Row],[TOTAL]],Presupuestos[[#This Row],[TOTAL]]*Presupuestos[[#This Row],[TIPO DE CAMBIO]]),2),"")</f>
        <v>25</v>
      </c>
      <c r="AJ12" s="5"/>
      <c r="AK12" s="33" t="s">
        <v>671</v>
      </c>
      <c r="AL12" s="5" t="s">
        <v>672</v>
      </c>
      <c r="AM12" s="23" t="s">
        <v>671</v>
      </c>
      <c r="AN12" s="23"/>
      <c r="AO12" s="7">
        <f>IFERROR(VLOOKUP("1-"&amp;Presupuestos[[#This Row],[ID DOCUMENTO]],BD_Pagos[],7,0),"")</f>
        <v>45846</v>
      </c>
      <c r="AP12" s="16" t="str">
        <f>IFERROR(VLOOKUP("1-"&amp;Presupuestos[[#This Row],[ID DOCUMENTO]],BD_Pagos[],8,0),"")</f>
        <v>C-Tesoreria</v>
      </c>
      <c r="AQ12" s="17" t="str">
        <f>IFERROR(VLOOKUP("1-"&amp;Presupuestos[[#This Row],[ID DOCUMENTO]],BD_Pagos[],9,0),"")</f>
        <v>001-12509</v>
      </c>
      <c r="AR12" s="54"/>
      <c r="AS12" s="7">
        <f>IFERROR(VLOOKUP("2-"&amp;Presupuestos[[#This Row],[ID DOCUMENTO]],BD_Pagos[],7,0),"")</f>
        <v>0</v>
      </c>
      <c r="AT12" s="16" t="str">
        <f>IFERROR(VLOOKUP("2-"&amp;Presupuestos[[#This Row],[ID DOCUMENTO]],BD_Pagos[],8,0),"")</f>
        <v/>
      </c>
      <c r="AU12" s="17">
        <f>IFERROR(VLOOKUP("2-"&amp;Presupuestos[[#This Row],[ID DOCUMENTO]],BD_Pagos[],9,0),"")</f>
        <v>0</v>
      </c>
      <c r="AV12" s="20">
        <f>IF(IFERROR(VLOOKUP("2-"&amp;Presupuestos[[#This Row],[ID DOCUMENTO]],BD_Pagos[],10,0),0)&gt;Presupuestos[[#This Row],[TOTAL SOLES]],Presupuestos[[#This Row],[TOTAL SOLES]],IFERROR(VLOOKUP("2-"&amp;Presupuestos[[#This Row],[ID DOCUMENTO]],BD_Pagos[],10,0),0))</f>
        <v>0</v>
      </c>
      <c r="AW12" s="7"/>
      <c r="AX12" s="16"/>
      <c r="AY12" s="17"/>
      <c r="AZ12" s="20"/>
      <c r="BA12" s="7"/>
      <c r="BB12" s="16"/>
      <c r="BC12" s="17"/>
      <c r="BD12" s="20"/>
      <c r="BE12" s="7">
        <f>IFERROR(VLOOKUP("5-"&amp;Presupuestos[[#This Row],[ID DOCUMENTO]],BD_Pagos[],7,0),"")</f>
        <v>0</v>
      </c>
      <c r="BF12" s="17">
        <f>IFERROR(VLOOKUP("5-"&amp;Presupuestos[[#This Row],[ID DOCUMENTO]],BD_Pagos[],9,0),"")</f>
        <v>0</v>
      </c>
      <c r="BG12" s="20">
        <f>IF(IFERROR(VLOOKUP("5-"&amp;Presupuestos[[#This Row],[ID DOCUMENTO]],BD_Pagos[],10,0),0)&gt;Presupuestos[[#This Row],[TOTAL SOLES]],Presupuestos[[#This Row],[TOTAL SOLES]],IFERROR(VLOOKUP("5-"&amp;Presupuestos[[#This Row],[ID DOCUMENTO]],BD_Pagos[],10,0),0))</f>
        <v>0</v>
      </c>
      <c r="BH12" s="7">
        <f>IFERROR(VLOOKUP("1-Detraccion"&amp;Presupuestos[[#This Row],[ID DOCUMENTO]],BD_Pagos[],2,0),"")</f>
        <v>0</v>
      </c>
      <c r="BI12" s="3" t="str">
        <f>IFERROR(VLOOKUP("1-Detraccion"&amp;Presupuestos[[#This Row],[ID DOCUMENTO]],BD_Pagos[],3,0),"")</f>
        <v/>
      </c>
      <c r="BJ12" s="3">
        <f>IFERROR(VLOOKUP("1-Detraccion"&amp;Presupuestos[[#This Row],[ID DOCUMENTO]],BD_Pagos[],4,0),"")</f>
        <v>0</v>
      </c>
      <c r="BK12" s="6">
        <f>IF(IFERROR(VLOOKUP("1-Detraccion"&amp;Presupuestos[[#This Row],[ID DOCUMENTO]],BD_Pagos[],5,0),0)&gt;Presupuestos[[#This Row],[TOTAL SOLES]],Presupuestos[[#This Row],[TOTAL SOLES]],IFERROR(VLOOKUP("1-Detraccion"&amp;Presupuestos[[#This Row],[ID DOCUMENTO]],BD_Pagos[],5,0),0))</f>
        <v>0</v>
      </c>
      <c r="BL12" s="6">
        <f>IF(IFERROR(VLOOKUP("1-Detraccion"&amp;Presupuestos[[#This Row],[ID DOCUMENTO]],BD_Pagos[],6,0),0)&gt;Presupuestos[[#This Row],[TOTAL SOLES]],Presupuestos[[#This Row],[TOTAL SOLES]],IFERROR(VLOOKUP("1-Detraccion"&amp;Presupuestos[[#This Row],[ID DOCUMENTO]],BD_Pagos[],6,0),0))</f>
        <v>0</v>
      </c>
      <c r="BM12" s="37"/>
      <c r="BN12" s="3"/>
      <c r="BO12" s="3"/>
      <c r="BP12" s="6"/>
      <c r="BQ1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v>
      </c>
      <c r="BR12" s="23" t="str">
        <f>IF(Presupuestos[[#This Row],[SALDO ME-MN]]&gt;0,"PENDIENTE","CANCELADO")</f>
        <v>PENDIENTE</v>
      </c>
      <c r="BS12" s="23" t="str">
        <f>IF(COUNTIFS($U$4:$U11,Presupuestos[[#This Row],[ID DOCUMENTO]])&gt;=1,IF(B11=Presupuestos[[#This Row],[ID]],"OK","DOC. DUPLICADO"),"OK")</f>
        <v>OK</v>
      </c>
    </row>
    <row r="13" spans="2:71" x14ac:dyDescent="0.25">
      <c r="B13" s="34">
        <f>IF(Presupuestos[[#This Row],[ID DOCUMENTO]]=U12,B12,IF(B12="ID",1,B12+1))</f>
        <v>9</v>
      </c>
      <c r="C13" s="2">
        <v>45844</v>
      </c>
      <c r="D13" s="2">
        <v>45844</v>
      </c>
      <c r="E13" s="3" t="s">
        <v>698</v>
      </c>
      <c r="F13" s="25" t="s">
        <v>70</v>
      </c>
      <c r="G13" s="25" t="s">
        <v>208</v>
      </c>
      <c r="H13" s="25" t="s">
        <v>208</v>
      </c>
      <c r="I13" s="36" t="str">
        <f>IFERROR(VLOOKUP(Presupuestos[[#This Row],[AREA]]&amp;Presupuestos[[#This Row],[CONCEPTO]]&amp;Presupuestos[[#This Row],[DESCRIPCION]],Tabla28[[Columna1]:[CÓDIGO NUEVO]],2,0),"")</f>
        <v>P1001001</v>
      </c>
      <c r="J13" s="3" t="s">
        <v>666</v>
      </c>
      <c r="K13" s="3" t="s">
        <v>666</v>
      </c>
      <c r="L13" s="3" t="s">
        <v>666</v>
      </c>
      <c r="M13" s="31" t="s">
        <v>699</v>
      </c>
      <c r="N13" s="3"/>
      <c r="O13" s="3" t="s">
        <v>315</v>
      </c>
      <c r="P13" s="3" t="s">
        <v>127</v>
      </c>
      <c r="Q13" s="3" t="str">
        <f>IFERROR(VLOOKUP(Presupuestos[[#This Row],[CLASIFICACIÓN (N)]],Tabla17[],2,0),"")</f>
        <v>Gastos operativos</v>
      </c>
      <c r="R13" s="3" t="str">
        <f>IFERROR(VLOOKUP(Presupuestos[[#This Row],[CLASIFICACIÓN (N)]],Tabla17[],3,0),"")</f>
        <v>Operativo</v>
      </c>
      <c r="S13" s="3" t="s">
        <v>16</v>
      </c>
      <c r="T13" s="3" t="str">
        <f>IFERROR(VLOOKUP(Presupuestos[[#This Row],[ALMACEN]],Tabla5[],2,0),"")</f>
        <v>Arequipa</v>
      </c>
      <c r="U13" s="19" t="str">
        <f>IFERROR(VLOOKUP(Presupuestos[[#This Row],[TIPO DE DOCUMENTO]],Tipo_Documento[],2,0)&amp;Presupuestos[[#This Row],[SERIE]]&amp;Presupuestos[[#This Row],[NUMERO]]&amp;Presupuestos[[#This Row],[RUC]],"")</f>
        <v>01FA181726620508565934</v>
      </c>
      <c r="V13" s="3" t="s">
        <v>120</v>
      </c>
      <c r="W13" s="7">
        <v>45844</v>
      </c>
      <c r="X13" s="7">
        <v>45844</v>
      </c>
      <c r="Y13" s="3" t="s">
        <v>700</v>
      </c>
      <c r="Z13" s="3">
        <v>17266</v>
      </c>
      <c r="AA13" s="3">
        <f>IFERROR(VLOOKUP(Presupuestos[[#This Row],[RAZON SOCIAL]],CHOOSE({1,2},Clientes_Proveedores[Razon Social],Clientes_Proveedores[Ruc / Dni]),2,0),"-")</f>
        <v>20508565934</v>
      </c>
      <c r="AB13" s="31" t="s">
        <v>701</v>
      </c>
      <c r="AC13" s="3" t="s">
        <v>670</v>
      </c>
      <c r="AD13" s="5">
        <v>0.18</v>
      </c>
      <c r="AE13" s="6">
        <v>9.7449999999999992</v>
      </c>
      <c r="AF13" s="6">
        <f>Presupuestos[[#This Row],[BASE]]*Presupuestos[[#This Row],[% IGV]]</f>
        <v>1.7540999999999998</v>
      </c>
      <c r="AG13" s="22">
        <f>ROUND(SUM(Presupuestos[[#This Row],[BASE]:[IGV]]),2)</f>
        <v>11.5</v>
      </c>
      <c r="AH13" s="9" t="str">
        <f>IF(Presupuestos[[#This Row],[MONEDA]]="USD",VLOOKUP(Presupuestos[[#This Row],[FECHA DE EMISION]],Tipo_Cambio[],3,0),"")</f>
        <v/>
      </c>
      <c r="AI13" s="22">
        <f>IFERROR(ROUND(IF(Presupuestos[[#This Row],[MONEDA]]="PEN",Presupuestos[[#This Row],[TOTAL]],Presupuestos[[#This Row],[TOTAL]]*Presupuestos[[#This Row],[TIPO DE CAMBIO]]),2),"")</f>
        <v>11.5</v>
      </c>
      <c r="AJ13" s="5"/>
      <c r="AK13" s="33" t="s">
        <v>671</v>
      </c>
      <c r="AL13" s="5" t="s">
        <v>672</v>
      </c>
      <c r="AM13" s="23" t="s">
        <v>671</v>
      </c>
      <c r="AN13" s="23"/>
      <c r="AO13" s="7">
        <f>IFERROR(VLOOKUP("1-"&amp;Presupuestos[[#This Row],[ID DOCUMENTO]],BD_Pagos[],7,0),"")</f>
        <v>45842</v>
      </c>
      <c r="AP13" s="16" t="str">
        <f>IFERROR(VLOOKUP("1-"&amp;Presupuestos[[#This Row],[ID DOCUMENTO]],BD_Pagos[],8,0),"")</f>
        <v>C-Tesoreria</v>
      </c>
      <c r="AQ13" s="17" t="str">
        <f>IFERROR(VLOOKUP("1-"&amp;Presupuestos[[#This Row],[ID DOCUMENTO]],BD_Pagos[],9,0),"")</f>
        <v>001-12503</v>
      </c>
      <c r="AR13" s="54"/>
      <c r="AS13" s="7">
        <f>IFERROR(VLOOKUP("2-"&amp;Presupuestos[[#This Row],[ID DOCUMENTO]],BD_Pagos[],7,0),"")</f>
        <v>0</v>
      </c>
      <c r="AT13" s="16" t="str">
        <f>IFERROR(VLOOKUP("2-"&amp;Presupuestos[[#This Row],[ID DOCUMENTO]],BD_Pagos[],8,0),"")</f>
        <v/>
      </c>
      <c r="AU13" s="17">
        <f>IFERROR(VLOOKUP("2-"&amp;Presupuestos[[#This Row],[ID DOCUMENTO]],BD_Pagos[],9,0),"")</f>
        <v>0</v>
      </c>
      <c r="AV13" s="20">
        <f>IF(IFERROR(VLOOKUP("2-"&amp;Presupuestos[[#This Row],[ID DOCUMENTO]],BD_Pagos[],10,0),0)&gt;Presupuestos[[#This Row],[TOTAL SOLES]],Presupuestos[[#This Row],[TOTAL SOLES]],IFERROR(VLOOKUP("2-"&amp;Presupuestos[[#This Row],[ID DOCUMENTO]],BD_Pagos[],10,0),0))</f>
        <v>0</v>
      </c>
      <c r="AW13" s="7"/>
      <c r="AX13" s="16"/>
      <c r="AY13" s="17"/>
      <c r="AZ13" s="20"/>
      <c r="BA13" s="7"/>
      <c r="BB13" s="16"/>
      <c r="BC13" s="17"/>
      <c r="BD13" s="20"/>
      <c r="BE13" s="7">
        <f>IFERROR(VLOOKUP("5-"&amp;Presupuestos[[#This Row],[ID DOCUMENTO]],BD_Pagos[],7,0),"")</f>
        <v>0</v>
      </c>
      <c r="BF13" s="17">
        <f>IFERROR(VLOOKUP("5-"&amp;Presupuestos[[#This Row],[ID DOCUMENTO]],BD_Pagos[],9,0),"")</f>
        <v>0</v>
      </c>
      <c r="BG13" s="20">
        <f>IF(IFERROR(VLOOKUP("5-"&amp;Presupuestos[[#This Row],[ID DOCUMENTO]],BD_Pagos[],10,0),0)&gt;Presupuestos[[#This Row],[TOTAL SOLES]],Presupuestos[[#This Row],[TOTAL SOLES]],IFERROR(VLOOKUP("5-"&amp;Presupuestos[[#This Row],[ID DOCUMENTO]],BD_Pagos[],10,0),0))</f>
        <v>0</v>
      </c>
      <c r="BH13" s="7">
        <f>IFERROR(VLOOKUP("1-Detraccion"&amp;Presupuestos[[#This Row],[ID DOCUMENTO]],BD_Pagos[],2,0),"")</f>
        <v>0</v>
      </c>
      <c r="BI13" s="3" t="str">
        <f>IFERROR(VLOOKUP("1-Detraccion"&amp;Presupuestos[[#This Row],[ID DOCUMENTO]],BD_Pagos[],3,0),"")</f>
        <v/>
      </c>
      <c r="BJ13" s="3">
        <f>IFERROR(VLOOKUP("1-Detraccion"&amp;Presupuestos[[#This Row],[ID DOCUMENTO]],BD_Pagos[],4,0),"")</f>
        <v>0</v>
      </c>
      <c r="BK13" s="6">
        <f>IF(IFERROR(VLOOKUP("1-Detraccion"&amp;Presupuestos[[#This Row],[ID DOCUMENTO]],BD_Pagos[],5,0),0)&gt;Presupuestos[[#This Row],[TOTAL SOLES]],Presupuestos[[#This Row],[TOTAL SOLES]],IFERROR(VLOOKUP("1-Detraccion"&amp;Presupuestos[[#This Row],[ID DOCUMENTO]],BD_Pagos[],5,0),0))</f>
        <v>0</v>
      </c>
      <c r="BL13" s="6">
        <f>IF(IFERROR(VLOOKUP("1-Detraccion"&amp;Presupuestos[[#This Row],[ID DOCUMENTO]],BD_Pagos[],6,0),0)&gt;Presupuestos[[#This Row],[TOTAL SOLES]],Presupuestos[[#This Row],[TOTAL SOLES]],IFERROR(VLOOKUP("1-Detraccion"&amp;Presupuestos[[#This Row],[ID DOCUMENTO]],BD_Pagos[],6,0),0))</f>
        <v>0</v>
      </c>
      <c r="BM13" s="37"/>
      <c r="BN13" s="3"/>
      <c r="BO13" s="3"/>
      <c r="BP13" s="6"/>
      <c r="BQ1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11.5</v>
      </c>
      <c r="BR13" s="23" t="str">
        <f>IF(Presupuestos[[#This Row],[SALDO ME-MN]]&gt;0,"PENDIENTE","CANCELADO")</f>
        <v>PENDIENTE</v>
      </c>
      <c r="BS13" s="23" t="str">
        <f>IF(COUNTIFS($U$4:$U12,Presupuestos[[#This Row],[ID DOCUMENTO]])&gt;=1,IF(B12=Presupuestos[[#This Row],[ID]],"OK","DOC. DUPLICADO"),"OK")</f>
        <v>OK</v>
      </c>
    </row>
    <row r="14" spans="2:71" ht="24" x14ac:dyDescent="0.25">
      <c r="B14" s="34">
        <f>IF(Presupuestos[[#This Row],[ID DOCUMENTO]]=U13,B13,IF(B13="ID",1,B13+1))</f>
        <v>10</v>
      </c>
      <c r="C14" s="2">
        <v>45842</v>
      </c>
      <c r="D14" s="2">
        <v>45842</v>
      </c>
      <c r="E14" s="3" t="s">
        <v>702</v>
      </c>
      <c r="F14" s="25" t="s">
        <v>54</v>
      </c>
      <c r="G14" s="25" t="s">
        <v>19</v>
      </c>
      <c r="H14" s="25" t="s">
        <v>20</v>
      </c>
      <c r="I14" s="36" t="str">
        <f>IFERROR(VLOOKUP(Presupuestos[[#This Row],[AREA]]&amp;Presupuestos[[#This Row],[CONCEPTO]]&amp;Presupuestos[[#This Row],[DESCRIPCION]],Tabla28[[Columna1]:[CÓDIGO NUEVO]],2,0),"")</f>
        <v>P0604001</v>
      </c>
      <c r="J14" s="3" t="s">
        <v>666</v>
      </c>
      <c r="K14" s="3" t="s">
        <v>666</v>
      </c>
      <c r="L14" s="3" t="s">
        <v>666</v>
      </c>
      <c r="M14" s="31" t="s">
        <v>703</v>
      </c>
      <c r="N14" s="3"/>
      <c r="O14" s="3" t="s">
        <v>315</v>
      </c>
      <c r="P14" s="3" t="s">
        <v>127</v>
      </c>
      <c r="Q14" s="3" t="str">
        <f>IFERROR(VLOOKUP(Presupuestos[[#This Row],[CLASIFICACIÓN (N)]],Tabla17[],2,0),"")</f>
        <v>Gastos operativos</v>
      </c>
      <c r="R14" s="3" t="str">
        <f>IFERROR(VLOOKUP(Presupuestos[[#This Row],[CLASIFICACIÓN (N)]],Tabla17[],3,0),"")</f>
        <v>Operativo</v>
      </c>
      <c r="S14" s="3" t="s">
        <v>16</v>
      </c>
      <c r="T14" s="3" t="str">
        <f>IFERROR(VLOOKUP(Presupuestos[[#This Row],[ALMACEN]],Tabla5[],2,0),"")</f>
        <v>Arequipa</v>
      </c>
      <c r="U14" s="19" t="str">
        <f>IFERROR(VLOOKUP(Presupuestos[[#This Row],[TIPO DE DOCUMENTO]],Tipo_Documento[],2,0)&amp;Presupuestos[[#This Row],[SERIE]]&amp;Presupuestos[[#This Row],[NUMERO]]&amp;Presupuestos[[#This Row],[RUC]],"")</f>
        <v>PLM324872169020</v>
      </c>
      <c r="V14" s="3" t="s">
        <v>171</v>
      </c>
      <c r="W14" s="7">
        <v>45842</v>
      </c>
      <c r="X14" s="7">
        <v>45842</v>
      </c>
      <c r="Y14" s="3">
        <v>3</v>
      </c>
      <c r="Z14" s="3">
        <v>248</v>
      </c>
      <c r="AA14" s="3">
        <f>IFERROR(VLOOKUP(Presupuestos[[#This Row],[RAZON SOCIAL]],CHOOSE({1,2},Clientes_Proveedores[Razon Social],Clientes_Proveedores[Ruc / Dni]),2,0),"-")</f>
        <v>72169020</v>
      </c>
      <c r="AB14" s="31" t="s">
        <v>704</v>
      </c>
      <c r="AC14" s="3" t="s">
        <v>670</v>
      </c>
      <c r="AD14" s="5"/>
      <c r="AE14" s="6">
        <v>25</v>
      </c>
      <c r="AF14" s="6">
        <f>Presupuestos[[#This Row],[BASE]]*Presupuestos[[#This Row],[% IGV]]</f>
        <v>0</v>
      </c>
      <c r="AG14" s="22">
        <f>ROUND(SUM(Presupuestos[[#This Row],[BASE]:[IGV]]),2)</f>
        <v>25</v>
      </c>
      <c r="AH14" s="9" t="str">
        <f>IF(Presupuestos[[#This Row],[MONEDA]]="USD",VLOOKUP(Presupuestos[[#This Row],[FECHA DE EMISION]],Tipo_Cambio[],3,0),"")</f>
        <v/>
      </c>
      <c r="AI14" s="22">
        <f>IFERROR(ROUND(IF(Presupuestos[[#This Row],[MONEDA]]="PEN",Presupuestos[[#This Row],[TOTAL]],Presupuestos[[#This Row],[TOTAL]]*Presupuestos[[#This Row],[TIPO DE CAMBIO]]),2),"")</f>
        <v>25</v>
      </c>
      <c r="AJ14" s="5"/>
      <c r="AK14" s="33" t="s">
        <v>671</v>
      </c>
      <c r="AL14" s="5" t="s">
        <v>672</v>
      </c>
      <c r="AM14" s="23" t="s">
        <v>671</v>
      </c>
      <c r="AN14" s="23"/>
      <c r="AO14" s="7">
        <f>IFERROR(VLOOKUP("1-"&amp;Presupuestos[[#This Row],[ID DOCUMENTO]],BD_Pagos[],7,0),"")</f>
        <v>45846</v>
      </c>
      <c r="AP14" s="16" t="str">
        <f>IFERROR(VLOOKUP("1-"&amp;Presupuestos[[#This Row],[ID DOCUMENTO]],BD_Pagos[],8,0),"")</f>
        <v>C-Tesoreria</v>
      </c>
      <c r="AQ14" s="17" t="str">
        <f>IFERROR(VLOOKUP("1-"&amp;Presupuestos[[#This Row],[ID DOCUMENTO]],BD_Pagos[],9,0),"")</f>
        <v>001-12508</v>
      </c>
      <c r="AR14" s="54"/>
      <c r="AS14" s="7">
        <f>IFERROR(VLOOKUP("2-"&amp;Presupuestos[[#This Row],[ID DOCUMENTO]],BD_Pagos[],7,0),"")</f>
        <v>0</v>
      </c>
      <c r="AT14" s="16" t="str">
        <f>IFERROR(VLOOKUP("2-"&amp;Presupuestos[[#This Row],[ID DOCUMENTO]],BD_Pagos[],8,0),"")</f>
        <v/>
      </c>
      <c r="AU14" s="17">
        <f>IFERROR(VLOOKUP("2-"&amp;Presupuestos[[#This Row],[ID DOCUMENTO]],BD_Pagos[],9,0),"")</f>
        <v>0</v>
      </c>
      <c r="AV14" s="20">
        <f>IF(IFERROR(VLOOKUP("2-"&amp;Presupuestos[[#This Row],[ID DOCUMENTO]],BD_Pagos[],10,0),0)&gt;Presupuestos[[#This Row],[TOTAL SOLES]],Presupuestos[[#This Row],[TOTAL SOLES]],IFERROR(VLOOKUP("2-"&amp;Presupuestos[[#This Row],[ID DOCUMENTO]],BD_Pagos[],10,0),0))</f>
        <v>0</v>
      </c>
      <c r="AW14" s="7"/>
      <c r="AX14" s="16"/>
      <c r="AY14" s="17"/>
      <c r="AZ14" s="20"/>
      <c r="BA14" s="7"/>
      <c r="BB14" s="16"/>
      <c r="BC14" s="17"/>
      <c r="BD14" s="20"/>
      <c r="BE14" s="7">
        <f>IFERROR(VLOOKUP("5-"&amp;Presupuestos[[#This Row],[ID DOCUMENTO]],BD_Pagos[],7,0),"")</f>
        <v>0</v>
      </c>
      <c r="BF14" s="17">
        <f>IFERROR(VLOOKUP("5-"&amp;Presupuestos[[#This Row],[ID DOCUMENTO]],BD_Pagos[],9,0),"")</f>
        <v>0</v>
      </c>
      <c r="BG14" s="20">
        <f>IF(IFERROR(VLOOKUP("5-"&amp;Presupuestos[[#This Row],[ID DOCUMENTO]],BD_Pagos[],10,0),0)&gt;Presupuestos[[#This Row],[TOTAL SOLES]],Presupuestos[[#This Row],[TOTAL SOLES]],IFERROR(VLOOKUP("5-"&amp;Presupuestos[[#This Row],[ID DOCUMENTO]],BD_Pagos[],10,0),0))</f>
        <v>0</v>
      </c>
      <c r="BH14" s="7">
        <f>IFERROR(VLOOKUP("1-Detraccion"&amp;Presupuestos[[#This Row],[ID DOCUMENTO]],BD_Pagos[],2,0),"")</f>
        <v>0</v>
      </c>
      <c r="BI14" s="3" t="str">
        <f>IFERROR(VLOOKUP("1-Detraccion"&amp;Presupuestos[[#This Row],[ID DOCUMENTO]],BD_Pagos[],3,0),"")</f>
        <v/>
      </c>
      <c r="BJ14" s="3">
        <f>IFERROR(VLOOKUP("1-Detraccion"&amp;Presupuestos[[#This Row],[ID DOCUMENTO]],BD_Pagos[],4,0),"")</f>
        <v>0</v>
      </c>
      <c r="BK14" s="6">
        <f>IF(IFERROR(VLOOKUP("1-Detraccion"&amp;Presupuestos[[#This Row],[ID DOCUMENTO]],BD_Pagos[],5,0),0)&gt;Presupuestos[[#This Row],[TOTAL SOLES]],Presupuestos[[#This Row],[TOTAL SOLES]],IFERROR(VLOOKUP("1-Detraccion"&amp;Presupuestos[[#This Row],[ID DOCUMENTO]],BD_Pagos[],5,0),0))</f>
        <v>0</v>
      </c>
      <c r="BL14" s="6">
        <f>IF(IFERROR(VLOOKUP("1-Detraccion"&amp;Presupuestos[[#This Row],[ID DOCUMENTO]],BD_Pagos[],6,0),0)&gt;Presupuestos[[#This Row],[TOTAL SOLES]],Presupuestos[[#This Row],[TOTAL SOLES]],IFERROR(VLOOKUP("1-Detraccion"&amp;Presupuestos[[#This Row],[ID DOCUMENTO]],BD_Pagos[],6,0),0))</f>
        <v>0</v>
      </c>
      <c r="BM14" s="37"/>
      <c r="BN14" s="3"/>
      <c r="BO14" s="3"/>
      <c r="BP14" s="6"/>
      <c r="BQ1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v>
      </c>
      <c r="BR14" s="23" t="str">
        <f>IF(Presupuestos[[#This Row],[SALDO ME-MN]]&gt;0,"PENDIENTE","CANCELADO")</f>
        <v>PENDIENTE</v>
      </c>
      <c r="BS14" s="23" t="str">
        <f>IF(COUNTIFS($U$4:$U13,Presupuestos[[#This Row],[ID DOCUMENTO]])&gt;=1,IF(B13=Presupuestos[[#This Row],[ID]],"OK","DOC. DUPLICADO"),"OK")</f>
        <v>OK</v>
      </c>
    </row>
    <row r="15" spans="2:71" ht="24" x14ac:dyDescent="0.25">
      <c r="B15" s="34">
        <f>IF(Presupuestos[[#This Row],[ID DOCUMENTO]]=U14,B14,IF(B14="ID",1,B14+1))</f>
        <v>11</v>
      </c>
      <c r="C15" s="2">
        <v>45845</v>
      </c>
      <c r="D15" s="2">
        <v>45845</v>
      </c>
      <c r="E15" s="3" t="s">
        <v>681</v>
      </c>
      <c r="F15" s="25" t="s">
        <v>35</v>
      </c>
      <c r="G15" s="25" t="s">
        <v>19</v>
      </c>
      <c r="H15" s="25" t="s">
        <v>228</v>
      </c>
      <c r="I15" s="36" t="str">
        <f>IFERROR(VLOOKUP(Presupuestos[[#This Row],[AREA]]&amp;Presupuestos[[#This Row],[CONCEPTO]]&amp;Presupuestos[[#This Row],[DESCRIPCION]],Tabla28[[Columna1]:[CÓDIGO NUEVO]],2,0),"")</f>
        <v>P0307003</v>
      </c>
      <c r="J15" s="3" t="s">
        <v>666</v>
      </c>
      <c r="K15" s="3" t="s">
        <v>666</v>
      </c>
      <c r="L15" s="3" t="s">
        <v>666</v>
      </c>
      <c r="M15" s="31" t="s">
        <v>705</v>
      </c>
      <c r="N15" s="3"/>
      <c r="O15" s="3" t="s">
        <v>300</v>
      </c>
      <c r="P15" s="3" t="s">
        <v>127</v>
      </c>
      <c r="Q15" s="3" t="str">
        <f>IFERROR(VLOOKUP(Presupuestos[[#This Row],[CLASIFICACIÓN (N)]],Tabla17[],2,0),"")</f>
        <v>Gastos operativos</v>
      </c>
      <c r="R15" s="3" t="str">
        <f>IFERROR(VLOOKUP(Presupuestos[[#This Row],[CLASIFICACIÓN (N)]],Tabla17[],3,0),"")</f>
        <v>Operativo</v>
      </c>
      <c r="S15" s="3" t="s">
        <v>16</v>
      </c>
      <c r="T15" s="3" t="str">
        <f>IFERROR(VLOOKUP(Presupuestos[[#This Row],[ALMACEN]],Tabla5[],2,0),"")</f>
        <v>Arequipa</v>
      </c>
      <c r="U15" s="19" t="str">
        <f>IFERROR(VLOOKUP(Presupuestos[[#This Row],[TIPO DE DOCUMENTO]],Tipo_Documento[],2,0)&amp;Presupuestos[[#This Row],[SERIE]]&amp;Presupuestos[[#This Row],[NUMERO]]&amp;Presupuestos[[#This Row],[RUC]],"")</f>
        <v>PLM324770517150</v>
      </c>
      <c r="V15" s="3" t="s">
        <v>171</v>
      </c>
      <c r="W15" s="7">
        <v>45845</v>
      </c>
      <c r="X15" s="7">
        <v>45845</v>
      </c>
      <c r="Y15" s="3">
        <v>3</v>
      </c>
      <c r="Z15" s="3">
        <v>247</v>
      </c>
      <c r="AA15" s="3">
        <f>IFERROR(VLOOKUP(Presupuestos[[#This Row],[RAZON SOCIAL]],CHOOSE({1,2},Clientes_Proveedores[Razon Social],Clientes_Proveedores[Ruc / Dni]),2,0),"-")</f>
        <v>70517150</v>
      </c>
      <c r="AB15" s="31" t="s">
        <v>706</v>
      </c>
      <c r="AC15" s="3" t="s">
        <v>670</v>
      </c>
      <c r="AD15" s="5"/>
      <c r="AE15" s="6">
        <v>20</v>
      </c>
      <c r="AF15" s="6">
        <f>Presupuestos[[#This Row],[BASE]]*Presupuestos[[#This Row],[% IGV]]</f>
        <v>0</v>
      </c>
      <c r="AG15" s="22">
        <f>ROUND(SUM(Presupuestos[[#This Row],[BASE]:[IGV]]),2)</f>
        <v>20</v>
      </c>
      <c r="AH15" s="9" t="str">
        <f>IF(Presupuestos[[#This Row],[MONEDA]]="USD",VLOOKUP(Presupuestos[[#This Row],[FECHA DE EMISION]],Tipo_Cambio[],3,0),"")</f>
        <v/>
      </c>
      <c r="AI15" s="22">
        <f>IFERROR(ROUND(IF(Presupuestos[[#This Row],[MONEDA]]="PEN",Presupuestos[[#This Row],[TOTAL]],Presupuestos[[#This Row],[TOTAL]]*Presupuestos[[#This Row],[TIPO DE CAMBIO]]),2),"")</f>
        <v>20</v>
      </c>
      <c r="AJ15" s="5"/>
      <c r="AK15" s="33" t="s">
        <v>671</v>
      </c>
      <c r="AL15" s="5" t="s">
        <v>672</v>
      </c>
      <c r="AM15" s="23" t="s">
        <v>671</v>
      </c>
      <c r="AN15" s="23"/>
      <c r="AO15" s="7">
        <f>IFERROR(VLOOKUP("1-"&amp;Presupuestos[[#This Row],[ID DOCUMENTO]],BD_Pagos[],7,0),"")</f>
        <v>45846</v>
      </c>
      <c r="AP15" s="16" t="str">
        <f>IFERROR(VLOOKUP("1-"&amp;Presupuestos[[#This Row],[ID DOCUMENTO]],BD_Pagos[],8,0),"")</f>
        <v>C-Tesoreria</v>
      </c>
      <c r="AQ15" s="17" t="str">
        <f>IFERROR(VLOOKUP("1-"&amp;Presupuestos[[#This Row],[ID DOCUMENTO]],BD_Pagos[],9,0),"")</f>
        <v>001-12507</v>
      </c>
      <c r="AR15" s="54"/>
      <c r="AS15" s="7">
        <f>IFERROR(VLOOKUP("2-"&amp;Presupuestos[[#This Row],[ID DOCUMENTO]],BD_Pagos[],7,0),"")</f>
        <v>0</v>
      </c>
      <c r="AT15" s="16" t="str">
        <f>IFERROR(VLOOKUP("2-"&amp;Presupuestos[[#This Row],[ID DOCUMENTO]],BD_Pagos[],8,0),"")</f>
        <v/>
      </c>
      <c r="AU15" s="17">
        <f>IFERROR(VLOOKUP("2-"&amp;Presupuestos[[#This Row],[ID DOCUMENTO]],BD_Pagos[],9,0),"")</f>
        <v>0</v>
      </c>
      <c r="AV15" s="20">
        <f>IF(IFERROR(VLOOKUP("2-"&amp;Presupuestos[[#This Row],[ID DOCUMENTO]],BD_Pagos[],10,0),0)&gt;Presupuestos[[#This Row],[TOTAL SOLES]],Presupuestos[[#This Row],[TOTAL SOLES]],IFERROR(VLOOKUP("2-"&amp;Presupuestos[[#This Row],[ID DOCUMENTO]],BD_Pagos[],10,0),0))</f>
        <v>0</v>
      </c>
      <c r="AW15" s="7"/>
      <c r="AX15" s="16"/>
      <c r="AY15" s="17"/>
      <c r="AZ15" s="20"/>
      <c r="BA15" s="7"/>
      <c r="BB15" s="16"/>
      <c r="BC15" s="17"/>
      <c r="BD15" s="20"/>
      <c r="BE15" s="7">
        <f>IFERROR(VLOOKUP("5-"&amp;Presupuestos[[#This Row],[ID DOCUMENTO]],BD_Pagos[],7,0),"")</f>
        <v>0</v>
      </c>
      <c r="BF15" s="17">
        <f>IFERROR(VLOOKUP("5-"&amp;Presupuestos[[#This Row],[ID DOCUMENTO]],BD_Pagos[],9,0),"")</f>
        <v>0</v>
      </c>
      <c r="BG15" s="20">
        <f>IF(IFERROR(VLOOKUP("5-"&amp;Presupuestos[[#This Row],[ID DOCUMENTO]],BD_Pagos[],10,0),0)&gt;Presupuestos[[#This Row],[TOTAL SOLES]],Presupuestos[[#This Row],[TOTAL SOLES]],IFERROR(VLOOKUP("5-"&amp;Presupuestos[[#This Row],[ID DOCUMENTO]],BD_Pagos[],10,0),0))</f>
        <v>0</v>
      </c>
      <c r="BH15" s="7">
        <f>IFERROR(VLOOKUP("1-Detraccion"&amp;Presupuestos[[#This Row],[ID DOCUMENTO]],BD_Pagos[],2,0),"")</f>
        <v>0</v>
      </c>
      <c r="BI15" s="3" t="str">
        <f>IFERROR(VLOOKUP("1-Detraccion"&amp;Presupuestos[[#This Row],[ID DOCUMENTO]],BD_Pagos[],3,0),"")</f>
        <v/>
      </c>
      <c r="BJ15" s="3">
        <f>IFERROR(VLOOKUP("1-Detraccion"&amp;Presupuestos[[#This Row],[ID DOCUMENTO]],BD_Pagos[],4,0),"")</f>
        <v>0</v>
      </c>
      <c r="BK15" s="6">
        <f>IF(IFERROR(VLOOKUP("1-Detraccion"&amp;Presupuestos[[#This Row],[ID DOCUMENTO]],BD_Pagos[],5,0),0)&gt;Presupuestos[[#This Row],[TOTAL SOLES]],Presupuestos[[#This Row],[TOTAL SOLES]],IFERROR(VLOOKUP("1-Detraccion"&amp;Presupuestos[[#This Row],[ID DOCUMENTO]],BD_Pagos[],5,0),0))</f>
        <v>0</v>
      </c>
      <c r="BL15" s="6">
        <f>IF(IFERROR(VLOOKUP("1-Detraccion"&amp;Presupuestos[[#This Row],[ID DOCUMENTO]],BD_Pagos[],6,0),0)&gt;Presupuestos[[#This Row],[TOTAL SOLES]],Presupuestos[[#This Row],[TOTAL SOLES]],IFERROR(VLOOKUP("1-Detraccion"&amp;Presupuestos[[#This Row],[ID DOCUMENTO]],BD_Pagos[],6,0),0))</f>
        <v>0</v>
      </c>
      <c r="BM15" s="37"/>
      <c r="BN15" s="3"/>
      <c r="BO15" s="3"/>
      <c r="BP15" s="6"/>
      <c r="BQ1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5" s="23" t="str">
        <f>IF(Presupuestos[[#This Row],[SALDO ME-MN]]&gt;0,"PENDIENTE","CANCELADO")</f>
        <v>PENDIENTE</v>
      </c>
      <c r="BS15" s="23" t="str">
        <f>IF(COUNTIFS($U$4:$U14,Presupuestos[[#This Row],[ID DOCUMENTO]])&gt;=1,IF(B14=Presupuestos[[#This Row],[ID]],"OK","DOC. DUPLICADO"),"OK")</f>
        <v>OK</v>
      </c>
    </row>
    <row r="16" spans="2:71" ht="36" x14ac:dyDescent="0.25">
      <c r="B16" s="34">
        <f>IF(Presupuestos[[#This Row],[ID DOCUMENTO]]=U15,B15,IF(B15="ID",1,B15+1))</f>
        <v>12</v>
      </c>
      <c r="C16" s="2">
        <v>45845</v>
      </c>
      <c r="D16" s="2">
        <v>45845</v>
      </c>
      <c r="E16" s="3" t="s">
        <v>685</v>
      </c>
      <c r="F16" s="25" t="s">
        <v>27</v>
      </c>
      <c r="G16" s="25" t="s">
        <v>19</v>
      </c>
      <c r="H16" s="25" t="s">
        <v>99</v>
      </c>
      <c r="I16" s="36" t="str">
        <f>IFERROR(VLOOKUP(Presupuestos[[#This Row],[AREA]]&amp;Presupuestos[[#This Row],[CONCEPTO]]&amp;Presupuestos[[#This Row],[DESCRIPCION]],Tabla28[[Columna1]:[CÓDIGO NUEVO]],2,0),"")</f>
        <v>P0209001</v>
      </c>
      <c r="J16" s="3" t="s">
        <v>666</v>
      </c>
      <c r="K16" s="3" t="s">
        <v>666</v>
      </c>
      <c r="L16" s="3" t="s">
        <v>666</v>
      </c>
      <c r="M16" s="31" t="s">
        <v>707</v>
      </c>
      <c r="N16" s="3"/>
      <c r="O16" s="3" t="s">
        <v>300</v>
      </c>
      <c r="P16" s="3" t="s">
        <v>127</v>
      </c>
      <c r="Q16" s="3" t="str">
        <f>IFERROR(VLOOKUP(Presupuestos[[#This Row],[CLASIFICACIÓN (N)]],Tabla17[],2,0),"")</f>
        <v>Gastos operativos</v>
      </c>
      <c r="R16" s="3" t="str">
        <f>IFERROR(VLOOKUP(Presupuestos[[#This Row],[CLASIFICACIÓN (N)]],Tabla17[],3,0),"")</f>
        <v>Operativo</v>
      </c>
      <c r="S16" s="3" t="s">
        <v>16</v>
      </c>
      <c r="T16" s="3" t="str">
        <f>IFERROR(VLOOKUP(Presupuestos[[#This Row],[ALMACEN]],Tabla5[],2,0),"")</f>
        <v>Arequipa</v>
      </c>
      <c r="U16" s="19" t="str">
        <f>IFERROR(VLOOKUP(Presupuestos[[#This Row],[TIPO DE DOCUMENTO]],Tipo_Documento[],2,0)&amp;Presupuestos[[#This Row],[SERIE]]&amp;Presupuestos[[#This Row],[NUMERO]]&amp;Presupuestos[[#This Row],[RUC]],"")</f>
        <v>PLM324672450429</v>
      </c>
      <c r="V16" s="3" t="s">
        <v>171</v>
      </c>
      <c r="W16" s="7">
        <v>45845</v>
      </c>
      <c r="X16" s="7">
        <v>45845</v>
      </c>
      <c r="Y16" s="3">
        <v>3</v>
      </c>
      <c r="Z16" s="3">
        <v>246</v>
      </c>
      <c r="AA16" s="3">
        <f>IFERROR(VLOOKUP(Presupuestos[[#This Row],[RAZON SOCIAL]],CHOOSE({1,2},Clientes_Proveedores[Razon Social],Clientes_Proveedores[Ruc / Dni]),2,0),"-")</f>
        <v>72450429</v>
      </c>
      <c r="AB16" s="31" t="s">
        <v>697</v>
      </c>
      <c r="AC16" s="3" t="s">
        <v>670</v>
      </c>
      <c r="AD16" s="5"/>
      <c r="AE16" s="6">
        <v>20</v>
      </c>
      <c r="AF16" s="6">
        <f>Presupuestos[[#This Row],[BASE]]*Presupuestos[[#This Row],[% IGV]]</f>
        <v>0</v>
      </c>
      <c r="AG16" s="22">
        <f>ROUND(SUM(Presupuestos[[#This Row],[BASE]:[IGV]]),2)</f>
        <v>20</v>
      </c>
      <c r="AH16" s="9" t="str">
        <f>IF(Presupuestos[[#This Row],[MONEDA]]="USD",VLOOKUP(Presupuestos[[#This Row],[FECHA DE EMISION]],Tipo_Cambio[],3,0),"")</f>
        <v/>
      </c>
      <c r="AI16" s="22">
        <f>IFERROR(ROUND(IF(Presupuestos[[#This Row],[MONEDA]]="PEN",Presupuestos[[#This Row],[TOTAL]],Presupuestos[[#This Row],[TOTAL]]*Presupuestos[[#This Row],[TIPO DE CAMBIO]]),2),"")</f>
        <v>20</v>
      </c>
      <c r="AJ16" s="5"/>
      <c r="AK16" s="33"/>
      <c r="AL16" s="5" t="s">
        <v>672</v>
      </c>
      <c r="AM16" s="23"/>
      <c r="AN16" s="23"/>
      <c r="AO16" s="7" t="str">
        <f>IFERROR(VLOOKUP("1-"&amp;Presupuestos[[#This Row],[ID DOCUMENTO]],BD_Pagos[],7,0),"")</f>
        <v/>
      </c>
      <c r="AP16" s="16" t="str">
        <f>IFERROR(VLOOKUP("1-"&amp;Presupuestos[[#This Row],[ID DOCUMENTO]],BD_Pagos[],8,0),"")</f>
        <v/>
      </c>
      <c r="AQ16" s="17" t="str">
        <f>IFERROR(VLOOKUP("1-"&amp;Presupuestos[[#This Row],[ID DOCUMENTO]],BD_Pagos[],9,0),"")</f>
        <v/>
      </c>
      <c r="AR16" s="54"/>
      <c r="AS16" s="7" t="str">
        <f>IFERROR(VLOOKUP("2-"&amp;Presupuestos[[#This Row],[ID DOCUMENTO]],BD_Pagos[],7,0),"")</f>
        <v/>
      </c>
      <c r="AT16" s="16" t="str">
        <f>IFERROR(VLOOKUP("2-"&amp;Presupuestos[[#This Row],[ID DOCUMENTO]],BD_Pagos[],8,0),"")</f>
        <v/>
      </c>
      <c r="AU16" s="17" t="str">
        <f>IFERROR(VLOOKUP("2-"&amp;Presupuestos[[#This Row],[ID DOCUMENTO]],BD_Pagos[],9,0),"")</f>
        <v/>
      </c>
      <c r="AV16" s="20">
        <f>IF(IFERROR(VLOOKUP("2-"&amp;Presupuestos[[#This Row],[ID DOCUMENTO]],BD_Pagos[],10,0),0)&gt;Presupuestos[[#This Row],[TOTAL SOLES]],Presupuestos[[#This Row],[TOTAL SOLES]],IFERROR(VLOOKUP("2-"&amp;Presupuestos[[#This Row],[ID DOCUMENTO]],BD_Pagos[],10,0),0))</f>
        <v>0</v>
      </c>
      <c r="AW16" s="7"/>
      <c r="AX16" s="16"/>
      <c r="AY16" s="17"/>
      <c r="AZ16" s="20"/>
      <c r="BA16" s="7"/>
      <c r="BB16" s="16"/>
      <c r="BC16" s="17"/>
      <c r="BD16" s="20"/>
      <c r="BE16" s="7" t="str">
        <f>IFERROR(VLOOKUP("5-"&amp;Presupuestos[[#This Row],[ID DOCUMENTO]],BD_Pagos[],7,0),"")</f>
        <v/>
      </c>
      <c r="BF16" s="17" t="str">
        <f>IFERROR(VLOOKUP("5-"&amp;Presupuestos[[#This Row],[ID DOCUMENTO]],BD_Pagos[],9,0),"")</f>
        <v/>
      </c>
      <c r="BG16" s="20">
        <f>IF(IFERROR(VLOOKUP("5-"&amp;Presupuestos[[#This Row],[ID DOCUMENTO]],BD_Pagos[],10,0),0)&gt;Presupuestos[[#This Row],[TOTAL SOLES]],Presupuestos[[#This Row],[TOTAL SOLES]],IFERROR(VLOOKUP("5-"&amp;Presupuestos[[#This Row],[ID DOCUMENTO]],BD_Pagos[],10,0),0))</f>
        <v>0</v>
      </c>
      <c r="BH16" s="7" t="str">
        <f>IFERROR(VLOOKUP("1-Detraccion"&amp;Presupuestos[[#This Row],[ID DOCUMENTO]],BD_Pagos[],2,0),"")</f>
        <v/>
      </c>
      <c r="BI16" s="3" t="str">
        <f>IFERROR(VLOOKUP("1-Detraccion"&amp;Presupuestos[[#This Row],[ID DOCUMENTO]],BD_Pagos[],3,0),"")</f>
        <v/>
      </c>
      <c r="BJ16" s="3" t="str">
        <f>IFERROR(VLOOKUP("1-Detraccion"&amp;Presupuestos[[#This Row],[ID DOCUMENTO]],BD_Pagos[],4,0),"")</f>
        <v/>
      </c>
      <c r="BK16" s="6">
        <f>IF(IFERROR(VLOOKUP("1-Detraccion"&amp;Presupuestos[[#This Row],[ID DOCUMENTO]],BD_Pagos[],5,0),0)&gt;Presupuestos[[#This Row],[TOTAL SOLES]],Presupuestos[[#This Row],[TOTAL SOLES]],IFERROR(VLOOKUP("1-Detraccion"&amp;Presupuestos[[#This Row],[ID DOCUMENTO]],BD_Pagos[],5,0),0))</f>
        <v>0</v>
      </c>
      <c r="BL16" s="6">
        <f>IF(IFERROR(VLOOKUP("1-Detraccion"&amp;Presupuestos[[#This Row],[ID DOCUMENTO]],BD_Pagos[],6,0),0)&gt;Presupuestos[[#This Row],[TOTAL SOLES]],Presupuestos[[#This Row],[TOTAL SOLES]],IFERROR(VLOOKUP("1-Detraccion"&amp;Presupuestos[[#This Row],[ID DOCUMENTO]],BD_Pagos[],6,0),0))</f>
        <v>0</v>
      </c>
      <c r="BM16" s="37"/>
      <c r="BN16" s="3"/>
      <c r="BO16" s="3"/>
      <c r="BP16" s="6"/>
      <c r="BQ1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6" s="23" t="str">
        <f>IF(Presupuestos[[#This Row],[SALDO ME-MN]]&gt;0,"PENDIENTE","CANCELADO")</f>
        <v>PENDIENTE</v>
      </c>
      <c r="BS16" s="23" t="str">
        <f>IF(COUNTIFS($U$4:$U15,Presupuestos[[#This Row],[ID DOCUMENTO]])&gt;=1,IF(B15=Presupuestos[[#This Row],[ID]],"OK","DOC. DUPLICADO"),"OK")</f>
        <v>OK</v>
      </c>
    </row>
    <row r="17" spans="2:71" ht="24" x14ac:dyDescent="0.25">
      <c r="B17" s="34">
        <f>IF(Presupuestos[[#This Row],[ID DOCUMENTO]]=U16,B16,IF(B16="ID",1,B16+1))</f>
        <v>13</v>
      </c>
      <c r="C17" s="2">
        <v>45846</v>
      </c>
      <c r="D17" s="2">
        <v>45846</v>
      </c>
      <c r="E17" s="3" t="s">
        <v>681</v>
      </c>
      <c r="F17" s="25" t="s">
        <v>49</v>
      </c>
      <c r="G17" s="25" t="s">
        <v>211</v>
      </c>
      <c r="H17" s="25" t="s">
        <v>355</v>
      </c>
      <c r="I17" s="36" t="str">
        <f>IFERROR(VLOOKUP(Presupuestos[[#This Row],[AREA]]&amp;Presupuestos[[#This Row],[CONCEPTO]]&amp;Presupuestos[[#This Row],[DESCRIPCION]],Tabla28[[Columna1]:[CÓDIGO NUEVO]],2,0),"")</f>
        <v>P0505003</v>
      </c>
      <c r="J17" s="3" t="s">
        <v>666</v>
      </c>
      <c r="K17" s="3" t="s">
        <v>666</v>
      </c>
      <c r="L17" s="3" t="s">
        <v>666</v>
      </c>
      <c r="M17" s="31" t="s">
        <v>708</v>
      </c>
      <c r="N17" s="3"/>
      <c r="O17" s="3" t="s">
        <v>315</v>
      </c>
      <c r="P17" s="3" t="s">
        <v>142</v>
      </c>
      <c r="Q17" s="3" t="str">
        <f>IFERROR(VLOOKUP(Presupuestos[[#This Row],[CLASIFICACIÓN (N)]],Tabla17[],2,0),"")</f>
        <v>Gastos no operativos</v>
      </c>
      <c r="R17" s="3" t="str">
        <f>IFERROR(VLOOKUP(Presupuestos[[#This Row],[CLASIFICACIÓN (N)]],Tabla17[],3,0),"")</f>
        <v>Operativo</v>
      </c>
      <c r="S17" s="3" t="s">
        <v>16</v>
      </c>
      <c r="T17" s="3" t="str">
        <f>IFERROR(VLOOKUP(Presupuestos[[#This Row],[ALMACEN]],Tabla5[],2,0),"")</f>
        <v>Arequipa</v>
      </c>
      <c r="U17" s="19" t="str">
        <f>IFERROR(VLOOKUP(Presupuestos[[#This Row],[TIPO DE DOCUMENTO]],Tipo_Documento[],2,0)&amp;Presupuestos[[#This Row],[SERIE]]&amp;Presupuestos[[#This Row],[NUMERO]]&amp;Presupuestos[[#This Row],[RUC]],"")</f>
        <v>031437910420945511</v>
      </c>
      <c r="V17" s="3" t="s">
        <v>130</v>
      </c>
      <c r="W17" s="7">
        <v>45846</v>
      </c>
      <c r="X17" s="7">
        <v>45846</v>
      </c>
      <c r="Y17" s="3">
        <v>1</v>
      </c>
      <c r="Z17" s="3">
        <v>4379</v>
      </c>
      <c r="AA17" s="3">
        <f>IFERROR(VLOOKUP(Presupuestos[[#This Row],[RAZON SOCIAL]],CHOOSE({1,2},Clientes_Proveedores[Razon Social],Clientes_Proveedores[Ruc / Dni]),2,0),"-")</f>
        <v>10420945511</v>
      </c>
      <c r="AB17" s="31" t="s">
        <v>765</v>
      </c>
      <c r="AC17" s="3" t="s">
        <v>670</v>
      </c>
      <c r="AD17" s="5"/>
      <c r="AE17" s="6">
        <v>10</v>
      </c>
      <c r="AF17" s="6">
        <f>Presupuestos[[#This Row],[BASE]]*Presupuestos[[#This Row],[% IGV]]</f>
        <v>0</v>
      </c>
      <c r="AG17" s="22">
        <f>ROUND(SUM(Presupuestos[[#This Row],[BASE]:[IGV]]),2)</f>
        <v>10</v>
      </c>
      <c r="AH17" s="9" t="str">
        <f>IF(Presupuestos[[#This Row],[MONEDA]]="USD",VLOOKUP(Presupuestos[[#This Row],[FECHA DE EMISION]],Tipo_Cambio[],3,0),"")</f>
        <v/>
      </c>
      <c r="AI17" s="22">
        <f>IFERROR(ROUND(IF(Presupuestos[[#This Row],[MONEDA]]="PEN",Presupuestos[[#This Row],[TOTAL]],Presupuestos[[#This Row],[TOTAL]]*Presupuestos[[#This Row],[TIPO DE CAMBIO]]),2),"")</f>
        <v>10</v>
      </c>
      <c r="AJ17" s="5"/>
      <c r="AK17" s="33" t="s">
        <v>671</v>
      </c>
      <c r="AL17" s="5" t="s">
        <v>672</v>
      </c>
      <c r="AM17" s="23" t="s">
        <v>671</v>
      </c>
      <c r="AN17" s="23"/>
      <c r="AO17" s="7" t="str">
        <f>IFERROR(VLOOKUP("1-"&amp;Presupuestos[[#This Row],[ID DOCUMENTO]],BD_Pagos[],7,0),"")</f>
        <v/>
      </c>
      <c r="AP17" s="16" t="str">
        <f>IFERROR(VLOOKUP("1-"&amp;Presupuestos[[#This Row],[ID DOCUMENTO]],BD_Pagos[],8,0),"")</f>
        <v/>
      </c>
      <c r="AQ17" s="17" t="str">
        <f>IFERROR(VLOOKUP("1-"&amp;Presupuestos[[#This Row],[ID DOCUMENTO]],BD_Pagos[],9,0),"")</f>
        <v/>
      </c>
      <c r="AR17" s="54"/>
      <c r="AS17" s="7" t="str">
        <f>IFERROR(VLOOKUP("2-"&amp;Presupuestos[[#This Row],[ID DOCUMENTO]],BD_Pagos[],7,0),"")</f>
        <v/>
      </c>
      <c r="AT17" s="16" t="str">
        <f>IFERROR(VLOOKUP("2-"&amp;Presupuestos[[#This Row],[ID DOCUMENTO]],BD_Pagos[],8,0),"")</f>
        <v/>
      </c>
      <c r="AU17" s="17" t="str">
        <f>IFERROR(VLOOKUP("2-"&amp;Presupuestos[[#This Row],[ID DOCUMENTO]],BD_Pagos[],9,0),"")</f>
        <v/>
      </c>
      <c r="AV17" s="20">
        <f>IF(IFERROR(VLOOKUP("2-"&amp;Presupuestos[[#This Row],[ID DOCUMENTO]],BD_Pagos[],10,0),0)&gt;Presupuestos[[#This Row],[TOTAL SOLES]],Presupuestos[[#This Row],[TOTAL SOLES]],IFERROR(VLOOKUP("2-"&amp;Presupuestos[[#This Row],[ID DOCUMENTO]],BD_Pagos[],10,0),0))</f>
        <v>0</v>
      </c>
      <c r="AW17" s="7"/>
      <c r="AX17" s="16"/>
      <c r="AY17" s="17"/>
      <c r="AZ17" s="20"/>
      <c r="BA17" s="7"/>
      <c r="BB17" s="16"/>
      <c r="BC17" s="17"/>
      <c r="BD17" s="20"/>
      <c r="BE17" s="7" t="str">
        <f>IFERROR(VLOOKUP("5-"&amp;Presupuestos[[#This Row],[ID DOCUMENTO]],BD_Pagos[],7,0),"")</f>
        <v/>
      </c>
      <c r="BF17" s="17" t="str">
        <f>IFERROR(VLOOKUP("5-"&amp;Presupuestos[[#This Row],[ID DOCUMENTO]],BD_Pagos[],9,0),"")</f>
        <v/>
      </c>
      <c r="BG17" s="20">
        <f>IF(IFERROR(VLOOKUP("5-"&amp;Presupuestos[[#This Row],[ID DOCUMENTO]],BD_Pagos[],10,0),0)&gt;Presupuestos[[#This Row],[TOTAL SOLES]],Presupuestos[[#This Row],[TOTAL SOLES]],IFERROR(VLOOKUP("5-"&amp;Presupuestos[[#This Row],[ID DOCUMENTO]],BD_Pagos[],10,0),0))</f>
        <v>0</v>
      </c>
      <c r="BH17" s="7" t="str">
        <f>IFERROR(VLOOKUP("1-Detraccion"&amp;Presupuestos[[#This Row],[ID DOCUMENTO]],BD_Pagos[],2,0),"")</f>
        <v/>
      </c>
      <c r="BI17" s="3" t="str">
        <f>IFERROR(VLOOKUP("1-Detraccion"&amp;Presupuestos[[#This Row],[ID DOCUMENTO]],BD_Pagos[],3,0),"")</f>
        <v/>
      </c>
      <c r="BJ17" s="3" t="str">
        <f>IFERROR(VLOOKUP("1-Detraccion"&amp;Presupuestos[[#This Row],[ID DOCUMENTO]],BD_Pagos[],4,0),"")</f>
        <v/>
      </c>
      <c r="BK17" s="6">
        <f>IF(IFERROR(VLOOKUP("1-Detraccion"&amp;Presupuestos[[#This Row],[ID DOCUMENTO]],BD_Pagos[],5,0),0)&gt;Presupuestos[[#This Row],[TOTAL SOLES]],Presupuestos[[#This Row],[TOTAL SOLES]],IFERROR(VLOOKUP("1-Detraccion"&amp;Presupuestos[[#This Row],[ID DOCUMENTO]],BD_Pagos[],5,0),0))</f>
        <v>0</v>
      </c>
      <c r="BL17" s="6">
        <f>IF(IFERROR(VLOOKUP("1-Detraccion"&amp;Presupuestos[[#This Row],[ID DOCUMENTO]],BD_Pagos[],6,0),0)&gt;Presupuestos[[#This Row],[TOTAL SOLES]],Presupuestos[[#This Row],[TOTAL SOLES]],IFERROR(VLOOKUP("1-Detraccion"&amp;Presupuestos[[#This Row],[ID DOCUMENTO]],BD_Pagos[],6,0),0))</f>
        <v>0</v>
      </c>
      <c r="BM17" s="37"/>
      <c r="BN17" s="3"/>
      <c r="BO17" s="3"/>
      <c r="BP17" s="6"/>
      <c r="BQ1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7" s="23" t="str">
        <f>IF(Presupuestos[[#This Row],[SALDO ME-MN]]&gt;0,"PENDIENTE","CANCELADO")</f>
        <v>PENDIENTE</v>
      </c>
      <c r="BS17" s="23" t="str">
        <f>IF(COUNTIFS($U$4:$U16,Presupuestos[[#This Row],[ID DOCUMENTO]])&gt;=1,IF(B16=Presupuestos[[#This Row],[ID]],"OK","DOC. DUPLICADO"),"OK")</f>
        <v>OK</v>
      </c>
    </row>
    <row r="18" spans="2:71" ht="36" x14ac:dyDescent="0.25">
      <c r="B18" s="34">
        <f>IF(Presupuestos[[#This Row],[ID DOCUMENTO]]=U17,B17,IF(B17="ID",1,B17+1))</f>
        <v>14</v>
      </c>
      <c r="C18" s="2">
        <v>45839</v>
      </c>
      <c r="D18" s="2">
        <v>45839</v>
      </c>
      <c r="E18" s="3" t="s">
        <v>675</v>
      </c>
      <c r="F18" s="25" t="s">
        <v>54</v>
      </c>
      <c r="G18" s="25" t="s">
        <v>332</v>
      </c>
      <c r="H18" s="25" t="s">
        <v>112</v>
      </c>
      <c r="I18" s="36" t="str">
        <f>IFERROR(VLOOKUP(Presupuestos[[#This Row],[AREA]]&amp;Presupuestos[[#This Row],[CONCEPTO]]&amp;Presupuestos[[#This Row],[DESCRIPCION]],Tabla28[[Columna1]:[CÓDIGO NUEVO]],2,0),"")</f>
        <v>P0602005</v>
      </c>
      <c r="J18" s="3" t="s">
        <v>666</v>
      </c>
      <c r="K18" s="3" t="s">
        <v>666</v>
      </c>
      <c r="L18" s="3" t="s">
        <v>666</v>
      </c>
      <c r="M18" s="31" t="s">
        <v>709</v>
      </c>
      <c r="N18" s="3"/>
      <c r="O18" s="3" t="s">
        <v>315</v>
      </c>
      <c r="P18" s="3" t="s">
        <v>127</v>
      </c>
      <c r="Q18" s="3" t="str">
        <f>IFERROR(VLOOKUP(Presupuestos[[#This Row],[CLASIFICACIÓN (N)]],Tabla17[],2,0),"")</f>
        <v>Gastos operativos</v>
      </c>
      <c r="R18" s="3" t="str">
        <f>IFERROR(VLOOKUP(Presupuestos[[#This Row],[CLASIFICACIÓN (N)]],Tabla17[],3,0),"")</f>
        <v>Operativo</v>
      </c>
      <c r="S18" s="3" t="s">
        <v>16</v>
      </c>
      <c r="T18" s="3" t="str">
        <f>IFERROR(VLOOKUP(Presupuestos[[#This Row],[ALMACEN]],Tabla5[],2,0),"")</f>
        <v>Arequipa</v>
      </c>
      <c r="U18" s="19" t="str">
        <f>IFERROR(VLOOKUP(Presupuestos[[#This Row],[TIPO DE DOCUMENTO]],Tipo_Documento[],2,0)&amp;Presupuestos[[#This Row],[SERIE]]&amp;Presupuestos[[#This Row],[NUMERO]]&amp;Presupuestos[[#This Row],[RUC]],"")</f>
        <v>02E0011810764319872</v>
      </c>
      <c r="V18" s="3" t="s">
        <v>125</v>
      </c>
      <c r="W18" s="7">
        <v>45839</v>
      </c>
      <c r="X18" s="7">
        <v>45839</v>
      </c>
      <c r="Y18" s="3" t="s">
        <v>668</v>
      </c>
      <c r="Z18" s="3">
        <v>18</v>
      </c>
      <c r="AA18" s="3">
        <f>IFERROR(VLOOKUP(Presupuestos[[#This Row],[RAZON SOCIAL]],CHOOSE({1,2},Clientes_Proveedores[Razon Social],Clientes_Proveedores[Ruc / Dni]),2,0),"-")</f>
        <v>10764319872</v>
      </c>
      <c r="AB18" s="31" t="s">
        <v>710</v>
      </c>
      <c r="AC18" s="3" t="s">
        <v>670</v>
      </c>
      <c r="AD18" s="5"/>
      <c r="AE18" s="6">
        <v>160</v>
      </c>
      <c r="AF18" s="6">
        <f>Presupuestos[[#This Row],[BASE]]*Presupuestos[[#This Row],[% IGV]]</f>
        <v>0</v>
      </c>
      <c r="AG18" s="22">
        <f>ROUND(SUM(Presupuestos[[#This Row],[BASE]:[IGV]]),2)</f>
        <v>160</v>
      </c>
      <c r="AH18" s="9" t="str">
        <f>IF(Presupuestos[[#This Row],[MONEDA]]="USD",VLOOKUP(Presupuestos[[#This Row],[FECHA DE EMISION]],Tipo_Cambio[],3,0),"")</f>
        <v/>
      </c>
      <c r="AI18" s="22">
        <f>IFERROR(ROUND(IF(Presupuestos[[#This Row],[MONEDA]]="PEN",Presupuestos[[#This Row],[TOTAL]],Presupuestos[[#This Row],[TOTAL]]*Presupuestos[[#This Row],[TIPO DE CAMBIO]]),2),"")</f>
        <v>160</v>
      </c>
      <c r="AJ18" s="5"/>
      <c r="AK18" s="33" t="s">
        <v>671</v>
      </c>
      <c r="AL18" s="5" t="s">
        <v>680</v>
      </c>
      <c r="AM18" s="23" t="s">
        <v>671</v>
      </c>
      <c r="AN18" s="23"/>
      <c r="AO18" s="7">
        <f>IFERROR(VLOOKUP("1-"&amp;Presupuestos[[#This Row],[ID DOCUMENTO]],BD_Pagos[],7,0),"")</f>
        <v>45852</v>
      </c>
      <c r="AP18" s="16" t="str">
        <f>IFERROR(VLOOKUP("1-"&amp;Presupuestos[[#This Row],[ID DOCUMENTO]],BD_Pagos[],8,0),"")</f>
        <v>C-Tesoreria</v>
      </c>
      <c r="AQ18" s="17" t="str">
        <f>IFERROR(VLOOKUP("1-"&amp;Presupuestos[[#This Row],[ID DOCUMENTO]],BD_Pagos[],9,0),"")</f>
        <v>001-12524</v>
      </c>
      <c r="AR18" s="54"/>
      <c r="AS18" s="7">
        <f>IFERROR(VLOOKUP("2-"&amp;Presupuestos[[#This Row],[ID DOCUMENTO]],BD_Pagos[],7,0),"")</f>
        <v>0</v>
      </c>
      <c r="AT18" s="16" t="str">
        <f>IFERROR(VLOOKUP("2-"&amp;Presupuestos[[#This Row],[ID DOCUMENTO]],BD_Pagos[],8,0),"")</f>
        <v/>
      </c>
      <c r="AU18" s="17">
        <f>IFERROR(VLOOKUP("2-"&amp;Presupuestos[[#This Row],[ID DOCUMENTO]],BD_Pagos[],9,0),"")</f>
        <v>0</v>
      </c>
      <c r="AV18" s="20">
        <f>IF(IFERROR(VLOOKUP("2-"&amp;Presupuestos[[#This Row],[ID DOCUMENTO]],BD_Pagos[],10,0),0)&gt;Presupuestos[[#This Row],[TOTAL SOLES]],Presupuestos[[#This Row],[TOTAL SOLES]],IFERROR(VLOOKUP("2-"&amp;Presupuestos[[#This Row],[ID DOCUMENTO]],BD_Pagos[],10,0),0))</f>
        <v>0</v>
      </c>
      <c r="AW18" s="7"/>
      <c r="AX18" s="16"/>
      <c r="AY18" s="17"/>
      <c r="AZ18" s="20"/>
      <c r="BA18" s="7"/>
      <c r="BB18" s="16"/>
      <c r="BC18" s="17"/>
      <c r="BD18" s="20"/>
      <c r="BE18" s="7">
        <f>IFERROR(VLOOKUP("5-"&amp;Presupuestos[[#This Row],[ID DOCUMENTO]],BD_Pagos[],7,0),"")</f>
        <v>0</v>
      </c>
      <c r="BF18" s="17">
        <f>IFERROR(VLOOKUP("5-"&amp;Presupuestos[[#This Row],[ID DOCUMENTO]],BD_Pagos[],9,0),"")</f>
        <v>0</v>
      </c>
      <c r="BG18" s="20">
        <f>IF(IFERROR(VLOOKUP("5-"&amp;Presupuestos[[#This Row],[ID DOCUMENTO]],BD_Pagos[],10,0),0)&gt;Presupuestos[[#This Row],[TOTAL SOLES]],Presupuestos[[#This Row],[TOTAL SOLES]],IFERROR(VLOOKUP("5-"&amp;Presupuestos[[#This Row],[ID DOCUMENTO]],BD_Pagos[],10,0),0))</f>
        <v>0</v>
      </c>
      <c r="BH18" s="7">
        <f>IFERROR(VLOOKUP("1-Detraccion"&amp;Presupuestos[[#This Row],[ID DOCUMENTO]],BD_Pagos[],2,0),"")</f>
        <v>0</v>
      </c>
      <c r="BI18" s="3" t="str">
        <f>IFERROR(VLOOKUP("1-Detraccion"&amp;Presupuestos[[#This Row],[ID DOCUMENTO]],BD_Pagos[],3,0),"")</f>
        <v/>
      </c>
      <c r="BJ18" s="3">
        <f>IFERROR(VLOOKUP("1-Detraccion"&amp;Presupuestos[[#This Row],[ID DOCUMENTO]],BD_Pagos[],4,0),"")</f>
        <v>0</v>
      </c>
      <c r="BK18" s="6">
        <f>IF(IFERROR(VLOOKUP("1-Detraccion"&amp;Presupuestos[[#This Row],[ID DOCUMENTO]],BD_Pagos[],5,0),0)&gt;Presupuestos[[#This Row],[TOTAL SOLES]],Presupuestos[[#This Row],[TOTAL SOLES]],IFERROR(VLOOKUP("1-Detraccion"&amp;Presupuestos[[#This Row],[ID DOCUMENTO]],BD_Pagos[],5,0),0))</f>
        <v>0</v>
      </c>
      <c r="BL18" s="6">
        <f>IF(IFERROR(VLOOKUP("1-Detraccion"&amp;Presupuestos[[#This Row],[ID DOCUMENTO]],BD_Pagos[],6,0),0)&gt;Presupuestos[[#This Row],[TOTAL SOLES]],Presupuestos[[#This Row],[TOTAL SOLES]],IFERROR(VLOOKUP("1-Detraccion"&amp;Presupuestos[[#This Row],[ID DOCUMENTO]],BD_Pagos[],6,0),0))</f>
        <v>0</v>
      </c>
      <c r="BM18" s="37"/>
      <c r="BN18" s="3"/>
      <c r="BO18" s="3"/>
      <c r="BP18" s="6"/>
      <c r="BQ1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160</v>
      </c>
      <c r="BR18" s="23" t="str">
        <f>IF(Presupuestos[[#This Row],[SALDO ME-MN]]&gt;0,"PENDIENTE","CANCELADO")</f>
        <v>PENDIENTE</v>
      </c>
      <c r="BS18" s="23" t="str">
        <f>IF(COUNTIFS($U$4:$U17,Presupuestos[[#This Row],[ID DOCUMENTO]])&gt;=1,IF(B17=Presupuestos[[#This Row],[ID]],"OK","DOC. DUPLICADO"),"OK")</f>
        <v>OK</v>
      </c>
    </row>
    <row r="19" spans="2:71" x14ac:dyDescent="0.25">
      <c r="B19" s="34">
        <f>IF(Presupuestos[[#This Row],[ID DOCUMENTO]]=U18,B18,IF(B18="ID",1,B18+1))</f>
        <v>15</v>
      </c>
      <c r="C19" s="2">
        <v>45840</v>
      </c>
      <c r="D19" s="2">
        <v>45840</v>
      </c>
      <c r="E19" s="3" t="s">
        <v>711</v>
      </c>
      <c r="F19" s="25" t="s">
        <v>35</v>
      </c>
      <c r="G19" s="25" t="s">
        <v>223</v>
      </c>
      <c r="H19" s="25" t="s">
        <v>214</v>
      </c>
      <c r="I19" s="36" t="str">
        <f>IFERROR(VLOOKUP(Presupuestos[[#This Row],[AREA]]&amp;Presupuestos[[#This Row],[CONCEPTO]]&amp;Presupuestos[[#This Row],[DESCRIPCION]],Tabla28[[Columna1]:[CÓDIGO NUEVO]],2,0),"")</f>
        <v>P0303002</v>
      </c>
      <c r="J19" s="3" t="s">
        <v>666</v>
      </c>
      <c r="K19" s="3" t="s">
        <v>666</v>
      </c>
      <c r="L19" s="3" t="s">
        <v>666</v>
      </c>
      <c r="M19" s="31" t="s">
        <v>712</v>
      </c>
      <c r="N19" s="3" t="s">
        <v>33</v>
      </c>
      <c r="O19" s="3" t="s">
        <v>308</v>
      </c>
      <c r="P19" s="3" t="s">
        <v>122</v>
      </c>
      <c r="Q19" s="3" t="str">
        <f>IFERROR(VLOOKUP(Presupuestos[[#This Row],[CLASIFICACIÓN (N)]],Tabla17[],2,0),"")</f>
        <v>Costos de ventas</v>
      </c>
      <c r="R19" s="3" t="str">
        <f>IFERROR(VLOOKUP(Presupuestos[[#This Row],[CLASIFICACIÓN (N)]],Tabla17[],3,0),"")</f>
        <v>Operativo</v>
      </c>
      <c r="S19" s="3" t="s">
        <v>16</v>
      </c>
      <c r="T19" s="3" t="str">
        <f>IFERROR(VLOOKUP(Presupuestos[[#This Row],[ALMACEN]],Tabla5[],2,0),"")</f>
        <v>Arequipa</v>
      </c>
      <c r="U19" s="19" t="str">
        <f>IFERROR(VLOOKUP(Presupuestos[[#This Row],[TIPO DE DOCUMENTO]],Tipo_Documento[],2,0)&amp;Presupuestos[[#This Row],[SERIE]]&amp;Presupuestos[[#This Row],[NUMERO]]&amp;Presupuestos[[#This Row],[RUC]],"")</f>
        <v>01F212177489820517252558</v>
      </c>
      <c r="V19" s="3" t="s">
        <v>120</v>
      </c>
      <c r="W19" s="7">
        <v>45840</v>
      </c>
      <c r="X19" s="7">
        <v>45840</v>
      </c>
      <c r="Y19" s="3" t="s">
        <v>713</v>
      </c>
      <c r="Z19" s="3">
        <v>1774898</v>
      </c>
      <c r="AA19" s="3">
        <f>IFERROR(VLOOKUP(Presupuestos[[#This Row],[RAZON SOCIAL]],CHOOSE({1,2},Clientes_Proveedores[Razon Social],Clientes_Proveedores[Ruc / Dni]),2,0),"-")</f>
        <v>20517252558</v>
      </c>
      <c r="AB19" s="31" t="s">
        <v>714</v>
      </c>
      <c r="AC19" s="3" t="s">
        <v>670</v>
      </c>
      <c r="AD19" s="5">
        <v>0.18</v>
      </c>
      <c r="AE19" s="6">
        <v>6.78</v>
      </c>
      <c r="AF19" s="6">
        <f>Presupuestos[[#This Row],[BASE]]*Presupuestos[[#This Row],[% IGV]]</f>
        <v>1.2203999999999999</v>
      </c>
      <c r="AG19" s="22">
        <f>ROUND(SUM(Presupuestos[[#This Row],[BASE]:[IGV]]),2)</f>
        <v>8</v>
      </c>
      <c r="AH19" s="9" t="str">
        <f>IF(Presupuestos[[#This Row],[MONEDA]]="USD",VLOOKUP(Presupuestos[[#This Row],[FECHA DE EMISION]],Tipo_Cambio[],3,0),"")</f>
        <v/>
      </c>
      <c r="AI19" s="22">
        <f>IFERROR(ROUND(IF(Presupuestos[[#This Row],[MONEDA]]="PEN",Presupuestos[[#This Row],[TOTAL]],Presupuestos[[#This Row],[TOTAL]]*Presupuestos[[#This Row],[TIPO DE CAMBIO]]),2),"")</f>
        <v>8</v>
      </c>
      <c r="AJ19" s="5"/>
      <c r="AK19" s="33" t="s">
        <v>671</v>
      </c>
      <c r="AL19" s="5" t="s">
        <v>715</v>
      </c>
      <c r="AM19" s="23" t="s">
        <v>671</v>
      </c>
      <c r="AN19" s="23" t="s">
        <v>671</v>
      </c>
      <c r="AO19" s="7">
        <f>IFERROR(VLOOKUP("1-"&amp;Presupuestos[[#This Row],[ID DOCUMENTO]],BD_Pagos[],7,0),"")</f>
        <v>45840</v>
      </c>
      <c r="AP19" s="16" t="str">
        <f>IFERROR(VLOOKUP("1-"&amp;Presupuestos[[#This Row],[ID DOCUMENTO]],BD_Pagos[],8,0),"")</f>
        <v>C_Ope_002</v>
      </c>
      <c r="AQ19" s="17">
        <f>IFERROR(VLOOKUP("1-"&amp;Presupuestos[[#This Row],[ID DOCUMENTO]],BD_Pagos[],9,0),"")</f>
        <v>24802</v>
      </c>
      <c r="AR19" s="54"/>
      <c r="AS19" s="7">
        <f>IFERROR(VLOOKUP("2-"&amp;Presupuestos[[#This Row],[ID DOCUMENTO]],BD_Pagos[],7,0),"")</f>
        <v>0</v>
      </c>
      <c r="AT19" s="16" t="str">
        <f>IFERROR(VLOOKUP("2-"&amp;Presupuestos[[#This Row],[ID DOCUMENTO]],BD_Pagos[],8,0),"")</f>
        <v/>
      </c>
      <c r="AU19" s="17">
        <f>IFERROR(VLOOKUP("2-"&amp;Presupuestos[[#This Row],[ID DOCUMENTO]],BD_Pagos[],9,0),"")</f>
        <v>0</v>
      </c>
      <c r="AV19" s="20">
        <f>IF(IFERROR(VLOOKUP("2-"&amp;Presupuestos[[#This Row],[ID DOCUMENTO]],BD_Pagos[],10,0),0)&gt;Presupuestos[[#This Row],[TOTAL SOLES]],Presupuestos[[#This Row],[TOTAL SOLES]],IFERROR(VLOOKUP("2-"&amp;Presupuestos[[#This Row],[ID DOCUMENTO]],BD_Pagos[],10,0),0))</f>
        <v>0</v>
      </c>
      <c r="AW19" s="7"/>
      <c r="AX19" s="16"/>
      <c r="AY19" s="17"/>
      <c r="AZ19" s="20"/>
      <c r="BA19" s="7"/>
      <c r="BB19" s="16"/>
      <c r="BC19" s="17"/>
      <c r="BD19" s="20"/>
      <c r="BE19" s="7">
        <f>IFERROR(VLOOKUP("5-"&amp;Presupuestos[[#This Row],[ID DOCUMENTO]],BD_Pagos[],7,0),"")</f>
        <v>0</v>
      </c>
      <c r="BF19" s="17">
        <f>IFERROR(VLOOKUP("5-"&amp;Presupuestos[[#This Row],[ID DOCUMENTO]],BD_Pagos[],9,0),"")</f>
        <v>0</v>
      </c>
      <c r="BG19" s="20">
        <f>IF(IFERROR(VLOOKUP("5-"&amp;Presupuestos[[#This Row],[ID DOCUMENTO]],BD_Pagos[],10,0),0)&gt;Presupuestos[[#This Row],[TOTAL SOLES]],Presupuestos[[#This Row],[TOTAL SOLES]],IFERROR(VLOOKUP("5-"&amp;Presupuestos[[#This Row],[ID DOCUMENTO]],BD_Pagos[],10,0),0))</f>
        <v>0</v>
      </c>
      <c r="BH19" s="7">
        <f>IFERROR(VLOOKUP("1-Detraccion"&amp;Presupuestos[[#This Row],[ID DOCUMENTO]],BD_Pagos[],2,0),"")</f>
        <v>0</v>
      </c>
      <c r="BI19" s="3" t="str">
        <f>IFERROR(VLOOKUP("1-Detraccion"&amp;Presupuestos[[#This Row],[ID DOCUMENTO]],BD_Pagos[],3,0),"")</f>
        <v/>
      </c>
      <c r="BJ19" s="3">
        <f>IFERROR(VLOOKUP("1-Detraccion"&amp;Presupuestos[[#This Row],[ID DOCUMENTO]],BD_Pagos[],4,0),"")</f>
        <v>0</v>
      </c>
      <c r="BK19" s="6">
        <f>IF(IFERROR(VLOOKUP("1-Detraccion"&amp;Presupuestos[[#This Row],[ID DOCUMENTO]],BD_Pagos[],5,0),0)&gt;Presupuestos[[#This Row],[TOTAL SOLES]],Presupuestos[[#This Row],[TOTAL SOLES]],IFERROR(VLOOKUP("1-Detraccion"&amp;Presupuestos[[#This Row],[ID DOCUMENTO]],BD_Pagos[],5,0),0))</f>
        <v>0</v>
      </c>
      <c r="BL19" s="6">
        <f>IF(IFERROR(VLOOKUP("1-Detraccion"&amp;Presupuestos[[#This Row],[ID DOCUMENTO]],BD_Pagos[],6,0),0)&gt;Presupuestos[[#This Row],[TOTAL SOLES]],Presupuestos[[#This Row],[TOTAL SOLES]],IFERROR(VLOOKUP("1-Detraccion"&amp;Presupuestos[[#This Row],[ID DOCUMENTO]],BD_Pagos[],6,0),0))</f>
        <v>0</v>
      </c>
      <c r="BM19" s="37"/>
      <c r="BN19" s="3"/>
      <c r="BO19" s="3"/>
      <c r="BP19" s="6"/>
      <c r="BQ1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9" s="23" t="str">
        <f>IF(Presupuestos[[#This Row],[SALDO ME-MN]]&gt;0,"PENDIENTE","CANCELADO")</f>
        <v>PENDIENTE</v>
      </c>
      <c r="BS19" s="23" t="str">
        <f>IF(COUNTIFS($U$4:$U18,Presupuestos[[#This Row],[ID DOCUMENTO]])&gt;=1,IF(B18=Presupuestos[[#This Row],[ID]],"OK","DOC. DUPLICADO"),"OK")</f>
        <v>OK</v>
      </c>
    </row>
    <row r="20" spans="2:71" x14ac:dyDescent="0.25">
      <c r="B20" s="34">
        <f>IF(Presupuestos[[#This Row],[ID DOCUMENTO]]=U19,B19,IF(B19="ID",1,B19+1))</f>
        <v>16</v>
      </c>
      <c r="C20" s="2">
        <v>45840</v>
      </c>
      <c r="D20" s="2">
        <v>45840</v>
      </c>
      <c r="E20" s="3" t="s">
        <v>711</v>
      </c>
      <c r="F20" s="25" t="s">
        <v>35</v>
      </c>
      <c r="G20" s="25" t="s">
        <v>223</v>
      </c>
      <c r="H20" s="25" t="s">
        <v>214</v>
      </c>
      <c r="I20" s="36" t="str">
        <f>IFERROR(VLOOKUP(Presupuestos[[#This Row],[AREA]]&amp;Presupuestos[[#This Row],[CONCEPTO]]&amp;Presupuestos[[#This Row],[DESCRIPCION]],Tabla28[[Columna1]:[CÓDIGO NUEVO]],2,0),"")</f>
        <v>P0303002</v>
      </c>
      <c r="J20" s="3" t="s">
        <v>666</v>
      </c>
      <c r="K20" s="3" t="s">
        <v>666</v>
      </c>
      <c r="L20" s="3" t="s">
        <v>666</v>
      </c>
      <c r="M20" s="31" t="s">
        <v>712</v>
      </c>
      <c r="N20" s="3" t="s">
        <v>33</v>
      </c>
      <c r="O20" s="3" t="s">
        <v>308</v>
      </c>
      <c r="P20" s="3" t="s">
        <v>122</v>
      </c>
      <c r="Q20" s="3" t="str">
        <f>IFERROR(VLOOKUP(Presupuestos[[#This Row],[CLASIFICACIÓN (N)]],Tabla17[],2,0),"")</f>
        <v>Costos de ventas</v>
      </c>
      <c r="R20" s="3" t="str">
        <f>IFERROR(VLOOKUP(Presupuestos[[#This Row],[CLASIFICACIÓN (N)]],Tabla17[],3,0),"")</f>
        <v>Operativo</v>
      </c>
      <c r="S20" s="3" t="s">
        <v>16</v>
      </c>
      <c r="T20" s="3" t="str">
        <f>IFERROR(VLOOKUP(Presupuestos[[#This Row],[ALMACEN]],Tabla5[],2,0),"")</f>
        <v>Arequipa</v>
      </c>
      <c r="U20" s="19" t="str">
        <f>IFERROR(VLOOKUP(Presupuestos[[#This Row],[TIPO DE DOCUMENTO]],Tipo_Documento[],2,0)&amp;Presupuestos[[#This Row],[SERIE]]&amp;Presupuestos[[#This Row],[NUMERO]]&amp;Presupuestos[[#This Row],[RUC]],"")</f>
        <v>01F214210087420517252558</v>
      </c>
      <c r="V20" s="3" t="s">
        <v>120</v>
      </c>
      <c r="W20" s="7">
        <v>45840</v>
      </c>
      <c r="X20" s="7">
        <v>45840</v>
      </c>
      <c r="Y20" s="3" t="s">
        <v>716</v>
      </c>
      <c r="Z20" s="3">
        <v>2100874</v>
      </c>
      <c r="AA20" s="3">
        <f>IFERROR(VLOOKUP(Presupuestos[[#This Row],[RAZON SOCIAL]],CHOOSE({1,2},Clientes_Proveedores[Razon Social],Clientes_Proveedores[Ruc / Dni]),2,0),"-")</f>
        <v>20517252558</v>
      </c>
      <c r="AB20" s="31" t="s">
        <v>714</v>
      </c>
      <c r="AC20" s="3" t="s">
        <v>670</v>
      </c>
      <c r="AD20" s="5">
        <v>0.18</v>
      </c>
      <c r="AE20" s="6">
        <v>6.78</v>
      </c>
      <c r="AF20" s="6">
        <f>Presupuestos[[#This Row],[BASE]]*Presupuestos[[#This Row],[% IGV]]</f>
        <v>1.2203999999999999</v>
      </c>
      <c r="AG20" s="22">
        <f>ROUND(SUM(Presupuestos[[#This Row],[BASE]:[IGV]]),2)</f>
        <v>8</v>
      </c>
      <c r="AH20" s="9" t="str">
        <f>IF(Presupuestos[[#This Row],[MONEDA]]="USD",VLOOKUP(Presupuestos[[#This Row],[FECHA DE EMISION]],Tipo_Cambio[],3,0),"")</f>
        <v/>
      </c>
      <c r="AI20" s="22">
        <f>IFERROR(ROUND(IF(Presupuestos[[#This Row],[MONEDA]]="PEN",Presupuestos[[#This Row],[TOTAL]],Presupuestos[[#This Row],[TOTAL]]*Presupuestos[[#This Row],[TIPO DE CAMBIO]]),2),"")</f>
        <v>8</v>
      </c>
      <c r="AJ20" s="5"/>
      <c r="AK20" s="33" t="s">
        <v>671</v>
      </c>
      <c r="AL20" s="5" t="s">
        <v>715</v>
      </c>
      <c r="AM20" s="23" t="s">
        <v>671</v>
      </c>
      <c r="AN20" s="23" t="s">
        <v>671</v>
      </c>
      <c r="AO20" s="7">
        <f>IFERROR(VLOOKUP("1-"&amp;Presupuestos[[#This Row],[ID DOCUMENTO]],BD_Pagos[],7,0),"")</f>
        <v>45840</v>
      </c>
      <c r="AP20" s="16" t="str">
        <f>IFERROR(VLOOKUP("1-"&amp;Presupuestos[[#This Row],[ID DOCUMENTO]],BD_Pagos[],8,0),"")</f>
        <v>C_Ope_002</v>
      </c>
      <c r="AQ20" s="17">
        <f>IFERROR(VLOOKUP("1-"&amp;Presupuestos[[#This Row],[ID DOCUMENTO]],BD_Pagos[],9,0),"")</f>
        <v>24803</v>
      </c>
      <c r="AR20" s="54"/>
      <c r="AS20" s="7">
        <f>IFERROR(VLOOKUP("2-"&amp;Presupuestos[[#This Row],[ID DOCUMENTO]],BD_Pagos[],7,0),"")</f>
        <v>0</v>
      </c>
      <c r="AT20" s="16" t="str">
        <f>IFERROR(VLOOKUP("2-"&amp;Presupuestos[[#This Row],[ID DOCUMENTO]],BD_Pagos[],8,0),"")</f>
        <v/>
      </c>
      <c r="AU20" s="17">
        <f>IFERROR(VLOOKUP("2-"&amp;Presupuestos[[#This Row],[ID DOCUMENTO]],BD_Pagos[],9,0),"")</f>
        <v>0</v>
      </c>
      <c r="AV20" s="20">
        <f>IF(IFERROR(VLOOKUP("2-"&amp;Presupuestos[[#This Row],[ID DOCUMENTO]],BD_Pagos[],10,0),0)&gt;Presupuestos[[#This Row],[TOTAL SOLES]],Presupuestos[[#This Row],[TOTAL SOLES]],IFERROR(VLOOKUP("2-"&amp;Presupuestos[[#This Row],[ID DOCUMENTO]],BD_Pagos[],10,0),0))</f>
        <v>0</v>
      </c>
      <c r="AW20" s="7"/>
      <c r="AX20" s="16"/>
      <c r="AY20" s="17"/>
      <c r="AZ20" s="20"/>
      <c r="BA20" s="7"/>
      <c r="BB20" s="16"/>
      <c r="BC20" s="17"/>
      <c r="BD20" s="20"/>
      <c r="BE20" s="7">
        <f>IFERROR(VLOOKUP("5-"&amp;Presupuestos[[#This Row],[ID DOCUMENTO]],BD_Pagos[],7,0),"")</f>
        <v>0</v>
      </c>
      <c r="BF20" s="17">
        <f>IFERROR(VLOOKUP("5-"&amp;Presupuestos[[#This Row],[ID DOCUMENTO]],BD_Pagos[],9,0),"")</f>
        <v>0</v>
      </c>
      <c r="BG20" s="20">
        <f>IF(IFERROR(VLOOKUP("5-"&amp;Presupuestos[[#This Row],[ID DOCUMENTO]],BD_Pagos[],10,0),0)&gt;Presupuestos[[#This Row],[TOTAL SOLES]],Presupuestos[[#This Row],[TOTAL SOLES]],IFERROR(VLOOKUP("5-"&amp;Presupuestos[[#This Row],[ID DOCUMENTO]],BD_Pagos[],10,0),0))</f>
        <v>0</v>
      </c>
      <c r="BH20" s="7">
        <f>IFERROR(VLOOKUP("1-Detraccion"&amp;Presupuestos[[#This Row],[ID DOCUMENTO]],BD_Pagos[],2,0),"")</f>
        <v>0</v>
      </c>
      <c r="BI20" s="3" t="str">
        <f>IFERROR(VLOOKUP("1-Detraccion"&amp;Presupuestos[[#This Row],[ID DOCUMENTO]],BD_Pagos[],3,0),"")</f>
        <v/>
      </c>
      <c r="BJ20" s="3">
        <f>IFERROR(VLOOKUP("1-Detraccion"&amp;Presupuestos[[#This Row],[ID DOCUMENTO]],BD_Pagos[],4,0),"")</f>
        <v>0</v>
      </c>
      <c r="BK20" s="6">
        <f>IF(IFERROR(VLOOKUP("1-Detraccion"&amp;Presupuestos[[#This Row],[ID DOCUMENTO]],BD_Pagos[],5,0),0)&gt;Presupuestos[[#This Row],[TOTAL SOLES]],Presupuestos[[#This Row],[TOTAL SOLES]],IFERROR(VLOOKUP("1-Detraccion"&amp;Presupuestos[[#This Row],[ID DOCUMENTO]],BD_Pagos[],5,0),0))</f>
        <v>0</v>
      </c>
      <c r="BL20" s="6">
        <f>IF(IFERROR(VLOOKUP("1-Detraccion"&amp;Presupuestos[[#This Row],[ID DOCUMENTO]],BD_Pagos[],6,0),0)&gt;Presupuestos[[#This Row],[TOTAL SOLES]],Presupuestos[[#This Row],[TOTAL SOLES]],IFERROR(VLOOKUP("1-Detraccion"&amp;Presupuestos[[#This Row],[ID DOCUMENTO]],BD_Pagos[],6,0),0))</f>
        <v>0</v>
      </c>
      <c r="BM20" s="37"/>
      <c r="BN20" s="3"/>
      <c r="BO20" s="3"/>
      <c r="BP20" s="6"/>
      <c r="BQ2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0" s="23" t="str">
        <f>IF(Presupuestos[[#This Row],[SALDO ME-MN]]&gt;0,"PENDIENTE","CANCELADO")</f>
        <v>PENDIENTE</v>
      </c>
      <c r="BS20" s="23" t="str">
        <f>IF(COUNTIFS($U$4:$U19,Presupuestos[[#This Row],[ID DOCUMENTO]])&gt;=1,IF(B19=Presupuestos[[#This Row],[ID]],"OK","DOC. DUPLICADO"),"OK")</f>
        <v>OK</v>
      </c>
    </row>
    <row r="21" spans="2:71" ht="24" x14ac:dyDescent="0.25">
      <c r="B21" s="34">
        <f>IF(Presupuestos[[#This Row],[ID DOCUMENTO]]=U20,B20,IF(B20="ID",1,B20+1))</f>
        <v>17</v>
      </c>
      <c r="C21" s="2">
        <v>45841</v>
      </c>
      <c r="D21" s="2">
        <v>45841</v>
      </c>
      <c r="E21" s="3" t="s">
        <v>711</v>
      </c>
      <c r="F21" s="25" t="s">
        <v>35</v>
      </c>
      <c r="G21" s="25" t="s">
        <v>223</v>
      </c>
      <c r="H21" s="25" t="s">
        <v>214</v>
      </c>
      <c r="I21" s="36" t="str">
        <f>IFERROR(VLOOKUP(Presupuestos[[#This Row],[AREA]]&amp;Presupuestos[[#This Row],[CONCEPTO]]&amp;Presupuestos[[#This Row],[DESCRIPCION]],Tabla28[[Columna1]:[CÓDIGO NUEVO]],2,0),"")</f>
        <v>P0303002</v>
      </c>
      <c r="J21" s="3" t="s">
        <v>666</v>
      </c>
      <c r="K21" s="3" t="s">
        <v>666</v>
      </c>
      <c r="L21" s="3" t="s">
        <v>666</v>
      </c>
      <c r="M21" s="31" t="s">
        <v>717</v>
      </c>
      <c r="N21" s="3" t="s">
        <v>33</v>
      </c>
      <c r="O21" s="3" t="s">
        <v>300</v>
      </c>
      <c r="P21" s="3" t="s">
        <v>122</v>
      </c>
      <c r="Q21" s="3" t="str">
        <f>IFERROR(VLOOKUP(Presupuestos[[#This Row],[CLASIFICACIÓN (N)]],Tabla17[],2,0),"")</f>
        <v>Costos de ventas</v>
      </c>
      <c r="R21" s="3" t="str">
        <f>IFERROR(VLOOKUP(Presupuestos[[#This Row],[CLASIFICACIÓN (N)]],Tabla17[],3,0),"")</f>
        <v>Operativo</v>
      </c>
      <c r="S21" s="3" t="s">
        <v>16</v>
      </c>
      <c r="T21" s="3" t="str">
        <f>IFERROR(VLOOKUP(Presupuestos[[#This Row],[ALMACEN]],Tabla5[],2,0),"")</f>
        <v>Arequipa</v>
      </c>
      <c r="U21" s="19" t="str">
        <f>IFERROR(VLOOKUP(Presupuestos[[#This Row],[TIPO DE DOCUMENTO]],Tipo_Documento[],2,0)&amp;Presupuestos[[#This Row],[SERIE]]&amp;Presupuestos[[#This Row],[NUMERO]]&amp;Presupuestos[[#This Row],[RUC]],"")</f>
        <v>01F212177570020517252558</v>
      </c>
      <c r="V21" s="3" t="s">
        <v>120</v>
      </c>
      <c r="W21" s="7">
        <v>45841</v>
      </c>
      <c r="X21" s="7">
        <v>45841</v>
      </c>
      <c r="Y21" s="3" t="s">
        <v>713</v>
      </c>
      <c r="Z21" s="3">
        <v>1775700</v>
      </c>
      <c r="AA21" s="3">
        <f>IFERROR(VLOOKUP(Presupuestos[[#This Row],[RAZON SOCIAL]],CHOOSE({1,2},Clientes_Proveedores[Razon Social],Clientes_Proveedores[Ruc / Dni]),2,0),"-")</f>
        <v>20517252558</v>
      </c>
      <c r="AB21" s="31" t="s">
        <v>714</v>
      </c>
      <c r="AC21" s="3" t="s">
        <v>670</v>
      </c>
      <c r="AD21" s="5">
        <v>0.18</v>
      </c>
      <c r="AE21" s="6">
        <v>6.78</v>
      </c>
      <c r="AF21" s="6">
        <f>Presupuestos[[#This Row],[BASE]]*Presupuestos[[#This Row],[% IGV]]</f>
        <v>1.2203999999999999</v>
      </c>
      <c r="AG21" s="22">
        <f>ROUND(SUM(Presupuestos[[#This Row],[BASE]:[IGV]]),2)</f>
        <v>8</v>
      </c>
      <c r="AH21" s="9" t="str">
        <f>IF(Presupuestos[[#This Row],[MONEDA]]="USD",VLOOKUP(Presupuestos[[#This Row],[FECHA DE EMISION]],Tipo_Cambio[],3,0),"")</f>
        <v/>
      </c>
      <c r="AI21" s="22">
        <f>IFERROR(ROUND(IF(Presupuestos[[#This Row],[MONEDA]]="PEN",Presupuestos[[#This Row],[TOTAL]],Presupuestos[[#This Row],[TOTAL]]*Presupuestos[[#This Row],[TIPO DE CAMBIO]]),2),"")</f>
        <v>8</v>
      </c>
      <c r="AJ21" s="5"/>
      <c r="AK21" s="33" t="s">
        <v>671</v>
      </c>
      <c r="AL21" s="5" t="s">
        <v>715</v>
      </c>
      <c r="AM21" s="23" t="s">
        <v>671</v>
      </c>
      <c r="AN21" s="23" t="s">
        <v>671</v>
      </c>
      <c r="AO21" s="7">
        <f>IFERROR(VLOOKUP("1-"&amp;Presupuestos[[#This Row],[ID DOCUMENTO]],BD_Pagos[],7,0),"")</f>
        <v>45841</v>
      </c>
      <c r="AP21" s="16" t="str">
        <f>IFERROR(VLOOKUP("1-"&amp;Presupuestos[[#This Row],[ID DOCUMENTO]],BD_Pagos[],8,0),"")</f>
        <v>C_Ope_002</v>
      </c>
      <c r="AQ21" s="17">
        <f>IFERROR(VLOOKUP("1-"&amp;Presupuestos[[#This Row],[ID DOCUMENTO]],BD_Pagos[],9,0),"")</f>
        <v>24804</v>
      </c>
      <c r="AR21" s="54"/>
      <c r="AS21" s="7">
        <f>IFERROR(VLOOKUP("2-"&amp;Presupuestos[[#This Row],[ID DOCUMENTO]],BD_Pagos[],7,0),"")</f>
        <v>0</v>
      </c>
      <c r="AT21" s="16" t="str">
        <f>IFERROR(VLOOKUP("2-"&amp;Presupuestos[[#This Row],[ID DOCUMENTO]],BD_Pagos[],8,0),"")</f>
        <v/>
      </c>
      <c r="AU21" s="17">
        <f>IFERROR(VLOOKUP("2-"&amp;Presupuestos[[#This Row],[ID DOCUMENTO]],BD_Pagos[],9,0),"")</f>
        <v>0</v>
      </c>
      <c r="AV21" s="20">
        <f>IF(IFERROR(VLOOKUP("2-"&amp;Presupuestos[[#This Row],[ID DOCUMENTO]],BD_Pagos[],10,0),0)&gt;Presupuestos[[#This Row],[TOTAL SOLES]],Presupuestos[[#This Row],[TOTAL SOLES]],IFERROR(VLOOKUP("2-"&amp;Presupuestos[[#This Row],[ID DOCUMENTO]],BD_Pagos[],10,0),0))</f>
        <v>0</v>
      </c>
      <c r="AW21" s="7"/>
      <c r="AX21" s="16"/>
      <c r="AY21" s="17"/>
      <c r="AZ21" s="20"/>
      <c r="BA21" s="7"/>
      <c r="BB21" s="16"/>
      <c r="BC21" s="17"/>
      <c r="BD21" s="20"/>
      <c r="BE21" s="7">
        <f>IFERROR(VLOOKUP("5-"&amp;Presupuestos[[#This Row],[ID DOCUMENTO]],BD_Pagos[],7,0),"")</f>
        <v>0</v>
      </c>
      <c r="BF21" s="17">
        <f>IFERROR(VLOOKUP("5-"&amp;Presupuestos[[#This Row],[ID DOCUMENTO]],BD_Pagos[],9,0),"")</f>
        <v>0</v>
      </c>
      <c r="BG21" s="20">
        <f>IF(IFERROR(VLOOKUP("5-"&amp;Presupuestos[[#This Row],[ID DOCUMENTO]],BD_Pagos[],10,0),0)&gt;Presupuestos[[#This Row],[TOTAL SOLES]],Presupuestos[[#This Row],[TOTAL SOLES]],IFERROR(VLOOKUP("5-"&amp;Presupuestos[[#This Row],[ID DOCUMENTO]],BD_Pagos[],10,0),0))</f>
        <v>0</v>
      </c>
      <c r="BH21" s="7">
        <f>IFERROR(VLOOKUP("1-Detraccion"&amp;Presupuestos[[#This Row],[ID DOCUMENTO]],BD_Pagos[],2,0),"")</f>
        <v>0</v>
      </c>
      <c r="BI21" s="3" t="str">
        <f>IFERROR(VLOOKUP("1-Detraccion"&amp;Presupuestos[[#This Row],[ID DOCUMENTO]],BD_Pagos[],3,0),"")</f>
        <v/>
      </c>
      <c r="BJ21" s="3">
        <f>IFERROR(VLOOKUP("1-Detraccion"&amp;Presupuestos[[#This Row],[ID DOCUMENTO]],BD_Pagos[],4,0),"")</f>
        <v>0</v>
      </c>
      <c r="BK21" s="6">
        <f>IF(IFERROR(VLOOKUP("1-Detraccion"&amp;Presupuestos[[#This Row],[ID DOCUMENTO]],BD_Pagos[],5,0),0)&gt;Presupuestos[[#This Row],[TOTAL SOLES]],Presupuestos[[#This Row],[TOTAL SOLES]],IFERROR(VLOOKUP("1-Detraccion"&amp;Presupuestos[[#This Row],[ID DOCUMENTO]],BD_Pagos[],5,0),0))</f>
        <v>0</v>
      </c>
      <c r="BL21" s="6">
        <f>IF(IFERROR(VLOOKUP("1-Detraccion"&amp;Presupuestos[[#This Row],[ID DOCUMENTO]],BD_Pagos[],6,0),0)&gt;Presupuestos[[#This Row],[TOTAL SOLES]],Presupuestos[[#This Row],[TOTAL SOLES]],IFERROR(VLOOKUP("1-Detraccion"&amp;Presupuestos[[#This Row],[ID DOCUMENTO]],BD_Pagos[],6,0),0))</f>
        <v>0</v>
      </c>
      <c r="BM21" s="37"/>
      <c r="BN21" s="3"/>
      <c r="BO21" s="3"/>
      <c r="BP21" s="6"/>
      <c r="BQ2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1" s="23" t="str">
        <f>IF(Presupuestos[[#This Row],[SALDO ME-MN]]&gt;0,"PENDIENTE","CANCELADO")</f>
        <v>PENDIENTE</v>
      </c>
      <c r="BS21" s="23" t="str">
        <f>IF(COUNTIFS($U$4:$U20,Presupuestos[[#This Row],[ID DOCUMENTO]])&gt;=1,IF(B20=Presupuestos[[#This Row],[ID]],"OK","DOC. DUPLICADO"),"OK")</f>
        <v>OK</v>
      </c>
    </row>
    <row r="22" spans="2:71" x14ac:dyDescent="0.25">
      <c r="B22" s="34">
        <f>IF(Presupuestos[[#This Row],[ID DOCUMENTO]]=U21,B21,IF(B21="ID",1,B21+1))</f>
        <v>18</v>
      </c>
      <c r="C22" s="2">
        <v>45841</v>
      </c>
      <c r="D22" s="2">
        <v>45841</v>
      </c>
      <c r="E22" s="3" t="s">
        <v>711</v>
      </c>
      <c r="F22" s="25" t="s">
        <v>35</v>
      </c>
      <c r="G22" s="25" t="s">
        <v>223</v>
      </c>
      <c r="H22" s="25" t="s">
        <v>214</v>
      </c>
      <c r="I22" s="36" t="str">
        <f>IFERROR(VLOOKUP(Presupuestos[[#This Row],[AREA]]&amp;Presupuestos[[#This Row],[CONCEPTO]]&amp;Presupuestos[[#This Row],[DESCRIPCION]],Tabla28[[Columna1]:[CÓDIGO NUEVO]],2,0),"")</f>
        <v>P0303002</v>
      </c>
      <c r="J22" s="3" t="s">
        <v>666</v>
      </c>
      <c r="K22" s="3" t="s">
        <v>666</v>
      </c>
      <c r="L22" s="3" t="s">
        <v>666</v>
      </c>
      <c r="M22" s="31" t="s">
        <v>718</v>
      </c>
      <c r="N22" s="3" t="s">
        <v>47</v>
      </c>
      <c r="O22" s="3" t="s">
        <v>315</v>
      </c>
      <c r="P22" s="3" t="s">
        <v>122</v>
      </c>
      <c r="Q22" s="3" t="str">
        <f>IFERROR(VLOOKUP(Presupuestos[[#This Row],[CLASIFICACIÓN (N)]],Tabla17[],2,0),"")</f>
        <v>Costos de ventas</v>
      </c>
      <c r="R22" s="3" t="str">
        <f>IFERROR(VLOOKUP(Presupuestos[[#This Row],[CLASIFICACIÓN (N)]],Tabla17[],3,0),"")</f>
        <v>Operativo</v>
      </c>
      <c r="S22" s="3" t="s">
        <v>16</v>
      </c>
      <c r="T22" s="3" t="str">
        <f>IFERROR(VLOOKUP(Presupuestos[[#This Row],[ALMACEN]],Tabla5[],2,0),"")</f>
        <v>Arequipa</v>
      </c>
      <c r="U22" s="19" t="str">
        <f>IFERROR(VLOOKUP(Presupuestos[[#This Row],[TIPO DE DOCUMENTO]],Tipo_Documento[],2,0)&amp;Presupuestos[[#This Row],[SERIE]]&amp;Presupuestos[[#This Row],[NUMERO]]&amp;Presupuestos[[#This Row],[RUC]],"")</f>
        <v>01F214210173420517252558</v>
      </c>
      <c r="V22" s="3" t="s">
        <v>120</v>
      </c>
      <c r="W22" s="7">
        <v>45841</v>
      </c>
      <c r="X22" s="7">
        <v>45841</v>
      </c>
      <c r="Y22" s="3" t="s">
        <v>716</v>
      </c>
      <c r="Z22" s="3">
        <v>2101734</v>
      </c>
      <c r="AA22" s="3">
        <f>IFERROR(VLOOKUP(Presupuestos[[#This Row],[RAZON SOCIAL]],CHOOSE({1,2},Clientes_Proveedores[Razon Social],Clientes_Proveedores[Ruc / Dni]),2,0),"-")</f>
        <v>20517252558</v>
      </c>
      <c r="AB22" s="31" t="s">
        <v>714</v>
      </c>
      <c r="AC22" s="3" t="s">
        <v>670</v>
      </c>
      <c r="AD22" s="5">
        <v>0.18</v>
      </c>
      <c r="AE22" s="6">
        <v>6.78</v>
      </c>
      <c r="AF22" s="6">
        <f>Presupuestos[[#This Row],[BASE]]*Presupuestos[[#This Row],[% IGV]]</f>
        <v>1.2203999999999999</v>
      </c>
      <c r="AG22" s="22">
        <f>ROUND(SUM(Presupuestos[[#This Row],[BASE]:[IGV]]),2)</f>
        <v>8</v>
      </c>
      <c r="AH22" s="9" t="str">
        <f>IF(Presupuestos[[#This Row],[MONEDA]]="USD",VLOOKUP(Presupuestos[[#This Row],[FECHA DE EMISION]],Tipo_Cambio[],3,0),"")</f>
        <v/>
      </c>
      <c r="AI22" s="22">
        <f>IFERROR(ROUND(IF(Presupuestos[[#This Row],[MONEDA]]="PEN",Presupuestos[[#This Row],[TOTAL]],Presupuestos[[#This Row],[TOTAL]]*Presupuestos[[#This Row],[TIPO DE CAMBIO]]),2),"")</f>
        <v>8</v>
      </c>
      <c r="AJ22" s="5"/>
      <c r="AK22" s="33" t="s">
        <v>671</v>
      </c>
      <c r="AL22" s="5" t="s">
        <v>715</v>
      </c>
      <c r="AM22" s="23" t="s">
        <v>671</v>
      </c>
      <c r="AN22" s="23" t="s">
        <v>671</v>
      </c>
      <c r="AO22" s="7">
        <f>IFERROR(VLOOKUP("1-"&amp;Presupuestos[[#This Row],[ID DOCUMENTO]],BD_Pagos[],7,0),"")</f>
        <v>45841</v>
      </c>
      <c r="AP22" s="16" t="str">
        <f>IFERROR(VLOOKUP("1-"&amp;Presupuestos[[#This Row],[ID DOCUMENTO]],BD_Pagos[],8,0),"")</f>
        <v>C_Ope_002</v>
      </c>
      <c r="AQ22" s="17">
        <f>IFERROR(VLOOKUP("1-"&amp;Presupuestos[[#This Row],[ID DOCUMENTO]],BD_Pagos[],9,0),"")</f>
        <v>24805</v>
      </c>
      <c r="AR22" s="54"/>
      <c r="AS22" s="7">
        <f>IFERROR(VLOOKUP("2-"&amp;Presupuestos[[#This Row],[ID DOCUMENTO]],BD_Pagos[],7,0),"")</f>
        <v>0</v>
      </c>
      <c r="AT22" s="16" t="str">
        <f>IFERROR(VLOOKUP("2-"&amp;Presupuestos[[#This Row],[ID DOCUMENTO]],BD_Pagos[],8,0),"")</f>
        <v/>
      </c>
      <c r="AU22" s="17">
        <f>IFERROR(VLOOKUP("2-"&amp;Presupuestos[[#This Row],[ID DOCUMENTO]],BD_Pagos[],9,0),"")</f>
        <v>0</v>
      </c>
      <c r="AV22" s="20">
        <f>IF(IFERROR(VLOOKUP("2-"&amp;Presupuestos[[#This Row],[ID DOCUMENTO]],BD_Pagos[],10,0),0)&gt;Presupuestos[[#This Row],[TOTAL SOLES]],Presupuestos[[#This Row],[TOTAL SOLES]],IFERROR(VLOOKUP("2-"&amp;Presupuestos[[#This Row],[ID DOCUMENTO]],BD_Pagos[],10,0),0))</f>
        <v>0</v>
      </c>
      <c r="AW22" s="7"/>
      <c r="AX22" s="16"/>
      <c r="AY22" s="17"/>
      <c r="AZ22" s="20"/>
      <c r="BA22" s="7"/>
      <c r="BB22" s="16"/>
      <c r="BC22" s="17"/>
      <c r="BD22" s="20"/>
      <c r="BE22" s="7">
        <f>IFERROR(VLOOKUP("5-"&amp;Presupuestos[[#This Row],[ID DOCUMENTO]],BD_Pagos[],7,0),"")</f>
        <v>0</v>
      </c>
      <c r="BF22" s="17">
        <f>IFERROR(VLOOKUP("5-"&amp;Presupuestos[[#This Row],[ID DOCUMENTO]],BD_Pagos[],9,0),"")</f>
        <v>0</v>
      </c>
      <c r="BG22" s="20">
        <f>IF(IFERROR(VLOOKUP("5-"&amp;Presupuestos[[#This Row],[ID DOCUMENTO]],BD_Pagos[],10,0),0)&gt;Presupuestos[[#This Row],[TOTAL SOLES]],Presupuestos[[#This Row],[TOTAL SOLES]],IFERROR(VLOOKUP("5-"&amp;Presupuestos[[#This Row],[ID DOCUMENTO]],BD_Pagos[],10,0),0))</f>
        <v>0</v>
      </c>
      <c r="BH22" s="7">
        <f>IFERROR(VLOOKUP("1-Detraccion"&amp;Presupuestos[[#This Row],[ID DOCUMENTO]],BD_Pagos[],2,0),"")</f>
        <v>0</v>
      </c>
      <c r="BI22" s="3" t="str">
        <f>IFERROR(VLOOKUP("1-Detraccion"&amp;Presupuestos[[#This Row],[ID DOCUMENTO]],BD_Pagos[],3,0),"")</f>
        <v/>
      </c>
      <c r="BJ22" s="3">
        <f>IFERROR(VLOOKUP("1-Detraccion"&amp;Presupuestos[[#This Row],[ID DOCUMENTO]],BD_Pagos[],4,0),"")</f>
        <v>0</v>
      </c>
      <c r="BK22" s="6">
        <f>IF(IFERROR(VLOOKUP("1-Detraccion"&amp;Presupuestos[[#This Row],[ID DOCUMENTO]],BD_Pagos[],5,0),0)&gt;Presupuestos[[#This Row],[TOTAL SOLES]],Presupuestos[[#This Row],[TOTAL SOLES]],IFERROR(VLOOKUP("1-Detraccion"&amp;Presupuestos[[#This Row],[ID DOCUMENTO]],BD_Pagos[],5,0),0))</f>
        <v>0</v>
      </c>
      <c r="BL22" s="6">
        <f>IF(IFERROR(VLOOKUP("1-Detraccion"&amp;Presupuestos[[#This Row],[ID DOCUMENTO]],BD_Pagos[],6,0),0)&gt;Presupuestos[[#This Row],[TOTAL SOLES]],Presupuestos[[#This Row],[TOTAL SOLES]],IFERROR(VLOOKUP("1-Detraccion"&amp;Presupuestos[[#This Row],[ID DOCUMENTO]],BD_Pagos[],6,0),0))</f>
        <v>0</v>
      </c>
      <c r="BM22" s="37"/>
      <c r="BN22" s="3"/>
      <c r="BO22" s="3"/>
      <c r="BP22" s="6"/>
      <c r="BQ2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2" s="23" t="str">
        <f>IF(Presupuestos[[#This Row],[SALDO ME-MN]]&gt;0,"PENDIENTE","CANCELADO")</f>
        <v>PENDIENTE</v>
      </c>
      <c r="BS22" s="23" t="str">
        <f>IF(COUNTIFS($U$4:$U21,Presupuestos[[#This Row],[ID DOCUMENTO]])&gt;=1,IF(B21=Presupuestos[[#This Row],[ID]],"OK","DOC. DUPLICADO"),"OK")</f>
        <v>OK</v>
      </c>
    </row>
    <row r="23" spans="2:71" x14ac:dyDescent="0.25">
      <c r="B23" s="34">
        <f>IF(Presupuestos[[#This Row],[ID DOCUMENTO]]=U22,B22,IF(B22="ID",1,B22+1))</f>
        <v>19</v>
      </c>
      <c r="C23" s="2">
        <v>45842</v>
      </c>
      <c r="D23" s="2">
        <v>45842</v>
      </c>
      <c r="E23" s="3" t="s">
        <v>711</v>
      </c>
      <c r="F23" s="25" t="s">
        <v>35</v>
      </c>
      <c r="G23" s="25" t="s">
        <v>223</v>
      </c>
      <c r="H23" s="25" t="s">
        <v>214</v>
      </c>
      <c r="I23" s="36" t="str">
        <f>IFERROR(VLOOKUP(Presupuestos[[#This Row],[AREA]]&amp;Presupuestos[[#This Row],[CONCEPTO]]&amp;Presupuestos[[#This Row],[DESCRIPCION]],Tabla28[[Columna1]:[CÓDIGO NUEVO]],2,0),"")</f>
        <v>P0303002</v>
      </c>
      <c r="J23" s="3" t="s">
        <v>666</v>
      </c>
      <c r="K23" s="3" t="s">
        <v>666</v>
      </c>
      <c r="L23" s="3" t="s">
        <v>666</v>
      </c>
      <c r="M23" s="31" t="s">
        <v>712</v>
      </c>
      <c r="N23" s="3" t="s">
        <v>33</v>
      </c>
      <c r="O23" s="3" t="s">
        <v>308</v>
      </c>
      <c r="P23" s="3" t="s">
        <v>122</v>
      </c>
      <c r="Q23" s="3" t="str">
        <f>IFERROR(VLOOKUP(Presupuestos[[#This Row],[CLASIFICACIÓN (N)]],Tabla17[],2,0),"")</f>
        <v>Costos de ventas</v>
      </c>
      <c r="R23" s="3" t="str">
        <f>IFERROR(VLOOKUP(Presupuestos[[#This Row],[CLASIFICACIÓN (N)]],Tabla17[],3,0),"")</f>
        <v>Operativo</v>
      </c>
      <c r="S23" s="3" t="s">
        <v>16</v>
      </c>
      <c r="T23" s="3" t="str">
        <f>IFERROR(VLOOKUP(Presupuestos[[#This Row],[ALMACEN]],Tabla5[],2,0),"")</f>
        <v>Arequipa</v>
      </c>
      <c r="U23" s="19" t="str">
        <f>IFERROR(VLOOKUP(Presupuestos[[#This Row],[TIPO DE DOCUMENTO]],Tipo_Documento[],2,0)&amp;Presupuestos[[#This Row],[SERIE]]&amp;Presupuestos[[#This Row],[NUMERO]]&amp;Presupuestos[[#This Row],[RUC]],"")</f>
        <v>01F213179643020517252558</v>
      </c>
      <c r="V23" s="3" t="s">
        <v>120</v>
      </c>
      <c r="W23" s="7">
        <v>45842</v>
      </c>
      <c r="X23" s="7">
        <v>45842</v>
      </c>
      <c r="Y23" s="3" t="s">
        <v>719</v>
      </c>
      <c r="Z23" s="3">
        <v>1796430</v>
      </c>
      <c r="AA23" s="3">
        <f>IFERROR(VLOOKUP(Presupuestos[[#This Row],[RAZON SOCIAL]],CHOOSE({1,2},Clientes_Proveedores[Razon Social],Clientes_Proveedores[Ruc / Dni]),2,0),"-")</f>
        <v>20517252558</v>
      </c>
      <c r="AB23" s="31" t="s">
        <v>714</v>
      </c>
      <c r="AC23" s="3" t="s">
        <v>670</v>
      </c>
      <c r="AD23" s="5">
        <v>0.18</v>
      </c>
      <c r="AE23" s="6">
        <v>6.78</v>
      </c>
      <c r="AF23" s="6">
        <f>Presupuestos[[#This Row],[BASE]]*Presupuestos[[#This Row],[% IGV]]</f>
        <v>1.2203999999999999</v>
      </c>
      <c r="AG23" s="22">
        <f>ROUND(SUM(Presupuestos[[#This Row],[BASE]:[IGV]]),2)</f>
        <v>8</v>
      </c>
      <c r="AH23" s="9" t="str">
        <f>IF(Presupuestos[[#This Row],[MONEDA]]="USD",VLOOKUP(Presupuestos[[#This Row],[FECHA DE EMISION]],Tipo_Cambio[],3,0),"")</f>
        <v/>
      </c>
      <c r="AI23" s="22">
        <f>IFERROR(ROUND(IF(Presupuestos[[#This Row],[MONEDA]]="PEN",Presupuestos[[#This Row],[TOTAL]],Presupuestos[[#This Row],[TOTAL]]*Presupuestos[[#This Row],[TIPO DE CAMBIO]]),2),"")</f>
        <v>8</v>
      </c>
      <c r="AJ23" s="5"/>
      <c r="AK23" s="33" t="s">
        <v>671</v>
      </c>
      <c r="AL23" s="5" t="s">
        <v>715</v>
      </c>
      <c r="AM23" s="23" t="s">
        <v>671</v>
      </c>
      <c r="AN23" s="23" t="s">
        <v>671</v>
      </c>
      <c r="AO23" s="7">
        <f>IFERROR(VLOOKUP("1-"&amp;Presupuestos[[#This Row],[ID DOCUMENTO]],BD_Pagos[],7,0),"")</f>
        <v>45842</v>
      </c>
      <c r="AP23" s="16" t="str">
        <f>IFERROR(VLOOKUP("1-"&amp;Presupuestos[[#This Row],[ID DOCUMENTO]],BD_Pagos[],8,0),"")</f>
        <v>C_Ope_002</v>
      </c>
      <c r="AQ23" s="17">
        <f>IFERROR(VLOOKUP("1-"&amp;Presupuestos[[#This Row],[ID DOCUMENTO]],BD_Pagos[],9,0),"")</f>
        <v>24806</v>
      </c>
      <c r="AR23" s="54"/>
      <c r="AS23" s="7">
        <f>IFERROR(VLOOKUP("2-"&amp;Presupuestos[[#This Row],[ID DOCUMENTO]],BD_Pagos[],7,0),"")</f>
        <v>0</v>
      </c>
      <c r="AT23" s="16" t="str">
        <f>IFERROR(VLOOKUP("2-"&amp;Presupuestos[[#This Row],[ID DOCUMENTO]],BD_Pagos[],8,0),"")</f>
        <v/>
      </c>
      <c r="AU23" s="17">
        <f>IFERROR(VLOOKUP("2-"&amp;Presupuestos[[#This Row],[ID DOCUMENTO]],BD_Pagos[],9,0),"")</f>
        <v>0</v>
      </c>
      <c r="AV23" s="20">
        <f>IF(IFERROR(VLOOKUP("2-"&amp;Presupuestos[[#This Row],[ID DOCUMENTO]],BD_Pagos[],10,0),0)&gt;Presupuestos[[#This Row],[TOTAL SOLES]],Presupuestos[[#This Row],[TOTAL SOLES]],IFERROR(VLOOKUP("2-"&amp;Presupuestos[[#This Row],[ID DOCUMENTO]],BD_Pagos[],10,0),0))</f>
        <v>0</v>
      </c>
      <c r="AW23" s="7"/>
      <c r="AX23" s="16"/>
      <c r="AY23" s="17"/>
      <c r="AZ23" s="20"/>
      <c r="BA23" s="7"/>
      <c r="BB23" s="16"/>
      <c r="BC23" s="17"/>
      <c r="BD23" s="20"/>
      <c r="BE23" s="7">
        <f>IFERROR(VLOOKUP("5-"&amp;Presupuestos[[#This Row],[ID DOCUMENTO]],BD_Pagos[],7,0),"")</f>
        <v>0</v>
      </c>
      <c r="BF23" s="17">
        <f>IFERROR(VLOOKUP("5-"&amp;Presupuestos[[#This Row],[ID DOCUMENTO]],BD_Pagos[],9,0),"")</f>
        <v>0</v>
      </c>
      <c r="BG23" s="20">
        <f>IF(IFERROR(VLOOKUP("5-"&amp;Presupuestos[[#This Row],[ID DOCUMENTO]],BD_Pagos[],10,0),0)&gt;Presupuestos[[#This Row],[TOTAL SOLES]],Presupuestos[[#This Row],[TOTAL SOLES]],IFERROR(VLOOKUP("5-"&amp;Presupuestos[[#This Row],[ID DOCUMENTO]],BD_Pagos[],10,0),0))</f>
        <v>0</v>
      </c>
      <c r="BH23" s="7">
        <f>IFERROR(VLOOKUP("1-Detraccion"&amp;Presupuestos[[#This Row],[ID DOCUMENTO]],BD_Pagos[],2,0),"")</f>
        <v>0</v>
      </c>
      <c r="BI23" s="3" t="str">
        <f>IFERROR(VLOOKUP("1-Detraccion"&amp;Presupuestos[[#This Row],[ID DOCUMENTO]],BD_Pagos[],3,0),"")</f>
        <v/>
      </c>
      <c r="BJ23" s="3">
        <f>IFERROR(VLOOKUP("1-Detraccion"&amp;Presupuestos[[#This Row],[ID DOCUMENTO]],BD_Pagos[],4,0),"")</f>
        <v>0</v>
      </c>
      <c r="BK23" s="6">
        <f>IF(IFERROR(VLOOKUP("1-Detraccion"&amp;Presupuestos[[#This Row],[ID DOCUMENTO]],BD_Pagos[],5,0),0)&gt;Presupuestos[[#This Row],[TOTAL SOLES]],Presupuestos[[#This Row],[TOTAL SOLES]],IFERROR(VLOOKUP("1-Detraccion"&amp;Presupuestos[[#This Row],[ID DOCUMENTO]],BD_Pagos[],5,0),0))</f>
        <v>0</v>
      </c>
      <c r="BL23" s="6">
        <f>IF(IFERROR(VLOOKUP("1-Detraccion"&amp;Presupuestos[[#This Row],[ID DOCUMENTO]],BD_Pagos[],6,0),0)&gt;Presupuestos[[#This Row],[TOTAL SOLES]],Presupuestos[[#This Row],[TOTAL SOLES]],IFERROR(VLOOKUP("1-Detraccion"&amp;Presupuestos[[#This Row],[ID DOCUMENTO]],BD_Pagos[],6,0),0))</f>
        <v>0</v>
      </c>
      <c r="BM23" s="37"/>
      <c r="BN23" s="3"/>
      <c r="BO23" s="3"/>
      <c r="BP23" s="6"/>
      <c r="BQ2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3" s="23" t="str">
        <f>IF(Presupuestos[[#This Row],[SALDO ME-MN]]&gt;0,"PENDIENTE","CANCELADO")</f>
        <v>PENDIENTE</v>
      </c>
      <c r="BS23" s="23" t="str">
        <f>IF(COUNTIFS($U$4:$U22,Presupuestos[[#This Row],[ID DOCUMENTO]])&gt;=1,IF(B22=Presupuestos[[#This Row],[ID]],"OK","DOC. DUPLICADO"),"OK")</f>
        <v>OK</v>
      </c>
    </row>
    <row r="24" spans="2:71" ht="24" x14ac:dyDescent="0.25">
      <c r="B24" s="34">
        <f>IF(Presupuestos[[#This Row],[ID DOCUMENTO]]=U23,B23,IF(B23="ID",1,B23+1))</f>
        <v>20</v>
      </c>
      <c r="C24" s="2">
        <v>45842</v>
      </c>
      <c r="D24" s="2">
        <v>45842</v>
      </c>
      <c r="E24" s="3" t="s">
        <v>711</v>
      </c>
      <c r="F24" s="25" t="s">
        <v>35</v>
      </c>
      <c r="G24" s="25" t="s">
        <v>223</v>
      </c>
      <c r="H24" s="25" t="s">
        <v>199</v>
      </c>
      <c r="I24" s="36" t="str">
        <f>IFERROR(VLOOKUP(Presupuestos[[#This Row],[AREA]]&amp;Presupuestos[[#This Row],[CONCEPTO]]&amp;Presupuestos[[#This Row],[DESCRIPCION]],Tabla28[[Columna1]:[CÓDIGO NUEVO]],2,0),"")</f>
        <v>P0303001</v>
      </c>
      <c r="J24" s="3" t="s">
        <v>666</v>
      </c>
      <c r="K24" s="3" t="s">
        <v>666</v>
      </c>
      <c r="L24" s="3" t="s">
        <v>666</v>
      </c>
      <c r="M24" s="31" t="s">
        <v>720</v>
      </c>
      <c r="N24" s="3" t="s">
        <v>33</v>
      </c>
      <c r="O24" s="3" t="s">
        <v>308</v>
      </c>
      <c r="P24" s="3" t="s">
        <v>122</v>
      </c>
      <c r="Q24" s="3" t="str">
        <f>IFERROR(VLOOKUP(Presupuestos[[#This Row],[CLASIFICACIÓN (N)]],Tabla17[],2,0),"")</f>
        <v>Costos de ventas</v>
      </c>
      <c r="R24" s="3" t="str">
        <f>IFERROR(VLOOKUP(Presupuestos[[#This Row],[CLASIFICACIÓN (N)]],Tabla17[],3,0),"")</f>
        <v>Operativo</v>
      </c>
      <c r="S24" s="3" t="s">
        <v>16</v>
      </c>
      <c r="T24" s="3" t="str">
        <f>IFERROR(VLOOKUP(Presupuestos[[#This Row],[ALMACEN]],Tabla5[],2,0),"")</f>
        <v>Arequipa</v>
      </c>
      <c r="U24" s="19" t="str">
        <f>IFERROR(VLOOKUP(Presupuestos[[#This Row],[TIPO DE DOCUMENTO]],Tipo_Documento[],2,0)&amp;Presupuestos[[#This Row],[SERIE]]&amp;Presupuestos[[#This Row],[NUMERO]]&amp;Presupuestos[[#This Row],[RUC]],"")</f>
        <v>01F00213381320124952850</v>
      </c>
      <c r="V24" s="3" t="s">
        <v>120</v>
      </c>
      <c r="W24" s="7">
        <v>45842</v>
      </c>
      <c r="X24" s="7">
        <v>45842</v>
      </c>
      <c r="Y24" s="3" t="s">
        <v>721</v>
      </c>
      <c r="Z24" s="3">
        <v>133813</v>
      </c>
      <c r="AA24" s="3">
        <f>IFERROR(VLOOKUP(Presupuestos[[#This Row],[RAZON SOCIAL]],CHOOSE({1,2},Clientes_Proveedores[Razon Social],Clientes_Proveedores[Ruc / Dni]),2,0),"-")</f>
        <v>20124952850</v>
      </c>
      <c r="AB24" s="31" t="s">
        <v>722</v>
      </c>
      <c r="AC24" s="3" t="s">
        <v>670</v>
      </c>
      <c r="AD24" s="5">
        <v>0.18</v>
      </c>
      <c r="AE24" s="6">
        <v>8.4749999999999996</v>
      </c>
      <c r="AF24" s="6">
        <f>Presupuestos[[#This Row],[BASE]]*Presupuestos[[#This Row],[% IGV]]</f>
        <v>1.5254999999999999</v>
      </c>
      <c r="AG24" s="22">
        <f>ROUND(SUM(Presupuestos[[#This Row],[BASE]:[IGV]]),2)</f>
        <v>10</v>
      </c>
      <c r="AH24" s="9" t="str">
        <f>IF(Presupuestos[[#This Row],[MONEDA]]="USD",VLOOKUP(Presupuestos[[#This Row],[FECHA DE EMISION]],Tipo_Cambio[],3,0),"")</f>
        <v/>
      </c>
      <c r="AI24" s="22">
        <f>IFERROR(ROUND(IF(Presupuestos[[#This Row],[MONEDA]]="PEN",Presupuestos[[#This Row],[TOTAL]],Presupuestos[[#This Row],[TOTAL]]*Presupuestos[[#This Row],[TIPO DE CAMBIO]]),2),"")</f>
        <v>10</v>
      </c>
      <c r="AJ24" s="5"/>
      <c r="AK24" s="33" t="s">
        <v>671</v>
      </c>
      <c r="AL24" s="5" t="s">
        <v>715</v>
      </c>
      <c r="AM24" s="23" t="s">
        <v>671</v>
      </c>
      <c r="AN24" s="23" t="s">
        <v>671</v>
      </c>
      <c r="AO24" s="7">
        <f>IFERROR(VLOOKUP("1-"&amp;Presupuestos[[#This Row],[ID DOCUMENTO]],BD_Pagos[],7,0),"")</f>
        <v>45842</v>
      </c>
      <c r="AP24" s="16" t="str">
        <f>IFERROR(VLOOKUP("1-"&amp;Presupuestos[[#This Row],[ID DOCUMENTO]],BD_Pagos[],8,0),"")</f>
        <v>C_Ope_002</v>
      </c>
      <c r="AQ24" s="17">
        <f>IFERROR(VLOOKUP("1-"&amp;Presupuestos[[#This Row],[ID DOCUMENTO]],BD_Pagos[],9,0),"")</f>
        <v>24807</v>
      </c>
      <c r="AR24" s="54"/>
      <c r="AS24" s="7">
        <f>IFERROR(VLOOKUP("2-"&amp;Presupuestos[[#This Row],[ID DOCUMENTO]],BD_Pagos[],7,0),"")</f>
        <v>0</v>
      </c>
      <c r="AT24" s="16" t="str">
        <f>IFERROR(VLOOKUP("2-"&amp;Presupuestos[[#This Row],[ID DOCUMENTO]],BD_Pagos[],8,0),"")</f>
        <v/>
      </c>
      <c r="AU24" s="17">
        <f>IFERROR(VLOOKUP("2-"&amp;Presupuestos[[#This Row],[ID DOCUMENTO]],BD_Pagos[],9,0),"")</f>
        <v>0</v>
      </c>
      <c r="AV24" s="20">
        <f>IF(IFERROR(VLOOKUP("2-"&amp;Presupuestos[[#This Row],[ID DOCUMENTO]],BD_Pagos[],10,0),0)&gt;Presupuestos[[#This Row],[TOTAL SOLES]],Presupuestos[[#This Row],[TOTAL SOLES]],IFERROR(VLOOKUP("2-"&amp;Presupuestos[[#This Row],[ID DOCUMENTO]],BD_Pagos[],10,0),0))</f>
        <v>0</v>
      </c>
      <c r="AW24" s="7"/>
      <c r="AX24" s="16"/>
      <c r="AY24" s="17"/>
      <c r="AZ24" s="20"/>
      <c r="BA24" s="7"/>
      <c r="BB24" s="16"/>
      <c r="BC24" s="17"/>
      <c r="BD24" s="20"/>
      <c r="BE24" s="7">
        <f>IFERROR(VLOOKUP("5-"&amp;Presupuestos[[#This Row],[ID DOCUMENTO]],BD_Pagos[],7,0),"")</f>
        <v>0</v>
      </c>
      <c r="BF24" s="17">
        <f>IFERROR(VLOOKUP("5-"&amp;Presupuestos[[#This Row],[ID DOCUMENTO]],BD_Pagos[],9,0),"")</f>
        <v>0</v>
      </c>
      <c r="BG24" s="20">
        <f>IF(IFERROR(VLOOKUP("5-"&amp;Presupuestos[[#This Row],[ID DOCUMENTO]],BD_Pagos[],10,0),0)&gt;Presupuestos[[#This Row],[TOTAL SOLES]],Presupuestos[[#This Row],[TOTAL SOLES]],IFERROR(VLOOKUP("5-"&amp;Presupuestos[[#This Row],[ID DOCUMENTO]],BD_Pagos[],10,0),0))</f>
        <v>0</v>
      </c>
      <c r="BH24" s="7">
        <f>IFERROR(VLOOKUP("1-Detraccion"&amp;Presupuestos[[#This Row],[ID DOCUMENTO]],BD_Pagos[],2,0),"")</f>
        <v>0</v>
      </c>
      <c r="BI24" s="3" t="str">
        <f>IFERROR(VLOOKUP("1-Detraccion"&amp;Presupuestos[[#This Row],[ID DOCUMENTO]],BD_Pagos[],3,0),"")</f>
        <v/>
      </c>
      <c r="BJ24" s="3">
        <f>IFERROR(VLOOKUP("1-Detraccion"&amp;Presupuestos[[#This Row],[ID DOCUMENTO]],BD_Pagos[],4,0),"")</f>
        <v>0</v>
      </c>
      <c r="BK24" s="6">
        <f>IF(IFERROR(VLOOKUP("1-Detraccion"&amp;Presupuestos[[#This Row],[ID DOCUMENTO]],BD_Pagos[],5,0),0)&gt;Presupuestos[[#This Row],[TOTAL SOLES]],Presupuestos[[#This Row],[TOTAL SOLES]],IFERROR(VLOOKUP("1-Detraccion"&amp;Presupuestos[[#This Row],[ID DOCUMENTO]],BD_Pagos[],5,0),0))</f>
        <v>0</v>
      </c>
      <c r="BL24" s="6">
        <f>IF(IFERROR(VLOOKUP("1-Detraccion"&amp;Presupuestos[[#This Row],[ID DOCUMENTO]],BD_Pagos[],6,0),0)&gt;Presupuestos[[#This Row],[TOTAL SOLES]],Presupuestos[[#This Row],[TOTAL SOLES]],IFERROR(VLOOKUP("1-Detraccion"&amp;Presupuestos[[#This Row],[ID DOCUMENTO]],BD_Pagos[],6,0),0))</f>
        <v>0</v>
      </c>
      <c r="BM24" s="37"/>
      <c r="BN24" s="3"/>
      <c r="BO24" s="3"/>
      <c r="BP24" s="6"/>
      <c r="BQ2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24" s="23" t="str">
        <f>IF(Presupuestos[[#This Row],[SALDO ME-MN]]&gt;0,"PENDIENTE","CANCELADO")</f>
        <v>PENDIENTE</v>
      </c>
      <c r="BS24" s="23" t="str">
        <f>IF(COUNTIFS($U$4:$U23,Presupuestos[[#This Row],[ID DOCUMENTO]])&gt;=1,IF(B23=Presupuestos[[#This Row],[ID]],"OK","DOC. DUPLICADO"),"OK")</f>
        <v>OK</v>
      </c>
    </row>
    <row r="25" spans="2:71" x14ac:dyDescent="0.25">
      <c r="B25" s="34">
        <f>IF(Presupuestos[[#This Row],[ID DOCUMENTO]]=U24,B24,IF(B24="ID",1,B24+1))</f>
        <v>21</v>
      </c>
      <c r="C25" s="2">
        <v>45842</v>
      </c>
      <c r="D25" s="2">
        <v>45842</v>
      </c>
      <c r="E25" s="3" t="s">
        <v>723</v>
      </c>
      <c r="F25" s="25" t="s">
        <v>35</v>
      </c>
      <c r="G25" s="25" t="s">
        <v>223</v>
      </c>
      <c r="H25" s="25" t="s">
        <v>214</v>
      </c>
      <c r="I25" s="36" t="str">
        <f>IFERROR(VLOOKUP(Presupuestos[[#This Row],[AREA]]&amp;Presupuestos[[#This Row],[CONCEPTO]]&amp;Presupuestos[[#This Row],[DESCRIPCION]],Tabla28[[Columna1]:[CÓDIGO NUEVO]],2,0),"")</f>
        <v>P0303002</v>
      </c>
      <c r="J25" s="3" t="s">
        <v>666</v>
      </c>
      <c r="K25" s="3" t="s">
        <v>666</v>
      </c>
      <c r="L25" s="3" t="s">
        <v>666</v>
      </c>
      <c r="M25" s="31" t="s">
        <v>724</v>
      </c>
      <c r="N25" s="3" t="s">
        <v>25</v>
      </c>
      <c r="O25" s="3" t="s">
        <v>300</v>
      </c>
      <c r="P25" s="3" t="s">
        <v>122</v>
      </c>
      <c r="Q25" s="3" t="str">
        <f>IFERROR(VLOOKUP(Presupuestos[[#This Row],[CLASIFICACIÓN (N)]],Tabla17[],2,0),"")</f>
        <v>Costos de ventas</v>
      </c>
      <c r="R25" s="3" t="str">
        <f>IFERROR(VLOOKUP(Presupuestos[[#This Row],[CLASIFICACIÓN (N)]],Tabla17[],3,0),"")</f>
        <v>Operativo</v>
      </c>
      <c r="S25" s="3" t="s">
        <v>16</v>
      </c>
      <c r="T25" s="3" t="str">
        <f>IFERROR(VLOOKUP(Presupuestos[[#This Row],[ALMACEN]],Tabla5[],2,0),"")</f>
        <v>Arequipa</v>
      </c>
      <c r="U25" s="19" t="str">
        <f>IFERROR(VLOOKUP(Presupuestos[[#This Row],[TIPO DE DOCUMENTO]],Tipo_Documento[],2,0)&amp;Presupuestos[[#This Row],[SERIE]]&amp;Presupuestos[[#This Row],[NUMERO]]&amp;Presupuestos[[#This Row],[RUC]],"")</f>
        <v>01F20665168420550372640</v>
      </c>
      <c r="V25" s="3" t="s">
        <v>120</v>
      </c>
      <c r="W25" s="7">
        <v>45842</v>
      </c>
      <c r="X25" s="7">
        <v>45842</v>
      </c>
      <c r="Y25" s="3" t="s">
        <v>725</v>
      </c>
      <c r="Z25" s="3">
        <v>651684</v>
      </c>
      <c r="AA25" s="3">
        <f>IFERROR(VLOOKUP(Presupuestos[[#This Row],[RAZON SOCIAL]],CHOOSE({1,2},Clientes_Proveedores[Razon Social],Clientes_Proveedores[Ruc / Dni]),2,0),"-")</f>
        <v>20550372640</v>
      </c>
      <c r="AB25" s="31" t="s">
        <v>726</v>
      </c>
      <c r="AC25" s="3" t="s">
        <v>670</v>
      </c>
      <c r="AD25" s="5">
        <v>0.18</v>
      </c>
      <c r="AE25" s="6">
        <v>12.71</v>
      </c>
      <c r="AF25" s="6">
        <f>Presupuestos[[#This Row],[BASE]]*Presupuestos[[#This Row],[% IGV]]</f>
        <v>2.2878000000000003</v>
      </c>
      <c r="AG25" s="22">
        <f>ROUND(SUM(Presupuestos[[#This Row],[BASE]:[IGV]]),2)</f>
        <v>15</v>
      </c>
      <c r="AH25" s="9" t="str">
        <f>IF(Presupuestos[[#This Row],[MONEDA]]="USD",VLOOKUP(Presupuestos[[#This Row],[FECHA DE EMISION]],Tipo_Cambio[],3,0),"")</f>
        <v/>
      </c>
      <c r="AI25" s="22">
        <f>IFERROR(ROUND(IF(Presupuestos[[#This Row],[MONEDA]]="PEN",Presupuestos[[#This Row],[TOTAL]],Presupuestos[[#This Row],[TOTAL]]*Presupuestos[[#This Row],[TIPO DE CAMBIO]]),2),"")</f>
        <v>15</v>
      </c>
      <c r="AJ25" s="5"/>
      <c r="AK25" s="33" t="s">
        <v>671</v>
      </c>
      <c r="AL25" s="5" t="s">
        <v>715</v>
      </c>
      <c r="AM25" s="23" t="s">
        <v>671</v>
      </c>
      <c r="AN25" s="23" t="s">
        <v>671</v>
      </c>
      <c r="AO25" s="7">
        <f>IFERROR(VLOOKUP("1-"&amp;Presupuestos[[#This Row],[ID DOCUMENTO]],BD_Pagos[],7,0),"")</f>
        <v>45842</v>
      </c>
      <c r="AP25" s="16" t="str">
        <f>IFERROR(VLOOKUP("1-"&amp;Presupuestos[[#This Row],[ID DOCUMENTO]],BD_Pagos[],8,0),"")</f>
        <v>C_Ope_004</v>
      </c>
      <c r="AQ25" s="17">
        <f>IFERROR(VLOOKUP("1-"&amp;Presupuestos[[#This Row],[ID DOCUMENTO]],BD_Pagos[],9,0),"")</f>
        <v>24789</v>
      </c>
      <c r="AR25" s="54"/>
      <c r="AS25" s="7">
        <f>IFERROR(VLOOKUP("2-"&amp;Presupuestos[[#This Row],[ID DOCUMENTO]],BD_Pagos[],7,0),"")</f>
        <v>0</v>
      </c>
      <c r="AT25" s="16" t="str">
        <f>IFERROR(VLOOKUP("2-"&amp;Presupuestos[[#This Row],[ID DOCUMENTO]],BD_Pagos[],8,0),"")</f>
        <v/>
      </c>
      <c r="AU25" s="17">
        <f>IFERROR(VLOOKUP("2-"&amp;Presupuestos[[#This Row],[ID DOCUMENTO]],BD_Pagos[],9,0),"")</f>
        <v>0</v>
      </c>
      <c r="AV25" s="20">
        <f>IF(IFERROR(VLOOKUP("2-"&amp;Presupuestos[[#This Row],[ID DOCUMENTO]],BD_Pagos[],10,0),0)&gt;Presupuestos[[#This Row],[TOTAL SOLES]],Presupuestos[[#This Row],[TOTAL SOLES]],IFERROR(VLOOKUP("2-"&amp;Presupuestos[[#This Row],[ID DOCUMENTO]],BD_Pagos[],10,0),0))</f>
        <v>0</v>
      </c>
      <c r="AW25" s="7"/>
      <c r="AX25" s="16"/>
      <c r="AY25" s="17"/>
      <c r="AZ25" s="20"/>
      <c r="BA25" s="7"/>
      <c r="BB25" s="16"/>
      <c r="BC25" s="17"/>
      <c r="BD25" s="20"/>
      <c r="BE25" s="7">
        <f>IFERROR(VLOOKUP("5-"&amp;Presupuestos[[#This Row],[ID DOCUMENTO]],BD_Pagos[],7,0),"")</f>
        <v>0</v>
      </c>
      <c r="BF25" s="17">
        <f>IFERROR(VLOOKUP("5-"&amp;Presupuestos[[#This Row],[ID DOCUMENTO]],BD_Pagos[],9,0),"")</f>
        <v>0</v>
      </c>
      <c r="BG25" s="20">
        <f>IF(IFERROR(VLOOKUP("5-"&amp;Presupuestos[[#This Row],[ID DOCUMENTO]],BD_Pagos[],10,0),0)&gt;Presupuestos[[#This Row],[TOTAL SOLES]],Presupuestos[[#This Row],[TOTAL SOLES]],IFERROR(VLOOKUP("5-"&amp;Presupuestos[[#This Row],[ID DOCUMENTO]],BD_Pagos[],10,0),0))</f>
        <v>0</v>
      </c>
      <c r="BH25" s="7">
        <f>IFERROR(VLOOKUP("1-Detraccion"&amp;Presupuestos[[#This Row],[ID DOCUMENTO]],BD_Pagos[],2,0),"")</f>
        <v>0</v>
      </c>
      <c r="BI25" s="3" t="str">
        <f>IFERROR(VLOOKUP("1-Detraccion"&amp;Presupuestos[[#This Row],[ID DOCUMENTO]],BD_Pagos[],3,0),"")</f>
        <v/>
      </c>
      <c r="BJ25" s="3">
        <f>IFERROR(VLOOKUP("1-Detraccion"&amp;Presupuestos[[#This Row],[ID DOCUMENTO]],BD_Pagos[],4,0),"")</f>
        <v>0</v>
      </c>
      <c r="BK25" s="6">
        <f>IF(IFERROR(VLOOKUP("1-Detraccion"&amp;Presupuestos[[#This Row],[ID DOCUMENTO]],BD_Pagos[],5,0),0)&gt;Presupuestos[[#This Row],[TOTAL SOLES]],Presupuestos[[#This Row],[TOTAL SOLES]],IFERROR(VLOOKUP("1-Detraccion"&amp;Presupuestos[[#This Row],[ID DOCUMENTO]],BD_Pagos[],5,0),0))</f>
        <v>0</v>
      </c>
      <c r="BL25" s="6">
        <f>IF(IFERROR(VLOOKUP("1-Detraccion"&amp;Presupuestos[[#This Row],[ID DOCUMENTO]],BD_Pagos[],6,0),0)&gt;Presupuestos[[#This Row],[TOTAL SOLES]],Presupuestos[[#This Row],[TOTAL SOLES]],IFERROR(VLOOKUP("1-Detraccion"&amp;Presupuestos[[#This Row],[ID DOCUMENTO]],BD_Pagos[],6,0),0))</f>
        <v>0</v>
      </c>
      <c r="BM25" s="37"/>
      <c r="BN25" s="3"/>
      <c r="BO25" s="3"/>
      <c r="BP25" s="6"/>
      <c r="BQ2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25" s="23" t="str">
        <f>IF(Presupuestos[[#This Row],[SALDO ME-MN]]&gt;0,"PENDIENTE","CANCELADO")</f>
        <v>PENDIENTE</v>
      </c>
      <c r="BS25" s="23" t="str">
        <f>IF(COUNTIFS($U$4:$U24,Presupuestos[[#This Row],[ID DOCUMENTO]])&gt;=1,IF(B24=Presupuestos[[#This Row],[ID]],"OK","DOC. DUPLICADO"),"OK")</f>
        <v>OK</v>
      </c>
    </row>
    <row r="26" spans="2:71" x14ac:dyDescent="0.25">
      <c r="B26" s="34">
        <f>IF(Presupuestos[[#This Row],[ID DOCUMENTO]]=U25,B25,IF(B25="ID",1,B25+1))</f>
        <v>22</v>
      </c>
      <c r="C26" s="2">
        <v>45842</v>
      </c>
      <c r="D26" s="2">
        <v>45842</v>
      </c>
      <c r="E26" s="3" t="s">
        <v>723</v>
      </c>
      <c r="F26" s="25" t="s">
        <v>35</v>
      </c>
      <c r="G26" s="25" t="s">
        <v>223</v>
      </c>
      <c r="H26" s="25" t="s">
        <v>214</v>
      </c>
      <c r="I26" s="36" t="str">
        <f>IFERROR(VLOOKUP(Presupuestos[[#This Row],[AREA]]&amp;Presupuestos[[#This Row],[CONCEPTO]]&amp;Presupuestos[[#This Row],[DESCRIPCION]],Tabla28[[Columna1]:[CÓDIGO NUEVO]],2,0),"")</f>
        <v>P0303002</v>
      </c>
      <c r="J26" s="3" t="s">
        <v>666</v>
      </c>
      <c r="K26" s="3" t="s">
        <v>666</v>
      </c>
      <c r="L26" s="3" t="s">
        <v>666</v>
      </c>
      <c r="M26" s="31" t="s">
        <v>727</v>
      </c>
      <c r="N26" s="3" t="s">
        <v>25</v>
      </c>
      <c r="O26" s="3" t="s">
        <v>300</v>
      </c>
      <c r="P26" s="3" t="s">
        <v>122</v>
      </c>
      <c r="Q26" s="3" t="str">
        <f>IFERROR(VLOOKUP(Presupuestos[[#This Row],[CLASIFICACIÓN (N)]],Tabla17[],2,0),"")</f>
        <v>Costos de ventas</v>
      </c>
      <c r="R26" s="3" t="str">
        <f>IFERROR(VLOOKUP(Presupuestos[[#This Row],[CLASIFICACIÓN (N)]],Tabla17[],3,0),"")</f>
        <v>Operativo</v>
      </c>
      <c r="S26" s="3" t="s">
        <v>16</v>
      </c>
      <c r="T26" s="3" t="str">
        <f>IFERROR(VLOOKUP(Presupuestos[[#This Row],[ALMACEN]],Tabla5[],2,0),"")</f>
        <v>Arequipa</v>
      </c>
      <c r="U26" s="19" t="str">
        <f>IFERROR(VLOOKUP(Presupuestos[[#This Row],[TIPO DE DOCUMENTO]],Tipo_Documento[],2,0)&amp;Presupuestos[[#This Row],[SERIE]]&amp;Presupuestos[[#This Row],[NUMERO]]&amp;Presupuestos[[#This Row],[RUC]],"")</f>
        <v>01F611317545320550372640</v>
      </c>
      <c r="V26" s="3" t="s">
        <v>120</v>
      </c>
      <c r="W26" s="7">
        <v>45842</v>
      </c>
      <c r="X26" s="7">
        <v>45842</v>
      </c>
      <c r="Y26" s="3" t="s">
        <v>728</v>
      </c>
      <c r="Z26" s="3">
        <v>3175453</v>
      </c>
      <c r="AA26" s="3">
        <f>IFERROR(VLOOKUP(Presupuestos[[#This Row],[RAZON SOCIAL]],CHOOSE({1,2},Clientes_Proveedores[Razon Social],Clientes_Proveedores[Ruc / Dni]),2,0),"-")</f>
        <v>20550372640</v>
      </c>
      <c r="AB26" s="31" t="s">
        <v>726</v>
      </c>
      <c r="AC26" s="3" t="s">
        <v>670</v>
      </c>
      <c r="AD26" s="5">
        <v>0.18</v>
      </c>
      <c r="AE26" s="6">
        <v>12.71</v>
      </c>
      <c r="AF26" s="6">
        <f>Presupuestos[[#This Row],[BASE]]*Presupuestos[[#This Row],[% IGV]]</f>
        <v>2.2878000000000003</v>
      </c>
      <c r="AG26" s="22">
        <f>ROUND(SUM(Presupuestos[[#This Row],[BASE]:[IGV]]),2)</f>
        <v>15</v>
      </c>
      <c r="AH26" s="9" t="str">
        <f>IF(Presupuestos[[#This Row],[MONEDA]]="USD",VLOOKUP(Presupuestos[[#This Row],[FECHA DE EMISION]],Tipo_Cambio[],3,0),"")</f>
        <v/>
      </c>
      <c r="AI26" s="22">
        <f>IFERROR(ROUND(IF(Presupuestos[[#This Row],[MONEDA]]="PEN",Presupuestos[[#This Row],[TOTAL]],Presupuestos[[#This Row],[TOTAL]]*Presupuestos[[#This Row],[TIPO DE CAMBIO]]),2),"")</f>
        <v>15</v>
      </c>
      <c r="AJ26" s="5"/>
      <c r="AK26" s="33" t="s">
        <v>671</v>
      </c>
      <c r="AL26" s="5" t="s">
        <v>715</v>
      </c>
      <c r="AM26" s="23" t="s">
        <v>671</v>
      </c>
      <c r="AN26" s="23" t="s">
        <v>671</v>
      </c>
      <c r="AO26" s="7">
        <f>IFERROR(VLOOKUP("1-"&amp;Presupuestos[[#This Row],[ID DOCUMENTO]],BD_Pagos[],7,0),"")</f>
        <v>45842</v>
      </c>
      <c r="AP26" s="16" t="str">
        <f>IFERROR(VLOOKUP("1-"&amp;Presupuestos[[#This Row],[ID DOCUMENTO]],BD_Pagos[],8,0),"")</f>
        <v>C_Ope_004</v>
      </c>
      <c r="AQ26" s="17">
        <f>IFERROR(VLOOKUP("1-"&amp;Presupuestos[[#This Row],[ID DOCUMENTO]],BD_Pagos[],9,0),"")</f>
        <v>24790</v>
      </c>
      <c r="AR26" s="54"/>
      <c r="AS26" s="7">
        <f>IFERROR(VLOOKUP("2-"&amp;Presupuestos[[#This Row],[ID DOCUMENTO]],BD_Pagos[],7,0),"")</f>
        <v>0</v>
      </c>
      <c r="AT26" s="16" t="str">
        <f>IFERROR(VLOOKUP("2-"&amp;Presupuestos[[#This Row],[ID DOCUMENTO]],BD_Pagos[],8,0),"")</f>
        <v/>
      </c>
      <c r="AU26" s="17">
        <f>IFERROR(VLOOKUP("2-"&amp;Presupuestos[[#This Row],[ID DOCUMENTO]],BD_Pagos[],9,0),"")</f>
        <v>0</v>
      </c>
      <c r="AV26" s="20">
        <f>IF(IFERROR(VLOOKUP("2-"&amp;Presupuestos[[#This Row],[ID DOCUMENTO]],BD_Pagos[],10,0),0)&gt;Presupuestos[[#This Row],[TOTAL SOLES]],Presupuestos[[#This Row],[TOTAL SOLES]],IFERROR(VLOOKUP("2-"&amp;Presupuestos[[#This Row],[ID DOCUMENTO]],BD_Pagos[],10,0),0))</f>
        <v>0</v>
      </c>
      <c r="AW26" s="7"/>
      <c r="AX26" s="16"/>
      <c r="AY26" s="17"/>
      <c r="AZ26" s="20"/>
      <c r="BA26" s="7"/>
      <c r="BB26" s="16"/>
      <c r="BC26" s="17"/>
      <c r="BD26" s="20"/>
      <c r="BE26" s="7">
        <f>IFERROR(VLOOKUP("5-"&amp;Presupuestos[[#This Row],[ID DOCUMENTO]],BD_Pagos[],7,0),"")</f>
        <v>0</v>
      </c>
      <c r="BF26" s="17">
        <f>IFERROR(VLOOKUP("5-"&amp;Presupuestos[[#This Row],[ID DOCUMENTO]],BD_Pagos[],9,0),"")</f>
        <v>0</v>
      </c>
      <c r="BG26" s="20">
        <f>IF(IFERROR(VLOOKUP("5-"&amp;Presupuestos[[#This Row],[ID DOCUMENTO]],BD_Pagos[],10,0),0)&gt;Presupuestos[[#This Row],[TOTAL SOLES]],Presupuestos[[#This Row],[TOTAL SOLES]],IFERROR(VLOOKUP("5-"&amp;Presupuestos[[#This Row],[ID DOCUMENTO]],BD_Pagos[],10,0),0))</f>
        <v>0</v>
      </c>
      <c r="BH26" s="7">
        <f>IFERROR(VLOOKUP("1-Detraccion"&amp;Presupuestos[[#This Row],[ID DOCUMENTO]],BD_Pagos[],2,0),"")</f>
        <v>0</v>
      </c>
      <c r="BI26" s="3" t="str">
        <f>IFERROR(VLOOKUP("1-Detraccion"&amp;Presupuestos[[#This Row],[ID DOCUMENTO]],BD_Pagos[],3,0),"")</f>
        <v/>
      </c>
      <c r="BJ26" s="3">
        <f>IFERROR(VLOOKUP("1-Detraccion"&amp;Presupuestos[[#This Row],[ID DOCUMENTO]],BD_Pagos[],4,0),"")</f>
        <v>0</v>
      </c>
      <c r="BK26" s="6">
        <f>IF(IFERROR(VLOOKUP("1-Detraccion"&amp;Presupuestos[[#This Row],[ID DOCUMENTO]],BD_Pagos[],5,0),0)&gt;Presupuestos[[#This Row],[TOTAL SOLES]],Presupuestos[[#This Row],[TOTAL SOLES]],IFERROR(VLOOKUP("1-Detraccion"&amp;Presupuestos[[#This Row],[ID DOCUMENTO]],BD_Pagos[],5,0),0))</f>
        <v>0</v>
      </c>
      <c r="BL26" s="6">
        <f>IF(IFERROR(VLOOKUP("1-Detraccion"&amp;Presupuestos[[#This Row],[ID DOCUMENTO]],BD_Pagos[],6,0),0)&gt;Presupuestos[[#This Row],[TOTAL SOLES]],Presupuestos[[#This Row],[TOTAL SOLES]],IFERROR(VLOOKUP("1-Detraccion"&amp;Presupuestos[[#This Row],[ID DOCUMENTO]],BD_Pagos[],6,0),0))</f>
        <v>0</v>
      </c>
      <c r="BM26" s="37"/>
      <c r="BN26" s="3"/>
      <c r="BO26" s="3"/>
      <c r="BP26" s="6"/>
      <c r="BQ2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26" s="23" t="str">
        <f>IF(Presupuestos[[#This Row],[SALDO ME-MN]]&gt;0,"PENDIENTE","CANCELADO")</f>
        <v>PENDIENTE</v>
      </c>
      <c r="BS26" s="23" t="str">
        <f>IF(COUNTIFS($U$4:$U25,Presupuestos[[#This Row],[ID DOCUMENTO]])&gt;=1,IF(B25=Presupuestos[[#This Row],[ID]],"OK","DOC. DUPLICADO"),"OK")</f>
        <v>OK</v>
      </c>
    </row>
    <row r="27" spans="2:71" ht="24" x14ac:dyDescent="0.25">
      <c r="B27" s="34">
        <f>IF(Presupuestos[[#This Row],[ID DOCUMENTO]]=U26,B26,IF(B26="ID",1,B26+1))</f>
        <v>23</v>
      </c>
      <c r="C27" s="2">
        <v>45842</v>
      </c>
      <c r="D27" s="2">
        <v>45842</v>
      </c>
      <c r="E27" s="3" t="s">
        <v>723</v>
      </c>
      <c r="F27" s="25" t="s">
        <v>35</v>
      </c>
      <c r="G27" s="25" t="s">
        <v>211</v>
      </c>
      <c r="H27" s="25" t="s">
        <v>249</v>
      </c>
      <c r="I27" s="36" t="str">
        <f>IFERROR(VLOOKUP(Presupuestos[[#This Row],[AREA]]&amp;Presupuestos[[#This Row],[CONCEPTO]]&amp;Presupuestos[[#This Row],[DESCRIPCION]],Tabla28[[Columna1]:[CÓDIGO NUEVO]],2,0),"")</f>
        <v>P0302007</v>
      </c>
      <c r="J27" s="3" t="s">
        <v>666</v>
      </c>
      <c r="K27" s="3" t="s">
        <v>666</v>
      </c>
      <c r="L27" s="3" t="s">
        <v>666</v>
      </c>
      <c r="M27" s="31" t="s">
        <v>729</v>
      </c>
      <c r="N27" s="3" t="s">
        <v>25</v>
      </c>
      <c r="O27" s="3" t="s">
        <v>300</v>
      </c>
      <c r="P27" s="3" t="s">
        <v>122</v>
      </c>
      <c r="Q27" s="3" t="str">
        <f>IFERROR(VLOOKUP(Presupuestos[[#This Row],[CLASIFICACIÓN (N)]],Tabla17[],2,0),"")</f>
        <v>Costos de ventas</v>
      </c>
      <c r="R27" s="3" t="str">
        <f>IFERROR(VLOOKUP(Presupuestos[[#This Row],[CLASIFICACIÓN (N)]],Tabla17[],3,0),"")</f>
        <v>Operativo</v>
      </c>
      <c r="S27" s="3" t="s">
        <v>16</v>
      </c>
      <c r="T27" s="3" t="str">
        <f>IFERROR(VLOOKUP(Presupuestos[[#This Row],[ALMACEN]],Tabla5[],2,0),"")</f>
        <v>Arequipa</v>
      </c>
      <c r="U27" s="19" t="str">
        <f>IFERROR(VLOOKUP(Presupuestos[[#This Row],[TIPO DE DOCUMENTO]],Tipo_Documento[],2,0)&amp;Presupuestos[[#This Row],[SERIE]]&amp;Presupuestos[[#This Row],[NUMERO]]&amp;Presupuestos[[#This Row],[RUC]],"")</f>
        <v>01F0064194520514148539</v>
      </c>
      <c r="V27" s="3" t="s">
        <v>120</v>
      </c>
      <c r="W27" s="7">
        <v>45842</v>
      </c>
      <c r="X27" s="7">
        <v>45842</v>
      </c>
      <c r="Y27" s="3" t="s">
        <v>730</v>
      </c>
      <c r="Z27" s="3">
        <v>41945</v>
      </c>
      <c r="AA27" s="3">
        <f>IFERROR(VLOOKUP(Presupuestos[[#This Row],[RAZON SOCIAL]],CHOOSE({1,2},Clientes_Proveedores[Razon Social],Clientes_Proveedores[Ruc / Dni]),2,0),"-")</f>
        <v>20514148539</v>
      </c>
      <c r="AB27" s="31" t="s">
        <v>731</v>
      </c>
      <c r="AC27" s="3" t="s">
        <v>670</v>
      </c>
      <c r="AD27" s="5">
        <v>0.18</v>
      </c>
      <c r="AE27" s="6">
        <v>46.61</v>
      </c>
      <c r="AF27" s="6">
        <f>Presupuestos[[#This Row],[BASE]]*Presupuestos[[#This Row],[% IGV]]</f>
        <v>8.3897999999999993</v>
      </c>
      <c r="AG27" s="22">
        <f>ROUND(SUM(Presupuestos[[#This Row],[BASE]:[IGV]]),2)</f>
        <v>55</v>
      </c>
      <c r="AH27" s="9" t="str">
        <f>IF(Presupuestos[[#This Row],[MONEDA]]="USD",VLOOKUP(Presupuestos[[#This Row],[FECHA DE EMISION]],Tipo_Cambio[],3,0),"")</f>
        <v/>
      </c>
      <c r="AI27" s="22">
        <f>IFERROR(ROUND(IF(Presupuestos[[#This Row],[MONEDA]]="PEN",Presupuestos[[#This Row],[TOTAL]],Presupuestos[[#This Row],[TOTAL]]*Presupuestos[[#This Row],[TIPO DE CAMBIO]]),2),"")</f>
        <v>55</v>
      </c>
      <c r="AJ27" s="5"/>
      <c r="AK27" s="33" t="s">
        <v>671</v>
      </c>
      <c r="AL27" s="5" t="s">
        <v>715</v>
      </c>
      <c r="AM27" s="23" t="s">
        <v>671</v>
      </c>
      <c r="AN27" s="23" t="s">
        <v>671</v>
      </c>
      <c r="AO27" s="7">
        <f>IFERROR(VLOOKUP("1-"&amp;Presupuestos[[#This Row],[ID DOCUMENTO]],BD_Pagos[],7,0),"")</f>
        <v>45842</v>
      </c>
      <c r="AP27" s="16" t="str">
        <f>IFERROR(VLOOKUP("1-"&amp;Presupuestos[[#This Row],[ID DOCUMENTO]],BD_Pagos[],8,0),"")</f>
        <v>C_Ope_004</v>
      </c>
      <c r="AQ27" s="17">
        <f>IFERROR(VLOOKUP("1-"&amp;Presupuestos[[#This Row],[ID DOCUMENTO]],BD_Pagos[],9,0),"")</f>
        <v>24791</v>
      </c>
      <c r="AR27" s="54"/>
      <c r="AS27" s="7">
        <f>IFERROR(VLOOKUP("2-"&amp;Presupuestos[[#This Row],[ID DOCUMENTO]],BD_Pagos[],7,0),"")</f>
        <v>0</v>
      </c>
      <c r="AT27" s="16" t="str">
        <f>IFERROR(VLOOKUP("2-"&amp;Presupuestos[[#This Row],[ID DOCUMENTO]],BD_Pagos[],8,0),"")</f>
        <v/>
      </c>
      <c r="AU27" s="17">
        <f>IFERROR(VLOOKUP("2-"&amp;Presupuestos[[#This Row],[ID DOCUMENTO]],BD_Pagos[],9,0),"")</f>
        <v>0</v>
      </c>
      <c r="AV27" s="20">
        <f>IF(IFERROR(VLOOKUP("2-"&amp;Presupuestos[[#This Row],[ID DOCUMENTO]],BD_Pagos[],10,0),0)&gt;Presupuestos[[#This Row],[TOTAL SOLES]],Presupuestos[[#This Row],[TOTAL SOLES]],IFERROR(VLOOKUP("2-"&amp;Presupuestos[[#This Row],[ID DOCUMENTO]],BD_Pagos[],10,0),0))</f>
        <v>0</v>
      </c>
      <c r="AW27" s="7"/>
      <c r="AX27" s="16"/>
      <c r="AY27" s="17"/>
      <c r="AZ27" s="20"/>
      <c r="BA27" s="7"/>
      <c r="BB27" s="16"/>
      <c r="BC27" s="17"/>
      <c r="BD27" s="20"/>
      <c r="BE27" s="7">
        <f>IFERROR(VLOOKUP("5-"&amp;Presupuestos[[#This Row],[ID DOCUMENTO]],BD_Pagos[],7,0),"")</f>
        <v>0</v>
      </c>
      <c r="BF27" s="17">
        <f>IFERROR(VLOOKUP("5-"&amp;Presupuestos[[#This Row],[ID DOCUMENTO]],BD_Pagos[],9,0),"")</f>
        <v>0</v>
      </c>
      <c r="BG27" s="20">
        <f>IF(IFERROR(VLOOKUP("5-"&amp;Presupuestos[[#This Row],[ID DOCUMENTO]],BD_Pagos[],10,0),0)&gt;Presupuestos[[#This Row],[TOTAL SOLES]],Presupuestos[[#This Row],[TOTAL SOLES]],IFERROR(VLOOKUP("5-"&amp;Presupuestos[[#This Row],[ID DOCUMENTO]],BD_Pagos[],10,0),0))</f>
        <v>0</v>
      </c>
      <c r="BH27" s="7">
        <f>IFERROR(VLOOKUP("1-Detraccion"&amp;Presupuestos[[#This Row],[ID DOCUMENTO]],BD_Pagos[],2,0),"")</f>
        <v>0</v>
      </c>
      <c r="BI27" s="3" t="str">
        <f>IFERROR(VLOOKUP("1-Detraccion"&amp;Presupuestos[[#This Row],[ID DOCUMENTO]],BD_Pagos[],3,0),"")</f>
        <v/>
      </c>
      <c r="BJ27" s="3">
        <f>IFERROR(VLOOKUP("1-Detraccion"&amp;Presupuestos[[#This Row],[ID DOCUMENTO]],BD_Pagos[],4,0),"")</f>
        <v>0</v>
      </c>
      <c r="BK27" s="6">
        <f>IF(IFERROR(VLOOKUP("1-Detraccion"&amp;Presupuestos[[#This Row],[ID DOCUMENTO]],BD_Pagos[],5,0),0)&gt;Presupuestos[[#This Row],[TOTAL SOLES]],Presupuestos[[#This Row],[TOTAL SOLES]],IFERROR(VLOOKUP("1-Detraccion"&amp;Presupuestos[[#This Row],[ID DOCUMENTO]],BD_Pagos[],5,0),0))</f>
        <v>0</v>
      </c>
      <c r="BL27" s="6">
        <f>IF(IFERROR(VLOOKUP("1-Detraccion"&amp;Presupuestos[[#This Row],[ID DOCUMENTO]],BD_Pagos[],6,0),0)&gt;Presupuestos[[#This Row],[TOTAL SOLES]],Presupuestos[[#This Row],[TOTAL SOLES]],IFERROR(VLOOKUP("1-Detraccion"&amp;Presupuestos[[#This Row],[ID DOCUMENTO]],BD_Pagos[],6,0),0))</f>
        <v>0</v>
      </c>
      <c r="BM27" s="37"/>
      <c r="BN27" s="3"/>
      <c r="BO27" s="3"/>
      <c r="BP27" s="6"/>
      <c r="BQ2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55</v>
      </c>
      <c r="BR27" s="23" t="str">
        <f>IF(Presupuestos[[#This Row],[SALDO ME-MN]]&gt;0,"PENDIENTE","CANCELADO")</f>
        <v>PENDIENTE</v>
      </c>
      <c r="BS27" s="23" t="str">
        <f>IF(COUNTIFS($U$4:$U26,Presupuestos[[#This Row],[ID DOCUMENTO]])&gt;=1,IF(B26=Presupuestos[[#This Row],[ID]],"OK","DOC. DUPLICADO"),"OK")</f>
        <v>OK</v>
      </c>
    </row>
    <row r="28" spans="2:71" ht="24" x14ac:dyDescent="0.25">
      <c r="B28" s="34">
        <f>IF(Presupuestos[[#This Row],[ID DOCUMENTO]]=U27,B27,IF(B27="ID",1,B27+1))</f>
        <v>24</v>
      </c>
      <c r="C28" s="2">
        <v>45847</v>
      </c>
      <c r="D28" s="2">
        <v>45847</v>
      </c>
      <c r="E28" s="3" t="s">
        <v>681</v>
      </c>
      <c r="F28" s="25" t="s">
        <v>27</v>
      </c>
      <c r="G28" s="25" t="s">
        <v>19</v>
      </c>
      <c r="H28" s="25" t="s">
        <v>99</v>
      </c>
      <c r="I28" s="36" t="str">
        <f>IFERROR(VLOOKUP(Presupuestos[[#This Row],[AREA]]&amp;Presupuestos[[#This Row],[CONCEPTO]]&amp;Presupuestos[[#This Row],[DESCRIPCION]],Tabla28[[Columna1]:[CÓDIGO NUEVO]],2,0),"")</f>
        <v>P0209001</v>
      </c>
      <c r="J28" s="3" t="s">
        <v>666</v>
      </c>
      <c r="K28" s="3" t="s">
        <v>666</v>
      </c>
      <c r="L28" s="3" t="s">
        <v>666</v>
      </c>
      <c r="M28" s="31" t="s">
        <v>732</v>
      </c>
      <c r="N28" s="3"/>
      <c r="O28" s="3" t="s">
        <v>308</v>
      </c>
      <c r="P28" s="3" t="s">
        <v>127</v>
      </c>
      <c r="Q28" s="3" t="str">
        <f>IFERROR(VLOOKUP(Presupuestos[[#This Row],[CLASIFICACIÓN (N)]],Tabla17[],2,0),"")</f>
        <v>Gastos operativos</v>
      </c>
      <c r="R28" s="3" t="str">
        <f>IFERROR(VLOOKUP(Presupuestos[[#This Row],[CLASIFICACIÓN (N)]],Tabla17[],3,0),"")</f>
        <v>Operativo</v>
      </c>
      <c r="S28" s="3" t="s">
        <v>16</v>
      </c>
      <c r="T28" s="3" t="str">
        <f>IFERROR(VLOOKUP(Presupuestos[[#This Row],[ALMACEN]],Tabla5[],2,0),"")</f>
        <v>Arequipa</v>
      </c>
      <c r="U28" s="19" t="str">
        <f>IFERROR(VLOOKUP(Presupuestos[[#This Row],[TIPO DE DOCUMENTO]],Tipo_Documento[],2,0)&amp;Presupuestos[[#This Row],[SERIE]]&amp;Presupuestos[[#This Row],[NUMERO]]&amp;Presupuestos[[#This Row],[RUC]],"")</f>
        <v>01F553531220558053691</v>
      </c>
      <c r="V28" s="3" t="s">
        <v>120</v>
      </c>
      <c r="W28" s="7">
        <v>45847</v>
      </c>
      <c r="X28" s="7">
        <v>45847</v>
      </c>
      <c r="Y28" s="3" t="s">
        <v>692</v>
      </c>
      <c r="Z28" s="3">
        <v>5312</v>
      </c>
      <c r="AA28" s="3">
        <f>IFERROR(VLOOKUP(Presupuestos[[#This Row],[RAZON SOCIAL]],CHOOSE({1,2},Clientes_Proveedores[Razon Social],Clientes_Proveedores[Ruc / Dni]),2,0),"-")</f>
        <v>20558053691</v>
      </c>
      <c r="AB28" s="31" t="s">
        <v>693</v>
      </c>
      <c r="AC28" s="3" t="s">
        <v>670</v>
      </c>
      <c r="AD28" s="5">
        <v>0.18</v>
      </c>
      <c r="AE28" s="6">
        <v>16.95</v>
      </c>
      <c r="AF28" s="6">
        <f>Presupuestos[[#This Row],[BASE]]*Presupuestos[[#This Row],[% IGV]]</f>
        <v>3.0509999999999997</v>
      </c>
      <c r="AG28" s="22">
        <f>ROUND(SUM(Presupuestos[[#This Row],[BASE]:[IGV]]),2)</f>
        <v>20</v>
      </c>
      <c r="AH28" s="9" t="str">
        <f>IF(Presupuestos[[#This Row],[MONEDA]]="USD",VLOOKUP(Presupuestos[[#This Row],[FECHA DE EMISION]],Tipo_Cambio[],3,0),"")</f>
        <v/>
      </c>
      <c r="AI28" s="22">
        <f>IFERROR(ROUND(IF(Presupuestos[[#This Row],[MONEDA]]="PEN",Presupuestos[[#This Row],[TOTAL]],Presupuestos[[#This Row],[TOTAL]]*Presupuestos[[#This Row],[TIPO DE CAMBIO]]),2),"")</f>
        <v>20</v>
      </c>
      <c r="AJ28" s="5"/>
      <c r="AK28" s="33" t="s">
        <v>671</v>
      </c>
      <c r="AL28" s="5" t="s">
        <v>672</v>
      </c>
      <c r="AM28" s="23" t="s">
        <v>671</v>
      </c>
      <c r="AN28" s="23" t="s">
        <v>671</v>
      </c>
      <c r="AO28" s="7">
        <f>IFERROR(VLOOKUP("1-"&amp;Presupuestos[[#This Row],[ID DOCUMENTO]],BD_Pagos[],7,0),"")</f>
        <v>45849</v>
      </c>
      <c r="AP28" s="16" t="str">
        <f>IFERROR(VLOOKUP("1-"&amp;Presupuestos[[#This Row],[ID DOCUMENTO]],BD_Pagos[],8,0),"")</f>
        <v>C-Tesoreria</v>
      </c>
      <c r="AQ28" s="17" t="str">
        <f>IFERROR(VLOOKUP("1-"&amp;Presupuestos[[#This Row],[ID DOCUMENTO]],BD_Pagos[],9,0),"")</f>
        <v>001-12519</v>
      </c>
      <c r="AR28" s="54"/>
      <c r="AS28" s="7">
        <f>IFERROR(VLOOKUP("2-"&amp;Presupuestos[[#This Row],[ID DOCUMENTO]],BD_Pagos[],7,0),"")</f>
        <v>0</v>
      </c>
      <c r="AT28" s="16" t="str">
        <f>IFERROR(VLOOKUP("2-"&amp;Presupuestos[[#This Row],[ID DOCUMENTO]],BD_Pagos[],8,0),"")</f>
        <v/>
      </c>
      <c r="AU28" s="17">
        <f>IFERROR(VLOOKUP("2-"&amp;Presupuestos[[#This Row],[ID DOCUMENTO]],BD_Pagos[],9,0),"")</f>
        <v>0</v>
      </c>
      <c r="AV28" s="20">
        <f>IF(IFERROR(VLOOKUP("2-"&amp;Presupuestos[[#This Row],[ID DOCUMENTO]],BD_Pagos[],10,0),0)&gt;Presupuestos[[#This Row],[TOTAL SOLES]],Presupuestos[[#This Row],[TOTAL SOLES]],IFERROR(VLOOKUP("2-"&amp;Presupuestos[[#This Row],[ID DOCUMENTO]],BD_Pagos[],10,0),0))</f>
        <v>0</v>
      </c>
      <c r="AW28" s="7"/>
      <c r="AX28" s="16"/>
      <c r="AY28" s="17"/>
      <c r="AZ28" s="20"/>
      <c r="BA28" s="7"/>
      <c r="BB28" s="16"/>
      <c r="BC28" s="17"/>
      <c r="BD28" s="20"/>
      <c r="BE28" s="7">
        <f>IFERROR(VLOOKUP("5-"&amp;Presupuestos[[#This Row],[ID DOCUMENTO]],BD_Pagos[],7,0),"")</f>
        <v>0</v>
      </c>
      <c r="BF28" s="17">
        <f>IFERROR(VLOOKUP("5-"&amp;Presupuestos[[#This Row],[ID DOCUMENTO]],BD_Pagos[],9,0),"")</f>
        <v>0</v>
      </c>
      <c r="BG28" s="20">
        <f>IF(IFERROR(VLOOKUP("5-"&amp;Presupuestos[[#This Row],[ID DOCUMENTO]],BD_Pagos[],10,0),0)&gt;Presupuestos[[#This Row],[TOTAL SOLES]],Presupuestos[[#This Row],[TOTAL SOLES]],IFERROR(VLOOKUP("5-"&amp;Presupuestos[[#This Row],[ID DOCUMENTO]],BD_Pagos[],10,0),0))</f>
        <v>0</v>
      </c>
      <c r="BH28" s="7">
        <f>IFERROR(VLOOKUP("1-Detraccion"&amp;Presupuestos[[#This Row],[ID DOCUMENTO]],BD_Pagos[],2,0),"")</f>
        <v>0</v>
      </c>
      <c r="BI28" s="3" t="str">
        <f>IFERROR(VLOOKUP("1-Detraccion"&amp;Presupuestos[[#This Row],[ID DOCUMENTO]],BD_Pagos[],3,0),"")</f>
        <v/>
      </c>
      <c r="BJ28" s="3">
        <f>IFERROR(VLOOKUP("1-Detraccion"&amp;Presupuestos[[#This Row],[ID DOCUMENTO]],BD_Pagos[],4,0),"")</f>
        <v>0</v>
      </c>
      <c r="BK28" s="6">
        <f>IF(IFERROR(VLOOKUP("1-Detraccion"&amp;Presupuestos[[#This Row],[ID DOCUMENTO]],BD_Pagos[],5,0),0)&gt;Presupuestos[[#This Row],[TOTAL SOLES]],Presupuestos[[#This Row],[TOTAL SOLES]],IFERROR(VLOOKUP("1-Detraccion"&amp;Presupuestos[[#This Row],[ID DOCUMENTO]],BD_Pagos[],5,0),0))</f>
        <v>0</v>
      </c>
      <c r="BL28" s="6">
        <f>IF(IFERROR(VLOOKUP("1-Detraccion"&amp;Presupuestos[[#This Row],[ID DOCUMENTO]],BD_Pagos[],6,0),0)&gt;Presupuestos[[#This Row],[TOTAL SOLES]],Presupuestos[[#This Row],[TOTAL SOLES]],IFERROR(VLOOKUP("1-Detraccion"&amp;Presupuestos[[#This Row],[ID DOCUMENTO]],BD_Pagos[],6,0),0))</f>
        <v>0</v>
      </c>
      <c r="BM28" s="37"/>
      <c r="BN28" s="3"/>
      <c r="BO28" s="3"/>
      <c r="BP28" s="6"/>
      <c r="BQ2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28" s="23" t="str">
        <f>IF(Presupuestos[[#This Row],[SALDO ME-MN]]&gt;0,"PENDIENTE","CANCELADO")</f>
        <v>PENDIENTE</v>
      </c>
      <c r="BS28" s="23" t="str">
        <f>IF(COUNTIFS($U$4:$U27,Presupuestos[[#This Row],[ID DOCUMENTO]])&gt;=1,IF(B27=Presupuestos[[#This Row],[ID]],"OK","DOC. DUPLICADO"),"OK")</f>
        <v>OK</v>
      </c>
    </row>
    <row r="29" spans="2:71" ht="84" x14ac:dyDescent="0.25">
      <c r="B29" s="34">
        <f>IF(Presupuestos[[#This Row],[ID DOCUMENTO]]=U28,B28,IF(B28="ID",1,B28+1))</f>
        <v>25</v>
      </c>
      <c r="C29" s="2">
        <v>45842</v>
      </c>
      <c r="D29" s="2">
        <v>45842</v>
      </c>
      <c r="E29" s="3" t="s">
        <v>665</v>
      </c>
      <c r="F29" s="25" t="s">
        <v>35</v>
      </c>
      <c r="G29" s="25" t="s">
        <v>211</v>
      </c>
      <c r="H29" s="25" t="s">
        <v>213</v>
      </c>
      <c r="I29" s="36" t="str">
        <f>IFERROR(VLOOKUP(Presupuestos[[#This Row],[AREA]]&amp;Presupuestos[[#This Row],[CONCEPTO]]&amp;Presupuestos[[#This Row],[DESCRIPCION]],Tabla28[[Columna1]:[CÓDIGO NUEVO]],2,0),"")</f>
        <v>P0302002</v>
      </c>
      <c r="J29" s="3" t="s">
        <v>733</v>
      </c>
      <c r="K29" s="3" t="s">
        <v>734</v>
      </c>
      <c r="L29" s="3" t="s">
        <v>735</v>
      </c>
      <c r="M29" s="31" t="s">
        <v>736</v>
      </c>
      <c r="N29" s="3" t="s">
        <v>40</v>
      </c>
      <c r="O29" s="3" t="s">
        <v>315</v>
      </c>
      <c r="P29" s="3" t="s">
        <v>122</v>
      </c>
      <c r="Q29" s="3" t="str">
        <f>IFERROR(VLOOKUP(Presupuestos[[#This Row],[CLASIFICACIÓN (N)]],Tabla17[],2,0),"")</f>
        <v>Costos de ventas</v>
      </c>
      <c r="R29" s="3" t="str">
        <f>IFERROR(VLOOKUP(Presupuestos[[#This Row],[CLASIFICACIÓN (N)]],Tabla17[],3,0),"")</f>
        <v>Operativo</v>
      </c>
      <c r="S29" s="3" t="s">
        <v>16</v>
      </c>
      <c r="T29" s="3" t="str">
        <f>IFERROR(VLOOKUP(Presupuestos[[#This Row],[ALMACEN]],Tabla5[],2,0),"")</f>
        <v>Arequipa</v>
      </c>
      <c r="U29" s="19" t="str">
        <f>IFERROR(VLOOKUP(Presupuestos[[#This Row],[TIPO DE DOCUMENTO]],Tipo_Documento[],2,0)&amp;Presupuestos[[#This Row],[SERIE]]&amp;Presupuestos[[#This Row],[NUMERO]]&amp;Presupuestos[[#This Row],[RUC]],"")</f>
        <v>01F0045220611593920</v>
      </c>
      <c r="V29" s="3" t="s">
        <v>120</v>
      </c>
      <c r="W29" s="7">
        <v>45842</v>
      </c>
      <c r="X29" s="7">
        <v>45842</v>
      </c>
      <c r="Y29" s="3" t="s">
        <v>737</v>
      </c>
      <c r="Z29" s="3">
        <v>52</v>
      </c>
      <c r="AA29" s="3">
        <f>IFERROR(VLOOKUP(Presupuestos[[#This Row],[RAZON SOCIAL]],CHOOSE({1,2},Clientes_Proveedores[Razon Social],Clientes_Proveedores[Ruc / Dni]),2,0),"-")</f>
        <v>20611593920</v>
      </c>
      <c r="AB29" s="31" t="s">
        <v>738</v>
      </c>
      <c r="AC29" s="3" t="s">
        <v>670</v>
      </c>
      <c r="AD29" s="5">
        <v>0.18</v>
      </c>
      <c r="AE29" s="6">
        <v>447.4</v>
      </c>
      <c r="AF29" s="6">
        <f>Presupuestos[[#This Row],[BASE]]*Presupuestos[[#This Row],[% IGV]]</f>
        <v>80.531999999999996</v>
      </c>
      <c r="AG29" s="22">
        <f>ROUND(SUM(Presupuestos[[#This Row],[BASE]:[IGV]]),2)</f>
        <v>527.92999999999995</v>
      </c>
      <c r="AH29" s="9" t="str">
        <f>IF(Presupuestos[[#This Row],[MONEDA]]="USD",VLOOKUP(Presupuestos[[#This Row],[FECHA DE EMISION]],Tipo_Cambio[],3,0),"")</f>
        <v/>
      </c>
      <c r="AI29" s="22">
        <f>IFERROR(ROUND(IF(Presupuestos[[#This Row],[MONEDA]]="PEN",Presupuestos[[#This Row],[TOTAL]],Presupuestos[[#This Row],[TOTAL]]*Presupuestos[[#This Row],[TIPO DE CAMBIO]]),2),"")</f>
        <v>527.92999999999995</v>
      </c>
      <c r="AJ29" s="5"/>
      <c r="AK29" s="33"/>
      <c r="AL29" s="5" t="s">
        <v>680</v>
      </c>
      <c r="AM29" s="23"/>
      <c r="AN29" s="23"/>
      <c r="AO29" s="7" t="str">
        <f>IFERROR(VLOOKUP("1-"&amp;Presupuestos[[#This Row],[ID DOCUMENTO]],BD_Pagos[],7,0),"")</f>
        <v/>
      </c>
      <c r="AP29" s="16" t="str">
        <f>IFERROR(VLOOKUP("1-"&amp;Presupuestos[[#This Row],[ID DOCUMENTO]],BD_Pagos[],8,0),"")</f>
        <v/>
      </c>
      <c r="AQ29" s="17" t="str">
        <f>IFERROR(VLOOKUP("1-"&amp;Presupuestos[[#This Row],[ID DOCUMENTO]],BD_Pagos[],9,0),"")</f>
        <v/>
      </c>
      <c r="AR29" s="54"/>
      <c r="AS29" s="7" t="str">
        <f>IFERROR(VLOOKUP("2-"&amp;Presupuestos[[#This Row],[ID DOCUMENTO]],BD_Pagos[],7,0),"")</f>
        <v/>
      </c>
      <c r="AT29" s="16" t="str">
        <f>IFERROR(VLOOKUP("2-"&amp;Presupuestos[[#This Row],[ID DOCUMENTO]],BD_Pagos[],8,0),"")</f>
        <v/>
      </c>
      <c r="AU29" s="17" t="str">
        <f>IFERROR(VLOOKUP("2-"&amp;Presupuestos[[#This Row],[ID DOCUMENTO]],BD_Pagos[],9,0),"")</f>
        <v/>
      </c>
      <c r="AV29" s="20">
        <f>IF(IFERROR(VLOOKUP("2-"&amp;Presupuestos[[#This Row],[ID DOCUMENTO]],BD_Pagos[],10,0),0)&gt;Presupuestos[[#This Row],[TOTAL SOLES]],Presupuestos[[#This Row],[TOTAL SOLES]],IFERROR(VLOOKUP("2-"&amp;Presupuestos[[#This Row],[ID DOCUMENTO]],BD_Pagos[],10,0),0))</f>
        <v>0</v>
      </c>
      <c r="AW29" s="7"/>
      <c r="AX29" s="16"/>
      <c r="AY29" s="17"/>
      <c r="AZ29" s="20"/>
      <c r="BA29" s="7"/>
      <c r="BB29" s="16"/>
      <c r="BC29" s="17"/>
      <c r="BD29" s="20"/>
      <c r="BE29" s="7" t="str">
        <f>IFERROR(VLOOKUP("5-"&amp;Presupuestos[[#This Row],[ID DOCUMENTO]],BD_Pagos[],7,0),"")</f>
        <v/>
      </c>
      <c r="BF29" s="17" t="str">
        <f>IFERROR(VLOOKUP("5-"&amp;Presupuestos[[#This Row],[ID DOCUMENTO]],BD_Pagos[],9,0),"")</f>
        <v/>
      </c>
      <c r="BG29" s="20">
        <f>IF(IFERROR(VLOOKUP("5-"&amp;Presupuestos[[#This Row],[ID DOCUMENTO]],BD_Pagos[],10,0),0)&gt;Presupuestos[[#This Row],[TOTAL SOLES]],Presupuestos[[#This Row],[TOTAL SOLES]],IFERROR(VLOOKUP("5-"&amp;Presupuestos[[#This Row],[ID DOCUMENTO]],BD_Pagos[],10,0),0))</f>
        <v>0</v>
      </c>
      <c r="BH29" s="7" t="str">
        <f>IFERROR(VLOOKUP("1-Detraccion"&amp;Presupuestos[[#This Row],[ID DOCUMENTO]],BD_Pagos[],2,0),"")</f>
        <v/>
      </c>
      <c r="BI29" s="3" t="str">
        <f>IFERROR(VLOOKUP("1-Detraccion"&amp;Presupuestos[[#This Row],[ID DOCUMENTO]],BD_Pagos[],3,0),"")</f>
        <v/>
      </c>
      <c r="BJ29" s="3" t="str">
        <f>IFERROR(VLOOKUP("1-Detraccion"&amp;Presupuestos[[#This Row],[ID DOCUMENTO]],BD_Pagos[],4,0),"")</f>
        <v/>
      </c>
      <c r="BK29" s="6">
        <f>IF(IFERROR(VLOOKUP("1-Detraccion"&amp;Presupuestos[[#This Row],[ID DOCUMENTO]],BD_Pagos[],5,0),0)&gt;Presupuestos[[#This Row],[TOTAL SOLES]],Presupuestos[[#This Row],[TOTAL SOLES]],IFERROR(VLOOKUP("1-Detraccion"&amp;Presupuestos[[#This Row],[ID DOCUMENTO]],BD_Pagos[],5,0),0))</f>
        <v>0</v>
      </c>
      <c r="BL29" s="6">
        <f>IF(IFERROR(VLOOKUP("1-Detraccion"&amp;Presupuestos[[#This Row],[ID DOCUMENTO]],BD_Pagos[],6,0),0)&gt;Presupuestos[[#This Row],[TOTAL SOLES]],Presupuestos[[#This Row],[TOTAL SOLES]],IFERROR(VLOOKUP("1-Detraccion"&amp;Presupuestos[[#This Row],[ID DOCUMENTO]],BD_Pagos[],6,0),0))</f>
        <v>0</v>
      </c>
      <c r="BM29" s="37"/>
      <c r="BN29" s="3"/>
      <c r="BO29" s="3"/>
      <c r="BP29" s="6"/>
      <c r="BQ2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527.92999999999995</v>
      </c>
      <c r="BR29" s="23" t="str">
        <f>IF(Presupuestos[[#This Row],[SALDO ME-MN]]&gt;0,"PENDIENTE","CANCELADO")</f>
        <v>PENDIENTE</v>
      </c>
      <c r="BS29" s="23" t="str">
        <f>IF(COUNTIFS($U$4:$U28,Presupuestos[[#This Row],[ID DOCUMENTO]])&gt;=1,IF(B28=Presupuestos[[#This Row],[ID]],"OK","DOC. DUPLICADO"),"OK")</f>
        <v>OK</v>
      </c>
    </row>
    <row r="30" spans="2:71" ht="24" x14ac:dyDescent="0.25">
      <c r="B30" s="34">
        <f>IF(Presupuestos[[#This Row],[ID DOCUMENTO]]=U29,B29,IF(B29="ID",1,B29+1))</f>
        <v>26</v>
      </c>
      <c r="C30" s="2">
        <v>45845</v>
      </c>
      <c r="D30" s="2">
        <v>45845</v>
      </c>
      <c r="E30" s="3" t="s">
        <v>665</v>
      </c>
      <c r="F30" s="25" t="s">
        <v>35</v>
      </c>
      <c r="G30" s="25" t="s">
        <v>19</v>
      </c>
      <c r="H30" s="25" t="s">
        <v>228</v>
      </c>
      <c r="I30" s="36" t="str">
        <f>IFERROR(VLOOKUP(Presupuestos[[#This Row],[AREA]]&amp;Presupuestos[[#This Row],[CONCEPTO]]&amp;Presupuestos[[#This Row],[DESCRIPCION]],Tabla28[[Columna1]:[CÓDIGO NUEVO]],2,0),"")</f>
        <v>P0307003</v>
      </c>
      <c r="J30" s="3" t="s">
        <v>666</v>
      </c>
      <c r="K30" s="3" t="s">
        <v>666</v>
      </c>
      <c r="L30" s="3" t="s">
        <v>666</v>
      </c>
      <c r="M30" s="31" t="s">
        <v>739</v>
      </c>
      <c r="N30" s="3"/>
      <c r="O30" s="3" t="s">
        <v>315</v>
      </c>
      <c r="P30" s="3" t="s">
        <v>127</v>
      </c>
      <c r="Q30" s="3" t="str">
        <f>IFERROR(VLOOKUP(Presupuestos[[#This Row],[CLASIFICACIÓN (N)]],Tabla17[],2,0),"")</f>
        <v>Gastos operativos</v>
      </c>
      <c r="R30" s="3" t="str">
        <f>IFERROR(VLOOKUP(Presupuestos[[#This Row],[CLASIFICACIÓN (N)]],Tabla17[],3,0),"")</f>
        <v>Operativo</v>
      </c>
      <c r="S30" s="3" t="s">
        <v>16</v>
      </c>
      <c r="T30" s="3" t="str">
        <f>IFERROR(VLOOKUP(Presupuestos[[#This Row],[ALMACEN]],Tabla5[],2,0),"")</f>
        <v>Arequipa</v>
      </c>
      <c r="U30" s="19" t="str">
        <f>IFERROR(VLOOKUP(Presupuestos[[#This Row],[TIPO DE DOCUMENTO]],Tipo_Documento[],2,0)&amp;Presupuestos[[#This Row],[SERIE]]&amp;Presupuestos[[#This Row],[NUMERO]]&amp;Presupuestos[[#This Row],[RUC]],"")</f>
        <v>PLM325172537561</v>
      </c>
      <c r="V30" s="3" t="s">
        <v>171</v>
      </c>
      <c r="W30" s="7">
        <v>45845</v>
      </c>
      <c r="X30" s="7">
        <v>45845</v>
      </c>
      <c r="Y30" s="3">
        <v>3</v>
      </c>
      <c r="Z30" s="3">
        <v>251</v>
      </c>
      <c r="AA30" s="3">
        <f>IFERROR(VLOOKUP(Presupuestos[[#This Row],[RAZON SOCIAL]],CHOOSE({1,2},Clientes_Proveedores[Razon Social],Clientes_Proveedores[Ruc / Dni]),2,0),"-")</f>
        <v>72537561</v>
      </c>
      <c r="AB30" s="31" t="s">
        <v>740</v>
      </c>
      <c r="AC30" s="3" t="s">
        <v>670</v>
      </c>
      <c r="AD30" s="5"/>
      <c r="AE30" s="6">
        <v>20</v>
      </c>
      <c r="AF30" s="6">
        <f>Presupuestos[[#This Row],[BASE]]*Presupuestos[[#This Row],[% IGV]]</f>
        <v>0</v>
      </c>
      <c r="AG30" s="22">
        <f>ROUND(SUM(Presupuestos[[#This Row],[BASE]:[IGV]]),2)</f>
        <v>20</v>
      </c>
      <c r="AH30" s="9" t="str">
        <f>IF(Presupuestos[[#This Row],[MONEDA]]="USD",VLOOKUP(Presupuestos[[#This Row],[FECHA DE EMISION]],Tipo_Cambio[],3,0),"")</f>
        <v/>
      </c>
      <c r="AI30" s="22">
        <f>IFERROR(ROUND(IF(Presupuestos[[#This Row],[MONEDA]]="PEN",Presupuestos[[#This Row],[TOTAL]],Presupuestos[[#This Row],[TOTAL]]*Presupuestos[[#This Row],[TIPO DE CAMBIO]]),2),"")</f>
        <v>20</v>
      </c>
      <c r="AJ30" s="5"/>
      <c r="AK30" s="33"/>
      <c r="AL30" s="5" t="s">
        <v>672</v>
      </c>
      <c r="AM30" s="23"/>
      <c r="AN30" s="23"/>
      <c r="AO30" s="7" t="str">
        <f>IFERROR(VLOOKUP("1-"&amp;Presupuestos[[#This Row],[ID DOCUMENTO]],BD_Pagos[],7,0),"")</f>
        <v/>
      </c>
      <c r="AP30" s="16" t="str">
        <f>IFERROR(VLOOKUP("1-"&amp;Presupuestos[[#This Row],[ID DOCUMENTO]],BD_Pagos[],8,0),"")</f>
        <v/>
      </c>
      <c r="AQ30" s="17" t="str">
        <f>IFERROR(VLOOKUP("1-"&amp;Presupuestos[[#This Row],[ID DOCUMENTO]],BD_Pagos[],9,0),"")</f>
        <v/>
      </c>
      <c r="AR30" s="54"/>
      <c r="AS30" s="7" t="str">
        <f>IFERROR(VLOOKUP("2-"&amp;Presupuestos[[#This Row],[ID DOCUMENTO]],BD_Pagos[],7,0),"")</f>
        <v/>
      </c>
      <c r="AT30" s="16" t="str">
        <f>IFERROR(VLOOKUP("2-"&amp;Presupuestos[[#This Row],[ID DOCUMENTO]],BD_Pagos[],8,0),"")</f>
        <v/>
      </c>
      <c r="AU30" s="17" t="str">
        <f>IFERROR(VLOOKUP("2-"&amp;Presupuestos[[#This Row],[ID DOCUMENTO]],BD_Pagos[],9,0),"")</f>
        <v/>
      </c>
      <c r="AV30" s="20">
        <f>IF(IFERROR(VLOOKUP("2-"&amp;Presupuestos[[#This Row],[ID DOCUMENTO]],BD_Pagos[],10,0),0)&gt;Presupuestos[[#This Row],[TOTAL SOLES]],Presupuestos[[#This Row],[TOTAL SOLES]],IFERROR(VLOOKUP("2-"&amp;Presupuestos[[#This Row],[ID DOCUMENTO]],BD_Pagos[],10,0),0))</f>
        <v>0</v>
      </c>
      <c r="AW30" s="7"/>
      <c r="AX30" s="16"/>
      <c r="AY30" s="17"/>
      <c r="AZ30" s="20"/>
      <c r="BA30" s="7"/>
      <c r="BB30" s="16"/>
      <c r="BC30" s="17"/>
      <c r="BD30" s="20"/>
      <c r="BE30" s="7" t="str">
        <f>IFERROR(VLOOKUP("5-"&amp;Presupuestos[[#This Row],[ID DOCUMENTO]],BD_Pagos[],7,0),"")</f>
        <v/>
      </c>
      <c r="BF30" s="17" t="str">
        <f>IFERROR(VLOOKUP("5-"&amp;Presupuestos[[#This Row],[ID DOCUMENTO]],BD_Pagos[],9,0),"")</f>
        <v/>
      </c>
      <c r="BG30" s="20">
        <f>IF(IFERROR(VLOOKUP("5-"&amp;Presupuestos[[#This Row],[ID DOCUMENTO]],BD_Pagos[],10,0),0)&gt;Presupuestos[[#This Row],[TOTAL SOLES]],Presupuestos[[#This Row],[TOTAL SOLES]],IFERROR(VLOOKUP("5-"&amp;Presupuestos[[#This Row],[ID DOCUMENTO]],BD_Pagos[],10,0),0))</f>
        <v>0</v>
      </c>
      <c r="BH30" s="7" t="str">
        <f>IFERROR(VLOOKUP("1-Detraccion"&amp;Presupuestos[[#This Row],[ID DOCUMENTO]],BD_Pagos[],2,0),"")</f>
        <v/>
      </c>
      <c r="BI30" s="3" t="str">
        <f>IFERROR(VLOOKUP("1-Detraccion"&amp;Presupuestos[[#This Row],[ID DOCUMENTO]],BD_Pagos[],3,0),"")</f>
        <v/>
      </c>
      <c r="BJ30" s="3" t="str">
        <f>IFERROR(VLOOKUP("1-Detraccion"&amp;Presupuestos[[#This Row],[ID DOCUMENTO]],BD_Pagos[],4,0),"")</f>
        <v/>
      </c>
      <c r="BK30" s="6">
        <f>IF(IFERROR(VLOOKUP("1-Detraccion"&amp;Presupuestos[[#This Row],[ID DOCUMENTO]],BD_Pagos[],5,0),0)&gt;Presupuestos[[#This Row],[TOTAL SOLES]],Presupuestos[[#This Row],[TOTAL SOLES]],IFERROR(VLOOKUP("1-Detraccion"&amp;Presupuestos[[#This Row],[ID DOCUMENTO]],BD_Pagos[],5,0),0))</f>
        <v>0</v>
      </c>
      <c r="BL30" s="6">
        <f>IF(IFERROR(VLOOKUP("1-Detraccion"&amp;Presupuestos[[#This Row],[ID DOCUMENTO]],BD_Pagos[],6,0),0)&gt;Presupuestos[[#This Row],[TOTAL SOLES]],Presupuestos[[#This Row],[TOTAL SOLES]],IFERROR(VLOOKUP("1-Detraccion"&amp;Presupuestos[[#This Row],[ID DOCUMENTO]],BD_Pagos[],6,0),0))</f>
        <v>0</v>
      </c>
      <c r="BM30" s="37"/>
      <c r="BN30" s="3"/>
      <c r="BO30" s="3"/>
      <c r="BP30" s="6"/>
      <c r="BQ3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30" s="23" t="str">
        <f>IF(Presupuestos[[#This Row],[SALDO ME-MN]]&gt;0,"PENDIENTE","CANCELADO")</f>
        <v>PENDIENTE</v>
      </c>
      <c r="BS30" s="23" t="str">
        <f>IF(COUNTIFS($U$4:$U29,Presupuestos[[#This Row],[ID DOCUMENTO]])&gt;=1,IF(B29=Presupuestos[[#This Row],[ID]],"OK","DOC. DUPLICADO"),"OK")</f>
        <v>OK</v>
      </c>
    </row>
    <row r="31" spans="2:71" ht="24" x14ac:dyDescent="0.25">
      <c r="B31" s="34">
        <f>IF(Presupuestos[[#This Row],[ID DOCUMENTO]]=U30,B30,IF(B30="ID",1,B30+1))</f>
        <v>27</v>
      </c>
      <c r="C31" s="2">
        <v>45846</v>
      </c>
      <c r="D31" s="2">
        <v>45846</v>
      </c>
      <c r="E31" s="3" t="s">
        <v>665</v>
      </c>
      <c r="F31" s="25" t="s">
        <v>35</v>
      </c>
      <c r="G31" s="25" t="s">
        <v>211</v>
      </c>
      <c r="H31" s="25" t="s">
        <v>213</v>
      </c>
      <c r="I31" s="36" t="str">
        <f>IFERROR(VLOOKUP(Presupuestos[[#This Row],[AREA]]&amp;Presupuestos[[#This Row],[CONCEPTO]]&amp;Presupuestos[[#This Row],[DESCRIPCION]],Tabla28[[Columna1]:[CÓDIGO NUEVO]],2,0),"")</f>
        <v>P0302002</v>
      </c>
      <c r="J31" s="3" t="s">
        <v>666</v>
      </c>
      <c r="K31" s="3" t="s">
        <v>666</v>
      </c>
      <c r="L31" s="3" t="s">
        <v>666</v>
      </c>
      <c r="M31" s="31" t="s">
        <v>741</v>
      </c>
      <c r="N31" s="3" t="s">
        <v>33</v>
      </c>
      <c r="O31" s="3" t="s">
        <v>315</v>
      </c>
      <c r="P31" s="3" t="s">
        <v>122</v>
      </c>
      <c r="Q31" s="3" t="str">
        <f>IFERROR(VLOOKUP(Presupuestos[[#This Row],[CLASIFICACIÓN (N)]],Tabla17[],2,0),"")</f>
        <v>Costos de ventas</v>
      </c>
      <c r="R31" s="3" t="str">
        <f>IFERROR(VLOOKUP(Presupuestos[[#This Row],[CLASIFICACIÓN (N)]],Tabla17[],3,0),"")</f>
        <v>Operativo</v>
      </c>
      <c r="S31" s="3" t="s">
        <v>16</v>
      </c>
      <c r="T31" s="3" t="str">
        <f>IFERROR(VLOOKUP(Presupuestos[[#This Row],[ALMACEN]],Tabla5[],2,0),"")</f>
        <v>Arequipa</v>
      </c>
      <c r="U31" s="19" t="str">
        <f>IFERROR(VLOOKUP(Presupuestos[[#This Row],[TIPO DE DOCUMENTO]],Tipo_Documento[],2,0)&amp;Presupuestos[[#This Row],[SERIE]]&amp;Presupuestos[[#This Row],[NUMERO]]&amp;Presupuestos[[#This Row],[RUC]],"")</f>
        <v>LIQOPE12811111111</v>
      </c>
      <c r="V31" s="3" t="s">
        <v>175</v>
      </c>
      <c r="W31" s="7">
        <v>45846</v>
      </c>
      <c r="X31" s="7">
        <v>45846</v>
      </c>
      <c r="Y31" s="3" t="s">
        <v>36</v>
      </c>
      <c r="Z31" s="3">
        <v>128</v>
      </c>
      <c r="AA31" s="3">
        <f>IFERROR(VLOOKUP(Presupuestos[[#This Row],[RAZON SOCIAL]],CHOOSE({1,2},Clientes_Proveedores[Razon Social],Clientes_Proveedores[Ruc / Dni]),2,0),"-")</f>
        <v>11111111</v>
      </c>
      <c r="AB31" s="31" t="s">
        <v>916</v>
      </c>
      <c r="AC31" s="3" t="s">
        <v>670</v>
      </c>
      <c r="AD31" s="5"/>
      <c r="AE31" s="6">
        <v>20</v>
      </c>
      <c r="AF31" s="6">
        <f>Presupuestos[[#This Row],[BASE]]*Presupuestos[[#This Row],[% IGV]]</f>
        <v>0</v>
      </c>
      <c r="AG31" s="22">
        <f>ROUND(SUM(Presupuestos[[#This Row],[BASE]:[IGV]]),2)</f>
        <v>20</v>
      </c>
      <c r="AH31" s="9" t="str">
        <f>IF(Presupuestos[[#This Row],[MONEDA]]="USD",VLOOKUP(Presupuestos[[#This Row],[FECHA DE EMISION]],Tipo_Cambio[],3,0),"")</f>
        <v/>
      </c>
      <c r="AI31" s="22">
        <f>IFERROR(ROUND(IF(Presupuestos[[#This Row],[MONEDA]]="PEN",Presupuestos[[#This Row],[TOTAL]],Presupuestos[[#This Row],[TOTAL]]*Presupuestos[[#This Row],[TIPO DE CAMBIO]]),2),"")</f>
        <v>20</v>
      </c>
      <c r="AJ31" s="5"/>
      <c r="AK31" s="33"/>
      <c r="AL31" s="5" t="s">
        <v>742</v>
      </c>
      <c r="AM31" s="23"/>
      <c r="AN31" s="23"/>
      <c r="AO31" s="7" t="str">
        <f>IFERROR(VLOOKUP("1-"&amp;Presupuestos[[#This Row],[ID DOCUMENTO]],BD_Pagos[],7,0),"")</f>
        <v/>
      </c>
      <c r="AP31" s="16" t="str">
        <f>IFERROR(VLOOKUP("1-"&amp;Presupuestos[[#This Row],[ID DOCUMENTO]],BD_Pagos[],8,0),"")</f>
        <v/>
      </c>
      <c r="AQ31" s="17" t="str">
        <f>IFERROR(VLOOKUP("1-"&amp;Presupuestos[[#This Row],[ID DOCUMENTO]],BD_Pagos[],9,0),"")</f>
        <v/>
      </c>
      <c r="AR31" s="54"/>
      <c r="AS31" s="7" t="str">
        <f>IFERROR(VLOOKUP("2-"&amp;Presupuestos[[#This Row],[ID DOCUMENTO]],BD_Pagos[],7,0),"")</f>
        <v/>
      </c>
      <c r="AT31" s="16" t="str">
        <f>IFERROR(VLOOKUP("2-"&amp;Presupuestos[[#This Row],[ID DOCUMENTO]],BD_Pagos[],8,0),"")</f>
        <v/>
      </c>
      <c r="AU31" s="17" t="str">
        <f>IFERROR(VLOOKUP("2-"&amp;Presupuestos[[#This Row],[ID DOCUMENTO]],BD_Pagos[],9,0),"")</f>
        <v/>
      </c>
      <c r="AV31" s="20">
        <f>IF(IFERROR(VLOOKUP("2-"&amp;Presupuestos[[#This Row],[ID DOCUMENTO]],BD_Pagos[],10,0),0)&gt;Presupuestos[[#This Row],[TOTAL SOLES]],Presupuestos[[#This Row],[TOTAL SOLES]],IFERROR(VLOOKUP("2-"&amp;Presupuestos[[#This Row],[ID DOCUMENTO]],BD_Pagos[],10,0),0))</f>
        <v>0</v>
      </c>
      <c r="AW31" s="7"/>
      <c r="AX31" s="16"/>
      <c r="AY31" s="17"/>
      <c r="AZ31" s="20"/>
      <c r="BA31" s="7"/>
      <c r="BB31" s="16"/>
      <c r="BC31" s="17"/>
      <c r="BD31" s="20"/>
      <c r="BE31" s="7" t="str">
        <f>IFERROR(VLOOKUP("5-"&amp;Presupuestos[[#This Row],[ID DOCUMENTO]],BD_Pagos[],7,0),"")</f>
        <v/>
      </c>
      <c r="BF31" s="17" t="str">
        <f>IFERROR(VLOOKUP("5-"&amp;Presupuestos[[#This Row],[ID DOCUMENTO]],BD_Pagos[],9,0),"")</f>
        <v/>
      </c>
      <c r="BG31" s="20">
        <f>IF(IFERROR(VLOOKUP("5-"&amp;Presupuestos[[#This Row],[ID DOCUMENTO]],BD_Pagos[],10,0),0)&gt;Presupuestos[[#This Row],[TOTAL SOLES]],Presupuestos[[#This Row],[TOTAL SOLES]],IFERROR(VLOOKUP("5-"&amp;Presupuestos[[#This Row],[ID DOCUMENTO]],BD_Pagos[],10,0),0))</f>
        <v>0</v>
      </c>
      <c r="BH31" s="7" t="str">
        <f>IFERROR(VLOOKUP("1-Detraccion"&amp;Presupuestos[[#This Row],[ID DOCUMENTO]],BD_Pagos[],2,0),"")</f>
        <v/>
      </c>
      <c r="BI31" s="3" t="str">
        <f>IFERROR(VLOOKUP("1-Detraccion"&amp;Presupuestos[[#This Row],[ID DOCUMENTO]],BD_Pagos[],3,0),"")</f>
        <v/>
      </c>
      <c r="BJ31" s="3" t="str">
        <f>IFERROR(VLOOKUP("1-Detraccion"&amp;Presupuestos[[#This Row],[ID DOCUMENTO]],BD_Pagos[],4,0),"")</f>
        <v/>
      </c>
      <c r="BK31" s="6">
        <f>IF(IFERROR(VLOOKUP("1-Detraccion"&amp;Presupuestos[[#This Row],[ID DOCUMENTO]],BD_Pagos[],5,0),0)&gt;Presupuestos[[#This Row],[TOTAL SOLES]],Presupuestos[[#This Row],[TOTAL SOLES]],IFERROR(VLOOKUP("1-Detraccion"&amp;Presupuestos[[#This Row],[ID DOCUMENTO]],BD_Pagos[],5,0),0))</f>
        <v>0</v>
      </c>
      <c r="BL31" s="6">
        <f>IF(IFERROR(VLOOKUP("1-Detraccion"&amp;Presupuestos[[#This Row],[ID DOCUMENTO]],BD_Pagos[],6,0),0)&gt;Presupuestos[[#This Row],[TOTAL SOLES]],Presupuestos[[#This Row],[TOTAL SOLES]],IFERROR(VLOOKUP("1-Detraccion"&amp;Presupuestos[[#This Row],[ID DOCUMENTO]],BD_Pagos[],6,0),0))</f>
        <v>0</v>
      </c>
      <c r="BM31" s="37"/>
      <c r="BN31" s="3"/>
      <c r="BO31" s="3"/>
      <c r="BP31" s="6"/>
      <c r="BQ3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31" s="23" t="str">
        <f>IF(Presupuestos[[#This Row],[SALDO ME-MN]]&gt;0,"PENDIENTE","CANCELADO")</f>
        <v>PENDIENTE</v>
      </c>
      <c r="BS31" s="23" t="str">
        <f>IF(COUNTIFS($U$4:$U30,Presupuestos[[#This Row],[ID DOCUMENTO]])&gt;=1,IF(B30=Presupuestos[[#This Row],[ID]],"OK","DOC. DUPLICADO"),"OK")</f>
        <v>OK</v>
      </c>
    </row>
    <row r="32" spans="2:71" ht="24" x14ac:dyDescent="0.25">
      <c r="B32" s="34">
        <f>IF(Presupuestos[[#This Row],[ID DOCUMENTO]]=U31,B31,IF(B31="ID",1,B31+1))</f>
        <v>28</v>
      </c>
      <c r="C32" s="2">
        <v>45845</v>
      </c>
      <c r="D32" s="2">
        <v>45845</v>
      </c>
      <c r="E32" s="3" t="s">
        <v>665</v>
      </c>
      <c r="F32" s="25" t="s">
        <v>35</v>
      </c>
      <c r="G32" s="25" t="s">
        <v>19</v>
      </c>
      <c r="H32" s="25" t="s">
        <v>228</v>
      </c>
      <c r="I32" s="36" t="str">
        <f>IFERROR(VLOOKUP(Presupuestos[[#This Row],[AREA]]&amp;Presupuestos[[#This Row],[CONCEPTO]]&amp;Presupuestos[[#This Row],[DESCRIPCION]],Tabla28[[Columna1]:[CÓDIGO NUEVO]],2,0),"")</f>
        <v>P0307003</v>
      </c>
      <c r="J32" s="3" t="s">
        <v>666</v>
      </c>
      <c r="K32" s="3" t="s">
        <v>666</v>
      </c>
      <c r="L32" s="3" t="s">
        <v>666</v>
      </c>
      <c r="M32" s="31" t="s">
        <v>743</v>
      </c>
      <c r="N32" s="3"/>
      <c r="O32" s="3" t="s">
        <v>315</v>
      </c>
      <c r="P32" s="3" t="s">
        <v>127</v>
      </c>
      <c r="Q32" s="3" t="str">
        <f>IFERROR(VLOOKUP(Presupuestos[[#This Row],[CLASIFICACIÓN (N)]],Tabla17[],2,0),"")</f>
        <v>Gastos operativos</v>
      </c>
      <c r="R32" s="3" t="str">
        <f>IFERROR(VLOOKUP(Presupuestos[[#This Row],[CLASIFICACIÓN (N)]],Tabla17[],3,0),"")</f>
        <v>Operativo</v>
      </c>
      <c r="S32" s="3" t="s">
        <v>16</v>
      </c>
      <c r="T32" s="3" t="str">
        <f>IFERROR(VLOOKUP(Presupuestos[[#This Row],[ALMACEN]],Tabla5[],2,0),"")</f>
        <v>Arequipa</v>
      </c>
      <c r="U32" s="19" t="str">
        <f>IFERROR(VLOOKUP(Presupuestos[[#This Row],[TIPO DE DOCUMENTO]],Tipo_Documento[],2,0)&amp;Presupuestos[[#This Row],[SERIE]]&amp;Presupuestos[[#This Row],[NUMERO]]&amp;Presupuestos[[#This Row],[RUC]],"")</f>
        <v>PLM325272537561</v>
      </c>
      <c r="V32" s="3" t="s">
        <v>171</v>
      </c>
      <c r="W32" s="7">
        <v>45845</v>
      </c>
      <c r="X32" s="7">
        <v>45845</v>
      </c>
      <c r="Y32" s="3">
        <v>3</v>
      </c>
      <c r="Z32" s="3">
        <v>252</v>
      </c>
      <c r="AA32" s="3">
        <f>IFERROR(VLOOKUP(Presupuestos[[#This Row],[RAZON SOCIAL]],CHOOSE({1,2},Clientes_Proveedores[Razon Social],Clientes_Proveedores[Ruc / Dni]),2,0),"-")</f>
        <v>72537561</v>
      </c>
      <c r="AB32" s="31" t="s">
        <v>740</v>
      </c>
      <c r="AC32" s="3" t="s">
        <v>670</v>
      </c>
      <c r="AD32" s="5"/>
      <c r="AE32" s="6">
        <v>10</v>
      </c>
      <c r="AF32" s="6">
        <f>Presupuestos[[#This Row],[BASE]]*Presupuestos[[#This Row],[% IGV]]</f>
        <v>0</v>
      </c>
      <c r="AG32" s="22">
        <f>ROUND(SUM(Presupuestos[[#This Row],[BASE]:[IGV]]),2)</f>
        <v>10</v>
      </c>
      <c r="AH32" s="9" t="str">
        <f>IF(Presupuestos[[#This Row],[MONEDA]]="USD",VLOOKUP(Presupuestos[[#This Row],[FECHA DE EMISION]],Tipo_Cambio[],3,0),"")</f>
        <v/>
      </c>
      <c r="AI32" s="22">
        <f>IFERROR(ROUND(IF(Presupuestos[[#This Row],[MONEDA]]="PEN",Presupuestos[[#This Row],[TOTAL]],Presupuestos[[#This Row],[TOTAL]]*Presupuestos[[#This Row],[TIPO DE CAMBIO]]),2),"")</f>
        <v>10</v>
      </c>
      <c r="AJ32" s="5"/>
      <c r="AK32" s="33"/>
      <c r="AL32" s="5" t="s">
        <v>672</v>
      </c>
      <c r="AM32" s="23"/>
      <c r="AN32" s="23"/>
      <c r="AO32" s="7" t="str">
        <f>IFERROR(VLOOKUP("1-"&amp;Presupuestos[[#This Row],[ID DOCUMENTO]],BD_Pagos[],7,0),"")</f>
        <v/>
      </c>
      <c r="AP32" s="16" t="str">
        <f>IFERROR(VLOOKUP("1-"&amp;Presupuestos[[#This Row],[ID DOCUMENTO]],BD_Pagos[],8,0),"")</f>
        <v/>
      </c>
      <c r="AQ32" s="17" t="str">
        <f>IFERROR(VLOOKUP("1-"&amp;Presupuestos[[#This Row],[ID DOCUMENTO]],BD_Pagos[],9,0),"")</f>
        <v/>
      </c>
      <c r="AR32" s="54"/>
      <c r="AS32" s="7" t="str">
        <f>IFERROR(VLOOKUP("2-"&amp;Presupuestos[[#This Row],[ID DOCUMENTO]],BD_Pagos[],7,0),"")</f>
        <v/>
      </c>
      <c r="AT32" s="16" t="str">
        <f>IFERROR(VLOOKUP("2-"&amp;Presupuestos[[#This Row],[ID DOCUMENTO]],BD_Pagos[],8,0),"")</f>
        <v/>
      </c>
      <c r="AU32" s="17" t="str">
        <f>IFERROR(VLOOKUP("2-"&amp;Presupuestos[[#This Row],[ID DOCUMENTO]],BD_Pagos[],9,0),"")</f>
        <v/>
      </c>
      <c r="AV32" s="20">
        <f>IF(IFERROR(VLOOKUP("2-"&amp;Presupuestos[[#This Row],[ID DOCUMENTO]],BD_Pagos[],10,0),0)&gt;Presupuestos[[#This Row],[TOTAL SOLES]],Presupuestos[[#This Row],[TOTAL SOLES]],IFERROR(VLOOKUP("2-"&amp;Presupuestos[[#This Row],[ID DOCUMENTO]],BD_Pagos[],10,0),0))</f>
        <v>0</v>
      </c>
      <c r="AW32" s="7"/>
      <c r="AX32" s="16"/>
      <c r="AY32" s="17"/>
      <c r="AZ32" s="20"/>
      <c r="BA32" s="7"/>
      <c r="BB32" s="16"/>
      <c r="BC32" s="17"/>
      <c r="BD32" s="20"/>
      <c r="BE32" s="7" t="str">
        <f>IFERROR(VLOOKUP("5-"&amp;Presupuestos[[#This Row],[ID DOCUMENTO]],BD_Pagos[],7,0),"")</f>
        <v/>
      </c>
      <c r="BF32" s="17" t="str">
        <f>IFERROR(VLOOKUP("5-"&amp;Presupuestos[[#This Row],[ID DOCUMENTO]],BD_Pagos[],9,0),"")</f>
        <v/>
      </c>
      <c r="BG32" s="20">
        <f>IF(IFERROR(VLOOKUP("5-"&amp;Presupuestos[[#This Row],[ID DOCUMENTO]],BD_Pagos[],10,0),0)&gt;Presupuestos[[#This Row],[TOTAL SOLES]],Presupuestos[[#This Row],[TOTAL SOLES]],IFERROR(VLOOKUP("5-"&amp;Presupuestos[[#This Row],[ID DOCUMENTO]],BD_Pagos[],10,0),0))</f>
        <v>0</v>
      </c>
      <c r="BH32" s="7" t="str">
        <f>IFERROR(VLOOKUP("1-Detraccion"&amp;Presupuestos[[#This Row],[ID DOCUMENTO]],BD_Pagos[],2,0),"")</f>
        <v/>
      </c>
      <c r="BI32" s="3" t="str">
        <f>IFERROR(VLOOKUP("1-Detraccion"&amp;Presupuestos[[#This Row],[ID DOCUMENTO]],BD_Pagos[],3,0),"")</f>
        <v/>
      </c>
      <c r="BJ32" s="3" t="str">
        <f>IFERROR(VLOOKUP("1-Detraccion"&amp;Presupuestos[[#This Row],[ID DOCUMENTO]],BD_Pagos[],4,0),"")</f>
        <v/>
      </c>
      <c r="BK32" s="6">
        <f>IF(IFERROR(VLOOKUP("1-Detraccion"&amp;Presupuestos[[#This Row],[ID DOCUMENTO]],BD_Pagos[],5,0),0)&gt;Presupuestos[[#This Row],[TOTAL SOLES]],Presupuestos[[#This Row],[TOTAL SOLES]],IFERROR(VLOOKUP("1-Detraccion"&amp;Presupuestos[[#This Row],[ID DOCUMENTO]],BD_Pagos[],5,0),0))</f>
        <v>0</v>
      </c>
      <c r="BL32" s="6">
        <f>IF(IFERROR(VLOOKUP("1-Detraccion"&amp;Presupuestos[[#This Row],[ID DOCUMENTO]],BD_Pagos[],6,0),0)&gt;Presupuestos[[#This Row],[TOTAL SOLES]],Presupuestos[[#This Row],[TOTAL SOLES]],IFERROR(VLOOKUP("1-Detraccion"&amp;Presupuestos[[#This Row],[ID DOCUMENTO]],BD_Pagos[],6,0),0))</f>
        <v>0</v>
      </c>
      <c r="BM32" s="37"/>
      <c r="BN32" s="3"/>
      <c r="BO32" s="3"/>
      <c r="BP32" s="6"/>
      <c r="BQ3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32" s="23" t="str">
        <f>IF(Presupuestos[[#This Row],[SALDO ME-MN]]&gt;0,"PENDIENTE","CANCELADO")</f>
        <v>PENDIENTE</v>
      </c>
      <c r="BS32" s="23" t="str">
        <f>IF(COUNTIFS($U$4:$U31,Presupuestos[[#This Row],[ID DOCUMENTO]])&gt;=1,IF(B31=Presupuestos[[#This Row],[ID]],"OK","DOC. DUPLICADO"),"OK")</f>
        <v>OK</v>
      </c>
    </row>
    <row r="33" spans="2:71" ht="36" x14ac:dyDescent="0.25">
      <c r="B33" s="34">
        <f>IF(Presupuestos[[#This Row],[ID DOCUMENTO]]=U32,B32,IF(B32="ID",1,B32+1))</f>
        <v>29</v>
      </c>
      <c r="C33" s="2">
        <v>45846</v>
      </c>
      <c r="D33" s="2">
        <v>45846</v>
      </c>
      <c r="E33" s="3" t="s">
        <v>665</v>
      </c>
      <c r="F33" s="25" t="s">
        <v>35</v>
      </c>
      <c r="G33" s="25" t="s">
        <v>19</v>
      </c>
      <c r="H33" s="25" t="s">
        <v>228</v>
      </c>
      <c r="I33" s="36" t="str">
        <f>IFERROR(VLOOKUP(Presupuestos[[#This Row],[AREA]]&amp;Presupuestos[[#This Row],[CONCEPTO]]&amp;Presupuestos[[#This Row],[DESCRIPCION]],Tabla28[[Columna1]:[CÓDIGO NUEVO]],2,0),"")</f>
        <v>P0307003</v>
      </c>
      <c r="J33" s="3" t="s">
        <v>666</v>
      </c>
      <c r="K33" s="3" t="s">
        <v>666</v>
      </c>
      <c r="L33" s="3" t="s">
        <v>666</v>
      </c>
      <c r="M33" s="31" t="s">
        <v>744</v>
      </c>
      <c r="N33" s="3"/>
      <c r="O33" s="3" t="s">
        <v>300</v>
      </c>
      <c r="P33" s="3" t="s">
        <v>127</v>
      </c>
      <c r="Q33" s="3" t="str">
        <f>IFERROR(VLOOKUP(Presupuestos[[#This Row],[CLASIFICACIÓN (N)]],Tabla17[],2,0),"")</f>
        <v>Gastos operativos</v>
      </c>
      <c r="R33" s="3" t="str">
        <f>IFERROR(VLOOKUP(Presupuestos[[#This Row],[CLASIFICACIÓN (N)]],Tabla17[],3,0),"")</f>
        <v>Operativo</v>
      </c>
      <c r="S33" s="3" t="s">
        <v>16</v>
      </c>
      <c r="T33" s="3" t="str">
        <f>IFERROR(VLOOKUP(Presupuestos[[#This Row],[ALMACEN]],Tabla5[],2,0),"")</f>
        <v>Arequipa</v>
      </c>
      <c r="U33" s="19" t="str">
        <f>IFERROR(VLOOKUP(Presupuestos[[#This Row],[TIPO DE DOCUMENTO]],Tipo_Documento[],2,0)&amp;Presupuestos[[#This Row],[SERIE]]&amp;Presupuestos[[#This Row],[NUMERO]]&amp;Presupuestos[[#This Row],[RUC]],"")</f>
        <v>PLM325343691377</v>
      </c>
      <c r="V33" s="3" t="s">
        <v>171</v>
      </c>
      <c r="W33" s="7">
        <v>45846</v>
      </c>
      <c r="X33" s="7">
        <v>45846</v>
      </c>
      <c r="Y33" s="3">
        <v>3</v>
      </c>
      <c r="Z33" s="3">
        <v>253</v>
      </c>
      <c r="AA33" s="3">
        <f>IFERROR(VLOOKUP(Presupuestos[[#This Row],[RAZON SOCIAL]],CHOOSE({1,2},Clientes_Proveedores[Razon Social],Clientes_Proveedores[Ruc / Dni]),2,0),"-")</f>
        <v>43691377</v>
      </c>
      <c r="AB33" s="31" t="s">
        <v>745</v>
      </c>
      <c r="AC33" s="3" t="s">
        <v>670</v>
      </c>
      <c r="AD33" s="5"/>
      <c r="AE33" s="6">
        <v>20</v>
      </c>
      <c r="AF33" s="6">
        <f>Presupuestos[[#This Row],[BASE]]*Presupuestos[[#This Row],[% IGV]]</f>
        <v>0</v>
      </c>
      <c r="AG33" s="22">
        <f>ROUND(SUM(Presupuestos[[#This Row],[BASE]:[IGV]]),2)</f>
        <v>20</v>
      </c>
      <c r="AH33" s="9" t="str">
        <f>IF(Presupuestos[[#This Row],[MONEDA]]="USD",VLOOKUP(Presupuestos[[#This Row],[FECHA DE EMISION]],Tipo_Cambio[],3,0),"")</f>
        <v/>
      </c>
      <c r="AI33" s="22">
        <f>IFERROR(ROUND(IF(Presupuestos[[#This Row],[MONEDA]]="PEN",Presupuestos[[#This Row],[TOTAL]],Presupuestos[[#This Row],[TOTAL]]*Presupuestos[[#This Row],[TIPO DE CAMBIO]]),2),"")</f>
        <v>20</v>
      </c>
      <c r="AJ33" s="5"/>
      <c r="AK33" s="33"/>
      <c r="AL33" s="5" t="s">
        <v>672</v>
      </c>
      <c r="AM33" s="23"/>
      <c r="AN33" s="23"/>
      <c r="AO33" s="7" t="str">
        <f>IFERROR(VLOOKUP("1-"&amp;Presupuestos[[#This Row],[ID DOCUMENTO]],BD_Pagos[],7,0),"")</f>
        <v/>
      </c>
      <c r="AP33" s="16" t="str">
        <f>IFERROR(VLOOKUP("1-"&amp;Presupuestos[[#This Row],[ID DOCUMENTO]],BD_Pagos[],8,0),"")</f>
        <v/>
      </c>
      <c r="AQ33" s="17" t="str">
        <f>IFERROR(VLOOKUP("1-"&amp;Presupuestos[[#This Row],[ID DOCUMENTO]],BD_Pagos[],9,0),"")</f>
        <v/>
      </c>
      <c r="AR33" s="54"/>
      <c r="AS33" s="7" t="str">
        <f>IFERROR(VLOOKUP("2-"&amp;Presupuestos[[#This Row],[ID DOCUMENTO]],BD_Pagos[],7,0),"")</f>
        <v/>
      </c>
      <c r="AT33" s="16" t="str">
        <f>IFERROR(VLOOKUP("2-"&amp;Presupuestos[[#This Row],[ID DOCUMENTO]],BD_Pagos[],8,0),"")</f>
        <v/>
      </c>
      <c r="AU33" s="17" t="str">
        <f>IFERROR(VLOOKUP("2-"&amp;Presupuestos[[#This Row],[ID DOCUMENTO]],BD_Pagos[],9,0),"")</f>
        <v/>
      </c>
      <c r="AV33" s="20">
        <f>IF(IFERROR(VLOOKUP("2-"&amp;Presupuestos[[#This Row],[ID DOCUMENTO]],BD_Pagos[],10,0),0)&gt;Presupuestos[[#This Row],[TOTAL SOLES]],Presupuestos[[#This Row],[TOTAL SOLES]],IFERROR(VLOOKUP("2-"&amp;Presupuestos[[#This Row],[ID DOCUMENTO]],BD_Pagos[],10,0),0))</f>
        <v>0</v>
      </c>
      <c r="AW33" s="7"/>
      <c r="AX33" s="16"/>
      <c r="AY33" s="17"/>
      <c r="AZ33" s="20"/>
      <c r="BA33" s="7"/>
      <c r="BB33" s="16"/>
      <c r="BC33" s="17"/>
      <c r="BD33" s="20"/>
      <c r="BE33" s="7" t="str">
        <f>IFERROR(VLOOKUP("5-"&amp;Presupuestos[[#This Row],[ID DOCUMENTO]],BD_Pagos[],7,0),"")</f>
        <v/>
      </c>
      <c r="BF33" s="17" t="str">
        <f>IFERROR(VLOOKUP("5-"&amp;Presupuestos[[#This Row],[ID DOCUMENTO]],BD_Pagos[],9,0),"")</f>
        <v/>
      </c>
      <c r="BG33" s="20">
        <f>IF(IFERROR(VLOOKUP("5-"&amp;Presupuestos[[#This Row],[ID DOCUMENTO]],BD_Pagos[],10,0),0)&gt;Presupuestos[[#This Row],[TOTAL SOLES]],Presupuestos[[#This Row],[TOTAL SOLES]],IFERROR(VLOOKUP("5-"&amp;Presupuestos[[#This Row],[ID DOCUMENTO]],BD_Pagos[],10,0),0))</f>
        <v>0</v>
      </c>
      <c r="BH33" s="7" t="str">
        <f>IFERROR(VLOOKUP("1-Detraccion"&amp;Presupuestos[[#This Row],[ID DOCUMENTO]],BD_Pagos[],2,0),"")</f>
        <v/>
      </c>
      <c r="BI33" s="3" t="str">
        <f>IFERROR(VLOOKUP("1-Detraccion"&amp;Presupuestos[[#This Row],[ID DOCUMENTO]],BD_Pagos[],3,0),"")</f>
        <v/>
      </c>
      <c r="BJ33" s="3" t="str">
        <f>IFERROR(VLOOKUP("1-Detraccion"&amp;Presupuestos[[#This Row],[ID DOCUMENTO]],BD_Pagos[],4,0),"")</f>
        <v/>
      </c>
      <c r="BK33" s="6">
        <f>IF(IFERROR(VLOOKUP("1-Detraccion"&amp;Presupuestos[[#This Row],[ID DOCUMENTO]],BD_Pagos[],5,0),0)&gt;Presupuestos[[#This Row],[TOTAL SOLES]],Presupuestos[[#This Row],[TOTAL SOLES]],IFERROR(VLOOKUP("1-Detraccion"&amp;Presupuestos[[#This Row],[ID DOCUMENTO]],BD_Pagos[],5,0),0))</f>
        <v>0</v>
      </c>
      <c r="BL33" s="6">
        <f>IF(IFERROR(VLOOKUP("1-Detraccion"&amp;Presupuestos[[#This Row],[ID DOCUMENTO]],BD_Pagos[],6,0),0)&gt;Presupuestos[[#This Row],[TOTAL SOLES]],Presupuestos[[#This Row],[TOTAL SOLES]],IFERROR(VLOOKUP("1-Detraccion"&amp;Presupuestos[[#This Row],[ID DOCUMENTO]],BD_Pagos[],6,0),0))</f>
        <v>0</v>
      </c>
      <c r="BM33" s="37"/>
      <c r="BN33" s="3"/>
      <c r="BO33" s="3"/>
      <c r="BP33" s="6"/>
      <c r="BQ3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33" s="23" t="str">
        <f>IF(Presupuestos[[#This Row],[SALDO ME-MN]]&gt;0,"PENDIENTE","CANCELADO")</f>
        <v>PENDIENTE</v>
      </c>
      <c r="BS33" s="23" t="str">
        <f>IF(COUNTIFS($U$4:$U32,Presupuestos[[#This Row],[ID DOCUMENTO]])&gt;=1,IF(B32=Presupuestos[[#This Row],[ID]],"OK","DOC. DUPLICADO"),"OK")</f>
        <v>OK</v>
      </c>
    </row>
    <row r="34" spans="2:71" ht="36" x14ac:dyDescent="0.25">
      <c r="B34" s="34">
        <f>IF(Presupuestos[[#This Row],[ID DOCUMENTO]]=U33,B33,IF(B33="ID",1,B33+1))</f>
        <v>30</v>
      </c>
      <c r="C34" s="2">
        <v>45828</v>
      </c>
      <c r="D34" s="2">
        <v>45828</v>
      </c>
      <c r="E34" s="3" t="s">
        <v>746</v>
      </c>
      <c r="F34" s="25" t="s">
        <v>65</v>
      </c>
      <c r="G34" s="25" t="s">
        <v>211</v>
      </c>
      <c r="H34" s="25" t="s">
        <v>573</v>
      </c>
      <c r="I34" s="36" t="str">
        <f>IFERROR(VLOOKUP(Presupuestos[[#This Row],[AREA]]&amp;Presupuestos[[#This Row],[CONCEPTO]]&amp;Presupuestos[[#This Row],[DESCRIPCION]],Tabla28[[Columna1]:[CÓDIGO NUEVO]],2,0),"")</f>
        <v>P0902001</v>
      </c>
      <c r="J34" s="3" t="s">
        <v>747</v>
      </c>
      <c r="K34" s="3" t="s">
        <v>666</v>
      </c>
      <c r="L34" s="3" t="s">
        <v>748</v>
      </c>
      <c r="M34" s="31" t="s">
        <v>749</v>
      </c>
      <c r="N34" s="3"/>
      <c r="O34" s="3" t="s">
        <v>315</v>
      </c>
      <c r="P34" s="3" t="s">
        <v>127</v>
      </c>
      <c r="Q34" s="3" t="str">
        <f>IFERROR(VLOOKUP(Presupuestos[[#This Row],[CLASIFICACIÓN (N)]],Tabla17[],2,0),"")</f>
        <v>Gastos operativos</v>
      </c>
      <c r="R34" s="3" t="str">
        <f>IFERROR(VLOOKUP(Presupuestos[[#This Row],[CLASIFICACIÓN (N)]],Tabla17[],3,0),"")</f>
        <v>Operativo</v>
      </c>
      <c r="S34" s="3" t="s">
        <v>16</v>
      </c>
      <c r="T34" s="3" t="str">
        <f>IFERROR(VLOOKUP(Presupuestos[[#This Row],[ALMACEN]],Tabla5[],2,0),"")</f>
        <v>Arequipa</v>
      </c>
      <c r="U34" s="19" t="str">
        <f>IFERROR(VLOOKUP(Presupuestos[[#This Row],[TIPO DE DOCUMENTO]],Tipo_Documento[],2,0)&amp;Presupuestos[[#This Row],[SERIE]]&amp;Presupuestos[[#This Row],[NUMERO]]&amp;Presupuestos[[#This Row],[RUC]],"")</f>
        <v>02E001130310450776578</v>
      </c>
      <c r="V34" s="3" t="s">
        <v>125</v>
      </c>
      <c r="W34" s="7">
        <v>45839</v>
      </c>
      <c r="X34" s="7">
        <v>45839</v>
      </c>
      <c r="Y34" s="3" t="s">
        <v>668</v>
      </c>
      <c r="Z34" s="3">
        <v>1303</v>
      </c>
      <c r="AA34" s="3">
        <f>IFERROR(VLOOKUP(Presupuestos[[#This Row],[RAZON SOCIAL]],CHOOSE({1,2},Clientes_Proveedores[Razon Social],Clientes_Proveedores[Ruc / Dni]),2,0),"-")</f>
        <v>10450776578</v>
      </c>
      <c r="AB34" s="31" t="s">
        <v>750</v>
      </c>
      <c r="AC34" s="3" t="s">
        <v>670</v>
      </c>
      <c r="AD34" s="5"/>
      <c r="AE34" s="6">
        <v>20</v>
      </c>
      <c r="AF34" s="6">
        <f>Presupuestos[[#This Row],[BASE]]*Presupuestos[[#This Row],[% IGV]]</f>
        <v>0</v>
      </c>
      <c r="AG34" s="22">
        <f>ROUND(SUM(Presupuestos[[#This Row],[BASE]:[IGV]]),2)</f>
        <v>20</v>
      </c>
      <c r="AH34" s="9" t="str">
        <f>IF(Presupuestos[[#This Row],[MONEDA]]="USD",VLOOKUP(Presupuestos[[#This Row],[FECHA DE EMISION]],Tipo_Cambio[],3,0),"")</f>
        <v/>
      </c>
      <c r="AI34" s="22">
        <f>IFERROR(ROUND(IF(Presupuestos[[#This Row],[MONEDA]]="PEN",Presupuestos[[#This Row],[TOTAL]],Presupuestos[[#This Row],[TOTAL]]*Presupuestos[[#This Row],[TIPO DE CAMBIO]]),2),"")</f>
        <v>20</v>
      </c>
      <c r="AJ34" s="5"/>
      <c r="AK34" s="33" t="s">
        <v>671</v>
      </c>
      <c r="AL34" s="5" t="s">
        <v>680</v>
      </c>
      <c r="AM34" s="23" t="s">
        <v>671</v>
      </c>
      <c r="AN34" s="23" t="s">
        <v>671</v>
      </c>
      <c r="AO34" s="7">
        <f>IFERROR(VLOOKUP("1-"&amp;Presupuestos[[#This Row],[ID DOCUMENTO]],BD_Pagos[],7,0),"")</f>
        <v>45848</v>
      </c>
      <c r="AP34" s="16" t="str">
        <f>IFERROR(VLOOKUP("1-"&amp;Presupuestos[[#This Row],[ID DOCUMENTO]],BD_Pagos[],8,0),"")</f>
        <v>B-BCP - Soles</v>
      </c>
      <c r="AQ34" s="17">
        <f>IFERROR(VLOOKUP("1-"&amp;Presupuestos[[#This Row],[ID DOCUMENTO]],BD_Pagos[],9,0),"")</f>
        <v>1227820</v>
      </c>
      <c r="AR34" s="54"/>
      <c r="AS34" s="7">
        <f>IFERROR(VLOOKUP("2-"&amp;Presupuestos[[#This Row],[ID DOCUMENTO]],BD_Pagos[],7,0),"")</f>
        <v>0</v>
      </c>
      <c r="AT34" s="16" t="str">
        <f>IFERROR(VLOOKUP("2-"&amp;Presupuestos[[#This Row],[ID DOCUMENTO]],BD_Pagos[],8,0),"")</f>
        <v/>
      </c>
      <c r="AU34" s="17">
        <f>IFERROR(VLOOKUP("2-"&amp;Presupuestos[[#This Row],[ID DOCUMENTO]],BD_Pagos[],9,0),"")</f>
        <v>0</v>
      </c>
      <c r="AV34" s="20">
        <f>IF(IFERROR(VLOOKUP("2-"&amp;Presupuestos[[#This Row],[ID DOCUMENTO]],BD_Pagos[],10,0),0)&gt;Presupuestos[[#This Row],[TOTAL SOLES]],Presupuestos[[#This Row],[TOTAL SOLES]],IFERROR(VLOOKUP("2-"&amp;Presupuestos[[#This Row],[ID DOCUMENTO]],BD_Pagos[],10,0),0))</f>
        <v>0</v>
      </c>
      <c r="AW34" s="7"/>
      <c r="AX34" s="16"/>
      <c r="AY34" s="17"/>
      <c r="AZ34" s="20"/>
      <c r="BA34" s="7"/>
      <c r="BB34" s="16"/>
      <c r="BC34" s="17"/>
      <c r="BD34" s="20"/>
      <c r="BE34" s="7">
        <f>IFERROR(VLOOKUP("5-"&amp;Presupuestos[[#This Row],[ID DOCUMENTO]],BD_Pagos[],7,0),"")</f>
        <v>0</v>
      </c>
      <c r="BF34" s="17">
        <f>IFERROR(VLOOKUP("5-"&amp;Presupuestos[[#This Row],[ID DOCUMENTO]],BD_Pagos[],9,0),"")</f>
        <v>0</v>
      </c>
      <c r="BG34" s="20">
        <f>IF(IFERROR(VLOOKUP("5-"&amp;Presupuestos[[#This Row],[ID DOCUMENTO]],BD_Pagos[],10,0),0)&gt;Presupuestos[[#This Row],[TOTAL SOLES]],Presupuestos[[#This Row],[TOTAL SOLES]],IFERROR(VLOOKUP("5-"&amp;Presupuestos[[#This Row],[ID DOCUMENTO]],BD_Pagos[],10,0),0))</f>
        <v>0</v>
      </c>
      <c r="BH34" s="7">
        <f>IFERROR(VLOOKUP("1-Detraccion"&amp;Presupuestos[[#This Row],[ID DOCUMENTO]],BD_Pagos[],2,0),"")</f>
        <v>0</v>
      </c>
      <c r="BI34" s="3" t="str">
        <f>IFERROR(VLOOKUP("1-Detraccion"&amp;Presupuestos[[#This Row],[ID DOCUMENTO]],BD_Pagos[],3,0),"")</f>
        <v/>
      </c>
      <c r="BJ34" s="3">
        <f>IFERROR(VLOOKUP("1-Detraccion"&amp;Presupuestos[[#This Row],[ID DOCUMENTO]],BD_Pagos[],4,0),"")</f>
        <v>0</v>
      </c>
      <c r="BK34" s="6">
        <f>IF(IFERROR(VLOOKUP("1-Detraccion"&amp;Presupuestos[[#This Row],[ID DOCUMENTO]],BD_Pagos[],5,0),0)&gt;Presupuestos[[#This Row],[TOTAL SOLES]],Presupuestos[[#This Row],[TOTAL SOLES]],IFERROR(VLOOKUP("1-Detraccion"&amp;Presupuestos[[#This Row],[ID DOCUMENTO]],BD_Pagos[],5,0),0))</f>
        <v>0</v>
      </c>
      <c r="BL34" s="6">
        <f>IF(IFERROR(VLOOKUP("1-Detraccion"&amp;Presupuestos[[#This Row],[ID DOCUMENTO]],BD_Pagos[],6,0),0)&gt;Presupuestos[[#This Row],[TOTAL SOLES]],Presupuestos[[#This Row],[TOTAL SOLES]],IFERROR(VLOOKUP("1-Detraccion"&amp;Presupuestos[[#This Row],[ID DOCUMENTO]],BD_Pagos[],6,0),0))</f>
        <v>0</v>
      </c>
      <c r="BM34" s="37"/>
      <c r="BN34" s="3"/>
      <c r="BO34" s="3"/>
      <c r="BP34" s="6"/>
      <c r="BQ3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34" s="23" t="str">
        <f>IF(Presupuestos[[#This Row],[SALDO ME-MN]]&gt;0,"PENDIENTE","CANCELADO")</f>
        <v>PENDIENTE</v>
      </c>
      <c r="BS34" s="23" t="str">
        <f>IF(COUNTIFS($U$4:$U33,Presupuestos[[#This Row],[ID DOCUMENTO]])&gt;=1,IF(B33=Presupuestos[[#This Row],[ID]],"OK","DOC. DUPLICADO"),"OK")</f>
        <v>OK</v>
      </c>
    </row>
    <row r="35" spans="2:71" ht="48" x14ac:dyDescent="0.25">
      <c r="B35" s="34">
        <f>IF(Presupuestos[[#This Row],[ID DOCUMENTO]]=U34,B34,IF(B34="ID",1,B34+1))</f>
        <v>30</v>
      </c>
      <c r="C35" s="2">
        <v>45828</v>
      </c>
      <c r="D35" s="2">
        <v>45828</v>
      </c>
      <c r="E35" s="3" t="s">
        <v>746</v>
      </c>
      <c r="F35" s="25" t="s">
        <v>65</v>
      </c>
      <c r="G35" s="25" t="s">
        <v>211</v>
      </c>
      <c r="H35" s="25" t="s">
        <v>580</v>
      </c>
      <c r="I35" s="36" t="str">
        <f>IFERROR(VLOOKUP(Presupuestos[[#This Row],[AREA]]&amp;Presupuestos[[#This Row],[CONCEPTO]]&amp;Presupuestos[[#This Row],[DESCRIPCION]],Tabla28[[Columna1]:[CÓDIGO NUEVO]],2,0),"")</f>
        <v>P0902005</v>
      </c>
      <c r="J35" s="3" t="s">
        <v>747</v>
      </c>
      <c r="K35" s="3" t="s">
        <v>666</v>
      </c>
      <c r="L35" s="3" t="s">
        <v>748</v>
      </c>
      <c r="M35" s="31" t="s">
        <v>751</v>
      </c>
      <c r="N35" s="3"/>
      <c r="O35" s="3" t="s">
        <v>315</v>
      </c>
      <c r="P35" s="3" t="s">
        <v>127</v>
      </c>
      <c r="Q35" s="3" t="str">
        <f>IFERROR(VLOOKUP(Presupuestos[[#This Row],[CLASIFICACIÓN (N)]],Tabla17[],2,0),"")</f>
        <v>Gastos operativos</v>
      </c>
      <c r="R35" s="3" t="str">
        <f>IFERROR(VLOOKUP(Presupuestos[[#This Row],[CLASIFICACIÓN (N)]],Tabla17[],3,0),"")</f>
        <v>Operativo</v>
      </c>
      <c r="S35" s="3" t="s">
        <v>16</v>
      </c>
      <c r="T35" s="3" t="str">
        <f>IFERROR(VLOOKUP(Presupuestos[[#This Row],[ALMACEN]],Tabla5[],2,0),"")</f>
        <v>Arequipa</v>
      </c>
      <c r="U35" s="19" t="str">
        <f>IFERROR(VLOOKUP(Presupuestos[[#This Row],[TIPO DE DOCUMENTO]],Tipo_Documento[],2,0)&amp;Presupuestos[[#This Row],[SERIE]]&amp;Presupuestos[[#This Row],[NUMERO]]&amp;Presupuestos[[#This Row],[RUC]],"")</f>
        <v>02E001130310450776578</v>
      </c>
      <c r="V35" s="3" t="s">
        <v>125</v>
      </c>
      <c r="W35" s="7">
        <v>45839</v>
      </c>
      <c r="X35" s="7">
        <v>45839</v>
      </c>
      <c r="Y35" s="3" t="s">
        <v>668</v>
      </c>
      <c r="Z35" s="3">
        <v>1303</v>
      </c>
      <c r="AA35" s="3">
        <f>IFERROR(VLOOKUP(Presupuestos[[#This Row],[RAZON SOCIAL]],CHOOSE({1,2},Clientes_Proveedores[Razon Social],Clientes_Proveedores[Ruc / Dni]),2,0),"-")</f>
        <v>10450776578</v>
      </c>
      <c r="AB35" s="31" t="s">
        <v>750</v>
      </c>
      <c r="AC35" s="3" t="s">
        <v>670</v>
      </c>
      <c r="AD35" s="5"/>
      <c r="AE35" s="6">
        <v>190</v>
      </c>
      <c r="AF35" s="6">
        <f>Presupuestos[[#This Row],[BASE]]*Presupuestos[[#This Row],[% IGV]]</f>
        <v>0</v>
      </c>
      <c r="AG35" s="22">
        <f>ROUND(SUM(Presupuestos[[#This Row],[BASE]:[IGV]]),2)</f>
        <v>190</v>
      </c>
      <c r="AH35" s="9" t="str">
        <f>IF(Presupuestos[[#This Row],[MONEDA]]="USD",VLOOKUP(Presupuestos[[#This Row],[FECHA DE EMISION]],Tipo_Cambio[],3,0),"")</f>
        <v/>
      </c>
      <c r="AI35" s="22">
        <f>IFERROR(ROUND(IF(Presupuestos[[#This Row],[MONEDA]]="PEN",Presupuestos[[#This Row],[TOTAL]],Presupuestos[[#This Row],[TOTAL]]*Presupuestos[[#This Row],[TIPO DE CAMBIO]]),2),"")</f>
        <v>190</v>
      </c>
      <c r="AJ35" s="5"/>
      <c r="AK35" s="33" t="s">
        <v>671</v>
      </c>
      <c r="AL35" s="5" t="s">
        <v>680</v>
      </c>
      <c r="AM35" s="23" t="s">
        <v>671</v>
      </c>
      <c r="AN35" s="23" t="s">
        <v>671</v>
      </c>
      <c r="AO35" s="7">
        <f>IFERROR(VLOOKUP("1-"&amp;Presupuestos[[#This Row],[ID DOCUMENTO]],BD_Pagos[],7,0),"")</f>
        <v>45848</v>
      </c>
      <c r="AP35" s="16" t="str">
        <f>IFERROR(VLOOKUP("1-"&amp;Presupuestos[[#This Row],[ID DOCUMENTO]],BD_Pagos[],8,0),"")</f>
        <v>B-BCP - Soles</v>
      </c>
      <c r="AQ35" s="17">
        <f>IFERROR(VLOOKUP("1-"&amp;Presupuestos[[#This Row],[ID DOCUMENTO]],BD_Pagos[],9,0),"")</f>
        <v>1227820</v>
      </c>
      <c r="AR35" s="54"/>
      <c r="AS35" s="7">
        <f>IFERROR(VLOOKUP("2-"&amp;Presupuestos[[#This Row],[ID DOCUMENTO]],BD_Pagos[],7,0),"")</f>
        <v>0</v>
      </c>
      <c r="AT35" s="16" t="str">
        <f>IFERROR(VLOOKUP("2-"&amp;Presupuestos[[#This Row],[ID DOCUMENTO]],BD_Pagos[],8,0),"")</f>
        <v/>
      </c>
      <c r="AU35" s="17">
        <f>IFERROR(VLOOKUP("2-"&amp;Presupuestos[[#This Row],[ID DOCUMENTO]],BD_Pagos[],9,0),"")</f>
        <v>0</v>
      </c>
      <c r="AV35" s="20">
        <f>IF(IFERROR(VLOOKUP("2-"&amp;Presupuestos[[#This Row],[ID DOCUMENTO]],BD_Pagos[],10,0),0)&gt;Presupuestos[[#This Row],[TOTAL SOLES]],Presupuestos[[#This Row],[TOTAL SOLES]],IFERROR(VLOOKUP("2-"&amp;Presupuestos[[#This Row],[ID DOCUMENTO]],BD_Pagos[],10,0),0))</f>
        <v>0</v>
      </c>
      <c r="AW35" s="7"/>
      <c r="AX35" s="16"/>
      <c r="AY35" s="17"/>
      <c r="AZ35" s="20"/>
      <c r="BA35" s="7"/>
      <c r="BB35" s="16"/>
      <c r="BC35" s="17"/>
      <c r="BD35" s="20"/>
      <c r="BE35" s="7">
        <f>IFERROR(VLOOKUP("5-"&amp;Presupuestos[[#This Row],[ID DOCUMENTO]],BD_Pagos[],7,0),"")</f>
        <v>0</v>
      </c>
      <c r="BF35" s="17">
        <f>IFERROR(VLOOKUP("5-"&amp;Presupuestos[[#This Row],[ID DOCUMENTO]],BD_Pagos[],9,0),"")</f>
        <v>0</v>
      </c>
      <c r="BG35" s="20">
        <f>IF(IFERROR(VLOOKUP("5-"&amp;Presupuestos[[#This Row],[ID DOCUMENTO]],BD_Pagos[],10,0),0)&gt;Presupuestos[[#This Row],[TOTAL SOLES]],Presupuestos[[#This Row],[TOTAL SOLES]],IFERROR(VLOOKUP("5-"&amp;Presupuestos[[#This Row],[ID DOCUMENTO]],BD_Pagos[],10,0),0))</f>
        <v>0</v>
      </c>
      <c r="BH35" s="7">
        <f>IFERROR(VLOOKUP("1-Detraccion"&amp;Presupuestos[[#This Row],[ID DOCUMENTO]],BD_Pagos[],2,0),"")</f>
        <v>0</v>
      </c>
      <c r="BI35" s="3" t="str">
        <f>IFERROR(VLOOKUP("1-Detraccion"&amp;Presupuestos[[#This Row],[ID DOCUMENTO]],BD_Pagos[],3,0),"")</f>
        <v/>
      </c>
      <c r="BJ35" s="3">
        <f>IFERROR(VLOOKUP("1-Detraccion"&amp;Presupuestos[[#This Row],[ID DOCUMENTO]],BD_Pagos[],4,0),"")</f>
        <v>0</v>
      </c>
      <c r="BK35" s="6">
        <f>IF(IFERROR(VLOOKUP("1-Detraccion"&amp;Presupuestos[[#This Row],[ID DOCUMENTO]],BD_Pagos[],5,0),0)&gt;Presupuestos[[#This Row],[TOTAL SOLES]],Presupuestos[[#This Row],[TOTAL SOLES]],IFERROR(VLOOKUP("1-Detraccion"&amp;Presupuestos[[#This Row],[ID DOCUMENTO]],BD_Pagos[],5,0),0))</f>
        <v>0</v>
      </c>
      <c r="BL35" s="6">
        <f>IF(IFERROR(VLOOKUP("1-Detraccion"&amp;Presupuestos[[#This Row],[ID DOCUMENTO]],BD_Pagos[],6,0),0)&gt;Presupuestos[[#This Row],[TOTAL SOLES]],Presupuestos[[#This Row],[TOTAL SOLES]],IFERROR(VLOOKUP("1-Detraccion"&amp;Presupuestos[[#This Row],[ID DOCUMENTO]],BD_Pagos[],6,0),0))</f>
        <v>0</v>
      </c>
      <c r="BM35" s="37"/>
      <c r="BN35" s="3"/>
      <c r="BO35" s="3"/>
      <c r="BP35" s="6"/>
      <c r="BQ3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190</v>
      </c>
      <c r="BR35" s="23" t="str">
        <f>IF(Presupuestos[[#This Row],[SALDO ME-MN]]&gt;0,"PENDIENTE","CANCELADO")</f>
        <v>PENDIENTE</v>
      </c>
      <c r="BS35" s="23" t="str">
        <f>IF(COUNTIFS($U$4:$U34,Presupuestos[[#This Row],[ID DOCUMENTO]])&gt;=1,IF(B34=Presupuestos[[#This Row],[ID]],"OK","DOC. DUPLICADO"),"OK")</f>
        <v>OK</v>
      </c>
    </row>
    <row r="36" spans="2:71" ht="24" x14ac:dyDescent="0.25">
      <c r="B36" s="34">
        <f>IF(Presupuestos[[#This Row],[ID DOCUMENTO]]=U35,B35,IF(B35="ID",1,B35+1))</f>
        <v>31</v>
      </c>
      <c r="C36" s="2">
        <v>45840</v>
      </c>
      <c r="D36" s="2">
        <v>45840</v>
      </c>
      <c r="E36" s="3" t="s">
        <v>681</v>
      </c>
      <c r="F36" s="25" t="s">
        <v>49</v>
      </c>
      <c r="G36" s="25" t="s">
        <v>211</v>
      </c>
      <c r="H36" s="25" t="s">
        <v>346</v>
      </c>
      <c r="I36" s="36" t="str">
        <f>IFERROR(VLOOKUP(Presupuestos[[#This Row],[AREA]]&amp;Presupuestos[[#This Row],[CONCEPTO]]&amp;Presupuestos[[#This Row],[DESCRIPCION]],Tabla28[[Columna1]:[CÓDIGO NUEVO]],2,0),"")</f>
        <v>P0505001</v>
      </c>
      <c r="J36" s="3" t="s">
        <v>752</v>
      </c>
      <c r="K36" s="3" t="s">
        <v>666</v>
      </c>
      <c r="L36" s="3" t="s">
        <v>666</v>
      </c>
      <c r="M36" s="31" t="s">
        <v>753</v>
      </c>
      <c r="N36" s="3"/>
      <c r="O36" s="3" t="s">
        <v>315</v>
      </c>
      <c r="P36" s="3" t="s">
        <v>122</v>
      </c>
      <c r="Q36" s="3" t="str">
        <f>IFERROR(VLOOKUP(Presupuestos[[#This Row],[CLASIFICACIÓN (N)]],Tabla17[],2,0),"")</f>
        <v>Costos de ventas</v>
      </c>
      <c r="R36" s="3" t="str">
        <f>IFERROR(VLOOKUP(Presupuestos[[#This Row],[CLASIFICACIÓN (N)]],Tabla17[],3,0),"")</f>
        <v>Operativo</v>
      </c>
      <c r="S36" s="3" t="s">
        <v>16</v>
      </c>
      <c r="T36" s="3" t="str">
        <f>IFERROR(VLOOKUP(Presupuestos[[#This Row],[ALMACEN]],Tabla5[],2,0),"")</f>
        <v>Arequipa</v>
      </c>
      <c r="U36" s="19" t="str">
        <f>IFERROR(VLOOKUP(Presupuestos[[#This Row],[TIPO DE DOCUMENTO]],Tipo_Documento[],2,0)&amp;Presupuestos[[#This Row],[SERIE]]&amp;Presupuestos[[#This Row],[NUMERO]]&amp;Presupuestos[[#This Row],[RUC]],"")</f>
        <v>01E00125320602818161</v>
      </c>
      <c r="V36" s="3" t="s">
        <v>120</v>
      </c>
      <c r="W36" s="7">
        <v>45840</v>
      </c>
      <c r="X36" s="7">
        <v>45840</v>
      </c>
      <c r="Y36" s="3" t="s">
        <v>668</v>
      </c>
      <c r="Z36" s="3">
        <v>253</v>
      </c>
      <c r="AA36" s="3">
        <f>IFERROR(VLOOKUP(Presupuestos[[#This Row],[RAZON SOCIAL]],CHOOSE({1,2},Clientes_Proveedores[Razon Social],Clientes_Proveedores[Ruc / Dni]),2,0),"-")</f>
        <v>20602818161</v>
      </c>
      <c r="AB36" s="31" t="s">
        <v>754</v>
      </c>
      <c r="AC36" s="3" t="s">
        <v>670</v>
      </c>
      <c r="AD36" s="5">
        <v>0.18</v>
      </c>
      <c r="AE36" s="6">
        <v>893.12</v>
      </c>
      <c r="AF36" s="6">
        <f>Presupuestos[[#This Row],[BASE]]*Presupuestos[[#This Row],[% IGV]]</f>
        <v>160.76159999999999</v>
      </c>
      <c r="AG36" s="22">
        <f>ROUND(SUM(Presupuestos[[#This Row],[BASE]:[IGV]]),2)</f>
        <v>1053.8800000000001</v>
      </c>
      <c r="AH36" s="9" t="str">
        <f>IF(Presupuestos[[#This Row],[MONEDA]]="USD",VLOOKUP(Presupuestos[[#This Row],[FECHA DE EMISION]],Tipo_Cambio[],3,0),"")</f>
        <v/>
      </c>
      <c r="AI36" s="22">
        <f>IFERROR(ROUND(IF(Presupuestos[[#This Row],[MONEDA]]="PEN",Presupuestos[[#This Row],[TOTAL]],Presupuestos[[#This Row],[TOTAL]]*Presupuestos[[#This Row],[TIPO DE CAMBIO]]),2),"")</f>
        <v>1053.8800000000001</v>
      </c>
      <c r="AJ36" s="5"/>
      <c r="AK36" s="33" t="s">
        <v>671</v>
      </c>
      <c r="AL36" s="5" t="s">
        <v>680</v>
      </c>
      <c r="AM36" s="23" t="s">
        <v>671</v>
      </c>
      <c r="AN36" s="23" t="s">
        <v>671</v>
      </c>
      <c r="AO36" s="7">
        <f>IFERROR(VLOOKUP("1-"&amp;Presupuestos[[#This Row],[ID DOCUMENTO]],BD_Pagos[],7,0),"")</f>
        <v>45833</v>
      </c>
      <c r="AP36" s="16" t="str">
        <f>IFERROR(VLOOKUP("1-"&amp;Presupuestos[[#This Row],[ID DOCUMENTO]],BD_Pagos[],8,0),"")</f>
        <v>B-Interbank</v>
      </c>
      <c r="AQ36" s="17">
        <f>IFERROR(VLOOKUP("1-"&amp;Presupuestos[[#This Row],[ID DOCUMENTO]],BD_Pagos[],9,0),"")</f>
        <v>127614</v>
      </c>
      <c r="AR36" s="54"/>
      <c r="AS36" s="7">
        <f>IFERROR(VLOOKUP("2-"&amp;Presupuestos[[#This Row],[ID DOCUMENTO]],BD_Pagos[],7,0),"")</f>
        <v>45841</v>
      </c>
      <c r="AT36" s="16" t="str">
        <f>IFERROR(VLOOKUP("2-"&amp;Presupuestos[[#This Row],[ID DOCUMENTO]],BD_Pagos[],8,0),"")</f>
        <v>B-BCP - Soles</v>
      </c>
      <c r="AU36" s="17">
        <f>IFERROR(VLOOKUP("2-"&amp;Presupuestos[[#This Row],[ID DOCUMENTO]],BD_Pagos[],9,0),"")</f>
        <v>5424982</v>
      </c>
      <c r="AV36" s="20">
        <f>IF(IFERROR(VLOOKUP("2-"&amp;Presupuestos[[#This Row],[ID DOCUMENTO]],BD_Pagos[],10,0),0)&gt;Presupuestos[[#This Row],[TOTAL SOLES]],Presupuestos[[#This Row],[TOTAL SOLES]],IFERROR(VLOOKUP("2-"&amp;Presupuestos[[#This Row],[ID DOCUMENTO]],BD_Pagos[],10,0),0))</f>
        <v>421.55</v>
      </c>
      <c r="AW36" s="7"/>
      <c r="AX36" s="16"/>
      <c r="AY36" s="17"/>
      <c r="AZ36" s="20"/>
      <c r="BA36" s="7"/>
      <c r="BB36" s="16"/>
      <c r="BC36" s="17"/>
      <c r="BD36" s="20"/>
      <c r="BE36" s="7">
        <f>IFERROR(VLOOKUP("5-"&amp;Presupuestos[[#This Row],[ID DOCUMENTO]],BD_Pagos[],7,0),"")</f>
        <v>0</v>
      </c>
      <c r="BF36" s="17">
        <f>IFERROR(VLOOKUP("5-"&amp;Presupuestos[[#This Row],[ID DOCUMENTO]],BD_Pagos[],9,0),"")</f>
        <v>0</v>
      </c>
      <c r="BG36" s="20">
        <f>IF(IFERROR(VLOOKUP("5-"&amp;Presupuestos[[#This Row],[ID DOCUMENTO]],BD_Pagos[],10,0),0)&gt;Presupuestos[[#This Row],[TOTAL SOLES]],Presupuestos[[#This Row],[TOTAL SOLES]],IFERROR(VLOOKUP("5-"&amp;Presupuestos[[#This Row],[ID DOCUMENTO]],BD_Pagos[],10,0),0))</f>
        <v>0</v>
      </c>
      <c r="BH36" s="7">
        <f>IFERROR(VLOOKUP("1-Detraccion"&amp;Presupuestos[[#This Row],[ID DOCUMENTO]],BD_Pagos[],2,0),"")</f>
        <v>0</v>
      </c>
      <c r="BI36" s="3" t="str">
        <f>IFERROR(VLOOKUP("1-Detraccion"&amp;Presupuestos[[#This Row],[ID DOCUMENTO]],BD_Pagos[],3,0),"")</f>
        <v/>
      </c>
      <c r="BJ36" s="3">
        <f>IFERROR(VLOOKUP("1-Detraccion"&amp;Presupuestos[[#This Row],[ID DOCUMENTO]],BD_Pagos[],4,0),"")</f>
        <v>0</v>
      </c>
      <c r="BK36" s="6">
        <f>IF(IFERROR(VLOOKUP("1-Detraccion"&amp;Presupuestos[[#This Row],[ID DOCUMENTO]],BD_Pagos[],5,0),0)&gt;Presupuestos[[#This Row],[TOTAL SOLES]],Presupuestos[[#This Row],[TOTAL SOLES]],IFERROR(VLOOKUP("1-Detraccion"&amp;Presupuestos[[#This Row],[ID DOCUMENTO]],BD_Pagos[],5,0),0))</f>
        <v>0</v>
      </c>
      <c r="BL36" s="6">
        <f>IF(IFERROR(VLOOKUP("1-Detraccion"&amp;Presupuestos[[#This Row],[ID DOCUMENTO]],BD_Pagos[],6,0),0)&gt;Presupuestos[[#This Row],[TOTAL SOLES]],Presupuestos[[#This Row],[TOTAL SOLES]],IFERROR(VLOOKUP("1-Detraccion"&amp;Presupuestos[[#This Row],[ID DOCUMENTO]],BD_Pagos[],6,0),0))</f>
        <v>0</v>
      </c>
      <c r="BM36" s="37"/>
      <c r="BN36" s="3"/>
      <c r="BO36" s="3"/>
      <c r="BP36" s="6"/>
      <c r="BQ3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632.33000000000004</v>
      </c>
      <c r="BR36" s="23" t="str">
        <f>IF(Presupuestos[[#This Row],[SALDO ME-MN]]&gt;0,"PENDIENTE","CANCELADO")</f>
        <v>PENDIENTE</v>
      </c>
      <c r="BS36" s="23" t="str">
        <f>IF(COUNTIFS($U$4:$U35,Presupuestos[[#This Row],[ID DOCUMENTO]])&gt;=1,IF(B35=Presupuestos[[#This Row],[ID]],"OK","DOC. DUPLICADO"),"OK")</f>
        <v>OK</v>
      </c>
    </row>
    <row r="37" spans="2:71" ht="36" x14ac:dyDescent="0.25">
      <c r="B37" s="34">
        <f>IF(Presupuestos[[#This Row],[ID DOCUMENTO]]=U36,B36,IF(B36="ID",1,B36+1))</f>
        <v>32</v>
      </c>
      <c r="C37" s="2">
        <v>45840</v>
      </c>
      <c r="D37" s="2">
        <v>45840</v>
      </c>
      <c r="E37" s="3" t="s">
        <v>685</v>
      </c>
      <c r="F37" s="25" t="s">
        <v>27</v>
      </c>
      <c r="G37" s="25" t="s">
        <v>51</v>
      </c>
      <c r="H37" s="25" t="s">
        <v>24</v>
      </c>
      <c r="I37" s="36" t="str">
        <f>IFERROR(VLOOKUP(Presupuestos[[#This Row],[AREA]]&amp;Presupuestos[[#This Row],[CONCEPTO]]&amp;Presupuestos[[#This Row],[DESCRIPCION]],Tabla28[[Columna1]:[CÓDIGO NUEVO]],2,0),"")</f>
        <v>P0211001</v>
      </c>
      <c r="J37" s="3" t="s">
        <v>755</v>
      </c>
      <c r="K37" s="3" t="s">
        <v>666</v>
      </c>
      <c r="L37" s="3" t="s">
        <v>666</v>
      </c>
      <c r="M37" s="31" t="s">
        <v>756</v>
      </c>
      <c r="N37" s="3"/>
      <c r="O37" s="3" t="s">
        <v>300</v>
      </c>
      <c r="P37" s="3" t="s">
        <v>86</v>
      </c>
      <c r="Q37" s="3" t="str">
        <f>IFERROR(VLOOKUP(Presupuestos[[#This Row],[CLASIFICACIÓN (N)]],Tabla17[],2,0),"")</f>
        <v>Costos de ventas</v>
      </c>
      <c r="R37" s="3" t="str">
        <f>IFERROR(VLOOKUP(Presupuestos[[#This Row],[CLASIFICACIÓN (N)]],Tabla17[],3,0),"")</f>
        <v>Operativo</v>
      </c>
      <c r="S37" s="3" t="s">
        <v>16</v>
      </c>
      <c r="T37" s="3" t="str">
        <f>IFERROR(VLOOKUP(Presupuestos[[#This Row],[ALMACEN]],Tabla5[],2,0),"")</f>
        <v>Arequipa</v>
      </c>
      <c r="U37" s="19" t="str">
        <f>IFERROR(VLOOKUP(Presupuestos[[#This Row],[TIPO DE DOCUMENTO]],Tipo_Documento[],2,0)&amp;Presupuestos[[#This Row],[SERIE]]&amp;Presupuestos[[#This Row],[NUMERO]]&amp;Presupuestos[[#This Row],[RUC]],"")</f>
        <v>01F0131677820455823880</v>
      </c>
      <c r="V37" s="3" t="s">
        <v>120</v>
      </c>
      <c r="W37" s="7">
        <v>45841</v>
      </c>
      <c r="X37" s="7">
        <v>45841</v>
      </c>
      <c r="Y37" s="3" t="s">
        <v>757</v>
      </c>
      <c r="Z37" s="3">
        <v>16778</v>
      </c>
      <c r="AA37" s="3">
        <f>IFERROR(VLOOKUP(Presupuestos[[#This Row],[RAZON SOCIAL]],CHOOSE({1,2},Clientes_Proveedores[Razon Social],Clientes_Proveedores[Ruc / Dni]),2,0),"-")</f>
        <v>20455823880</v>
      </c>
      <c r="AB37" s="31" t="s">
        <v>758</v>
      </c>
      <c r="AC37" s="3" t="s">
        <v>670</v>
      </c>
      <c r="AD37" s="5">
        <v>0.18</v>
      </c>
      <c r="AE37" s="6">
        <v>679</v>
      </c>
      <c r="AF37" s="6">
        <f>Presupuestos[[#This Row],[BASE]]*Presupuestos[[#This Row],[% IGV]]</f>
        <v>122.22</v>
      </c>
      <c r="AG37" s="22">
        <f>ROUND(SUM(Presupuestos[[#This Row],[BASE]:[IGV]]),2)</f>
        <v>801.22</v>
      </c>
      <c r="AH37" s="9" t="str">
        <f>IF(Presupuestos[[#This Row],[MONEDA]]="USD",VLOOKUP(Presupuestos[[#This Row],[FECHA DE EMISION]],Tipo_Cambio[],3,0),"")</f>
        <v/>
      </c>
      <c r="AI37" s="22">
        <f>IFERROR(ROUND(IF(Presupuestos[[#This Row],[MONEDA]]="PEN",Presupuestos[[#This Row],[TOTAL]],Presupuestos[[#This Row],[TOTAL]]*Presupuestos[[#This Row],[TIPO DE CAMBIO]]),2),"")</f>
        <v>801.22</v>
      </c>
      <c r="AJ37" s="5"/>
      <c r="AK37" s="33" t="s">
        <v>671</v>
      </c>
      <c r="AL37" s="5" t="s">
        <v>680</v>
      </c>
      <c r="AM37" s="23" t="s">
        <v>671</v>
      </c>
      <c r="AN37" s="23" t="s">
        <v>759</v>
      </c>
      <c r="AO37" s="7">
        <f>IFERROR(VLOOKUP("1-"&amp;Presupuestos[[#This Row],[ID DOCUMENTO]],BD_Pagos[],7,0),"")</f>
        <v>45840</v>
      </c>
      <c r="AP37" s="16" t="str">
        <f>IFERROR(VLOOKUP("1-"&amp;Presupuestos[[#This Row],[ID DOCUMENTO]],BD_Pagos[],8,0),"")</f>
        <v>B-BCP - Soles</v>
      </c>
      <c r="AQ37" s="17">
        <f>IFERROR(VLOOKUP("1-"&amp;Presupuestos[[#This Row],[ID DOCUMENTO]],BD_Pagos[],9,0),"")</f>
        <v>1231148</v>
      </c>
      <c r="AR37" s="54"/>
      <c r="AS37" s="7">
        <f>IFERROR(VLOOKUP("2-"&amp;Presupuestos[[#This Row],[ID DOCUMENTO]],BD_Pagos[],7,0),"")</f>
        <v>0</v>
      </c>
      <c r="AT37" s="16" t="str">
        <f>IFERROR(VLOOKUP("2-"&amp;Presupuestos[[#This Row],[ID DOCUMENTO]],BD_Pagos[],8,0),"")</f>
        <v/>
      </c>
      <c r="AU37" s="17">
        <f>IFERROR(VLOOKUP("2-"&amp;Presupuestos[[#This Row],[ID DOCUMENTO]],BD_Pagos[],9,0),"")</f>
        <v>0</v>
      </c>
      <c r="AV37" s="20">
        <f>IF(IFERROR(VLOOKUP("2-"&amp;Presupuestos[[#This Row],[ID DOCUMENTO]],BD_Pagos[],10,0),0)&gt;Presupuestos[[#This Row],[TOTAL SOLES]],Presupuestos[[#This Row],[TOTAL SOLES]],IFERROR(VLOOKUP("2-"&amp;Presupuestos[[#This Row],[ID DOCUMENTO]],BD_Pagos[],10,0),0))</f>
        <v>0</v>
      </c>
      <c r="AW37" s="7"/>
      <c r="AX37" s="16"/>
      <c r="AY37" s="17"/>
      <c r="AZ37" s="20"/>
      <c r="BA37" s="7"/>
      <c r="BB37" s="16"/>
      <c r="BC37" s="17"/>
      <c r="BD37" s="20"/>
      <c r="BE37" s="7">
        <f>IFERROR(VLOOKUP("5-"&amp;Presupuestos[[#This Row],[ID DOCUMENTO]],BD_Pagos[],7,0),"")</f>
        <v>0</v>
      </c>
      <c r="BF37" s="17">
        <f>IFERROR(VLOOKUP("5-"&amp;Presupuestos[[#This Row],[ID DOCUMENTO]],BD_Pagos[],9,0),"")</f>
        <v>0</v>
      </c>
      <c r="BG37" s="20">
        <f>IF(IFERROR(VLOOKUP("5-"&amp;Presupuestos[[#This Row],[ID DOCUMENTO]],BD_Pagos[],10,0),0)&gt;Presupuestos[[#This Row],[TOTAL SOLES]],Presupuestos[[#This Row],[TOTAL SOLES]],IFERROR(VLOOKUP("5-"&amp;Presupuestos[[#This Row],[ID DOCUMENTO]],BD_Pagos[],10,0),0))</f>
        <v>0</v>
      </c>
      <c r="BH37" s="7">
        <f>IFERROR(VLOOKUP("1-Detraccion"&amp;Presupuestos[[#This Row],[ID DOCUMENTO]],BD_Pagos[],2,0),"")</f>
        <v>45880</v>
      </c>
      <c r="BI37" s="3" t="str">
        <f>IFERROR(VLOOKUP("1-Detraccion"&amp;Presupuestos[[#This Row],[ID DOCUMENTO]],BD_Pagos[],3,0),"")</f>
        <v/>
      </c>
      <c r="BJ37" s="3">
        <f>IFERROR(VLOOKUP("1-Detraccion"&amp;Presupuestos[[#This Row],[ID DOCUMENTO]],BD_Pagos[],4,0),"")</f>
        <v>278512790</v>
      </c>
      <c r="BK37" s="6">
        <f>IF(IFERROR(VLOOKUP("1-Detraccion"&amp;Presupuestos[[#This Row],[ID DOCUMENTO]],BD_Pagos[],5,0),0)&gt;Presupuestos[[#This Row],[TOTAL SOLES]],Presupuestos[[#This Row],[TOTAL SOLES]],IFERROR(VLOOKUP("1-Detraccion"&amp;Presupuestos[[#This Row],[ID DOCUMENTO]],BD_Pagos[],5,0),0))</f>
        <v>96</v>
      </c>
      <c r="BL37" s="6">
        <f>IF(IFERROR(VLOOKUP("1-Detraccion"&amp;Presupuestos[[#This Row],[ID DOCUMENTO]],BD_Pagos[],6,0),0)&gt;Presupuestos[[#This Row],[TOTAL SOLES]],Presupuestos[[#This Row],[TOTAL SOLES]],IFERROR(VLOOKUP("1-Detraccion"&amp;Presupuestos[[#This Row],[ID DOCUMENTO]],BD_Pagos[],6,0),0))</f>
        <v>96</v>
      </c>
      <c r="BM37" s="37"/>
      <c r="BN37" s="3"/>
      <c r="BO37" s="3"/>
      <c r="BP37" s="6"/>
      <c r="BQ3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801.22</v>
      </c>
      <c r="BR37" s="23" t="str">
        <f>IF(Presupuestos[[#This Row],[SALDO ME-MN]]&gt;0,"PENDIENTE","CANCELADO")</f>
        <v>PENDIENTE</v>
      </c>
      <c r="BS37" s="23" t="str">
        <f>IF(COUNTIFS($U$4:$U36,Presupuestos[[#This Row],[ID DOCUMENTO]])&gt;=1,IF(B36=Presupuestos[[#This Row],[ID]],"OK","DOC. DUPLICADO"),"OK")</f>
        <v>OK</v>
      </c>
    </row>
    <row r="38" spans="2:71" ht="24" x14ac:dyDescent="0.25">
      <c r="B38" s="34">
        <f>IF(Presupuestos[[#This Row],[ID DOCUMENTO]]=U37,B37,IF(B37="ID",1,B37+1))</f>
        <v>33</v>
      </c>
      <c r="C38" s="2">
        <v>45847</v>
      </c>
      <c r="D38" s="2">
        <v>45847</v>
      </c>
      <c r="E38" s="3" t="s">
        <v>746</v>
      </c>
      <c r="F38" s="25" t="s">
        <v>62</v>
      </c>
      <c r="G38" s="25" t="s">
        <v>139</v>
      </c>
      <c r="H38" s="25" t="s">
        <v>561</v>
      </c>
      <c r="I38" s="36" t="str">
        <f>IFERROR(VLOOKUP(Presupuestos[[#This Row],[AREA]]&amp;Presupuestos[[#This Row],[CONCEPTO]]&amp;Presupuestos[[#This Row],[DESCRIPCION]],Tabla28[[Columna1]:[CÓDIGO NUEVO]],2,0),"")</f>
        <v>P0801002</v>
      </c>
      <c r="J38" s="3" t="s">
        <v>760</v>
      </c>
      <c r="K38" s="3" t="s">
        <v>666</v>
      </c>
      <c r="L38" s="3" t="s">
        <v>761</v>
      </c>
      <c r="M38" s="31" t="s">
        <v>762</v>
      </c>
      <c r="N38" s="3"/>
      <c r="O38" s="3" t="s">
        <v>315</v>
      </c>
      <c r="P38" s="3" t="s">
        <v>142</v>
      </c>
      <c r="Q38" s="3" t="str">
        <f>IFERROR(VLOOKUP(Presupuestos[[#This Row],[CLASIFICACIÓN (N)]],Tabla17[],2,0),"")</f>
        <v>Gastos no operativos</v>
      </c>
      <c r="R38" s="3" t="str">
        <f>IFERROR(VLOOKUP(Presupuestos[[#This Row],[CLASIFICACIÓN (N)]],Tabla17[],3,0),"")</f>
        <v>Operativo</v>
      </c>
      <c r="S38" s="3" t="s">
        <v>16</v>
      </c>
      <c r="T38" s="3" t="str">
        <f>IFERROR(VLOOKUP(Presupuestos[[#This Row],[ALMACEN]],Tabla5[],2,0),"")</f>
        <v>Arequipa</v>
      </c>
      <c r="U38" s="19" t="str">
        <f>IFERROR(VLOOKUP(Presupuestos[[#This Row],[TIPO DE DOCUMENTO]],Tipo_Documento[],2,0)&amp;Presupuestos[[#This Row],[SERIE]]&amp;Presupuestos[[#This Row],[NUMERO]]&amp;Presupuestos[[#This Row],[RUC]],"")</f>
        <v>01E001120613747096</v>
      </c>
      <c r="V38" s="3" t="s">
        <v>120</v>
      </c>
      <c r="W38" s="7">
        <v>45847</v>
      </c>
      <c r="X38" s="7">
        <v>45847</v>
      </c>
      <c r="Y38" s="3" t="s">
        <v>668</v>
      </c>
      <c r="Z38" s="3">
        <v>1</v>
      </c>
      <c r="AA38" s="3">
        <f>IFERROR(VLOOKUP(Presupuestos[[#This Row],[RAZON SOCIAL]],CHOOSE({1,2},Clientes_Proveedores[Razon Social],Clientes_Proveedores[Ruc / Dni]),2,0),"-")</f>
        <v>20613747096</v>
      </c>
      <c r="AB38" s="31" t="s">
        <v>763</v>
      </c>
      <c r="AC38" s="3" t="s">
        <v>670</v>
      </c>
      <c r="AD38" s="5">
        <v>0.18</v>
      </c>
      <c r="AE38" s="6">
        <v>450</v>
      </c>
      <c r="AF38" s="6">
        <f>Presupuestos[[#This Row],[BASE]]*Presupuestos[[#This Row],[% IGV]]</f>
        <v>81</v>
      </c>
      <c r="AG38" s="22">
        <f>ROUND(SUM(Presupuestos[[#This Row],[BASE]:[IGV]]),2)</f>
        <v>531</v>
      </c>
      <c r="AH38" s="9" t="str">
        <f>IF(Presupuestos[[#This Row],[MONEDA]]="USD",VLOOKUP(Presupuestos[[#This Row],[FECHA DE EMISION]],Tipo_Cambio[],3,0),"")</f>
        <v/>
      </c>
      <c r="AI38" s="22">
        <f>IFERROR(ROUND(IF(Presupuestos[[#This Row],[MONEDA]]="PEN",Presupuestos[[#This Row],[TOTAL]],Presupuestos[[#This Row],[TOTAL]]*Presupuestos[[#This Row],[TIPO DE CAMBIO]]),2),"")</f>
        <v>531</v>
      </c>
      <c r="AJ38" s="5"/>
      <c r="AK38" s="33" t="s">
        <v>671</v>
      </c>
      <c r="AL38" s="5" t="s">
        <v>680</v>
      </c>
      <c r="AM38" s="23" t="s">
        <v>671</v>
      </c>
      <c r="AN38" s="23"/>
      <c r="AO38" s="7">
        <f>IFERROR(VLOOKUP("1-"&amp;Presupuestos[[#This Row],[ID DOCUMENTO]],BD_Pagos[],7,0),"")</f>
        <v>45847</v>
      </c>
      <c r="AP38" s="16" t="str">
        <f>IFERROR(VLOOKUP("1-"&amp;Presupuestos[[#This Row],[ID DOCUMENTO]],BD_Pagos[],8,0),"")</f>
        <v>B-BCP - Soles</v>
      </c>
      <c r="AQ38" s="17">
        <f>IFERROR(VLOOKUP("1-"&amp;Presupuestos[[#This Row],[ID DOCUMENTO]],BD_Pagos[],9,0),"")</f>
        <v>1192558</v>
      </c>
      <c r="AR38" s="54"/>
      <c r="AS38" s="7">
        <f>IFERROR(VLOOKUP("2-"&amp;Presupuestos[[#This Row],[ID DOCUMENTO]],BD_Pagos[],7,0),"")</f>
        <v>0</v>
      </c>
      <c r="AT38" s="16" t="str">
        <f>IFERROR(VLOOKUP("2-"&amp;Presupuestos[[#This Row],[ID DOCUMENTO]],BD_Pagos[],8,0),"")</f>
        <v/>
      </c>
      <c r="AU38" s="17">
        <f>IFERROR(VLOOKUP("2-"&amp;Presupuestos[[#This Row],[ID DOCUMENTO]],BD_Pagos[],9,0),"")</f>
        <v>0</v>
      </c>
      <c r="AV38" s="20">
        <f>IF(IFERROR(VLOOKUP("2-"&amp;Presupuestos[[#This Row],[ID DOCUMENTO]],BD_Pagos[],10,0),0)&gt;Presupuestos[[#This Row],[TOTAL SOLES]],Presupuestos[[#This Row],[TOTAL SOLES]],IFERROR(VLOOKUP("2-"&amp;Presupuestos[[#This Row],[ID DOCUMENTO]],BD_Pagos[],10,0),0))</f>
        <v>0</v>
      </c>
      <c r="AW38" s="7"/>
      <c r="AX38" s="16"/>
      <c r="AY38" s="17"/>
      <c r="AZ38" s="20"/>
      <c r="BA38" s="7"/>
      <c r="BB38" s="16"/>
      <c r="BC38" s="17"/>
      <c r="BD38" s="20"/>
      <c r="BE38" s="7">
        <f>IFERROR(VLOOKUP("5-"&amp;Presupuestos[[#This Row],[ID DOCUMENTO]],BD_Pagos[],7,0),"")</f>
        <v>0</v>
      </c>
      <c r="BF38" s="17">
        <f>IFERROR(VLOOKUP("5-"&amp;Presupuestos[[#This Row],[ID DOCUMENTO]],BD_Pagos[],9,0),"")</f>
        <v>0</v>
      </c>
      <c r="BG38" s="20">
        <f>IF(IFERROR(VLOOKUP("5-"&amp;Presupuestos[[#This Row],[ID DOCUMENTO]],BD_Pagos[],10,0),0)&gt;Presupuestos[[#This Row],[TOTAL SOLES]],Presupuestos[[#This Row],[TOTAL SOLES]],IFERROR(VLOOKUP("5-"&amp;Presupuestos[[#This Row],[ID DOCUMENTO]],BD_Pagos[],10,0),0))</f>
        <v>0</v>
      </c>
      <c r="BH38" s="7">
        <f>IFERROR(VLOOKUP("1-Detraccion"&amp;Presupuestos[[#This Row],[ID DOCUMENTO]],BD_Pagos[],2,0),"")</f>
        <v>0</v>
      </c>
      <c r="BI38" s="3" t="str">
        <f>IFERROR(VLOOKUP("1-Detraccion"&amp;Presupuestos[[#This Row],[ID DOCUMENTO]],BD_Pagos[],3,0),"")</f>
        <v/>
      </c>
      <c r="BJ38" s="3">
        <f>IFERROR(VLOOKUP("1-Detraccion"&amp;Presupuestos[[#This Row],[ID DOCUMENTO]],BD_Pagos[],4,0),"")</f>
        <v>0</v>
      </c>
      <c r="BK38" s="6">
        <f>IF(IFERROR(VLOOKUP("1-Detraccion"&amp;Presupuestos[[#This Row],[ID DOCUMENTO]],BD_Pagos[],5,0),0)&gt;Presupuestos[[#This Row],[TOTAL SOLES]],Presupuestos[[#This Row],[TOTAL SOLES]],IFERROR(VLOOKUP("1-Detraccion"&amp;Presupuestos[[#This Row],[ID DOCUMENTO]],BD_Pagos[],5,0),0))</f>
        <v>0</v>
      </c>
      <c r="BL38" s="6">
        <f>IF(IFERROR(VLOOKUP("1-Detraccion"&amp;Presupuestos[[#This Row],[ID DOCUMENTO]],BD_Pagos[],6,0),0)&gt;Presupuestos[[#This Row],[TOTAL SOLES]],Presupuestos[[#This Row],[TOTAL SOLES]],IFERROR(VLOOKUP("1-Detraccion"&amp;Presupuestos[[#This Row],[ID DOCUMENTO]],BD_Pagos[],6,0),0))</f>
        <v>0</v>
      </c>
      <c r="BM38" s="37"/>
      <c r="BN38" s="3"/>
      <c r="BO38" s="3"/>
      <c r="BP38" s="6"/>
      <c r="BQ3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531</v>
      </c>
      <c r="BR38" s="23" t="str">
        <f>IF(Presupuestos[[#This Row],[SALDO ME-MN]]&gt;0,"PENDIENTE","CANCELADO")</f>
        <v>PENDIENTE</v>
      </c>
      <c r="BS38" s="23" t="str">
        <f>IF(COUNTIFS($U$4:$U37,Presupuestos[[#This Row],[ID DOCUMENTO]])&gt;=1,IF(B37=Presupuestos[[#This Row],[ID]],"OK","DOC. DUPLICADO"),"OK")</f>
        <v>OK</v>
      </c>
    </row>
    <row r="39" spans="2:71" ht="24" x14ac:dyDescent="0.25">
      <c r="B39" s="34">
        <f>IF(Presupuestos[[#This Row],[ID DOCUMENTO]]=U38,B38,IF(B38="ID",1,B38+1))</f>
        <v>34</v>
      </c>
      <c r="C39" s="2">
        <v>45848</v>
      </c>
      <c r="D39" s="2">
        <v>45848</v>
      </c>
      <c r="E39" s="3" t="s">
        <v>681</v>
      </c>
      <c r="F39" s="25" t="s">
        <v>49</v>
      </c>
      <c r="G39" s="25" t="s">
        <v>45</v>
      </c>
      <c r="H39" s="25" t="s">
        <v>343</v>
      </c>
      <c r="I39" s="36" t="str">
        <f>IFERROR(VLOOKUP(Presupuestos[[#This Row],[AREA]]&amp;Presupuestos[[#This Row],[CONCEPTO]]&amp;Presupuestos[[#This Row],[DESCRIPCION]],Tabla28[[Columna1]:[CÓDIGO NUEVO]],2,0),"")</f>
        <v>P0501001</v>
      </c>
      <c r="J39" s="3" t="s">
        <v>666</v>
      </c>
      <c r="K39" s="3" t="s">
        <v>666</v>
      </c>
      <c r="L39" s="3" t="s">
        <v>666</v>
      </c>
      <c r="M39" s="31" t="s">
        <v>764</v>
      </c>
      <c r="N39" s="3"/>
      <c r="O39" s="3" t="s">
        <v>315</v>
      </c>
      <c r="P39" s="3" t="s">
        <v>127</v>
      </c>
      <c r="Q39" s="3" t="str">
        <f>IFERROR(VLOOKUP(Presupuestos[[#This Row],[CLASIFICACIÓN (N)]],Tabla17[],2,0),"")</f>
        <v>Gastos operativos</v>
      </c>
      <c r="R39" s="3" t="str">
        <f>IFERROR(VLOOKUP(Presupuestos[[#This Row],[CLASIFICACIÓN (N)]],Tabla17[],3,0),"")</f>
        <v>Operativo</v>
      </c>
      <c r="S39" s="3" t="s">
        <v>16</v>
      </c>
      <c r="T39" s="3" t="str">
        <f>IFERROR(VLOOKUP(Presupuestos[[#This Row],[ALMACEN]],Tabla5[],2,0),"")</f>
        <v>Arequipa</v>
      </c>
      <c r="U39" s="19" t="str">
        <f>IFERROR(VLOOKUP(Presupuestos[[#This Row],[TIPO DE DOCUMENTO]],Tipo_Documento[],2,0)&amp;Presupuestos[[#This Row],[SERIE]]&amp;Presupuestos[[#This Row],[NUMERO]]&amp;Presupuestos[[#This Row],[RUC]],"")</f>
        <v>031438810420945511</v>
      </c>
      <c r="V39" s="3" t="s">
        <v>130</v>
      </c>
      <c r="W39" s="7">
        <v>45848</v>
      </c>
      <c r="X39" s="7">
        <v>45848</v>
      </c>
      <c r="Y39" s="3">
        <v>1</v>
      </c>
      <c r="Z39" s="3">
        <v>4388</v>
      </c>
      <c r="AA39" s="3">
        <f>IFERROR(VLOOKUP(Presupuestos[[#This Row],[RAZON SOCIAL]],CHOOSE({1,2},Clientes_Proveedores[Razon Social],Clientes_Proveedores[Ruc / Dni]),2,0),"-")</f>
        <v>10420945511</v>
      </c>
      <c r="AB39" s="31" t="s">
        <v>765</v>
      </c>
      <c r="AC39" s="3" t="s">
        <v>670</v>
      </c>
      <c r="AD39" s="5"/>
      <c r="AE39" s="6">
        <v>22</v>
      </c>
      <c r="AF39" s="6">
        <f>Presupuestos[[#This Row],[BASE]]*Presupuestos[[#This Row],[% IGV]]</f>
        <v>0</v>
      </c>
      <c r="AG39" s="22">
        <f>ROUND(SUM(Presupuestos[[#This Row],[BASE]:[IGV]]),2)</f>
        <v>22</v>
      </c>
      <c r="AH39" s="9" t="str">
        <f>IF(Presupuestos[[#This Row],[MONEDA]]="USD",VLOOKUP(Presupuestos[[#This Row],[FECHA DE EMISION]],Tipo_Cambio[],3,0),"")</f>
        <v/>
      </c>
      <c r="AI39" s="22">
        <f>IFERROR(ROUND(IF(Presupuestos[[#This Row],[MONEDA]]="PEN",Presupuestos[[#This Row],[TOTAL]],Presupuestos[[#This Row],[TOTAL]]*Presupuestos[[#This Row],[TIPO DE CAMBIO]]),2),"")</f>
        <v>22</v>
      </c>
      <c r="AJ39" s="5"/>
      <c r="AK39" s="33" t="s">
        <v>671</v>
      </c>
      <c r="AL39" s="5" t="s">
        <v>672</v>
      </c>
      <c r="AM39" s="23" t="s">
        <v>671</v>
      </c>
      <c r="AN39" s="23"/>
      <c r="AO39" s="7">
        <f>IFERROR(VLOOKUP("1-"&amp;Presupuestos[[#This Row],[ID DOCUMENTO]],BD_Pagos[],7,0),"")</f>
        <v>45881</v>
      </c>
      <c r="AP39" s="16" t="str">
        <f>IFERROR(VLOOKUP("1-"&amp;Presupuestos[[#This Row],[ID DOCUMENTO]],BD_Pagos[],8,0),"")</f>
        <v>C-Tesoreria</v>
      </c>
      <c r="AQ39" s="17" t="str">
        <f>IFERROR(VLOOKUP("1-"&amp;Presupuestos[[#This Row],[ID DOCUMENTO]],BD_Pagos[],9,0),"")</f>
        <v>001-12573</v>
      </c>
      <c r="AR39" s="54"/>
      <c r="AS39" s="7">
        <f>IFERROR(VLOOKUP("2-"&amp;Presupuestos[[#This Row],[ID DOCUMENTO]],BD_Pagos[],7,0),"")</f>
        <v>0</v>
      </c>
      <c r="AT39" s="16" t="str">
        <f>IFERROR(VLOOKUP("2-"&amp;Presupuestos[[#This Row],[ID DOCUMENTO]],BD_Pagos[],8,0),"")</f>
        <v/>
      </c>
      <c r="AU39" s="17">
        <f>IFERROR(VLOOKUP("2-"&amp;Presupuestos[[#This Row],[ID DOCUMENTO]],BD_Pagos[],9,0),"")</f>
        <v>0</v>
      </c>
      <c r="AV39" s="20">
        <f>IF(IFERROR(VLOOKUP("2-"&amp;Presupuestos[[#This Row],[ID DOCUMENTO]],BD_Pagos[],10,0),0)&gt;Presupuestos[[#This Row],[TOTAL SOLES]],Presupuestos[[#This Row],[TOTAL SOLES]],IFERROR(VLOOKUP("2-"&amp;Presupuestos[[#This Row],[ID DOCUMENTO]],BD_Pagos[],10,0),0))</f>
        <v>0</v>
      </c>
      <c r="AW39" s="7"/>
      <c r="AX39" s="16"/>
      <c r="AY39" s="17"/>
      <c r="AZ39" s="20"/>
      <c r="BA39" s="7"/>
      <c r="BB39" s="16"/>
      <c r="BC39" s="17"/>
      <c r="BD39" s="20"/>
      <c r="BE39" s="7">
        <f>IFERROR(VLOOKUP("5-"&amp;Presupuestos[[#This Row],[ID DOCUMENTO]],BD_Pagos[],7,0),"")</f>
        <v>0</v>
      </c>
      <c r="BF39" s="17">
        <f>IFERROR(VLOOKUP("5-"&amp;Presupuestos[[#This Row],[ID DOCUMENTO]],BD_Pagos[],9,0),"")</f>
        <v>0</v>
      </c>
      <c r="BG39" s="20">
        <f>IF(IFERROR(VLOOKUP("5-"&amp;Presupuestos[[#This Row],[ID DOCUMENTO]],BD_Pagos[],10,0),0)&gt;Presupuestos[[#This Row],[TOTAL SOLES]],Presupuestos[[#This Row],[TOTAL SOLES]],IFERROR(VLOOKUP("5-"&amp;Presupuestos[[#This Row],[ID DOCUMENTO]],BD_Pagos[],10,0),0))</f>
        <v>0</v>
      </c>
      <c r="BH39" s="7">
        <f>IFERROR(VLOOKUP("1-Detraccion"&amp;Presupuestos[[#This Row],[ID DOCUMENTO]],BD_Pagos[],2,0),"")</f>
        <v>0</v>
      </c>
      <c r="BI39" s="3" t="str">
        <f>IFERROR(VLOOKUP("1-Detraccion"&amp;Presupuestos[[#This Row],[ID DOCUMENTO]],BD_Pagos[],3,0),"")</f>
        <v/>
      </c>
      <c r="BJ39" s="3">
        <f>IFERROR(VLOOKUP("1-Detraccion"&amp;Presupuestos[[#This Row],[ID DOCUMENTO]],BD_Pagos[],4,0),"")</f>
        <v>0</v>
      </c>
      <c r="BK39" s="6">
        <f>IF(IFERROR(VLOOKUP("1-Detraccion"&amp;Presupuestos[[#This Row],[ID DOCUMENTO]],BD_Pagos[],5,0),0)&gt;Presupuestos[[#This Row],[TOTAL SOLES]],Presupuestos[[#This Row],[TOTAL SOLES]],IFERROR(VLOOKUP("1-Detraccion"&amp;Presupuestos[[#This Row],[ID DOCUMENTO]],BD_Pagos[],5,0),0))</f>
        <v>0</v>
      </c>
      <c r="BL39" s="6">
        <f>IF(IFERROR(VLOOKUP("1-Detraccion"&amp;Presupuestos[[#This Row],[ID DOCUMENTO]],BD_Pagos[],6,0),0)&gt;Presupuestos[[#This Row],[TOTAL SOLES]],Presupuestos[[#This Row],[TOTAL SOLES]],IFERROR(VLOOKUP("1-Detraccion"&amp;Presupuestos[[#This Row],[ID DOCUMENTO]],BD_Pagos[],6,0),0))</f>
        <v>0</v>
      </c>
      <c r="BM39" s="37"/>
      <c r="BN39" s="3"/>
      <c r="BO39" s="3"/>
      <c r="BP39" s="6"/>
      <c r="BQ3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v>
      </c>
      <c r="BR39" s="23" t="str">
        <f>IF(Presupuestos[[#This Row],[SALDO ME-MN]]&gt;0,"PENDIENTE","CANCELADO")</f>
        <v>PENDIENTE</v>
      </c>
      <c r="BS39" s="23" t="str">
        <f>IF(COUNTIFS($U$4:$U38,Presupuestos[[#This Row],[ID DOCUMENTO]])&gt;=1,IF(B38=Presupuestos[[#This Row],[ID]],"OK","DOC. DUPLICADO"),"OK")</f>
        <v>OK</v>
      </c>
    </row>
    <row r="40" spans="2:71" ht="24" x14ac:dyDescent="0.25">
      <c r="B40" s="34">
        <f>IF(Presupuestos[[#This Row],[ID DOCUMENTO]]=U39,B39,IF(B39="ID",1,B39+1))</f>
        <v>35</v>
      </c>
      <c r="C40" s="2">
        <v>45842</v>
      </c>
      <c r="D40" s="2">
        <v>45845</v>
      </c>
      <c r="E40" s="3" t="s">
        <v>702</v>
      </c>
      <c r="F40" s="25" t="s">
        <v>59</v>
      </c>
      <c r="G40" s="25" t="s">
        <v>369</v>
      </c>
      <c r="H40" s="25" t="s">
        <v>507</v>
      </c>
      <c r="I40" s="36" t="str">
        <f>IFERROR(VLOOKUP(Presupuestos[[#This Row],[AREA]]&amp;Presupuestos[[#This Row],[CONCEPTO]]&amp;Presupuestos[[#This Row],[DESCRIPCION]],Tabla28[[Columna1]:[CÓDIGO NUEVO]],2,0),"")</f>
        <v>P0703003</v>
      </c>
      <c r="J40" s="3" t="s">
        <v>766</v>
      </c>
      <c r="K40" s="3" t="s">
        <v>666</v>
      </c>
      <c r="L40" s="3" t="s">
        <v>767</v>
      </c>
      <c r="M40" s="31" t="s">
        <v>768</v>
      </c>
      <c r="N40" s="3"/>
      <c r="O40" s="3" t="s">
        <v>315</v>
      </c>
      <c r="P40" s="3" t="s">
        <v>122</v>
      </c>
      <c r="Q40" s="3" t="str">
        <f>IFERROR(VLOOKUP(Presupuestos[[#This Row],[CLASIFICACIÓN (N)]],Tabla17[],2,0),"")</f>
        <v>Costos de ventas</v>
      </c>
      <c r="R40" s="3" t="str">
        <f>IFERROR(VLOOKUP(Presupuestos[[#This Row],[CLASIFICACIÓN (N)]],Tabla17[],3,0),"")</f>
        <v>Operativo</v>
      </c>
      <c r="S40" s="3" t="s">
        <v>16</v>
      </c>
      <c r="T40" s="3" t="str">
        <f>IFERROR(VLOOKUP(Presupuestos[[#This Row],[ALMACEN]],Tabla5[],2,0),"")</f>
        <v>Arequipa</v>
      </c>
      <c r="U40" s="19" t="str">
        <f>IFERROR(VLOOKUP(Presupuestos[[#This Row],[TIPO DE DOCUMENTO]],Tipo_Documento[],2,0)&amp;Presupuestos[[#This Row],[SERIE]]&amp;Presupuestos[[#This Row],[NUMERO]]&amp;Presupuestos[[#This Row],[RUC]],"")</f>
        <v>01E001361720456147781</v>
      </c>
      <c r="V40" s="3" t="s">
        <v>120</v>
      </c>
      <c r="W40" s="7">
        <v>45845</v>
      </c>
      <c r="X40" s="7">
        <v>45860</v>
      </c>
      <c r="Y40" s="3" t="s">
        <v>668</v>
      </c>
      <c r="Z40" s="3">
        <v>3617</v>
      </c>
      <c r="AA40" s="3">
        <f>IFERROR(VLOOKUP(Presupuestos[[#This Row],[RAZON SOCIAL]],CHOOSE({1,2},Clientes_Proveedores[Razon Social],Clientes_Proveedores[Ruc / Dni]),2,0),"-")</f>
        <v>20456147781</v>
      </c>
      <c r="AB40" s="31" t="s">
        <v>769</v>
      </c>
      <c r="AC40" s="3" t="s">
        <v>670</v>
      </c>
      <c r="AD40" s="5">
        <v>0.18</v>
      </c>
      <c r="AE40" s="6">
        <v>900</v>
      </c>
      <c r="AF40" s="6">
        <f>Presupuestos[[#This Row],[BASE]]*Presupuestos[[#This Row],[% IGV]]</f>
        <v>162</v>
      </c>
      <c r="AG40" s="22">
        <f>ROUND(SUM(Presupuestos[[#This Row],[BASE]:[IGV]]),2)</f>
        <v>1062</v>
      </c>
      <c r="AH40" s="9" t="str">
        <f>IF(Presupuestos[[#This Row],[MONEDA]]="USD",VLOOKUP(Presupuestos[[#This Row],[FECHA DE EMISION]],Tipo_Cambio[],3,0),"")</f>
        <v/>
      </c>
      <c r="AI40" s="22">
        <f>IFERROR(ROUND(IF(Presupuestos[[#This Row],[MONEDA]]="PEN",Presupuestos[[#This Row],[TOTAL]],Presupuestos[[#This Row],[TOTAL]]*Presupuestos[[#This Row],[TIPO DE CAMBIO]]),2),"")</f>
        <v>1062</v>
      </c>
      <c r="AJ40" s="5">
        <v>0.12</v>
      </c>
      <c r="AK40" s="33" t="s">
        <v>671</v>
      </c>
      <c r="AL40" s="5" t="s">
        <v>680</v>
      </c>
      <c r="AM40" s="23" t="s">
        <v>671</v>
      </c>
      <c r="AN40" s="23"/>
      <c r="AO40" s="7">
        <f>IFERROR(VLOOKUP("1-"&amp;Presupuestos[[#This Row],[ID DOCUMENTO]],BD_Pagos[],7,0),"")</f>
        <v>45854</v>
      </c>
      <c r="AP40" s="16" t="str">
        <f>IFERROR(VLOOKUP("1-"&amp;Presupuestos[[#This Row],[ID DOCUMENTO]],BD_Pagos[],8,0),"")</f>
        <v>B-BCP - Soles</v>
      </c>
      <c r="AQ40" s="17">
        <f>IFERROR(VLOOKUP("1-"&amp;Presupuestos[[#This Row],[ID DOCUMENTO]],BD_Pagos[],9,0),"")</f>
        <v>1224544</v>
      </c>
      <c r="AR40" s="54"/>
      <c r="AS40" s="7">
        <f>IFERROR(VLOOKUP("2-"&amp;Presupuestos[[#This Row],[ID DOCUMENTO]],BD_Pagos[],7,0),"")</f>
        <v>0</v>
      </c>
      <c r="AT40" s="16" t="str">
        <f>IFERROR(VLOOKUP("2-"&amp;Presupuestos[[#This Row],[ID DOCUMENTO]],BD_Pagos[],8,0),"")</f>
        <v/>
      </c>
      <c r="AU40" s="17">
        <f>IFERROR(VLOOKUP("2-"&amp;Presupuestos[[#This Row],[ID DOCUMENTO]],BD_Pagos[],9,0),"")</f>
        <v>0</v>
      </c>
      <c r="AV40" s="20">
        <f>IF(IFERROR(VLOOKUP("2-"&amp;Presupuestos[[#This Row],[ID DOCUMENTO]],BD_Pagos[],10,0),0)&gt;Presupuestos[[#This Row],[TOTAL SOLES]],Presupuestos[[#This Row],[TOTAL SOLES]],IFERROR(VLOOKUP("2-"&amp;Presupuestos[[#This Row],[ID DOCUMENTO]],BD_Pagos[],10,0),0))</f>
        <v>0</v>
      </c>
      <c r="AW40" s="7"/>
      <c r="AX40" s="16"/>
      <c r="AY40" s="17"/>
      <c r="AZ40" s="20"/>
      <c r="BA40" s="7"/>
      <c r="BB40" s="16"/>
      <c r="BC40" s="17"/>
      <c r="BD40" s="20"/>
      <c r="BE40" s="7">
        <f>IFERROR(VLOOKUP("5-"&amp;Presupuestos[[#This Row],[ID DOCUMENTO]],BD_Pagos[],7,0),"")</f>
        <v>0</v>
      </c>
      <c r="BF40" s="17">
        <f>IFERROR(VLOOKUP("5-"&amp;Presupuestos[[#This Row],[ID DOCUMENTO]],BD_Pagos[],9,0),"")</f>
        <v>0</v>
      </c>
      <c r="BG40" s="20">
        <f>IF(IFERROR(VLOOKUP("5-"&amp;Presupuestos[[#This Row],[ID DOCUMENTO]],BD_Pagos[],10,0),0)&gt;Presupuestos[[#This Row],[TOTAL SOLES]],Presupuestos[[#This Row],[TOTAL SOLES]],IFERROR(VLOOKUP("5-"&amp;Presupuestos[[#This Row],[ID DOCUMENTO]],BD_Pagos[],10,0),0))</f>
        <v>0</v>
      </c>
      <c r="BH40" s="7">
        <f>IFERROR(VLOOKUP("1-Detraccion"&amp;Presupuestos[[#This Row],[ID DOCUMENTO]],BD_Pagos[],2,0),"")</f>
        <v>45856</v>
      </c>
      <c r="BI40" s="3" t="str">
        <f>IFERROR(VLOOKUP("1-Detraccion"&amp;Presupuestos[[#This Row],[ID DOCUMENTO]],BD_Pagos[],3,0),"")</f>
        <v>Adquiriente</v>
      </c>
      <c r="BJ40" s="3">
        <f>IFERROR(VLOOKUP("1-Detraccion"&amp;Presupuestos[[#This Row],[ID DOCUMENTO]],BD_Pagos[],4,0),"")</f>
        <v>276124046</v>
      </c>
      <c r="BK40" s="6">
        <f>IF(IFERROR(VLOOKUP("1-Detraccion"&amp;Presupuestos[[#This Row],[ID DOCUMENTO]],BD_Pagos[],5,0),0)&gt;Presupuestos[[#This Row],[TOTAL SOLES]],Presupuestos[[#This Row],[TOTAL SOLES]],IFERROR(VLOOKUP("1-Detraccion"&amp;Presupuestos[[#This Row],[ID DOCUMENTO]],BD_Pagos[],5,0),0))</f>
        <v>127</v>
      </c>
      <c r="BL40" s="6">
        <f>IF(IFERROR(VLOOKUP("1-Detraccion"&amp;Presupuestos[[#This Row],[ID DOCUMENTO]],BD_Pagos[],6,0),0)&gt;Presupuestos[[#This Row],[TOTAL SOLES]],Presupuestos[[#This Row],[TOTAL SOLES]],IFERROR(VLOOKUP("1-Detraccion"&amp;Presupuestos[[#This Row],[ID DOCUMENTO]],BD_Pagos[],6,0),0))</f>
        <v>127</v>
      </c>
      <c r="BM40" s="37"/>
      <c r="BN40" s="3"/>
      <c r="BO40" s="3"/>
      <c r="BP40" s="6"/>
      <c r="BQ4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935</v>
      </c>
      <c r="BR40" s="23" t="str">
        <f>IF(Presupuestos[[#This Row],[SALDO ME-MN]]&gt;0,"PENDIENTE","CANCELADO")</f>
        <v>PENDIENTE</v>
      </c>
      <c r="BS40" s="23" t="str">
        <f>IF(COUNTIFS($U$4:$U39,Presupuestos[[#This Row],[ID DOCUMENTO]])&gt;=1,IF(B39=Presupuestos[[#This Row],[ID]],"OK","DOC. DUPLICADO"),"OK")</f>
        <v>OK</v>
      </c>
    </row>
    <row r="41" spans="2:71" ht="24" x14ac:dyDescent="0.25">
      <c r="B41" s="34">
        <f>IF(Presupuestos[[#This Row],[ID DOCUMENTO]]=U40,B40,IF(B40="ID",1,B40+1))</f>
        <v>36</v>
      </c>
      <c r="C41" s="2">
        <v>45848</v>
      </c>
      <c r="D41" s="2">
        <v>45848</v>
      </c>
      <c r="E41" s="3" t="s">
        <v>665</v>
      </c>
      <c r="F41" s="25" t="s">
        <v>35</v>
      </c>
      <c r="G41" s="25" t="s">
        <v>211</v>
      </c>
      <c r="H41" s="25" t="s">
        <v>213</v>
      </c>
      <c r="I41" s="36" t="str">
        <f>IFERROR(VLOOKUP(Presupuestos[[#This Row],[AREA]]&amp;Presupuestos[[#This Row],[CONCEPTO]]&amp;Presupuestos[[#This Row],[DESCRIPCION]],Tabla28[[Columna1]:[CÓDIGO NUEVO]],2,0),"")</f>
        <v>P0302002</v>
      </c>
      <c r="J41" s="3" t="s">
        <v>770</v>
      </c>
      <c r="K41" s="3" t="s">
        <v>771</v>
      </c>
      <c r="L41" s="3" t="s">
        <v>772</v>
      </c>
      <c r="M41" s="31" t="s">
        <v>773</v>
      </c>
      <c r="N41" s="3" t="s">
        <v>40</v>
      </c>
      <c r="O41" s="3" t="s">
        <v>315</v>
      </c>
      <c r="P41" s="3" t="s">
        <v>122</v>
      </c>
      <c r="Q41" s="3" t="str">
        <f>IFERROR(VLOOKUP(Presupuestos[[#This Row],[CLASIFICACIÓN (N)]],Tabla17[],2,0),"")</f>
        <v>Costos de ventas</v>
      </c>
      <c r="R41" s="3" t="str">
        <f>IFERROR(VLOOKUP(Presupuestos[[#This Row],[CLASIFICACIÓN (N)]],Tabla17[],3,0),"")</f>
        <v>Operativo</v>
      </c>
      <c r="S41" s="3" t="s">
        <v>16</v>
      </c>
      <c r="T41" s="3" t="str">
        <f>IFERROR(VLOOKUP(Presupuestos[[#This Row],[ALMACEN]],Tabla5[],2,0),"")</f>
        <v>Arequipa</v>
      </c>
      <c r="U41" s="19" t="str">
        <f>IFERROR(VLOOKUP(Presupuestos[[#This Row],[TIPO DE DOCUMENTO]],Tipo_Documento[],2,0)&amp;Presupuestos[[#This Row],[SERIE]]&amp;Presupuestos[[#This Row],[NUMERO]]&amp;Presupuestos[[#This Row],[RUC]],"")</f>
        <v>01F00149520602441165</v>
      </c>
      <c r="V41" s="3" t="s">
        <v>120</v>
      </c>
      <c r="W41" s="7">
        <v>45846</v>
      </c>
      <c r="X41" s="7">
        <v>45850</v>
      </c>
      <c r="Y41" s="3" t="s">
        <v>688</v>
      </c>
      <c r="Z41" s="3">
        <v>495</v>
      </c>
      <c r="AA41" s="3">
        <f>IFERROR(VLOOKUP(Presupuestos[[#This Row],[RAZON SOCIAL]],CHOOSE({1,2},Clientes_Proveedores[Razon Social],Clientes_Proveedores[Ruc / Dni]),2,0),"-")</f>
        <v>20602441165</v>
      </c>
      <c r="AB41" s="31" t="s">
        <v>774</v>
      </c>
      <c r="AC41" s="3" t="s">
        <v>670</v>
      </c>
      <c r="AD41" s="5">
        <v>0.18</v>
      </c>
      <c r="AE41" s="6">
        <v>94.915000000000006</v>
      </c>
      <c r="AF41" s="6">
        <f>Presupuestos[[#This Row],[BASE]]*Presupuestos[[#This Row],[% IGV]]</f>
        <v>17.084700000000002</v>
      </c>
      <c r="AG41" s="22">
        <f>ROUND(SUM(Presupuestos[[#This Row],[BASE]:[IGV]]),2)</f>
        <v>112</v>
      </c>
      <c r="AH41" s="9" t="str">
        <f>IF(Presupuestos[[#This Row],[MONEDA]]="USD",VLOOKUP(Presupuestos[[#This Row],[FECHA DE EMISION]],Tipo_Cambio[],3,0),"")</f>
        <v/>
      </c>
      <c r="AI41" s="22">
        <f>IFERROR(ROUND(IF(Presupuestos[[#This Row],[MONEDA]]="PEN",Presupuestos[[#This Row],[TOTAL]],Presupuestos[[#This Row],[TOTAL]]*Presupuestos[[#This Row],[TIPO DE CAMBIO]]),2),"")</f>
        <v>112</v>
      </c>
      <c r="AJ41" s="5"/>
      <c r="AK41" s="33" t="s">
        <v>671</v>
      </c>
      <c r="AL41" s="5" t="s">
        <v>680</v>
      </c>
      <c r="AM41" s="23" t="s">
        <v>671</v>
      </c>
      <c r="AN41" s="23"/>
      <c r="AO41" s="7">
        <f>IFERROR(VLOOKUP("1-"&amp;Presupuestos[[#This Row],[ID DOCUMENTO]],BD_Pagos[],7,0),"")</f>
        <v>45847</v>
      </c>
      <c r="AP41" s="16" t="str">
        <f>IFERROR(VLOOKUP("1-"&amp;Presupuestos[[#This Row],[ID DOCUMENTO]],BD_Pagos[],8,0),"")</f>
        <v>B-BCP - Soles</v>
      </c>
      <c r="AQ41" s="17">
        <f>IFERROR(VLOOKUP("1-"&amp;Presupuestos[[#This Row],[ID DOCUMENTO]],BD_Pagos[],9,0),"")</f>
        <v>1072086</v>
      </c>
      <c r="AR41" s="54"/>
      <c r="AS41" s="7">
        <f>IFERROR(VLOOKUP("2-"&amp;Presupuestos[[#This Row],[ID DOCUMENTO]],BD_Pagos[],7,0),"")</f>
        <v>0</v>
      </c>
      <c r="AT41" s="16" t="str">
        <f>IFERROR(VLOOKUP("2-"&amp;Presupuestos[[#This Row],[ID DOCUMENTO]],BD_Pagos[],8,0),"")</f>
        <v/>
      </c>
      <c r="AU41" s="17">
        <f>IFERROR(VLOOKUP("2-"&amp;Presupuestos[[#This Row],[ID DOCUMENTO]],BD_Pagos[],9,0),"")</f>
        <v>0</v>
      </c>
      <c r="AV41" s="20">
        <f>IF(IFERROR(VLOOKUP("2-"&amp;Presupuestos[[#This Row],[ID DOCUMENTO]],BD_Pagos[],10,0),0)&gt;Presupuestos[[#This Row],[TOTAL SOLES]],Presupuestos[[#This Row],[TOTAL SOLES]],IFERROR(VLOOKUP("2-"&amp;Presupuestos[[#This Row],[ID DOCUMENTO]],BD_Pagos[],10,0),0))</f>
        <v>0</v>
      </c>
      <c r="AW41" s="7"/>
      <c r="AX41" s="16"/>
      <c r="AY41" s="17"/>
      <c r="AZ41" s="20"/>
      <c r="BA41" s="7"/>
      <c r="BB41" s="16"/>
      <c r="BC41" s="17"/>
      <c r="BD41" s="20"/>
      <c r="BE41" s="7">
        <f>IFERROR(VLOOKUP("5-"&amp;Presupuestos[[#This Row],[ID DOCUMENTO]],BD_Pagos[],7,0),"")</f>
        <v>0</v>
      </c>
      <c r="BF41" s="17">
        <f>IFERROR(VLOOKUP("5-"&amp;Presupuestos[[#This Row],[ID DOCUMENTO]],BD_Pagos[],9,0),"")</f>
        <v>0</v>
      </c>
      <c r="BG41" s="20">
        <f>IF(IFERROR(VLOOKUP("5-"&amp;Presupuestos[[#This Row],[ID DOCUMENTO]],BD_Pagos[],10,0),0)&gt;Presupuestos[[#This Row],[TOTAL SOLES]],Presupuestos[[#This Row],[TOTAL SOLES]],IFERROR(VLOOKUP("5-"&amp;Presupuestos[[#This Row],[ID DOCUMENTO]],BD_Pagos[],10,0),0))</f>
        <v>0</v>
      </c>
      <c r="BH41" s="7">
        <f>IFERROR(VLOOKUP("1-Detraccion"&amp;Presupuestos[[#This Row],[ID DOCUMENTO]],BD_Pagos[],2,0),"")</f>
        <v>0</v>
      </c>
      <c r="BI41" s="3" t="str">
        <f>IFERROR(VLOOKUP("1-Detraccion"&amp;Presupuestos[[#This Row],[ID DOCUMENTO]],BD_Pagos[],3,0),"")</f>
        <v/>
      </c>
      <c r="BJ41" s="3">
        <f>IFERROR(VLOOKUP("1-Detraccion"&amp;Presupuestos[[#This Row],[ID DOCUMENTO]],BD_Pagos[],4,0),"")</f>
        <v>0</v>
      </c>
      <c r="BK41" s="6">
        <f>IF(IFERROR(VLOOKUP("1-Detraccion"&amp;Presupuestos[[#This Row],[ID DOCUMENTO]],BD_Pagos[],5,0),0)&gt;Presupuestos[[#This Row],[TOTAL SOLES]],Presupuestos[[#This Row],[TOTAL SOLES]],IFERROR(VLOOKUP("1-Detraccion"&amp;Presupuestos[[#This Row],[ID DOCUMENTO]],BD_Pagos[],5,0),0))</f>
        <v>0</v>
      </c>
      <c r="BL41" s="6">
        <f>IF(IFERROR(VLOOKUP("1-Detraccion"&amp;Presupuestos[[#This Row],[ID DOCUMENTO]],BD_Pagos[],6,0),0)&gt;Presupuestos[[#This Row],[TOTAL SOLES]],Presupuestos[[#This Row],[TOTAL SOLES]],IFERROR(VLOOKUP("1-Detraccion"&amp;Presupuestos[[#This Row],[ID DOCUMENTO]],BD_Pagos[],6,0),0))</f>
        <v>0</v>
      </c>
      <c r="BM41" s="37"/>
      <c r="BN41" s="3"/>
      <c r="BO41" s="3"/>
      <c r="BP41" s="6"/>
      <c r="BQ4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112</v>
      </c>
      <c r="BR41" s="23" t="str">
        <f>IF(Presupuestos[[#This Row],[SALDO ME-MN]]&gt;0,"PENDIENTE","CANCELADO")</f>
        <v>PENDIENTE</v>
      </c>
      <c r="BS41" s="23" t="str">
        <f>IF(COUNTIFS($U$4:$U40,Presupuestos[[#This Row],[ID DOCUMENTO]])&gt;=1,IF(B40=Presupuestos[[#This Row],[ID]],"OK","DOC. DUPLICADO"),"OK")</f>
        <v>OK</v>
      </c>
    </row>
    <row r="42" spans="2:71" ht="36" x14ac:dyDescent="0.25">
      <c r="B42" s="34">
        <f>IF(Presupuestos[[#This Row],[ID DOCUMENTO]]=U41,B41,IF(B41="ID",1,B41+1))</f>
        <v>37</v>
      </c>
      <c r="C42" s="2">
        <v>45848</v>
      </c>
      <c r="D42" s="2">
        <v>45848</v>
      </c>
      <c r="E42" s="3" t="s">
        <v>665</v>
      </c>
      <c r="F42" s="25" t="s">
        <v>35</v>
      </c>
      <c r="G42" s="25" t="s">
        <v>211</v>
      </c>
      <c r="H42" s="25" t="s">
        <v>213</v>
      </c>
      <c r="I42" s="36" t="str">
        <f>IFERROR(VLOOKUP(Presupuestos[[#This Row],[AREA]]&amp;Presupuestos[[#This Row],[CONCEPTO]]&amp;Presupuestos[[#This Row],[DESCRIPCION]],Tabla28[[Columna1]:[CÓDIGO NUEVO]],2,0),"")</f>
        <v>P0302002</v>
      </c>
      <c r="J42" s="3" t="s">
        <v>770</v>
      </c>
      <c r="K42" s="3" t="s">
        <v>771</v>
      </c>
      <c r="L42" s="3" t="s">
        <v>772</v>
      </c>
      <c r="M42" s="31" t="s">
        <v>775</v>
      </c>
      <c r="N42" s="3" t="s">
        <v>40</v>
      </c>
      <c r="O42" s="3" t="s">
        <v>315</v>
      </c>
      <c r="P42" s="3" t="s">
        <v>122</v>
      </c>
      <c r="Q42" s="3" t="str">
        <f>IFERROR(VLOOKUP(Presupuestos[[#This Row],[CLASIFICACIÓN (N)]],Tabla17[],2,0),"")</f>
        <v>Costos de ventas</v>
      </c>
      <c r="R42" s="3" t="str">
        <f>IFERROR(VLOOKUP(Presupuestos[[#This Row],[CLASIFICACIÓN (N)]],Tabla17[],3,0),"")</f>
        <v>Operativo</v>
      </c>
      <c r="S42" s="3" t="s">
        <v>16</v>
      </c>
      <c r="T42" s="3" t="str">
        <f>IFERROR(VLOOKUP(Presupuestos[[#This Row],[ALMACEN]],Tabla5[],2,0),"")</f>
        <v>Arequipa</v>
      </c>
      <c r="U42" s="19" t="str">
        <f>IFERROR(VLOOKUP(Presupuestos[[#This Row],[TIPO DE DOCUMENTO]],Tipo_Documento[],2,0)&amp;Presupuestos[[#This Row],[SERIE]]&amp;Presupuestos[[#This Row],[NUMERO]]&amp;Presupuestos[[#This Row],[RUC]],"")</f>
        <v>01F00149420602441165</v>
      </c>
      <c r="V42" s="3" t="s">
        <v>120</v>
      </c>
      <c r="W42" s="7">
        <v>45846</v>
      </c>
      <c r="X42" s="7">
        <v>45850</v>
      </c>
      <c r="Y42" s="3" t="s">
        <v>688</v>
      </c>
      <c r="Z42" s="3">
        <v>494</v>
      </c>
      <c r="AA42" s="3">
        <f>IFERROR(VLOOKUP(Presupuestos[[#This Row],[RAZON SOCIAL]],CHOOSE({1,2},Clientes_Proveedores[Razon Social],Clientes_Proveedores[Ruc / Dni]),2,0),"-")</f>
        <v>20602441165</v>
      </c>
      <c r="AB42" s="31" t="s">
        <v>774</v>
      </c>
      <c r="AC42" s="3" t="s">
        <v>670</v>
      </c>
      <c r="AD42" s="5">
        <v>0.18</v>
      </c>
      <c r="AE42" s="6">
        <v>330</v>
      </c>
      <c r="AF42" s="6">
        <f>Presupuestos[[#This Row],[BASE]]*Presupuestos[[#This Row],[% IGV]]</f>
        <v>59.4</v>
      </c>
      <c r="AG42" s="22">
        <f>ROUND(SUM(Presupuestos[[#This Row],[BASE]:[IGV]]),2)</f>
        <v>389.4</v>
      </c>
      <c r="AH42" s="9" t="str">
        <f>IF(Presupuestos[[#This Row],[MONEDA]]="USD",VLOOKUP(Presupuestos[[#This Row],[FECHA DE EMISION]],Tipo_Cambio[],3,0),"")</f>
        <v/>
      </c>
      <c r="AI42" s="22">
        <f>IFERROR(ROUND(IF(Presupuestos[[#This Row],[MONEDA]]="PEN",Presupuestos[[#This Row],[TOTAL]],Presupuestos[[#This Row],[TOTAL]]*Presupuestos[[#This Row],[TIPO DE CAMBIO]]),2),"")</f>
        <v>389.4</v>
      </c>
      <c r="AJ42" s="5"/>
      <c r="AK42" s="33" t="s">
        <v>671</v>
      </c>
      <c r="AL42" s="5" t="s">
        <v>680</v>
      </c>
      <c r="AM42" s="23" t="s">
        <v>671</v>
      </c>
      <c r="AN42" s="23"/>
      <c r="AO42" s="7">
        <f>IFERROR(VLOOKUP("1-"&amp;Presupuestos[[#This Row],[ID DOCUMENTO]],BD_Pagos[],7,0),"")</f>
        <v>45847</v>
      </c>
      <c r="AP42" s="16" t="str">
        <f>IFERROR(VLOOKUP("1-"&amp;Presupuestos[[#This Row],[ID DOCUMENTO]],BD_Pagos[],8,0),"")</f>
        <v>B-BCP - Soles</v>
      </c>
      <c r="AQ42" s="17">
        <f>IFERROR(VLOOKUP("1-"&amp;Presupuestos[[#This Row],[ID DOCUMENTO]],BD_Pagos[],9,0),"")</f>
        <v>1073052</v>
      </c>
      <c r="AR42" s="54"/>
      <c r="AS42" s="7">
        <f>IFERROR(VLOOKUP("2-"&amp;Presupuestos[[#This Row],[ID DOCUMENTO]],BD_Pagos[],7,0),"")</f>
        <v>0</v>
      </c>
      <c r="AT42" s="16" t="str">
        <f>IFERROR(VLOOKUP("2-"&amp;Presupuestos[[#This Row],[ID DOCUMENTO]],BD_Pagos[],8,0),"")</f>
        <v/>
      </c>
      <c r="AU42" s="17">
        <f>IFERROR(VLOOKUP("2-"&amp;Presupuestos[[#This Row],[ID DOCUMENTO]],BD_Pagos[],9,0),"")</f>
        <v>0</v>
      </c>
      <c r="AV42" s="20">
        <f>IF(IFERROR(VLOOKUP("2-"&amp;Presupuestos[[#This Row],[ID DOCUMENTO]],BD_Pagos[],10,0),0)&gt;Presupuestos[[#This Row],[TOTAL SOLES]],Presupuestos[[#This Row],[TOTAL SOLES]],IFERROR(VLOOKUP("2-"&amp;Presupuestos[[#This Row],[ID DOCUMENTO]],BD_Pagos[],10,0),0))</f>
        <v>0</v>
      </c>
      <c r="AW42" s="7"/>
      <c r="AX42" s="16"/>
      <c r="AY42" s="17"/>
      <c r="AZ42" s="20"/>
      <c r="BA42" s="7"/>
      <c r="BB42" s="16"/>
      <c r="BC42" s="17"/>
      <c r="BD42" s="20"/>
      <c r="BE42" s="7">
        <f>IFERROR(VLOOKUP("5-"&amp;Presupuestos[[#This Row],[ID DOCUMENTO]],BD_Pagos[],7,0),"")</f>
        <v>0</v>
      </c>
      <c r="BF42" s="17">
        <f>IFERROR(VLOOKUP("5-"&amp;Presupuestos[[#This Row],[ID DOCUMENTO]],BD_Pagos[],9,0),"")</f>
        <v>0</v>
      </c>
      <c r="BG42" s="20">
        <f>IF(IFERROR(VLOOKUP("5-"&amp;Presupuestos[[#This Row],[ID DOCUMENTO]],BD_Pagos[],10,0),0)&gt;Presupuestos[[#This Row],[TOTAL SOLES]],Presupuestos[[#This Row],[TOTAL SOLES]],IFERROR(VLOOKUP("5-"&amp;Presupuestos[[#This Row],[ID DOCUMENTO]],BD_Pagos[],10,0),0))</f>
        <v>0</v>
      </c>
      <c r="BH42" s="7">
        <f>IFERROR(VLOOKUP("1-Detraccion"&amp;Presupuestos[[#This Row],[ID DOCUMENTO]],BD_Pagos[],2,0),"")</f>
        <v>0</v>
      </c>
      <c r="BI42" s="3" t="str">
        <f>IFERROR(VLOOKUP("1-Detraccion"&amp;Presupuestos[[#This Row],[ID DOCUMENTO]],BD_Pagos[],3,0),"")</f>
        <v/>
      </c>
      <c r="BJ42" s="3">
        <f>IFERROR(VLOOKUP("1-Detraccion"&amp;Presupuestos[[#This Row],[ID DOCUMENTO]],BD_Pagos[],4,0),"")</f>
        <v>0</v>
      </c>
      <c r="BK42" s="6">
        <f>IF(IFERROR(VLOOKUP("1-Detraccion"&amp;Presupuestos[[#This Row],[ID DOCUMENTO]],BD_Pagos[],5,0),0)&gt;Presupuestos[[#This Row],[TOTAL SOLES]],Presupuestos[[#This Row],[TOTAL SOLES]],IFERROR(VLOOKUP("1-Detraccion"&amp;Presupuestos[[#This Row],[ID DOCUMENTO]],BD_Pagos[],5,0),0))</f>
        <v>0</v>
      </c>
      <c r="BL42" s="6">
        <f>IF(IFERROR(VLOOKUP("1-Detraccion"&amp;Presupuestos[[#This Row],[ID DOCUMENTO]],BD_Pagos[],6,0),0)&gt;Presupuestos[[#This Row],[TOTAL SOLES]],Presupuestos[[#This Row],[TOTAL SOLES]],IFERROR(VLOOKUP("1-Detraccion"&amp;Presupuestos[[#This Row],[ID DOCUMENTO]],BD_Pagos[],6,0),0))</f>
        <v>0</v>
      </c>
      <c r="BM42" s="37"/>
      <c r="BN42" s="3"/>
      <c r="BO42" s="3"/>
      <c r="BP42" s="6"/>
      <c r="BQ4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389.4</v>
      </c>
      <c r="BR42" s="23" t="str">
        <f>IF(Presupuestos[[#This Row],[SALDO ME-MN]]&gt;0,"PENDIENTE","CANCELADO")</f>
        <v>PENDIENTE</v>
      </c>
      <c r="BS42" s="23" t="str">
        <f>IF(COUNTIFS($U$4:$U41,Presupuestos[[#This Row],[ID DOCUMENTO]])&gt;=1,IF(B41=Presupuestos[[#This Row],[ID]],"OK","DOC. DUPLICADO"),"OK")</f>
        <v>OK</v>
      </c>
    </row>
    <row r="43" spans="2:71" x14ac:dyDescent="0.25">
      <c r="B43" s="34">
        <f>IF(Presupuestos[[#This Row],[ID DOCUMENTO]]=U42,B42,IF(B42="ID",1,B42+1))</f>
        <v>38</v>
      </c>
      <c r="C43" s="2">
        <v>45839</v>
      </c>
      <c r="D43" s="2">
        <v>45839</v>
      </c>
      <c r="E43" s="3" t="s">
        <v>776</v>
      </c>
      <c r="F43" s="25" t="s">
        <v>9</v>
      </c>
      <c r="G43" s="25" t="s">
        <v>45</v>
      </c>
      <c r="H43" s="25" t="s">
        <v>52</v>
      </c>
      <c r="I43" s="36" t="str">
        <f>IFERROR(VLOOKUP(Presupuestos[[#This Row],[AREA]]&amp;Presupuestos[[#This Row],[CONCEPTO]]&amp;Presupuestos[[#This Row],[DESCRIPCION]],Tabla28[[Columna1]:[CÓDIGO NUEVO]],2,0),"")</f>
        <v>P0104005</v>
      </c>
      <c r="J43" s="3" t="s">
        <v>666</v>
      </c>
      <c r="K43" s="3" t="s">
        <v>666</v>
      </c>
      <c r="L43" s="3" t="s">
        <v>666</v>
      </c>
      <c r="M43" s="31" t="s">
        <v>777</v>
      </c>
      <c r="N43" s="3"/>
      <c r="O43" s="3" t="s">
        <v>315</v>
      </c>
      <c r="P43" s="3" t="s">
        <v>127</v>
      </c>
      <c r="Q43" s="3" t="str">
        <f>IFERROR(VLOOKUP(Presupuestos[[#This Row],[CLASIFICACIÓN (N)]],Tabla17[],2,0),"")</f>
        <v>Gastos operativos</v>
      </c>
      <c r="R43" s="3" t="str">
        <f>IFERROR(VLOOKUP(Presupuestos[[#This Row],[CLASIFICACIÓN (N)]],Tabla17[],3,0),"")</f>
        <v>Operativo</v>
      </c>
      <c r="S43" s="3" t="s">
        <v>34</v>
      </c>
      <c r="T43" s="3" t="str">
        <f>IFERROR(VLOOKUP(Presupuestos[[#This Row],[ALMACEN]],Tabla5[],2,0),"")</f>
        <v>Arequipa</v>
      </c>
      <c r="U43" s="19" t="str">
        <f>IFERROR(VLOOKUP(Presupuestos[[#This Row],[TIPO DE DOCUMENTO]],Tipo_Documento[],2,0)&amp;Presupuestos[[#This Row],[SERIE]]&amp;Presupuestos[[#This Row],[NUMERO]]&amp;Presupuestos[[#This Row],[RUC]],"")</f>
        <v>01FFF123020608587803</v>
      </c>
      <c r="V43" s="3" t="s">
        <v>120</v>
      </c>
      <c r="W43" s="7">
        <v>45839</v>
      </c>
      <c r="X43" s="7">
        <v>45839</v>
      </c>
      <c r="Y43" s="3" t="s">
        <v>778</v>
      </c>
      <c r="Z43" s="3">
        <v>230</v>
      </c>
      <c r="AA43" s="3">
        <f>IFERROR(VLOOKUP(Presupuestos[[#This Row],[RAZON SOCIAL]],CHOOSE({1,2},Clientes_Proveedores[Razon Social],Clientes_Proveedores[Ruc / Dni]),2,0),"-")</f>
        <v>20608587803</v>
      </c>
      <c r="AB43" s="31" t="s">
        <v>779</v>
      </c>
      <c r="AC43" s="3" t="s">
        <v>670</v>
      </c>
      <c r="AD43" s="5">
        <v>0.18</v>
      </c>
      <c r="AE43" s="6">
        <v>152.54</v>
      </c>
      <c r="AF43" s="6">
        <f>Presupuestos[[#This Row],[BASE]]*Presupuestos[[#This Row],[% IGV]]</f>
        <v>27.457199999999997</v>
      </c>
      <c r="AG43" s="22">
        <f>ROUND(SUM(Presupuestos[[#This Row],[BASE]:[IGV]]),2)</f>
        <v>180</v>
      </c>
      <c r="AH43" s="9" t="str">
        <f>IF(Presupuestos[[#This Row],[MONEDA]]="USD",VLOOKUP(Presupuestos[[#This Row],[FECHA DE EMISION]],Tipo_Cambio[],3,0),"")</f>
        <v/>
      </c>
      <c r="AI43" s="22">
        <f>IFERROR(ROUND(IF(Presupuestos[[#This Row],[MONEDA]]="PEN",Presupuestos[[#This Row],[TOTAL]],Presupuestos[[#This Row],[TOTAL]]*Presupuestos[[#This Row],[TIPO DE CAMBIO]]),2),"")</f>
        <v>180</v>
      </c>
      <c r="AJ43" s="5"/>
      <c r="AK43" s="33" t="s">
        <v>671</v>
      </c>
      <c r="AL43" s="5" t="s">
        <v>680</v>
      </c>
      <c r="AM43" s="23" t="s">
        <v>671</v>
      </c>
      <c r="AN43" s="23"/>
      <c r="AO43" s="7">
        <f>IFERROR(VLOOKUP("1-"&amp;Presupuestos[[#This Row],[ID DOCUMENTO]],BD_Pagos[],7,0),"")</f>
        <v>45853</v>
      </c>
      <c r="AP43" s="16" t="str">
        <f>IFERROR(VLOOKUP("1-"&amp;Presupuestos[[#This Row],[ID DOCUMENTO]],BD_Pagos[],8,0),"")</f>
        <v>B-BCP - Soles</v>
      </c>
      <c r="AQ43" s="17">
        <f>IFERROR(VLOOKUP("1-"&amp;Presupuestos[[#This Row],[ID DOCUMENTO]],BD_Pagos[],9,0),"")</f>
        <v>1362642</v>
      </c>
      <c r="AR43" s="54"/>
      <c r="AS43" s="7">
        <f>IFERROR(VLOOKUP("2-"&amp;Presupuestos[[#This Row],[ID DOCUMENTO]],BD_Pagos[],7,0),"")</f>
        <v>0</v>
      </c>
      <c r="AT43" s="16" t="str">
        <f>IFERROR(VLOOKUP("2-"&amp;Presupuestos[[#This Row],[ID DOCUMENTO]],BD_Pagos[],8,0),"")</f>
        <v/>
      </c>
      <c r="AU43" s="17">
        <f>IFERROR(VLOOKUP("2-"&amp;Presupuestos[[#This Row],[ID DOCUMENTO]],BD_Pagos[],9,0),"")</f>
        <v>0</v>
      </c>
      <c r="AV43" s="20">
        <f>IF(IFERROR(VLOOKUP("2-"&amp;Presupuestos[[#This Row],[ID DOCUMENTO]],BD_Pagos[],10,0),0)&gt;Presupuestos[[#This Row],[TOTAL SOLES]],Presupuestos[[#This Row],[TOTAL SOLES]],IFERROR(VLOOKUP("2-"&amp;Presupuestos[[#This Row],[ID DOCUMENTO]],BD_Pagos[],10,0),0))</f>
        <v>0</v>
      </c>
      <c r="AW43" s="7"/>
      <c r="AX43" s="16"/>
      <c r="AY43" s="17"/>
      <c r="AZ43" s="20"/>
      <c r="BA43" s="7"/>
      <c r="BB43" s="16"/>
      <c r="BC43" s="17"/>
      <c r="BD43" s="20"/>
      <c r="BE43" s="7">
        <f>IFERROR(VLOOKUP("5-"&amp;Presupuestos[[#This Row],[ID DOCUMENTO]],BD_Pagos[],7,0),"")</f>
        <v>0</v>
      </c>
      <c r="BF43" s="17">
        <f>IFERROR(VLOOKUP("5-"&amp;Presupuestos[[#This Row],[ID DOCUMENTO]],BD_Pagos[],9,0),"")</f>
        <v>0</v>
      </c>
      <c r="BG43" s="20">
        <f>IF(IFERROR(VLOOKUP("5-"&amp;Presupuestos[[#This Row],[ID DOCUMENTO]],BD_Pagos[],10,0),0)&gt;Presupuestos[[#This Row],[TOTAL SOLES]],Presupuestos[[#This Row],[TOTAL SOLES]],IFERROR(VLOOKUP("5-"&amp;Presupuestos[[#This Row],[ID DOCUMENTO]],BD_Pagos[],10,0),0))</f>
        <v>0</v>
      </c>
      <c r="BH43" s="7">
        <f>IFERROR(VLOOKUP("1-Detraccion"&amp;Presupuestos[[#This Row],[ID DOCUMENTO]],BD_Pagos[],2,0),"")</f>
        <v>0</v>
      </c>
      <c r="BI43" s="3" t="str">
        <f>IFERROR(VLOOKUP("1-Detraccion"&amp;Presupuestos[[#This Row],[ID DOCUMENTO]],BD_Pagos[],3,0),"")</f>
        <v/>
      </c>
      <c r="BJ43" s="3">
        <f>IFERROR(VLOOKUP("1-Detraccion"&amp;Presupuestos[[#This Row],[ID DOCUMENTO]],BD_Pagos[],4,0),"")</f>
        <v>0</v>
      </c>
      <c r="BK43" s="6">
        <f>IF(IFERROR(VLOOKUP("1-Detraccion"&amp;Presupuestos[[#This Row],[ID DOCUMENTO]],BD_Pagos[],5,0),0)&gt;Presupuestos[[#This Row],[TOTAL SOLES]],Presupuestos[[#This Row],[TOTAL SOLES]],IFERROR(VLOOKUP("1-Detraccion"&amp;Presupuestos[[#This Row],[ID DOCUMENTO]],BD_Pagos[],5,0),0))</f>
        <v>0</v>
      </c>
      <c r="BL43" s="6">
        <f>IF(IFERROR(VLOOKUP("1-Detraccion"&amp;Presupuestos[[#This Row],[ID DOCUMENTO]],BD_Pagos[],6,0),0)&gt;Presupuestos[[#This Row],[TOTAL SOLES]],Presupuestos[[#This Row],[TOTAL SOLES]],IFERROR(VLOOKUP("1-Detraccion"&amp;Presupuestos[[#This Row],[ID DOCUMENTO]],BD_Pagos[],6,0),0))</f>
        <v>0</v>
      </c>
      <c r="BM43" s="37"/>
      <c r="BN43" s="3"/>
      <c r="BO43" s="3"/>
      <c r="BP43" s="6"/>
      <c r="BQ4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180</v>
      </c>
      <c r="BR43" s="23" t="str">
        <f>IF(Presupuestos[[#This Row],[SALDO ME-MN]]&gt;0,"PENDIENTE","CANCELADO")</f>
        <v>PENDIENTE</v>
      </c>
      <c r="BS43" s="23" t="str">
        <f>IF(COUNTIFS($U$4:$U42,Presupuestos[[#This Row],[ID DOCUMENTO]])&gt;=1,IF(B42=Presupuestos[[#This Row],[ID]],"OK","DOC. DUPLICADO"),"OK")</f>
        <v>OK</v>
      </c>
    </row>
    <row r="44" spans="2:71" x14ac:dyDescent="0.25">
      <c r="B44" s="34">
        <f>IF(Presupuestos[[#This Row],[ID DOCUMENTO]]=U43,B43,IF(B43="ID",1,B43+1))</f>
        <v>39</v>
      </c>
      <c r="C44" s="2">
        <v>45845</v>
      </c>
      <c r="D44" s="2">
        <v>45845</v>
      </c>
      <c r="E44" s="3" t="s">
        <v>776</v>
      </c>
      <c r="F44" s="25" t="s">
        <v>9</v>
      </c>
      <c r="G44" s="25" t="s">
        <v>45</v>
      </c>
      <c r="H44" s="25" t="s">
        <v>32</v>
      </c>
      <c r="I44" s="36" t="str">
        <f>IFERROR(VLOOKUP(Presupuestos[[#This Row],[AREA]]&amp;Presupuestos[[#This Row],[CONCEPTO]]&amp;Presupuestos[[#This Row],[DESCRIPCION]],Tabla28[[Columna1]:[CÓDIGO NUEVO]],2,0),"")</f>
        <v>P0104002</v>
      </c>
      <c r="J44" s="3" t="s">
        <v>666</v>
      </c>
      <c r="K44" s="3" t="s">
        <v>666</v>
      </c>
      <c r="L44" s="3" t="s">
        <v>666</v>
      </c>
      <c r="M44" s="31" t="s">
        <v>780</v>
      </c>
      <c r="N44" s="3"/>
      <c r="O44" s="3" t="s">
        <v>315</v>
      </c>
      <c r="P44" s="3" t="s">
        <v>127</v>
      </c>
      <c r="Q44" s="3" t="str">
        <f>IFERROR(VLOOKUP(Presupuestos[[#This Row],[CLASIFICACIÓN (N)]],Tabla17[],2,0),"")</f>
        <v>Gastos operativos</v>
      </c>
      <c r="R44" s="3" t="str">
        <f>IFERROR(VLOOKUP(Presupuestos[[#This Row],[CLASIFICACIÓN (N)]],Tabla17[],3,0),"")</f>
        <v>Operativo</v>
      </c>
      <c r="S44" s="3" t="s">
        <v>41</v>
      </c>
      <c r="T44" s="3" t="str">
        <f>IFERROR(VLOOKUP(Presupuestos[[#This Row],[ALMACEN]],Tabla5[],2,0),"")</f>
        <v>Lima</v>
      </c>
      <c r="U44" s="19" t="str">
        <f>IFERROR(VLOOKUP(Presupuestos[[#This Row],[TIPO DE DOCUMENTO]],Tipo_Documento[],2,0)&amp;Presupuestos[[#This Row],[SERIE]]&amp;Presupuestos[[#This Row],[NUMERO]]&amp;Presupuestos[[#This Row],[RUC]],"")</f>
        <v>14S10525760220331898008</v>
      </c>
      <c r="V44" s="3" t="s">
        <v>166</v>
      </c>
      <c r="W44" s="7">
        <v>45846</v>
      </c>
      <c r="X44" s="7">
        <v>45862</v>
      </c>
      <c r="Y44" s="3" t="s">
        <v>781</v>
      </c>
      <c r="Z44" s="3">
        <v>257602</v>
      </c>
      <c r="AA44" s="3">
        <f>IFERROR(VLOOKUP(Presupuestos[[#This Row],[RAZON SOCIAL]],CHOOSE({1,2},Clientes_Proveedores[Razon Social],Clientes_Proveedores[Ruc / Dni]),2,0),"-")</f>
        <v>20331898008</v>
      </c>
      <c r="AB44" s="31" t="s">
        <v>782</v>
      </c>
      <c r="AC44" s="3" t="s">
        <v>670</v>
      </c>
      <c r="AD44" s="5"/>
      <c r="AE44" s="6">
        <v>19</v>
      </c>
      <c r="AF44" s="6">
        <f>Presupuestos[[#This Row],[BASE]]*Presupuestos[[#This Row],[% IGV]]</f>
        <v>0</v>
      </c>
      <c r="AG44" s="22">
        <f>ROUND(SUM(Presupuestos[[#This Row],[BASE]:[IGV]]),2)</f>
        <v>19</v>
      </c>
      <c r="AH44" s="9" t="str">
        <f>IF(Presupuestos[[#This Row],[MONEDA]]="USD",VLOOKUP(Presupuestos[[#This Row],[FECHA DE EMISION]],Tipo_Cambio[],3,0),"")</f>
        <v/>
      </c>
      <c r="AI44" s="22">
        <f>IFERROR(ROUND(IF(Presupuestos[[#This Row],[MONEDA]]="PEN",Presupuestos[[#This Row],[TOTAL]],Presupuestos[[#This Row],[TOTAL]]*Presupuestos[[#This Row],[TIPO DE CAMBIO]]),2),"")</f>
        <v>19</v>
      </c>
      <c r="AJ44" s="5"/>
      <c r="AK44" s="33" t="s">
        <v>671</v>
      </c>
      <c r="AL44" s="5" t="s">
        <v>680</v>
      </c>
      <c r="AM44" s="23" t="s">
        <v>671</v>
      </c>
      <c r="AN44" s="23"/>
      <c r="AO44" s="7">
        <f>IFERROR(VLOOKUP("1-"&amp;Presupuestos[[#This Row],[ID DOCUMENTO]],BD_Pagos[],7,0),"")</f>
        <v>45854</v>
      </c>
      <c r="AP44" s="16" t="str">
        <f>IFERROR(VLOOKUP("1-"&amp;Presupuestos[[#This Row],[ID DOCUMENTO]],BD_Pagos[],8,0),"")</f>
        <v>B-BCP - Soles</v>
      </c>
      <c r="AQ44" s="17">
        <f>IFERROR(VLOOKUP("1-"&amp;Presupuestos[[#This Row],[ID DOCUMENTO]],BD_Pagos[],9,0),"")</f>
        <v>4103129</v>
      </c>
      <c r="AR44" s="54"/>
      <c r="AS44" s="7">
        <f>IFERROR(VLOOKUP("2-"&amp;Presupuestos[[#This Row],[ID DOCUMENTO]],BD_Pagos[],7,0),"")</f>
        <v>0</v>
      </c>
      <c r="AT44" s="16" t="str">
        <f>IFERROR(VLOOKUP("2-"&amp;Presupuestos[[#This Row],[ID DOCUMENTO]],BD_Pagos[],8,0),"")</f>
        <v/>
      </c>
      <c r="AU44" s="17">
        <f>IFERROR(VLOOKUP("2-"&amp;Presupuestos[[#This Row],[ID DOCUMENTO]],BD_Pagos[],9,0),"")</f>
        <v>0</v>
      </c>
      <c r="AV44" s="20">
        <f>IF(IFERROR(VLOOKUP("2-"&amp;Presupuestos[[#This Row],[ID DOCUMENTO]],BD_Pagos[],10,0),0)&gt;Presupuestos[[#This Row],[TOTAL SOLES]],Presupuestos[[#This Row],[TOTAL SOLES]],IFERROR(VLOOKUP("2-"&amp;Presupuestos[[#This Row],[ID DOCUMENTO]],BD_Pagos[],10,0),0))</f>
        <v>0</v>
      </c>
      <c r="AW44" s="7"/>
      <c r="AX44" s="16"/>
      <c r="AY44" s="17"/>
      <c r="AZ44" s="20"/>
      <c r="BA44" s="7"/>
      <c r="BB44" s="16"/>
      <c r="BC44" s="17"/>
      <c r="BD44" s="20"/>
      <c r="BE44" s="7">
        <f>IFERROR(VLOOKUP("5-"&amp;Presupuestos[[#This Row],[ID DOCUMENTO]],BD_Pagos[],7,0),"")</f>
        <v>0</v>
      </c>
      <c r="BF44" s="17">
        <f>IFERROR(VLOOKUP("5-"&amp;Presupuestos[[#This Row],[ID DOCUMENTO]],BD_Pagos[],9,0),"")</f>
        <v>0</v>
      </c>
      <c r="BG44" s="20">
        <f>IF(IFERROR(VLOOKUP("5-"&amp;Presupuestos[[#This Row],[ID DOCUMENTO]],BD_Pagos[],10,0),0)&gt;Presupuestos[[#This Row],[TOTAL SOLES]],Presupuestos[[#This Row],[TOTAL SOLES]],IFERROR(VLOOKUP("5-"&amp;Presupuestos[[#This Row],[ID DOCUMENTO]],BD_Pagos[],10,0),0))</f>
        <v>0</v>
      </c>
      <c r="BH44" s="7">
        <f>IFERROR(VLOOKUP("1-Detraccion"&amp;Presupuestos[[#This Row],[ID DOCUMENTO]],BD_Pagos[],2,0),"")</f>
        <v>0</v>
      </c>
      <c r="BI44" s="3" t="str">
        <f>IFERROR(VLOOKUP("1-Detraccion"&amp;Presupuestos[[#This Row],[ID DOCUMENTO]],BD_Pagos[],3,0),"")</f>
        <v/>
      </c>
      <c r="BJ44" s="3">
        <f>IFERROR(VLOOKUP("1-Detraccion"&amp;Presupuestos[[#This Row],[ID DOCUMENTO]],BD_Pagos[],4,0),"")</f>
        <v>0</v>
      </c>
      <c r="BK44" s="6">
        <f>IF(IFERROR(VLOOKUP("1-Detraccion"&amp;Presupuestos[[#This Row],[ID DOCUMENTO]],BD_Pagos[],5,0),0)&gt;Presupuestos[[#This Row],[TOTAL SOLES]],Presupuestos[[#This Row],[TOTAL SOLES]],IFERROR(VLOOKUP("1-Detraccion"&amp;Presupuestos[[#This Row],[ID DOCUMENTO]],BD_Pagos[],5,0),0))</f>
        <v>0</v>
      </c>
      <c r="BL44" s="6">
        <f>IF(IFERROR(VLOOKUP("1-Detraccion"&amp;Presupuestos[[#This Row],[ID DOCUMENTO]],BD_Pagos[],6,0),0)&gt;Presupuestos[[#This Row],[TOTAL SOLES]],Presupuestos[[#This Row],[TOTAL SOLES]],IFERROR(VLOOKUP("1-Detraccion"&amp;Presupuestos[[#This Row],[ID DOCUMENTO]],BD_Pagos[],6,0),0))</f>
        <v>0</v>
      </c>
      <c r="BM44" s="37"/>
      <c r="BN44" s="3"/>
      <c r="BO44" s="3"/>
      <c r="BP44" s="6"/>
      <c r="BQ4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v>
      </c>
      <c r="BR44" s="23" t="str">
        <f>IF(Presupuestos[[#This Row],[SALDO ME-MN]]&gt;0,"PENDIENTE","CANCELADO")</f>
        <v>PENDIENTE</v>
      </c>
      <c r="BS44" s="23" t="str">
        <f>IF(COUNTIFS($U$4:$U43,Presupuestos[[#This Row],[ID DOCUMENTO]])&gt;=1,IF(B43=Presupuestos[[#This Row],[ID]],"OK","DOC. DUPLICADO"),"OK")</f>
        <v>OK</v>
      </c>
    </row>
    <row r="45" spans="2:71" ht="48" x14ac:dyDescent="0.25">
      <c r="B45" s="34">
        <f>IF(Presupuestos[[#This Row],[ID DOCUMENTO]]=U44,B44,IF(B44="ID",1,B44+1))</f>
        <v>40</v>
      </c>
      <c r="C45" s="2">
        <v>45845</v>
      </c>
      <c r="D45" s="2">
        <v>45845</v>
      </c>
      <c r="E45" s="3" t="s">
        <v>685</v>
      </c>
      <c r="F45" s="25" t="s">
        <v>27</v>
      </c>
      <c r="G45" s="25" t="s">
        <v>118</v>
      </c>
      <c r="H45" s="25" t="s">
        <v>107</v>
      </c>
      <c r="I45" s="36" t="str">
        <f>IFERROR(VLOOKUP(Presupuestos[[#This Row],[AREA]]&amp;Presupuestos[[#This Row],[CONCEPTO]]&amp;Presupuestos[[#This Row],[DESCRIPCION]],Tabla28[[Columna1]:[CÓDIGO NUEVO]],2,0),"")</f>
        <v>P0205002</v>
      </c>
      <c r="J45" s="3" t="s">
        <v>783</v>
      </c>
      <c r="K45" s="3" t="s">
        <v>666</v>
      </c>
      <c r="L45" s="3" t="s">
        <v>666</v>
      </c>
      <c r="M45" s="31" t="s">
        <v>784</v>
      </c>
      <c r="N45" s="3"/>
      <c r="O45" s="3" t="s">
        <v>308</v>
      </c>
      <c r="P45" s="3" t="s">
        <v>132</v>
      </c>
      <c r="Q45" s="3" t="str">
        <f>IFERROR(VLOOKUP(Presupuestos[[#This Row],[CLASIFICACIÓN (N)]],Tabla17[],2,0),"")</f>
        <v>Gastos operativos</v>
      </c>
      <c r="R45" s="3" t="str">
        <f>IFERROR(VLOOKUP(Presupuestos[[#This Row],[CLASIFICACIÓN (N)]],Tabla17[],3,0),"")</f>
        <v>Operativo</v>
      </c>
      <c r="S45" s="3" t="s">
        <v>41</v>
      </c>
      <c r="T45" s="3" t="str">
        <f>IFERROR(VLOOKUP(Presupuestos[[#This Row],[ALMACEN]],Tabla5[],2,0),"")</f>
        <v>Lima</v>
      </c>
      <c r="U45" s="19" t="str">
        <f>IFERROR(VLOOKUP(Presupuestos[[#This Row],[TIPO DE DOCUMENTO]],Tipo_Documento[],2,0)&amp;Presupuestos[[#This Row],[SERIE]]&amp;Presupuestos[[#This Row],[NUMERO]]&amp;Presupuestos[[#This Row],[RUC]],"")</f>
        <v>LIQCOM12211111111</v>
      </c>
      <c r="V45" s="3" t="s">
        <v>175</v>
      </c>
      <c r="W45" s="7">
        <v>45848</v>
      </c>
      <c r="X45" s="7">
        <v>45848</v>
      </c>
      <c r="Y45" s="3" t="s">
        <v>28</v>
      </c>
      <c r="Z45" s="3">
        <v>122</v>
      </c>
      <c r="AA45" s="3">
        <f>IFERROR(VLOOKUP(Presupuestos[[#This Row],[RAZON SOCIAL]],CHOOSE({1,2},Clientes_Proveedores[Razon Social],Clientes_Proveedores[Ruc / Dni]),2,0),"-")</f>
        <v>11111111</v>
      </c>
      <c r="AB45" s="31" t="s">
        <v>916</v>
      </c>
      <c r="AC45" s="3" t="s">
        <v>670</v>
      </c>
      <c r="AD45" s="5"/>
      <c r="AE45" s="6">
        <v>300</v>
      </c>
      <c r="AF45" s="6">
        <f>Presupuestos[[#This Row],[BASE]]*Presupuestos[[#This Row],[% IGV]]</f>
        <v>0</v>
      </c>
      <c r="AG45" s="22">
        <f>ROUND(SUM(Presupuestos[[#This Row],[BASE]:[IGV]]),2)</f>
        <v>300</v>
      </c>
      <c r="AH45" s="9" t="str">
        <f>IF(Presupuestos[[#This Row],[MONEDA]]="USD",VLOOKUP(Presupuestos[[#This Row],[FECHA DE EMISION]],Tipo_Cambio[],3,0),"")</f>
        <v/>
      </c>
      <c r="AI45" s="22">
        <f>IFERROR(ROUND(IF(Presupuestos[[#This Row],[MONEDA]]="PEN",Presupuestos[[#This Row],[TOTAL]],Presupuestos[[#This Row],[TOTAL]]*Presupuestos[[#This Row],[TIPO DE CAMBIO]]),2),"")</f>
        <v>300</v>
      </c>
      <c r="AJ45" s="5"/>
      <c r="AK45" s="33" t="s">
        <v>671</v>
      </c>
      <c r="AL45" s="5" t="s">
        <v>742</v>
      </c>
      <c r="AM45" s="23" t="s">
        <v>671</v>
      </c>
      <c r="AN45" s="23"/>
      <c r="AO45" s="7" t="str">
        <f>IFERROR(VLOOKUP("1-"&amp;Presupuestos[[#This Row],[ID DOCUMENTO]],BD_Pagos[],7,0),"")</f>
        <v/>
      </c>
      <c r="AP45" s="16" t="str">
        <f>IFERROR(VLOOKUP("1-"&amp;Presupuestos[[#This Row],[ID DOCUMENTO]],BD_Pagos[],8,0),"")</f>
        <v/>
      </c>
      <c r="AQ45" s="17" t="str">
        <f>IFERROR(VLOOKUP("1-"&amp;Presupuestos[[#This Row],[ID DOCUMENTO]],BD_Pagos[],9,0),"")</f>
        <v/>
      </c>
      <c r="AR45" s="54"/>
      <c r="AS45" s="7" t="str">
        <f>IFERROR(VLOOKUP("2-"&amp;Presupuestos[[#This Row],[ID DOCUMENTO]],BD_Pagos[],7,0),"")</f>
        <v/>
      </c>
      <c r="AT45" s="16" t="str">
        <f>IFERROR(VLOOKUP("2-"&amp;Presupuestos[[#This Row],[ID DOCUMENTO]],BD_Pagos[],8,0),"")</f>
        <v/>
      </c>
      <c r="AU45" s="17" t="str">
        <f>IFERROR(VLOOKUP("2-"&amp;Presupuestos[[#This Row],[ID DOCUMENTO]],BD_Pagos[],9,0),"")</f>
        <v/>
      </c>
      <c r="AV45" s="20">
        <f>IF(IFERROR(VLOOKUP("2-"&amp;Presupuestos[[#This Row],[ID DOCUMENTO]],BD_Pagos[],10,0),0)&gt;Presupuestos[[#This Row],[TOTAL SOLES]],Presupuestos[[#This Row],[TOTAL SOLES]],IFERROR(VLOOKUP("2-"&amp;Presupuestos[[#This Row],[ID DOCUMENTO]],BD_Pagos[],10,0),0))</f>
        <v>0</v>
      </c>
      <c r="AW45" s="7"/>
      <c r="AX45" s="16"/>
      <c r="AY45" s="17"/>
      <c r="AZ45" s="20"/>
      <c r="BA45" s="7"/>
      <c r="BB45" s="16"/>
      <c r="BC45" s="17"/>
      <c r="BD45" s="20"/>
      <c r="BE45" s="7" t="str">
        <f>IFERROR(VLOOKUP("5-"&amp;Presupuestos[[#This Row],[ID DOCUMENTO]],BD_Pagos[],7,0),"")</f>
        <v/>
      </c>
      <c r="BF45" s="17" t="str">
        <f>IFERROR(VLOOKUP("5-"&amp;Presupuestos[[#This Row],[ID DOCUMENTO]],BD_Pagos[],9,0),"")</f>
        <v/>
      </c>
      <c r="BG45" s="20">
        <f>IF(IFERROR(VLOOKUP("5-"&amp;Presupuestos[[#This Row],[ID DOCUMENTO]],BD_Pagos[],10,0),0)&gt;Presupuestos[[#This Row],[TOTAL SOLES]],Presupuestos[[#This Row],[TOTAL SOLES]],IFERROR(VLOOKUP("5-"&amp;Presupuestos[[#This Row],[ID DOCUMENTO]],BD_Pagos[],10,0),0))</f>
        <v>0</v>
      </c>
      <c r="BH45" s="7" t="str">
        <f>IFERROR(VLOOKUP("1-Detraccion"&amp;Presupuestos[[#This Row],[ID DOCUMENTO]],BD_Pagos[],2,0),"")</f>
        <v/>
      </c>
      <c r="BI45" s="3" t="str">
        <f>IFERROR(VLOOKUP("1-Detraccion"&amp;Presupuestos[[#This Row],[ID DOCUMENTO]],BD_Pagos[],3,0),"")</f>
        <v/>
      </c>
      <c r="BJ45" s="3" t="str">
        <f>IFERROR(VLOOKUP("1-Detraccion"&amp;Presupuestos[[#This Row],[ID DOCUMENTO]],BD_Pagos[],4,0),"")</f>
        <v/>
      </c>
      <c r="BK45" s="6">
        <f>IF(IFERROR(VLOOKUP("1-Detraccion"&amp;Presupuestos[[#This Row],[ID DOCUMENTO]],BD_Pagos[],5,0),0)&gt;Presupuestos[[#This Row],[TOTAL SOLES]],Presupuestos[[#This Row],[TOTAL SOLES]],IFERROR(VLOOKUP("1-Detraccion"&amp;Presupuestos[[#This Row],[ID DOCUMENTO]],BD_Pagos[],5,0),0))</f>
        <v>0</v>
      </c>
      <c r="BL45" s="6">
        <f>IF(IFERROR(VLOOKUP("1-Detraccion"&amp;Presupuestos[[#This Row],[ID DOCUMENTO]],BD_Pagos[],6,0),0)&gt;Presupuestos[[#This Row],[TOTAL SOLES]],Presupuestos[[#This Row],[TOTAL SOLES]],IFERROR(VLOOKUP("1-Detraccion"&amp;Presupuestos[[#This Row],[ID DOCUMENTO]],BD_Pagos[],6,0),0))</f>
        <v>0</v>
      </c>
      <c r="BM45" s="37"/>
      <c r="BN45" s="3"/>
      <c r="BO45" s="3"/>
      <c r="BP45" s="6"/>
      <c r="BQ4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300</v>
      </c>
      <c r="BR45" s="23" t="str">
        <f>IF(Presupuestos[[#This Row],[SALDO ME-MN]]&gt;0,"PENDIENTE","CANCELADO")</f>
        <v>PENDIENTE</v>
      </c>
      <c r="BS45" s="23" t="str">
        <f>IF(COUNTIFS($U$4:$U44,Presupuestos[[#This Row],[ID DOCUMENTO]])&gt;=1,IF(B44=Presupuestos[[#This Row],[ID]],"OK","DOC. DUPLICADO"),"OK")</f>
        <v>OK</v>
      </c>
    </row>
    <row r="46" spans="2:71" ht="24" x14ac:dyDescent="0.25">
      <c r="B46" s="34">
        <f>IF(Presupuestos[[#This Row],[ID DOCUMENTO]]=U45,B45,IF(B45="ID",1,B45+1))</f>
        <v>41</v>
      </c>
      <c r="C46" s="2">
        <v>45848</v>
      </c>
      <c r="D46" s="2">
        <v>45848</v>
      </c>
      <c r="E46" s="3" t="s">
        <v>785</v>
      </c>
      <c r="F46" s="25" t="s">
        <v>43</v>
      </c>
      <c r="G46" s="25" t="s">
        <v>51</v>
      </c>
      <c r="H46" s="25" t="s">
        <v>24</v>
      </c>
      <c r="I46" s="36" t="str">
        <f>IFERROR(VLOOKUP(Presupuestos[[#This Row],[AREA]]&amp;Presupuestos[[#This Row],[CONCEPTO]]&amp;Presupuestos[[#This Row],[DESCRIPCION]],Tabla28[[Columna1]:[CÓDIGO NUEVO]],2,0),"")</f>
        <v>P0411001</v>
      </c>
      <c r="J46" s="3" t="s">
        <v>666</v>
      </c>
      <c r="K46" s="3" t="s">
        <v>666</v>
      </c>
      <c r="L46" s="3" t="s">
        <v>666</v>
      </c>
      <c r="M46" s="31" t="s">
        <v>786</v>
      </c>
      <c r="N46" s="3"/>
      <c r="O46" s="3" t="s">
        <v>315</v>
      </c>
      <c r="P46" s="3" t="s">
        <v>132</v>
      </c>
      <c r="Q46" s="3" t="str">
        <f>IFERROR(VLOOKUP(Presupuestos[[#This Row],[CLASIFICACIÓN (N)]],Tabla17[],2,0),"")</f>
        <v>Gastos operativos</v>
      </c>
      <c r="R46" s="3" t="str">
        <f>IFERROR(VLOOKUP(Presupuestos[[#This Row],[CLASIFICACIÓN (N)]],Tabla17[],3,0),"")</f>
        <v>Operativo</v>
      </c>
      <c r="S46" s="3" t="s">
        <v>16</v>
      </c>
      <c r="T46" s="3" t="str">
        <f>IFERROR(VLOOKUP(Presupuestos[[#This Row],[ALMACEN]],Tabla5[],2,0),"")</f>
        <v>Arequipa</v>
      </c>
      <c r="U46" s="19" t="str">
        <f>IFERROR(VLOOKUP(Presupuestos[[#This Row],[TIPO DE DOCUMENTO]],Tipo_Documento[],2,0)&amp;Presupuestos[[#This Row],[SERIE]]&amp;Presupuestos[[#This Row],[NUMERO]]&amp;Presupuestos[[#This Row],[RUC]],"")</f>
        <v>LIQCON111111111</v>
      </c>
      <c r="V46" s="3" t="s">
        <v>175</v>
      </c>
      <c r="W46" s="7">
        <v>45848</v>
      </c>
      <c r="X46" s="7">
        <v>45848</v>
      </c>
      <c r="Y46" s="3" t="s">
        <v>787</v>
      </c>
      <c r="Z46" s="3">
        <v>1</v>
      </c>
      <c r="AA46" s="3">
        <f>IFERROR(VLOOKUP(Presupuestos[[#This Row],[RAZON SOCIAL]],CHOOSE({1,2},Clientes_Proveedores[Razon Social],Clientes_Proveedores[Ruc / Dni]),2,0),"-")</f>
        <v>11111111</v>
      </c>
      <c r="AB46" s="31" t="s">
        <v>916</v>
      </c>
      <c r="AC46" s="3" t="s">
        <v>670</v>
      </c>
      <c r="AD46" s="5"/>
      <c r="AE46" s="6">
        <v>32.1</v>
      </c>
      <c r="AF46" s="6">
        <f>Presupuestos[[#This Row],[BASE]]*Presupuestos[[#This Row],[% IGV]]</f>
        <v>0</v>
      </c>
      <c r="AG46" s="22">
        <f>ROUND(SUM(Presupuestos[[#This Row],[BASE]:[IGV]]),2)</f>
        <v>32.1</v>
      </c>
      <c r="AH46" s="9" t="str">
        <f>IF(Presupuestos[[#This Row],[MONEDA]]="USD",VLOOKUP(Presupuestos[[#This Row],[FECHA DE EMISION]],Tipo_Cambio[],3,0),"")</f>
        <v/>
      </c>
      <c r="AI46" s="22">
        <f>IFERROR(ROUND(IF(Presupuestos[[#This Row],[MONEDA]]="PEN",Presupuestos[[#This Row],[TOTAL]],Presupuestos[[#This Row],[TOTAL]]*Presupuestos[[#This Row],[TIPO DE CAMBIO]]),2),"")</f>
        <v>32.1</v>
      </c>
      <c r="AJ46" s="5"/>
      <c r="AK46" s="33" t="s">
        <v>671</v>
      </c>
      <c r="AL46" s="5" t="s">
        <v>742</v>
      </c>
      <c r="AM46" s="23" t="s">
        <v>671</v>
      </c>
      <c r="AN46" s="23" t="s">
        <v>759</v>
      </c>
      <c r="AO46" s="7" t="str">
        <f>IFERROR(VLOOKUP("1-"&amp;Presupuestos[[#This Row],[ID DOCUMENTO]],BD_Pagos[],7,0),"")</f>
        <v/>
      </c>
      <c r="AP46" s="16" t="str">
        <f>IFERROR(VLOOKUP("1-"&amp;Presupuestos[[#This Row],[ID DOCUMENTO]],BD_Pagos[],8,0),"")</f>
        <v/>
      </c>
      <c r="AQ46" s="17" t="str">
        <f>IFERROR(VLOOKUP("1-"&amp;Presupuestos[[#This Row],[ID DOCUMENTO]],BD_Pagos[],9,0),"")</f>
        <v/>
      </c>
      <c r="AR46" s="54"/>
      <c r="AS46" s="7" t="str">
        <f>IFERROR(VLOOKUP("2-"&amp;Presupuestos[[#This Row],[ID DOCUMENTO]],BD_Pagos[],7,0),"")</f>
        <v/>
      </c>
      <c r="AT46" s="16" t="str">
        <f>IFERROR(VLOOKUP("2-"&amp;Presupuestos[[#This Row],[ID DOCUMENTO]],BD_Pagos[],8,0),"")</f>
        <v/>
      </c>
      <c r="AU46" s="17" t="str">
        <f>IFERROR(VLOOKUP("2-"&amp;Presupuestos[[#This Row],[ID DOCUMENTO]],BD_Pagos[],9,0),"")</f>
        <v/>
      </c>
      <c r="AV46" s="20">
        <f>IF(IFERROR(VLOOKUP("2-"&amp;Presupuestos[[#This Row],[ID DOCUMENTO]],BD_Pagos[],10,0),0)&gt;Presupuestos[[#This Row],[TOTAL SOLES]],Presupuestos[[#This Row],[TOTAL SOLES]],IFERROR(VLOOKUP("2-"&amp;Presupuestos[[#This Row],[ID DOCUMENTO]],BD_Pagos[],10,0),0))</f>
        <v>0</v>
      </c>
      <c r="AW46" s="7"/>
      <c r="AX46" s="16"/>
      <c r="AY46" s="17"/>
      <c r="AZ46" s="20"/>
      <c r="BA46" s="7"/>
      <c r="BB46" s="16"/>
      <c r="BC46" s="17"/>
      <c r="BD46" s="20"/>
      <c r="BE46" s="7" t="str">
        <f>IFERROR(VLOOKUP("5-"&amp;Presupuestos[[#This Row],[ID DOCUMENTO]],BD_Pagos[],7,0),"")</f>
        <v/>
      </c>
      <c r="BF46" s="17" t="str">
        <f>IFERROR(VLOOKUP("5-"&amp;Presupuestos[[#This Row],[ID DOCUMENTO]],BD_Pagos[],9,0),"")</f>
        <v/>
      </c>
      <c r="BG46" s="20">
        <f>IF(IFERROR(VLOOKUP("5-"&amp;Presupuestos[[#This Row],[ID DOCUMENTO]],BD_Pagos[],10,0),0)&gt;Presupuestos[[#This Row],[TOTAL SOLES]],Presupuestos[[#This Row],[TOTAL SOLES]],IFERROR(VLOOKUP("5-"&amp;Presupuestos[[#This Row],[ID DOCUMENTO]],BD_Pagos[],10,0),0))</f>
        <v>0</v>
      </c>
      <c r="BH46" s="7" t="str">
        <f>IFERROR(VLOOKUP("1-Detraccion"&amp;Presupuestos[[#This Row],[ID DOCUMENTO]],BD_Pagos[],2,0),"")</f>
        <v/>
      </c>
      <c r="BI46" s="3" t="str">
        <f>IFERROR(VLOOKUP("1-Detraccion"&amp;Presupuestos[[#This Row],[ID DOCUMENTO]],BD_Pagos[],3,0),"")</f>
        <v/>
      </c>
      <c r="BJ46" s="3" t="str">
        <f>IFERROR(VLOOKUP("1-Detraccion"&amp;Presupuestos[[#This Row],[ID DOCUMENTO]],BD_Pagos[],4,0),"")</f>
        <v/>
      </c>
      <c r="BK46" s="6">
        <f>IF(IFERROR(VLOOKUP("1-Detraccion"&amp;Presupuestos[[#This Row],[ID DOCUMENTO]],BD_Pagos[],5,0),0)&gt;Presupuestos[[#This Row],[TOTAL SOLES]],Presupuestos[[#This Row],[TOTAL SOLES]],IFERROR(VLOOKUP("1-Detraccion"&amp;Presupuestos[[#This Row],[ID DOCUMENTO]],BD_Pagos[],5,0),0))</f>
        <v>0</v>
      </c>
      <c r="BL46" s="6">
        <f>IF(IFERROR(VLOOKUP("1-Detraccion"&amp;Presupuestos[[#This Row],[ID DOCUMENTO]],BD_Pagos[],6,0),0)&gt;Presupuestos[[#This Row],[TOTAL SOLES]],Presupuestos[[#This Row],[TOTAL SOLES]],IFERROR(VLOOKUP("1-Detraccion"&amp;Presupuestos[[#This Row],[ID DOCUMENTO]],BD_Pagos[],6,0),0))</f>
        <v>0</v>
      </c>
      <c r="BM46" s="37"/>
      <c r="BN46" s="3"/>
      <c r="BO46" s="3"/>
      <c r="BP46" s="6"/>
      <c r="BQ4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32.1</v>
      </c>
      <c r="BR46" s="23" t="str">
        <f>IF(Presupuestos[[#This Row],[SALDO ME-MN]]&gt;0,"PENDIENTE","CANCELADO")</f>
        <v>PENDIENTE</v>
      </c>
      <c r="BS46" s="23" t="str">
        <f>IF(COUNTIFS($U$4:$U45,Presupuestos[[#This Row],[ID DOCUMENTO]])&gt;=1,IF(B45=Presupuestos[[#This Row],[ID]],"OK","DOC. DUPLICADO"),"OK")</f>
        <v>OK</v>
      </c>
    </row>
    <row r="47" spans="2:71" x14ac:dyDescent="0.25">
      <c r="B47" s="34">
        <f>IF(Presupuestos[[#This Row],[ID DOCUMENTO]]=U46,B46,IF(B46="ID",1,B46+1))</f>
        <v>42</v>
      </c>
      <c r="C47" s="2">
        <v>45845</v>
      </c>
      <c r="D47" s="2">
        <v>45845</v>
      </c>
      <c r="E47" s="3" t="s">
        <v>685</v>
      </c>
      <c r="F47" s="25" t="s">
        <v>27</v>
      </c>
      <c r="G47" s="25" t="s">
        <v>91</v>
      </c>
      <c r="H47" s="25" t="s">
        <v>92</v>
      </c>
      <c r="I47" s="36" t="str">
        <f>IFERROR(VLOOKUP(Presupuestos[[#This Row],[AREA]]&amp;Presupuestos[[#This Row],[CONCEPTO]]&amp;Presupuestos[[#This Row],[DESCRIPCION]],Tabla28[[Columna1]:[CÓDIGO NUEVO]],2,0),"")</f>
        <v>P0201001</v>
      </c>
      <c r="J47" s="3" t="s">
        <v>666</v>
      </c>
      <c r="K47" s="3" t="s">
        <v>789</v>
      </c>
      <c r="L47" s="3" t="s">
        <v>666</v>
      </c>
      <c r="M47" s="31" t="s">
        <v>790</v>
      </c>
      <c r="N47" s="3"/>
      <c r="O47" s="3" t="s">
        <v>308</v>
      </c>
      <c r="P47" s="3" t="s">
        <v>71</v>
      </c>
      <c r="Q47" s="3" t="str">
        <f>IFERROR(VLOOKUP(Presupuestos[[#This Row],[CLASIFICACIÓN (N)]],Tabla17[],2,0),"")</f>
        <v>Costos de ventas</v>
      </c>
      <c r="R47" s="3" t="str">
        <f>IFERROR(VLOOKUP(Presupuestos[[#This Row],[CLASIFICACIÓN (N)]],Tabla17[],3,0),"")</f>
        <v>Operativo</v>
      </c>
      <c r="S47" s="3" t="s">
        <v>16</v>
      </c>
      <c r="T47" s="3" t="str">
        <f>IFERROR(VLOOKUP(Presupuestos[[#This Row],[ALMACEN]],Tabla5[],2,0),"")</f>
        <v>Arequipa</v>
      </c>
      <c r="U47" s="19" t="str">
        <f>IFERROR(VLOOKUP(Presupuestos[[#This Row],[TIPO DE DOCUMENTO]],Tipo_Documento[],2,0)&amp;Presupuestos[[#This Row],[SERIE]]&amp;Presupuestos[[#This Row],[NUMERO]]&amp;Presupuestos[[#This Row],[RUC]],"")</f>
        <v>01F102694120419158462</v>
      </c>
      <c r="V47" s="3" t="s">
        <v>120</v>
      </c>
      <c r="W47" s="7">
        <v>45845</v>
      </c>
      <c r="X47" s="7">
        <v>45845</v>
      </c>
      <c r="Y47" s="3" t="s">
        <v>791</v>
      </c>
      <c r="Z47" s="3">
        <v>6941</v>
      </c>
      <c r="AA47" s="3">
        <f>IFERROR(VLOOKUP(Presupuestos[[#This Row],[RAZON SOCIAL]],CHOOSE({1,2},Clientes_Proveedores[Razon Social],Clientes_Proveedores[Ruc / Dni]),2,0),"-")</f>
        <v>20419158462</v>
      </c>
      <c r="AB47" s="31" t="s">
        <v>792</v>
      </c>
      <c r="AC47" s="3" t="s">
        <v>670</v>
      </c>
      <c r="AD47" s="5">
        <v>0.18</v>
      </c>
      <c r="AE47" s="6">
        <v>41.53</v>
      </c>
      <c r="AF47" s="6">
        <f>Presupuestos[[#This Row],[BASE]]*Presupuestos[[#This Row],[% IGV]]</f>
        <v>7.4753999999999996</v>
      </c>
      <c r="AG47" s="22">
        <f>ROUND(SUM(Presupuestos[[#This Row],[BASE]:[IGV]]),2)</f>
        <v>49.01</v>
      </c>
      <c r="AH47" s="9" t="str">
        <f>IF(Presupuestos[[#This Row],[MONEDA]]="USD",VLOOKUP(Presupuestos[[#This Row],[FECHA DE EMISION]],Tipo_Cambio[],3,0),"")</f>
        <v/>
      </c>
      <c r="AI47" s="22">
        <f>IFERROR(ROUND(IF(Presupuestos[[#This Row],[MONEDA]]="PEN",Presupuestos[[#This Row],[TOTAL]],Presupuestos[[#This Row],[TOTAL]]*Presupuestos[[#This Row],[TIPO DE CAMBIO]]),2),"")</f>
        <v>49.01</v>
      </c>
      <c r="AJ47" s="5">
        <v>0.15</v>
      </c>
      <c r="AK47" s="33" t="s">
        <v>671</v>
      </c>
      <c r="AL47" s="5" t="s">
        <v>680</v>
      </c>
      <c r="AM47" s="23" t="s">
        <v>671</v>
      </c>
      <c r="AN47" s="23"/>
      <c r="AO47" s="7">
        <f>IFERROR(VLOOKUP("1-"&amp;Presupuestos[[#This Row],[ID DOCUMENTO]],BD_Pagos[],7,0),"")</f>
        <v>45849</v>
      </c>
      <c r="AP47" s="16" t="str">
        <f>IFERROR(VLOOKUP("1-"&amp;Presupuestos[[#This Row],[ID DOCUMENTO]],BD_Pagos[],8,0),"")</f>
        <v>B-BCP - Soles</v>
      </c>
      <c r="AQ47" s="17">
        <f>IFERROR(VLOOKUP("1-"&amp;Presupuestos[[#This Row],[ID DOCUMENTO]],BD_Pagos[],9,0),"")</f>
        <v>8597122</v>
      </c>
      <c r="AR47" s="54"/>
      <c r="AS47" s="7">
        <f>IFERROR(VLOOKUP("2-"&amp;Presupuestos[[#This Row],[ID DOCUMENTO]],BD_Pagos[],7,0),"")</f>
        <v>0</v>
      </c>
      <c r="AT47" s="16" t="str">
        <f>IFERROR(VLOOKUP("2-"&amp;Presupuestos[[#This Row],[ID DOCUMENTO]],BD_Pagos[],8,0),"")</f>
        <v/>
      </c>
      <c r="AU47" s="17">
        <f>IFERROR(VLOOKUP("2-"&amp;Presupuestos[[#This Row],[ID DOCUMENTO]],BD_Pagos[],9,0),"")</f>
        <v>0</v>
      </c>
      <c r="AV47" s="20">
        <f>IF(IFERROR(VLOOKUP("2-"&amp;Presupuestos[[#This Row],[ID DOCUMENTO]],BD_Pagos[],10,0),0)&gt;Presupuestos[[#This Row],[TOTAL SOLES]],Presupuestos[[#This Row],[TOTAL SOLES]],IFERROR(VLOOKUP("2-"&amp;Presupuestos[[#This Row],[ID DOCUMENTO]],BD_Pagos[],10,0),0))</f>
        <v>0</v>
      </c>
      <c r="AW47" s="7"/>
      <c r="AX47" s="16"/>
      <c r="AY47" s="17"/>
      <c r="AZ47" s="20"/>
      <c r="BA47" s="7"/>
      <c r="BB47" s="16"/>
      <c r="BC47" s="17"/>
      <c r="BD47" s="20"/>
      <c r="BE47" s="7">
        <f>IFERROR(VLOOKUP("5-"&amp;Presupuestos[[#This Row],[ID DOCUMENTO]],BD_Pagos[],7,0),"")</f>
        <v>0</v>
      </c>
      <c r="BF47" s="17">
        <f>IFERROR(VLOOKUP("5-"&amp;Presupuestos[[#This Row],[ID DOCUMENTO]],BD_Pagos[],9,0),"")</f>
        <v>0</v>
      </c>
      <c r="BG47" s="20">
        <f>IF(IFERROR(VLOOKUP("5-"&amp;Presupuestos[[#This Row],[ID DOCUMENTO]],BD_Pagos[],10,0),0)&gt;Presupuestos[[#This Row],[TOTAL SOLES]],Presupuestos[[#This Row],[TOTAL SOLES]],IFERROR(VLOOKUP("5-"&amp;Presupuestos[[#This Row],[ID DOCUMENTO]],BD_Pagos[],10,0),0))</f>
        <v>0</v>
      </c>
      <c r="BH47" s="7">
        <f>IFERROR(VLOOKUP("1-Detraccion"&amp;Presupuestos[[#This Row],[ID DOCUMENTO]],BD_Pagos[],2,0),"")</f>
        <v>45849</v>
      </c>
      <c r="BI47" s="3" t="str">
        <f>IFERROR(VLOOKUP("1-Detraccion"&amp;Presupuestos[[#This Row],[ID DOCUMENTO]],BD_Pagos[],3,0),"")</f>
        <v>Adquiriente</v>
      </c>
      <c r="BJ47" s="3">
        <f>IFERROR(VLOOKUP("1-Detraccion"&amp;Presupuestos[[#This Row],[ID DOCUMENTO]],BD_Pagos[],4,0),"")</f>
        <v>275601530</v>
      </c>
      <c r="BK47" s="6">
        <f>IF(IFERROR(VLOOKUP("1-Detraccion"&amp;Presupuestos[[#This Row],[ID DOCUMENTO]],BD_Pagos[],5,0),0)&gt;Presupuestos[[#This Row],[TOTAL SOLES]],Presupuestos[[#This Row],[TOTAL SOLES]],IFERROR(VLOOKUP("1-Detraccion"&amp;Presupuestos[[#This Row],[ID DOCUMENTO]],BD_Pagos[],5,0),0))</f>
        <v>7</v>
      </c>
      <c r="BL47" s="6">
        <f>IF(IFERROR(VLOOKUP("1-Detraccion"&amp;Presupuestos[[#This Row],[ID DOCUMENTO]],BD_Pagos[],6,0),0)&gt;Presupuestos[[#This Row],[TOTAL SOLES]],Presupuestos[[#This Row],[TOTAL SOLES]],IFERROR(VLOOKUP("1-Detraccion"&amp;Presupuestos[[#This Row],[ID DOCUMENTO]],BD_Pagos[],6,0),0))</f>
        <v>7</v>
      </c>
      <c r="BM47" s="37"/>
      <c r="BN47" s="3"/>
      <c r="BO47" s="3"/>
      <c r="BP47" s="6"/>
      <c r="BQ4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42.01</v>
      </c>
      <c r="BR47" s="23" t="str">
        <f>IF(Presupuestos[[#This Row],[SALDO ME-MN]]&gt;0,"PENDIENTE","CANCELADO")</f>
        <v>PENDIENTE</v>
      </c>
      <c r="BS47" s="23" t="str">
        <f>IF(COUNTIFS($U$4:$U46,Presupuestos[[#This Row],[ID DOCUMENTO]])&gt;=1,IF(B46=Presupuestos[[#This Row],[ID]],"OK","DOC. DUPLICADO"),"OK")</f>
        <v>OK</v>
      </c>
    </row>
    <row r="48" spans="2:71" x14ac:dyDescent="0.25">
      <c r="B48" s="34">
        <f>IF(Presupuestos[[#This Row],[ID DOCUMENTO]]=U47,B47,IF(B47="ID",1,B47+1))</f>
        <v>43</v>
      </c>
      <c r="C48" s="2">
        <v>45845</v>
      </c>
      <c r="D48" s="2">
        <v>45845</v>
      </c>
      <c r="E48" s="3" t="s">
        <v>685</v>
      </c>
      <c r="F48" s="25" t="s">
        <v>27</v>
      </c>
      <c r="G48" s="25" t="s">
        <v>91</v>
      </c>
      <c r="H48" s="25" t="s">
        <v>92</v>
      </c>
      <c r="I48" s="36" t="str">
        <f>IFERROR(VLOOKUP(Presupuestos[[#This Row],[AREA]]&amp;Presupuestos[[#This Row],[CONCEPTO]]&amp;Presupuestos[[#This Row],[DESCRIPCION]],Tabla28[[Columna1]:[CÓDIGO NUEVO]],2,0),"")</f>
        <v>P0201001</v>
      </c>
      <c r="J48" s="3" t="s">
        <v>666</v>
      </c>
      <c r="K48" s="3" t="s">
        <v>793</v>
      </c>
      <c r="L48" s="3" t="s">
        <v>666</v>
      </c>
      <c r="M48" s="31" t="s">
        <v>790</v>
      </c>
      <c r="N48" s="3"/>
      <c r="O48" s="3" t="s">
        <v>308</v>
      </c>
      <c r="P48" s="3" t="s">
        <v>71</v>
      </c>
      <c r="Q48" s="3" t="str">
        <f>IFERROR(VLOOKUP(Presupuestos[[#This Row],[CLASIFICACIÓN (N)]],Tabla17[],2,0),"")</f>
        <v>Costos de ventas</v>
      </c>
      <c r="R48" s="3" t="str">
        <f>IFERROR(VLOOKUP(Presupuestos[[#This Row],[CLASIFICACIÓN (N)]],Tabla17[],3,0),"")</f>
        <v>Operativo</v>
      </c>
      <c r="S48" s="3" t="s">
        <v>16</v>
      </c>
      <c r="T48" s="3" t="str">
        <f>IFERROR(VLOOKUP(Presupuestos[[#This Row],[ALMACEN]],Tabla5[],2,0),"")</f>
        <v>Arequipa</v>
      </c>
      <c r="U48" s="19" t="str">
        <f>IFERROR(VLOOKUP(Presupuestos[[#This Row],[TIPO DE DOCUMENTO]],Tipo_Documento[],2,0)&amp;Presupuestos[[#This Row],[SERIE]]&amp;Presupuestos[[#This Row],[NUMERO]]&amp;Presupuestos[[#This Row],[RUC]],"")</f>
        <v>01F102694320419158462</v>
      </c>
      <c r="V48" s="3" t="s">
        <v>120</v>
      </c>
      <c r="W48" s="7">
        <v>45845</v>
      </c>
      <c r="X48" s="7">
        <v>45845</v>
      </c>
      <c r="Y48" s="3" t="s">
        <v>791</v>
      </c>
      <c r="Z48" s="3">
        <v>6943</v>
      </c>
      <c r="AA48" s="3">
        <f>IFERROR(VLOOKUP(Presupuestos[[#This Row],[RAZON SOCIAL]],CHOOSE({1,2},Clientes_Proveedores[Razon Social],Clientes_Proveedores[Ruc / Dni]),2,0),"-")</f>
        <v>20419158462</v>
      </c>
      <c r="AB48" s="31" t="s">
        <v>792</v>
      </c>
      <c r="AC48" s="3" t="s">
        <v>670</v>
      </c>
      <c r="AD48" s="5">
        <v>0.18</v>
      </c>
      <c r="AE48" s="6">
        <v>248.14</v>
      </c>
      <c r="AF48" s="6">
        <f>Presupuestos[[#This Row],[BASE]]*Presupuestos[[#This Row],[% IGV]]</f>
        <v>44.665199999999999</v>
      </c>
      <c r="AG48" s="22">
        <f>ROUND(SUM(Presupuestos[[#This Row],[BASE]:[IGV]]),2)</f>
        <v>292.81</v>
      </c>
      <c r="AH48" s="9" t="str">
        <f>IF(Presupuestos[[#This Row],[MONEDA]]="USD",VLOOKUP(Presupuestos[[#This Row],[FECHA DE EMISION]],Tipo_Cambio[],3,0),"")</f>
        <v/>
      </c>
      <c r="AI48" s="22">
        <f>IFERROR(ROUND(IF(Presupuestos[[#This Row],[MONEDA]]="PEN",Presupuestos[[#This Row],[TOTAL]],Presupuestos[[#This Row],[TOTAL]]*Presupuestos[[#This Row],[TIPO DE CAMBIO]]),2),"")</f>
        <v>292.81</v>
      </c>
      <c r="AJ48" s="5">
        <v>0.15</v>
      </c>
      <c r="AK48" s="33" t="s">
        <v>671</v>
      </c>
      <c r="AL48" s="5" t="s">
        <v>680</v>
      </c>
      <c r="AM48" s="23" t="s">
        <v>671</v>
      </c>
      <c r="AN48" s="23"/>
      <c r="AO48" s="7">
        <f>IFERROR(VLOOKUP("1-"&amp;Presupuestos[[#This Row],[ID DOCUMENTO]],BD_Pagos[],7,0),"")</f>
        <v>45849</v>
      </c>
      <c r="AP48" s="16" t="str">
        <f>IFERROR(VLOOKUP("1-"&amp;Presupuestos[[#This Row],[ID DOCUMENTO]],BD_Pagos[],8,0),"")</f>
        <v>B-BCP - Soles</v>
      </c>
      <c r="AQ48" s="17">
        <f>IFERROR(VLOOKUP("1-"&amp;Presupuestos[[#This Row],[ID DOCUMENTO]],BD_Pagos[],9,0),"")</f>
        <v>8597122</v>
      </c>
      <c r="AR48" s="54"/>
      <c r="AS48" s="7">
        <f>IFERROR(VLOOKUP("2-"&amp;Presupuestos[[#This Row],[ID DOCUMENTO]],BD_Pagos[],7,0),"")</f>
        <v>0</v>
      </c>
      <c r="AT48" s="16" t="str">
        <f>IFERROR(VLOOKUP("2-"&amp;Presupuestos[[#This Row],[ID DOCUMENTO]],BD_Pagos[],8,0),"")</f>
        <v/>
      </c>
      <c r="AU48" s="17">
        <f>IFERROR(VLOOKUP("2-"&amp;Presupuestos[[#This Row],[ID DOCUMENTO]],BD_Pagos[],9,0),"")</f>
        <v>0</v>
      </c>
      <c r="AV48" s="20">
        <f>IF(IFERROR(VLOOKUP("2-"&amp;Presupuestos[[#This Row],[ID DOCUMENTO]],BD_Pagos[],10,0),0)&gt;Presupuestos[[#This Row],[TOTAL SOLES]],Presupuestos[[#This Row],[TOTAL SOLES]],IFERROR(VLOOKUP("2-"&amp;Presupuestos[[#This Row],[ID DOCUMENTO]],BD_Pagos[],10,0),0))</f>
        <v>0</v>
      </c>
      <c r="AW48" s="7"/>
      <c r="AX48" s="16"/>
      <c r="AY48" s="17"/>
      <c r="AZ48" s="20"/>
      <c r="BA48" s="7"/>
      <c r="BB48" s="16"/>
      <c r="BC48" s="17"/>
      <c r="BD48" s="20"/>
      <c r="BE48" s="7">
        <f>IFERROR(VLOOKUP("5-"&amp;Presupuestos[[#This Row],[ID DOCUMENTO]],BD_Pagos[],7,0),"")</f>
        <v>0</v>
      </c>
      <c r="BF48" s="17">
        <f>IFERROR(VLOOKUP("5-"&amp;Presupuestos[[#This Row],[ID DOCUMENTO]],BD_Pagos[],9,0),"")</f>
        <v>0</v>
      </c>
      <c r="BG48" s="20">
        <f>IF(IFERROR(VLOOKUP("5-"&amp;Presupuestos[[#This Row],[ID DOCUMENTO]],BD_Pagos[],10,0),0)&gt;Presupuestos[[#This Row],[TOTAL SOLES]],Presupuestos[[#This Row],[TOTAL SOLES]],IFERROR(VLOOKUP("5-"&amp;Presupuestos[[#This Row],[ID DOCUMENTO]],BD_Pagos[],10,0),0))</f>
        <v>0</v>
      </c>
      <c r="BH48" s="7">
        <f>IFERROR(VLOOKUP("1-Detraccion"&amp;Presupuestos[[#This Row],[ID DOCUMENTO]],BD_Pagos[],2,0),"")</f>
        <v>45849</v>
      </c>
      <c r="BI48" s="3" t="str">
        <f>IFERROR(VLOOKUP("1-Detraccion"&amp;Presupuestos[[#This Row],[ID DOCUMENTO]],BD_Pagos[],3,0),"")</f>
        <v>Adquiriente</v>
      </c>
      <c r="BJ48" s="3">
        <f>IFERROR(VLOOKUP("1-Detraccion"&amp;Presupuestos[[#This Row],[ID DOCUMENTO]],BD_Pagos[],4,0),"")</f>
        <v>275601531</v>
      </c>
      <c r="BK48" s="6">
        <f>IF(IFERROR(VLOOKUP("1-Detraccion"&amp;Presupuestos[[#This Row],[ID DOCUMENTO]],BD_Pagos[],5,0),0)&gt;Presupuestos[[#This Row],[TOTAL SOLES]],Presupuestos[[#This Row],[TOTAL SOLES]],IFERROR(VLOOKUP("1-Detraccion"&amp;Presupuestos[[#This Row],[ID DOCUMENTO]],BD_Pagos[],5,0),0))</f>
        <v>44</v>
      </c>
      <c r="BL48" s="6">
        <f>IF(IFERROR(VLOOKUP("1-Detraccion"&amp;Presupuestos[[#This Row],[ID DOCUMENTO]],BD_Pagos[],6,0),0)&gt;Presupuestos[[#This Row],[TOTAL SOLES]],Presupuestos[[#This Row],[TOTAL SOLES]],IFERROR(VLOOKUP("1-Detraccion"&amp;Presupuestos[[#This Row],[ID DOCUMENTO]],BD_Pagos[],6,0),0))</f>
        <v>44</v>
      </c>
      <c r="BM48" s="37"/>
      <c r="BN48" s="3"/>
      <c r="BO48" s="3"/>
      <c r="BP48" s="6"/>
      <c r="BQ4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248.81</v>
      </c>
      <c r="BR48" s="23" t="str">
        <f>IF(Presupuestos[[#This Row],[SALDO ME-MN]]&gt;0,"PENDIENTE","CANCELADO")</f>
        <v>PENDIENTE</v>
      </c>
      <c r="BS48" s="23" t="str">
        <f>IF(COUNTIFS($U$4:$U47,Presupuestos[[#This Row],[ID DOCUMENTO]])&gt;=1,IF(B47=Presupuestos[[#This Row],[ID]],"OK","DOC. DUPLICADO"),"OK")</f>
        <v>OK</v>
      </c>
    </row>
    <row r="49" spans="2:71" x14ac:dyDescent="0.25">
      <c r="B49" s="34">
        <f>IF(Presupuestos[[#This Row],[ID DOCUMENTO]]=U48,B48,IF(B48="ID",1,B48+1))</f>
        <v>44</v>
      </c>
      <c r="C49" s="2">
        <v>45845</v>
      </c>
      <c r="D49" s="2">
        <v>45845</v>
      </c>
      <c r="E49" s="3" t="s">
        <v>685</v>
      </c>
      <c r="F49" s="25" t="s">
        <v>27</v>
      </c>
      <c r="G49" s="25" t="s">
        <v>91</v>
      </c>
      <c r="H49" s="25" t="s">
        <v>92</v>
      </c>
      <c r="I49" s="36" t="str">
        <f>IFERROR(VLOOKUP(Presupuestos[[#This Row],[AREA]]&amp;Presupuestos[[#This Row],[CONCEPTO]]&amp;Presupuestos[[#This Row],[DESCRIPCION]],Tabla28[[Columna1]:[CÓDIGO NUEVO]],2,0),"")</f>
        <v>P0201001</v>
      </c>
      <c r="J49" s="3" t="s">
        <v>666</v>
      </c>
      <c r="K49" s="3" t="s">
        <v>794</v>
      </c>
      <c r="L49" s="3" t="s">
        <v>666</v>
      </c>
      <c r="M49" s="31" t="s">
        <v>790</v>
      </c>
      <c r="N49" s="3"/>
      <c r="O49" s="3" t="s">
        <v>308</v>
      </c>
      <c r="P49" s="3" t="s">
        <v>71</v>
      </c>
      <c r="Q49" s="3" t="str">
        <f>IFERROR(VLOOKUP(Presupuestos[[#This Row],[CLASIFICACIÓN (N)]],Tabla17[],2,0),"")</f>
        <v>Costos de ventas</v>
      </c>
      <c r="R49" s="3" t="str">
        <f>IFERROR(VLOOKUP(Presupuestos[[#This Row],[CLASIFICACIÓN (N)]],Tabla17[],3,0),"")</f>
        <v>Operativo</v>
      </c>
      <c r="S49" s="3" t="s">
        <v>16</v>
      </c>
      <c r="T49" s="3" t="str">
        <f>IFERROR(VLOOKUP(Presupuestos[[#This Row],[ALMACEN]],Tabla5[],2,0),"")</f>
        <v>Arequipa</v>
      </c>
      <c r="U49" s="19" t="str">
        <f>IFERROR(VLOOKUP(Presupuestos[[#This Row],[TIPO DE DOCUMENTO]],Tipo_Documento[],2,0)&amp;Presupuestos[[#This Row],[SERIE]]&amp;Presupuestos[[#This Row],[NUMERO]]&amp;Presupuestos[[#This Row],[RUC]],"")</f>
        <v>01F102694220419158462</v>
      </c>
      <c r="V49" s="3" t="s">
        <v>120</v>
      </c>
      <c r="W49" s="7">
        <v>45845</v>
      </c>
      <c r="X49" s="7">
        <v>45845</v>
      </c>
      <c r="Y49" s="3" t="s">
        <v>791</v>
      </c>
      <c r="Z49" s="3">
        <v>6942</v>
      </c>
      <c r="AA49" s="3">
        <f>IFERROR(VLOOKUP(Presupuestos[[#This Row],[RAZON SOCIAL]],CHOOSE({1,2},Clientes_Proveedores[Razon Social],Clientes_Proveedores[Ruc / Dni]),2,0),"-")</f>
        <v>20419158462</v>
      </c>
      <c r="AB49" s="31" t="s">
        <v>792</v>
      </c>
      <c r="AC49" s="3" t="s">
        <v>670</v>
      </c>
      <c r="AD49" s="5">
        <v>0.18</v>
      </c>
      <c r="AE49" s="6">
        <v>593.6</v>
      </c>
      <c r="AF49" s="6">
        <f>Presupuestos[[#This Row],[BASE]]*Presupuestos[[#This Row],[% IGV]]</f>
        <v>106.848</v>
      </c>
      <c r="AG49" s="22">
        <f>ROUND(SUM(Presupuestos[[#This Row],[BASE]:[IGV]]),2)</f>
        <v>700.45</v>
      </c>
      <c r="AH49" s="9" t="str">
        <f>IF(Presupuestos[[#This Row],[MONEDA]]="USD",VLOOKUP(Presupuestos[[#This Row],[FECHA DE EMISION]],Tipo_Cambio[],3,0),"")</f>
        <v/>
      </c>
      <c r="AI49" s="22">
        <f>IFERROR(ROUND(IF(Presupuestos[[#This Row],[MONEDA]]="PEN",Presupuestos[[#This Row],[TOTAL]],Presupuestos[[#This Row],[TOTAL]]*Presupuestos[[#This Row],[TIPO DE CAMBIO]]),2),"")</f>
        <v>700.45</v>
      </c>
      <c r="AJ49" s="5">
        <v>0.15</v>
      </c>
      <c r="AK49" s="33"/>
      <c r="AL49" s="5" t="s">
        <v>680</v>
      </c>
      <c r="AM49" s="23" t="s">
        <v>671</v>
      </c>
      <c r="AN49" s="23"/>
      <c r="AO49" s="7" t="str">
        <f>IFERROR(VLOOKUP("1-"&amp;Presupuestos[[#This Row],[ID DOCUMENTO]],BD_Pagos[],7,0),"")</f>
        <v/>
      </c>
      <c r="AP49" s="16" t="str">
        <f>IFERROR(VLOOKUP("1-"&amp;Presupuestos[[#This Row],[ID DOCUMENTO]],BD_Pagos[],8,0),"")</f>
        <v/>
      </c>
      <c r="AQ49" s="17" t="str">
        <f>IFERROR(VLOOKUP("1-"&amp;Presupuestos[[#This Row],[ID DOCUMENTO]],BD_Pagos[],9,0),"")</f>
        <v/>
      </c>
      <c r="AR49" s="54"/>
      <c r="AS49" s="7" t="str">
        <f>IFERROR(VLOOKUP("2-"&amp;Presupuestos[[#This Row],[ID DOCUMENTO]],BD_Pagos[],7,0),"")</f>
        <v/>
      </c>
      <c r="AT49" s="16" t="str">
        <f>IFERROR(VLOOKUP("2-"&amp;Presupuestos[[#This Row],[ID DOCUMENTO]],BD_Pagos[],8,0),"")</f>
        <v/>
      </c>
      <c r="AU49" s="17" t="str">
        <f>IFERROR(VLOOKUP("2-"&amp;Presupuestos[[#This Row],[ID DOCUMENTO]],BD_Pagos[],9,0),"")</f>
        <v/>
      </c>
      <c r="AV49" s="20">
        <f>IF(IFERROR(VLOOKUP("2-"&amp;Presupuestos[[#This Row],[ID DOCUMENTO]],BD_Pagos[],10,0),0)&gt;Presupuestos[[#This Row],[TOTAL SOLES]],Presupuestos[[#This Row],[TOTAL SOLES]],IFERROR(VLOOKUP("2-"&amp;Presupuestos[[#This Row],[ID DOCUMENTO]],BD_Pagos[],10,0),0))</f>
        <v>0</v>
      </c>
      <c r="AW49" s="7"/>
      <c r="AX49" s="16"/>
      <c r="AY49" s="17"/>
      <c r="AZ49" s="20"/>
      <c r="BA49" s="7"/>
      <c r="BB49" s="16"/>
      <c r="BC49" s="17"/>
      <c r="BD49" s="20"/>
      <c r="BE49" s="7" t="str">
        <f>IFERROR(VLOOKUP("5-"&amp;Presupuestos[[#This Row],[ID DOCUMENTO]],BD_Pagos[],7,0),"")</f>
        <v/>
      </c>
      <c r="BF49" s="17" t="str">
        <f>IFERROR(VLOOKUP("5-"&amp;Presupuestos[[#This Row],[ID DOCUMENTO]],BD_Pagos[],9,0),"")</f>
        <v/>
      </c>
      <c r="BG49" s="20">
        <f>IF(IFERROR(VLOOKUP("5-"&amp;Presupuestos[[#This Row],[ID DOCUMENTO]],BD_Pagos[],10,0),0)&gt;Presupuestos[[#This Row],[TOTAL SOLES]],Presupuestos[[#This Row],[TOTAL SOLES]],IFERROR(VLOOKUP("5-"&amp;Presupuestos[[#This Row],[ID DOCUMENTO]],BD_Pagos[],10,0),0))</f>
        <v>0</v>
      </c>
      <c r="BH49" s="7" t="str">
        <f>IFERROR(VLOOKUP("1-Detraccion"&amp;Presupuestos[[#This Row],[ID DOCUMENTO]],BD_Pagos[],2,0),"")</f>
        <v/>
      </c>
      <c r="BI49" s="3" t="str">
        <f>IFERROR(VLOOKUP("1-Detraccion"&amp;Presupuestos[[#This Row],[ID DOCUMENTO]],BD_Pagos[],3,0),"")</f>
        <v/>
      </c>
      <c r="BJ49" s="3" t="str">
        <f>IFERROR(VLOOKUP("1-Detraccion"&amp;Presupuestos[[#This Row],[ID DOCUMENTO]],BD_Pagos[],4,0),"")</f>
        <v/>
      </c>
      <c r="BK49" s="6">
        <f>IF(IFERROR(VLOOKUP("1-Detraccion"&amp;Presupuestos[[#This Row],[ID DOCUMENTO]],BD_Pagos[],5,0),0)&gt;Presupuestos[[#This Row],[TOTAL SOLES]],Presupuestos[[#This Row],[TOTAL SOLES]],IFERROR(VLOOKUP("1-Detraccion"&amp;Presupuestos[[#This Row],[ID DOCUMENTO]],BD_Pagos[],5,0),0))</f>
        <v>0</v>
      </c>
      <c r="BL49" s="6">
        <f>IF(IFERROR(VLOOKUP("1-Detraccion"&amp;Presupuestos[[#This Row],[ID DOCUMENTO]],BD_Pagos[],6,0),0)&gt;Presupuestos[[#This Row],[TOTAL SOLES]],Presupuestos[[#This Row],[TOTAL SOLES]],IFERROR(VLOOKUP("1-Detraccion"&amp;Presupuestos[[#This Row],[ID DOCUMENTO]],BD_Pagos[],6,0),0))</f>
        <v>0</v>
      </c>
      <c r="BM49" s="37"/>
      <c r="BN49" s="3"/>
      <c r="BO49" s="3"/>
      <c r="BP49" s="6"/>
      <c r="BQ4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700.45</v>
      </c>
      <c r="BR49" s="23" t="str">
        <f>IF(Presupuestos[[#This Row],[SALDO ME-MN]]&gt;0,"PENDIENTE","CANCELADO")</f>
        <v>PENDIENTE</v>
      </c>
      <c r="BS49" s="23" t="str">
        <f>IF(COUNTIFS($U$4:$U48,Presupuestos[[#This Row],[ID DOCUMENTO]])&gt;=1,IF(B48=Presupuestos[[#This Row],[ID]],"OK","DOC. DUPLICADO"),"OK")</f>
        <v>OK</v>
      </c>
    </row>
    <row r="50" spans="2:71" x14ac:dyDescent="0.25">
      <c r="B50" s="34">
        <f>IF(Presupuestos[[#This Row],[ID DOCUMENTO]]=U49,B49,IF(B49="ID",1,B49+1))</f>
        <v>45</v>
      </c>
      <c r="C50" s="2">
        <v>45845</v>
      </c>
      <c r="D50" s="2">
        <v>45845</v>
      </c>
      <c r="E50" s="3" t="s">
        <v>685</v>
      </c>
      <c r="F50" s="25" t="s">
        <v>27</v>
      </c>
      <c r="G50" s="25" t="s">
        <v>91</v>
      </c>
      <c r="H50" s="25" t="s">
        <v>92</v>
      </c>
      <c r="I50" s="36" t="str">
        <f>IFERROR(VLOOKUP(Presupuestos[[#This Row],[AREA]]&amp;Presupuestos[[#This Row],[CONCEPTO]]&amp;Presupuestos[[#This Row],[DESCRIPCION]],Tabla28[[Columna1]:[CÓDIGO NUEVO]],2,0),"")</f>
        <v>P0201001</v>
      </c>
      <c r="J50" s="3" t="s">
        <v>666</v>
      </c>
      <c r="K50" s="3" t="s">
        <v>796</v>
      </c>
      <c r="L50" s="3" t="s">
        <v>666</v>
      </c>
      <c r="M50" s="31" t="s">
        <v>790</v>
      </c>
      <c r="N50" s="3"/>
      <c r="O50" s="3" t="s">
        <v>308</v>
      </c>
      <c r="P50" s="3" t="s">
        <v>71</v>
      </c>
      <c r="Q50" s="3" t="str">
        <f>IFERROR(VLOOKUP(Presupuestos[[#This Row],[CLASIFICACIÓN (N)]],Tabla17[],2,0),"")</f>
        <v>Costos de ventas</v>
      </c>
      <c r="R50" s="3" t="str">
        <f>IFERROR(VLOOKUP(Presupuestos[[#This Row],[CLASIFICACIÓN (N)]],Tabla17[],3,0),"")</f>
        <v>Operativo</v>
      </c>
      <c r="S50" s="3" t="s">
        <v>16</v>
      </c>
      <c r="T50" s="3" t="str">
        <f>IFERROR(VLOOKUP(Presupuestos[[#This Row],[ALMACEN]],Tabla5[],2,0),"")</f>
        <v>Arequipa</v>
      </c>
      <c r="U50" s="19" t="str">
        <f>IFERROR(VLOOKUP(Presupuestos[[#This Row],[TIPO DE DOCUMENTO]],Tipo_Documento[],2,0)&amp;Presupuestos[[#This Row],[SERIE]]&amp;Presupuestos[[#This Row],[NUMERO]]&amp;Presupuestos[[#This Row],[RUC]],"")</f>
        <v>01F102694020419158462</v>
      </c>
      <c r="V50" s="3" t="s">
        <v>120</v>
      </c>
      <c r="W50" s="7">
        <v>45845</v>
      </c>
      <c r="X50" s="7">
        <v>45845</v>
      </c>
      <c r="Y50" s="3" t="s">
        <v>791</v>
      </c>
      <c r="Z50" s="3">
        <v>6940</v>
      </c>
      <c r="AA50" s="3">
        <f>IFERROR(VLOOKUP(Presupuestos[[#This Row],[RAZON SOCIAL]],CHOOSE({1,2},Clientes_Proveedores[Razon Social],Clientes_Proveedores[Ruc / Dni]),2,0),"-")</f>
        <v>20419158462</v>
      </c>
      <c r="AB50" s="31" t="s">
        <v>792</v>
      </c>
      <c r="AC50" s="3" t="s">
        <v>670</v>
      </c>
      <c r="AD50" s="5">
        <v>0.18</v>
      </c>
      <c r="AE50" s="6">
        <v>424.58</v>
      </c>
      <c r="AF50" s="6">
        <f>Presupuestos[[#This Row],[BASE]]*Presupuestos[[#This Row],[% IGV]]</f>
        <v>76.424399999999991</v>
      </c>
      <c r="AG50" s="22">
        <f>ROUND(SUM(Presupuestos[[#This Row],[BASE]:[IGV]]),2)</f>
        <v>501</v>
      </c>
      <c r="AH50" s="9" t="str">
        <f>IF(Presupuestos[[#This Row],[MONEDA]]="USD",VLOOKUP(Presupuestos[[#This Row],[FECHA DE EMISION]],Tipo_Cambio[],3,0),"")</f>
        <v/>
      </c>
      <c r="AI50" s="22">
        <f>IFERROR(ROUND(IF(Presupuestos[[#This Row],[MONEDA]]="PEN",Presupuestos[[#This Row],[TOTAL]],Presupuestos[[#This Row],[TOTAL]]*Presupuestos[[#This Row],[TIPO DE CAMBIO]]),2),"")</f>
        <v>501</v>
      </c>
      <c r="AJ50" s="5">
        <v>0.15</v>
      </c>
      <c r="AK50" s="33" t="s">
        <v>671</v>
      </c>
      <c r="AL50" s="5" t="s">
        <v>680</v>
      </c>
      <c r="AM50" s="23" t="s">
        <v>671</v>
      </c>
      <c r="AN50" s="23"/>
      <c r="AO50" s="7">
        <f>IFERROR(VLOOKUP("1-"&amp;Presupuestos[[#This Row],[ID DOCUMENTO]],BD_Pagos[],7,0),"")</f>
        <v>45849</v>
      </c>
      <c r="AP50" s="16" t="str">
        <f>IFERROR(VLOOKUP("1-"&amp;Presupuestos[[#This Row],[ID DOCUMENTO]],BD_Pagos[],8,0),"")</f>
        <v>B-BCP - Soles</v>
      </c>
      <c r="AQ50" s="17">
        <f>IFERROR(VLOOKUP("1-"&amp;Presupuestos[[#This Row],[ID DOCUMENTO]],BD_Pagos[],9,0),"")</f>
        <v>8597122</v>
      </c>
      <c r="AR50" s="54"/>
      <c r="AS50" s="7">
        <f>IFERROR(VLOOKUP("2-"&amp;Presupuestos[[#This Row],[ID DOCUMENTO]],BD_Pagos[],7,0),"")</f>
        <v>0</v>
      </c>
      <c r="AT50" s="16" t="str">
        <f>IFERROR(VLOOKUP("2-"&amp;Presupuestos[[#This Row],[ID DOCUMENTO]],BD_Pagos[],8,0),"")</f>
        <v/>
      </c>
      <c r="AU50" s="17">
        <f>IFERROR(VLOOKUP("2-"&amp;Presupuestos[[#This Row],[ID DOCUMENTO]],BD_Pagos[],9,0),"")</f>
        <v>0</v>
      </c>
      <c r="AV50" s="20">
        <f>IF(IFERROR(VLOOKUP("2-"&amp;Presupuestos[[#This Row],[ID DOCUMENTO]],BD_Pagos[],10,0),0)&gt;Presupuestos[[#This Row],[TOTAL SOLES]],Presupuestos[[#This Row],[TOTAL SOLES]],IFERROR(VLOOKUP("2-"&amp;Presupuestos[[#This Row],[ID DOCUMENTO]],BD_Pagos[],10,0),0))</f>
        <v>0</v>
      </c>
      <c r="AW50" s="7"/>
      <c r="AX50" s="16"/>
      <c r="AY50" s="17"/>
      <c r="AZ50" s="20"/>
      <c r="BA50" s="7"/>
      <c r="BB50" s="16"/>
      <c r="BC50" s="17"/>
      <c r="BD50" s="20"/>
      <c r="BE50" s="7">
        <f>IFERROR(VLOOKUP("5-"&amp;Presupuestos[[#This Row],[ID DOCUMENTO]],BD_Pagos[],7,0),"")</f>
        <v>0</v>
      </c>
      <c r="BF50" s="17">
        <f>IFERROR(VLOOKUP("5-"&amp;Presupuestos[[#This Row],[ID DOCUMENTO]],BD_Pagos[],9,0),"")</f>
        <v>0</v>
      </c>
      <c r="BG50" s="20">
        <f>IF(IFERROR(VLOOKUP("5-"&amp;Presupuestos[[#This Row],[ID DOCUMENTO]],BD_Pagos[],10,0),0)&gt;Presupuestos[[#This Row],[TOTAL SOLES]],Presupuestos[[#This Row],[TOTAL SOLES]],IFERROR(VLOOKUP("5-"&amp;Presupuestos[[#This Row],[ID DOCUMENTO]],BD_Pagos[],10,0),0))</f>
        <v>0</v>
      </c>
      <c r="BH50" s="7">
        <f>IFERROR(VLOOKUP("1-Detraccion"&amp;Presupuestos[[#This Row],[ID DOCUMENTO]],BD_Pagos[],2,0),"")</f>
        <v>45849</v>
      </c>
      <c r="BI50" s="3" t="str">
        <f>IFERROR(VLOOKUP("1-Detraccion"&amp;Presupuestos[[#This Row],[ID DOCUMENTO]],BD_Pagos[],3,0),"")</f>
        <v>Adquiriente</v>
      </c>
      <c r="BJ50" s="3">
        <f>IFERROR(VLOOKUP("1-Detraccion"&amp;Presupuestos[[#This Row],[ID DOCUMENTO]],BD_Pagos[],4,0),"")</f>
        <v>275601528</v>
      </c>
      <c r="BK50" s="6">
        <f>IF(IFERROR(VLOOKUP("1-Detraccion"&amp;Presupuestos[[#This Row],[ID DOCUMENTO]],BD_Pagos[],5,0),0)&gt;Presupuestos[[#This Row],[TOTAL SOLES]],Presupuestos[[#This Row],[TOTAL SOLES]],IFERROR(VLOOKUP("1-Detraccion"&amp;Presupuestos[[#This Row],[ID DOCUMENTO]],BD_Pagos[],5,0),0))</f>
        <v>75</v>
      </c>
      <c r="BL50" s="6">
        <f>IF(IFERROR(VLOOKUP("1-Detraccion"&amp;Presupuestos[[#This Row],[ID DOCUMENTO]],BD_Pagos[],6,0),0)&gt;Presupuestos[[#This Row],[TOTAL SOLES]],Presupuestos[[#This Row],[TOTAL SOLES]],IFERROR(VLOOKUP("1-Detraccion"&amp;Presupuestos[[#This Row],[ID DOCUMENTO]],BD_Pagos[],6,0),0))</f>
        <v>75</v>
      </c>
      <c r="BM50" s="37"/>
      <c r="BN50" s="3"/>
      <c r="BO50" s="3"/>
      <c r="BP50" s="6"/>
      <c r="BQ5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426</v>
      </c>
      <c r="BR50" s="23" t="str">
        <f>IF(Presupuestos[[#This Row],[SALDO ME-MN]]&gt;0,"PENDIENTE","CANCELADO")</f>
        <v>PENDIENTE</v>
      </c>
      <c r="BS50" s="23" t="str">
        <f>IF(COUNTIFS($U$4:$U49,Presupuestos[[#This Row],[ID DOCUMENTO]])&gt;=1,IF(B49=Presupuestos[[#This Row],[ID]],"OK","DOC. DUPLICADO"),"OK")</f>
        <v>OK</v>
      </c>
    </row>
    <row r="51" spans="2:71" x14ac:dyDescent="0.25">
      <c r="B51" s="34">
        <f>IF(Presupuestos[[#This Row],[ID DOCUMENTO]]=U50,B50,IF(B50="ID",1,B50+1))</f>
        <v>46</v>
      </c>
      <c r="C51" s="2">
        <v>45845</v>
      </c>
      <c r="D51" s="2">
        <v>45845</v>
      </c>
      <c r="E51" s="3" t="s">
        <v>685</v>
      </c>
      <c r="F51" s="25" t="s">
        <v>27</v>
      </c>
      <c r="G51" s="25" t="s">
        <v>91</v>
      </c>
      <c r="H51" s="25" t="s">
        <v>92</v>
      </c>
      <c r="I51" s="36" t="str">
        <f>IFERROR(VLOOKUP(Presupuestos[[#This Row],[AREA]]&amp;Presupuestos[[#This Row],[CONCEPTO]]&amp;Presupuestos[[#This Row],[DESCRIPCION]],Tabla28[[Columna1]:[CÓDIGO NUEVO]],2,0),"")</f>
        <v>P0201001</v>
      </c>
      <c r="J51" s="3" t="s">
        <v>666</v>
      </c>
      <c r="K51" s="3" t="s">
        <v>797</v>
      </c>
      <c r="L51" s="3" t="s">
        <v>666</v>
      </c>
      <c r="M51" s="31" t="s">
        <v>790</v>
      </c>
      <c r="N51" s="3"/>
      <c r="O51" s="3" t="s">
        <v>308</v>
      </c>
      <c r="P51" s="3" t="s">
        <v>71</v>
      </c>
      <c r="Q51" s="3" t="str">
        <f>IFERROR(VLOOKUP(Presupuestos[[#This Row],[CLASIFICACIÓN (N)]],Tabla17[],2,0),"")</f>
        <v>Costos de ventas</v>
      </c>
      <c r="R51" s="3" t="str">
        <f>IFERROR(VLOOKUP(Presupuestos[[#This Row],[CLASIFICACIÓN (N)]],Tabla17[],3,0),"")</f>
        <v>Operativo</v>
      </c>
      <c r="S51" s="3" t="s">
        <v>16</v>
      </c>
      <c r="T51" s="3" t="str">
        <f>IFERROR(VLOOKUP(Presupuestos[[#This Row],[ALMACEN]],Tabla5[],2,0),"")</f>
        <v>Arequipa</v>
      </c>
      <c r="U51" s="19" t="str">
        <f>IFERROR(VLOOKUP(Presupuestos[[#This Row],[TIPO DE DOCUMENTO]],Tipo_Documento[],2,0)&amp;Presupuestos[[#This Row],[SERIE]]&amp;Presupuestos[[#This Row],[NUMERO]]&amp;Presupuestos[[#This Row],[RUC]],"")</f>
        <v>01F102694420419158462</v>
      </c>
      <c r="V51" s="3" t="s">
        <v>120</v>
      </c>
      <c r="W51" s="7">
        <v>45845</v>
      </c>
      <c r="X51" s="7">
        <v>45845</v>
      </c>
      <c r="Y51" s="3" t="s">
        <v>791</v>
      </c>
      <c r="Z51" s="3">
        <v>6944</v>
      </c>
      <c r="AA51" s="3">
        <f>IFERROR(VLOOKUP(Presupuestos[[#This Row],[RAZON SOCIAL]],CHOOSE({1,2},Clientes_Proveedores[Razon Social],Clientes_Proveedores[Ruc / Dni]),2,0),"-")</f>
        <v>20419158462</v>
      </c>
      <c r="AB51" s="31" t="s">
        <v>792</v>
      </c>
      <c r="AC51" s="3" t="s">
        <v>670</v>
      </c>
      <c r="AD51" s="5">
        <v>0.18</v>
      </c>
      <c r="AE51" s="6">
        <v>294.79000000000002</v>
      </c>
      <c r="AF51" s="6">
        <f>Presupuestos[[#This Row],[BASE]]*Presupuestos[[#This Row],[% IGV]]</f>
        <v>53.062200000000004</v>
      </c>
      <c r="AG51" s="22">
        <f>ROUND(SUM(Presupuestos[[#This Row],[BASE]:[IGV]]),2)</f>
        <v>347.85</v>
      </c>
      <c r="AH51" s="9" t="str">
        <f>IF(Presupuestos[[#This Row],[MONEDA]]="USD",VLOOKUP(Presupuestos[[#This Row],[FECHA DE EMISION]],Tipo_Cambio[],3,0),"")</f>
        <v/>
      </c>
      <c r="AI51" s="22">
        <f>IFERROR(ROUND(IF(Presupuestos[[#This Row],[MONEDA]]="PEN",Presupuestos[[#This Row],[TOTAL]],Presupuestos[[#This Row],[TOTAL]]*Presupuestos[[#This Row],[TIPO DE CAMBIO]]),2),"")</f>
        <v>347.85</v>
      </c>
      <c r="AJ51" s="5">
        <v>0.15</v>
      </c>
      <c r="AK51" s="33" t="s">
        <v>671</v>
      </c>
      <c r="AL51" s="5" t="s">
        <v>680</v>
      </c>
      <c r="AM51" s="23" t="s">
        <v>671</v>
      </c>
      <c r="AN51" s="23"/>
      <c r="AO51" s="7">
        <f>IFERROR(VLOOKUP("1-"&amp;Presupuestos[[#This Row],[ID DOCUMENTO]],BD_Pagos[],7,0),"")</f>
        <v>45849</v>
      </c>
      <c r="AP51" s="16" t="str">
        <f>IFERROR(VLOOKUP("1-"&amp;Presupuestos[[#This Row],[ID DOCUMENTO]],BD_Pagos[],8,0),"")</f>
        <v>B-BCP - Soles</v>
      </c>
      <c r="AQ51" s="17">
        <f>IFERROR(VLOOKUP("1-"&amp;Presupuestos[[#This Row],[ID DOCUMENTO]],BD_Pagos[],9,0),"")</f>
        <v>8597122</v>
      </c>
      <c r="AR51" s="54"/>
      <c r="AS51" s="7">
        <f>IFERROR(VLOOKUP("2-"&amp;Presupuestos[[#This Row],[ID DOCUMENTO]],BD_Pagos[],7,0),"")</f>
        <v>0</v>
      </c>
      <c r="AT51" s="16" t="str">
        <f>IFERROR(VLOOKUP("2-"&amp;Presupuestos[[#This Row],[ID DOCUMENTO]],BD_Pagos[],8,0),"")</f>
        <v/>
      </c>
      <c r="AU51" s="17">
        <f>IFERROR(VLOOKUP("2-"&amp;Presupuestos[[#This Row],[ID DOCUMENTO]],BD_Pagos[],9,0),"")</f>
        <v>0</v>
      </c>
      <c r="AV51" s="20">
        <f>IF(IFERROR(VLOOKUP("2-"&amp;Presupuestos[[#This Row],[ID DOCUMENTO]],BD_Pagos[],10,0),0)&gt;Presupuestos[[#This Row],[TOTAL SOLES]],Presupuestos[[#This Row],[TOTAL SOLES]],IFERROR(VLOOKUP("2-"&amp;Presupuestos[[#This Row],[ID DOCUMENTO]],BD_Pagos[],10,0),0))</f>
        <v>0</v>
      </c>
      <c r="AW51" s="7"/>
      <c r="AX51" s="16"/>
      <c r="AY51" s="17"/>
      <c r="AZ51" s="20"/>
      <c r="BA51" s="7"/>
      <c r="BB51" s="16"/>
      <c r="BC51" s="17"/>
      <c r="BD51" s="20"/>
      <c r="BE51" s="7">
        <f>IFERROR(VLOOKUP("5-"&amp;Presupuestos[[#This Row],[ID DOCUMENTO]],BD_Pagos[],7,0),"")</f>
        <v>0</v>
      </c>
      <c r="BF51" s="17">
        <f>IFERROR(VLOOKUP("5-"&amp;Presupuestos[[#This Row],[ID DOCUMENTO]],BD_Pagos[],9,0),"")</f>
        <v>0</v>
      </c>
      <c r="BG51" s="20">
        <f>IF(IFERROR(VLOOKUP("5-"&amp;Presupuestos[[#This Row],[ID DOCUMENTO]],BD_Pagos[],10,0),0)&gt;Presupuestos[[#This Row],[TOTAL SOLES]],Presupuestos[[#This Row],[TOTAL SOLES]],IFERROR(VLOOKUP("5-"&amp;Presupuestos[[#This Row],[ID DOCUMENTO]],BD_Pagos[],10,0),0))</f>
        <v>0</v>
      </c>
      <c r="BH51" s="7">
        <f>IFERROR(VLOOKUP("1-Detraccion"&amp;Presupuestos[[#This Row],[ID DOCUMENTO]],BD_Pagos[],2,0),"")</f>
        <v>45849</v>
      </c>
      <c r="BI51" s="3" t="str">
        <f>IFERROR(VLOOKUP("1-Detraccion"&amp;Presupuestos[[#This Row],[ID DOCUMENTO]],BD_Pagos[],3,0),"")</f>
        <v>Adquiriente</v>
      </c>
      <c r="BJ51" s="3">
        <f>IFERROR(VLOOKUP("1-Detraccion"&amp;Presupuestos[[#This Row],[ID DOCUMENTO]],BD_Pagos[],4,0),"")</f>
        <v>275601527</v>
      </c>
      <c r="BK51" s="6">
        <f>IF(IFERROR(VLOOKUP("1-Detraccion"&amp;Presupuestos[[#This Row],[ID DOCUMENTO]],BD_Pagos[],5,0),0)&gt;Presupuestos[[#This Row],[TOTAL SOLES]],Presupuestos[[#This Row],[TOTAL SOLES]],IFERROR(VLOOKUP("1-Detraccion"&amp;Presupuestos[[#This Row],[ID DOCUMENTO]],BD_Pagos[],5,0),0))</f>
        <v>52</v>
      </c>
      <c r="BL51" s="6">
        <f>IF(IFERROR(VLOOKUP("1-Detraccion"&amp;Presupuestos[[#This Row],[ID DOCUMENTO]],BD_Pagos[],6,0),0)&gt;Presupuestos[[#This Row],[TOTAL SOLES]],Presupuestos[[#This Row],[TOTAL SOLES]],IFERROR(VLOOKUP("1-Detraccion"&amp;Presupuestos[[#This Row],[ID DOCUMENTO]],BD_Pagos[],6,0),0))</f>
        <v>52</v>
      </c>
      <c r="BM51" s="37"/>
      <c r="BN51" s="3"/>
      <c r="BO51" s="3"/>
      <c r="BP51" s="6"/>
      <c r="BQ5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295.85000000000002</v>
      </c>
      <c r="BR51" s="23" t="str">
        <f>IF(Presupuestos[[#This Row],[SALDO ME-MN]]&gt;0,"PENDIENTE","CANCELADO")</f>
        <v>PENDIENTE</v>
      </c>
      <c r="BS51" s="23" t="str">
        <f>IF(COUNTIFS($U$4:$U50,Presupuestos[[#This Row],[ID DOCUMENTO]])&gt;=1,IF(B50=Presupuestos[[#This Row],[ID]],"OK","DOC. DUPLICADO"),"OK")</f>
        <v>OK</v>
      </c>
    </row>
    <row r="52" spans="2:71" ht="24" x14ac:dyDescent="0.25">
      <c r="B52" s="34">
        <f>IF(Presupuestos[[#This Row],[ID DOCUMENTO]]=U51,B51,IF(B51="ID",1,B51+1))</f>
        <v>47</v>
      </c>
      <c r="C52" s="2">
        <v>45843</v>
      </c>
      <c r="D52" s="2">
        <v>45843</v>
      </c>
      <c r="E52" s="3" t="s">
        <v>665</v>
      </c>
      <c r="F52" s="25" t="s">
        <v>35</v>
      </c>
      <c r="G52" s="25" t="s">
        <v>233</v>
      </c>
      <c r="H52" s="25" t="s">
        <v>235</v>
      </c>
      <c r="I52" s="36" t="str">
        <f>IFERROR(VLOOKUP(Presupuestos[[#This Row],[AREA]]&amp;Presupuestos[[#This Row],[CONCEPTO]]&amp;Presupuestos[[#This Row],[DESCRIPCION]],Tabla28[[Columna1]:[CÓDIGO NUEVO]],2,0),"")</f>
        <v>P0304004</v>
      </c>
      <c r="J52" s="3" t="s">
        <v>666</v>
      </c>
      <c r="K52" s="3" t="s">
        <v>666</v>
      </c>
      <c r="L52" s="3" t="s">
        <v>666</v>
      </c>
      <c r="M52" s="31" t="s">
        <v>798</v>
      </c>
      <c r="N52" s="3"/>
      <c r="O52" s="3" t="s">
        <v>315</v>
      </c>
      <c r="P52" s="3" t="s">
        <v>122</v>
      </c>
      <c r="Q52" s="3" t="str">
        <f>IFERROR(VLOOKUP(Presupuestos[[#This Row],[CLASIFICACIÓN (N)]],Tabla17[],2,0),"")</f>
        <v>Costos de ventas</v>
      </c>
      <c r="R52" s="3" t="str">
        <f>IFERROR(VLOOKUP(Presupuestos[[#This Row],[CLASIFICACIÓN (N)]],Tabla17[],3,0),"")</f>
        <v>Operativo</v>
      </c>
      <c r="S52" s="3" t="s">
        <v>16</v>
      </c>
      <c r="T52" s="3" t="str">
        <f>IFERROR(VLOOKUP(Presupuestos[[#This Row],[ALMACEN]],Tabla5[],2,0),"")</f>
        <v>Arequipa</v>
      </c>
      <c r="U52" s="19" t="str">
        <f>IFERROR(VLOOKUP(Presupuestos[[#This Row],[TIPO DE DOCUMENTO]],Tipo_Documento[],2,0)&amp;Presupuestos[[#This Row],[SERIE]]&amp;Presupuestos[[#This Row],[NUMERO]]&amp;Presupuestos[[#This Row],[RUC]],"")</f>
        <v>01F04046622820100210909</v>
      </c>
      <c r="V52" s="3" t="s">
        <v>120</v>
      </c>
      <c r="W52" s="7">
        <v>45847</v>
      </c>
      <c r="X52" s="7">
        <v>45847</v>
      </c>
      <c r="Y52" s="3" t="s">
        <v>799</v>
      </c>
      <c r="Z52" s="3">
        <v>466228</v>
      </c>
      <c r="AA52" s="3">
        <f>IFERROR(VLOOKUP(Presupuestos[[#This Row],[RAZON SOCIAL]],CHOOSE({1,2},Clientes_Proveedores[Razon Social],Clientes_Proveedores[Ruc / Dni]),2,0),"-")</f>
        <v>20100210909</v>
      </c>
      <c r="AB52" s="31" t="s">
        <v>800</v>
      </c>
      <c r="AC52" s="3" t="s">
        <v>801</v>
      </c>
      <c r="AD52" s="5">
        <v>0.18</v>
      </c>
      <c r="AE52" s="6">
        <v>86.63</v>
      </c>
      <c r="AF52" s="6">
        <f>Presupuestos[[#This Row],[BASE]]*Presupuestos[[#This Row],[% IGV]]</f>
        <v>15.593399999999999</v>
      </c>
      <c r="AG52" s="22">
        <f>ROUND(SUM(Presupuestos[[#This Row],[BASE]:[IGV]]),2)</f>
        <v>102.22</v>
      </c>
      <c r="AH52" s="9">
        <f>IF(Presupuestos[[#This Row],[MONEDA]]="USD",VLOOKUP(Presupuestos[[#This Row],[FECHA DE EMISION]],Tipo_Cambio[],3,0),"")</f>
        <v>3.5630000000000002</v>
      </c>
      <c r="AI52" s="22">
        <f>IFERROR(ROUND(IF(Presupuestos[[#This Row],[MONEDA]]="PEN",Presupuestos[[#This Row],[TOTAL]],Presupuestos[[#This Row],[TOTAL]]*Presupuestos[[#This Row],[TIPO DE CAMBIO]]),2),"")</f>
        <v>364.21</v>
      </c>
      <c r="AJ52" s="5"/>
      <c r="AK52" s="33" t="s">
        <v>671</v>
      </c>
      <c r="AL52" s="5" t="s">
        <v>680</v>
      </c>
      <c r="AM52" s="23" t="s">
        <v>671</v>
      </c>
      <c r="AN52" s="23"/>
      <c r="AO52" s="7">
        <f>IFERROR(VLOOKUP("1-"&amp;Presupuestos[[#This Row],[ID DOCUMENTO]],BD_Pagos[],7,0),"")</f>
        <v>45847</v>
      </c>
      <c r="AP52" s="16" t="str">
        <f>IFERROR(VLOOKUP("1-"&amp;Presupuestos[[#This Row],[ID DOCUMENTO]],BD_Pagos[],8,0),"")</f>
        <v>B-BCP - Dolares</v>
      </c>
      <c r="AQ52" s="17">
        <f>IFERROR(VLOOKUP("1-"&amp;Presupuestos[[#This Row],[ID DOCUMENTO]],BD_Pagos[],9,0),"")</f>
        <v>191938</v>
      </c>
      <c r="AR52" s="54"/>
      <c r="AS52" s="7">
        <f>IFERROR(VLOOKUP("2-"&amp;Presupuestos[[#This Row],[ID DOCUMENTO]],BD_Pagos[],7,0),"")</f>
        <v>0</v>
      </c>
      <c r="AT52" s="16" t="str">
        <f>IFERROR(VLOOKUP("2-"&amp;Presupuestos[[#This Row],[ID DOCUMENTO]],BD_Pagos[],8,0),"")</f>
        <v/>
      </c>
      <c r="AU52" s="17">
        <f>IFERROR(VLOOKUP("2-"&amp;Presupuestos[[#This Row],[ID DOCUMENTO]],BD_Pagos[],9,0),"")</f>
        <v>0</v>
      </c>
      <c r="AV52" s="20">
        <f>IF(IFERROR(VLOOKUP("2-"&amp;Presupuestos[[#This Row],[ID DOCUMENTO]],BD_Pagos[],10,0),0)&gt;Presupuestos[[#This Row],[TOTAL SOLES]],Presupuestos[[#This Row],[TOTAL SOLES]],IFERROR(VLOOKUP("2-"&amp;Presupuestos[[#This Row],[ID DOCUMENTO]],BD_Pagos[],10,0),0))</f>
        <v>0</v>
      </c>
      <c r="AW52" s="7"/>
      <c r="AX52" s="16"/>
      <c r="AY52" s="17"/>
      <c r="AZ52" s="20"/>
      <c r="BA52" s="7"/>
      <c r="BB52" s="16"/>
      <c r="BC52" s="17"/>
      <c r="BD52" s="20"/>
      <c r="BE52" s="7">
        <f>IFERROR(VLOOKUP("5-"&amp;Presupuestos[[#This Row],[ID DOCUMENTO]],BD_Pagos[],7,0),"")</f>
        <v>0</v>
      </c>
      <c r="BF52" s="17">
        <f>IFERROR(VLOOKUP("5-"&amp;Presupuestos[[#This Row],[ID DOCUMENTO]],BD_Pagos[],9,0),"")</f>
        <v>0</v>
      </c>
      <c r="BG52" s="20">
        <f>IF(IFERROR(VLOOKUP("5-"&amp;Presupuestos[[#This Row],[ID DOCUMENTO]],BD_Pagos[],10,0),0)&gt;Presupuestos[[#This Row],[TOTAL SOLES]],Presupuestos[[#This Row],[TOTAL SOLES]],IFERROR(VLOOKUP("5-"&amp;Presupuestos[[#This Row],[ID DOCUMENTO]],BD_Pagos[],10,0),0))</f>
        <v>0</v>
      </c>
      <c r="BH52" s="7">
        <f>IFERROR(VLOOKUP("1-Detraccion"&amp;Presupuestos[[#This Row],[ID DOCUMENTO]],BD_Pagos[],2,0),"")</f>
        <v>0</v>
      </c>
      <c r="BI52" s="3" t="str">
        <f>IFERROR(VLOOKUP("1-Detraccion"&amp;Presupuestos[[#This Row],[ID DOCUMENTO]],BD_Pagos[],3,0),"")</f>
        <v/>
      </c>
      <c r="BJ52" s="3">
        <f>IFERROR(VLOOKUP("1-Detraccion"&amp;Presupuestos[[#This Row],[ID DOCUMENTO]],BD_Pagos[],4,0),"")</f>
        <v>0</v>
      </c>
      <c r="BK52" s="6">
        <f>IF(IFERROR(VLOOKUP("1-Detraccion"&amp;Presupuestos[[#This Row],[ID DOCUMENTO]],BD_Pagos[],5,0),0)&gt;Presupuestos[[#This Row],[TOTAL SOLES]],Presupuestos[[#This Row],[TOTAL SOLES]],IFERROR(VLOOKUP("1-Detraccion"&amp;Presupuestos[[#This Row],[ID DOCUMENTO]],BD_Pagos[],5,0),0))</f>
        <v>0</v>
      </c>
      <c r="BL52" s="6">
        <f>IF(IFERROR(VLOOKUP("1-Detraccion"&amp;Presupuestos[[#This Row],[ID DOCUMENTO]],BD_Pagos[],6,0),0)&gt;Presupuestos[[#This Row],[TOTAL SOLES]],Presupuestos[[#This Row],[TOTAL SOLES]],IFERROR(VLOOKUP("1-Detraccion"&amp;Presupuestos[[#This Row],[ID DOCUMENTO]],BD_Pagos[],6,0),0))</f>
        <v>0</v>
      </c>
      <c r="BM52" s="37"/>
      <c r="BN52" s="3"/>
      <c r="BO52" s="3"/>
      <c r="BP52" s="6"/>
      <c r="BQ5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102.22</v>
      </c>
      <c r="BR52" s="23" t="str">
        <f>IF(Presupuestos[[#This Row],[SALDO ME-MN]]&gt;0,"PENDIENTE","CANCELADO")</f>
        <v>PENDIENTE</v>
      </c>
      <c r="BS52" s="23" t="str">
        <f>IF(COUNTIFS($U$4:$U51,Presupuestos[[#This Row],[ID DOCUMENTO]])&gt;=1,IF(B51=Presupuestos[[#This Row],[ID]],"OK","DOC. DUPLICADO"),"OK")</f>
        <v>OK</v>
      </c>
    </row>
    <row r="53" spans="2:71" x14ac:dyDescent="0.25">
      <c r="B53" s="34">
        <f>IF(Presupuestos[[#This Row],[ID DOCUMENTO]]=U52,B52,IF(B52="ID",1,B52+1))</f>
        <v>48</v>
      </c>
      <c r="C53" s="2">
        <v>45845</v>
      </c>
      <c r="D53" s="2">
        <v>45845</v>
      </c>
      <c r="E53" s="3" t="s">
        <v>685</v>
      </c>
      <c r="F53" s="25" t="s">
        <v>27</v>
      </c>
      <c r="G53" s="25" t="s">
        <v>91</v>
      </c>
      <c r="H53" s="25" t="s">
        <v>92</v>
      </c>
      <c r="I53" s="36" t="str">
        <f>IFERROR(VLOOKUP(Presupuestos[[#This Row],[AREA]]&amp;Presupuestos[[#This Row],[CONCEPTO]]&amp;Presupuestos[[#This Row],[DESCRIPCION]],Tabla28[[Columna1]:[CÓDIGO NUEVO]],2,0),"")</f>
        <v>P0201001</v>
      </c>
      <c r="J53" s="3" t="s">
        <v>666</v>
      </c>
      <c r="K53" s="3" t="s">
        <v>802</v>
      </c>
      <c r="L53" s="3" t="s">
        <v>666</v>
      </c>
      <c r="M53" s="31" t="s">
        <v>790</v>
      </c>
      <c r="N53" s="3"/>
      <c r="O53" s="3" t="s">
        <v>308</v>
      </c>
      <c r="P53" s="3" t="s">
        <v>71</v>
      </c>
      <c r="Q53" s="3" t="str">
        <f>IFERROR(VLOOKUP(Presupuestos[[#This Row],[CLASIFICACIÓN (N)]],Tabla17[],2,0),"")</f>
        <v>Costos de ventas</v>
      </c>
      <c r="R53" s="3" t="str">
        <f>IFERROR(VLOOKUP(Presupuestos[[#This Row],[CLASIFICACIÓN (N)]],Tabla17[],3,0),"")</f>
        <v>Operativo</v>
      </c>
      <c r="S53" s="3" t="s">
        <v>16</v>
      </c>
      <c r="T53" s="3" t="str">
        <f>IFERROR(VLOOKUP(Presupuestos[[#This Row],[ALMACEN]],Tabla5[],2,0),"")</f>
        <v>Arequipa</v>
      </c>
      <c r="U53" s="19" t="str">
        <f>IFERROR(VLOOKUP(Presupuestos[[#This Row],[TIPO DE DOCUMENTO]],Tipo_Documento[],2,0)&amp;Presupuestos[[#This Row],[SERIE]]&amp;Presupuestos[[#This Row],[NUMERO]]&amp;Presupuestos[[#This Row],[RUC]],"")</f>
        <v>01F102694520419158462</v>
      </c>
      <c r="V53" s="3" t="s">
        <v>120</v>
      </c>
      <c r="W53" s="7">
        <v>45845</v>
      </c>
      <c r="X53" s="7">
        <v>45845</v>
      </c>
      <c r="Y53" s="3" t="s">
        <v>791</v>
      </c>
      <c r="Z53" s="3">
        <v>6945</v>
      </c>
      <c r="AA53" s="3">
        <f>IFERROR(VLOOKUP(Presupuestos[[#This Row],[RAZON SOCIAL]],CHOOSE({1,2},Clientes_Proveedores[Razon Social],Clientes_Proveedores[Ruc / Dni]),2,0),"-")</f>
        <v>20419158462</v>
      </c>
      <c r="AB53" s="31" t="s">
        <v>792</v>
      </c>
      <c r="AC53" s="3" t="s">
        <v>670</v>
      </c>
      <c r="AD53" s="5">
        <v>0.18</v>
      </c>
      <c r="AE53" s="6">
        <v>386.82</v>
      </c>
      <c r="AF53" s="6">
        <f>Presupuestos[[#This Row],[BASE]]*Presupuestos[[#This Row],[% IGV]]</f>
        <v>69.627600000000001</v>
      </c>
      <c r="AG53" s="22">
        <f>ROUND(SUM(Presupuestos[[#This Row],[BASE]:[IGV]]),2)</f>
        <v>456.45</v>
      </c>
      <c r="AH53" s="9" t="str">
        <f>IF(Presupuestos[[#This Row],[MONEDA]]="USD",VLOOKUP(Presupuestos[[#This Row],[FECHA DE EMISION]],Tipo_Cambio[],3,0),"")</f>
        <v/>
      </c>
      <c r="AI53" s="22">
        <f>IFERROR(ROUND(IF(Presupuestos[[#This Row],[MONEDA]]="PEN",Presupuestos[[#This Row],[TOTAL]],Presupuestos[[#This Row],[TOTAL]]*Presupuestos[[#This Row],[TIPO DE CAMBIO]]),2),"")</f>
        <v>456.45</v>
      </c>
      <c r="AJ53" s="5">
        <v>0.15</v>
      </c>
      <c r="AK53" s="33" t="s">
        <v>671</v>
      </c>
      <c r="AL53" s="5" t="s">
        <v>680</v>
      </c>
      <c r="AM53" s="23" t="s">
        <v>671</v>
      </c>
      <c r="AN53" s="23"/>
      <c r="AO53" s="7">
        <f>IFERROR(VLOOKUP("1-"&amp;Presupuestos[[#This Row],[ID DOCUMENTO]],BD_Pagos[],7,0),"")</f>
        <v>45849</v>
      </c>
      <c r="AP53" s="16" t="str">
        <f>IFERROR(VLOOKUP("1-"&amp;Presupuestos[[#This Row],[ID DOCUMENTO]],BD_Pagos[],8,0),"")</f>
        <v>B-BCP - Soles</v>
      </c>
      <c r="AQ53" s="17">
        <f>IFERROR(VLOOKUP("1-"&amp;Presupuestos[[#This Row],[ID DOCUMENTO]],BD_Pagos[],9,0),"")</f>
        <v>8597122</v>
      </c>
      <c r="AR53" s="54"/>
      <c r="AS53" s="7">
        <f>IFERROR(VLOOKUP("2-"&amp;Presupuestos[[#This Row],[ID DOCUMENTO]],BD_Pagos[],7,0),"")</f>
        <v>0</v>
      </c>
      <c r="AT53" s="16" t="str">
        <f>IFERROR(VLOOKUP("2-"&amp;Presupuestos[[#This Row],[ID DOCUMENTO]],BD_Pagos[],8,0),"")</f>
        <v/>
      </c>
      <c r="AU53" s="17">
        <f>IFERROR(VLOOKUP("2-"&amp;Presupuestos[[#This Row],[ID DOCUMENTO]],BD_Pagos[],9,0),"")</f>
        <v>0</v>
      </c>
      <c r="AV53" s="20">
        <f>IF(IFERROR(VLOOKUP("2-"&amp;Presupuestos[[#This Row],[ID DOCUMENTO]],BD_Pagos[],10,0),0)&gt;Presupuestos[[#This Row],[TOTAL SOLES]],Presupuestos[[#This Row],[TOTAL SOLES]],IFERROR(VLOOKUP("2-"&amp;Presupuestos[[#This Row],[ID DOCUMENTO]],BD_Pagos[],10,0),0))</f>
        <v>0</v>
      </c>
      <c r="AW53" s="7"/>
      <c r="AX53" s="16"/>
      <c r="AY53" s="17"/>
      <c r="AZ53" s="20"/>
      <c r="BA53" s="7"/>
      <c r="BB53" s="16"/>
      <c r="BC53" s="17"/>
      <c r="BD53" s="20"/>
      <c r="BE53" s="7">
        <f>IFERROR(VLOOKUP("5-"&amp;Presupuestos[[#This Row],[ID DOCUMENTO]],BD_Pagos[],7,0),"")</f>
        <v>0</v>
      </c>
      <c r="BF53" s="17">
        <f>IFERROR(VLOOKUP("5-"&amp;Presupuestos[[#This Row],[ID DOCUMENTO]],BD_Pagos[],9,0),"")</f>
        <v>0</v>
      </c>
      <c r="BG53" s="20">
        <f>IF(IFERROR(VLOOKUP("5-"&amp;Presupuestos[[#This Row],[ID DOCUMENTO]],BD_Pagos[],10,0),0)&gt;Presupuestos[[#This Row],[TOTAL SOLES]],Presupuestos[[#This Row],[TOTAL SOLES]],IFERROR(VLOOKUP("5-"&amp;Presupuestos[[#This Row],[ID DOCUMENTO]],BD_Pagos[],10,0),0))</f>
        <v>0</v>
      </c>
      <c r="BH53" s="7">
        <f>IFERROR(VLOOKUP("1-Detraccion"&amp;Presupuestos[[#This Row],[ID DOCUMENTO]],BD_Pagos[],2,0),"")</f>
        <v>45849</v>
      </c>
      <c r="BI53" s="3" t="str">
        <f>IFERROR(VLOOKUP("1-Detraccion"&amp;Presupuestos[[#This Row],[ID DOCUMENTO]],BD_Pagos[],3,0),"")</f>
        <v>Adquiriente</v>
      </c>
      <c r="BJ53" s="3">
        <f>IFERROR(VLOOKUP("1-Detraccion"&amp;Presupuestos[[#This Row],[ID DOCUMENTO]],BD_Pagos[],4,0),"")</f>
        <v>275601526</v>
      </c>
      <c r="BK53" s="6">
        <f>IF(IFERROR(VLOOKUP("1-Detraccion"&amp;Presupuestos[[#This Row],[ID DOCUMENTO]],BD_Pagos[],5,0),0)&gt;Presupuestos[[#This Row],[TOTAL SOLES]],Presupuestos[[#This Row],[TOTAL SOLES]],IFERROR(VLOOKUP("1-Detraccion"&amp;Presupuestos[[#This Row],[ID DOCUMENTO]],BD_Pagos[],5,0),0))</f>
        <v>68</v>
      </c>
      <c r="BL53" s="6">
        <f>IF(IFERROR(VLOOKUP("1-Detraccion"&amp;Presupuestos[[#This Row],[ID DOCUMENTO]],BD_Pagos[],6,0),0)&gt;Presupuestos[[#This Row],[TOTAL SOLES]],Presupuestos[[#This Row],[TOTAL SOLES]],IFERROR(VLOOKUP("1-Detraccion"&amp;Presupuestos[[#This Row],[ID DOCUMENTO]],BD_Pagos[],6,0),0))</f>
        <v>68</v>
      </c>
      <c r="BM53" s="37"/>
      <c r="BN53" s="3"/>
      <c r="BO53" s="3"/>
      <c r="BP53" s="6"/>
      <c r="BQ5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388.45</v>
      </c>
      <c r="BR53" s="23" t="str">
        <f>IF(Presupuestos[[#This Row],[SALDO ME-MN]]&gt;0,"PENDIENTE","CANCELADO")</f>
        <v>PENDIENTE</v>
      </c>
      <c r="BS53" s="23" t="str">
        <f>IF(COUNTIFS($U$4:$U52,Presupuestos[[#This Row],[ID DOCUMENTO]])&gt;=1,IF(B52=Presupuestos[[#This Row],[ID]],"OK","DOC. DUPLICADO"),"OK")</f>
        <v>OK</v>
      </c>
    </row>
    <row r="54" spans="2:71" ht="24" x14ac:dyDescent="0.25">
      <c r="B54" s="34">
        <f>IF(Presupuestos[[#This Row],[ID DOCUMENTO]]=U53,B53,IF(B53="ID",1,B53+1))</f>
        <v>49</v>
      </c>
      <c r="C54" s="2">
        <v>45847</v>
      </c>
      <c r="D54" s="2">
        <v>45847</v>
      </c>
      <c r="E54" s="3" t="s">
        <v>681</v>
      </c>
      <c r="F54" s="25" t="s">
        <v>27</v>
      </c>
      <c r="G54" s="25" t="s">
        <v>51</v>
      </c>
      <c r="H54" s="25" t="s">
        <v>24</v>
      </c>
      <c r="I54" s="36" t="str">
        <f>IFERROR(VLOOKUP(Presupuestos[[#This Row],[AREA]]&amp;Presupuestos[[#This Row],[CONCEPTO]]&amp;Presupuestos[[#This Row],[DESCRIPCION]],Tabla28[[Columna1]:[CÓDIGO NUEVO]],2,0),"")</f>
        <v>P0211001</v>
      </c>
      <c r="J54" s="3" t="s">
        <v>803</v>
      </c>
      <c r="K54" s="3" t="s">
        <v>666</v>
      </c>
      <c r="L54" s="3" t="s">
        <v>666</v>
      </c>
      <c r="M54" s="31" t="s">
        <v>804</v>
      </c>
      <c r="N54" s="3"/>
      <c r="O54" s="3" t="s">
        <v>315</v>
      </c>
      <c r="P54" s="3" t="s">
        <v>122</v>
      </c>
      <c r="Q54" s="3" t="str">
        <f>IFERROR(VLOOKUP(Presupuestos[[#This Row],[CLASIFICACIÓN (N)]],Tabla17[],2,0),"")</f>
        <v>Costos de ventas</v>
      </c>
      <c r="R54" s="3" t="str">
        <f>IFERROR(VLOOKUP(Presupuestos[[#This Row],[CLASIFICACIÓN (N)]],Tabla17[],3,0),"")</f>
        <v>Operativo</v>
      </c>
      <c r="S54" s="3" t="s">
        <v>16</v>
      </c>
      <c r="T54" s="3" t="str">
        <f>IFERROR(VLOOKUP(Presupuestos[[#This Row],[ALMACEN]],Tabla5[],2,0),"")</f>
        <v>Arequipa</v>
      </c>
      <c r="U54" s="19" t="str">
        <f>IFERROR(VLOOKUP(Presupuestos[[#This Row],[TIPO DE DOCUMENTO]],Tipo_Documento[],2,0)&amp;Presupuestos[[#This Row],[SERIE]]&amp;Presupuestos[[#This Row],[NUMERO]]&amp;Presupuestos[[#This Row],[RUC]],"")</f>
        <v>01E00130210416031679</v>
      </c>
      <c r="V54" s="3" t="s">
        <v>120</v>
      </c>
      <c r="W54" s="7">
        <v>45847</v>
      </c>
      <c r="X54" s="7">
        <v>45849</v>
      </c>
      <c r="Y54" s="3" t="s">
        <v>668</v>
      </c>
      <c r="Z54" s="3">
        <v>302</v>
      </c>
      <c r="AA54" s="3">
        <f>IFERROR(VLOOKUP(Presupuestos[[#This Row],[RAZON SOCIAL]],CHOOSE({1,2},Clientes_Proveedores[Razon Social],Clientes_Proveedores[Ruc / Dni]),2,0),"-")</f>
        <v>10416031679</v>
      </c>
      <c r="AB54" s="31" t="s">
        <v>805</v>
      </c>
      <c r="AC54" s="3" t="s">
        <v>670</v>
      </c>
      <c r="AD54" s="5">
        <v>0.18</v>
      </c>
      <c r="AE54" s="6">
        <v>281.36</v>
      </c>
      <c r="AF54" s="6">
        <f>Presupuestos[[#This Row],[BASE]]*Presupuestos[[#This Row],[% IGV]]</f>
        <v>50.644800000000004</v>
      </c>
      <c r="AG54" s="22">
        <f>ROUND(SUM(Presupuestos[[#This Row],[BASE]:[IGV]]),2)</f>
        <v>332</v>
      </c>
      <c r="AH54" s="9" t="str">
        <f>IF(Presupuestos[[#This Row],[MONEDA]]="USD",VLOOKUP(Presupuestos[[#This Row],[FECHA DE EMISION]],Tipo_Cambio[],3,0),"")</f>
        <v/>
      </c>
      <c r="AI54" s="22">
        <f>IFERROR(ROUND(IF(Presupuestos[[#This Row],[MONEDA]]="PEN",Presupuestos[[#This Row],[TOTAL]],Presupuestos[[#This Row],[TOTAL]]*Presupuestos[[#This Row],[TIPO DE CAMBIO]]),2),"")</f>
        <v>332</v>
      </c>
      <c r="AJ54" s="5"/>
      <c r="AK54" s="33" t="s">
        <v>671</v>
      </c>
      <c r="AL54" s="5" t="s">
        <v>680</v>
      </c>
      <c r="AM54" s="23" t="s">
        <v>671</v>
      </c>
      <c r="AN54" s="23"/>
      <c r="AO54" s="7">
        <f>IFERROR(VLOOKUP("1-"&amp;Presupuestos[[#This Row],[ID DOCUMENTO]],BD_Pagos[],7,0),"")</f>
        <v>45848</v>
      </c>
      <c r="AP54" s="16" t="str">
        <f>IFERROR(VLOOKUP("1-"&amp;Presupuestos[[#This Row],[ID DOCUMENTO]],BD_Pagos[],8,0),"")</f>
        <v>B-BCP - Soles</v>
      </c>
      <c r="AQ54" s="17">
        <f>IFERROR(VLOOKUP("1-"&amp;Presupuestos[[#This Row],[ID DOCUMENTO]],BD_Pagos[],9,0),"")</f>
        <v>1055752</v>
      </c>
      <c r="AR54" s="54"/>
      <c r="AS54" s="7">
        <f>IFERROR(VLOOKUP("2-"&amp;Presupuestos[[#This Row],[ID DOCUMENTO]],BD_Pagos[],7,0),"")</f>
        <v>0</v>
      </c>
      <c r="AT54" s="16" t="str">
        <f>IFERROR(VLOOKUP("2-"&amp;Presupuestos[[#This Row],[ID DOCUMENTO]],BD_Pagos[],8,0),"")</f>
        <v/>
      </c>
      <c r="AU54" s="17">
        <f>IFERROR(VLOOKUP("2-"&amp;Presupuestos[[#This Row],[ID DOCUMENTO]],BD_Pagos[],9,0),"")</f>
        <v>0</v>
      </c>
      <c r="AV54" s="20">
        <f>IF(IFERROR(VLOOKUP("2-"&amp;Presupuestos[[#This Row],[ID DOCUMENTO]],BD_Pagos[],10,0),0)&gt;Presupuestos[[#This Row],[TOTAL SOLES]],Presupuestos[[#This Row],[TOTAL SOLES]],IFERROR(VLOOKUP("2-"&amp;Presupuestos[[#This Row],[ID DOCUMENTO]],BD_Pagos[],10,0),0))</f>
        <v>0</v>
      </c>
      <c r="AW54" s="7"/>
      <c r="AX54" s="16"/>
      <c r="AY54" s="17"/>
      <c r="AZ54" s="20"/>
      <c r="BA54" s="7"/>
      <c r="BB54" s="16"/>
      <c r="BC54" s="17"/>
      <c r="BD54" s="20"/>
      <c r="BE54" s="7">
        <f>IFERROR(VLOOKUP("5-"&amp;Presupuestos[[#This Row],[ID DOCUMENTO]],BD_Pagos[],7,0),"")</f>
        <v>0</v>
      </c>
      <c r="BF54" s="17">
        <f>IFERROR(VLOOKUP("5-"&amp;Presupuestos[[#This Row],[ID DOCUMENTO]],BD_Pagos[],9,0),"")</f>
        <v>0</v>
      </c>
      <c r="BG54" s="20">
        <f>IF(IFERROR(VLOOKUP("5-"&amp;Presupuestos[[#This Row],[ID DOCUMENTO]],BD_Pagos[],10,0),0)&gt;Presupuestos[[#This Row],[TOTAL SOLES]],Presupuestos[[#This Row],[TOTAL SOLES]],IFERROR(VLOOKUP("5-"&amp;Presupuestos[[#This Row],[ID DOCUMENTO]],BD_Pagos[],10,0),0))</f>
        <v>0</v>
      </c>
      <c r="BH54" s="7">
        <f>IFERROR(VLOOKUP("1-Detraccion"&amp;Presupuestos[[#This Row],[ID DOCUMENTO]],BD_Pagos[],2,0),"")</f>
        <v>0</v>
      </c>
      <c r="BI54" s="3" t="str">
        <f>IFERROR(VLOOKUP("1-Detraccion"&amp;Presupuestos[[#This Row],[ID DOCUMENTO]],BD_Pagos[],3,0),"")</f>
        <v/>
      </c>
      <c r="BJ54" s="3">
        <f>IFERROR(VLOOKUP("1-Detraccion"&amp;Presupuestos[[#This Row],[ID DOCUMENTO]],BD_Pagos[],4,0),"")</f>
        <v>0</v>
      </c>
      <c r="BK54" s="6">
        <f>IF(IFERROR(VLOOKUP("1-Detraccion"&amp;Presupuestos[[#This Row],[ID DOCUMENTO]],BD_Pagos[],5,0),0)&gt;Presupuestos[[#This Row],[TOTAL SOLES]],Presupuestos[[#This Row],[TOTAL SOLES]],IFERROR(VLOOKUP("1-Detraccion"&amp;Presupuestos[[#This Row],[ID DOCUMENTO]],BD_Pagos[],5,0),0))</f>
        <v>0</v>
      </c>
      <c r="BL54" s="6">
        <f>IF(IFERROR(VLOOKUP("1-Detraccion"&amp;Presupuestos[[#This Row],[ID DOCUMENTO]],BD_Pagos[],6,0),0)&gt;Presupuestos[[#This Row],[TOTAL SOLES]],Presupuestos[[#This Row],[TOTAL SOLES]],IFERROR(VLOOKUP("1-Detraccion"&amp;Presupuestos[[#This Row],[ID DOCUMENTO]],BD_Pagos[],6,0),0))</f>
        <v>0</v>
      </c>
      <c r="BM54" s="37"/>
      <c r="BN54" s="3"/>
      <c r="BO54" s="3"/>
      <c r="BP54" s="6"/>
      <c r="BQ5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332</v>
      </c>
      <c r="BR54" s="23" t="str">
        <f>IF(Presupuestos[[#This Row],[SALDO ME-MN]]&gt;0,"PENDIENTE","CANCELADO")</f>
        <v>PENDIENTE</v>
      </c>
      <c r="BS54" s="23" t="str">
        <f>IF(COUNTIFS($U$4:$U53,Presupuestos[[#This Row],[ID DOCUMENTO]])&gt;=1,IF(B53=Presupuestos[[#This Row],[ID]],"OK","DOC. DUPLICADO"),"OK")</f>
        <v>OK</v>
      </c>
    </row>
    <row r="55" spans="2:71" ht="36" x14ac:dyDescent="0.25">
      <c r="B55" s="34">
        <f>IF(Presupuestos[[#This Row],[ID DOCUMENTO]]=U54,B54,IF(B54="ID",1,B54+1))</f>
        <v>50</v>
      </c>
      <c r="C55" s="2">
        <v>45848</v>
      </c>
      <c r="D55" s="2">
        <v>45848</v>
      </c>
      <c r="E55" s="3" t="s">
        <v>681</v>
      </c>
      <c r="F55" s="25" t="s">
        <v>35</v>
      </c>
      <c r="G55" s="25" t="s">
        <v>51</v>
      </c>
      <c r="H55" s="25" t="s">
        <v>24</v>
      </c>
      <c r="I55" s="36" t="str">
        <f>IFERROR(VLOOKUP(Presupuestos[[#This Row],[AREA]]&amp;Presupuestos[[#This Row],[CONCEPTO]]&amp;Presupuestos[[#This Row],[DESCRIPCION]],Tabla28[[Columna1]:[CÓDIGO NUEVO]],2,0),"")</f>
        <v>P0315001</v>
      </c>
      <c r="J55" s="3" t="s">
        <v>666</v>
      </c>
      <c r="K55" s="3" t="s">
        <v>666</v>
      </c>
      <c r="L55" s="3" t="s">
        <v>666</v>
      </c>
      <c r="M55" s="31" t="s">
        <v>806</v>
      </c>
      <c r="N55" s="3"/>
      <c r="O55" s="3" t="s">
        <v>315</v>
      </c>
      <c r="P55" s="3" t="s">
        <v>127</v>
      </c>
      <c r="Q55" s="3" t="str">
        <f>IFERROR(VLOOKUP(Presupuestos[[#This Row],[CLASIFICACIÓN (N)]],Tabla17[],2,0),"")</f>
        <v>Gastos operativos</v>
      </c>
      <c r="R55" s="3" t="str">
        <f>IFERROR(VLOOKUP(Presupuestos[[#This Row],[CLASIFICACIÓN (N)]],Tabla17[],3,0),"")</f>
        <v>Operativo</v>
      </c>
      <c r="S55" s="3" t="s">
        <v>16</v>
      </c>
      <c r="T55" s="3" t="str">
        <f>IFERROR(VLOOKUP(Presupuestos[[#This Row],[ALMACEN]],Tabla5[],2,0),"")</f>
        <v>Arequipa</v>
      </c>
      <c r="U55" s="19" t="str">
        <f>IFERROR(VLOOKUP(Presupuestos[[#This Row],[TIPO DE DOCUMENTO]],Tipo_Documento[],2,0)&amp;Presupuestos[[#This Row],[SERIE]]&amp;Presupuestos[[#This Row],[NUMERO]]&amp;Presupuestos[[#This Row],[RUC]],"")</f>
        <v>03116410309622885</v>
      </c>
      <c r="V55" s="3" t="s">
        <v>130</v>
      </c>
      <c r="W55" s="7">
        <v>45848</v>
      </c>
      <c r="X55" s="7">
        <v>45848</v>
      </c>
      <c r="Y55" s="3">
        <v>1</v>
      </c>
      <c r="Z55" s="3">
        <v>164</v>
      </c>
      <c r="AA55" s="3">
        <f>IFERROR(VLOOKUP(Presupuestos[[#This Row],[RAZON SOCIAL]],CHOOSE({1,2},Clientes_Proveedores[Razon Social],Clientes_Proveedores[Ruc / Dni]),2,0),"-")</f>
        <v>10309622885</v>
      </c>
      <c r="AB55" s="31" t="s">
        <v>807</v>
      </c>
      <c r="AC55" s="3" t="s">
        <v>670</v>
      </c>
      <c r="AD55" s="5"/>
      <c r="AE55" s="6">
        <v>15</v>
      </c>
      <c r="AF55" s="6">
        <f>Presupuestos[[#This Row],[BASE]]*Presupuestos[[#This Row],[% IGV]]</f>
        <v>0</v>
      </c>
      <c r="AG55" s="22">
        <f>ROUND(SUM(Presupuestos[[#This Row],[BASE]:[IGV]]),2)</f>
        <v>15</v>
      </c>
      <c r="AH55" s="9" t="str">
        <f>IF(Presupuestos[[#This Row],[MONEDA]]="USD",VLOOKUP(Presupuestos[[#This Row],[FECHA DE EMISION]],Tipo_Cambio[],3,0),"")</f>
        <v/>
      </c>
      <c r="AI55" s="22">
        <f>IFERROR(ROUND(IF(Presupuestos[[#This Row],[MONEDA]]="PEN",Presupuestos[[#This Row],[TOTAL]],Presupuestos[[#This Row],[TOTAL]]*Presupuestos[[#This Row],[TIPO DE CAMBIO]]),2),"")</f>
        <v>15</v>
      </c>
      <c r="AJ55" s="5"/>
      <c r="AK55" s="33" t="s">
        <v>671</v>
      </c>
      <c r="AL55" s="5" t="s">
        <v>672</v>
      </c>
      <c r="AM55" s="23" t="s">
        <v>671</v>
      </c>
      <c r="AN55" s="23"/>
      <c r="AO55" s="7">
        <f>IFERROR(VLOOKUP("1-"&amp;Presupuestos[[#This Row],[ID DOCUMENTO]],BD_Pagos[],7,0),"")</f>
        <v>45881</v>
      </c>
      <c r="AP55" s="16" t="str">
        <f>IFERROR(VLOOKUP("1-"&amp;Presupuestos[[#This Row],[ID DOCUMENTO]],BD_Pagos[],8,0),"")</f>
        <v>C-Tesoreria</v>
      </c>
      <c r="AQ55" s="17" t="str">
        <f>IFERROR(VLOOKUP("1-"&amp;Presupuestos[[#This Row],[ID DOCUMENTO]],BD_Pagos[],9,0),"")</f>
        <v>001-12572</v>
      </c>
      <c r="AR55" s="54"/>
      <c r="AS55" s="7">
        <f>IFERROR(VLOOKUP("2-"&amp;Presupuestos[[#This Row],[ID DOCUMENTO]],BD_Pagos[],7,0),"")</f>
        <v>0</v>
      </c>
      <c r="AT55" s="16" t="str">
        <f>IFERROR(VLOOKUP("2-"&amp;Presupuestos[[#This Row],[ID DOCUMENTO]],BD_Pagos[],8,0),"")</f>
        <v/>
      </c>
      <c r="AU55" s="17">
        <f>IFERROR(VLOOKUP("2-"&amp;Presupuestos[[#This Row],[ID DOCUMENTO]],BD_Pagos[],9,0),"")</f>
        <v>0</v>
      </c>
      <c r="AV55" s="20">
        <f>IF(IFERROR(VLOOKUP("2-"&amp;Presupuestos[[#This Row],[ID DOCUMENTO]],BD_Pagos[],10,0),0)&gt;Presupuestos[[#This Row],[TOTAL SOLES]],Presupuestos[[#This Row],[TOTAL SOLES]],IFERROR(VLOOKUP("2-"&amp;Presupuestos[[#This Row],[ID DOCUMENTO]],BD_Pagos[],10,0),0))</f>
        <v>0</v>
      </c>
      <c r="AW55" s="7"/>
      <c r="AX55" s="16"/>
      <c r="AY55" s="17"/>
      <c r="AZ55" s="20"/>
      <c r="BA55" s="7"/>
      <c r="BB55" s="16"/>
      <c r="BC55" s="17"/>
      <c r="BD55" s="20"/>
      <c r="BE55" s="7">
        <f>IFERROR(VLOOKUP("5-"&amp;Presupuestos[[#This Row],[ID DOCUMENTO]],BD_Pagos[],7,0),"")</f>
        <v>0</v>
      </c>
      <c r="BF55" s="17">
        <f>IFERROR(VLOOKUP("5-"&amp;Presupuestos[[#This Row],[ID DOCUMENTO]],BD_Pagos[],9,0),"")</f>
        <v>0</v>
      </c>
      <c r="BG55" s="20">
        <f>IF(IFERROR(VLOOKUP("5-"&amp;Presupuestos[[#This Row],[ID DOCUMENTO]],BD_Pagos[],10,0),0)&gt;Presupuestos[[#This Row],[TOTAL SOLES]],Presupuestos[[#This Row],[TOTAL SOLES]],IFERROR(VLOOKUP("5-"&amp;Presupuestos[[#This Row],[ID DOCUMENTO]],BD_Pagos[],10,0),0))</f>
        <v>0</v>
      </c>
      <c r="BH55" s="7">
        <f>IFERROR(VLOOKUP("1-Detraccion"&amp;Presupuestos[[#This Row],[ID DOCUMENTO]],BD_Pagos[],2,0),"")</f>
        <v>0</v>
      </c>
      <c r="BI55" s="3" t="str">
        <f>IFERROR(VLOOKUP("1-Detraccion"&amp;Presupuestos[[#This Row],[ID DOCUMENTO]],BD_Pagos[],3,0),"")</f>
        <v/>
      </c>
      <c r="BJ55" s="3">
        <f>IFERROR(VLOOKUP("1-Detraccion"&amp;Presupuestos[[#This Row],[ID DOCUMENTO]],BD_Pagos[],4,0),"")</f>
        <v>0</v>
      </c>
      <c r="BK55" s="6">
        <f>IF(IFERROR(VLOOKUP("1-Detraccion"&amp;Presupuestos[[#This Row],[ID DOCUMENTO]],BD_Pagos[],5,0),0)&gt;Presupuestos[[#This Row],[TOTAL SOLES]],Presupuestos[[#This Row],[TOTAL SOLES]],IFERROR(VLOOKUP("1-Detraccion"&amp;Presupuestos[[#This Row],[ID DOCUMENTO]],BD_Pagos[],5,0),0))</f>
        <v>0</v>
      </c>
      <c r="BL55" s="6">
        <f>IF(IFERROR(VLOOKUP("1-Detraccion"&amp;Presupuestos[[#This Row],[ID DOCUMENTO]],BD_Pagos[],6,0),0)&gt;Presupuestos[[#This Row],[TOTAL SOLES]],Presupuestos[[#This Row],[TOTAL SOLES]],IFERROR(VLOOKUP("1-Detraccion"&amp;Presupuestos[[#This Row],[ID DOCUMENTO]],BD_Pagos[],6,0),0))</f>
        <v>0</v>
      </c>
      <c r="BM55" s="37"/>
      <c r="BN55" s="3"/>
      <c r="BO55" s="3"/>
      <c r="BP55" s="6"/>
      <c r="BQ5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55" s="23" t="str">
        <f>IF(Presupuestos[[#This Row],[SALDO ME-MN]]&gt;0,"PENDIENTE","CANCELADO")</f>
        <v>PENDIENTE</v>
      </c>
      <c r="BS55" s="23" t="str">
        <f>IF(COUNTIFS($U$4:$U54,Presupuestos[[#This Row],[ID DOCUMENTO]])&gt;=1,IF(B54=Presupuestos[[#This Row],[ID]],"OK","DOC. DUPLICADO"),"OK")</f>
        <v>OK</v>
      </c>
    </row>
    <row r="56" spans="2:71" x14ac:dyDescent="0.25">
      <c r="B56" s="34">
        <f>IF(Presupuestos[[#This Row],[ID DOCUMENTO]]=U55,B55,IF(B55="ID",1,B55+1))</f>
        <v>51</v>
      </c>
      <c r="C56" s="2">
        <v>45849</v>
      </c>
      <c r="D56" s="2">
        <v>45849</v>
      </c>
      <c r="E56" s="3" t="s">
        <v>685</v>
      </c>
      <c r="F56" s="25" t="s">
        <v>27</v>
      </c>
      <c r="G56" s="25" t="s">
        <v>91</v>
      </c>
      <c r="H56" s="25" t="s">
        <v>92</v>
      </c>
      <c r="I56" s="36" t="str">
        <f>IFERROR(VLOOKUP(Presupuestos[[#This Row],[AREA]]&amp;Presupuestos[[#This Row],[CONCEPTO]]&amp;Presupuestos[[#This Row],[DESCRIPCION]],Tabla28[[Columna1]:[CÓDIGO NUEVO]],2,0),"")</f>
        <v>P0201001</v>
      </c>
      <c r="J56" s="3" t="s">
        <v>666</v>
      </c>
      <c r="K56" s="3" t="s">
        <v>808</v>
      </c>
      <c r="L56" s="3" t="s">
        <v>666</v>
      </c>
      <c r="M56" s="31" t="s">
        <v>790</v>
      </c>
      <c r="N56" s="3"/>
      <c r="O56" s="3" t="s">
        <v>308</v>
      </c>
      <c r="P56" s="3" t="s">
        <v>71</v>
      </c>
      <c r="Q56" s="3" t="str">
        <f>IFERROR(VLOOKUP(Presupuestos[[#This Row],[CLASIFICACIÓN (N)]],Tabla17[],2,0),"")</f>
        <v>Costos de ventas</v>
      </c>
      <c r="R56" s="3" t="str">
        <f>IFERROR(VLOOKUP(Presupuestos[[#This Row],[CLASIFICACIÓN (N)]],Tabla17[],3,0),"")</f>
        <v>Operativo</v>
      </c>
      <c r="S56" s="3" t="s">
        <v>16</v>
      </c>
      <c r="T56" s="3" t="str">
        <f>IFERROR(VLOOKUP(Presupuestos[[#This Row],[ALMACEN]],Tabla5[],2,0),"")</f>
        <v>Arequipa</v>
      </c>
      <c r="U56" s="19" t="str">
        <f>IFERROR(VLOOKUP(Presupuestos[[#This Row],[TIPO DE DOCUMENTO]],Tipo_Documento[],2,0)&amp;Presupuestos[[#This Row],[SERIE]]&amp;Presupuestos[[#This Row],[NUMERO]]&amp;Presupuestos[[#This Row],[RUC]],"")</f>
        <v>01F313661520100055237</v>
      </c>
      <c r="V56" s="3" t="s">
        <v>120</v>
      </c>
      <c r="W56" s="7">
        <v>45849</v>
      </c>
      <c r="X56" s="7">
        <v>45849</v>
      </c>
      <c r="Y56" s="3" t="s">
        <v>809</v>
      </c>
      <c r="Z56" s="3">
        <v>6615</v>
      </c>
      <c r="AA56" s="3">
        <f>IFERROR(VLOOKUP(Presupuestos[[#This Row],[RAZON SOCIAL]],CHOOSE({1,2},Clientes_Proveedores[Razon Social],Clientes_Proveedores[Ruc / Dni]),2,0),"-")</f>
        <v>20100055237</v>
      </c>
      <c r="AB56" s="31" t="s">
        <v>810</v>
      </c>
      <c r="AC56" s="3" t="s">
        <v>670</v>
      </c>
      <c r="AD56" s="5">
        <v>0.18</v>
      </c>
      <c r="AE56" s="6">
        <v>572</v>
      </c>
      <c r="AF56" s="6">
        <f>Presupuestos[[#This Row],[BASE]]*Presupuestos[[#This Row],[% IGV]]</f>
        <v>102.96</v>
      </c>
      <c r="AG56" s="22">
        <f>ROUND(SUM(Presupuestos[[#This Row],[BASE]:[IGV]]),2)</f>
        <v>674.96</v>
      </c>
      <c r="AH56" s="9" t="str">
        <f>IF(Presupuestos[[#This Row],[MONEDA]]="USD",VLOOKUP(Presupuestos[[#This Row],[FECHA DE EMISION]],Tipo_Cambio[],3,0),"")</f>
        <v/>
      </c>
      <c r="AI56" s="22">
        <f>IFERROR(ROUND(IF(Presupuestos[[#This Row],[MONEDA]]="PEN",Presupuestos[[#This Row],[TOTAL]],Presupuestos[[#This Row],[TOTAL]]*Presupuestos[[#This Row],[TIPO DE CAMBIO]]),2),"")</f>
        <v>674.96</v>
      </c>
      <c r="AJ56" s="5">
        <v>0.15</v>
      </c>
      <c r="AK56" s="33" t="s">
        <v>671</v>
      </c>
      <c r="AL56" s="5" t="s">
        <v>680</v>
      </c>
      <c r="AM56" s="23"/>
      <c r="AN56" s="23"/>
      <c r="AO56" s="7">
        <f>IFERROR(VLOOKUP("1-"&amp;Presupuestos[[#This Row],[ID DOCUMENTO]],BD_Pagos[],7,0),"")</f>
        <v>45849</v>
      </c>
      <c r="AP56" s="16" t="str">
        <f>IFERROR(VLOOKUP("1-"&amp;Presupuestos[[#This Row],[ID DOCUMENTO]],BD_Pagos[],8,0),"")</f>
        <v>B-BCP - Soles</v>
      </c>
      <c r="AQ56" s="17">
        <f>IFERROR(VLOOKUP("1-"&amp;Presupuestos[[#This Row],[ID DOCUMENTO]],BD_Pagos[],9,0),"")</f>
        <v>260829</v>
      </c>
      <c r="AR56" s="54"/>
      <c r="AS56" s="7">
        <f>IFERROR(VLOOKUP("2-"&amp;Presupuestos[[#This Row],[ID DOCUMENTO]],BD_Pagos[],7,0),"")</f>
        <v>0</v>
      </c>
      <c r="AT56" s="16" t="str">
        <f>IFERROR(VLOOKUP("2-"&amp;Presupuestos[[#This Row],[ID DOCUMENTO]],BD_Pagos[],8,0),"")</f>
        <v/>
      </c>
      <c r="AU56" s="17">
        <f>IFERROR(VLOOKUP("2-"&amp;Presupuestos[[#This Row],[ID DOCUMENTO]],BD_Pagos[],9,0),"")</f>
        <v>0</v>
      </c>
      <c r="AV56" s="20">
        <f>IF(IFERROR(VLOOKUP("2-"&amp;Presupuestos[[#This Row],[ID DOCUMENTO]],BD_Pagos[],10,0),0)&gt;Presupuestos[[#This Row],[TOTAL SOLES]],Presupuestos[[#This Row],[TOTAL SOLES]],IFERROR(VLOOKUP("2-"&amp;Presupuestos[[#This Row],[ID DOCUMENTO]],BD_Pagos[],10,0),0))</f>
        <v>0</v>
      </c>
      <c r="AW56" s="7"/>
      <c r="AX56" s="16"/>
      <c r="AY56" s="17"/>
      <c r="AZ56" s="20"/>
      <c r="BA56" s="7"/>
      <c r="BB56" s="16"/>
      <c r="BC56" s="17"/>
      <c r="BD56" s="20"/>
      <c r="BE56" s="7">
        <f>IFERROR(VLOOKUP("5-"&amp;Presupuestos[[#This Row],[ID DOCUMENTO]],BD_Pagos[],7,0),"")</f>
        <v>0</v>
      </c>
      <c r="BF56" s="17">
        <f>IFERROR(VLOOKUP("5-"&amp;Presupuestos[[#This Row],[ID DOCUMENTO]],BD_Pagos[],9,0),"")</f>
        <v>0</v>
      </c>
      <c r="BG56" s="20">
        <f>IF(IFERROR(VLOOKUP("5-"&amp;Presupuestos[[#This Row],[ID DOCUMENTO]],BD_Pagos[],10,0),0)&gt;Presupuestos[[#This Row],[TOTAL SOLES]],Presupuestos[[#This Row],[TOTAL SOLES]],IFERROR(VLOOKUP("5-"&amp;Presupuestos[[#This Row],[ID DOCUMENTO]],BD_Pagos[],10,0),0))</f>
        <v>0</v>
      </c>
      <c r="BH56" s="7">
        <f>IFERROR(VLOOKUP("1-Detraccion"&amp;Presupuestos[[#This Row],[ID DOCUMENTO]],BD_Pagos[],2,0),"")</f>
        <v>45849</v>
      </c>
      <c r="BI56" s="3" t="str">
        <f>IFERROR(VLOOKUP("1-Detraccion"&amp;Presupuestos[[#This Row],[ID DOCUMENTO]],BD_Pagos[],3,0),"")</f>
        <v>Adquiriente</v>
      </c>
      <c r="BJ56" s="3">
        <f>IFERROR(VLOOKUP("1-Detraccion"&amp;Presupuestos[[#This Row],[ID DOCUMENTO]],BD_Pagos[],4,0),"")</f>
        <v>275601532</v>
      </c>
      <c r="BK56" s="6">
        <f>IF(IFERROR(VLOOKUP("1-Detraccion"&amp;Presupuestos[[#This Row],[ID DOCUMENTO]],BD_Pagos[],5,0),0)&gt;Presupuestos[[#This Row],[TOTAL SOLES]],Presupuestos[[#This Row],[TOTAL SOLES]],IFERROR(VLOOKUP("1-Detraccion"&amp;Presupuestos[[#This Row],[ID DOCUMENTO]],BD_Pagos[],5,0),0))</f>
        <v>101</v>
      </c>
      <c r="BL56" s="6">
        <f>IF(IFERROR(VLOOKUP("1-Detraccion"&amp;Presupuestos[[#This Row],[ID DOCUMENTO]],BD_Pagos[],6,0),0)&gt;Presupuestos[[#This Row],[TOTAL SOLES]],Presupuestos[[#This Row],[TOTAL SOLES]],IFERROR(VLOOKUP("1-Detraccion"&amp;Presupuestos[[#This Row],[ID DOCUMENTO]],BD_Pagos[],6,0),0))</f>
        <v>101</v>
      </c>
      <c r="BM56" s="37"/>
      <c r="BN56" s="3"/>
      <c r="BO56" s="3"/>
      <c r="BP56" s="6"/>
      <c r="BQ5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573.96</v>
      </c>
      <c r="BR56" s="23" t="str">
        <f>IF(Presupuestos[[#This Row],[SALDO ME-MN]]&gt;0,"PENDIENTE","CANCELADO")</f>
        <v>PENDIENTE</v>
      </c>
      <c r="BS56" s="23" t="str">
        <f>IF(COUNTIFS($U$4:$U55,Presupuestos[[#This Row],[ID DOCUMENTO]])&gt;=1,IF(B55=Presupuestos[[#This Row],[ID]],"OK","DOC. DUPLICADO"),"OK")</f>
        <v>OK</v>
      </c>
    </row>
    <row r="57" spans="2:71" x14ac:dyDescent="0.25">
      <c r="B57" s="34">
        <f>IF(Presupuestos[[#This Row],[ID DOCUMENTO]]=U56,B56,IF(B56="ID",1,B56+1))</f>
        <v>52</v>
      </c>
      <c r="C57" s="2">
        <v>45849</v>
      </c>
      <c r="D57" s="2">
        <v>45849</v>
      </c>
      <c r="E57" s="3" t="s">
        <v>685</v>
      </c>
      <c r="F57" s="25" t="s">
        <v>27</v>
      </c>
      <c r="G57" s="25" t="s">
        <v>91</v>
      </c>
      <c r="H57" s="25" t="s">
        <v>92</v>
      </c>
      <c r="I57" s="36" t="str">
        <f>IFERROR(VLOOKUP(Presupuestos[[#This Row],[AREA]]&amp;Presupuestos[[#This Row],[CONCEPTO]]&amp;Presupuestos[[#This Row],[DESCRIPCION]],Tabla28[[Columna1]:[CÓDIGO NUEVO]],2,0),"")</f>
        <v>P0201001</v>
      </c>
      <c r="J57" s="3" t="s">
        <v>666</v>
      </c>
      <c r="K57" s="3" t="s">
        <v>811</v>
      </c>
      <c r="L57" s="3" t="s">
        <v>666</v>
      </c>
      <c r="M57" s="31" t="s">
        <v>790</v>
      </c>
      <c r="N57" s="3"/>
      <c r="O57" s="3" t="s">
        <v>308</v>
      </c>
      <c r="P57" s="3" t="s">
        <v>71</v>
      </c>
      <c r="Q57" s="3" t="str">
        <f>IFERROR(VLOOKUP(Presupuestos[[#This Row],[CLASIFICACIÓN (N)]],Tabla17[],2,0),"")</f>
        <v>Costos de ventas</v>
      </c>
      <c r="R57" s="3" t="str">
        <f>IFERROR(VLOOKUP(Presupuestos[[#This Row],[CLASIFICACIÓN (N)]],Tabla17[],3,0),"")</f>
        <v>Operativo</v>
      </c>
      <c r="S57" s="3" t="s">
        <v>16</v>
      </c>
      <c r="T57" s="3" t="str">
        <f>IFERROR(VLOOKUP(Presupuestos[[#This Row],[ALMACEN]],Tabla5[],2,0),"")</f>
        <v>Arequipa</v>
      </c>
      <c r="U57" s="19" t="str">
        <f>IFERROR(VLOOKUP(Presupuestos[[#This Row],[TIPO DE DOCUMENTO]],Tipo_Documento[],2,0)&amp;Presupuestos[[#This Row],[SERIE]]&amp;Presupuestos[[#This Row],[NUMERO]]&amp;Presupuestos[[#This Row],[RUC]],"")</f>
        <v>01F313661620100055237</v>
      </c>
      <c r="V57" s="3" t="s">
        <v>120</v>
      </c>
      <c r="W57" s="7">
        <v>45849</v>
      </c>
      <c r="X57" s="7">
        <v>45849</v>
      </c>
      <c r="Y57" s="3" t="s">
        <v>809</v>
      </c>
      <c r="Z57" s="3">
        <v>6616</v>
      </c>
      <c r="AA57" s="3">
        <f>IFERROR(VLOOKUP(Presupuestos[[#This Row],[RAZON SOCIAL]],CHOOSE({1,2},Clientes_Proveedores[Razon Social],Clientes_Proveedores[Ruc / Dni]),2,0),"-")</f>
        <v>20100055237</v>
      </c>
      <c r="AB57" s="31" t="s">
        <v>810</v>
      </c>
      <c r="AC57" s="3" t="s">
        <v>670</v>
      </c>
      <c r="AD57" s="5">
        <v>0.18</v>
      </c>
      <c r="AE57" s="6">
        <v>167.4</v>
      </c>
      <c r="AF57" s="6">
        <f>Presupuestos[[#This Row],[BASE]]*Presupuestos[[#This Row],[% IGV]]</f>
        <v>30.132000000000001</v>
      </c>
      <c r="AG57" s="22">
        <f>ROUND(SUM(Presupuestos[[#This Row],[BASE]:[IGV]]),2)</f>
        <v>197.53</v>
      </c>
      <c r="AH57" s="9" t="str">
        <f>IF(Presupuestos[[#This Row],[MONEDA]]="USD",VLOOKUP(Presupuestos[[#This Row],[FECHA DE EMISION]],Tipo_Cambio[],3,0),"")</f>
        <v/>
      </c>
      <c r="AI57" s="22">
        <f>IFERROR(ROUND(IF(Presupuestos[[#This Row],[MONEDA]]="PEN",Presupuestos[[#This Row],[TOTAL]],Presupuestos[[#This Row],[TOTAL]]*Presupuestos[[#This Row],[TIPO DE CAMBIO]]),2),"")</f>
        <v>197.53</v>
      </c>
      <c r="AJ57" s="5">
        <v>0.15</v>
      </c>
      <c r="AK57" s="33" t="s">
        <v>671</v>
      </c>
      <c r="AL57" s="5" t="s">
        <v>680</v>
      </c>
      <c r="AM57" s="23"/>
      <c r="AN57" s="23"/>
      <c r="AO57" s="7">
        <f>IFERROR(VLOOKUP("1-"&amp;Presupuestos[[#This Row],[ID DOCUMENTO]],BD_Pagos[],7,0),"")</f>
        <v>45849</v>
      </c>
      <c r="AP57" s="16" t="str">
        <f>IFERROR(VLOOKUP("1-"&amp;Presupuestos[[#This Row],[ID DOCUMENTO]],BD_Pagos[],8,0),"")</f>
        <v>B-BCP - Soles</v>
      </c>
      <c r="AQ57" s="17">
        <f>IFERROR(VLOOKUP("1-"&amp;Presupuestos[[#This Row],[ID DOCUMENTO]],BD_Pagos[],9,0),"")</f>
        <v>259904</v>
      </c>
      <c r="AR57" s="54"/>
      <c r="AS57" s="7">
        <f>IFERROR(VLOOKUP("2-"&amp;Presupuestos[[#This Row],[ID DOCUMENTO]],BD_Pagos[],7,0),"")</f>
        <v>0</v>
      </c>
      <c r="AT57" s="16" t="str">
        <f>IFERROR(VLOOKUP("2-"&amp;Presupuestos[[#This Row],[ID DOCUMENTO]],BD_Pagos[],8,0),"")</f>
        <v/>
      </c>
      <c r="AU57" s="17">
        <f>IFERROR(VLOOKUP("2-"&amp;Presupuestos[[#This Row],[ID DOCUMENTO]],BD_Pagos[],9,0),"")</f>
        <v>0</v>
      </c>
      <c r="AV57" s="20">
        <f>IF(IFERROR(VLOOKUP("2-"&amp;Presupuestos[[#This Row],[ID DOCUMENTO]],BD_Pagos[],10,0),0)&gt;Presupuestos[[#This Row],[TOTAL SOLES]],Presupuestos[[#This Row],[TOTAL SOLES]],IFERROR(VLOOKUP("2-"&amp;Presupuestos[[#This Row],[ID DOCUMENTO]],BD_Pagos[],10,0),0))</f>
        <v>0</v>
      </c>
      <c r="AW57" s="7"/>
      <c r="AX57" s="16"/>
      <c r="AY57" s="17"/>
      <c r="AZ57" s="20"/>
      <c r="BA57" s="7"/>
      <c r="BB57" s="16"/>
      <c r="BC57" s="17"/>
      <c r="BD57" s="20"/>
      <c r="BE57" s="7">
        <f>IFERROR(VLOOKUP("5-"&amp;Presupuestos[[#This Row],[ID DOCUMENTO]],BD_Pagos[],7,0),"")</f>
        <v>0</v>
      </c>
      <c r="BF57" s="17">
        <f>IFERROR(VLOOKUP("5-"&amp;Presupuestos[[#This Row],[ID DOCUMENTO]],BD_Pagos[],9,0),"")</f>
        <v>0</v>
      </c>
      <c r="BG57" s="20">
        <f>IF(IFERROR(VLOOKUP("5-"&amp;Presupuestos[[#This Row],[ID DOCUMENTO]],BD_Pagos[],10,0),0)&gt;Presupuestos[[#This Row],[TOTAL SOLES]],Presupuestos[[#This Row],[TOTAL SOLES]],IFERROR(VLOOKUP("5-"&amp;Presupuestos[[#This Row],[ID DOCUMENTO]],BD_Pagos[],10,0),0))</f>
        <v>0</v>
      </c>
      <c r="BH57" s="7">
        <f>IFERROR(VLOOKUP("1-Detraccion"&amp;Presupuestos[[#This Row],[ID DOCUMENTO]],BD_Pagos[],2,0),"")</f>
        <v>45849</v>
      </c>
      <c r="BI57" s="3" t="str">
        <f>IFERROR(VLOOKUP("1-Detraccion"&amp;Presupuestos[[#This Row],[ID DOCUMENTO]],BD_Pagos[],3,0),"")</f>
        <v>Adquiriente</v>
      </c>
      <c r="BJ57" s="3">
        <f>IFERROR(VLOOKUP("1-Detraccion"&amp;Presupuestos[[#This Row],[ID DOCUMENTO]],BD_Pagos[],4,0),"")</f>
        <v>275601533</v>
      </c>
      <c r="BK57" s="6">
        <f>IF(IFERROR(VLOOKUP("1-Detraccion"&amp;Presupuestos[[#This Row],[ID DOCUMENTO]],BD_Pagos[],5,0),0)&gt;Presupuestos[[#This Row],[TOTAL SOLES]],Presupuestos[[#This Row],[TOTAL SOLES]],IFERROR(VLOOKUP("1-Detraccion"&amp;Presupuestos[[#This Row],[ID DOCUMENTO]],BD_Pagos[],5,0),0))</f>
        <v>30</v>
      </c>
      <c r="BL57" s="6">
        <f>IF(IFERROR(VLOOKUP("1-Detraccion"&amp;Presupuestos[[#This Row],[ID DOCUMENTO]],BD_Pagos[],6,0),0)&gt;Presupuestos[[#This Row],[TOTAL SOLES]],Presupuestos[[#This Row],[TOTAL SOLES]],IFERROR(VLOOKUP("1-Detraccion"&amp;Presupuestos[[#This Row],[ID DOCUMENTO]],BD_Pagos[],6,0),0))</f>
        <v>30</v>
      </c>
      <c r="BM57" s="37"/>
      <c r="BN57" s="3"/>
      <c r="BO57" s="3"/>
      <c r="BP57" s="6"/>
      <c r="BQ5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167.53</v>
      </c>
      <c r="BR57" s="23" t="str">
        <f>IF(Presupuestos[[#This Row],[SALDO ME-MN]]&gt;0,"PENDIENTE","CANCELADO")</f>
        <v>PENDIENTE</v>
      </c>
      <c r="BS57" s="23" t="str">
        <f>IF(COUNTIFS($U$4:$U56,Presupuestos[[#This Row],[ID DOCUMENTO]])&gt;=1,IF(B56=Presupuestos[[#This Row],[ID]],"OK","DOC. DUPLICADO"),"OK")</f>
        <v>OK</v>
      </c>
    </row>
    <row r="58" spans="2:71" x14ac:dyDescent="0.25">
      <c r="B58" s="34">
        <f>IF(Presupuestos[[#This Row],[ID DOCUMENTO]]=U57,B57,IF(B57="ID",1,B57+1))</f>
        <v>53</v>
      </c>
      <c r="C58" s="2">
        <v>45849</v>
      </c>
      <c r="D58" s="2">
        <v>45849</v>
      </c>
      <c r="E58" s="3" t="s">
        <v>685</v>
      </c>
      <c r="F58" s="25" t="s">
        <v>27</v>
      </c>
      <c r="G58" s="25" t="s">
        <v>91</v>
      </c>
      <c r="H58" s="25" t="s">
        <v>92</v>
      </c>
      <c r="I58" s="36" t="str">
        <f>IFERROR(VLOOKUP(Presupuestos[[#This Row],[AREA]]&amp;Presupuestos[[#This Row],[CONCEPTO]]&amp;Presupuestos[[#This Row],[DESCRIPCION]],Tabla28[[Columna1]:[CÓDIGO NUEVO]],2,0),"")</f>
        <v>P0201001</v>
      </c>
      <c r="J58" s="3" t="s">
        <v>666</v>
      </c>
      <c r="K58" s="3" t="s">
        <v>812</v>
      </c>
      <c r="L58" s="3" t="s">
        <v>666</v>
      </c>
      <c r="M58" s="31" t="s">
        <v>790</v>
      </c>
      <c r="N58" s="3"/>
      <c r="O58" s="3" t="s">
        <v>308</v>
      </c>
      <c r="P58" s="3" t="s">
        <v>71</v>
      </c>
      <c r="Q58" s="3" t="str">
        <f>IFERROR(VLOOKUP(Presupuestos[[#This Row],[CLASIFICACIÓN (N)]],Tabla17[],2,0),"")</f>
        <v>Costos de ventas</v>
      </c>
      <c r="R58" s="3" t="str">
        <f>IFERROR(VLOOKUP(Presupuestos[[#This Row],[CLASIFICACIÓN (N)]],Tabla17[],3,0),"")</f>
        <v>Operativo</v>
      </c>
      <c r="S58" s="3" t="s">
        <v>16</v>
      </c>
      <c r="T58" s="3" t="str">
        <f>IFERROR(VLOOKUP(Presupuestos[[#This Row],[ALMACEN]],Tabla5[],2,0),"")</f>
        <v>Arequipa</v>
      </c>
      <c r="U58" s="19" t="str">
        <f>IFERROR(VLOOKUP(Presupuestos[[#This Row],[TIPO DE DOCUMENTO]],Tipo_Documento[],2,0)&amp;Presupuestos[[#This Row],[SERIE]]&amp;Presupuestos[[#This Row],[NUMERO]]&amp;Presupuestos[[#This Row],[RUC]],"")</f>
        <v>01F313661720100055237</v>
      </c>
      <c r="V58" s="3" t="s">
        <v>120</v>
      </c>
      <c r="W58" s="7">
        <v>45849</v>
      </c>
      <c r="X58" s="7">
        <v>45849</v>
      </c>
      <c r="Y58" s="3" t="s">
        <v>809</v>
      </c>
      <c r="Z58" s="3">
        <v>6617</v>
      </c>
      <c r="AA58" s="3">
        <f>IFERROR(VLOOKUP(Presupuestos[[#This Row],[RAZON SOCIAL]],CHOOSE({1,2},Clientes_Proveedores[Razon Social],Clientes_Proveedores[Ruc / Dni]),2,0),"-")</f>
        <v>20100055237</v>
      </c>
      <c r="AB58" s="31" t="s">
        <v>810</v>
      </c>
      <c r="AC58" s="3" t="s">
        <v>670</v>
      </c>
      <c r="AD58" s="5">
        <v>0.18</v>
      </c>
      <c r="AE58" s="6">
        <v>333</v>
      </c>
      <c r="AF58" s="6">
        <f>Presupuestos[[#This Row],[BASE]]*Presupuestos[[#This Row],[% IGV]]</f>
        <v>59.94</v>
      </c>
      <c r="AG58" s="22">
        <f>ROUND(SUM(Presupuestos[[#This Row],[BASE]:[IGV]]),2)</f>
        <v>392.94</v>
      </c>
      <c r="AH58" s="9" t="str">
        <f>IF(Presupuestos[[#This Row],[MONEDA]]="USD",VLOOKUP(Presupuestos[[#This Row],[FECHA DE EMISION]],Tipo_Cambio[],3,0),"")</f>
        <v/>
      </c>
      <c r="AI58" s="22">
        <f>IFERROR(ROUND(IF(Presupuestos[[#This Row],[MONEDA]]="PEN",Presupuestos[[#This Row],[TOTAL]],Presupuestos[[#This Row],[TOTAL]]*Presupuestos[[#This Row],[TIPO DE CAMBIO]]),2),"")</f>
        <v>392.94</v>
      </c>
      <c r="AJ58" s="5">
        <v>0.15</v>
      </c>
      <c r="AK58" s="33" t="s">
        <v>671</v>
      </c>
      <c r="AL58" s="5" t="s">
        <v>680</v>
      </c>
      <c r="AM58" s="23"/>
      <c r="AN58" s="23"/>
      <c r="AO58" s="7">
        <f>IFERROR(VLOOKUP("1-"&amp;Presupuestos[[#This Row],[ID DOCUMENTO]],BD_Pagos[],7,0),"")</f>
        <v>45849</v>
      </c>
      <c r="AP58" s="16" t="str">
        <f>IFERROR(VLOOKUP("1-"&amp;Presupuestos[[#This Row],[ID DOCUMENTO]],BD_Pagos[],8,0),"")</f>
        <v>B-BCP - Soles</v>
      </c>
      <c r="AQ58" s="17">
        <f>IFERROR(VLOOKUP("1-"&amp;Presupuestos[[#This Row],[ID DOCUMENTO]],BD_Pagos[],9,0),"")</f>
        <v>259410</v>
      </c>
      <c r="AR58" s="54"/>
      <c r="AS58" s="7">
        <f>IFERROR(VLOOKUP("2-"&amp;Presupuestos[[#This Row],[ID DOCUMENTO]],BD_Pagos[],7,0),"")</f>
        <v>0</v>
      </c>
      <c r="AT58" s="16" t="str">
        <f>IFERROR(VLOOKUP("2-"&amp;Presupuestos[[#This Row],[ID DOCUMENTO]],BD_Pagos[],8,0),"")</f>
        <v/>
      </c>
      <c r="AU58" s="17">
        <f>IFERROR(VLOOKUP("2-"&amp;Presupuestos[[#This Row],[ID DOCUMENTO]],BD_Pagos[],9,0),"")</f>
        <v>0</v>
      </c>
      <c r="AV58" s="20">
        <f>IF(IFERROR(VLOOKUP("2-"&amp;Presupuestos[[#This Row],[ID DOCUMENTO]],BD_Pagos[],10,0),0)&gt;Presupuestos[[#This Row],[TOTAL SOLES]],Presupuestos[[#This Row],[TOTAL SOLES]],IFERROR(VLOOKUP("2-"&amp;Presupuestos[[#This Row],[ID DOCUMENTO]],BD_Pagos[],10,0),0))</f>
        <v>0</v>
      </c>
      <c r="AW58" s="7"/>
      <c r="AX58" s="16"/>
      <c r="AY58" s="17"/>
      <c r="AZ58" s="20"/>
      <c r="BA58" s="7"/>
      <c r="BB58" s="16"/>
      <c r="BC58" s="17"/>
      <c r="BD58" s="20"/>
      <c r="BE58" s="7">
        <f>IFERROR(VLOOKUP("5-"&amp;Presupuestos[[#This Row],[ID DOCUMENTO]],BD_Pagos[],7,0),"")</f>
        <v>0</v>
      </c>
      <c r="BF58" s="17">
        <f>IFERROR(VLOOKUP("5-"&amp;Presupuestos[[#This Row],[ID DOCUMENTO]],BD_Pagos[],9,0),"")</f>
        <v>0</v>
      </c>
      <c r="BG58" s="20">
        <f>IF(IFERROR(VLOOKUP("5-"&amp;Presupuestos[[#This Row],[ID DOCUMENTO]],BD_Pagos[],10,0),0)&gt;Presupuestos[[#This Row],[TOTAL SOLES]],Presupuestos[[#This Row],[TOTAL SOLES]],IFERROR(VLOOKUP("5-"&amp;Presupuestos[[#This Row],[ID DOCUMENTO]],BD_Pagos[],10,0),0))</f>
        <v>0</v>
      </c>
      <c r="BH58" s="7">
        <f>IFERROR(VLOOKUP("1-Detraccion"&amp;Presupuestos[[#This Row],[ID DOCUMENTO]],BD_Pagos[],2,0),"")</f>
        <v>45849</v>
      </c>
      <c r="BI58" s="3" t="str">
        <f>IFERROR(VLOOKUP("1-Detraccion"&amp;Presupuestos[[#This Row],[ID DOCUMENTO]],BD_Pagos[],3,0),"")</f>
        <v>Adquiriente</v>
      </c>
      <c r="BJ58" s="3">
        <f>IFERROR(VLOOKUP("1-Detraccion"&amp;Presupuestos[[#This Row],[ID DOCUMENTO]],BD_Pagos[],4,0),"")</f>
        <v>275601534</v>
      </c>
      <c r="BK58" s="6">
        <f>IF(IFERROR(VLOOKUP("1-Detraccion"&amp;Presupuestos[[#This Row],[ID DOCUMENTO]],BD_Pagos[],5,0),0)&gt;Presupuestos[[#This Row],[TOTAL SOLES]],Presupuestos[[#This Row],[TOTAL SOLES]],IFERROR(VLOOKUP("1-Detraccion"&amp;Presupuestos[[#This Row],[ID DOCUMENTO]],BD_Pagos[],5,0),0))</f>
        <v>59</v>
      </c>
      <c r="BL58" s="6">
        <f>IF(IFERROR(VLOOKUP("1-Detraccion"&amp;Presupuestos[[#This Row],[ID DOCUMENTO]],BD_Pagos[],6,0),0)&gt;Presupuestos[[#This Row],[TOTAL SOLES]],Presupuestos[[#This Row],[TOTAL SOLES]],IFERROR(VLOOKUP("1-Detraccion"&amp;Presupuestos[[#This Row],[ID DOCUMENTO]],BD_Pagos[],6,0),0))</f>
        <v>59</v>
      </c>
      <c r="BM58" s="37"/>
      <c r="BN58" s="3"/>
      <c r="BO58" s="3"/>
      <c r="BP58" s="6"/>
      <c r="BQ5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333.94</v>
      </c>
      <c r="BR58" s="23" t="str">
        <f>IF(Presupuestos[[#This Row],[SALDO ME-MN]]&gt;0,"PENDIENTE","CANCELADO")</f>
        <v>PENDIENTE</v>
      </c>
      <c r="BS58" s="23" t="str">
        <f>IF(COUNTIFS($U$4:$U57,Presupuestos[[#This Row],[ID DOCUMENTO]])&gt;=1,IF(B57=Presupuestos[[#This Row],[ID]],"OK","DOC. DUPLICADO"),"OK")</f>
        <v>OK</v>
      </c>
    </row>
    <row r="59" spans="2:71" x14ac:dyDescent="0.25">
      <c r="B59" s="34">
        <f>IF(Presupuestos[[#This Row],[ID DOCUMENTO]]=U58,B58,IF(B58="ID",1,B58+1))</f>
        <v>54</v>
      </c>
      <c r="C59" s="2">
        <v>45849</v>
      </c>
      <c r="D59" s="2">
        <v>45849</v>
      </c>
      <c r="E59" s="3" t="s">
        <v>685</v>
      </c>
      <c r="F59" s="25" t="s">
        <v>27</v>
      </c>
      <c r="G59" s="25" t="s">
        <v>91</v>
      </c>
      <c r="H59" s="25" t="s">
        <v>92</v>
      </c>
      <c r="I59" s="36" t="str">
        <f>IFERROR(VLOOKUP(Presupuestos[[#This Row],[AREA]]&amp;Presupuestos[[#This Row],[CONCEPTO]]&amp;Presupuestos[[#This Row],[DESCRIPCION]],Tabla28[[Columna1]:[CÓDIGO NUEVO]],2,0),"")</f>
        <v>P0201001</v>
      </c>
      <c r="J59" s="3" t="s">
        <v>666</v>
      </c>
      <c r="K59" s="3" t="s">
        <v>813</v>
      </c>
      <c r="L59" s="3" t="s">
        <v>666</v>
      </c>
      <c r="M59" s="31" t="s">
        <v>790</v>
      </c>
      <c r="N59" s="3"/>
      <c r="O59" s="3" t="s">
        <v>308</v>
      </c>
      <c r="P59" s="3" t="s">
        <v>71</v>
      </c>
      <c r="Q59" s="3" t="str">
        <f>IFERROR(VLOOKUP(Presupuestos[[#This Row],[CLASIFICACIÓN (N)]],Tabla17[],2,0),"")</f>
        <v>Costos de ventas</v>
      </c>
      <c r="R59" s="3" t="str">
        <f>IFERROR(VLOOKUP(Presupuestos[[#This Row],[CLASIFICACIÓN (N)]],Tabla17[],3,0),"")</f>
        <v>Operativo</v>
      </c>
      <c r="S59" s="3" t="s">
        <v>16</v>
      </c>
      <c r="T59" s="3" t="str">
        <f>IFERROR(VLOOKUP(Presupuestos[[#This Row],[ALMACEN]],Tabla5[],2,0),"")</f>
        <v>Arequipa</v>
      </c>
      <c r="U59" s="19" t="str">
        <f>IFERROR(VLOOKUP(Presupuestos[[#This Row],[TIPO DE DOCUMENTO]],Tipo_Documento[],2,0)&amp;Presupuestos[[#This Row],[SERIE]]&amp;Presupuestos[[#This Row],[NUMERO]]&amp;Presupuestos[[#This Row],[RUC]],"")</f>
        <v>01F313661920100055237</v>
      </c>
      <c r="V59" s="3" t="s">
        <v>120</v>
      </c>
      <c r="W59" s="7">
        <v>45849</v>
      </c>
      <c r="X59" s="7">
        <v>45849</v>
      </c>
      <c r="Y59" s="3" t="s">
        <v>809</v>
      </c>
      <c r="Z59" s="3">
        <v>6619</v>
      </c>
      <c r="AA59" s="3">
        <f>IFERROR(VLOOKUP(Presupuestos[[#This Row],[RAZON SOCIAL]],CHOOSE({1,2},Clientes_Proveedores[Razon Social],Clientes_Proveedores[Ruc / Dni]),2,0),"-")</f>
        <v>20100055237</v>
      </c>
      <c r="AB59" s="31" t="s">
        <v>810</v>
      </c>
      <c r="AC59" s="3" t="s">
        <v>670</v>
      </c>
      <c r="AD59" s="5">
        <v>0.18</v>
      </c>
      <c r="AE59" s="6">
        <v>9.6</v>
      </c>
      <c r="AF59" s="6">
        <f>Presupuestos[[#This Row],[BASE]]*Presupuestos[[#This Row],[% IGV]]</f>
        <v>1.728</v>
      </c>
      <c r="AG59" s="22">
        <f>ROUND(SUM(Presupuestos[[#This Row],[BASE]:[IGV]]),2)</f>
        <v>11.33</v>
      </c>
      <c r="AH59" s="9" t="str">
        <f>IF(Presupuestos[[#This Row],[MONEDA]]="USD",VLOOKUP(Presupuestos[[#This Row],[FECHA DE EMISION]],Tipo_Cambio[],3,0),"")</f>
        <v/>
      </c>
      <c r="AI59" s="22">
        <f>IFERROR(ROUND(IF(Presupuestos[[#This Row],[MONEDA]]="PEN",Presupuestos[[#This Row],[TOTAL]],Presupuestos[[#This Row],[TOTAL]]*Presupuestos[[#This Row],[TIPO DE CAMBIO]]),2),"")</f>
        <v>11.33</v>
      </c>
      <c r="AJ59" s="5">
        <v>0.15</v>
      </c>
      <c r="AK59" s="33" t="s">
        <v>671</v>
      </c>
      <c r="AL59" s="5" t="s">
        <v>680</v>
      </c>
      <c r="AM59" s="23"/>
      <c r="AN59" s="23"/>
      <c r="AO59" s="7">
        <f>IFERROR(VLOOKUP("1-"&amp;Presupuestos[[#This Row],[ID DOCUMENTO]],BD_Pagos[],7,0),"")</f>
        <v>45849</v>
      </c>
      <c r="AP59" s="16" t="str">
        <f>IFERROR(VLOOKUP("1-"&amp;Presupuestos[[#This Row],[ID DOCUMENTO]],BD_Pagos[],8,0),"")</f>
        <v>B-BCP - Soles</v>
      </c>
      <c r="AQ59" s="17">
        <f>IFERROR(VLOOKUP("1-"&amp;Presupuestos[[#This Row],[ID DOCUMENTO]],BD_Pagos[],9,0),"")</f>
        <v>260830</v>
      </c>
      <c r="AR59" s="54"/>
      <c r="AS59" s="7">
        <f>IFERROR(VLOOKUP("2-"&amp;Presupuestos[[#This Row],[ID DOCUMENTO]],BD_Pagos[],7,0),"")</f>
        <v>0</v>
      </c>
      <c r="AT59" s="16" t="str">
        <f>IFERROR(VLOOKUP("2-"&amp;Presupuestos[[#This Row],[ID DOCUMENTO]],BD_Pagos[],8,0),"")</f>
        <v/>
      </c>
      <c r="AU59" s="17">
        <f>IFERROR(VLOOKUP("2-"&amp;Presupuestos[[#This Row],[ID DOCUMENTO]],BD_Pagos[],9,0),"")</f>
        <v>0</v>
      </c>
      <c r="AV59" s="20">
        <f>IF(IFERROR(VLOOKUP("2-"&amp;Presupuestos[[#This Row],[ID DOCUMENTO]],BD_Pagos[],10,0),0)&gt;Presupuestos[[#This Row],[TOTAL SOLES]],Presupuestos[[#This Row],[TOTAL SOLES]],IFERROR(VLOOKUP("2-"&amp;Presupuestos[[#This Row],[ID DOCUMENTO]],BD_Pagos[],10,0),0))</f>
        <v>0</v>
      </c>
      <c r="AW59" s="7"/>
      <c r="AX59" s="16"/>
      <c r="AY59" s="17"/>
      <c r="AZ59" s="20"/>
      <c r="BA59" s="7"/>
      <c r="BB59" s="16"/>
      <c r="BC59" s="17"/>
      <c r="BD59" s="20"/>
      <c r="BE59" s="7">
        <f>IFERROR(VLOOKUP("5-"&amp;Presupuestos[[#This Row],[ID DOCUMENTO]],BD_Pagos[],7,0),"")</f>
        <v>0</v>
      </c>
      <c r="BF59" s="17">
        <f>IFERROR(VLOOKUP("5-"&amp;Presupuestos[[#This Row],[ID DOCUMENTO]],BD_Pagos[],9,0),"")</f>
        <v>0</v>
      </c>
      <c r="BG59" s="20">
        <f>IF(IFERROR(VLOOKUP("5-"&amp;Presupuestos[[#This Row],[ID DOCUMENTO]],BD_Pagos[],10,0),0)&gt;Presupuestos[[#This Row],[TOTAL SOLES]],Presupuestos[[#This Row],[TOTAL SOLES]],IFERROR(VLOOKUP("5-"&amp;Presupuestos[[#This Row],[ID DOCUMENTO]],BD_Pagos[],10,0),0))</f>
        <v>0</v>
      </c>
      <c r="BH59" s="7">
        <f>IFERROR(VLOOKUP("1-Detraccion"&amp;Presupuestos[[#This Row],[ID DOCUMENTO]],BD_Pagos[],2,0),"")</f>
        <v>45849</v>
      </c>
      <c r="BI59" s="3" t="str">
        <f>IFERROR(VLOOKUP("1-Detraccion"&amp;Presupuestos[[#This Row],[ID DOCUMENTO]],BD_Pagos[],3,0),"")</f>
        <v>Adquiriente</v>
      </c>
      <c r="BJ59" s="3">
        <f>IFERROR(VLOOKUP("1-Detraccion"&amp;Presupuestos[[#This Row],[ID DOCUMENTO]],BD_Pagos[],4,0),"")</f>
        <v>275601535</v>
      </c>
      <c r="BK59" s="6">
        <f>IF(IFERROR(VLOOKUP("1-Detraccion"&amp;Presupuestos[[#This Row],[ID DOCUMENTO]],BD_Pagos[],5,0),0)&gt;Presupuestos[[#This Row],[TOTAL SOLES]],Presupuestos[[#This Row],[TOTAL SOLES]],IFERROR(VLOOKUP("1-Detraccion"&amp;Presupuestos[[#This Row],[ID DOCUMENTO]],BD_Pagos[],5,0),0))</f>
        <v>2</v>
      </c>
      <c r="BL59" s="6">
        <f>IF(IFERROR(VLOOKUP("1-Detraccion"&amp;Presupuestos[[#This Row],[ID DOCUMENTO]],BD_Pagos[],6,0),0)&gt;Presupuestos[[#This Row],[TOTAL SOLES]],Presupuestos[[#This Row],[TOTAL SOLES]],IFERROR(VLOOKUP("1-Detraccion"&amp;Presupuestos[[#This Row],[ID DOCUMENTO]],BD_Pagos[],6,0),0))</f>
        <v>2</v>
      </c>
      <c r="BM59" s="37"/>
      <c r="BN59" s="3"/>
      <c r="BO59" s="3"/>
      <c r="BP59" s="6"/>
      <c r="BQ5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9.33</v>
      </c>
      <c r="BR59" s="23" t="str">
        <f>IF(Presupuestos[[#This Row],[SALDO ME-MN]]&gt;0,"PENDIENTE","CANCELADO")</f>
        <v>PENDIENTE</v>
      </c>
      <c r="BS59" s="23" t="str">
        <f>IF(COUNTIFS($U$4:$U58,Presupuestos[[#This Row],[ID DOCUMENTO]])&gt;=1,IF(B58=Presupuestos[[#This Row],[ID]],"OK","DOC. DUPLICADO"),"OK")</f>
        <v>OK</v>
      </c>
    </row>
    <row r="60" spans="2:71" x14ac:dyDescent="0.25">
      <c r="B60" s="34">
        <f>IF(Presupuestos[[#This Row],[ID DOCUMENTO]]=U59,B59,IF(B59="ID",1,B59+1))</f>
        <v>55</v>
      </c>
      <c r="C60" s="2">
        <v>45849</v>
      </c>
      <c r="D60" s="2">
        <v>45849</v>
      </c>
      <c r="E60" s="3" t="s">
        <v>685</v>
      </c>
      <c r="F60" s="25" t="s">
        <v>27</v>
      </c>
      <c r="G60" s="25" t="s">
        <v>91</v>
      </c>
      <c r="H60" s="25" t="s">
        <v>92</v>
      </c>
      <c r="I60" s="36" t="str">
        <f>IFERROR(VLOOKUP(Presupuestos[[#This Row],[AREA]]&amp;Presupuestos[[#This Row],[CONCEPTO]]&amp;Presupuestos[[#This Row],[DESCRIPCION]],Tabla28[[Columna1]:[CÓDIGO NUEVO]],2,0),"")</f>
        <v>P0201001</v>
      </c>
      <c r="J60" s="3" t="s">
        <v>666</v>
      </c>
      <c r="K60" s="3" t="s">
        <v>814</v>
      </c>
      <c r="L60" s="3" t="s">
        <v>666</v>
      </c>
      <c r="M60" s="31" t="s">
        <v>790</v>
      </c>
      <c r="N60" s="3"/>
      <c r="O60" s="3" t="s">
        <v>308</v>
      </c>
      <c r="P60" s="3" t="s">
        <v>71</v>
      </c>
      <c r="Q60" s="3" t="str">
        <f>IFERROR(VLOOKUP(Presupuestos[[#This Row],[CLASIFICACIÓN (N)]],Tabla17[],2,0),"")</f>
        <v>Costos de ventas</v>
      </c>
      <c r="R60" s="3" t="str">
        <f>IFERROR(VLOOKUP(Presupuestos[[#This Row],[CLASIFICACIÓN (N)]],Tabla17[],3,0),"")</f>
        <v>Operativo</v>
      </c>
      <c r="S60" s="3" t="s">
        <v>16</v>
      </c>
      <c r="T60" s="3" t="str">
        <f>IFERROR(VLOOKUP(Presupuestos[[#This Row],[ALMACEN]],Tabla5[],2,0),"")</f>
        <v>Arequipa</v>
      </c>
      <c r="U60" s="19" t="str">
        <f>IFERROR(VLOOKUP(Presupuestos[[#This Row],[TIPO DE DOCUMENTO]],Tipo_Documento[],2,0)&amp;Presupuestos[[#This Row],[SERIE]]&amp;Presupuestos[[#This Row],[NUMERO]]&amp;Presupuestos[[#This Row],[RUC]],"")</f>
        <v>01F313662020100055237</v>
      </c>
      <c r="V60" s="3" t="s">
        <v>120</v>
      </c>
      <c r="W60" s="7">
        <v>45849</v>
      </c>
      <c r="X60" s="7">
        <v>45849</v>
      </c>
      <c r="Y60" s="3" t="s">
        <v>809</v>
      </c>
      <c r="Z60" s="3">
        <v>6620</v>
      </c>
      <c r="AA60" s="3">
        <f>IFERROR(VLOOKUP(Presupuestos[[#This Row],[RAZON SOCIAL]],CHOOSE({1,2},Clientes_Proveedores[Razon Social],Clientes_Proveedores[Ruc / Dni]),2,0),"-")</f>
        <v>20100055237</v>
      </c>
      <c r="AB60" s="31" t="s">
        <v>810</v>
      </c>
      <c r="AC60" s="3" t="s">
        <v>670</v>
      </c>
      <c r="AD60" s="5">
        <v>0.18</v>
      </c>
      <c r="AE60" s="6">
        <v>430</v>
      </c>
      <c r="AF60" s="6">
        <f>Presupuestos[[#This Row],[BASE]]*Presupuestos[[#This Row],[% IGV]]</f>
        <v>77.399999999999991</v>
      </c>
      <c r="AG60" s="22">
        <f>ROUND(SUM(Presupuestos[[#This Row],[BASE]:[IGV]]),2)</f>
        <v>507.4</v>
      </c>
      <c r="AH60" s="9" t="str">
        <f>IF(Presupuestos[[#This Row],[MONEDA]]="USD",VLOOKUP(Presupuestos[[#This Row],[FECHA DE EMISION]],Tipo_Cambio[],3,0),"")</f>
        <v/>
      </c>
      <c r="AI60" s="22">
        <f>IFERROR(ROUND(IF(Presupuestos[[#This Row],[MONEDA]]="PEN",Presupuestos[[#This Row],[TOTAL]],Presupuestos[[#This Row],[TOTAL]]*Presupuestos[[#This Row],[TIPO DE CAMBIO]]),2),"")</f>
        <v>507.4</v>
      </c>
      <c r="AJ60" s="5">
        <v>0.15</v>
      </c>
      <c r="AK60" s="33" t="s">
        <v>671</v>
      </c>
      <c r="AL60" s="5" t="s">
        <v>680</v>
      </c>
      <c r="AM60" s="23"/>
      <c r="AN60" s="23"/>
      <c r="AO60" s="7">
        <f>IFERROR(VLOOKUP("1-"&amp;Presupuestos[[#This Row],[ID DOCUMENTO]],BD_Pagos[],7,0),"")</f>
        <v>45849</v>
      </c>
      <c r="AP60" s="16" t="str">
        <f>IFERROR(VLOOKUP("1-"&amp;Presupuestos[[#This Row],[ID DOCUMENTO]],BD_Pagos[],8,0),"")</f>
        <v>B-BCP - Soles</v>
      </c>
      <c r="AQ60" s="17">
        <f>IFERROR(VLOOKUP("1-"&amp;Presupuestos[[#This Row],[ID DOCUMENTO]],BD_Pagos[],9,0),"")</f>
        <v>260351</v>
      </c>
      <c r="AR60" s="54"/>
      <c r="AS60" s="7">
        <f>IFERROR(VLOOKUP("2-"&amp;Presupuestos[[#This Row],[ID DOCUMENTO]],BD_Pagos[],7,0),"")</f>
        <v>0</v>
      </c>
      <c r="AT60" s="16" t="str">
        <f>IFERROR(VLOOKUP("2-"&amp;Presupuestos[[#This Row],[ID DOCUMENTO]],BD_Pagos[],8,0),"")</f>
        <v/>
      </c>
      <c r="AU60" s="17">
        <f>IFERROR(VLOOKUP("2-"&amp;Presupuestos[[#This Row],[ID DOCUMENTO]],BD_Pagos[],9,0),"")</f>
        <v>0</v>
      </c>
      <c r="AV60" s="20">
        <f>IF(IFERROR(VLOOKUP("2-"&amp;Presupuestos[[#This Row],[ID DOCUMENTO]],BD_Pagos[],10,0),0)&gt;Presupuestos[[#This Row],[TOTAL SOLES]],Presupuestos[[#This Row],[TOTAL SOLES]],IFERROR(VLOOKUP("2-"&amp;Presupuestos[[#This Row],[ID DOCUMENTO]],BD_Pagos[],10,0),0))</f>
        <v>0</v>
      </c>
      <c r="AW60" s="7"/>
      <c r="AX60" s="16"/>
      <c r="AY60" s="17"/>
      <c r="AZ60" s="20"/>
      <c r="BA60" s="7"/>
      <c r="BB60" s="16"/>
      <c r="BC60" s="17"/>
      <c r="BD60" s="20"/>
      <c r="BE60" s="7">
        <f>IFERROR(VLOOKUP("5-"&amp;Presupuestos[[#This Row],[ID DOCUMENTO]],BD_Pagos[],7,0),"")</f>
        <v>0</v>
      </c>
      <c r="BF60" s="17">
        <f>IFERROR(VLOOKUP("5-"&amp;Presupuestos[[#This Row],[ID DOCUMENTO]],BD_Pagos[],9,0),"")</f>
        <v>0</v>
      </c>
      <c r="BG60" s="20">
        <f>IF(IFERROR(VLOOKUP("5-"&amp;Presupuestos[[#This Row],[ID DOCUMENTO]],BD_Pagos[],10,0),0)&gt;Presupuestos[[#This Row],[TOTAL SOLES]],Presupuestos[[#This Row],[TOTAL SOLES]],IFERROR(VLOOKUP("5-"&amp;Presupuestos[[#This Row],[ID DOCUMENTO]],BD_Pagos[],10,0),0))</f>
        <v>0</v>
      </c>
      <c r="BH60" s="7">
        <f>IFERROR(VLOOKUP("1-Detraccion"&amp;Presupuestos[[#This Row],[ID DOCUMENTO]],BD_Pagos[],2,0),"")</f>
        <v>45849</v>
      </c>
      <c r="BI60" s="3" t="str">
        <f>IFERROR(VLOOKUP("1-Detraccion"&amp;Presupuestos[[#This Row],[ID DOCUMENTO]],BD_Pagos[],3,0),"")</f>
        <v>Adquiriente</v>
      </c>
      <c r="BJ60" s="3">
        <f>IFERROR(VLOOKUP("1-Detraccion"&amp;Presupuestos[[#This Row],[ID DOCUMENTO]],BD_Pagos[],4,0),"")</f>
        <v>275601536</v>
      </c>
      <c r="BK60" s="6">
        <f>IF(IFERROR(VLOOKUP("1-Detraccion"&amp;Presupuestos[[#This Row],[ID DOCUMENTO]],BD_Pagos[],5,0),0)&gt;Presupuestos[[#This Row],[TOTAL SOLES]],Presupuestos[[#This Row],[TOTAL SOLES]],IFERROR(VLOOKUP("1-Detraccion"&amp;Presupuestos[[#This Row],[ID DOCUMENTO]],BD_Pagos[],5,0),0))</f>
        <v>76</v>
      </c>
      <c r="BL60" s="6">
        <f>IF(IFERROR(VLOOKUP("1-Detraccion"&amp;Presupuestos[[#This Row],[ID DOCUMENTO]],BD_Pagos[],6,0),0)&gt;Presupuestos[[#This Row],[TOTAL SOLES]],Presupuestos[[#This Row],[TOTAL SOLES]],IFERROR(VLOOKUP("1-Detraccion"&amp;Presupuestos[[#This Row],[ID DOCUMENTO]],BD_Pagos[],6,0),0))</f>
        <v>76</v>
      </c>
      <c r="BM60" s="37"/>
      <c r="BN60" s="3"/>
      <c r="BO60" s="3"/>
      <c r="BP60" s="6"/>
      <c r="BQ6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431.4</v>
      </c>
      <c r="BR60" s="23" t="str">
        <f>IF(Presupuestos[[#This Row],[SALDO ME-MN]]&gt;0,"PENDIENTE","CANCELADO")</f>
        <v>PENDIENTE</v>
      </c>
      <c r="BS60" s="23" t="str">
        <f>IF(COUNTIFS($U$4:$U59,Presupuestos[[#This Row],[ID DOCUMENTO]])&gt;=1,IF(B59=Presupuestos[[#This Row],[ID]],"OK","DOC. DUPLICADO"),"OK")</f>
        <v>OK</v>
      </c>
    </row>
    <row r="61" spans="2:71" x14ac:dyDescent="0.25">
      <c r="B61" s="34">
        <f>IF(Presupuestos[[#This Row],[ID DOCUMENTO]]=U60,B60,IF(B60="ID",1,B60+1))</f>
        <v>56</v>
      </c>
      <c r="C61" s="2">
        <v>45849</v>
      </c>
      <c r="D61" s="2">
        <v>45849</v>
      </c>
      <c r="E61" s="3" t="s">
        <v>685</v>
      </c>
      <c r="F61" s="25" t="s">
        <v>27</v>
      </c>
      <c r="G61" s="25" t="s">
        <v>91</v>
      </c>
      <c r="H61" s="25" t="s">
        <v>92</v>
      </c>
      <c r="I61" s="36" t="str">
        <f>IFERROR(VLOOKUP(Presupuestos[[#This Row],[AREA]]&amp;Presupuestos[[#This Row],[CONCEPTO]]&amp;Presupuestos[[#This Row],[DESCRIPCION]],Tabla28[[Columna1]:[CÓDIGO NUEVO]],2,0),"")</f>
        <v>P0201001</v>
      </c>
      <c r="J61" s="3" t="s">
        <v>666</v>
      </c>
      <c r="K61" s="3" t="s">
        <v>815</v>
      </c>
      <c r="L61" s="3" t="s">
        <v>666</v>
      </c>
      <c r="M61" s="31" t="s">
        <v>790</v>
      </c>
      <c r="N61" s="3"/>
      <c r="O61" s="3" t="s">
        <v>308</v>
      </c>
      <c r="P61" s="3" t="s">
        <v>71</v>
      </c>
      <c r="Q61" s="3" t="str">
        <f>IFERROR(VLOOKUP(Presupuestos[[#This Row],[CLASIFICACIÓN (N)]],Tabla17[],2,0),"")</f>
        <v>Costos de ventas</v>
      </c>
      <c r="R61" s="3" t="str">
        <f>IFERROR(VLOOKUP(Presupuestos[[#This Row],[CLASIFICACIÓN (N)]],Tabla17[],3,0),"")</f>
        <v>Operativo</v>
      </c>
      <c r="S61" s="3" t="s">
        <v>16</v>
      </c>
      <c r="T61" s="3" t="str">
        <f>IFERROR(VLOOKUP(Presupuestos[[#This Row],[ALMACEN]],Tabla5[],2,0),"")</f>
        <v>Arequipa</v>
      </c>
      <c r="U61" s="19" t="str">
        <f>IFERROR(VLOOKUP(Presupuestos[[#This Row],[TIPO DE DOCUMENTO]],Tipo_Documento[],2,0)&amp;Presupuestos[[#This Row],[SERIE]]&amp;Presupuestos[[#This Row],[NUMERO]]&amp;Presupuestos[[#This Row],[RUC]],"")</f>
        <v>01F313662120100055237</v>
      </c>
      <c r="V61" s="3" t="s">
        <v>120</v>
      </c>
      <c r="W61" s="7">
        <v>45849</v>
      </c>
      <c r="X61" s="7">
        <v>45849</v>
      </c>
      <c r="Y61" s="3" t="s">
        <v>809</v>
      </c>
      <c r="Z61" s="3">
        <v>6621</v>
      </c>
      <c r="AA61" s="3">
        <f>IFERROR(VLOOKUP(Presupuestos[[#This Row],[RAZON SOCIAL]],CHOOSE({1,2},Clientes_Proveedores[Razon Social],Clientes_Proveedores[Ruc / Dni]),2,0),"-")</f>
        <v>20100055237</v>
      </c>
      <c r="AB61" s="31" t="s">
        <v>810</v>
      </c>
      <c r="AC61" s="3" t="s">
        <v>670</v>
      </c>
      <c r="AD61" s="5">
        <v>0.18</v>
      </c>
      <c r="AE61" s="6">
        <v>31.5</v>
      </c>
      <c r="AF61" s="6">
        <f>Presupuestos[[#This Row],[BASE]]*Presupuestos[[#This Row],[% IGV]]</f>
        <v>5.67</v>
      </c>
      <c r="AG61" s="22">
        <f>ROUND(SUM(Presupuestos[[#This Row],[BASE]:[IGV]]),2)</f>
        <v>37.17</v>
      </c>
      <c r="AH61" s="9" t="str">
        <f>IF(Presupuestos[[#This Row],[MONEDA]]="USD",VLOOKUP(Presupuestos[[#This Row],[FECHA DE EMISION]],Tipo_Cambio[],3,0),"")</f>
        <v/>
      </c>
      <c r="AI61" s="22">
        <f>IFERROR(ROUND(IF(Presupuestos[[#This Row],[MONEDA]]="PEN",Presupuestos[[#This Row],[TOTAL]],Presupuestos[[#This Row],[TOTAL]]*Presupuestos[[#This Row],[TIPO DE CAMBIO]]),2),"")</f>
        <v>37.17</v>
      </c>
      <c r="AJ61" s="5">
        <v>0.15</v>
      </c>
      <c r="AK61" s="33" t="s">
        <v>671</v>
      </c>
      <c r="AL61" s="5" t="s">
        <v>680</v>
      </c>
      <c r="AM61" s="23"/>
      <c r="AN61" s="23"/>
      <c r="AO61" s="7">
        <f>IFERROR(VLOOKUP("1-"&amp;Presupuestos[[#This Row],[ID DOCUMENTO]],BD_Pagos[],7,0),"")</f>
        <v>45849</v>
      </c>
      <c r="AP61" s="16" t="str">
        <f>IFERROR(VLOOKUP("1-"&amp;Presupuestos[[#This Row],[ID DOCUMENTO]],BD_Pagos[],8,0),"")</f>
        <v>B-BCP - Soles</v>
      </c>
      <c r="AQ61" s="17">
        <f>IFERROR(VLOOKUP("1-"&amp;Presupuestos[[#This Row],[ID DOCUMENTO]],BD_Pagos[],9,0),"")</f>
        <v>258433</v>
      </c>
      <c r="AR61" s="54"/>
      <c r="AS61" s="7">
        <f>IFERROR(VLOOKUP("2-"&amp;Presupuestos[[#This Row],[ID DOCUMENTO]],BD_Pagos[],7,0),"")</f>
        <v>0</v>
      </c>
      <c r="AT61" s="16" t="str">
        <f>IFERROR(VLOOKUP("2-"&amp;Presupuestos[[#This Row],[ID DOCUMENTO]],BD_Pagos[],8,0),"")</f>
        <v/>
      </c>
      <c r="AU61" s="17">
        <f>IFERROR(VLOOKUP("2-"&amp;Presupuestos[[#This Row],[ID DOCUMENTO]],BD_Pagos[],9,0),"")</f>
        <v>0</v>
      </c>
      <c r="AV61" s="20">
        <f>IF(IFERROR(VLOOKUP("2-"&amp;Presupuestos[[#This Row],[ID DOCUMENTO]],BD_Pagos[],10,0),0)&gt;Presupuestos[[#This Row],[TOTAL SOLES]],Presupuestos[[#This Row],[TOTAL SOLES]],IFERROR(VLOOKUP("2-"&amp;Presupuestos[[#This Row],[ID DOCUMENTO]],BD_Pagos[],10,0),0))</f>
        <v>0</v>
      </c>
      <c r="AW61" s="7"/>
      <c r="AX61" s="16"/>
      <c r="AY61" s="17"/>
      <c r="AZ61" s="20"/>
      <c r="BA61" s="7"/>
      <c r="BB61" s="16"/>
      <c r="BC61" s="17"/>
      <c r="BD61" s="20"/>
      <c r="BE61" s="7">
        <f>IFERROR(VLOOKUP("5-"&amp;Presupuestos[[#This Row],[ID DOCUMENTO]],BD_Pagos[],7,0),"")</f>
        <v>0</v>
      </c>
      <c r="BF61" s="17">
        <f>IFERROR(VLOOKUP("5-"&amp;Presupuestos[[#This Row],[ID DOCUMENTO]],BD_Pagos[],9,0),"")</f>
        <v>0</v>
      </c>
      <c r="BG61" s="20">
        <f>IF(IFERROR(VLOOKUP("5-"&amp;Presupuestos[[#This Row],[ID DOCUMENTO]],BD_Pagos[],10,0),0)&gt;Presupuestos[[#This Row],[TOTAL SOLES]],Presupuestos[[#This Row],[TOTAL SOLES]],IFERROR(VLOOKUP("5-"&amp;Presupuestos[[#This Row],[ID DOCUMENTO]],BD_Pagos[],10,0),0))</f>
        <v>0</v>
      </c>
      <c r="BH61" s="7">
        <f>IFERROR(VLOOKUP("1-Detraccion"&amp;Presupuestos[[#This Row],[ID DOCUMENTO]],BD_Pagos[],2,0),"")</f>
        <v>45849</v>
      </c>
      <c r="BI61" s="3" t="str">
        <f>IFERROR(VLOOKUP("1-Detraccion"&amp;Presupuestos[[#This Row],[ID DOCUMENTO]],BD_Pagos[],3,0),"")</f>
        <v>Adquiriente</v>
      </c>
      <c r="BJ61" s="3">
        <f>IFERROR(VLOOKUP("1-Detraccion"&amp;Presupuestos[[#This Row],[ID DOCUMENTO]],BD_Pagos[],4,0),"")</f>
        <v>275601537</v>
      </c>
      <c r="BK61" s="6">
        <f>IF(IFERROR(VLOOKUP("1-Detraccion"&amp;Presupuestos[[#This Row],[ID DOCUMENTO]],BD_Pagos[],5,0),0)&gt;Presupuestos[[#This Row],[TOTAL SOLES]],Presupuestos[[#This Row],[TOTAL SOLES]],IFERROR(VLOOKUP("1-Detraccion"&amp;Presupuestos[[#This Row],[ID DOCUMENTO]],BD_Pagos[],5,0),0))</f>
        <v>6</v>
      </c>
      <c r="BL61" s="6">
        <f>IF(IFERROR(VLOOKUP("1-Detraccion"&amp;Presupuestos[[#This Row],[ID DOCUMENTO]],BD_Pagos[],6,0),0)&gt;Presupuestos[[#This Row],[TOTAL SOLES]],Presupuestos[[#This Row],[TOTAL SOLES]],IFERROR(VLOOKUP("1-Detraccion"&amp;Presupuestos[[#This Row],[ID DOCUMENTO]],BD_Pagos[],6,0),0))</f>
        <v>6</v>
      </c>
      <c r="BM61" s="37"/>
      <c r="BN61" s="3"/>
      <c r="BO61" s="3"/>
      <c r="BP61" s="6"/>
      <c r="BQ6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31.17</v>
      </c>
      <c r="BR61" s="23" t="str">
        <f>IF(Presupuestos[[#This Row],[SALDO ME-MN]]&gt;0,"PENDIENTE","CANCELADO")</f>
        <v>PENDIENTE</v>
      </c>
      <c r="BS61" s="23" t="str">
        <f>IF(COUNTIFS($U$4:$U60,Presupuestos[[#This Row],[ID DOCUMENTO]])&gt;=1,IF(B60=Presupuestos[[#This Row],[ID]],"OK","DOC. DUPLICADO"),"OK")</f>
        <v>OK</v>
      </c>
    </row>
    <row r="62" spans="2:71" x14ac:dyDescent="0.25">
      <c r="B62" s="34">
        <f>IF(Presupuestos[[#This Row],[ID DOCUMENTO]]=U61,B61,IF(B61="ID",1,B61+1))</f>
        <v>57</v>
      </c>
      <c r="C62" s="2">
        <v>45849</v>
      </c>
      <c r="D62" s="2">
        <v>45849</v>
      </c>
      <c r="E62" s="3" t="s">
        <v>685</v>
      </c>
      <c r="F62" s="25" t="s">
        <v>27</v>
      </c>
      <c r="G62" s="25" t="s">
        <v>91</v>
      </c>
      <c r="H62" s="25" t="s">
        <v>92</v>
      </c>
      <c r="I62" s="36" t="str">
        <f>IFERROR(VLOOKUP(Presupuestos[[#This Row],[AREA]]&amp;Presupuestos[[#This Row],[CONCEPTO]]&amp;Presupuestos[[#This Row],[DESCRIPCION]],Tabla28[[Columna1]:[CÓDIGO NUEVO]],2,0),"")</f>
        <v>P0201001</v>
      </c>
      <c r="J62" s="3" t="s">
        <v>666</v>
      </c>
      <c r="K62" s="3" t="s">
        <v>816</v>
      </c>
      <c r="L62" s="3" t="s">
        <v>666</v>
      </c>
      <c r="M62" s="31" t="s">
        <v>790</v>
      </c>
      <c r="N62" s="3"/>
      <c r="O62" s="3" t="s">
        <v>308</v>
      </c>
      <c r="P62" s="3" t="s">
        <v>71</v>
      </c>
      <c r="Q62" s="3" t="str">
        <f>IFERROR(VLOOKUP(Presupuestos[[#This Row],[CLASIFICACIÓN (N)]],Tabla17[],2,0),"")</f>
        <v>Costos de ventas</v>
      </c>
      <c r="R62" s="3" t="str">
        <f>IFERROR(VLOOKUP(Presupuestos[[#This Row],[CLASIFICACIÓN (N)]],Tabla17[],3,0),"")</f>
        <v>Operativo</v>
      </c>
      <c r="S62" s="3" t="s">
        <v>16</v>
      </c>
      <c r="T62" s="3" t="str">
        <f>IFERROR(VLOOKUP(Presupuestos[[#This Row],[ALMACEN]],Tabla5[],2,0),"")</f>
        <v>Arequipa</v>
      </c>
      <c r="U62" s="19" t="str">
        <f>IFERROR(VLOOKUP(Presupuestos[[#This Row],[TIPO DE DOCUMENTO]],Tipo_Documento[],2,0)&amp;Presupuestos[[#This Row],[SERIE]]&amp;Presupuestos[[#This Row],[NUMERO]]&amp;Presupuestos[[#This Row],[RUC]],"")</f>
        <v>01F313661820100055237</v>
      </c>
      <c r="V62" s="3" t="s">
        <v>120</v>
      </c>
      <c r="W62" s="7">
        <v>45849</v>
      </c>
      <c r="X62" s="7">
        <v>45849</v>
      </c>
      <c r="Y62" s="3" t="s">
        <v>809</v>
      </c>
      <c r="Z62" s="3">
        <v>6618</v>
      </c>
      <c r="AA62" s="3">
        <f>IFERROR(VLOOKUP(Presupuestos[[#This Row],[RAZON SOCIAL]],CHOOSE({1,2},Clientes_Proveedores[Razon Social],Clientes_Proveedores[Ruc / Dni]),2,0),"-")</f>
        <v>20100055237</v>
      </c>
      <c r="AB62" s="31" t="s">
        <v>810</v>
      </c>
      <c r="AC62" s="3" t="s">
        <v>670</v>
      </c>
      <c r="AD62" s="5">
        <v>0.18</v>
      </c>
      <c r="AE62" s="6">
        <v>65</v>
      </c>
      <c r="AF62" s="6">
        <f>Presupuestos[[#This Row],[BASE]]*Presupuestos[[#This Row],[% IGV]]</f>
        <v>11.7</v>
      </c>
      <c r="AG62" s="22">
        <f>ROUND(SUM(Presupuestos[[#This Row],[BASE]:[IGV]]),2)</f>
        <v>76.7</v>
      </c>
      <c r="AH62" s="9" t="str">
        <f>IF(Presupuestos[[#This Row],[MONEDA]]="USD",VLOOKUP(Presupuestos[[#This Row],[FECHA DE EMISION]],Tipo_Cambio[],3,0),"")</f>
        <v/>
      </c>
      <c r="AI62" s="22">
        <f>IFERROR(ROUND(IF(Presupuestos[[#This Row],[MONEDA]]="PEN",Presupuestos[[#This Row],[TOTAL]],Presupuestos[[#This Row],[TOTAL]]*Presupuestos[[#This Row],[TIPO DE CAMBIO]]),2),"")</f>
        <v>76.7</v>
      </c>
      <c r="AJ62" s="5">
        <v>0.15</v>
      </c>
      <c r="AK62" s="33" t="s">
        <v>671</v>
      </c>
      <c r="AL62" s="5" t="s">
        <v>680</v>
      </c>
      <c r="AM62" s="23"/>
      <c r="AN62" s="23"/>
      <c r="AO62" s="7">
        <f>IFERROR(VLOOKUP("1-"&amp;Presupuestos[[#This Row],[ID DOCUMENTO]],BD_Pagos[],7,0),"")</f>
        <v>45849</v>
      </c>
      <c r="AP62" s="16" t="str">
        <f>IFERROR(VLOOKUP("1-"&amp;Presupuestos[[#This Row],[ID DOCUMENTO]],BD_Pagos[],8,0),"")</f>
        <v>B-BCP - Soles</v>
      </c>
      <c r="AQ62" s="17">
        <f>IFERROR(VLOOKUP("1-"&amp;Presupuestos[[#This Row],[ID DOCUMENTO]],BD_Pagos[],9,0),"")</f>
        <v>259411</v>
      </c>
      <c r="AR62" s="54"/>
      <c r="AS62" s="7">
        <f>IFERROR(VLOOKUP("2-"&amp;Presupuestos[[#This Row],[ID DOCUMENTO]],BD_Pagos[],7,0),"")</f>
        <v>0</v>
      </c>
      <c r="AT62" s="16" t="str">
        <f>IFERROR(VLOOKUP("2-"&amp;Presupuestos[[#This Row],[ID DOCUMENTO]],BD_Pagos[],8,0),"")</f>
        <v/>
      </c>
      <c r="AU62" s="17">
        <f>IFERROR(VLOOKUP("2-"&amp;Presupuestos[[#This Row],[ID DOCUMENTO]],BD_Pagos[],9,0),"")</f>
        <v>0</v>
      </c>
      <c r="AV62" s="20">
        <f>IF(IFERROR(VLOOKUP("2-"&amp;Presupuestos[[#This Row],[ID DOCUMENTO]],BD_Pagos[],10,0),0)&gt;Presupuestos[[#This Row],[TOTAL SOLES]],Presupuestos[[#This Row],[TOTAL SOLES]],IFERROR(VLOOKUP("2-"&amp;Presupuestos[[#This Row],[ID DOCUMENTO]],BD_Pagos[],10,0),0))</f>
        <v>0</v>
      </c>
      <c r="AW62" s="7"/>
      <c r="AX62" s="16"/>
      <c r="AY62" s="17"/>
      <c r="AZ62" s="20"/>
      <c r="BA62" s="7"/>
      <c r="BB62" s="16"/>
      <c r="BC62" s="17"/>
      <c r="BD62" s="20"/>
      <c r="BE62" s="7">
        <f>IFERROR(VLOOKUP("5-"&amp;Presupuestos[[#This Row],[ID DOCUMENTO]],BD_Pagos[],7,0),"")</f>
        <v>0</v>
      </c>
      <c r="BF62" s="17">
        <f>IFERROR(VLOOKUP("5-"&amp;Presupuestos[[#This Row],[ID DOCUMENTO]],BD_Pagos[],9,0),"")</f>
        <v>0</v>
      </c>
      <c r="BG62" s="20">
        <f>IF(IFERROR(VLOOKUP("5-"&amp;Presupuestos[[#This Row],[ID DOCUMENTO]],BD_Pagos[],10,0),0)&gt;Presupuestos[[#This Row],[TOTAL SOLES]],Presupuestos[[#This Row],[TOTAL SOLES]],IFERROR(VLOOKUP("5-"&amp;Presupuestos[[#This Row],[ID DOCUMENTO]],BD_Pagos[],10,0),0))</f>
        <v>0</v>
      </c>
      <c r="BH62" s="7">
        <f>IFERROR(VLOOKUP("1-Detraccion"&amp;Presupuestos[[#This Row],[ID DOCUMENTO]],BD_Pagos[],2,0),"")</f>
        <v>45849</v>
      </c>
      <c r="BI62" s="3" t="str">
        <f>IFERROR(VLOOKUP("1-Detraccion"&amp;Presupuestos[[#This Row],[ID DOCUMENTO]],BD_Pagos[],3,0),"")</f>
        <v>Adquiriente</v>
      </c>
      <c r="BJ62" s="3">
        <f>IFERROR(VLOOKUP("1-Detraccion"&amp;Presupuestos[[#This Row],[ID DOCUMENTO]],BD_Pagos[],4,0),"")</f>
        <v>275601538</v>
      </c>
      <c r="BK62" s="6">
        <f>IF(IFERROR(VLOOKUP("1-Detraccion"&amp;Presupuestos[[#This Row],[ID DOCUMENTO]],BD_Pagos[],5,0),0)&gt;Presupuestos[[#This Row],[TOTAL SOLES]],Presupuestos[[#This Row],[TOTAL SOLES]],IFERROR(VLOOKUP("1-Detraccion"&amp;Presupuestos[[#This Row],[ID DOCUMENTO]],BD_Pagos[],5,0),0))</f>
        <v>12</v>
      </c>
      <c r="BL62" s="6">
        <f>IF(IFERROR(VLOOKUP("1-Detraccion"&amp;Presupuestos[[#This Row],[ID DOCUMENTO]],BD_Pagos[],6,0),0)&gt;Presupuestos[[#This Row],[TOTAL SOLES]],Presupuestos[[#This Row],[TOTAL SOLES]],IFERROR(VLOOKUP("1-Detraccion"&amp;Presupuestos[[#This Row],[ID DOCUMENTO]],BD_Pagos[],6,0),0))</f>
        <v>12</v>
      </c>
      <c r="BM62" s="37"/>
      <c r="BN62" s="3"/>
      <c r="BO62" s="3"/>
      <c r="BP62" s="6"/>
      <c r="BQ6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64.7</v>
      </c>
      <c r="BR62" s="23" t="str">
        <f>IF(Presupuestos[[#This Row],[SALDO ME-MN]]&gt;0,"PENDIENTE","CANCELADO")</f>
        <v>PENDIENTE</v>
      </c>
      <c r="BS62" s="23" t="str">
        <f>IF(COUNTIFS($U$4:$U61,Presupuestos[[#This Row],[ID DOCUMENTO]])&gt;=1,IF(B61=Presupuestos[[#This Row],[ID]],"OK","DOC. DUPLICADO"),"OK")</f>
        <v>OK</v>
      </c>
    </row>
    <row r="63" spans="2:71" ht="24" x14ac:dyDescent="0.25">
      <c r="B63" s="34">
        <f>IF(Presupuestos[[#This Row],[ID DOCUMENTO]]=U62,B62,IF(B62="ID",1,B62+1))</f>
        <v>58</v>
      </c>
      <c r="C63" s="2">
        <v>45841</v>
      </c>
      <c r="D63" s="2">
        <v>45841</v>
      </c>
      <c r="E63" s="3" t="s">
        <v>665</v>
      </c>
      <c r="F63" s="25" t="s">
        <v>35</v>
      </c>
      <c r="G63" s="25" t="s">
        <v>211</v>
      </c>
      <c r="H63" s="25" t="s">
        <v>234</v>
      </c>
      <c r="I63" s="36" t="str">
        <f>IFERROR(VLOOKUP(Presupuestos[[#This Row],[AREA]]&amp;Presupuestos[[#This Row],[CONCEPTO]]&amp;Presupuestos[[#This Row],[DESCRIPCION]],Tabla28[[Columna1]:[CÓDIGO NUEVO]],2,0),"")</f>
        <v>P0302004</v>
      </c>
      <c r="J63" s="3" t="s">
        <v>666</v>
      </c>
      <c r="K63" s="3" t="s">
        <v>666</v>
      </c>
      <c r="L63" s="3" t="s">
        <v>666</v>
      </c>
      <c r="M63" s="31" t="s">
        <v>817</v>
      </c>
      <c r="N63" s="3" t="s">
        <v>25</v>
      </c>
      <c r="O63" s="3" t="s">
        <v>315</v>
      </c>
      <c r="P63" s="3" t="s">
        <v>122</v>
      </c>
      <c r="Q63" s="3" t="str">
        <f>IFERROR(VLOOKUP(Presupuestos[[#This Row],[CLASIFICACIÓN (N)]],Tabla17[],2,0),"")</f>
        <v>Costos de ventas</v>
      </c>
      <c r="R63" s="3" t="str">
        <f>IFERROR(VLOOKUP(Presupuestos[[#This Row],[CLASIFICACIÓN (N)]],Tabla17[],3,0),"")</f>
        <v>Operativo</v>
      </c>
      <c r="S63" s="3" t="s">
        <v>16</v>
      </c>
      <c r="T63" s="3" t="str">
        <f>IFERROR(VLOOKUP(Presupuestos[[#This Row],[ALMACEN]],Tabla5[],2,0),"")</f>
        <v>Arequipa</v>
      </c>
      <c r="U63" s="19" t="str">
        <f>IFERROR(VLOOKUP(Presupuestos[[#This Row],[TIPO DE DOCUMENTO]],Tipo_Documento[],2,0)&amp;Presupuestos[[#This Row],[SERIE]]&amp;Presupuestos[[#This Row],[NUMERO]]&amp;Presupuestos[[#This Row],[RUC]],"")</f>
        <v>01E00140820609286564</v>
      </c>
      <c r="V63" s="3" t="s">
        <v>120</v>
      </c>
      <c r="W63" s="7">
        <v>45841</v>
      </c>
      <c r="X63" s="7">
        <v>45841</v>
      </c>
      <c r="Y63" s="3" t="s">
        <v>668</v>
      </c>
      <c r="Z63" s="3">
        <v>408</v>
      </c>
      <c r="AA63" s="3">
        <f>IFERROR(VLOOKUP(Presupuestos[[#This Row],[RAZON SOCIAL]],CHOOSE({1,2},Clientes_Proveedores[Razon Social],Clientes_Proveedores[Ruc / Dni]),2,0),"-")</f>
        <v>20609286564</v>
      </c>
      <c r="AB63" s="31" t="s">
        <v>818</v>
      </c>
      <c r="AC63" s="3" t="s">
        <v>670</v>
      </c>
      <c r="AD63" s="5">
        <v>0.18</v>
      </c>
      <c r="AE63" s="6">
        <v>118.64</v>
      </c>
      <c r="AF63" s="6">
        <f>Presupuestos[[#This Row],[BASE]]*Presupuestos[[#This Row],[% IGV]]</f>
        <v>21.3552</v>
      </c>
      <c r="AG63" s="22">
        <f>ROUND(SUM(Presupuestos[[#This Row],[BASE]:[IGV]]),2)</f>
        <v>140</v>
      </c>
      <c r="AH63" s="9" t="str">
        <f>IF(Presupuestos[[#This Row],[MONEDA]]="USD",VLOOKUP(Presupuestos[[#This Row],[FECHA DE EMISION]],Tipo_Cambio[],3,0),"")</f>
        <v/>
      </c>
      <c r="AI63" s="22">
        <f>IFERROR(ROUND(IF(Presupuestos[[#This Row],[MONEDA]]="PEN",Presupuestos[[#This Row],[TOTAL]],Presupuestos[[#This Row],[TOTAL]]*Presupuestos[[#This Row],[TIPO DE CAMBIO]]),2),"")</f>
        <v>140</v>
      </c>
      <c r="AJ63" s="5"/>
      <c r="AK63" s="33"/>
      <c r="AL63" s="5" t="s">
        <v>672</v>
      </c>
      <c r="AM63" s="23"/>
      <c r="AN63" s="23"/>
      <c r="AO63" s="7" t="str">
        <f>IFERROR(VLOOKUP("1-"&amp;Presupuestos[[#This Row],[ID DOCUMENTO]],BD_Pagos[],7,0),"")</f>
        <v/>
      </c>
      <c r="AP63" s="16" t="str">
        <f>IFERROR(VLOOKUP("1-"&amp;Presupuestos[[#This Row],[ID DOCUMENTO]],BD_Pagos[],8,0),"")</f>
        <v/>
      </c>
      <c r="AQ63" s="17" t="str">
        <f>IFERROR(VLOOKUP("1-"&amp;Presupuestos[[#This Row],[ID DOCUMENTO]],BD_Pagos[],9,0),"")</f>
        <v/>
      </c>
      <c r="AR63" s="54"/>
      <c r="AS63" s="7" t="str">
        <f>IFERROR(VLOOKUP("2-"&amp;Presupuestos[[#This Row],[ID DOCUMENTO]],BD_Pagos[],7,0),"")</f>
        <v/>
      </c>
      <c r="AT63" s="16" t="str">
        <f>IFERROR(VLOOKUP("2-"&amp;Presupuestos[[#This Row],[ID DOCUMENTO]],BD_Pagos[],8,0),"")</f>
        <v/>
      </c>
      <c r="AU63" s="17" t="str">
        <f>IFERROR(VLOOKUP("2-"&amp;Presupuestos[[#This Row],[ID DOCUMENTO]],BD_Pagos[],9,0),"")</f>
        <v/>
      </c>
      <c r="AV63" s="20">
        <f>IF(IFERROR(VLOOKUP("2-"&amp;Presupuestos[[#This Row],[ID DOCUMENTO]],BD_Pagos[],10,0),0)&gt;Presupuestos[[#This Row],[TOTAL SOLES]],Presupuestos[[#This Row],[TOTAL SOLES]],IFERROR(VLOOKUP("2-"&amp;Presupuestos[[#This Row],[ID DOCUMENTO]],BD_Pagos[],10,0),0))</f>
        <v>0</v>
      </c>
      <c r="AW63" s="7"/>
      <c r="AX63" s="16"/>
      <c r="AY63" s="17"/>
      <c r="AZ63" s="20"/>
      <c r="BA63" s="7"/>
      <c r="BB63" s="16"/>
      <c r="BC63" s="17"/>
      <c r="BD63" s="20"/>
      <c r="BE63" s="7" t="str">
        <f>IFERROR(VLOOKUP("5-"&amp;Presupuestos[[#This Row],[ID DOCUMENTO]],BD_Pagos[],7,0),"")</f>
        <v/>
      </c>
      <c r="BF63" s="17" t="str">
        <f>IFERROR(VLOOKUP("5-"&amp;Presupuestos[[#This Row],[ID DOCUMENTO]],BD_Pagos[],9,0),"")</f>
        <v/>
      </c>
      <c r="BG63" s="20">
        <f>IF(IFERROR(VLOOKUP("5-"&amp;Presupuestos[[#This Row],[ID DOCUMENTO]],BD_Pagos[],10,0),0)&gt;Presupuestos[[#This Row],[TOTAL SOLES]],Presupuestos[[#This Row],[TOTAL SOLES]],IFERROR(VLOOKUP("5-"&amp;Presupuestos[[#This Row],[ID DOCUMENTO]],BD_Pagos[],10,0),0))</f>
        <v>0</v>
      </c>
      <c r="BH63" s="7" t="str">
        <f>IFERROR(VLOOKUP("1-Detraccion"&amp;Presupuestos[[#This Row],[ID DOCUMENTO]],BD_Pagos[],2,0),"")</f>
        <v/>
      </c>
      <c r="BI63" s="3" t="str">
        <f>IFERROR(VLOOKUP("1-Detraccion"&amp;Presupuestos[[#This Row],[ID DOCUMENTO]],BD_Pagos[],3,0),"")</f>
        <v/>
      </c>
      <c r="BJ63" s="3" t="str">
        <f>IFERROR(VLOOKUP("1-Detraccion"&amp;Presupuestos[[#This Row],[ID DOCUMENTO]],BD_Pagos[],4,0),"")</f>
        <v/>
      </c>
      <c r="BK63" s="6">
        <f>IF(IFERROR(VLOOKUP("1-Detraccion"&amp;Presupuestos[[#This Row],[ID DOCUMENTO]],BD_Pagos[],5,0),0)&gt;Presupuestos[[#This Row],[TOTAL SOLES]],Presupuestos[[#This Row],[TOTAL SOLES]],IFERROR(VLOOKUP("1-Detraccion"&amp;Presupuestos[[#This Row],[ID DOCUMENTO]],BD_Pagos[],5,0),0))</f>
        <v>0</v>
      </c>
      <c r="BL63" s="6">
        <f>IF(IFERROR(VLOOKUP("1-Detraccion"&amp;Presupuestos[[#This Row],[ID DOCUMENTO]],BD_Pagos[],6,0),0)&gt;Presupuestos[[#This Row],[TOTAL SOLES]],Presupuestos[[#This Row],[TOTAL SOLES]],IFERROR(VLOOKUP("1-Detraccion"&amp;Presupuestos[[#This Row],[ID DOCUMENTO]],BD_Pagos[],6,0),0))</f>
        <v>0</v>
      </c>
      <c r="BM63" s="37"/>
      <c r="BN63" s="3"/>
      <c r="BO63" s="3"/>
      <c r="BP63" s="6"/>
      <c r="BQ6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140</v>
      </c>
      <c r="BR63" s="23" t="str">
        <f>IF(Presupuestos[[#This Row],[SALDO ME-MN]]&gt;0,"PENDIENTE","CANCELADO")</f>
        <v>PENDIENTE</v>
      </c>
      <c r="BS63" s="23" t="str">
        <f>IF(COUNTIFS($U$4:$U62,Presupuestos[[#This Row],[ID DOCUMENTO]])&gt;=1,IF(B62=Presupuestos[[#This Row],[ID]],"OK","DOC. DUPLICADO"),"OK")</f>
        <v>OK</v>
      </c>
    </row>
    <row r="64" spans="2:71" x14ac:dyDescent="0.25">
      <c r="B64" s="34">
        <f>IF(Presupuestos[[#This Row],[ID DOCUMENTO]]=U63,B63,IF(B63="ID",1,B63+1))</f>
        <v>59</v>
      </c>
      <c r="C64" s="2">
        <v>45845</v>
      </c>
      <c r="D64" s="2">
        <v>45845</v>
      </c>
      <c r="E64" s="3" t="s">
        <v>665</v>
      </c>
      <c r="F64" s="25" t="s">
        <v>35</v>
      </c>
      <c r="G64" s="25" t="s">
        <v>211</v>
      </c>
      <c r="H64" s="25" t="s">
        <v>225</v>
      </c>
      <c r="I64" s="36" t="str">
        <f>IFERROR(VLOOKUP(Presupuestos[[#This Row],[AREA]]&amp;Presupuestos[[#This Row],[CONCEPTO]]&amp;Presupuestos[[#This Row],[DESCRIPCION]],Tabla28[[Columna1]:[CÓDIGO NUEVO]],2,0),"")</f>
        <v>P0302003</v>
      </c>
      <c r="J64" s="3" t="s">
        <v>666</v>
      </c>
      <c r="K64" s="3" t="s">
        <v>666</v>
      </c>
      <c r="L64" s="3" t="s">
        <v>666</v>
      </c>
      <c r="M64" s="31" t="s">
        <v>819</v>
      </c>
      <c r="N64" s="3" t="s">
        <v>40</v>
      </c>
      <c r="O64" s="3" t="s">
        <v>315</v>
      </c>
      <c r="P64" s="3" t="s">
        <v>122</v>
      </c>
      <c r="Q64" s="3" t="str">
        <f>IFERROR(VLOOKUP(Presupuestos[[#This Row],[CLASIFICACIÓN (N)]],Tabla17[],2,0),"")</f>
        <v>Costos de ventas</v>
      </c>
      <c r="R64" s="3" t="str">
        <f>IFERROR(VLOOKUP(Presupuestos[[#This Row],[CLASIFICACIÓN (N)]],Tabla17[],3,0),"")</f>
        <v>Operativo</v>
      </c>
      <c r="S64" s="3" t="s">
        <v>16</v>
      </c>
      <c r="T64" s="3" t="str">
        <f>IFERROR(VLOOKUP(Presupuestos[[#This Row],[ALMACEN]],Tabla5[],2,0),"")</f>
        <v>Arequipa</v>
      </c>
      <c r="U64" s="19" t="str">
        <f>IFERROR(VLOOKUP(Presupuestos[[#This Row],[TIPO DE DOCUMENTO]],Tipo_Documento[],2,0)&amp;Presupuestos[[#This Row],[SERIE]]&amp;Presupuestos[[#This Row],[NUMERO]]&amp;Presupuestos[[#This Row],[RUC]],"")</f>
        <v>01F0011694120609629739</v>
      </c>
      <c r="V64" s="3" t="s">
        <v>120</v>
      </c>
      <c r="W64" s="7">
        <v>45845</v>
      </c>
      <c r="X64" s="7">
        <v>45845</v>
      </c>
      <c r="Y64" s="3" t="s">
        <v>688</v>
      </c>
      <c r="Z64" s="3">
        <v>16941</v>
      </c>
      <c r="AA64" s="3">
        <f>IFERROR(VLOOKUP(Presupuestos[[#This Row],[RAZON SOCIAL]],CHOOSE({1,2},Clientes_Proveedores[Razon Social],Clientes_Proveedores[Ruc / Dni]),2,0),"-")</f>
        <v>20609629739</v>
      </c>
      <c r="AB64" s="31" t="s">
        <v>820</v>
      </c>
      <c r="AC64" s="3" t="s">
        <v>670</v>
      </c>
      <c r="AD64" s="5">
        <v>0.18</v>
      </c>
      <c r="AE64" s="6">
        <v>33.9</v>
      </c>
      <c r="AF64" s="6">
        <f>Presupuestos[[#This Row],[BASE]]*Presupuestos[[#This Row],[% IGV]]</f>
        <v>6.1019999999999994</v>
      </c>
      <c r="AG64" s="22">
        <f>ROUND(SUM(Presupuestos[[#This Row],[BASE]:[IGV]]),2)</f>
        <v>40</v>
      </c>
      <c r="AH64" s="9" t="str">
        <f>IF(Presupuestos[[#This Row],[MONEDA]]="USD",VLOOKUP(Presupuestos[[#This Row],[FECHA DE EMISION]],Tipo_Cambio[],3,0),"")</f>
        <v/>
      </c>
      <c r="AI64" s="22">
        <f>IFERROR(ROUND(IF(Presupuestos[[#This Row],[MONEDA]]="PEN",Presupuestos[[#This Row],[TOTAL]],Presupuestos[[#This Row],[TOTAL]]*Presupuestos[[#This Row],[TIPO DE CAMBIO]]),2),"")</f>
        <v>40</v>
      </c>
      <c r="AJ64" s="5"/>
      <c r="AK64" s="33"/>
      <c r="AL64" s="5" t="s">
        <v>672</v>
      </c>
      <c r="AM64" s="23"/>
      <c r="AN64" s="23"/>
      <c r="AO64" s="7" t="str">
        <f>IFERROR(VLOOKUP("1-"&amp;Presupuestos[[#This Row],[ID DOCUMENTO]],BD_Pagos[],7,0),"")</f>
        <v/>
      </c>
      <c r="AP64" s="16" t="str">
        <f>IFERROR(VLOOKUP("1-"&amp;Presupuestos[[#This Row],[ID DOCUMENTO]],BD_Pagos[],8,0),"")</f>
        <v/>
      </c>
      <c r="AQ64" s="17" t="str">
        <f>IFERROR(VLOOKUP("1-"&amp;Presupuestos[[#This Row],[ID DOCUMENTO]],BD_Pagos[],9,0),"")</f>
        <v/>
      </c>
      <c r="AR64" s="54"/>
      <c r="AS64" s="7" t="str">
        <f>IFERROR(VLOOKUP("2-"&amp;Presupuestos[[#This Row],[ID DOCUMENTO]],BD_Pagos[],7,0),"")</f>
        <v/>
      </c>
      <c r="AT64" s="16" t="str">
        <f>IFERROR(VLOOKUP("2-"&amp;Presupuestos[[#This Row],[ID DOCUMENTO]],BD_Pagos[],8,0),"")</f>
        <v/>
      </c>
      <c r="AU64" s="17" t="str">
        <f>IFERROR(VLOOKUP("2-"&amp;Presupuestos[[#This Row],[ID DOCUMENTO]],BD_Pagos[],9,0),"")</f>
        <v/>
      </c>
      <c r="AV64" s="20">
        <f>IF(IFERROR(VLOOKUP("2-"&amp;Presupuestos[[#This Row],[ID DOCUMENTO]],BD_Pagos[],10,0),0)&gt;Presupuestos[[#This Row],[TOTAL SOLES]],Presupuestos[[#This Row],[TOTAL SOLES]],IFERROR(VLOOKUP("2-"&amp;Presupuestos[[#This Row],[ID DOCUMENTO]],BD_Pagos[],10,0),0))</f>
        <v>0</v>
      </c>
      <c r="AW64" s="7"/>
      <c r="AX64" s="16"/>
      <c r="AY64" s="17"/>
      <c r="AZ64" s="20"/>
      <c r="BA64" s="7"/>
      <c r="BB64" s="16"/>
      <c r="BC64" s="17"/>
      <c r="BD64" s="20"/>
      <c r="BE64" s="7" t="str">
        <f>IFERROR(VLOOKUP("5-"&amp;Presupuestos[[#This Row],[ID DOCUMENTO]],BD_Pagos[],7,0),"")</f>
        <v/>
      </c>
      <c r="BF64" s="17" t="str">
        <f>IFERROR(VLOOKUP("5-"&amp;Presupuestos[[#This Row],[ID DOCUMENTO]],BD_Pagos[],9,0),"")</f>
        <v/>
      </c>
      <c r="BG64" s="20">
        <f>IF(IFERROR(VLOOKUP("5-"&amp;Presupuestos[[#This Row],[ID DOCUMENTO]],BD_Pagos[],10,0),0)&gt;Presupuestos[[#This Row],[TOTAL SOLES]],Presupuestos[[#This Row],[TOTAL SOLES]],IFERROR(VLOOKUP("5-"&amp;Presupuestos[[#This Row],[ID DOCUMENTO]],BD_Pagos[],10,0),0))</f>
        <v>0</v>
      </c>
      <c r="BH64" s="7" t="str">
        <f>IFERROR(VLOOKUP("1-Detraccion"&amp;Presupuestos[[#This Row],[ID DOCUMENTO]],BD_Pagos[],2,0),"")</f>
        <v/>
      </c>
      <c r="BI64" s="3" t="str">
        <f>IFERROR(VLOOKUP("1-Detraccion"&amp;Presupuestos[[#This Row],[ID DOCUMENTO]],BD_Pagos[],3,0),"")</f>
        <v/>
      </c>
      <c r="BJ64" s="3" t="str">
        <f>IFERROR(VLOOKUP("1-Detraccion"&amp;Presupuestos[[#This Row],[ID DOCUMENTO]],BD_Pagos[],4,0),"")</f>
        <v/>
      </c>
      <c r="BK64" s="6">
        <f>IF(IFERROR(VLOOKUP("1-Detraccion"&amp;Presupuestos[[#This Row],[ID DOCUMENTO]],BD_Pagos[],5,0),0)&gt;Presupuestos[[#This Row],[TOTAL SOLES]],Presupuestos[[#This Row],[TOTAL SOLES]],IFERROR(VLOOKUP("1-Detraccion"&amp;Presupuestos[[#This Row],[ID DOCUMENTO]],BD_Pagos[],5,0),0))</f>
        <v>0</v>
      </c>
      <c r="BL64" s="6">
        <f>IF(IFERROR(VLOOKUP("1-Detraccion"&amp;Presupuestos[[#This Row],[ID DOCUMENTO]],BD_Pagos[],6,0),0)&gt;Presupuestos[[#This Row],[TOTAL SOLES]],Presupuestos[[#This Row],[TOTAL SOLES]],IFERROR(VLOOKUP("1-Detraccion"&amp;Presupuestos[[#This Row],[ID DOCUMENTO]],BD_Pagos[],6,0),0))</f>
        <v>0</v>
      </c>
      <c r="BM64" s="37"/>
      <c r="BN64" s="3"/>
      <c r="BO64" s="3"/>
      <c r="BP64" s="6"/>
      <c r="BQ6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40</v>
      </c>
      <c r="BR64" s="23" t="str">
        <f>IF(Presupuestos[[#This Row],[SALDO ME-MN]]&gt;0,"PENDIENTE","CANCELADO")</f>
        <v>PENDIENTE</v>
      </c>
      <c r="BS64" s="23" t="str">
        <f>IF(COUNTIFS($U$4:$U63,Presupuestos[[#This Row],[ID DOCUMENTO]])&gt;=1,IF(B63=Presupuestos[[#This Row],[ID]],"OK","DOC. DUPLICADO"),"OK")</f>
        <v>OK</v>
      </c>
    </row>
    <row r="65" spans="2:71" x14ac:dyDescent="0.25">
      <c r="B65" s="34">
        <f>IF(Presupuestos[[#This Row],[ID DOCUMENTO]]=U64,B64,IF(B64="ID",1,B64+1))</f>
        <v>60</v>
      </c>
      <c r="C65" s="2">
        <v>45845</v>
      </c>
      <c r="D65" s="2">
        <v>45845</v>
      </c>
      <c r="E65" s="3" t="s">
        <v>665</v>
      </c>
      <c r="F65" s="25" t="s">
        <v>35</v>
      </c>
      <c r="G65" s="25" t="s">
        <v>211</v>
      </c>
      <c r="H65" s="25" t="s">
        <v>225</v>
      </c>
      <c r="I65" s="36" t="str">
        <f>IFERROR(VLOOKUP(Presupuestos[[#This Row],[AREA]]&amp;Presupuestos[[#This Row],[CONCEPTO]]&amp;Presupuestos[[#This Row],[DESCRIPCION]],Tabla28[[Columna1]:[CÓDIGO NUEVO]],2,0),"")</f>
        <v>P0302003</v>
      </c>
      <c r="J65" s="3" t="s">
        <v>666</v>
      </c>
      <c r="K65" s="3" t="s">
        <v>666</v>
      </c>
      <c r="L65" s="3" t="s">
        <v>666</v>
      </c>
      <c r="M65" s="31" t="s">
        <v>821</v>
      </c>
      <c r="N65" s="3" t="s">
        <v>40</v>
      </c>
      <c r="O65" s="3" t="s">
        <v>315</v>
      </c>
      <c r="P65" s="3" t="s">
        <v>122</v>
      </c>
      <c r="Q65" s="3" t="str">
        <f>IFERROR(VLOOKUP(Presupuestos[[#This Row],[CLASIFICACIÓN (N)]],Tabla17[],2,0),"")</f>
        <v>Costos de ventas</v>
      </c>
      <c r="R65" s="3" t="str">
        <f>IFERROR(VLOOKUP(Presupuestos[[#This Row],[CLASIFICACIÓN (N)]],Tabla17[],3,0),"")</f>
        <v>Operativo</v>
      </c>
      <c r="S65" s="3" t="s">
        <v>16</v>
      </c>
      <c r="T65" s="3" t="str">
        <f>IFERROR(VLOOKUP(Presupuestos[[#This Row],[ALMACEN]],Tabla5[],2,0),"")</f>
        <v>Arequipa</v>
      </c>
      <c r="U65" s="19" t="str">
        <f>IFERROR(VLOOKUP(Presupuestos[[#This Row],[TIPO DE DOCUMENTO]],Tipo_Documento[],2,0)&amp;Presupuestos[[#This Row],[SERIE]]&amp;Presupuestos[[#This Row],[NUMERO]]&amp;Presupuestos[[#This Row],[RUC]],"")</f>
        <v>01FE011118020498619232</v>
      </c>
      <c r="V65" s="3" t="s">
        <v>120</v>
      </c>
      <c r="W65" s="7">
        <v>45845</v>
      </c>
      <c r="X65" s="7">
        <v>45845</v>
      </c>
      <c r="Y65" s="3" t="s">
        <v>822</v>
      </c>
      <c r="Z65" s="3">
        <v>11180</v>
      </c>
      <c r="AA65" s="3">
        <f>IFERROR(VLOOKUP(Presupuestos[[#This Row],[RAZON SOCIAL]],CHOOSE({1,2},Clientes_Proveedores[Razon Social],Clientes_Proveedores[Ruc / Dni]),2,0),"-")</f>
        <v>20498619232</v>
      </c>
      <c r="AB65" s="31" t="s">
        <v>823</v>
      </c>
      <c r="AC65" s="3" t="s">
        <v>670</v>
      </c>
      <c r="AD65" s="5">
        <v>0.18</v>
      </c>
      <c r="AE65" s="6">
        <v>101.69</v>
      </c>
      <c r="AF65" s="6">
        <f>Presupuestos[[#This Row],[BASE]]*Presupuestos[[#This Row],[% IGV]]</f>
        <v>18.304199999999998</v>
      </c>
      <c r="AG65" s="22">
        <f>ROUND(SUM(Presupuestos[[#This Row],[BASE]:[IGV]]),2)</f>
        <v>119.99</v>
      </c>
      <c r="AH65" s="9" t="str">
        <f>IF(Presupuestos[[#This Row],[MONEDA]]="USD",VLOOKUP(Presupuestos[[#This Row],[FECHA DE EMISION]],Tipo_Cambio[],3,0),"")</f>
        <v/>
      </c>
      <c r="AI65" s="22">
        <f>IFERROR(ROUND(IF(Presupuestos[[#This Row],[MONEDA]]="PEN",Presupuestos[[#This Row],[TOTAL]],Presupuestos[[#This Row],[TOTAL]]*Presupuestos[[#This Row],[TIPO DE CAMBIO]]),2),"")</f>
        <v>119.99</v>
      </c>
      <c r="AJ65" s="5"/>
      <c r="AK65" s="33"/>
      <c r="AL65" s="5" t="s">
        <v>672</v>
      </c>
      <c r="AM65" s="23"/>
      <c r="AN65" s="23"/>
      <c r="AO65" s="7" t="str">
        <f>IFERROR(VLOOKUP("1-"&amp;Presupuestos[[#This Row],[ID DOCUMENTO]],BD_Pagos[],7,0),"")</f>
        <v/>
      </c>
      <c r="AP65" s="16" t="str">
        <f>IFERROR(VLOOKUP("1-"&amp;Presupuestos[[#This Row],[ID DOCUMENTO]],BD_Pagos[],8,0),"")</f>
        <v/>
      </c>
      <c r="AQ65" s="17" t="str">
        <f>IFERROR(VLOOKUP("1-"&amp;Presupuestos[[#This Row],[ID DOCUMENTO]],BD_Pagos[],9,0),"")</f>
        <v/>
      </c>
      <c r="AR65" s="54"/>
      <c r="AS65" s="7" t="str">
        <f>IFERROR(VLOOKUP("2-"&amp;Presupuestos[[#This Row],[ID DOCUMENTO]],BD_Pagos[],7,0),"")</f>
        <v/>
      </c>
      <c r="AT65" s="16" t="str">
        <f>IFERROR(VLOOKUP("2-"&amp;Presupuestos[[#This Row],[ID DOCUMENTO]],BD_Pagos[],8,0),"")</f>
        <v/>
      </c>
      <c r="AU65" s="17" t="str">
        <f>IFERROR(VLOOKUP("2-"&amp;Presupuestos[[#This Row],[ID DOCUMENTO]],BD_Pagos[],9,0),"")</f>
        <v/>
      </c>
      <c r="AV65" s="20">
        <f>IF(IFERROR(VLOOKUP("2-"&amp;Presupuestos[[#This Row],[ID DOCUMENTO]],BD_Pagos[],10,0),0)&gt;Presupuestos[[#This Row],[TOTAL SOLES]],Presupuestos[[#This Row],[TOTAL SOLES]],IFERROR(VLOOKUP("2-"&amp;Presupuestos[[#This Row],[ID DOCUMENTO]],BD_Pagos[],10,0),0))</f>
        <v>0</v>
      </c>
      <c r="AW65" s="7"/>
      <c r="AX65" s="16"/>
      <c r="AY65" s="17"/>
      <c r="AZ65" s="20"/>
      <c r="BA65" s="7"/>
      <c r="BB65" s="16"/>
      <c r="BC65" s="17"/>
      <c r="BD65" s="20"/>
      <c r="BE65" s="7" t="str">
        <f>IFERROR(VLOOKUP("5-"&amp;Presupuestos[[#This Row],[ID DOCUMENTO]],BD_Pagos[],7,0),"")</f>
        <v/>
      </c>
      <c r="BF65" s="17" t="str">
        <f>IFERROR(VLOOKUP("5-"&amp;Presupuestos[[#This Row],[ID DOCUMENTO]],BD_Pagos[],9,0),"")</f>
        <v/>
      </c>
      <c r="BG65" s="20">
        <f>IF(IFERROR(VLOOKUP("5-"&amp;Presupuestos[[#This Row],[ID DOCUMENTO]],BD_Pagos[],10,0),0)&gt;Presupuestos[[#This Row],[TOTAL SOLES]],Presupuestos[[#This Row],[TOTAL SOLES]],IFERROR(VLOOKUP("5-"&amp;Presupuestos[[#This Row],[ID DOCUMENTO]],BD_Pagos[],10,0),0))</f>
        <v>0</v>
      </c>
      <c r="BH65" s="7" t="str">
        <f>IFERROR(VLOOKUP("1-Detraccion"&amp;Presupuestos[[#This Row],[ID DOCUMENTO]],BD_Pagos[],2,0),"")</f>
        <v/>
      </c>
      <c r="BI65" s="3" t="str">
        <f>IFERROR(VLOOKUP("1-Detraccion"&amp;Presupuestos[[#This Row],[ID DOCUMENTO]],BD_Pagos[],3,0),"")</f>
        <v/>
      </c>
      <c r="BJ65" s="3" t="str">
        <f>IFERROR(VLOOKUP("1-Detraccion"&amp;Presupuestos[[#This Row],[ID DOCUMENTO]],BD_Pagos[],4,0),"")</f>
        <v/>
      </c>
      <c r="BK65" s="6">
        <f>IF(IFERROR(VLOOKUP("1-Detraccion"&amp;Presupuestos[[#This Row],[ID DOCUMENTO]],BD_Pagos[],5,0),0)&gt;Presupuestos[[#This Row],[TOTAL SOLES]],Presupuestos[[#This Row],[TOTAL SOLES]],IFERROR(VLOOKUP("1-Detraccion"&amp;Presupuestos[[#This Row],[ID DOCUMENTO]],BD_Pagos[],5,0),0))</f>
        <v>0</v>
      </c>
      <c r="BL65" s="6">
        <f>IF(IFERROR(VLOOKUP("1-Detraccion"&amp;Presupuestos[[#This Row],[ID DOCUMENTO]],BD_Pagos[],6,0),0)&gt;Presupuestos[[#This Row],[TOTAL SOLES]],Presupuestos[[#This Row],[TOTAL SOLES]],IFERROR(VLOOKUP("1-Detraccion"&amp;Presupuestos[[#This Row],[ID DOCUMENTO]],BD_Pagos[],6,0),0))</f>
        <v>0</v>
      </c>
      <c r="BM65" s="37"/>
      <c r="BN65" s="3"/>
      <c r="BO65" s="3"/>
      <c r="BP65" s="6"/>
      <c r="BQ6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119.99</v>
      </c>
      <c r="BR65" s="23" t="str">
        <f>IF(Presupuestos[[#This Row],[SALDO ME-MN]]&gt;0,"PENDIENTE","CANCELADO")</f>
        <v>PENDIENTE</v>
      </c>
      <c r="BS65" s="23" t="str">
        <f>IF(COUNTIFS($U$4:$U64,Presupuestos[[#This Row],[ID DOCUMENTO]])&gt;=1,IF(B64=Presupuestos[[#This Row],[ID]],"OK","DOC. DUPLICADO"),"OK")</f>
        <v>OK</v>
      </c>
    </row>
    <row r="66" spans="2:71" ht="36" x14ac:dyDescent="0.25">
      <c r="B66" s="34">
        <f>IF(Presupuestos[[#This Row],[ID DOCUMENTO]]=U65,B65,IF(B65="ID",1,B65+1))</f>
        <v>61</v>
      </c>
      <c r="C66" s="2">
        <v>45845</v>
      </c>
      <c r="D66" s="2">
        <v>45845</v>
      </c>
      <c r="E66" s="3" t="s">
        <v>665</v>
      </c>
      <c r="F66" s="25" t="s">
        <v>35</v>
      </c>
      <c r="G66" s="25" t="s">
        <v>211</v>
      </c>
      <c r="H66" s="25" t="s">
        <v>225</v>
      </c>
      <c r="I66" s="36" t="str">
        <f>IFERROR(VLOOKUP(Presupuestos[[#This Row],[AREA]]&amp;Presupuestos[[#This Row],[CONCEPTO]]&amp;Presupuestos[[#This Row],[DESCRIPCION]],Tabla28[[Columna1]:[CÓDIGO NUEVO]],2,0),"")</f>
        <v>P0302003</v>
      </c>
      <c r="J66" s="3" t="s">
        <v>666</v>
      </c>
      <c r="K66" s="3" t="s">
        <v>666</v>
      </c>
      <c r="L66" s="3" t="s">
        <v>666</v>
      </c>
      <c r="M66" s="31" t="s">
        <v>824</v>
      </c>
      <c r="N66" s="3" t="s">
        <v>40</v>
      </c>
      <c r="O66" s="3" t="s">
        <v>315</v>
      </c>
      <c r="P66" s="3" t="s">
        <v>122</v>
      </c>
      <c r="Q66" s="3" t="str">
        <f>IFERROR(VLOOKUP(Presupuestos[[#This Row],[CLASIFICACIÓN (N)]],Tabla17[],2,0),"")</f>
        <v>Costos de ventas</v>
      </c>
      <c r="R66" s="3" t="str">
        <f>IFERROR(VLOOKUP(Presupuestos[[#This Row],[CLASIFICACIÓN (N)]],Tabla17[],3,0),"")</f>
        <v>Operativo</v>
      </c>
      <c r="S66" s="3" t="s">
        <v>16</v>
      </c>
      <c r="T66" s="3" t="str">
        <f>IFERROR(VLOOKUP(Presupuestos[[#This Row],[ALMACEN]],Tabla5[],2,0),"")</f>
        <v>Arequipa</v>
      </c>
      <c r="U66" s="19" t="str">
        <f>IFERROR(VLOOKUP(Presupuestos[[#This Row],[TIPO DE DOCUMENTO]],Tipo_Documento[],2,0)&amp;Presupuestos[[#This Row],[SERIE]]&amp;Presupuestos[[#This Row],[NUMERO]]&amp;Presupuestos[[#This Row],[RUC]],"")</f>
        <v>01E0011272610294003881</v>
      </c>
      <c r="V66" s="3" t="s">
        <v>120</v>
      </c>
      <c r="W66" s="7">
        <v>45845</v>
      </c>
      <c r="X66" s="7">
        <v>45845</v>
      </c>
      <c r="Y66" s="3" t="s">
        <v>668</v>
      </c>
      <c r="Z66" s="3">
        <v>12726</v>
      </c>
      <c r="AA66" s="3">
        <f>IFERROR(VLOOKUP(Presupuestos[[#This Row],[RAZON SOCIAL]],CHOOSE({1,2},Clientes_Proveedores[Razon Social],Clientes_Proveedores[Ruc / Dni]),2,0),"-")</f>
        <v>10294003881</v>
      </c>
      <c r="AB66" s="31" t="s">
        <v>825</v>
      </c>
      <c r="AC66" s="3" t="s">
        <v>670</v>
      </c>
      <c r="AD66" s="5">
        <v>0.18</v>
      </c>
      <c r="AE66" s="6">
        <v>191.53</v>
      </c>
      <c r="AF66" s="6">
        <f>Presupuestos[[#This Row],[BASE]]*Presupuestos[[#This Row],[% IGV]]</f>
        <v>34.4754</v>
      </c>
      <c r="AG66" s="22">
        <f>ROUND(SUM(Presupuestos[[#This Row],[BASE]:[IGV]]),2)</f>
        <v>226.01</v>
      </c>
      <c r="AH66" s="9" t="str">
        <f>IF(Presupuestos[[#This Row],[MONEDA]]="USD",VLOOKUP(Presupuestos[[#This Row],[FECHA DE EMISION]],Tipo_Cambio[],3,0),"")</f>
        <v/>
      </c>
      <c r="AI66" s="22">
        <f>IFERROR(ROUND(IF(Presupuestos[[#This Row],[MONEDA]]="PEN",Presupuestos[[#This Row],[TOTAL]],Presupuestos[[#This Row],[TOTAL]]*Presupuestos[[#This Row],[TIPO DE CAMBIO]]),2),"")</f>
        <v>226.01</v>
      </c>
      <c r="AJ66" s="5"/>
      <c r="AK66" s="33"/>
      <c r="AL66" s="5" t="s">
        <v>672</v>
      </c>
      <c r="AM66" s="23"/>
      <c r="AN66" s="23"/>
      <c r="AO66" s="7" t="str">
        <f>IFERROR(VLOOKUP("1-"&amp;Presupuestos[[#This Row],[ID DOCUMENTO]],BD_Pagos[],7,0),"")</f>
        <v/>
      </c>
      <c r="AP66" s="16" t="str">
        <f>IFERROR(VLOOKUP("1-"&amp;Presupuestos[[#This Row],[ID DOCUMENTO]],BD_Pagos[],8,0),"")</f>
        <v/>
      </c>
      <c r="AQ66" s="17" t="str">
        <f>IFERROR(VLOOKUP("1-"&amp;Presupuestos[[#This Row],[ID DOCUMENTO]],BD_Pagos[],9,0),"")</f>
        <v/>
      </c>
      <c r="AR66" s="54"/>
      <c r="AS66" s="7" t="str">
        <f>IFERROR(VLOOKUP("2-"&amp;Presupuestos[[#This Row],[ID DOCUMENTO]],BD_Pagos[],7,0),"")</f>
        <v/>
      </c>
      <c r="AT66" s="16" t="str">
        <f>IFERROR(VLOOKUP("2-"&amp;Presupuestos[[#This Row],[ID DOCUMENTO]],BD_Pagos[],8,0),"")</f>
        <v/>
      </c>
      <c r="AU66" s="17" t="str">
        <f>IFERROR(VLOOKUP("2-"&amp;Presupuestos[[#This Row],[ID DOCUMENTO]],BD_Pagos[],9,0),"")</f>
        <v/>
      </c>
      <c r="AV66" s="20">
        <f>IF(IFERROR(VLOOKUP("2-"&amp;Presupuestos[[#This Row],[ID DOCUMENTO]],BD_Pagos[],10,0),0)&gt;Presupuestos[[#This Row],[TOTAL SOLES]],Presupuestos[[#This Row],[TOTAL SOLES]],IFERROR(VLOOKUP("2-"&amp;Presupuestos[[#This Row],[ID DOCUMENTO]],BD_Pagos[],10,0),0))</f>
        <v>0</v>
      </c>
      <c r="AW66" s="7"/>
      <c r="AX66" s="16"/>
      <c r="AY66" s="17"/>
      <c r="AZ66" s="20"/>
      <c r="BA66" s="7"/>
      <c r="BB66" s="16"/>
      <c r="BC66" s="17"/>
      <c r="BD66" s="20"/>
      <c r="BE66" s="7" t="str">
        <f>IFERROR(VLOOKUP("5-"&amp;Presupuestos[[#This Row],[ID DOCUMENTO]],BD_Pagos[],7,0),"")</f>
        <v/>
      </c>
      <c r="BF66" s="17" t="str">
        <f>IFERROR(VLOOKUP("5-"&amp;Presupuestos[[#This Row],[ID DOCUMENTO]],BD_Pagos[],9,0),"")</f>
        <v/>
      </c>
      <c r="BG66" s="20">
        <f>IF(IFERROR(VLOOKUP("5-"&amp;Presupuestos[[#This Row],[ID DOCUMENTO]],BD_Pagos[],10,0),0)&gt;Presupuestos[[#This Row],[TOTAL SOLES]],Presupuestos[[#This Row],[TOTAL SOLES]],IFERROR(VLOOKUP("5-"&amp;Presupuestos[[#This Row],[ID DOCUMENTO]],BD_Pagos[],10,0),0))</f>
        <v>0</v>
      </c>
      <c r="BH66" s="7" t="str">
        <f>IFERROR(VLOOKUP("1-Detraccion"&amp;Presupuestos[[#This Row],[ID DOCUMENTO]],BD_Pagos[],2,0),"")</f>
        <v/>
      </c>
      <c r="BI66" s="3" t="str">
        <f>IFERROR(VLOOKUP("1-Detraccion"&amp;Presupuestos[[#This Row],[ID DOCUMENTO]],BD_Pagos[],3,0),"")</f>
        <v/>
      </c>
      <c r="BJ66" s="3" t="str">
        <f>IFERROR(VLOOKUP("1-Detraccion"&amp;Presupuestos[[#This Row],[ID DOCUMENTO]],BD_Pagos[],4,0),"")</f>
        <v/>
      </c>
      <c r="BK66" s="6">
        <f>IF(IFERROR(VLOOKUP("1-Detraccion"&amp;Presupuestos[[#This Row],[ID DOCUMENTO]],BD_Pagos[],5,0),0)&gt;Presupuestos[[#This Row],[TOTAL SOLES]],Presupuestos[[#This Row],[TOTAL SOLES]],IFERROR(VLOOKUP("1-Detraccion"&amp;Presupuestos[[#This Row],[ID DOCUMENTO]],BD_Pagos[],5,0),0))</f>
        <v>0</v>
      </c>
      <c r="BL66" s="6">
        <f>IF(IFERROR(VLOOKUP("1-Detraccion"&amp;Presupuestos[[#This Row],[ID DOCUMENTO]],BD_Pagos[],6,0),0)&gt;Presupuestos[[#This Row],[TOTAL SOLES]],Presupuestos[[#This Row],[TOTAL SOLES]],IFERROR(VLOOKUP("1-Detraccion"&amp;Presupuestos[[#This Row],[ID DOCUMENTO]],BD_Pagos[],6,0),0))</f>
        <v>0</v>
      </c>
      <c r="BM66" s="37"/>
      <c r="BN66" s="3"/>
      <c r="BO66" s="3"/>
      <c r="BP66" s="6"/>
      <c r="BQ6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226.01</v>
      </c>
      <c r="BR66" s="23" t="str">
        <f>IF(Presupuestos[[#This Row],[SALDO ME-MN]]&gt;0,"PENDIENTE","CANCELADO")</f>
        <v>PENDIENTE</v>
      </c>
      <c r="BS66" s="23" t="str">
        <f>IF(COUNTIFS($U$4:$U65,Presupuestos[[#This Row],[ID DOCUMENTO]])&gt;=1,IF(B65=Presupuestos[[#This Row],[ID]],"OK","DOC. DUPLICADO"),"OK")</f>
        <v>OK</v>
      </c>
    </row>
    <row r="67" spans="2:71" x14ac:dyDescent="0.25">
      <c r="B67" s="34">
        <f>IF(Presupuestos[[#This Row],[ID DOCUMENTO]]=U66,B66,IF(B66="ID",1,B66+1))</f>
        <v>62</v>
      </c>
      <c r="C67" s="2">
        <v>45845</v>
      </c>
      <c r="D67" s="2">
        <v>45845</v>
      </c>
      <c r="E67" s="3" t="s">
        <v>711</v>
      </c>
      <c r="F67" s="25" t="s">
        <v>35</v>
      </c>
      <c r="G67" s="25" t="s">
        <v>223</v>
      </c>
      <c r="H67" s="25" t="s">
        <v>214</v>
      </c>
      <c r="I67" s="36" t="str">
        <f>IFERROR(VLOOKUP(Presupuestos[[#This Row],[AREA]]&amp;Presupuestos[[#This Row],[CONCEPTO]]&amp;Presupuestos[[#This Row],[DESCRIPCION]],Tabla28[[Columna1]:[CÓDIGO NUEVO]],2,0),"")</f>
        <v>P0303002</v>
      </c>
      <c r="J67" s="3" t="s">
        <v>666</v>
      </c>
      <c r="K67" s="3" t="s">
        <v>666</v>
      </c>
      <c r="L67" s="3" t="s">
        <v>666</v>
      </c>
      <c r="M67" s="31" t="s">
        <v>826</v>
      </c>
      <c r="N67" s="3" t="s">
        <v>33</v>
      </c>
      <c r="O67" s="3" t="s">
        <v>308</v>
      </c>
      <c r="P67" s="3" t="s">
        <v>122</v>
      </c>
      <c r="Q67" s="3" t="str">
        <f>IFERROR(VLOOKUP(Presupuestos[[#This Row],[CLASIFICACIÓN (N)]],Tabla17[],2,0),"")</f>
        <v>Costos de ventas</v>
      </c>
      <c r="R67" s="3" t="str">
        <f>IFERROR(VLOOKUP(Presupuestos[[#This Row],[CLASIFICACIÓN (N)]],Tabla17[],3,0),"")</f>
        <v>Operativo</v>
      </c>
      <c r="S67" s="3" t="s">
        <v>16</v>
      </c>
      <c r="T67" s="3" t="str">
        <f>IFERROR(VLOOKUP(Presupuestos[[#This Row],[ALMACEN]],Tabla5[],2,0),"")</f>
        <v>Arequipa</v>
      </c>
      <c r="U67" s="19" t="str">
        <f>IFERROR(VLOOKUP(Presupuestos[[#This Row],[TIPO DE DOCUMENTO]],Tipo_Documento[],2,0)&amp;Presupuestos[[#This Row],[SERIE]]&amp;Presupuestos[[#This Row],[NUMERO]]&amp;Presupuestos[[#This Row],[RUC]],"")</f>
        <v>01F213179835320517252558</v>
      </c>
      <c r="V67" s="3" t="s">
        <v>120</v>
      </c>
      <c r="W67" s="7">
        <v>45845</v>
      </c>
      <c r="X67" s="7">
        <v>45845</v>
      </c>
      <c r="Y67" s="3" t="s">
        <v>719</v>
      </c>
      <c r="Z67" s="3">
        <v>1798353</v>
      </c>
      <c r="AA67" s="3">
        <f>IFERROR(VLOOKUP(Presupuestos[[#This Row],[RAZON SOCIAL]],CHOOSE({1,2},Clientes_Proveedores[Razon Social],Clientes_Proveedores[Ruc / Dni]),2,0),"-")</f>
        <v>20517252558</v>
      </c>
      <c r="AB67" s="31" t="s">
        <v>714</v>
      </c>
      <c r="AC67" s="3" t="s">
        <v>670</v>
      </c>
      <c r="AD67" s="5">
        <v>0.18</v>
      </c>
      <c r="AE67" s="6">
        <v>6.78</v>
      </c>
      <c r="AF67" s="6">
        <f>Presupuestos[[#This Row],[BASE]]*Presupuestos[[#This Row],[% IGV]]</f>
        <v>1.2203999999999999</v>
      </c>
      <c r="AG67" s="22">
        <f>ROUND(SUM(Presupuestos[[#This Row],[BASE]:[IGV]]),2)</f>
        <v>8</v>
      </c>
      <c r="AH67" s="9" t="str">
        <f>IF(Presupuestos[[#This Row],[MONEDA]]="USD",VLOOKUP(Presupuestos[[#This Row],[FECHA DE EMISION]],Tipo_Cambio[],3,0),"")</f>
        <v/>
      </c>
      <c r="AI67" s="22">
        <f>IFERROR(ROUND(IF(Presupuestos[[#This Row],[MONEDA]]="PEN",Presupuestos[[#This Row],[TOTAL]],Presupuestos[[#This Row],[TOTAL]]*Presupuestos[[#This Row],[TIPO DE CAMBIO]]),2),"")</f>
        <v>8</v>
      </c>
      <c r="AJ67" s="5"/>
      <c r="AK67" s="33" t="s">
        <v>671</v>
      </c>
      <c r="AL67" s="5" t="s">
        <v>715</v>
      </c>
      <c r="AM67" s="33" t="s">
        <v>671</v>
      </c>
      <c r="AN67" s="23" t="s">
        <v>671</v>
      </c>
      <c r="AO67" s="7">
        <f>IFERROR(VLOOKUP("1-"&amp;Presupuestos[[#This Row],[ID DOCUMENTO]],BD_Pagos[],7,0),"")</f>
        <v>45845</v>
      </c>
      <c r="AP67" s="16" t="str">
        <f>IFERROR(VLOOKUP("1-"&amp;Presupuestos[[#This Row],[ID DOCUMENTO]],BD_Pagos[],8,0),"")</f>
        <v>C_Ope_002</v>
      </c>
      <c r="AQ67" s="17">
        <f>IFERROR(VLOOKUP("1-"&amp;Presupuestos[[#This Row],[ID DOCUMENTO]],BD_Pagos[],9,0),"")</f>
        <v>24856</v>
      </c>
      <c r="AR67" s="54"/>
      <c r="AS67" s="7">
        <f>IFERROR(VLOOKUP("2-"&amp;Presupuestos[[#This Row],[ID DOCUMENTO]],BD_Pagos[],7,0),"")</f>
        <v>0</v>
      </c>
      <c r="AT67" s="16" t="str">
        <f>IFERROR(VLOOKUP("2-"&amp;Presupuestos[[#This Row],[ID DOCUMENTO]],BD_Pagos[],8,0),"")</f>
        <v/>
      </c>
      <c r="AU67" s="17">
        <f>IFERROR(VLOOKUP("2-"&amp;Presupuestos[[#This Row],[ID DOCUMENTO]],BD_Pagos[],9,0),"")</f>
        <v>0</v>
      </c>
      <c r="AV67" s="20">
        <f>IF(IFERROR(VLOOKUP("2-"&amp;Presupuestos[[#This Row],[ID DOCUMENTO]],BD_Pagos[],10,0),0)&gt;Presupuestos[[#This Row],[TOTAL SOLES]],Presupuestos[[#This Row],[TOTAL SOLES]],IFERROR(VLOOKUP("2-"&amp;Presupuestos[[#This Row],[ID DOCUMENTO]],BD_Pagos[],10,0),0))</f>
        <v>0</v>
      </c>
      <c r="AW67" s="7"/>
      <c r="AX67" s="16"/>
      <c r="AY67" s="17"/>
      <c r="AZ67" s="20"/>
      <c r="BA67" s="7"/>
      <c r="BB67" s="16"/>
      <c r="BC67" s="17"/>
      <c r="BD67" s="20"/>
      <c r="BE67" s="7">
        <f>IFERROR(VLOOKUP("5-"&amp;Presupuestos[[#This Row],[ID DOCUMENTO]],BD_Pagos[],7,0),"")</f>
        <v>0</v>
      </c>
      <c r="BF67" s="17">
        <f>IFERROR(VLOOKUP("5-"&amp;Presupuestos[[#This Row],[ID DOCUMENTO]],BD_Pagos[],9,0),"")</f>
        <v>0</v>
      </c>
      <c r="BG67" s="20">
        <f>IF(IFERROR(VLOOKUP("5-"&amp;Presupuestos[[#This Row],[ID DOCUMENTO]],BD_Pagos[],10,0),0)&gt;Presupuestos[[#This Row],[TOTAL SOLES]],Presupuestos[[#This Row],[TOTAL SOLES]],IFERROR(VLOOKUP("5-"&amp;Presupuestos[[#This Row],[ID DOCUMENTO]],BD_Pagos[],10,0),0))</f>
        <v>0</v>
      </c>
      <c r="BH67" s="7">
        <f>IFERROR(VLOOKUP("1-Detraccion"&amp;Presupuestos[[#This Row],[ID DOCUMENTO]],BD_Pagos[],2,0),"")</f>
        <v>0</v>
      </c>
      <c r="BI67" s="3" t="str">
        <f>IFERROR(VLOOKUP("1-Detraccion"&amp;Presupuestos[[#This Row],[ID DOCUMENTO]],BD_Pagos[],3,0),"")</f>
        <v/>
      </c>
      <c r="BJ67" s="3">
        <f>IFERROR(VLOOKUP("1-Detraccion"&amp;Presupuestos[[#This Row],[ID DOCUMENTO]],BD_Pagos[],4,0),"")</f>
        <v>0</v>
      </c>
      <c r="BK67" s="6">
        <f>IF(IFERROR(VLOOKUP("1-Detraccion"&amp;Presupuestos[[#This Row],[ID DOCUMENTO]],BD_Pagos[],5,0),0)&gt;Presupuestos[[#This Row],[TOTAL SOLES]],Presupuestos[[#This Row],[TOTAL SOLES]],IFERROR(VLOOKUP("1-Detraccion"&amp;Presupuestos[[#This Row],[ID DOCUMENTO]],BD_Pagos[],5,0),0))</f>
        <v>0</v>
      </c>
      <c r="BL67" s="6">
        <f>IF(IFERROR(VLOOKUP("1-Detraccion"&amp;Presupuestos[[#This Row],[ID DOCUMENTO]],BD_Pagos[],6,0),0)&gt;Presupuestos[[#This Row],[TOTAL SOLES]],Presupuestos[[#This Row],[TOTAL SOLES]],IFERROR(VLOOKUP("1-Detraccion"&amp;Presupuestos[[#This Row],[ID DOCUMENTO]],BD_Pagos[],6,0),0))</f>
        <v>0</v>
      </c>
      <c r="BM67" s="37"/>
      <c r="BN67" s="3"/>
      <c r="BO67" s="3"/>
      <c r="BP67" s="6"/>
      <c r="BQ6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67" s="23" t="str">
        <f>IF(Presupuestos[[#This Row],[SALDO ME-MN]]&gt;0,"PENDIENTE","CANCELADO")</f>
        <v>PENDIENTE</v>
      </c>
      <c r="BS67" s="23" t="str">
        <f>IF(COUNTIFS($U$4:$U66,Presupuestos[[#This Row],[ID DOCUMENTO]])&gt;=1,IF(B66=Presupuestos[[#This Row],[ID]],"OK","DOC. DUPLICADO"),"OK")</f>
        <v>OK</v>
      </c>
    </row>
    <row r="68" spans="2:71" x14ac:dyDescent="0.25">
      <c r="B68" s="34">
        <f>IF(Presupuestos[[#This Row],[ID DOCUMENTO]]=U67,B67,IF(B67="ID",1,B67+1))</f>
        <v>63</v>
      </c>
      <c r="C68" s="2">
        <v>45845</v>
      </c>
      <c r="D68" s="2">
        <v>45845</v>
      </c>
      <c r="E68" s="3" t="s">
        <v>711</v>
      </c>
      <c r="F68" s="25" t="s">
        <v>35</v>
      </c>
      <c r="G68" s="25" t="s">
        <v>223</v>
      </c>
      <c r="H68" s="25" t="s">
        <v>214</v>
      </c>
      <c r="I68" s="36" t="str">
        <f>IFERROR(VLOOKUP(Presupuestos[[#This Row],[AREA]]&amp;Presupuestos[[#This Row],[CONCEPTO]]&amp;Presupuestos[[#This Row],[DESCRIPCION]],Tabla28[[Columna1]:[CÓDIGO NUEVO]],2,0),"")</f>
        <v>P0303002</v>
      </c>
      <c r="J68" s="3" t="s">
        <v>666</v>
      </c>
      <c r="K68" s="3" t="s">
        <v>666</v>
      </c>
      <c r="L68" s="3" t="s">
        <v>666</v>
      </c>
      <c r="M68" s="31" t="s">
        <v>826</v>
      </c>
      <c r="N68" s="3" t="s">
        <v>33</v>
      </c>
      <c r="O68" s="3" t="s">
        <v>308</v>
      </c>
      <c r="P68" s="3" t="s">
        <v>122</v>
      </c>
      <c r="Q68" s="3" t="str">
        <f>IFERROR(VLOOKUP(Presupuestos[[#This Row],[CLASIFICACIÓN (N)]],Tabla17[],2,0),"")</f>
        <v>Costos de ventas</v>
      </c>
      <c r="R68" s="3" t="str">
        <f>IFERROR(VLOOKUP(Presupuestos[[#This Row],[CLASIFICACIÓN (N)]],Tabla17[],3,0),"")</f>
        <v>Operativo</v>
      </c>
      <c r="S68" s="3" t="s">
        <v>16</v>
      </c>
      <c r="T68" s="3" t="str">
        <f>IFERROR(VLOOKUP(Presupuestos[[#This Row],[ALMACEN]],Tabla5[],2,0),"")</f>
        <v>Arequipa</v>
      </c>
      <c r="U68" s="19" t="str">
        <f>IFERROR(VLOOKUP(Presupuestos[[#This Row],[TIPO DE DOCUMENTO]],Tipo_Documento[],2,0)&amp;Presupuestos[[#This Row],[SERIE]]&amp;Presupuestos[[#This Row],[NUMERO]]&amp;Presupuestos[[#This Row],[RUC]],"")</f>
        <v>01F212177832920517252558</v>
      </c>
      <c r="V68" s="3" t="s">
        <v>120</v>
      </c>
      <c r="W68" s="7">
        <v>45845</v>
      </c>
      <c r="X68" s="7">
        <v>45845</v>
      </c>
      <c r="Y68" s="3" t="s">
        <v>713</v>
      </c>
      <c r="Z68" s="3">
        <v>1778329</v>
      </c>
      <c r="AA68" s="3">
        <f>IFERROR(VLOOKUP(Presupuestos[[#This Row],[RAZON SOCIAL]],CHOOSE({1,2},Clientes_Proveedores[Razon Social],Clientes_Proveedores[Ruc / Dni]),2,0),"-")</f>
        <v>20517252558</v>
      </c>
      <c r="AB68" s="31" t="s">
        <v>714</v>
      </c>
      <c r="AC68" s="3" t="s">
        <v>670</v>
      </c>
      <c r="AD68" s="5">
        <v>0.18</v>
      </c>
      <c r="AE68" s="6">
        <v>6.78</v>
      </c>
      <c r="AF68" s="6">
        <f>Presupuestos[[#This Row],[BASE]]*Presupuestos[[#This Row],[% IGV]]</f>
        <v>1.2203999999999999</v>
      </c>
      <c r="AG68" s="22">
        <f>ROUND(SUM(Presupuestos[[#This Row],[BASE]:[IGV]]),2)</f>
        <v>8</v>
      </c>
      <c r="AH68" s="9" t="str">
        <f>IF(Presupuestos[[#This Row],[MONEDA]]="USD",VLOOKUP(Presupuestos[[#This Row],[FECHA DE EMISION]],Tipo_Cambio[],3,0),"")</f>
        <v/>
      </c>
      <c r="AI68" s="22">
        <f>IFERROR(ROUND(IF(Presupuestos[[#This Row],[MONEDA]]="PEN",Presupuestos[[#This Row],[TOTAL]],Presupuestos[[#This Row],[TOTAL]]*Presupuestos[[#This Row],[TIPO DE CAMBIO]]),2),"")</f>
        <v>8</v>
      </c>
      <c r="AJ68" s="5"/>
      <c r="AK68" s="33" t="s">
        <v>671</v>
      </c>
      <c r="AL68" s="5" t="s">
        <v>715</v>
      </c>
      <c r="AM68" s="33" t="s">
        <v>671</v>
      </c>
      <c r="AN68" s="23" t="s">
        <v>671</v>
      </c>
      <c r="AO68" s="7">
        <f>IFERROR(VLOOKUP("1-"&amp;Presupuestos[[#This Row],[ID DOCUMENTO]],BD_Pagos[],7,0),"")</f>
        <v>45845</v>
      </c>
      <c r="AP68" s="16" t="str">
        <f>IFERROR(VLOOKUP("1-"&amp;Presupuestos[[#This Row],[ID DOCUMENTO]],BD_Pagos[],8,0),"")</f>
        <v>C_Ope_002</v>
      </c>
      <c r="AQ68" s="17">
        <f>IFERROR(VLOOKUP("1-"&amp;Presupuestos[[#This Row],[ID DOCUMENTO]],BD_Pagos[],9,0),"")</f>
        <v>24857</v>
      </c>
      <c r="AR68" s="54"/>
      <c r="AS68" s="7">
        <f>IFERROR(VLOOKUP("2-"&amp;Presupuestos[[#This Row],[ID DOCUMENTO]],BD_Pagos[],7,0),"")</f>
        <v>0</v>
      </c>
      <c r="AT68" s="16" t="str">
        <f>IFERROR(VLOOKUP("2-"&amp;Presupuestos[[#This Row],[ID DOCUMENTO]],BD_Pagos[],8,0),"")</f>
        <v/>
      </c>
      <c r="AU68" s="17">
        <f>IFERROR(VLOOKUP("2-"&amp;Presupuestos[[#This Row],[ID DOCUMENTO]],BD_Pagos[],9,0),"")</f>
        <v>0</v>
      </c>
      <c r="AV68" s="20">
        <f>IF(IFERROR(VLOOKUP("2-"&amp;Presupuestos[[#This Row],[ID DOCUMENTO]],BD_Pagos[],10,0),0)&gt;Presupuestos[[#This Row],[TOTAL SOLES]],Presupuestos[[#This Row],[TOTAL SOLES]],IFERROR(VLOOKUP("2-"&amp;Presupuestos[[#This Row],[ID DOCUMENTO]],BD_Pagos[],10,0),0))</f>
        <v>0</v>
      </c>
      <c r="AW68" s="7"/>
      <c r="AX68" s="16"/>
      <c r="AY68" s="17"/>
      <c r="AZ68" s="20"/>
      <c r="BA68" s="7"/>
      <c r="BB68" s="16"/>
      <c r="BC68" s="17"/>
      <c r="BD68" s="20"/>
      <c r="BE68" s="7">
        <f>IFERROR(VLOOKUP("5-"&amp;Presupuestos[[#This Row],[ID DOCUMENTO]],BD_Pagos[],7,0),"")</f>
        <v>0</v>
      </c>
      <c r="BF68" s="17">
        <f>IFERROR(VLOOKUP("5-"&amp;Presupuestos[[#This Row],[ID DOCUMENTO]],BD_Pagos[],9,0),"")</f>
        <v>0</v>
      </c>
      <c r="BG68" s="20">
        <f>IF(IFERROR(VLOOKUP("5-"&amp;Presupuestos[[#This Row],[ID DOCUMENTO]],BD_Pagos[],10,0),0)&gt;Presupuestos[[#This Row],[TOTAL SOLES]],Presupuestos[[#This Row],[TOTAL SOLES]],IFERROR(VLOOKUP("5-"&amp;Presupuestos[[#This Row],[ID DOCUMENTO]],BD_Pagos[],10,0),0))</f>
        <v>0</v>
      </c>
      <c r="BH68" s="7">
        <f>IFERROR(VLOOKUP("1-Detraccion"&amp;Presupuestos[[#This Row],[ID DOCUMENTO]],BD_Pagos[],2,0),"")</f>
        <v>0</v>
      </c>
      <c r="BI68" s="3" t="str">
        <f>IFERROR(VLOOKUP("1-Detraccion"&amp;Presupuestos[[#This Row],[ID DOCUMENTO]],BD_Pagos[],3,0),"")</f>
        <v/>
      </c>
      <c r="BJ68" s="3">
        <f>IFERROR(VLOOKUP("1-Detraccion"&amp;Presupuestos[[#This Row],[ID DOCUMENTO]],BD_Pagos[],4,0),"")</f>
        <v>0</v>
      </c>
      <c r="BK68" s="6">
        <f>IF(IFERROR(VLOOKUP("1-Detraccion"&amp;Presupuestos[[#This Row],[ID DOCUMENTO]],BD_Pagos[],5,0),0)&gt;Presupuestos[[#This Row],[TOTAL SOLES]],Presupuestos[[#This Row],[TOTAL SOLES]],IFERROR(VLOOKUP("1-Detraccion"&amp;Presupuestos[[#This Row],[ID DOCUMENTO]],BD_Pagos[],5,0),0))</f>
        <v>0</v>
      </c>
      <c r="BL68" s="6">
        <f>IF(IFERROR(VLOOKUP("1-Detraccion"&amp;Presupuestos[[#This Row],[ID DOCUMENTO]],BD_Pagos[],6,0),0)&gt;Presupuestos[[#This Row],[TOTAL SOLES]],Presupuestos[[#This Row],[TOTAL SOLES]],IFERROR(VLOOKUP("1-Detraccion"&amp;Presupuestos[[#This Row],[ID DOCUMENTO]],BD_Pagos[],6,0),0))</f>
        <v>0</v>
      </c>
      <c r="BM68" s="37"/>
      <c r="BN68" s="3"/>
      <c r="BO68" s="3"/>
      <c r="BP68" s="6"/>
      <c r="BQ6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68" s="23" t="str">
        <f>IF(Presupuestos[[#This Row],[SALDO ME-MN]]&gt;0,"PENDIENTE","CANCELADO")</f>
        <v>PENDIENTE</v>
      </c>
      <c r="BS68" s="23" t="str">
        <f>IF(COUNTIFS($U$4:$U67,Presupuestos[[#This Row],[ID DOCUMENTO]])&gt;=1,IF(B67=Presupuestos[[#This Row],[ID]],"OK","DOC. DUPLICADO"),"OK")</f>
        <v>OK</v>
      </c>
    </row>
    <row r="69" spans="2:71" ht="24" x14ac:dyDescent="0.25">
      <c r="B69" s="34">
        <f>IF(Presupuestos[[#This Row],[ID DOCUMENTO]]=U68,B68,IF(B68="ID",1,B68+1))</f>
        <v>64</v>
      </c>
      <c r="C69" s="2">
        <v>45846</v>
      </c>
      <c r="D69" s="2">
        <v>45846</v>
      </c>
      <c r="E69" s="3" t="s">
        <v>711</v>
      </c>
      <c r="F69" s="25" t="s">
        <v>35</v>
      </c>
      <c r="G69" s="25" t="s">
        <v>223</v>
      </c>
      <c r="H69" s="25" t="s">
        <v>214</v>
      </c>
      <c r="I69" s="36" t="str">
        <f>IFERROR(VLOOKUP(Presupuestos[[#This Row],[AREA]]&amp;Presupuestos[[#This Row],[CONCEPTO]]&amp;Presupuestos[[#This Row],[DESCRIPCION]],Tabla28[[Columna1]:[CÓDIGO NUEVO]],2,0),"")</f>
        <v>P0303002</v>
      </c>
      <c r="J69" s="3" t="s">
        <v>666</v>
      </c>
      <c r="K69" s="3" t="s">
        <v>666</v>
      </c>
      <c r="L69" s="3" t="s">
        <v>666</v>
      </c>
      <c r="M69" s="31" t="s">
        <v>827</v>
      </c>
      <c r="N69" s="3" t="s">
        <v>33</v>
      </c>
      <c r="O69" s="3" t="s">
        <v>300</v>
      </c>
      <c r="P69" s="3" t="s">
        <v>122</v>
      </c>
      <c r="Q69" s="3" t="str">
        <f>IFERROR(VLOOKUP(Presupuestos[[#This Row],[CLASIFICACIÓN (N)]],Tabla17[],2,0),"")</f>
        <v>Costos de ventas</v>
      </c>
      <c r="R69" s="3" t="str">
        <f>IFERROR(VLOOKUP(Presupuestos[[#This Row],[CLASIFICACIÓN (N)]],Tabla17[],3,0),"")</f>
        <v>Operativo</v>
      </c>
      <c r="S69" s="3" t="s">
        <v>16</v>
      </c>
      <c r="T69" s="3" t="str">
        <f>IFERROR(VLOOKUP(Presupuestos[[#This Row],[ALMACEN]],Tabla5[],2,0),"")</f>
        <v>Arequipa</v>
      </c>
      <c r="U69" s="19" t="str">
        <f>IFERROR(VLOOKUP(Presupuestos[[#This Row],[TIPO DE DOCUMENTO]],Tipo_Documento[],2,0)&amp;Presupuestos[[#This Row],[SERIE]]&amp;Presupuestos[[#This Row],[NUMERO]]&amp;Presupuestos[[#This Row],[RUC]],"")</f>
        <v>01F214210566620517252558</v>
      </c>
      <c r="V69" s="3" t="s">
        <v>120</v>
      </c>
      <c r="W69" s="7">
        <v>45846</v>
      </c>
      <c r="X69" s="7">
        <v>45846</v>
      </c>
      <c r="Y69" s="3" t="s">
        <v>716</v>
      </c>
      <c r="Z69" s="3">
        <v>2105666</v>
      </c>
      <c r="AA69" s="3">
        <f>IFERROR(VLOOKUP(Presupuestos[[#This Row],[RAZON SOCIAL]],CHOOSE({1,2},Clientes_Proveedores[Razon Social],Clientes_Proveedores[Ruc / Dni]),2,0),"-")</f>
        <v>20517252558</v>
      </c>
      <c r="AB69" s="31" t="s">
        <v>714</v>
      </c>
      <c r="AC69" s="3" t="s">
        <v>670</v>
      </c>
      <c r="AD69" s="5">
        <v>0.18</v>
      </c>
      <c r="AE69" s="6">
        <v>6.78</v>
      </c>
      <c r="AF69" s="6">
        <f>Presupuestos[[#This Row],[BASE]]*Presupuestos[[#This Row],[% IGV]]</f>
        <v>1.2203999999999999</v>
      </c>
      <c r="AG69" s="22">
        <f>ROUND(SUM(Presupuestos[[#This Row],[BASE]:[IGV]]),2)</f>
        <v>8</v>
      </c>
      <c r="AH69" s="9" t="str">
        <f>IF(Presupuestos[[#This Row],[MONEDA]]="USD",VLOOKUP(Presupuestos[[#This Row],[FECHA DE EMISION]],Tipo_Cambio[],3,0),"")</f>
        <v/>
      </c>
      <c r="AI69" s="22">
        <f>IFERROR(ROUND(IF(Presupuestos[[#This Row],[MONEDA]]="PEN",Presupuestos[[#This Row],[TOTAL]],Presupuestos[[#This Row],[TOTAL]]*Presupuestos[[#This Row],[TIPO DE CAMBIO]]),2),"")</f>
        <v>8</v>
      </c>
      <c r="AJ69" s="5"/>
      <c r="AK69" s="33" t="s">
        <v>671</v>
      </c>
      <c r="AL69" s="5" t="s">
        <v>715</v>
      </c>
      <c r="AM69" s="33" t="s">
        <v>671</v>
      </c>
      <c r="AN69" s="23" t="s">
        <v>671</v>
      </c>
      <c r="AO69" s="7">
        <f>IFERROR(VLOOKUP("1-"&amp;Presupuestos[[#This Row],[ID DOCUMENTO]],BD_Pagos[],7,0),"")</f>
        <v>45846</v>
      </c>
      <c r="AP69" s="16" t="str">
        <f>IFERROR(VLOOKUP("1-"&amp;Presupuestos[[#This Row],[ID DOCUMENTO]],BD_Pagos[],8,0),"")</f>
        <v>C_Ope_002</v>
      </c>
      <c r="AQ69" s="17">
        <f>IFERROR(VLOOKUP("1-"&amp;Presupuestos[[#This Row],[ID DOCUMENTO]],BD_Pagos[],9,0),"")</f>
        <v>24858</v>
      </c>
      <c r="AR69" s="54"/>
      <c r="AS69" s="7">
        <f>IFERROR(VLOOKUP("2-"&amp;Presupuestos[[#This Row],[ID DOCUMENTO]],BD_Pagos[],7,0),"")</f>
        <v>0</v>
      </c>
      <c r="AT69" s="16" t="str">
        <f>IFERROR(VLOOKUP("2-"&amp;Presupuestos[[#This Row],[ID DOCUMENTO]],BD_Pagos[],8,0),"")</f>
        <v/>
      </c>
      <c r="AU69" s="17">
        <f>IFERROR(VLOOKUP("2-"&amp;Presupuestos[[#This Row],[ID DOCUMENTO]],BD_Pagos[],9,0),"")</f>
        <v>0</v>
      </c>
      <c r="AV69" s="20">
        <f>IF(IFERROR(VLOOKUP("2-"&amp;Presupuestos[[#This Row],[ID DOCUMENTO]],BD_Pagos[],10,0),0)&gt;Presupuestos[[#This Row],[TOTAL SOLES]],Presupuestos[[#This Row],[TOTAL SOLES]],IFERROR(VLOOKUP("2-"&amp;Presupuestos[[#This Row],[ID DOCUMENTO]],BD_Pagos[],10,0),0))</f>
        <v>0</v>
      </c>
      <c r="AW69" s="7"/>
      <c r="AX69" s="16"/>
      <c r="AY69" s="17"/>
      <c r="AZ69" s="20"/>
      <c r="BA69" s="7"/>
      <c r="BB69" s="16"/>
      <c r="BC69" s="17"/>
      <c r="BD69" s="20"/>
      <c r="BE69" s="7">
        <f>IFERROR(VLOOKUP("5-"&amp;Presupuestos[[#This Row],[ID DOCUMENTO]],BD_Pagos[],7,0),"")</f>
        <v>0</v>
      </c>
      <c r="BF69" s="17">
        <f>IFERROR(VLOOKUP("5-"&amp;Presupuestos[[#This Row],[ID DOCUMENTO]],BD_Pagos[],9,0),"")</f>
        <v>0</v>
      </c>
      <c r="BG69" s="20">
        <f>IF(IFERROR(VLOOKUP("5-"&amp;Presupuestos[[#This Row],[ID DOCUMENTO]],BD_Pagos[],10,0),0)&gt;Presupuestos[[#This Row],[TOTAL SOLES]],Presupuestos[[#This Row],[TOTAL SOLES]],IFERROR(VLOOKUP("5-"&amp;Presupuestos[[#This Row],[ID DOCUMENTO]],BD_Pagos[],10,0),0))</f>
        <v>0</v>
      </c>
      <c r="BH69" s="7">
        <f>IFERROR(VLOOKUP("1-Detraccion"&amp;Presupuestos[[#This Row],[ID DOCUMENTO]],BD_Pagos[],2,0),"")</f>
        <v>0</v>
      </c>
      <c r="BI69" s="3" t="str">
        <f>IFERROR(VLOOKUP("1-Detraccion"&amp;Presupuestos[[#This Row],[ID DOCUMENTO]],BD_Pagos[],3,0),"")</f>
        <v/>
      </c>
      <c r="BJ69" s="3">
        <f>IFERROR(VLOOKUP("1-Detraccion"&amp;Presupuestos[[#This Row],[ID DOCUMENTO]],BD_Pagos[],4,0),"")</f>
        <v>0</v>
      </c>
      <c r="BK69" s="6">
        <f>IF(IFERROR(VLOOKUP("1-Detraccion"&amp;Presupuestos[[#This Row],[ID DOCUMENTO]],BD_Pagos[],5,0),0)&gt;Presupuestos[[#This Row],[TOTAL SOLES]],Presupuestos[[#This Row],[TOTAL SOLES]],IFERROR(VLOOKUP("1-Detraccion"&amp;Presupuestos[[#This Row],[ID DOCUMENTO]],BD_Pagos[],5,0),0))</f>
        <v>0</v>
      </c>
      <c r="BL69" s="6">
        <f>IF(IFERROR(VLOOKUP("1-Detraccion"&amp;Presupuestos[[#This Row],[ID DOCUMENTO]],BD_Pagos[],6,0),0)&gt;Presupuestos[[#This Row],[TOTAL SOLES]],Presupuestos[[#This Row],[TOTAL SOLES]],IFERROR(VLOOKUP("1-Detraccion"&amp;Presupuestos[[#This Row],[ID DOCUMENTO]],BD_Pagos[],6,0),0))</f>
        <v>0</v>
      </c>
      <c r="BM69" s="37"/>
      <c r="BN69" s="3"/>
      <c r="BO69" s="3"/>
      <c r="BP69" s="6"/>
      <c r="BQ6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69" s="23" t="str">
        <f>IF(Presupuestos[[#This Row],[SALDO ME-MN]]&gt;0,"PENDIENTE","CANCELADO")</f>
        <v>PENDIENTE</v>
      </c>
      <c r="BS69" s="23" t="str">
        <f>IF(COUNTIFS($U$4:$U68,Presupuestos[[#This Row],[ID DOCUMENTO]])&gt;=1,IF(B68=Presupuestos[[#This Row],[ID]],"OK","DOC. DUPLICADO"),"OK")</f>
        <v>OK</v>
      </c>
    </row>
    <row r="70" spans="2:71" ht="24" x14ac:dyDescent="0.25">
      <c r="B70" s="34">
        <f>IF(Presupuestos[[#This Row],[ID DOCUMENTO]]=U69,B69,IF(B69="ID",1,B69+1))</f>
        <v>65</v>
      </c>
      <c r="C70" s="2">
        <v>45846</v>
      </c>
      <c r="D70" s="2">
        <v>45846</v>
      </c>
      <c r="E70" s="3" t="s">
        <v>711</v>
      </c>
      <c r="F70" s="25" t="s">
        <v>35</v>
      </c>
      <c r="G70" s="25" t="s">
        <v>223</v>
      </c>
      <c r="H70" s="25" t="s">
        <v>214</v>
      </c>
      <c r="I70" s="36" t="str">
        <f>IFERROR(VLOOKUP(Presupuestos[[#This Row],[AREA]]&amp;Presupuestos[[#This Row],[CONCEPTO]]&amp;Presupuestos[[#This Row],[DESCRIPCION]],Tabla28[[Columna1]:[CÓDIGO NUEVO]],2,0),"")</f>
        <v>P0303002</v>
      </c>
      <c r="J70" s="3" t="s">
        <v>666</v>
      </c>
      <c r="K70" s="3" t="s">
        <v>666</v>
      </c>
      <c r="L70" s="3" t="s">
        <v>666</v>
      </c>
      <c r="M70" s="31" t="s">
        <v>828</v>
      </c>
      <c r="N70" s="3" t="s">
        <v>33</v>
      </c>
      <c r="O70" s="3" t="s">
        <v>300</v>
      </c>
      <c r="P70" s="3" t="s">
        <v>122</v>
      </c>
      <c r="Q70" s="3" t="str">
        <f>IFERROR(VLOOKUP(Presupuestos[[#This Row],[CLASIFICACIÓN (N)]],Tabla17[],2,0),"")</f>
        <v>Costos de ventas</v>
      </c>
      <c r="R70" s="3" t="str">
        <f>IFERROR(VLOOKUP(Presupuestos[[#This Row],[CLASIFICACIÓN (N)]],Tabla17[],3,0),"")</f>
        <v>Operativo</v>
      </c>
      <c r="S70" s="3" t="s">
        <v>16</v>
      </c>
      <c r="T70" s="3" t="str">
        <f>IFERROR(VLOOKUP(Presupuestos[[#This Row],[ALMACEN]],Tabla5[],2,0),"")</f>
        <v>Arequipa</v>
      </c>
      <c r="U70" s="19" t="str">
        <f>IFERROR(VLOOKUP(Presupuestos[[#This Row],[TIPO DE DOCUMENTO]],Tipo_Documento[],2,0)&amp;Presupuestos[[#This Row],[SERIE]]&amp;Presupuestos[[#This Row],[NUMERO]]&amp;Presupuestos[[#This Row],[RUC]],"")</f>
        <v>01F212177925120517252558</v>
      </c>
      <c r="V70" s="3" t="s">
        <v>120</v>
      </c>
      <c r="W70" s="7">
        <v>45846</v>
      </c>
      <c r="X70" s="7">
        <v>45846</v>
      </c>
      <c r="Y70" s="3" t="s">
        <v>713</v>
      </c>
      <c r="Z70" s="3">
        <v>1779251</v>
      </c>
      <c r="AA70" s="3">
        <f>IFERROR(VLOOKUP(Presupuestos[[#This Row],[RAZON SOCIAL]],CHOOSE({1,2},Clientes_Proveedores[Razon Social],Clientes_Proveedores[Ruc / Dni]),2,0),"-")</f>
        <v>20517252558</v>
      </c>
      <c r="AB70" s="31" t="s">
        <v>714</v>
      </c>
      <c r="AC70" s="3" t="s">
        <v>670</v>
      </c>
      <c r="AD70" s="5">
        <v>0.18</v>
      </c>
      <c r="AE70" s="6">
        <v>6.78</v>
      </c>
      <c r="AF70" s="6">
        <f>Presupuestos[[#This Row],[BASE]]*Presupuestos[[#This Row],[% IGV]]</f>
        <v>1.2203999999999999</v>
      </c>
      <c r="AG70" s="22">
        <f>ROUND(SUM(Presupuestos[[#This Row],[BASE]:[IGV]]),2)</f>
        <v>8</v>
      </c>
      <c r="AH70" s="9" t="str">
        <f>IF(Presupuestos[[#This Row],[MONEDA]]="USD",VLOOKUP(Presupuestos[[#This Row],[FECHA DE EMISION]],Tipo_Cambio[],3,0),"")</f>
        <v/>
      </c>
      <c r="AI70" s="22">
        <f>IFERROR(ROUND(IF(Presupuestos[[#This Row],[MONEDA]]="PEN",Presupuestos[[#This Row],[TOTAL]],Presupuestos[[#This Row],[TOTAL]]*Presupuestos[[#This Row],[TIPO DE CAMBIO]]),2),"")</f>
        <v>8</v>
      </c>
      <c r="AJ70" s="5"/>
      <c r="AK70" s="33" t="s">
        <v>671</v>
      </c>
      <c r="AL70" s="5" t="s">
        <v>715</v>
      </c>
      <c r="AM70" s="33" t="s">
        <v>671</v>
      </c>
      <c r="AN70" s="23" t="s">
        <v>671</v>
      </c>
      <c r="AO70" s="7">
        <f>IFERROR(VLOOKUP("1-"&amp;Presupuestos[[#This Row],[ID DOCUMENTO]],BD_Pagos[],7,0),"")</f>
        <v>45846</v>
      </c>
      <c r="AP70" s="16" t="str">
        <f>IFERROR(VLOOKUP("1-"&amp;Presupuestos[[#This Row],[ID DOCUMENTO]],BD_Pagos[],8,0),"")</f>
        <v>C_Ope_002</v>
      </c>
      <c r="AQ70" s="17">
        <f>IFERROR(VLOOKUP("1-"&amp;Presupuestos[[#This Row],[ID DOCUMENTO]],BD_Pagos[],9,0),"")</f>
        <v>24859</v>
      </c>
      <c r="AR70" s="54"/>
      <c r="AS70" s="7">
        <f>IFERROR(VLOOKUP("2-"&amp;Presupuestos[[#This Row],[ID DOCUMENTO]],BD_Pagos[],7,0),"")</f>
        <v>0</v>
      </c>
      <c r="AT70" s="16" t="str">
        <f>IFERROR(VLOOKUP("2-"&amp;Presupuestos[[#This Row],[ID DOCUMENTO]],BD_Pagos[],8,0),"")</f>
        <v/>
      </c>
      <c r="AU70" s="17">
        <f>IFERROR(VLOOKUP("2-"&amp;Presupuestos[[#This Row],[ID DOCUMENTO]],BD_Pagos[],9,0),"")</f>
        <v>0</v>
      </c>
      <c r="AV70" s="20">
        <f>IF(IFERROR(VLOOKUP("2-"&amp;Presupuestos[[#This Row],[ID DOCUMENTO]],BD_Pagos[],10,0),0)&gt;Presupuestos[[#This Row],[TOTAL SOLES]],Presupuestos[[#This Row],[TOTAL SOLES]],IFERROR(VLOOKUP("2-"&amp;Presupuestos[[#This Row],[ID DOCUMENTO]],BD_Pagos[],10,0),0))</f>
        <v>0</v>
      </c>
      <c r="AW70" s="7"/>
      <c r="AX70" s="16"/>
      <c r="AY70" s="17"/>
      <c r="AZ70" s="20"/>
      <c r="BA70" s="7"/>
      <c r="BB70" s="16"/>
      <c r="BC70" s="17"/>
      <c r="BD70" s="20"/>
      <c r="BE70" s="7">
        <f>IFERROR(VLOOKUP("5-"&amp;Presupuestos[[#This Row],[ID DOCUMENTO]],BD_Pagos[],7,0),"")</f>
        <v>0</v>
      </c>
      <c r="BF70" s="17">
        <f>IFERROR(VLOOKUP("5-"&amp;Presupuestos[[#This Row],[ID DOCUMENTO]],BD_Pagos[],9,0),"")</f>
        <v>0</v>
      </c>
      <c r="BG70" s="20">
        <f>IF(IFERROR(VLOOKUP("5-"&amp;Presupuestos[[#This Row],[ID DOCUMENTO]],BD_Pagos[],10,0),0)&gt;Presupuestos[[#This Row],[TOTAL SOLES]],Presupuestos[[#This Row],[TOTAL SOLES]],IFERROR(VLOOKUP("5-"&amp;Presupuestos[[#This Row],[ID DOCUMENTO]],BD_Pagos[],10,0),0))</f>
        <v>0</v>
      </c>
      <c r="BH70" s="7">
        <f>IFERROR(VLOOKUP("1-Detraccion"&amp;Presupuestos[[#This Row],[ID DOCUMENTO]],BD_Pagos[],2,0),"")</f>
        <v>0</v>
      </c>
      <c r="BI70" s="3" t="str">
        <f>IFERROR(VLOOKUP("1-Detraccion"&amp;Presupuestos[[#This Row],[ID DOCUMENTO]],BD_Pagos[],3,0),"")</f>
        <v/>
      </c>
      <c r="BJ70" s="3">
        <f>IFERROR(VLOOKUP("1-Detraccion"&amp;Presupuestos[[#This Row],[ID DOCUMENTO]],BD_Pagos[],4,0),"")</f>
        <v>0</v>
      </c>
      <c r="BK70" s="6">
        <f>IF(IFERROR(VLOOKUP("1-Detraccion"&amp;Presupuestos[[#This Row],[ID DOCUMENTO]],BD_Pagos[],5,0),0)&gt;Presupuestos[[#This Row],[TOTAL SOLES]],Presupuestos[[#This Row],[TOTAL SOLES]],IFERROR(VLOOKUP("1-Detraccion"&amp;Presupuestos[[#This Row],[ID DOCUMENTO]],BD_Pagos[],5,0),0))</f>
        <v>0</v>
      </c>
      <c r="BL70" s="6">
        <f>IF(IFERROR(VLOOKUP("1-Detraccion"&amp;Presupuestos[[#This Row],[ID DOCUMENTO]],BD_Pagos[],6,0),0)&gt;Presupuestos[[#This Row],[TOTAL SOLES]],Presupuestos[[#This Row],[TOTAL SOLES]],IFERROR(VLOOKUP("1-Detraccion"&amp;Presupuestos[[#This Row],[ID DOCUMENTO]],BD_Pagos[],6,0),0))</f>
        <v>0</v>
      </c>
      <c r="BM70" s="37"/>
      <c r="BN70" s="3"/>
      <c r="BO70" s="3"/>
      <c r="BP70" s="6"/>
      <c r="BQ7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0" s="23" t="str">
        <f>IF(Presupuestos[[#This Row],[SALDO ME-MN]]&gt;0,"PENDIENTE","CANCELADO")</f>
        <v>PENDIENTE</v>
      </c>
      <c r="BS70" s="23" t="str">
        <f>IF(COUNTIFS($U$4:$U69,Presupuestos[[#This Row],[ID DOCUMENTO]])&gt;=1,IF(B69=Presupuestos[[#This Row],[ID]],"OK","DOC. DUPLICADO"),"OK")</f>
        <v>OK</v>
      </c>
    </row>
    <row r="71" spans="2:71" x14ac:dyDescent="0.25">
      <c r="B71" s="34">
        <f>IF(Presupuestos[[#This Row],[ID DOCUMENTO]]=U70,B70,IF(B70="ID",1,B70+1))</f>
        <v>66</v>
      </c>
      <c r="C71" s="2">
        <v>45847</v>
      </c>
      <c r="D71" s="2">
        <v>45847</v>
      </c>
      <c r="E71" s="3" t="s">
        <v>711</v>
      </c>
      <c r="F71" s="25" t="s">
        <v>35</v>
      </c>
      <c r="G71" s="25" t="s">
        <v>223</v>
      </c>
      <c r="H71" s="25" t="s">
        <v>214</v>
      </c>
      <c r="I71" s="36" t="str">
        <f>IFERROR(VLOOKUP(Presupuestos[[#This Row],[AREA]]&amp;Presupuestos[[#This Row],[CONCEPTO]]&amp;Presupuestos[[#This Row],[DESCRIPCION]],Tabla28[[Columna1]:[CÓDIGO NUEVO]],2,0),"")</f>
        <v>P0303002</v>
      </c>
      <c r="J71" s="3" t="s">
        <v>666</v>
      </c>
      <c r="K71" s="3" t="s">
        <v>666</v>
      </c>
      <c r="L71" s="3" t="s">
        <v>666</v>
      </c>
      <c r="M71" s="31" t="s">
        <v>826</v>
      </c>
      <c r="N71" s="3" t="s">
        <v>33</v>
      </c>
      <c r="O71" s="3" t="s">
        <v>308</v>
      </c>
      <c r="P71" s="3" t="s">
        <v>122</v>
      </c>
      <c r="Q71" s="3" t="str">
        <f>IFERROR(VLOOKUP(Presupuestos[[#This Row],[CLASIFICACIÓN (N)]],Tabla17[],2,0),"")</f>
        <v>Costos de ventas</v>
      </c>
      <c r="R71" s="3" t="str">
        <f>IFERROR(VLOOKUP(Presupuestos[[#This Row],[CLASIFICACIÓN (N)]],Tabla17[],3,0),"")</f>
        <v>Operativo</v>
      </c>
      <c r="S71" s="3" t="s">
        <v>16</v>
      </c>
      <c r="T71" s="3" t="str">
        <f>IFERROR(VLOOKUP(Presupuestos[[#This Row],[ALMACEN]],Tabla5[],2,0),"")</f>
        <v>Arequipa</v>
      </c>
      <c r="U71" s="19" t="str">
        <f>IFERROR(VLOOKUP(Presupuestos[[#This Row],[TIPO DE DOCUMENTO]],Tipo_Documento[],2,0)&amp;Presupuestos[[#This Row],[SERIE]]&amp;Presupuestos[[#This Row],[NUMERO]]&amp;Presupuestos[[#This Row],[RUC]],"")</f>
        <v>01F214210648320517252558</v>
      </c>
      <c r="V71" s="3" t="s">
        <v>120</v>
      </c>
      <c r="W71" s="7">
        <v>45847</v>
      </c>
      <c r="X71" s="7">
        <v>45847</v>
      </c>
      <c r="Y71" s="3" t="s">
        <v>716</v>
      </c>
      <c r="Z71" s="3">
        <v>2106483</v>
      </c>
      <c r="AA71" s="3">
        <f>IFERROR(VLOOKUP(Presupuestos[[#This Row],[RAZON SOCIAL]],CHOOSE({1,2},Clientes_Proveedores[Razon Social],Clientes_Proveedores[Ruc / Dni]),2,0),"-")</f>
        <v>20517252558</v>
      </c>
      <c r="AB71" s="31" t="s">
        <v>714</v>
      </c>
      <c r="AC71" s="3" t="s">
        <v>670</v>
      </c>
      <c r="AD71" s="5">
        <v>0.18</v>
      </c>
      <c r="AE71" s="6">
        <v>6.78</v>
      </c>
      <c r="AF71" s="6">
        <f>Presupuestos[[#This Row],[BASE]]*Presupuestos[[#This Row],[% IGV]]</f>
        <v>1.2203999999999999</v>
      </c>
      <c r="AG71" s="22">
        <f>ROUND(SUM(Presupuestos[[#This Row],[BASE]:[IGV]]),2)</f>
        <v>8</v>
      </c>
      <c r="AH71" s="9" t="str">
        <f>IF(Presupuestos[[#This Row],[MONEDA]]="USD",VLOOKUP(Presupuestos[[#This Row],[FECHA DE EMISION]],Tipo_Cambio[],3,0),"")</f>
        <v/>
      </c>
      <c r="AI71" s="22">
        <f>IFERROR(ROUND(IF(Presupuestos[[#This Row],[MONEDA]]="PEN",Presupuestos[[#This Row],[TOTAL]],Presupuestos[[#This Row],[TOTAL]]*Presupuestos[[#This Row],[TIPO DE CAMBIO]]),2),"")</f>
        <v>8</v>
      </c>
      <c r="AJ71" s="5"/>
      <c r="AK71" s="33" t="s">
        <v>671</v>
      </c>
      <c r="AL71" s="5" t="s">
        <v>715</v>
      </c>
      <c r="AM71" s="33" t="s">
        <v>671</v>
      </c>
      <c r="AN71" s="23" t="s">
        <v>671</v>
      </c>
      <c r="AO71" s="7">
        <f>IFERROR(VLOOKUP("1-"&amp;Presupuestos[[#This Row],[ID DOCUMENTO]],BD_Pagos[],7,0),"")</f>
        <v>45847</v>
      </c>
      <c r="AP71" s="16" t="str">
        <f>IFERROR(VLOOKUP("1-"&amp;Presupuestos[[#This Row],[ID DOCUMENTO]],BD_Pagos[],8,0),"")</f>
        <v>C_Ope_002</v>
      </c>
      <c r="AQ71" s="17">
        <f>IFERROR(VLOOKUP("1-"&amp;Presupuestos[[#This Row],[ID DOCUMENTO]],BD_Pagos[],9,0),"")</f>
        <v>24860</v>
      </c>
      <c r="AR71" s="54"/>
      <c r="AS71" s="7">
        <f>IFERROR(VLOOKUP("2-"&amp;Presupuestos[[#This Row],[ID DOCUMENTO]],BD_Pagos[],7,0),"")</f>
        <v>0</v>
      </c>
      <c r="AT71" s="16" t="str">
        <f>IFERROR(VLOOKUP("2-"&amp;Presupuestos[[#This Row],[ID DOCUMENTO]],BD_Pagos[],8,0),"")</f>
        <v/>
      </c>
      <c r="AU71" s="17">
        <f>IFERROR(VLOOKUP("2-"&amp;Presupuestos[[#This Row],[ID DOCUMENTO]],BD_Pagos[],9,0),"")</f>
        <v>0</v>
      </c>
      <c r="AV71" s="20">
        <f>IF(IFERROR(VLOOKUP("2-"&amp;Presupuestos[[#This Row],[ID DOCUMENTO]],BD_Pagos[],10,0),0)&gt;Presupuestos[[#This Row],[TOTAL SOLES]],Presupuestos[[#This Row],[TOTAL SOLES]],IFERROR(VLOOKUP("2-"&amp;Presupuestos[[#This Row],[ID DOCUMENTO]],BD_Pagos[],10,0),0))</f>
        <v>0</v>
      </c>
      <c r="AW71" s="7"/>
      <c r="AX71" s="16"/>
      <c r="AY71" s="17"/>
      <c r="AZ71" s="20"/>
      <c r="BA71" s="7"/>
      <c r="BB71" s="16"/>
      <c r="BC71" s="17"/>
      <c r="BD71" s="20"/>
      <c r="BE71" s="7">
        <f>IFERROR(VLOOKUP("5-"&amp;Presupuestos[[#This Row],[ID DOCUMENTO]],BD_Pagos[],7,0),"")</f>
        <v>0</v>
      </c>
      <c r="BF71" s="17">
        <f>IFERROR(VLOOKUP("5-"&amp;Presupuestos[[#This Row],[ID DOCUMENTO]],BD_Pagos[],9,0),"")</f>
        <v>0</v>
      </c>
      <c r="BG71" s="20">
        <f>IF(IFERROR(VLOOKUP("5-"&amp;Presupuestos[[#This Row],[ID DOCUMENTO]],BD_Pagos[],10,0),0)&gt;Presupuestos[[#This Row],[TOTAL SOLES]],Presupuestos[[#This Row],[TOTAL SOLES]],IFERROR(VLOOKUP("5-"&amp;Presupuestos[[#This Row],[ID DOCUMENTO]],BD_Pagos[],10,0),0))</f>
        <v>0</v>
      </c>
      <c r="BH71" s="7">
        <f>IFERROR(VLOOKUP("1-Detraccion"&amp;Presupuestos[[#This Row],[ID DOCUMENTO]],BD_Pagos[],2,0),"")</f>
        <v>0</v>
      </c>
      <c r="BI71" s="3" t="str">
        <f>IFERROR(VLOOKUP("1-Detraccion"&amp;Presupuestos[[#This Row],[ID DOCUMENTO]],BD_Pagos[],3,0),"")</f>
        <v/>
      </c>
      <c r="BJ71" s="3">
        <f>IFERROR(VLOOKUP("1-Detraccion"&amp;Presupuestos[[#This Row],[ID DOCUMENTO]],BD_Pagos[],4,0),"")</f>
        <v>0</v>
      </c>
      <c r="BK71" s="6">
        <f>IF(IFERROR(VLOOKUP("1-Detraccion"&amp;Presupuestos[[#This Row],[ID DOCUMENTO]],BD_Pagos[],5,0),0)&gt;Presupuestos[[#This Row],[TOTAL SOLES]],Presupuestos[[#This Row],[TOTAL SOLES]],IFERROR(VLOOKUP("1-Detraccion"&amp;Presupuestos[[#This Row],[ID DOCUMENTO]],BD_Pagos[],5,0),0))</f>
        <v>0</v>
      </c>
      <c r="BL71" s="6">
        <f>IF(IFERROR(VLOOKUP("1-Detraccion"&amp;Presupuestos[[#This Row],[ID DOCUMENTO]],BD_Pagos[],6,0),0)&gt;Presupuestos[[#This Row],[TOTAL SOLES]],Presupuestos[[#This Row],[TOTAL SOLES]],IFERROR(VLOOKUP("1-Detraccion"&amp;Presupuestos[[#This Row],[ID DOCUMENTO]],BD_Pagos[],6,0),0))</f>
        <v>0</v>
      </c>
      <c r="BM71" s="37"/>
      <c r="BN71" s="3"/>
      <c r="BO71" s="3"/>
      <c r="BP71" s="6"/>
      <c r="BQ7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1" s="23" t="str">
        <f>IF(Presupuestos[[#This Row],[SALDO ME-MN]]&gt;0,"PENDIENTE","CANCELADO")</f>
        <v>PENDIENTE</v>
      </c>
      <c r="BS71" s="23" t="str">
        <f>IF(COUNTIFS($U$4:$U70,Presupuestos[[#This Row],[ID DOCUMENTO]])&gt;=1,IF(B70=Presupuestos[[#This Row],[ID]],"OK","DOC. DUPLICADO"),"OK")</f>
        <v>OK</v>
      </c>
    </row>
    <row r="72" spans="2:71" ht="24" x14ac:dyDescent="0.25">
      <c r="B72" s="34">
        <f>IF(Presupuestos[[#This Row],[ID DOCUMENTO]]=U71,B71,IF(B71="ID",1,B71+1))</f>
        <v>67</v>
      </c>
      <c r="C72" s="2">
        <v>45847</v>
      </c>
      <c r="D72" s="2">
        <v>45847</v>
      </c>
      <c r="E72" s="3" t="s">
        <v>711</v>
      </c>
      <c r="F72" s="25" t="s">
        <v>35</v>
      </c>
      <c r="G72" s="25" t="s">
        <v>223</v>
      </c>
      <c r="H72" s="25" t="s">
        <v>214</v>
      </c>
      <c r="I72" s="36" t="str">
        <f>IFERROR(VLOOKUP(Presupuestos[[#This Row],[AREA]]&amp;Presupuestos[[#This Row],[CONCEPTO]]&amp;Presupuestos[[#This Row],[DESCRIPCION]],Tabla28[[Columna1]:[CÓDIGO NUEVO]],2,0),"")</f>
        <v>P0303002</v>
      </c>
      <c r="J72" s="3" t="s">
        <v>666</v>
      </c>
      <c r="K72" s="3" t="s">
        <v>666</v>
      </c>
      <c r="L72" s="3" t="s">
        <v>666</v>
      </c>
      <c r="M72" s="31" t="s">
        <v>828</v>
      </c>
      <c r="N72" s="3" t="s">
        <v>33</v>
      </c>
      <c r="O72" s="3" t="s">
        <v>300</v>
      </c>
      <c r="P72" s="3" t="s">
        <v>122</v>
      </c>
      <c r="Q72" s="3" t="str">
        <f>IFERROR(VLOOKUP(Presupuestos[[#This Row],[CLASIFICACIÓN (N)]],Tabla17[],2,0),"")</f>
        <v>Costos de ventas</v>
      </c>
      <c r="R72" s="3" t="str">
        <f>IFERROR(VLOOKUP(Presupuestos[[#This Row],[CLASIFICACIÓN (N)]],Tabla17[],3,0),"")</f>
        <v>Operativo</v>
      </c>
      <c r="S72" s="3" t="s">
        <v>16</v>
      </c>
      <c r="T72" s="3" t="str">
        <f>IFERROR(VLOOKUP(Presupuestos[[#This Row],[ALMACEN]],Tabla5[],2,0),"")</f>
        <v>Arequipa</v>
      </c>
      <c r="U72" s="19" t="str">
        <f>IFERROR(VLOOKUP(Presupuestos[[#This Row],[TIPO DE DOCUMENTO]],Tipo_Documento[],2,0)&amp;Presupuestos[[#This Row],[SERIE]]&amp;Presupuestos[[#This Row],[NUMERO]]&amp;Presupuestos[[#This Row],[RUC]],"")</f>
        <v>01F211239294320517252558</v>
      </c>
      <c r="V72" s="3" t="s">
        <v>120</v>
      </c>
      <c r="W72" s="7">
        <v>45847</v>
      </c>
      <c r="X72" s="7">
        <v>45847</v>
      </c>
      <c r="Y72" s="3" t="s">
        <v>829</v>
      </c>
      <c r="Z72" s="3">
        <v>2392943</v>
      </c>
      <c r="AA72" s="3">
        <f>IFERROR(VLOOKUP(Presupuestos[[#This Row],[RAZON SOCIAL]],CHOOSE({1,2},Clientes_Proveedores[Razon Social],Clientes_Proveedores[Ruc / Dni]),2,0),"-")</f>
        <v>20517252558</v>
      </c>
      <c r="AB72" s="31" t="s">
        <v>714</v>
      </c>
      <c r="AC72" s="3" t="s">
        <v>670</v>
      </c>
      <c r="AD72" s="5">
        <v>0.18</v>
      </c>
      <c r="AE72" s="6">
        <v>6.78</v>
      </c>
      <c r="AF72" s="6">
        <f>Presupuestos[[#This Row],[BASE]]*Presupuestos[[#This Row],[% IGV]]</f>
        <v>1.2203999999999999</v>
      </c>
      <c r="AG72" s="22">
        <f>ROUND(SUM(Presupuestos[[#This Row],[BASE]:[IGV]]),2)</f>
        <v>8</v>
      </c>
      <c r="AH72" s="9" t="str">
        <f>IF(Presupuestos[[#This Row],[MONEDA]]="USD",VLOOKUP(Presupuestos[[#This Row],[FECHA DE EMISION]],Tipo_Cambio[],3,0),"")</f>
        <v/>
      </c>
      <c r="AI72" s="22">
        <f>IFERROR(ROUND(IF(Presupuestos[[#This Row],[MONEDA]]="PEN",Presupuestos[[#This Row],[TOTAL]],Presupuestos[[#This Row],[TOTAL]]*Presupuestos[[#This Row],[TIPO DE CAMBIO]]),2),"")</f>
        <v>8</v>
      </c>
      <c r="AJ72" s="5"/>
      <c r="AK72" s="33" t="s">
        <v>671</v>
      </c>
      <c r="AL72" s="5" t="s">
        <v>715</v>
      </c>
      <c r="AM72" s="33" t="s">
        <v>671</v>
      </c>
      <c r="AN72" s="23" t="s">
        <v>671</v>
      </c>
      <c r="AO72" s="7">
        <f>IFERROR(VLOOKUP("1-"&amp;Presupuestos[[#This Row],[ID DOCUMENTO]],BD_Pagos[],7,0),"")</f>
        <v>45847</v>
      </c>
      <c r="AP72" s="16" t="str">
        <f>IFERROR(VLOOKUP("1-"&amp;Presupuestos[[#This Row],[ID DOCUMENTO]],BD_Pagos[],8,0),"")</f>
        <v>C_Ope_002</v>
      </c>
      <c r="AQ72" s="17">
        <f>IFERROR(VLOOKUP("1-"&amp;Presupuestos[[#This Row],[ID DOCUMENTO]],BD_Pagos[],9,0),"")</f>
        <v>24861</v>
      </c>
      <c r="AR72" s="54"/>
      <c r="AS72" s="7">
        <f>IFERROR(VLOOKUP("2-"&amp;Presupuestos[[#This Row],[ID DOCUMENTO]],BD_Pagos[],7,0),"")</f>
        <v>0</v>
      </c>
      <c r="AT72" s="16" t="str">
        <f>IFERROR(VLOOKUP("2-"&amp;Presupuestos[[#This Row],[ID DOCUMENTO]],BD_Pagos[],8,0),"")</f>
        <v/>
      </c>
      <c r="AU72" s="17">
        <f>IFERROR(VLOOKUP("2-"&amp;Presupuestos[[#This Row],[ID DOCUMENTO]],BD_Pagos[],9,0),"")</f>
        <v>0</v>
      </c>
      <c r="AV72" s="20">
        <f>IF(IFERROR(VLOOKUP("2-"&amp;Presupuestos[[#This Row],[ID DOCUMENTO]],BD_Pagos[],10,0),0)&gt;Presupuestos[[#This Row],[TOTAL SOLES]],Presupuestos[[#This Row],[TOTAL SOLES]],IFERROR(VLOOKUP("2-"&amp;Presupuestos[[#This Row],[ID DOCUMENTO]],BD_Pagos[],10,0),0))</f>
        <v>0</v>
      </c>
      <c r="AW72" s="7"/>
      <c r="AX72" s="16"/>
      <c r="AY72" s="17"/>
      <c r="AZ72" s="20"/>
      <c r="BA72" s="7"/>
      <c r="BB72" s="16"/>
      <c r="BC72" s="17"/>
      <c r="BD72" s="20"/>
      <c r="BE72" s="7">
        <f>IFERROR(VLOOKUP("5-"&amp;Presupuestos[[#This Row],[ID DOCUMENTO]],BD_Pagos[],7,0),"")</f>
        <v>0</v>
      </c>
      <c r="BF72" s="17">
        <f>IFERROR(VLOOKUP("5-"&amp;Presupuestos[[#This Row],[ID DOCUMENTO]],BD_Pagos[],9,0),"")</f>
        <v>0</v>
      </c>
      <c r="BG72" s="20">
        <f>IF(IFERROR(VLOOKUP("5-"&amp;Presupuestos[[#This Row],[ID DOCUMENTO]],BD_Pagos[],10,0),0)&gt;Presupuestos[[#This Row],[TOTAL SOLES]],Presupuestos[[#This Row],[TOTAL SOLES]],IFERROR(VLOOKUP("5-"&amp;Presupuestos[[#This Row],[ID DOCUMENTO]],BD_Pagos[],10,0),0))</f>
        <v>0</v>
      </c>
      <c r="BH72" s="7">
        <f>IFERROR(VLOOKUP("1-Detraccion"&amp;Presupuestos[[#This Row],[ID DOCUMENTO]],BD_Pagos[],2,0),"")</f>
        <v>0</v>
      </c>
      <c r="BI72" s="3" t="str">
        <f>IFERROR(VLOOKUP("1-Detraccion"&amp;Presupuestos[[#This Row],[ID DOCUMENTO]],BD_Pagos[],3,0),"")</f>
        <v/>
      </c>
      <c r="BJ72" s="3">
        <f>IFERROR(VLOOKUP("1-Detraccion"&amp;Presupuestos[[#This Row],[ID DOCUMENTO]],BD_Pagos[],4,0),"")</f>
        <v>0</v>
      </c>
      <c r="BK72" s="6">
        <f>IF(IFERROR(VLOOKUP("1-Detraccion"&amp;Presupuestos[[#This Row],[ID DOCUMENTO]],BD_Pagos[],5,0),0)&gt;Presupuestos[[#This Row],[TOTAL SOLES]],Presupuestos[[#This Row],[TOTAL SOLES]],IFERROR(VLOOKUP("1-Detraccion"&amp;Presupuestos[[#This Row],[ID DOCUMENTO]],BD_Pagos[],5,0),0))</f>
        <v>0</v>
      </c>
      <c r="BL72" s="6">
        <f>IF(IFERROR(VLOOKUP("1-Detraccion"&amp;Presupuestos[[#This Row],[ID DOCUMENTO]],BD_Pagos[],6,0),0)&gt;Presupuestos[[#This Row],[TOTAL SOLES]],Presupuestos[[#This Row],[TOTAL SOLES]],IFERROR(VLOOKUP("1-Detraccion"&amp;Presupuestos[[#This Row],[ID DOCUMENTO]],BD_Pagos[],6,0),0))</f>
        <v>0</v>
      </c>
      <c r="BM72" s="37"/>
      <c r="BN72" s="3"/>
      <c r="BO72" s="3"/>
      <c r="BP72" s="6"/>
      <c r="BQ7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2" s="23" t="str">
        <f>IF(Presupuestos[[#This Row],[SALDO ME-MN]]&gt;0,"PENDIENTE","CANCELADO")</f>
        <v>PENDIENTE</v>
      </c>
      <c r="BS72" s="23" t="str">
        <f>IF(COUNTIFS($U$4:$U71,Presupuestos[[#This Row],[ID DOCUMENTO]])&gt;=1,IF(B71=Presupuestos[[#This Row],[ID]],"OK","DOC. DUPLICADO"),"OK")</f>
        <v>OK</v>
      </c>
    </row>
    <row r="73" spans="2:71" ht="24" x14ac:dyDescent="0.25">
      <c r="B73" s="34">
        <f>IF(Presupuestos[[#This Row],[ID DOCUMENTO]]=U72,B72,IF(B72="ID",1,B72+1))</f>
        <v>68</v>
      </c>
      <c r="C73" s="2">
        <v>45848</v>
      </c>
      <c r="D73" s="2">
        <v>45848</v>
      </c>
      <c r="E73" s="3" t="s">
        <v>711</v>
      </c>
      <c r="F73" s="25" t="s">
        <v>35</v>
      </c>
      <c r="G73" s="25" t="s">
        <v>223</v>
      </c>
      <c r="H73" s="25" t="s">
        <v>214</v>
      </c>
      <c r="I73" s="36" t="str">
        <f>IFERROR(VLOOKUP(Presupuestos[[#This Row],[AREA]]&amp;Presupuestos[[#This Row],[CONCEPTO]]&amp;Presupuestos[[#This Row],[DESCRIPCION]],Tabla28[[Columna1]:[CÓDIGO NUEVO]],2,0),"")</f>
        <v>P0303002</v>
      </c>
      <c r="J73" s="3" t="s">
        <v>666</v>
      </c>
      <c r="K73" s="3" t="s">
        <v>666</v>
      </c>
      <c r="L73" s="3" t="s">
        <v>666</v>
      </c>
      <c r="M73" s="31" t="s">
        <v>830</v>
      </c>
      <c r="N73" s="3" t="s">
        <v>47</v>
      </c>
      <c r="O73" s="3" t="s">
        <v>300</v>
      </c>
      <c r="P73" s="3" t="s">
        <v>122</v>
      </c>
      <c r="Q73" s="3" t="str">
        <f>IFERROR(VLOOKUP(Presupuestos[[#This Row],[CLASIFICACIÓN (N)]],Tabla17[],2,0),"")</f>
        <v>Costos de ventas</v>
      </c>
      <c r="R73" s="3" t="str">
        <f>IFERROR(VLOOKUP(Presupuestos[[#This Row],[CLASIFICACIÓN (N)]],Tabla17[],3,0),"")</f>
        <v>Operativo</v>
      </c>
      <c r="S73" s="3" t="s">
        <v>16</v>
      </c>
      <c r="T73" s="3" t="str">
        <f>IFERROR(VLOOKUP(Presupuestos[[#This Row],[ALMACEN]],Tabla5[],2,0),"")</f>
        <v>Arequipa</v>
      </c>
      <c r="U73" s="19" t="str">
        <f>IFERROR(VLOOKUP(Presupuestos[[#This Row],[TIPO DE DOCUMENTO]],Tipo_Documento[],2,0)&amp;Presupuestos[[#This Row],[SERIE]]&amp;Presupuestos[[#This Row],[NUMERO]]&amp;Presupuestos[[#This Row],[RUC]],"")</f>
        <v>01F214210733820517252558</v>
      </c>
      <c r="V73" s="3" t="s">
        <v>120</v>
      </c>
      <c r="W73" s="7">
        <v>45848</v>
      </c>
      <c r="X73" s="7">
        <v>45848</v>
      </c>
      <c r="Y73" s="3" t="s">
        <v>716</v>
      </c>
      <c r="Z73" s="3">
        <v>2107338</v>
      </c>
      <c r="AA73" s="3">
        <f>IFERROR(VLOOKUP(Presupuestos[[#This Row],[RAZON SOCIAL]],CHOOSE({1,2},Clientes_Proveedores[Razon Social],Clientes_Proveedores[Ruc / Dni]),2,0),"-")</f>
        <v>20517252558</v>
      </c>
      <c r="AB73" s="31" t="s">
        <v>714</v>
      </c>
      <c r="AC73" s="3" t="s">
        <v>670</v>
      </c>
      <c r="AD73" s="5">
        <v>0.18</v>
      </c>
      <c r="AE73" s="6">
        <v>6.78</v>
      </c>
      <c r="AF73" s="6">
        <f>Presupuestos[[#This Row],[BASE]]*Presupuestos[[#This Row],[% IGV]]</f>
        <v>1.2203999999999999</v>
      </c>
      <c r="AG73" s="22">
        <f>ROUND(SUM(Presupuestos[[#This Row],[BASE]:[IGV]]),2)</f>
        <v>8</v>
      </c>
      <c r="AH73" s="9" t="str">
        <f>IF(Presupuestos[[#This Row],[MONEDA]]="USD",VLOOKUP(Presupuestos[[#This Row],[FECHA DE EMISION]],Tipo_Cambio[],3,0),"")</f>
        <v/>
      </c>
      <c r="AI73" s="22">
        <f>IFERROR(ROUND(IF(Presupuestos[[#This Row],[MONEDA]]="PEN",Presupuestos[[#This Row],[TOTAL]],Presupuestos[[#This Row],[TOTAL]]*Presupuestos[[#This Row],[TIPO DE CAMBIO]]),2),"")</f>
        <v>8</v>
      </c>
      <c r="AJ73" s="5"/>
      <c r="AK73" s="33" t="s">
        <v>671</v>
      </c>
      <c r="AL73" s="5" t="s">
        <v>715</v>
      </c>
      <c r="AM73" s="33" t="s">
        <v>671</v>
      </c>
      <c r="AN73" s="23" t="s">
        <v>671</v>
      </c>
      <c r="AO73" s="7">
        <f>IFERROR(VLOOKUP("1-"&amp;Presupuestos[[#This Row],[ID DOCUMENTO]],BD_Pagos[],7,0),"")</f>
        <v>45848</v>
      </c>
      <c r="AP73" s="16" t="str">
        <f>IFERROR(VLOOKUP("1-"&amp;Presupuestos[[#This Row],[ID DOCUMENTO]],BD_Pagos[],8,0),"")</f>
        <v>C_Ope_002</v>
      </c>
      <c r="AQ73" s="17">
        <f>IFERROR(VLOOKUP("1-"&amp;Presupuestos[[#This Row],[ID DOCUMENTO]],BD_Pagos[],9,0),"")</f>
        <v>24862</v>
      </c>
      <c r="AR73" s="54"/>
      <c r="AS73" s="7">
        <f>IFERROR(VLOOKUP("2-"&amp;Presupuestos[[#This Row],[ID DOCUMENTO]],BD_Pagos[],7,0),"")</f>
        <v>0</v>
      </c>
      <c r="AT73" s="16" t="str">
        <f>IFERROR(VLOOKUP("2-"&amp;Presupuestos[[#This Row],[ID DOCUMENTO]],BD_Pagos[],8,0),"")</f>
        <v/>
      </c>
      <c r="AU73" s="17">
        <f>IFERROR(VLOOKUP("2-"&amp;Presupuestos[[#This Row],[ID DOCUMENTO]],BD_Pagos[],9,0),"")</f>
        <v>0</v>
      </c>
      <c r="AV73" s="20">
        <f>IF(IFERROR(VLOOKUP("2-"&amp;Presupuestos[[#This Row],[ID DOCUMENTO]],BD_Pagos[],10,0),0)&gt;Presupuestos[[#This Row],[TOTAL SOLES]],Presupuestos[[#This Row],[TOTAL SOLES]],IFERROR(VLOOKUP("2-"&amp;Presupuestos[[#This Row],[ID DOCUMENTO]],BD_Pagos[],10,0),0))</f>
        <v>0</v>
      </c>
      <c r="AW73" s="7"/>
      <c r="AX73" s="16"/>
      <c r="AY73" s="17"/>
      <c r="AZ73" s="20"/>
      <c r="BA73" s="7"/>
      <c r="BB73" s="16"/>
      <c r="BC73" s="17"/>
      <c r="BD73" s="20"/>
      <c r="BE73" s="7">
        <f>IFERROR(VLOOKUP("5-"&amp;Presupuestos[[#This Row],[ID DOCUMENTO]],BD_Pagos[],7,0),"")</f>
        <v>0</v>
      </c>
      <c r="BF73" s="17">
        <f>IFERROR(VLOOKUP("5-"&amp;Presupuestos[[#This Row],[ID DOCUMENTO]],BD_Pagos[],9,0),"")</f>
        <v>0</v>
      </c>
      <c r="BG73" s="20">
        <f>IF(IFERROR(VLOOKUP("5-"&amp;Presupuestos[[#This Row],[ID DOCUMENTO]],BD_Pagos[],10,0),0)&gt;Presupuestos[[#This Row],[TOTAL SOLES]],Presupuestos[[#This Row],[TOTAL SOLES]],IFERROR(VLOOKUP("5-"&amp;Presupuestos[[#This Row],[ID DOCUMENTO]],BD_Pagos[],10,0),0))</f>
        <v>0</v>
      </c>
      <c r="BH73" s="7">
        <f>IFERROR(VLOOKUP("1-Detraccion"&amp;Presupuestos[[#This Row],[ID DOCUMENTO]],BD_Pagos[],2,0),"")</f>
        <v>0</v>
      </c>
      <c r="BI73" s="3" t="str">
        <f>IFERROR(VLOOKUP("1-Detraccion"&amp;Presupuestos[[#This Row],[ID DOCUMENTO]],BD_Pagos[],3,0),"")</f>
        <v/>
      </c>
      <c r="BJ73" s="3">
        <f>IFERROR(VLOOKUP("1-Detraccion"&amp;Presupuestos[[#This Row],[ID DOCUMENTO]],BD_Pagos[],4,0),"")</f>
        <v>0</v>
      </c>
      <c r="BK73" s="6">
        <f>IF(IFERROR(VLOOKUP("1-Detraccion"&amp;Presupuestos[[#This Row],[ID DOCUMENTO]],BD_Pagos[],5,0),0)&gt;Presupuestos[[#This Row],[TOTAL SOLES]],Presupuestos[[#This Row],[TOTAL SOLES]],IFERROR(VLOOKUP("1-Detraccion"&amp;Presupuestos[[#This Row],[ID DOCUMENTO]],BD_Pagos[],5,0),0))</f>
        <v>0</v>
      </c>
      <c r="BL73" s="6">
        <f>IF(IFERROR(VLOOKUP("1-Detraccion"&amp;Presupuestos[[#This Row],[ID DOCUMENTO]],BD_Pagos[],6,0),0)&gt;Presupuestos[[#This Row],[TOTAL SOLES]],Presupuestos[[#This Row],[TOTAL SOLES]],IFERROR(VLOOKUP("1-Detraccion"&amp;Presupuestos[[#This Row],[ID DOCUMENTO]],BD_Pagos[],6,0),0))</f>
        <v>0</v>
      </c>
      <c r="BM73" s="37"/>
      <c r="BN73" s="3"/>
      <c r="BO73" s="3"/>
      <c r="BP73" s="6"/>
      <c r="BQ7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3" s="23" t="str">
        <f>IF(Presupuestos[[#This Row],[SALDO ME-MN]]&gt;0,"PENDIENTE","CANCELADO")</f>
        <v>PENDIENTE</v>
      </c>
      <c r="BS73" s="23" t="str">
        <f>IF(COUNTIFS($U$4:$U72,Presupuestos[[#This Row],[ID DOCUMENTO]])&gt;=1,IF(B72=Presupuestos[[#This Row],[ID]],"OK","DOC. DUPLICADO"),"OK")</f>
        <v>OK</v>
      </c>
    </row>
    <row r="74" spans="2:71" ht="24" x14ac:dyDescent="0.25">
      <c r="B74" s="34">
        <f>IF(Presupuestos[[#This Row],[ID DOCUMENTO]]=U73,B73,IF(B73="ID",1,B73+1))</f>
        <v>69</v>
      </c>
      <c r="C74" s="2">
        <v>45848</v>
      </c>
      <c r="D74" s="2">
        <v>45848</v>
      </c>
      <c r="E74" s="3" t="s">
        <v>711</v>
      </c>
      <c r="F74" s="25" t="s">
        <v>35</v>
      </c>
      <c r="G74" s="25" t="s">
        <v>223</v>
      </c>
      <c r="H74" s="25" t="s">
        <v>214</v>
      </c>
      <c r="I74" s="36" t="str">
        <f>IFERROR(VLOOKUP(Presupuestos[[#This Row],[AREA]]&amp;Presupuestos[[#This Row],[CONCEPTO]]&amp;Presupuestos[[#This Row],[DESCRIPCION]],Tabla28[[Columna1]:[CÓDIGO NUEVO]],2,0),"")</f>
        <v>P0303002</v>
      </c>
      <c r="J74" s="3" t="s">
        <v>666</v>
      </c>
      <c r="K74" s="3" t="s">
        <v>666</v>
      </c>
      <c r="L74" s="3" t="s">
        <v>666</v>
      </c>
      <c r="M74" s="31" t="s">
        <v>831</v>
      </c>
      <c r="N74" s="3" t="s">
        <v>47</v>
      </c>
      <c r="O74" s="3" t="s">
        <v>300</v>
      </c>
      <c r="P74" s="3" t="s">
        <v>122</v>
      </c>
      <c r="Q74" s="3" t="str">
        <f>IFERROR(VLOOKUP(Presupuestos[[#This Row],[CLASIFICACIÓN (N)]],Tabla17[],2,0),"")</f>
        <v>Costos de ventas</v>
      </c>
      <c r="R74" s="3" t="str">
        <f>IFERROR(VLOOKUP(Presupuestos[[#This Row],[CLASIFICACIÓN (N)]],Tabla17[],3,0),"")</f>
        <v>Operativo</v>
      </c>
      <c r="S74" s="3" t="s">
        <v>16</v>
      </c>
      <c r="T74" s="3" t="str">
        <f>IFERROR(VLOOKUP(Presupuestos[[#This Row],[ALMACEN]],Tabla5[],2,0),"")</f>
        <v>Arequipa</v>
      </c>
      <c r="U74" s="19" t="str">
        <f>IFERROR(VLOOKUP(Presupuestos[[#This Row],[TIPO DE DOCUMENTO]],Tipo_Documento[],2,0)&amp;Presupuestos[[#This Row],[SERIE]]&amp;Presupuestos[[#This Row],[NUMERO]]&amp;Presupuestos[[#This Row],[RUC]],"")</f>
        <v>01F114108767520517252558</v>
      </c>
      <c r="V74" s="3" t="s">
        <v>120</v>
      </c>
      <c r="W74" s="7">
        <v>45848</v>
      </c>
      <c r="X74" s="7">
        <v>45848</v>
      </c>
      <c r="Y74" s="3" t="s">
        <v>832</v>
      </c>
      <c r="Z74" s="3">
        <v>1087675</v>
      </c>
      <c r="AA74" s="3">
        <f>IFERROR(VLOOKUP(Presupuestos[[#This Row],[RAZON SOCIAL]],CHOOSE({1,2},Clientes_Proveedores[Razon Social],Clientes_Proveedores[Ruc / Dni]),2,0),"-")</f>
        <v>20517252558</v>
      </c>
      <c r="AB74" s="31" t="s">
        <v>714</v>
      </c>
      <c r="AC74" s="3" t="s">
        <v>670</v>
      </c>
      <c r="AD74" s="5">
        <v>0.18</v>
      </c>
      <c r="AE74" s="6">
        <v>6.78</v>
      </c>
      <c r="AF74" s="6">
        <f>Presupuestos[[#This Row],[BASE]]*Presupuestos[[#This Row],[% IGV]]</f>
        <v>1.2203999999999999</v>
      </c>
      <c r="AG74" s="22">
        <f>ROUND(SUM(Presupuestos[[#This Row],[BASE]:[IGV]]),2)</f>
        <v>8</v>
      </c>
      <c r="AH74" s="9" t="str">
        <f>IF(Presupuestos[[#This Row],[MONEDA]]="USD",VLOOKUP(Presupuestos[[#This Row],[FECHA DE EMISION]],Tipo_Cambio[],3,0),"")</f>
        <v/>
      </c>
      <c r="AI74" s="22">
        <f>IFERROR(ROUND(IF(Presupuestos[[#This Row],[MONEDA]]="PEN",Presupuestos[[#This Row],[TOTAL]],Presupuestos[[#This Row],[TOTAL]]*Presupuestos[[#This Row],[TIPO DE CAMBIO]]),2),"")</f>
        <v>8</v>
      </c>
      <c r="AJ74" s="5"/>
      <c r="AK74" s="33" t="s">
        <v>671</v>
      </c>
      <c r="AL74" s="5" t="s">
        <v>715</v>
      </c>
      <c r="AM74" s="33" t="s">
        <v>671</v>
      </c>
      <c r="AN74" s="23" t="s">
        <v>671</v>
      </c>
      <c r="AO74" s="7">
        <f>IFERROR(VLOOKUP("1-"&amp;Presupuestos[[#This Row],[ID DOCUMENTO]],BD_Pagos[],7,0),"")</f>
        <v>45848</v>
      </c>
      <c r="AP74" s="16" t="str">
        <f>IFERROR(VLOOKUP("1-"&amp;Presupuestos[[#This Row],[ID DOCUMENTO]],BD_Pagos[],8,0),"")</f>
        <v>C_Ope_002</v>
      </c>
      <c r="AQ74" s="17">
        <f>IFERROR(VLOOKUP("1-"&amp;Presupuestos[[#This Row],[ID DOCUMENTO]],BD_Pagos[],9,0),"")</f>
        <v>24863</v>
      </c>
      <c r="AR74" s="54"/>
      <c r="AS74" s="7">
        <f>IFERROR(VLOOKUP("2-"&amp;Presupuestos[[#This Row],[ID DOCUMENTO]],BD_Pagos[],7,0),"")</f>
        <v>0</v>
      </c>
      <c r="AT74" s="16" t="str">
        <f>IFERROR(VLOOKUP("2-"&amp;Presupuestos[[#This Row],[ID DOCUMENTO]],BD_Pagos[],8,0),"")</f>
        <v/>
      </c>
      <c r="AU74" s="17">
        <f>IFERROR(VLOOKUP("2-"&amp;Presupuestos[[#This Row],[ID DOCUMENTO]],BD_Pagos[],9,0),"")</f>
        <v>0</v>
      </c>
      <c r="AV74" s="20">
        <f>IF(IFERROR(VLOOKUP("2-"&amp;Presupuestos[[#This Row],[ID DOCUMENTO]],BD_Pagos[],10,0),0)&gt;Presupuestos[[#This Row],[TOTAL SOLES]],Presupuestos[[#This Row],[TOTAL SOLES]],IFERROR(VLOOKUP("2-"&amp;Presupuestos[[#This Row],[ID DOCUMENTO]],BD_Pagos[],10,0),0))</f>
        <v>0</v>
      </c>
      <c r="AW74" s="7"/>
      <c r="AX74" s="16"/>
      <c r="AY74" s="17"/>
      <c r="AZ74" s="20"/>
      <c r="BA74" s="7"/>
      <c r="BB74" s="16"/>
      <c r="BC74" s="17"/>
      <c r="BD74" s="20"/>
      <c r="BE74" s="7">
        <f>IFERROR(VLOOKUP("5-"&amp;Presupuestos[[#This Row],[ID DOCUMENTO]],BD_Pagos[],7,0),"")</f>
        <v>0</v>
      </c>
      <c r="BF74" s="17">
        <f>IFERROR(VLOOKUP("5-"&amp;Presupuestos[[#This Row],[ID DOCUMENTO]],BD_Pagos[],9,0),"")</f>
        <v>0</v>
      </c>
      <c r="BG74" s="20">
        <f>IF(IFERROR(VLOOKUP("5-"&amp;Presupuestos[[#This Row],[ID DOCUMENTO]],BD_Pagos[],10,0),0)&gt;Presupuestos[[#This Row],[TOTAL SOLES]],Presupuestos[[#This Row],[TOTAL SOLES]],IFERROR(VLOOKUP("5-"&amp;Presupuestos[[#This Row],[ID DOCUMENTO]],BD_Pagos[],10,0),0))</f>
        <v>0</v>
      </c>
      <c r="BH74" s="7">
        <f>IFERROR(VLOOKUP("1-Detraccion"&amp;Presupuestos[[#This Row],[ID DOCUMENTO]],BD_Pagos[],2,0),"")</f>
        <v>0</v>
      </c>
      <c r="BI74" s="3" t="str">
        <f>IFERROR(VLOOKUP("1-Detraccion"&amp;Presupuestos[[#This Row],[ID DOCUMENTO]],BD_Pagos[],3,0),"")</f>
        <v/>
      </c>
      <c r="BJ74" s="3">
        <f>IFERROR(VLOOKUP("1-Detraccion"&amp;Presupuestos[[#This Row],[ID DOCUMENTO]],BD_Pagos[],4,0),"")</f>
        <v>0</v>
      </c>
      <c r="BK74" s="6">
        <f>IF(IFERROR(VLOOKUP("1-Detraccion"&amp;Presupuestos[[#This Row],[ID DOCUMENTO]],BD_Pagos[],5,0),0)&gt;Presupuestos[[#This Row],[TOTAL SOLES]],Presupuestos[[#This Row],[TOTAL SOLES]],IFERROR(VLOOKUP("1-Detraccion"&amp;Presupuestos[[#This Row],[ID DOCUMENTO]],BD_Pagos[],5,0),0))</f>
        <v>0</v>
      </c>
      <c r="BL74" s="6">
        <f>IF(IFERROR(VLOOKUP("1-Detraccion"&amp;Presupuestos[[#This Row],[ID DOCUMENTO]],BD_Pagos[],6,0),0)&gt;Presupuestos[[#This Row],[TOTAL SOLES]],Presupuestos[[#This Row],[TOTAL SOLES]],IFERROR(VLOOKUP("1-Detraccion"&amp;Presupuestos[[#This Row],[ID DOCUMENTO]],BD_Pagos[],6,0),0))</f>
        <v>0</v>
      </c>
      <c r="BM74" s="37"/>
      <c r="BN74" s="3"/>
      <c r="BO74" s="3"/>
      <c r="BP74" s="6"/>
      <c r="BQ7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4" s="23" t="str">
        <f>IF(Presupuestos[[#This Row],[SALDO ME-MN]]&gt;0,"PENDIENTE","CANCELADO")</f>
        <v>PENDIENTE</v>
      </c>
      <c r="BS74" s="23" t="str">
        <f>IF(COUNTIFS($U$4:$U73,Presupuestos[[#This Row],[ID DOCUMENTO]])&gt;=1,IF(B73=Presupuestos[[#This Row],[ID]],"OK","DOC. DUPLICADO"),"OK")</f>
        <v>OK</v>
      </c>
    </row>
    <row r="75" spans="2:71" ht="24" x14ac:dyDescent="0.25">
      <c r="B75" s="34">
        <f>IF(Presupuestos[[#This Row],[ID DOCUMENTO]]=U74,B74,IF(B74="ID",1,B74+1))</f>
        <v>70</v>
      </c>
      <c r="C75" s="2">
        <v>45848</v>
      </c>
      <c r="D75" s="2">
        <v>45848</v>
      </c>
      <c r="E75" s="3" t="s">
        <v>711</v>
      </c>
      <c r="F75" s="25" t="s">
        <v>35</v>
      </c>
      <c r="G75" s="25" t="s">
        <v>223</v>
      </c>
      <c r="H75" s="25" t="s">
        <v>214</v>
      </c>
      <c r="I75" s="36" t="str">
        <f>IFERROR(VLOOKUP(Presupuestos[[#This Row],[AREA]]&amp;Presupuestos[[#This Row],[CONCEPTO]]&amp;Presupuestos[[#This Row],[DESCRIPCION]],Tabla28[[Columna1]:[CÓDIGO NUEVO]],2,0),"")</f>
        <v>P0303002</v>
      </c>
      <c r="J75" s="3" t="s">
        <v>666</v>
      </c>
      <c r="K75" s="3" t="s">
        <v>666</v>
      </c>
      <c r="L75" s="3" t="s">
        <v>666</v>
      </c>
      <c r="M75" s="31" t="s">
        <v>830</v>
      </c>
      <c r="N75" s="3" t="s">
        <v>47</v>
      </c>
      <c r="O75" s="3" t="s">
        <v>300</v>
      </c>
      <c r="P75" s="3" t="s">
        <v>122</v>
      </c>
      <c r="Q75" s="3" t="str">
        <f>IFERROR(VLOOKUP(Presupuestos[[#This Row],[CLASIFICACIÓN (N)]],Tabla17[],2,0),"")</f>
        <v>Costos de ventas</v>
      </c>
      <c r="R75" s="3" t="str">
        <f>IFERROR(VLOOKUP(Presupuestos[[#This Row],[CLASIFICACIÓN (N)]],Tabla17[],3,0),"")</f>
        <v>Operativo</v>
      </c>
      <c r="S75" s="3" t="s">
        <v>16</v>
      </c>
      <c r="T75" s="3" t="str">
        <f>IFERROR(VLOOKUP(Presupuestos[[#This Row],[ALMACEN]],Tabla5[],2,0),"")</f>
        <v>Arequipa</v>
      </c>
      <c r="U75" s="19" t="str">
        <f>IFERROR(VLOOKUP(Presupuestos[[#This Row],[TIPO DE DOCUMENTO]],Tipo_Documento[],2,0)&amp;Presupuestos[[#This Row],[SERIE]]&amp;Presupuestos[[#This Row],[NUMERO]]&amp;Presupuestos[[#This Row],[RUC]],"")</f>
        <v>01F212178058820517252558</v>
      </c>
      <c r="V75" s="3" t="s">
        <v>120</v>
      </c>
      <c r="W75" s="7">
        <v>45848</v>
      </c>
      <c r="X75" s="7">
        <v>45848</v>
      </c>
      <c r="Y75" s="3" t="s">
        <v>713</v>
      </c>
      <c r="Z75" s="3">
        <v>1780588</v>
      </c>
      <c r="AA75" s="3">
        <f>IFERROR(VLOOKUP(Presupuestos[[#This Row],[RAZON SOCIAL]],CHOOSE({1,2},Clientes_Proveedores[Razon Social],Clientes_Proveedores[Ruc / Dni]),2,0),"-")</f>
        <v>20517252558</v>
      </c>
      <c r="AB75" s="31" t="s">
        <v>714</v>
      </c>
      <c r="AC75" s="3" t="s">
        <v>670</v>
      </c>
      <c r="AD75" s="5">
        <v>0.18</v>
      </c>
      <c r="AE75" s="6">
        <v>6.78</v>
      </c>
      <c r="AF75" s="6">
        <f>Presupuestos[[#This Row],[BASE]]*Presupuestos[[#This Row],[% IGV]]</f>
        <v>1.2203999999999999</v>
      </c>
      <c r="AG75" s="22">
        <f>ROUND(SUM(Presupuestos[[#This Row],[BASE]:[IGV]]),2)</f>
        <v>8</v>
      </c>
      <c r="AH75" s="9" t="str">
        <f>IF(Presupuestos[[#This Row],[MONEDA]]="USD",VLOOKUP(Presupuestos[[#This Row],[FECHA DE EMISION]],Tipo_Cambio[],3,0),"")</f>
        <v/>
      </c>
      <c r="AI75" s="22">
        <f>IFERROR(ROUND(IF(Presupuestos[[#This Row],[MONEDA]]="PEN",Presupuestos[[#This Row],[TOTAL]],Presupuestos[[#This Row],[TOTAL]]*Presupuestos[[#This Row],[TIPO DE CAMBIO]]),2),"")</f>
        <v>8</v>
      </c>
      <c r="AJ75" s="5"/>
      <c r="AK75" s="33" t="s">
        <v>671</v>
      </c>
      <c r="AL75" s="5" t="s">
        <v>715</v>
      </c>
      <c r="AM75" s="33" t="s">
        <v>671</v>
      </c>
      <c r="AN75" s="23" t="s">
        <v>671</v>
      </c>
      <c r="AO75" s="7">
        <f>IFERROR(VLOOKUP("1-"&amp;Presupuestos[[#This Row],[ID DOCUMENTO]],BD_Pagos[],7,0),"")</f>
        <v>45848</v>
      </c>
      <c r="AP75" s="16" t="str">
        <f>IFERROR(VLOOKUP("1-"&amp;Presupuestos[[#This Row],[ID DOCUMENTO]],BD_Pagos[],8,0),"")</f>
        <v>C_Ope_002</v>
      </c>
      <c r="AQ75" s="17">
        <f>IFERROR(VLOOKUP("1-"&amp;Presupuestos[[#This Row],[ID DOCUMENTO]],BD_Pagos[],9,0),"")</f>
        <v>24864</v>
      </c>
      <c r="AR75" s="54"/>
      <c r="AS75" s="7">
        <f>IFERROR(VLOOKUP("2-"&amp;Presupuestos[[#This Row],[ID DOCUMENTO]],BD_Pagos[],7,0),"")</f>
        <v>0</v>
      </c>
      <c r="AT75" s="16" t="str">
        <f>IFERROR(VLOOKUP("2-"&amp;Presupuestos[[#This Row],[ID DOCUMENTO]],BD_Pagos[],8,0),"")</f>
        <v/>
      </c>
      <c r="AU75" s="17">
        <f>IFERROR(VLOOKUP("2-"&amp;Presupuestos[[#This Row],[ID DOCUMENTO]],BD_Pagos[],9,0),"")</f>
        <v>0</v>
      </c>
      <c r="AV75" s="20">
        <f>IF(IFERROR(VLOOKUP("2-"&amp;Presupuestos[[#This Row],[ID DOCUMENTO]],BD_Pagos[],10,0),0)&gt;Presupuestos[[#This Row],[TOTAL SOLES]],Presupuestos[[#This Row],[TOTAL SOLES]],IFERROR(VLOOKUP("2-"&amp;Presupuestos[[#This Row],[ID DOCUMENTO]],BD_Pagos[],10,0),0))</f>
        <v>0</v>
      </c>
      <c r="AW75" s="7"/>
      <c r="AX75" s="16"/>
      <c r="AY75" s="17"/>
      <c r="AZ75" s="20"/>
      <c r="BA75" s="7"/>
      <c r="BB75" s="16"/>
      <c r="BC75" s="17"/>
      <c r="BD75" s="20"/>
      <c r="BE75" s="7">
        <f>IFERROR(VLOOKUP("5-"&amp;Presupuestos[[#This Row],[ID DOCUMENTO]],BD_Pagos[],7,0),"")</f>
        <v>0</v>
      </c>
      <c r="BF75" s="17">
        <f>IFERROR(VLOOKUP("5-"&amp;Presupuestos[[#This Row],[ID DOCUMENTO]],BD_Pagos[],9,0),"")</f>
        <v>0</v>
      </c>
      <c r="BG75" s="20">
        <f>IF(IFERROR(VLOOKUP("5-"&amp;Presupuestos[[#This Row],[ID DOCUMENTO]],BD_Pagos[],10,0),0)&gt;Presupuestos[[#This Row],[TOTAL SOLES]],Presupuestos[[#This Row],[TOTAL SOLES]],IFERROR(VLOOKUP("5-"&amp;Presupuestos[[#This Row],[ID DOCUMENTO]],BD_Pagos[],10,0),0))</f>
        <v>0</v>
      </c>
      <c r="BH75" s="7">
        <f>IFERROR(VLOOKUP("1-Detraccion"&amp;Presupuestos[[#This Row],[ID DOCUMENTO]],BD_Pagos[],2,0),"")</f>
        <v>0</v>
      </c>
      <c r="BI75" s="3" t="str">
        <f>IFERROR(VLOOKUP("1-Detraccion"&amp;Presupuestos[[#This Row],[ID DOCUMENTO]],BD_Pagos[],3,0),"")</f>
        <v/>
      </c>
      <c r="BJ75" s="3">
        <f>IFERROR(VLOOKUP("1-Detraccion"&amp;Presupuestos[[#This Row],[ID DOCUMENTO]],BD_Pagos[],4,0),"")</f>
        <v>0</v>
      </c>
      <c r="BK75" s="6">
        <f>IF(IFERROR(VLOOKUP("1-Detraccion"&amp;Presupuestos[[#This Row],[ID DOCUMENTO]],BD_Pagos[],5,0),0)&gt;Presupuestos[[#This Row],[TOTAL SOLES]],Presupuestos[[#This Row],[TOTAL SOLES]],IFERROR(VLOOKUP("1-Detraccion"&amp;Presupuestos[[#This Row],[ID DOCUMENTO]],BD_Pagos[],5,0),0))</f>
        <v>0</v>
      </c>
      <c r="BL75" s="6">
        <f>IF(IFERROR(VLOOKUP("1-Detraccion"&amp;Presupuestos[[#This Row],[ID DOCUMENTO]],BD_Pagos[],6,0),0)&gt;Presupuestos[[#This Row],[TOTAL SOLES]],Presupuestos[[#This Row],[TOTAL SOLES]],IFERROR(VLOOKUP("1-Detraccion"&amp;Presupuestos[[#This Row],[ID DOCUMENTO]],BD_Pagos[],6,0),0))</f>
        <v>0</v>
      </c>
      <c r="BM75" s="37"/>
      <c r="BN75" s="3"/>
      <c r="BO75" s="3"/>
      <c r="BP75" s="6"/>
      <c r="BQ7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5" s="23" t="str">
        <f>IF(Presupuestos[[#This Row],[SALDO ME-MN]]&gt;0,"PENDIENTE","CANCELADO")</f>
        <v>PENDIENTE</v>
      </c>
      <c r="BS75" s="23" t="str">
        <f>IF(COUNTIFS($U$4:$U74,Presupuestos[[#This Row],[ID DOCUMENTO]])&gt;=1,IF(B74=Presupuestos[[#This Row],[ID]],"OK","DOC. DUPLICADO"),"OK")</f>
        <v>OK</v>
      </c>
    </row>
    <row r="76" spans="2:71" ht="24" x14ac:dyDescent="0.25">
      <c r="B76" s="34">
        <f>IF(Presupuestos[[#This Row],[ID DOCUMENTO]]=U75,B75,IF(B75="ID",1,B75+1))</f>
        <v>71</v>
      </c>
      <c r="C76" s="2">
        <v>45848</v>
      </c>
      <c r="D76" s="2">
        <v>45848</v>
      </c>
      <c r="E76" s="3" t="s">
        <v>711</v>
      </c>
      <c r="F76" s="25" t="s">
        <v>35</v>
      </c>
      <c r="G76" s="25" t="s">
        <v>223</v>
      </c>
      <c r="H76" s="25" t="s">
        <v>214</v>
      </c>
      <c r="I76" s="36" t="str">
        <f>IFERROR(VLOOKUP(Presupuestos[[#This Row],[AREA]]&amp;Presupuestos[[#This Row],[CONCEPTO]]&amp;Presupuestos[[#This Row],[DESCRIPCION]],Tabla28[[Columna1]:[CÓDIGO NUEVO]],2,0),"")</f>
        <v>P0303002</v>
      </c>
      <c r="J76" s="3" t="s">
        <v>666</v>
      </c>
      <c r="K76" s="3" t="s">
        <v>666</v>
      </c>
      <c r="L76" s="3" t="s">
        <v>666</v>
      </c>
      <c r="M76" s="31" t="s">
        <v>830</v>
      </c>
      <c r="N76" s="3" t="s">
        <v>47</v>
      </c>
      <c r="O76" s="3" t="s">
        <v>300</v>
      </c>
      <c r="P76" s="3" t="s">
        <v>122</v>
      </c>
      <c r="Q76" s="3" t="str">
        <f>IFERROR(VLOOKUP(Presupuestos[[#This Row],[CLASIFICACIÓN (N)]],Tabla17[],2,0),"")</f>
        <v>Costos de ventas</v>
      </c>
      <c r="R76" s="3" t="str">
        <f>IFERROR(VLOOKUP(Presupuestos[[#This Row],[CLASIFICACIÓN (N)]],Tabla17[],3,0),"")</f>
        <v>Operativo</v>
      </c>
      <c r="S76" s="3" t="s">
        <v>16</v>
      </c>
      <c r="T76" s="3" t="str">
        <f>IFERROR(VLOOKUP(Presupuestos[[#This Row],[ALMACEN]],Tabla5[],2,0),"")</f>
        <v>Arequipa</v>
      </c>
      <c r="U76" s="19" t="str">
        <f>IFERROR(VLOOKUP(Presupuestos[[#This Row],[TIPO DE DOCUMENTO]],Tipo_Documento[],2,0)&amp;Presupuestos[[#This Row],[SERIE]]&amp;Presupuestos[[#This Row],[NUMERO]]&amp;Presupuestos[[#This Row],[RUC]],"")</f>
        <v>01F11199517220517252558</v>
      </c>
      <c r="V76" s="3" t="s">
        <v>120</v>
      </c>
      <c r="W76" s="7">
        <v>45848</v>
      </c>
      <c r="X76" s="7">
        <v>45848</v>
      </c>
      <c r="Y76" s="3" t="s">
        <v>833</v>
      </c>
      <c r="Z76" s="3">
        <v>995172</v>
      </c>
      <c r="AA76" s="3">
        <f>IFERROR(VLOOKUP(Presupuestos[[#This Row],[RAZON SOCIAL]],CHOOSE({1,2},Clientes_Proveedores[Razon Social],Clientes_Proveedores[Ruc / Dni]),2,0),"-")</f>
        <v>20517252558</v>
      </c>
      <c r="AB76" s="31" t="s">
        <v>714</v>
      </c>
      <c r="AC76" s="3" t="s">
        <v>670</v>
      </c>
      <c r="AD76" s="5">
        <v>0.18</v>
      </c>
      <c r="AE76" s="6">
        <v>6.78</v>
      </c>
      <c r="AF76" s="6">
        <f>Presupuestos[[#This Row],[BASE]]*Presupuestos[[#This Row],[% IGV]]</f>
        <v>1.2203999999999999</v>
      </c>
      <c r="AG76" s="22">
        <f>ROUND(SUM(Presupuestos[[#This Row],[BASE]:[IGV]]),2)</f>
        <v>8</v>
      </c>
      <c r="AH76" s="9" t="str">
        <f>IF(Presupuestos[[#This Row],[MONEDA]]="USD",VLOOKUP(Presupuestos[[#This Row],[FECHA DE EMISION]],Tipo_Cambio[],3,0),"")</f>
        <v/>
      </c>
      <c r="AI76" s="22">
        <f>IFERROR(ROUND(IF(Presupuestos[[#This Row],[MONEDA]]="PEN",Presupuestos[[#This Row],[TOTAL]],Presupuestos[[#This Row],[TOTAL]]*Presupuestos[[#This Row],[TIPO DE CAMBIO]]),2),"")</f>
        <v>8</v>
      </c>
      <c r="AJ76" s="5"/>
      <c r="AK76" s="33" t="s">
        <v>671</v>
      </c>
      <c r="AL76" s="5" t="s">
        <v>715</v>
      </c>
      <c r="AM76" s="33" t="s">
        <v>671</v>
      </c>
      <c r="AN76" s="23" t="s">
        <v>671</v>
      </c>
      <c r="AO76" s="7">
        <f>IFERROR(VLOOKUP("1-"&amp;Presupuestos[[#This Row],[ID DOCUMENTO]],BD_Pagos[],7,0),"")</f>
        <v>45848</v>
      </c>
      <c r="AP76" s="16" t="str">
        <f>IFERROR(VLOOKUP("1-"&amp;Presupuestos[[#This Row],[ID DOCUMENTO]],BD_Pagos[],8,0),"")</f>
        <v>C_Ope_002</v>
      </c>
      <c r="AQ76" s="17">
        <f>IFERROR(VLOOKUP("1-"&amp;Presupuestos[[#This Row],[ID DOCUMENTO]],BD_Pagos[],9,0),"")</f>
        <v>24865</v>
      </c>
      <c r="AR76" s="54"/>
      <c r="AS76" s="7">
        <f>IFERROR(VLOOKUP("2-"&amp;Presupuestos[[#This Row],[ID DOCUMENTO]],BD_Pagos[],7,0),"")</f>
        <v>0</v>
      </c>
      <c r="AT76" s="16" t="str">
        <f>IFERROR(VLOOKUP("2-"&amp;Presupuestos[[#This Row],[ID DOCUMENTO]],BD_Pagos[],8,0),"")</f>
        <v/>
      </c>
      <c r="AU76" s="17">
        <f>IFERROR(VLOOKUP("2-"&amp;Presupuestos[[#This Row],[ID DOCUMENTO]],BD_Pagos[],9,0),"")</f>
        <v>0</v>
      </c>
      <c r="AV76" s="20">
        <f>IF(IFERROR(VLOOKUP("2-"&amp;Presupuestos[[#This Row],[ID DOCUMENTO]],BD_Pagos[],10,0),0)&gt;Presupuestos[[#This Row],[TOTAL SOLES]],Presupuestos[[#This Row],[TOTAL SOLES]],IFERROR(VLOOKUP("2-"&amp;Presupuestos[[#This Row],[ID DOCUMENTO]],BD_Pagos[],10,0),0))</f>
        <v>0</v>
      </c>
      <c r="AW76" s="7"/>
      <c r="AX76" s="16"/>
      <c r="AY76" s="17"/>
      <c r="AZ76" s="20"/>
      <c r="BA76" s="7"/>
      <c r="BB76" s="16"/>
      <c r="BC76" s="17"/>
      <c r="BD76" s="20"/>
      <c r="BE76" s="7">
        <f>IFERROR(VLOOKUP("5-"&amp;Presupuestos[[#This Row],[ID DOCUMENTO]],BD_Pagos[],7,0),"")</f>
        <v>0</v>
      </c>
      <c r="BF76" s="17">
        <f>IFERROR(VLOOKUP("5-"&amp;Presupuestos[[#This Row],[ID DOCUMENTO]],BD_Pagos[],9,0),"")</f>
        <v>0</v>
      </c>
      <c r="BG76" s="20">
        <f>IF(IFERROR(VLOOKUP("5-"&amp;Presupuestos[[#This Row],[ID DOCUMENTO]],BD_Pagos[],10,0),0)&gt;Presupuestos[[#This Row],[TOTAL SOLES]],Presupuestos[[#This Row],[TOTAL SOLES]],IFERROR(VLOOKUP("5-"&amp;Presupuestos[[#This Row],[ID DOCUMENTO]],BD_Pagos[],10,0),0))</f>
        <v>0</v>
      </c>
      <c r="BH76" s="7">
        <f>IFERROR(VLOOKUP("1-Detraccion"&amp;Presupuestos[[#This Row],[ID DOCUMENTO]],BD_Pagos[],2,0),"")</f>
        <v>0</v>
      </c>
      <c r="BI76" s="3" t="str">
        <f>IFERROR(VLOOKUP("1-Detraccion"&amp;Presupuestos[[#This Row],[ID DOCUMENTO]],BD_Pagos[],3,0),"")</f>
        <v/>
      </c>
      <c r="BJ76" s="3">
        <f>IFERROR(VLOOKUP("1-Detraccion"&amp;Presupuestos[[#This Row],[ID DOCUMENTO]],BD_Pagos[],4,0),"")</f>
        <v>0</v>
      </c>
      <c r="BK76" s="6">
        <f>IF(IFERROR(VLOOKUP("1-Detraccion"&amp;Presupuestos[[#This Row],[ID DOCUMENTO]],BD_Pagos[],5,0),0)&gt;Presupuestos[[#This Row],[TOTAL SOLES]],Presupuestos[[#This Row],[TOTAL SOLES]],IFERROR(VLOOKUP("1-Detraccion"&amp;Presupuestos[[#This Row],[ID DOCUMENTO]],BD_Pagos[],5,0),0))</f>
        <v>0</v>
      </c>
      <c r="BL76" s="6">
        <f>IF(IFERROR(VLOOKUP("1-Detraccion"&amp;Presupuestos[[#This Row],[ID DOCUMENTO]],BD_Pagos[],6,0),0)&gt;Presupuestos[[#This Row],[TOTAL SOLES]],Presupuestos[[#This Row],[TOTAL SOLES]],IFERROR(VLOOKUP("1-Detraccion"&amp;Presupuestos[[#This Row],[ID DOCUMENTO]],BD_Pagos[],6,0),0))</f>
        <v>0</v>
      </c>
      <c r="BM76" s="37"/>
      <c r="BN76" s="3"/>
      <c r="BO76" s="3"/>
      <c r="BP76" s="6"/>
      <c r="BQ7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6" s="23" t="str">
        <f>IF(Presupuestos[[#This Row],[SALDO ME-MN]]&gt;0,"PENDIENTE","CANCELADO")</f>
        <v>PENDIENTE</v>
      </c>
      <c r="BS76" s="23" t="str">
        <f>IF(COUNTIFS($U$4:$U75,Presupuestos[[#This Row],[ID DOCUMENTO]])&gt;=1,IF(B75=Presupuestos[[#This Row],[ID]],"OK","DOC. DUPLICADO"),"OK")</f>
        <v>OK</v>
      </c>
    </row>
    <row r="77" spans="2:71" x14ac:dyDescent="0.25">
      <c r="B77" s="34">
        <f>IF(Presupuestos[[#This Row],[ID DOCUMENTO]]=U76,B76,IF(B76="ID",1,B76+1))</f>
        <v>72</v>
      </c>
      <c r="C77" s="2">
        <v>45849</v>
      </c>
      <c r="D77" s="2">
        <v>45849</v>
      </c>
      <c r="E77" s="3" t="s">
        <v>711</v>
      </c>
      <c r="F77" s="25" t="s">
        <v>35</v>
      </c>
      <c r="G77" s="25" t="s">
        <v>223</v>
      </c>
      <c r="H77" s="25" t="s">
        <v>214</v>
      </c>
      <c r="I77" s="36" t="str">
        <f>IFERROR(VLOOKUP(Presupuestos[[#This Row],[AREA]]&amp;Presupuestos[[#This Row],[CONCEPTO]]&amp;Presupuestos[[#This Row],[DESCRIPCION]],Tabla28[[Columna1]:[CÓDIGO NUEVO]],2,0),"")</f>
        <v>P0303002</v>
      </c>
      <c r="J77" s="3" t="s">
        <v>666</v>
      </c>
      <c r="K77" s="3" t="s">
        <v>666</v>
      </c>
      <c r="L77" s="3" t="s">
        <v>666</v>
      </c>
      <c r="M77" s="31" t="s">
        <v>826</v>
      </c>
      <c r="N77" s="3" t="s">
        <v>33</v>
      </c>
      <c r="O77" s="3" t="s">
        <v>308</v>
      </c>
      <c r="P77" s="3" t="s">
        <v>122</v>
      </c>
      <c r="Q77" s="3" t="str">
        <f>IFERROR(VLOOKUP(Presupuestos[[#This Row],[CLASIFICACIÓN (N)]],Tabla17[],2,0),"")</f>
        <v>Costos de ventas</v>
      </c>
      <c r="R77" s="3" t="str">
        <f>IFERROR(VLOOKUP(Presupuestos[[#This Row],[CLASIFICACIÓN (N)]],Tabla17[],3,0),"")</f>
        <v>Operativo</v>
      </c>
      <c r="S77" s="3" t="s">
        <v>16</v>
      </c>
      <c r="T77" s="3" t="str">
        <f>IFERROR(VLOOKUP(Presupuestos[[#This Row],[ALMACEN]],Tabla5[],2,0),"")</f>
        <v>Arequipa</v>
      </c>
      <c r="U77" s="19" t="str">
        <f>IFERROR(VLOOKUP(Presupuestos[[#This Row],[TIPO DE DOCUMENTO]],Tipo_Documento[],2,0)&amp;Presupuestos[[#This Row],[SERIE]]&amp;Presupuestos[[#This Row],[NUMERO]]&amp;Presupuestos[[#This Row],[RUC]],"")</f>
        <v>01F213180108920517252558</v>
      </c>
      <c r="V77" s="3" t="s">
        <v>120</v>
      </c>
      <c r="W77" s="7">
        <v>45849</v>
      </c>
      <c r="X77" s="7">
        <v>45849</v>
      </c>
      <c r="Y77" s="3" t="s">
        <v>719</v>
      </c>
      <c r="Z77" s="3">
        <v>1801089</v>
      </c>
      <c r="AA77" s="3">
        <f>IFERROR(VLOOKUP(Presupuestos[[#This Row],[RAZON SOCIAL]],CHOOSE({1,2},Clientes_Proveedores[Razon Social],Clientes_Proveedores[Ruc / Dni]),2,0),"-")</f>
        <v>20517252558</v>
      </c>
      <c r="AB77" s="31" t="s">
        <v>714</v>
      </c>
      <c r="AC77" s="3" t="s">
        <v>670</v>
      </c>
      <c r="AD77" s="5">
        <v>0.18</v>
      </c>
      <c r="AE77" s="6">
        <v>6.78</v>
      </c>
      <c r="AF77" s="6">
        <f>Presupuestos[[#This Row],[BASE]]*Presupuestos[[#This Row],[% IGV]]</f>
        <v>1.2203999999999999</v>
      </c>
      <c r="AG77" s="22">
        <f>ROUND(SUM(Presupuestos[[#This Row],[BASE]:[IGV]]),2)</f>
        <v>8</v>
      </c>
      <c r="AH77" s="9" t="str">
        <f>IF(Presupuestos[[#This Row],[MONEDA]]="USD",VLOOKUP(Presupuestos[[#This Row],[FECHA DE EMISION]],Tipo_Cambio[],3,0),"")</f>
        <v/>
      </c>
      <c r="AI77" s="22">
        <f>IFERROR(ROUND(IF(Presupuestos[[#This Row],[MONEDA]]="PEN",Presupuestos[[#This Row],[TOTAL]],Presupuestos[[#This Row],[TOTAL]]*Presupuestos[[#This Row],[TIPO DE CAMBIO]]),2),"")</f>
        <v>8</v>
      </c>
      <c r="AJ77" s="5"/>
      <c r="AK77" s="33" t="s">
        <v>671</v>
      </c>
      <c r="AL77" s="5" t="s">
        <v>715</v>
      </c>
      <c r="AM77" s="33" t="s">
        <v>671</v>
      </c>
      <c r="AN77" s="23" t="s">
        <v>671</v>
      </c>
      <c r="AO77" s="7">
        <f>IFERROR(VLOOKUP("1-"&amp;Presupuestos[[#This Row],[ID DOCUMENTO]],BD_Pagos[],7,0),"")</f>
        <v>45849</v>
      </c>
      <c r="AP77" s="16" t="str">
        <f>IFERROR(VLOOKUP("1-"&amp;Presupuestos[[#This Row],[ID DOCUMENTO]],BD_Pagos[],8,0),"")</f>
        <v>C_Ope_002</v>
      </c>
      <c r="AQ77" s="17">
        <f>IFERROR(VLOOKUP("1-"&amp;Presupuestos[[#This Row],[ID DOCUMENTO]],BD_Pagos[],9,0),"")</f>
        <v>24880</v>
      </c>
      <c r="AR77" s="54"/>
      <c r="AS77" s="7">
        <f>IFERROR(VLOOKUP("2-"&amp;Presupuestos[[#This Row],[ID DOCUMENTO]],BD_Pagos[],7,0),"")</f>
        <v>0</v>
      </c>
      <c r="AT77" s="16" t="str">
        <f>IFERROR(VLOOKUP("2-"&amp;Presupuestos[[#This Row],[ID DOCUMENTO]],BD_Pagos[],8,0),"")</f>
        <v/>
      </c>
      <c r="AU77" s="17">
        <f>IFERROR(VLOOKUP("2-"&amp;Presupuestos[[#This Row],[ID DOCUMENTO]],BD_Pagos[],9,0),"")</f>
        <v>0</v>
      </c>
      <c r="AV77" s="20">
        <f>IF(IFERROR(VLOOKUP("2-"&amp;Presupuestos[[#This Row],[ID DOCUMENTO]],BD_Pagos[],10,0),0)&gt;Presupuestos[[#This Row],[TOTAL SOLES]],Presupuestos[[#This Row],[TOTAL SOLES]],IFERROR(VLOOKUP("2-"&amp;Presupuestos[[#This Row],[ID DOCUMENTO]],BD_Pagos[],10,0),0))</f>
        <v>0</v>
      </c>
      <c r="AW77" s="7"/>
      <c r="AX77" s="16"/>
      <c r="AY77" s="17"/>
      <c r="AZ77" s="20"/>
      <c r="BA77" s="7"/>
      <c r="BB77" s="16"/>
      <c r="BC77" s="17"/>
      <c r="BD77" s="20"/>
      <c r="BE77" s="7">
        <f>IFERROR(VLOOKUP("5-"&amp;Presupuestos[[#This Row],[ID DOCUMENTO]],BD_Pagos[],7,0),"")</f>
        <v>0</v>
      </c>
      <c r="BF77" s="17">
        <f>IFERROR(VLOOKUP("5-"&amp;Presupuestos[[#This Row],[ID DOCUMENTO]],BD_Pagos[],9,0),"")</f>
        <v>0</v>
      </c>
      <c r="BG77" s="20">
        <f>IF(IFERROR(VLOOKUP("5-"&amp;Presupuestos[[#This Row],[ID DOCUMENTO]],BD_Pagos[],10,0),0)&gt;Presupuestos[[#This Row],[TOTAL SOLES]],Presupuestos[[#This Row],[TOTAL SOLES]],IFERROR(VLOOKUP("5-"&amp;Presupuestos[[#This Row],[ID DOCUMENTO]],BD_Pagos[],10,0),0))</f>
        <v>0</v>
      </c>
      <c r="BH77" s="7">
        <f>IFERROR(VLOOKUP("1-Detraccion"&amp;Presupuestos[[#This Row],[ID DOCUMENTO]],BD_Pagos[],2,0),"")</f>
        <v>0</v>
      </c>
      <c r="BI77" s="3" t="str">
        <f>IFERROR(VLOOKUP("1-Detraccion"&amp;Presupuestos[[#This Row],[ID DOCUMENTO]],BD_Pagos[],3,0),"")</f>
        <v/>
      </c>
      <c r="BJ77" s="3">
        <f>IFERROR(VLOOKUP("1-Detraccion"&amp;Presupuestos[[#This Row],[ID DOCUMENTO]],BD_Pagos[],4,0),"")</f>
        <v>0</v>
      </c>
      <c r="BK77" s="6">
        <f>IF(IFERROR(VLOOKUP("1-Detraccion"&amp;Presupuestos[[#This Row],[ID DOCUMENTO]],BD_Pagos[],5,0),0)&gt;Presupuestos[[#This Row],[TOTAL SOLES]],Presupuestos[[#This Row],[TOTAL SOLES]],IFERROR(VLOOKUP("1-Detraccion"&amp;Presupuestos[[#This Row],[ID DOCUMENTO]],BD_Pagos[],5,0),0))</f>
        <v>0</v>
      </c>
      <c r="BL77" s="6">
        <f>IF(IFERROR(VLOOKUP("1-Detraccion"&amp;Presupuestos[[#This Row],[ID DOCUMENTO]],BD_Pagos[],6,0),0)&gt;Presupuestos[[#This Row],[TOTAL SOLES]],Presupuestos[[#This Row],[TOTAL SOLES]],IFERROR(VLOOKUP("1-Detraccion"&amp;Presupuestos[[#This Row],[ID DOCUMENTO]],BD_Pagos[],6,0),0))</f>
        <v>0</v>
      </c>
      <c r="BM77" s="37"/>
      <c r="BN77" s="3"/>
      <c r="BO77" s="3"/>
      <c r="BP77" s="6"/>
      <c r="BQ7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7" s="23" t="str">
        <f>IF(Presupuestos[[#This Row],[SALDO ME-MN]]&gt;0,"PENDIENTE","CANCELADO")</f>
        <v>PENDIENTE</v>
      </c>
      <c r="BS77" s="23" t="str">
        <f>IF(COUNTIFS($U$4:$U76,Presupuestos[[#This Row],[ID DOCUMENTO]])&gt;=1,IF(B76=Presupuestos[[#This Row],[ID]],"OK","DOC. DUPLICADO"),"OK")</f>
        <v>OK</v>
      </c>
    </row>
    <row r="78" spans="2:71" x14ac:dyDescent="0.25">
      <c r="B78" s="34">
        <f>IF(Presupuestos[[#This Row],[ID DOCUMENTO]]=U77,B77,IF(B77="ID",1,B77+1))</f>
        <v>73</v>
      </c>
      <c r="C78" s="2">
        <v>45852</v>
      </c>
      <c r="D78" s="2">
        <v>45852</v>
      </c>
      <c r="E78" s="3" t="s">
        <v>675</v>
      </c>
      <c r="F78" s="25" t="s">
        <v>54</v>
      </c>
      <c r="G78" s="25" t="s">
        <v>330</v>
      </c>
      <c r="H78" s="25" t="s">
        <v>423</v>
      </c>
      <c r="I78" s="36" t="str">
        <f>IFERROR(VLOOKUP(Presupuestos[[#This Row],[AREA]]&amp;Presupuestos[[#This Row],[CONCEPTO]]&amp;Presupuestos[[#This Row],[DESCRIPCION]],Tabla28[[Columna1]:[CÓDIGO NUEVO]],2,0),"")</f>
        <v>P0601020</v>
      </c>
      <c r="J78" s="3" t="s">
        <v>834</v>
      </c>
      <c r="K78" s="3" t="s">
        <v>666</v>
      </c>
      <c r="L78" s="3" t="s">
        <v>666</v>
      </c>
      <c r="M78" s="31" t="s">
        <v>835</v>
      </c>
      <c r="N78" s="3"/>
      <c r="O78" s="3" t="s">
        <v>315</v>
      </c>
      <c r="P78" s="3" t="s">
        <v>86</v>
      </c>
      <c r="Q78" s="3" t="str">
        <f>IFERROR(VLOOKUP(Presupuestos[[#This Row],[CLASIFICACIÓN (N)]],Tabla17[],2,0),"")</f>
        <v>Costos de ventas</v>
      </c>
      <c r="R78" s="3" t="str">
        <f>IFERROR(VLOOKUP(Presupuestos[[#This Row],[CLASIFICACIÓN (N)]],Tabla17[],3,0),"")</f>
        <v>Operativo</v>
      </c>
      <c r="S78" s="3" t="s">
        <v>16</v>
      </c>
      <c r="T78" s="3" t="str">
        <f>IFERROR(VLOOKUP(Presupuestos[[#This Row],[ALMACEN]],Tabla5[],2,0),"")</f>
        <v>Arequipa</v>
      </c>
      <c r="U78" s="19" t="str">
        <f>IFERROR(VLOOKUP(Presupuestos[[#This Row],[TIPO DE DOCUMENTO]],Tipo_Documento[],2,0)&amp;Presupuestos[[#This Row],[SERIE]]&amp;Presupuestos[[#This Row],[NUMERO]]&amp;Presupuestos[[#This Row],[RUC]],"")</f>
        <v>01F2001616320517035964</v>
      </c>
      <c r="V78" s="3" t="s">
        <v>120</v>
      </c>
      <c r="W78" s="7">
        <v>45849</v>
      </c>
      <c r="X78" s="7">
        <v>45879</v>
      </c>
      <c r="Y78" s="3" t="s">
        <v>678</v>
      </c>
      <c r="Z78" s="3">
        <v>16163</v>
      </c>
      <c r="AA78" s="3">
        <f>IFERROR(VLOOKUP(Presupuestos[[#This Row],[RAZON SOCIAL]],CHOOSE({1,2},Clientes_Proveedores[Razon Social],Clientes_Proveedores[Ruc / Dni]),2,0),"-")</f>
        <v>20517035964</v>
      </c>
      <c r="AB78" s="31" t="s">
        <v>679</v>
      </c>
      <c r="AC78" s="3" t="s">
        <v>670</v>
      </c>
      <c r="AD78" s="5">
        <v>0.18</v>
      </c>
      <c r="AE78" s="6">
        <v>89</v>
      </c>
      <c r="AF78" s="6">
        <f>Presupuestos[[#This Row],[BASE]]*Presupuestos[[#This Row],[% IGV]]</f>
        <v>16.02</v>
      </c>
      <c r="AG78" s="22">
        <f>ROUND(SUM(Presupuestos[[#This Row],[BASE]:[IGV]]),2)</f>
        <v>105.02</v>
      </c>
      <c r="AH78" s="9" t="str">
        <f>IF(Presupuestos[[#This Row],[MONEDA]]="USD",VLOOKUP(Presupuestos[[#This Row],[FECHA DE EMISION]],Tipo_Cambio[],3,0),"")</f>
        <v/>
      </c>
      <c r="AI78" s="22">
        <f>IFERROR(ROUND(IF(Presupuestos[[#This Row],[MONEDA]]="PEN",Presupuestos[[#This Row],[TOTAL]],Presupuestos[[#This Row],[TOTAL]]*Presupuestos[[#This Row],[TIPO DE CAMBIO]]),2),"")</f>
        <v>105.02</v>
      </c>
      <c r="AJ78" s="5"/>
      <c r="AK78" s="33" t="s">
        <v>671</v>
      </c>
      <c r="AL78" s="5" t="s">
        <v>680</v>
      </c>
      <c r="AM78" s="23" t="s">
        <v>671</v>
      </c>
      <c r="AN78" s="23" t="s">
        <v>671</v>
      </c>
      <c r="AO78" s="7">
        <f>IFERROR(VLOOKUP("1-"&amp;Presupuestos[[#This Row],[ID DOCUMENTO]],BD_Pagos[],7,0),"")</f>
        <v>45877</v>
      </c>
      <c r="AP78" s="16" t="str">
        <f>IFERROR(VLOOKUP("1-"&amp;Presupuestos[[#This Row],[ID DOCUMENTO]],BD_Pagos[],8,0),"")</f>
        <v>B-Interbank</v>
      </c>
      <c r="AQ78" s="17">
        <f>IFERROR(VLOOKUP("1-"&amp;Presupuestos[[#This Row],[ID DOCUMENTO]],BD_Pagos[],9,0),"")</f>
        <v>559474</v>
      </c>
      <c r="AR78" s="54"/>
      <c r="AS78" s="7">
        <f>IFERROR(VLOOKUP("2-"&amp;Presupuestos[[#This Row],[ID DOCUMENTO]],BD_Pagos[],7,0),"")</f>
        <v>0</v>
      </c>
      <c r="AT78" s="16" t="str">
        <f>IFERROR(VLOOKUP("2-"&amp;Presupuestos[[#This Row],[ID DOCUMENTO]],BD_Pagos[],8,0),"")</f>
        <v/>
      </c>
      <c r="AU78" s="17">
        <f>IFERROR(VLOOKUP("2-"&amp;Presupuestos[[#This Row],[ID DOCUMENTO]],BD_Pagos[],9,0),"")</f>
        <v>0</v>
      </c>
      <c r="AV78" s="20">
        <f>IF(IFERROR(VLOOKUP("2-"&amp;Presupuestos[[#This Row],[ID DOCUMENTO]],BD_Pagos[],10,0),0)&gt;Presupuestos[[#This Row],[TOTAL SOLES]],Presupuestos[[#This Row],[TOTAL SOLES]],IFERROR(VLOOKUP("2-"&amp;Presupuestos[[#This Row],[ID DOCUMENTO]],BD_Pagos[],10,0),0))</f>
        <v>0</v>
      </c>
      <c r="AW78" s="7"/>
      <c r="AX78" s="16"/>
      <c r="AY78" s="17"/>
      <c r="AZ78" s="20"/>
      <c r="BA78" s="7"/>
      <c r="BB78" s="16"/>
      <c r="BC78" s="17"/>
      <c r="BD78" s="20"/>
      <c r="BE78" s="7">
        <f>IFERROR(VLOOKUP("5-"&amp;Presupuestos[[#This Row],[ID DOCUMENTO]],BD_Pagos[],7,0),"")</f>
        <v>0</v>
      </c>
      <c r="BF78" s="17">
        <f>IFERROR(VLOOKUP("5-"&amp;Presupuestos[[#This Row],[ID DOCUMENTO]],BD_Pagos[],9,0),"")</f>
        <v>0</v>
      </c>
      <c r="BG78" s="20">
        <f>IF(IFERROR(VLOOKUP("5-"&amp;Presupuestos[[#This Row],[ID DOCUMENTO]],BD_Pagos[],10,0),0)&gt;Presupuestos[[#This Row],[TOTAL SOLES]],Presupuestos[[#This Row],[TOTAL SOLES]],IFERROR(VLOOKUP("5-"&amp;Presupuestos[[#This Row],[ID DOCUMENTO]],BD_Pagos[],10,0),0))</f>
        <v>0</v>
      </c>
      <c r="BH78" s="7">
        <f>IFERROR(VLOOKUP("1-Detraccion"&amp;Presupuestos[[#This Row],[ID DOCUMENTO]],BD_Pagos[],2,0),"")</f>
        <v>0</v>
      </c>
      <c r="BI78" s="3" t="str">
        <f>IFERROR(VLOOKUP("1-Detraccion"&amp;Presupuestos[[#This Row],[ID DOCUMENTO]],BD_Pagos[],3,0),"")</f>
        <v/>
      </c>
      <c r="BJ78" s="3">
        <f>IFERROR(VLOOKUP("1-Detraccion"&amp;Presupuestos[[#This Row],[ID DOCUMENTO]],BD_Pagos[],4,0),"")</f>
        <v>0</v>
      </c>
      <c r="BK78" s="6">
        <f>IF(IFERROR(VLOOKUP("1-Detraccion"&amp;Presupuestos[[#This Row],[ID DOCUMENTO]],BD_Pagos[],5,0),0)&gt;Presupuestos[[#This Row],[TOTAL SOLES]],Presupuestos[[#This Row],[TOTAL SOLES]],IFERROR(VLOOKUP("1-Detraccion"&amp;Presupuestos[[#This Row],[ID DOCUMENTO]],BD_Pagos[],5,0),0))</f>
        <v>0</v>
      </c>
      <c r="BL78" s="6">
        <f>IF(IFERROR(VLOOKUP("1-Detraccion"&amp;Presupuestos[[#This Row],[ID DOCUMENTO]],BD_Pagos[],6,0),0)&gt;Presupuestos[[#This Row],[TOTAL SOLES]],Presupuestos[[#This Row],[TOTAL SOLES]],IFERROR(VLOOKUP("1-Detraccion"&amp;Presupuestos[[#This Row],[ID DOCUMENTO]],BD_Pagos[],6,0),0))</f>
        <v>0</v>
      </c>
      <c r="BM78" s="37"/>
      <c r="BN78" s="3"/>
      <c r="BO78" s="3"/>
      <c r="BP78" s="6"/>
      <c r="BQ7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105.02</v>
      </c>
      <c r="BR78" s="23" t="str">
        <f>IF(Presupuestos[[#This Row],[SALDO ME-MN]]&gt;0,"PENDIENTE","CANCELADO")</f>
        <v>PENDIENTE</v>
      </c>
      <c r="BS78" s="23" t="str">
        <f>IF(COUNTIFS($U$4:$U77,Presupuestos[[#This Row],[ID DOCUMENTO]])&gt;=1,IF(B77=Presupuestos[[#This Row],[ID]],"OK","DOC. DUPLICADO"),"OK")</f>
        <v>OK</v>
      </c>
    </row>
    <row r="79" spans="2:71" ht="60" x14ac:dyDescent="0.25">
      <c r="B79" s="34">
        <f>IF(Presupuestos[[#This Row],[ID DOCUMENTO]]=U78,B78,IF(B78="ID",1,B78+1))</f>
        <v>74</v>
      </c>
      <c r="C79" s="2">
        <v>45839</v>
      </c>
      <c r="D79" s="2">
        <v>45839</v>
      </c>
      <c r="E79" s="3" t="s">
        <v>681</v>
      </c>
      <c r="F79" s="25" t="s">
        <v>49</v>
      </c>
      <c r="G79" s="25" t="s">
        <v>211</v>
      </c>
      <c r="H79" s="25" t="s">
        <v>355</v>
      </c>
      <c r="I79" s="36" t="str">
        <f>IFERROR(VLOOKUP(Presupuestos[[#This Row],[AREA]]&amp;Presupuestos[[#This Row],[CONCEPTO]]&amp;Presupuestos[[#This Row],[DESCRIPCION]],Tabla28[[Columna1]:[CÓDIGO NUEVO]],2,0),"")</f>
        <v>P0505003</v>
      </c>
      <c r="J79" s="3" t="s">
        <v>836</v>
      </c>
      <c r="K79" s="3"/>
      <c r="L79" s="3"/>
      <c r="M79" s="31" t="s">
        <v>837</v>
      </c>
      <c r="N79" s="3"/>
      <c r="O79" s="3" t="s">
        <v>315</v>
      </c>
      <c r="P79" s="3" t="s">
        <v>122</v>
      </c>
      <c r="Q79" s="3" t="str">
        <f>IFERROR(VLOOKUP(Presupuestos[[#This Row],[CLASIFICACIÓN (N)]],Tabla17[],2,0),"")</f>
        <v>Costos de ventas</v>
      </c>
      <c r="R79" s="3" t="str">
        <f>IFERROR(VLOOKUP(Presupuestos[[#This Row],[CLASIFICACIÓN (N)]],Tabla17[],3,0),"")</f>
        <v>Operativo</v>
      </c>
      <c r="S79" s="3" t="s">
        <v>16</v>
      </c>
      <c r="T79" s="3" t="str">
        <f>IFERROR(VLOOKUP(Presupuestos[[#This Row],[ALMACEN]],Tabla5[],2,0),"")</f>
        <v>Arequipa</v>
      </c>
      <c r="U79" s="19" t="str">
        <f>IFERROR(VLOOKUP(Presupuestos[[#This Row],[TIPO DE DOCUMENTO]],Tipo_Documento[],2,0)&amp;Presupuestos[[#This Row],[SERIE]]&amp;Presupuestos[[#This Row],[NUMERO]]&amp;Presupuestos[[#This Row],[RUC]],"")</f>
        <v>01E001145810450776578</v>
      </c>
      <c r="V79" s="3" t="s">
        <v>120</v>
      </c>
      <c r="W79" s="7">
        <v>45839</v>
      </c>
      <c r="X79" s="7">
        <v>45839</v>
      </c>
      <c r="Y79" s="3" t="s">
        <v>668</v>
      </c>
      <c r="Z79" s="3">
        <v>1458</v>
      </c>
      <c r="AA79" s="3">
        <f>IFERROR(VLOOKUP(Presupuestos[[#This Row],[RAZON SOCIAL]],CHOOSE({1,2},Clientes_Proveedores[Razon Social],Clientes_Proveedores[Ruc / Dni]),2,0),"-")</f>
        <v>10450776578</v>
      </c>
      <c r="AB79" s="31" t="s">
        <v>750</v>
      </c>
      <c r="AC79" s="3" t="s">
        <v>670</v>
      </c>
      <c r="AD79" s="5">
        <v>0.18</v>
      </c>
      <c r="AE79" s="6">
        <v>572.03</v>
      </c>
      <c r="AF79" s="6">
        <f>Presupuestos[[#This Row],[BASE]]*Presupuestos[[#This Row],[% IGV]]</f>
        <v>102.96539999999999</v>
      </c>
      <c r="AG79" s="22">
        <f>ROUND(SUM(Presupuestos[[#This Row],[BASE]:[IGV]]),2)</f>
        <v>675</v>
      </c>
      <c r="AH79" s="9" t="str">
        <f>IF(Presupuestos[[#This Row],[MONEDA]]="USD",VLOOKUP(Presupuestos[[#This Row],[FECHA DE EMISION]],Tipo_Cambio[],3,0),"")</f>
        <v/>
      </c>
      <c r="AI79" s="22">
        <f>IFERROR(ROUND(IF(Presupuestos[[#This Row],[MONEDA]]="PEN",Presupuestos[[#This Row],[TOTAL]],Presupuestos[[#This Row],[TOTAL]]*Presupuestos[[#This Row],[TIPO DE CAMBIO]]),2),"")</f>
        <v>675</v>
      </c>
      <c r="AJ79" s="5"/>
      <c r="AK79" s="33" t="s">
        <v>671</v>
      </c>
      <c r="AL79" s="5" t="s">
        <v>680</v>
      </c>
      <c r="AM79" s="23" t="s">
        <v>671</v>
      </c>
      <c r="AN79" s="23" t="s">
        <v>671</v>
      </c>
      <c r="AO79" s="7">
        <f>IFERROR(VLOOKUP("1-"&amp;Presupuestos[[#This Row],[ID DOCUMENTO]],BD_Pagos[],7,0),"")</f>
        <v>45852</v>
      </c>
      <c r="AP79" s="16" t="str">
        <f>IFERROR(VLOOKUP("1-"&amp;Presupuestos[[#This Row],[ID DOCUMENTO]],BD_Pagos[],8,0),"")</f>
        <v>B-BCP - Soles</v>
      </c>
      <c r="AQ79" s="17">
        <f>IFERROR(VLOOKUP("1-"&amp;Presupuestos[[#This Row],[ID DOCUMENTO]],BD_Pagos[],9,0),"")</f>
        <v>1228675</v>
      </c>
      <c r="AR79" s="54"/>
      <c r="AS79" s="7">
        <f>IFERROR(VLOOKUP("2-"&amp;Presupuestos[[#This Row],[ID DOCUMENTO]],BD_Pagos[],7,0),"")</f>
        <v>0</v>
      </c>
      <c r="AT79" s="16" t="str">
        <f>IFERROR(VLOOKUP("2-"&amp;Presupuestos[[#This Row],[ID DOCUMENTO]],BD_Pagos[],8,0),"")</f>
        <v/>
      </c>
      <c r="AU79" s="17">
        <f>IFERROR(VLOOKUP("2-"&amp;Presupuestos[[#This Row],[ID DOCUMENTO]],BD_Pagos[],9,0),"")</f>
        <v>0</v>
      </c>
      <c r="AV79" s="20">
        <f>IF(IFERROR(VLOOKUP("2-"&amp;Presupuestos[[#This Row],[ID DOCUMENTO]],BD_Pagos[],10,0),0)&gt;Presupuestos[[#This Row],[TOTAL SOLES]],Presupuestos[[#This Row],[TOTAL SOLES]],IFERROR(VLOOKUP("2-"&amp;Presupuestos[[#This Row],[ID DOCUMENTO]],BD_Pagos[],10,0),0))</f>
        <v>0</v>
      </c>
      <c r="AW79" s="7"/>
      <c r="AX79" s="16"/>
      <c r="AY79" s="17"/>
      <c r="AZ79" s="20"/>
      <c r="BA79" s="7"/>
      <c r="BB79" s="16"/>
      <c r="BC79" s="17"/>
      <c r="BD79" s="20"/>
      <c r="BE79" s="7">
        <f>IFERROR(VLOOKUP("5-"&amp;Presupuestos[[#This Row],[ID DOCUMENTO]],BD_Pagos[],7,0),"")</f>
        <v>0</v>
      </c>
      <c r="BF79" s="17">
        <f>IFERROR(VLOOKUP("5-"&amp;Presupuestos[[#This Row],[ID DOCUMENTO]],BD_Pagos[],9,0),"")</f>
        <v>0</v>
      </c>
      <c r="BG79" s="20">
        <f>IF(IFERROR(VLOOKUP("5-"&amp;Presupuestos[[#This Row],[ID DOCUMENTO]],BD_Pagos[],10,0),0)&gt;Presupuestos[[#This Row],[TOTAL SOLES]],Presupuestos[[#This Row],[TOTAL SOLES]],IFERROR(VLOOKUP("5-"&amp;Presupuestos[[#This Row],[ID DOCUMENTO]],BD_Pagos[],10,0),0))</f>
        <v>0</v>
      </c>
      <c r="BH79" s="7">
        <f>IFERROR(VLOOKUP("1-Detraccion"&amp;Presupuestos[[#This Row],[ID DOCUMENTO]],BD_Pagos[],2,0),"")</f>
        <v>0</v>
      </c>
      <c r="BI79" s="3" t="str">
        <f>IFERROR(VLOOKUP("1-Detraccion"&amp;Presupuestos[[#This Row],[ID DOCUMENTO]],BD_Pagos[],3,0),"")</f>
        <v/>
      </c>
      <c r="BJ79" s="3">
        <f>IFERROR(VLOOKUP("1-Detraccion"&amp;Presupuestos[[#This Row],[ID DOCUMENTO]],BD_Pagos[],4,0),"")</f>
        <v>0</v>
      </c>
      <c r="BK79" s="6">
        <f>IF(IFERROR(VLOOKUP("1-Detraccion"&amp;Presupuestos[[#This Row],[ID DOCUMENTO]],BD_Pagos[],5,0),0)&gt;Presupuestos[[#This Row],[TOTAL SOLES]],Presupuestos[[#This Row],[TOTAL SOLES]],IFERROR(VLOOKUP("1-Detraccion"&amp;Presupuestos[[#This Row],[ID DOCUMENTO]],BD_Pagos[],5,0),0))</f>
        <v>0</v>
      </c>
      <c r="BL79" s="6">
        <f>IF(IFERROR(VLOOKUP("1-Detraccion"&amp;Presupuestos[[#This Row],[ID DOCUMENTO]],BD_Pagos[],6,0),0)&gt;Presupuestos[[#This Row],[TOTAL SOLES]],Presupuestos[[#This Row],[TOTAL SOLES]],IFERROR(VLOOKUP("1-Detraccion"&amp;Presupuestos[[#This Row],[ID DOCUMENTO]],BD_Pagos[],6,0),0))</f>
        <v>0</v>
      </c>
      <c r="BM79" s="37"/>
      <c r="BN79" s="3"/>
      <c r="BO79" s="3"/>
      <c r="BP79" s="6"/>
      <c r="BQ7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675</v>
      </c>
      <c r="BR79" s="23" t="str">
        <f>IF(Presupuestos[[#This Row],[SALDO ME-MN]]&gt;0,"PENDIENTE","CANCELADO")</f>
        <v>PENDIENTE</v>
      </c>
      <c r="BS79" s="23" t="str">
        <f>IF(COUNTIFS($U$4:$U78,Presupuestos[[#This Row],[ID DOCUMENTO]])&gt;=1,IF(B78=Presupuestos[[#This Row],[ID]],"OK","DOC. DUPLICADO"),"OK")</f>
        <v>OK</v>
      </c>
    </row>
    <row r="80" spans="2:71" ht="24" x14ac:dyDescent="0.25">
      <c r="B80" s="34">
        <f>IF(Presupuestos[[#This Row],[ID DOCUMENTO]]=U79,B79,IF(B79="ID",1,B79+1))</f>
        <v>75</v>
      </c>
      <c r="C80" s="2">
        <v>45839</v>
      </c>
      <c r="D80" s="2">
        <v>45839</v>
      </c>
      <c r="E80" s="3" t="s">
        <v>838</v>
      </c>
      <c r="F80" s="25" t="s">
        <v>35</v>
      </c>
      <c r="G80" s="25" t="s">
        <v>223</v>
      </c>
      <c r="H80" s="25" t="s">
        <v>214</v>
      </c>
      <c r="I80" s="36" t="str">
        <f>IFERROR(VLOOKUP(Presupuestos[[#This Row],[AREA]]&amp;Presupuestos[[#This Row],[CONCEPTO]]&amp;Presupuestos[[#This Row],[DESCRIPCION]],Tabla28[[Columna1]:[CÓDIGO NUEVO]],2,0),"")</f>
        <v>P0303002</v>
      </c>
      <c r="J80" s="3" t="s">
        <v>666</v>
      </c>
      <c r="K80" s="3" t="s">
        <v>666</v>
      </c>
      <c r="L80" s="3" t="s">
        <v>666</v>
      </c>
      <c r="M80" s="31" t="s">
        <v>839</v>
      </c>
      <c r="N80" s="3" t="s">
        <v>40</v>
      </c>
      <c r="O80" s="3" t="s">
        <v>300</v>
      </c>
      <c r="P80" s="3" t="s">
        <v>122</v>
      </c>
      <c r="Q80" s="3" t="str">
        <f>IFERROR(VLOOKUP(Presupuestos[[#This Row],[CLASIFICACIÓN (N)]],Tabla17[],2,0),"")</f>
        <v>Costos de ventas</v>
      </c>
      <c r="R80" s="3" t="str">
        <f>IFERROR(VLOOKUP(Presupuestos[[#This Row],[CLASIFICACIÓN (N)]],Tabla17[],3,0),"")</f>
        <v>Operativo</v>
      </c>
      <c r="S80" s="3" t="s">
        <v>16</v>
      </c>
      <c r="T80" s="3" t="str">
        <f>IFERROR(VLOOKUP(Presupuestos[[#This Row],[ALMACEN]],Tabla5[],2,0),"")</f>
        <v>Arequipa</v>
      </c>
      <c r="U80" s="19" t="str">
        <f>IFERROR(VLOOKUP(Presupuestos[[#This Row],[TIPO DE DOCUMENTO]],Tipo_Documento[],2,0)&amp;Presupuestos[[#This Row],[SERIE]]&amp;Presupuestos[[#This Row],[NUMERO]]&amp;Presupuestos[[#This Row],[RUC]],"")</f>
        <v>01F213179417720517252558</v>
      </c>
      <c r="V80" s="3" t="s">
        <v>120</v>
      </c>
      <c r="W80" s="7">
        <v>45839</v>
      </c>
      <c r="X80" s="7">
        <v>45839</v>
      </c>
      <c r="Y80" s="3" t="s">
        <v>719</v>
      </c>
      <c r="Z80" s="3">
        <v>1794177</v>
      </c>
      <c r="AA80" s="3">
        <f>IFERROR(VLOOKUP(Presupuestos[[#This Row],[RAZON SOCIAL]],CHOOSE({1,2},Clientes_Proveedores[Razon Social],Clientes_Proveedores[Ruc / Dni]),2,0),"-")</f>
        <v>20517252558</v>
      </c>
      <c r="AB80" s="31" t="s">
        <v>714</v>
      </c>
      <c r="AC80" s="3" t="s">
        <v>670</v>
      </c>
      <c r="AD80" s="5">
        <v>0.18</v>
      </c>
      <c r="AE80" s="6">
        <v>6.78</v>
      </c>
      <c r="AF80" s="6">
        <f>Presupuestos[[#This Row],[BASE]]*Presupuestos[[#This Row],[% IGV]]</f>
        <v>1.2203999999999999</v>
      </c>
      <c r="AG80" s="22">
        <f>ROUND(SUM(Presupuestos[[#This Row],[BASE]:[IGV]]),2)</f>
        <v>8</v>
      </c>
      <c r="AH80" s="9" t="str">
        <f>IF(Presupuestos[[#This Row],[MONEDA]]="USD",VLOOKUP(Presupuestos[[#This Row],[FECHA DE EMISION]],Tipo_Cambio[],3,0),"")</f>
        <v/>
      </c>
      <c r="AI80" s="22">
        <f>IFERROR(ROUND(IF(Presupuestos[[#This Row],[MONEDA]]="PEN",Presupuestos[[#This Row],[TOTAL]],Presupuestos[[#This Row],[TOTAL]]*Presupuestos[[#This Row],[TIPO DE CAMBIO]]),2),"")</f>
        <v>8</v>
      </c>
      <c r="AJ80" s="5"/>
      <c r="AK80" s="33" t="s">
        <v>671</v>
      </c>
      <c r="AL80" s="5" t="s">
        <v>715</v>
      </c>
      <c r="AM80" s="33" t="s">
        <v>671</v>
      </c>
      <c r="AN80" s="23" t="s">
        <v>671</v>
      </c>
      <c r="AO80" s="7">
        <f>IFERROR(VLOOKUP("1-"&amp;Presupuestos[[#This Row],[ID DOCUMENTO]],BD_Pagos[],7,0),"")</f>
        <v>45839</v>
      </c>
      <c r="AP80" s="16" t="str">
        <f>IFERROR(VLOOKUP("1-"&amp;Presupuestos[[#This Row],[ID DOCUMENTO]],BD_Pagos[],8,0),"")</f>
        <v>C_Ope_005</v>
      </c>
      <c r="AQ80" s="17">
        <f>IFERROR(VLOOKUP("1-"&amp;Presupuestos[[#This Row],[ID DOCUMENTO]],BD_Pagos[],9,0),"")</f>
        <v>24770</v>
      </c>
      <c r="AR80" s="54"/>
      <c r="AS80" s="7">
        <f>IFERROR(VLOOKUP("2-"&amp;Presupuestos[[#This Row],[ID DOCUMENTO]],BD_Pagos[],7,0),"")</f>
        <v>0</v>
      </c>
      <c r="AT80" s="16" t="str">
        <f>IFERROR(VLOOKUP("2-"&amp;Presupuestos[[#This Row],[ID DOCUMENTO]],BD_Pagos[],8,0),"")</f>
        <v/>
      </c>
      <c r="AU80" s="17">
        <f>IFERROR(VLOOKUP("2-"&amp;Presupuestos[[#This Row],[ID DOCUMENTO]],BD_Pagos[],9,0),"")</f>
        <v>0</v>
      </c>
      <c r="AV80" s="20">
        <f>IF(IFERROR(VLOOKUP("2-"&amp;Presupuestos[[#This Row],[ID DOCUMENTO]],BD_Pagos[],10,0),0)&gt;Presupuestos[[#This Row],[TOTAL SOLES]],Presupuestos[[#This Row],[TOTAL SOLES]],IFERROR(VLOOKUP("2-"&amp;Presupuestos[[#This Row],[ID DOCUMENTO]],BD_Pagos[],10,0),0))</f>
        <v>0</v>
      </c>
      <c r="AW80" s="7"/>
      <c r="AX80" s="16"/>
      <c r="AY80" s="17"/>
      <c r="AZ80" s="20"/>
      <c r="BA80" s="7"/>
      <c r="BB80" s="16"/>
      <c r="BC80" s="17"/>
      <c r="BD80" s="20"/>
      <c r="BE80" s="7">
        <f>IFERROR(VLOOKUP("5-"&amp;Presupuestos[[#This Row],[ID DOCUMENTO]],BD_Pagos[],7,0),"")</f>
        <v>0</v>
      </c>
      <c r="BF80" s="17">
        <f>IFERROR(VLOOKUP("5-"&amp;Presupuestos[[#This Row],[ID DOCUMENTO]],BD_Pagos[],9,0),"")</f>
        <v>0</v>
      </c>
      <c r="BG80" s="20">
        <f>IF(IFERROR(VLOOKUP("5-"&amp;Presupuestos[[#This Row],[ID DOCUMENTO]],BD_Pagos[],10,0),0)&gt;Presupuestos[[#This Row],[TOTAL SOLES]],Presupuestos[[#This Row],[TOTAL SOLES]],IFERROR(VLOOKUP("5-"&amp;Presupuestos[[#This Row],[ID DOCUMENTO]],BD_Pagos[],10,0),0))</f>
        <v>0</v>
      </c>
      <c r="BH80" s="7">
        <f>IFERROR(VLOOKUP("1-Detraccion"&amp;Presupuestos[[#This Row],[ID DOCUMENTO]],BD_Pagos[],2,0),"")</f>
        <v>0</v>
      </c>
      <c r="BI80" s="3" t="str">
        <f>IFERROR(VLOOKUP("1-Detraccion"&amp;Presupuestos[[#This Row],[ID DOCUMENTO]],BD_Pagos[],3,0),"")</f>
        <v/>
      </c>
      <c r="BJ80" s="3">
        <f>IFERROR(VLOOKUP("1-Detraccion"&amp;Presupuestos[[#This Row],[ID DOCUMENTO]],BD_Pagos[],4,0),"")</f>
        <v>0</v>
      </c>
      <c r="BK80" s="6">
        <f>IF(IFERROR(VLOOKUP("1-Detraccion"&amp;Presupuestos[[#This Row],[ID DOCUMENTO]],BD_Pagos[],5,0),0)&gt;Presupuestos[[#This Row],[TOTAL SOLES]],Presupuestos[[#This Row],[TOTAL SOLES]],IFERROR(VLOOKUP("1-Detraccion"&amp;Presupuestos[[#This Row],[ID DOCUMENTO]],BD_Pagos[],5,0),0))</f>
        <v>0</v>
      </c>
      <c r="BL80" s="6">
        <f>IF(IFERROR(VLOOKUP("1-Detraccion"&amp;Presupuestos[[#This Row],[ID DOCUMENTO]],BD_Pagos[],6,0),0)&gt;Presupuestos[[#This Row],[TOTAL SOLES]],Presupuestos[[#This Row],[TOTAL SOLES]],IFERROR(VLOOKUP("1-Detraccion"&amp;Presupuestos[[#This Row],[ID DOCUMENTO]],BD_Pagos[],6,0),0))</f>
        <v>0</v>
      </c>
      <c r="BM80" s="37"/>
      <c r="BN80" s="3"/>
      <c r="BO80" s="3"/>
      <c r="BP80" s="6"/>
      <c r="BQ8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80" s="23" t="str">
        <f>IF(Presupuestos[[#This Row],[SALDO ME-MN]]&gt;0,"PENDIENTE","CANCELADO")</f>
        <v>PENDIENTE</v>
      </c>
      <c r="BS80" s="23" t="str">
        <f>IF(COUNTIFS($U$4:$U79,Presupuestos[[#This Row],[ID DOCUMENTO]])&gt;=1,IF(B79=Presupuestos[[#This Row],[ID]],"OK","DOC. DUPLICADO"),"OK")</f>
        <v>OK</v>
      </c>
    </row>
    <row r="81" spans="2:71" ht="24" x14ac:dyDescent="0.25">
      <c r="B81" s="34">
        <f>IF(Presupuestos[[#This Row],[ID DOCUMENTO]]=U80,B80,IF(B80="ID",1,B80+1))</f>
        <v>76</v>
      </c>
      <c r="C81" s="2">
        <v>45839</v>
      </c>
      <c r="D81" s="2">
        <v>45839</v>
      </c>
      <c r="E81" s="3" t="s">
        <v>838</v>
      </c>
      <c r="F81" s="25" t="s">
        <v>35</v>
      </c>
      <c r="G81" s="25" t="s">
        <v>223</v>
      </c>
      <c r="H81" s="25" t="s">
        <v>214</v>
      </c>
      <c r="I81" s="36" t="str">
        <f>IFERROR(VLOOKUP(Presupuestos[[#This Row],[AREA]]&amp;Presupuestos[[#This Row],[CONCEPTO]]&amp;Presupuestos[[#This Row],[DESCRIPCION]],Tabla28[[Columna1]:[CÓDIGO NUEVO]],2,0),"")</f>
        <v>P0303002</v>
      </c>
      <c r="J81" s="3" t="s">
        <v>666</v>
      </c>
      <c r="K81" s="3" t="s">
        <v>666</v>
      </c>
      <c r="L81" s="3" t="s">
        <v>666</v>
      </c>
      <c r="M81" s="31" t="s">
        <v>839</v>
      </c>
      <c r="N81" s="3" t="s">
        <v>40</v>
      </c>
      <c r="O81" s="3" t="s">
        <v>300</v>
      </c>
      <c r="P81" s="3" t="s">
        <v>122</v>
      </c>
      <c r="Q81" s="3" t="str">
        <f>IFERROR(VLOOKUP(Presupuestos[[#This Row],[CLASIFICACIÓN (N)]],Tabla17[],2,0),"")</f>
        <v>Costos de ventas</v>
      </c>
      <c r="R81" s="3" t="str">
        <f>IFERROR(VLOOKUP(Presupuestos[[#This Row],[CLASIFICACIÓN (N)]],Tabla17[],3,0),"")</f>
        <v>Operativo</v>
      </c>
      <c r="S81" s="3" t="s">
        <v>16</v>
      </c>
      <c r="T81" s="3" t="str">
        <f>IFERROR(VLOOKUP(Presupuestos[[#This Row],[ALMACEN]],Tabla5[],2,0),"")</f>
        <v>Arequipa</v>
      </c>
      <c r="U81" s="19" t="str">
        <f>IFERROR(VLOOKUP(Presupuestos[[#This Row],[TIPO DE DOCUMENTO]],Tipo_Documento[],2,0)&amp;Presupuestos[[#This Row],[SERIE]]&amp;Presupuestos[[#This Row],[NUMERO]]&amp;Presupuestos[[#This Row],[RUC]],"")</f>
        <v>01F211238577820517252558</v>
      </c>
      <c r="V81" s="3" t="s">
        <v>120</v>
      </c>
      <c r="W81" s="7">
        <v>45839</v>
      </c>
      <c r="X81" s="7">
        <v>45839</v>
      </c>
      <c r="Y81" s="3" t="s">
        <v>829</v>
      </c>
      <c r="Z81" s="3">
        <v>2385778</v>
      </c>
      <c r="AA81" s="3">
        <f>IFERROR(VLOOKUP(Presupuestos[[#This Row],[RAZON SOCIAL]],CHOOSE({1,2},Clientes_Proveedores[Razon Social],Clientes_Proveedores[Ruc / Dni]),2,0),"-")</f>
        <v>20517252558</v>
      </c>
      <c r="AB81" s="31" t="s">
        <v>714</v>
      </c>
      <c r="AC81" s="3" t="s">
        <v>670</v>
      </c>
      <c r="AD81" s="5">
        <v>0.18</v>
      </c>
      <c r="AE81" s="6">
        <v>6.78</v>
      </c>
      <c r="AF81" s="6">
        <f>Presupuestos[[#This Row],[BASE]]*Presupuestos[[#This Row],[% IGV]]</f>
        <v>1.2203999999999999</v>
      </c>
      <c r="AG81" s="22">
        <f>ROUND(SUM(Presupuestos[[#This Row],[BASE]:[IGV]]),2)</f>
        <v>8</v>
      </c>
      <c r="AH81" s="9" t="str">
        <f>IF(Presupuestos[[#This Row],[MONEDA]]="USD",VLOOKUP(Presupuestos[[#This Row],[FECHA DE EMISION]],Tipo_Cambio[],3,0),"")</f>
        <v/>
      </c>
      <c r="AI81" s="22">
        <f>IFERROR(ROUND(IF(Presupuestos[[#This Row],[MONEDA]]="PEN",Presupuestos[[#This Row],[TOTAL]],Presupuestos[[#This Row],[TOTAL]]*Presupuestos[[#This Row],[TIPO DE CAMBIO]]),2),"")</f>
        <v>8</v>
      </c>
      <c r="AJ81" s="5"/>
      <c r="AK81" s="33" t="s">
        <v>671</v>
      </c>
      <c r="AL81" s="5" t="s">
        <v>715</v>
      </c>
      <c r="AM81" s="33" t="s">
        <v>671</v>
      </c>
      <c r="AN81" s="23" t="s">
        <v>671</v>
      </c>
      <c r="AO81" s="7">
        <f>IFERROR(VLOOKUP("1-"&amp;Presupuestos[[#This Row],[ID DOCUMENTO]],BD_Pagos[],7,0),"")</f>
        <v>45839</v>
      </c>
      <c r="AP81" s="16" t="str">
        <f>IFERROR(VLOOKUP("1-"&amp;Presupuestos[[#This Row],[ID DOCUMENTO]],BD_Pagos[],8,0),"")</f>
        <v>C_Ope_005</v>
      </c>
      <c r="AQ81" s="17">
        <f>IFERROR(VLOOKUP("1-"&amp;Presupuestos[[#This Row],[ID DOCUMENTO]],BD_Pagos[],9,0),"")</f>
        <v>24771</v>
      </c>
      <c r="AR81" s="54"/>
      <c r="AS81" s="7">
        <f>IFERROR(VLOOKUP("2-"&amp;Presupuestos[[#This Row],[ID DOCUMENTO]],BD_Pagos[],7,0),"")</f>
        <v>0</v>
      </c>
      <c r="AT81" s="16" t="str">
        <f>IFERROR(VLOOKUP("2-"&amp;Presupuestos[[#This Row],[ID DOCUMENTO]],BD_Pagos[],8,0),"")</f>
        <v/>
      </c>
      <c r="AU81" s="17">
        <f>IFERROR(VLOOKUP("2-"&amp;Presupuestos[[#This Row],[ID DOCUMENTO]],BD_Pagos[],9,0),"")</f>
        <v>0</v>
      </c>
      <c r="AV81" s="20">
        <f>IF(IFERROR(VLOOKUP("2-"&amp;Presupuestos[[#This Row],[ID DOCUMENTO]],BD_Pagos[],10,0),0)&gt;Presupuestos[[#This Row],[TOTAL SOLES]],Presupuestos[[#This Row],[TOTAL SOLES]],IFERROR(VLOOKUP("2-"&amp;Presupuestos[[#This Row],[ID DOCUMENTO]],BD_Pagos[],10,0),0))</f>
        <v>0</v>
      </c>
      <c r="AW81" s="7"/>
      <c r="AX81" s="16"/>
      <c r="AY81" s="17"/>
      <c r="AZ81" s="20"/>
      <c r="BA81" s="7"/>
      <c r="BB81" s="16"/>
      <c r="BC81" s="17"/>
      <c r="BD81" s="20"/>
      <c r="BE81" s="7">
        <f>IFERROR(VLOOKUP("5-"&amp;Presupuestos[[#This Row],[ID DOCUMENTO]],BD_Pagos[],7,0),"")</f>
        <v>0</v>
      </c>
      <c r="BF81" s="17">
        <f>IFERROR(VLOOKUP("5-"&amp;Presupuestos[[#This Row],[ID DOCUMENTO]],BD_Pagos[],9,0),"")</f>
        <v>0</v>
      </c>
      <c r="BG81" s="20">
        <f>IF(IFERROR(VLOOKUP("5-"&amp;Presupuestos[[#This Row],[ID DOCUMENTO]],BD_Pagos[],10,0),0)&gt;Presupuestos[[#This Row],[TOTAL SOLES]],Presupuestos[[#This Row],[TOTAL SOLES]],IFERROR(VLOOKUP("5-"&amp;Presupuestos[[#This Row],[ID DOCUMENTO]],BD_Pagos[],10,0),0))</f>
        <v>0</v>
      </c>
      <c r="BH81" s="7">
        <f>IFERROR(VLOOKUP("1-Detraccion"&amp;Presupuestos[[#This Row],[ID DOCUMENTO]],BD_Pagos[],2,0),"")</f>
        <v>0</v>
      </c>
      <c r="BI81" s="3" t="str">
        <f>IFERROR(VLOOKUP("1-Detraccion"&amp;Presupuestos[[#This Row],[ID DOCUMENTO]],BD_Pagos[],3,0),"")</f>
        <v/>
      </c>
      <c r="BJ81" s="3">
        <f>IFERROR(VLOOKUP("1-Detraccion"&amp;Presupuestos[[#This Row],[ID DOCUMENTO]],BD_Pagos[],4,0),"")</f>
        <v>0</v>
      </c>
      <c r="BK81" s="6">
        <f>IF(IFERROR(VLOOKUP("1-Detraccion"&amp;Presupuestos[[#This Row],[ID DOCUMENTO]],BD_Pagos[],5,0),0)&gt;Presupuestos[[#This Row],[TOTAL SOLES]],Presupuestos[[#This Row],[TOTAL SOLES]],IFERROR(VLOOKUP("1-Detraccion"&amp;Presupuestos[[#This Row],[ID DOCUMENTO]],BD_Pagos[],5,0),0))</f>
        <v>0</v>
      </c>
      <c r="BL81" s="6">
        <f>IF(IFERROR(VLOOKUP("1-Detraccion"&amp;Presupuestos[[#This Row],[ID DOCUMENTO]],BD_Pagos[],6,0),0)&gt;Presupuestos[[#This Row],[TOTAL SOLES]],Presupuestos[[#This Row],[TOTAL SOLES]],IFERROR(VLOOKUP("1-Detraccion"&amp;Presupuestos[[#This Row],[ID DOCUMENTO]],BD_Pagos[],6,0),0))</f>
        <v>0</v>
      </c>
      <c r="BM81" s="37"/>
      <c r="BN81" s="3"/>
      <c r="BO81" s="3"/>
      <c r="BP81" s="6"/>
      <c r="BQ8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81" s="23" t="str">
        <f>IF(Presupuestos[[#This Row],[SALDO ME-MN]]&gt;0,"PENDIENTE","CANCELADO")</f>
        <v>PENDIENTE</v>
      </c>
      <c r="BS81" s="23" t="str">
        <f>IF(COUNTIFS($U$4:$U80,Presupuestos[[#This Row],[ID DOCUMENTO]])&gt;=1,IF(B80=Presupuestos[[#This Row],[ID]],"OK","DOC. DUPLICADO"),"OK")</f>
        <v>OK</v>
      </c>
    </row>
    <row r="82" spans="2:71" ht="24" x14ac:dyDescent="0.25">
      <c r="B82" s="34">
        <f>IF(Presupuestos[[#This Row],[ID DOCUMENTO]]=U81,B81,IF(B81="ID",1,B81+1))</f>
        <v>77</v>
      </c>
      <c r="C82" s="2">
        <v>45839</v>
      </c>
      <c r="D82" s="2">
        <v>45839</v>
      </c>
      <c r="E82" s="3" t="s">
        <v>838</v>
      </c>
      <c r="F82" s="25" t="s">
        <v>35</v>
      </c>
      <c r="G82" s="25" t="s">
        <v>223</v>
      </c>
      <c r="H82" s="25" t="s">
        <v>199</v>
      </c>
      <c r="I82" s="36" t="str">
        <f>IFERROR(VLOOKUP(Presupuestos[[#This Row],[AREA]]&amp;Presupuestos[[#This Row],[CONCEPTO]]&amp;Presupuestos[[#This Row],[DESCRIPCION]],Tabla28[[Columna1]:[CÓDIGO NUEVO]],2,0),"")</f>
        <v>P0303001</v>
      </c>
      <c r="J82" s="3" t="s">
        <v>666</v>
      </c>
      <c r="K82" s="3" t="s">
        <v>666</v>
      </c>
      <c r="L82" s="3" t="s">
        <v>666</v>
      </c>
      <c r="M82" s="31" t="s">
        <v>840</v>
      </c>
      <c r="N82" s="3" t="s">
        <v>40</v>
      </c>
      <c r="O82" s="3" t="s">
        <v>308</v>
      </c>
      <c r="P82" s="3" t="s">
        <v>122</v>
      </c>
      <c r="Q82" s="3" t="str">
        <f>IFERROR(VLOOKUP(Presupuestos[[#This Row],[CLASIFICACIÓN (N)]],Tabla17[],2,0),"")</f>
        <v>Costos de ventas</v>
      </c>
      <c r="R82" s="3" t="str">
        <f>IFERROR(VLOOKUP(Presupuestos[[#This Row],[CLASIFICACIÓN (N)]],Tabla17[],3,0),"")</f>
        <v>Operativo</v>
      </c>
      <c r="S82" s="3" t="s">
        <v>16</v>
      </c>
      <c r="T82" s="3" t="str">
        <f>IFERROR(VLOOKUP(Presupuestos[[#This Row],[ALMACEN]],Tabla5[],2,0),"")</f>
        <v>Arequipa</v>
      </c>
      <c r="U82" s="19" t="str">
        <f>IFERROR(VLOOKUP(Presupuestos[[#This Row],[TIPO DE DOCUMENTO]],Tipo_Documento[],2,0)&amp;Presupuestos[[#This Row],[SERIE]]&amp;Presupuestos[[#This Row],[NUMERO]]&amp;Presupuestos[[#This Row],[RUC]],"")</f>
        <v>01FE021685020259858934</v>
      </c>
      <c r="V82" s="3" t="s">
        <v>120</v>
      </c>
      <c r="W82" s="7">
        <v>45839</v>
      </c>
      <c r="X82" s="7">
        <v>45839</v>
      </c>
      <c r="Y82" s="3" t="s">
        <v>841</v>
      </c>
      <c r="Z82" s="3">
        <v>16850</v>
      </c>
      <c r="AA82" s="3">
        <f>IFERROR(VLOOKUP(Presupuestos[[#This Row],[RAZON SOCIAL]],CHOOSE({1,2},Clientes_Proveedores[Razon Social],Clientes_Proveedores[Ruc / Dni]),2,0),"-")</f>
        <v>20259858934</v>
      </c>
      <c r="AB82" s="31" t="s">
        <v>842</v>
      </c>
      <c r="AC82" s="3" t="s">
        <v>670</v>
      </c>
      <c r="AD82" s="5">
        <v>0.18</v>
      </c>
      <c r="AE82" s="6">
        <v>16.95</v>
      </c>
      <c r="AF82" s="6">
        <f>Presupuestos[[#This Row],[BASE]]*Presupuestos[[#This Row],[% IGV]]</f>
        <v>3.0509999999999997</v>
      </c>
      <c r="AG82" s="22">
        <f>ROUND(SUM(Presupuestos[[#This Row],[BASE]:[IGV]]),2)</f>
        <v>20</v>
      </c>
      <c r="AH82" s="9" t="str">
        <f>IF(Presupuestos[[#This Row],[MONEDA]]="USD",VLOOKUP(Presupuestos[[#This Row],[FECHA DE EMISION]],Tipo_Cambio[],3,0),"")</f>
        <v/>
      </c>
      <c r="AI82" s="22">
        <f>IFERROR(ROUND(IF(Presupuestos[[#This Row],[MONEDA]]="PEN",Presupuestos[[#This Row],[TOTAL]],Presupuestos[[#This Row],[TOTAL]]*Presupuestos[[#This Row],[TIPO DE CAMBIO]]),2),"")</f>
        <v>20</v>
      </c>
      <c r="AJ82" s="5"/>
      <c r="AK82" s="33" t="s">
        <v>671</v>
      </c>
      <c r="AL82" s="5" t="s">
        <v>715</v>
      </c>
      <c r="AM82" s="33" t="s">
        <v>671</v>
      </c>
      <c r="AN82" s="23" t="s">
        <v>671</v>
      </c>
      <c r="AO82" s="7">
        <f>IFERROR(VLOOKUP("1-"&amp;Presupuestos[[#This Row],[ID DOCUMENTO]],BD_Pagos[],7,0),"")</f>
        <v>45839</v>
      </c>
      <c r="AP82" s="16" t="str">
        <f>IFERROR(VLOOKUP("1-"&amp;Presupuestos[[#This Row],[ID DOCUMENTO]],BD_Pagos[],8,0),"")</f>
        <v>C_Ope_005</v>
      </c>
      <c r="AQ82" s="17">
        <f>IFERROR(VLOOKUP("1-"&amp;Presupuestos[[#This Row],[ID DOCUMENTO]],BD_Pagos[],9,0),"")</f>
        <v>24772</v>
      </c>
      <c r="AR82" s="54"/>
      <c r="AS82" s="7">
        <f>IFERROR(VLOOKUP("2-"&amp;Presupuestos[[#This Row],[ID DOCUMENTO]],BD_Pagos[],7,0),"")</f>
        <v>0</v>
      </c>
      <c r="AT82" s="16" t="str">
        <f>IFERROR(VLOOKUP("2-"&amp;Presupuestos[[#This Row],[ID DOCUMENTO]],BD_Pagos[],8,0),"")</f>
        <v/>
      </c>
      <c r="AU82" s="17">
        <f>IFERROR(VLOOKUP("2-"&amp;Presupuestos[[#This Row],[ID DOCUMENTO]],BD_Pagos[],9,0),"")</f>
        <v>0</v>
      </c>
      <c r="AV82" s="20">
        <f>IF(IFERROR(VLOOKUP("2-"&amp;Presupuestos[[#This Row],[ID DOCUMENTO]],BD_Pagos[],10,0),0)&gt;Presupuestos[[#This Row],[TOTAL SOLES]],Presupuestos[[#This Row],[TOTAL SOLES]],IFERROR(VLOOKUP("2-"&amp;Presupuestos[[#This Row],[ID DOCUMENTO]],BD_Pagos[],10,0),0))</f>
        <v>0</v>
      </c>
      <c r="AW82" s="7"/>
      <c r="AX82" s="16"/>
      <c r="AY82" s="17"/>
      <c r="AZ82" s="20"/>
      <c r="BA82" s="7"/>
      <c r="BB82" s="16"/>
      <c r="BC82" s="17"/>
      <c r="BD82" s="20"/>
      <c r="BE82" s="7">
        <f>IFERROR(VLOOKUP("5-"&amp;Presupuestos[[#This Row],[ID DOCUMENTO]],BD_Pagos[],7,0),"")</f>
        <v>0</v>
      </c>
      <c r="BF82" s="17">
        <f>IFERROR(VLOOKUP("5-"&amp;Presupuestos[[#This Row],[ID DOCUMENTO]],BD_Pagos[],9,0),"")</f>
        <v>0</v>
      </c>
      <c r="BG82" s="20">
        <f>IF(IFERROR(VLOOKUP("5-"&amp;Presupuestos[[#This Row],[ID DOCUMENTO]],BD_Pagos[],10,0),0)&gt;Presupuestos[[#This Row],[TOTAL SOLES]],Presupuestos[[#This Row],[TOTAL SOLES]],IFERROR(VLOOKUP("5-"&amp;Presupuestos[[#This Row],[ID DOCUMENTO]],BD_Pagos[],10,0),0))</f>
        <v>0</v>
      </c>
      <c r="BH82" s="7">
        <f>IFERROR(VLOOKUP("1-Detraccion"&amp;Presupuestos[[#This Row],[ID DOCUMENTO]],BD_Pagos[],2,0),"")</f>
        <v>0</v>
      </c>
      <c r="BI82" s="3" t="str">
        <f>IFERROR(VLOOKUP("1-Detraccion"&amp;Presupuestos[[#This Row],[ID DOCUMENTO]],BD_Pagos[],3,0),"")</f>
        <v/>
      </c>
      <c r="BJ82" s="3">
        <f>IFERROR(VLOOKUP("1-Detraccion"&amp;Presupuestos[[#This Row],[ID DOCUMENTO]],BD_Pagos[],4,0),"")</f>
        <v>0</v>
      </c>
      <c r="BK82" s="6">
        <f>IF(IFERROR(VLOOKUP("1-Detraccion"&amp;Presupuestos[[#This Row],[ID DOCUMENTO]],BD_Pagos[],5,0),0)&gt;Presupuestos[[#This Row],[TOTAL SOLES]],Presupuestos[[#This Row],[TOTAL SOLES]],IFERROR(VLOOKUP("1-Detraccion"&amp;Presupuestos[[#This Row],[ID DOCUMENTO]],BD_Pagos[],5,0),0))</f>
        <v>0</v>
      </c>
      <c r="BL82" s="6">
        <f>IF(IFERROR(VLOOKUP("1-Detraccion"&amp;Presupuestos[[#This Row],[ID DOCUMENTO]],BD_Pagos[],6,0),0)&gt;Presupuestos[[#This Row],[TOTAL SOLES]],Presupuestos[[#This Row],[TOTAL SOLES]],IFERROR(VLOOKUP("1-Detraccion"&amp;Presupuestos[[#This Row],[ID DOCUMENTO]],BD_Pagos[],6,0),0))</f>
        <v>0</v>
      </c>
      <c r="BM82" s="37"/>
      <c r="BN82" s="3"/>
      <c r="BO82" s="3"/>
      <c r="BP82" s="6"/>
      <c r="BQ8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82" s="23" t="str">
        <f>IF(Presupuestos[[#This Row],[SALDO ME-MN]]&gt;0,"PENDIENTE","CANCELADO")</f>
        <v>PENDIENTE</v>
      </c>
      <c r="BS82" s="23" t="str">
        <f>IF(COUNTIFS($U$4:$U81,Presupuestos[[#This Row],[ID DOCUMENTO]])&gt;=1,IF(B81=Presupuestos[[#This Row],[ID]],"OK","DOC. DUPLICADO"),"OK")</f>
        <v>OK</v>
      </c>
    </row>
    <row r="83" spans="2:71" x14ac:dyDescent="0.25">
      <c r="B83" s="34">
        <f>IF(Presupuestos[[#This Row],[ID DOCUMENTO]]=U82,B82,IF(B82="ID",1,B82+1))</f>
        <v>78</v>
      </c>
      <c r="C83" s="2">
        <v>45840</v>
      </c>
      <c r="D83" s="2">
        <v>45840</v>
      </c>
      <c r="E83" s="3" t="s">
        <v>838</v>
      </c>
      <c r="F83" s="25" t="s">
        <v>35</v>
      </c>
      <c r="G83" s="25" t="s">
        <v>223</v>
      </c>
      <c r="H83" s="25" t="s">
        <v>214</v>
      </c>
      <c r="I83" s="36" t="str">
        <f>IFERROR(VLOOKUP(Presupuestos[[#This Row],[AREA]]&amp;Presupuestos[[#This Row],[CONCEPTO]]&amp;Presupuestos[[#This Row],[DESCRIPCION]],Tabla28[[Columna1]:[CÓDIGO NUEVO]],2,0),"")</f>
        <v>P0303002</v>
      </c>
      <c r="J83" s="3" t="s">
        <v>666</v>
      </c>
      <c r="K83" s="3" t="s">
        <v>666</v>
      </c>
      <c r="L83" s="3" t="s">
        <v>666</v>
      </c>
      <c r="M83" s="31" t="s">
        <v>843</v>
      </c>
      <c r="N83" s="3" t="s">
        <v>40</v>
      </c>
      <c r="O83" s="3" t="s">
        <v>308</v>
      </c>
      <c r="P83" s="3" t="s">
        <v>122</v>
      </c>
      <c r="Q83" s="3" t="str">
        <f>IFERROR(VLOOKUP(Presupuestos[[#This Row],[CLASIFICACIÓN (N)]],Tabla17[],2,0),"")</f>
        <v>Costos de ventas</v>
      </c>
      <c r="R83" s="3" t="str">
        <f>IFERROR(VLOOKUP(Presupuestos[[#This Row],[CLASIFICACIÓN (N)]],Tabla17[],3,0),"")</f>
        <v>Operativo</v>
      </c>
      <c r="S83" s="3" t="s">
        <v>16</v>
      </c>
      <c r="T83" s="3" t="str">
        <f>IFERROR(VLOOKUP(Presupuestos[[#This Row],[ALMACEN]],Tabla5[],2,0),"")</f>
        <v>Arequipa</v>
      </c>
      <c r="U83" s="19" t="str">
        <f>IFERROR(VLOOKUP(Presupuestos[[#This Row],[TIPO DE DOCUMENTO]],Tipo_Documento[],2,0)&amp;Presupuestos[[#This Row],[SERIE]]&amp;Presupuestos[[#This Row],[NUMERO]]&amp;Presupuestos[[#This Row],[RUC]],"")</f>
        <v>01F213179485820517252558</v>
      </c>
      <c r="V83" s="3" t="s">
        <v>120</v>
      </c>
      <c r="W83" s="7">
        <v>45840</v>
      </c>
      <c r="X83" s="7">
        <v>45840</v>
      </c>
      <c r="Y83" s="3" t="s">
        <v>719</v>
      </c>
      <c r="Z83" s="3">
        <v>1794858</v>
      </c>
      <c r="AA83" s="3">
        <f>IFERROR(VLOOKUP(Presupuestos[[#This Row],[RAZON SOCIAL]],CHOOSE({1,2},Clientes_Proveedores[Razon Social],Clientes_Proveedores[Ruc / Dni]),2,0),"-")</f>
        <v>20517252558</v>
      </c>
      <c r="AB83" s="31" t="s">
        <v>714</v>
      </c>
      <c r="AC83" s="3" t="s">
        <v>670</v>
      </c>
      <c r="AD83" s="5">
        <v>0.18</v>
      </c>
      <c r="AE83" s="6">
        <v>6.78</v>
      </c>
      <c r="AF83" s="6">
        <f>Presupuestos[[#This Row],[BASE]]*Presupuestos[[#This Row],[% IGV]]</f>
        <v>1.2203999999999999</v>
      </c>
      <c r="AG83" s="22">
        <f>ROUND(SUM(Presupuestos[[#This Row],[BASE]:[IGV]]),2)</f>
        <v>8</v>
      </c>
      <c r="AH83" s="9" t="str">
        <f>IF(Presupuestos[[#This Row],[MONEDA]]="USD",VLOOKUP(Presupuestos[[#This Row],[FECHA DE EMISION]],Tipo_Cambio[],3,0),"")</f>
        <v/>
      </c>
      <c r="AI83" s="22">
        <f>IFERROR(ROUND(IF(Presupuestos[[#This Row],[MONEDA]]="PEN",Presupuestos[[#This Row],[TOTAL]],Presupuestos[[#This Row],[TOTAL]]*Presupuestos[[#This Row],[TIPO DE CAMBIO]]),2),"")</f>
        <v>8</v>
      </c>
      <c r="AJ83" s="5"/>
      <c r="AK83" s="33" t="s">
        <v>671</v>
      </c>
      <c r="AL83" s="5" t="s">
        <v>715</v>
      </c>
      <c r="AM83" s="33" t="s">
        <v>671</v>
      </c>
      <c r="AN83" s="23" t="s">
        <v>671</v>
      </c>
      <c r="AO83" s="7">
        <f>IFERROR(VLOOKUP("1-"&amp;Presupuestos[[#This Row],[ID DOCUMENTO]],BD_Pagos[],7,0),"")</f>
        <v>45840</v>
      </c>
      <c r="AP83" s="16" t="str">
        <f>IFERROR(VLOOKUP("1-"&amp;Presupuestos[[#This Row],[ID DOCUMENTO]],BD_Pagos[],8,0),"")</f>
        <v>C_Ope_005</v>
      </c>
      <c r="AQ83" s="17">
        <f>IFERROR(VLOOKUP("1-"&amp;Presupuestos[[#This Row],[ID DOCUMENTO]],BD_Pagos[],9,0),"")</f>
        <v>24783</v>
      </c>
      <c r="AR83" s="54"/>
      <c r="AS83" s="7">
        <f>IFERROR(VLOOKUP("2-"&amp;Presupuestos[[#This Row],[ID DOCUMENTO]],BD_Pagos[],7,0),"")</f>
        <v>0</v>
      </c>
      <c r="AT83" s="16" t="str">
        <f>IFERROR(VLOOKUP("2-"&amp;Presupuestos[[#This Row],[ID DOCUMENTO]],BD_Pagos[],8,0),"")</f>
        <v/>
      </c>
      <c r="AU83" s="17">
        <f>IFERROR(VLOOKUP("2-"&amp;Presupuestos[[#This Row],[ID DOCUMENTO]],BD_Pagos[],9,0),"")</f>
        <v>0</v>
      </c>
      <c r="AV83" s="20">
        <f>IF(IFERROR(VLOOKUP("2-"&amp;Presupuestos[[#This Row],[ID DOCUMENTO]],BD_Pagos[],10,0),0)&gt;Presupuestos[[#This Row],[TOTAL SOLES]],Presupuestos[[#This Row],[TOTAL SOLES]],IFERROR(VLOOKUP("2-"&amp;Presupuestos[[#This Row],[ID DOCUMENTO]],BD_Pagos[],10,0),0))</f>
        <v>0</v>
      </c>
      <c r="AW83" s="7"/>
      <c r="AX83" s="16"/>
      <c r="AY83" s="17"/>
      <c r="AZ83" s="20"/>
      <c r="BA83" s="7"/>
      <c r="BB83" s="16"/>
      <c r="BC83" s="17"/>
      <c r="BD83" s="20"/>
      <c r="BE83" s="7">
        <f>IFERROR(VLOOKUP("5-"&amp;Presupuestos[[#This Row],[ID DOCUMENTO]],BD_Pagos[],7,0),"")</f>
        <v>0</v>
      </c>
      <c r="BF83" s="17">
        <f>IFERROR(VLOOKUP("5-"&amp;Presupuestos[[#This Row],[ID DOCUMENTO]],BD_Pagos[],9,0),"")</f>
        <v>0</v>
      </c>
      <c r="BG83" s="20">
        <f>IF(IFERROR(VLOOKUP("5-"&amp;Presupuestos[[#This Row],[ID DOCUMENTO]],BD_Pagos[],10,0),0)&gt;Presupuestos[[#This Row],[TOTAL SOLES]],Presupuestos[[#This Row],[TOTAL SOLES]],IFERROR(VLOOKUP("5-"&amp;Presupuestos[[#This Row],[ID DOCUMENTO]],BD_Pagos[],10,0),0))</f>
        <v>0</v>
      </c>
      <c r="BH83" s="7">
        <f>IFERROR(VLOOKUP("1-Detraccion"&amp;Presupuestos[[#This Row],[ID DOCUMENTO]],BD_Pagos[],2,0),"")</f>
        <v>0</v>
      </c>
      <c r="BI83" s="3" t="str">
        <f>IFERROR(VLOOKUP("1-Detraccion"&amp;Presupuestos[[#This Row],[ID DOCUMENTO]],BD_Pagos[],3,0),"")</f>
        <v/>
      </c>
      <c r="BJ83" s="3">
        <f>IFERROR(VLOOKUP("1-Detraccion"&amp;Presupuestos[[#This Row],[ID DOCUMENTO]],BD_Pagos[],4,0),"")</f>
        <v>0</v>
      </c>
      <c r="BK83" s="6">
        <f>IF(IFERROR(VLOOKUP("1-Detraccion"&amp;Presupuestos[[#This Row],[ID DOCUMENTO]],BD_Pagos[],5,0),0)&gt;Presupuestos[[#This Row],[TOTAL SOLES]],Presupuestos[[#This Row],[TOTAL SOLES]],IFERROR(VLOOKUP("1-Detraccion"&amp;Presupuestos[[#This Row],[ID DOCUMENTO]],BD_Pagos[],5,0),0))</f>
        <v>0</v>
      </c>
      <c r="BL83" s="6">
        <f>IF(IFERROR(VLOOKUP("1-Detraccion"&amp;Presupuestos[[#This Row],[ID DOCUMENTO]],BD_Pagos[],6,0),0)&gt;Presupuestos[[#This Row],[TOTAL SOLES]],Presupuestos[[#This Row],[TOTAL SOLES]],IFERROR(VLOOKUP("1-Detraccion"&amp;Presupuestos[[#This Row],[ID DOCUMENTO]],BD_Pagos[],6,0),0))</f>
        <v>0</v>
      </c>
      <c r="BM83" s="37"/>
      <c r="BN83" s="3"/>
      <c r="BO83" s="3"/>
      <c r="BP83" s="6"/>
      <c r="BQ8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83" s="23" t="str">
        <f>IF(Presupuestos[[#This Row],[SALDO ME-MN]]&gt;0,"PENDIENTE","CANCELADO")</f>
        <v>PENDIENTE</v>
      </c>
      <c r="BS83" s="23" t="str">
        <f>IF(COUNTIFS($U$4:$U82,Presupuestos[[#This Row],[ID DOCUMENTO]])&gt;=1,IF(B82=Presupuestos[[#This Row],[ID]],"OK","DOC. DUPLICADO"),"OK")</f>
        <v>OK</v>
      </c>
    </row>
    <row r="84" spans="2:71" x14ac:dyDescent="0.25">
      <c r="B84" s="34">
        <f>IF(Presupuestos[[#This Row],[ID DOCUMENTO]]=U83,B83,IF(B83="ID",1,B83+1))</f>
        <v>79</v>
      </c>
      <c r="C84" s="2">
        <v>45840</v>
      </c>
      <c r="D84" s="2">
        <v>45840</v>
      </c>
      <c r="E84" s="3" t="s">
        <v>838</v>
      </c>
      <c r="F84" s="25" t="s">
        <v>35</v>
      </c>
      <c r="G84" s="25" t="s">
        <v>223</v>
      </c>
      <c r="H84" s="25" t="s">
        <v>214</v>
      </c>
      <c r="I84" s="36" t="str">
        <f>IFERROR(VLOOKUP(Presupuestos[[#This Row],[AREA]]&amp;Presupuestos[[#This Row],[CONCEPTO]]&amp;Presupuestos[[#This Row],[DESCRIPCION]],Tabla28[[Columna1]:[CÓDIGO NUEVO]],2,0),"")</f>
        <v>P0303002</v>
      </c>
      <c r="J84" s="3" t="s">
        <v>666</v>
      </c>
      <c r="K84" s="3" t="s">
        <v>666</v>
      </c>
      <c r="L84" s="3" t="s">
        <v>666</v>
      </c>
      <c r="M84" s="31" t="s">
        <v>843</v>
      </c>
      <c r="N84" s="3" t="s">
        <v>40</v>
      </c>
      <c r="O84" s="3" t="s">
        <v>308</v>
      </c>
      <c r="P84" s="3" t="s">
        <v>122</v>
      </c>
      <c r="Q84" s="3" t="str">
        <f>IFERROR(VLOOKUP(Presupuestos[[#This Row],[CLASIFICACIÓN (N)]],Tabla17[],2,0),"")</f>
        <v>Costos de ventas</v>
      </c>
      <c r="R84" s="3" t="str">
        <f>IFERROR(VLOOKUP(Presupuestos[[#This Row],[CLASIFICACIÓN (N)]],Tabla17[],3,0),"")</f>
        <v>Operativo</v>
      </c>
      <c r="S84" s="3" t="s">
        <v>16</v>
      </c>
      <c r="T84" s="3" t="str">
        <f>IFERROR(VLOOKUP(Presupuestos[[#This Row],[ALMACEN]],Tabla5[],2,0),"")</f>
        <v>Arequipa</v>
      </c>
      <c r="U84" s="19" t="str">
        <f>IFERROR(VLOOKUP(Presupuestos[[#This Row],[TIPO DE DOCUMENTO]],Tipo_Documento[],2,0)&amp;Presupuestos[[#This Row],[SERIE]]&amp;Presupuestos[[#This Row],[NUMERO]]&amp;Presupuestos[[#This Row],[RUC]],"")</f>
        <v>01F212177490820517252558</v>
      </c>
      <c r="V84" s="3" t="s">
        <v>120</v>
      </c>
      <c r="W84" s="7">
        <v>45840</v>
      </c>
      <c r="X84" s="7">
        <v>45840</v>
      </c>
      <c r="Y84" s="3" t="s">
        <v>713</v>
      </c>
      <c r="Z84" s="3">
        <v>1774908</v>
      </c>
      <c r="AA84" s="3">
        <f>IFERROR(VLOOKUP(Presupuestos[[#This Row],[RAZON SOCIAL]],CHOOSE({1,2},Clientes_Proveedores[Razon Social],Clientes_Proveedores[Ruc / Dni]),2,0),"-")</f>
        <v>20517252558</v>
      </c>
      <c r="AB84" s="31" t="s">
        <v>714</v>
      </c>
      <c r="AC84" s="3" t="s">
        <v>670</v>
      </c>
      <c r="AD84" s="5">
        <v>0.18</v>
      </c>
      <c r="AE84" s="6">
        <v>6.78</v>
      </c>
      <c r="AF84" s="6">
        <f>Presupuestos[[#This Row],[BASE]]*Presupuestos[[#This Row],[% IGV]]</f>
        <v>1.2203999999999999</v>
      </c>
      <c r="AG84" s="22">
        <f>ROUND(SUM(Presupuestos[[#This Row],[BASE]:[IGV]]),2)</f>
        <v>8</v>
      </c>
      <c r="AH84" s="9" t="str">
        <f>IF(Presupuestos[[#This Row],[MONEDA]]="USD",VLOOKUP(Presupuestos[[#This Row],[FECHA DE EMISION]],Tipo_Cambio[],3,0),"")</f>
        <v/>
      </c>
      <c r="AI84" s="22">
        <f>IFERROR(ROUND(IF(Presupuestos[[#This Row],[MONEDA]]="PEN",Presupuestos[[#This Row],[TOTAL]],Presupuestos[[#This Row],[TOTAL]]*Presupuestos[[#This Row],[TIPO DE CAMBIO]]),2),"")</f>
        <v>8</v>
      </c>
      <c r="AJ84" s="5"/>
      <c r="AK84" s="33" t="s">
        <v>671</v>
      </c>
      <c r="AL84" s="5" t="s">
        <v>715</v>
      </c>
      <c r="AM84" s="33" t="s">
        <v>671</v>
      </c>
      <c r="AN84" s="23" t="s">
        <v>671</v>
      </c>
      <c r="AO84" s="7">
        <f>IFERROR(VLOOKUP("1-"&amp;Presupuestos[[#This Row],[ID DOCUMENTO]],BD_Pagos[],7,0),"")</f>
        <v>45840</v>
      </c>
      <c r="AP84" s="16" t="str">
        <f>IFERROR(VLOOKUP("1-"&amp;Presupuestos[[#This Row],[ID DOCUMENTO]],BD_Pagos[],8,0),"")</f>
        <v>C_Ope_005</v>
      </c>
      <c r="AQ84" s="17">
        <f>IFERROR(VLOOKUP("1-"&amp;Presupuestos[[#This Row],[ID DOCUMENTO]],BD_Pagos[],9,0),"")</f>
        <v>24784</v>
      </c>
      <c r="AR84" s="54"/>
      <c r="AS84" s="7">
        <f>IFERROR(VLOOKUP("2-"&amp;Presupuestos[[#This Row],[ID DOCUMENTO]],BD_Pagos[],7,0),"")</f>
        <v>0</v>
      </c>
      <c r="AT84" s="16" t="str">
        <f>IFERROR(VLOOKUP("2-"&amp;Presupuestos[[#This Row],[ID DOCUMENTO]],BD_Pagos[],8,0),"")</f>
        <v/>
      </c>
      <c r="AU84" s="17">
        <f>IFERROR(VLOOKUP("2-"&amp;Presupuestos[[#This Row],[ID DOCUMENTO]],BD_Pagos[],9,0),"")</f>
        <v>0</v>
      </c>
      <c r="AV84" s="20">
        <f>IF(IFERROR(VLOOKUP("2-"&amp;Presupuestos[[#This Row],[ID DOCUMENTO]],BD_Pagos[],10,0),0)&gt;Presupuestos[[#This Row],[TOTAL SOLES]],Presupuestos[[#This Row],[TOTAL SOLES]],IFERROR(VLOOKUP("2-"&amp;Presupuestos[[#This Row],[ID DOCUMENTO]],BD_Pagos[],10,0),0))</f>
        <v>0</v>
      </c>
      <c r="AW84" s="7"/>
      <c r="AX84" s="16"/>
      <c r="AY84" s="17"/>
      <c r="AZ84" s="20"/>
      <c r="BA84" s="7"/>
      <c r="BB84" s="16"/>
      <c r="BC84" s="17"/>
      <c r="BD84" s="20"/>
      <c r="BE84" s="7">
        <f>IFERROR(VLOOKUP("5-"&amp;Presupuestos[[#This Row],[ID DOCUMENTO]],BD_Pagos[],7,0),"")</f>
        <v>0</v>
      </c>
      <c r="BF84" s="17">
        <f>IFERROR(VLOOKUP("5-"&amp;Presupuestos[[#This Row],[ID DOCUMENTO]],BD_Pagos[],9,0),"")</f>
        <v>0</v>
      </c>
      <c r="BG84" s="20">
        <f>IF(IFERROR(VLOOKUP("5-"&amp;Presupuestos[[#This Row],[ID DOCUMENTO]],BD_Pagos[],10,0),0)&gt;Presupuestos[[#This Row],[TOTAL SOLES]],Presupuestos[[#This Row],[TOTAL SOLES]],IFERROR(VLOOKUP("5-"&amp;Presupuestos[[#This Row],[ID DOCUMENTO]],BD_Pagos[],10,0),0))</f>
        <v>0</v>
      </c>
      <c r="BH84" s="7">
        <f>IFERROR(VLOOKUP("1-Detraccion"&amp;Presupuestos[[#This Row],[ID DOCUMENTO]],BD_Pagos[],2,0),"")</f>
        <v>0</v>
      </c>
      <c r="BI84" s="3" t="str">
        <f>IFERROR(VLOOKUP("1-Detraccion"&amp;Presupuestos[[#This Row],[ID DOCUMENTO]],BD_Pagos[],3,0),"")</f>
        <v/>
      </c>
      <c r="BJ84" s="3">
        <f>IFERROR(VLOOKUP("1-Detraccion"&amp;Presupuestos[[#This Row],[ID DOCUMENTO]],BD_Pagos[],4,0),"")</f>
        <v>0</v>
      </c>
      <c r="BK84" s="6">
        <f>IF(IFERROR(VLOOKUP("1-Detraccion"&amp;Presupuestos[[#This Row],[ID DOCUMENTO]],BD_Pagos[],5,0),0)&gt;Presupuestos[[#This Row],[TOTAL SOLES]],Presupuestos[[#This Row],[TOTAL SOLES]],IFERROR(VLOOKUP("1-Detraccion"&amp;Presupuestos[[#This Row],[ID DOCUMENTO]],BD_Pagos[],5,0),0))</f>
        <v>0</v>
      </c>
      <c r="BL84" s="6">
        <f>IF(IFERROR(VLOOKUP("1-Detraccion"&amp;Presupuestos[[#This Row],[ID DOCUMENTO]],BD_Pagos[],6,0),0)&gt;Presupuestos[[#This Row],[TOTAL SOLES]],Presupuestos[[#This Row],[TOTAL SOLES]],IFERROR(VLOOKUP("1-Detraccion"&amp;Presupuestos[[#This Row],[ID DOCUMENTO]],BD_Pagos[],6,0),0))</f>
        <v>0</v>
      </c>
      <c r="BM84" s="37"/>
      <c r="BN84" s="3"/>
      <c r="BO84" s="3"/>
      <c r="BP84" s="6"/>
      <c r="BQ8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84" s="23" t="str">
        <f>IF(Presupuestos[[#This Row],[SALDO ME-MN]]&gt;0,"PENDIENTE","CANCELADO")</f>
        <v>PENDIENTE</v>
      </c>
      <c r="BS84" s="23" t="str">
        <f>IF(COUNTIFS($U$4:$U83,Presupuestos[[#This Row],[ID DOCUMENTO]])&gt;=1,IF(B83=Presupuestos[[#This Row],[ID]],"OK","DOC. DUPLICADO"),"OK")</f>
        <v>OK</v>
      </c>
    </row>
    <row r="85" spans="2:71" ht="24" x14ac:dyDescent="0.25">
      <c r="B85" s="34">
        <f>IF(Presupuestos[[#This Row],[ID DOCUMENTO]]=U84,B84,IF(B84="ID",1,B84+1))</f>
        <v>80</v>
      </c>
      <c r="C85" s="2">
        <v>45841</v>
      </c>
      <c r="D85" s="2">
        <v>45841</v>
      </c>
      <c r="E85" s="3" t="s">
        <v>838</v>
      </c>
      <c r="F85" s="25" t="s">
        <v>35</v>
      </c>
      <c r="G85" s="25" t="s">
        <v>223</v>
      </c>
      <c r="H85" s="25" t="s">
        <v>199</v>
      </c>
      <c r="I85" s="36" t="str">
        <f>IFERROR(VLOOKUP(Presupuestos[[#This Row],[AREA]]&amp;Presupuestos[[#This Row],[CONCEPTO]]&amp;Presupuestos[[#This Row],[DESCRIPCION]],Tabla28[[Columna1]:[CÓDIGO NUEVO]],2,0),"")</f>
        <v>P0303001</v>
      </c>
      <c r="J85" s="3" t="s">
        <v>666</v>
      </c>
      <c r="K85" s="3" t="s">
        <v>666</v>
      </c>
      <c r="L85" s="3" t="s">
        <v>666</v>
      </c>
      <c r="M85" s="31" t="s">
        <v>844</v>
      </c>
      <c r="N85" s="3" t="s">
        <v>40</v>
      </c>
      <c r="O85" s="3" t="s">
        <v>308</v>
      </c>
      <c r="P85" s="3" t="s">
        <v>122</v>
      </c>
      <c r="Q85" s="3" t="str">
        <f>IFERROR(VLOOKUP(Presupuestos[[#This Row],[CLASIFICACIÓN (N)]],Tabla17[],2,0),"")</f>
        <v>Costos de ventas</v>
      </c>
      <c r="R85" s="3" t="str">
        <f>IFERROR(VLOOKUP(Presupuestos[[#This Row],[CLASIFICACIÓN (N)]],Tabla17[],3,0),"")</f>
        <v>Operativo</v>
      </c>
      <c r="S85" s="3" t="s">
        <v>16</v>
      </c>
      <c r="T85" s="3" t="str">
        <f>IFERROR(VLOOKUP(Presupuestos[[#This Row],[ALMACEN]],Tabla5[],2,0),"")</f>
        <v>Arequipa</v>
      </c>
      <c r="U85" s="19" t="str">
        <f>IFERROR(VLOOKUP(Presupuestos[[#This Row],[TIPO DE DOCUMENTO]],Tipo_Documento[],2,0)&amp;Presupuestos[[#This Row],[SERIE]]&amp;Presupuestos[[#This Row],[NUMERO]]&amp;Presupuestos[[#This Row],[RUC]],"")</f>
        <v>01FT01160920612112500</v>
      </c>
      <c r="V85" s="3" t="s">
        <v>120</v>
      </c>
      <c r="W85" s="7">
        <v>45841</v>
      </c>
      <c r="X85" s="7">
        <v>45841</v>
      </c>
      <c r="Y85" s="3" t="s">
        <v>845</v>
      </c>
      <c r="Z85" s="3">
        <v>1609</v>
      </c>
      <c r="AA85" s="3">
        <f>IFERROR(VLOOKUP(Presupuestos[[#This Row],[RAZON SOCIAL]],CHOOSE({1,2},Clientes_Proveedores[Razon Social],Clientes_Proveedores[Ruc / Dni]),2,0),"-")</f>
        <v>20612112500</v>
      </c>
      <c r="AB85" s="31" t="s">
        <v>846</v>
      </c>
      <c r="AC85" s="3" t="s">
        <v>670</v>
      </c>
      <c r="AD85" s="5">
        <v>0.18</v>
      </c>
      <c r="AE85" s="6">
        <v>16.95</v>
      </c>
      <c r="AF85" s="6">
        <f>Presupuestos[[#This Row],[BASE]]*Presupuestos[[#This Row],[% IGV]]</f>
        <v>3.0509999999999997</v>
      </c>
      <c r="AG85" s="22">
        <f>ROUND(SUM(Presupuestos[[#This Row],[BASE]:[IGV]]),2)</f>
        <v>20</v>
      </c>
      <c r="AH85" s="9" t="str">
        <f>IF(Presupuestos[[#This Row],[MONEDA]]="USD",VLOOKUP(Presupuestos[[#This Row],[FECHA DE EMISION]],Tipo_Cambio[],3,0),"")</f>
        <v/>
      </c>
      <c r="AI85" s="22">
        <f>IFERROR(ROUND(IF(Presupuestos[[#This Row],[MONEDA]]="PEN",Presupuestos[[#This Row],[TOTAL]],Presupuestos[[#This Row],[TOTAL]]*Presupuestos[[#This Row],[TIPO DE CAMBIO]]),2),"")</f>
        <v>20</v>
      </c>
      <c r="AJ85" s="5"/>
      <c r="AK85" s="33" t="s">
        <v>671</v>
      </c>
      <c r="AL85" s="5" t="s">
        <v>715</v>
      </c>
      <c r="AM85" s="33" t="s">
        <v>671</v>
      </c>
      <c r="AN85" s="23" t="s">
        <v>671</v>
      </c>
      <c r="AO85" s="7">
        <f>IFERROR(VLOOKUP("1-"&amp;Presupuestos[[#This Row],[ID DOCUMENTO]],BD_Pagos[],7,0),"")</f>
        <v>45841</v>
      </c>
      <c r="AP85" s="16" t="str">
        <f>IFERROR(VLOOKUP("1-"&amp;Presupuestos[[#This Row],[ID DOCUMENTO]],BD_Pagos[],8,0),"")</f>
        <v>C_Ope_005</v>
      </c>
      <c r="AQ85" s="17">
        <f>IFERROR(VLOOKUP("1-"&amp;Presupuestos[[#This Row],[ID DOCUMENTO]],BD_Pagos[],9,0),"")</f>
        <v>24787</v>
      </c>
      <c r="AR85" s="54"/>
      <c r="AS85" s="7">
        <f>IFERROR(VLOOKUP("2-"&amp;Presupuestos[[#This Row],[ID DOCUMENTO]],BD_Pagos[],7,0),"")</f>
        <v>0</v>
      </c>
      <c r="AT85" s="16" t="str">
        <f>IFERROR(VLOOKUP("2-"&amp;Presupuestos[[#This Row],[ID DOCUMENTO]],BD_Pagos[],8,0),"")</f>
        <v/>
      </c>
      <c r="AU85" s="17">
        <f>IFERROR(VLOOKUP("2-"&amp;Presupuestos[[#This Row],[ID DOCUMENTO]],BD_Pagos[],9,0),"")</f>
        <v>0</v>
      </c>
      <c r="AV85" s="20">
        <f>IF(IFERROR(VLOOKUP("2-"&amp;Presupuestos[[#This Row],[ID DOCUMENTO]],BD_Pagos[],10,0),0)&gt;Presupuestos[[#This Row],[TOTAL SOLES]],Presupuestos[[#This Row],[TOTAL SOLES]],IFERROR(VLOOKUP("2-"&amp;Presupuestos[[#This Row],[ID DOCUMENTO]],BD_Pagos[],10,0),0))</f>
        <v>0</v>
      </c>
      <c r="AW85" s="7"/>
      <c r="AX85" s="16"/>
      <c r="AY85" s="17"/>
      <c r="AZ85" s="20"/>
      <c r="BA85" s="7"/>
      <c r="BB85" s="16"/>
      <c r="BC85" s="17"/>
      <c r="BD85" s="20"/>
      <c r="BE85" s="7">
        <f>IFERROR(VLOOKUP("5-"&amp;Presupuestos[[#This Row],[ID DOCUMENTO]],BD_Pagos[],7,0),"")</f>
        <v>0</v>
      </c>
      <c r="BF85" s="17">
        <f>IFERROR(VLOOKUP("5-"&amp;Presupuestos[[#This Row],[ID DOCUMENTO]],BD_Pagos[],9,0),"")</f>
        <v>0</v>
      </c>
      <c r="BG85" s="20">
        <f>IF(IFERROR(VLOOKUP("5-"&amp;Presupuestos[[#This Row],[ID DOCUMENTO]],BD_Pagos[],10,0),0)&gt;Presupuestos[[#This Row],[TOTAL SOLES]],Presupuestos[[#This Row],[TOTAL SOLES]],IFERROR(VLOOKUP("5-"&amp;Presupuestos[[#This Row],[ID DOCUMENTO]],BD_Pagos[],10,0),0))</f>
        <v>0</v>
      </c>
      <c r="BH85" s="7">
        <f>IFERROR(VLOOKUP("1-Detraccion"&amp;Presupuestos[[#This Row],[ID DOCUMENTO]],BD_Pagos[],2,0),"")</f>
        <v>0</v>
      </c>
      <c r="BI85" s="3" t="str">
        <f>IFERROR(VLOOKUP("1-Detraccion"&amp;Presupuestos[[#This Row],[ID DOCUMENTO]],BD_Pagos[],3,0),"")</f>
        <v/>
      </c>
      <c r="BJ85" s="3">
        <f>IFERROR(VLOOKUP("1-Detraccion"&amp;Presupuestos[[#This Row],[ID DOCUMENTO]],BD_Pagos[],4,0),"")</f>
        <v>0</v>
      </c>
      <c r="BK85" s="6">
        <f>IF(IFERROR(VLOOKUP("1-Detraccion"&amp;Presupuestos[[#This Row],[ID DOCUMENTO]],BD_Pagos[],5,0),0)&gt;Presupuestos[[#This Row],[TOTAL SOLES]],Presupuestos[[#This Row],[TOTAL SOLES]],IFERROR(VLOOKUP("1-Detraccion"&amp;Presupuestos[[#This Row],[ID DOCUMENTO]],BD_Pagos[],5,0),0))</f>
        <v>0</v>
      </c>
      <c r="BL85" s="6">
        <f>IF(IFERROR(VLOOKUP("1-Detraccion"&amp;Presupuestos[[#This Row],[ID DOCUMENTO]],BD_Pagos[],6,0),0)&gt;Presupuestos[[#This Row],[TOTAL SOLES]],Presupuestos[[#This Row],[TOTAL SOLES]],IFERROR(VLOOKUP("1-Detraccion"&amp;Presupuestos[[#This Row],[ID DOCUMENTO]],BD_Pagos[],6,0),0))</f>
        <v>0</v>
      </c>
      <c r="BM85" s="37"/>
      <c r="BN85" s="3"/>
      <c r="BO85" s="3"/>
      <c r="BP85" s="6"/>
      <c r="BQ8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85" s="23" t="str">
        <f>IF(Presupuestos[[#This Row],[SALDO ME-MN]]&gt;0,"PENDIENTE","CANCELADO")</f>
        <v>PENDIENTE</v>
      </c>
      <c r="BS85" s="23" t="str">
        <f>IF(COUNTIFS($U$4:$U84,Presupuestos[[#This Row],[ID DOCUMENTO]])&gt;=1,IF(B84=Presupuestos[[#This Row],[ID]],"OK","DOC. DUPLICADO"),"OK")</f>
        <v>OK</v>
      </c>
    </row>
    <row r="86" spans="2:71" ht="24" x14ac:dyDescent="0.25">
      <c r="B86" s="34">
        <f>IF(Presupuestos[[#This Row],[ID DOCUMENTO]]=U85,B85,IF(B85="ID",1,B85+1))</f>
        <v>81</v>
      </c>
      <c r="C86" s="2">
        <v>45846</v>
      </c>
      <c r="D86" s="2">
        <v>45846</v>
      </c>
      <c r="E86" s="3" t="s">
        <v>838</v>
      </c>
      <c r="F86" s="25" t="s">
        <v>35</v>
      </c>
      <c r="G86" s="25" t="s">
        <v>223</v>
      </c>
      <c r="H86" s="25" t="s">
        <v>199</v>
      </c>
      <c r="I86" s="36" t="str">
        <f>IFERROR(VLOOKUP(Presupuestos[[#This Row],[AREA]]&amp;Presupuestos[[#This Row],[CONCEPTO]]&amp;Presupuestos[[#This Row],[DESCRIPCION]],Tabla28[[Columna1]:[CÓDIGO NUEVO]],2,0),"")</f>
        <v>P0303001</v>
      </c>
      <c r="J86" s="3" t="s">
        <v>666</v>
      </c>
      <c r="K86" s="3" t="s">
        <v>666</v>
      </c>
      <c r="L86" s="3" t="s">
        <v>666</v>
      </c>
      <c r="M86" s="31" t="s">
        <v>847</v>
      </c>
      <c r="N86" s="3" t="s">
        <v>40</v>
      </c>
      <c r="O86" s="3" t="s">
        <v>300</v>
      </c>
      <c r="P86" s="3" t="s">
        <v>122</v>
      </c>
      <c r="Q86" s="3" t="str">
        <f>IFERROR(VLOOKUP(Presupuestos[[#This Row],[CLASIFICACIÓN (N)]],Tabla17[],2,0),"")</f>
        <v>Costos de ventas</v>
      </c>
      <c r="R86" s="3" t="str">
        <f>IFERROR(VLOOKUP(Presupuestos[[#This Row],[CLASIFICACIÓN (N)]],Tabla17[],3,0),"")</f>
        <v>Operativo</v>
      </c>
      <c r="S86" s="3" t="s">
        <v>16</v>
      </c>
      <c r="T86" s="3" t="str">
        <f>IFERROR(VLOOKUP(Presupuestos[[#This Row],[ALMACEN]],Tabla5[],2,0),"")</f>
        <v>Arequipa</v>
      </c>
      <c r="U86" s="19" t="str">
        <f>IFERROR(VLOOKUP(Presupuestos[[#This Row],[TIPO DE DOCUMENTO]],Tipo_Documento[],2,0)&amp;Presupuestos[[#This Row],[SERIE]]&amp;Presupuestos[[#This Row],[NUMERO]]&amp;Presupuestos[[#This Row],[RUC]],"")</f>
        <v>01F00213395520124952850</v>
      </c>
      <c r="V86" s="3" t="s">
        <v>120</v>
      </c>
      <c r="W86" s="7">
        <v>45846</v>
      </c>
      <c r="X86" s="7">
        <v>45846</v>
      </c>
      <c r="Y86" s="3" t="s">
        <v>721</v>
      </c>
      <c r="Z86" s="3">
        <v>133955</v>
      </c>
      <c r="AA86" s="3">
        <f>IFERROR(VLOOKUP(Presupuestos[[#This Row],[RAZON SOCIAL]],CHOOSE({1,2},Clientes_Proveedores[Razon Social],Clientes_Proveedores[Ruc / Dni]),2,0),"-")</f>
        <v>20124952850</v>
      </c>
      <c r="AB86" s="31" t="s">
        <v>722</v>
      </c>
      <c r="AC86" s="3" t="s">
        <v>670</v>
      </c>
      <c r="AD86" s="5">
        <v>0.18</v>
      </c>
      <c r="AE86" s="6">
        <v>8.4749999999999996</v>
      </c>
      <c r="AF86" s="6">
        <f>Presupuestos[[#This Row],[BASE]]*Presupuestos[[#This Row],[% IGV]]</f>
        <v>1.5254999999999999</v>
      </c>
      <c r="AG86" s="22">
        <f>ROUND(SUM(Presupuestos[[#This Row],[BASE]:[IGV]]),2)</f>
        <v>10</v>
      </c>
      <c r="AH86" s="9" t="str">
        <f>IF(Presupuestos[[#This Row],[MONEDA]]="USD",VLOOKUP(Presupuestos[[#This Row],[FECHA DE EMISION]],Tipo_Cambio[],3,0),"")</f>
        <v/>
      </c>
      <c r="AI86" s="22">
        <f>IFERROR(ROUND(IF(Presupuestos[[#This Row],[MONEDA]]="PEN",Presupuestos[[#This Row],[TOTAL]],Presupuestos[[#This Row],[TOTAL]]*Presupuestos[[#This Row],[TIPO DE CAMBIO]]),2),"")</f>
        <v>10</v>
      </c>
      <c r="AJ86" s="5"/>
      <c r="AK86" s="33" t="s">
        <v>671</v>
      </c>
      <c r="AL86" s="5" t="s">
        <v>715</v>
      </c>
      <c r="AM86" s="33" t="s">
        <v>671</v>
      </c>
      <c r="AN86" s="23" t="s">
        <v>671</v>
      </c>
      <c r="AO86" s="7">
        <f>IFERROR(VLOOKUP("1-"&amp;Presupuestos[[#This Row],[ID DOCUMENTO]],BD_Pagos[],7,0),"")</f>
        <v>45846</v>
      </c>
      <c r="AP86" s="16" t="str">
        <f>IFERROR(VLOOKUP("1-"&amp;Presupuestos[[#This Row],[ID DOCUMENTO]],BD_Pagos[],8,0),"")</f>
        <v>C_Ope_005</v>
      </c>
      <c r="AQ86" s="17">
        <f>IFERROR(VLOOKUP("1-"&amp;Presupuestos[[#This Row],[ID DOCUMENTO]],BD_Pagos[],9,0),"")</f>
        <v>24836</v>
      </c>
      <c r="AR86" s="54"/>
      <c r="AS86" s="7">
        <f>IFERROR(VLOOKUP("2-"&amp;Presupuestos[[#This Row],[ID DOCUMENTO]],BD_Pagos[],7,0),"")</f>
        <v>0</v>
      </c>
      <c r="AT86" s="16" t="str">
        <f>IFERROR(VLOOKUP("2-"&amp;Presupuestos[[#This Row],[ID DOCUMENTO]],BD_Pagos[],8,0),"")</f>
        <v/>
      </c>
      <c r="AU86" s="17">
        <f>IFERROR(VLOOKUP("2-"&amp;Presupuestos[[#This Row],[ID DOCUMENTO]],BD_Pagos[],9,0),"")</f>
        <v>0</v>
      </c>
      <c r="AV86" s="20">
        <f>IF(IFERROR(VLOOKUP("2-"&amp;Presupuestos[[#This Row],[ID DOCUMENTO]],BD_Pagos[],10,0),0)&gt;Presupuestos[[#This Row],[TOTAL SOLES]],Presupuestos[[#This Row],[TOTAL SOLES]],IFERROR(VLOOKUP("2-"&amp;Presupuestos[[#This Row],[ID DOCUMENTO]],BD_Pagos[],10,0),0))</f>
        <v>0</v>
      </c>
      <c r="AW86" s="7"/>
      <c r="AX86" s="16"/>
      <c r="AY86" s="17"/>
      <c r="AZ86" s="20"/>
      <c r="BA86" s="7"/>
      <c r="BB86" s="16"/>
      <c r="BC86" s="17"/>
      <c r="BD86" s="20"/>
      <c r="BE86" s="7">
        <f>IFERROR(VLOOKUP("5-"&amp;Presupuestos[[#This Row],[ID DOCUMENTO]],BD_Pagos[],7,0),"")</f>
        <v>0</v>
      </c>
      <c r="BF86" s="17">
        <f>IFERROR(VLOOKUP("5-"&amp;Presupuestos[[#This Row],[ID DOCUMENTO]],BD_Pagos[],9,0),"")</f>
        <v>0</v>
      </c>
      <c r="BG86" s="20">
        <f>IF(IFERROR(VLOOKUP("5-"&amp;Presupuestos[[#This Row],[ID DOCUMENTO]],BD_Pagos[],10,0),0)&gt;Presupuestos[[#This Row],[TOTAL SOLES]],Presupuestos[[#This Row],[TOTAL SOLES]],IFERROR(VLOOKUP("5-"&amp;Presupuestos[[#This Row],[ID DOCUMENTO]],BD_Pagos[],10,0),0))</f>
        <v>0</v>
      </c>
      <c r="BH86" s="7">
        <f>IFERROR(VLOOKUP("1-Detraccion"&amp;Presupuestos[[#This Row],[ID DOCUMENTO]],BD_Pagos[],2,0),"")</f>
        <v>0</v>
      </c>
      <c r="BI86" s="3" t="str">
        <f>IFERROR(VLOOKUP("1-Detraccion"&amp;Presupuestos[[#This Row],[ID DOCUMENTO]],BD_Pagos[],3,0),"")</f>
        <v/>
      </c>
      <c r="BJ86" s="3">
        <f>IFERROR(VLOOKUP("1-Detraccion"&amp;Presupuestos[[#This Row],[ID DOCUMENTO]],BD_Pagos[],4,0),"")</f>
        <v>0</v>
      </c>
      <c r="BK86" s="6">
        <f>IF(IFERROR(VLOOKUP("1-Detraccion"&amp;Presupuestos[[#This Row],[ID DOCUMENTO]],BD_Pagos[],5,0),0)&gt;Presupuestos[[#This Row],[TOTAL SOLES]],Presupuestos[[#This Row],[TOTAL SOLES]],IFERROR(VLOOKUP("1-Detraccion"&amp;Presupuestos[[#This Row],[ID DOCUMENTO]],BD_Pagos[],5,0),0))</f>
        <v>0</v>
      </c>
      <c r="BL86" s="6">
        <f>IF(IFERROR(VLOOKUP("1-Detraccion"&amp;Presupuestos[[#This Row],[ID DOCUMENTO]],BD_Pagos[],6,0),0)&gt;Presupuestos[[#This Row],[TOTAL SOLES]],Presupuestos[[#This Row],[TOTAL SOLES]],IFERROR(VLOOKUP("1-Detraccion"&amp;Presupuestos[[#This Row],[ID DOCUMENTO]],BD_Pagos[],6,0),0))</f>
        <v>0</v>
      </c>
      <c r="BM86" s="37"/>
      <c r="BN86" s="3"/>
      <c r="BO86" s="3"/>
      <c r="BP86" s="6"/>
      <c r="BQ8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86" s="23" t="str">
        <f>IF(Presupuestos[[#This Row],[SALDO ME-MN]]&gt;0,"PENDIENTE","CANCELADO")</f>
        <v>PENDIENTE</v>
      </c>
      <c r="BS86" s="23" t="str">
        <f>IF(COUNTIFS($U$4:$U85,Presupuestos[[#This Row],[ID DOCUMENTO]])&gt;=1,IF(B85=Presupuestos[[#This Row],[ID]],"OK","DOC. DUPLICADO"),"OK")</f>
        <v>OK</v>
      </c>
    </row>
    <row r="87" spans="2:71" ht="24" x14ac:dyDescent="0.25">
      <c r="B87" s="34">
        <f>IF(Presupuestos[[#This Row],[ID DOCUMENTO]]=U86,B86,IF(B86="ID",1,B86+1))</f>
        <v>82</v>
      </c>
      <c r="C87" s="2">
        <v>45846</v>
      </c>
      <c r="D87" s="2">
        <v>45846</v>
      </c>
      <c r="E87" s="3" t="s">
        <v>838</v>
      </c>
      <c r="F87" s="25" t="s">
        <v>35</v>
      </c>
      <c r="G87" s="25" t="s">
        <v>223</v>
      </c>
      <c r="H87" s="25" t="s">
        <v>199</v>
      </c>
      <c r="I87" s="36" t="str">
        <f>IFERROR(VLOOKUP(Presupuestos[[#This Row],[AREA]]&amp;Presupuestos[[#This Row],[CONCEPTO]]&amp;Presupuestos[[#This Row],[DESCRIPCION]],Tabla28[[Columna1]:[CÓDIGO NUEVO]],2,0),"")</f>
        <v>P0303001</v>
      </c>
      <c r="J87" s="3" t="s">
        <v>666</v>
      </c>
      <c r="K87" s="3" t="s">
        <v>666</v>
      </c>
      <c r="L87" s="3" t="s">
        <v>666</v>
      </c>
      <c r="M87" s="31" t="s">
        <v>848</v>
      </c>
      <c r="N87" s="3" t="s">
        <v>40</v>
      </c>
      <c r="O87" s="3" t="s">
        <v>300</v>
      </c>
      <c r="P87" s="3" t="s">
        <v>122</v>
      </c>
      <c r="Q87" s="3" t="str">
        <f>IFERROR(VLOOKUP(Presupuestos[[#This Row],[CLASIFICACIÓN (N)]],Tabla17[],2,0),"")</f>
        <v>Costos de ventas</v>
      </c>
      <c r="R87" s="3" t="str">
        <f>IFERROR(VLOOKUP(Presupuestos[[#This Row],[CLASIFICACIÓN (N)]],Tabla17[],3,0),"")</f>
        <v>Operativo</v>
      </c>
      <c r="S87" s="3" t="s">
        <v>16</v>
      </c>
      <c r="T87" s="3" t="str">
        <f>IFERROR(VLOOKUP(Presupuestos[[#This Row],[ALMACEN]],Tabla5[],2,0),"")</f>
        <v>Arequipa</v>
      </c>
      <c r="U87" s="19" t="str">
        <f>IFERROR(VLOOKUP(Presupuestos[[#This Row],[TIPO DE DOCUMENTO]],Tipo_Documento[],2,0)&amp;Presupuestos[[#This Row],[SERIE]]&amp;Presupuestos[[#This Row],[NUMERO]]&amp;Presupuestos[[#This Row],[RUC]],"")</f>
        <v>01FE013509820259858934</v>
      </c>
      <c r="V87" s="3" t="s">
        <v>120</v>
      </c>
      <c r="W87" s="7">
        <v>45846</v>
      </c>
      <c r="X87" s="7">
        <v>45846</v>
      </c>
      <c r="Y87" s="3" t="s">
        <v>822</v>
      </c>
      <c r="Z87" s="3">
        <v>35098</v>
      </c>
      <c r="AA87" s="3">
        <f>IFERROR(VLOOKUP(Presupuestos[[#This Row],[RAZON SOCIAL]],CHOOSE({1,2},Clientes_Proveedores[Razon Social],Clientes_Proveedores[Ruc / Dni]),2,0),"-")</f>
        <v>20259858934</v>
      </c>
      <c r="AB87" s="31" t="s">
        <v>842</v>
      </c>
      <c r="AC87" s="3" t="s">
        <v>670</v>
      </c>
      <c r="AD87" s="5">
        <v>0.18</v>
      </c>
      <c r="AE87" s="6">
        <v>8.4749999999999996</v>
      </c>
      <c r="AF87" s="6">
        <f>Presupuestos[[#This Row],[BASE]]*Presupuestos[[#This Row],[% IGV]]</f>
        <v>1.5254999999999999</v>
      </c>
      <c r="AG87" s="22">
        <f>ROUND(SUM(Presupuestos[[#This Row],[BASE]:[IGV]]),2)</f>
        <v>10</v>
      </c>
      <c r="AH87" s="9" t="str">
        <f>IF(Presupuestos[[#This Row],[MONEDA]]="USD",VLOOKUP(Presupuestos[[#This Row],[FECHA DE EMISION]],Tipo_Cambio[],3,0),"")</f>
        <v/>
      </c>
      <c r="AI87" s="22">
        <f>IFERROR(ROUND(IF(Presupuestos[[#This Row],[MONEDA]]="PEN",Presupuestos[[#This Row],[TOTAL]],Presupuestos[[#This Row],[TOTAL]]*Presupuestos[[#This Row],[TIPO DE CAMBIO]]),2),"")</f>
        <v>10</v>
      </c>
      <c r="AJ87" s="5"/>
      <c r="AK87" s="33" t="s">
        <v>671</v>
      </c>
      <c r="AL87" s="5" t="s">
        <v>715</v>
      </c>
      <c r="AM87" s="33" t="s">
        <v>671</v>
      </c>
      <c r="AN87" s="23" t="s">
        <v>671</v>
      </c>
      <c r="AO87" s="7">
        <f>IFERROR(VLOOKUP("1-"&amp;Presupuestos[[#This Row],[ID DOCUMENTO]],BD_Pagos[],7,0),"")</f>
        <v>45846</v>
      </c>
      <c r="AP87" s="16" t="str">
        <f>IFERROR(VLOOKUP("1-"&amp;Presupuestos[[#This Row],[ID DOCUMENTO]],BD_Pagos[],8,0),"")</f>
        <v>C_Ope_005</v>
      </c>
      <c r="AQ87" s="17">
        <f>IFERROR(VLOOKUP("1-"&amp;Presupuestos[[#This Row],[ID DOCUMENTO]],BD_Pagos[],9,0),"")</f>
        <v>24837</v>
      </c>
      <c r="AR87" s="54"/>
      <c r="AS87" s="7">
        <f>IFERROR(VLOOKUP("2-"&amp;Presupuestos[[#This Row],[ID DOCUMENTO]],BD_Pagos[],7,0),"")</f>
        <v>0</v>
      </c>
      <c r="AT87" s="16" t="str">
        <f>IFERROR(VLOOKUP("2-"&amp;Presupuestos[[#This Row],[ID DOCUMENTO]],BD_Pagos[],8,0),"")</f>
        <v/>
      </c>
      <c r="AU87" s="17">
        <f>IFERROR(VLOOKUP("2-"&amp;Presupuestos[[#This Row],[ID DOCUMENTO]],BD_Pagos[],9,0),"")</f>
        <v>0</v>
      </c>
      <c r="AV87" s="20">
        <f>IF(IFERROR(VLOOKUP("2-"&amp;Presupuestos[[#This Row],[ID DOCUMENTO]],BD_Pagos[],10,0),0)&gt;Presupuestos[[#This Row],[TOTAL SOLES]],Presupuestos[[#This Row],[TOTAL SOLES]],IFERROR(VLOOKUP("2-"&amp;Presupuestos[[#This Row],[ID DOCUMENTO]],BD_Pagos[],10,0),0))</f>
        <v>0</v>
      </c>
      <c r="AW87" s="7"/>
      <c r="AX87" s="16"/>
      <c r="AY87" s="17"/>
      <c r="AZ87" s="20"/>
      <c r="BA87" s="7"/>
      <c r="BB87" s="16"/>
      <c r="BC87" s="17"/>
      <c r="BD87" s="20"/>
      <c r="BE87" s="7">
        <f>IFERROR(VLOOKUP("5-"&amp;Presupuestos[[#This Row],[ID DOCUMENTO]],BD_Pagos[],7,0),"")</f>
        <v>0</v>
      </c>
      <c r="BF87" s="17">
        <f>IFERROR(VLOOKUP("5-"&amp;Presupuestos[[#This Row],[ID DOCUMENTO]],BD_Pagos[],9,0),"")</f>
        <v>0</v>
      </c>
      <c r="BG87" s="20">
        <f>IF(IFERROR(VLOOKUP("5-"&amp;Presupuestos[[#This Row],[ID DOCUMENTO]],BD_Pagos[],10,0),0)&gt;Presupuestos[[#This Row],[TOTAL SOLES]],Presupuestos[[#This Row],[TOTAL SOLES]],IFERROR(VLOOKUP("5-"&amp;Presupuestos[[#This Row],[ID DOCUMENTO]],BD_Pagos[],10,0),0))</f>
        <v>0</v>
      </c>
      <c r="BH87" s="7">
        <f>IFERROR(VLOOKUP("1-Detraccion"&amp;Presupuestos[[#This Row],[ID DOCUMENTO]],BD_Pagos[],2,0),"")</f>
        <v>0</v>
      </c>
      <c r="BI87" s="3" t="str">
        <f>IFERROR(VLOOKUP("1-Detraccion"&amp;Presupuestos[[#This Row],[ID DOCUMENTO]],BD_Pagos[],3,0),"")</f>
        <v/>
      </c>
      <c r="BJ87" s="3">
        <f>IFERROR(VLOOKUP("1-Detraccion"&amp;Presupuestos[[#This Row],[ID DOCUMENTO]],BD_Pagos[],4,0),"")</f>
        <v>0</v>
      </c>
      <c r="BK87" s="6">
        <f>IF(IFERROR(VLOOKUP("1-Detraccion"&amp;Presupuestos[[#This Row],[ID DOCUMENTO]],BD_Pagos[],5,0),0)&gt;Presupuestos[[#This Row],[TOTAL SOLES]],Presupuestos[[#This Row],[TOTAL SOLES]],IFERROR(VLOOKUP("1-Detraccion"&amp;Presupuestos[[#This Row],[ID DOCUMENTO]],BD_Pagos[],5,0),0))</f>
        <v>0</v>
      </c>
      <c r="BL87" s="6">
        <f>IF(IFERROR(VLOOKUP("1-Detraccion"&amp;Presupuestos[[#This Row],[ID DOCUMENTO]],BD_Pagos[],6,0),0)&gt;Presupuestos[[#This Row],[TOTAL SOLES]],Presupuestos[[#This Row],[TOTAL SOLES]],IFERROR(VLOOKUP("1-Detraccion"&amp;Presupuestos[[#This Row],[ID DOCUMENTO]],BD_Pagos[],6,0),0))</f>
        <v>0</v>
      </c>
      <c r="BM87" s="37"/>
      <c r="BN87" s="3"/>
      <c r="BO87" s="3"/>
      <c r="BP87" s="6"/>
      <c r="BQ8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87" s="23" t="str">
        <f>IF(Presupuestos[[#This Row],[SALDO ME-MN]]&gt;0,"PENDIENTE","CANCELADO")</f>
        <v>PENDIENTE</v>
      </c>
      <c r="BS87" s="23" t="str">
        <f>IF(COUNTIFS($U$4:$U86,Presupuestos[[#This Row],[ID DOCUMENTO]])&gt;=1,IF(B86=Presupuestos[[#This Row],[ID]],"OK","DOC. DUPLICADO"),"OK")</f>
        <v>OK</v>
      </c>
    </row>
    <row r="88" spans="2:71" x14ac:dyDescent="0.25">
      <c r="B88" s="34">
        <f>IF(Presupuestos[[#This Row],[ID DOCUMENTO]]=U87,B87,IF(B87="ID",1,B87+1))</f>
        <v>83</v>
      </c>
      <c r="C88" s="2">
        <v>45849</v>
      </c>
      <c r="D88" s="2">
        <v>45849</v>
      </c>
      <c r="E88" s="3" t="s">
        <v>838</v>
      </c>
      <c r="F88" s="25" t="s">
        <v>35</v>
      </c>
      <c r="G88" s="25" t="s">
        <v>211</v>
      </c>
      <c r="H88" s="25" t="s">
        <v>249</v>
      </c>
      <c r="I88" s="36" t="str">
        <f>IFERROR(VLOOKUP(Presupuestos[[#This Row],[AREA]]&amp;Presupuestos[[#This Row],[CONCEPTO]]&amp;Presupuestos[[#This Row],[DESCRIPCION]],Tabla28[[Columna1]:[CÓDIGO NUEVO]],2,0),"")</f>
        <v>P0302007</v>
      </c>
      <c r="J88" s="3" t="s">
        <v>666</v>
      </c>
      <c r="K88" s="3" t="s">
        <v>666</v>
      </c>
      <c r="L88" s="3" t="s">
        <v>666</v>
      </c>
      <c r="M88" s="31" t="s">
        <v>849</v>
      </c>
      <c r="N88" s="3" t="s">
        <v>40</v>
      </c>
      <c r="O88" s="3" t="s">
        <v>300</v>
      </c>
      <c r="P88" s="3" t="s">
        <v>122</v>
      </c>
      <c r="Q88" s="3" t="str">
        <f>IFERROR(VLOOKUP(Presupuestos[[#This Row],[CLASIFICACIÓN (N)]],Tabla17[],2,0),"")</f>
        <v>Costos de ventas</v>
      </c>
      <c r="R88" s="3" t="str">
        <f>IFERROR(VLOOKUP(Presupuestos[[#This Row],[CLASIFICACIÓN (N)]],Tabla17[],3,0),"")</f>
        <v>Operativo</v>
      </c>
      <c r="S88" s="3" t="s">
        <v>16</v>
      </c>
      <c r="T88" s="3" t="str">
        <f>IFERROR(VLOOKUP(Presupuestos[[#This Row],[ALMACEN]],Tabla5[],2,0),"")</f>
        <v>Arequipa</v>
      </c>
      <c r="U88" s="19" t="str">
        <f>IFERROR(VLOOKUP(Presupuestos[[#This Row],[TIPO DE DOCUMENTO]],Tipo_Documento[],2,0)&amp;Presupuestos[[#This Row],[SERIE]]&amp;Presupuestos[[#This Row],[NUMERO]]&amp;Presupuestos[[#This Row],[RUC]],"")</f>
        <v>01F0011868810705628331</v>
      </c>
      <c r="V88" s="3" t="s">
        <v>120</v>
      </c>
      <c r="W88" s="7">
        <v>45849</v>
      </c>
      <c r="X88" s="7">
        <v>45849</v>
      </c>
      <c r="Y88" s="3" t="s">
        <v>688</v>
      </c>
      <c r="Z88" s="3">
        <v>18688</v>
      </c>
      <c r="AA88" s="3">
        <f>IFERROR(VLOOKUP(Presupuestos[[#This Row],[RAZON SOCIAL]],CHOOSE({1,2},Clientes_Proveedores[Razon Social],Clientes_Proveedores[Ruc / Dni]),2,0),"-")</f>
        <v>10705628331</v>
      </c>
      <c r="AB88" s="31" t="s">
        <v>850</v>
      </c>
      <c r="AC88" s="3" t="s">
        <v>670</v>
      </c>
      <c r="AD88" s="5">
        <v>0.18</v>
      </c>
      <c r="AE88" s="6">
        <v>21.19</v>
      </c>
      <c r="AF88" s="6">
        <f>Presupuestos[[#This Row],[BASE]]*Presupuestos[[#This Row],[% IGV]]</f>
        <v>3.8142</v>
      </c>
      <c r="AG88" s="22">
        <f>ROUND(SUM(Presupuestos[[#This Row],[BASE]:[IGV]]),2)</f>
        <v>25</v>
      </c>
      <c r="AH88" s="9" t="str">
        <f>IF(Presupuestos[[#This Row],[MONEDA]]="USD",VLOOKUP(Presupuestos[[#This Row],[FECHA DE EMISION]],Tipo_Cambio[],3,0),"")</f>
        <v/>
      </c>
      <c r="AI88" s="22">
        <f>IFERROR(ROUND(IF(Presupuestos[[#This Row],[MONEDA]]="PEN",Presupuestos[[#This Row],[TOTAL]],Presupuestos[[#This Row],[TOTAL]]*Presupuestos[[#This Row],[TIPO DE CAMBIO]]),2),"")</f>
        <v>25</v>
      </c>
      <c r="AJ88" s="5"/>
      <c r="AK88" s="33" t="s">
        <v>671</v>
      </c>
      <c r="AL88" s="5" t="s">
        <v>715</v>
      </c>
      <c r="AM88" s="33" t="s">
        <v>671</v>
      </c>
      <c r="AN88" s="23" t="s">
        <v>671</v>
      </c>
      <c r="AO88" s="7">
        <f>IFERROR(VLOOKUP("1-"&amp;Presupuestos[[#This Row],[ID DOCUMENTO]],BD_Pagos[],7,0),"")</f>
        <v>45849</v>
      </c>
      <c r="AP88" s="16" t="str">
        <f>IFERROR(VLOOKUP("1-"&amp;Presupuestos[[#This Row],[ID DOCUMENTO]],BD_Pagos[],8,0),"")</f>
        <v>C_Ope_005</v>
      </c>
      <c r="AQ88" s="17">
        <f>IFERROR(VLOOKUP("1-"&amp;Presupuestos[[#This Row],[ID DOCUMENTO]],BD_Pagos[],9,0),"")</f>
        <v>24877</v>
      </c>
      <c r="AR88" s="54"/>
      <c r="AS88" s="7">
        <f>IFERROR(VLOOKUP("2-"&amp;Presupuestos[[#This Row],[ID DOCUMENTO]],BD_Pagos[],7,0),"")</f>
        <v>0</v>
      </c>
      <c r="AT88" s="16" t="str">
        <f>IFERROR(VLOOKUP("2-"&amp;Presupuestos[[#This Row],[ID DOCUMENTO]],BD_Pagos[],8,0),"")</f>
        <v/>
      </c>
      <c r="AU88" s="17">
        <f>IFERROR(VLOOKUP("2-"&amp;Presupuestos[[#This Row],[ID DOCUMENTO]],BD_Pagos[],9,0),"")</f>
        <v>0</v>
      </c>
      <c r="AV88" s="20">
        <f>IF(IFERROR(VLOOKUP("2-"&amp;Presupuestos[[#This Row],[ID DOCUMENTO]],BD_Pagos[],10,0),0)&gt;Presupuestos[[#This Row],[TOTAL SOLES]],Presupuestos[[#This Row],[TOTAL SOLES]],IFERROR(VLOOKUP("2-"&amp;Presupuestos[[#This Row],[ID DOCUMENTO]],BD_Pagos[],10,0),0))</f>
        <v>0</v>
      </c>
      <c r="AW88" s="7"/>
      <c r="AX88" s="16"/>
      <c r="AY88" s="17"/>
      <c r="AZ88" s="20"/>
      <c r="BA88" s="7"/>
      <c r="BB88" s="16"/>
      <c r="BC88" s="17"/>
      <c r="BD88" s="20"/>
      <c r="BE88" s="7">
        <f>IFERROR(VLOOKUP("5-"&amp;Presupuestos[[#This Row],[ID DOCUMENTO]],BD_Pagos[],7,0),"")</f>
        <v>0</v>
      </c>
      <c r="BF88" s="17">
        <f>IFERROR(VLOOKUP("5-"&amp;Presupuestos[[#This Row],[ID DOCUMENTO]],BD_Pagos[],9,0),"")</f>
        <v>0</v>
      </c>
      <c r="BG88" s="20">
        <f>IF(IFERROR(VLOOKUP("5-"&amp;Presupuestos[[#This Row],[ID DOCUMENTO]],BD_Pagos[],10,0),0)&gt;Presupuestos[[#This Row],[TOTAL SOLES]],Presupuestos[[#This Row],[TOTAL SOLES]],IFERROR(VLOOKUP("5-"&amp;Presupuestos[[#This Row],[ID DOCUMENTO]],BD_Pagos[],10,0),0))</f>
        <v>0</v>
      </c>
      <c r="BH88" s="7">
        <f>IFERROR(VLOOKUP("1-Detraccion"&amp;Presupuestos[[#This Row],[ID DOCUMENTO]],BD_Pagos[],2,0),"")</f>
        <v>0</v>
      </c>
      <c r="BI88" s="3" t="str">
        <f>IFERROR(VLOOKUP("1-Detraccion"&amp;Presupuestos[[#This Row],[ID DOCUMENTO]],BD_Pagos[],3,0),"")</f>
        <v/>
      </c>
      <c r="BJ88" s="3">
        <f>IFERROR(VLOOKUP("1-Detraccion"&amp;Presupuestos[[#This Row],[ID DOCUMENTO]],BD_Pagos[],4,0),"")</f>
        <v>0</v>
      </c>
      <c r="BK88" s="6">
        <f>IF(IFERROR(VLOOKUP("1-Detraccion"&amp;Presupuestos[[#This Row],[ID DOCUMENTO]],BD_Pagos[],5,0),0)&gt;Presupuestos[[#This Row],[TOTAL SOLES]],Presupuestos[[#This Row],[TOTAL SOLES]],IFERROR(VLOOKUP("1-Detraccion"&amp;Presupuestos[[#This Row],[ID DOCUMENTO]],BD_Pagos[],5,0),0))</f>
        <v>0</v>
      </c>
      <c r="BL88" s="6">
        <f>IF(IFERROR(VLOOKUP("1-Detraccion"&amp;Presupuestos[[#This Row],[ID DOCUMENTO]],BD_Pagos[],6,0),0)&gt;Presupuestos[[#This Row],[TOTAL SOLES]],Presupuestos[[#This Row],[TOTAL SOLES]],IFERROR(VLOOKUP("1-Detraccion"&amp;Presupuestos[[#This Row],[ID DOCUMENTO]],BD_Pagos[],6,0),0))</f>
        <v>0</v>
      </c>
      <c r="BM88" s="37"/>
      <c r="BN88" s="3"/>
      <c r="BO88" s="3"/>
      <c r="BP88" s="6"/>
      <c r="BQ8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v>
      </c>
      <c r="BR88" s="23" t="str">
        <f>IF(Presupuestos[[#This Row],[SALDO ME-MN]]&gt;0,"PENDIENTE","CANCELADO")</f>
        <v>PENDIENTE</v>
      </c>
      <c r="BS88" s="23" t="str">
        <f>IF(COUNTIFS($U$4:$U87,Presupuestos[[#This Row],[ID DOCUMENTO]])&gt;=1,IF(B87=Presupuestos[[#This Row],[ID]],"OK","DOC. DUPLICADO"),"OK")</f>
        <v>OK</v>
      </c>
    </row>
    <row r="89" spans="2:71" ht="24" x14ac:dyDescent="0.25">
      <c r="B89" s="34">
        <f>IF(Presupuestos[[#This Row],[ID DOCUMENTO]]=U88,B88,IF(B88="ID",1,B88+1))</f>
        <v>84</v>
      </c>
      <c r="C89" s="2">
        <v>45849</v>
      </c>
      <c r="D89" s="2">
        <v>45849</v>
      </c>
      <c r="E89" s="3" t="s">
        <v>665</v>
      </c>
      <c r="F89" s="25" t="s">
        <v>35</v>
      </c>
      <c r="G89" s="25" t="s">
        <v>211</v>
      </c>
      <c r="H89" s="25" t="s">
        <v>249</v>
      </c>
      <c r="I89" s="36" t="str">
        <f>IFERROR(VLOOKUP(Presupuestos[[#This Row],[AREA]]&amp;Presupuestos[[#This Row],[CONCEPTO]]&amp;Presupuestos[[#This Row],[DESCRIPCION]],Tabla28[[Columna1]:[CÓDIGO NUEVO]],2,0),"")</f>
        <v>P0302007</v>
      </c>
      <c r="J89" s="3" t="s">
        <v>666</v>
      </c>
      <c r="K89" s="3" t="s">
        <v>666</v>
      </c>
      <c r="L89" s="3" t="s">
        <v>666</v>
      </c>
      <c r="M89" s="31" t="s">
        <v>673</v>
      </c>
      <c r="N89" s="3" t="s">
        <v>53</v>
      </c>
      <c r="O89" s="3" t="s">
        <v>315</v>
      </c>
      <c r="P89" s="3" t="s">
        <v>122</v>
      </c>
      <c r="Q89" s="3" t="str">
        <f>IFERROR(VLOOKUP(Presupuestos[[#This Row],[CLASIFICACIÓN (N)]],Tabla17[],2,0),"")</f>
        <v>Costos de ventas</v>
      </c>
      <c r="R89" s="3" t="str">
        <f>IFERROR(VLOOKUP(Presupuestos[[#This Row],[CLASIFICACIÓN (N)]],Tabla17[],3,0),"")</f>
        <v>Operativo</v>
      </c>
      <c r="S89" s="3" t="s">
        <v>16</v>
      </c>
      <c r="T89" s="3" t="str">
        <f>IFERROR(VLOOKUP(Presupuestos[[#This Row],[ALMACEN]],Tabla5[],2,0),"")</f>
        <v>Arequipa</v>
      </c>
      <c r="U89" s="19" t="str">
        <f>IFERROR(VLOOKUP(Presupuestos[[#This Row],[TIPO DE DOCUMENTO]],Tipo_Documento[],2,0)&amp;Presupuestos[[#This Row],[SERIE]]&amp;Presupuestos[[#This Row],[NUMERO]]&amp;Presupuestos[[#This Row],[RUC]],"")</f>
        <v>01E0014120614269309</v>
      </c>
      <c r="V89" s="3" t="s">
        <v>120</v>
      </c>
      <c r="W89" s="7">
        <v>45849</v>
      </c>
      <c r="X89" s="7">
        <v>45849</v>
      </c>
      <c r="Y89" s="3" t="s">
        <v>668</v>
      </c>
      <c r="Z89" s="3">
        <v>41</v>
      </c>
      <c r="AA89" s="3">
        <f>IFERROR(VLOOKUP(Presupuestos[[#This Row],[RAZON SOCIAL]],CHOOSE({1,2},Clientes_Proveedores[Razon Social],Clientes_Proveedores[Ruc / Dni]),2,0),"-")</f>
        <v>20614269309</v>
      </c>
      <c r="AB89" s="31" t="s">
        <v>674</v>
      </c>
      <c r="AC89" s="3" t="s">
        <v>670</v>
      </c>
      <c r="AD89" s="5">
        <v>0.18</v>
      </c>
      <c r="AE89" s="6">
        <v>29.66</v>
      </c>
      <c r="AF89" s="6">
        <f>Presupuestos[[#This Row],[BASE]]*Presupuestos[[#This Row],[% IGV]]</f>
        <v>5.3388</v>
      </c>
      <c r="AG89" s="22">
        <f>ROUND(SUM(Presupuestos[[#This Row],[BASE]:[IGV]]),2)</f>
        <v>35</v>
      </c>
      <c r="AH89" s="9" t="str">
        <f>IF(Presupuestos[[#This Row],[MONEDA]]="USD",VLOOKUP(Presupuestos[[#This Row],[FECHA DE EMISION]],Tipo_Cambio[],3,0),"")</f>
        <v/>
      </c>
      <c r="AI89" s="22">
        <f>IFERROR(ROUND(IF(Presupuestos[[#This Row],[MONEDA]]="PEN",Presupuestos[[#This Row],[TOTAL]],Presupuestos[[#This Row],[TOTAL]]*Presupuestos[[#This Row],[TIPO DE CAMBIO]]),2),"")</f>
        <v>35</v>
      </c>
      <c r="AJ89" s="5"/>
      <c r="AK89" s="33" t="s">
        <v>671</v>
      </c>
      <c r="AL89" s="5" t="s">
        <v>672</v>
      </c>
      <c r="AM89" s="23" t="s">
        <v>671</v>
      </c>
      <c r="AN89" s="23"/>
      <c r="AO89" s="7">
        <f>IFERROR(VLOOKUP("1-"&amp;Presupuestos[[#This Row],[ID DOCUMENTO]],BD_Pagos[],7,0),"")</f>
        <v>45856</v>
      </c>
      <c r="AP89" s="16" t="str">
        <f>IFERROR(VLOOKUP("1-"&amp;Presupuestos[[#This Row],[ID DOCUMENTO]],BD_Pagos[],8,0),"")</f>
        <v>C-Tesoreria</v>
      </c>
      <c r="AQ89" s="17" t="str">
        <f>IFERROR(VLOOKUP("1-"&amp;Presupuestos[[#This Row],[ID DOCUMENTO]],BD_Pagos[],9,0),"")</f>
        <v>001-12532</v>
      </c>
      <c r="AR89" s="54"/>
      <c r="AS89" s="7">
        <f>IFERROR(VLOOKUP("2-"&amp;Presupuestos[[#This Row],[ID DOCUMENTO]],BD_Pagos[],7,0),"")</f>
        <v>0</v>
      </c>
      <c r="AT89" s="16" t="str">
        <f>IFERROR(VLOOKUP("2-"&amp;Presupuestos[[#This Row],[ID DOCUMENTO]],BD_Pagos[],8,0),"")</f>
        <v/>
      </c>
      <c r="AU89" s="17">
        <f>IFERROR(VLOOKUP("2-"&amp;Presupuestos[[#This Row],[ID DOCUMENTO]],BD_Pagos[],9,0),"")</f>
        <v>0</v>
      </c>
      <c r="AV89" s="20">
        <f>IF(IFERROR(VLOOKUP("2-"&amp;Presupuestos[[#This Row],[ID DOCUMENTO]],BD_Pagos[],10,0),0)&gt;Presupuestos[[#This Row],[TOTAL SOLES]],Presupuestos[[#This Row],[TOTAL SOLES]],IFERROR(VLOOKUP("2-"&amp;Presupuestos[[#This Row],[ID DOCUMENTO]],BD_Pagos[],10,0),0))</f>
        <v>0</v>
      </c>
      <c r="AW89" s="7"/>
      <c r="AX89" s="16"/>
      <c r="AY89" s="17"/>
      <c r="AZ89" s="20"/>
      <c r="BA89" s="7"/>
      <c r="BB89" s="16"/>
      <c r="BC89" s="17"/>
      <c r="BD89" s="20"/>
      <c r="BE89" s="7">
        <f>IFERROR(VLOOKUP("5-"&amp;Presupuestos[[#This Row],[ID DOCUMENTO]],BD_Pagos[],7,0),"")</f>
        <v>0</v>
      </c>
      <c r="BF89" s="17">
        <f>IFERROR(VLOOKUP("5-"&amp;Presupuestos[[#This Row],[ID DOCUMENTO]],BD_Pagos[],9,0),"")</f>
        <v>0</v>
      </c>
      <c r="BG89" s="20">
        <f>IF(IFERROR(VLOOKUP("5-"&amp;Presupuestos[[#This Row],[ID DOCUMENTO]],BD_Pagos[],10,0),0)&gt;Presupuestos[[#This Row],[TOTAL SOLES]],Presupuestos[[#This Row],[TOTAL SOLES]],IFERROR(VLOOKUP("5-"&amp;Presupuestos[[#This Row],[ID DOCUMENTO]],BD_Pagos[],10,0),0))</f>
        <v>0</v>
      </c>
      <c r="BH89" s="7">
        <f>IFERROR(VLOOKUP("1-Detraccion"&amp;Presupuestos[[#This Row],[ID DOCUMENTO]],BD_Pagos[],2,0),"")</f>
        <v>0</v>
      </c>
      <c r="BI89" s="3" t="str">
        <f>IFERROR(VLOOKUP("1-Detraccion"&amp;Presupuestos[[#This Row],[ID DOCUMENTO]],BD_Pagos[],3,0),"")</f>
        <v/>
      </c>
      <c r="BJ89" s="3">
        <f>IFERROR(VLOOKUP("1-Detraccion"&amp;Presupuestos[[#This Row],[ID DOCUMENTO]],BD_Pagos[],4,0),"")</f>
        <v>0</v>
      </c>
      <c r="BK89" s="6">
        <f>IF(IFERROR(VLOOKUP("1-Detraccion"&amp;Presupuestos[[#This Row],[ID DOCUMENTO]],BD_Pagos[],5,0),0)&gt;Presupuestos[[#This Row],[TOTAL SOLES]],Presupuestos[[#This Row],[TOTAL SOLES]],IFERROR(VLOOKUP("1-Detraccion"&amp;Presupuestos[[#This Row],[ID DOCUMENTO]],BD_Pagos[],5,0),0))</f>
        <v>0</v>
      </c>
      <c r="BL89" s="6">
        <f>IF(IFERROR(VLOOKUP("1-Detraccion"&amp;Presupuestos[[#This Row],[ID DOCUMENTO]],BD_Pagos[],6,0),0)&gt;Presupuestos[[#This Row],[TOTAL SOLES]],Presupuestos[[#This Row],[TOTAL SOLES]],IFERROR(VLOOKUP("1-Detraccion"&amp;Presupuestos[[#This Row],[ID DOCUMENTO]],BD_Pagos[],6,0),0))</f>
        <v>0</v>
      </c>
      <c r="BM89" s="37"/>
      <c r="BN89" s="3"/>
      <c r="BO89" s="3"/>
      <c r="BP89" s="6"/>
      <c r="BQ8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v>
      </c>
      <c r="BR89" s="23" t="str">
        <f>IF(Presupuestos[[#This Row],[SALDO ME-MN]]&gt;0,"PENDIENTE","CANCELADO")</f>
        <v>PENDIENTE</v>
      </c>
      <c r="BS89" s="23" t="str">
        <f>IF(COUNTIFS($U$4:$U88,Presupuestos[[#This Row],[ID DOCUMENTO]])&gt;=1,IF(B88=Presupuestos[[#This Row],[ID]],"OK","DOC. DUPLICADO"),"OK")</f>
        <v>OK</v>
      </c>
    </row>
    <row r="90" spans="2:71" ht="24" x14ac:dyDescent="0.25">
      <c r="B90" s="34">
        <f>IF(Presupuestos[[#This Row],[ID DOCUMENTO]]=U89,B89,IF(B89="ID",1,B89+1))</f>
        <v>85</v>
      </c>
      <c r="C90" s="2">
        <v>45848</v>
      </c>
      <c r="D90" s="2">
        <v>45848</v>
      </c>
      <c r="E90" s="3" t="s">
        <v>681</v>
      </c>
      <c r="F90" s="25" t="s">
        <v>49</v>
      </c>
      <c r="G90" s="25" t="s">
        <v>211</v>
      </c>
      <c r="H90" s="25" t="s">
        <v>346</v>
      </c>
      <c r="I90" s="36" t="str">
        <f>IFERROR(VLOOKUP(Presupuestos[[#This Row],[AREA]]&amp;Presupuestos[[#This Row],[CONCEPTO]]&amp;Presupuestos[[#This Row],[DESCRIPCION]],Tabla28[[Columna1]:[CÓDIGO NUEVO]],2,0),"")</f>
        <v>P0505001</v>
      </c>
      <c r="J90" s="3" t="s">
        <v>851</v>
      </c>
      <c r="K90" s="3" t="s">
        <v>666</v>
      </c>
      <c r="L90" s="3" t="s">
        <v>666</v>
      </c>
      <c r="M90" s="31" t="s">
        <v>852</v>
      </c>
      <c r="N90" s="3"/>
      <c r="O90" s="3" t="s">
        <v>315</v>
      </c>
      <c r="P90" s="3" t="s">
        <v>122</v>
      </c>
      <c r="Q90" s="3" t="str">
        <f>IFERROR(VLOOKUP(Presupuestos[[#This Row],[CLASIFICACIÓN (N)]],Tabla17[],2,0),"")</f>
        <v>Costos de ventas</v>
      </c>
      <c r="R90" s="3" t="str">
        <f>IFERROR(VLOOKUP(Presupuestos[[#This Row],[CLASIFICACIÓN (N)]],Tabla17[],3,0),"")</f>
        <v>Operativo</v>
      </c>
      <c r="S90" s="3" t="s">
        <v>16</v>
      </c>
      <c r="T90" s="3" t="str">
        <f>IFERROR(VLOOKUP(Presupuestos[[#This Row],[ALMACEN]],Tabla5[],2,0),"")</f>
        <v>Arequipa</v>
      </c>
      <c r="U90" s="19" t="str">
        <f>IFERROR(VLOOKUP(Presupuestos[[#This Row],[TIPO DE DOCUMENTO]],Tipo_Documento[],2,0)&amp;Presupuestos[[#This Row],[SERIE]]&amp;Presupuestos[[#This Row],[NUMERO]]&amp;Presupuestos[[#This Row],[RUC]],"")</f>
        <v>01E00154220611396121</v>
      </c>
      <c r="V90" s="3" t="s">
        <v>120</v>
      </c>
      <c r="W90" s="7">
        <v>45848</v>
      </c>
      <c r="X90" s="7">
        <v>45848</v>
      </c>
      <c r="Y90" s="3" t="s">
        <v>668</v>
      </c>
      <c r="Z90" s="3">
        <v>542</v>
      </c>
      <c r="AA90" s="3">
        <f>IFERROR(VLOOKUP(Presupuestos[[#This Row],[RAZON SOCIAL]],CHOOSE({1,2},Clientes_Proveedores[Razon Social],Clientes_Proveedores[Ruc / Dni]),2,0),"-")</f>
        <v>20611396121</v>
      </c>
      <c r="AB90" s="31" t="s">
        <v>853</v>
      </c>
      <c r="AC90" s="3" t="s">
        <v>670</v>
      </c>
      <c r="AD90" s="5">
        <v>0.18</v>
      </c>
      <c r="AE90" s="6">
        <v>779.66</v>
      </c>
      <c r="AF90" s="6">
        <f>Presupuestos[[#This Row],[BASE]]*Presupuestos[[#This Row],[% IGV]]</f>
        <v>140.33879999999999</v>
      </c>
      <c r="AG90" s="22">
        <f>ROUND(SUM(Presupuestos[[#This Row],[BASE]:[IGV]]),2)</f>
        <v>920</v>
      </c>
      <c r="AH90" s="9" t="str">
        <f>IF(Presupuestos[[#This Row],[MONEDA]]="USD",VLOOKUP(Presupuestos[[#This Row],[FECHA DE EMISION]],Tipo_Cambio[],3,0),"")</f>
        <v/>
      </c>
      <c r="AI90" s="22">
        <f>IFERROR(ROUND(IF(Presupuestos[[#This Row],[MONEDA]]="PEN",Presupuestos[[#This Row],[TOTAL]],Presupuestos[[#This Row],[TOTAL]]*Presupuestos[[#This Row],[TIPO DE CAMBIO]]),2),"")</f>
        <v>920</v>
      </c>
      <c r="AJ90" s="5">
        <v>0.1</v>
      </c>
      <c r="AK90" s="33" t="s">
        <v>671</v>
      </c>
      <c r="AL90" s="5" t="s">
        <v>680</v>
      </c>
      <c r="AM90" s="23" t="s">
        <v>671</v>
      </c>
      <c r="AN90" s="23" t="s">
        <v>671</v>
      </c>
      <c r="AO90" s="7">
        <f>IFERROR(VLOOKUP("1-"&amp;Presupuestos[[#This Row],[ID DOCUMENTO]],BD_Pagos[],7,0),"")</f>
        <v>45848</v>
      </c>
      <c r="AP90" s="16" t="str">
        <f>IFERROR(VLOOKUP("1-"&amp;Presupuestos[[#This Row],[ID DOCUMENTO]],BD_Pagos[],8,0),"")</f>
        <v>B-BCP - Soles</v>
      </c>
      <c r="AQ90" s="17">
        <f>IFERROR(VLOOKUP("1-"&amp;Presupuestos[[#This Row],[ID DOCUMENTO]],BD_Pagos[],9,0),"")</f>
        <v>1017063</v>
      </c>
      <c r="AR90" s="54"/>
      <c r="AS90" s="7">
        <f>IFERROR(VLOOKUP("2-"&amp;Presupuestos[[#This Row],[ID DOCUMENTO]],BD_Pagos[],7,0),"")</f>
        <v>0</v>
      </c>
      <c r="AT90" s="16" t="str">
        <f>IFERROR(VLOOKUP("2-"&amp;Presupuestos[[#This Row],[ID DOCUMENTO]],BD_Pagos[],8,0),"")</f>
        <v/>
      </c>
      <c r="AU90" s="17">
        <f>IFERROR(VLOOKUP("2-"&amp;Presupuestos[[#This Row],[ID DOCUMENTO]],BD_Pagos[],9,0),"")</f>
        <v>0</v>
      </c>
      <c r="AV90" s="20">
        <f>IF(IFERROR(VLOOKUP("2-"&amp;Presupuestos[[#This Row],[ID DOCUMENTO]],BD_Pagos[],10,0),0)&gt;Presupuestos[[#This Row],[TOTAL SOLES]],Presupuestos[[#This Row],[TOTAL SOLES]],IFERROR(VLOOKUP("2-"&amp;Presupuestos[[#This Row],[ID DOCUMENTO]],BD_Pagos[],10,0),0))</f>
        <v>0</v>
      </c>
      <c r="AW90" s="7"/>
      <c r="AX90" s="16"/>
      <c r="AY90" s="17"/>
      <c r="AZ90" s="20"/>
      <c r="BA90" s="7"/>
      <c r="BB90" s="16"/>
      <c r="BC90" s="17"/>
      <c r="BD90" s="20"/>
      <c r="BE90" s="7">
        <f>IFERROR(VLOOKUP("5-"&amp;Presupuestos[[#This Row],[ID DOCUMENTO]],BD_Pagos[],7,0),"")</f>
        <v>0</v>
      </c>
      <c r="BF90" s="17">
        <f>IFERROR(VLOOKUP("5-"&amp;Presupuestos[[#This Row],[ID DOCUMENTO]],BD_Pagos[],9,0),"")</f>
        <v>0</v>
      </c>
      <c r="BG90" s="20">
        <f>IF(IFERROR(VLOOKUP("5-"&amp;Presupuestos[[#This Row],[ID DOCUMENTO]],BD_Pagos[],10,0),0)&gt;Presupuestos[[#This Row],[TOTAL SOLES]],Presupuestos[[#This Row],[TOTAL SOLES]],IFERROR(VLOOKUP("5-"&amp;Presupuestos[[#This Row],[ID DOCUMENTO]],BD_Pagos[],10,0),0))</f>
        <v>0</v>
      </c>
      <c r="BH90" s="7">
        <f>IFERROR(VLOOKUP("1-Detraccion"&amp;Presupuestos[[#This Row],[ID DOCUMENTO]],BD_Pagos[],2,0),"")</f>
        <v>45856</v>
      </c>
      <c r="BI90" s="3" t="str">
        <f>IFERROR(VLOOKUP("1-Detraccion"&amp;Presupuestos[[#This Row],[ID DOCUMENTO]],BD_Pagos[],3,0),"")</f>
        <v>Adquiriente</v>
      </c>
      <c r="BJ90" s="3">
        <f>IFERROR(VLOOKUP("1-Detraccion"&amp;Presupuestos[[#This Row],[ID DOCUMENTO]],BD_Pagos[],4,0),"")</f>
        <v>276124047</v>
      </c>
      <c r="BK90" s="6">
        <f>IF(IFERROR(VLOOKUP("1-Detraccion"&amp;Presupuestos[[#This Row],[ID DOCUMENTO]],BD_Pagos[],5,0),0)&gt;Presupuestos[[#This Row],[TOTAL SOLES]],Presupuestos[[#This Row],[TOTAL SOLES]],IFERROR(VLOOKUP("1-Detraccion"&amp;Presupuestos[[#This Row],[ID DOCUMENTO]],BD_Pagos[],5,0),0))</f>
        <v>92</v>
      </c>
      <c r="BL90" s="6">
        <f>IF(IFERROR(VLOOKUP("1-Detraccion"&amp;Presupuestos[[#This Row],[ID DOCUMENTO]],BD_Pagos[],6,0),0)&gt;Presupuestos[[#This Row],[TOTAL SOLES]],Presupuestos[[#This Row],[TOTAL SOLES]],IFERROR(VLOOKUP("1-Detraccion"&amp;Presupuestos[[#This Row],[ID DOCUMENTO]],BD_Pagos[],6,0),0))</f>
        <v>92</v>
      </c>
      <c r="BM90" s="37"/>
      <c r="BN90" s="3"/>
      <c r="BO90" s="3"/>
      <c r="BP90" s="6"/>
      <c r="BQ9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828</v>
      </c>
      <c r="BR90" s="23" t="str">
        <f>IF(Presupuestos[[#This Row],[SALDO ME-MN]]&gt;0,"PENDIENTE","CANCELADO")</f>
        <v>PENDIENTE</v>
      </c>
      <c r="BS90" s="23" t="str">
        <f>IF(COUNTIFS($U$4:$U89,Presupuestos[[#This Row],[ID DOCUMENTO]])&gt;=1,IF(B89=Presupuestos[[#This Row],[ID]],"OK","DOC. DUPLICADO"),"OK")</f>
        <v>OK</v>
      </c>
    </row>
    <row r="91" spans="2:71" ht="36" x14ac:dyDescent="0.25">
      <c r="B91" s="34">
        <f>IF(Presupuestos[[#This Row],[ID DOCUMENTO]]=U90,B90,IF(B90="ID",1,B90+1))</f>
        <v>86</v>
      </c>
      <c r="C91" s="2">
        <v>45839</v>
      </c>
      <c r="D91" s="2">
        <v>45839</v>
      </c>
      <c r="E91" s="3" t="s">
        <v>665</v>
      </c>
      <c r="F91" s="25" t="s">
        <v>35</v>
      </c>
      <c r="G91" s="25" t="s">
        <v>211</v>
      </c>
      <c r="H91" s="25" t="s">
        <v>225</v>
      </c>
      <c r="I91" s="36" t="str">
        <f>IFERROR(VLOOKUP(Presupuestos[[#This Row],[AREA]]&amp;Presupuestos[[#This Row],[CONCEPTO]]&amp;Presupuestos[[#This Row],[DESCRIPCION]],Tabla28[[Columna1]:[CÓDIGO NUEVO]],2,0),"")</f>
        <v>P0302003</v>
      </c>
      <c r="J91" s="3" t="s">
        <v>666</v>
      </c>
      <c r="K91" s="3" t="s">
        <v>666</v>
      </c>
      <c r="L91" s="3" t="s">
        <v>666</v>
      </c>
      <c r="M91" s="31" t="s">
        <v>854</v>
      </c>
      <c r="N91" s="3" t="s">
        <v>47</v>
      </c>
      <c r="O91" s="3" t="s">
        <v>315</v>
      </c>
      <c r="P91" s="3" t="s">
        <v>122</v>
      </c>
      <c r="Q91" s="3" t="str">
        <f>IFERROR(VLOOKUP(Presupuestos[[#This Row],[CLASIFICACIÓN (N)]],Tabla17[],2,0),"")</f>
        <v>Costos de ventas</v>
      </c>
      <c r="R91" s="3" t="str">
        <f>IFERROR(VLOOKUP(Presupuestos[[#This Row],[CLASIFICACIÓN (N)]],Tabla17[],3,0),"")</f>
        <v>Operativo</v>
      </c>
      <c r="S91" s="3" t="s">
        <v>16</v>
      </c>
      <c r="T91" s="3" t="str">
        <f>IFERROR(VLOOKUP(Presupuestos[[#This Row],[ALMACEN]],Tabla5[],2,0),"")</f>
        <v>Arequipa</v>
      </c>
      <c r="U91" s="19" t="str">
        <f>IFERROR(VLOOKUP(Presupuestos[[#This Row],[TIPO DE DOCUMENTO]],Tipo_Documento[],2,0)&amp;Presupuestos[[#This Row],[SERIE]]&amp;Presupuestos[[#This Row],[NUMERO]]&amp;Presupuestos[[#This Row],[RUC]],"")</f>
        <v>01F002360620602593593</v>
      </c>
      <c r="V91" s="3" t="s">
        <v>120</v>
      </c>
      <c r="W91" s="7">
        <v>45839</v>
      </c>
      <c r="X91" s="7">
        <v>45839</v>
      </c>
      <c r="Y91" s="3" t="s">
        <v>721</v>
      </c>
      <c r="Z91" s="3">
        <v>3606</v>
      </c>
      <c r="AA91" s="3">
        <f>IFERROR(VLOOKUP(Presupuestos[[#This Row],[RAZON SOCIAL]],CHOOSE({1,2},Clientes_Proveedores[Razon Social],Clientes_Proveedores[Ruc / Dni]),2,0),"-")</f>
        <v>20602593593</v>
      </c>
      <c r="AB91" s="31" t="s">
        <v>855</v>
      </c>
      <c r="AC91" s="3" t="s">
        <v>670</v>
      </c>
      <c r="AD91" s="5">
        <v>0.18</v>
      </c>
      <c r="AE91" s="6">
        <v>49.15</v>
      </c>
      <c r="AF91" s="6">
        <f>Presupuestos[[#This Row],[BASE]]*Presupuestos[[#This Row],[% IGV]]</f>
        <v>8.8469999999999995</v>
      </c>
      <c r="AG91" s="22">
        <f>ROUND(SUM(Presupuestos[[#This Row],[BASE]:[IGV]]),2)</f>
        <v>58</v>
      </c>
      <c r="AH91" s="9" t="str">
        <f>IF(Presupuestos[[#This Row],[MONEDA]]="USD",VLOOKUP(Presupuestos[[#This Row],[FECHA DE EMISION]],Tipo_Cambio[],3,0),"")</f>
        <v/>
      </c>
      <c r="AI91" s="22">
        <f>IFERROR(ROUND(IF(Presupuestos[[#This Row],[MONEDA]]="PEN",Presupuestos[[#This Row],[TOTAL]],Presupuestos[[#This Row],[TOTAL]]*Presupuestos[[#This Row],[TIPO DE CAMBIO]]),2),"")</f>
        <v>58</v>
      </c>
      <c r="AJ91" s="5"/>
      <c r="AK91" s="33" t="s">
        <v>671</v>
      </c>
      <c r="AL91" s="5" t="s">
        <v>715</v>
      </c>
      <c r="AM91" s="33" t="s">
        <v>671</v>
      </c>
      <c r="AN91" s="23"/>
      <c r="AO91" s="7">
        <f>IFERROR(VLOOKUP("1-"&amp;Presupuestos[[#This Row],[ID DOCUMENTO]],BD_Pagos[],7,0),"")</f>
        <v>45839</v>
      </c>
      <c r="AP91" s="16" t="str">
        <f>IFERROR(VLOOKUP("1-"&amp;Presupuestos[[#This Row],[ID DOCUMENTO]],BD_Pagos[],8,0),"")</f>
        <v>C_Ope_008</v>
      </c>
      <c r="AQ91" s="17">
        <f>IFERROR(VLOOKUP("1-"&amp;Presupuestos[[#This Row],[ID DOCUMENTO]],BD_Pagos[],9,0),"")</f>
        <v>24757</v>
      </c>
      <c r="AR91" s="54"/>
      <c r="AS91" s="7">
        <f>IFERROR(VLOOKUP("2-"&amp;Presupuestos[[#This Row],[ID DOCUMENTO]],BD_Pagos[],7,0),"")</f>
        <v>0</v>
      </c>
      <c r="AT91" s="16" t="str">
        <f>IFERROR(VLOOKUP("2-"&amp;Presupuestos[[#This Row],[ID DOCUMENTO]],BD_Pagos[],8,0),"")</f>
        <v/>
      </c>
      <c r="AU91" s="17">
        <f>IFERROR(VLOOKUP("2-"&amp;Presupuestos[[#This Row],[ID DOCUMENTO]],BD_Pagos[],9,0),"")</f>
        <v>0</v>
      </c>
      <c r="AV91" s="20">
        <f>IF(IFERROR(VLOOKUP("2-"&amp;Presupuestos[[#This Row],[ID DOCUMENTO]],BD_Pagos[],10,0),0)&gt;Presupuestos[[#This Row],[TOTAL SOLES]],Presupuestos[[#This Row],[TOTAL SOLES]],IFERROR(VLOOKUP("2-"&amp;Presupuestos[[#This Row],[ID DOCUMENTO]],BD_Pagos[],10,0),0))</f>
        <v>0</v>
      </c>
      <c r="AW91" s="7"/>
      <c r="AX91" s="16"/>
      <c r="AY91" s="17"/>
      <c r="AZ91" s="20"/>
      <c r="BA91" s="7"/>
      <c r="BB91" s="16"/>
      <c r="BC91" s="17"/>
      <c r="BD91" s="20"/>
      <c r="BE91" s="7">
        <f>IFERROR(VLOOKUP("5-"&amp;Presupuestos[[#This Row],[ID DOCUMENTO]],BD_Pagos[],7,0),"")</f>
        <v>0</v>
      </c>
      <c r="BF91" s="17">
        <f>IFERROR(VLOOKUP("5-"&amp;Presupuestos[[#This Row],[ID DOCUMENTO]],BD_Pagos[],9,0),"")</f>
        <v>0</v>
      </c>
      <c r="BG91" s="20">
        <f>IF(IFERROR(VLOOKUP("5-"&amp;Presupuestos[[#This Row],[ID DOCUMENTO]],BD_Pagos[],10,0),0)&gt;Presupuestos[[#This Row],[TOTAL SOLES]],Presupuestos[[#This Row],[TOTAL SOLES]],IFERROR(VLOOKUP("5-"&amp;Presupuestos[[#This Row],[ID DOCUMENTO]],BD_Pagos[],10,0),0))</f>
        <v>0</v>
      </c>
      <c r="BH91" s="7">
        <f>IFERROR(VLOOKUP("1-Detraccion"&amp;Presupuestos[[#This Row],[ID DOCUMENTO]],BD_Pagos[],2,0),"")</f>
        <v>0</v>
      </c>
      <c r="BI91" s="3" t="str">
        <f>IFERROR(VLOOKUP("1-Detraccion"&amp;Presupuestos[[#This Row],[ID DOCUMENTO]],BD_Pagos[],3,0),"")</f>
        <v/>
      </c>
      <c r="BJ91" s="3">
        <f>IFERROR(VLOOKUP("1-Detraccion"&amp;Presupuestos[[#This Row],[ID DOCUMENTO]],BD_Pagos[],4,0),"")</f>
        <v>0</v>
      </c>
      <c r="BK91" s="6">
        <f>IF(IFERROR(VLOOKUP("1-Detraccion"&amp;Presupuestos[[#This Row],[ID DOCUMENTO]],BD_Pagos[],5,0),0)&gt;Presupuestos[[#This Row],[TOTAL SOLES]],Presupuestos[[#This Row],[TOTAL SOLES]],IFERROR(VLOOKUP("1-Detraccion"&amp;Presupuestos[[#This Row],[ID DOCUMENTO]],BD_Pagos[],5,0),0))</f>
        <v>0</v>
      </c>
      <c r="BL91" s="6">
        <f>IF(IFERROR(VLOOKUP("1-Detraccion"&amp;Presupuestos[[#This Row],[ID DOCUMENTO]],BD_Pagos[],6,0),0)&gt;Presupuestos[[#This Row],[TOTAL SOLES]],Presupuestos[[#This Row],[TOTAL SOLES]],IFERROR(VLOOKUP("1-Detraccion"&amp;Presupuestos[[#This Row],[ID DOCUMENTO]],BD_Pagos[],6,0),0))</f>
        <v>0</v>
      </c>
      <c r="BM91" s="37"/>
      <c r="BN91" s="3"/>
      <c r="BO91" s="3"/>
      <c r="BP91" s="6"/>
      <c r="BQ9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58</v>
      </c>
      <c r="BR91" s="23" t="str">
        <f>IF(Presupuestos[[#This Row],[SALDO ME-MN]]&gt;0,"PENDIENTE","CANCELADO")</f>
        <v>PENDIENTE</v>
      </c>
      <c r="BS91" s="23" t="str">
        <f>IF(COUNTIFS($U$4:$U90,Presupuestos[[#This Row],[ID DOCUMENTO]])&gt;=1,IF(B90=Presupuestos[[#This Row],[ID]],"OK","DOC. DUPLICADO"),"OK")</f>
        <v>OK</v>
      </c>
    </row>
    <row r="92" spans="2:71" ht="24" x14ac:dyDescent="0.25">
      <c r="B92" s="34">
        <f>IF(Presupuestos[[#This Row],[ID DOCUMENTO]]=U91,B91,IF(B91="ID",1,B91+1))</f>
        <v>87</v>
      </c>
      <c r="C92" s="2">
        <v>45840</v>
      </c>
      <c r="D92" s="2">
        <v>45840</v>
      </c>
      <c r="E92" s="3" t="s">
        <v>665</v>
      </c>
      <c r="F92" s="25" t="s">
        <v>35</v>
      </c>
      <c r="G92" s="25" t="s">
        <v>211</v>
      </c>
      <c r="H92" s="25" t="s">
        <v>213</v>
      </c>
      <c r="I92" s="36" t="str">
        <f>IFERROR(VLOOKUP(Presupuestos[[#This Row],[AREA]]&amp;Presupuestos[[#This Row],[CONCEPTO]]&amp;Presupuestos[[#This Row],[DESCRIPCION]],Tabla28[[Columna1]:[CÓDIGO NUEVO]],2,0),"")</f>
        <v>P0302002</v>
      </c>
      <c r="J92" s="3" t="s">
        <v>666</v>
      </c>
      <c r="K92" s="3" t="s">
        <v>666</v>
      </c>
      <c r="L92" s="3" t="s">
        <v>666</v>
      </c>
      <c r="M92" s="31" t="s">
        <v>856</v>
      </c>
      <c r="N92" s="3" t="s">
        <v>47</v>
      </c>
      <c r="O92" s="3" t="s">
        <v>315</v>
      </c>
      <c r="P92" s="3" t="s">
        <v>122</v>
      </c>
      <c r="Q92" s="3" t="str">
        <f>IFERROR(VLOOKUP(Presupuestos[[#This Row],[CLASIFICACIÓN (N)]],Tabla17[],2,0),"")</f>
        <v>Costos de ventas</v>
      </c>
      <c r="R92" s="3" t="str">
        <f>IFERROR(VLOOKUP(Presupuestos[[#This Row],[CLASIFICACIÓN (N)]],Tabla17[],3,0),"")</f>
        <v>Operativo</v>
      </c>
      <c r="S92" s="3" t="s">
        <v>16</v>
      </c>
      <c r="T92" s="3" t="str">
        <f>IFERROR(VLOOKUP(Presupuestos[[#This Row],[ALMACEN]],Tabla5[],2,0),"")</f>
        <v>Arequipa</v>
      </c>
      <c r="U92" s="19" t="str">
        <f>IFERROR(VLOOKUP(Presupuestos[[#This Row],[TIPO DE DOCUMENTO]],Tipo_Documento[],2,0)&amp;Presupuestos[[#This Row],[SERIE]]&amp;Presupuestos[[#This Row],[NUMERO]]&amp;Presupuestos[[#This Row],[RUC]],"")</f>
        <v>01E001329210402383548</v>
      </c>
      <c r="V92" s="3" t="s">
        <v>120</v>
      </c>
      <c r="W92" s="7">
        <v>45840</v>
      </c>
      <c r="X92" s="7">
        <v>45840</v>
      </c>
      <c r="Y92" s="3" t="s">
        <v>668</v>
      </c>
      <c r="Z92" s="3">
        <v>3292</v>
      </c>
      <c r="AA92" s="3">
        <f>IFERROR(VLOOKUP(Presupuestos[[#This Row],[RAZON SOCIAL]],CHOOSE({1,2},Clientes_Proveedores[Razon Social],Clientes_Proveedores[Ruc / Dni]),2,0),"-")</f>
        <v>10402383548</v>
      </c>
      <c r="AB92" s="31" t="s">
        <v>857</v>
      </c>
      <c r="AC92" s="3" t="s">
        <v>670</v>
      </c>
      <c r="AD92" s="5">
        <v>0.18</v>
      </c>
      <c r="AE92" s="6">
        <v>42.37</v>
      </c>
      <c r="AF92" s="6">
        <f>Presupuestos[[#This Row],[BASE]]*Presupuestos[[#This Row],[% IGV]]</f>
        <v>7.6265999999999989</v>
      </c>
      <c r="AG92" s="22">
        <f>ROUND(SUM(Presupuestos[[#This Row],[BASE]:[IGV]]),2)</f>
        <v>50</v>
      </c>
      <c r="AH92" s="9" t="str">
        <f>IF(Presupuestos[[#This Row],[MONEDA]]="USD",VLOOKUP(Presupuestos[[#This Row],[FECHA DE EMISION]],Tipo_Cambio[],3,0),"")</f>
        <v/>
      </c>
      <c r="AI92" s="22">
        <f>IFERROR(ROUND(IF(Presupuestos[[#This Row],[MONEDA]]="PEN",Presupuestos[[#This Row],[TOTAL]],Presupuestos[[#This Row],[TOTAL]]*Presupuestos[[#This Row],[TIPO DE CAMBIO]]),2),"")</f>
        <v>50</v>
      </c>
      <c r="AJ92" s="5"/>
      <c r="AK92" s="33" t="s">
        <v>671</v>
      </c>
      <c r="AL92" s="5" t="s">
        <v>715</v>
      </c>
      <c r="AM92" s="33" t="s">
        <v>671</v>
      </c>
      <c r="AN92" s="23"/>
      <c r="AO92" s="7">
        <f>IFERROR(VLOOKUP("1-"&amp;Presupuestos[[#This Row],[ID DOCUMENTO]],BD_Pagos[],7,0),"")</f>
        <v>45840</v>
      </c>
      <c r="AP92" s="16" t="str">
        <f>IFERROR(VLOOKUP("1-"&amp;Presupuestos[[#This Row],[ID DOCUMENTO]],BD_Pagos[],8,0),"")</f>
        <v>C_Ope_008</v>
      </c>
      <c r="AQ92" s="17">
        <f>IFERROR(VLOOKUP("1-"&amp;Presupuestos[[#This Row],[ID DOCUMENTO]],BD_Pagos[],9,0),"")</f>
        <v>24786</v>
      </c>
      <c r="AR92" s="54"/>
      <c r="AS92" s="7">
        <f>IFERROR(VLOOKUP("2-"&amp;Presupuestos[[#This Row],[ID DOCUMENTO]],BD_Pagos[],7,0),"")</f>
        <v>0</v>
      </c>
      <c r="AT92" s="16" t="str">
        <f>IFERROR(VLOOKUP("2-"&amp;Presupuestos[[#This Row],[ID DOCUMENTO]],BD_Pagos[],8,0),"")</f>
        <v/>
      </c>
      <c r="AU92" s="17">
        <f>IFERROR(VLOOKUP("2-"&amp;Presupuestos[[#This Row],[ID DOCUMENTO]],BD_Pagos[],9,0),"")</f>
        <v>0</v>
      </c>
      <c r="AV92" s="20">
        <f>IF(IFERROR(VLOOKUP("2-"&amp;Presupuestos[[#This Row],[ID DOCUMENTO]],BD_Pagos[],10,0),0)&gt;Presupuestos[[#This Row],[TOTAL SOLES]],Presupuestos[[#This Row],[TOTAL SOLES]],IFERROR(VLOOKUP("2-"&amp;Presupuestos[[#This Row],[ID DOCUMENTO]],BD_Pagos[],10,0),0))</f>
        <v>0</v>
      </c>
      <c r="AW92" s="7"/>
      <c r="AX92" s="16"/>
      <c r="AY92" s="17"/>
      <c r="AZ92" s="20"/>
      <c r="BA92" s="7"/>
      <c r="BB92" s="16"/>
      <c r="BC92" s="17"/>
      <c r="BD92" s="20"/>
      <c r="BE92" s="7">
        <f>IFERROR(VLOOKUP("5-"&amp;Presupuestos[[#This Row],[ID DOCUMENTO]],BD_Pagos[],7,0),"")</f>
        <v>0</v>
      </c>
      <c r="BF92" s="17">
        <f>IFERROR(VLOOKUP("5-"&amp;Presupuestos[[#This Row],[ID DOCUMENTO]],BD_Pagos[],9,0),"")</f>
        <v>0</v>
      </c>
      <c r="BG92" s="20">
        <f>IF(IFERROR(VLOOKUP("5-"&amp;Presupuestos[[#This Row],[ID DOCUMENTO]],BD_Pagos[],10,0),0)&gt;Presupuestos[[#This Row],[TOTAL SOLES]],Presupuestos[[#This Row],[TOTAL SOLES]],IFERROR(VLOOKUP("5-"&amp;Presupuestos[[#This Row],[ID DOCUMENTO]],BD_Pagos[],10,0),0))</f>
        <v>0</v>
      </c>
      <c r="BH92" s="7">
        <f>IFERROR(VLOOKUP("1-Detraccion"&amp;Presupuestos[[#This Row],[ID DOCUMENTO]],BD_Pagos[],2,0),"")</f>
        <v>0</v>
      </c>
      <c r="BI92" s="3" t="str">
        <f>IFERROR(VLOOKUP("1-Detraccion"&amp;Presupuestos[[#This Row],[ID DOCUMENTO]],BD_Pagos[],3,0),"")</f>
        <v/>
      </c>
      <c r="BJ92" s="3">
        <f>IFERROR(VLOOKUP("1-Detraccion"&amp;Presupuestos[[#This Row],[ID DOCUMENTO]],BD_Pagos[],4,0),"")</f>
        <v>0</v>
      </c>
      <c r="BK92" s="6">
        <f>IF(IFERROR(VLOOKUP("1-Detraccion"&amp;Presupuestos[[#This Row],[ID DOCUMENTO]],BD_Pagos[],5,0),0)&gt;Presupuestos[[#This Row],[TOTAL SOLES]],Presupuestos[[#This Row],[TOTAL SOLES]],IFERROR(VLOOKUP("1-Detraccion"&amp;Presupuestos[[#This Row],[ID DOCUMENTO]],BD_Pagos[],5,0),0))</f>
        <v>0</v>
      </c>
      <c r="BL92" s="6">
        <f>IF(IFERROR(VLOOKUP("1-Detraccion"&amp;Presupuestos[[#This Row],[ID DOCUMENTO]],BD_Pagos[],6,0),0)&gt;Presupuestos[[#This Row],[TOTAL SOLES]],Presupuestos[[#This Row],[TOTAL SOLES]],IFERROR(VLOOKUP("1-Detraccion"&amp;Presupuestos[[#This Row],[ID DOCUMENTO]],BD_Pagos[],6,0),0))</f>
        <v>0</v>
      </c>
      <c r="BM92" s="37"/>
      <c r="BN92" s="3"/>
      <c r="BO92" s="3"/>
      <c r="BP92" s="6"/>
      <c r="BQ9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v>
      </c>
      <c r="BR92" s="23" t="str">
        <f>IF(Presupuestos[[#This Row],[SALDO ME-MN]]&gt;0,"PENDIENTE","CANCELADO")</f>
        <v>PENDIENTE</v>
      </c>
      <c r="BS92" s="23" t="str">
        <f>IF(COUNTIFS($U$4:$U91,Presupuestos[[#This Row],[ID DOCUMENTO]])&gt;=1,IF(B91=Presupuestos[[#This Row],[ID]],"OK","DOC. DUPLICADO"),"OK")</f>
        <v>OK</v>
      </c>
    </row>
    <row r="93" spans="2:71" ht="24" x14ac:dyDescent="0.25">
      <c r="B93" s="34">
        <f>IF(Presupuestos[[#This Row],[ID DOCUMENTO]]=U92,B92,IF(B92="ID",1,B92+1))</f>
        <v>88</v>
      </c>
      <c r="C93" s="2">
        <v>45848</v>
      </c>
      <c r="D93" s="2">
        <v>45848</v>
      </c>
      <c r="E93" s="3" t="s">
        <v>665</v>
      </c>
      <c r="F93" s="25" t="s">
        <v>35</v>
      </c>
      <c r="G93" s="25" t="s">
        <v>211</v>
      </c>
      <c r="H93" s="25" t="s">
        <v>198</v>
      </c>
      <c r="I93" s="36" t="str">
        <f>IFERROR(VLOOKUP(Presupuestos[[#This Row],[AREA]]&amp;Presupuestos[[#This Row],[CONCEPTO]]&amp;Presupuestos[[#This Row],[DESCRIPCION]],Tabla28[[Columna1]:[CÓDIGO NUEVO]],2,0),"")</f>
        <v>P0302001</v>
      </c>
      <c r="J93" s="3" t="s">
        <v>666</v>
      </c>
      <c r="K93" s="3" t="s">
        <v>666</v>
      </c>
      <c r="L93" s="3" t="s">
        <v>666</v>
      </c>
      <c r="M93" s="31" t="s">
        <v>858</v>
      </c>
      <c r="N93" s="3" t="s">
        <v>15</v>
      </c>
      <c r="O93" s="3" t="s">
        <v>315</v>
      </c>
      <c r="P93" s="3" t="s">
        <v>122</v>
      </c>
      <c r="Q93" s="3" t="str">
        <f>IFERROR(VLOOKUP(Presupuestos[[#This Row],[CLASIFICACIÓN (N)]],Tabla17[],2,0),"")</f>
        <v>Costos de ventas</v>
      </c>
      <c r="R93" s="3" t="str">
        <f>IFERROR(VLOOKUP(Presupuestos[[#This Row],[CLASIFICACIÓN (N)]],Tabla17[],3,0),"")</f>
        <v>Operativo</v>
      </c>
      <c r="S93" s="3" t="s">
        <v>16</v>
      </c>
      <c r="T93" s="3" t="str">
        <f>IFERROR(VLOOKUP(Presupuestos[[#This Row],[ALMACEN]],Tabla5[],2,0),"")</f>
        <v>Arequipa</v>
      </c>
      <c r="U93" s="19" t="str">
        <f>IFERROR(VLOOKUP(Presupuestos[[#This Row],[TIPO DE DOCUMENTO]],Tipo_Documento[],2,0)&amp;Presupuestos[[#This Row],[SERIE]]&amp;Presupuestos[[#This Row],[NUMERO]]&amp;Presupuestos[[#This Row],[RUC]],"")</f>
        <v>031252610449376124</v>
      </c>
      <c r="V93" s="3" t="s">
        <v>130</v>
      </c>
      <c r="W93" s="7">
        <v>45848</v>
      </c>
      <c r="X93" s="7">
        <v>45848</v>
      </c>
      <c r="Y93" s="3">
        <v>1</v>
      </c>
      <c r="Z93" s="3">
        <v>2526</v>
      </c>
      <c r="AA93" s="3">
        <f>IFERROR(VLOOKUP(Presupuestos[[#This Row],[RAZON SOCIAL]],CHOOSE({1,2},Clientes_Proveedores[Razon Social],Clientes_Proveedores[Ruc / Dni]),2,0),"-")</f>
        <v>10449376124</v>
      </c>
      <c r="AB93" s="31" t="s">
        <v>859</v>
      </c>
      <c r="AC93" s="3" t="s">
        <v>670</v>
      </c>
      <c r="AD93" s="5"/>
      <c r="AE93" s="6">
        <v>70</v>
      </c>
      <c r="AF93" s="6">
        <f>Presupuestos[[#This Row],[BASE]]*Presupuestos[[#This Row],[% IGV]]</f>
        <v>0</v>
      </c>
      <c r="AG93" s="22">
        <f>ROUND(SUM(Presupuestos[[#This Row],[BASE]:[IGV]]),2)</f>
        <v>70</v>
      </c>
      <c r="AH93" s="9" t="str">
        <f>IF(Presupuestos[[#This Row],[MONEDA]]="USD",VLOOKUP(Presupuestos[[#This Row],[FECHA DE EMISION]],Tipo_Cambio[],3,0),"")</f>
        <v/>
      </c>
      <c r="AI93" s="22">
        <f>IFERROR(ROUND(IF(Presupuestos[[#This Row],[MONEDA]]="PEN",Presupuestos[[#This Row],[TOTAL]],Presupuestos[[#This Row],[TOTAL]]*Presupuestos[[#This Row],[TIPO DE CAMBIO]]),2),"")</f>
        <v>70</v>
      </c>
      <c r="AJ93" s="5"/>
      <c r="AK93" s="33" t="s">
        <v>671</v>
      </c>
      <c r="AL93" s="5" t="s">
        <v>715</v>
      </c>
      <c r="AM93" s="33" t="s">
        <v>671</v>
      </c>
      <c r="AN93" s="23"/>
      <c r="AO93" s="7">
        <f>IFERROR(VLOOKUP("1-"&amp;Presupuestos[[#This Row],[ID DOCUMENTO]],BD_Pagos[],7,0),"")</f>
        <v>45848</v>
      </c>
      <c r="AP93" s="16" t="str">
        <f>IFERROR(VLOOKUP("1-"&amp;Presupuestos[[#This Row],[ID DOCUMENTO]],BD_Pagos[],8,0),"")</f>
        <v>C_Ope_008</v>
      </c>
      <c r="AQ93" s="17">
        <f>IFERROR(VLOOKUP("1-"&amp;Presupuestos[[#This Row],[ID DOCUMENTO]],BD_Pagos[],9,0),"")</f>
        <v>24851</v>
      </c>
      <c r="AR93" s="54"/>
      <c r="AS93" s="7">
        <f>IFERROR(VLOOKUP("2-"&amp;Presupuestos[[#This Row],[ID DOCUMENTO]],BD_Pagos[],7,0),"")</f>
        <v>0</v>
      </c>
      <c r="AT93" s="16" t="str">
        <f>IFERROR(VLOOKUP("2-"&amp;Presupuestos[[#This Row],[ID DOCUMENTO]],BD_Pagos[],8,0),"")</f>
        <v/>
      </c>
      <c r="AU93" s="17">
        <f>IFERROR(VLOOKUP("2-"&amp;Presupuestos[[#This Row],[ID DOCUMENTO]],BD_Pagos[],9,0),"")</f>
        <v>0</v>
      </c>
      <c r="AV93" s="20">
        <f>IF(IFERROR(VLOOKUP("2-"&amp;Presupuestos[[#This Row],[ID DOCUMENTO]],BD_Pagos[],10,0),0)&gt;Presupuestos[[#This Row],[TOTAL SOLES]],Presupuestos[[#This Row],[TOTAL SOLES]],IFERROR(VLOOKUP("2-"&amp;Presupuestos[[#This Row],[ID DOCUMENTO]],BD_Pagos[],10,0),0))</f>
        <v>0</v>
      </c>
      <c r="AW93" s="7"/>
      <c r="AX93" s="16"/>
      <c r="AY93" s="17"/>
      <c r="AZ93" s="20"/>
      <c r="BA93" s="7"/>
      <c r="BB93" s="16"/>
      <c r="BC93" s="17"/>
      <c r="BD93" s="20"/>
      <c r="BE93" s="7">
        <f>IFERROR(VLOOKUP("5-"&amp;Presupuestos[[#This Row],[ID DOCUMENTO]],BD_Pagos[],7,0),"")</f>
        <v>0</v>
      </c>
      <c r="BF93" s="17">
        <f>IFERROR(VLOOKUP("5-"&amp;Presupuestos[[#This Row],[ID DOCUMENTO]],BD_Pagos[],9,0),"")</f>
        <v>0</v>
      </c>
      <c r="BG93" s="20">
        <f>IF(IFERROR(VLOOKUP("5-"&amp;Presupuestos[[#This Row],[ID DOCUMENTO]],BD_Pagos[],10,0),0)&gt;Presupuestos[[#This Row],[TOTAL SOLES]],Presupuestos[[#This Row],[TOTAL SOLES]],IFERROR(VLOOKUP("5-"&amp;Presupuestos[[#This Row],[ID DOCUMENTO]],BD_Pagos[],10,0),0))</f>
        <v>0</v>
      </c>
      <c r="BH93" s="7">
        <f>IFERROR(VLOOKUP("1-Detraccion"&amp;Presupuestos[[#This Row],[ID DOCUMENTO]],BD_Pagos[],2,0),"")</f>
        <v>0</v>
      </c>
      <c r="BI93" s="3" t="str">
        <f>IFERROR(VLOOKUP("1-Detraccion"&amp;Presupuestos[[#This Row],[ID DOCUMENTO]],BD_Pagos[],3,0),"")</f>
        <v/>
      </c>
      <c r="BJ93" s="3">
        <f>IFERROR(VLOOKUP("1-Detraccion"&amp;Presupuestos[[#This Row],[ID DOCUMENTO]],BD_Pagos[],4,0),"")</f>
        <v>0</v>
      </c>
      <c r="BK93" s="6">
        <f>IF(IFERROR(VLOOKUP("1-Detraccion"&amp;Presupuestos[[#This Row],[ID DOCUMENTO]],BD_Pagos[],5,0),0)&gt;Presupuestos[[#This Row],[TOTAL SOLES]],Presupuestos[[#This Row],[TOTAL SOLES]],IFERROR(VLOOKUP("1-Detraccion"&amp;Presupuestos[[#This Row],[ID DOCUMENTO]],BD_Pagos[],5,0),0))</f>
        <v>0</v>
      </c>
      <c r="BL93" s="6">
        <f>IF(IFERROR(VLOOKUP("1-Detraccion"&amp;Presupuestos[[#This Row],[ID DOCUMENTO]],BD_Pagos[],6,0),0)&gt;Presupuestos[[#This Row],[TOTAL SOLES]],Presupuestos[[#This Row],[TOTAL SOLES]],IFERROR(VLOOKUP("1-Detraccion"&amp;Presupuestos[[#This Row],[ID DOCUMENTO]],BD_Pagos[],6,0),0))</f>
        <v>0</v>
      </c>
      <c r="BM93" s="37"/>
      <c r="BN93" s="3"/>
      <c r="BO93" s="3"/>
      <c r="BP93" s="6"/>
      <c r="BQ9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v>
      </c>
      <c r="BR93" s="23" t="str">
        <f>IF(Presupuestos[[#This Row],[SALDO ME-MN]]&gt;0,"PENDIENTE","CANCELADO")</f>
        <v>PENDIENTE</v>
      </c>
      <c r="BS93" s="23" t="str">
        <f>IF(COUNTIFS($U$4:$U92,Presupuestos[[#This Row],[ID DOCUMENTO]])&gt;=1,IF(B92=Presupuestos[[#This Row],[ID]],"OK","DOC. DUPLICADO"),"OK")</f>
        <v>OK</v>
      </c>
    </row>
    <row r="94" spans="2:71" ht="24" x14ac:dyDescent="0.25">
      <c r="B94" s="34">
        <f>IF(Presupuestos[[#This Row],[ID DOCUMENTO]]=U93,B93,IF(B93="ID",1,B93+1))</f>
        <v>89</v>
      </c>
      <c r="C94" s="2">
        <v>45849</v>
      </c>
      <c r="D94" s="2">
        <v>45849</v>
      </c>
      <c r="E94" s="3" t="s">
        <v>665</v>
      </c>
      <c r="F94" s="25" t="s">
        <v>35</v>
      </c>
      <c r="G94" s="25" t="s">
        <v>211</v>
      </c>
      <c r="H94" s="25" t="s">
        <v>213</v>
      </c>
      <c r="I94" s="36" t="str">
        <f>IFERROR(VLOOKUP(Presupuestos[[#This Row],[AREA]]&amp;Presupuestos[[#This Row],[CONCEPTO]]&amp;Presupuestos[[#This Row],[DESCRIPCION]],Tabla28[[Columna1]:[CÓDIGO NUEVO]],2,0),"")</f>
        <v>P0302002</v>
      </c>
      <c r="J94" s="3" t="s">
        <v>666</v>
      </c>
      <c r="K94" s="3" t="s">
        <v>666</v>
      </c>
      <c r="L94" s="3" t="s">
        <v>666</v>
      </c>
      <c r="M94" s="31" t="s">
        <v>860</v>
      </c>
      <c r="N94" s="3" t="s">
        <v>53</v>
      </c>
      <c r="O94" s="3" t="s">
        <v>315</v>
      </c>
      <c r="P94" s="3" t="s">
        <v>122</v>
      </c>
      <c r="Q94" s="3" t="str">
        <f>IFERROR(VLOOKUP(Presupuestos[[#This Row],[CLASIFICACIÓN (N)]],Tabla17[],2,0),"")</f>
        <v>Costos de ventas</v>
      </c>
      <c r="R94" s="3" t="str">
        <f>IFERROR(VLOOKUP(Presupuestos[[#This Row],[CLASIFICACIÓN (N)]],Tabla17[],3,0),"")</f>
        <v>Operativo</v>
      </c>
      <c r="S94" s="3" t="s">
        <v>16</v>
      </c>
      <c r="T94" s="3" t="str">
        <f>IFERROR(VLOOKUP(Presupuestos[[#This Row],[ALMACEN]],Tabla5[],2,0),"")</f>
        <v>Arequipa</v>
      </c>
      <c r="U94" s="19" t="str">
        <f>IFERROR(VLOOKUP(Presupuestos[[#This Row],[TIPO DE DOCUMENTO]],Tipo_Documento[],2,0)&amp;Presupuestos[[#This Row],[SERIE]]&amp;Presupuestos[[#This Row],[NUMERO]]&amp;Presupuestos[[#This Row],[RUC]],"")</f>
        <v>03258910434937391</v>
      </c>
      <c r="V94" s="3" t="s">
        <v>130</v>
      </c>
      <c r="W94" s="7">
        <v>45849</v>
      </c>
      <c r="X94" s="7">
        <v>45849</v>
      </c>
      <c r="Y94" s="3">
        <v>2</v>
      </c>
      <c r="Z94" s="3">
        <v>589</v>
      </c>
      <c r="AA94" s="3">
        <f>IFERROR(VLOOKUP(Presupuestos[[#This Row],[RAZON SOCIAL]],CHOOSE({1,2},Clientes_Proveedores[Razon Social],Clientes_Proveedores[Ruc / Dni]),2,0),"-")</f>
        <v>10434937391</v>
      </c>
      <c r="AB94" s="31" t="s">
        <v>861</v>
      </c>
      <c r="AC94" s="3" t="s">
        <v>670</v>
      </c>
      <c r="AD94" s="5"/>
      <c r="AE94" s="6">
        <v>20</v>
      </c>
      <c r="AF94" s="6">
        <f>Presupuestos[[#This Row],[BASE]]*Presupuestos[[#This Row],[% IGV]]</f>
        <v>0</v>
      </c>
      <c r="AG94" s="22">
        <f>ROUND(SUM(Presupuestos[[#This Row],[BASE]:[IGV]]),2)</f>
        <v>20</v>
      </c>
      <c r="AH94" s="9" t="str">
        <f>IF(Presupuestos[[#This Row],[MONEDA]]="USD",VLOOKUP(Presupuestos[[#This Row],[FECHA DE EMISION]],Tipo_Cambio[],3,0),"")</f>
        <v/>
      </c>
      <c r="AI94" s="22">
        <f>IFERROR(ROUND(IF(Presupuestos[[#This Row],[MONEDA]]="PEN",Presupuestos[[#This Row],[TOTAL]],Presupuestos[[#This Row],[TOTAL]]*Presupuestos[[#This Row],[TIPO DE CAMBIO]]),2),"")</f>
        <v>20</v>
      </c>
      <c r="AJ94" s="5"/>
      <c r="AK94" s="33" t="s">
        <v>671</v>
      </c>
      <c r="AL94" s="5" t="s">
        <v>715</v>
      </c>
      <c r="AM94" s="33" t="s">
        <v>671</v>
      </c>
      <c r="AN94" s="23"/>
      <c r="AO94" s="7">
        <f>IFERROR(VLOOKUP("1-"&amp;Presupuestos[[#This Row],[ID DOCUMENTO]],BD_Pagos[],7,0),"")</f>
        <v>45849</v>
      </c>
      <c r="AP94" s="16" t="str">
        <f>IFERROR(VLOOKUP("1-"&amp;Presupuestos[[#This Row],[ID DOCUMENTO]],BD_Pagos[],8,0),"")</f>
        <v>C_Ope_008</v>
      </c>
      <c r="AQ94" s="17">
        <f>IFERROR(VLOOKUP("1-"&amp;Presupuestos[[#This Row],[ID DOCUMENTO]],BD_Pagos[],9,0),"")</f>
        <v>24868</v>
      </c>
      <c r="AR94" s="54"/>
      <c r="AS94" s="7">
        <f>IFERROR(VLOOKUP("2-"&amp;Presupuestos[[#This Row],[ID DOCUMENTO]],BD_Pagos[],7,0),"")</f>
        <v>0</v>
      </c>
      <c r="AT94" s="16" t="str">
        <f>IFERROR(VLOOKUP("2-"&amp;Presupuestos[[#This Row],[ID DOCUMENTO]],BD_Pagos[],8,0),"")</f>
        <v/>
      </c>
      <c r="AU94" s="17">
        <f>IFERROR(VLOOKUP("2-"&amp;Presupuestos[[#This Row],[ID DOCUMENTO]],BD_Pagos[],9,0),"")</f>
        <v>0</v>
      </c>
      <c r="AV94" s="20">
        <f>IF(IFERROR(VLOOKUP("2-"&amp;Presupuestos[[#This Row],[ID DOCUMENTO]],BD_Pagos[],10,0),0)&gt;Presupuestos[[#This Row],[TOTAL SOLES]],Presupuestos[[#This Row],[TOTAL SOLES]],IFERROR(VLOOKUP("2-"&amp;Presupuestos[[#This Row],[ID DOCUMENTO]],BD_Pagos[],10,0),0))</f>
        <v>0</v>
      </c>
      <c r="AW94" s="7"/>
      <c r="AX94" s="16"/>
      <c r="AY94" s="17"/>
      <c r="AZ94" s="20"/>
      <c r="BA94" s="7"/>
      <c r="BB94" s="16"/>
      <c r="BC94" s="17"/>
      <c r="BD94" s="20"/>
      <c r="BE94" s="7">
        <f>IFERROR(VLOOKUP("5-"&amp;Presupuestos[[#This Row],[ID DOCUMENTO]],BD_Pagos[],7,0),"")</f>
        <v>0</v>
      </c>
      <c r="BF94" s="17">
        <f>IFERROR(VLOOKUP("5-"&amp;Presupuestos[[#This Row],[ID DOCUMENTO]],BD_Pagos[],9,0),"")</f>
        <v>0</v>
      </c>
      <c r="BG94" s="20">
        <f>IF(IFERROR(VLOOKUP("5-"&amp;Presupuestos[[#This Row],[ID DOCUMENTO]],BD_Pagos[],10,0),0)&gt;Presupuestos[[#This Row],[TOTAL SOLES]],Presupuestos[[#This Row],[TOTAL SOLES]],IFERROR(VLOOKUP("5-"&amp;Presupuestos[[#This Row],[ID DOCUMENTO]],BD_Pagos[],10,0),0))</f>
        <v>0</v>
      </c>
      <c r="BH94" s="7">
        <f>IFERROR(VLOOKUP("1-Detraccion"&amp;Presupuestos[[#This Row],[ID DOCUMENTO]],BD_Pagos[],2,0),"")</f>
        <v>0</v>
      </c>
      <c r="BI94" s="3" t="str">
        <f>IFERROR(VLOOKUP("1-Detraccion"&amp;Presupuestos[[#This Row],[ID DOCUMENTO]],BD_Pagos[],3,0),"")</f>
        <v/>
      </c>
      <c r="BJ94" s="3">
        <f>IFERROR(VLOOKUP("1-Detraccion"&amp;Presupuestos[[#This Row],[ID DOCUMENTO]],BD_Pagos[],4,0),"")</f>
        <v>0</v>
      </c>
      <c r="BK94" s="6">
        <f>IF(IFERROR(VLOOKUP("1-Detraccion"&amp;Presupuestos[[#This Row],[ID DOCUMENTO]],BD_Pagos[],5,0),0)&gt;Presupuestos[[#This Row],[TOTAL SOLES]],Presupuestos[[#This Row],[TOTAL SOLES]],IFERROR(VLOOKUP("1-Detraccion"&amp;Presupuestos[[#This Row],[ID DOCUMENTO]],BD_Pagos[],5,0),0))</f>
        <v>0</v>
      </c>
      <c r="BL94" s="6">
        <f>IF(IFERROR(VLOOKUP("1-Detraccion"&amp;Presupuestos[[#This Row],[ID DOCUMENTO]],BD_Pagos[],6,0),0)&gt;Presupuestos[[#This Row],[TOTAL SOLES]],Presupuestos[[#This Row],[TOTAL SOLES]],IFERROR(VLOOKUP("1-Detraccion"&amp;Presupuestos[[#This Row],[ID DOCUMENTO]],BD_Pagos[],6,0),0))</f>
        <v>0</v>
      </c>
      <c r="BM94" s="37"/>
      <c r="BN94" s="3"/>
      <c r="BO94" s="3"/>
      <c r="BP94" s="6"/>
      <c r="BQ9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94" s="23" t="str">
        <f>IF(Presupuestos[[#This Row],[SALDO ME-MN]]&gt;0,"PENDIENTE","CANCELADO")</f>
        <v>PENDIENTE</v>
      </c>
      <c r="BS94" s="23" t="str">
        <f>IF(COUNTIFS($U$4:$U93,Presupuestos[[#This Row],[ID DOCUMENTO]])&gt;=1,IF(B93=Presupuestos[[#This Row],[ID]],"OK","DOC. DUPLICADO"),"OK")</f>
        <v>OK</v>
      </c>
    </row>
    <row r="95" spans="2:71" ht="24" x14ac:dyDescent="0.25">
      <c r="B95" s="34">
        <f>IF(Presupuestos[[#This Row],[ID DOCUMENTO]]=U94,B94,IF(B94="ID",1,B94+1))</f>
        <v>90</v>
      </c>
      <c r="C95" s="2">
        <v>45849</v>
      </c>
      <c r="D95" s="2">
        <v>45849</v>
      </c>
      <c r="E95" s="3" t="s">
        <v>665</v>
      </c>
      <c r="F95" s="25" t="s">
        <v>35</v>
      </c>
      <c r="G95" s="25" t="s">
        <v>211</v>
      </c>
      <c r="H95" s="25" t="s">
        <v>225</v>
      </c>
      <c r="I95" s="36" t="str">
        <f>IFERROR(VLOOKUP(Presupuestos[[#This Row],[AREA]]&amp;Presupuestos[[#This Row],[CONCEPTO]]&amp;Presupuestos[[#This Row],[DESCRIPCION]],Tabla28[[Columna1]:[CÓDIGO NUEVO]],2,0),"")</f>
        <v>P0302003</v>
      </c>
      <c r="J95" s="3" t="s">
        <v>666</v>
      </c>
      <c r="K95" s="3" t="s">
        <v>666</v>
      </c>
      <c r="L95" s="3" t="s">
        <v>666</v>
      </c>
      <c r="M95" s="31" t="s">
        <v>862</v>
      </c>
      <c r="N95" s="3" t="s">
        <v>53</v>
      </c>
      <c r="O95" s="3" t="s">
        <v>315</v>
      </c>
      <c r="P95" s="3" t="s">
        <v>122</v>
      </c>
      <c r="Q95" s="3" t="str">
        <f>IFERROR(VLOOKUP(Presupuestos[[#This Row],[CLASIFICACIÓN (N)]],Tabla17[],2,0),"")</f>
        <v>Costos de ventas</v>
      </c>
      <c r="R95" s="3" t="str">
        <f>IFERROR(VLOOKUP(Presupuestos[[#This Row],[CLASIFICACIÓN (N)]],Tabla17[],3,0),"")</f>
        <v>Operativo</v>
      </c>
      <c r="S95" s="3" t="s">
        <v>16</v>
      </c>
      <c r="T95" s="3" t="str">
        <f>IFERROR(VLOOKUP(Presupuestos[[#This Row],[ALMACEN]],Tabla5[],2,0),"")</f>
        <v>Arequipa</v>
      </c>
      <c r="U95" s="19" t="str">
        <f>IFERROR(VLOOKUP(Presupuestos[[#This Row],[TIPO DE DOCUMENTO]],Tipo_Documento[],2,0)&amp;Presupuestos[[#This Row],[SERIE]]&amp;Presupuestos[[#This Row],[NUMERO]]&amp;Presupuestos[[#This Row],[RUC]],"")</f>
        <v>01F0017139620497914885</v>
      </c>
      <c r="V95" s="3" t="s">
        <v>120</v>
      </c>
      <c r="W95" s="7">
        <v>45849</v>
      </c>
      <c r="X95" s="7">
        <v>45849</v>
      </c>
      <c r="Y95" s="3" t="s">
        <v>688</v>
      </c>
      <c r="Z95" s="3">
        <v>71396</v>
      </c>
      <c r="AA95" s="3">
        <f>IFERROR(VLOOKUP(Presupuestos[[#This Row],[RAZON SOCIAL]],CHOOSE({1,2},Clientes_Proveedores[Razon Social],Clientes_Proveedores[Ruc / Dni]),2,0),"-")</f>
        <v>20497914885</v>
      </c>
      <c r="AB95" s="31" t="s">
        <v>863</v>
      </c>
      <c r="AC95" s="3" t="s">
        <v>670</v>
      </c>
      <c r="AD95" s="5">
        <v>0.18</v>
      </c>
      <c r="AE95" s="6">
        <v>38.979999999999997</v>
      </c>
      <c r="AF95" s="6">
        <f>Presupuestos[[#This Row],[BASE]]*Presupuestos[[#This Row],[% IGV]]</f>
        <v>7.0163999999999991</v>
      </c>
      <c r="AG95" s="22">
        <f>ROUND(SUM(Presupuestos[[#This Row],[BASE]:[IGV]]),2)</f>
        <v>46</v>
      </c>
      <c r="AH95" s="9" t="str">
        <f>IF(Presupuestos[[#This Row],[MONEDA]]="USD",VLOOKUP(Presupuestos[[#This Row],[FECHA DE EMISION]],Tipo_Cambio[],3,0),"")</f>
        <v/>
      </c>
      <c r="AI95" s="22">
        <f>IFERROR(ROUND(IF(Presupuestos[[#This Row],[MONEDA]]="PEN",Presupuestos[[#This Row],[TOTAL]],Presupuestos[[#This Row],[TOTAL]]*Presupuestos[[#This Row],[TIPO DE CAMBIO]]),2),"")</f>
        <v>46</v>
      </c>
      <c r="AJ95" s="5"/>
      <c r="AK95" s="33" t="s">
        <v>671</v>
      </c>
      <c r="AL95" s="5" t="s">
        <v>715</v>
      </c>
      <c r="AM95" s="33" t="s">
        <v>671</v>
      </c>
      <c r="AN95" s="23"/>
      <c r="AO95" s="7">
        <f>IFERROR(VLOOKUP("1-"&amp;Presupuestos[[#This Row],[ID DOCUMENTO]],BD_Pagos[],7,0),"")</f>
        <v>45849</v>
      </c>
      <c r="AP95" s="16" t="str">
        <f>IFERROR(VLOOKUP("1-"&amp;Presupuestos[[#This Row],[ID DOCUMENTO]],BD_Pagos[],8,0),"")</f>
        <v>C_Ope_008</v>
      </c>
      <c r="AQ95" s="17">
        <f>IFERROR(VLOOKUP("1-"&amp;Presupuestos[[#This Row],[ID DOCUMENTO]],BD_Pagos[],9,0),"")</f>
        <v>24869</v>
      </c>
      <c r="AR95" s="54"/>
      <c r="AS95" s="7">
        <f>IFERROR(VLOOKUP("2-"&amp;Presupuestos[[#This Row],[ID DOCUMENTO]],BD_Pagos[],7,0),"")</f>
        <v>0</v>
      </c>
      <c r="AT95" s="16" t="str">
        <f>IFERROR(VLOOKUP("2-"&amp;Presupuestos[[#This Row],[ID DOCUMENTO]],BD_Pagos[],8,0),"")</f>
        <v/>
      </c>
      <c r="AU95" s="17">
        <f>IFERROR(VLOOKUP("2-"&amp;Presupuestos[[#This Row],[ID DOCUMENTO]],BD_Pagos[],9,0),"")</f>
        <v>0</v>
      </c>
      <c r="AV95" s="20">
        <f>IF(IFERROR(VLOOKUP("2-"&amp;Presupuestos[[#This Row],[ID DOCUMENTO]],BD_Pagos[],10,0),0)&gt;Presupuestos[[#This Row],[TOTAL SOLES]],Presupuestos[[#This Row],[TOTAL SOLES]],IFERROR(VLOOKUP("2-"&amp;Presupuestos[[#This Row],[ID DOCUMENTO]],BD_Pagos[],10,0),0))</f>
        <v>0</v>
      </c>
      <c r="AW95" s="7"/>
      <c r="AX95" s="16"/>
      <c r="AY95" s="17"/>
      <c r="AZ95" s="20"/>
      <c r="BA95" s="7"/>
      <c r="BB95" s="16"/>
      <c r="BC95" s="17"/>
      <c r="BD95" s="20"/>
      <c r="BE95" s="7">
        <f>IFERROR(VLOOKUP("5-"&amp;Presupuestos[[#This Row],[ID DOCUMENTO]],BD_Pagos[],7,0),"")</f>
        <v>0</v>
      </c>
      <c r="BF95" s="17">
        <f>IFERROR(VLOOKUP("5-"&amp;Presupuestos[[#This Row],[ID DOCUMENTO]],BD_Pagos[],9,0),"")</f>
        <v>0</v>
      </c>
      <c r="BG95" s="20">
        <f>IF(IFERROR(VLOOKUP("5-"&amp;Presupuestos[[#This Row],[ID DOCUMENTO]],BD_Pagos[],10,0),0)&gt;Presupuestos[[#This Row],[TOTAL SOLES]],Presupuestos[[#This Row],[TOTAL SOLES]],IFERROR(VLOOKUP("5-"&amp;Presupuestos[[#This Row],[ID DOCUMENTO]],BD_Pagos[],10,0),0))</f>
        <v>0</v>
      </c>
      <c r="BH95" s="7">
        <f>IFERROR(VLOOKUP("1-Detraccion"&amp;Presupuestos[[#This Row],[ID DOCUMENTO]],BD_Pagos[],2,0),"")</f>
        <v>0</v>
      </c>
      <c r="BI95" s="3" t="str">
        <f>IFERROR(VLOOKUP("1-Detraccion"&amp;Presupuestos[[#This Row],[ID DOCUMENTO]],BD_Pagos[],3,0),"")</f>
        <v/>
      </c>
      <c r="BJ95" s="3">
        <f>IFERROR(VLOOKUP("1-Detraccion"&amp;Presupuestos[[#This Row],[ID DOCUMENTO]],BD_Pagos[],4,0),"")</f>
        <v>0</v>
      </c>
      <c r="BK95" s="6">
        <f>IF(IFERROR(VLOOKUP("1-Detraccion"&amp;Presupuestos[[#This Row],[ID DOCUMENTO]],BD_Pagos[],5,0),0)&gt;Presupuestos[[#This Row],[TOTAL SOLES]],Presupuestos[[#This Row],[TOTAL SOLES]],IFERROR(VLOOKUP("1-Detraccion"&amp;Presupuestos[[#This Row],[ID DOCUMENTO]],BD_Pagos[],5,0),0))</f>
        <v>0</v>
      </c>
      <c r="BL95" s="6">
        <f>IF(IFERROR(VLOOKUP("1-Detraccion"&amp;Presupuestos[[#This Row],[ID DOCUMENTO]],BD_Pagos[],6,0),0)&gt;Presupuestos[[#This Row],[TOTAL SOLES]],Presupuestos[[#This Row],[TOTAL SOLES]],IFERROR(VLOOKUP("1-Detraccion"&amp;Presupuestos[[#This Row],[ID DOCUMENTO]],BD_Pagos[],6,0),0))</f>
        <v>0</v>
      </c>
      <c r="BM95" s="37"/>
      <c r="BN95" s="3"/>
      <c r="BO95" s="3"/>
      <c r="BP95" s="6"/>
      <c r="BQ9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46</v>
      </c>
      <c r="BR95" s="23" t="str">
        <f>IF(Presupuestos[[#This Row],[SALDO ME-MN]]&gt;0,"PENDIENTE","CANCELADO")</f>
        <v>PENDIENTE</v>
      </c>
      <c r="BS95" s="23" t="str">
        <f>IF(COUNTIFS($U$4:$U94,Presupuestos[[#This Row],[ID DOCUMENTO]])&gt;=1,IF(B94=Presupuestos[[#This Row],[ID]],"OK","DOC. DUPLICADO"),"OK")</f>
        <v>OK</v>
      </c>
    </row>
    <row r="96" spans="2:71" x14ac:dyDescent="0.25">
      <c r="B96" s="34">
        <f>IF(Presupuestos[[#This Row],[ID DOCUMENTO]]=U95,B95,IF(B95="ID",1,B95+1))</f>
        <v>91</v>
      </c>
      <c r="C96" s="2">
        <v>45852</v>
      </c>
      <c r="D96" s="2">
        <v>45852</v>
      </c>
      <c r="E96" s="3" t="s">
        <v>665</v>
      </c>
      <c r="F96" s="25" t="s">
        <v>35</v>
      </c>
      <c r="G96" s="25" t="s">
        <v>211</v>
      </c>
      <c r="H96" s="25" t="s">
        <v>225</v>
      </c>
      <c r="I96" s="36" t="str">
        <f>IFERROR(VLOOKUP(Presupuestos[[#This Row],[AREA]]&amp;Presupuestos[[#This Row],[CONCEPTO]]&amp;Presupuestos[[#This Row],[DESCRIPCION]],Tabla28[[Columna1]:[CÓDIGO NUEVO]],2,0),"")</f>
        <v>P0302003</v>
      </c>
      <c r="J96" s="3" t="s">
        <v>666</v>
      </c>
      <c r="K96" s="3" t="s">
        <v>666</v>
      </c>
      <c r="L96" s="3" t="s">
        <v>666</v>
      </c>
      <c r="M96" s="31" t="s">
        <v>864</v>
      </c>
      <c r="N96" s="3" t="s">
        <v>40</v>
      </c>
      <c r="O96" s="3" t="s">
        <v>315</v>
      </c>
      <c r="P96" s="3" t="s">
        <v>122</v>
      </c>
      <c r="Q96" s="3" t="str">
        <f>IFERROR(VLOOKUP(Presupuestos[[#This Row],[CLASIFICACIÓN (N)]],Tabla17[],2,0),"")</f>
        <v>Costos de ventas</v>
      </c>
      <c r="R96" s="3" t="str">
        <f>IFERROR(VLOOKUP(Presupuestos[[#This Row],[CLASIFICACIÓN (N)]],Tabla17[],3,0),"")</f>
        <v>Operativo</v>
      </c>
      <c r="S96" s="3" t="s">
        <v>16</v>
      </c>
      <c r="T96" s="3" t="str">
        <f>IFERROR(VLOOKUP(Presupuestos[[#This Row],[ALMACEN]],Tabla5[],2,0),"")</f>
        <v>Arequipa</v>
      </c>
      <c r="U96" s="19" t="str">
        <f>IFERROR(VLOOKUP(Presupuestos[[#This Row],[TIPO DE DOCUMENTO]],Tipo_Documento[],2,0)&amp;Presupuestos[[#This Row],[SERIE]]&amp;Presupuestos[[#This Row],[NUMERO]]&amp;Presupuestos[[#This Row],[RUC]],"")</f>
        <v>01FE01219020600725417</v>
      </c>
      <c r="V96" s="3" t="s">
        <v>120</v>
      </c>
      <c r="W96" s="7">
        <v>45852</v>
      </c>
      <c r="X96" s="7">
        <v>45852</v>
      </c>
      <c r="Y96" s="3" t="s">
        <v>822</v>
      </c>
      <c r="Z96" s="3">
        <v>2190</v>
      </c>
      <c r="AA96" s="3">
        <f>IFERROR(VLOOKUP(Presupuestos[[#This Row],[RAZON SOCIAL]],CHOOSE({1,2},Clientes_Proveedores[Razon Social],Clientes_Proveedores[Ruc / Dni]),2,0),"-")</f>
        <v>20600725417</v>
      </c>
      <c r="AB96" s="31" t="s">
        <v>865</v>
      </c>
      <c r="AC96" s="3" t="s">
        <v>670</v>
      </c>
      <c r="AD96" s="5">
        <v>0.18</v>
      </c>
      <c r="AE96" s="6"/>
      <c r="AF96" s="6">
        <f>Presupuestos[[#This Row],[BASE]]*Presupuestos[[#This Row],[% IGV]]</f>
        <v>0</v>
      </c>
      <c r="AG96" s="22">
        <f>ROUND(SUM(Presupuestos[[#This Row],[BASE]:[IGV]]),2)</f>
        <v>0</v>
      </c>
      <c r="AH96" s="9" t="str">
        <f>IF(Presupuestos[[#This Row],[MONEDA]]="USD",VLOOKUP(Presupuestos[[#This Row],[FECHA DE EMISION]],Tipo_Cambio[],3,0),"")</f>
        <v/>
      </c>
      <c r="AI96" s="22">
        <f>IFERROR(ROUND(IF(Presupuestos[[#This Row],[MONEDA]]="PEN",Presupuestos[[#This Row],[TOTAL]],Presupuestos[[#This Row],[TOTAL]]*Presupuestos[[#This Row],[TIPO DE CAMBIO]]),2),"")</f>
        <v>0</v>
      </c>
      <c r="AJ96" s="5"/>
      <c r="AK96" s="33" t="s">
        <v>671</v>
      </c>
      <c r="AL96" s="5" t="s">
        <v>715</v>
      </c>
      <c r="AM96" s="33" t="s">
        <v>671</v>
      </c>
      <c r="AN96" s="23" t="s">
        <v>671</v>
      </c>
      <c r="AO96" s="7">
        <f>IFERROR(VLOOKUP("1-"&amp;Presupuestos[[#This Row],[ID DOCUMENTO]],BD_Pagos[],7,0),"")</f>
        <v>45852</v>
      </c>
      <c r="AP96" s="16" t="str">
        <f>IFERROR(VLOOKUP("1-"&amp;Presupuestos[[#This Row],[ID DOCUMENTO]],BD_Pagos[],8,0),"")</f>
        <v>C_Ope_008</v>
      </c>
      <c r="AQ96" s="17">
        <f>IFERROR(VLOOKUP("1-"&amp;Presupuestos[[#This Row],[ID DOCUMENTO]],BD_Pagos[],9,0),"")</f>
        <v>24881</v>
      </c>
      <c r="AR96" s="54"/>
      <c r="AS96" s="7">
        <f>IFERROR(VLOOKUP("2-"&amp;Presupuestos[[#This Row],[ID DOCUMENTO]],BD_Pagos[],7,0),"")</f>
        <v>0</v>
      </c>
      <c r="AT96" s="16" t="str">
        <f>IFERROR(VLOOKUP("2-"&amp;Presupuestos[[#This Row],[ID DOCUMENTO]],BD_Pagos[],8,0),"")</f>
        <v/>
      </c>
      <c r="AU96" s="17">
        <f>IFERROR(VLOOKUP("2-"&amp;Presupuestos[[#This Row],[ID DOCUMENTO]],BD_Pagos[],9,0),"")</f>
        <v>0</v>
      </c>
      <c r="AV96" s="20">
        <f>IF(IFERROR(VLOOKUP("2-"&amp;Presupuestos[[#This Row],[ID DOCUMENTO]],BD_Pagos[],10,0),0)&gt;Presupuestos[[#This Row],[TOTAL SOLES]],Presupuestos[[#This Row],[TOTAL SOLES]],IFERROR(VLOOKUP("2-"&amp;Presupuestos[[#This Row],[ID DOCUMENTO]],BD_Pagos[],10,0),0))</f>
        <v>0</v>
      </c>
      <c r="AW96" s="7"/>
      <c r="AX96" s="16"/>
      <c r="AY96" s="17"/>
      <c r="AZ96" s="20"/>
      <c r="BA96" s="7"/>
      <c r="BB96" s="16"/>
      <c r="BC96" s="17"/>
      <c r="BD96" s="20"/>
      <c r="BE96" s="7">
        <f>IFERROR(VLOOKUP("5-"&amp;Presupuestos[[#This Row],[ID DOCUMENTO]],BD_Pagos[],7,0),"")</f>
        <v>0</v>
      </c>
      <c r="BF96" s="17">
        <f>IFERROR(VLOOKUP("5-"&amp;Presupuestos[[#This Row],[ID DOCUMENTO]],BD_Pagos[],9,0),"")</f>
        <v>0</v>
      </c>
      <c r="BG96" s="20">
        <f>IF(IFERROR(VLOOKUP("5-"&amp;Presupuestos[[#This Row],[ID DOCUMENTO]],BD_Pagos[],10,0),0)&gt;Presupuestos[[#This Row],[TOTAL SOLES]],Presupuestos[[#This Row],[TOTAL SOLES]],IFERROR(VLOOKUP("5-"&amp;Presupuestos[[#This Row],[ID DOCUMENTO]],BD_Pagos[],10,0),0))</f>
        <v>0</v>
      </c>
      <c r="BH96" s="7">
        <f>IFERROR(VLOOKUP("1-Detraccion"&amp;Presupuestos[[#This Row],[ID DOCUMENTO]],BD_Pagos[],2,0),"")</f>
        <v>0</v>
      </c>
      <c r="BI96" s="3" t="str">
        <f>IFERROR(VLOOKUP("1-Detraccion"&amp;Presupuestos[[#This Row],[ID DOCUMENTO]],BD_Pagos[],3,0),"")</f>
        <v/>
      </c>
      <c r="BJ96" s="3">
        <f>IFERROR(VLOOKUP("1-Detraccion"&amp;Presupuestos[[#This Row],[ID DOCUMENTO]],BD_Pagos[],4,0),"")</f>
        <v>0</v>
      </c>
      <c r="BK96" s="6">
        <f>IF(IFERROR(VLOOKUP("1-Detraccion"&amp;Presupuestos[[#This Row],[ID DOCUMENTO]],BD_Pagos[],5,0),0)&gt;Presupuestos[[#This Row],[TOTAL SOLES]],Presupuestos[[#This Row],[TOTAL SOLES]],IFERROR(VLOOKUP("1-Detraccion"&amp;Presupuestos[[#This Row],[ID DOCUMENTO]],BD_Pagos[],5,0),0))</f>
        <v>0</v>
      </c>
      <c r="BL96" s="6">
        <f>IF(IFERROR(VLOOKUP("1-Detraccion"&amp;Presupuestos[[#This Row],[ID DOCUMENTO]],BD_Pagos[],6,0),0)&gt;Presupuestos[[#This Row],[TOTAL SOLES]],Presupuestos[[#This Row],[TOTAL SOLES]],IFERROR(VLOOKUP("1-Detraccion"&amp;Presupuestos[[#This Row],[ID DOCUMENTO]],BD_Pagos[],6,0),0))</f>
        <v>0</v>
      </c>
      <c r="BM96" s="37"/>
      <c r="BN96" s="3"/>
      <c r="BO96" s="3"/>
      <c r="BP96" s="6"/>
      <c r="BQ9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v>
      </c>
      <c r="BR96" s="23" t="str">
        <f>IF(Presupuestos[[#This Row],[SALDO ME-MN]]&gt;0,"PENDIENTE","CANCELADO")</f>
        <v>CANCELADO</v>
      </c>
      <c r="BS96" s="23" t="str">
        <f>IF(COUNTIFS($U$4:$U95,Presupuestos[[#This Row],[ID DOCUMENTO]])&gt;=1,IF(B95=Presupuestos[[#This Row],[ID]],"OK","DOC. DUPLICADO"),"OK")</f>
        <v>OK</v>
      </c>
    </row>
    <row r="97" spans="2:71" x14ac:dyDescent="0.25">
      <c r="B97" s="34">
        <f>IF(Presupuestos[[#This Row],[ID DOCUMENTO]]=U96,B96,IF(B96="ID",1,B96+1))</f>
        <v>92</v>
      </c>
      <c r="C97" s="2">
        <v>45852</v>
      </c>
      <c r="D97" s="2">
        <v>45852</v>
      </c>
      <c r="E97" s="3" t="s">
        <v>665</v>
      </c>
      <c r="F97" s="25" t="s">
        <v>35</v>
      </c>
      <c r="G97" s="25" t="s">
        <v>211</v>
      </c>
      <c r="H97" s="25" t="s">
        <v>225</v>
      </c>
      <c r="I97" s="36" t="str">
        <f>IFERROR(VLOOKUP(Presupuestos[[#This Row],[AREA]]&amp;Presupuestos[[#This Row],[CONCEPTO]]&amp;Presupuestos[[#This Row],[DESCRIPCION]],Tabla28[[Columna1]:[CÓDIGO NUEVO]],2,0),"")</f>
        <v>P0302003</v>
      </c>
      <c r="J97" s="3" t="s">
        <v>666</v>
      </c>
      <c r="K97" s="3" t="s">
        <v>666</v>
      </c>
      <c r="L97" s="3" t="s">
        <v>666</v>
      </c>
      <c r="M97" s="31" t="s">
        <v>866</v>
      </c>
      <c r="N97" s="3" t="s">
        <v>40</v>
      </c>
      <c r="O97" s="3" t="s">
        <v>315</v>
      </c>
      <c r="P97" s="3" t="s">
        <v>122</v>
      </c>
      <c r="Q97" s="3" t="str">
        <f>IFERROR(VLOOKUP(Presupuestos[[#This Row],[CLASIFICACIÓN (N)]],Tabla17[],2,0),"")</f>
        <v>Costos de ventas</v>
      </c>
      <c r="R97" s="3" t="str">
        <f>IFERROR(VLOOKUP(Presupuestos[[#This Row],[CLASIFICACIÓN (N)]],Tabla17[],3,0),"")</f>
        <v>Operativo</v>
      </c>
      <c r="S97" s="3" t="s">
        <v>16</v>
      </c>
      <c r="T97" s="3" t="str">
        <f>IFERROR(VLOOKUP(Presupuestos[[#This Row],[ALMACEN]],Tabla5[],2,0),"")</f>
        <v>Arequipa</v>
      </c>
      <c r="U97" s="19" t="str">
        <f>IFERROR(VLOOKUP(Presupuestos[[#This Row],[TIPO DE DOCUMENTO]],Tipo_Documento[],2,0)&amp;Presupuestos[[#This Row],[SERIE]]&amp;Presupuestos[[#This Row],[NUMERO]]&amp;Presupuestos[[#This Row],[RUC]],"")</f>
        <v>01F0016780820453904971</v>
      </c>
      <c r="V97" s="3" t="s">
        <v>120</v>
      </c>
      <c r="W97" s="7">
        <v>45852</v>
      </c>
      <c r="X97" s="7">
        <v>45852</v>
      </c>
      <c r="Y97" s="3" t="s">
        <v>688</v>
      </c>
      <c r="Z97" s="3">
        <v>67808</v>
      </c>
      <c r="AA97" s="3">
        <f>IFERROR(VLOOKUP(Presupuestos[[#This Row],[RAZON SOCIAL]],CHOOSE({1,2},Clientes_Proveedores[Razon Social],Clientes_Proveedores[Ruc / Dni]),2,0),"-")</f>
        <v>20453904971</v>
      </c>
      <c r="AB97" s="31" t="s">
        <v>867</v>
      </c>
      <c r="AC97" s="3" t="s">
        <v>670</v>
      </c>
      <c r="AD97" s="5">
        <v>0.18</v>
      </c>
      <c r="AE97" s="6"/>
      <c r="AF97" s="6">
        <f>Presupuestos[[#This Row],[BASE]]*Presupuestos[[#This Row],[% IGV]]</f>
        <v>0</v>
      </c>
      <c r="AG97" s="22">
        <f>ROUND(SUM(Presupuestos[[#This Row],[BASE]:[IGV]]),2)</f>
        <v>0</v>
      </c>
      <c r="AH97" s="9" t="str">
        <f>IF(Presupuestos[[#This Row],[MONEDA]]="USD",VLOOKUP(Presupuestos[[#This Row],[FECHA DE EMISION]],Tipo_Cambio[],3,0),"")</f>
        <v/>
      </c>
      <c r="AI97" s="22">
        <f>IFERROR(ROUND(IF(Presupuestos[[#This Row],[MONEDA]]="PEN",Presupuestos[[#This Row],[TOTAL]],Presupuestos[[#This Row],[TOTAL]]*Presupuestos[[#This Row],[TIPO DE CAMBIO]]),2),"")</f>
        <v>0</v>
      </c>
      <c r="AJ97" s="5"/>
      <c r="AK97" s="33" t="s">
        <v>671</v>
      </c>
      <c r="AL97" s="5" t="s">
        <v>715</v>
      </c>
      <c r="AM97" s="33" t="s">
        <v>671</v>
      </c>
      <c r="AN97" s="23" t="s">
        <v>671</v>
      </c>
      <c r="AO97" s="7">
        <f>IFERROR(VLOOKUP("1-"&amp;Presupuestos[[#This Row],[ID DOCUMENTO]],BD_Pagos[],7,0),"")</f>
        <v>45852</v>
      </c>
      <c r="AP97" s="16" t="str">
        <f>IFERROR(VLOOKUP("1-"&amp;Presupuestos[[#This Row],[ID DOCUMENTO]],BD_Pagos[],8,0),"")</f>
        <v>C_Ope_008</v>
      </c>
      <c r="AQ97" s="17">
        <f>IFERROR(VLOOKUP("1-"&amp;Presupuestos[[#This Row],[ID DOCUMENTO]],BD_Pagos[],9,0),"")</f>
        <v>24882</v>
      </c>
      <c r="AR97" s="54"/>
      <c r="AS97" s="7">
        <f>IFERROR(VLOOKUP("2-"&amp;Presupuestos[[#This Row],[ID DOCUMENTO]],BD_Pagos[],7,0),"")</f>
        <v>0</v>
      </c>
      <c r="AT97" s="16" t="str">
        <f>IFERROR(VLOOKUP("2-"&amp;Presupuestos[[#This Row],[ID DOCUMENTO]],BD_Pagos[],8,0),"")</f>
        <v/>
      </c>
      <c r="AU97" s="17">
        <f>IFERROR(VLOOKUP("2-"&amp;Presupuestos[[#This Row],[ID DOCUMENTO]],BD_Pagos[],9,0),"")</f>
        <v>0</v>
      </c>
      <c r="AV97" s="20">
        <f>IF(IFERROR(VLOOKUP("2-"&amp;Presupuestos[[#This Row],[ID DOCUMENTO]],BD_Pagos[],10,0),0)&gt;Presupuestos[[#This Row],[TOTAL SOLES]],Presupuestos[[#This Row],[TOTAL SOLES]],IFERROR(VLOOKUP("2-"&amp;Presupuestos[[#This Row],[ID DOCUMENTO]],BD_Pagos[],10,0),0))</f>
        <v>0</v>
      </c>
      <c r="AW97" s="7"/>
      <c r="AX97" s="16"/>
      <c r="AY97" s="17"/>
      <c r="AZ97" s="20"/>
      <c r="BA97" s="7"/>
      <c r="BB97" s="16"/>
      <c r="BC97" s="17"/>
      <c r="BD97" s="20"/>
      <c r="BE97" s="7">
        <f>IFERROR(VLOOKUP("5-"&amp;Presupuestos[[#This Row],[ID DOCUMENTO]],BD_Pagos[],7,0),"")</f>
        <v>0</v>
      </c>
      <c r="BF97" s="17">
        <f>IFERROR(VLOOKUP("5-"&amp;Presupuestos[[#This Row],[ID DOCUMENTO]],BD_Pagos[],9,0),"")</f>
        <v>0</v>
      </c>
      <c r="BG97" s="20">
        <f>IF(IFERROR(VLOOKUP("5-"&amp;Presupuestos[[#This Row],[ID DOCUMENTO]],BD_Pagos[],10,0),0)&gt;Presupuestos[[#This Row],[TOTAL SOLES]],Presupuestos[[#This Row],[TOTAL SOLES]],IFERROR(VLOOKUP("5-"&amp;Presupuestos[[#This Row],[ID DOCUMENTO]],BD_Pagos[],10,0),0))</f>
        <v>0</v>
      </c>
      <c r="BH97" s="7">
        <f>IFERROR(VLOOKUP("1-Detraccion"&amp;Presupuestos[[#This Row],[ID DOCUMENTO]],BD_Pagos[],2,0),"")</f>
        <v>0</v>
      </c>
      <c r="BI97" s="3" t="str">
        <f>IFERROR(VLOOKUP("1-Detraccion"&amp;Presupuestos[[#This Row],[ID DOCUMENTO]],BD_Pagos[],3,0),"")</f>
        <v/>
      </c>
      <c r="BJ97" s="3">
        <f>IFERROR(VLOOKUP("1-Detraccion"&amp;Presupuestos[[#This Row],[ID DOCUMENTO]],BD_Pagos[],4,0),"")</f>
        <v>0</v>
      </c>
      <c r="BK97" s="6">
        <f>IF(IFERROR(VLOOKUP("1-Detraccion"&amp;Presupuestos[[#This Row],[ID DOCUMENTO]],BD_Pagos[],5,0),0)&gt;Presupuestos[[#This Row],[TOTAL SOLES]],Presupuestos[[#This Row],[TOTAL SOLES]],IFERROR(VLOOKUP("1-Detraccion"&amp;Presupuestos[[#This Row],[ID DOCUMENTO]],BD_Pagos[],5,0),0))</f>
        <v>0</v>
      </c>
      <c r="BL97" s="6">
        <f>IF(IFERROR(VLOOKUP("1-Detraccion"&amp;Presupuestos[[#This Row],[ID DOCUMENTO]],BD_Pagos[],6,0),0)&gt;Presupuestos[[#This Row],[TOTAL SOLES]],Presupuestos[[#This Row],[TOTAL SOLES]],IFERROR(VLOOKUP("1-Detraccion"&amp;Presupuestos[[#This Row],[ID DOCUMENTO]],BD_Pagos[],6,0),0))</f>
        <v>0</v>
      </c>
      <c r="BM97" s="37"/>
      <c r="BN97" s="3"/>
      <c r="BO97" s="3"/>
      <c r="BP97" s="6"/>
      <c r="BQ9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v>
      </c>
      <c r="BR97" s="23" t="str">
        <f>IF(Presupuestos[[#This Row],[SALDO ME-MN]]&gt;0,"PENDIENTE","CANCELADO")</f>
        <v>CANCELADO</v>
      </c>
      <c r="BS97" s="23" t="str">
        <f>IF(COUNTIFS($U$4:$U96,Presupuestos[[#This Row],[ID DOCUMENTO]])&gt;=1,IF(B96=Presupuestos[[#This Row],[ID]],"OK","DOC. DUPLICADO"),"OK")</f>
        <v>OK</v>
      </c>
    </row>
    <row r="98" spans="2:71" x14ac:dyDescent="0.25">
      <c r="B98" s="34">
        <f>IF(Presupuestos[[#This Row],[ID DOCUMENTO]]=U97,B97,IF(B97="ID",1,B97+1))</f>
        <v>93</v>
      </c>
      <c r="C98" s="2">
        <v>45852</v>
      </c>
      <c r="D98" s="2">
        <v>45852</v>
      </c>
      <c r="E98" s="3" t="s">
        <v>665</v>
      </c>
      <c r="F98" s="25" t="s">
        <v>35</v>
      </c>
      <c r="G98" s="25" t="s">
        <v>211</v>
      </c>
      <c r="H98" s="25" t="s">
        <v>225</v>
      </c>
      <c r="I98" s="36" t="str">
        <f>IFERROR(VLOOKUP(Presupuestos[[#This Row],[AREA]]&amp;Presupuestos[[#This Row],[CONCEPTO]]&amp;Presupuestos[[#This Row],[DESCRIPCION]],Tabla28[[Columna1]:[CÓDIGO NUEVO]],2,0),"")</f>
        <v>P0302003</v>
      </c>
      <c r="J98" s="3" t="s">
        <v>666</v>
      </c>
      <c r="K98" s="3" t="s">
        <v>666</v>
      </c>
      <c r="L98" s="3" t="s">
        <v>666</v>
      </c>
      <c r="M98" s="31" t="s">
        <v>868</v>
      </c>
      <c r="N98" s="3" t="s">
        <v>15</v>
      </c>
      <c r="O98" s="3" t="s">
        <v>315</v>
      </c>
      <c r="P98" s="3" t="s">
        <v>122</v>
      </c>
      <c r="Q98" s="3" t="str">
        <f>IFERROR(VLOOKUP(Presupuestos[[#This Row],[CLASIFICACIÓN (N)]],Tabla17[],2,0),"")</f>
        <v>Costos de ventas</v>
      </c>
      <c r="R98" s="3" t="str">
        <f>IFERROR(VLOOKUP(Presupuestos[[#This Row],[CLASIFICACIÓN (N)]],Tabla17[],3,0),"")</f>
        <v>Operativo</v>
      </c>
      <c r="S98" s="3" t="s">
        <v>16</v>
      </c>
      <c r="T98" s="3" t="str">
        <f>IFERROR(VLOOKUP(Presupuestos[[#This Row],[ALMACEN]],Tabla5[],2,0),"")</f>
        <v>Arequipa</v>
      </c>
      <c r="U98" s="19" t="str">
        <f>IFERROR(VLOOKUP(Presupuestos[[#This Row],[TIPO DE DOCUMENTO]],Tipo_Documento[],2,0)&amp;Presupuestos[[#This Row],[SERIE]]&amp;Presupuestos[[#This Row],[NUMERO]]&amp;Presupuestos[[#This Row],[RUC]],"")</f>
        <v>01F0034434120608545591</v>
      </c>
      <c r="V98" s="3" t="s">
        <v>120</v>
      </c>
      <c r="W98" s="7">
        <v>45852</v>
      </c>
      <c r="X98" s="7">
        <v>45852</v>
      </c>
      <c r="Y98" s="3" t="s">
        <v>869</v>
      </c>
      <c r="Z98" s="3">
        <v>44341</v>
      </c>
      <c r="AA98" s="3">
        <f>IFERROR(VLOOKUP(Presupuestos[[#This Row],[RAZON SOCIAL]],CHOOSE({1,2},Clientes_Proveedores[Razon Social],Clientes_Proveedores[Ruc / Dni]),2,0),"-")</f>
        <v>20608545591</v>
      </c>
      <c r="AB98" s="31" t="s">
        <v>870</v>
      </c>
      <c r="AC98" s="3" t="s">
        <v>670</v>
      </c>
      <c r="AD98" s="5">
        <v>0.18</v>
      </c>
      <c r="AE98" s="6"/>
      <c r="AF98" s="6">
        <f>Presupuestos[[#This Row],[BASE]]*Presupuestos[[#This Row],[% IGV]]</f>
        <v>0</v>
      </c>
      <c r="AG98" s="22">
        <f>ROUND(SUM(Presupuestos[[#This Row],[BASE]:[IGV]]),2)</f>
        <v>0</v>
      </c>
      <c r="AH98" s="9" t="str">
        <f>IF(Presupuestos[[#This Row],[MONEDA]]="USD",VLOOKUP(Presupuestos[[#This Row],[FECHA DE EMISION]],Tipo_Cambio[],3,0),"")</f>
        <v/>
      </c>
      <c r="AI98" s="22">
        <f>IFERROR(ROUND(IF(Presupuestos[[#This Row],[MONEDA]]="PEN",Presupuestos[[#This Row],[TOTAL]],Presupuestos[[#This Row],[TOTAL]]*Presupuestos[[#This Row],[TIPO DE CAMBIO]]),2),"")</f>
        <v>0</v>
      </c>
      <c r="AJ98" s="5"/>
      <c r="AK98" s="33" t="s">
        <v>671</v>
      </c>
      <c r="AL98" s="5" t="s">
        <v>715</v>
      </c>
      <c r="AM98" s="33" t="s">
        <v>671</v>
      </c>
      <c r="AN98" s="23" t="s">
        <v>671</v>
      </c>
      <c r="AO98" s="7">
        <f>IFERROR(VLOOKUP("1-"&amp;Presupuestos[[#This Row],[ID DOCUMENTO]],BD_Pagos[],7,0),"")</f>
        <v>45852</v>
      </c>
      <c r="AP98" s="16" t="str">
        <f>IFERROR(VLOOKUP("1-"&amp;Presupuestos[[#This Row],[ID DOCUMENTO]],BD_Pagos[],8,0),"")</f>
        <v>C_Ope_008</v>
      </c>
      <c r="AQ98" s="17">
        <f>IFERROR(VLOOKUP("1-"&amp;Presupuestos[[#This Row],[ID DOCUMENTO]],BD_Pagos[],9,0),"")</f>
        <v>24883</v>
      </c>
      <c r="AR98" s="54"/>
      <c r="AS98" s="7">
        <f>IFERROR(VLOOKUP("2-"&amp;Presupuestos[[#This Row],[ID DOCUMENTO]],BD_Pagos[],7,0),"")</f>
        <v>0</v>
      </c>
      <c r="AT98" s="16" t="str">
        <f>IFERROR(VLOOKUP("2-"&amp;Presupuestos[[#This Row],[ID DOCUMENTO]],BD_Pagos[],8,0),"")</f>
        <v/>
      </c>
      <c r="AU98" s="17">
        <f>IFERROR(VLOOKUP("2-"&amp;Presupuestos[[#This Row],[ID DOCUMENTO]],BD_Pagos[],9,0),"")</f>
        <v>0</v>
      </c>
      <c r="AV98" s="20">
        <f>IF(IFERROR(VLOOKUP("2-"&amp;Presupuestos[[#This Row],[ID DOCUMENTO]],BD_Pagos[],10,0),0)&gt;Presupuestos[[#This Row],[TOTAL SOLES]],Presupuestos[[#This Row],[TOTAL SOLES]],IFERROR(VLOOKUP("2-"&amp;Presupuestos[[#This Row],[ID DOCUMENTO]],BD_Pagos[],10,0),0))</f>
        <v>0</v>
      </c>
      <c r="AW98" s="7"/>
      <c r="AX98" s="16"/>
      <c r="AY98" s="17"/>
      <c r="AZ98" s="20"/>
      <c r="BA98" s="7"/>
      <c r="BB98" s="16"/>
      <c r="BC98" s="17"/>
      <c r="BD98" s="20"/>
      <c r="BE98" s="7">
        <f>IFERROR(VLOOKUP("5-"&amp;Presupuestos[[#This Row],[ID DOCUMENTO]],BD_Pagos[],7,0),"")</f>
        <v>0</v>
      </c>
      <c r="BF98" s="17">
        <f>IFERROR(VLOOKUP("5-"&amp;Presupuestos[[#This Row],[ID DOCUMENTO]],BD_Pagos[],9,0),"")</f>
        <v>0</v>
      </c>
      <c r="BG98" s="20">
        <f>IF(IFERROR(VLOOKUP("5-"&amp;Presupuestos[[#This Row],[ID DOCUMENTO]],BD_Pagos[],10,0),0)&gt;Presupuestos[[#This Row],[TOTAL SOLES]],Presupuestos[[#This Row],[TOTAL SOLES]],IFERROR(VLOOKUP("5-"&amp;Presupuestos[[#This Row],[ID DOCUMENTO]],BD_Pagos[],10,0),0))</f>
        <v>0</v>
      </c>
      <c r="BH98" s="7">
        <f>IFERROR(VLOOKUP("1-Detraccion"&amp;Presupuestos[[#This Row],[ID DOCUMENTO]],BD_Pagos[],2,0),"")</f>
        <v>0</v>
      </c>
      <c r="BI98" s="3" t="str">
        <f>IFERROR(VLOOKUP("1-Detraccion"&amp;Presupuestos[[#This Row],[ID DOCUMENTO]],BD_Pagos[],3,0),"")</f>
        <v/>
      </c>
      <c r="BJ98" s="3">
        <f>IFERROR(VLOOKUP("1-Detraccion"&amp;Presupuestos[[#This Row],[ID DOCUMENTO]],BD_Pagos[],4,0),"")</f>
        <v>0</v>
      </c>
      <c r="BK98" s="6">
        <f>IF(IFERROR(VLOOKUP("1-Detraccion"&amp;Presupuestos[[#This Row],[ID DOCUMENTO]],BD_Pagos[],5,0),0)&gt;Presupuestos[[#This Row],[TOTAL SOLES]],Presupuestos[[#This Row],[TOTAL SOLES]],IFERROR(VLOOKUP("1-Detraccion"&amp;Presupuestos[[#This Row],[ID DOCUMENTO]],BD_Pagos[],5,0),0))</f>
        <v>0</v>
      </c>
      <c r="BL98" s="6">
        <f>IF(IFERROR(VLOOKUP("1-Detraccion"&amp;Presupuestos[[#This Row],[ID DOCUMENTO]],BD_Pagos[],6,0),0)&gt;Presupuestos[[#This Row],[TOTAL SOLES]],Presupuestos[[#This Row],[TOTAL SOLES]],IFERROR(VLOOKUP("1-Detraccion"&amp;Presupuestos[[#This Row],[ID DOCUMENTO]],BD_Pagos[],6,0),0))</f>
        <v>0</v>
      </c>
      <c r="BM98" s="37"/>
      <c r="BN98" s="3"/>
      <c r="BO98" s="3"/>
      <c r="BP98" s="6"/>
      <c r="BQ9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v>
      </c>
      <c r="BR98" s="23" t="str">
        <f>IF(Presupuestos[[#This Row],[SALDO ME-MN]]&gt;0,"PENDIENTE","CANCELADO")</f>
        <v>CANCELADO</v>
      </c>
      <c r="BS98" s="23" t="str">
        <f>IF(COUNTIFS($U$4:$U97,Presupuestos[[#This Row],[ID DOCUMENTO]])&gt;=1,IF(B97=Presupuestos[[#This Row],[ID]],"OK","DOC. DUPLICADO"),"OK")</f>
        <v>OK</v>
      </c>
    </row>
    <row r="99" spans="2:71" ht="24" x14ac:dyDescent="0.25">
      <c r="B99" s="34">
        <f>IF(Presupuestos[[#This Row],[ID DOCUMENTO]]=U98,B98,IF(B98="ID",1,B98+1))</f>
        <v>94</v>
      </c>
      <c r="C99" s="2">
        <v>45849</v>
      </c>
      <c r="D99" s="2">
        <v>45849</v>
      </c>
      <c r="E99" s="3" t="s">
        <v>665</v>
      </c>
      <c r="F99" s="25" t="s">
        <v>35</v>
      </c>
      <c r="G99" s="25" t="s">
        <v>211</v>
      </c>
      <c r="H99" s="25" t="s">
        <v>245</v>
      </c>
      <c r="I99" s="36" t="str">
        <f>IFERROR(VLOOKUP(Presupuestos[[#This Row],[AREA]]&amp;Presupuestos[[#This Row],[CONCEPTO]]&amp;Presupuestos[[#This Row],[DESCRIPCION]],Tabla28[[Columna1]:[CÓDIGO NUEVO]],2,0),"")</f>
        <v>P0302006</v>
      </c>
      <c r="J99" s="3" t="s">
        <v>871</v>
      </c>
      <c r="K99" s="3" t="s">
        <v>666</v>
      </c>
      <c r="L99" s="3" t="s">
        <v>666</v>
      </c>
      <c r="M99" s="31" t="s">
        <v>872</v>
      </c>
      <c r="N99" s="3" t="s">
        <v>64</v>
      </c>
      <c r="O99" s="3" t="s">
        <v>315</v>
      </c>
      <c r="P99" s="3" t="s">
        <v>122</v>
      </c>
      <c r="Q99" s="3" t="str">
        <f>IFERROR(VLOOKUP(Presupuestos[[#This Row],[CLASIFICACIÓN (N)]],Tabla17[],2,0),"")</f>
        <v>Costos de ventas</v>
      </c>
      <c r="R99" s="3" t="str">
        <f>IFERROR(VLOOKUP(Presupuestos[[#This Row],[CLASIFICACIÓN (N)]],Tabla17[],3,0),"")</f>
        <v>Operativo</v>
      </c>
      <c r="S99" s="3" t="s">
        <v>16</v>
      </c>
      <c r="T99" s="3" t="str">
        <f>IFERROR(VLOOKUP(Presupuestos[[#This Row],[ALMACEN]],Tabla5[],2,0),"")</f>
        <v>Arequipa</v>
      </c>
      <c r="U99" s="19" t="str">
        <f>IFERROR(VLOOKUP(Presupuestos[[#This Row],[TIPO DE DOCUMENTO]],Tipo_Documento[],2,0)&amp;Presupuestos[[#This Row],[SERIE]]&amp;Presupuestos[[#This Row],[NUMERO]]&amp;Presupuestos[[#This Row],[RUC]],"")</f>
        <v>LIQOPE13211111111</v>
      </c>
      <c r="V99" s="3" t="s">
        <v>175</v>
      </c>
      <c r="W99" s="7">
        <v>45849</v>
      </c>
      <c r="X99" s="7">
        <v>45849</v>
      </c>
      <c r="Y99" s="3" t="s">
        <v>36</v>
      </c>
      <c r="Z99" s="3">
        <v>132</v>
      </c>
      <c r="AA99" s="3">
        <f>IFERROR(VLOOKUP(Presupuestos[[#This Row],[RAZON SOCIAL]],CHOOSE({1,2},Clientes_Proveedores[Razon Social],Clientes_Proveedores[Ruc / Dni]),2,0),"-")</f>
        <v>11111111</v>
      </c>
      <c r="AB99" s="31" t="s">
        <v>916</v>
      </c>
      <c r="AC99" s="3" t="s">
        <v>670</v>
      </c>
      <c r="AD99" s="5"/>
      <c r="AE99" s="6">
        <v>520</v>
      </c>
      <c r="AF99" s="6">
        <f>Presupuestos[[#This Row],[BASE]]*Presupuestos[[#This Row],[% IGV]]</f>
        <v>0</v>
      </c>
      <c r="AG99" s="22">
        <f>ROUND(SUM(Presupuestos[[#This Row],[BASE]:[IGV]]),2)</f>
        <v>520</v>
      </c>
      <c r="AH99" s="9" t="str">
        <f>IF(Presupuestos[[#This Row],[MONEDA]]="USD",VLOOKUP(Presupuestos[[#This Row],[FECHA DE EMISION]],Tipo_Cambio[],3,0),"")</f>
        <v/>
      </c>
      <c r="AI99" s="22">
        <f>IFERROR(ROUND(IF(Presupuestos[[#This Row],[MONEDA]]="PEN",Presupuestos[[#This Row],[TOTAL]],Presupuestos[[#This Row],[TOTAL]]*Presupuestos[[#This Row],[TIPO DE CAMBIO]]),2),"")</f>
        <v>520</v>
      </c>
      <c r="AJ99" s="5"/>
      <c r="AK99" s="33" t="s">
        <v>671</v>
      </c>
      <c r="AL99" s="5" t="s">
        <v>742</v>
      </c>
      <c r="AM99" s="23" t="s">
        <v>671</v>
      </c>
      <c r="AN99" s="23"/>
      <c r="AO99" s="7" t="str">
        <f>IFERROR(VLOOKUP("1-"&amp;Presupuestos[[#This Row],[ID DOCUMENTO]],BD_Pagos[],7,0),"")</f>
        <v/>
      </c>
      <c r="AP99" s="16" t="str">
        <f>IFERROR(VLOOKUP("1-"&amp;Presupuestos[[#This Row],[ID DOCUMENTO]],BD_Pagos[],8,0),"")</f>
        <v/>
      </c>
      <c r="AQ99" s="17" t="str">
        <f>IFERROR(VLOOKUP("1-"&amp;Presupuestos[[#This Row],[ID DOCUMENTO]],BD_Pagos[],9,0),"")</f>
        <v/>
      </c>
      <c r="AR99" s="54"/>
      <c r="AS99" s="7" t="str">
        <f>IFERROR(VLOOKUP("2-"&amp;Presupuestos[[#This Row],[ID DOCUMENTO]],BD_Pagos[],7,0),"")</f>
        <v/>
      </c>
      <c r="AT99" s="16" t="str">
        <f>IFERROR(VLOOKUP("2-"&amp;Presupuestos[[#This Row],[ID DOCUMENTO]],BD_Pagos[],8,0),"")</f>
        <v/>
      </c>
      <c r="AU99" s="17" t="str">
        <f>IFERROR(VLOOKUP("2-"&amp;Presupuestos[[#This Row],[ID DOCUMENTO]],BD_Pagos[],9,0),"")</f>
        <v/>
      </c>
      <c r="AV99" s="20">
        <f>IF(IFERROR(VLOOKUP("2-"&amp;Presupuestos[[#This Row],[ID DOCUMENTO]],BD_Pagos[],10,0),0)&gt;Presupuestos[[#This Row],[TOTAL SOLES]],Presupuestos[[#This Row],[TOTAL SOLES]],IFERROR(VLOOKUP("2-"&amp;Presupuestos[[#This Row],[ID DOCUMENTO]],BD_Pagos[],10,0),0))</f>
        <v>0</v>
      </c>
      <c r="AW99" s="7"/>
      <c r="AX99" s="16"/>
      <c r="AY99" s="17"/>
      <c r="AZ99" s="20"/>
      <c r="BA99" s="7"/>
      <c r="BB99" s="16"/>
      <c r="BC99" s="17"/>
      <c r="BD99" s="20"/>
      <c r="BE99" s="7" t="str">
        <f>IFERROR(VLOOKUP("5-"&amp;Presupuestos[[#This Row],[ID DOCUMENTO]],BD_Pagos[],7,0),"")</f>
        <v/>
      </c>
      <c r="BF99" s="17" t="str">
        <f>IFERROR(VLOOKUP("5-"&amp;Presupuestos[[#This Row],[ID DOCUMENTO]],BD_Pagos[],9,0),"")</f>
        <v/>
      </c>
      <c r="BG99" s="20">
        <f>IF(IFERROR(VLOOKUP("5-"&amp;Presupuestos[[#This Row],[ID DOCUMENTO]],BD_Pagos[],10,0),0)&gt;Presupuestos[[#This Row],[TOTAL SOLES]],Presupuestos[[#This Row],[TOTAL SOLES]],IFERROR(VLOOKUP("5-"&amp;Presupuestos[[#This Row],[ID DOCUMENTO]],BD_Pagos[],10,0),0))</f>
        <v>0</v>
      </c>
      <c r="BH99" s="7" t="str">
        <f>IFERROR(VLOOKUP("1-Detraccion"&amp;Presupuestos[[#This Row],[ID DOCUMENTO]],BD_Pagos[],2,0),"")</f>
        <v/>
      </c>
      <c r="BI99" s="3" t="str">
        <f>IFERROR(VLOOKUP("1-Detraccion"&amp;Presupuestos[[#This Row],[ID DOCUMENTO]],BD_Pagos[],3,0),"")</f>
        <v/>
      </c>
      <c r="BJ99" s="3" t="str">
        <f>IFERROR(VLOOKUP("1-Detraccion"&amp;Presupuestos[[#This Row],[ID DOCUMENTO]],BD_Pagos[],4,0),"")</f>
        <v/>
      </c>
      <c r="BK99" s="6">
        <f>IF(IFERROR(VLOOKUP("1-Detraccion"&amp;Presupuestos[[#This Row],[ID DOCUMENTO]],BD_Pagos[],5,0),0)&gt;Presupuestos[[#This Row],[TOTAL SOLES]],Presupuestos[[#This Row],[TOTAL SOLES]],IFERROR(VLOOKUP("1-Detraccion"&amp;Presupuestos[[#This Row],[ID DOCUMENTO]],BD_Pagos[],5,0),0))</f>
        <v>0</v>
      </c>
      <c r="BL99" s="6">
        <f>IF(IFERROR(VLOOKUP("1-Detraccion"&amp;Presupuestos[[#This Row],[ID DOCUMENTO]],BD_Pagos[],6,0),0)&gt;Presupuestos[[#This Row],[TOTAL SOLES]],Presupuestos[[#This Row],[TOTAL SOLES]],IFERROR(VLOOKUP("1-Detraccion"&amp;Presupuestos[[#This Row],[ID DOCUMENTO]],BD_Pagos[],6,0),0))</f>
        <v>0</v>
      </c>
      <c r="BM99" s="37"/>
      <c r="BN99" s="3"/>
      <c r="BO99" s="3"/>
      <c r="BP99" s="6"/>
      <c r="BQ9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520</v>
      </c>
      <c r="BR99" s="23" t="str">
        <f>IF(Presupuestos[[#This Row],[SALDO ME-MN]]&gt;0,"PENDIENTE","CANCELADO")</f>
        <v>PENDIENTE</v>
      </c>
      <c r="BS99" s="23" t="str">
        <f>IF(COUNTIFS($U$4:$U98,Presupuestos[[#This Row],[ID DOCUMENTO]])&gt;=1,IF(B98=Presupuestos[[#This Row],[ID]],"OK","DOC. DUPLICADO"),"OK")</f>
        <v>OK</v>
      </c>
    </row>
    <row r="100" spans="2:71" ht="24" x14ac:dyDescent="0.25">
      <c r="B100" s="34">
        <f>IF(Presupuestos[[#This Row],[ID DOCUMENTO]]=U99,B99,IF(B99="ID",1,B99+1))</f>
        <v>95</v>
      </c>
      <c r="C100" s="2">
        <v>45849</v>
      </c>
      <c r="D100" s="2">
        <v>45849</v>
      </c>
      <c r="E100" s="3" t="s">
        <v>665</v>
      </c>
      <c r="F100" s="25" t="s">
        <v>35</v>
      </c>
      <c r="G100" s="25" t="s">
        <v>211</v>
      </c>
      <c r="H100" s="25" t="s">
        <v>198</v>
      </c>
      <c r="I100" s="36" t="str">
        <f>IFERROR(VLOOKUP(Presupuestos[[#This Row],[AREA]]&amp;Presupuestos[[#This Row],[CONCEPTO]]&amp;Presupuestos[[#This Row],[DESCRIPCION]],Tabla28[[Columna1]:[CÓDIGO NUEVO]],2,0),"")</f>
        <v>P0302001</v>
      </c>
      <c r="J100" s="3"/>
      <c r="K100" s="3" t="s">
        <v>666</v>
      </c>
      <c r="L100" s="3" t="s">
        <v>666</v>
      </c>
      <c r="M100" s="31" t="s">
        <v>873</v>
      </c>
      <c r="N100" s="3" t="s">
        <v>47</v>
      </c>
      <c r="O100" s="3" t="s">
        <v>315</v>
      </c>
      <c r="P100" s="3" t="s">
        <v>122</v>
      </c>
      <c r="Q100" s="3" t="str">
        <f>IFERROR(VLOOKUP(Presupuestos[[#This Row],[CLASIFICACIÓN (N)]],Tabla17[],2,0),"")</f>
        <v>Costos de ventas</v>
      </c>
      <c r="R100" s="3" t="str">
        <f>IFERROR(VLOOKUP(Presupuestos[[#This Row],[CLASIFICACIÓN (N)]],Tabla17[],3,0),"")</f>
        <v>Operativo</v>
      </c>
      <c r="S100" s="3" t="s">
        <v>16</v>
      </c>
      <c r="T100" s="3" t="str">
        <f>IFERROR(VLOOKUP(Presupuestos[[#This Row],[ALMACEN]],Tabla5[],2,0),"")</f>
        <v>Arequipa</v>
      </c>
      <c r="U100" s="19" t="str">
        <f>IFERROR(VLOOKUP(Presupuestos[[#This Row],[TIPO DE DOCUMENTO]],Tipo_Documento[],2,0)&amp;Presupuestos[[#This Row],[SERIE]]&amp;Presupuestos[[#This Row],[NUMERO]]&amp;Presupuestos[[#This Row],[RUC]],"")</f>
        <v>LIQOPE13311111111</v>
      </c>
      <c r="V100" s="3" t="s">
        <v>175</v>
      </c>
      <c r="W100" s="7">
        <v>45852</v>
      </c>
      <c r="X100" s="7">
        <v>45852</v>
      </c>
      <c r="Y100" s="3" t="s">
        <v>36</v>
      </c>
      <c r="Z100" s="3">
        <v>133</v>
      </c>
      <c r="AA100" s="3">
        <f>IFERROR(VLOOKUP(Presupuestos[[#This Row],[RAZON SOCIAL]],CHOOSE({1,2},Clientes_Proveedores[Razon Social],Clientes_Proveedores[Ruc / Dni]),2,0),"-")</f>
        <v>11111111</v>
      </c>
      <c r="AB100" s="31" t="s">
        <v>916</v>
      </c>
      <c r="AC100" s="3" t="s">
        <v>670</v>
      </c>
      <c r="AD100" s="5"/>
      <c r="AE100" s="6">
        <v>15</v>
      </c>
      <c r="AF100" s="6">
        <f>Presupuestos[[#This Row],[BASE]]*Presupuestos[[#This Row],[% IGV]]</f>
        <v>0</v>
      </c>
      <c r="AG100" s="22">
        <f>ROUND(SUM(Presupuestos[[#This Row],[BASE]:[IGV]]),2)</f>
        <v>15</v>
      </c>
      <c r="AH100" s="9" t="str">
        <f>IF(Presupuestos[[#This Row],[MONEDA]]="USD",VLOOKUP(Presupuestos[[#This Row],[FECHA DE EMISION]],Tipo_Cambio[],3,0),"")</f>
        <v/>
      </c>
      <c r="AI100" s="22">
        <f>IFERROR(ROUND(IF(Presupuestos[[#This Row],[MONEDA]]="PEN",Presupuestos[[#This Row],[TOTAL]],Presupuestos[[#This Row],[TOTAL]]*Presupuestos[[#This Row],[TIPO DE CAMBIO]]),2),"")</f>
        <v>15</v>
      </c>
      <c r="AJ100" s="5"/>
      <c r="AK100" s="33"/>
      <c r="AL100" s="5" t="s">
        <v>742</v>
      </c>
      <c r="AM100" s="23"/>
      <c r="AN100" s="23"/>
      <c r="AO100" s="7" t="str">
        <f>IFERROR(VLOOKUP("1-"&amp;Presupuestos[[#This Row],[ID DOCUMENTO]],BD_Pagos[],7,0),"")</f>
        <v/>
      </c>
      <c r="AP100" s="16" t="str">
        <f>IFERROR(VLOOKUP("1-"&amp;Presupuestos[[#This Row],[ID DOCUMENTO]],BD_Pagos[],8,0),"")</f>
        <v/>
      </c>
      <c r="AQ100" s="17" t="str">
        <f>IFERROR(VLOOKUP("1-"&amp;Presupuestos[[#This Row],[ID DOCUMENTO]],BD_Pagos[],9,0),"")</f>
        <v/>
      </c>
      <c r="AR100" s="54"/>
      <c r="AS100" s="7" t="str">
        <f>IFERROR(VLOOKUP("2-"&amp;Presupuestos[[#This Row],[ID DOCUMENTO]],BD_Pagos[],7,0),"")</f>
        <v/>
      </c>
      <c r="AT100" s="16" t="str">
        <f>IFERROR(VLOOKUP("2-"&amp;Presupuestos[[#This Row],[ID DOCUMENTO]],BD_Pagos[],8,0),"")</f>
        <v/>
      </c>
      <c r="AU100" s="17" t="str">
        <f>IFERROR(VLOOKUP("2-"&amp;Presupuestos[[#This Row],[ID DOCUMENTO]],BD_Pagos[],9,0),"")</f>
        <v/>
      </c>
      <c r="AV100" s="20">
        <f>IF(IFERROR(VLOOKUP("2-"&amp;Presupuestos[[#This Row],[ID DOCUMENTO]],BD_Pagos[],10,0),0)&gt;Presupuestos[[#This Row],[TOTAL SOLES]],Presupuestos[[#This Row],[TOTAL SOLES]],IFERROR(VLOOKUP("2-"&amp;Presupuestos[[#This Row],[ID DOCUMENTO]],BD_Pagos[],10,0),0))</f>
        <v>0</v>
      </c>
      <c r="AW100" s="7"/>
      <c r="AX100" s="16"/>
      <c r="AY100" s="17"/>
      <c r="AZ100" s="20"/>
      <c r="BA100" s="7"/>
      <c r="BB100" s="16"/>
      <c r="BC100" s="17"/>
      <c r="BD100" s="20"/>
      <c r="BE100" s="7" t="str">
        <f>IFERROR(VLOOKUP("5-"&amp;Presupuestos[[#This Row],[ID DOCUMENTO]],BD_Pagos[],7,0),"")</f>
        <v/>
      </c>
      <c r="BF100" s="17" t="str">
        <f>IFERROR(VLOOKUP("5-"&amp;Presupuestos[[#This Row],[ID DOCUMENTO]],BD_Pagos[],9,0),"")</f>
        <v/>
      </c>
      <c r="BG100" s="20">
        <f>IF(IFERROR(VLOOKUP("5-"&amp;Presupuestos[[#This Row],[ID DOCUMENTO]],BD_Pagos[],10,0),0)&gt;Presupuestos[[#This Row],[TOTAL SOLES]],Presupuestos[[#This Row],[TOTAL SOLES]],IFERROR(VLOOKUP("5-"&amp;Presupuestos[[#This Row],[ID DOCUMENTO]],BD_Pagos[],10,0),0))</f>
        <v>0</v>
      </c>
      <c r="BH100" s="7" t="str">
        <f>IFERROR(VLOOKUP("1-Detraccion"&amp;Presupuestos[[#This Row],[ID DOCUMENTO]],BD_Pagos[],2,0),"")</f>
        <v/>
      </c>
      <c r="BI100" s="3" t="str">
        <f>IFERROR(VLOOKUP("1-Detraccion"&amp;Presupuestos[[#This Row],[ID DOCUMENTO]],BD_Pagos[],3,0),"")</f>
        <v/>
      </c>
      <c r="BJ100" s="3" t="str">
        <f>IFERROR(VLOOKUP("1-Detraccion"&amp;Presupuestos[[#This Row],[ID DOCUMENTO]],BD_Pagos[],4,0),"")</f>
        <v/>
      </c>
      <c r="BK100" s="6">
        <f>IF(IFERROR(VLOOKUP("1-Detraccion"&amp;Presupuestos[[#This Row],[ID DOCUMENTO]],BD_Pagos[],5,0),0)&gt;Presupuestos[[#This Row],[TOTAL SOLES]],Presupuestos[[#This Row],[TOTAL SOLES]],IFERROR(VLOOKUP("1-Detraccion"&amp;Presupuestos[[#This Row],[ID DOCUMENTO]],BD_Pagos[],5,0),0))</f>
        <v>0</v>
      </c>
      <c r="BL100" s="6">
        <f>IF(IFERROR(VLOOKUP("1-Detraccion"&amp;Presupuestos[[#This Row],[ID DOCUMENTO]],BD_Pagos[],6,0),0)&gt;Presupuestos[[#This Row],[TOTAL SOLES]],Presupuestos[[#This Row],[TOTAL SOLES]],IFERROR(VLOOKUP("1-Detraccion"&amp;Presupuestos[[#This Row],[ID DOCUMENTO]],BD_Pagos[],6,0),0))</f>
        <v>0</v>
      </c>
      <c r="BM100" s="37"/>
      <c r="BN100" s="3"/>
      <c r="BO100" s="3"/>
      <c r="BP100" s="6"/>
      <c r="BQ10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00" s="23" t="str">
        <f>IF(Presupuestos[[#This Row],[SALDO ME-MN]]&gt;0,"PENDIENTE","CANCELADO")</f>
        <v>PENDIENTE</v>
      </c>
      <c r="BS100" s="23" t="str">
        <f>IF(COUNTIFS($U$4:$U99,Presupuestos[[#This Row],[ID DOCUMENTO]])&gt;=1,IF(B99=Presupuestos[[#This Row],[ID]],"OK","DOC. DUPLICADO"),"OK")</f>
        <v>OK</v>
      </c>
    </row>
    <row r="101" spans="2:71" ht="24" x14ac:dyDescent="0.25">
      <c r="B101" s="34">
        <f>IF(Presupuestos[[#This Row],[ID DOCUMENTO]]=U100,B100,IF(B100="ID",1,B100+1))</f>
        <v>96</v>
      </c>
      <c r="C101" s="2">
        <v>45848</v>
      </c>
      <c r="D101" s="2">
        <v>45848</v>
      </c>
      <c r="E101" s="3" t="s">
        <v>874</v>
      </c>
      <c r="F101" s="25" t="s">
        <v>35</v>
      </c>
      <c r="G101" s="25" t="s">
        <v>208</v>
      </c>
      <c r="H101" s="25" t="s">
        <v>208</v>
      </c>
      <c r="I101" s="36" t="str">
        <f>IFERROR(VLOOKUP(Presupuestos[[#This Row],[AREA]]&amp;Presupuestos[[#This Row],[CONCEPTO]]&amp;Presupuestos[[#This Row],[DESCRIPCION]],Tabla28[[Columna1]:[CÓDIGO NUEVO]],2,0),"")</f>
        <v>P0314001</v>
      </c>
      <c r="J101" s="3" t="s">
        <v>875</v>
      </c>
      <c r="K101" s="3" t="s">
        <v>666</v>
      </c>
      <c r="L101" s="3" t="s">
        <v>666</v>
      </c>
      <c r="M101" s="31" t="s">
        <v>876</v>
      </c>
      <c r="N101" s="3"/>
      <c r="O101" s="3" t="s">
        <v>300</v>
      </c>
      <c r="P101" s="3" t="s">
        <v>127</v>
      </c>
      <c r="Q101" s="3" t="str">
        <f>IFERROR(VLOOKUP(Presupuestos[[#This Row],[CLASIFICACIÓN (N)]],Tabla17[],2,0),"")</f>
        <v>Gastos operativos</v>
      </c>
      <c r="R101" s="3" t="str">
        <f>IFERROR(VLOOKUP(Presupuestos[[#This Row],[CLASIFICACIÓN (N)]],Tabla17[],3,0),"")</f>
        <v>Operativo</v>
      </c>
      <c r="S101" s="3" t="s">
        <v>16</v>
      </c>
      <c r="T101" s="3" t="str">
        <f>IFERROR(VLOOKUP(Presupuestos[[#This Row],[ALMACEN]],Tabla5[],2,0),"")</f>
        <v>Arequipa</v>
      </c>
      <c r="U101" s="19" t="str">
        <f>IFERROR(VLOOKUP(Presupuestos[[#This Row],[TIPO DE DOCUMENTO]],Tipo_Documento[],2,0)&amp;Presupuestos[[#This Row],[SERIE]]&amp;Presupuestos[[#This Row],[NUMERO]]&amp;Presupuestos[[#This Row],[RUC]],"")</f>
        <v>01E0016020606109963</v>
      </c>
      <c r="V101" s="3" t="s">
        <v>120</v>
      </c>
      <c r="W101" s="7">
        <v>45848</v>
      </c>
      <c r="X101" s="7">
        <v>45848</v>
      </c>
      <c r="Y101" s="3" t="s">
        <v>668</v>
      </c>
      <c r="Z101" s="3">
        <v>60</v>
      </c>
      <c r="AA101" s="3">
        <f>IFERROR(VLOOKUP(Presupuestos[[#This Row],[RAZON SOCIAL]],CHOOSE({1,2},Clientes_Proveedores[Razon Social],Clientes_Proveedores[Ruc / Dni]),2,0),"-")</f>
        <v>20606109963</v>
      </c>
      <c r="AB101" s="31" t="s">
        <v>877</v>
      </c>
      <c r="AC101" s="3" t="s">
        <v>670</v>
      </c>
      <c r="AD101" s="5">
        <v>0.18</v>
      </c>
      <c r="AE101" s="6">
        <v>101.69499999999999</v>
      </c>
      <c r="AF101" s="6">
        <f>Presupuestos[[#This Row],[BASE]]*Presupuestos[[#This Row],[% IGV]]</f>
        <v>18.305099999999999</v>
      </c>
      <c r="AG101" s="22">
        <f>ROUND(SUM(Presupuestos[[#This Row],[BASE]:[IGV]]),2)</f>
        <v>120</v>
      </c>
      <c r="AH101" s="9" t="str">
        <f>IF(Presupuestos[[#This Row],[MONEDA]]="USD",VLOOKUP(Presupuestos[[#This Row],[FECHA DE EMISION]],Tipo_Cambio[],3,0),"")</f>
        <v/>
      </c>
      <c r="AI101" s="22">
        <f>IFERROR(ROUND(IF(Presupuestos[[#This Row],[MONEDA]]="PEN",Presupuestos[[#This Row],[TOTAL]],Presupuestos[[#This Row],[TOTAL]]*Presupuestos[[#This Row],[TIPO DE CAMBIO]]),2),"")</f>
        <v>120</v>
      </c>
      <c r="AJ101" s="5"/>
      <c r="AK101" s="33" t="s">
        <v>671</v>
      </c>
      <c r="AL101" s="5" t="s">
        <v>680</v>
      </c>
      <c r="AM101" s="23" t="s">
        <v>671</v>
      </c>
      <c r="AN101" s="23" t="s">
        <v>671</v>
      </c>
      <c r="AO101" s="7">
        <f>IFERROR(VLOOKUP("1-"&amp;Presupuestos[[#This Row],[ID DOCUMENTO]],BD_Pagos[],7,0),"")</f>
        <v>45848</v>
      </c>
      <c r="AP101" s="16" t="str">
        <f>IFERROR(VLOOKUP("1-"&amp;Presupuestos[[#This Row],[ID DOCUMENTO]],BD_Pagos[],8,0),"")</f>
        <v>B-BCP - Soles</v>
      </c>
      <c r="AQ101" s="17">
        <f>IFERROR(VLOOKUP("1-"&amp;Presupuestos[[#This Row],[ID DOCUMENTO]],BD_Pagos[],9,0),"")</f>
        <v>1227821</v>
      </c>
      <c r="AR101" s="54"/>
      <c r="AS101" s="7">
        <f>IFERROR(VLOOKUP("2-"&amp;Presupuestos[[#This Row],[ID DOCUMENTO]],BD_Pagos[],7,0),"")</f>
        <v>0</v>
      </c>
      <c r="AT101" s="16" t="str">
        <f>IFERROR(VLOOKUP("2-"&amp;Presupuestos[[#This Row],[ID DOCUMENTO]],BD_Pagos[],8,0),"")</f>
        <v/>
      </c>
      <c r="AU101" s="17">
        <f>IFERROR(VLOOKUP("2-"&amp;Presupuestos[[#This Row],[ID DOCUMENTO]],BD_Pagos[],9,0),"")</f>
        <v>0</v>
      </c>
      <c r="AV101" s="20">
        <f>IF(IFERROR(VLOOKUP("2-"&amp;Presupuestos[[#This Row],[ID DOCUMENTO]],BD_Pagos[],10,0),0)&gt;Presupuestos[[#This Row],[TOTAL SOLES]],Presupuestos[[#This Row],[TOTAL SOLES]],IFERROR(VLOOKUP("2-"&amp;Presupuestos[[#This Row],[ID DOCUMENTO]],BD_Pagos[],10,0),0))</f>
        <v>0</v>
      </c>
      <c r="AW101" s="7"/>
      <c r="AX101" s="16"/>
      <c r="AY101" s="17"/>
      <c r="AZ101" s="20"/>
      <c r="BA101" s="7"/>
      <c r="BB101" s="16"/>
      <c r="BC101" s="17"/>
      <c r="BD101" s="20"/>
      <c r="BE101" s="7">
        <f>IFERROR(VLOOKUP("5-"&amp;Presupuestos[[#This Row],[ID DOCUMENTO]],BD_Pagos[],7,0),"")</f>
        <v>0</v>
      </c>
      <c r="BF101" s="17">
        <f>IFERROR(VLOOKUP("5-"&amp;Presupuestos[[#This Row],[ID DOCUMENTO]],BD_Pagos[],9,0),"")</f>
        <v>0</v>
      </c>
      <c r="BG101" s="20">
        <f>IF(IFERROR(VLOOKUP("5-"&amp;Presupuestos[[#This Row],[ID DOCUMENTO]],BD_Pagos[],10,0),0)&gt;Presupuestos[[#This Row],[TOTAL SOLES]],Presupuestos[[#This Row],[TOTAL SOLES]],IFERROR(VLOOKUP("5-"&amp;Presupuestos[[#This Row],[ID DOCUMENTO]],BD_Pagos[],10,0),0))</f>
        <v>0</v>
      </c>
      <c r="BH101" s="7">
        <f>IFERROR(VLOOKUP("1-Detraccion"&amp;Presupuestos[[#This Row],[ID DOCUMENTO]],BD_Pagos[],2,0),"")</f>
        <v>0</v>
      </c>
      <c r="BI101" s="3" t="str">
        <f>IFERROR(VLOOKUP("1-Detraccion"&amp;Presupuestos[[#This Row],[ID DOCUMENTO]],BD_Pagos[],3,0),"")</f>
        <v/>
      </c>
      <c r="BJ101" s="3">
        <f>IFERROR(VLOOKUP("1-Detraccion"&amp;Presupuestos[[#This Row],[ID DOCUMENTO]],BD_Pagos[],4,0),"")</f>
        <v>0</v>
      </c>
      <c r="BK101" s="6">
        <f>IF(IFERROR(VLOOKUP("1-Detraccion"&amp;Presupuestos[[#This Row],[ID DOCUMENTO]],BD_Pagos[],5,0),0)&gt;Presupuestos[[#This Row],[TOTAL SOLES]],Presupuestos[[#This Row],[TOTAL SOLES]],IFERROR(VLOOKUP("1-Detraccion"&amp;Presupuestos[[#This Row],[ID DOCUMENTO]],BD_Pagos[],5,0),0))</f>
        <v>0</v>
      </c>
      <c r="BL101" s="6">
        <f>IF(IFERROR(VLOOKUP("1-Detraccion"&amp;Presupuestos[[#This Row],[ID DOCUMENTO]],BD_Pagos[],6,0),0)&gt;Presupuestos[[#This Row],[TOTAL SOLES]],Presupuestos[[#This Row],[TOTAL SOLES]],IFERROR(VLOOKUP("1-Detraccion"&amp;Presupuestos[[#This Row],[ID DOCUMENTO]],BD_Pagos[],6,0),0))</f>
        <v>0</v>
      </c>
      <c r="BM101" s="37"/>
      <c r="BN101" s="3"/>
      <c r="BO101" s="3"/>
      <c r="BP101" s="6"/>
      <c r="BQ10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120</v>
      </c>
      <c r="BR101" s="23" t="str">
        <f>IF(Presupuestos[[#This Row],[SALDO ME-MN]]&gt;0,"PENDIENTE","CANCELADO")</f>
        <v>PENDIENTE</v>
      </c>
      <c r="BS101" s="23" t="str">
        <f>IF(COUNTIFS($U$4:$U100,Presupuestos[[#This Row],[ID DOCUMENTO]])&gt;=1,IF(B100=Presupuestos[[#This Row],[ID]],"OK","DOC. DUPLICADO"),"OK")</f>
        <v>OK</v>
      </c>
    </row>
    <row r="102" spans="2:71" x14ac:dyDescent="0.25">
      <c r="B102" s="34">
        <f>IF(Presupuestos[[#This Row],[ID DOCUMENTO]]=U101,B101,IF(B101="ID",1,B101+1))</f>
        <v>97</v>
      </c>
      <c r="C102" s="2">
        <v>45842</v>
      </c>
      <c r="D102" s="2">
        <v>45842</v>
      </c>
      <c r="E102" s="3" t="s">
        <v>665</v>
      </c>
      <c r="F102" s="25" t="s">
        <v>35</v>
      </c>
      <c r="G102" s="25" t="s">
        <v>233</v>
      </c>
      <c r="H102" s="25" t="s">
        <v>200</v>
      </c>
      <c r="I102" s="36" t="str">
        <f>IFERROR(VLOOKUP(Presupuestos[[#This Row],[AREA]]&amp;Presupuestos[[#This Row],[CONCEPTO]]&amp;Presupuestos[[#This Row],[DESCRIPCION]],Tabla28[[Columna1]:[CÓDIGO NUEVO]],2,0),"")</f>
        <v>P0304001</v>
      </c>
      <c r="J102" s="3" t="s">
        <v>878</v>
      </c>
      <c r="K102" s="3" t="s">
        <v>879</v>
      </c>
      <c r="L102" s="3" t="s">
        <v>880</v>
      </c>
      <c r="M102" s="31" t="s">
        <v>881</v>
      </c>
      <c r="N102" s="3" t="s">
        <v>15</v>
      </c>
      <c r="O102" s="3" t="s">
        <v>315</v>
      </c>
      <c r="P102" s="3" t="s">
        <v>122</v>
      </c>
      <c r="Q102" s="3" t="str">
        <f>IFERROR(VLOOKUP(Presupuestos[[#This Row],[CLASIFICACIÓN (N)]],Tabla17[],2,0),"")</f>
        <v>Costos de ventas</v>
      </c>
      <c r="R102" s="3" t="str">
        <f>IFERROR(VLOOKUP(Presupuestos[[#This Row],[CLASIFICACIÓN (N)]],Tabla17[],3,0),"")</f>
        <v>Operativo</v>
      </c>
      <c r="S102" s="3" t="s">
        <v>16</v>
      </c>
      <c r="T102" s="3" t="str">
        <f>IFERROR(VLOOKUP(Presupuestos[[#This Row],[ALMACEN]],Tabla5[],2,0),"")</f>
        <v>Arequipa</v>
      </c>
      <c r="U102" s="19" t="str">
        <f>IFERROR(VLOOKUP(Presupuestos[[#This Row],[TIPO DE DOCUMENTO]],Tipo_Documento[],2,0)&amp;Presupuestos[[#This Row],[SERIE]]&amp;Presupuestos[[#This Row],[NUMERO]]&amp;Presupuestos[[#This Row],[RUC]],"")</f>
        <v>01E00141620609580292</v>
      </c>
      <c r="V102" s="3" t="s">
        <v>120</v>
      </c>
      <c r="W102" s="7">
        <v>45845</v>
      </c>
      <c r="X102" s="7">
        <v>45845</v>
      </c>
      <c r="Y102" s="3" t="s">
        <v>668</v>
      </c>
      <c r="Z102" s="3">
        <v>416</v>
      </c>
      <c r="AA102" s="3">
        <f>IFERROR(VLOOKUP(Presupuestos[[#This Row],[RAZON SOCIAL]],CHOOSE({1,2},Clientes_Proveedores[Razon Social],Clientes_Proveedores[Ruc / Dni]),2,0),"-")</f>
        <v>20609580292</v>
      </c>
      <c r="AB102" s="31" t="s">
        <v>882</v>
      </c>
      <c r="AC102" s="3" t="s">
        <v>670</v>
      </c>
      <c r="AD102" s="5">
        <v>0.18</v>
      </c>
      <c r="AE102" s="6">
        <v>508.47399999999999</v>
      </c>
      <c r="AF102" s="6">
        <f>Presupuestos[[#This Row],[BASE]]*Presupuestos[[#This Row],[% IGV]]</f>
        <v>91.525319999999994</v>
      </c>
      <c r="AG102" s="22">
        <f>ROUND(SUM(Presupuestos[[#This Row],[BASE]:[IGV]]),2)</f>
        <v>600</v>
      </c>
      <c r="AH102" s="9" t="str">
        <f>IF(Presupuestos[[#This Row],[MONEDA]]="USD",VLOOKUP(Presupuestos[[#This Row],[FECHA DE EMISION]],Tipo_Cambio[],3,0),"")</f>
        <v/>
      </c>
      <c r="AI102" s="22">
        <f>IFERROR(ROUND(IF(Presupuestos[[#This Row],[MONEDA]]="PEN",Presupuestos[[#This Row],[TOTAL]],Presupuestos[[#This Row],[TOTAL]]*Presupuestos[[#This Row],[TIPO DE CAMBIO]]),2),"")</f>
        <v>600</v>
      </c>
      <c r="AJ102" s="5"/>
      <c r="AK102" s="33" t="s">
        <v>671</v>
      </c>
      <c r="AL102" s="5" t="s">
        <v>680</v>
      </c>
      <c r="AM102" s="23" t="s">
        <v>671</v>
      </c>
      <c r="AN102" s="23" t="s">
        <v>759</v>
      </c>
      <c r="AO102" s="7">
        <f>IFERROR(VLOOKUP("1-"&amp;Presupuestos[[#This Row],[ID DOCUMENTO]],BD_Pagos[],7,0),"")</f>
        <v>45847</v>
      </c>
      <c r="AP102" s="16" t="str">
        <f>IFERROR(VLOOKUP("1-"&amp;Presupuestos[[#This Row],[ID DOCUMENTO]],BD_Pagos[],8,0),"")</f>
        <v>B-BCP - Soles</v>
      </c>
      <c r="AQ102" s="17">
        <f>IFERROR(VLOOKUP("1-"&amp;Presupuestos[[#This Row],[ID DOCUMENTO]],BD_Pagos[],9,0),"")</f>
        <v>1193547</v>
      </c>
      <c r="AR102" s="54"/>
      <c r="AS102" s="7">
        <f>IFERROR(VLOOKUP("2-"&amp;Presupuestos[[#This Row],[ID DOCUMENTO]],BD_Pagos[],7,0),"")</f>
        <v>0</v>
      </c>
      <c r="AT102" s="16" t="str">
        <f>IFERROR(VLOOKUP("2-"&amp;Presupuestos[[#This Row],[ID DOCUMENTO]],BD_Pagos[],8,0),"")</f>
        <v/>
      </c>
      <c r="AU102" s="17">
        <f>IFERROR(VLOOKUP("2-"&amp;Presupuestos[[#This Row],[ID DOCUMENTO]],BD_Pagos[],9,0),"")</f>
        <v>0</v>
      </c>
      <c r="AV102" s="20">
        <f>IF(IFERROR(VLOOKUP("2-"&amp;Presupuestos[[#This Row],[ID DOCUMENTO]],BD_Pagos[],10,0),0)&gt;Presupuestos[[#This Row],[TOTAL SOLES]],Presupuestos[[#This Row],[TOTAL SOLES]],IFERROR(VLOOKUP("2-"&amp;Presupuestos[[#This Row],[ID DOCUMENTO]],BD_Pagos[],10,0),0))</f>
        <v>0</v>
      </c>
      <c r="AW102" s="7"/>
      <c r="AX102" s="16"/>
      <c r="AY102" s="17"/>
      <c r="AZ102" s="20"/>
      <c r="BA102" s="7"/>
      <c r="BB102" s="16"/>
      <c r="BC102" s="17"/>
      <c r="BD102" s="20"/>
      <c r="BE102" s="7">
        <f>IFERROR(VLOOKUP("5-"&amp;Presupuestos[[#This Row],[ID DOCUMENTO]],BD_Pagos[],7,0),"")</f>
        <v>0</v>
      </c>
      <c r="BF102" s="17">
        <f>IFERROR(VLOOKUP("5-"&amp;Presupuestos[[#This Row],[ID DOCUMENTO]],BD_Pagos[],9,0),"")</f>
        <v>0</v>
      </c>
      <c r="BG102" s="20">
        <f>IF(IFERROR(VLOOKUP("5-"&amp;Presupuestos[[#This Row],[ID DOCUMENTO]],BD_Pagos[],10,0),0)&gt;Presupuestos[[#This Row],[TOTAL SOLES]],Presupuestos[[#This Row],[TOTAL SOLES]],IFERROR(VLOOKUP("5-"&amp;Presupuestos[[#This Row],[ID DOCUMENTO]],BD_Pagos[],10,0),0))</f>
        <v>0</v>
      </c>
      <c r="BH102" s="7">
        <f>IFERROR(VLOOKUP("1-Detraccion"&amp;Presupuestos[[#This Row],[ID DOCUMENTO]],BD_Pagos[],2,0),"")</f>
        <v>0</v>
      </c>
      <c r="BI102" s="3" t="str">
        <f>IFERROR(VLOOKUP("1-Detraccion"&amp;Presupuestos[[#This Row],[ID DOCUMENTO]],BD_Pagos[],3,0),"")</f>
        <v/>
      </c>
      <c r="BJ102" s="3">
        <f>IFERROR(VLOOKUP("1-Detraccion"&amp;Presupuestos[[#This Row],[ID DOCUMENTO]],BD_Pagos[],4,0),"")</f>
        <v>0</v>
      </c>
      <c r="BK102" s="6">
        <f>IF(IFERROR(VLOOKUP("1-Detraccion"&amp;Presupuestos[[#This Row],[ID DOCUMENTO]],BD_Pagos[],5,0),0)&gt;Presupuestos[[#This Row],[TOTAL SOLES]],Presupuestos[[#This Row],[TOTAL SOLES]],IFERROR(VLOOKUP("1-Detraccion"&amp;Presupuestos[[#This Row],[ID DOCUMENTO]],BD_Pagos[],5,0),0))</f>
        <v>0</v>
      </c>
      <c r="BL102" s="6">
        <f>IF(IFERROR(VLOOKUP("1-Detraccion"&amp;Presupuestos[[#This Row],[ID DOCUMENTO]],BD_Pagos[],6,0),0)&gt;Presupuestos[[#This Row],[TOTAL SOLES]],Presupuestos[[#This Row],[TOTAL SOLES]],IFERROR(VLOOKUP("1-Detraccion"&amp;Presupuestos[[#This Row],[ID DOCUMENTO]],BD_Pagos[],6,0),0))</f>
        <v>0</v>
      </c>
      <c r="BM102" s="37"/>
      <c r="BN102" s="3"/>
      <c r="BO102" s="3"/>
      <c r="BP102" s="6"/>
      <c r="BQ10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600</v>
      </c>
      <c r="BR102" s="23" t="str">
        <f>IF(Presupuestos[[#This Row],[SALDO ME-MN]]&gt;0,"PENDIENTE","CANCELADO")</f>
        <v>PENDIENTE</v>
      </c>
      <c r="BS102" s="23" t="str">
        <f>IF(COUNTIFS($U$4:$U101,Presupuestos[[#This Row],[ID DOCUMENTO]])&gt;=1,IF(B101=Presupuestos[[#This Row],[ID]],"OK","DOC. DUPLICADO"),"OK")</f>
        <v>OK</v>
      </c>
    </row>
    <row r="103" spans="2:71" ht="24" x14ac:dyDescent="0.25">
      <c r="B103" s="34">
        <f>IF(Presupuestos[[#This Row],[ID DOCUMENTO]]=U102,B102,IF(B102="ID",1,B102+1))</f>
        <v>98</v>
      </c>
      <c r="C103" s="2">
        <v>45850</v>
      </c>
      <c r="D103" s="2">
        <v>45850</v>
      </c>
      <c r="E103" s="3" t="s">
        <v>665</v>
      </c>
      <c r="F103" s="25" t="s">
        <v>35</v>
      </c>
      <c r="G103" s="25" t="s">
        <v>211</v>
      </c>
      <c r="H103" s="25" t="s">
        <v>225</v>
      </c>
      <c r="I103" s="36" t="str">
        <f>IFERROR(VLOOKUP(Presupuestos[[#This Row],[AREA]]&amp;Presupuestos[[#This Row],[CONCEPTO]]&amp;Presupuestos[[#This Row],[DESCRIPCION]],Tabla28[[Columna1]:[CÓDIGO NUEVO]],2,0),"")</f>
        <v>P0302003</v>
      </c>
      <c r="J103" s="3" t="s">
        <v>666</v>
      </c>
      <c r="K103" s="3" t="s">
        <v>666</v>
      </c>
      <c r="L103" s="3" t="s">
        <v>666</v>
      </c>
      <c r="M103" s="31" t="s">
        <v>883</v>
      </c>
      <c r="N103" s="3" t="s">
        <v>47</v>
      </c>
      <c r="O103" s="3" t="s">
        <v>315</v>
      </c>
      <c r="P103" s="3" t="s">
        <v>122</v>
      </c>
      <c r="Q103" s="3" t="str">
        <f>IFERROR(VLOOKUP(Presupuestos[[#This Row],[CLASIFICACIÓN (N)]],Tabla17[],2,0),"")</f>
        <v>Costos de ventas</v>
      </c>
      <c r="R103" s="3" t="str">
        <f>IFERROR(VLOOKUP(Presupuestos[[#This Row],[CLASIFICACIÓN (N)]],Tabla17[],3,0),"")</f>
        <v>Operativo</v>
      </c>
      <c r="S103" s="3" t="s">
        <v>16</v>
      </c>
      <c r="T103" s="3" t="str">
        <f>IFERROR(VLOOKUP(Presupuestos[[#This Row],[ALMACEN]],Tabla5[],2,0),"")</f>
        <v>Arequipa</v>
      </c>
      <c r="U103" s="19" t="str">
        <f>IFERROR(VLOOKUP(Presupuestos[[#This Row],[TIPO DE DOCUMENTO]],Tipo_Documento[],2,0)&amp;Presupuestos[[#This Row],[SERIE]]&amp;Presupuestos[[#This Row],[NUMERO]]&amp;Presupuestos[[#This Row],[RUC]],"")</f>
        <v>01E0017979920603219377</v>
      </c>
      <c r="V103" s="3" t="s">
        <v>120</v>
      </c>
      <c r="W103" s="7">
        <v>45850</v>
      </c>
      <c r="X103" s="7">
        <v>45850</v>
      </c>
      <c r="Y103" s="3" t="s">
        <v>668</v>
      </c>
      <c r="Z103" s="3">
        <v>79799</v>
      </c>
      <c r="AA103" s="3">
        <f>IFERROR(VLOOKUP(Presupuestos[[#This Row],[RAZON SOCIAL]],CHOOSE({1,2},Clientes_Proveedores[Razon Social],Clientes_Proveedores[Ruc / Dni]),2,0),"-")</f>
        <v>20603219377</v>
      </c>
      <c r="AB103" s="31" t="s">
        <v>884</v>
      </c>
      <c r="AC103" s="3" t="s">
        <v>670</v>
      </c>
      <c r="AD103" s="5">
        <v>0.18</v>
      </c>
      <c r="AE103" s="6">
        <v>7.63</v>
      </c>
      <c r="AF103" s="6">
        <f>Presupuestos[[#This Row],[BASE]]*Presupuestos[[#This Row],[% IGV]]</f>
        <v>1.3734</v>
      </c>
      <c r="AG103" s="22">
        <f>ROUND(SUM(Presupuestos[[#This Row],[BASE]:[IGV]]),2)</f>
        <v>9</v>
      </c>
      <c r="AH103" s="9" t="str">
        <f>IF(Presupuestos[[#This Row],[MONEDA]]="USD",VLOOKUP(Presupuestos[[#This Row],[FECHA DE EMISION]],Tipo_Cambio[],3,0),"")</f>
        <v/>
      </c>
      <c r="AI103" s="22">
        <f>IFERROR(ROUND(IF(Presupuestos[[#This Row],[MONEDA]]="PEN",Presupuestos[[#This Row],[TOTAL]],Presupuestos[[#This Row],[TOTAL]]*Presupuestos[[#This Row],[TIPO DE CAMBIO]]),2),"")</f>
        <v>9</v>
      </c>
      <c r="AJ103" s="5"/>
      <c r="AK103" s="33" t="s">
        <v>671</v>
      </c>
      <c r="AL103" s="5" t="s">
        <v>715</v>
      </c>
      <c r="AM103" s="23" t="s">
        <v>671</v>
      </c>
      <c r="AN103" s="23"/>
      <c r="AO103" s="7">
        <f>IFERROR(VLOOKUP("1-"&amp;Presupuestos[[#This Row],[ID DOCUMENTO]],BD_Pagos[],7,0),"")</f>
        <v>45850</v>
      </c>
      <c r="AP103" s="16" t="str">
        <f>IFERROR(VLOOKUP("1-"&amp;Presupuestos[[#This Row],[ID DOCUMENTO]],BD_Pagos[],8,0),"")</f>
        <v>C_Ope_008</v>
      </c>
      <c r="AQ103" s="17">
        <f>IFERROR(VLOOKUP("1-"&amp;Presupuestos[[#This Row],[ID DOCUMENTO]],BD_Pagos[],9,0),"")</f>
        <v>24884</v>
      </c>
      <c r="AR103" s="54"/>
      <c r="AS103" s="7">
        <f>IFERROR(VLOOKUP("2-"&amp;Presupuestos[[#This Row],[ID DOCUMENTO]],BD_Pagos[],7,0),"")</f>
        <v>0</v>
      </c>
      <c r="AT103" s="16" t="str">
        <f>IFERROR(VLOOKUP("2-"&amp;Presupuestos[[#This Row],[ID DOCUMENTO]],BD_Pagos[],8,0),"")</f>
        <v/>
      </c>
      <c r="AU103" s="17">
        <f>IFERROR(VLOOKUP("2-"&amp;Presupuestos[[#This Row],[ID DOCUMENTO]],BD_Pagos[],9,0),"")</f>
        <v>0</v>
      </c>
      <c r="AV103" s="20">
        <f>IF(IFERROR(VLOOKUP("2-"&amp;Presupuestos[[#This Row],[ID DOCUMENTO]],BD_Pagos[],10,0),0)&gt;Presupuestos[[#This Row],[TOTAL SOLES]],Presupuestos[[#This Row],[TOTAL SOLES]],IFERROR(VLOOKUP("2-"&amp;Presupuestos[[#This Row],[ID DOCUMENTO]],BD_Pagos[],10,0),0))</f>
        <v>0</v>
      </c>
      <c r="AW103" s="7"/>
      <c r="AX103" s="16"/>
      <c r="AY103" s="17"/>
      <c r="AZ103" s="20"/>
      <c r="BA103" s="7"/>
      <c r="BB103" s="16"/>
      <c r="BC103" s="17"/>
      <c r="BD103" s="20"/>
      <c r="BE103" s="7">
        <f>IFERROR(VLOOKUP("5-"&amp;Presupuestos[[#This Row],[ID DOCUMENTO]],BD_Pagos[],7,0),"")</f>
        <v>0</v>
      </c>
      <c r="BF103" s="17">
        <f>IFERROR(VLOOKUP("5-"&amp;Presupuestos[[#This Row],[ID DOCUMENTO]],BD_Pagos[],9,0),"")</f>
        <v>0</v>
      </c>
      <c r="BG103" s="20">
        <f>IF(IFERROR(VLOOKUP("5-"&amp;Presupuestos[[#This Row],[ID DOCUMENTO]],BD_Pagos[],10,0),0)&gt;Presupuestos[[#This Row],[TOTAL SOLES]],Presupuestos[[#This Row],[TOTAL SOLES]],IFERROR(VLOOKUP("5-"&amp;Presupuestos[[#This Row],[ID DOCUMENTO]],BD_Pagos[],10,0),0))</f>
        <v>0</v>
      </c>
      <c r="BH103" s="7">
        <f>IFERROR(VLOOKUP("1-Detraccion"&amp;Presupuestos[[#This Row],[ID DOCUMENTO]],BD_Pagos[],2,0),"")</f>
        <v>0</v>
      </c>
      <c r="BI103" s="3" t="str">
        <f>IFERROR(VLOOKUP("1-Detraccion"&amp;Presupuestos[[#This Row],[ID DOCUMENTO]],BD_Pagos[],3,0),"")</f>
        <v/>
      </c>
      <c r="BJ103" s="3">
        <f>IFERROR(VLOOKUP("1-Detraccion"&amp;Presupuestos[[#This Row],[ID DOCUMENTO]],BD_Pagos[],4,0),"")</f>
        <v>0</v>
      </c>
      <c r="BK103" s="6">
        <f>IF(IFERROR(VLOOKUP("1-Detraccion"&amp;Presupuestos[[#This Row],[ID DOCUMENTO]],BD_Pagos[],5,0),0)&gt;Presupuestos[[#This Row],[TOTAL SOLES]],Presupuestos[[#This Row],[TOTAL SOLES]],IFERROR(VLOOKUP("1-Detraccion"&amp;Presupuestos[[#This Row],[ID DOCUMENTO]],BD_Pagos[],5,0),0))</f>
        <v>0</v>
      </c>
      <c r="BL103" s="6">
        <f>IF(IFERROR(VLOOKUP("1-Detraccion"&amp;Presupuestos[[#This Row],[ID DOCUMENTO]],BD_Pagos[],6,0),0)&gt;Presupuestos[[#This Row],[TOTAL SOLES]],Presupuestos[[#This Row],[TOTAL SOLES]],IFERROR(VLOOKUP("1-Detraccion"&amp;Presupuestos[[#This Row],[ID DOCUMENTO]],BD_Pagos[],6,0),0))</f>
        <v>0</v>
      </c>
      <c r="BM103" s="37"/>
      <c r="BN103" s="3"/>
      <c r="BO103" s="3"/>
      <c r="BP103" s="6"/>
      <c r="BQ10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v>
      </c>
      <c r="BR103" s="23" t="str">
        <f>IF(Presupuestos[[#This Row],[SALDO ME-MN]]&gt;0,"PENDIENTE","CANCELADO")</f>
        <v>PENDIENTE</v>
      </c>
      <c r="BS103" s="23" t="str">
        <f>IF(COUNTIFS($U$4:$U102,Presupuestos[[#This Row],[ID DOCUMENTO]])&gt;=1,IF(B102=Presupuestos[[#This Row],[ID]],"OK","DOC. DUPLICADO"),"OK")</f>
        <v>OK</v>
      </c>
    </row>
    <row r="104" spans="2:71" ht="48" x14ac:dyDescent="0.25">
      <c r="B104" s="34">
        <f>IF(Presupuestos[[#This Row],[ID DOCUMENTO]]=U103,B103,IF(B103="ID",1,B103+1))</f>
        <v>99</v>
      </c>
      <c r="C104" s="2">
        <v>45853</v>
      </c>
      <c r="D104" s="2">
        <v>45853</v>
      </c>
      <c r="E104" s="3" t="s">
        <v>885</v>
      </c>
      <c r="F104" s="25" t="s">
        <v>27</v>
      </c>
      <c r="G104" s="25" t="s">
        <v>51</v>
      </c>
      <c r="H104" s="25" t="s">
        <v>24</v>
      </c>
      <c r="I104" s="36" t="str">
        <f>IFERROR(VLOOKUP(Presupuestos[[#This Row],[AREA]]&amp;Presupuestos[[#This Row],[CONCEPTO]]&amp;Presupuestos[[#This Row],[DESCRIPCION]],Tabla28[[Columna1]:[CÓDIGO NUEVO]],2,0),"")</f>
        <v>P0211001</v>
      </c>
      <c r="J104" s="3" t="s">
        <v>886</v>
      </c>
      <c r="K104" s="3" t="s">
        <v>666</v>
      </c>
      <c r="L104" s="3" t="s">
        <v>666</v>
      </c>
      <c r="M104" s="31" t="s">
        <v>887</v>
      </c>
      <c r="N104" s="3"/>
      <c r="O104" s="3" t="s">
        <v>315</v>
      </c>
      <c r="P104" s="3" t="s">
        <v>127</v>
      </c>
      <c r="Q104" s="3" t="str">
        <f>IFERROR(VLOOKUP(Presupuestos[[#This Row],[CLASIFICACIÓN (N)]],Tabla17[],2,0),"")</f>
        <v>Gastos operativos</v>
      </c>
      <c r="R104" s="3" t="str">
        <f>IFERROR(VLOOKUP(Presupuestos[[#This Row],[CLASIFICACIÓN (N)]],Tabla17[],3,0),"")</f>
        <v>Operativo</v>
      </c>
      <c r="S104" s="3" t="s">
        <v>16</v>
      </c>
      <c r="T104" s="3" t="str">
        <f>IFERROR(VLOOKUP(Presupuestos[[#This Row],[ALMACEN]],Tabla5[],2,0),"")</f>
        <v>Arequipa</v>
      </c>
      <c r="U104" s="19" t="str">
        <f>IFERROR(VLOOKUP(Presupuestos[[#This Row],[TIPO DE DOCUMENTO]],Tipo_Documento[],2,0)&amp;Presupuestos[[#This Row],[SERIE]]&amp;Presupuestos[[#This Row],[NUMERO]]&amp;Presupuestos[[#This Row],[RUC]],"")</f>
        <v>03116810309622885</v>
      </c>
      <c r="V104" s="3" t="s">
        <v>130</v>
      </c>
      <c r="W104" s="7">
        <v>45848</v>
      </c>
      <c r="X104" s="7">
        <v>45848</v>
      </c>
      <c r="Y104" s="3">
        <v>1</v>
      </c>
      <c r="Z104" s="3">
        <v>168</v>
      </c>
      <c r="AA104" s="3">
        <f>IFERROR(VLOOKUP(Presupuestos[[#This Row],[RAZON SOCIAL]],CHOOSE({1,2},Clientes_Proveedores[Razon Social],Clientes_Proveedores[Ruc / Dni]),2,0),"-")</f>
        <v>10309622885</v>
      </c>
      <c r="AB104" s="31" t="s">
        <v>807</v>
      </c>
      <c r="AC104" s="3" t="s">
        <v>670</v>
      </c>
      <c r="AD104" s="5"/>
      <c r="AE104" s="6">
        <v>21.4</v>
      </c>
      <c r="AF104" s="6">
        <f>Presupuestos[[#This Row],[BASE]]*Presupuestos[[#This Row],[% IGV]]</f>
        <v>0</v>
      </c>
      <c r="AG104" s="22">
        <f>ROUND(SUM(Presupuestos[[#This Row],[BASE]:[IGV]]),2)</f>
        <v>21.4</v>
      </c>
      <c r="AH104" s="9" t="str">
        <f>IF(Presupuestos[[#This Row],[MONEDA]]="USD",VLOOKUP(Presupuestos[[#This Row],[FECHA DE EMISION]],Tipo_Cambio[],3,0),"")</f>
        <v/>
      </c>
      <c r="AI104" s="22">
        <f>IFERROR(ROUND(IF(Presupuestos[[#This Row],[MONEDA]]="PEN",Presupuestos[[#This Row],[TOTAL]],Presupuestos[[#This Row],[TOTAL]]*Presupuestos[[#This Row],[TIPO DE CAMBIO]]),2),"")</f>
        <v>21.4</v>
      </c>
      <c r="AJ104" s="5"/>
      <c r="AK104" s="33" t="s">
        <v>671</v>
      </c>
      <c r="AL104" s="5" t="s">
        <v>672</v>
      </c>
      <c r="AM104" s="23" t="s">
        <v>671</v>
      </c>
      <c r="AN104" s="23" t="s">
        <v>759</v>
      </c>
      <c r="AO104" s="7">
        <f>IFERROR(VLOOKUP("1-"&amp;Presupuestos[[#This Row],[ID DOCUMENTO]],BD_Pagos[],7,0),"")</f>
        <v>45852</v>
      </c>
      <c r="AP104" s="16" t="str">
        <f>IFERROR(VLOOKUP("1-"&amp;Presupuestos[[#This Row],[ID DOCUMENTO]],BD_Pagos[],8,0),"")</f>
        <v>C-Tesoreria</v>
      </c>
      <c r="AQ104" s="17" t="str">
        <f>IFERROR(VLOOKUP("1-"&amp;Presupuestos[[#This Row],[ID DOCUMENTO]],BD_Pagos[],9,0),"")</f>
        <v>001-12525</v>
      </c>
      <c r="AR104" s="54"/>
      <c r="AS104" s="7">
        <f>IFERROR(VLOOKUP("2-"&amp;Presupuestos[[#This Row],[ID DOCUMENTO]],BD_Pagos[],7,0),"")</f>
        <v>0</v>
      </c>
      <c r="AT104" s="16" t="str">
        <f>IFERROR(VLOOKUP("2-"&amp;Presupuestos[[#This Row],[ID DOCUMENTO]],BD_Pagos[],8,0),"")</f>
        <v/>
      </c>
      <c r="AU104" s="17">
        <f>IFERROR(VLOOKUP("2-"&amp;Presupuestos[[#This Row],[ID DOCUMENTO]],BD_Pagos[],9,0),"")</f>
        <v>0</v>
      </c>
      <c r="AV104" s="20">
        <f>IF(IFERROR(VLOOKUP("2-"&amp;Presupuestos[[#This Row],[ID DOCUMENTO]],BD_Pagos[],10,0),0)&gt;Presupuestos[[#This Row],[TOTAL SOLES]],Presupuestos[[#This Row],[TOTAL SOLES]],IFERROR(VLOOKUP("2-"&amp;Presupuestos[[#This Row],[ID DOCUMENTO]],BD_Pagos[],10,0),0))</f>
        <v>0</v>
      </c>
      <c r="AW104" s="7"/>
      <c r="AX104" s="16"/>
      <c r="AY104" s="17"/>
      <c r="AZ104" s="20"/>
      <c r="BA104" s="7"/>
      <c r="BB104" s="16"/>
      <c r="BC104" s="17"/>
      <c r="BD104" s="20"/>
      <c r="BE104" s="7">
        <f>IFERROR(VLOOKUP("5-"&amp;Presupuestos[[#This Row],[ID DOCUMENTO]],BD_Pagos[],7,0),"")</f>
        <v>0</v>
      </c>
      <c r="BF104" s="17">
        <f>IFERROR(VLOOKUP("5-"&amp;Presupuestos[[#This Row],[ID DOCUMENTO]],BD_Pagos[],9,0),"")</f>
        <v>0</v>
      </c>
      <c r="BG104" s="20">
        <f>IF(IFERROR(VLOOKUP("5-"&amp;Presupuestos[[#This Row],[ID DOCUMENTO]],BD_Pagos[],10,0),0)&gt;Presupuestos[[#This Row],[TOTAL SOLES]],Presupuestos[[#This Row],[TOTAL SOLES]],IFERROR(VLOOKUP("5-"&amp;Presupuestos[[#This Row],[ID DOCUMENTO]],BD_Pagos[],10,0),0))</f>
        <v>0</v>
      </c>
      <c r="BH104" s="7">
        <f>IFERROR(VLOOKUP("1-Detraccion"&amp;Presupuestos[[#This Row],[ID DOCUMENTO]],BD_Pagos[],2,0),"")</f>
        <v>0</v>
      </c>
      <c r="BI104" s="3" t="str">
        <f>IFERROR(VLOOKUP("1-Detraccion"&amp;Presupuestos[[#This Row],[ID DOCUMENTO]],BD_Pagos[],3,0),"")</f>
        <v/>
      </c>
      <c r="BJ104" s="3">
        <f>IFERROR(VLOOKUP("1-Detraccion"&amp;Presupuestos[[#This Row],[ID DOCUMENTO]],BD_Pagos[],4,0),"")</f>
        <v>0</v>
      </c>
      <c r="BK104" s="6">
        <f>IF(IFERROR(VLOOKUP("1-Detraccion"&amp;Presupuestos[[#This Row],[ID DOCUMENTO]],BD_Pagos[],5,0),0)&gt;Presupuestos[[#This Row],[TOTAL SOLES]],Presupuestos[[#This Row],[TOTAL SOLES]],IFERROR(VLOOKUP("1-Detraccion"&amp;Presupuestos[[#This Row],[ID DOCUMENTO]],BD_Pagos[],5,0),0))</f>
        <v>0</v>
      </c>
      <c r="BL104" s="6">
        <f>IF(IFERROR(VLOOKUP("1-Detraccion"&amp;Presupuestos[[#This Row],[ID DOCUMENTO]],BD_Pagos[],6,0),0)&gt;Presupuestos[[#This Row],[TOTAL SOLES]],Presupuestos[[#This Row],[TOTAL SOLES]],IFERROR(VLOOKUP("1-Detraccion"&amp;Presupuestos[[#This Row],[ID DOCUMENTO]],BD_Pagos[],6,0),0))</f>
        <v>0</v>
      </c>
      <c r="BM104" s="37"/>
      <c r="BN104" s="3"/>
      <c r="BO104" s="3"/>
      <c r="BP104" s="6"/>
      <c r="BQ10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21.4</v>
      </c>
      <c r="BR104" s="23" t="str">
        <f>IF(Presupuestos[[#This Row],[SALDO ME-MN]]&gt;0,"PENDIENTE","CANCELADO")</f>
        <v>PENDIENTE</v>
      </c>
      <c r="BS104" s="23" t="str">
        <f>IF(COUNTIFS($U$4:$U103,Presupuestos[[#This Row],[ID DOCUMENTO]])&gt;=1,IF(B103=Presupuestos[[#This Row],[ID]],"OK","DOC. DUPLICADO"),"OK")</f>
        <v>OK</v>
      </c>
    </row>
    <row r="105" spans="2:71" ht="24" x14ac:dyDescent="0.25">
      <c r="B105" s="34">
        <f>IF(Presupuestos[[#This Row],[ID DOCUMENTO]]=U104,B104,IF(B104="ID",1,B104+1))</f>
        <v>100</v>
      </c>
      <c r="C105" s="2">
        <v>45848</v>
      </c>
      <c r="D105" s="2">
        <v>45848</v>
      </c>
      <c r="E105" s="3" t="s">
        <v>665</v>
      </c>
      <c r="F105" s="25" t="s">
        <v>35</v>
      </c>
      <c r="G105" s="25" t="s">
        <v>211</v>
      </c>
      <c r="H105" s="25" t="s">
        <v>213</v>
      </c>
      <c r="I105" s="36" t="str">
        <f>IFERROR(VLOOKUP(Presupuestos[[#This Row],[AREA]]&amp;Presupuestos[[#This Row],[CONCEPTO]]&amp;Presupuestos[[#This Row],[DESCRIPCION]],Tabla28[[Columna1]:[CÓDIGO NUEVO]],2,0),"")</f>
        <v>P0302002</v>
      </c>
      <c r="J105" s="3" t="s">
        <v>888</v>
      </c>
      <c r="K105" s="3" t="s">
        <v>889</v>
      </c>
      <c r="L105" s="3" t="s">
        <v>890</v>
      </c>
      <c r="M105" s="31" t="s">
        <v>891</v>
      </c>
      <c r="N105" s="3" t="s">
        <v>40</v>
      </c>
      <c r="O105" s="3" t="s">
        <v>315</v>
      </c>
      <c r="P105" s="3" t="s">
        <v>122</v>
      </c>
      <c r="Q105" s="3" t="str">
        <f>IFERROR(VLOOKUP(Presupuestos[[#This Row],[CLASIFICACIÓN (N)]],Tabla17[],2,0),"")</f>
        <v>Costos de ventas</v>
      </c>
      <c r="R105" s="3" t="str">
        <f>IFERROR(VLOOKUP(Presupuestos[[#This Row],[CLASIFICACIÓN (N)]],Tabla17[],3,0),"")</f>
        <v>Operativo</v>
      </c>
      <c r="S105" s="3" t="s">
        <v>16</v>
      </c>
      <c r="T105" s="3" t="str">
        <f>IFERROR(VLOOKUP(Presupuestos[[#This Row],[ALMACEN]],Tabla5[],2,0),"")</f>
        <v>Arequipa</v>
      </c>
      <c r="U105" s="19" t="str">
        <f>IFERROR(VLOOKUP(Presupuestos[[#This Row],[TIPO DE DOCUMENTO]],Tipo_Documento[],2,0)&amp;Presupuestos[[#This Row],[SERIE]]&amp;Presupuestos[[#This Row],[NUMERO]]&amp;Presupuestos[[#This Row],[RUC]],"")</f>
        <v>01F00149920602441165</v>
      </c>
      <c r="V105" s="3" t="s">
        <v>120</v>
      </c>
      <c r="W105" s="7">
        <v>45849</v>
      </c>
      <c r="X105" s="7">
        <v>45852</v>
      </c>
      <c r="Y105" s="3" t="s">
        <v>688</v>
      </c>
      <c r="Z105" s="3">
        <v>499</v>
      </c>
      <c r="AA105" s="3">
        <f>IFERROR(VLOOKUP(Presupuestos[[#This Row],[RAZON SOCIAL]],CHOOSE({1,2},Clientes_Proveedores[Razon Social],Clientes_Proveedores[Ruc / Dni]),2,0),"-")</f>
        <v>20602441165</v>
      </c>
      <c r="AB105" s="31" t="s">
        <v>774</v>
      </c>
      <c r="AC105" s="3" t="s">
        <v>670</v>
      </c>
      <c r="AD105" s="5">
        <v>0.18</v>
      </c>
      <c r="AE105" s="6">
        <v>250</v>
      </c>
      <c r="AF105" s="6">
        <f>Presupuestos[[#This Row],[BASE]]*Presupuestos[[#This Row],[% IGV]]</f>
        <v>45</v>
      </c>
      <c r="AG105" s="22">
        <f>ROUND(SUM(Presupuestos[[#This Row],[BASE]:[IGV]]),2)</f>
        <v>295</v>
      </c>
      <c r="AH105" s="9" t="str">
        <f>IF(Presupuestos[[#This Row],[MONEDA]]="USD",VLOOKUP(Presupuestos[[#This Row],[FECHA DE EMISION]],Tipo_Cambio[],3,0),"")</f>
        <v/>
      </c>
      <c r="AI105" s="22">
        <f>IFERROR(ROUND(IF(Presupuestos[[#This Row],[MONEDA]]="PEN",Presupuestos[[#This Row],[TOTAL]],Presupuestos[[#This Row],[TOTAL]]*Presupuestos[[#This Row],[TIPO DE CAMBIO]]),2),"")</f>
        <v>295</v>
      </c>
      <c r="AJ105" s="5"/>
      <c r="AK105" s="33" t="s">
        <v>671</v>
      </c>
      <c r="AL105" s="5" t="s">
        <v>680</v>
      </c>
      <c r="AM105" s="23" t="s">
        <v>671</v>
      </c>
      <c r="AN105" s="23" t="s">
        <v>759</v>
      </c>
      <c r="AO105" s="7">
        <f>IFERROR(VLOOKUP("1-"&amp;Presupuestos[[#This Row],[ID DOCUMENTO]],BD_Pagos[],7,0),"")</f>
        <v>45849</v>
      </c>
      <c r="AP105" s="16" t="str">
        <f>IFERROR(VLOOKUP("1-"&amp;Presupuestos[[#This Row],[ID DOCUMENTO]],BD_Pagos[],8,0),"")</f>
        <v>B-BCP - Soles</v>
      </c>
      <c r="AQ105" s="17">
        <f>IFERROR(VLOOKUP("1-"&amp;Presupuestos[[#This Row],[ID DOCUMENTO]],BD_Pagos[],9,0),"")</f>
        <v>1257945</v>
      </c>
      <c r="AR105" s="54"/>
      <c r="AS105" s="7">
        <f>IFERROR(VLOOKUP("2-"&amp;Presupuestos[[#This Row],[ID DOCUMENTO]],BD_Pagos[],7,0),"")</f>
        <v>0</v>
      </c>
      <c r="AT105" s="16" t="str">
        <f>IFERROR(VLOOKUP("2-"&amp;Presupuestos[[#This Row],[ID DOCUMENTO]],BD_Pagos[],8,0),"")</f>
        <v/>
      </c>
      <c r="AU105" s="17">
        <f>IFERROR(VLOOKUP("2-"&amp;Presupuestos[[#This Row],[ID DOCUMENTO]],BD_Pagos[],9,0),"")</f>
        <v>0</v>
      </c>
      <c r="AV105" s="20">
        <f>IF(IFERROR(VLOOKUP("2-"&amp;Presupuestos[[#This Row],[ID DOCUMENTO]],BD_Pagos[],10,0),0)&gt;Presupuestos[[#This Row],[TOTAL SOLES]],Presupuestos[[#This Row],[TOTAL SOLES]],IFERROR(VLOOKUP("2-"&amp;Presupuestos[[#This Row],[ID DOCUMENTO]],BD_Pagos[],10,0),0))</f>
        <v>0</v>
      </c>
      <c r="AW105" s="7"/>
      <c r="AX105" s="16"/>
      <c r="AY105" s="17"/>
      <c r="AZ105" s="20"/>
      <c r="BA105" s="7"/>
      <c r="BB105" s="16"/>
      <c r="BC105" s="17"/>
      <c r="BD105" s="20"/>
      <c r="BE105" s="7">
        <f>IFERROR(VLOOKUP("5-"&amp;Presupuestos[[#This Row],[ID DOCUMENTO]],BD_Pagos[],7,0),"")</f>
        <v>0</v>
      </c>
      <c r="BF105" s="17">
        <f>IFERROR(VLOOKUP("5-"&amp;Presupuestos[[#This Row],[ID DOCUMENTO]],BD_Pagos[],9,0),"")</f>
        <v>0</v>
      </c>
      <c r="BG105" s="20">
        <f>IF(IFERROR(VLOOKUP("5-"&amp;Presupuestos[[#This Row],[ID DOCUMENTO]],BD_Pagos[],10,0),0)&gt;Presupuestos[[#This Row],[TOTAL SOLES]],Presupuestos[[#This Row],[TOTAL SOLES]],IFERROR(VLOOKUP("5-"&amp;Presupuestos[[#This Row],[ID DOCUMENTO]],BD_Pagos[],10,0),0))</f>
        <v>0</v>
      </c>
      <c r="BH105" s="7">
        <f>IFERROR(VLOOKUP("1-Detraccion"&amp;Presupuestos[[#This Row],[ID DOCUMENTO]],BD_Pagos[],2,0),"")</f>
        <v>0</v>
      </c>
      <c r="BI105" s="3" t="str">
        <f>IFERROR(VLOOKUP("1-Detraccion"&amp;Presupuestos[[#This Row],[ID DOCUMENTO]],BD_Pagos[],3,0),"")</f>
        <v/>
      </c>
      <c r="BJ105" s="3">
        <f>IFERROR(VLOOKUP("1-Detraccion"&amp;Presupuestos[[#This Row],[ID DOCUMENTO]],BD_Pagos[],4,0),"")</f>
        <v>0</v>
      </c>
      <c r="BK105" s="6">
        <f>IF(IFERROR(VLOOKUP("1-Detraccion"&amp;Presupuestos[[#This Row],[ID DOCUMENTO]],BD_Pagos[],5,0),0)&gt;Presupuestos[[#This Row],[TOTAL SOLES]],Presupuestos[[#This Row],[TOTAL SOLES]],IFERROR(VLOOKUP("1-Detraccion"&amp;Presupuestos[[#This Row],[ID DOCUMENTO]],BD_Pagos[],5,0),0))</f>
        <v>0</v>
      </c>
      <c r="BL105" s="6">
        <f>IF(IFERROR(VLOOKUP("1-Detraccion"&amp;Presupuestos[[#This Row],[ID DOCUMENTO]],BD_Pagos[],6,0),0)&gt;Presupuestos[[#This Row],[TOTAL SOLES]],Presupuestos[[#This Row],[TOTAL SOLES]],IFERROR(VLOOKUP("1-Detraccion"&amp;Presupuestos[[#This Row],[ID DOCUMENTO]],BD_Pagos[],6,0),0))</f>
        <v>0</v>
      </c>
      <c r="BM105" s="37"/>
      <c r="BN105" s="3"/>
      <c r="BO105" s="3"/>
      <c r="BP105" s="6"/>
      <c r="BQ10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295</v>
      </c>
      <c r="BR105" s="23" t="str">
        <f>IF(Presupuestos[[#This Row],[SALDO ME-MN]]&gt;0,"PENDIENTE","CANCELADO")</f>
        <v>PENDIENTE</v>
      </c>
      <c r="BS105" s="23" t="str">
        <f>IF(COUNTIFS($U$4:$U104,Presupuestos[[#This Row],[ID DOCUMENTO]])&gt;=1,IF(B104=Presupuestos[[#This Row],[ID]],"OK","DOC. DUPLICADO"),"OK")</f>
        <v>OK</v>
      </c>
    </row>
    <row r="106" spans="2:71" ht="72" x14ac:dyDescent="0.25">
      <c r="B106" s="34">
        <f>IF(Presupuestos[[#This Row],[ID DOCUMENTO]]=U105,B105,IF(B105="ID",1,B105+1))</f>
        <v>101</v>
      </c>
      <c r="C106" s="2">
        <v>45848</v>
      </c>
      <c r="D106" s="2">
        <v>45848</v>
      </c>
      <c r="E106" s="3" t="s">
        <v>665</v>
      </c>
      <c r="F106" s="25" t="s">
        <v>35</v>
      </c>
      <c r="G106" s="25" t="s">
        <v>211</v>
      </c>
      <c r="H106" s="25" t="s">
        <v>213</v>
      </c>
      <c r="I106" s="36" t="str">
        <f>IFERROR(VLOOKUP(Presupuestos[[#This Row],[AREA]]&amp;Presupuestos[[#This Row],[CONCEPTO]]&amp;Presupuestos[[#This Row],[DESCRIPCION]],Tabla28[[Columna1]:[CÓDIGO NUEVO]],2,0),"")</f>
        <v>P0302002</v>
      </c>
      <c r="J106" s="3" t="s">
        <v>888</v>
      </c>
      <c r="K106" s="3" t="s">
        <v>889</v>
      </c>
      <c r="L106" s="3" t="s">
        <v>890</v>
      </c>
      <c r="M106" s="31" t="s">
        <v>892</v>
      </c>
      <c r="N106" s="3" t="s">
        <v>40</v>
      </c>
      <c r="O106" s="3" t="s">
        <v>315</v>
      </c>
      <c r="P106" s="3" t="s">
        <v>122</v>
      </c>
      <c r="Q106" s="3" t="str">
        <f>IFERROR(VLOOKUP(Presupuestos[[#This Row],[CLASIFICACIÓN (N)]],Tabla17[],2,0),"")</f>
        <v>Costos de ventas</v>
      </c>
      <c r="R106" s="3" t="str">
        <f>IFERROR(VLOOKUP(Presupuestos[[#This Row],[CLASIFICACIÓN (N)]],Tabla17[],3,0),"")</f>
        <v>Operativo</v>
      </c>
      <c r="S106" s="3" t="s">
        <v>16</v>
      </c>
      <c r="T106" s="3" t="str">
        <f>IFERROR(VLOOKUP(Presupuestos[[#This Row],[ALMACEN]],Tabla5[],2,0),"")</f>
        <v>Arequipa</v>
      </c>
      <c r="U106" s="19" t="str">
        <f>IFERROR(VLOOKUP(Presupuestos[[#This Row],[TIPO DE DOCUMENTO]],Tipo_Documento[],2,0)&amp;Presupuestos[[#This Row],[SERIE]]&amp;Presupuestos[[#This Row],[NUMERO]]&amp;Presupuestos[[#This Row],[RUC]],"")</f>
        <v>01F00150020602441165</v>
      </c>
      <c r="V106" s="3" t="s">
        <v>120</v>
      </c>
      <c r="W106" s="7">
        <v>45849</v>
      </c>
      <c r="X106" s="7">
        <v>45852</v>
      </c>
      <c r="Y106" s="3" t="s">
        <v>688</v>
      </c>
      <c r="Z106" s="3">
        <v>500</v>
      </c>
      <c r="AA106" s="3">
        <f>IFERROR(VLOOKUP(Presupuestos[[#This Row],[RAZON SOCIAL]],CHOOSE({1,2},Clientes_Proveedores[Razon Social],Clientes_Proveedores[Ruc / Dni]),2,0),"-")</f>
        <v>20602441165</v>
      </c>
      <c r="AB106" s="31" t="s">
        <v>774</v>
      </c>
      <c r="AC106" s="3" t="s">
        <v>670</v>
      </c>
      <c r="AD106" s="5">
        <v>0.18</v>
      </c>
      <c r="AE106" s="6">
        <v>391.52499999999998</v>
      </c>
      <c r="AF106" s="6">
        <f>Presupuestos[[#This Row],[BASE]]*Presupuestos[[#This Row],[% IGV]]</f>
        <v>70.474499999999992</v>
      </c>
      <c r="AG106" s="22">
        <f>ROUND(SUM(Presupuestos[[#This Row],[BASE]:[IGV]]),2)</f>
        <v>462</v>
      </c>
      <c r="AH106" s="9" t="str">
        <f>IF(Presupuestos[[#This Row],[MONEDA]]="USD",VLOOKUP(Presupuestos[[#This Row],[FECHA DE EMISION]],Tipo_Cambio[],3,0),"")</f>
        <v/>
      </c>
      <c r="AI106" s="22">
        <f>IFERROR(ROUND(IF(Presupuestos[[#This Row],[MONEDA]]="PEN",Presupuestos[[#This Row],[TOTAL]],Presupuestos[[#This Row],[TOTAL]]*Presupuestos[[#This Row],[TIPO DE CAMBIO]]),2),"")</f>
        <v>462</v>
      </c>
      <c r="AJ106" s="5"/>
      <c r="AK106" s="33" t="s">
        <v>671</v>
      </c>
      <c r="AL106" s="5" t="s">
        <v>680</v>
      </c>
      <c r="AM106" s="23" t="s">
        <v>671</v>
      </c>
      <c r="AN106" s="23" t="s">
        <v>759</v>
      </c>
      <c r="AO106" s="7">
        <f>IFERROR(VLOOKUP("1-"&amp;Presupuestos[[#This Row],[ID DOCUMENTO]],BD_Pagos[],7,0),"")</f>
        <v>45849</v>
      </c>
      <c r="AP106" s="16" t="str">
        <f>IFERROR(VLOOKUP("1-"&amp;Presupuestos[[#This Row],[ID DOCUMENTO]],BD_Pagos[],8,0),"")</f>
        <v>B-BCP - Soles</v>
      </c>
      <c r="AQ106" s="17">
        <f>IFERROR(VLOOKUP("1-"&amp;Presupuestos[[#This Row],[ID DOCUMENTO]],BD_Pagos[],9,0),"")</f>
        <v>1260350</v>
      </c>
      <c r="AR106" s="54"/>
      <c r="AS106" s="7">
        <f>IFERROR(VLOOKUP("2-"&amp;Presupuestos[[#This Row],[ID DOCUMENTO]],BD_Pagos[],7,0),"")</f>
        <v>0</v>
      </c>
      <c r="AT106" s="16" t="str">
        <f>IFERROR(VLOOKUP("2-"&amp;Presupuestos[[#This Row],[ID DOCUMENTO]],BD_Pagos[],8,0),"")</f>
        <v/>
      </c>
      <c r="AU106" s="17">
        <f>IFERROR(VLOOKUP("2-"&amp;Presupuestos[[#This Row],[ID DOCUMENTO]],BD_Pagos[],9,0),"")</f>
        <v>0</v>
      </c>
      <c r="AV106" s="20">
        <f>IF(IFERROR(VLOOKUP("2-"&amp;Presupuestos[[#This Row],[ID DOCUMENTO]],BD_Pagos[],10,0),0)&gt;Presupuestos[[#This Row],[TOTAL SOLES]],Presupuestos[[#This Row],[TOTAL SOLES]],IFERROR(VLOOKUP("2-"&amp;Presupuestos[[#This Row],[ID DOCUMENTO]],BD_Pagos[],10,0),0))</f>
        <v>0</v>
      </c>
      <c r="AW106" s="7"/>
      <c r="AX106" s="16"/>
      <c r="AY106" s="17"/>
      <c r="AZ106" s="20"/>
      <c r="BA106" s="7"/>
      <c r="BB106" s="16"/>
      <c r="BC106" s="17"/>
      <c r="BD106" s="20"/>
      <c r="BE106" s="7">
        <f>IFERROR(VLOOKUP("5-"&amp;Presupuestos[[#This Row],[ID DOCUMENTO]],BD_Pagos[],7,0),"")</f>
        <v>0</v>
      </c>
      <c r="BF106" s="17">
        <f>IFERROR(VLOOKUP("5-"&amp;Presupuestos[[#This Row],[ID DOCUMENTO]],BD_Pagos[],9,0),"")</f>
        <v>0</v>
      </c>
      <c r="BG106" s="20">
        <f>IF(IFERROR(VLOOKUP("5-"&amp;Presupuestos[[#This Row],[ID DOCUMENTO]],BD_Pagos[],10,0),0)&gt;Presupuestos[[#This Row],[TOTAL SOLES]],Presupuestos[[#This Row],[TOTAL SOLES]],IFERROR(VLOOKUP("5-"&amp;Presupuestos[[#This Row],[ID DOCUMENTO]],BD_Pagos[],10,0),0))</f>
        <v>0</v>
      </c>
      <c r="BH106" s="7">
        <f>IFERROR(VLOOKUP("1-Detraccion"&amp;Presupuestos[[#This Row],[ID DOCUMENTO]],BD_Pagos[],2,0),"")</f>
        <v>0</v>
      </c>
      <c r="BI106" s="3" t="str">
        <f>IFERROR(VLOOKUP("1-Detraccion"&amp;Presupuestos[[#This Row],[ID DOCUMENTO]],BD_Pagos[],3,0),"")</f>
        <v/>
      </c>
      <c r="BJ106" s="3">
        <f>IFERROR(VLOOKUP("1-Detraccion"&amp;Presupuestos[[#This Row],[ID DOCUMENTO]],BD_Pagos[],4,0),"")</f>
        <v>0</v>
      </c>
      <c r="BK106" s="6">
        <f>IF(IFERROR(VLOOKUP("1-Detraccion"&amp;Presupuestos[[#This Row],[ID DOCUMENTO]],BD_Pagos[],5,0),0)&gt;Presupuestos[[#This Row],[TOTAL SOLES]],Presupuestos[[#This Row],[TOTAL SOLES]],IFERROR(VLOOKUP("1-Detraccion"&amp;Presupuestos[[#This Row],[ID DOCUMENTO]],BD_Pagos[],5,0),0))</f>
        <v>0</v>
      </c>
      <c r="BL106" s="6">
        <f>IF(IFERROR(VLOOKUP("1-Detraccion"&amp;Presupuestos[[#This Row],[ID DOCUMENTO]],BD_Pagos[],6,0),0)&gt;Presupuestos[[#This Row],[TOTAL SOLES]],Presupuestos[[#This Row],[TOTAL SOLES]],IFERROR(VLOOKUP("1-Detraccion"&amp;Presupuestos[[#This Row],[ID DOCUMENTO]],BD_Pagos[],6,0),0))</f>
        <v>0</v>
      </c>
      <c r="BM106" s="37"/>
      <c r="BN106" s="3"/>
      <c r="BO106" s="3"/>
      <c r="BP106" s="6"/>
      <c r="BQ10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462</v>
      </c>
      <c r="BR106" s="23" t="str">
        <f>IF(Presupuestos[[#This Row],[SALDO ME-MN]]&gt;0,"PENDIENTE","CANCELADO")</f>
        <v>PENDIENTE</v>
      </c>
      <c r="BS106" s="23" t="str">
        <f>IF(COUNTIFS($U$4:$U105,Presupuestos[[#This Row],[ID DOCUMENTO]])&gt;=1,IF(B105=Presupuestos[[#This Row],[ID]],"OK","DOC. DUPLICADO"),"OK")</f>
        <v>OK</v>
      </c>
    </row>
    <row r="107" spans="2:71" x14ac:dyDescent="0.25">
      <c r="B107" s="34">
        <f>IF(Presupuestos[[#This Row],[ID DOCUMENTO]]=U106,B106,IF(B106="ID",1,B106+1))</f>
        <v>102</v>
      </c>
      <c r="C107" s="2">
        <v>45850</v>
      </c>
      <c r="D107" s="2">
        <v>45850</v>
      </c>
      <c r="E107" s="3" t="s">
        <v>685</v>
      </c>
      <c r="F107" s="25" t="s">
        <v>27</v>
      </c>
      <c r="G107" s="25" t="s">
        <v>91</v>
      </c>
      <c r="H107" s="25" t="s">
        <v>92</v>
      </c>
      <c r="I107" s="36" t="str">
        <f>IFERROR(VLOOKUP(Presupuestos[[#This Row],[AREA]]&amp;Presupuestos[[#This Row],[CONCEPTO]]&amp;Presupuestos[[#This Row],[DESCRIPCION]],Tabla28[[Columna1]:[CÓDIGO NUEVO]],2,0),"")</f>
        <v>P0201001</v>
      </c>
      <c r="J107" s="3" t="s">
        <v>666</v>
      </c>
      <c r="K107" s="3" t="s">
        <v>666</v>
      </c>
      <c r="L107" s="3" t="s">
        <v>666</v>
      </c>
      <c r="M107" s="31" t="s">
        <v>893</v>
      </c>
      <c r="N107" s="3"/>
      <c r="O107" s="3" t="s">
        <v>308</v>
      </c>
      <c r="P107" s="3" t="s">
        <v>71</v>
      </c>
      <c r="Q107" s="3" t="str">
        <f>IFERROR(VLOOKUP(Presupuestos[[#This Row],[CLASIFICACIÓN (N)]],Tabla17[],2,0),"")</f>
        <v>Costos de ventas</v>
      </c>
      <c r="R107" s="3" t="str">
        <f>IFERROR(VLOOKUP(Presupuestos[[#This Row],[CLASIFICACIÓN (N)]],Tabla17[],3,0),"")</f>
        <v>Operativo</v>
      </c>
      <c r="S107" s="3" t="s">
        <v>16</v>
      </c>
      <c r="T107" s="3" t="str">
        <f>IFERROR(VLOOKUP(Presupuestos[[#This Row],[ALMACEN]],Tabla5[],2,0),"")</f>
        <v>Arequipa</v>
      </c>
      <c r="U107" s="19" t="str">
        <f>IFERROR(VLOOKUP(Presupuestos[[#This Row],[TIPO DE DOCUMENTO]],Tipo_Documento[],2,0)&amp;Presupuestos[[#This Row],[SERIE]]&amp;Presupuestos[[#This Row],[NUMERO]]&amp;Presupuestos[[#This Row],[RUC]],"")</f>
        <v>07F10247220419158462</v>
      </c>
      <c r="V107" s="3" t="s">
        <v>140</v>
      </c>
      <c r="W107" s="7">
        <v>45850</v>
      </c>
      <c r="X107" s="7">
        <v>45850</v>
      </c>
      <c r="Y107" s="3" t="s">
        <v>791</v>
      </c>
      <c r="Z107" s="3">
        <v>472</v>
      </c>
      <c r="AA107" s="3">
        <f>IFERROR(VLOOKUP(Presupuestos[[#This Row],[RAZON SOCIAL]],CHOOSE({1,2},Clientes_Proveedores[Razon Social],Clientes_Proveedores[Ruc / Dni]),2,0),"-")</f>
        <v>20419158462</v>
      </c>
      <c r="AB107" s="31" t="s">
        <v>792</v>
      </c>
      <c r="AC107" s="3" t="s">
        <v>670</v>
      </c>
      <c r="AD107" s="5">
        <v>0.18</v>
      </c>
      <c r="AE107" s="6">
        <v>-593.60500000000002</v>
      </c>
      <c r="AF107" s="6">
        <f>Presupuestos[[#This Row],[BASE]]*Presupuestos[[#This Row],[% IGV]]</f>
        <v>-106.8489</v>
      </c>
      <c r="AG107" s="22">
        <f>ROUND(SUM(Presupuestos[[#This Row],[BASE]:[IGV]]),2)</f>
        <v>-700.45</v>
      </c>
      <c r="AH107" s="9" t="str">
        <f>IF(Presupuestos[[#This Row],[MONEDA]]="USD",VLOOKUP(Presupuestos[[#This Row],[FECHA DE EMISION]],Tipo_Cambio[],3,0),"")</f>
        <v/>
      </c>
      <c r="AI107" s="22">
        <f>IFERROR(ROUND(IF(Presupuestos[[#This Row],[MONEDA]]="PEN",Presupuestos[[#This Row],[TOTAL]],Presupuestos[[#This Row],[TOTAL]]*Presupuestos[[#This Row],[TIPO DE CAMBIO]]),2),"")</f>
        <v>-700.45</v>
      </c>
      <c r="AJ107" s="5"/>
      <c r="AK107" s="33"/>
      <c r="AL107" s="5" t="s">
        <v>795</v>
      </c>
      <c r="AM107" s="23" t="s">
        <v>671</v>
      </c>
      <c r="AN107" s="23"/>
      <c r="AO107" s="7" t="str">
        <f>IFERROR(VLOOKUP("1-"&amp;Presupuestos[[#This Row],[ID DOCUMENTO]],BD_Pagos[],7,0),"")</f>
        <v/>
      </c>
      <c r="AP107" s="16" t="str">
        <f>IFERROR(VLOOKUP("1-"&amp;Presupuestos[[#This Row],[ID DOCUMENTO]],BD_Pagos[],8,0),"")</f>
        <v/>
      </c>
      <c r="AQ107" s="17" t="str">
        <f>IFERROR(VLOOKUP("1-"&amp;Presupuestos[[#This Row],[ID DOCUMENTO]],BD_Pagos[],9,0),"")</f>
        <v/>
      </c>
      <c r="AR107" s="54"/>
      <c r="AS107" s="7" t="str">
        <f>IFERROR(VLOOKUP("2-"&amp;Presupuestos[[#This Row],[ID DOCUMENTO]],BD_Pagos[],7,0),"")</f>
        <v/>
      </c>
      <c r="AT107" s="16" t="str">
        <f>IFERROR(VLOOKUP("2-"&amp;Presupuestos[[#This Row],[ID DOCUMENTO]],BD_Pagos[],8,0),"")</f>
        <v/>
      </c>
      <c r="AU107" s="17" t="str">
        <f>IFERROR(VLOOKUP("2-"&amp;Presupuestos[[#This Row],[ID DOCUMENTO]],BD_Pagos[],9,0),"")</f>
        <v/>
      </c>
      <c r="AV107" s="20">
        <f>IF(IFERROR(VLOOKUP("2-"&amp;Presupuestos[[#This Row],[ID DOCUMENTO]],BD_Pagos[],10,0),0)&gt;Presupuestos[[#This Row],[TOTAL SOLES]],Presupuestos[[#This Row],[TOTAL SOLES]],IFERROR(VLOOKUP("2-"&amp;Presupuestos[[#This Row],[ID DOCUMENTO]],BD_Pagos[],10,0),0))</f>
        <v>-700.45</v>
      </c>
      <c r="AW107" s="7"/>
      <c r="AX107" s="16"/>
      <c r="AY107" s="17"/>
      <c r="AZ107" s="20"/>
      <c r="BA107" s="7"/>
      <c r="BB107" s="16"/>
      <c r="BC107" s="17"/>
      <c r="BD107" s="20"/>
      <c r="BE107" s="7" t="str">
        <f>IFERROR(VLOOKUP("5-"&amp;Presupuestos[[#This Row],[ID DOCUMENTO]],BD_Pagos[],7,0),"")</f>
        <v/>
      </c>
      <c r="BF107" s="17" t="str">
        <f>IFERROR(VLOOKUP("5-"&amp;Presupuestos[[#This Row],[ID DOCUMENTO]],BD_Pagos[],9,0),"")</f>
        <v/>
      </c>
      <c r="BG107" s="20">
        <f>IF(IFERROR(VLOOKUP("5-"&amp;Presupuestos[[#This Row],[ID DOCUMENTO]],BD_Pagos[],10,0),0)&gt;Presupuestos[[#This Row],[TOTAL SOLES]],Presupuestos[[#This Row],[TOTAL SOLES]],IFERROR(VLOOKUP("5-"&amp;Presupuestos[[#This Row],[ID DOCUMENTO]],BD_Pagos[],10,0),0))</f>
        <v>-700.45</v>
      </c>
      <c r="BH107" s="7" t="str">
        <f>IFERROR(VLOOKUP("1-Detraccion"&amp;Presupuestos[[#This Row],[ID DOCUMENTO]],BD_Pagos[],2,0),"")</f>
        <v/>
      </c>
      <c r="BI107" s="3" t="str">
        <f>IFERROR(VLOOKUP("1-Detraccion"&amp;Presupuestos[[#This Row],[ID DOCUMENTO]],BD_Pagos[],3,0),"")</f>
        <v/>
      </c>
      <c r="BJ107" s="3" t="str">
        <f>IFERROR(VLOOKUP("1-Detraccion"&amp;Presupuestos[[#This Row],[ID DOCUMENTO]],BD_Pagos[],4,0),"")</f>
        <v/>
      </c>
      <c r="BK107" s="6">
        <f>IF(IFERROR(VLOOKUP("1-Detraccion"&amp;Presupuestos[[#This Row],[ID DOCUMENTO]],BD_Pagos[],5,0),0)&gt;Presupuestos[[#This Row],[TOTAL SOLES]],Presupuestos[[#This Row],[TOTAL SOLES]],IFERROR(VLOOKUP("1-Detraccion"&amp;Presupuestos[[#This Row],[ID DOCUMENTO]],BD_Pagos[],5,0),0))</f>
        <v>-700.45</v>
      </c>
      <c r="BL107" s="6">
        <f>IF(IFERROR(VLOOKUP("1-Detraccion"&amp;Presupuestos[[#This Row],[ID DOCUMENTO]],BD_Pagos[],6,0),0)&gt;Presupuestos[[#This Row],[TOTAL SOLES]],Presupuestos[[#This Row],[TOTAL SOLES]],IFERROR(VLOOKUP("1-Detraccion"&amp;Presupuestos[[#This Row],[ID DOCUMENTO]],BD_Pagos[],6,0),0))</f>
        <v>-700.45</v>
      </c>
      <c r="BM107" s="37"/>
      <c r="BN107" s="3"/>
      <c r="BO107" s="3"/>
      <c r="BP107" s="6"/>
      <c r="BQ10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700.45</v>
      </c>
      <c r="BR107" s="23" t="str">
        <f>IF(Presupuestos[[#This Row],[SALDO ME-MN]]&gt;0,"PENDIENTE","CANCELADO")</f>
        <v>PENDIENTE</v>
      </c>
      <c r="BS107" s="23" t="str">
        <f>IF(COUNTIFS($U$4:$U106,Presupuestos[[#This Row],[ID DOCUMENTO]])&gt;=1,IF(B106=Presupuestos[[#This Row],[ID]],"OK","DOC. DUPLICADO"),"OK")</f>
        <v>OK</v>
      </c>
    </row>
    <row r="108" spans="2:71" x14ac:dyDescent="0.25">
      <c r="B108" s="34">
        <f>IF(Presupuestos[[#This Row],[ID DOCUMENTO]]=U107,B107,IF(B107="ID",1,B107+1))</f>
        <v>103</v>
      </c>
      <c r="C108" s="2">
        <v>45825</v>
      </c>
      <c r="D108" s="2">
        <v>45840</v>
      </c>
      <c r="E108" s="3" t="s">
        <v>685</v>
      </c>
      <c r="F108" s="25" t="s">
        <v>27</v>
      </c>
      <c r="G108" s="25" t="s">
        <v>91</v>
      </c>
      <c r="H108" s="25" t="s">
        <v>92</v>
      </c>
      <c r="I108" s="36" t="str">
        <f>IFERROR(VLOOKUP(Presupuestos[[#This Row],[AREA]]&amp;Presupuestos[[#This Row],[CONCEPTO]]&amp;Presupuestos[[#This Row],[DESCRIPCION]],Tabla28[[Columna1]:[CÓDIGO NUEVO]],2,0),"")</f>
        <v>P0201001</v>
      </c>
      <c r="J108" s="3" t="s">
        <v>666</v>
      </c>
      <c r="K108" s="3" t="s">
        <v>894</v>
      </c>
      <c r="L108" s="3" t="s">
        <v>666</v>
      </c>
      <c r="M108" s="31" t="s">
        <v>790</v>
      </c>
      <c r="N108" s="3"/>
      <c r="O108" s="3" t="s">
        <v>308</v>
      </c>
      <c r="P108" s="3" t="s">
        <v>71</v>
      </c>
      <c r="Q108" s="3" t="str">
        <f>IFERROR(VLOOKUP(Presupuestos[[#This Row],[CLASIFICACIÓN (N)]],Tabla17[],2,0),"")</f>
        <v>Costos de ventas</v>
      </c>
      <c r="R108" s="3" t="str">
        <f>IFERROR(VLOOKUP(Presupuestos[[#This Row],[CLASIFICACIÓN (N)]],Tabla17[],3,0),"")</f>
        <v>Operativo</v>
      </c>
      <c r="S108" s="3" t="s">
        <v>16</v>
      </c>
      <c r="T108" s="3" t="str">
        <f>IFERROR(VLOOKUP(Presupuestos[[#This Row],[ALMACEN]],Tabla5[],2,0),"")</f>
        <v>Arequipa</v>
      </c>
      <c r="U108" s="19" t="str">
        <f>IFERROR(VLOOKUP(Presupuestos[[#This Row],[TIPO DE DOCUMENTO]],Tipo_Documento[],2,0)&amp;Presupuestos[[#This Row],[SERIE]]&amp;Presupuestos[[#This Row],[NUMERO]]&amp;Presupuestos[[#This Row],[RUC]],"")</f>
        <v>01F102692120419158462</v>
      </c>
      <c r="V108" s="3" t="s">
        <v>120</v>
      </c>
      <c r="W108" s="7">
        <v>45825</v>
      </c>
      <c r="X108" s="7">
        <v>45840</v>
      </c>
      <c r="Y108" s="3" t="s">
        <v>791</v>
      </c>
      <c r="Z108" s="3">
        <v>6921</v>
      </c>
      <c r="AA108" s="3">
        <f>IFERROR(VLOOKUP(Presupuestos[[#This Row],[RAZON SOCIAL]],CHOOSE({1,2},Clientes_Proveedores[Razon Social],Clientes_Proveedores[Ruc / Dni]),2,0),"-")</f>
        <v>20419158462</v>
      </c>
      <c r="AB108" s="31" t="s">
        <v>792</v>
      </c>
      <c r="AC108" s="3" t="s">
        <v>670</v>
      </c>
      <c r="AD108" s="5">
        <v>0.18</v>
      </c>
      <c r="AE108" s="6">
        <v>1322.88</v>
      </c>
      <c r="AF108" s="6">
        <f>Presupuestos[[#This Row],[BASE]]*Presupuestos[[#This Row],[% IGV]]</f>
        <v>238.11840000000001</v>
      </c>
      <c r="AG108" s="22">
        <f>ROUND(SUM(Presupuestos[[#This Row],[BASE]:[IGV]]),2)</f>
        <v>1561</v>
      </c>
      <c r="AH108" s="9" t="str">
        <f>IF(Presupuestos[[#This Row],[MONEDA]]="USD",VLOOKUP(Presupuestos[[#This Row],[FECHA DE EMISION]],Tipo_Cambio[],3,0),"")</f>
        <v/>
      </c>
      <c r="AI108" s="22">
        <f>IFERROR(ROUND(IF(Presupuestos[[#This Row],[MONEDA]]="PEN",Presupuestos[[#This Row],[TOTAL]],Presupuestos[[#This Row],[TOTAL]]*Presupuestos[[#This Row],[TIPO DE CAMBIO]]),2),"")</f>
        <v>1561</v>
      </c>
      <c r="AJ108" s="5">
        <v>0.15</v>
      </c>
      <c r="AK108" s="33"/>
      <c r="AL108" s="5" t="s">
        <v>795</v>
      </c>
      <c r="AM108" s="23" t="s">
        <v>671</v>
      </c>
      <c r="AN108" s="23"/>
      <c r="AO108" s="7" t="str">
        <f>IFERROR(VLOOKUP("1-"&amp;Presupuestos[[#This Row],[ID DOCUMENTO]],BD_Pagos[],7,0),"")</f>
        <v/>
      </c>
      <c r="AP108" s="16" t="str">
        <f>IFERROR(VLOOKUP("1-"&amp;Presupuestos[[#This Row],[ID DOCUMENTO]],BD_Pagos[],8,0),"")</f>
        <v/>
      </c>
      <c r="AQ108" s="17" t="str">
        <f>IFERROR(VLOOKUP("1-"&amp;Presupuestos[[#This Row],[ID DOCUMENTO]],BD_Pagos[],9,0),"")</f>
        <v/>
      </c>
      <c r="AR108" s="54"/>
      <c r="AS108" s="7" t="str">
        <f>IFERROR(VLOOKUP("2-"&amp;Presupuestos[[#This Row],[ID DOCUMENTO]],BD_Pagos[],7,0),"")</f>
        <v/>
      </c>
      <c r="AT108" s="16" t="str">
        <f>IFERROR(VLOOKUP("2-"&amp;Presupuestos[[#This Row],[ID DOCUMENTO]],BD_Pagos[],8,0),"")</f>
        <v/>
      </c>
      <c r="AU108" s="17" t="str">
        <f>IFERROR(VLOOKUP("2-"&amp;Presupuestos[[#This Row],[ID DOCUMENTO]],BD_Pagos[],9,0),"")</f>
        <v/>
      </c>
      <c r="AV108" s="20">
        <f>IF(IFERROR(VLOOKUP("2-"&amp;Presupuestos[[#This Row],[ID DOCUMENTO]],BD_Pagos[],10,0),0)&gt;Presupuestos[[#This Row],[TOTAL SOLES]],Presupuestos[[#This Row],[TOTAL SOLES]],IFERROR(VLOOKUP("2-"&amp;Presupuestos[[#This Row],[ID DOCUMENTO]],BD_Pagos[],10,0),0))</f>
        <v>0</v>
      </c>
      <c r="AW108" s="7"/>
      <c r="AX108" s="16"/>
      <c r="AY108" s="17"/>
      <c r="AZ108" s="20"/>
      <c r="BA108" s="7"/>
      <c r="BB108" s="16"/>
      <c r="BC108" s="17"/>
      <c r="BD108" s="20"/>
      <c r="BE108" s="7" t="str">
        <f>IFERROR(VLOOKUP("5-"&amp;Presupuestos[[#This Row],[ID DOCUMENTO]],BD_Pagos[],7,0),"")</f>
        <v/>
      </c>
      <c r="BF108" s="17" t="str">
        <f>IFERROR(VLOOKUP("5-"&amp;Presupuestos[[#This Row],[ID DOCUMENTO]],BD_Pagos[],9,0),"")</f>
        <v/>
      </c>
      <c r="BG108" s="20">
        <f>IF(IFERROR(VLOOKUP("5-"&amp;Presupuestos[[#This Row],[ID DOCUMENTO]],BD_Pagos[],10,0),0)&gt;Presupuestos[[#This Row],[TOTAL SOLES]],Presupuestos[[#This Row],[TOTAL SOLES]],IFERROR(VLOOKUP("5-"&amp;Presupuestos[[#This Row],[ID DOCUMENTO]],BD_Pagos[],10,0),0))</f>
        <v>0</v>
      </c>
      <c r="BH108" s="7" t="str">
        <f>IFERROR(VLOOKUP("1-Detraccion"&amp;Presupuestos[[#This Row],[ID DOCUMENTO]],BD_Pagos[],2,0),"")</f>
        <v/>
      </c>
      <c r="BI108" s="3" t="str">
        <f>IFERROR(VLOOKUP("1-Detraccion"&amp;Presupuestos[[#This Row],[ID DOCUMENTO]],BD_Pagos[],3,0),"")</f>
        <v/>
      </c>
      <c r="BJ108" s="3" t="str">
        <f>IFERROR(VLOOKUP("1-Detraccion"&amp;Presupuestos[[#This Row],[ID DOCUMENTO]],BD_Pagos[],4,0),"")</f>
        <v/>
      </c>
      <c r="BK108" s="6">
        <f>IF(IFERROR(VLOOKUP("1-Detraccion"&amp;Presupuestos[[#This Row],[ID DOCUMENTO]],BD_Pagos[],5,0),0)&gt;Presupuestos[[#This Row],[TOTAL SOLES]],Presupuestos[[#This Row],[TOTAL SOLES]],IFERROR(VLOOKUP("1-Detraccion"&amp;Presupuestos[[#This Row],[ID DOCUMENTO]],BD_Pagos[],5,0),0))</f>
        <v>0</v>
      </c>
      <c r="BL108" s="6">
        <f>IF(IFERROR(VLOOKUP("1-Detraccion"&amp;Presupuestos[[#This Row],[ID DOCUMENTO]],BD_Pagos[],6,0),0)&gt;Presupuestos[[#This Row],[TOTAL SOLES]],Presupuestos[[#This Row],[TOTAL SOLES]],IFERROR(VLOOKUP("1-Detraccion"&amp;Presupuestos[[#This Row],[ID DOCUMENTO]],BD_Pagos[],6,0),0))</f>
        <v>0</v>
      </c>
      <c r="BM108" s="37"/>
      <c r="BN108" s="3"/>
      <c r="BO108" s="3"/>
      <c r="BP108" s="6"/>
      <c r="BQ10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1561</v>
      </c>
      <c r="BR108" s="23" t="str">
        <f>IF(Presupuestos[[#This Row],[SALDO ME-MN]]&gt;0,"PENDIENTE","CANCELADO")</f>
        <v>PENDIENTE</v>
      </c>
      <c r="BS108" s="23" t="str">
        <f>IF(COUNTIFS($U$4:$U107,Presupuestos[[#This Row],[ID DOCUMENTO]])&gt;=1,IF(B107=Presupuestos[[#This Row],[ID]],"OK","DOC. DUPLICADO"),"OK")</f>
        <v>OK</v>
      </c>
    </row>
    <row r="109" spans="2:71" x14ac:dyDescent="0.25">
      <c r="B109" s="34">
        <f>IF(Presupuestos[[#This Row],[ID DOCUMENTO]]=U108,B108,IF(B108="ID",1,B108+1))</f>
        <v>104</v>
      </c>
      <c r="C109" s="2">
        <v>45850</v>
      </c>
      <c r="D109" s="2">
        <v>45850</v>
      </c>
      <c r="E109" s="3" t="s">
        <v>685</v>
      </c>
      <c r="F109" s="25" t="s">
        <v>27</v>
      </c>
      <c r="G109" s="25" t="s">
        <v>91</v>
      </c>
      <c r="H109" s="25" t="s">
        <v>92</v>
      </c>
      <c r="I109" s="36" t="str">
        <f>IFERROR(VLOOKUP(Presupuestos[[#This Row],[AREA]]&amp;Presupuestos[[#This Row],[CONCEPTO]]&amp;Presupuestos[[#This Row],[DESCRIPCION]],Tabla28[[Columna1]:[CÓDIGO NUEVO]],2,0),"")</f>
        <v>P0201001</v>
      </c>
      <c r="J109" s="3" t="s">
        <v>666</v>
      </c>
      <c r="K109" s="3" t="s">
        <v>666</v>
      </c>
      <c r="L109" s="3" t="s">
        <v>666</v>
      </c>
      <c r="M109" s="31" t="s">
        <v>895</v>
      </c>
      <c r="N109" s="3"/>
      <c r="O109" s="3" t="s">
        <v>308</v>
      </c>
      <c r="P109" s="3" t="s">
        <v>71</v>
      </c>
      <c r="Q109" s="3" t="str">
        <f>IFERROR(VLOOKUP(Presupuestos[[#This Row],[CLASIFICACIÓN (N)]],Tabla17[],2,0),"")</f>
        <v>Costos de ventas</v>
      </c>
      <c r="R109" s="3" t="str">
        <f>IFERROR(VLOOKUP(Presupuestos[[#This Row],[CLASIFICACIÓN (N)]],Tabla17[],3,0),"")</f>
        <v>Operativo</v>
      </c>
      <c r="S109" s="3" t="s">
        <v>16</v>
      </c>
      <c r="T109" s="3" t="str">
        <f>IFERROR(VLOOKUP(Presupuestos[[#This Row],[ALMACEN]],Tabla5[],2,0),"")</f>
        <v>Arequipa</v>
      </c>
      <c r="U109" s="19" t="str">
        <f>IFERROR(VLOOKUP(Presupuestos[[#This Row],[TIPO DE DOCUMENTO]],Tipo_Documento[],2,0)&amp;Presupuestos[[#This Row],[SERIE]]&amp;Presupuestos[[#This Row],[NUMERO]]&amp;Presupuestos[[#This Row],[RUC]],"")</f>
        <v>07F10247120419158462</v>
      </c>
      <c r="V109" s="3" t="s">
        <v>140</v>
      </c>
      <c r="W109" s="7">
        <v>45850</v>
      </c>
      <c r="X109" s="7">
        <v>45850</v>
      </c>
      <c r="Y109" s="3" t="s">
        <v>791</v>
      </c>
      <c r="Z109" s="3">
        <v>471</v>
      </c>
      <c r="AA109" s="3">
        <f>IFERROR(VLOOKUP(Presupuestos[[#This Row],[RAZON SOCIAL]],CHOOSE({1,2},Clientes_Proveedores[Razon Social],Clientes_Proveedores[Ruc / Dni]),2,0),"-")</f>
        <v>20419158462</v>
      </c>
      <c r="AB109" s="31" t="s">
        <v>792</v>
      </c>
      <c r="AC109" s="3" t="s">
        <v>670</v>
      </c>
      <c r="AD109" s="5">
        <v>0.18</v>
      </c>
      <c r="AE109" s="6">
        <v>-1322.88</v>
      </c>
      <c r="AF109" s="6">
        <f>Presupuestos[[#This Row],[BASE]]*Presupuestos[[#This Row],[% IGV]]</f>
        <v>-238.11840000000001</v>
      </c>
      <c r="AG109" s="22">
        <f>ROUND(SUM(Presupuestos[[#This Row],[BASE]:[IGV]]),2)</f>
        <v>-1561</v>
      </c>
      <c r="AH109" s="9" t="str">
        <f>IF(Presupuestos[[#This Row],[MONEDA]]="USD",VLOOKUP(Presupuestos[[#This Row],[FECHA DE EMISION]],Tipo_Cambio[],3,0),"")</f>
        <v/>
      </c>
      <c r="AI109" s="22">
        <f>IFERROR(ROUND(IF(Presupuestos[[#This Row],[MONEDA]]="PEN",Presupuestos[[#This Row],[TOTAL]],Presupuestos[[#This Row],[TOTAL]]*Presupuestos[[#This Row],[TIPO DE CAMBIO]]),2),"")</f>
        <v>-1561</v>
      </c>
      <c r="AJ109" s="5"/>
      <c r="AK109" s="33"/>
      <c r="AL109" s="5" t="s">
        <v>795</v>
      </c>
      <c r="AM109" s="23" t="s">
        <v>671</v>
      </c>
      <c r="AN109" s="23"/>
      <c r="AO109" s="7" t="str">
        <f>IFERROR(VLOOKUP("1-"&amp;Presupuestos[[#This Row],[ID DOCUMENTO]],BD_Pagos[],7,0),"")</f>
        <v/>
      </c>
      <c r="AP109" s="16" t="str">
        <f>IFERROR(VLOOKUP("1-"&amp;Presupuestos[[#This Row],[ID DOCUMENTO]],BD_Pagos[],8,0),"")</f>
        <v/>
      </c>
      <c r="AQ109" s="17" t="str">
        <f>IFERROR(VLOOKUP("1-"&amp;Presupuestos[[#This Row],[ID DOCUMENTO]],BD_Pagos[],9,0),"")</f>
        <v/>
      </c>
      <c r="AR109" s="54"/>
      <c r="AS109" s="7" t="str">
        <f>IFERROR(VLOOKUP("2-"&amp;Presupuestos[[#This Row],[ID DOCUMENTO]],BD_Pagos[],7,0),"")</f>
        <v/>
      </c>
      <c r="AT109" s="16" t="str">
        <f>IFERROR(VLOOKUP("2-"&amp;Presupuestos[[#This Row],[ID DOCUMENTO]],BD_Pagos[],8,0),"")</f>
        <v/>
      </c>
      <c r="AU109" s="17" t="str">
        <f>IFERROR(VLOOKUP("2-"&amp;Presupuestos[[#This Row],[ID DOCUMENTO]],BD_Pagos[],9,0),"")</f>
        <v/>
      </c>
      <c r="AV109" s="20">
        <f>IF(IFERROR(VLOOKUP("2-"&amp;Presupuestos[[#This Row],[ID DOCUMENTO]],BD_Pagos[],10,0),0)&gt;Presupuestos[[#This Row],[TOTAL SOLES]],Presupuestos[[#This Row],[TOTAL SOLES]],IFERROR(VLOOKUP("2-"&amp;Presupuestos[[#This Row],[ID DOCUMENTO]],BD_Pagos[],10,0),0))</f>
        <v>-1561</v>
      </c>
      <c r="AW109" s="7"/>
      <c r="AX109" s="16"/>
      <c r="AY109" s="17"/>
      <c r="AZ109" s="20"/>
      <c r="BA109" s="7"/>
      <c r="BB109" s="16"/>
      <c r="BC109" s="17"/>
      <c r="BD109" s="20"/>
      <c r="BE109" s="7" t="str">
        <f>IFERROR(VLOOKUP("5-"&amp;Presupuestos[[#This Row],[ID DOCUMENTO]],BD_Pagos[],7,0),"")</f>
        <v/>
      </c>
      <c r="BF109" s="17" t="str">
        <f>IFERROR(VLOOKUP("5-"&amp;Presupuestos[[#This Row],[ID DOCUMENTO]],BD_Pagos[],9,0),"")</f>
        <v/>
      </c>
      <c r="BG109" s="20">
        <f>IF(IFERROR(VLOOKUP("5-"&amp;Presupuestos[[#This Row],[ID DOCUMENTO]],BD_Pagos[],10,0),0)&gt;Presupuestos[[#This Row],[TOTAL SOLES]],Presupuestos[[#This Row],[TOTAL SOLES]],IFERROR(VLOOKUP("5-"&amp;Presupuestos[[#This Row],[ID DOCUMENTO]],BD_Pagos[],10,0),0))</f>
        <v>-1561</v>
      </c>
      <c r="BH109" s="7" t="str">
        <f>IFERROR(VLOOKUP("1-Detraccion"&amp;Presupuestos[[#This Row],[ID DOCUMENTO]],BD_Pagos[],2,0),"")</f>
        <v/>
      </c>
      <c r="BI109" s="3" t="str">
        <f>IFERROR(VLOOKUP("1-Detraccion"&amp;Presupuestos[[#This Row],[ID DOCUMENTO]],BD_Pagos[],3,0),"")</f>
        <v/>
      </c>
      <c r="BJ109" s="3" t="str">
        <f>IFERROR(VLOOKUP("1-Detraccion"&amp;Presupuestos[[#This Row],[ID DOCUMENTO]],BD_Pagos[],4,0),"")</f>
        <v/>
      </c>
      <c r="BK109" s="6">
        <f>IF(IFERROR(VLOOKUP("1-Detraccion"&amp;Presupuestos[[#This Row],[ID DOCUMENTO]],BD_Pagos[],5,0),0)&gt;Presupuestos[[#This Row],[TOTAL SOLES]],Presupuestos[[#This Row],[TOTAL SOLES]],IFERROR(VLOOKUP("1-Detraccion"&amp;Presupuestos[[#This Row],[ID DOCUMENTO]],BD_Pagos[],5,0),0))</f>
        <v>-1561</v>
      </c>
      <c r="BL109" s="6">
        <f>IF(IFERROR(VLOOKUP("1-Detraccion"&amp;Presupuestos[[#This Row],[ID DOCUMENTO]],BD_Pagos[],6,0),0)&gt;Presupuestos[[#This Row],[TOTAL SOLES]],Presupuestos[[#This Row],[TOTAL SOLES]],IFERROR(VLOOKUP("1-Detraccion"&amp;Presupuestos[[#This Row],[ID DOCUMENTO]],BD_Pagos[],6,0),0))</f>
        <v>-1561</v>
      </c>
      <c r="BM109" s="37"/>
      <c r="BN109" s="3"/>
      <c r="BO109" s="3"/>
      <c r="BP109" s="6"/>
      <c r="BQ10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1561</v>
      </c>
      <c r="BR109" s="23" t="str">
        <f>IF(Presupuestos[[#This Row],[SALDO ME-MN]]&gt;0,"PENDIENTE","CANCELADO")</f>
        <v>PENDIENTE</v>
      </c>
      <c r="BS109" s="23" t="str">
        <f>IF(COUNTIFS($U$4:$U108,Presupuestos[[#This Row],[ID DOCUMENTO]])&gt;=1,IF(B108=Presupuestos[[#This Row],[ID]],"OK","DOC. DUPLICADO"),"OK")</f>
        <v>OK</v>
      </c>
    </row>
    <row r="110" spans="2:71" x14ac:dyDescent="0.25">
      <c r="B110" s="34">
        <f>IF(Presupuestos[[#This Row],[ID DOCUMENTO]]=U109,B109,IF(B109="ID",1,B109+1))</f>
        <v>105</v>
      </c>
      <c r="C110" s="2">
        <v>45845</v>
      </c>
      <c r="D110" s="2">
        <v>45845</v>
      </c>
      <c r="E110" s="3" t="s">
        <v>685</v>
      </c>
      <c r="F110" s="25" t="s">
        <v>27</v>
      </c>
      <c r="G110" s="25" t="s">
        <v>91</v>
      </c>
      <c r="H110" s="25" t="s">
        <v>92</v>
      </c>
      <c r="I110" s="36" t="str">
        <f>IFERROR(VLOOKUP(Presupuestos[[#This Row],[AREA]]&amp;Presupuestos[[#This Row],[CONCEPTO]]&amp;Presupuestos[[#This Row],[DESCRIPCION]],Tabla28[[Columna1]:[CÓDIGO NUEVO]],2,0),"")</f>
        <v>P0201001</v>
      </c>
      <c r="J110" s="3" t="s">
        <v>666</v>
      </c>
      <c r="K110" s="3" t="s">
        <v>896</v>
      </c>
      <c r="L110" s="3" t="s">
        <v>666</v>
      </c>
      <c r="M110" s="31" t="s">
        <v>790</v>
      </c>
      <c r="N110" s="3"/>
      <c r="O110" s="3" t="s">
        <v>308</v>
      </c>
      <c r="P110" s="3" t="s">
        <v>71</v>
      </c>
      <c r="Q110" s="3" t="str">
        <f>IFERROR(VLOOKUP(Presupuestos[[#This Row],[CLASIFICACIÓN (N)]],Tabla17[],2,0),"")</f>
        <v>Costos de ventas</v>
      </c>
      <c r="R110" s="3" t="str">
        <f>IFERROR(VLOOKUP(Presupuestos[[#This Row],[CLASIFICACIÓN (N)]],Tabla17[],3,0),"")</f>
        <v>Operativo</v>
      </c>
      <c r="S110" s="3" t="s">
        <v>16</v>
      </c>
      <c r="T110" s="3" t="str">
        <f>IFERROR(VLOOKUP(Presupuestos[[#This Row],[ALMACEN]],Tabla5[],2,0),"")</f>
        <v>Arequipa</v>
      </c>
      <c r="U110" s="19" t="str">
        <f>IFERROR(VLOOKUP(Presupuestos[[#This Row],[TIPO DE DOCUMENTO]],Tipo_Documento[],2,0)&amp;Presupuestos[[#This Row],[SERIE]]&amp;Presupuestos[[#This Row],[NUMERO]]&amp;Presupuestos[[#This Row],[RUC]],"")</f>
        <v>01F102694620419158462</v>
      </c>
      <c r="V110" s="3" t="s">
        <v>120</v>
      </c>
      <c r="W110" s="7">
        <v>45845</v>
      </c>
      <c r="X110" s="7">
        <v>45845</v>
      </c>
      <c r="Y110" s="3" t="s">
        <v>791</v>
      </c>
      <c r="Z110" s="3">
        <v>6946</v>
      </c>
      <c r="AA110" s="3">
        <f>IFERROR(VLOOKUP(Presupuestos[[#This Row],[RAZON SOCIAL]],CHOOSE({1,2},Clientes_Proveedores[Razon Social],Clientes_Proveedores[Ruc / Dni]),2,0),"-")</f>
        <v>20419158462</v>
      </c>
      <c r="AB110" s="31" t="s">
        <v>792</v>
      </c>
      <c r="AC110" s="3" t="s">
        <v>670</v>
      </c>
      <c r="AD110" s="5">
        <v>0.18</v>
      </c>
      <c r="AE110" s="6">
        <v>593.42999999999995</v>
      </c>
      <c r="AF110" s="6">
        <f>Presupuestos[[#This Row],[BASE]]*Presupuestos[[#This Row],[% IGV]]</f>
        <v>106.81739999999999</v>
      </c>
      <c r="AG110" s="22">
        <f>ROUND(SUM(Presupuestos[[#This Row],[BASE]:[IGV]]),2)</f>
        <v>700.25</v>
      </c>
      <c r="AH110" s="9" t="str">
        <f>IF(Presupuestos[[#This Row],[MONEDA]]="USD",VLOOKUP(Presupuestos[[#This Row],[FECHA DE EMISION]],Tipo_Cambio[],3,0),"")</f>
        <v/>
      </c>
      <c r="AI110" s="22">
        <f>IFERROR(ROUND(IF(Presupuestos[[#This Row],[MONEDA]]="PEN",Presupuestos[[#This Row],[TOTAL]],Presupuestos[[#This Row],[TOTAL]]*Presupuestos[[#This Row],[TIPO DE CAMBIO]]),2),"")</f>
        <v>700.25</v>
      </c>
      <c r="AJ110" s="5">
        <v>0.15</v>
      </c>
      <c r="AK110" s="33" t="s">
        <v>671</v>
      </c>
      <c r="AL110" s="5" t="s">
        <v>680</v>
      </c>
      <c r="AM110" s="23" t="s">
        <v>671</v>
      </c>
      <c r="AN110" s="23"/>
      <c r="AO110" s="7">
        <f>IFERROR(VLOOKUP("1-"&amp;Presupuestos[[#This Row],[ID DOCUMENTO]],BD_Pagos[],7,0),"")</f>
        <v>45849</v>
      </c>
      <c r="AP110" s="16" t="str">
        <f>IFERROR(VLOOKUP("1-"&amp;Presupuestos[[#This Row],[ID DOCUMENTO]],BD_Pagos[],8,0),"")</f>
        <v>B-BCP - Soles</v>
      </c>
      <c r="AQ110" s="17">
        <f>IFERROR(VLOOKUP("1-"&amp;Presupuestos[[#This Row],[ID DOCUMENTO]],BD_Pagos[],9,0),"")</f>
        <v>8597122</v>
      </c>
      <c r="AR110" s="54"/>
      <c r="AS110" s="7">
        <f>IFERROR(VLOOKUP("2-"&amp;Presupuestos[[#This Row],[ID DOCUMENTO]],BD_Pagos[],7,0),"")</f>
        <v>0</v>
      </c>
      <c r="AT110" s="16" t="str">
        <f>IFERROR(VLOOKUP("2-"&amp;Presupuestos[[#This Row],[ID DOCUMENTO]],BD_Pagos[],8,0),"")</f>
        <v/>
      </c>
      <c r="AU110" s="17">
        <f>IFERROR(VLOOKUP("2-"&amp;Presupuestos[[#This Row],[ID DOCUMENTO]],BD_Pagos[],9,0),"")</f>
        <v>0</v>
      </c>
      <c r="AV110" s="20">
        <f>IF(IFERROR(VLOOKUP("2-"&amp;Presupuestos[[#This Row],[ID DOCUMENTO]],BD_Pagos[],10,0),0)&gt;Presupuestos[[#This Row],[TOTAL SOLES]],Presupuestos[[#This Row],[TOTAL SOLES]],IFERROR(VLOOKUP("2-"&amp;Presupuestos[[#This Row],[ID DOCUMENTO]],BD_Pagos[],10,0),0))</f>
        <v>0</v>
      </c>
      <c r="AW110" s="7"/>
      <c r="AX110" s="16"/>
      <c r="AY110" s="17"/>
      <c r="AZ110" s="20"/>
      <c r="BA110" s="7"/>
      <c r="BB110" s="16"/>
      <c r="BC110" s="17"/>
      <c r="BD110" s="20"/>
      <c r="BE110" s="7">
        <f>IFERROR(VLOOKUP("5-"&amp;Presupuestos[[#This Row],[ID DOCUMENTO]],BD_Pagos[],7,0),"")</f>
        <v>45849</v>
      </c>
      <c r="BF110" s="17" t="str">
        <f>IFERROR(VLOOKUP("5-"&amp;Presupuestos[[#This Row],[ID DOCUMENTO]],BD_Pagos[],9,0),"")</f>
        <v>Redondeo</v>
      </c>
      <c r="BG110" s="20">
        <f>IF(IFERROR(VLOOKUP("5-"&amp;Presupuestos[[#This Row],[ID DOCUMENTO]],BD_Pagos[],10,0),0)&gt;Presupuestos[[#This Row],[TOTAL SOLES]],Presupuestos[[#This Row],[TOTAL SOLES]],IFERROR(VLOOKUP("5-"&amp;Presupuestos[[#This Row],[ID DOCUMENTO]],BD_Pagos[],10,0),0))</f>
        <v>-0.2</v>
      </c>
      <c r="BH110" s="7">
        <f>IFERROR(VLOOKUP("1-Detraccion"&amp;Presupuestos[[#This Row],[ID DOCUMENTO]],BD_Pagos[],2,0),"")</f>
        <v>45849</v>
      </c>
      <c r="BI110" s="3" t="str">
        <f>IFERROR(VLOOKUP("1-Detraccion"&amp;Presupuestos[[#This Row],[ID DOCUMENTO]],BD_Pagos[],3,0),"")</f>
        <v>Adquiriente</v>
      </c>
      <c r="BJ110" s="3">
        <f>IFERROR(VLOOKUP("1-Detraccion"&amp;Presupuestos[[#This Row],[ID DOCUMENTO]],BD_Pagos[],4,0),"")</f>
        <v>275601529</v>
      </c>
      <c r="BK110" s="6">
        <f>IF(IFERROR(VLOOKUP("1-Detraccion"&amp;Presupuestos[[#This Row],[ID DOCUMENTO]],BD_Pagos[],5,0),0)&gt;Presupuestos[[#This Row],[TOTAL SOLES]],Presupuestos[[#This Row],[TOTAL SOLES]],IFERROR(VLOOKUP("1-Detraccion"&amp;Presupuestos[[#This Row],[ID DOCUMENTO]],BD_Pagos[],5,0),0))</f>
        <v>105</v>
      </c>
      <c r="BL110" s="6">
        <f>IF(IFERROR(VLOOKUP("1-Detraccion"&amp;Presupuestos[[#This Row],[ID DOCUMENTO]],BD_Pagos[],6,0),0)&gt;Presupuestos[[#This Row],[TOTAL SOLES]],Presupuestos[[#This Row],[TOTAL SOLES]],IFERROR(VLOOKUP("1-Detraccion"&amp;Presupuestos[[#This Row],[ID DOCUMENTO]],BD_Pagos[],6,0),0))</f>
        <v>105</v>
      </c>
      <c r="BM110" s="37"/>
      <c r="BN110" s="3"/>
      <c r="BO110" s="3"/>
      <c r="BP110" s="6"/>
      <c r="BQ11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595.45000000000005</v>
      </c>
      <c r="BR110" s="23" t="str">
        <f>IF(Presupuestos[[#This Row],[SALDO ME-MN]]&gt;0,"PENDIENTE","CANCELADO")</f>
        <v>PENDIENTE</v>
      </c>
      <c r="BS110" s="23" t="str">
        <f>IF(COUNTIFS($U$4:$U109,Presupuestos[[#This Row],[ID DOCUMENTO]])&gt;=1,IF(B109=Presupuestos[[#This Row],[ID]],"OK","DOC. DUPLICADO"),"OK")</f>
        <v>OK</v>
      </c>
    </row>
    <row r="111" spans="2:71" x14ac:dyDescent="0.25">
      <c r="B111" s="34">
        <f>IF(Presupuestos[[#This Row],[ID DOCUMENTO]]=U110,B110,IF(B110="ID",1,B110+1))</f>
        <v>106</v>
      </c>
      <c r="C111" s="2">
        <v>45849</v>
      </c>
      <c r="D111" s="2">
        <v>45849</v>
      </c>
      <c r="E111" s="3" t="s">
        <v>685</v>
      </c>
      <c r="F111" s="25" t="s">
        <v>27</v>
      </c>
      <c r="G111" s="25" t="s">
        <v>91</v>
      </c>
      <c r="H111" s="25" t="s">
        <v>92</v>
      </c>
      <c r="I111" s="36" t="str">
        <f>IFERROR(VLOOKUP(Presupuestos[[#This Row],[AREA]]&amp;Presupuestos[[#This Row],[CONCEPTO]]&amp;Presupuestos[[#This Row],[DESCRIPCION]],Tabla28[[Columna1]:[CÓDIGO NUEVO]],2,0),"")</f>
        <v>P0201001</v>
      </c>
      <c r="J111" s="3" t="s">
        <v>666</v>
      </c>
      <c r="K111" s="3" t="s">
        <v>897</v>
      </c>
      <c r="L111" s="3" t="s">
        <v>666</v>
      </c>
      <c r="M111" s="31" t="s">
        <v>790</v>
      </c>
      <c r="N111" s="3"/>
      <c r="O111" s="3" t="s">
        <v>308</v>
      </c>
      <c r="P111" s="3" t="s">
        <v>71</v>
      </c>
      <c r="Q111" s="3" t="str">
        <f>IFERROR(VLOOKUP(Presupuestos[[#This Row],[CLASIFICACIÓN (N)]],Tabla17[],2,0),"")</f>
        <v>Costos de ventas</v>
      </c>
      <c r="R111" s="3" t="str">
        <f>IFERROR(VLOOKUP(Presupuestos[[#This Row],[CLASIFICACIÓN (N)]],Tabla17[],3,0),"")</f>
        <v>Operativo</v>
      </c>
      <c r="S111" s="3" t="s">
        <v>16</v>
      </c>
      <c r="T111" s="3" t="str">
        <f>IFERROR(VLOOKUP(Presupuestos[[#This Row],[ALMACEN]],Tabla5[],2,0),"")</f>
        <v>Arequipa</v>
      </c>
      <c r="U111" s="19" t="str">
        <f>IFERROR(VLOOKUP(Presupuestos[[#This Row],[TIPO DE DOCUMENTO]],Tipo_Documento[],2,0)&amp;Presupuestos[[#This Row],[SERIE]]&amp;Presupuestos[[#This Row],[NUMERO]]&amp;Presupuestos[[#This Row],[RUC]],"")</f>
        <v>01F003171020454186002</v>
      </c>
      <c r="V111" s="3" t="s">
        <v>120</v>
      </c>
      <c r="W111" s="7">
        <v>45849</v>
      </c>
      <c r="X111" s="7">
        <v>45849</v>
      </c>
      <c r="Y111" s="3" t="s">
        <v>869</v>
      </c>
      <c r="Z111" s="3">
        <v>1710</v>
      </c>
      <c r="AA111" s="3">
        <f>IFERROR(VLOOKUP(Presupuestos[[#This Row],[RAZON SOCIAL]],CHOOSE({1,2},Clientes_Proveedores[Razon Social],Clientes_Proveedores[Ruc / Dni]),2,0),"-")</f>
        <v>20454186002</v>
      </c>
      <c r="AB111" s="31" t="s">
        <v>898</v>
      </c>
      <c r="AC111" s="3" t="s">
        <v>670</v>
      </c>
      <c r="AD111" s="5">
        <v>0.18</v>
      </c>
      <c r="AE111" s="6">
        <v>565.67999999999995</v>
      </c>
      <c r="AF111" s="6">
        <f>Presupuestos[[#This Row],[BASE]]*Presupuestos[[#This Row],[% IGV]]</f>
        <v>101.82239999999999</v>
      </c>
      <c r="AG111" s="22">
        <f>ROUND(SUM(Presupuestos[[#This Row],[BASE]:[IGV]]),2)</f>
        <v>667.5</v>
      </c>
      <c r="AH111" s="9" t="str">
        <f>IF(Presupuestos[[#This Row],[MONEDA]]="USD",VLOOKUP(Presupuestos[[#This Row],[FECHA DE EMISION]],Tipo_Cambio[],3,0),"")</f>
        <v/>
      </c>
      <c r="AI111" s="22">
        <f>IFERROR(ROUND(IF(Presupuestos[[#This Row],[MONEDA]]="PEN",Presupuestos[[#This Row],[TOTAL]],Presupuestos[[#This Row],[TOTAL]]*Presupuestos[[#This Row],[TIPO DE CAMBIO]]),2),"")</f>
        <v>667.5</v>
      </c>
      <c r="AJ111" s="5">
        <v>0.15</v>
      </c>
      <c r="AK111" s="33" t="s">
        <v>671</v>
      </c>
      <c r="AL111" s="5" t="s">
        <v>680</v>
      </c>
      <c r="AM111" s="23" t="s">
        <v>671</v>
      </c>
      <c r="AN111" s="23"/>
      <c r="AO111" s="7">
        <f>IFERROR(VLOOKUP("1-"&amp;Presupuestos[[#This Row],[ID DOCUMENTO]],BD_Pagos[],7,0),"")</f>
        <v>45853</v>
      </c>
      <c r="AP111" s="16" t="str">
        <f>IFERROR(VLOOKUP("1-"&amp;Presupuestos[[#This Row],[ID DOCUMENTO]],BD_Pagos[],8,0),"")</f>
        <v>B-BCP - Soles</v>
      </c>
      <c r="AQ111" s="17">
        <f>IFERROR(VLOOKUP("1-"&amp;Presupuestos[[#This Row],[ID DOCUMENTO]],BD_Pagos[],9,0),"")</f>
        <v>990865</v>
      </c>
      <c r="AR111" s="54"/>
      <c r="AS111" s="7">
        <f>IFERROR(VLOOKUP("2-"&amp;Presupuestos[[#This Row],[ID DOCUMENTO]],BD_Pagos[],7,0),"")</f>
        <v>0</v>
      </c>
      <c r="AT111" s="16" t="str">
        <f>IFERROR(VLOOKUP("2-"&amp;Presupuestos[[#This Row],[ID DOCUMENTO]],BD_Pagos[],8,0),"")</f>
        <v/>
      </c>
      <c r="AU111" s="17">
        <f>IFERROR(VLOOKUP("2-"&amp;Presupuestos[[#This Row],[ID DOCUMENTO]],BD_Pagos[],9,0),"")</f>
        <v>0</v>
      </c>
      <c r="AV111" s="20">
        <f>IF(IFERROR(VLOOKUP("2-"&amp;Presupuestos[[#This Row],[ID DOCUMENTO]],BD_Pagos[],10,0),0)&gt;Presupuestos[[#This Row],[TOTAL SOLES]],Presupuestos[[#This Row],[TOTAL SOLES]],IFERROR(VLOOKUP("2-"&amp;Presupuestos[[#This Row],[ID DOCUMENTO]],BD_Pagos[],10,0),0))</f>
        <v>0</v>
      </c>
      <c r="AW111" s="7"/>
      <c r="AX111" s="16"/>
      <c r="AY111" s="17"/>
      <c r="AZ111" s="20"/>
      <c r="BA111" s="7"/>
      <c r="BB111" s="16"/>
      <c r="BC111" s="17"/>
      <c r="BD111" s="20"/>
      <c r="BE111" s="7">
        <f>IFERROR(VLOOKUP("5-"&amp;Presupuestos[[#This Row],[ID DOCUMENTO]],BD_Pagos[],7,0),"")</f>
        <v>0</v>
      </c>
      <c r="BF111" s="17">
        <f>IFERROR(VLOOKUP("5-"&amp;Presupuestos[[#This Row],[ID DOCUMENTO]],BD_Pagos[],9,0),"")</f>
        <v>0</v>
      </c>
      <c r="BG111" s="20">
        <f>IF(IFERROR(VLOOKUP("5-"&amp;Presupuestos[[#This Row],[ID DOCUMENTO]],BD_Pagos[],10,0),0)&gt;Presupuestos[[#This Row],[TOTAL SOLES]],Presupuestos[[#This Row],[TOTAL SOLES]],IFERROR(VLOOKUP("5-"&amp;Presupuestos[[#This Row],[ID DOCUMENTO]],BD_Pagos[],10,0),0))</f>
        <v>0</v>
      </c>
      <c r="BH111" s="7">
        <f>IFERROR(VLOOKUP("1-Detraccion"&amp;Presupuestos[[#This Row],[ID DOCUMENTO]],BD_Pagos[],2,0),"")</f>
        <v>45856</v>
      </c>
      <c r="BI111" s="3" t="str">
        <f>IFERROR(VLOOKUP("1-Detraccion"&amp;Presupuestos[[#This Row],[ID DOCUMENTO]],BD_Pagos[],3,0),"")</f>
        <v>Adquiriente</v>
      </c>
      <c r="BJ111" s="3">
        <f>IFERROR(VLOOKUP("1-Detraccion"&amp;Presupuestos[[#This Row],[ID DOCUMENTO]],BD_Pagos[],4,0),"")</f>
        <v>276124039</v>
      </c>
      <c r="BK111" s="6">
        <f>IF(IFERROR(VLOOKUP("1-Detraccion"&amp;Presupuestos[[#This Row],[ID DOCUMENTO]],BD_Pagos[],5,0),0)&gt;Presupuestos[[#This Row],[TOTAL SOLES]],Presupuestos[[#This Row],[TOTAL SOLES]],IFERROR(VLOOKUP("1-Detraccion"&amp;Presupuestos[[#This Row],[ID DOCUMENTO]],BD_Pagos[],5,0),0))</f>
        <v>100</v>
      </c>
      <c r="BL111" s="6">
        <f>IF(IFERROR(VLOOKUP("1-Detraccion"&amp;Presupuestos[[#This Row],[ID DOCUMENTO]],BD_Pagos[],6,0),0)&gt;Presupuestos[[#This Row],[TOTAL SOLES]],Presupuestos[[#This Row],[TOTAL SOLES]],IFERROR(VLOOKUP("1-Detraccion"&amp;Presupuestos[[#This Row],[ID DOCUMENTO]],BD_Pagos[],6,0),0))</f>
        <v>100</v>
      </c>
      <c r="BM111" s="37"/>
      <c r="BN111" s="3"/>
      <c r="BO111" s="3"/>
      <c r="BP111" s="6"/>
      <c r="BQ11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567.5</v>
      </c>
      <c r="BR111" s="23" t="str">
        <f>IF(Presupuestos[[#This Row],[SALDO ME-MN]]&gt;0,"PENDIENTE","CANCELADO")</f>
        <v>PENDIENTE</v>
      </c>
      <c r="BS111" s="23" t="str">
        <f>IF(COUNTIFS($U$4:$U110,Presupuestos[[#This Row],[ID DOCUMENTO]])&gt;=1,IF(B110=Presupuestos[[#This Row],[ID]],"OK","DOC. DUPLICADO"),"OK")</f>
        <v>OK</v>
      </c>
    </row>
    <row r="112" spans="2:71" x14ac:dyDescent="0.25">
      <c r="B112" s="34">
        <f>IF(Presupuestos[[#This Row],[ID DOCUMENTO]]=U111,B111,IF(B111="ID",1,B111+1))</f>
        <v>107</v>
      </c>
      <c r="C112" s="2">
        <v>45841</v>
      </c>
      <c r="D112" s="2">
        <v>45841</v>
      </c>
      <c r="E112" s="3" t="s">
        <v>685</v>
      </c>
      <c r="F112" s="25" t="s">
        <v>27</v>
      </c>
      <c r="G112" s="25" t="s">
        <v>91</v>
      </c>
      <c r="H112" s="25" t="s">
        <v>92</v>
      </c>
      <c r="I112" s="36" t="str">
        <f>IFERROR(VLOOKUP(Presupuestos[[#This Row],[AREA]]&amp;Presupuestos[[#This Row],[CONCEPTO]]&amp;Presupuestos[[#This Row],[DESCRIPCION]],Tabla28[[Columna1]:[CÓDIGO NUEVO]],2,0),"")</f>
        <v>P0201001</v>
      </c>
      <c r="J112" s="3" t="s">
        <v>666</v>
      </c>
      <c r="K112" s="3" t="s">
        <v>899</v>
      </c>
      <c r="L112" s="3" t="s">
        <v>666</v>
      </c>
      <c r="M112" s="31" t="s">
        <v>790</v>
      </c>
      <c r="N112" s="3"/>
      <c r="O112" s="3" t="s">
        <v>308</v>
      </c>
      <c r="P112" s="3" t="s">
        <v>71</v>
      </c>
      <c r="Q112" s="3" t="str">
        <f>IFERROR(VLOOKUP(Presupuestos[[#This Row],[CLASIFICACIÓN (N)]],Tabla17[],2,0),"")</f>
        <v>Costos de ventas</v>
      </c>
      <c r="R112" s="3" t="str">
        <f>IFERROR(VLOOKUP(Presupuestos[[#This Row],[CLASIFICACIÓN (N)]],Tabla17[],3,0),"")</f>
        <v>Operativo</v>
      </c>
      <c r="S112" s="3" t="s">
        <v>16</v>
      </c>
      <c r="T112" s="3" t="str">
        <f>IFERROR(VLOOKUP(Presupuestos[[#This Row],[ALMACEN]],Tabla5[],2,0),"")</f>
        <v>Arequipa</v>
      </c>
      <c r="U112" s="19" t="str">
        <f>IFERROR(VLOOKUP(Presupuestos[[#This Row],[TIPO DE DOCUMENTO]],Tipo_Documento[],2,0)&amp;Presupuestos[[#This Row],[SERIE]]&amp;Presupuestos[[#This Row],[NUMERO]]&amp;Presupuestos[[#This Row],[RUC]],"")</f>
        <v>01F0021639120100192064</v>
      </c>
      <c r="V112" s="3" t="s">
        <v>120</v>
      </c>
      <c r="W112" s="7">
        <v>45841</v>
      </c>
      <c r="X112" s="7">
        <v>45871</v>
      </c>
      <c r="Y112" s="3" t="s">
        <v>721</v>
      </c>
      <c r="Z112" s="3">
        <v>16391</v>
      </c>
      <c r="AA112" s="3">
        <f>IFERROR(VLOOKUP(Presupuestos[[#This Row],[RAZON SOCIAL]],CHOOSE({1,2},Clientes_Proveedores[Razon Social],Clientes_Proveedores[Ruc / Dni]),2,0),"-")</f>
        <v>20100192064</v>
      </c>
      <c r="AB112" s="31" t="s">
        <v>900</v>
      </c>
      <c r="AC112" s="3" t="s">
        <v>801</v>
      </c>
      <c r="AD112" s="5">
        <v>0.18</v>
      </c>
      <c r="AE112" s="6">
        <v>48</v>
      </c>
      <c r="AF112" s="6">
        <f>Presupuestos[[#This Row],[BASE]]*Presupuestos[[#This Row],[% IGV]]</f>
        <v>8.64</v>
      </c>
      <c r="AG112" s="22">
        <f>ROUND(SUM(Presupuestos[[#This Row],[BASE]:[IGV]]),2)</f>
        <v>56.64</v>
      </c>
      <c r="AH112" s="9">
        <f>IF(Presupuestos[[#This Row],[MONEDA]]="USD",VLOOKUP(Presupuestos[[#This Row],[FECHA DE EMISION]],Tipo_Cambio[],3,0),"")</f>
        <v>3.5590000000000002</v>
      </c>
      <c r="AI112" s="22">
        <f>IFERROR(ROUND(IF(Presupuestos[[#This Row],[MONEDA]]="PEN",Presupuestos[[#This Row],[TOTAL]],Presupuestos[[#This Row],[TOTAL]]*Presupuestos[[#This Row],[TIPO DE CAMBIO]]),2),"")</f>
        <v>201.58</v>
      </c>
      <c r="AJ112" s="5">
        <v>0.15</v>
      </c>
      <c r="AK112" s="33" t="s">
        <v>671</v>
      </c>
      <c r="AL112" s="5" t="s">
        <v>680</v>
      </c>
      <c r="AM112" s="23"/>
      <c r="AN112" s="23"/>
      <c r="AO112" s="7">
        <f>IFERROR(VLOOKUP("1-"&amp;Presupuestos[[#This Row],[ID DOCUMENTO]],BD_Pagos[],7,0),"")</f>
        <v>45882</v>
      </c>
      <c r="AP112" s="16" t="str">
        <f>IFERROR(VLOOKUP("1-"&amp;Presupuestos[[#This Row],[ID DOCUMENTO]],BD_Pagos[],8,0),"")</f>
        <v>B-BCP - Dolares</v>
      </c>
      <c r="AQ112" s="17">
        <f>IFERROR(VLOOKUP("1-"&amp;Presupuestos[[#This Row],[ID DOCUMENTO]],BD_Pagos[],9,0),"")</f>
        <v>1401621</v>
      </c>
      <c r="AR112" s="54"/>
      <c r="AS112" s="7">
        <f>IFERROR(VLOOKUP("2-"&amp;Presupuestos[[#This Row],[ID DOCUMENTO]],BD_Pagos[],7,0),"")</f>
        <v>0</v>
      </c>
      <c r="AT112" s="16" t="str">
        <f>IFERROR(VLOOKUP("2-"&amp;Presupuestos[[#This Row],[ID DOCUMENTO]],BD_Pagos[],8,0),"")</f>
        <v/>
      </c>
      <c r="AU112" s="17">
        <f>IFERROR(VLOOKUP("2-"&amp;Presupuestos[[#This Row],[ID DOCUMENTO]],BD_Pagos[],9,0),"")</f>
        <v>0</v>
      </c>
      <c r="AV112" s="20">
        <f>IF(IFERROR(VLOOKUP("2-"&amp;Presupuestos[[#This Row],[ID DOCUMENTO]],BD_Pagos[],10,0),0)&gt;Presupuestos[[#This Row],[TOTAL SOLES]],Presupuestos[[#This Row],[TOTAL SOLES]],IFERROR(VLOOKUP("2-"&amp;Presupuestos[[#This Row],[ID DOCUMENTO]],BD_Pagos[],10,0),0))</f>
        <v>0</v>
      </c>
      <c r="AW112" s="7"/>
      <c r="AX112" s="16"/>
      <c r="AY112" s="17"/>
      <c r="AZ112" s="20"/>
      <c r="BA112" s="7"/>
      <c r="BB112" s="16"/>
      <c r="BC112" s="17"/>
      <c r="BD112" s="20"/>
      <c r="BE112" s="7">
        <f>IFERROR(VLOOKUP("5-"&amp;Presupuestos[[#This Row],[ID DOCUMENTO]],BD_Pagos[],7,0),"")</f>
        <v>0</v>
      </c>
      <c r="BF112" s="17">
        <f>IFERROR(VLOOKUP("5-"&amp;Presupuestos[[#This Row],[ID DOCUMENTO]],BD_Pagos[],9,0),"")</f>
        <v>0</v>
      </c>
      <c r="BG112" s="20">
        <f>IF(IFERROR(VLOOKUP("5-"&amp;Presupuestos[[#This Row],[ID DOCUMENTO]],BD_Pagos[],10,0),0)&gt;Presupuestos[[#This Row],[TOTAL SOLES]],Presupuestos[[#This Row],[TOTAL SOLES]],IFERROR(VLOOKUP("5-"&amp;Presupuestos[[#This Row],[ID DOCUMENTO]],BD_Pagos[],10,0),0))</f>
        <v>0</v>
      </c>
      <c r="BH112" s="7">
        <f>IFERROR(VLOOKUP("1-Detraccion"&amp;Presupuestos[[#This Row],[ID DOCUMENTO]],BD_Pagos[],2,0),"")</f>
        <v>45856</v>
      </c>
      <c r="BI112" s="3" t="str">
        <f>IFERROR(VLOOKUP("1-Detraccion"&amp;Presupuestos[[#This Row],[ID DOCUMENTO]],BD_Pagos[],3,0),"")</f>
        <v>Adquiriente</v>
      </c>
      <c r="BJ112" s="3">
        <f>IFERROR(VLOOKUP("1-Detraccion"&amp;Presupuestos[[#This Row],[ID DOCUMENTO]],BD_Pagos[],4,0),"")</f>
        <v>276124040</v>
      </c>
      <c r="BK112" s="6">
        <f>IF(IFERROR(VLOOKUP("1-Detraccion"&amp;Presupuestos[[#This Row],[ID DOCUMENTO]],BD_Pagos[],5,0),0)&gt;Presupuestos[[#This Row],[TOTAL SOLES]],Presupuestos[[#This Row],[TOTAL SOLES]],IFERROR(VLOOKUP("1-Detraccion"&amp;Presupuestos[[#This Row],[ID DOCUMENTO]],BD_Pagos[],5,0),0))</f>
        <v>30</v>
      </c>
      <c r="BL112" s="6">
        <f>IF(IFERROR(VLOOKUP("1-Detraccion"&amp;Presupuestos[[#This Row],[ID DOCUMENTO]],BD_Pagos[],6,0),0)&gt;Presupuestos[[#This Row],[TOTAL SOLES]],Presupuestos[[#This Row],[TOTAL SOLES]],IFERROR(VLOOKUP("1-Detraccion"&amp;Presupuestos[[#This Row],[ID DOCUMENTO]],BD_Pagos[],6,0),0))</f>
        <v>8.43</v>
      </c>
      <c r="BM112" s="37"/>
      <c r="BN112" s="3"/>
      <c r="BO112" s="3"/>
      <c r="BP112" s="6"/>
      <c r="BQ11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48.21</v>
      </c>
      <c r="BR112" s="23" t="str">
        <f>IF(Presupuestos[[#This Row],[SALDO ME-MN]]&gt;0,"PENDIENTE","CANCELADO")</f>
        <v>PENDIENTE</v>
      </c>
      <c r="BS112" s="23" t="str">
        <f>IF(COUNTIFS($U$4:$U111,Presupuestos[[#This Row],[ID DOCUMENTO]])&gt;=1,IF(B111=Presupuestos[[#This Row],[ID]],"OK","DOC. DUPLICADO"),"OK")</f>
        <v>OK</v>
      </c>
    </row>
    <row r="113" spans="2:71" x14ac:dyDescent="0.25">
      <c r="B113" s="34">
        <f>IF(Presupuestos[[#This Row],[ID DOCUMENTO]]=U112,B112,IF(B112="ID",1,B112+1))</f>
        <v>108</v>
      </c>
      <c r="C113" s="2">
        <v>45842</v>
      </c>
      <c r="D113" s="2">
        <v>45842</v>
      </c>
      <c r="E113" s="3" t="s">
        <v>685</v>
      </c>
      <c r="F113" s="25" t="s">
        <v>27</v>
      </c>
      <c r="G113" s="25" t="s">
        <v>91</v>
      </c>
      <c r="H113" s="25" t="s">
        <v>92</v>
      </c>
      <c r="I113" s="36" t="str">
        <f>IFERROR(VLOOKUP(Presupuestos[[#This Row],[AREA]]&amp;Presupuestos[[#This Row],[CONCEPTO]]&amp;Presupuestos[[#This Row],[DESCRIPCION]],Tabla28[[Columna1]:[CÓDIGO NUEVO]],2,0),"")</f>
        <v>P0201001</v>
      </c>
      <c r="J113" s="3" t="s">
        <v>666</v>
      </c>
      <c r="K113" s="3" t="s">
        <v>901</v>
      </c>
      <c r="L113" s="3" t="s">
        <v>666</v>
      </c>
      <c r="M113" s="31" t="s">
        <v>790</v>
      </c>
      <c r="N113" s="3"/>
      <c r="O113" s="3" t="s">
        <v>308</v>
      </c>
      <c r="P113" s="3" t="s">
        <v>71</v>
      </c>
      <c r="Q113" s="3" t="str">
        <f>IFERROR(VLOOKUP(Presupuestos[[#This Row],[CLASIFICACIÓN (N)]],Tabla17[],2,0),"")</f>
        <v>Costos de ventas</v>
      </c>
      <c r="R113" s="3" t="str">
        <f>IFERROR(VLOOKUP(Presupuestos[[#This Row],[CLASIFICACIÓN (N)]],Tabla17[],3,0),"")</f>
        <v>Operativo</v>
      </c>
      <c r="S113" s="3" t="s">
        <v>16</v>
      </c>
      <c r="T113" s="3" t="str">
        <f>IFERROR(VLOOKUP(Presupuestos[[#This Row],[ALMACEN]],Tabla5[],2,0),"")</f>
        <v>Arequipa</v>
      </c>
      <c r="U113" s="19" t="str">
        <f>IFERROR(VLOOKUP(Presupuestos[[#This Row],[TIPO DE DOCUMENTO]],Tipo_Documento[],2,0)&amp;Presupuestos[[#This Row],[SERIE]]&amp;Presupuestos[[#This Row],[NUMERO]]&amp;Presupuestos[[#This Row],[RUC]],"")</f>
        <v>01F0021639820100192064</v>
      </c>
      <c r="V113" s="3" t="s">
        <v>120</v>
      </c>
      <c r="W113" s="7">
        <v>45842</v>
      </c>
      <c r="X113" s="7">
        <v>45872</v>
      </c>
      <c r="Y113" s="3" t="s">
        <v>721</v>
      </c>
      <c r="Z113" s="3">
        <v>16398</v>
      </c>
      <c r="AA113" s="3">
        <f>IFERROR(VLOOKUP(Presupuestos[[#This Row],[RAZON SOCIAL]],CHOOSE({1,2},Clientes_Proveedores[Razon Social],Clientes_Proveedores[Ruc / Dni]),2,0),"-")</f>
        <v>20100192064</v>
      </c>
      <c r="AB113" s="31" t="s">
        <v>900</v>
      </c>
      <c r="AC113" s="3" t="s">
        <v>801</v>
      </c>
      <c r="AD113" s="5">
        <v>0.18</v>
      </c>
      <c r="AE113" s="6">
        <v>47.4</v>
      </c>
      <c r="AF113" s="6">
        <f>Presupuestos[[#This Row],[BASE]]*Presupuestos[[#This Row],[% IGV]]</f>
        <v>8.532</v>
      </c>
      <c r="AG113" s="22">
        <f>ROUND(SUM(Presupuestos[[#This Row],[BASE]:[IGV]]),2)</f>
        <v>55.93</v>
      </c>
      <c r="AH113" s="9">
        <f>IF(Presupuestos[[#This Row],[MONEDA]]="USD",VLOOKUP(Presupuestos[[#This Row],[FECHA DE EMISION]],Tipo_Cambio[],3,0),"")</f>
        <v>3.5470000000000002</v>
      </c>
      <c r="AI113" s="22">
        <f>IFERROR(ROUND(IF(Presupuestos[[#This Row],[MONEDA]]="PEN",Presupuestos[[#This Row],[TOTAL]],Presupuestos[[#This Row],[TOTAL]]*Presupuestos[[#This Row],[TIPO DE CAMBIO]]),2),"")</f>
        <v>198.38</v>
      </c>
      <c r="AJ113" s="5">
        <v>0.15</v>
      </c>
      <c r="AK113" s="33" t="s">
        <v>671</v>
      </c>
      <c r="AL113" s="5" t="s">
        <v>680</v>
      </c>
      <c r="AM113" s="23"/>
      <c r="AN113" s="23"/>
      <c r="AO113" s="7">
        <f>IFERROR(VLOOKUP("1-"&amp;Presupuestos[[#This Row],[ID DOCUMENTO]],BD_Pagos[],7,0),"")</f>
        <v>45882</v>
      </c>
      <c r="AP113" s="16" t="str">
        <f>IFERROR(VLOOKUP("1-"&amp;Presupuestos[[#This Row],[ID DOCUMENTO]],BD_Pagos[],8,0),"")</f>
        <v>B-BCP - Dolares</v>
      </c>
      <c r="AQ113" s="17">
        <f>IFERROR(VLOOKUP("1-"&amp;Presupuestos[[#This Row],[ID DOCUMENTO]],BD_Pagos[],9,0),"")</f>
        <v>1401621</v>
      </c>
      <c r="AR113" s="54"/>
      <c r="AS113" s="7">
        <f>IFERROR(VLOOKUP("2-"&amp;Presupuestos[[#This Row],[ID DOCUMENTO]],BD_Pagos[],7,0),"")</f>
        <v>0</v>
      </c>
      <c r="AT113" s="16" t="str">
        <f>IFERROR(VLOOKUP("2-"&amp;Presupuestos[[#This Row],[ID DOCUMENTO]],BD_Pagos[],8,0),"")</f>
        <v/>
      </c>
      <c r="AU113" s="17">
        <f>IFERROR(VLOOKUP("2-"&amp;Presupuestos[[#This Row],[ID DOCUMENTO]],BD_Pagos[],9,0),"")</f>
        <v>0</v>
      </c>
      <c r="AV113" s="20">
        <f>IF(IFERROR(VLOOKUP("2-"&amp;Presupuestos[[#This Row],[ID DOCUMENTO]],BD_Pagos[],10,0),0)&gt;Presupuestos[[#This Row],[TOTAL SOLES]],Presupuestos[[#This Row],[TOTAL SOLES]],IFERROR(VLOOKUP("2-"&amp;Presupuestos[[#This Row],[ID DOCUMENTO]],BD_Pagos[],10,0),0))</f>
        <v>0</v>
      </c>
      <c r="AW113" s="7"/>
      <c r="AX113" s="16"/>
      <c r="AY113" s="17"/>
      <c r="AZ113" s="20"/>
      <c r="BA113" s="7"/>
      <c r="BB113" s="16"/>
      <c r="BC113" s="17"/>
      <c r="BD113" s="20"/>
      <c r="BE113" s="7">
        <f>IFERROR(VLOOKUP("5-"&amp;Presupuestos[[#This Row],[ID DOCUMENTO]],BD_Pagos[],7,0),"")</f>
        <v>0</v>
      </c>
      <c r="BF113" s="17">
        <f>IFERROR(VLOOKUP("5-"&amp;Presupuestos[[#This Row],[ID DOCUMENTO]],BD_Pagos[],9,0),"")</f>
        <v>0</v>
      </c>
      <c r="BG113" s="20">
        <f>IF(IFERROR(VLOOKUP("5-"&amp;Presupuestos[[#This Row],[ID DOCUMENTO]],BD_Pagos[],10,0),0)&gt;Presupuestos[[#This Row],[TOTAL SOLES]],Presupuestos[[#This Row],[TOTAL SOLES]],IFERROR(VLOOKUP("5-"&amp;Presupuestos[[#This Row],[ID DOCUMENTO]],BD_Pagos[],10,0),0))</f>
        <v>0</v>
      </c>
      <c r="BH113" s="7">
        <f>IFERROR(VLOOKUP("1-Detraccion"&amp;Presupuestos[[#This Row],[ID DOCUMENTO]],BD_Pagos[],2,0),"")</f>
        <v>45856</v>
      </c>
      <c r="BI113" s="3" t="str">
        <f>IFERROR(VLOOKUP("1-Detraccion"&amp;Presupuestos[[#This Row],[ID DOCUMENTO]],BD_Pagos[],3,0),"")</f>
        <v>Adquiriente</v>
      </c>
      <c r="BJ113" s="3">
        <f>IFERROR(VLOOKUP("1-Detraccion"&amp;Presupuestos[[#This Row],[ID DOCUMENTO]],BD_Pagos[],4,0),"")</f>
        <v>276124041</v>
      </c>
      <c r="BK113" s="6">
        <f>IF(IFERROR(VLOOKUP("1-Detraccion"&amp;Presupuestos[[#This Row],[ID DOCUMENTO]],BD_Pagos[],5,0),0)&gt;Presupuestos[[#This Row],[TOTAL SOLES]],Presupuestos[[#This Row],[TOTAL SOLES]],IFERROR(VLOOKUP("1-Detraccion"&amp;Presupuestos[[#This Row],[ID DOCUMENTO]],BD_Pagos[],5,0),0))</f>
        <v>30</v>
      </c>
      <c r="BL113" s="6">
        <f>IF(IFERROR(VLOOKUP("1-Detraccion"&amp;Presupuestos[[#This Row],[ID DOCUMENTO]],BD_Pagos[],6,0),0)&gt;Presupuestos[[#This Row],[TOTAL SOLES]],Presupuestos[[#This Row],[TOTAL SOLES]],IFERROR(VLOOKUP("1-Detraccion"&amp;Presupuestos[[#This Row],[ID DOCUMENTO]],BD_Pagos[],6,0),0))</f>
        <v>8.4600000000000009</v>
      </c>
      <c r="BM113" s="37"/>
      <c r="BN113" s="3"/>
      <c r="BO113" s="3"/>
      <c r="BP113" s="6"/>
      <c r="BQ11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47.47</v>
      </c>
      <c r="BR113" s="23" t="str">
        <f>IF(Presupuestos[[#This Row],[SALDO ME-MN]]&gt;0,"PENDIENTE","CANCELADO")</f>
        <v>PENDIENTE</v>
      </c>
      <c r="BS113" s="23" t="str">
        <f>IF(COUNTIFS($U$4:$U112,Presupuestos[[#This Row],[ID DOCUMENTO]])&gt;=1,IF(B112=Presupuestos[[#This Row],[ID]],"OK","DOC. DUPLICADO"),"OK")</f>
        <v>OK</v>
      </c>
    </row>
    <row r="114" spans="2:71" x14ac:dyDescent="0.25">
      <c r="B114" s="34">
        <f>IF(Presupuestos[[#This Row],[ID DOCUMENTO]]=U113,B113,IF(B113="ID",1,B113+1))</f>
        <v>109</v>
      </c>
      <c r="C114" s="2">
        <v>45847</v>
      </c>
      <c r="D114" s="2">
        <v>45847</v>
      </c>
      <c r="E114" s="3" t="s">
        <v>685</v>
      </c>
      <c r="F114" s="25" t="s">
        <v>27</v>
      </c>
      <c r="G114" s="25" t="s">
        <v>91</v>
      </c>
      <c r="H114" s="25" t="s">
        <v>92</v>
      </c>
      <c r="I114" s="36" t="str">
        <f>IFERROR(VLOOKUP(Presupuestos[[#This Row],[AREA]]&amp;Presupuestos[[#This Row],[CONCEPTO]]&amp;Presupuestos[[#This Row],[DESCRIPCION]],Tabla28[[Columna1]:[CÓDIGO NUEVO]],2,0),"")</f>
        <v>P0201001</v>
      </c>
      <c r="J114" s="3" t="s">
        <v>666</v>
      </c>
      <c r="K114" s="3" t="s">
        <v>902</v>
      </c>
      <c r="L114" s="3" t="s">
        <v>666</v>
      </c>
      <c r="M114" s="31" t="s">
        <v>790</v>
      </c>
      <c r="N114" s="3"/>
      <c r="O114" s="3" t="s">
        <v>308</v>
      </c>
      <c r="P114" s="3" t="s">
        <v>71</v>
      </c>
      <c r="Q114" s="3" t="str">
        <f>IFERROR(VLOOKUP(Presupuestos[[#This Row],[CLASIFICACIÓN (N)]],Tabla17[],2,0),"")</f>
        <v>Costos de ventas</v>
      </c>
      <c r="R114" s="3" t="str">
        <f>IFERROR(VLOOKUP(Presupuestos[[#This Row],[CLASIFICACIÓN (N)]],Tabla17[],3,0),"")</f>
        <v>Operativo</v>
      </c>
      <c r="S114" s="3" t="s">
        <v>16</v>
      </c>
      <c r="T114" s="3" t="str">
        <f>IFERROR(VLOOKUP(Presupuestos[[#This Row],[ALMACEN]],Tabla5[],2,0),"")</f>
        <v>Arequipa</v>
      </c>
      <c r="U114" s="19" t="str">
        <f>IFERROR(VLOOKUP(Presupuestos[[#This Row],[TIPO DE DOCUMENTO]],Tipo_Documento[],2,0)&amp;Presupuestos[[#This Row],[SERIE]]&amp;Presupuestos[[#This Row],[NUMERO]]&amp;Presupuestos[[#This Row],[RUC]],"")</f>
        <v>01F0021642220100192064</v>
      </c>
      <c r="V114" s="3" t="s">
        <v>120</v>
      </c>
      <c r="W114" s="7">
        <v>45847</v>
      </c>
      <c r="X114" s="7">
        <v>45877</v>
      </c>
      <c r="Y114" s="3" t="s">
        <v>721</v>
      </c>
      <c r="Z114" s="3">
        <v>16422</v>
      </c>
      <c r="AA114" s="3">
        <f>IFERROR(VLOOKUP(Presupuestos[[#This Row],[RAZON SOCIAL]],CHOOSE({1,2},Clientes_Proveedores[Razon Social],Clientes_Proveedores[Ruc / Dni]),2,0),"-")</f>
        <v>20100192064</v>
      </c>
      <c r="AB114" s="31" t="s">
        <v>900</v>
      </c>
      <c r="AC114" s="3" t="s">
        <v>801</v>
      </c>
      <c r="AD114" s="5">
        <v>0.18</v>
      </c>
      <c r="AE114" s="6">
        <v>24.6</v>
      </c>
      <c r="AF114" s="6">
        <f>Presupuestos[[#This Row],[BASE]]*Presupuestos[[#This Row],[% IGV]]</f>
        <v>4.4279999999999999</v>
      </c>
      <c r="AG114" s="22">
        <f>ROUND(SUM(Presupuestos[[#This Row],[BASE]:[IGV]]),2)</f>
        <v>29.03</v>
      </c>
      <c r="AH114" s="9">
        <f>IF(Presupuestos[[#This Row],[MONEDA]]="USD",VLOOKUP(Presupuestos[[#This Row],[FECHA DE EMISION]],Tipo_Cambio[],3,0),"")</f>
        <v>3.5630000000000002</v>
      </c>
      <c r="AI114" s="22">
        <f>IFERROR(ROUND(IF(Presupuestos[[#This Row],[MONEDA]]="PEN",Presupuestos[[#This Row],[TOTAL]],Presupuestos[[#This Row],[TOTAL]]*Presupuestos[[#This Row],[TIPO DE CAMBIO]]),2),"")</f>
        <v>103.43</v>
      </c>
      <c r="AJ114" s="5">
        <v>0.15</v>
      </c>
      <c r="AK114" s="33" t="s">
        <v>671</v>
      </c>
      <c r="AL114" s="5" t="s">
        <v>680</v>
      </c>
      <c r="AM114" s="23"/>
      <c r="AN114" s="23"/>
      <c r="AO114" s="7">
        <f>IFERROR(VLOOKUP("1-"&amp;Presupuestos[[#This Row],[ID DOCUMENTO]],BD_Pagos[],7,0),"")</f>
        <v>45882</v>
      </c>
      <c r="AP114" s="16" t="str">
        <f>IFERROR(VLOOKUP("1-"&amp;Presupuestos[[#This Row],[ID DOCUMENTO]],BD_Pagos[],8,0),"")</f>
        <v>B-BCP - Dolares</v>
      </c>
      <c r="AQ114" s="17">
        <f>IFERROR(VLOOKUP("1-"&amp;Presupuestos[[#This Row],[ID DOCUMENTO]],BD_Pagos[],9,0),"")</f>
        <v>1401621</v>
      </c>
      <c r="AR114" s="54"/>
      <c r="AS114" s="7">
        <f>IFERROR(VLOOKUP("2-"&amp;Presupuestos[[#This Row],[ID DOCUMENTO]],BD_Pagos[],7,0),"")</f>
        <v>0</v>
      </c>
      <c r="AT114" s="16" t="str">
        <f>IFERROR(VLOOKUP("2-"&amp;Presupuestos[[#This Row],[ID DOCUMENTO]],BD_Pagos[],8,0),"")</f>
        <v/>
      </c>
      <c r="AU114" s="17">
        <f>IFERROR(VLOOKUP("2-"&amp;Presupuestos[[#This Row],[ID DOCUMENTO]],BD_Pagos[],9,0),"")</f>
        <v>0</v>
      </c>
      <c r="AV114" s="20">
        <f>IF(IFERROR(VLOOKUP("2-"&amp;Presupuestos[[#This Row],[ID DOCUMENTO]],BD_Pagos[],10,0),0)&gt;Presupuestos[[#This Row],[TOTAL SOLES]],Presupuestos[[#This Row],[TOTAL SOLES]],IFERROR(VLOOKUP("2-"&amp;Presupuestos[[#This Row],[ID DOCUMENTO]],BD_Pagos[],10,0),0))</f>
        <v>0</v>
      </c>
      <c r="AW114" s="7"/>
      <c r="AX114" s="16"/>
      <c r="AY114" s="17"/>
      <c r="AZ114" s="20"/>
      <c r="BA114" s="7"/>
      <c r="BB114" s="16"/>
      <c r="BC114" s="17"/>
      <c r="BD114" s="20"/>
      <c r="BE114" s="7">
        <f>IFERROR(VLOOKUP("5-"&amp;Presupuestos[[#This Row],[ID DOCUMENTO]],BD_Pagos[],7,0),"")</f>
        <v>0</v>
      </c>
      <c r="BF114" s="17">
        <f>IFERROR(VLOOKUP("5-"&amp;Presupuestos[[#This Row],[ID DOCUMENTO]],BD_Pagos[],9,0),"")</f>
        <v>0</v>
      </c>
      <c r="BG114" s="20">
        <f>IF(IFERROR(VLOOKUP("5-"&amp;Presupuestos[[#This Row],[ID DOCUMENTO]],BD_Pagos[],10,0),0)&gt;Presupuestos[[#This Row],[TOTAL SOLES]],Presupuestos[[#This Row],[TOTAL SOLES]],IFERROR(VLOOKUP("5-"&amp;Presupuestos[[#This Row],[ID DOCUMENTO]],BD_Pagos[],10,0),0))</f>
        <v>0</v>
      </c>
      <c r="BH114" s="7">
        <f>IFERROR(VLOOKUP("1-Detraccion"&amp;Presupuestos[[#This Row],[ID DOCUMENTO]],BD_Pagos[],2,0),"")</f>
        <v>45856</v>
      </c>
      <c r="BI114" s="3" t="str">
        <f>IFERROR(VLOOKUP("1-Detraccion"&amp;Presupuestos[[#This Row],[ID DOCUMENTO]],BD_Pagos[],3,0),"")</f>
        <v>Adquiriente</v>
      </c>
      <c r="BJ114" s="3">
        <f>IFERROR(VLOOKUP("1-Detraccion"&amp;Presupuestos[[#This Row],[ID DOCUMENTO]],BD_Pagos[],4,0),"")</f>
        <v>276124042</v>
      </c>
      <c r="BK114" s="6">
        <f>IF(IFERROR(VLOOKUP("1-Detraccion"&amp;Presupuestos[[#This Row],[ID DOCUMENTO]],BD_Pagos[],5,0),0)&gt;Presupuestos[[#This Row],[TOTAL SOLES]],Presupuestos[[#This Row],[TOTAL SOLES]],IFERROR(VLOOKUP("1-Detraccion"&amp;Presupuestos[[#This Row],[ID DOCUMENTO]],BD_Pagos[],5,0),0))</f>
        <v>15</v>
      </c>
      <c r="BL114" s="6">
        <f>IF(IFERROR(VLOOKUP("1-Detraccion"&amp;Presupuestos[[#This Row],[ID DOCUMENTO]],BD_Pagos[],6,0),0)&gt;Presupuestos[[#This Row],[TOTAL SOLES]],Presupuestos[[#This Row],[TOTAL SOLES]],IFERROR(VLOOKUP("1-Detraccion"&amp;Presupuestos[[#This Row],[ID DOCUMENTO]],BD_Pagos[],6,0),0))</f>
        <v>4.49</v>
      </c>
      <c r="BM114" s="37"/>
      <c r="BN114" s="3"/>
      <c r="BO114" s="3"/>
      <c r="BP114" s="6"/>
      <c r="BQ11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24.54</v>
      </c>
      <c r="BR114" s="23" t="str">
        <f>IF(Presupuestos[[#This Row],[SALDO ME-MN]]&gt;0,"PENDIENTE","CANCELADO")</f>
        <v>PENDIENTE</v>
      </c>
      <c r="BS114" s="23" t="str">
        <f>IF(COUNTIFS($U$4:$U113,Presupuestos[[#This Row],[ID DOCUMENTO]])&gt;=1,IF(B113=Presupuestos[[#This Row],[ID]],"OK","DOC. DUPLICADO"),"OK")</f>
        <v>OK</v>
      </c>
    </row>
    <row r="115" spans="2:71" x14ac:dyDescent="0.25">
      <c r="B115" s="34">
        <f>IF(Presupuestos[[#This Row],[ID DOCUMENTO]]=U114,B114,IF(B114="ID",1,B114+1))</f>
        <v>110</v>
      </c>
      <c r="C115" s="2">
        <v>45838</v>
      </c>
      <c r="D115" s="2">
        <v>45838</v>
      </c>
      <c r="E115" s="3" t="s">
        <v>685</v>
      </c>
      <c r="F115" s="25" t="s">
        <v>27</v>
      </c>
      <c r="G115" s="25" t="s">
        <v>91</v>
      </c>
      <c r="H115" s="25" t="s">
        <v>92</v>
      </c>
      <c r="I115" s="36" t="str">
        <f>IFERROR(VLOOKUP(Presupuestos[[#This Row],[AREA]]&amp;Presupuestos[[#This Row],[CONCEPTO]]&amp;Presupuestos[[#This Row],[DESCRIPCION]],Tabla28[[Columna1]:[CÓDIGO NUEVO]],2,0),"")</f>
        <v>P0201001</v>
      </c>
      <c r="J115" s="3" t="s">
        <v>666</v>
      </c>
      <c r="K115" s="3" t="s">
        <v>903</v>
      </c>
      <c r="L115" s="3" t="s">
        <v>666</v>
      </c>
      <c r="M115" s="31" t="s">
        <v>790</v>
      </c>
      <c r="N115" s="3"/>
      <c r="O115" s="3" t="s">
        <v>308</v>
      </c>
      <c r="P115" s="3" t="s">
        <v>71</v>
      </c>
      <c r="Q115" s="3" t="str">
        <f>IFERROR(VLOOKUP(Presupuestos[[#This Row],[CLASIFICACIÓN (N)]],Tabla17[],2,0),"")</f>
        <v>Costos de ventas</v>
      </c>
      <c r="R115" s="3" t="str">
        <f>IFERROR(VLOOKUP(Presupuestos[[#This Row],[CLASIFICACIÓN (N)]],Tabla17[],3,0),"")</f>
        <v>Operativo</v>
      </c>
      <c r="S115" s="3" t="s">
        <v>16</v>
      </c>
      <c r="T115" s="3" t="str">
        <f>IFERROR(VLOOKUP(Presupuestos[[#This Row],[ALMACEN]],Tabla5[],2,0),"")</f>
        <v>Arequipa</v>
      </c>
      <c r="U115" s="19" t="str">
        <f>IFERROR(VLOOKUP(Presupuestos[[#This Row],[TIPO DE DOCUMENTO]],Tipo_Documento[],2,0)&amp;Presupuestos[[#This Row],[SERIE]]&amp;Presupuestos[[#This Row],[NUMERO]]&amp;Presupuestos[[#This Row],[RUC]],"")</f>
        <v>01F0021635920100192064</v>
      </c>
      <c r="V115" s="3" t="s">
        <v>120</v>
      </c>
      <c r="W115" s="7">
        <v>45838</v>
      </c>
      <c r="X115" s="7">
        <v>45868</v>
      </c>
      <c r="Y115" s="3" t="s">
        <v>721</v>
      </c>
      <c r="Z115" s="3">
        <v>16359</v>
      </c>
      <c r="AA115" s="3">
        <f>IFERROR(VLOOKUP(Presupuestos[[#This Row],[RAZON SOCIAL]],CHOOSE({1,2},Clientes_Proveedores[Razon Social],Clientes_Proveedores[Ruc / Dni]),2,0),"-")</f>
        <v>20100192064</v>
      </c>
      <c r="AB115" s="31" t="s">
        <v>900</v>
      </c>
      <c r="AC115" s="3" t="s">
        <v>801</v>
      </c>
      <c r="AD115" s="5">
        <v>0.18</v>
      </c>
      <c r="AE115" s="6">
        <v>1489.58</v>
      </c>
      <c r="AF115" s="6">
        <f>Presupuestos[[#This Row],[BASE]]*Presupuestos[[#This Row],[% IGV]]</f>
        <v>268.12439999999998</v>
      </c>
      <c r="AG115" s="22">
        <f>ROUND(SUM(Presupuestos[[#This Row],[BASE]:[IGV]]),2)</f>
        <v>1757.7</v>
      </c>
      <c r="AH115" s="9">
        <f>IF(Presupuestos[[#This Row],[MONEDA]]="USD",VLOOKUP(Presupuestos[[#This Row],[FECHA DE EMISION]],Tipo_Cambio[],3,0),"")</f>
        <v>3.552</v>
      </c>
      <c r="AI115" s="22">
        <f>IFERROR(ROUND(IF(Presupuestos[[#This Row],[MONEDA]]="PEN",Presupuestos[[#This Row],[TOTAL]],Presupuestos[[#This Row],[TOTAL]]*Presupuestos[[#This Row],[TIPO DE CAMBIO]]),2),"")</f>
        <v>6243.35</v>
      </c>
      <c r="AJ115" s="5">
        <v>0.15</v>
      </c>
      <c r="AK115" s="33" t="s">
        <v>671</v>
      </c>
      <c r="AL115" s="5" t="s">
        <v>680</v>
      </c>
      <c r="AM115" s="23"/>
      <c r="AN115" s="23"/>
      <c r="AO115" s="7">
        <f>IFERROR(VLOOKUP("1-"&amp;Presupuestos[[#This Row],[ID DOCUMENTO]],BD_Pagos[],7,0),"")</f>
        <v>45868</v>
      </c>
      <c r="AP115" s="16" t="str">
        <f>IFERROR(VLOOKUP("1-"&amp;Presupuestos[[#This Row],[ID DOCUMENTO]],BD_Pagos[],8,0),"")</f>
        <v>B-BCP - Dolares</v>
      </c>
      <c r="AQ115" s="17">
        <f>IFERROR(VLOOKUP("1-"&amp;Presupuestos[[#This Row],[ID DOCUMENTO]],BD_Pagos[],9,0),"")</f>
        <v>5446539</v>
      </c>
      <c r="AR115" s="54"/>
      <c r="AS115" s="7">
        <f>IFERROR(VLOOKUP("2-"&amp;Presupuestos[[#This Row],[ID DOCUMENTO]],BD_Pagos[],7,0),"")</f>
        <v>0</v>
      </c>
      <c r="AT115" s="16" t="str">
        <f>IFERROR(VLOOKUP("2-"&amp;Presupuestos[[#This Row],[ID DOCUMENTO]],BD_Pagos[],8,0),"")</f>
        <v/>
      </c>
      <c r="AU115" s="17">
        <f>IFERROR(VLOOKUP("2-"&amp;Presupuestos[[#This Row],[ID DOCUMENTO]],BD_Pagos[],9,0),"")</f>
        <v>0</v>
      </c>
      <c r="AV115" s="20">
        <f>IF(IFERROR(VLOOKUP("2-"&amp;Presupuestos[[#This Row],[ID DOCUMENTO]],BD_Pagos[],10,0),0)&gt;Presupuestos[[#This Row],[TOTAL SOLES]],Presupuestos[[#This Row],[TOTAL SOLES]],IFERROR(VLOOKUP("2-"&amp;Presupuestos[[#This Row],[ID DOCUMENTO]],BD_Pagos[],10,0),0))</f>
        <v>0</v>
      </c>
      <c r="AW115" s="7"/>
      <c r="AX115" s="16"/>
      <c r="AY115" s="17"/>
      <c r="AZ115" s="20"/>
      <c r="BA115" s="7"/>
      <c r="BB115" s="16"/>
      <c r="BC115" s="17"/>
      <c r="BD115" s="20"/>
      <c r="BE115" s="7">
        <f>IFERROR(VLOOKUP("5-"&amp;Presupuestos[[#This Row],[ID DOCUMENTO]],BD_Pagos[],7,0),"")</f>
        <v>0</v>
      </c>
      <c r="BF115" s="17">
        <f>IFERROR(VLOOKUP("5-"&amp;Presupuestos[[#This Row],[ID DOCUMENTO]],BD_Pagos[],9,0),"")</f>
        <v>0</v>
      </c>
      <c r="BG115" s="20">
        <f>IF(IFERROR(VLOOKUP("5-"&amp;Presupuestos[[#This Row],[ID DOCUMENTO]],BD_Pagos[],10,0),0)&gt;Presupuestos[[#This Row],[TOTAL SOLES]],Presupuestos[[#This Row],[TOTAL SOLES]],IFERROR(VLOOKUP("5-"&amp;Presupuestos[[#This Row],[ID DOCUMENTO]],BD_Pagos[],10,0),0))</f>
        <v>0</v>
      </c>
      <c r="BH115" s="7">
        <f>IFERROR(VLOOKUP("1-Detraccion"&amp;Presupuestos[[#This Row],[ID DOCUMENTO]],BD_Pagos[],2,0),"")</f>
        <v>45856</v>
      </c>
      <c r="BI115" s="3" t="str">
        <f>IFERROR(VLOOKUP("1-Detraccion"&amp;Presupuestos[[#This Row],[ID DOCUMENTO]],BD_Pagos[],3,0),"")</f>
        <v>Adquiriente</v>
      </c>
      <c r="BJ115" s="3">
        <f>IFERROR(VLOOKUP("1-Detraccion"&amp;Presupuestos[[#This Row],[ID DOCUMENTO]],BD_Pagos[],4,0),"")</f>
        <v>276124043</v>
      </c>
      <c r="BK115" s="6">
        <f>IF(IFERROR(VLOOKUP("1-Detraccion"&amp;Presupuestos[[#This Row],[ID DOCUMENTO]],BD_Pagos[],5,0),0)&gt;Presupuestos[[#This Row],[TOTAL SOLES]],Presupuestos[[#This Row],[TOTAL SOLES]],IFERROR(VLOOKUP("1-Detraccion"&amp;Presupuestos[[#This Row],[ID DOCUMENTO]],BD_Pagos[],5,0),0))</f>
        <v>937</v>
      </c>
      <c r="BL115" s="6">
        <f>IF(IFERROR(VLOOKUP("1-Detraccion"&amp;Presupuestos[[#This Row],[ID DOCUMENTO]],BD_Pagos[],6,0),0)&gt;Presupuestos[[#This Row],[TOTAL SOLES]],Presupuestos[[#This Row],[TOTAL SOLES]],IFERROR(VLOOKUP("1-Detraccion"&amp;Presupuestos[[#This Row],[ID DOCUMENTO]],BD_Pagos[],6,0),0))</f>
        <v>263.8</v>
      </c>
      <c r="BM115" s="37"/>
      <c r="BN115" s="3"/>
      <c r="BO115" s="3"/>
      <c r="BP115" s="6"/>
      <c r="BQ11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1493.9</v>
      </c>
      <c r="BR115" s="23" t="str">
        <f>IF(Presupuestos[[#This Row],[SALDO ME-MN]]&gt;0,"PENDIENTE","CANCELADO")</f>
        <v>PENDIENTE</v>
      </c>
      <c r="BS115" s="23" t="str">
        <f>IF(COUNTIFS($U$4:$U114,Presupuestos[[#This Row],[ID DOCUMENTO]])&gt;=1,IF(B114=Presupuestos[[#This Row],[ID]],"OK","DOC. DUPLICADO"),"OK")</f>
        <v>OK</v>
      </c>
    </row>
    <row r="116" spans="2:71" x14ac:dyDescent="0.25">
      <c r="B116" s="34">
        <f>IF(Presupuestos[[#This Row],[ID DOCUMENTO]]=U115,B115,IF(B115="ID",1,B115+1))</f>
        <v>111</v>
      </c>
      <c r="C116" s="2">
        <v>45838</v>
      </c>
      <c r="D116" s="2">
        <v>45838</v>
      </c>
      <c r="E116" s="3" t="s">
        <v>685</v>
      </c>
      <c r="F116" s="25" t="s">
        <v>27</v>
      </c>
      <c r="G116" s="25" t="s">
        <v>91</v>
      </c>
      <c r="H116" s="25" t="s">
        <v>92</v>
      </c>
      <c r="I116" s="36" t="str">
        <f>IFERROR(VLOOKUP(Presupuestos[[#This Row],[AREA]]&amp;Presupuestos[[#This Row],[CONCEPTO]]&amp;Presupuestos[[#This Row],[DESCRIPCION]],Tabla28[[Columna1]:[CÓDIGO NUEVO]],2,0),"")</f>
        <v>P0201001</v>
      </c>
      <c r="J116" s="3" t="s">
        <v>666</v>
      </c>
      <c r="K116" s="3" t="s">
        <v>904</v>
      </c>
      <c r="L116" s="3" t="s">
        <v>666</v>
      </c>
      <c r="M116" s="31" t="s">
        <v>790</v>
      </c>
      <c r="N116" s="3"/>
      <c r="O116" s="3" t="s">
        <v>308</v>
      </c>
      <c r="P116" s="3" t="s">
        <v>71</v>
      </c>
      <c r="Q116" s="3" t="str">
        <f>IFERROR(VLOOKUP(Presupuestos[[#This Row],[CLASIFICACIÓN (N)]],Tabla17[],2,0),"")</f>
        <v>Costos de ventas</v>
      </c>
      <c r="R116" s="3" t="str">
        <f>IFERROR(VLOOKUP(Presupuestos[[#This Row],[CLASIFICACIÓN (N)]],Tabla17[],3,0),"")</f>
        <v>Operativo</v>
      </c>
      <c r="S116" s="3" t="s">
        <v>16</v>
      </c>
      <c r="T116" s="3" t="str">
        <f>IFERROR(VLOOKUP(Presupuestos[[#This Row],[ALMACEN]],Tabla5[],2,0),"")</f>
        <v>Arequipa</v>
      </c>
      <c r="U116" s="19" t="str">
        <f>IFERROR(VLOOKUP(Presupuestos[[#This Row],[TIPO DE DOCUMENTO]],Tipo_Documento[],2,0)&amp;Presupuestos[[#This Row],[SERIE]]&amp;Presupuestos[[#This Row],[NUMERO]]&amp;Presupuestos[[#This Row],[RUC]],"")</f>
        <v>01F0021638320100192064</v>
      </c>
      <c r="V116" s="3" t="s">
        <v>120</v>
      </c>
      <c r="W116" s="7">
        <v>45838</v>
      </c>
      <c r="X116" s="7">
        <v>45868</v>
      </c>
      <c r="Y116" s="3" t="s">
        <v>721</v>
      </c>
      <c r="Z116" s="3">
        <v>16383</v>
      </c>
      <c r="AA116" s="3">
        <f>IFERROR(VLOOKUP(Presupuestos[[#This Row],[RAZON SOCIAL]],CHOOSE({1,2},Clientes_Proveedores[Razon Social],Clientes_Proveedores[Ruc / Dni]),2,0),"-")</f>
        <v>20100192064</v>
      </c>
      <c r="AB116" s="31" t="s">
        <v>900</v>
      </c>
      <c r="AC116" s="3" t="s">
        <v>801</v>
      </c>
      <c r="AD116" s="5">
        <v>0.18</v>
      </c>
      <c r="AE116" s="6">
        <v>55.2</v>
      </c>
      <c r="AF116" s="6">
        <f>Presupuestos[[#This Row],[BASE]]*Presupuestos[[#This Row],[% IGV]]</f>
        <v>9.9359999999999999</v>
      </c>
      <c r="AG116" s="22">
        <f>ROUND(SUM(Presupuestos[[#This Row],[BASE]:[IGV]]),2)</f>
        <v>65.14</v>
      </c>
      <c r="AH116" s="9">
        <f>IF(Presupuestos[[#This Row],[MONEDA]]="USD",VLOOKUP(Presupuestos[[#This Row],[FECHA DE EMISION]],Tipo_Cambio[],3,0),"")</f>
        <v>3.552</v>
      </c>
      <c r="AI116" s="22">
        <f>IFERROR(ROUND(IF(Presupuestos[[#This Row],[MONEDA]]="PEN",Presupuestos[[#This Row],[TOTAL]],Presupuestos[[#This Row],[TOTAL]]*Presupuestos[[#This Row],[TIPO DE CAMBIO]]),2),"")</f>
        <v>231.38</v>
      </c>
      <c r="AJ116" s="5">
        <v>0.15</v>
      </c>
      <c r="AK116" s="33" t="s">
        <v>671</v>
      </c>
      <c r="AL116" s="5" t="s">
        <v>680</v>
      </c>
      <c r="AM116" s="23"/>
      <c r="AN116" s="23"/>
      <c r="AO116" s="7">
        <f>IFERROR(VLOOKUP("1-"&amp;Presupuestos[[#This Row],[ID DOCUMENTO]],BD_Pagos[],7,0),"")</f>
        <v>45868</v>
      </c>
      <c r="AP116" s="16" t="str">
        <f>IFERROR(VLOOKUP("1-"&amp;Presupuestos[[#This Row],[ID DOCUMENTO]],BD_Pagos[],8,0),"")</f>
        <v>B-BCP - Dolares</v>
      </c>
      <c r="AQ116" s="17">
        <f>IFERROR(VLOOKUP("1-"&amp;Presupuestos[[#This Row],[ID DOCUMENTO]],BD_Pagos[],9,0),"")</f>
        <v>5446539</v>
      </c>
      <c r="AR116" s="54"/>
      <c r="AS116" s="7">
        <f>IFERROR(VLOOKUP("2-"&amp;Presupuestos[[#This Row],[ID DOCUMENTO]],BD_Pagos[],7,0),"")</f>
        <v>0</v>
      </c>
      <c r="AT116" s="16" t="str">
        <f>IFERROR(VLOOKUP("2-"&amp;Presupuestos[[#This Row],[ID DOCUMENTO]],BD_Pagos[],8,0),"")</f>
        <v/>
      </c>
      <c r="AU116" s="17">
        <f>IFERROR(VLOOKUP("2-"&amp;Presupuestos[[#This Row],[ID DOCUMENTO]],BD_Pagos[],9,0),"")</f>
        <v>0</v>
      </c>
      <c r="AV116" s="20">
        <f>IF(IFERROR(VLOOKUP("2-"&amp;Presupuestos[[#This Row],[ID DOCUMENTO]],BD_Pagos[],10,0),0)&gt;Presupuestos[[#This Row],[TOTAL SOLES]],Presupuestos[[#This Row],[TOTAL SOLES]],IFERROR(VLOOKUP("2-"&amp;Presupuestos[[#This Row],[ID DOCUMENTO]],BD_Pagos[],10,0),0))</f>
        <v>0</v>
      </c>
      <c r="AW116" s="7"/>
      <c r="AX116" s="16"/>
      <c r="AY116" s="17"/>
      <c r="AZ116" s="20"/>
      <c r="BA116" s="7"/>
      <c r="BB116" s="16"/>
      <c r="BC116" s="17"/>
      <c r="BD116" s="20"/>
      <c r="BE116" s="7">
        <f>IFERROR(VLOOKUP("5-"&amp;Presupuestos[[#This Row],[ID DOCUMENTO]],BD_Pagos[],7,0),"")</f>
        <v>0</v>
      </c>
      <c r="BF116" s="17">
        <f>IFERROR(VLOOKUP("5-"&amp;Presupuestos[[#This Row],[ID DOCUMENTO]],BD_Pagos[],9,0),"")</f>
        <v>0</v>
      </c>
      <c r="BG116" s="20">
        <f>IF(IFERROR(VLOOKUP("5-"&amp;Presupuestos[[#This Row],[ID DOCUMENTO]],BD_Pagos[],10,0),0)&gt;Presupuestos[[#This Row],[TOTAL SOLES]],Presupuestos[[#This Row],[TOTAL SOLES]],IFERROR(VLOOKUP("5-"&amp;Presupuestos[[#This Row],[ID DOCUMENTO]],BD_Pagos[],10,0),0))</f>
        <v>0</v>
      </c>
      <c r="BH116" s="7">
        <f>IFERROR(VLOOKUP("1-Detraccion"&amp;Presupuestos[[#This Row],[ID DOCUMENTO]],BD_Pagos[],2,0),"")</f>
        <v>45856</v>
      </c>
      <c r="BI116" s="3" t="str">
        <f>IFERROR(VLOOKUP("1-Detraccion"&amp;Presupuestos[[#This Row],[ID DOCUMENTO]],BD_Pagos[],3,0),"")</f>
        <v>Adquiriente</v>
      </c>
      <c r="BJ116" s="3">
        <f>IFERROR(VLOOKUP("1-Detraccion"&amp;Presupuestos[[#This Row],[ID DOCUMENTO]],BD_Pagos[],4,0),"")</f>
        <v>276124044</v>
      </c>
      <c r="BK116" s="6">
        <f>IF(IFERROR(VLOOKUP("1-Detraccion"&amp;Presupuestos[[#This Row],[ID DOCUMENTO]],BD_Pagos[],5,0),0)&gt;Presupuestos[[#This Row],[TOTAL SOLES]],Presupuestos[[#This Row],[TOTAL SOLES]],IFERROR(VLOOKUP("1-Detraccion"&amp;Presupuestos[[#This Row],[ID DOCUMENTO]],BD_Pagos[],5,0),0))</f>
        <v>35</v>
      </c>
      <c r="BL116" s="6">
        <f>IF(IFERROR(VLOOKUP("1-Detraccion"&amp;Presupuestos[[#This Row],[ID DOCUMENTO]],BD_Pagos[],6,0),0)&gt;Presupuestos[[#This Row],[TOTAL SOLES]],Presupuestos[[#This Row],[TOTAL SOLES]],IFERROR(VLOOKUP("1-Detraccion"&amp;Presupuestos[[#This Row],[ID DOCUMENTO]],BD_Pagos[],6,0),0))</f>
        <v>9.85</v>
      </c>
      <c r="BM116" s="37"/>
      <c r="BN116" s="3"/>
      <c r="BO116" s="3"/>
      <c r="BP116" s="6"/>
      <c r="BQ11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55.29</v>
      </c>
      <c r="BR116" s="23" t="str">
        <f>IF(Presupuestos[[#This Row],[SALDO ME-MN]]&gt;0,"PENDIENTE","CANCELADO")</f>
        <v>PENDIENTE</v>
      </c>
      <c r="BS116" s="23" t="str">
        <f>IF(COUNTIFS($U$4:$U115,Presupuestos[[#This Row],[ID DOCUMENTO]])&gt;=1,IF(B115=Presupuestos[[#This Row],[ID]],"OK","DOC. DUPLICADO"),"OK")</f>
        <v>OK</v>
      </c>
    </row>
    <row r="117" spans="2:71" x14ac:dyDescent="0.25">
      <c r="B117" s="34">
        <f>IF(Presupuestos[[#This Row],[ID DOCUMENTO]]=U116,B116,IF(B116="ID",1,B116+1))</f>
        <v>112</v>
      </c>
      <c r="C117" s="2">
        <v>45838</v>
      </c>
      <c r="D117" s="2">
        <v>45838</v>
      </c>
      <c r="E117" s="3" t="s">
        <v>685</v>
      </c>
      <c r="F117" s="25" t="s">
        <v>27</v>
      </c>
      <c r="G117" s="25" t="s">
        <v>91</v>
      </c>
      <c r="H117" s="25" t="s">
        <v>92</v>
      </c>
      <c r="I117" s="36" t="str">
        <f>IFERROR(VLOOKUP(Presupuestos[[#This Row],[AREA]]&amp;Presupuestos[[#This Row],[CONCEPTO]]&amp;Presupuestos[[#This Row],[DESCRIPCION]],Tabla28[[Columna1]:[CÓDIGO NUEVO]],2,0),"")</f>
        <v>P0201001</v>
      </c>
      <c r="J117" s="3" t="s">
        <v>666</v>
      </c>
      <c r="K117" s="3" t="s">
        <v>905</v>
      </c>
      <c r="L117" s="3" t="s">
        <v>666</v>
      </c>
      <c r="M117" s="31" t="s">
        <v>790</v>
      </c>
      <c r="N117" s="3"/>
      <c r="O117" s="3" t="s">
        <v>308</v>
      </c>
      <c r="P117" s="3" t="s">
        <v>71</v>
      </c>
      <c r="Q117" s="3" t="str">
        <f>IFERROR(VLOOKUP(Presupuestos[[#This Row],[CLASIFICACIÓN (N)]],Tabla17[],2,0),"")</f>
        <v>Costos de ventas</v>
      </c>
      <c r="R117" s="3" t="str">
        <f>IFERROR(VLOOKUP(Presupuestos[[#This Row],[CLASIFICACIÓN (N)]],Tabla17[],3,0),"")</f>
        <v>Operativo</v>
      </c>
      <c r="S117" s="3" t="s">
        <v>16</v>
      </c>
      <c r="T117" s="3" t="str">
        <f>IFERROR(VLOOKUP(Presupuestos[[#This Row],[ALMACEN]],Tabla5[],2,0),"")</f>
        <v>Arequipa</v>
      </c>
      <c r="U117" s="19" t="str">
        <f>IFERROR(VLOOKUP(Presupuestos[[#This Row],[TIPO DE DOCUMENTO]],Tipo_Documento[],2,0)&amp;Presupuestos[[#This Row],[SERIE]]&amp;Presupuestos[[#This Row],[NUMERO]]&amp;Presupuestos[[#This Row],[RUC]],"")</f>
        <v>01F0021635820100192064</v>
      </c>
      <c r="V117" s="3" t="s">
        <v>120</v>
      </c>
      <c r="W117" s="7">
        <v>45838</v>
      </c>
      <c r="X117" s="7">
        <v>45868</v>
      </c>
      <c r="Y117" s="3" t="s">
        <v>721</v>
      </c>
      <c r="Z117" s="3">
        <v>16358</v>
      </c>
      <c r="AA117" s="3">
        <f>IFERROR(VLOOKUP(Presupuestos[[#This Row],[RAZON SOCIAL]],CHOOSE({1,2},Clientes_Proveedores[Razon Social],Clientes_Proveedores[Ruc / Dni]),2,0),"-")</f>
        <v>20100192064</v>
      </c>
      <c r="AB117" s="31" t="s">
        <v>900</v>
      </c>
      <c r="AC117" s="3" t="s">
        <v>801</v>
      </c>
      <c r="AD117" s="5">
        <v>0.18</v>
      </c>
      <c r="AE117" s="6">
        <v>2296.2600000000002</v>
      </c>
      <c r="AF117" s="6">
        <f>Presupuestos[[#This Row],[BASE]]*Presupuestos[[#This Row],[% IGV]]</f>
        <v>413.32680000000005</v>
      </c>
      <c r="AG117" s="22">
        <f>ROUND(SUM(Presupuestos[[#This Row],[BASE]:[IGV]]),2)</f>
        <v>2709.59</v>
      </c>
      <c r="AH117" s="9">
        <f>IF(Presupuestos[[#This Row],[MONEDA]]="USD",VLOOKUP(Presupuestos[[#This Row],[FECHA DE EMISION]],Tipo_Cambio[],3,0),"")</f>
        <v>3.552</v>
      </c>
      <c r="AI117" s="22">
        <f>IFERROR(ROUND(IF(Presupuestos[[#This Row],[MONEDA]]="PEN",Presupuestos[[#This Row],[TOTAL]],Presupuestos[[#This Row],[TOTAL]]*Presupuestos[[#This Row],[TIPO DE CAMBIO]]),2),"")</f>
        <v>9624.4599999999991</v>
      </c>
      <c r="AJ117" s="5">
        <v>0.15</v>
      </c>
      <c r="AK117" s="33" t="s">
        <v>671</v>
      </c>
      <c r="AL117" s="5" t="s">
        <v>680</v>
      </c>
      <c r="AM117" s="23"/>
      <c r="AN117" s="23"/>
      <c r="AO117" s="7">
        <f>IFERROR(VLOOKUP("1-"&amp;Presupuestos[[#This Row],[ID DOCUMENTO]],BD_Pagos[],7,0),"")</f>
        <v>45868</v>
      </c>
      <c r="AP117" s="16" t="str">
        <f>IFERROR(VLOOKUP("1-"&amp;Presupuestos[[#This Row],[ID DOCUMENTO]],BD_Pagos[],8,0),"")</f>
        <v>B-BCP - Dolares</v>
      </c>
      <c r="AQ117" s="17">
        <f>IFERROR(VLOOKUP("1-"&amp;Presupuestos[[#This Row],[ID DOCUMENTO]],BD_Pagos[],9,0),"")</f>
        <v>5446539</v>
      </c>
      <c r="AR117" s="54"/>
      <c r="AS117" s="7">
        <f>IFERROR(VLOOKUP("2-"&amp;Presupuestos[[#This Row],[ID DOCUMENTO]],BD_Pagos[],7,0),"")</f>
        <v>0</v>
      </c>
      <c r="AT117" s="16" t="str">
        <f>IFERROR(VLOOKUP("2-"&amp;Presupuestos[[#This Row],[ID DOCUMENTO]],BD_Pagos[],8,0),"")</f>
        <v/>
      </c>
      <c r="AU117" s="17">
        <f>IFERROR(VLOOKUP("2-"&amp;Presupuestos[[#This Row],[ID DOCUMENTO]],BD_Pagos[],9,0),"")</f>
        <v>0</v>
      </c>
      <c r="AV117" s="20">
        <f>IF(IFERROR(VLOOKUP("2-"&amp;Presupuestos[[#This Row],[ID DOCUMENTO]],BD_Pagos[],10,0),0)&gt;Presupuestos[[#This Row],[TOTAL SOLES]],Presupuestos[[#This Row],[TOTAL SOLES]],IFERROR(VLOOKUP("2-"&amp;Presupuestos[[#This Row],[ID DOCUMENTO]],BD_Pagos[],10,0),0))</f>
        <v>0</v>
      </c>
      <c r="AW117" s="7"/>
      <c r="AX117" s="16"/>
      <c r="AY117" s="17"/>
      <c r="AZ117" s="20"/>
      <c r="BA117" s="7"/>
      <c r="BB117" s="16"/>
      <c r="BC117" s="17"/>
      <c r="BD117" s="20"/>
      <c r="BE117" s="7">
        <f>IFERROR(VLOOKUP("5-"&amp;Presupuestos[[#This Row],[ID DOCUMENTO]],BD_Pagos[],7,0),"")</f>
        <v>0</v>
      </c>
      <c r="BF117" s="17">
        <f>IFERROR(VLOOKUP("5-"&amp;Presupuestos[[#This Row],[ID DOCUMENTO]],BD_Pagos[],9,0),"")</f>
        <v>0</v>
      </c>
      <c r="BG117" s="20">
        <f>IF(IFERROR(VLOOKUP("5-"&amp;Presupuestos[[#This Row],[ID DOCUMENTO]],BD_Pagos[],10,0),0)&gt;Presupuestos[[#This Row],[TOTAL SOLES]],Presupuestos[[#This Row],[TOTAL SOLES]],IFERROR(VLOOKUP("5-"&amp;Presupuestos[[#This Row],[ID DOCUMENTO]],BD_Pagos[],10,0),0))</f>
        <v>0</v>
      </c>
      <c r="BH117" s="7">
        <f>IFERROR(VLOOKUP("1-Detraccion"&amp;Presupuestos[[#This Row],[ID DOCUMENTO]],BD_Pagos[],2,0),"")</f>
        <v>45856</v>
      </c>
      <c r="BI117" s="3" t="str">
        <f>IFERROR(VLOOKUP("1-Detraccion"&amp;Presupuestos[[#This Row],[ID DOCUMENTO]],BD_Pagos[],3,0),"")</f>
        <v>Adquiriente</v>
      </c>
      <c r="BJ117" s="3">
        <f>IFERROR(VLOOKUP("1-Detraccion"&amp;Presupuestos[[#This Row],[ID DOCUMENTO]],BD_Pagos[],4,0),"")</f>
        <v>276124045</v>
      </c>
      <c r="BK117" s="6">
        <f>IF(IFERROR(VLOOKUP("1-Detraccion"&amp;Presupuestos[[#This Row],[ID DOCUMENTO]],BD_Pagos[],5,0),0)&gt;Presupuestos[[#This Row],[TOTAL SOLES]],Presupuestos[[#This Row],[TOTAL SOLES]],IFERROR(VLOOKUP("1-Detraccion"&amp;Presupuestos[[#This Row],[ID DOCUMENTO]],BD_Pagos[],5,0),0))</f>
        <v>1444</v>
      </c>
      <c r="BL117" s="6">
        <f>IF(IFERROR(VLOOKUP("1-Detraccion"&amp;Presupuestos[[#This Row],[ID DOCUMENTO]],BD_Pagos[],6,0),0)&gt;Presupuestos[[#This Row],[TOTAL SOLES]],Presupuestos[[#This Row],[TOTAL SOLES]],IFERROR(VLOOKUP("1-Detraccion"&amp;Presupuestos[[#This Row],[ID DOCUMENTO]],BD_Pagos[],6,0),0))</f>
        <v>406.53</v>
      </c>
      <c r="BM117" s="37"/>
      <c r="BN117" s="3"/>
      <c r="BO117" s="3"/>
      <c r="BP117" s="6"/>
      <c r="BQ11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2303.06</v>
      </c>
      <c r="BR117" s="23" t="str">
        <f>IF(Presupuestos[[#This Row],[SALDO ME-MN]]&gt;0,"PENDIENTE","CANCELADO")</f>
        <v>PENDIENTE</v>
      </c>
      <c r="BS117" s="23" t="str">
        <f>IF(COUNTIFS($U$4:$U116,Presupuestos[[#This Row],[ID DOCUMENTO]])&gt;=1,IF(B116=Presupuestos[[#This Row],[ID]],"OK","DOC. DUPLICADO"),"OK")</f>
        <v>OK</v>
      </c>
    </row>
    <row r="118" spans="2:71" x14ac:dyDescent="0.25">
      <c r="B118" s="34">
        <f>IF(Presupuestos[[#This Row],[ID DOCUMENTO]]=U117,B117,IF(B117="ID",1,B117+1))</f>
        <v>113</v>
      </c>
      <c r="C118" s="2">
        <v>45849</v>
      </c>
      <c r="D118" s="2">
        <v>45849</v>
      </c>
      <c r="E118" s="3" t="s">
        <v>665</v>
      </c>
      <c r="F118" s="25" t="s">
        <v>35</v>
      </c>
      <c r="G118" s="25" t="s">
        <v>233</v>
      </c>
      <c r="H118" s="25" t="s">
        <v>215</v>
      </c>
      <c r="I118" s="36" t="str">
        <f>IFERROR(VLOOKUP(Presupuestos[[#This Row],[AREA]]&amp;Presupuestos[[#This Row],[CONCEPTO]]&amp;Presupuestos[[#This Row],[DESCRIPCION]],Tabla28[[Columna1]:[CÓDIGO NUEVO]],2,0),"")</f>
        <v>P0304002</v>
      </c>
      <c r="J118" s="3" t="s">
        <v>906</v>
      </c>
      <c r="K118" s="3" t="s">
        <v>907</v>
      </c>
      <c r="L118" s="3" t="s">
        <v>908</v>
      </c>
      <c r="M118" s="31" t="s">
        <v>909</v>
      </c>
      <c r="N118" s="3" t="s">
        <v>64</v>
      </c>
      <c r="O118" s="3" t="s">
        <v>315</v>
      </c>
      <c r="P118" s="3" t="s">
        <v>173</v>
      </c>
      <c r="Q118" s="3" t="str">
        <f>IFERROR(VLOOKUP(Presupuestos[[#This Row],[CLASIFICACIÓN (N)]],Tabla17[],2,0),"")</f>
        <v>Costos de ventas</v>
      </c>
      <c r="R118" s="3" t="str">
        <f>IFERROR(VLOOKUP(Presupuestos[[#This Row],[CLASIFICACIÓN (N)]],Tabla17[],3,0),"")</f>
        <v>Operativo</v>
      </c>
      <c r="S118" s="3" t="s">
        <v>16</v>
      </c>
      <c r="T118" s="3" t="str">
        <f>IFERROR(VLOOKUP(Presupuestos[[#This Row],[ALMACEN]],Tabla5[],2,0),"")</f>
        <v>Arequipa</v>
      </c>
      <c r="U118" s="19" t="str">
        <f>IFERROR(VLOOKUP(Presupuestos[[#This Row],[TIPO DE DOCUMENTO]],Tipo_Documento[],2,0)&amp;Presupuestos[[#This Row],[SERIE]]&amp;Presupuestos[[#This Row],[NUMERO]]&amp;Presupuestos[[#This Row],[RUC]],"")</f>
        <v>01F80937839520100210909</v>
      </c>
      <c r="V118" s="3" t="s">
        <v>120</v>
      </c>
      <c r="W118" s="7">
        <v>45849</v>
      </c>
      <c r="X118" s="7">
        <v>45849</v>
      </c>
      <c r="Y118" s="3" t="s">
        <v>910</v>
      </c>
      <c r="Z118" s="3">
        <v>378395</v>
      </c>
      <c r="AA118" s="3">
        <f>IFERROR(VLOOKUP(Presupuestos[[#This Row],[RAZON SOCIAL]],CHOOSE({1,2},Clientes_Proveedores[Razon Social],Clientes_Proveedores[Ruc / Dni]),2,0),"-")</f>
        <v>20100210909</v>
      </c>
      <c r="AB118" s="31" t="s">
        <v>800</v>
      </c>
      <c r="AC118" s="3" t="s">
        <v>670</v>
      </c>
      <c r="AD118" s="5">
        <v>0.18</v>
      </c>
      <c r="AE118" s="6">
        <v>129.66</v>
      </c>
      <c r="AF118" s="6">
        <f>Presupuestos[[#This Row],[BASE]]*Presupuestos[[#This Row],[% IGV]]</f>
        <v>23.338799999999999</v>
      </c>
      <c r="AG118" s="22">
        <f>ROUND(SUM(Presupuestos[[#This Row],[BASE]:[IGV]]),2)</f>
        <v>153</v>
      </c>
      <c r="AH118" s="9" t="str">
        <f>IF(Presupuestos[[#This Row],[MONEDA]]="USD",VLOOKUP(Presupuestos[[#This Row],[FECHA DE EMISION]],Tipo_Cambio[],3,0),"")</f>
        <v/>
      </c>
      <c r="AI118" s="22">
        <f>IFERROR(ROUND(IF(Presupuestos[[#This Row],[MONEDA]]="PEN",Presupuestos[[#This Row],[TOTAL]],Presupuestos[[#This Row],[TOTAL]]*Presupuestos[[#This Row],[TIPO DE CAMBIO]]),2),"")</f>
        <v>153</v>
      </c>
      <c r="AJ118" s="5"/>
      <c r="AK118" s="33" t="s">
        <v>671</v>
      </c>
      <c r="AL118" s="5" t="s">
        <v>680</v>
      </c>
      <c r="AM118" s="23" t="s">
        <v>671</v>
      </c>
      <c r="AN118" s="23" t="s">
        <v>671</v>
      </c>
      <c r="AO118" s="7">
        <f>IFERROR(VLOOKUP("1-"&amp;Presupuestos[[#This Row],[ID DOCUMENTO]],BD_Pagos[],7,0),"")</f>
        <v>45849</v>
      </c>
      <c r="AP118" s="16" t="str">
        <f>IFERROR(VLOOKUP("1-"&amp;Presupuestos[[#This Row],[ID DOCUMENTO]],BD_Pagos[],8,0),"")</f>
        <v>B-BCP - Soles</v>
      </c>
      <c r="AQ118" s="17">
        <f>IFERROR(VLOOKUP("1-"&amp;Presupuestos[[#This Row],[ID DOCUMENTO]],BD_Pagos[],9,0),"")</f>
        <v>1257946</v>
      </c>
      <c r="AR118" s="54"/>
      <c r="AS118" s="7">
        <f>IFERROR(VLOOKUP("2-"&amp;Presupuestos[[#This Row],[ID DOCUMENTO]],BD_Pagos[],7,0),"")</f>
        <v>0</v>
      </c>
      <c r="AT118" s="16" t="str">
        <f>IFERROR(VLOOKUP("2-"&amp;Presupuestos[[#This Row],[ID DOCUMENTO]],BD_Pagos[],8,0),"")</f>
        <v/>
      </c>
      <c r="AU118" s="17">
        <f>IFERROR(VLOOKUP("2-"&amp;Presupuestos[[#This Row],[ID DOCUMENTO]],BD_Pagos[],9,0),"")</f>
        <v>0</v>
      </c>
      <c r="AV118" s="20">
        <f>IF(IFERROR(VLOOKUP("2-"&amp;Presupuestos[[#This Row],[ID DOCUMENTO]],BD_Pagos[],10,0),0)&gt;Presupuestos[[#This Row],[TOTAL SOLES]],Presupuestos[[#This Row],[TOTAL SOLES]],IFERROR(VLOOKUP("2-"&amp;Presupuestos[[#This Row],[ID DOCUMENTO]],BD_Pagos[],10,0),0))</f>
        <v>0</v>
      </c>
      <c r="AW118" s="7"/>
      <c r="AX118" s="16"/>
      <c r="AY118" s="17"/>
      <c r="AZ118" s="20"/>
      <c r="BA118" s="7"/>
      <c r="BB118" s="16"/>
      <c r="BC118" s="17"/>
      <c r="BD118" s="20"/>
      <c r="BE118" s="7">
        <f>IFERROR(VLOOKUP("5-"&amp;Presupuestos[[#This Row],[ID DOCUMENTO]],BD_Pagos[],7,0),"")</f>
        <v>0</v>
      </c>
      <c r="BF118" s="17">
        <f>IFERROR(VLOOKUP("5-"&amp;Presupuestos[[#This Row],[ID DOCUMENTO]],BD_Pagos[],9,0),"")</f>
        <v>0</v>
      </c>
      <c r="BG118" s="20">
        <f>IF(IFERROR(VLOOKUP("5-"&amp;Presupuestos[[#This Row],[ID DOCUMENTO]],BD_Pagos[],10,0),0)&gt;Presupuestos[[#This Row],[TOTAL SOLES]],Presupuestos[[#This Row],[TOTAL SOLES]],IFERROR(VLOOKUP("5-"&amp;Presupuestos[[#This Row],[ID DOCUMENTO]],BD_Pagos[],10,0),0))</f>
        <v>0</v>
      </c>
      <c r="BH118" s="7">
        <f>IFERROR(VLOOKUP("1-Detraccion"&amp;Presupuestos[[#This Row],[ID DOCUMENTO]],BD_Pagos[],2,0),"")</f>
        <v>0</v>
      </c>
      <c r="BI118" s="3" t="str">
        <f>IFERROR(VLOOKUP("1-Detraccion"&amp;Presupuestos[[#This Row],[ID DOCUMENTO]],BD_Pagos[],3,0),"")</f>
        <v/>
      </c>
      <c r="BJ118" s="3">
        <f>IFERROR(VLOOKUP("1-Detraccion"&amp;Presupuestos[[#This Row],[ID DOCUMENTO]],BD_Pagos[],4,0),"")</f>
        <v>0</v>
      </c>
      <c r="BK118" s="6">
        <f>IF(IFERROR(VLOOKUP("1-Detraccion"&amp;Presupuestos[[#This Row],[ID DOCUMENTO]],BD_Pagos[],5,0),0)&gt;Presupuestos[[#This Row],[TOTAL SOLES]],Presupuestos[[#This Row],[TOTAL SOLES]],IFERROR(VLOOKUP("1-Detraccion"&amp;Presupuestos[[#This Row],[ID DOCUMENTO]],BD_Pagos[],5,0),0))</f>
        <v>0</v>
      </c>
      <c r="BL118" s="6">
        <f>IF(IFERROR(VLOOKUP("1-Detraccion"&amp;Presupuestos[[#This Row],[ID DOCUMENTO]],BD_Pagos[],6,0),0)&gt;Presupuestos[[#This Row],[TOTAL SOLES]],Presupuestos[[#This Row],[TOTAL SOLES]],IFERROR(VLOOKUP("1-Detraccion"&amp;Presupuestos[[#This Row],[ID DOCUMENTO]],BD_Pagos[],6,0),0))</f>
        <v>0</v>
      </c>
      <c r="BM118" s="37"/>
      <c r="BN118" s="3"/>
      <c r="BO118" s="3"/>
      <c r="BP118" s="6"/>
      <c r="BQ11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153</v>
      </c>
      <c r="BR118" s="23" t="str">
        <f>IF(Presupuestos[[#This Row],[SALDO ME-MN]]&gt;0,"PENDIENTE","CANCELADO")</f>
        <v>PENDIENTE</v>
      </c>
      <c r="BS118" s="23" t="str">
        <f>IF(COUNTIFS($U$4:$U117,Presupuestos[[#This Row],[ID DOCUMENTO]])&gt;=1,IF(B117=Presupuestos[[#This Row],[ID]],"OK","DOC. DUPLICADO"),"OK")</f>
        <v>OK</v>
      </c>
    </row>
    <row r="119" spans="2:71" x14ac:dyDescent="0.25">
      <c r="B119" s="34">
        <f>IF(Presupuestos[[#This Row],[ID DOCUMENTO]]=U118,B118,IF(B118="ID",1,B118+1))</f>
        <v>114</v>
      </c>
      <c r="C119" s="2">
        <v>45839</v>
      </c>
      <c r="D119" s="2">
        <v>45839</v>
      </c>
      <c r="E119" s="3" t="s">
        <v>911</v>
      </c>
      <c r="F119" s="25" t="s">
        <v>35</v>
      </c>
      <c r="G119" s="25" t="s">
        <v>223</v>
      </c>
      <c r="H119" s="25" t="s">
        <v>214</v>
      </c>
      <c r="I119" s="36" t="str">
        <f>IFERROR(VLOOKUP(Presupuestos[[#This Row],[AREA]]&amp;Presupuestos[[#This Row],[CONCEPTO]]&amp;Presupuestos[[#This Row],[DESCRIPCION]],Tabla28[[Columna1]:[CÓDIGO NUEVO]],2,0),"")</f>
        <v>P0303002</v>
      </c>
      <c r="J119" s="3" t="s">
        <v>666</v>
      </c>
      <c r="K119" s="3" t="s">
        <v>666</v>
      </c>
      <c r="L119" s="3" t="s">
        <v>666</v>
      </c>
      <c r="M119" s="31" t="s">
        <v>912</v>
      </c>
      <c r="N119" s="3" t="s">
        <v>40</v>
      </c>
      <c r="O119" s="3" t="s">
        <v>300</v>
      </c>
      <c r="P119" s="3" t="s">
        <v>122</v>
      </c>
      <c r="Q119" s="3" t="str">
        <f>IFERROR(VLOOKUP(Presupuestos[[#This Row],[CLASIFICACIÓN (N)]],Tabla17[],2,0),"")</f>
        <v>Costos de ventas</v>
      </c>
      <c r="R119" s="3" t="str">
        <f>IFERROR(VLOOKUP(Presupuestos[[#This Row],[CLASIFICACIÓN (N)]],Tabla17[],3,0),"")</f>
        <v>Operativo</v>
      </c>
      <c r="S119" s="3" t="s">
        <v>16</v>
      </c>
      <c r="T119" s="3" t="str">
        <f>IFERROR(VLOOKUP(Presupuestos[[#This Row],[ALMACEN]],Tabla5[],2,0),"")</f>
        <v>Arequipa</v>
      </c>
      <c r="U119" s="19" t="str">
        <f>IFERROR(VLOOKUP(Presupuestos[[#This Row],[TIPO DE DOCUMENTO]],Tipo_Documento[],2,0)&amp;Presupuestos[[#This Row],[SERIE]]&amp;Presupuestos[[#This Row],[NUMERO]]&amp;Presupuestos[[#This Row],[RUC]],"")</f>
        <v>01F213179413120517252558</v>
      </c>
      <c r="V119" s="3" t="s">
        <v>120</v>
      </c>
      <c r="W119" s="7">
        <v>45839</v>
      </c>
      <c r="X119" s="7">
        <v>45839</v>
      </c>
      <c r="Y119" s="3" t="s">
        <v>719</v>
      </c>
      <c r="Z119" s="3">
        <v>1794131</v>
      </c>
      <c r="AA119" s="3">
        <f>IFERROR(VLOOKUP(Presupuestos[[#This Row],[RAZON SOCIAL]],CHOOSE({1,2},Clientes_Proveedores[Razon Social],Clientes_Proveedores[Ruc / Dni]),2,0),"-")</f>
        <v>20517252558</v>
      </c>
      <c r="AB119" s="31" t="s">
        <v>714</v>
      </c>
      <c r="AC119" s="3" t="s">
        <v>670</v>
      </c>
      <c r="AD119" s="5">
        <v>0.18</v>
      </c>
      <c r="AE119" s="6">
        <v>6.78</v>
      </c>
      <c r="AF119" s="6">
        <f>Presupuestos[[#This Row],[BASE]]*Presupuestos[[#This Row],[% IGV]]</f>
        <v>1.2203999999999999</v>
      </c>
      <c r="AG119" s="22">
        <f>ROUND(SUM(Presupuestos[[#This Row],[BASE]:[IGV]]),2)</f>
        <v>8</v>
      </c>
      <c r="AH119" s="9" t="str">
        <f>IF(Presupuestos[[#This Row],[MONEDA]]="USD",VLOOKUP(Presupuestos[[#This Row],[FECHA DE EMISION]],Tipo_Cambio[],3,0),"")</f>
        <v/>
      </c>
      <c r="AI119" s="22">
        <f>IFERROR(ROUND(IF(Presupuestos[[#This Row],[MONEDA]]="PEN",Presupuestos[[#This Row],[TOTAL]],Presupuestos[[#This Row],[TOTAL]]*Presupuestos[[#This Row],[TIPO DE CAMBIO]]),2),"")</f>
        <v>8</v>
      </c>
      <c r="AJ119" s="5"/>
      <c r="AK119" s="33" t="s">
        <v>671</v>
      </c>
      <c r="AL119" s="5" t="s">
        <v>715</v>
      </c>
      <c r="AM119" s="23" t="s">
        <v>671</v>
      </c>
      <c r="AN119" s="23" t="s">
        <v>671</v>
      </c>
      <c r="AO119" s="7">
        <f>IFERROR(VLOOKUP("1-"&amp;Presupuestos[[#This Row],[ID DOCUMENTO]],BD_Pagos[],7,0),"")</f>
        <v>45839</v>
      </c>
      <c r="AP119" s="16" t="str">
        <f>IFERROR(VLOOKUP("1-"&amp;Presupuestos[[#This Row],[ID DOCUMENTO]],BD_Pagos[],8,0),"")</f>
        <v>C_Ope_001</v>
      </c>
      <c r="AQ119" s="17">
        <f>IFERROR(VLOOKUP("1-"&amp;Presupuestos[[#This Row],[ID DOCUMENTO]],BD_Pagos[],9,0),"")</f>
        <v>24768</v>
      </c>
      <c r="AR119" s="54"/>
      <c r="AS119" s="7">
        <f>IFERROR(VLOOKUP("2-"&amp;Presupuestos[[#This Row],[ID DOCUMENTO]],BD_Pagos[],7,0),"")</f>
        <v>0</v>
      </c>
      <c r="AT119" s="16" t="str">
        <f>IFERROR(VLOOKUP("2-"&amp;Presupuestos[[#This Row],[ID DOCUMENTO]],BD_Pagos[],8,0),"")</f>
        <v/>
      </c>
      <c r="AU119" s="17">
        <f>IFERROR(VLOOKUP("2-"&amp;Presupuestos[[#This Row],[ID DOCUMENTO]],BD_Pagos[],9,0),"")</f>
        <v>0</v>
      </c>
      <c r="AV119" s="20">
        <f>IF(IFERROR(VLOOKUP("2-"&amp;Presupuestos[[#This Row],[ID DOCUMENTO]],BD_Pagos[],10,0),0)&gt;Presupuestos[[#This Row],[TOTAL SOLES]],Presupuestos[[#This Row],[TOTAL SOLES]],IFERROR(VLOOKUP("2-"&amp;Presupuestos[[#This Row],[ID DOCUMENTO]],BD_Pagos[],10,0),0))</f>
        <v>0</v>
      </c>
      <c r="AW119" s="7"/>
      <c r="AX119" s="16"/>
      <c r="AY119" s="17"/>
      <c r="AZ119" s="20"/>
      <c r="BA119" s="7"/>
      <c r="BB119" s="16"/>
      <c r="BC119" s="17"/>
      <c r="BD119" s="20"/>
      <c r="BE119" s="7">
        <f>IFERROR(VLOOKUP("5-"&amp;Presupuestos[[#This Row],[ID DOCUMENTO]],BD_Pagos[],7,0),"")</f>
        <v>0</v>
      </c>
      <c r="BF119" s="17">
        <f>IFERROR(VLOOKUP("5-"&amp;Presupuestos[[#This Row],[ID DOCUMENTO]],BD_Pagos[],9,0),"")</f>
        <v>0</v>
      </c>
      <c r="BG119" s="20">
        <f>IF(IFERROR(VLOOKUP("5-"&amp;Presupuestos[[#This Row],[ID DOCUMENTO]],BD_Pagos[],10,0),0)&gt;Presupuestos[[#This Row],[TOTAL SOLES]],Presupuestos[[#This Row],[TOTAL SOLES]],IFERROR(VLOOKUP("5-"&amp;Presupuestos[[#This Row],[ID DOCUMENTO]],BD_Pagos[],10,0),0))</f>
        <v>0</v>
      </c>
      <c r="BH119" s="7">
        <f>IFERROR(VLOOKUP("1-Detraccion"&amp;Presupuestos[[#This Row],[ID DOCUMENTO]],BD_Pagos[],2,0),"")</f>
        <v>0</v>
      </c>
      <c r="BI119" s="3" t="str">
        <f>IFERROR(VLOOKUP("1-Detraccion"&amp;Presupuestos[[#This Row],[ID DOCUMENTO]],BD_Pagos[],3,0),"")</f>
        <v/>
      </c>
      <c r="BJ119" s="3">
        <f>IFERROR(VLOOKUP("1-Detraccion"&amp;Presupuestos[[#This Row],[ID DOCUMENTO]],BD_Pagos[],4,0),"")</f>
        <v>0</v>
      </c>
      <c r="BK119" s="6">
        <f>IF(IFERROR(VLOOKUP("1-Detraccion"&amp;Presupuestos[[#This Row],[ID DOCUMENTO]],BD_Pagos[],5,0),0)&gt;Presupuestos[[#This Row],[TOTAL SOLES]],Presupuestos[[#This Row],[TOTAL SOLES]],IFERROR(VLOOKUP("1-Detraccion"&amp;Presupuestos[[#This Row],[ID DOCUMENTO]],BD_Pagos[],5,0),0))</f>
        <v>0</v>
      </c>
      <c r="BL119" s="6">
        <f>IF(IFERROR(VLOOKUP("1-Detraccion"&amp;Presupuestos[[#This Row],[ID DOCUMENTO]],BD_Pagos[],6,0),0)&gt;Presupuestos[[#This Row],[TOTAL SOLES]],Presupuestos[[#This Row],[TOTAL SOLES]],IFERROR(VLOOKUP("1-Detraccion"&amp;Presupuestos[[#This Row],[ID DOCUMENTO]],BD_Pagos[],6,0),0))</f>
        <v>0</v>
      </c>
      <c r="BM119" s="37"/>
      <c r="BN119" s="3"/>
      <c r="BO119" s="3"/>
      <c r="BP119" s="6"/>
      <c r="BQ11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19" s="23" t="str">
        <f>IF(Presupuestos[[#This Row],[SALDO ME-MN]]&gt;0,"PENDIENTE","CANCELADO")</f>
        <v>PENDIENTE</v>
      </c>
      <c r="BS119" s="23" t="str">
        <f>IF(COUNTIFS($U$4:$U118,Presupuestos[[#This Row],[ID DOCUMENTO]])&gt;=1,IF(B118=Presupuestos[[#This Row],[ID]],"OK","DOC. DUPLICADO"),"OK")</f>
        <v>OK</v>
      </c>
    </row>
    <row r="120" spans="2:71" x14ac:dyDescent="0.25">
      <c r="B120" s="34">
        <f>IF(Presupuestos[[#This Row],[ID DOCUMENTO]]=U119,B119,IF(B119="ID",1,B119+1))</f>
        <v>115</v>
      </c>
      <c r="C120" s="2">
        <v>45839</v>
      </c>
      <c r="D120" s="2">
        <v>45839</v>
      </c>
      <c r="E120" s="3" t="s">
        <v>911</v>
      </c>
      <c r="F120" s="25" t="s">
        <v>35</v>
      </c>
      <c r="G120" s="25" t="s">
        <v>223</v>
      </c>
      <c r="H120" s="25" t="s">
        <v>214</v>
      </c>
      <c r="I120" s="36" t="str">
        <f>IFERROR(VLOOKUP(Presupuestos[[#This Row],[AREA]]&amp;Presupuestos[[#This Row],[CONCEPTO]]&amp;Presupuestos[[#This Row],[DESCRIPCION]],Tabla28[[Columna1]:[CÓDIGO NUEVO]],2,0),"")</f>
        <v>P0303002</v>
      </c>
      <c r="J120" s="3" t="s">
        <v>666</v>
      </c>
      <c r="K120" s="3" t="s">
        <v>666</v>
      </c>
      <c r="L120" s="3" t="s">
        <v>666</v>
      </c>
      <c r="M120" s="31" t="s">
        <v>912</v>
      </c>
      <c r="N120" s="3" t="s">
        <v>40</v>
      </c>
      <c r="O120" s="3" t="s">
        <v>300</v>
      </c>
      <c r="P120" s="3" t="s">
        <v>122</v>
      </c>
      <c r="Q120" s="3" t="str">
        <f>IFERROR(VLOOKUP(Presupuestos[[#This Row],[CLASIFICACIÓN (N)]],Tabla17[],2,0),"")</f>
        <v>Costos de ventas</v>
      </c>
      <c r="R120" s="3" t="str">
        <f>IFERROR(VLOOKUP(Presupuestos[[#This Row],[CLASIFICACIÓN (N)]],Tabla17[],3,0),"")</f>
        <v>Operativo</v>
      </c>
      <c r="S120" s="3" t="s">
        <v>16</v>
      </c>
      <c r="T120" s="3" t="str">
        <f>IFERROR(VLOOKUP(Presupuestos[[#This Row],[ALMACEN]],Tabla5[],2,0),"")</f>
        <v>Arequipa</v>
      </c>
      <c r="U120" s="19" t="str">
        <f>IFERROR(VLOOKUP(Presupuestos[[#This Row],[TIPO DE DOCUMENTO]],Tipo_Documento[],2,0)&amp;Presupuestos[[#This Row],[SERIE]]&amp;Presupuestos[[#This Row],[NUMERO]]&amp;Presupuestos[[#This Row],[RUC]],"")</f>
        <v>01F211238557920517252558</v>
      </c>
      <c r="V120" s="3" t="s">
        <v>120</v>
      </c>
      <c r="W120" s="7">
        <v>45839</v>
      </c>
      <c r="X120" s="7">
        <v>45839</v>
      </c>
      <c r="Y120" s="3" t="s">
        <v>829</v>
      </c>
      <c r="Z120" s="3">
        <v>2385579</v>
      </c>
      <c r="AA120" s="3">
        <f>IFERROR(VLOOKUP(Presupuestos[[#This Row],[RAZON SOCIAL]],CHOOSE({1,2},Clientes_Proveedores[Razon Social],Clientes_Proveedores[Ruc / Dni]),2,0),"-")</f>
        <v>20517252558</v>
      </c>
      <c r="AB120" s="31" t="s">
        <v>714</v>
      </c>
      <c r="AC120" s="3" t="s">
        <v>670</v>
      </c>
      <c r="AD120" s="5">
        <v>0.18</v>
      </c>
      <c r="AE120" s="6">
        <v>6.78</v>
      </c>
      <c r="AF120" s="6">
        <f>Presupuestos[[#This Row],[BASE]]*Presupuestos[[#This Row],[% IGV]]</f>
        <v>1.2203999999999999</v>
      </c>
      <c r="AG120" s="22">
        <f>ROUND(SUM(Presupuestos[[#This Row],[BASE]:[IGV]]),2)</f>
        <v>8</v>
      </c>
      <c r="AH120" s="9" t="str">
        <f>IF(Presupuestos[[#This Row],[MONEDA]]="USD",VLOOKUP(Presupuestos[[#This Row],[FECHA DE EMISION]],Tipo_Cambio[],3,0),"")</f>
        <v/>
      </c>
      <c r="AI120" s="22">
        <f>IFERROR(ROUND(IF(Presupuestos[[#This Row],[MONEDA]]="PEN",Presupuestos[[#This Row],[TOTAL]],Presupuestos[[#This Row],[TOTAL]]*Presupuestos[[#This Row],[TIPO DE CAMBIO]]),2),"")</f>
        <v>8</v>
      </c>
      <c r="AJ120" s="5"/>
      <c r="AK120" s="33" t="s">
        <v>671</v>
      </c>
      <c r="AL120" s="5" t="s">
        <v>715</v>
      </c>
      <c r="AM120" s="33" t="s">
        <v>671</v>
      </c>
      <c r="AN120" s="23" t="s">
        <v>671</v>
      </c>
      <c r="AO120" s="7">
        <f>IFERROR(VLOOKUP("1-"&amp;Presupuestos[[#This Row],[ID DOCUMENTO]],BD_Pagos[],7,0),"")</f>
        <v>45839</v>
      </c>
      <c r="AP120" s="16" t="str">
        <f>IFERROR(VLOOKUP("1-"&amp;Presupuestos[[#This Row],[ID DOCUMENTO]],BD_Pagos[],8,0),"")</f>
        <v>C_Ope_001</v>
      </c>
      <c r="AQ120" s="17">
        <f>IFERROR(VLOOKUP("1-"&amp;Presupuestos[[#This Row],[ID DOCUMENTO]],BD_Pagos[],9,0),"")</f>
        <v>24769</v>
      </c>
      <c r="AR120" s="54"/>
      <c r="AS120" s="7">
        <f>IFERROR(VLOOKUP("2-"&amp;Presupuestos[[#This Row],[ID DOCUMENTO]],BD_Pagos[],7,0),"")</f>
        <v>0</v>
      </c>
      <c r="AT120" s="16" t="str">
        <f>IFERROR(VLOOKUP("2-"&amp;Presupuestos[[#This Row],[ID DOCUMENTO]],BD_Pagos[],8,0),"")</f>
        <v/>
      </c>
      <c r="AU120" s="17">
        <f>IFERROR(VLOOKUP("2-"&amp;Presupuestos[[#This Row],[ID DOCUMENTO]],BD_Pagos[],9,0),"")</f>
        <v>0</v>
      </c>
      <c r="AV120" s="20">
        <f>IF(IFERROR(VLOOKUP("2-"&amp;Presupuestos[[#This Row],[ID DOCUMENTO]],BD_Pagos[],10,0),0)&gt;Presupuestos[[#This Row],[TOTAL SOLES]],Presupuestos[[#This Row],[TOTAL SOLES]],IFERROR(VLOOKUP("2-"&amp;Presupuestos[[#This Row],[ID DOCUMENTO]],BD_Pagos[],10,0),0))</f>
        <v>0</v>
      </c>
      <c r="AW120" s="7"/>
      <c r="AX120" s="16"/>
      <c r="AY120" s="17"/>
      <c r="AZ120" s="20"/>
      <c r="BA120" s="7"/>
      <c r="BB120" s="16"/>
      <c r="BC120" s="17"/>
      <c r="BD120" s="20"/>
      <c r="BE120" s="7">
        <f>IFERROR(VLOOKUP("5-"&amp;Presupuestos[[#This Row],[ID DOCUMENTO]],BD_Pagos[],7,0),"")</f>
        <v>0</v>
      </c>
      <c r="BF120" s="17">
        <f>IFERROR(VLOOKUP("5-"&amp;Presupuestos[[#This Row],[ID DOCUMENTO]],BD_Pagos[],9,0),"")</f>
        <v>0</v>
      </c>
      <c r="BG120" s="20">
        <f>IF(IFERROR(VLOOKUP("5-"&amp;Presupuestos[[#This Row],[ID DOCUMENTO]],BD_Pagos[],10,0),0)&gt;Presupuestos[[#This Row],[TOTAL SOLES]],Presupuestos[[#This Row],[TOTAL SOLES]],IFERROR(VLOOKUP("5-"&amp;Presupuestos[[#This Row],[ID DOCUMENTO]],BD_Pagos[],10,0),0))</f>
        <v>0</v>
      </c>
      <c r="BH120" s="7">
        <f>IFERROR(VLOOKUP("1-Detraccion"&amp;Presupuestos[[#This Row],[ID DOCUMENTO]],BD_Pagos[],2,0),"")</f>
        <v>0</v>
      </c>
      <c r="BI120" s="3" t="str">
        <f>IFERROR(VLOOKUP("1-Detraccion"&amp;Presupuestos[[#This Row],[ID DOCUMENTO]],BD_Pagos[],3,0),"")</f>
        <v/>
      </c>
      <c r="BJ120" s="3">
        <f>IFERROR(VLOOKUP("1-Detraccion"&amp;Presupuestos[[#This Row],[ID DOCUMENTO]],BD_Pagos[],4,0),"")</f>
        <v>0</v>
      </c>
      <c r="BK120" s="6">
        <f>IF(IFERROR(VLOOKUP("1-Detraccion"&amp;Presupuestos[[#This Row],[ID DOCUMENTO]],BD_Pagos[],5,0),0)&gt;Presupuestos[[#This Row],[TOTAL SOLES]],Presupuestos[[#This Row],[TOTAL SOLES]],IFERROR(VLOOKUP("1-Detraccion"&amp;Presupuestos[[#This Row],[ID DOCUMENTO]],BD_Pagos[],5,0),0))</f>
        <v>0</v>
      </c>
      <c r="BL120" s="6">
        <f>IF(IFERROR(VLOOKUP("1-Detraccion"&amp;Presupuestos[[#This Row],[ID DOCUMENTO]],BD_Pagos[],6,0),0)&gt;Presupuestos[[#This Row],[TOTAL SOLES]],Presupuestos[[#This Row],[TOTAL SOLES]],IFERROR(VLOOKUP("1-Detraccion"&amp;Presupuestos[[#This Row],[ID DOCUMENTO]],BD_Pagos[],6,0),0))</f>
        <v>0</v>
      </c>
      <c r="BM120" s="37"/>
      <c r="BN120" s="3"/>
      <c r="BO120" s="3"/>
      <c r="BP120" s="6"/>
      <c r="BQ12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20" s="23" t="str">
        <f>IF(Presupuestos[[#This Row],[SALDO ME-MN]]&gt;0,"PENDIENTE","CANCELADO")</f>
        <v>PENDIENTE</v>
      </c>
      <c r="BS120" s="23" t="str">
        <f>IF(COUNTIFS($U$4:$U119,Presupuestos[[#This Row],[ID DOCUMENTO]])&gt;=1,IF(B119=Presupuestos[[#This Row],[ID]],"OK","DOC. DUPLICADO"),"OK")</f>
        <v>OK</v>
      </c>
    </row>
    <row r="121" spans="2:71" ht="24" x14ac:dyDescent="0.25">
      <c r="B121" s="34">
        <f>IF(Presupuestos[[#This Row],[ID DOCUMENTO]]=U120,B120,IF(B120="ID",1,B120+1))</f>
        <v>116</v>
      </c>
      <c r="C121" s="2">
        <v>45840</v>
      </c>
      <c r="D121" s="2">
        <v>45840</v>
      </c>
      <c r="E121" s="3" t="s">
        <v>911</v>
      </c>
      <c r="F121" s="25" t="s">
        <v>35</v>
      </c>
      <c r="G121" s="25" t="s">
        <v>223</v>
      </c>
      <c r="H121" s="25" t="s">
        <v>214</v>
      </c>
      <c r="I121" s="36" t="str">
        <f>IFERROR(VLOOKUP(Presupuestos[[#This Row],[AREA]]&amp;Presupuestos[[#This Row],[CONCEPTO]]&amp;Presupuestos[[#This Row],[DESCRIPCION]],Tabla28[[Columna1]:[CÓDIGO NUEVO]],2,0),"")</f>
        <v>P0303002</v>
      </c>
      <c r="J121" s="3" t="s">
        <v>666</v>
      </c>
      <c r="K121" s="3" t="s">
        <v>666</v>
      </c>
      <c r="L121" s="3" t="s">
        <v>666</v>
      </c>
      <c r="M121" s="31" t="s">
        <v>913</v>
      </c>
      <c r="N121" s="3" t="s">
        <v>47</v>
      </c>
      <c r="O121" s="3" t="s">
        <v>300</v>
      </c>
      <c r="P121" s="3" t="s">
        <v>122</v>
      </c>
      <c r="Q121" s="3" t="str">
        <f>IFERROR(VLOOKUP(Presupuestos[[#This Row],[CLASIFICACIÓN (N)]],Tabla17[],2,0),"")</f>
        <v>Costos de ventas</v>
      </c>
      <c r="R121" s="3" t="str">
        <f>IFERROR(VLOOKUP(Presupuestos[[#This Row],[CLASIFICACIÓN (N)]],Tabla17[],3,0),"")</f>
        <v>Operativo</v>
      </c>
      <c r="S121" s="3" t="s">
        <v>16</v>
      </c>
      <c r="T121" s="3" t="str">
        <f>IFERROR(VLOOKUP(Presupuestos[[#This Row],[ALMACEN]],Tabla5[],2,0),"")</f>
        <v>Arequipa</v>
      </c>
      <c r="U121" s="19" t="str">
        <f>IFERROR(VLOOKUP(Presupuestos[[#This Row],[TIPO DE DOCUMENTO]],Tipo_Documento[],2,0)&amp;Presupuestos[[#This Row],[SERIE]]&amp;Presupuestos[[#This Row],[NUMERO]]&amp;Presupuestos[[#This Row],[RUC]],"")</f>
        <v>01F212177481420517252558</v>
      </c>
      <c r="V121" s="3" t="s">
        <v>120</v>
      </c>
      <c r="W121" s="7">
        <v>45840</v>
      </c>
      <c r="X121" s="7">
        <v>45840</v>
      </c>
      <c r="Y121" s="3" t="s">
        <v>713</v>
      </c>
      <c r="Z121" s="3">
        <v>1774814</v>
      </c>
      <c r="AA121" s="3">
        <f>IFERROR(VLOOKUP(Presupuestos[[#This Row],[RAZON SOCIAL]],CHOOSE({1,2},Clientes_Proveedores[Razon Social],Clientes_Proveedores[Ruc / Dni]),2,0),"-")</f>
        <v>20517252558</v>
      </c>
      <c r="AB121" s="31" t="s">
        <v>714</v>
      </c>
      <c r="AC121" s="3" t="s">
        <v>670</v>
      </c>
      <c r="AD121" s="5">
        <v>0.18</v>
      </c>
      <c r="AE121" s="6">
        <v>6.78</v>
      </c>
      <c r="AF121" s="6">
        <f>Presupuestos[[#This Row],[BASE]]*Presupuestos[[#This Row],[% IGV]]</f>
        <v>1.2203999999999999</v>
      </c>
      <c r="AG121" s="22">
        <f>ROUND(SUM(Presupuestos[[#This Row],[BASE]:[IGV]]),2)</f>
        <v>8</v>
      </c>
      <c r="AH121" s="9" t="str">
        <f>IF(Presupuestos[[#This Row],[MONEDA]]="USD",VLOOKUP(Presupuestos[[#This Row],[FECHA DE EMISION]],Tipo_Cambio[],3,0),"")</f>
        <v/>
      </c>
      <c r="AI121" s="22">
        <f>IFERROR(ROUND(IF(Presupuestos[[#This Row],[MONEDA]]="PEN",Presupuestos[[#This Row],[TOTAL]],Presupuestos[[#This Row],[TOTAL]]*Presupuestos[[#This Row],[TIPO DE CAMBIO]]),2),"")</f>
        <v>8</v>
      </c>
      <c r="AJ121" s="5"/>
      <c r="AK121" s="33" t="s">
        <v>671</v>
      </c>
      <c r="AL121" s="5" t="s">
        <v>715</v>
      </c>
      <c r="AM121" s="33" t="s">
        <v>671</v>
      </c>
      <c r="AN121" s="23" t="s">
        <v>671</v>
      </c>
      <c r="AO121" s="7">
        <f>IFERROR(VLOOKUP("1-"&amp;Presupuestos[[#This Row],[ID DOCUMENTO]],BD_Pagos[],7,0),"")</f>
        <v>45840</v>
      </c>
      <c r="AP121" s="16" t="str">
        <f>IFERROR(VLOOKUP("1-"&amp;Presupuestos[[#This Row],[ID DOCUMENTO]],BD_Pagos[],8,0),"")</f>
        <v>C_Ope_001</v>
      </c>
      <c r="AQ121" s="17">
        <f>IFERROR(VLOOKUP("1-"&amp;Presupuestos[[#This Row],[ID DOCUMENTO]],BD_Pagos[],9,0),"")</f>
        <v>24778</v>
      </c>
      <c r="AR121" s="54"/>
      <c r="AS121" s="7">
        <f>IFERROR(VLOOKUP("2-"&amp;Presupuestos[[#This Row],[ID DOCUMENTO]],BD_Pagos[],7,0),"")</f>
        <v>0</v>
      </c>
      <c r="AT121" s="16" t="str">
        <f>IFERROR(VLOOKUP("2-"&amp;Presupuestos[[#This Row],[ID DOCUMENTO]],BD_Pagos[],8,0),"")</f>
        <v/>
      </c>
      <c r="AU121" s="17">
        <f>IFERROR(VLOOKUP("2-"&amp;Presupuestos[[#This Row],[ID DOCUMENTO]],BD_Pagos[],9,0),"")</f>
        <v>0</v>
      </c>
      <c r="AV121" s="20">
        <f>IF(IFERROR(VLOOKUP("2-"&amp;Presupuestos[[#This Row],[ID DOCUMENTO]],BD_Pagos[],10,0),0)&gt;Presupuestos[[#This Row],[TOTAL SOLES]],Presupuestos[[#This Row],[TOTAL SOLES]],IFERROR(VLOOKUP("2-"&amp;Presupuestos[[#This Row],[ID DOCUMENTO]],BD_Pagos[],10,0),0))</f>
        <v>0</v>
      </c>
      <c r="AW121" s="7"/>
      <c r="AX121" s="16"/>
      <c r="AY121" s="17"/>
      <c r="AZ121" s="20"/>
      <c r="BA121" s="7"/>
      <c r="BB121" s="16"/>
      <c r="BC121" s="17"/>
      <c r="BD121" s="20"/>
      <c r="BE121" s="7">
        <f>IFERROR(VLOOKUP("5-"&amp;Presupuestos[[#This Row],[ID DOCUMENTO]],BD_Pagos[],7,0),"")</f>
        <v>0</v>
      </c>
      <c r="BF121" s="17">
        <f>IFERROR(VLOOKUP("5-"&amp;Presupuestos[[#This Row],[ID DOCUMENTO]],BD_Pagos[],9,0),"")</f>
        <v>0</v>
      </c>
      <c r="BG121" s="20">
        <f>IF(IFERROR(VLOOKUP("5-"&amp;Presupuestos[[#This Row],[ID DOCUMENTO]],BD_Pagos[],10,0),0)&gt;Presupuestos[[#This Row],[TOTAL SOLES]],Presupuestos[[#This Row],[TOTAL SOLES]],IFERROR(VLOOKUP("5-"&amp;Presupuestos[[#This Row],[ID DOCUMENTO]],BD_Pagos[],10,0),0))</f>
        <v>0</v>
      </c>
      <c r="BH121" s="7">
        <f>IFERROR(VLOOKUP("1-Detraccion"&amp;Presupuestos[[#This Row],[ID DOCUMENTO]],BD_Pagos[],2,0),"")</f>
        <v>0</v>
      </c>
      <c r="BI121" s="3" t="str">
        <f>IFERROR(VLOOKUP("1-Detraccion"&amp;Presupuestos[[#This Row],[ID DOCUMENTO]],BD_Pagos[],3,0),"")</f>
        <v/>
      </c>
      <c r="BJ121" s="3">
        <f>IFERROR(VLOOKUP("1-Detraccion"&amp;Presupuestos[[#This Row],[ID DOCUMENTO]],BD_Pagos[],4,0),"")</f>
        <v>0</v>
      </c>
      <c r="BK121" s="6">
        <f>IF(IFERROR(VLOOKUP("1-Detraccion"&amp;Presupuestos[[#This Row],[ID DOCUMENTO]],BD_Pagos[],5,0),0)&gt;Presupuestos[[#This Row],[TOTAL SOLES]],Presupuestos[[#This Row],[TOTAL SOLES]],IFERROR(VLOOKUP("1-Detraccion"&amp;Presupuestos[[#This Row],[ID DOCUMENTO]],BD_Pagos[],5,0),0))</f>
        <v>0</v>
      </c>
      <c r="BL121" s="6">
        <f>IF(IFERROR(VLOOKUP("1-Detraccion"&amp;Presupuestos[[#This Row],[ID DOCUMENTO]],BD_Pagos[],6,0),0)&gt;Presupuestos[[#This Row],[TOTAL SOLES]],Presupuestos[[#This Row],[TOTAL SOLES]],IFERROR(VLOOKUP("1-Detraccion"&amp;Presupuestos[[#This Row],[ID DOCUMENTO]],BD_Pagos[],6,0),0))</f>
        <v>0</v>
      </c>
      <c r="BM121" s="37"/>
      <c r="BN121" s="3"/>
      <c r="BO121" s="3"/>
      <c r="BP121" s="6"/>
      <c r="BQ12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21" s="23" t="str">
        <f>IF(Presupuestos[[#This Row],[SALDO ME-MN]]&gt;0,"PENDIENTE","CANCELADO")</f>
        <v>PENDIENTE</v>
      </c>
      <c r="BS121" s="23" t="str">
        <f>IF(COUNTIFS($U$4:$U120,Presupuestos[[#This Row],[ID DOCUMENTO]])&gt;=1,IF(B120=Presupuestos[[#This Row],[ID]],"OK","DOC. DUPLICADO"),"OK")</f>
        <v>OK</v>
      </c>
    </row>
    <row r="122" spans="2:71" ht="24" x14ac:dyDescent="0.25">
      <c r="B122" s="34">
        <f>IF(Presupuestos[[#This Row],[ID DOCUMENTO]]=U121,B121,IF(B121="ID",1,B121+1))</f>
        <v>117</v>
      </c>
      <c r="C122" s="2">
        <v>45840</v>
      </c>
      <c r="D122" s="2">
        <v>45840</v>
      </c>
      <c r="E122" s="3" t="s">
        <v>911</v>
      </c>
      <c r="F122" s="25" t="s">
        <v>35</v>
      </c>
      <c r="G122" s="25" t="s">
        <v>223</v>
      </c>
      <c r="H122" s="25" t="s">
        <v>199</v>
      </c>
      <c r="I122" s="36" t="str">
        <f>IFERROR(VLOOKUP(Presupuestos[[#This Row],[AREA]]&amp;Presupuestos[[#This Row],[CONCEPTO]]&amp;Presupuestos[[#This Row],[DESCRIPCION]],Tabla28[[Columna1]:[CÓDIGO NUEVO]],2,0),"")</f>
        <v>P0303001</v>
      </c>
      <c r="J122" s="3" t="s">
        <v>666</v>
      </c>
      <c r="K122" s="3" t="s">
        <v>666</v>
      </c>
      <c r="L122" s="3" t="s">
        <v>666</v>
      </c>
      <c r="M122" s="31" t="s">
        <v>914</v>
      </c>
      <c r="N122" s="3" t="s">
        <v>47</v>
      </c>
      <c r="O122" s="3" t="s">
        <v>300</v>
      </c>
      <c r="P122" s="3" t="s">
        <v>122</v>
      </c>
      <c r="Q122" s="3" t="str">
        <f>IFERROR(VLOOKUP(Presupuestos[[#This Row],[CLASIFICACIÓN (N)]],Tabla17[],2,0),"")</f>
        <v>Costos de ventas</v>
      </c>
      <c r="R122" s="3" t="str">
        <f>IFERROR(VLOOKUP(Presupuestos[[#This Row],[CLASIFICACIÓN (N)]],Tabla17[],3,0),"")</f>
        <v>Operativo</v>
      </c>
      <c r="S122" s="3" t="s">
        <v>16</v>
      </c>
      <c r="T122" s="3" t="str">
        <f>IFERROR(VLOOKUP(Presupuestos[[#This Row],[ALMACEN]],Tabla5[],2,0),"")</f>
        <v>Arequipa</v>
      </c>
      <c r="U122" s="19" t="str">
        <f>IFERROR(VLOOKUP(Presupuestos[[#This Row],[TIPO DE DOCUMENTO]],Tipo_Documento[],2,0)&amp;Presupuestos[[#This Row],[SERIE]]&amp;Presupuestos[[#This Row],[NUMERO]]&amp;Presupuestos[[#This Row],[RUC]],"")</f>
        <v>01FE021686420259858934</v>
      </c>
      <c r="V122" s="3" t="s">
        <v>120</v>
      </c>
      <c r="W122" s="7">
        <v>45840</v>
      </c>
      <c r="X122" s="7">
        <v>45840</v>
      </c>
      <c r="Y122" s="3" t="s">
        <v>841</v>
      </c>
      <c r="Z122" s="3">
        <v>16864</v>
      </c>
      <c r="AA122" s="3">
        <f>IFERROR(VLOOKUP(Presupuestos[[#This Row],[RAZON SOCIAL]],CHOOSE({1,2},Clientes_Proveedores[Razon Social],Clientes_Proveedores[Ruc / Dni]),2,0),"-")</f>
        <v>20259858934</v>
      </c>
      <c r="AB122" s="31" t="s">
        <v>842</v>
      </c>
      <c r="AC122" s="3" t="s">
        <v>670</v>
      </c>
      <c r="AD122" s="5">
        <v>0.18</v>
      </c>
      <c r="AE122" s="6">
        <v>16.95</v>
      </c>
      <c r="AF122" s="6">
        <f>Presupuestos[[#This Row],[BASE]]*Presupuestos[[#This Row],[% IGV]]</f>
        <v>3.0509999999999997</v>
      </c>
      <c r="AG122" s="22">
        <f>ROUND(SUM(Presupuestos[[#This Row],[BASE]:[IGV]]),2)</f>
        <v>20</v>
      </c>
      <c r="AH122" s="9" t="str">
        <f>IF(Presupuestos[[#This Row],[MONEDA]]="USD",VLOOKUP(Presupuestos[[#This Row],[FECHA DE EMISION]],Tipo_Cambio[],3,0),"")</f>
        <v/>
      </c>
      <c r="AI122" s="22">
        <f>IFERROR(ROUND(IF(Presupuestos[[#This Row],[MONEDA]]="PEN",Presupuestos[[#This Row],[TOTAL]],Presupuestos[[#This Row],[TOTAL]]*Presupuestos[[#This Row],[TIPO DE CAMBIO]]),2),"")</f>
        <v>20</v>
      </c>
      <c r="AJ122" s="5"/>
      <c r="AK122" s="33" t="s">
        <v>671</v>
      </c>
      <c r="AL122" s="5" t="s">
        <v>715</v>
      </c>
      <c r="AM122" s="33" t="s">
        <v>671</v>
      </c>
      <c r="AN122" s="23" t="s">
        <v>671</v>
      </c>
      <c r="AO122" s="7">
        <f>IFERROR(VLOOKUP("1-"&amp;Presupuestos[[#This Row],[ID DOCUMENTO]],BD_Pagos[],7,0),"")</f>
        <v>45840</v>
      </c>
      <c r="AP122" s="16" t="str">
        <f>IFERROR(VLOOKUP("1-"&amp;Presupuestos[[#This Row],[ID DOCUMENTO]],BD_Pagos[],8,0),"")</f>
        <v>C_Ope_001</v>
      </c>
      <c r="AQ122" s="17">
        <f>IFERROR(VLOOKUP("1-"&amp;Presupuestos[[#This Row],[ID DOCUMENTO]],BD_Pagos[],9,0),"")</f>
        <v>24775</v>
      </c>
      <c r="AR122" s="54"/>
      <c r="AS122" s="7">
        <f>IFERROR(VLOOKUP("2-"&amp;Presupuestos[[#This Row],[ID DOCUMENTO]],BD_Pagos[],7,0),"")</f>
        <v>0</v>
      </c>
      <c r="AT122" s="16" t="str">
        <f>IFERROR(VLOOKUP("2-"&amp;Presupuestos[[#This Row],[ID DOCUMENTO]],BD_Pagos[],8,0),"")</f>
        <v/>
      </c>
      <c r="AU122" s="17">
        <f>IFERROR(VLOOKUP("2-"&amp;Presupuestos[[#This Row],[ID DOCUMENTO]],BD_Pagos[],9,0),"")</f>
        <v>0</v>
      </c>
      <c r="AV122" s="20">
        <f>IF(IFERROR(VLOOKUP("2-"&amp;Presupuestos[[#This Row],[ID DOCUMENTO]],BD_Pagos[],10,0),0)&gt;Presupuestos[[#This Row],[TOTAL SOLES]],Presupuestos[[#This Row],[TOTAL SOLES]],IFERROR(VLOOKUP("2-"&amp;Presupuestos[[#This Row],[ID DOCUMENTO]],BD_Pagos[],10,0),0))</f>
        <v>0</v>
      </c>
      <c r="AW122" s="7"/>
      <c r="AX122" s="16"/>
      <c r="AY122" s="17"/>
      <c r="AZ122" s="20"/>
      <c r="BA122" s="7"/>
      <c r="BB122" s="16"/>
      <c r="BC122" s="17"/>
      <c r="BD122" s="20"/>
      <c r="BE122" s="7">
        <f>IFERROR(VLOOKUP("5-"&amp;Presupuestos[[#This Row],[ID DOCUMENTO]],BD_Pagos[],7,0),"")</f>
        <v>0</v>
      </c>
      <c r="BF122" s="17">
        <f>IFERROR(VLOOKUP("5-"&amp;Presupuestos[[#This Row],[ID DOCUMENTO]],BD_Pagos[],9,0),"")</f>
        <v>0</v>
      </c>
      <c r="BG122" s="20">
        <f>IF(IFERROR(VLOOKUP("5-"&amp;Presupuestos[[#This Row],[ID DOCUMENTO]],BD_Pagos[],10,0),0)&gt;Presupuestos[[#This Row],[TOTAL SOLES]],Presupuestos[[#This Row],[TOTAL SOLES]],IFERROR(VLOOKUP("5-"&amp;Presupuestos[[#This Row],[ID DOCUMENTO]],BD_Pagos[],10,0),0))</f>
        <v>0</v>
      </c>
      <c r="BH122" s="7">
        <f>IFERROR(VLOOKUP("1-Detraccion"&amp;Presupuestos[[#This Row],[ID DOCUMENTO]],BD_Pagos[],2,0),"")</f>
        <v>0</v>
      </c>
      <c r="BI122" s="3" t="str">
        <f>IFERROR(VLOOKUP("1-Detraccion"&amp;Presupuestos[[#This Row],[ID DOCUMENTO]],BD_Pagos[],3,0),"")</f>
        <v/>
      </c>
      <c r="BJ122" s="3">
        <f>IFERROR(VLOOKUP("1-Detraccion"&amp;Presupuestos[[#This Row],[ID DOCUMENTO]],BD_Pagos[],4,0),"")</f>
        <v>0</v>
      </c>
      <c r="BK122" s="6">
        <f>IF(IFERROR(VLOOKUP("1-Detraccion"&amp;Presupuestos[[#This Row],[ID DOCUMENTO]],BD_Pagos[],5,0),0)&gt;Presupuestos[[#This Row],[TOTAL SOLES]],Presupuestos[[#This Row],[TOTAL SOLES]],IFERROR(VLOOKUP("1-Detraccion"&amp;Presupuestos[[#This Row],[ID DOCUMENTO]],BD_Pagos[],5,0),0))</f>
        <v>0</v>
      </c>
      <c r="BL122" s="6">
        <f>IF(IFERROR(VLOOKUP("1-Detraccion"&amp;Presupuestos[[#This Row],[ID DOCUMENTO]],BD_Pagos[],6,0),0)&gt;Presupuestos[[#This Row],[TOTAL SOLES]],Presupuestos[[#This Row],[TOTAL SOLES]],IFERROR(VLOOKUP("1-Detraccion"&amp;Presupuestos[[#This Row],[ID DOCUMENTO]],BD_Pagos[],6,0),0))</f>
        <v>0</v>
      </c>
      <c r="BM122" s="37"/>
      <c r="BN122" s="3"/>
      <c r="BO122" s="3"/>
      <c r="BP122" s="6"/>
      <c r="BQ12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22" s="23" t="str">
        <f>IF(Presupuestos[[#This Row],[SALDO ME-MN]]&gt;0,"PENDIENTE","CANCELADO")</f>
        <v>PENDIENTE</v>
      </c>
      <c r="BS122" s="23" t="str">
        <f>IF(COUNTIFS($U$4:$U121,Presupuestos[[#This Row],[ID DOCUMENTO]])&gt;=1,IF(B121=Presupuestos[[#This Row],[ID]],"OK","DOC. DUPLICADO"),"OK")</f>
        <v>OK</v>
      </c>
    </row>
    <row r="123" spans="2:71" ht="24" x14ac:dyDescent="0.25">
      <c r="B123" s="34">
        <f>IF(Presupuestos[[#This Row],[ID DOCUMENTO]]=U122,B122,IF(B122="ID",1,B122+1))</f>
        <v>118</v>
      </c>
      <c r="C123" s="2">
        <v>45840</v>
      </c>
      <c r="D123" s="2">
        <v>45840</v>
      </c>
      <c r="E123" s="3" t="s">
        <v>911</v>
      </c>
      <c r="F123" s="25" t="s">
        <v>35</v>
      </c>
      <c r="G123" s="25" t="s">
        <v>223</v>
      </c>
      <c r="H123" s="25" t="s">
        <v>199</v>
      </c>
      <c r="I123" s="36" t="str">
        <f>IFERROR(VLOOKUP(Presupuestos[[#This Row],[AREA]]&amp;Presupuestos[[#This Row],[CONCEPTO]]&amp;Presupuestos[[#This Row],[DESCRIPCION]],Tabla28[[Columna1]:[CÓDIGO NUEVO]],2,0),"")</f>
        <v>P0303001</v>
      </c>
      <c r="J123" s="3" t="s">
        <v>666</v>
      </c>
      <c r="K123" s="3" t="s">
        <v>666</v>
      </c>
      <c r="L123" s="3" t="s">
        <v>666</v>
      </c>
      <c r="M123" s="31" t="s">
        <v>914</v>
      </c>
      <c r="N123" s="3" t="s">
        <v>47</v>
      </c>
      <c r="O123" s="3" t="s">
        <v>300</v>
      </c>
      <c r="P123" s="3" t="s">
        <v>122</v>
      </c>
      <c r="Q123" s="3" t="str">
        <f>IFERROR(VLOOKUP(Presupuestos[[#This Row],[CLASIFICACIÓN (N)]],Tabla17[],2,0),"")</f>
        <v>Costos de ventas</v>
      </c>
      <c r="R123" s="3" t="str">
        <f>IFERROR(VLOOKUP(Presupuestos[[#This Row],[CLASIFICACIÓN (N)]],Tabla17[],3,0),"")</f>
        <v>Operativo</v>
      </c>
      <c r="S123" s="3" t="s">
        <v>16</v>
      </c>
      <c r="T123" s="3" t="str">
        <f>IFERROR(VLOOKUP(Presupuestos[[#This Row],[ALMACEN]],Tabla5[],2,0),"")</f>
        <v>Arequipa</v>
      </c>
      <c r="U123" s="19" t="str">
        <f>IFERROR(VLOOKUP(Presupuestos[[#This Row],[TIPO DE DOCUMENTO]],Tipo_Documento[],2,0)&amp;Presupuestos[[#This Row],[SERIE]]&amp;Presupuestos[[#This Row],[NUMERO]]&amp;Presupuestos[[#This Row],[RUC]],"")</f>
        <v>01FE021686220259858934</v>
      </c>
      <c r="V123" s="3" t="s">
        <v>120</v>
      </c>
      <c r="W123" s="7">
        <v>45840</v>
      </c>
      <c r="X123" s="7">
        <v>45840</v>
      </c>
      <c r="Y123" s="3" t="s">
        <v>841</v>
      </c>
      <c r="Z123" s="3">
        <v>16862</v>
      </c>
      <c r="AA123" s="3">
        <f>IFERROR(VLOOKUP(Presupuestos[[#This Row],[RAZON SOCIAL]],CHOOSE({1,2},Clientes_Proveedores[Razon Social],Clientes_Proveedores[Ruc / Dni]),2,0),"-")</f>
        <v>20259858934</v>
      </c>
      <c r="AB123" s="31" t="s">
        <v>842</v>
      </c>
      <c r="AC123" s="3" t="s">
        <v>670</v>
      </c>
      <c r="AD123" s="5">
        <v>0.18</v>
      </c>
      <c r="AE123" s="6">
        <v>16.95</v>
      </c>
      <c r="AF123" s="6">
        <f>Presupuestos[[#This Row],[BASE]]*Presupuestos[[#This Row],[% IGV]]</f>
        <v>3.0509999999999997</v>
      </c>
      <c r="AG123" s="22">
        <f>ROUND(SUM(Presupuestos[[#This Row],[BASE]:[IGV]]),2)</f>
        <v>20</v>
      </c>
      <c r="AH123" s="9" t="str">
        <f>IF(Presupuestos[[#This Row],[MONEDA]]="USD",VLOOKUP(Presupuestos[[#This Row],[FECHA DE EMISION]],Tipo_Cambio[],3,0),"")</f>
        <v/>
      </c>
      <c r="AI123" s="22">
        <f>IFERROR(ROUND(IF(Presupuestos[[#This Row],[MONEDA]]="PEN",Presupuestos[[#This Row],[TOTAL]],Presupuestos[[#This Row],[TOTAL]]*Presupuestos[[#This Row],[TIPO DE CAMBIO]]),2),"")</f>
        <v>20</v>
      </c>
      <c r="AJ123" s="5"/>
      <c r="AK123" s="33" t="s">
        <v>671</v>
      </c>
      <c r="AL123" s="5" t="s">
        <v>715</v>
      </c>
      <c r="AM123" s="33" t="s">
        <v>671</v>
      </c>
      <c r="AN123" s="23" t="s">
        <v>671</v>
      </c>
      <c r="AO123" s="7">
        <f>IFERROR(VLOOKUP("1-"&amp;Presupuestos[[#This Row],[ID DOCUMENTO]],BD_Pagos[],7,0),"")</f>
        <v>45840</v>
      </c>
      <c r="AP123" s="16" t="str">
        <f>IFERROR(VLOOKUP("1-"&amp;Presupuestos[[#This Row],[ID DOCUMENTO]],BD_Pagos[],8,0),"")</f>
        <v>C_Ope_001</v>
      </c>
      <c r="AQ123" s="17">
        <f>IFERROR(VLOOKUP("1-"&amp;Presupuestos[[#This Row],[ID DOCUMENTO]],BD_Pagos[],9,0),"")</f>
        <v>24776</v>
      </c>
      <c r="AR123" s="54"/>
      <c r="AS123" s="7">
        <f>IFERROR(VLOOKUP("2-"&amp;Presupuestos[[#This Row],[ID DOCUMENTO]],BD_Pagos[],7,0),"")</f>
        <v>0</v>
      </c>
      <c r="AT123" s="16" t="str">
        <f>IFERROR(VLOOKUP("2-"&amp;Presupuestos[[#This Row],[ID DOCUMENTO]],BD_Pagos[],8,0),"")</f>
        <v/>
      </c>
      <c r="AU123" s="17">
        <f>IFERROR(VLOOKUP("2-"&amp;Presupuestos[[#This Row],[ID DOCUMENTO]],BD_Pagos[],9,0),"")</f>
        <v>0</v>
      </c>
      <c r="AV123" s="20">
        <f>IF(IFERROR(VLOOKUP("2-"&amp;Presupuestos[[#This Row],[ID DOCUMENTO]],BD_Pagos[],10,0),0)&gt;Presupuestos[[#This Row],[TOTAL SOLES]],Presupuestos[[#This Row],[TOTAL SOLES]],IFERROR(VLOOKUP("2-"&amp;Presupuestos[[#This Row],[ID DOCUMENTO]],BD_Pagos[],10,0),0))</f>
        <v>0</v>
      </c>
      <c r="AW123" s="7"/>
      <c r="AX123" s="16"/>
      <c r="AY123" s="17"/>
      <c r="AZ123" s="20"/>
      <c r="BA123" s="7"/>
      <c r="BB123" s="16"/>
      <c r="BC123" s="17"/>
      <c r="BD123" s="20"/>
      <c r="BE123" s="7">
        <f>IFERROR(VLOOKUP("5-"&amp;Presupuestos[[#This Row],[ID DOCUMENTO]],BD_Pagos[],7,0),"")</f>
        <v>0</v>
      </c>
      <c r="BF123" s="17">
        <f>IFERROR(VLOOKUP("5-"&amp;Presupuestos[[#This Row],[ID DOCUMENTO]],BD_Pagos[],9,0),"")</f>
        <v>0</v>
      </c>
      <c r="BG123" s="20">
        <f>IF(IFERROR(VLOOKUP("5-"&amp;Presupuestos[[#This Row],[ID DOCUMENTO]],BD_Pagos[],10,0),0)&gt;Presupuestos[[#This Row],[TOTAL SOLES]],Presupuestos[[#This Row],[TOTAL SOLES]],IFERROR(VLOOKUP("5-"&amp;Presupuestos[[#This Row],[ID DOCUMENTO]],BD_Pagos[],10,0),0))</f>
        <v>0</v>
      </c>
      <c r="BH123" s="7">
        <f>IFERROR(VLOOKUP("1-Detraccion"&amp;Presupuestos[[#This Row],[ID DOCUMENTO]],BD_Pagos[],2,0),"")</f>
        <v>0</v>
      </c>
      <c r="BI123" s="3" t="str">
        <f>IFERROR(VLOOKUP("1-Detraccion"&amp;Presupuestos[[#This Row],[ID DOCUMENTO]],BD_Pagos[],3,0),"")</f>
        <v/>
      </c>
      <c r="BJ123" s="3">
        <f>IFERROR(VLOOKUP("1-Detraccion"&amp;Presupuestos[[#This Row],[ID DOCUMENTO]],BD_Pagos[],4,0),"")</f>
        <v>0</v>
      </c>
      <c r="BK123" s="6">
        <f>IF(IFERROR(VLOOKUP("1-Detraccion"&amp;Presupuestos[[#This Row],[ID DOCUMENTO]],BD_Pagos[],5,0),0)&gt;Presupuestos[[#This Row],[TOTAL SOLES]],Presupuestos[[#This Row],[TOTAL SOLES]],IFERROR(VLOOKUP("1-Detraccion"&amp;Presupuestos[[#This Row],[ID DOCUMENTO]],BD_Pagos[],5,0),0))</f>
        <v>0</v>
      </c>
      <c r="BL123" s="6">
        <f>IF(IFERROR(VLOOKUP("1-Detraccion"&amp;Presupuestos[[#This Row],[ID DOCUMENTO]],BD_Pagos[],6,0),0)&gt;Presupuestos[[#This Row],[TOTAL SOLES]],Presupuestos[[#This Row],[TOTAL SOLES]],IFERROR(VLOOKUP("1-Detraccion"&amp;Presupuestos[[#This Row],[ID DOCUMENTO]],BD_Pagos[],6,0),0))</f>
        <v>0</v>
      </c>
      <c r="BM123" s="37"/>
      <c r="BN123" s="3"/>
      <c r="BO123" s="3"/>
      <c r="BP123" s="6"/>
      <c r="BQ12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23" s="23" t="str">
        <f>IF(Presupuestos[[#This Row],[SALDO ME-MN]]&gt;0,"PENDIENTE","CANCELADO")</f>
        <v>PENDIENTE</v>
      </c>
      <c r="BS123" s="23" t="str">
        <f>IF(COUNTIFS($U$4:$U122,Presupuestos[[#This Row],[ID DOCUMENTO]])&gt;=1,IF(B122=Presupuestos[[#This Row],[ID]],"OK","DOC. DUPLICADO"),"OK")</f>
        <v>OK</v>
      </c>
    </row>
    <row r="124" spans="2:71" x14ac:dyDescent="0.25">
      <c r="B124" s="34">
        <f>IF(Presupuestos[[#This Row],[ID DOCUMENTO]]=U123,B123,IF(B123="ID",1,B123+1))</f>
        <v>119</v>
      </c>
      <c r="C124" s="2">
        <v>45840</v>
      </c>
      <c r="D124" s="2">
        <v>45840</v>
      </c>
      <c r="E124" s="3" t="s">
        <v>911</v>
      </c>
      <c r="F124" s="25" t="s">
        <v>35</v>
      </c>
      <c r="G124" s="25" t="s">
        <v>223</v>
      </c>
      <c r="H124" s="25" t="s">
        <v>199</v>
      </c>
      <c r="I124" s="36" t="str">
        <f>IFERROR(VLOOKUP(Presupuestos[[#This Row],[AREA]]&amp;Presupuestos[[#This Row],[CONCEPTO]]&amp;Presupuestos[[#This Row],[DESCRIPCION]],Tabla28[[Columna1]:[CÓDIGO NUEVO]],2,0),"")</f>
        <v>P0303001</v>
      </c>
      <c r="J124" s="3" t="s">
        <v>666</v>
      </c>
      <c r="K124" s="3" t="s">
        <v>666</v>
      </c>
      <c r="L124" s="3" t="s">
        <v>666</v>
      </c>
      <c r="M124" s="31" t="s">
        <v>915</v>
      </c>
      <c r="N124" s="3" t="s">
        <v>47</v>
      </c>
      <c r="O124" s="3" t="s">
        <v>300</v>
      </c>
      <c r="P124" s="3" t="s">
        <v>122</v>
      </c>
      <c r="Q124" s="3" t="str">
        <f>IFERROR(VLOOKUP(Presupuestos[[#This Row],[CLASIFICACIÓN (N)]],Tabla17[],2,0),"")</f>
        <v>Costos de ventas</v>
      </c>
      <c r="R124" s="3" t="str">
        <f>IFERROR(VLOOKUP(Presupuestos[[#This Row],[CLASIFICACIÓN (N)]],Tabla17[],3,0),"")</f>
        <v>Operativo</v>
      </c>
      <c r="S124" s="3" t="s">
        <v>16</v>
      </c>
      <c r="T124" s="3" t="str">
        <f>IFERROR(VLOOKUP(Presupuestos[[#This Row],[ALMACEN]],Tabla5[],2,0),"")</f>
        <v>Arequipa</v>
      </c>
      <c r="U124" s="19" t="str">
        <f>IFERROR(VLOOKUP(Presupuestos[[#This Row],[TIPO DE DOCUMENTO]],Tipo_Documento[],2,0)&amp;Presupuestos[[#This Row],[SERIE]]&amp;Presupuestos[[#This Row],[NUMERO]]&amp;Presupuestos[[#This Row],[RUC]],"")</f>
        <v>SD2477711111111</v>
      </c>
      <c r="V124" s="3" t="s">
        <v>220</v>
      </c>
      <c r="W124" s="7">
        <v>45840</v>
      </c>
      <c r="X124" s="7">
        <v>45840</v>
      </c>
      <c r="Y124" s="3"/>
      <c r="Z124" s="3">
        <v>24777</v>
      </c>
      <c r="AA124" s="3">
        <f>IFERROR(VLOOKUP(Presupuestos[[#This Row],[RAZON SOCIAL]],CHOOSE({1,2},Clientes_Proveedores[Razon Social],Clientes_Proveedores[Ruc / Dni]),2,0),"-")</f>
        <v>11111111</v>
      </c>
      <c r="AB124" s="31" t="s">
        <v>916</v>
      </c>
      <c r="AC124" s="3" t="s">
        <v>670</v>
      </c>
      <c r="AD124" s="5"/>
      <c r="AE124" s="6">
        <v>10</v>
      </c>
      <c r="AF124" s="6">
        <f>Presupuestos[[#This Row],[BASE]]*Presupuestos[[#This Row],[% IGV]]</f>
        <v>0</v>
      </c>
      <c r="AG124" s="22">
        <f>ROUND(SUM(Presupuestos[[#This Row],[BASE]:[IGV]]),2)</f>
        <v>10</v>
      </c>
      <c r="AH124" s="9" t="str">
        <f>IF(Presupuestos[[#This Row],[MONEDA]]="USD",VLOOKUP(Presupuestos[[#This Row],[FECHA DE EMISION]],Tipo_Cambio[],3,0),"")</f>
        <v/>
      </c>
      <c r="AI124" s="22">
        <f>IFERROR(ROUND(IF(Presupuestos[[#This Row],[MONEDA]]="PEN",Presupuestos[[#This Row],[TOTAL]],Presupuestos[[#This Row],[TOTAL]]*Presupuestos[[#This Row],[TIPO DE CAMBIO]]),2),"")</f>
        <v>10</v>
      </c>
      <c r="AJ124" s="5"/>
      <c r="AK124" s="33" t="s">
        <v>671</v>
      </c>
      <c r="AL124" s="5" t="s">
        <v>715</v>
      </c>
      <c r="AM124" s="33" t="s">
        <v>671</v>
      </c>
      <c r="AN124" s="23" t="s">
        <v>671</v>
      </c>
      <c r="AO124" s="7">
        <f>IFERROR(VLOOKUP("1-"&amp;Presupuestos[[#This Row],[ID DOCUMENTO]],BD_Pagos[],7,0),"")</f>
        <v>45840</v>
      </c>
      <c r="AP124" s="16" t="str">
        <f>IFERROR(VLOOKUP("1-"&amp;Presupuestos[[#This Row],[ID DOCUMENTO]],BD_Pagos[],8,0),"")</f>
        <v>C_Ope_001</v>
      </c>
      <c r="AQ124" s="17">
        <f>IFERROR(VLOOKUP("1-"&amp;Presupuestos[[#This Row],[ID DOCUMENTO]],BD_Pagos[],9,0),"")</f>
        <v>24777</v>
      </c>
      <c r="AR124" s="54"/>
      <c r="AS124" s="7">
        <f>IFERROR(VLOOKUP("2-"&amp;Presupuestos[[#This Row],[ID DOCUMENTO]],BD_Pagos[],7,0),"")</f>
        <v>0</v>
      </c>
      <c r="AT124" s="16" t="str">
        <f>IFERROR(VLOOKUP("2-"&amp;Presupuestos[[#This Row],[ID DOCUMENTO]],BD_Pagos[],8,0),"")</f>
        <v/>
      </c>
      <c r="AU124" s="17">
        <f>IFERROR(VLOOKUP("2-"&amp;Presupuestos[[#This Row],[ID DOCUMENTO]],BD_Pagos[],9,0),"")</f>
        <v>0</v>
      </c>
      <c r="AV124" s="20">
        <f>IF(IFERROR(VLOOKUP("2-"&amp;Presupuestos[[#This Row],[ID DOCUMENTO]],BD_Pagos[],10,0),0)&gt;Presupuestos[[#This Row],[TOTAL SOLES]],Presupuestos[[#This Row],[TOTAL SOLES]],IFERROR(VLOOKUP("2-"&amp;Presupuestos[[#This Row],[ID DOCUMENTO]],BD_Pagos[],10,0),0))</f>
        <v>0</v>
      </c>
      <c r="AW124" s="7"/>
      <c r="AX124" s="16"/>
      <c r="AY124" s="17"/>
      <c r="AZ124" s="20"/>
      <c r="BA124" s="7"/>
      <c r="BB124" s="16"/>
      <c r="BC124" s="17"/>
      <c r="BD124" s="20"/>
      <c r="BE124" s="7">
        <f>IFERROR(VLOOKUP("5-"&amp;Presupuestos[[#This Row],[ID DOCUMENTO]],BD_Pagos[],7,0),"")</f>
        <v>0</v>
      </c>
      <c r="BF124" s="17">
        <f>IFERROR(VLOOKUP("5-"&amp;Presupuestos[[#This Row],[ID DOCUMENTO]],BD_Pagos[],9,0),"")</f>
        <v>0</v>
      </c>
      <c r="BG124" s="20">
        <f>IF(IFERROR(VLOOKUP("5-"&amp;Presupuestos[[#This Row],[ID DOCUMENTO]],BD_Pagos[],10,0),0)&gt;Presupuestos[[#This Row],[TOTAL SOLES]],Presupuestos[[#This Row],[TOTAL SOLES]],IFERROR(VLOOKUP("5-"&amp;Presupuestos[[#This Row],[ID DOCUMENTO]],BD_Pagos[],10,0),0))</f>
        <v>0</v>
      </c>
      <c r="BH124" s="7">
        <f>IFERROR(VLOOKUP("1-Detraccion"&amp;Presupuestos[[#This Row],[ID DOCUMENTO]],BD_Pagos[],2,0),"")</f>
        <v>0</v>
      </c>
      <c r="BI124" s="3" t="str">
        <f>IFERROR(VLOOKUP("1-Detraccion"&amp;Presupuestos[[#This Row],[ID DOCUMENTO]],BD_Pagos[],3,0),"")</f>
        <v/>
      </c>
      <c r="BJ124" s="3">
        <f>IFERROR(VLOOKUP("1-Detraccion"&amp;Presupuestos[[#This Row],[ID DOCUMENTO]],BD_Pagos[],4,0),"")</f>
        <v>0</v>
      </c>
      <c r="BK124" s="6">
        <f>IF(IFERROR(VLOOKUP("1-Detraccion"&amp;Presupuestos[[#This Row],[ID DOCUMENTO]],BD_Pagos[],5,0),0)&gt;Presupuestos[[#This Row],[TOTAL SOLES]],Presupuestos[[#This Row],[TOTAL SOLES]],IFERROR(VLOOKUP("1-Detraccion"&amp;Presupuestos[[#This Row],[ID DOCUMENTO]],BD_Pagos[],5,0),0))</f>
        <v>0</v>
      </c>
      <c r="BL124" s="6">
        <f>IF(IFERROR(VLOOKUP("1-Detraccion"&amp;Presupuestos[[#This Row],[ID DOCUMENTO]],BD_Pagos[],6,0),0)&gt;Presupuestos[[#This Row],[TOTAL SOLES]],Presupuestos[[#This Row],[TOTAL SOLES]],IFERROR(VLOOKUP("1-Detraccion"&amp;Presupuestos[[#This Row],[ID DOCUMENTO]],BD_Pagos[],6,0),0))</f>
        <v>0</v>
      </c>
      <c r="BM124" s="37"/>
      <c r="BN124" s="3"/>
      <c r="BO124" s="3"/>
      <c r="BP124" s="6"/>
      <c r="BQ12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24" s="23" t="str">
        <f>IF(Presupuestos[[#This Row],[SALDO ME-MN]]&gt;0,"PENDIENTE","CANCELADO")</f>
        <v>PENDIENTE</v>
      </c>
      <c r="BS124" s="23" t="str">
        <f>IF(COUNTIFS($U$4:$U123,Presupuestos[[#This Row],[ID DOCUMENTO]])&gt;=1,IF(B123=Presupuestos[[#This Row],[ID]],"OK","DOC. DUPLICADO"),"OK")</f>
        <v>OK</v>
      </c>
    </row>
    <row r="125" spans="2:71" x14ac:dyDescent="0.25">
      <c r="B125" s="34">
        <f>IF(Presupuestos[[#This Row],[ID DOCUMENTO]]=U124,B124,IF(B124="ID",1,B124+1))</f>
        <v>120</v>
      </c>
      <c r="C125" s="2">
        <v>45842</v>
      </c>
      <c r="D125" s="2">
        <v>45842</v>
      </c>
      <c r="E125" s="3" t="s">
        <v>911</v>
      </c>
      <c r="F125" s="25" t="s">
        <v>35</v>
      </c>
      <c r="G125" s="25" t="s">
        <v>223</v>
      </c>
      <c r="H125" s="25" t="s">
        <v>214</v>
      </c>
      <c r="I125" s="36" t="str">
        <f>IFERROR(VLOOKUP(Presupuestos[[#This Row],[AREA]]&amp;Presupuestos[[#This Row],[CONCEPTO]]&amp;Presupuestos[[#This Row],[DESCRIPCION]],Tabla28[[Columna1]:[CÓDIGO NUEVO]],2,0),"")</f>
        <v>P0303002</v>
      </c>
      <c r="J125" s="3" t="s">
        <v>666</v>
      </c>
      <c r="K125" s="3" t="s">
        <v>666</v>
      </c>
      <c r="L125" s="3" t="s">
        <v>666</v>
      </c>
      <c r="M125" s="31" t="s">
        <v>917</v>
      </c>
      <c r="N125" s="3" t="s">
        <v>47</v>
      </c>
      <c r="O125" s="3" t="s">
        <v>300</v>
      </c>
      <c r="P125" s="3" t="s">
        <v>122</v>
      </c>
      <c r="Q125" s="3" t="str">
        <f>IFERROR(VLOOKUP(Presupuestos[[#This Row],[CLASIFICACIÓN (N)]],Tabla17[],2,0),"")</f>
        <v>Costos de ventas</v>
      </c>
      <c r="R125" s="3" t="str">
        <f>IFERROR(VLOOKUP(Presupuestos[[#This Row],[CLASIFICACIÓN (N)]],Tabla17[],3,0),"")</f>
        <v>Operativo</v>
      </c>
      <c r="S125" s="3" t="s">
        <v>16</v>
      </c>
      <c r="T125" s="3" t="str">
        <f>IFERROR(VLOOKUP(Presupuestos[[#This Row],[ALMACEN]],Tabla5[],2,0),"")</f>
        <v>Arequipa</v>
      </c>
      <c r="U125" s="19" t="str">
        <f>IFERROR(VLOOKUP(Presupuestos[[#This Row],[TIPO DE DOCUMENTO]],Tipo_Documento[],2,0)&amp;Presupuestos[[#This Row],[SERIE]]&amp;Presupuestos[[#This Row],[NUMERO]]&amp;Presupuestos[[#This Row],[RUC]],"")</f>
        <v>01F214210268420517252558</v>
      </c>
      <c r="V125" s="3" t="s">
        <v>120</v>
      </c>
      <c r="W125" s="7">
        <v>45842</v>
      </c>
      <c r="X125" s="7">
        <v>45842</v>
      </c>
      <c r="Y125" s="3" t="s">
        <v>716</v>
      </c>
      <c r="Z125" s="3">
        <v>2102684</v>
      </c>
      <c r="AA125" s="3">
        <f>IFERROR(VLOOKUP(Presupuestos[[#This Row],[RAZON SOCIAL]],CHOOSE({1,2},Clientes_Proveedores[Razon Social],Clientes_Proveedores[Ruc / Dni]),2,0),"-")</f>
        <v>20517252558</v>
      </c>
      <c r="AB125" s="31" t="s">
        <v>714</v>
      </c>
      <c r="AC125" s="3" t="s">
        <v>670</v>
      </c>
      <c r="AD125" s="5">
        <v>0.18</v>
      </c>
      <c r="AE125" s="6">
        <v>6.78</v>
      </c>
      <c r="AF125" s="6">
        <f>Presupuestos[[#This Row],[BASE]]*Presupuestos[[#This Row],[% IGV]]</f>
        <v>1.2203999999999999</v>
      </c>
      <c r="AG125" s="22">
        <f>ROUND(SUM(Presupuestos[[#This Row],[BASE]:[IGV]]),2)</f>
        <v>8</v>
      </c>
      <c r="AH125" s="9" t="str">
        <f>IF(Presupuestos[[#This Row],[MONEDA]]="USD",VLOOKUP(Presupuestos[[#This Row],[FECHA DE EMISION]],Tipo_Cambio[],3,0),"")</f>
        <v/>
      </c>
      <c r="AI125" s="22">
        <f>IFERROR(ROUND(IF(Presupuestos[[#This Row],[MONEDA]]="PEN",Presupuestos[[#This Row],[TOTAL]],Presupuestos[[#This Row],[TOTAL]]*Presupuestos[[#This Row],[TIPO DE CAMBIO]]),2),"")</f>
        <v>8</v>
      </c>
      <c r="AJ125" s="5"/>
      <c r="AK125" s="33" t="s">
        <v>671</v>
      </c>
      <c r="AL125" s="5" t="s">
        <v>715</v>
      </c>
      <c r="AM125" s="33" t="s">
        <v>671</v>
      </c>
      <c r="AN125" s="23" t="s">
        <v>671</v>
      </c>
      <c r="AO125" s="7">
        <f>IFERROR(VLOOKUP("1-"&amp;Presupuestos[[#This Row],[ID DOCUMENTO]],BD_Pagos[],7,0),"")</f>
        <v>45842</v>
      </c>
      <c r="AP125" s="16" t="str">
        <f>IFERROR(VLOOKUP("1-"&amp;Presupuestos[[#This Row],[ID DOCUMENTO]],BD_Pagos[],8,0),"")</f>
        <v>C_Ope_001</v>
      </c>
      <c r="AQ125" s="17">
        <f>IFERROR(VLOOKUP("1-"&amp;Presupuestos[[#This Row],[ID DOCUMENTO]],BD_Pagos[],9,0),"")</f>
        <v>24792</v>
      </c>
      <c r="AR125" s="54"/>
      <c r="AS125" s="7">
        <f>IFERROR(VLOOKUP("2-"&amp;Presupuestos[[#This Row],[ID DOCUMENTO]],BD_Pagos[],7,0),"")</f>
        <v>0</v>
      </c>
      <c r="AT125" s="16" t="str">
        <f>IFERROR(VLOOKUP("2-"&amp;Presupuestos[[#This Row],[ID DOCUMENTO]],BD_Pagos[],8,0),"")</f>
        <v/>
      </c>
      <c r="AU125" s="17">
        <f>IFERROR(VLOOKUP("2-"&amp;Presupuestos[[#This Row],[ID DOCUMENTO]],BD_Pagos[],9,0),"")</f>
        <v>0</v>
      </c>
      <c r="AV125" s="20">
        <f>IF(IFERROR(VLOOKUP("2-"&amp;Presupuestos[[#This Row],[ID DOCUMENTO]],BD_Pagos[],10,0),0)&gt;Presupuestos[[#This Row],[TOTAL SOLES]],Presupuestos[[#This Row],[TOTAL SOLES]],IFERROR(VLOOKUP("2-"&amp;Presupuestos[[#This Row],[ID DOCUMENTO]],BD_Pagos[],10,0),0))</f>
        <v>0</v>
      </c>
      <c r="AW125" s="7"/>
      <c r="AX125" s="16"/>
      <c r="AY125" s="17"/>
      <c r="AZ125" s="20"/>
      <c r="BA125" s="7"/>
      <c r="BB125" s="16"/>
      <c r="BC125" s="17"/>
      <c r="BD125" s="20"/>
      <c r="BE125" s="7">
        <f>IFERROR(VLOOKUP("5-"&amp;Presupuestos[[#This Row],[ID DOCUMENTO]],BD_Pagos[],7,0),"")</f>
        <v>0</v>
      </c>
      <c r="BF125" s="17">
        <f>IFERROR(VLOOKUP("5-"&amp;Presupuestos[[#This Row],[ID DOCUMENTO]],BD_Pagos[],9,0),"")</f>
        <v>0</v>
      </c>
      <c r="BG125" s="20">
        <f>IF(IFERROR(VLOOKUP("5-"&amp;Presupuestos[[#This Row],[ID DOCUMENTO]],BD_Pagos[],10,0),0)&gt;Presupuestos[[#This Row],[TOTAL SOLES]],Presupuestos[[#This Row],[TOTAL SOLES]],IFERROR(VLOOKUP("5-"&amp;Presupuestos[[#This Row],[ID DOCUMENTO]],BD_Pagos[],10,0),0))</f>
        <v>0</v>
      </c>
      <c r="BH125" s="7">
        <f>IFERROR(VLOOKUP("1-Detraccion"&amp;Presupuestos[[#This Row],[ID DOCUMENTO]],BD_Pagos[],2,0),"")</f>
        <v>0</v>
      </c>
      <c r="BI125" s="3" t="str">
        <f>IFERROR(VLOOKUP("1-Detraccion"&amp;Presupuestos[[#This Row],[ID DOCUMENTO]],BD_Pagos[],3,0),"")</f>
        <v/>
      </c>
      <c r="BJ125" s="3">
        <f>IFERROR(VLOOKUP("1-Detraccion"&amp;Presupuestos[[#This Row],[ID DOCUMENTO]],BD_Pagos[],4,0),"")</f>
        <v>0</v>
      </c>
      <c r="BK125" s="6">
        <f>IF(IFERROR(VLOOKUP("1-Detraccion"&amp;Presupuestos[[#This Row],[ID DOCUMENTO]],BD_Pagos[],5,0),0)&gt;Presupuestos[[#This Row],[TOTAL SOLES]],Presupuestos[[#This Row],[TOTAL SOLES]],IFERROR(VLOOKUP("1-Detraccion"&amp;Presupuestos[[#This Row],[ID DOCUMENTO]],BD_Pagos[],5,0),0))</f>
        <v>0</v>
      </c>
      <c r="BL125" s="6">
        <f>IF(IFERROR(VLOOKUP("1-Detraccion"&amp;Presupuestos[[#This Row],[ID DOCUMENTO]],BD_Pagos[],6,0),0)&gt;Presupuestos[[#This Row],[TOTAL SOLES]],Presupuestos[[#This Row],[TOTAL SOLES]],IFERROR(VLOOKUP("1-Detraccion"&amp;Presupuestos[[#This Row],[ID DOCUMENTO]],BD_Pagos[],6,0),0))</f>
        <v>0</v>
      </c>
      <c r="BM125" s="37"/>
      <c r="BN125" s="3"/>
      <c r="BO125" s="3"/>
      <c r="BP125" s="6"/>
      <c r="BQ12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25" s="23" t="str">
        <f>IF(Presupuestos[[#This Row],[SALDO ME-MN]]&gt;0,"PENDIENTE","CANCELADO")</f>
        <v>PENDIENTE</v>
      </c>
      <c r="BS125" s="23" t="str">
        <f>IF(COUNTIFS($U$4:$U124,Presupuestos[[#This Row],[ID DOCUMENTO]])&gt;=1,IF(B124=Presupuestos[[#This Row],[ID]],"OK","DOC. DUPLICADO"),"OK")</f>
        <v>OK</v>
      </c>
    </row>
    <row r="126" spans="2:71" x14ac:dyDescent="0.25">
      <c r="B126" s="34">
        <f>IF(Presupuestos[[#This Row],[ID DOCUMENTO]]=U125,B125,IF(B125="ID",1,B125+1))</f>
        <v>121</v>
      </c>
      <c r="C126" s="2">
        <v>45842</v>
      </c>
      <c r="D126" s="2">
        <v>45842</v>
      </c>
      <c r="E126" s="3" t="s">
        <v>911</v>
      </c>
      <c r="F126" s="25" t="s">
        <v>35</v>
      </c>
      <c r="G126" s="25" t="s">
        <v>223</v>
      </c>
      <c r="H126" s="25" t="s">
        <v>214</v>
      </c>
      <c r="I126" s="36" t="str">
        <f>IFERROR(VLOOKUP(Presupuestos[[#This Row],[AREA]]&amp;Presupuestos[[#This Row],[CONCEPTO]]&amp;Presupuestos[[#This Row],[DESCRIPCION]],Tabla28[[Columna1]:[CÓDIGO NUEVO]],2,0),"")</f>
        <v>P0303002</v>
      </c>
      <c r="J126" s="3" t="s">
        <v>666</v>
      </c>
      <c r="K126" s="3" t="s">
        <v>666</v>
      </c>
      <c r="L126" s="3" t="s">
        <v>666</v>
      </c>
      <c r="M126" s="31" t="s">
        <v>917</v>
      </c>
      <c r="N126" s="3" t="s">
        <v>47</v>
      </c>
      <c r="O126" s="3" t="s">
        <v>300</v>
      </c>
      <c r="P126" s="3" t="s">
        <v>122</v>
      </c>
      <c r="Q126" s="3" t="str">
        <f>IFERROR(VLOOKUP(Presupuestos[[#This Row],[CLASIFICACIÓN (N)]],Tabla17[],2,0),"")</f>
        <v>Costos de ventas</v>
      </c>
      <c r="R126" s="3" t="str">
        <f>IFERROR(VLOOKUP(Presupuestos[[#This Row],[CLASIFICACIÓN (N)]],Tabla17[],3,0),"")</f>
        <v>Operativo</v>
      </c>
      <c r="S126" s="3" t="s">
        <v>16</v>
      </c>
      <c r="T126" s="3" t="str">
        <f>IFERROR(VLOOKUP(Presupuestos[[#This Row],[ALMACEN]],Tabla5[],2,0),"")</f>
        <v>Arequipa</v>
      </c>
      <c r="U126" s="19" t="str">
        <f>IFERROR(VLOOKUP(Presupuestos[[#This Row],[TIPO DE DOCUMENTO]],Tipo_Documento[],2,0)&amp;Presupuestos[[#This Row],[SERIE]]&amp;Presupuestos[[#This Row],[NUMERO]]&amp;Presupuestos[[#This Row],[RUC]],"")</f>
        <v>01F212177646920517252558</v>
      </c>
      <c r="V126" s="3" t="s">
        <v>120</v>
      </c>
      <c r="W126" s="7">
        <v>45842</v>
      </c>
      <c r="X126" s="7">
        <v>45842</v>
      </c>
      <c r="Y126" s="3" t="s">
        <v>713</v>
      </c>
      <c r="Z126" s="3">
        <v>1776469</v>
      </c>
      <c r="AA126" s="3">
        <f>IFERROR(VLOOKUP(Presupuestos[[#This Row],[RAZON SOCIAL]],CHOOSE({1,2},Clientes_Proveedores[Razon Social],Clientes_Proveedores[Ruc / Dni]),2,0),"-")</f>
        <v>20517252558</v>
      </c>
      <c r="AB126" s="31" t="s">
        <v>714</v>
      </c>
      <c r="AC126" s="3" t="s">
        <v>670</v>
      </c>
      <c r="AD126" s="5">
        <v>0.18</v>
      </c>
      <c r="AE126" s="6">
        <v>6.78</v>
      </c>
      <c r="AF126" s="6">
        <f>Presupuestos[[#This Row],[BASE]]*Presupuestos[[#This Row],[% IGV]]</f>
        <v>1.2203999999999999</v>
      </c>
      <c r="AG126" s="22">
        <f>ROUND(SUM(Presupuestos[[#This Row],[BASE]:[IGV]]),2)</f>
        <v>8</v>
      </c>
      <c r="AH126" s="9" t="str">
        <f>IF(Presupuestos[[#This Row],[MONEDA]]="USD",VLOOKUP(Presupuestos[[#This Row],[FECHA DE EMISION]],Tipo_Cambio[],3,0),"")</f>
        <v/>
      </c>
      <c r="AI126" s="22">
        <f>IFERROR(ROUND(IF(Presupuestos[[#This Row],[MONEDA]]="PEN",Presupuestos[[#This Row],[TOTAL]],Presupuestos[[#This Row],[TOTAL]]*Presupuestos[[#This Row],[TIPO DE CAMBIO]]),2),"")</f>
        <v>8</v>
      </c>
      <c r="AJ126" s="5"/>
      <c r="AK126" s="33" t="s">
        <v>671</v>
      </c>
      <c r="AL126" s="5" t="s">
        <v>715</v>
      </c>
      <c r="AM126" s="33" t="s">
        <v>671</v>
      </c>
      <c r="AN126" s="23" t="s">
        <v>671</v>
      </c>
      <c r="AO126" s="7">
        <f>IFERROR(VLOOKUP("1-"&amp;Presupuestos[[#This Row],[ID DOCUMENTO]],BD_Pagos[],7,0),"")</f>
        <v>45842</v>
      </c>
      <c r="AP126" s="16" t="str">
        <f>IFERROR(VLOOKUP("1-"&amp;Presupuestos[[#This Row],[ID DOCUMENTO]],BD_Pagos[],8,0),"")</f>
        <v>C_Ope_001</v>
      </c>
      <c r="AQ126" s="17">
        <f>IFERROR(VLOOKUP("1-"&amp;Presupuestos[[#This Row],[ID DOCUMENTO]],BD_Pagos[],9,0),"")</f>
        <v>24793</v>
      </c>
      <c r="AR126" s="54"/>
      <c r="AS126" s="7">
        <f>IFERROR(VLOOKUP("2-"&amp;Presupuestos[[#This Row],[ID DOCUMENTO]],BD_Pagos[],7,0),"")</f>
        <v>0</v>
      </c>
      <c r="AT126" s="16" t="str">
        <f>IFERROR(VLOOKUP("2-"&amp;Presupuestos[[#This Row],[ID DOCUMENTO]],BD_Pagos[],8,0),"")</f>
        <v/>
      </c>
      <c r="AU126" s="17">
        <f>IFERROR(VLOOKUP("2-"&amp;Presupuestos[[#This Row],[ID DOCUMENTO]],BD_Pagos[],9,0),"")</f>
        <v>0</v>
      </c>
      <c r="AV126" s="20">
        <f>IF(IFERROR(VLOOKUP("2-"&amp;Presupuestos[[#This Row],[ID DOCUMENTO]],BD_Pagos[],10,0),0)&gt;Presupuestos[[#This Row],[TOTAL SOLES]],Presupuestos[[#This Row],[TOTAL SOLES]],IFERROR(VLOOKUP("2-"&amp;Presupuestos[[#This Row],[ID DOCUMENTO]],BD_Pagos[],10,0),0))</f>
        <v>0</v>
      </c>
      <c r="AW126" s="7"/>
      <c r="AX126" s="16"/>
      <c r="AY126" s="17"/>
      <c r="AZ126" s="20"/>
      <c r="BA126" s="7"/>
      <c r="BB126" s="16"/>
      <c r="BC126" s="17"/>
      <c r="BD126" s="20"/>
      <c r="BE126" s="7">
        <f>IFERROR(VLOOKUP("5-"&amp;Presupuestos[[#This Row],[ID DOCUMENTO]],BD_Pagos[],7,0),"")</f>
        <v>0</v>
      </c>
      <c r="BF126" s="17">
        <f>IFERROR(VLOOKUP("5-"&amp;Presupuestos[[#This Row],[ID DOCUMENTO]],BD_Pagos[],9,0),"")</f>
        <v>0</v>
      </c>
      <c r="BG126" s="20">
        <f>IF(IFERROR(VLOOKUP("5-"&amp;Presupuestos[[#This Row],[ID DOCUMENTO]],BD_Pagos[],10,0),0)&gt;Presupuestos[[#This Row],[TOTAL SOLES]],Presupuestos[[#This Row],[TOTAL SOLES]],IFERROR(VLOOKUP("5-"&amp;Presupuestos[[#This Row],[ID DOCUMENTO]],BD_Pagos[],10,0),0))</f>
        <v>0</v>
      </c>
      <c r="BH126" s="7">
        <f>IFERROR(VLOOKUP("1-Detraccion"&amp;Presupuestos[[#This Row],[ID DOCUMENTO]],BD_Pagos[],2,0),"")</f>
        <v>0</v>
      </c>
      <c r="BI126" s="3" t="str">
        <f>IFERROR(VLOOKUP("1-Detraccion"&amp;Presupuestos[[#This Row],[ID DOCUMENTO]],BD_Pagos[],3,0),"")</f>
        <v/>
      </c>
      <c r="BJ126" s="3">
        <f>IFERROR(VLOOKUP("1-Detraccion"&amp;Presupuestos[[#This Row],[ID DOCUMENTO]],BD_Pagos[],4,0),"")</f>
        <v>0</v>
      </c>
      <c r="BK126" s="6">
        <f>IF(IFERROR(VLOOKUP("1-Detraccion"&amp;Presupuestos[[#This Row],[ID DOCUMENTO]],BD_Pagos[],5,0),0)&gt;Presupuestos[[#This Row],[TOTAL SOLES]],Presupuestos[[#This Row],[TOTAL SOLES]],IFERROR(VLOOKUP("1-Detraccion"&amp;Presupuestos[[#This Row],[ID DOCUMENTO]],BD_Pagos[],5,0),0))</f>
        <v>0</v>
      </c>
      <c r="BL126" s="6">
        <f>IF(IFERROR(VLOOKUP("1-Detraccion"&amp;Presupuestos[[#This Row],[ID DOCUMENTO]],BD_Pagos[],6,0),0)&gt;Presupuestos[[#This Row],[TOTAL SOLES]],Presupuestos[[#This Row],[TOTAL SOLES]],IFERROR(VLOOKUP("1-Detraccion"&amp;Presupuestos[[#This Row],[ID DOCUMENTO]],BD_Pagos[],6,0),0))</f>
        <v>0</v>
      </c>
      <c r="BM126" s="37"/>
      <c r="BN126" s="3"/>
      <c r="BO126" s="3"/>
      <c r="BP126" s="6"/>
      <c r="BQ12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26" s="23" t="str">
        <f>IF(Presupuestos[[#This Row],[SALDO ME-MN]]&gt;0,"PENDIENTE","CANCELADO")</f>
        <v>PENDIENTE</v>
      </c>
      <c r="BS126" s="23" t="str">
        <f>IF(COUNTIFS($U$4:$U125,Presupuestos[[#This Row],[ID DOCUMENTO]])&gt;=1,IF(B125=Presupuestos[[#This Row],[ID]],"OK","DOC. DUPLICADO"),"OK")</f>
        <v>OK</v>
      </c>
    </row>
    <row r="127" spans="2:71" ht="24" x14ac:dyDescent="0.25">
      <c r="B127" s="34">
        <f>IF(Presupuestos[[#This Row],[ID DOCUMENTO]]=U126,B126,IF(B126="ID",1,B126+1))</f>
        <v>122</v>
      </c>
      <c r="C127" s="2">
        <v>45842</v>
      </c>
      <c r="D127" s="2">
        <v>45842</v>
      </c>
      <c r="E127" s="3" t="s">
        <v>911</v>
      </c>
      <c r="F127" s="25" t="s">
        <v>35</v>
      </c>
      <c r="G127" s="25" t="s">
        <v>223</v>
      </c>
      <c r="H127" s="25" t="s">
        <v>199</v>
      </c>
      <c r="I127" s="36" t="str">
        <f>IFERROR(VLOOKUP(Presupuestos[[#This Row],[AREA]]&amp;Presupuestos[[#This Row],[CONCEPTO]]&amp;Presupuestos[[#This Row],[DESCRIPCION]],Tabla28[[Columna1]:[CÓDIGO NUEVO]],2,0),"")</f>
        <v>P0303001</v>
      </c>
      <c r="J127" s="3" t="s">
        <v>666</v>
      </c>
      <c r="K127" s="3" t="s">
        <v>666</v>
      </c>
      <c r="L127" s="3" t="s">
        <v>666</v>
      </c>
      <c r="M127" s="31" t="s">
        <v>915</v>
      </c>
      <c r="N127" s="3" t="s">
        <v>47</v>
      </c>
      <c r="O127" s="3" t="s">
        <v>300</v>
      </c>
      <c r="P127" s="3" t="s">
        <v>122</v>
      </c>
      <c r="Q127" s="3" t="str">
        <f>IFERROR(VLOOKUP(Presupuestos[[#This Row],[CLASIFICACIÓN (N)]],Tabla17[],2,0),"")</f>
        <v>Costos de ventas</v>
      </c>
      <c r="R127" s="3" t="str">
        <f>IFERROR(VLOOKUP(Presupuestos[[#This Row],[CLASIFICACIÓN (N)]],Tabla17[],3,0),"")</f>
        <v>Operativo</v>
      </c>
      <c r="S127" s="3" t="s">
        <v>16</v>
      </c>
      <c r="T127" s="3" t="str">
        <f>IFERROR(VLOOKUP(Presupuestos[[#This Row],[ALMACEN]],Tabla5[],2,0),"")</f>
        <v>Arequipa</v>
      </c>
      <c r="U127" s="19" t="str">
        <f>IFERROR(VLOOKUP(Presupuestos[[#This Row],[TIPO DE DOCUMENTO]],Tipo_Documento[],2,0)&amp;Presupuestos[[#This Row],[SERIE]]&amp;Presupuestos[[#This Row],[NUMERO]]&amp;Presupuestos[[#This Row],[RUC]],"")</f>
        <v>01F00213376720124952850</v>
      </c>
      <c r="V127" s="3" t="s">
        <v>120</v>
      </c>
      <c r="W127" s="7">
        <v>45842</v>
      </c>
      <c r="X127" s="7">
        <v>45842</v>
      </c>
      <c r="Y127" s="3" t="s">
        <v>721</v>
      </c>
      <c r="Z127" s="3">
        <v>133767</v>
      </c>
      <c r="AA127" s="3">
        <f>IFERROR(VLOOKUP(Presupuestos[[#This Row],[RAZON SOCIAL]],CHOOSE({1,2},Clientes_Proveedores[Razon Social],Clientes_Proveedores[Ruc / Dni]),2,0),"-")</f>
        <v>20124952850</v>
      </c>
      <c r="AB127" s="31" t="s">
        <v>722</v>
      </c>
      <c r="AC127" s="3" t="s">
        <v>670</v>
      </c>
      <c r="AD127" s="5">
        <v>0.18</v>
      </c>
      <c r="AE127" s="6">
        <v>8.4700000000000006</v>
      </c>
      <c r="AF127" s="6">
        <f>Presupuestos[[#This Row],[BASE]]*Presupuestos[[#This Row],[% IGV]]</f>
        <v>1.5246</v>
      </c>
      <c r="AG127" s="22">
        <f>ROUND(SUM(Presupuestos[[#This Row],[BASE]:[IGV]]),2)</f>
        <v>9.99</v>
      </c>
      <c r="AH127" s="9" t="str">
        <f>IF(Presupuestos[[#This Row],[MONEDA]]="USD",VLOOKUP(Presupuestos[[#This Row],[FECHA DE EMISION]],Tipo_Cambio[],3,0),"")</f>
        <v/>
      </c>
      <c r="AI127" s="22">
        <f>IFERROR(ROUND(IF(Presupuestos[[#This Row],[MONEDA]]="PEN",Presupuestos[[#This Row],[TOTAL]],Presupuestos[[#This Row],[TOTAL]]*Presupuestos[[#This Row],[TIPO DE CAMBIO]]),2),"")</f>
        <v>9.99</v>
      </c>
      <c r="AJ127" s="5"/>
      <c r="AK127" s="33" t="s">
        <v>671</v>
      </c>
      <c r="AL127" s="5" t="s">
        <v>715</v>
      </c>
      <c r="AM127" s="33" t="s">
        <v>671</v>
      </c>
      <c r="AN127" s="23" t="s">
        <v>671</v>
      </c>
      <c r="AO127" s="7">
        <f>IFERROR(VLOOKUP("1-"&amp;Presupuestos[[#This Row],[ID DOCUMENTO]],BD_Pagos[],7,0),"")</f>
        <v>45842</v>
      </c>
      <c r="AP127" s="16" t="str">
        <f>IFERROR(VLOOKUP("1-"&amp;Presupuestos[[#This Row],[ID DOCUMENTO]],BD_Pagos[],8,0),"")</f>
        <v>C_Ope_001</v>
      </c>
      <c r="AQ127" s="17">
        <f>IFERROR(VLOOKUP("1-"&amp;Presupuestos[[#This Row],[ID DOCUMENTO]],BD_Pagos[],9,0),"")</f>
        <v>24794</v>
      </c>
      <c r="AR127" s="54"/>
      <c r="AS127" s="7">
        <f>IFERROR(VLOOKUP("2-"&amp;Presupuestos[[#This Row],[ID DOCUMENTO]],BD_Pagos[],7,0),"")</f>
        <v>0</v>
      </c>
      <c r="AT127" s="16" t="str">
        <f>IFERROR(VLOOKUP("2-"&amp;Presupuestos[[#This Row],[ID DOCUMENTO]],BD_Pagos[],8,0),"")</f>
        <v/>
      </c>
      <c r="AU127" s="17">
        <f>IFERROR(VLOOKUP("2-"&amp;Presupuestos[[#This Row],[ID DOCUMENTO]],BD_Pagos[],9,0),"")</f>
        <v>0</v>
      </c>
      <c r="AV127" s="20">
        <f>IF(IFERROR(VLOOKUP("2-"&amp;Presupuestos[[#This Row],[ID DOCUMENTO]],BD_Pagos[],10,0),0)&gt;Presupuestos[[#This Row],[TOTAL SOLES]],Presupuestos[[#This Row],[TOTAL SOLES]],IFERROR(VLOOKUP("2-"&amp;Presupuestos[[#This Row],[ID DOCUMENTO]],BD_Pagos[],10,0),0))</f>
        <v>0</v>
      </c>
      <c r="AW127" s="7"/>
      <c r="AX127" s="16"/>
      <c r="AY127" s="17"/>
      <c r="AZ127" s="20"/>
      <c r="BA127" s="7"/>
      <c r="BB127" s="16"/>
      <c r="BC127" s="17"/>
      <c r="BD127" s="20"/>
      <c r="BE127" s="7">
        <f>IFERROR(VLOOKUP("5-"&amp;Presupuestos[[#This Row],[ID DOCUMENTO]],BD_Pagos[],7,0),"")</f>
        <v>45842</v>
      </c>
      <c r="BF127" s="17" t="str">
        <f>IFERROR(VLOOKUP("5-"&amp;Presupuestos[[#This Row],[ID DOCUMENTO]],BD_Pagos[],9,0),"")</f>
        <v>Redondeo</v>
      </c>
      <c r="BG127" s="20">
        <f>IF(IFERROR(VLOOKUP("5-"&amp;Presupuestos[[#This Row],[ID DOCUMENTO]],BD_Pagos[],10,0),0)&gt;Presupuestos[[#This Row],[TOTAL SOLES]],Presupuestos[[#This Row],[TOTAL SOLES]],IFERROR(VLOOKUP("5-"&amp;Presupuestos[[#This Row],[ID DOCUMENTO]],BD_Pagos[],10,0),0))</f>
        <v>-0.01</v>
      </c>
      <c r="BH127" s="7">
        <f>IFERROR(VLOOKUP("1-Detraccion"&amp;Presupuestos[[#This Row],[ID DOCUMENTO]],BD_Pagos[],2,0),"")</f>
        <v>0</v>
      </c>
      <c r="BI127" s="3" t="str">
        <f>IFERROR(VLOOKUP("1-Detraccion"&amp;Presupuestos[[#This Row],[ID DOCUMENTO]],BD_Pagos[],3,0),"")</f>
        <v/>
      </c>
      <c r="BJ127" s="3">
        <f>IFERROR(VLOOKUP("1-Detraccion"&amp;Presupuestos[[#This Row],[ID DOCUMENTO]],BD_Pagos[],4,0),"")</f>
        <v>0</v>
      </c>
      <c r="BK127" s="6">
        <f>IF(IFERROR(VLOOKUP("1-Detraccion"&amp;Presupuestos[[#This Row],[ID DOCUMENTO]],BD_Pagos[],5,0),0)&gt;Presupuestos[[#This Row],[TOTAL SOLES]],Presupuestos[[#This Row],[TOTAL SOLES]],IFERROR(VLOOKUP("1-Detraccion"&amp;Presupuestos[[#This Row],[ID DOCUMENTO]],BD_Pagos[],5,0),0))</f>
        <v>0</v>
      </c>
      <c r="BL127" s="6">
        <f>IF(IFERROR(VLOOKUP("1-Detraccion"&amp;Presupuestos[[#This Row],[ID DOCUMENTO]],BD_Pagos[],6,0),0)&gt;Presupuestos[[#This Row],[TOTAL SOLES]],Presupuestos[[#This Row],[TOTAL SOLES]],IFERROR(VLOOKUP("1-Detraccion"&amp;Presupuestos[[#This Row],[ID DOCUMENTO]],BD_Pagos[],6,0),0))</f>
        <v>0</v>
      </c>
      <c r="BM127" s="37"/>
      <c r="BN127" s="3"/>
      <c r="BO127" s="3"/>
      <c r="BP127" s="6"/>
      <c r="BQ12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27" s="23" t="str">
        <f>IF(Presupuestos[[#This Row],[SALDO ME-MN]]&gt;0,"PENDIENTE","CANCELADO")</f>
        <v>PENDIENTE</v>
      </c>
      <c r="BS127" s="23" t="str">
        <f>IF(COUNTIFS($U$4:$U126,Presupuestos[[#This Row],[ID DOCUMENTO]])&gt;=1,IF(B126=Presupuestos[[#This Row],[ID]],"OK","DOC. DUPLICADO"),"OK")</f>
        <v>OK</v>
      </c>
    </row>
    <row r="128" spans="2:71" x14ac:dyDescent="0.25">
      <c r="B128" s="34">
        <f>IF(Presupuestos[[#This Row],[ID DOCUMENTO]]=U127,B127,IF(B127="ID",1,B127+1))</f>
        <v>123</v>
      </c>
      <c r="C128" s="2">
        <v>45842</v>
      </c>
      <c r="D128" s="2">
        <v>45842</v>
      </c>
      <c r="E128" s="3" t="s">
        <v>911</v>
      </c>
      <c r="F128" s="25" t="s">
        <v>35</v>
      </c>
      <c r="G128" s="25" t="s">
        <v>211</v>
      </c>
      <c r="H128" s="25" t="s">
        <v>249</v>
      </c>
      <c r="I128" s="36" t="str">
        <f>IFERROR(VLOOKUP(Presupuestos[[#This Row],[AREA]]&amp;Presupuestos[[#This Row],[CONCEPTO]]&amp;Presupuestos[[#This Row],[DESCRIPCION]],Tabla28[[Columna1]:[CÓDIGO NUEVO]],2,0),"")</f>
        <v>P0302007</v>
      </c>
      <c r="J128" s="3" t="s">
        <v>666</v>
      </c>
      <c r="K128" s="3" t="s">
        <v>666</v>
      </c>
      <c r="L128" s="3" t="s">
        <v>666</v>
      </c>
      <c r="M128" s="31" t="s">
        <v>918</v>
      </c>
      <c r="N128" s="3" t="s">
        <v>47</v>
      </c>
      <c r="O128" s="3" t="s">
        <v>300</v>
      </c>
      <c r="P128" s="3" t="s">
        <v>122</v>
      </c>
      <c r="Q128" s="3" t="str">
        <f>IFERROR(VLOOKUP(Presupuestos[[#This Row],[CLASIFICACIÓN (N)]],Tabla17[],2,0),"")</f>
        <v>Costos de ventas</v>
      </c>
      <c r="R128" s="3" t="str">
        <f>IFERROR(VLOOKUP(Presupuestos[[#This Row],[CLASIFICACIÓN (N)]],Tabla17[],3,0),"")</f>
        <v>Operativo</v>
      </c>
      <c r="S128" s="3" t="s">
        <v>16</v>
      </c>
      <c r="T128" s="3" t="str">
        <f>IFERROR(VLOOKUP(Presupuestos[[#This Row],[ALMACEN]],Tabla5[],2,0),"")</f>
        <v>Arequipa</v>
      </c>
      <c r="U128" s="19" t="str">
        <f>IFERROR(VLOOKUP(Presupuestos[[#This Row],[TIPO DE DOCUMENTO]],Tipo_Documento[],2,0)&amp;Presupuestos[[#This Row],[SERIE]]&amp;Presupuestos[[#This Row],[NUMERO]]&amp;Presupuestos[[#This Row],[RUC]],"")</f>
        <v>01F0011600610251876211</v>
      </c>
      <c r="V128" s="3" t="s">
        <v>120</v>
      </c>
      <c r="W128" s="7">
        <v>45842</v>
      </c>
      <c r="X128" s="7">
        <v>45842</v>
      </c>
      <c r="Y128" s="3" t="s">
        <v>688</v>
      </c>
      <c r="Z128" s="3">
        <v>16006</v>
      </c>
      <c r="AA128" s="3">
        <f>IFERROR(VLOOKUP(Presupuestos[[#This Row],[RAZON SOCIAL]],CHOOSE({1,2},Clientes_Proveedores[Razon Social],Clientes_Proveedores[Ruc / Dni]),2,0),"-")</f>
        <v>10251876211</v>
      </c>
      <c r="AB128" s="31" t="s">
        <v>919</v>
      </c>
      <c r="AC128" s="3" t="s">
        <v>670</v>
      </c>
      <c r="AD128" s="5">
        <v>0.18</v>
      </c>
      <c r="AE128" s="6">
        <v>29.66</v>
      </c>
      <c r="AF128" s="6">
        <f>Presupuestos[[#This Row],[BASE]]*Presupuestos[[#This Row],[% IGV]]</f>
        <v>5.3388</v>
      </c>
      <c r="AG128" s="22">
        <f>ROUND(SUM(Presupuestos[[#This Row],[BASE]:[IGV]]),2)</f>
        <v>35</v>
      </c>
      <c r="AH128" s="9" t="str">
        <f>IF(Presupuestos[[#This Row],[MONEDA]]="USD",VLOOKUP(Presupuestos[[#This Row],[FECHA DE EMISION]],Tipo_Cambio[],3,0),"")</f>
        <v/>
      </c>
      <c r="AI128" s="22">
        <f>IFERROR(ROUND(IF(Presupuestos[[#This Row],[MONEDA]]="PEN",Presupuestos[[#This Row],[TOTAL]],Presupuestos[[#This Row],[TOTAL]]*Presupuestos[[#This Row],[TIPO DE CAMBIO]]),2),"")</f>
        <v>35</v>
      </c>
      <c r="AJ128" s="5"/>
      <c r="AK128" s="33" t="s">
        <v>671</v>
      </c>
      <c r="AL128" s="5" t="s">
        <v>715</v>
      </c>
      <c r="AM128" s="33" t="s">
        <v>671</v>
      </c>
      <c r="AN128" s="23" t="s">
        <v>671</v>
      </c>
      <c r="AO128" s="7">
        <f>IFERROR(VLOOKUP("1-"&amp;Presupuestos[[#This Row],[ID DOCUMENTO]],BD_Pagos[],7,0),"")</f>
        <v>45842</v>
      </c>
      <c r="AP128" s="16" t="str">
        <f>IFERROR(VLOOKUP("1-"&amp;Presupuestos[[#This Row],[ID DOCUMENTO]],BD_Pagos[],8,0),"")</f>
        <v>C_Ope_001</v>
      </c>
      <c r="AQ128" s="17">
        <f>IFERROR(VLOOKUP("1-"&amp;Presupuestos[[#This Row],[ID DOCUMENTO]],BD_Pagos[],9,0),"")</f>
        <v>24795</v>
      </c>
      <c r="AR128" s="54"/>
      <c r="AS128" s="7">
        <f>IFERROR(VLOOKUP("2-"&amp;Presupuestos[[#This Row],[ID DOCUMENTO]],BD_Pagos[],7,0),"")</f>
        <v>0</v>
      </c>
      <c r="AT128" s="16" t="str">
        <f>IFERROR(VLOOKUP("2-"&amp;Presupuestos[[#This Row],[ID DOCUMENTO]],BD_Pagos[],8,0),"")</f>
        <v/>
      </c>
      <c r="AU128" s="17">
        <f>IFERROR(VLOOKUP("2-"&amp;Presupuestos[[#This Row],[ID DOCUMENTO]],BD_Pagos[],9,0),"")</f>
        <v>0</v>
      </c>
      <c r="AV128" s="20">
        <f>IF(IFERROR(VLOOKUP("2-"&amp;Presupuestos[[#This Row],[ID DOCUMENTO]],BD_Pagos[],10,0),0)&gt;Presupuestos[[#This Row],[TOTAL SOLES]],Presupuestos[[#This Row],[TOTAL SOLES]],IFERROR(VLOOKUP("2-"&amp;Presupuestos[[#This Row],[ID DOCUMENTO]],BD_Pagos[],10,0),0))</f>
        <v>0</v>
      </c>
      <c r="AW128" s="7"/>
      <c r="AX128" s="16"/>
      <c r="AY128" s="17"/>
      <c r="AZ128" s="20"/>
      <c r="BA128" s="7"/>
      <c r="BB128" s="16"/>
      <c r="BC128" s="17"/>
      <c r="BD128" s="20"/>
      <c r="BE128" s="7">
        <f>IFERROR(VLOOKUP("5-"&amp;Presupuestos[[#This Row],[ID DOCUMENTO]],BD_Pagos[],7,0),"")</f>
        <v>0</v>
      </c>
      <c r="BF128" s="17">
        <f>IFERROR(VLOOKUP("5-"&amp;Presupuestos[[#This Row],[ID DOCUMENTO]],BD_Pagos[],9,0),"")</f>
        <v>0</v>
      </c>
      <c r="BG128" s="20">
        <f>IF(IFERROR(VLOOKUP("5-"&amp;Presupuestos[[#This Row],[ID DOCUMENTO]],BD_Pagos[],10,0),0)&gt;Presupuestos[[#This Row],[TOTAL SOLES]],Presupuestos[[#This Row],[TOTAL SOLES]],IFERROR(VLOOKUP("5-"&amp;Presupuestos[[#This Row],[ID DOCUMENTO]],BD_Pagos[],10,0),0))</f>
        <v>0</v>
      </c>
      <c r="BH128" s="7">
        <f>IFERROR(VLOOKUP("1-Detraccion"&amp;Presupuestos[[#This Row],[ID DOCUMENTO]],BD_Pagos[],2,0),"")</f>
        <v>0</v>
      </c>
      <c r="BI128" s="3" t="str">
        <f>IFERROR(VLOOKUP("1-Detraccion"&amp;Presupuestos[[#This Row],[ID DOCUMENTO]],BD_Pagos[],3,0),"")</f>
        <v/>
      </c>
      <c r="BJ128" s="3">
        <f>IFERROR(VLOOKUP("1-Detraccion"&amp;Presupuestos[[#This Row],[ID DOCUMENTO]],BD_Pagos[],4,0),"")</f>
        <v>0</v>
      </c>
      <c r="BK128" s="6">
        <f>IF(IFERROR(VLOOKUP("1-Detraccion"&amp;Presupuestos[[#This Row],[ID DOCUMENTO]],BD_Pagos[],5,0),0)&gt;Presupuestos[[#This Row],[TOTAL SOLES]],Presupuestos[[#This Row],[TOTAL SOLES]],IFERROR(VLOOKUP("1-Detraccion"&amp;Presupuestos[[#This Row],[ID DOCUMENTO]],BD_Pagos[],5,0),0))</f>
        <v>0</v>
      </c>
      <c r="BL128" s="6">
        <f>IF(IFERROR(VLOOKUP("1-Detraccion"&amp;Presupuestos[[#This Row],[ID DOCUMENTO]],BD_Pagos[],6,0),0)&gt;Presupuestos[[#This Row],[TOTAL SOLES]],Presupuestos[[#This Row],[TOTAL SOLES]],IFERROR(VLOOKUP("1-Detraccion"&amp;Presupuestos[[#This Row],[ID DOCUMENTO]],BD_Pagos[],6,0),0))</f>
        <v>0</v>
      </c>
      <c r="BM128" s="37"/>
      <c r="BN128" s="3"/>
      <c r="BO128" s="3"/>
      <c r="BP128" s="6"/>
      <c r="BQ12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v>
      </c>
      <c r="BR128" s="23" t="str">
        <f>IF(Presupuestos[[#This Row],[SALDO ME-MN]]&gt;0,"PENDIENTE","CANCELADO")</f>
        <v>PENDIENTE</v>
      </c>
      <c r="BS128" s="23" t="str">
        <f>IF(COUNTIFS($U$4:$U127,Presupuestos[[#This Row],[ID DOCUMENTO]])&gt;=1,IF(B127=Presupuestos[[#This Row],[ID]],"OK","DOC. DUPLICADO"),"OK")</f>
        <v>OK</v>
      </c>
    </row>
    <row r="129" spans="2:71" ht="24" x14ac:dyDescent="0.25">
      <c r="B129" s="34">
        <f>IF(Presupuestos[[#This Row],[ID DOCUMENTO]]=U128,B128,IF(B128="ID",1,B128+1))</f>
        <v>124</v>
      </c>
      <c r="C129" s="2">
        <v>45845</v>
      </c>
      <c r="D129" s="2">
        <v>45845</v>
      </c>
      <c r="E129" s="3" t="s">
        <v>911</v>
      </c>
      <c r="F129" s="25" t="s">
        <v>35</v>
      </c>
      <c r="G129" s="25" t="s">
        <v>144</v>
      </c>
      <c r="H129" s="25" t="s">
        <v>110</v>
      </c>
      <c r="I129" s="36" t="str">
        <f>IFERROR(VLOOKUP(Presupuestos[[#This Row],[AREA]]&amp;Presupuestos[[#This Row],[CONCEPTO]]&amp;Presupuestos[[#This Row],[DESCRIPCION]],Tabla28[[Columna1]:[CÓDIGO NUEVO]],2,0),"")</f>
        <v>P0310001</v>
      </c>
      <c r="J129" s="3" t="s">
        <v>666</v>
      </c>
      <c r="K129" s="3" t="s">
        <v>666</v>
      </c>
      <c r="L129" s="3" t="s">
        <v>666</v>
      </c>
      <c r="M129" s="31" t="s">
        <v>920</v>
      </c>
      <c r="N129" s="3"/>
      <c r="O129" s="3" t="s">
        <v>300</v>
      </c>
      <c r="P129" s="3" t="s">
        <v>122</v>
      </c>
      <c r="Q129" s="3" t="str">
        <f>IFERROR(VLOOKUP(Presupuestos[[#This Row],[CLASIFICACIÓN (N)]],Tabla17[],2,0),"")</f>
        <v>Costos de ventas</v>
      </c>
      <c r="R129" s="3" t="str">
        <f>IFERROR(VLOOKUP(Presupuestos[[#This Row],[CLASIFICACIÓN (N)]],Tabla17[],3,0),"")</f>
        <v>Operativo</v>
      </c>
      <c r="S129" s="3" t="s">
        <v>16</v>
      </c>
      <c r="T129" s="3" t="str">
        <f>IFERROR(VLOOKUP(Presupuestos[[#This Row],[ALMACEN]],Tabla5[],2,0),"")</f>
        <v>Arequipa</v>
      </c>
      <c r="U129" s="19" t="str">
        <f>IFERROR(VLOOKUP(Presupuestos[[#This Row],[TIPO DE DOCUMENTO]],Tipo_Documento[],2,0)&amp;Presupuestos[[#This Row],[SERIE]]&amp;Presupuestos[[#This Row],[NUMERO]]&amp;Presupuestos[[#This Row],[RUC]],"")</f>
        <v>SD2480811111111</v>
      </c>
      <c r="V129" s="3" t="s">
        <v>220</v>
      </c>
      <c r="W129" s="7">
        <v>45845</v>
      </c>
      <c r="X129" s="7">
        <v>45845</v>
      </c>
      <c r="Y129" s="3"/>
      <c r="Z129" s="3">
        <v>24808</v>
      </c>
      <c r="AA129" s="3">
        <f>IFERROR(VLOOKUP(Presupuestos[[#This Row],[RAZON SOCIAL]],CHOOSE({1,2},Clientes_Proveedores[Razon Social],Clientes_Proveedores[Ruc / Dni]),2,0),"-")</f>
        <v>11111111</v>
      </c>
      <c r="AB129" s="31" t="s">
        <v>916</v>
      </c>
      <c r="AC129" s="3" t="s">
        <v>670</v>
      </c>
      <c r="AD129" s="5"/>
      <c r="AE129" s="6">
        <v>24</v>
      </c>
      <c r="AF129" s="6">
        <f>Presupuestos[[#This Row],[BASE]]*Presupuestos[[#This Row],[% IGV]]</f>
        <v>0</v>
      </c>
      <c r="AG129" s="22">
        <f>ROUND(SUM(Presupuestos[[#This Row],[BASE]:[IGV]]),2)</f>
        <v>24</v>
      </c>
      <c r="AH129" s="9" t="str">
        <f>IF(Presupuestos[[#This Row],[MONEDA]]="USD",VLOOKUP(Presupuestos[[#This Row],[FECHA DE EMISION]],Tipo_Cambio[],3,0),"")</f>
        <v/>
      </c>
      <c r="AI129" s="22">
        <f>IFERROR(ROUND(IF(Presupuestos[[#This Row],[MONEDA]]="PEN",Presupuestos[[#This Row],[TOTAL]],Presupuestos[[#This Row],[TOTAL]]*Presupuestos[[#This Row],[TIPO DE CAMBIO]]),2),"")</f>
        <v>24</v>
      </c>
      <c r="AJ129" s="5"/>
      <c r="AK129" s="33" t="s">
        <v>671</v>
      </c>
      <c r="AL129" s="5" t="s">
        <v>715</v>
      </c>
      <c r="AM129" s="33" t="s">
        <v>671</v>
      </c>
      <c r="AN129" s="23" t="s">
        <v>671</v>
      </c>
      <c r="AO129" s="7">
        <f>IFERROR(VLOOKUP("1-"&amp;Presupuestos[[#This Row],[ID DOCUMENTO]],BD_Pagos[],7,0),"")</f>
        <v>45845</v>
      </c>
      <c r="AP129" s="16" t="str">
        <f>IFERROR(VLOOKUP("1-"&amp;Presupuestos[[#This Row],[ID DOCUMENTO]],BD_Pagos[],8,0),"")</f>
        <v>C_Ope_001</v>
      </c>
      <c r="AQ129" s="17">
        <f>IFERROR(VLOOKUP("1-"&amp;Presupuestos[[#This Row],[ID DOCUMENTO]],BD_Pagos[],9,0),"")</f>
        <v>24808</v>
      </c>
      <c r="AR129" s="54"/>
      <c r="AS129" s="7">
        <f>IFERROR(VLOOKUP("2-"&amp;Presupuestos[[#This Row],[ID DOCUMENTO]],BD_Pagos[],7,0),"")</f>
        <v>0</v>
      </c>
      <c r="AT129" s="16" t="str">
        <f>IFERROR(VLOOKUP("2-"&amp;Presupuestos[[#This Row],[ID DOCUMENTO]],BD_Pagos[],8,0),"")</f>
        <v/>
      </c>
      <c r="AU129" s="17">
        <f>IFERROR(VLOOKUP("2-"&amp;Presupuestos[[#This Row],[ID DOCUMENTO]],BD_Pagos[],9,0),"")</f>
        <v>0</v>
      </c>
      <c r="AV129" s="20">
        <f>IF(IFERROR(VLOOKUP("2-"&amp;Presupuestos[[#This Row],[ID DOCUMENTO]],BD_Pagos[],10,0),0)&gt;Presupuestos[[#This Row],[TOTAL SOLES]],Presupuestos[[#This Row],[TOTAL SOLES]],IFERROR(VLOOKUP("2-"&amp;Presupuestos[[#This Row],[ID DOCUMENTO]],BD_Pagos[],10,0),0))</f>
        <v>0</v>
      </c>
      <c r="AW129" s="7"/>
      <c r="AX129" s="16"/>
      <c r="AY129" s="17"/>
      <c r="AZ129" s="20"/>
      <c r="BA129" s="7"/>
      <c r="BB129" s="16"/>
      <c r="BC129" s="17"/>
      <c r="BD129" s="20"/>
      <c r="BE129" s="7">
        <f>IFERROR(VLOOKUP("5-"&amp;Presupuestos[[#This Row],[ID DOCUMENTO]],BD_Pagos[],7,0),"")</f>
        <v>0</v>
      </c>
      <c r="BF129" s="17">
        <f>IFERROR(VLOOKUP("5-"&amp;Presupuestos[[#This Row],[ID DOCUMENTO]],BD_Pagos[],9,0),"")</f>
        <v>0</v>
      </c>
      <c r="BG129" s="20">
        <f>IF(IFERROR(VLOOKUP("5-"&amp;Presupuestos[[#This Row],[ID DOCUMENTO]],BD_Pagos[],10,0),0)&gt;Presupuestos[[#This Row],[TOTAL SOLES]],Presupuestos[[#This Row],[TOTAL SOLES]],IFERROR(VLOOKUP("5-"&amp;Presupuestos[[#This Row],[ID DOCUMENTO]],BD_Pagos[],10,0),0))</f>
        <v>0</v>
      </c>
      <c r="BH129" s="7">
        <f>IFERROR(VLOOKUP("1-Detraccion"&amp;Presupuestos[[#This Row],[ID DOCUMENTO]],BD_Pagos[],2,0),"")</f>
        <v>0</v>
      </c>
      <c r="BI129" s="3" t="str">
        <f>IFERROR(VLOOKUP("1-Detraccion"&amp;Presupuestos[[#This Row],[ID DOCUMENTO]],BD_Pagos[],3,0),"")</f>
        <v/>
      </c>
      <c r="BJ129" s="3">
        <f>IFERROR(VLOOKUP("1-Detraccion"&amp;Presupuestos[[#This Row],[ID DOCUMENTO]],BD_Pagos[],4,0),"")</f>
        <v>0</v>
      </c>
      <c r="BK129" s="6">
        <f>IF(IFERROR(VLOOKUP("1-Detraccion"&amp;Presupuestos[[#This Row],[ID DOCUMENTO]],BD_Pagos[],5,0),0)&gt;Presupuestos[[#This Row],[TOTAL SOLES]],Presupuestos[[#This Row],[TOTAL SOLES]],IFERROR(VLOOKUP("1-Detraccion"&amp;Presupuestos[[#This Row],[ID DOCUMENTO]],BD_Pagos[],5,0),0))</f>
        <v>0</v>
      </c>
      <c r="BL129" s="6">
        <f>IF(IFERROR(VLOOKUP("1-Detraccion"&amp;Presupuestos[[#This Row],[ID DOCUMENTO]],BD_Pagos[],6,0),0)&gt;Presupuestos[[#This Row],[TOTAL SOLES]],Presupuestos[[#This Row],[TOTAL SOLES]],IFERROR(VLOOKUP("1-Detraccion"&amp;Presupuestos[[#This Row],[ID DOCUMENTO]],BD_Pagos[],6,0),0))</f>
        <v>0</v>
      </c>
      <c r="BM129" s="37"/>
      <c r="BN129" s="3"/>
      <c r="BO129" s="3"/>
      <c r="BP129" s="6"/>
      <c r="BQ12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129" s="23" t="str">
        <f>IF(Presupuestos[[#This Row],[SALDO ME-MN]]&gt;0,"PENDIENTE","CANCELADO")</f>
        <v>PENDIENTE</v>
      </c>
      <c r="BS129" s="23" t="str">
        <f>IF(COUNTIFS($U$4:$U128,Presupuestos[[#This Row],[ID DOCUMENTO]])&gt;=1,IF(B128=Presupuestos[[#This Row],[ID]],"OK","DOC. DUPLICADO"),"OK")</f>
        <v>OK</v>
      </c>
    </row>
    <row r="130" spans="2:71" x14ac:dyDescent="0.25">
      <c r="B130" s="34">
        <f>IF(Presupuestos[[#This Row],[ID DOCUMENTO]]=U129,B129,IF(B129="ID",1,B129+1))</f>
        <v>125</v>
      </c>
      <c r="C130" s="2">
        <v>45845</v>
      </c>
      <c r="D130" s="2">
        <v>45845</v>
      </c>
      <c r="E130" s="3" t="s">
        <v>911</v>
      </c>
      <c r="F130" s="25" t="s">
        <v>35</v>
      </c>
      <c r="G130" s="25" t="s">
        <v>223</v>
      </c>
      <c r="H130" s="25" t="s">
        <v>226</v>
      </c>
      <c r="I130" s="36" t="str">
        <f>IFERROR(VLOOKUP(Presupuestos[[#This Row],[AREA]]&amp;Presupuestos[[#This Row],[CONCEPTO]]&amp;Presupuestos[[#This Row],[DESCRIPCION]],Tabla28[[Columna1]:[CÓDIGO NUEVO]],2,0),"")</f>
        <v>P0303003</v>
      </c>
      <c r="J130" s="3" t="s">
        <v>666</v>
      </c>
      <c r="K130" s="3" t="s">
        <v>666</v>
      </c>
      <c r="L130" s="3" t="s">
        <v>666</v>
      </c>
      <c r="M130" s="31" t="s">
        <v>921</v>
      </c>
      <c r="N130" s="3"/>
      <c r="O130" s="3" t="s">
        <v>300</v>
      </c>
      <c r="P130" s="3" t="s">
        <v>122</v>
      </c>
      <c r="Q130" s="3" t="str">
        <f>IFERROR(VLOOKUP(Presupuestos[[#This Row],[CLASIFICACIÓN (N)]],Tabla17[],2,0),"")</f>
        <v>Costos de ventas</v>
      </c>
      <c r="R130" s="3" t="str">
        <f>IFERROR(VLOOKUP(Presupuestos[[#This Row],[CLASIFICACIÓN (N)]],Tabla17[],3,0),"")</f>
        <v>Operativo</v>
      </c>
      <c r="S130" s="3" t="s">
        <v>16</v>
      </c>
      <c r="T130" s="3" t="str">
        <f>IFERROR(VLOOKUP(Presupuestos[[#This Row],[ALMACEN]],Tabla5[],2,0),"")</f>
        <v>Arequipa</v>
      </c>
      <c r="U130" s="19" t="str">
        <f>IFERROR(VLOOKUP(Presupuestos[[#This Row],[TIPO DE DOCUMENTO]],Tipo_Documento[],2,0)&amp;Presupuestos[[#This Row],[SERIE]]&amp;Presupuestos[[#This Row],[NUMERO]]&amp;Presupuestos[[#This Row],[RUC]],"")</f>
        <v>SD2480911111111</v>
      </c>
      <c r="V130" s="3" t="s">
        <v>220</v>
      </c>
      <c r="W130" s="7">
        <v>45845</v>
      </c>
      <c r="X130" s="7">
        <v>45845</v>
      </c>
      <c r="Y130" s="3"/>
      <c r="Z130" s="3">
        <v>24809</v>
      </c>
      <c r="AA130" s="3">
        <f>IFERROR(VLOOKUP(Presupuestos[[#This Row],[RAZON SOCIAL]],CHOOSE({1,2},Clientes_Proveedores[Razon Social],Clientes_Proveedores[Ruc / Dni]),2,0),"-")</f>
        <v>11111111</v>
      </c>
      <c r="AB130" s="31" t="s">
        <v>916</v>
      </c>
      <c r="AC130" s="3" t="s">
        <v>670</v>
      </c>
      <c r="AD130" s="5"/>
      <c r="AE130" s="6">
        <v>10</v>
      </c>
      <c r="AF130" s="6">
        <f>Presupuestos[[#This Row],[BASE]]*Presupuestos[[#This Row],[% IGV]]</f>
        <v>0</v>
      </c>
      <c r="AG130" s="22">
        <f>ROUND(SUM(Presupuestos[[#This Row],[BASE]:[IGV]]),2)</f>
        <v>10</v>
      </c>
      <c r="AH130" s="9" t="str">
        <f>IF(Presupuestos[[#This Row],[MONEDA]]="USD",VLOOKUP(Presupuestos[[#This Row],[FECHA DE EMISION]],Tipo_Cambio[],3,0),"")</f>
        <v/>
      </c>
      <c r="AI130" s="22">
        <f>IFERROR(ROUND(IF(Presupuestos[[#This Row],[MONEDA]]="PEN",Presupuestos[[#This Row],[TOTAL]],Presupuestos[[#This Row],[TOTAL]]*Presupuestos[[#This Row],[TIPO DE CAMBIO]]),2),"")</f>
        <v>10</v>
      </c>
      <c r="AJ130" s="5"/>
      <c r="AK130" s="33" t="s">
        <v>671</v>
      </c>
      <c r="AL130" s="5" t="s">
        <v>715</v>
      </c>
      <c r="AM130" s="33" t="s">
        <v>671</v>
      </c>
      <c r="AN130" s="23" t="s">
        <v>671</v>
      </c>
      <c r="AO130" s="7">
        <f>IFERROR(VLOOKUP("1-"&amp;Presupuestos[[#This Row],[ID DOCUMENTO]],BD_Pagos[],7,0),"")</f>
        <v>45845</v>
      </c>
      <c r="AP130" s="16" t="str">
        <f>IFERROR(VLOOKUP("1-"&amp;Presupuestos[[#This Row],[ID DOCUMENTO]],BD_Pagos[],8,0),"")</f>
        <v>C_Ope_001</v>
      </c>
      <c r="AQ130" s="17">
        <f>IFERROR(VLOOKUP("1-"&amp;Presupuestos[[#This Row],[ID DOCUMENTO]],BD_Pagos[],9,0),"")</f>
        <v>24809</v>
      </c>
      <c r="AR130" s="54"/>
      <c r="AS130" s="7">
        <f>IFERROR(VLOOKUP("2-"&amp;Presupuestos[[#This Row],[ID DOCUMENTO]],BD_Pagos[],7,0),"")</f>
        <v>0</v>
      </c>
      <c r="AT130" s="16" t="str">
        <f>IFERROR(VLOOKUP("2-"&amp;Presupuestos[[#This Row],[ID DOCUMENTO]],BD_Pagos[],8,0),"")</f>
        <v/>
      </c>
      <c r="AU130" s="17">
        <f>IFERROR(VLOOKUP("2-"&amp;Presupuestos[[#This Row],[ID DOCUMENTO]],BD_Pagos[],9,0),"")</f>
        <v>0</v>
      </c>
      <c r="AV130" s="20">
        <f>IF(IFERROR(VLOOKUP("2-"&amp;Presupuestos[[#This Row],[ID DOCUMENTO]],BD_Pagos[],10,0),0)&gt;Presupuestos[[#This Row],[TOTAL SOLES]],Presupuestos[[#This Row],[TOTAL SOLES]],IFERROR(VLOOKUP("2-"&amp;Presupuestos[[#This Row],[ID DOCUMENTO]],BD_Pagos[],10,0),0))</f>
        <v>0</v>
      </c>
      <c r="AW130" s="7"/>
      <c r="AX130" s="16"/>
      <c r="AY130" s="17"/>
      <c r="AZ130" s="20"/>
      <c r="BA130" s="7"/>
      <c r="BB130" s="16"/>
      <c r="BC130" s="17"/>
      <c r="BD130" s="20"/>
      <c r="BE130" s="7">
        <f>IFERROR(VLOOKUP("5-"&amp;Presupuestos[[#This Row],[ID DOCUMENTO]],BD_Pagos[],7,0),"")</f>
        <v>0</v>
      </c>
      <c r="BF130" s="17">
        <f>IFERROR(VLOOKUP("5-"&amp;Presupuestos[[#This Row],[ID DOCUMENTO]],BD_Pagos[],9,0),"")</f>
        <v>0</v>
      </c>
      <c r="BG130" s="20">
        <f>IF(IFERROR(VLOOKUP("5-"&amp;Presupuestos[[#This Row],[ID DOCUMENTO]],BD_Pagos[],10,0),0)&gt;Presupuestos[[#This Row],[TOTAL SOLES]],Presupuestos[[#This Row],[TOTAL SOLES]],IFERROR(VLOOKUP("5-"&amp;Presupuestos[[#This Row],[ID DOCUMENTO]],BD_Pagos[],10,0),0))</f>
        <v>0</v>
      </c>
      <c r="BH130" s="7">
        <f>IFERROR(VLOOKUP("1-Detraccion"&amp;Presupuestos[[#This Row],[ID DOCUMENTO]],BD_Pagos[],2,0),"")</f>
        <v>0</v>
      </c>
      <c r="BI130" s="3" t="str">
        <f>IFERROR(VLOOKUP("1-Detraccion"&amp;Presupuestos[[#This Row],[ID DOCUMENTO]],BD_Pagos[],3,0),"")</f>
        <v/>
      </c>
      <c r="BJ130" s="3">
        <f>IFERROR(VLOOKUP("1-Detraccion"&amp;Presupuestos[[#This Row],[ID DOCUMENTO]],BD_Pagos[],4,0),"")</f>
        <v>0</v>
      </c>
      <c r="BK130" s="6">
        <f>IF(IFERROR(VLOOKUP("1-Detraccion"&amp;Presupuestos[[#This Row],[ID DOCUMENTO]],BD_Pagos[],5,0),0)&gt;Presupuestos[[#This Row],[TOTAL SOLES]],Presupuestos[[#This Row],[TOTAL SOLES]],IFERROR(VLOOKUP("1-Detraccion"&amp;Presupuestos[[#This Row],[ID DOCUMENTO]],BD_Pagos[],5,0),0))</f>
        <v>0</v>
      </c>
      <c r="BL130" s="6">
        <f>IF(IFERROR(VLOOKUP("1-Detraccion"&amp;Presupuestos[[#This Row],[ID DOCUMENTO]],BD_Pagos[],6,0),0)&gt;Presupuestos[[#This Row],[TOTAL SOLES]],Presupuestos[[#This Row],[TOTAL SOLES]],IFERROR(VLOOKUP("1-Detraccion"&amp;Presupuestos[[#This Row],[ID DOCUMENTO]],BD_Pagos[],6,0),0))</f>
        <v>0</v>
      </c>
      <c r="BM130" s="37"/>
      <c r="BN130" s="3"/>
      <c r="BO130" s="3"/>
      <c r="BP130" s="6"/>
      <c r="BQ13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30" s="23" t="str">
        <f>IF(Presupuestos[[#This Row],[SALDO ME-MN]]&gt;0,"PENDIENTE","CANCELADO")</f>
        <v>PENDIENTE</v>
      </c>
      <c r="BS130" s="23" t="str">
        <f>IF(COUNTIFS($U$4:$U129,Presupuestos[[#This Row],[ID DOCUMENTO]])&gt;=1,IF(B129=Presupuestos[[#This Row],[ID]],"OK","DOC. DUPLICADO"),"OK")</f>
        <v>OK</v>
      </c>
    </row>
    <row r="131" spans="2:71" ht="24" x14ac:dyDescent="0.25">
      <c r="B131" s="34">
        <f>IF(Presupuestos[[#This Row],[ID DOCUMENTO]]=U130,B130,IF(B130="ID",1,B130+1))</f>
        <v>126</v>
      </c>
      <c r="C131" s="2">
        <v>45845</v>
      </c>
      <c r="D131" s="2">
        <v>45845</v>
      </c>
      <c r="E131" s="3" t="s">
        <v>911</v>
      </c>
      <c r="F131" s="25" t="s">
        <v>35</v>
      </c>
      <c r="G131" s="25" t="s">
        <v>223</v>
      </c>
      <c r="H131" s="25" t="s">
        <v>199</v>
      </c>
      <c r="I131" s="36" t="str">
        <f>IFERROR(VLOOKUP(Presupuestos[[#This Row],[AREA]]&amp;Presupuestos[[#This Row],[CONCEPTO]]&amp;Presupuestos[[#This Row],[DESCRIPCION]],Tabla28[[Columna1]:[CÓDIGO NUEVO]],2,0),"")</f>
        <v>P0303001</v>
      </c>
      <c r="J131" s="3" t="s">
        <v>666</v>
      </c>
      <c r="K131" s="3" t="s">
        <v>666</v>
      </c>
      <c r="L131" s="3" t="s">
        <v>666</v>
      </c>
      <c r="M131" s="31" t="s">
        <v>915</v>
      </c>
      <c r="N131" s="3" t="s">
        <v>47</v>
      </c>
      <c r="O131" s="3" t="s">
        <v>300</v>
      </c>
      <c r="P131" s="3" t="s">
        <v>122</v>
      </c>
      <c r="Q131" s="3" t="str">
        <f>IFERROR(VLOOKUP(Presupuestos[[#This Row],[CLASIFICACIÓN (N)]],Tabla17[],2,0),"")</f>
        <v>Costos de ventas</v>
      </c>
      <c r="R131" s="3" t="str">
        <f>IFERROR(VLOOKUP(Presupuestos[[#This Row],[CLASIFICACIÓN (N)]],Tabla17[],3,0),"")</f>
        <v>Operativo</v>
      </c>
      <c r="S131" s="3" t="s">
        <v>16</v>
      </c>
      <c r="T131" s="3" t="str">
        <f>IFERROR(VLOOKUP(Presupuestos[[#This Row],[ALMACEN]],Tabla5[],2,0),"")</f>
        <v>Arequipa</v>
      </c>
      <c r="U131" s="19" t="str">
        <f>IFERROR(VLOOKUP(Presupuestos[[#This Row],[TIPO DE DOCUMENTO]],Tipo_Documento[],2,0)&amp;Presupuestos[[#This Row],[SERIE]]&amp;Presupuestos[[#This Row],[NUMERO]]&amp;Presupuestos[[#This Row],[RUC]],"")</f>
        <v>01F00213388220124952850</v>
      </c>
      <c r="V131" s="3" t="s">
        <v>120</v>
      </c>
      <c r="W131" s="7">
        <v>45845</v>
      </c>
      <c r="X131" s="7">
        <v>45845</v>
      </c>
      <c r="Y131" s="3" t="s">
        <v>721</v>
      </c>
      <c r="Z131" s="3">
        <v>133882</v>
      </c>
      <c r="AA131" s="3">
        <f>IFERROR(VLOOKUP(Presupuestos[[#This Row],[RAZON SOCIAL]],CHOOSE({1,2},Clientes_Proveedores[Razon Social],Clientes_Proveedores[Ruc / Dni]),2,0),"-")</f>
        <v>20124952850</v>
      </c>
      <c r="AB131" s="31" t="s">
        <v>722</v>
      </c>
      <c r="AC131" s="3" t="s">
        <v>670</v>
      </c>
      <c r="AD131" s="5">
        <v>0.18</v>
      </c>
      <c r="AE131" s="6">
        <v>8.4749999999999996</v>
      </c>
      <c r="AF131" s="6">
        <f>Presupuestos[[#This Row],[BASE]]*Presupuestos[[#This Row],[% IGV]]</f>
        <v>1.5254999999999999</v>
      </c>
      <c r="AG131" s="22">
        <f>ROUND(SUM(Presupuestos[[#This Row],[BASE]:[IGV]]),2)</f>
        <v>10</v>
      </c>
      <c r="AH131" s="9" t="str">
        <f>IF(Presupuestos[[#This Row],[MONEDA]]="USD",VLOOKUP(Presupuestos[[#This Row],[FECHA DE EMISION]],Tipo_Cambio[],3,0),"")</f>
        <v/>
      </c>
      <c r="AI131" s="22">
        <f>IFERROR(ROUND(IF(Presupuestos[[#This Row],[MONEDA]]="PEN",Presupuestos[[#This Row],[TOTAL]],Presupuestos[[#This Row],[TOTAL]]*Presupuestos[[#This Row],[TIPO DE CAMBIO]]),2),"")</f>
        <v>10</v>
      </c>
      <c r="AJ131" s="5"/>
      <c r="AK131" s="33" t="s">
        <v>671</v>
      </c>
      <c r="AL131" s="5" t="s">
        <v>715</v>
      </c>
      <c r="AM131" s="33" t="s">
        <v>671</v>
      </c>
      <c r="AN131" s="23" t="s">
        <v>671</v>
      </c>
      <c r="AO131" s="7">
        <f>IFERROR(VLOOKUP("1-"&amp;Presupuestos[[#This Row],[ID DOCUMENTO]],BD_Pagos[],7,0),"")</f>
        <v>45845</v>
      </c>
      <c r="AP131" s="16" t="str">
        <f>IFERROR(VLOOKUP("1-"&amp;Presupuestos[[#This Row],[ID DOCUMENTO]],BD_Pagos[],8,0),"")</f>
        <v>C_Ope_001</v>
      </c>
      <c r="AQ131" s="17">
        <f>IFERROR(VLOOKUP("1-"&amp;Presupuestos[[#This Row],[ID DOCUMENTO]],BD_Pagos[],9,0),"")</f>
        <v>24800</v>
      </c>
      <c r="AR131" s="54"/>
      <c r="AS131" s="7">
        <f>IFERROR(VLOOKUP("2-"&amp;Presupuestos[[#This Row],[ID DOCUMENTO]],BD_Pagos[],7,0),"")</f>
        <v>0</v>
      </c>
      <c r="AT131" s="16" t="str">
        <f>IFERROR(VLOOKUP("2-"&amp;Presupuestos[[#This Row],[ID DOCUMENTO]],BD_Pagos[],8,0),"")</f>
        <v/>
      </c>
      <c r="AU131" s="17">
        <f>IFERROR(VLOOKUP("2-"&amp;Presupuestos[[#This Row],[ID DOCUMENTO]],BD_Pagos[],9,0),"")</f>
        <v>0</v>
      </c>
      <c r="AV131" s="20">
        <f>IF(IFERROR(VLOOKUP("2-"&amp;Presupuestos[[#This Row],[ID DOCUMENTO]],BD_Pagos[],10,0),0)&gt;Presupuestos[[#This Row],[TOTAL SOLES]],Presupuestos[[#This Row],[TOTAL SOLES]],IFERROR(VLOOKUP("2-"&amp;Presupuestos[[#This Row],[ID DOCUMENTO]],BD_Pagos[],10,0),0))</f>
        <v>0</v>
      </c>
      <c r="AW131" s="7"/>
      <c r="AX131" s="16"/>
      <c r="AY131" s="17"/>
      <c r="AZ131" s="20"/>
      <c r="BA131" s="7"/>
      <c r="BB131" s="16"/>
      <c r="BC131" s="17"/>
      <c r="BD131" s="20"/>
      <c r="BE131" s="7">
        <f>IFERROR(VLOOKUP("5-"&amp;Presupuestos[[#This Row],[ID DOCUMENTO]],BD_Pagos[],7,0),"")</f>
        <v>0</v>
      </c>
      <c r="BF131" s="17">
        <f>IFERROR(VLOOKUP("5-"&amp;Presupuestos[[#This Row],[ID DOCUMENTO]],BD_Pagos[],9,0),"")</f>
        <v>0</v>
      </c>
      <c r="BG131" s="20">
        <f>IF(IFERROR(VLOOKUP("5-"&amp;Presupuestos[[#This Row],[ID DOCUMENTO]],BD_Pagos[],10,0),0)&gt;Presupuestos[[#This Row],[TOTAL SOLES]],Presupuestos[[#This Row],[TOTAL SOLES]],IFERROR(VLOOKUP("5-"&amp;Presupuestos[[#This Row],[ID DOCUMENTO]],BD_Pagos[],10,0),0))</f>
        <v>0</v>
      </c>
      <c r="BH131" s="7">
        <f>IFERROR(VLOOKUP("1-Detraccion"&amp;Presupuestos[[#This Row],[ID DOCUMENTO]],BD_Pagos[],2,0),"")</f>
        <v>0</v>
      </c>
      <c r="BI131" s="3" t="str">
        <f>IFERROR(VLOOKUP("1-Detraccion"&amp;Presupuestos[[#This Row],[ID DOCUMENTO]],BD_Pagos[],3,0),"")</f>
        <v/>
      </c>
      <c r="BJ131" s="3">
        <f>IFERROR(VLOOKUP("1-Detraccion"&amp;Presupuestos[[#This Row],[ID DOCUMENTO]],BD_Pagos[],4,0),"")</f>
        <v>0</v>
      </c>
      <c r="BK131" s="6">
        <f>IF(IFERROR(VLOOKUP("1-Detraccion"&amp;Presupuestos[[#This Row],[ID DOCUMENTO]],BD_Pagos[],5,0),0)&gt;Presupuestos[[#This Row],[TOTAL SOLES]],Presupuestos[[#This Row],[TOTAL SOLES]],IFERROR(VLOOKUP("1-Detraccion"&amp;Presupuestos[[#This Row],[ID DOCUMENTO]],BD_Pagos[],5,0),0))</f>
        <v>0</v>
      </c>
      <c r="BL131" s="6">
        <f>IF(IFERROR(VLOOKUP("1-Detraccion"&amp;Presupuestos[[#This Row],[ID DOCUMENTO]],BD_Pagos[],6,0),0)&gt;Presupuestos[[#This Row],[TOTAL SOLES]],Presupuestos[[#This Row],[TOTAL SOLES]],IFERROR(VLOOKUP("1-Detraccion"&amp;Presupuestos[[#This Row],[ID DOCUMENTO]],BD_Pagos[],6,0),0))</f>
        <v>0</v>
      </c>
      <c r="BM131" s="37"/>
      <c r="BN131" s="3"/>
      <c r="BO131" s="3"/>
      <c r="BP131" s="6"/>
      <c r="BQ13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31" s="23" t="str">
        <f>IF(Presupuestos[[#This Row],[SALDO ME-MN]]&gt;0,"PENDIENTE","CANCELADO")</f>
        <v>PENDIENTE</v>
      </c>
      <c r="BS131" s="23" t="str">
        <f>IF(COUNTIFS($U$4:$U130,Presupuestos[[#This Row],[ID DOCUMENTO]])&gt;=1,IF(B130=Presupuestos[[#This Row],[ID]],"OK","DOC. DUPLICADO"),"OK")</f>
        <v>OK</v>
      </c>
    </row>
    <row r="132" spans="2:71" ht="24" x14ac:dyDescent="0.25">
      <c r="B132" s="34">
        <f>IF(Presupuestos[[#This Row],[ID DOCUMENTO]]=U131,B131,IF(B131="ID",1,B131+1))</f>
        <v>127</v>
      </c>
      <c r="C132" s="2">
        <v>45845</v>
      </c>
      <c r="D132" s="2">
        <v>45845</v>
      </c>
      <c r="E132" s="3" t="s">
        <v>911</v>
      </c>
      <c r="F132" s="25" t="s">
        <v>35</v>
      </c>
      <c r="G132" s="25" t="s">
        <v>223</v>
      </c>
      <c r="H132" s="25" t="s">
        <v>199</v>
      </c>
      <c r="I132" s="36" t="str">
        <f>IFERROR(VLOOKUP(Presupuestos[[#This Row],[AREA]]&amp;Presupuestos[[#This Row],[CONCEPTO]]&amp;Presupuestos[[#This Row],[DESCRIPCION]],Tabla28[[Columna1]:[CÓDIGO NUEVO]],2,0),"")</f>
        <v>P0303001</v>
      </c>
      <c r="J132" s="3" t="s">
        <v>666</v>
      </c>
      <c r="K132" s="3" t="s">
        <v>666</v>
      </c>
      <c r="L132" s="3" t="s">
        <v>666</v>
      </c>
      <c r="M132" s="31" t="s">
        <v>922</v>
      </c>
      <c r="N132" s="3" t="s">
        <v>47</v>
      </c>
      <c r="O132" s="3" t="s">
        <v>300</v>
      </c>
      <c r="P132" s="3" t="s">
        <v>122</v>
      </c>
      <c r="Q132" s="3" t="str">
        <f>IFERROR(VLOOKUP(Presupuestos[[#This Row],[CLASIFICACIÓN (N)]],Tabla17[],2,0),"")</f>
        <v>Costos de ventas</v>
      </c>
      <c r="R132" s="3" t="str">
        <f>IFERROR(VLOOKUP(Presupuestos[[#This Row],[CLASIFICACIÓN (N)]],Tabla17[],3,0),"")</f>
        <v>Operativo</v>
      </c>
      <c r="S132" s="3" t="s">
        <v>16</v>
      </c>
      <c r="T132" s="3" t="str">
        <f>IFERROR(VLOOKUP(Presupuestos[[#This Row],[ALMACEN]],Tabla5[],2,0),"")</f>
        <v>Arequipa</v>
      </c>
      <c r="U132" s="19" t="str">
        <f>IFERROR(VLOOKUP(Presupuestos[[#This Row],[TIPO DE DOCUMENTO]],Tipo_Documento[],2,0)&amp;Presupuestos[[#This Row],[SERIE]]&amp;Presupuestos[[#This Row],[NUMERO]]&amp;Presupuestos[[#This Row],[RUC]],"")</f>
        <v>01FE021691020259858934</v>
      </c>
      <c r="V132" s="3" t="s">
        <v>120</v>
      </c>
      <c r="W132" s="7">
        <v>45845</v>
      </c>
      <c r="X132" s="7">
        <v>45845</v>
      </c>
      <c r="Y132" s="3" t="s">
        <v>841</v>
      </c>
      <c r="Z132" s="3">
        <v>16910</v>
      </c>
      <c r="AA132" s="3">
        <f>IFERROR(VLOOKUP(Presupuestos[[#This Row],[RAZON SOCIAL]],CHOOSE({1,2},Clientes_Proveedores[Razon Social],Clientes_Proveedores[Ruc / Dni]),2,0),"-")</f>
        <v>20259858934</v>
      </c>
      <c r="AB132" s="31" t="s">
        <v>842</v>
      </c>
      <c r="AC132" s="3" t="s">
        <v>670</v>
      </c>
      <c r="AD132" s="5">
        <v>0.18</v>
      </c>
      <c r="AE132" s="6">
        <v>16.95</v>
      </c>
      <c r="AF132" s="6">
        <f>Presupuestos[[#This Row],[BASE]]*Presupuestos[[#This Row],[% IGV]]</f>
        <v>3.0509999999999997</v>
      </c>
      <c r="AG132" s="22">
        <f>ROUND(SUM(Presupuestos[[#This Row],[BASE]:[IGV]]),2)</f>
        <v>20</v>
      </c>
      <c r="AH132" s="9" t="str">
        <f>IF(Presupuestos[[#This Row],[MONEDA]]="USD",VLOOKUP(Presupuestos[[#This Row],[FECHA DE EMISION]],Tipo_Cambio[],3,0),"")</f>
        <v/>
      </c>
      <c r="AI132" s="22">
        <f>IFERROR(ROUND(IF(Presupuestos[[#This Row],[MONEDA]]="PEN",Presupuestos[[#This Row],[TOTAL]],Presupuestos[[#This Row],[TOTAL]]*Presupuestos[[#This Row],[TIPO DE CAMBIO]]),2),"")</f>
        <v>20</v>
      </c>
      <c r="AJ132" s="5"/>
      <c r="AK132" s="33" t="s">
        <v>671</v>
      </c>
      <c r="AL132" s="5" t="s">
        <v>715</v>
      </c>
      <c r="AM132" s="33" t="s">
        <v>671</v>
      </c>
      <c r="AN132" s="23" t="s">
        <v>671</v>
      </c>
      <c r="AO132" s="7">
        <f>IFERROR(VLOOKUP("1-"&amp;Presupuestos[[#This Row],[ID DOCUMENTO]],BD_Pagos[],7,0),"")</f>
        <v>45845</v>
      </c>
      <c r="AP132" s="16" t="str">
        <f>IFERROR(VLOOKUP("1-"&amp;Presupuestos[[#This Row],[ID DOCUMENTO]],BD_Pagos[],8,0),"")</f>
        <v>C_Ope_001</v>
      </c>
      <c r="AQ132" s="17">
        <f>IFERROR(VLOOKUP("1-"&amp;Presupuestos[[#This Row],[ID DOCUMENTO]],BD_Pagos[],9,0),"")</f>
        <v>24813</v>
      </c>
      <c r="AR132" s="54"/>
      <c r="AS132" s="7">
        <f>IFERROR(VLOOKUP("2-"&amp;Presupuestos[[#This Row],[ID DOCUMENTO]],BD_Pagos[],7,0),"")</f>
        <v>0</v>
      </c>
      <c r="AT132" s="16" t="str">
        <f>IFERROR(VLOOKUP("2-"&amp;Presupuestos[[#This Row],[ID DOCUMENTO]],BD_Pagos[],8,0),"")</f>
        <v/>
      </c>
      <c r="AU132" s="17">
        <f>IFERROR(VLOOKUP("2-"&amp;Presupuestos[[#This Row],[ID DOCUMENTO]],BD_Pagos[],9,0),"")</f>
        <v>0</v>
      </c>
      <c r="AV132" s="20">
        <f>IF(IFERROR(VLOOKUP("2-"&amp;Presupuestos[[#This Row],[ID DOCUMENTO]],BD_Pagos[],10,0),0)&gt;Presupuestos[[#This Row],[TOTAL SOLES]],Presupuestos[[#This Row],[TOTAL SOLES]],IFERROR(VLOOKUP("2-"&amp;Presupuestos[[#This Row],[ID DOCUMENTO]],BD_Pagos[],10,0),0))</f>
        <v>0</v>
      </c>
      <c r="AW132" s="7"/>
      <c r="AX132" s="16"/>
      <c r="AY132" s="17"/>
      <c r="AZ132" s="20"/>
      <c r="BA132" s="7"/>
      <c r="BB132" s="16"/>
      <c r="BC132" s="17"/>
      <c r="BD132" s="20"/>
      <c r="BE132" s="7">
        <f>IFERROR(VLOOKUP("5-"&amp;Presupuestos[[#This Row],[ID DOCUMENTO]],BD_Pagos[],7,0),"")</f>
        <v>0</v>
      </c>
      <c r="BF132" s="17">
        <f>IFERROR(VLOOKUP("5-"&amp;Presupuestos[[#This Row],[ID DOCUMENTO]],BD_Pagos[],9,0),"")</f>
        <v>0</v>
      </c>
      <c r="BG132" s="20">
        <f>IF(IFERROR(VLOOKUP("5-"&amp;Presupuestos[[#This Row],[ID DOCUMENTO]],BD_Pagos[],10,0),0)&gt;Presupuestos[[#This Row],[TOTAL SOLES]],Presupuestos[[#This Row],[TOTAL SOLES]],IFERROR(VLOOKUP("5-"&amp;Presupuestos[[#This Row],[ID DOCUMENTO]],BD_Pagos[],10,0),0))</f>
        <v>0</v>
      </c>
      <c r="BH132" s="7">
        <f>IFERROR(VLOOKUP("1-Detraccion"&amp;Presupuestos[[#This Row],[ID DOCUMENTO]],BD_Pagos[],2,0),"")</f>
        <v>0</v>
      </c>
      <c r="BI132" s="3" t="str">
        <f>IFERROR(VLOOKUP("1-Detraccion"&amp;Presupuestos[[#This Row],[ID DOCUMENTO]],BD_Pagos[],3,0),"")</f>
        <v/>
      </c>
      <c r="BJ132" s="3">
        <f>IFERROR(VLOOKUP("1-Detraccion"&amp;Presupuestos[[#This Row],[ID DOCUMENTO]],BD_Pagos[],4,0),"")</f>
        <v>0</v>
      </c>
      <c r="BK132" s="6">
        <f>IF(IFERROR(VLOOKUP("1-Detraccion"&amp;Presupuestos[[#This Row],[ID DOCUMENTO]],BD_Pagos[],5,0),0)&gt;Presupuestos[[#This Row],[TOTAL SOLES]],Presupuestos[[#This Row],[TOTAL SOLES]],IFERROR(VLOOKUP("1-Detraccion"&amp;Presupuestos[[#This Row],[ID DOCUMENTO]],BD_Pagos[],5,0),0))</f>
        <v>0</v>
      </c>
      <c r="BL132" s="6">
        <f>IF(IFERROR(VLOOKUP("1-Detraccion"&amp;Presupuestos[[#This Row],[ID DOCUMENTO]],BD_Pagos[],6,0),0)&gt;Presupuestos[[#This Row],[TOTAL SOLES]],Presupuestos[[#This Row],[TOTAL SOLES]],IFERROR(VLOOKUP("1-Detraccion"&amp;Presupuestos[[#This Row],[ID DOCUMENTO]],BD_Pagos[],6,0),0))</f>
        <v>0</v>
      </c>
      <c r="BM132" s="37"/>
      <c r="BN132" s="3"/>
      <c r="BO132" s="3"/>
      <c r="BP132" s="6"/>
      <c r="BQ13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32" s="23" t="str">
        <f>IF(Presupuestos[[#This Row],[SALDO ME-MN]]&gt;0,"PENDIENTE","CANCELADO")</f>
        <v>PENDIENTE</v>
      </c>
      <c r="BS132" s="23" t="str">
        <f>IF(COUNTIFS($U$4:$U131,Presupuestos[[#This Row],[ID DOCUMENTO]])&gt;=1,IF(B131=Presupuestos[[#This Row],[ID]],"OK","DOC. DUPLICADO"),"OK")</f>
        <v>OK</v>
      </c>
    </row>
    <row r="133" spans="2:71" ht="24" x14ac:dyDescent="0.25">
      <c r="B133" s="34">
        <f>IF(Presupuestos[[#This Row],[ID DOCUMENTO]]=U132,B132,IF(B132="ID",1,B132+1))</f>
        <v>128</v>
      </c>
      <c r="C133" s="2">
        <v>45845</v>
      </c>
      <c r="D133" s="2">
        <v>45845</v>
      </c>
      <c r="E133" s="3" t="s">
        <v>911</v>
      </c>
      <c r="F133" s="25" t="s">
        <v>35</v>
      </c>
      <c r="G133" s="25" t="s">
        <v>223</v>
      </c>
      <c r="H133" s="25" t="s">
        <v>214</v>
      </c>
      <c r="I133" s="36" t="str">
        <f>IFERROR(VLOOKUP(Presupuestos[[#This Row],[AREA]]&amp;Presupuestos[[#This Row],[CONCEPTO]]&amp;Presupuestos[[#This Row],[DESCRIPCION]],Tabla28[[Columna1]:[CÓDIGO NUEVO]],2,0),"")</f>
        <v>P0303002</v>
      </c>
      <c r="J133" s="3" t="s">
        <v>666</v>
      </c>
      <c r="K133" s="3" t="s">
        <v>666</v>
      </c>
      <c r="L133" s="3" t="s">
        <v>666</v>
      </c>
      <c r="M133" s="31" t="s">
        <v>923</v>
      </c>
      <c r="N133" s="3" t="s">
        <v>47</v>
      </c>
      <c r="O133" s="3" t="s">
        <v>300</v>
      </c>
      <c r="P133" s="3" t="s">
        <v>122</v>
      </c>
      <c r="Q133" s="3" t="str">
        <f>IFERROR(VLOOKUP(Presupuestos[[#This Row],[CLASIFICACIÓN (N)]],Tabla17[],2,0),"")</f>
        <v>Costos de ventas</v>
      </c>
      <c r="R133" s="3" t="str">
        <f>IFERROR(VLOOKUP(Presupuestos[[#This Row],[CLASIFICACIÓN (N)]],Tabla17[],3,0),"")</f>
        <v>Operativo</v>
      </c>
      <c r="S133" s="3" t="s">
        <v>16</v>
      </c>
      <c r="T133" s="3" t="str">
        <f>IFERROR(VLOOKUP(Presupuestos[[#This Row],[ALMACEN]],Tabla5[],2,0),"")</f>
        <v>Arequipa</v>
      </c>
      <c r="U133" s="19" t="str">
        <f>IFERROR(VLOOKUP(Presupuestos[[#This Row],[TIPO DE DOCUMENTO]],Tipo_Documento[],2,0)&amp;Presupuestos[[#This Row],[SERIE]]&amp;Presupuestos[[#This Row],[NUMERO]]&amp;Presupuestos[[#This Row],[RUC]],"")</f>
        <v>01FN0192171120550033519</v>
      </c>
      <c r="V133" s="3" t="s">
        <v>120</v>
      </c>
      <c r="W133" s="7">
        <v>45845</v>
      </c>
      <c r="X133" s="7">
        <v>45845</v>
      </c>
      <c r="Y133" s="3" t="s">
        <v>924</v>
      </c>
      <c r="Z133" s="3">
        <v>921711</v>
      </c>
      <c r="AA133" s="3">
        <f>IFERROR(VLOOKUP(Presupuestos[[#This Row],[RAZON SOCIAL]],CHOOSE({1,2},Clientes_Proveedores[Razon Social],Clientes_Proveedores[Ruc / Dni]),2,0),"-")</f>
        <v>20550033519</v>
      </c>
      <c r="AB133" s="31" t="s">
        <v>925</v>
      </c>
      <c r="AC133" s="3" t="s">
        <v>670</v>
      </c>
      <c r="AD133" s="5">
        <v>0.18</v>
      </c>
      <c r="AE133" s="6">
        <v>13.305</v>
      </c>
      <c r="AF133" s="6">
        <f>Presupuestos[[#This Row],[BASE]]*Presupuestos[[#This Row],[% IGV]]</f>
        <v>2.3948999999999998</v>
      </c>
      <c r="AG133" s="22">
        <f>ROUND(SUM(Presupuestos[[#This Row],[BASE]:[IGV]]),2)</f>
        <v>15.7</v>
      </c>
      <c r="AH133" s="9" t="str">
        <f>IF(Presupuestos[[#This Row],[MONEDA]]="USD",VLOOKUP(Presupuestos[[#This Row],[FECHA DE EMISION]],Tipo_Cambio[],3,0),"")</f>
        <v/>
      </c>
      <c r="AI133" s="22">
        <f>IFERROR(ROUND(IF(Presupuestos[[#This Row],[MONEDA]]="PEN",Presupuestos[[#This Row],[TOTAL]],Presupuestos[[#This Row],[TOTAL]]*Presupuestos[[#This Row],[TIPO DE CAMBIO]]),2),"")</f>
        <v>15.7</v>
      </c>
      <c r="AJ133" s="5"/>
      <c r="AK133" s="33" t="s">
        <v>671</v>
      </c>
      <c r="AL133" s="5" t="s">
        <v>715</v>
      </c>
      <c r="AM133" s="33" t="s">
        <v>671</v>
      </c>
      <c r="AN133" s="23" t="s">
        <v>671</v>
      </c>
      <c r="AO133" s="7">
        <f>IFERROR(VLOOKUP("1-"&amp;Presupuestos[[#This Row],[ID DOCUMENTO]],BD_Pagos[],7,0),"")</f>
        <v>45845</v>
      </c>
      <c r="AP133" s="16" t="str">
        <f>IFERROR(VLOOKUP("1-"&amp;Presupuestos[[#This Row],[ID DOCUMENTO]],BD_Pagos[],8,0),"")</f>
        <v>C_Ope_001</v>
      </c>
      <c r="AQ133" s="17">
        <f>IFERROR(VLOOKUP("1-"&amp;Presupuestos[[#This Row],[ID DOCUMENTO]],BD_Pagos[],9,0),"")</f>
        <v>24810</v>
      </c>
      <c r="AR133" s="54"/>
      <c r="AS133" s="7">
        <f>IFERROR(VLOOKUP("2-"&amp;Presupuestos[[#This Row],[ID DOCUMENTO]],BD_Pagos[],7,0),"")</f>
        <v>0</v>
      </c>
      <c r="AT133" s="16" t="str">
        <f>IFERROR(VLOOKUP("2-"&amp;Presupuestos[[#This Row],[ID DOCUMENTO]],BD_Pagos[],8,0),"")</f>
        <v/>
      </c>
      <c r="AU133" s="17">
        <f>IFERROR(VLOOKUP("2-"&amp;Presupuestos[[#This Row],[ID DOCUMENTO]],BD_Pagos[],9,0),"")</f>
        <v>0</v>
      </c>
      <c r="AV133" s="20">
        <f>IF(IFERROR(VLOOKUP("2-"&amp;Presupuestos[[#This Row],[ID DOCUMENTO]],BD_Pagos[],10,0),0)&gt;Presupuestos[[#This Row],[TOTAL SOLES]],Presupuestos[[#This Row],[TOTAL SOLES]],IFERROR(VLOOKUP("2-"&amp;Presupuestos[[#This Row],[ID DOCUMENTO]],BD_Pagos[],10,0),0))</f>
        <v>0</v>
      </c>
      <c r="AW133" s="7"/>
      <c r="AX133" s="16"/>
      <c r="AY133" s="17"/>
      <c r="AZ133" s="20"/>
      <c r="BA133" s="7"/>
      <c r="BB133" s="16"/>
      <c r="BC133" s="17"/>
      <c r="BD133" s="20"/>
      <c r="BE133" s="7">
        <f>IFERROR(VLOOKUP("5-"&amp;Presupuestos[[#This Row],[ID DOCUMENTO]],BD_Pagos[],7,0),"")</f>
        <v>0</v>
      </c>
      <c r="BF133" s="17">
        <f>IFERROR(VLOOKUP("5-"&amp;Presupuestos[[#This Row],[ID DOCUMENTO]],BD_Pagos[],9,0),"")</f>
        <v>0</v>
      </c>
      <c r="BG133" s="20">
        <f>IF(IFERROR(VLOOKUP("5-"&amp;Presupuestos[[#This Row],[ID DOCUMENTO]],BD_Pagos[],10,0),0)&gt;Presupuestos[[#This Row],[TOTAL SOLES]],Presupuestos[[#This Row],[TOTAL SOLES]],IFERROR(VLOOKUP("5-"&amp;Presupuestos[[#This Row],[ID DOCUMENTO]],BD_Pagos[],10,0),0))</f>
        <v>0</v>
      </c>
      <c r="BH133" s="7">
        <f>IFERROR(VLOOKUP("1-Detraccion"&amp;Presupuestos[[#This Row],[ID DOCUMENTO]],BD_Pagos[],2,0),"")</f>
        <v>0</v>
      </c>
      <c r="BI133" s="3" t="str">
        <f>IFERROR(VLOOKUP("1-Detraccion"&amp;Presupuestos[[#This Row],[ID DOCUMENTO]],BD_Pagos[],3,0),"")</f>
        <v/>
      </c>
      <c r="BJ133" s="3">
        <f>IFERROR(VLOOKUP("1-Detraccion"&amp;Presupuestos[[#This Row],[ID DOCUMENTO]],BD_Pagos[],4,0),"")</f>
        <v>0</v>
      </c>
      <c r="BK133" s="6">
        <f>IF(IFERROR(VLOOKUP("1-Detraccion"&amp;Presupuestos[[#This Row],[ID DOCUMENTO]],BD_Pagos[],5,0),0)&gt;Presupuestos[[#This Row],[TOTAL SOLES]],Presupuestos[[#This Row],[TOTAL SOLES]],IFERROR(VLOOKUP("1-Detraccion"&amp;Presupuestos[[#This Row],[ID DOCUMENTO]],BD_Pagos[],5,0),0))</f>
        <v>0</v>
      </c>
      <c r="BL133" s="6">
        <f>IF(IFERROR(VLOOKUP("1-Detraccion"&amp;Presupuestos[[#This Row],[ID DOCUMENTO]],BD_Pagos[],6,0),0)&gt;Presupuestos[[#This Row],[TOTAL SOLES]],Presupuestos[[#This Row],[TOTAL SOLES]],IFERROR(VLOOKUP("1-Detraccion"&amp;Presupuestos[[#This Row],[ID DOCUMENTO]],BD_Pagos[],6,0),0))</f>
        <v>0</v>
      </c>
      <c r="BM133" s="37"/>
      <c r="BN133" s="3"/>
      <c r="BO133" s="3"/>
      <c r="BP133" s="6"/>
      <c r="BQ13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15.7</v>
      </c>
      <c r="BR133" s="23" t="str">
        <f>IF(Presupuestos[[#This Row],[SALDO ME-MN]]&gt;0,"PENDIENTE","CANCELADO")</f>
        <v>PENDIENTE</v>
      </c>
      <c r="BS133" s="23" t="str">
        <f>IF(COUNTIFS($U$4:$U132,Presupuestos[[#This Row],[ID DOCUMENTO]])&gt;=1,IF(B132=Presupuestos[[#This Row],[ID]],"OK","DOC. DUPLICADO"),"OK")</f>
        <v>OK</v>
      </c>
    </row>
    <row r="134" spans="2:71" ht="24" x14ac:dyDescent="0.25">
      <c r="B134" s="34">
        <f>IF(Presupuestos[[#This Row],[ID DOCUMENTO]]=U133,B133,IF(B133="ID",1,B133+1))</f>
        <v>129</v>
      </c>
      <c r="C134" s="2">
        <v>45845</v>
      </c>
      <c r="D134" s="2">
        <v>45845</v>
      </c>
      <c r="E134" s="3" t="s">
        <v>911</v>
      </c>
      <c r="F134" s="25" t="s">
        <v>35</v>
      </c>
      <c r="G134" s="25" t="s">
        <v>223</v>
      </c>
      <c r="H134" s="25" t="s">
        <v>214</v>
      </c>
      <c r="I134" s="36" t="str">
        <f>IFERROR(VLOOKUP(Presupuestos[[#This Row],[AREA]]&amp;Presupuestos[[#This Row],[CONCEPTO]]&amp;Presupuestos[[#This Row],[DESCRIPCION]],Tabla28[[Columna1]:[CÓDIGO NUEVO]],2,0),"")</f>
        <v>P0303002</v>
      </c>
      <c r="J134" s="3" t="s">
        <v>666</v>
      </c>
      <c r="K134" s="3" t="s">
        <v>666</v>
      </c>
      <c r="L134" s="3" t="s">
        <v>666</v>
      </c>
      <c r="M134" s="31" t="s">
        <v>926</v>
      </c>
      <c r="N134" s="3" t="s">
        <v>47</v>
      </c>
      <c r="O134" s="3" t="s">
        <v>300</v>
      </c>
      <c r="P134" s="3" t="s">
        <v>122</v>
      </c>
      <c r="Q134" s="3" t="str">
        <f>IFERROR(VLOOKUP(Presupuestos[[#This Row],[CLASIFICACIÓN (N)]],Tabla17[],2,0),"")</f>
        <v>Costos de ventas</v>
      </c>
      <c r="R134" s="3" t="str">
        <f>IFERROR(VLOOKUP(Presupuestos[[#This Row],[CLASIFICACIÓN (N)]],Tabla17[],3,0),"")</f>
        <v>Operativo</v>
      </c>
      <c r="S134" s="3" t="s">
        <v>16</v>
      </c>
      <c r="T134" s="3" t="str">
        <f>IFERROR(VLOOKUP(Presupuestos[[#This Row],[ALMACEN]],Tabla5[],2,0),"")</f>
        <v>Arequipa</v>
      </c>
      <c r="U134" s="19" t="str">
        <f>IFERROR(VLOOKUP(Presupuestos[[#This Row],[TIPO DE DOCUMENTO]],Tipo_Documento[],2,0)&amp;Presupuestos[[#This Row],[SERIE]]&amp;Presupuestos[[#This Row],[NUMERO]]&amp;Presupuestos[[#This Row],[RUC]],"")</f>
        <v>01FH0177248520550033519</v>
      </c>
      <c r="V134" s="3" t="s">
        <v>120</v>
      </c>
      <c r="W134" s="7">
        <v>45845</v>
      </c>
      <c r="X134" s="7">
        <v>45845</v>
      </c>
      <c r="Y134" s="3" t="s">
        <v>927</v>
      </c>
      <c r="Z134" s="3">
        <v>772485</v>
      </c>
      <c r="AA134" s="3">
        <f>IFERROR(VLOOKUP(Presupuestos[[#This Row],[RAZON SOCIAL]],CHOOSE({1,2},Clientes_Proveedores[Razon Social],Clientes_Proveedores[Ruc / Dni]),2,0),"-")</f>
        <v>20550033519</v>
      </c>
      <c r="AB134" s="31" t="s">
        <v>925</v>
      </c>
      <c r="AC134" s="3" t="s">
        <v>670</v>
      </c>
      <c r="AD134" s="5">
        <v>0.18</v>
      </c>
      <c r="AE134" s="6">
        <v>13.305</v>
      </c>
      <c r="AF134" s="6">
        <f>Presupuestos[[#This Row],[BASE]]*Presupuestos[[#This Row],[% IGV]]</f>
        <v>2.3948999999999998</v>
      </c>
      <c r="AG134" s="22">
        <f>ROUND(SUM(Presupuestos[[#This Row],[BASE]:[IGV]]),2)</f>
        <v>15.7</v>
      </c>
      <c r="AH134" s="9" t="str">
        <f>IF(Presupuestos[[#This Row],[MONEDA]]="USD",VLOOKUP(Presupuestos[[#This Row],[FECHA DE EMISION]],Tipo_Cambio[],3,0),"")</f>
        <v/>
      </c>
      <c r="AI134" s="22">
        <f>IFERROR(ROUND(IF(Presupuestos[[#This Row],[MONEDA]]="PEN",Presupuestos[[#This Row],[TOTAL]],Presupuestos[[#This Row],[TOTAL]]*Presupuestos[[#This Row],[TIPO DE CAMBIO]]),2),"")</f>
        <v>15.7</v>
      </c>
      <c r="AJ134" s="5"/>
      <c r="AK134" s="33" t="s">
        <v>671</v>
      </c>
      <c r="AL134" s="5" t="s">
        <v>715</v>
      </c>
      <c r="AM134" s="33" t="s">
        <v>671</v>
      </c>
      <c r="AN134" s="23" t="s">
        <v>671</v>
      </c>
      <c r="AO134" s="7">
        <f>IFERROR(VLOOKUP("1-"&amp;Presupuestos[[#This Row],[ID DOCUMENTO]],BD_Pagos[],7,0),"")</f>
        <v>45845</v>
      </c>
      <c r="AP134" s="16" t="str">
        <f>IFERROR(VLOOKUP("1-"&amp;Presupuestos[[#This Row],[ID DOCUMENTO]],BD_Pagos[],8,0),"")</f>
        <v>C_Ope_001</v>
      </c>
      <c r="AQ134" s="17">
        <f>IFERROR(VLOOKUP("1-"&amp;Presupuestos[[#This Row],[ID DOCUMENTO]],BD_Pagos[],9,0),"")</f>
        <v>24811</v>
      </c>
      <c r="AR134" s="54"/>
      <c r="AS134" s="7">
        <f>IFERROR(VLOOKUP("2-"&amp;Presupuestos[[#This Row],[ID DOCUMENTO]],BD_Pagos[],7,0),"")</f>
        <v>0</v>
      </c>
      <c r="AT134" s="16" t="str">
        <f>IFERROR(VLOOKUP("2-"&amp;Presupuestos[[#This Row],[ID DOCUMENTO]],BD_Pagos[],8,0),"")</f>
        <v/>
      </c>
      <c r="AU134" s="17">
        <f>IFERROR(VLOOKUP("2-"&amp;Presupuestos[[#This Row],[ID DOCUMENTO]],BD_Pagos[],9,0),"")</f>
        <v>0</v>
      </c>
      <c r="AV134" s="20">
        <f>IF(IFERROR(VLOOKUP("2-"&amp;Presupuestos[[#This Row],[ID DOCUMENTO]],BD_Pagos[],10,0),0)&gt;Presupuestos[[#This Row],[TOTAL SOLES]],Presupuestos[[#This Row],[TOTAL SOLES]],IFERROR(VLOOKUP("2-"&amp;Presupuestos[[#This Row],[ID DOCUMENTO]],BD_Pagos[],10,0),0))</f>
        <v>0</v>
      </c>
      <c r="AW134" s="7"/>
      <c r="AX134" s="16"/>
      <c r="AY134" s="17"/>
      <c r="AZ134" s="20"/>
      <c r="BA134" s="7"/>
      <c r="BB134" s="16"/>
      <c r="BC134" s="17"/>
      <c r="BD134" s="20"/>
      <c r="BE134" s="7">
        <f>IFERROR(VLOOKUP("5-"&amp;Presupuestos[[#This Row],[ID DOCUMENTO]],BD_Pagos[],7,0),"")</f>
        <v>0</v>
      </c>
      <c r="BF134" s="17">
        <f>IFERROR(VLOOKUP("5-"&amp;Presupuestos[[#This Row],[ID DOCUMENTO]],BD_Pagos[],9,0),"")</f>
        <v>0</v>
      </c>
      <c r="BG134" s="20">
        <f>IF(IFERROR(VLOOKUP("5-"&amp;Presupuestos[[#This Row],[ID DOCUMENTO]],BD_Pagos[],10,0),0)&gt;Presupuestos[[#This Row],[TOTAL SOLES]],Presupuestos[[#This Row],[TOTAL SOLES]],IFERROR(VLOOKUP("5-"&amp;Presupuestos[[#This Row],[ID DOCUMENTO]],BD_Pagos[],10,0),0))</f>
        <v>0</v>
      </c>
      <c r="BH134" s="7">
        <f>IFERROR(VLOOKUP("1-Detraccion"&amp;Presupuestos[[#This Row],[ID DOCUMENTO]],BD_Pagos[],2,0),"")</f>
        <v>0</v>
      </c>
      <c r="BI134" s="3" t="str">
        <f>IFERROR(VLOOKUP("1-Detraccion"&amp;Presupuestos[[#This Row],[ID DOCUMENTO]],BD_Pagos[],3,0),"")</f>
        <v/>
      </c>
      <c r="BJ134" s="3">
        <f>IFERROR(VLOOKUP("1-Detraccion"&amp;Presupuestos[[#This Row],[ID DOCUMENTO]],BD_Pagos[],4,0),"")</f>
        <v>0</v>
      </c>
      <c r="BK134" s="6">
        <f>IF(IFERROR(VLOOKUP("1-Detraccion"&amp;Presupuestos[[#This Row],[ID DOCUMENTO]],BD_Pagos[],5,0),0)&gt;Presupuestos[[#This Row],[TOTAL SOLES]],Presupuestos[[#This Row],[TOTAL SOLES]],IFERROR(VLOOKUP("1-Detraccion"&amp;Presupuestos[[#This Row],[ID DOCUMENTO]],BD_Pagos[],5,0),0))</f>
        <v>0</v>
      </c>
      <c r="BL134" s="6">
        <f>IF(IFERROR(VLOOKUP("1-Detraccion"&amp;Presupuestos[[#This Row],[ID DOCUMENTO]],BD_Pagos[],6,0),0)&gt;Presupuestos[[#This Row],[TOTAL SOLES]],Presupuestos[[#This Row],[TOTAL SOLES]],IFERROR(VLOOKUP("1-Detraccion"&amp;Presupuestos[[#This Row],[ID DOCUMENTO]],BD_Pagos[],6,0),0))</f>
        <v>0</v>
      </c>
      <c r="BM134" s="37"/>
      <c r="BN134" s="3"/>
      <c r="BO134" s="3"/>
      <c r="BP134" s="6"/>
      <c r="BQ13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15.7</v>
      </c>
      <c r="BR134" s="23" t="str">
        <f>IF(Presupuestos[[#This Row],[SALDO ME-MN]]&gt;0,"PENDIENTE","CANCELADO")</f>
        <v>PENDIENTE</v>
      </c>
      <c r="BS134" s="23" t="str">
        <f>IF(COUNTIFS($U$4:$U133,Presupuestos[[#This Row],[ID DOCUMENTO]])&gt;=1,IF(B133=Presupuestos[[#This Row],[ID]],"OK","DOC. DUPLICADO"),"OK")</f>
        <v>OK</v>
      </c>
    </row>
    <row r="135" spans="2:71" ht="24" x14ac:dyDescent="0.25">
      <c r="B135" s="34">
        <f>IF(Presupuestos[[#This Row],[ID DOCUMENTO]]=U134,B134,IF(B134="ID",1,B134+1))</f>
        <v>130</v>
      </c>
      <c r="C135" s="2">
        <v>45845</v>
      </c>
      <c r="D135" s="2">
        <v>45845</v>
      </c>
      <c r="E135" s="3" t="s">
        <v>911</v>
      </c>
      <c r="F135" s="25" t="s">
        <v>35</v>
      </c>
      <c r="G135" s="25" t="s">
        <v>223</v>
      </c>
      <c r="H135" s="25" t="s">
        <v>214</v>
      </c>
      <c r="I135" s="36" t="str">
        <f>IFERROR(VLOOKUP(Presupuestos[[#This Row],[AREA]]&amp;Presupuestos[[#This Row],[CONCEPTO]]&amp;Presupuestos[[#This Row],[DESCRIPCION]],Tabla28[[Columna1]:[CÓDIGO NUEVO]],2,0),"")</f>
        <v>P0303002</v>
      </c>
      <c r="J135" s="3" t="s">
        <v>666</v>
      </c>
      <c r="K135" s="3" t="s">
        <v>666</v>
      </c>
      <c r="L135" s="3" t="s">
        <v>666</v>
      </c>
      <c r="M135" s="31" t="s">
        <v>928</v>
      </c>
      <c r="N135" s="3" t="s">
        <v>47</v>
      </c>
      <c r="O135" s="3" t="s">
        <v>300</v>
      </c>
      <c r="P135" s="3" t="s">
        <v>122</v>
      </c>
      <c r="Q135" s="3" t="str">
        <f>IFERROR(VLOOKUP(Presupuestos[[#This Row],[CLASIFICACIÓN (N)]],Tabla17[],2,0),"")</f>
        <v>Costos de ventas</v>
      </c>
      <c r="R135" s="3" t="str">
        <f>IFERROR(VLOOKUP(Presupuestos[[#This Row],[CLASIFICACIÓN (N)]],Tabla17[],3,0),"")</f>
        <v>Operativo</v>
      </c>
      <c r="S135" s="3" t="s">
        <v>16</v>
      </c>
      <c r="T135" s="3" t="str">
        <f>IFERROR(VLOOKUP(Presupuestos[[#This Row],[ALMACEN]],Tabla5[],2,0),"")</f>
        <v>Arequipa</v>
      </c>
      <c r="U135" s="19" t="str">
        <f>IFERROR(VLOOKUP(Presupuestos[[#This Row],[TIPO DE DOCUMENTO]],Tipo_Documento[],2,0)&amp;Presupuestos[[#This Row],[SERIE]]&amp;Presupuestos[[#This Row],[NUMERO]]&amp;Presupuestos[[#This Row],[RUC]],"")</f>
        <v>01FT0172533620550033519</v>
      </c>
      <c r="V135" s="3" t="s">
        <v>120</v>
      </c>
      <c r="W135" s="7">
        <v>45845</v>
      </c>
      <c r="X135" s="7">
        <v>45845</v>
      </c>
      <c r="Y135" s="3" t="s">
        <v>845</v>
      </c>
      <c r="Z135" s="3">
        <v>725336</v>
      </c>
      <c r="AA135" s="3">
        <f>IFERROR(VLOOKUP(Presupuestos[[#This Row],[RAZON SOCIAL]],CHOOSE({1,2},Clientes_Proveedores[Razon Social],Clientes_Proveedores[Ruc / Dni]),2,0),"-")</f>
        <v>20550033519</v>
      </c>
      <c r="AB135" s="31" t="s">
        <v>925</v>
      </c>
      <c r="AC135" s="3" t="s">
        <v>670</v>
      </c>
      <c r="AD135" s="5">
        <v>0.18</v>
      </c>
      <c r="AE135" s="6">
        <v>13.305</v>
      </c>
      <c r="AF135" s="6">
        <f>Presupuestos[[#This Row],[BASE]]*Presupuestos[[#This Row],[% IGV]]</f>
        <v>2.3948999999999998</v>
      </c>
      <c r="AG135" s="22">
        <f>ROUND(SUM(Presupuestos[[#This Row],[BASE]:[IGV]]),2)</f>
        <v>15.7</v>
      </c>
      <c r="AH135" s="9" t="str">
        <f>IF(Presupuestos[[#This Row],[MONEDA]]="USD",VLOOKUP(Presupuestos[[#This Row],[FECHA DE EMISION]],Tipo_Cambio[],3,0),"")</f>
        <v/>
      </c>
      <c r="AI135" s="22">
        <f>IFERROR(ROUND(IF(Presupuestos[[#This Row],[MONEDA]]="PEN",Presupuestos[[#This Row],[TOTAL]],Presupuestos[[#This Row],[TOTAL]]*Presupuestos[[#This Row],[TIPO DE CAMBIO]]),2),"")</f>
        <v>15.7</v>
      </c>
      <c r="AJ135" s="5"/>
      <c r="AK135" s="33" t="s">
        <v>671</v>
      </c>
      <c r="AL135" s="5" t="s">
        <v>715</v>
      </c>
      <c r="AM135" s="33" t="s">
        <v>671</v>
      </c>
      <c r="AN135" s="23" t="s">
        <v>671</v>
      </c>
      <c r="AO135" s="7">
        <f>IFERROR(VLOOKUP("1-"&amp;Presupuestos[[#This Row],[ID DOCUMENTO]],BD_Pagos[],7,0),"")</f>
        <v>45845</v>
      </c>
      <c r="AP135" s="16" t="str">
        <f>IFERROR(VLOOKUP("1-"&amp;Presupuestos[[#This Row],[ID DOCUMENTO]],BD_Pagos[],8,0),"")</f>
        <v>C_Ope_001</v>
      </c>
      <c r="AQ135" s="17">
        <f>IFERROR(VLOOKUP("1-"&amp;Presupuestos[[#This Row],[ID DOCUMENTO]],BD_Pagos[],9,0),"")</f>
        <v>24812</v>
      </c>
      <c r="AR135" s="54"/>
      <c r="AS135" s="7">
        <f>IFERROR(VLOOKUP("2-"&amp;Presupuestos[[#This Row],[ID DOCUMENTO]],BD_Pagos[],7,0),"")</f>
        <v>0</v>
      </c>
      <c r="AT135" s="16" t="str">
        <f>IFERROR(VLOOKUP("2-"&amp;Presupuestos[[#This Row],[ID DOCUMENTO]],BD_Pagos[],8,0),"")</f>
        <v/>
      </c>
      <c r="AU135" s="17">
        <f>IFERROR(VLOOKUP("2-"&amp;Presupuestos[[#This Row],[ID DOCUMENTO]],BD_Pagos[],9,0),"")</f>
        <v>0</v>
      </c>
      <c r="AV135" s="20">
        <f>IF(IFERROR(VLOOKUP("2-"&amp;Presupuestos[[#This Row],[ID DOCUMENTO]],BD_Pagos[],10,0),0)&gt;Presupuestos[[#This Row],[TOTAL SOLES]],Presupuestos[[#This Row],[TOTAL SOLES]],IFERROR(VLOOKUP("2-"&amp;Presupuestos[[#This Row],[ID DOCUMENTO]],BD_Pagos[],10,0),0))</f>
        <v>0</v>
      </c>
      <c r="AW135" s="7"/>
      <c r="AX135" s="16"/>
      <c r="AY135" s="17"/>
      <c r="AZ135" s="20"/>
      <c r="BA135" s="7"/>
      <c r="BB135" s="16"/>
      <c r="BC135" s="17"/>
      <c r="BD135" s="20"/>
      <c r="BE135" s="7">
        <f>IFERROR(VLOOKUP("5-"&amp;Presupuestos[[#This Row],[ID DOCUMENTO]],BD_Pagos[],7,0),"")</f>
        <v>0</v>
      </c>
      <c r="BF135" s="17">
        <f>IFERROR(VLOOKUP("5-"&amp;Presupuestos[[#This Row],[ID DOCUMENTO]],BD_Pagos[],9,0),"")</f>
        <v>0</v>
      </c>
      <c r="BG135" s="20">
        <f>IF(IFERROR(VLOOKUP("5-"&amp;Presupuestos[[#This Row],[ID DOCUMENTO]],BD_Pagos[],10,0),0)&gt;Presupuestos[[#This Row],[TOTAL SOLES]],Presupuestos[[#This Row],[TOTAL SOLES]],IFERROR(VLOOKUP("5-"&amp;Presupuestos[[#This Row],[ID DOCUMENTO]],BD_Pagos[],10,0),0))</f>
        <v>0</v>
      </c>
      <c r="BH135" s="7">
        <f>IFERROR(VLOOKUP("1-Detraccion"&amp;Presupuestos[[#This Row],[ID DOCUMENTO]],BD_Pagos[],2,0),"")</f>
        <v>0</v>
      </c>
      <c r="BI135" s="3" t="str">
        <f>IFERROR(VLOOKUP("1-Detraccion"&amp;Presupuestos[[#This Row],[ID DOCUMENTO]],BD_Pagos[],3,0),"")</f>
        <v/>
      </c>
      <c r="BJ135" s="3">
        <f>IFERROR(VLOOKUP("1-Detraccion"&amp;Presupuestos[[#This Row],[ID DOCUMENTO]],BD_Pagos[],4,0),"")</f>
        <v>0</v>
      </c>
      <c r="BK135" s="6">
        <f>IF(IFERROR(VLOOKUP("1-Detraccion"&amp;Presupuestos[[#This Row],[ID DOCUMENTO]],BD_Pagos[],5,0),0)&gt;Presupuestos[[#This Row],[TOTAL SOLES]],Presupuestos[[#This Row],[TOTAL SOLES]],IFERROR(VLOOKUP("1-Detraccion"&amp;Presupuestos[[#This Row],[ID DOCUMENTO]],BD_Pagos[],5,0),0))</f>
        <v>0</v>
      </c>
      <c r="BL135" s="6">
        <f>IF(IFERROR(VLOOKUP("1-Detraccion"&amp;Presupuestos[[#This Row],[ID DOCUMENTO]],BD_Pagos[],6,0),0)&gt;Presupuestos[[#This Row],[TOTAL SOLES]],Presupuestos[[#This Row],[TOTAL SOLES]],IFERROR(VLOOKUP("1-Detraccion"&amp;Presupuestos[[#This Row],[ID DOCUMENTO]],BD_Pagos[],6,0),0))</f>
        <v>0</v>
      </c>
      <c r="BM135" s="37"/>
      <c r="BN135" s="3"/>
      <c r="BO135" s="3"/>
      <c r="BP135" s="6"/>
      <c r="BQ13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15.7</v>
      </c>
      <c r="BR135" s="23" t="str">
        <f>IF(Presupuestos[[#This Row],[SALDO ME-MN]]&gt;0,"PENDIENTE","CANCELADO")</f>
        <v>PENDIENTE</v>
      </c>
      <c r="BS135" s="23" t="str">
        <f>IF(COUNTIFS($U$4:$U134,Presupuestos[[#This Row],[ID DOCUMENTO]])&gt;=1,IF(B134=Presupuestos[[#This Row],[ID]],"OK","DOC. DUPLICADO"),"OK")</f>
        <v>OK</v>
      </c>
    </row>
    <row r="136" spans="2:71" x14ac:dyDescent="0.25">
      <c r="B136" s="34">
        <f>IF(Presupuestos[[#This Row],[ID DOCUMENTO]]=U135,B135,IF(B135="ID",1,B135+1))</f>
        <v>131</v>
      </c>
      <c r="C136" s="2">
        <v>45846</v>
      </c>
      <c r="D136" s="2">
        <v>45846</v>
      </c>
      <c r="E136" s="3" t="s">
        <v>911</v>
      </c>
      <c r="F136" s="25" t="s">
        <v>35</v>
      </c>
      <c r="G136" s="25" t="s">
        <v>223</v>
      </c>
      <c r="H136" s="25" t="s">
        <v>214</v>
      </c>
      <c r="I136" s="36" t="str">
        <f>IFERROR(VLOOKUP(Presupuestos[[#This Row],[AREA]]&amp;Presupuestos[[#This Row],[CONCEPTO]]&amp;Presupuestos[[#This Row],[DESCRIPCION]],Tabla28[[Columna1]:[CÓDIGO NUEVO]],2,0),"")</f>
        <v>P0303002</v>
      </c>
      <c r="J136" s="3" t="s">
        <v>666</v>
      </c>
      <c r="K136" s="3" t="s">
        <v>666</v>
      </c>
      <c r="L136" s="3" t="s">
        <v>666</v>
      </c>
      <c r="M136" s="31" t="s">
        <v>929</v>
      </c>
      <c r="N136" s="3" t="s">
        <v>47</v>
      </c>
      <c r="O136" s="3" t="s">
        <v>300</v>
      </c>
      <c r="P136" s="3" t="s">
        <v>122</v>
      </c>
      <c r="Q136" s="3" t="str">
        <f>IFERROR(VLOOKUP(Presupuestos[[#This Row],[CLASIFICACIÓN (N)]],Tabla17[],2,0),"")</f>
        <v>Costos de ventas</v>
      </c>
      <c r="R136" s="3" t="str">
        <f>IFERROR(VLOOKUP(Presupuestos[[#This Row],[CLASIFICACIÓN (N)]],Tabla17[],3,0),"")</f>
        <v>Operativo</v>
      </c>
      <c r="S136" s="3" t="s">
        <v>16</v>
      </c>
      <c r="T136" s="3" t="str">
        <f>IFERROR(VLOOKUP(Presupuestos[[#This Row],[ALMACEN]],Tabla5[],2,0),"")</f>
        <v>Arequipa</v>
      </c>
      <c r="U136" s="19" t="str">
        <f>IFERROR(VLOOKUP(Presupuestos[[#This Row],[TIPO DE DOCUMENTO]],Tipo_Documento[],2,0)&amp;Presupuestos[[#This Row],[SERIE]]&amp;Presupuestos[[#This Row],[NUMERO]]&amp;Presupuestos[[#This Row],[RUC]],"")</f>
        <v>01F214210574020517252558</v>
      </c>
      <c r="V136" s="3" t="s">
        <v>120</v>
      </c>
      <c r="W136" s="7">
        <v>45846</v>
      </c>
      <c r="X136" s="7">
        <v>45846</v>
      </c>
      <c r="Y136" s="3" t="s">
        <v>716</v>
      </c>
      <c r="Z136" s="3">
        <v>2105740</v>
      </c>
      <c r="AA136" s="3">
        <f>IFERROR(VLOOKUP(Presupuestos[[#This Row],[RAZON SOCIAL]],CHOOSE({1,2},Clientes_Proveedores[Razon Social],Clientes_Proveedores[Ruc / Dni]),2,0),"-")</f>
        <v>20517252558</v>
      </c>
      <c r="AB136" s="31" t="s">
        <v>714</v>
      </c>
      <c r="AC136" s="3" t="s">
        <v>670</v>
      </c>
      <c r="AD136" s="5">
        <v>0.18</v>
      </c>
      <c r="AE136" s="6">
        <v>6.78</v>
      </c>
      <c r="AF136" s="6">
        <f>Presupuestos[[#This Row],[BASE]]*Presupuestos[[#This Row],[% IGV]]</f>
        <v>1.2203999999999999</v>
      </c>
      <c r="AG136" s="22">
        <f>ROUND(SUM(Presupuestos[[#This Row],[BASE]:[IGV]]),2)</f>
        <v>8</v>
      </c>
      <c r="AH136" s="9" t="str">
        <f>IF(Presupuestos[[#This Row],[MONEDA]]="USD",VLOOKUP(Presupuestos[[#This Row],[FECHA DE EMISION]],Tipo_Cambio[],3,0),"")</f>
        <v/>
      </c>
      <c r="AI136" s="22">
        <f>IFERROR(ROUND(IF(Presupuestos[[#This Row],[MONEDA]]="PEN",Presupuestos[[#This Row],[TOTAL]],Presupuestos[[#This Row],[TOTAL]]*Presupuestos[[#This Row],[TIPO DE CAMBIO]]),2),"")</f>
        <v>8</v>
      </c>
      <c r="AJ136" s="5"/>
      <c r="AK136" s="33" t="s">
        <v>671</v>
      </c>
      <c r="AL136" s="5" t="s">
        <v>715</v>
      </c>
      <c r="AM136" s="33" t="s">
        <v>671</v>
      </c>
      <c r="AN136" s="23" t="s">
        <v>671</v>
      </c>
      <c r="AO136" s="7">
        <f>IFERROR(VLOOKUP("1-"&amp;Presupuestos[[#This Row],[ID DOCUMENTO]],BD_Pagos[],7,0),"")</f>
        <v>45846</v>
      </c>
      <c r="AP136" s="16" t="str">
        <f>IFERROR(VLOOKUP("1-"&amp;Presupuestos[[#This Row],[ID DOCUMENTO]],BD_Pagos[],8,0),"")</f>
        <v>C_Ope_001</v>
      </c>
      <c r="AQ136" s="17">
        <f>IFERROR(VLOOKUP("1-"&amp;Presupuestos[[#This Row],[ID DOCUMENTO]],BD_Pagos[],9,0),"")</f>
        <v>24821</v>
      </c>
      <c r="AR136" s="54"/>
      <c r="AS136" s="7">
        <f>IFERROR(VLOOKUP("2-"&amp;Presupuestos[[#This Row],[ID DOCUMENTO]],BD_Pagos[],7,0),"")</f>
        <v>0</v>
      </c>
      <c r="AT136" s="16" t="str">
        <f>IFERROR(VLOOKUP("2-"&amp;Presupuestos[[#This Row],[ID DOCUMENTO]],BD_Pagos[],8,0),"")</f>
        <v/>
      </c>
      <c r="AU136" s="17">
        <f>IFERROR(VLOOKUP("2-"&amp;Presupuestos[[#This Row],[ID DOCUMENTO]],BD_Pagos[],9,0),"")</f>
        <v>0</v>
      </c>
      <c r="AV136" s="20">
        <f>IF(IFERROR(VLOOKUP("2-"&amp;Presupuestos[[#This Row],[ID DOCUMENTO]],BD_Pagos[],10,0),0)&gt;Presupuestos[[#This Row],[TOTAL SOLES]],Presupuestos[[#This Row],[TOTAL SOLES]],IFERROR(VLOOKUP("2-"&amp;Presupuestos[[#This Row],[ID DOCUMENTO]],BD_Pagos[],10,0),0))</f>
        <v>0</v>
      </c>
      <c r="AW136" s="7"/>
      <c r="AX136" s="16"/>
      <c r="AY136" s="17"/>
      <c r="AZ136" s="20"/>
      <c r="BA136" s="7"/>
      <c r="BB136" s="16"/>
      <c r="BC136" s="17"/>
      <c r="BD136" s="20"/>
      <c r="BE136" s="7">
        <f>IFERROR(VLOOKUP("5-"&amp;Presupuestos[[#This Row],[ID DOCUMENTO]],BD_Pagos[],7,0),"")</f>
        <v>0</v>
      </c>
      <c r="BF136" s="17">
        <f>IFERROR(VLOOKUP("5-"&amp;Presupuestos[[#This Row],[ID DOCUMENTO]],BD_Pagos[],9,0),"")</f>
        <v>0</v>
      </c>
      <c r="BG136" s="20">
        <f>IF(IFERROR(VLOOKUP("5-"&amp;Presupuestos[[#This Row],[ID DOCUMENTO]],BD_Pagos[],10,0),0)&gt;Presupuestos[[#This Row],[TOTAL SOLES]],Presupuestos[[#This Row],[TOTAL SOLES]],IFERROR(VLOOKUP("5-"&amp;Presupuestos[[#This Row],[ID DOCUMENTO]],BD_Pagos[],10,0),0))</f>
        <v>0</v>
      </c>
      <c r="BH136" s="7">
        <f>IFERROR(VLOOKUP("1-Detraccion"&amp;Presupuestos[[#This Row],[ID DOCUMENTO]],BD_Pagos[],2,0),"")</f>
        <v>0</v>
      </c>
      <c r="BI136" s="3" t="str">
        <f>IFERROR(VLOOKUP("1-Detraccion"&amp;Presupuestos[[#This Row],[ID DOCUMENTO]],BD_Pagos[],3,0),"")</f>
        <v/>
      </c>
      <c r="BJ136" s="3">
        <f>IFERROR(VLOOKUP("1-Detraccion"&amp;Presupuestos[[#This Row],[ID DOCUMENTO]],BD_Pagos[],4,0),"")</f>
        <v>0</v>
      </c>
      <c r="BK136" s="6">
        <f>IF(IFERROR(VLOOKUP("1-Detraccion"&amp;Presupuestos[[#This Row],[ID DOCUMENTO]],BD_Pagos[],5,0),0)&gt;Presupuestos[[#This Row],[TOTAL SOLES]],Presupuestos[[#This Row],[TOTAL SOLES]],IFERROR(VLOOKUP("1-Detraccion"&amp;Presupuestos[[#This Row],[ID DOCUMENTO]],BD_Pagos[],5,0),0))</f>
        <v>0</v>
      </c>
      <c r="BL136" s="6">
        <f>IF(IFERROR(VLOOKUP("1-Detraccion"&amp;Presupuestos[[#This Row],[ID DOCUMENTO]],BD_Pagos[],6,0),0)&gt;Presupuestos[[#This Row],[TOTAL SOLES]],Presupuestos[[#This Row],[TOTAL SOLES]],IFERROR(VLOOKUP("1-Detraccion"&amp;Presupuestos[[#This Row],[ID DOCUMENTO]],BD_Pagos[],6,0),0))</f>
        <v>0</v>
      </c>
      <c r="BM136" s="37"/>
      <c r="BN136" s="3"/>
      <c r="BO136" s="3"/>
      <c r="BP136" s="6"/>
      <c r="BQ13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36" s="23" t="str">
        <f>IF(Presupuestos[[#This Row],[SALDO ME-MN]]&gt;0,"PENDIENTE","CANCELADO")</f>
        <v>PENDIENTE</v>
      </c>
      <c r="BS136" s="23" t="str">
        <f>IF(COUNTIFS($U$4:$U135,Presupuestos[[#This Row],[ID DOCUMENTO]])&gt;=1,IF(B135=Presupuestos[[#This Row],[ID]],"OK","DOC. DUPLICADO"),"OK")</f>
        <v>OK</v>
      </c>
    </row>
    <row r="137" spans="2:71" ht="24" x14ac:dyDescent="0.25">
      <c r="B137" s="34">
        <f>IF(Presupuestos[[#This Row],[ID DOCUMENTO]]=U136,B136,IF(B136="ID",1,B136+1))</f>
        <v>132</v>
      </c>
      <c r="C137" s="2">
        <v>45846</v>
      </c>
      <c r="D137" s="2">
        <v>45846</v>
      </c>
      <c r="E137" s="3" t="s">
        <v>911</v>
      </c>
      <c r="F137" s="25" t="s">
        <v>35</v>
      </c>
      <c r="G137" s="25" t="s">
        <v>223</v>
      </c>
      <c r="H137" s="25" t="s">
        <v>199</v>
      </c>
      <c r="I137" s="36" t="str">
        <f>IFERROR(VLOOKUP(Presupuestos[[#This Row],[AREA]]&amp;Presupuestos[[#This Row],[CONCEPTO]]&amp;Presupuestos[[#This Row],[DESCRIPCION]],Tabla28[[Columna1]:[CÓDIGO NUEVO]],2,0),"")</f>
        <v>P0303001</v>
      </c>
      <c r="J137" s="3" t="s">
        <v>666</v>
      </c>
      <c r="K137" s="3" t="s">
        <v>666</v>
      </c>
      <c r="L137" s="3" t="s">
        <v>666</v>
      </c>
      <c r="M137" s="31" t="s">
        <v>930</v>
      </c>
      <c r="N137" s="3" t="s">
        <v>47</v>
      </c>
      <c r="O137" s="3" t="s">
        <v>300</v>
      </c>
      <c r="P137" s="3" t="s">
        <v>122</v>
      </c>
      <c r="Q137" s="3" t="str">
        <f>IFERROR(VLOOKUP(Presupuestos[[#This Row],[CLASIFICACIÓN (N)]],Tabla17[],2,0),"")</f>
        <v>Costos de ventas</v>
      </c>
      <c r="R137" s="3" t="str">
        <f>IFERROR(VLOOKUP(Presupuestos[[#This Row],[CLASIFICACIÓN (N)]],Tabla17[],3,0),"")</f>
        <v>Operativo</v>
      </c>
      <c r="S137" s="3" t="s">
        <v>16</v>
      </c>
      <c r="T137" s="3" t="str">
        <f>IFERROR(VLOOKUP(Presupuestos[[#This Row],[ALMACEN]],Tabla5[],2,0),"")</f>
        <v>Arequipa</v>
      </c>
      <c r="U137" s="19" t="str">
        <f>IFERROR(VLOOKUP(Presupuestos[[#This Row],[TIPO DE DOCUMENTO]],Tipo_Documento[],2,0)&amp;Presupuestos[[#This Row],[SERIE]]&amp;Presupuestos[[#This Row],[NUMERO]]&amp;Presupuestos[[#This Row],[RUC]],"")</f>
        <v>01FE013509120124952850</v>
      </c>
      <c r="V137" s="3" t="s">
        <v>120</v>
      </c>
      <c r="W137" s="7">
        <v>45846</v>
      </c>
      <c r="X137" s="7">
        <v>45846</v>
      </c>
      <c r="Y137" s="3" t="s">
        <v>822</v>
      </c>
      <c r="Z137" s="3">
        <v>35091</v>
      </c>
      <c r="AA137" s="3">
        <f>IFERROR(VLOOKUP(Presupuestos[[#This Row],[RAZON SOCIAL]],CHOOSE({1,2},Clientes_Proveedores[Razon Social],Clientes_Proveedores[Ruc / Dni]),2,0),"-")</f>
        <v>20124952850</v>
      </c>
      <c r="AB137" s="31" t="s">
        <v>722</v>
      </c>
      <c r="AC137" s="3" t="s">
        <v>670</v>
      </c>
      <c r="AD137" s="5">
        <v>0.18</v>
      </c>
      <c r="AE137" s="6">
        <v>8.4749999999999996</v>
      </c>
      <c r="AF137" s="6">
        <f>Presupuestos[[#This Row],[BASE]]*Presupuestos[[#This Row],[% IGV]]</f>
        <v>1.5254999999999999</v>
      </c>
      <c r="AG137" s="22">
        <f>ROUND(SUM(Presupuestos[[#This Row],[BASE]:[IGV]]),2)</f>
        <v>10</v>
      </c>
      <c r="AH137" s="9" t="str">
        <f>IF(Presupuestos[[#This Row],[MONEDA]]="USD",VLOOKUP(Presupuestos[[#This Row],[FECHA DE EMISION]],Tipo_Cambio[],3,0),"")</f>
        <v/>
      </c>
      <c r="AI137" s="22">
        <f>IFERROR(ROUND(IF(Presupuestos[[#This Row],[MONEDA]]="PEN",Presupuestos[[#This Row],[TOTAL]],Presupuestos[[#This Row],[TOTAL]]*Presupuestos[[#This Row],[TIPO DE CAMBIO]]),2),"")</f>
        <v>10</v>
      </c>
      <c r="AJ137" s="5"/>
      <c r="AK137" s="33" t="s">
        <v>671</v>
      </c>
      <c r="AL137" s="5" t="s">
        <v>715</v>
      </c>
      <c r="AM137" s="33" t="s">
        <v>671</v>
      </c>
      <c r="AN137" s="23" t="s">
        <v>671</v>
      </c>
      <c r="AO137" s="7">
        <f>IFERROR(VLOOKUP("1-"&amp;Presupuestos[[#This Row],[ID DOCUMENTO]],BD_Pagos[],7,0),"")</f>
        <v>45846</v>
      </c>
      <c r="AP137" s="16" t="str">
        <f>IFERROR(VLOOKUP("1-"&amp;Presupuestos[[#This Row],[ID DOCUMENTO]],BD_Pagos[],8,0),"")</f>
        <v>C_Ope_001</v>
      </c>
      <c r="AQ137" s="17">
        <f>IFERROR(VLOOKUP("1-"&amp;Presupuestos[[#This Row],[ID DOCUMENTO]],BD_Pagos[],9,0),"")</f>
        <v>24819</v>
      </c>
      <c r="AR137" s="54"/>
      <c r="AS137" s="7">
        <f>IFERROR(VLOOKUP("2-"&amp;Presupuestos[[#This Row],[ID DOCUMENTO]],BD_Pagos[],7,0),"")</f>
        <v>0</v>
      </c>
      <c r="AT137" s="16" t="str">
        <f>IFERROR(VLOOKUP("2-"&amp;Presupuestos[[#This Row],[ID DOCUMENTO]],BD_Pagos[],8,0),"")</f>
        <v/>
      </c>
      <c r="AU137" s="17">
        <f>IFERROR(VLOOKUP("2-"&amp;Presupuestos[[#This Row],[ID DOCUMENTO]],BD_Pagos[],9,0),"")</f>
        <v>0</v>
      </c>
      <c r="AV137" s="20">
        <f>IF(IFERROR(VLOOKUP("2-"&amp;Presupuestos[[#This Row],[ID DOCUMENTO]],BD_Pagos[],10,0),0)&gt;Presupuestos[[#This Row],[TOTAL SOLES]],Presupuestos[[#This Row],[TOTAL SOLES]],IFERROR(VLOOKUP("2-"&amp;Presupuestos[[#This Row],[ID DOCUMENTO]],BD_Pagos[],10,0),0))</f>
        <v>0</v>
      </c>
      <c r="AW137" s="7"/>
      <c r="AX137" s="16"/>
      <c r="AY137" s="17"/>
      <c r="AZ137" s="20"/>
      <c r="BA137" s="7"/>
      <c r="BB137" s="16"/>
      <c r="BC137" s="17"/>
      <c r="BD137" s="20"/>
      <c r="BE137" s="7">
        <f>IFERROR(VLOOKUP("5-"&amp;Presupuestos[[#This Row],[ID DOCUMENTO]],BD_Pagos[],7,0),"")</f>
        <v>0</v>
      </c>
      <c r="BF137" s="17">
        <f>IFERROR(VLOOKUP("5-"&amp;Presupuestos[[#This Row],[ID DOCUMENTO]],BD_Pagos[],9,0),"")</f>
        <v>0</v>
      </c>
      <c r="BG137" s="20">
        <f>IF(IFERROR(VLOOKUP("5-"&amp;Presupuestos[[#This Row],[ID DOCUMENTO]],BD_Pagos[],10,0),0)&gt;Presupuestos[[#This Row],[TOTAL SOLES]],Presupuestos[[#This Row],[TOTAL SOLES]],IFERROR(VLOOKUP("5-"&amp;Presupuestos[[#This Row],[ID DOCUMENTO]],BD_Pagos[],10,0),0))</f>
        <v>0</v>
      </c>
      <c r="BH137" s="7">
        <f>IFERROR(VLOOKUP("1-Detraccion"&amp;Presupuestos[[#This Row],[ID DOCUMENTO]],BD_Pagos[],2,0),"")</f>
        <v>0</v>
      </c>
      <c r="BI137" s="3" t="str">
        <f>IFERROR(VLOOKUP("1-Detraccion"&amp;Presupuestos[[#This Row],[ID DOCUMENTO]],BD_Pagos[],3,0),"")</f>
        <v/>
      </c>
      <c r="BJ137" s="3">
        <f>IFERROR(VLOOKUP("1-Detraccion"&amp;Presupuestos[[#This Row],[ID DOCUMENTO]],BD_Pagos[],4,0),"")</f>
        <v>0</v>
      </c>
      <c r="BK137" s="6">
        <f>IF(IFERROR(VLOOKUP("1-Detraccion"&amp;Presupuestos[[#This Row],[ID DOCUMENTO]],BD_Pagos[],5,0),0)&gt;Presupuestos[[#This Row],[TOTAL SOLES]],Presupuestos[[#This Row],[TOTAL SOLES]],IFERROR(VLOOKUP("1-Detraccion"&amp;Presupuestos[[#This Row],[ID DOCUMENTO]],BD_Pagos[],5,0),0))</f>
        <v>0</v>
      </c>
      <c r="BL137" s="6">
        <f>IF(IFERROR(VLOOKUP("1-Detraccion"&amp;Presupuestos[[#This Row],[ID DOCUMENTO]],BD_Pagos[],6,0),0)&gt;Presupuestos[[#This Row],[TOTAL SOLES]],Presupuestos[[#This Row],[TOTAL SOLES]],IFERROR(VLOOKUP("1-Detraccion"&amp;Presupuestos[[#This Row],[ID DOCUMENTO]],BD_Pagos[],6,0),0))</f>
        <v>0</v>
      </c>
      <c r="BM137" s="37"/>
      <c r="BN137" s="3"/>
      <c r="BO137" s="3"/>
      <c r="BP137" s="6"/>
      <c r="BQ13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37" s="23" t="str">
        <f>IF(Presupuestos[[#This Row],[SALDO ME-MN]]&gt;0,"PENDIENTE","CANCELADO")</f>
        <v>PENDIENTE</v>
      </c>
      <c r="BS137" s="23" t="str">
        <f>IF(COUNTIFS($U$4:$U136,Presupuestos[[#This Row],[ID DOCUMENTO]])&gt;=1,IF(B136=Presupuestos[[#This Row],[ID]],"OK","DOC. DUPLICADO"),"OK")</f>
        <v>OK</v>
      </c>
    </row>
    <row r="138" spans="2:71" ht="24" x14ac:dyDescent="0.25">
      <c r="B138" s="34">
        <f>IF(Presupuestos[[#This Row],[ID DOCUMENTO]]=U137,B137,IF(B137="ID",1,B137+1))</f>
        <v>133</v>
      </c>
      <c r="C138" s="2">
        <v>45846</v>
      </c>
      <c r="D138" s="2">
        <v>45846</v>
      </c>
      <c r="E138" s="3" t="s">
        <v>911</v>
      </c>
      <c r="F138" s="25" t="s">
        <v>35</v>
      </c>
      <c r="G138" s="25" t="s">
        <v>223</v>
      </c>
      <c r="H138" s="25" t="s">
        <v>199</v>
      </c>
      <c r="I138" s="36" t="str">
        <f>IFERROR(VLOOKUP(Presupuestos[[#This Row],[AREA]]&amp;Presupuestos[[#This Row],[CONCEPTO]]&amp;Presupuestos[[#This Row],[DESCRIPCION]],Tabla28[[Columna1]:[CÓDIGO NUEVO]],2,0),"")</f>
        <v>P0303001</v>
      </c>
      <c r="J138" s="3" t="s">
        <v>666</v>
      </c>
      <c r="K138" s="3" t="s">
        <v>666</v>
      </c>
      <c r="L138" s="3" t="s">
        <v>666</v>
      </c>
      <c r="M138" s="31" t="s">
        <v>931</v>
      </c>
      <c r="N138" s="3" t="s">
        <v>47</v>
      </c>
      <c r="O138" s="3" t="s">
        <v>300</v>
      </c>
      <c r="P138" s="3" t="s">
        <v>122</v>
      </c>
      <c r="Q138" s="3" t="str">
        <f>IFERROR(VLOOKUP(Presupuestos[[#This Row],[CLASIFICACIÓN (N)]],Tabla17[],2,0),"")</f>
        <v>Costos de ventas</v>
      </c>
      <c r="R138" s="3" t="str">
        <f>IFERROR(VLOOKUP(Presupuestos[[#This Row],[CLASIFICACIÓN (N)]],Tabla17[],3,0),"")</f>
        <v>Operativo</v>
      </c>
      <c r="S138" s="3" t="s">
        <v>16</v>
      </c>
      <c r="T138" s="3" t="str">
        <f>IFERROR(VLOOKUP(Presupuestos[[#This Row],[ALMACEN]],Tabla5[],2,0),"")</f>
        <v>Arequipa</v>
      </c>
      <c r="U138" s="19" t="str">
        <f>IFERROR(VLOOKUP(Presupuestos[[#This Row],[TIPO DE DOCUMENTO]],Tipo_Documento[],2,0)&amp;Presupuestos[[#This Row],[SERIE]]&amp;Presupuestos[[#This Row],[NUMERO]]&amp;Presupuestos[[#This Row],[RUC]],"")</f>
        <v>01F00213396520124952850</v>
      </c>
      <c r="V138" s="3" t="s">
        <v>120</v>
      </c>
      <c r="W138" s="7">
        <v>45846</v>
      </c>
      <c r="X138" s="7">
        <v>45846</v>
      </c>
      <c r="Y138" s="3" t="s">
        <v>721</v>
      </c>
      <c r="Z138" s="3">
        <v>133965</v>
      </c>
      <c r="AA138" s="3">
        <f>IFERROR(VLOOKUP(Presupuestos[[#This Row],[RAZON SOCIAL]],CHOOSE({1,2},Clientes_Proveedores[Razon Social],Clientes_Proveedores[Ruc / Dni]),2,0),"-")</f>
        <v>20124952850</v>
      </c>
      <c r="AB138" s="31" t="s">
        <v>722</v>
      </c>
      <c r="AC138" s="3" t="s">
        <v>670</v>
      </c>
      <c r="AD138" s="5">
        <v>0.18</v>
      </c>
      <c r="AE138" s="6">
        <v>8.4749999999999996</v>
      </c>
      <c r="AF138" s="6">
        <f>Presupuestos[[#This Row],[BASE]]*Presupuestos[[#This Row],[% IGV]]</f>
        <v>1.5254999999999999</v>
      </c>
      <c r="AG138" s="22">
        <f>ROUND(SUM(Presupuestos[[#This Row],[BASE]:[IGV]]),2)</f>
        <v>10</v>
      </c>
      <c r="AH138" s="9" t="str">
        <f>IF(Presupuestos[[#This Row],[MONEDA]]="USD",VLOOKUP(Presupuestos[[#This Row],[FECHA DE EMISION]],Tipo_Cambio[],3,0),"")</f>
        <v/>
      </c>
      <c r="AI138" s="22">
        <f>IFERROR(ROUND(IF(Presupuestos[[#This Row],[MONEDA]]="PEN",Presupuestos[[#This Row],[TOTAL]],Presupuestos[[#This Row],[TOTAL]]*Presupuestos[[#This Row],[TIPO DE CAMBIO]]),2),"")</f>
        <v>10</v>
      </c>
      <c r="AJ138" s="5"/>
      <c r="AK138" s="33" t="s">
        <v>671</v>
      </c>
      <c r="AL138" s="5" t="s">
        <v>715</v>
      </c>
      <c r="AM138" s="33" t="s">
        <v>671</v>
      </c>
      <c r="AN138" s="23" t="s">
        <v>671</v>
      </c>
      <c r="AO138" s="7">
        <f>IFERROR(VLOOKUP("1-"&amp;Presupuestos[[#This Row],[ID DOCUMENTO]],BD_Pagos[],7,0),"")</f>
        <v>45846</v>
      </c>
      <c r="AP138" s="16" t="str">
        <f>IFERROR(VLOOKUP("1-"&amp;Presupuestos[[#This Row],[ID DOCUMENTO]],BD_Pagos[],8,0),"")</f>
        <v>C_Ope_001</v>
      </c>
      <c r="AQ138" s="17">
        <f>IFERROR(VLOOKUP("1-"&amp;Presupuestos[[#This Row],[ID DOCUMENTO]],BD_Pagos[],9,0),"")</f>
        <v>24823</v>
      </c>
      <c r="AR138" s="54"/>
      <c r="AS138" s="7">
        <f>IFERROR(VLOOKUP("2-"&amp;Presupuestos[[#This Row],[ID DOCUMENTO]],BD_Pagos[],7,0),"")</f>
        <v>0</v>
      </c>
      <c r="AT138" s="16" t="str">
        <f>IFERROR(VLOOKUP("2-"&amp;Presupuestos[[#This Row],[ID DOCUMENTO]],BD_Pagos[],8,0),"")</f>
        <v/>
      </c>
      <c r="AU138" s="17">
        <f>IFERROR(VLOOKUP("2-"&amp;Presupuestos[[#This Row],[ID DOCUMENTO]],BD_Pagos[],9,0),"")</f>
        <v>0</v>
      </c>
      <c r="AV138" s="20">
        <f>IF(IFERROR(VLOOKUP("2-"&amp;Presupuestos[[#This Row],[ID DOCUMENTO]],BD_Pagos[],10,0),0)&gt;Presupuestos[[#This Row],[TOTAL SOLES]],Presupuestos[[#This Row],[TOTAL SOLES]],IFERROR(VLOOKUP("2-"&amp;Presupuestos[[#This Row],[ID DOCUMENTO]],BD_Pagos[],10,0),0))</f>
        <v>0</v>
      </c>
      <c r="AW138" s="7"/>
      <c r="AX138" s="16"/>
      <c r="AY138" s="17"/>
      <c r="AZ138" s="20"/>
      <c r="BA138" s="7"/>
      <c r="BB138" s="16"/>
      <c r="BC138" s="17"/>
      <c r="BD138" s="20"/>
      <c r="BE138" s="7">
        <f>IFERROR(VLOOKUP("5-"&amp;Presupuestos[[#This Row],[ID DOCUMENTO]],BD_Pagos[],7,0),"")</f>
        <v>0</v>
      </c>
      <c r="BF138" s="17">
        <f>IFERROR(VLOOKUP("5-"&amp;Presupuestos[[#This Row],[ID DOCUMENTO]],BD_Pagos[],9,0),"")</f>
        <v>0</v>
      </c>
      <c r="BG138" s="20">
        <f>IF(IFERROR(VLOOKUP("5-"&amp;Presupuestos[[#This Row],[ID DOCUMENTO]],BD_Pagos[],10,0),0)&gt;Presupuestos[[#This Row],[TOTAL SOLES]],Presupuestos[[#This Row],[TOTAL SOLES]],IFERROR(VLOOKUP("5-"&amp;Presupuestos[[#This Row],[ID DOCUMENTO]],BD_Pagos[],10,0),0))</f>
        <v>0</v>
      </c>
      <c r="BH138" s="7">
        <f>IFERROR(VLOOKUP("1-Detraccion"&amp;Presupuestos[[#This Row],[ID DOCUMENTO]],BD_Pagos[],2,0),"")</f>
        <v>0</v>
      </c>
      <c r="BI138" s="3" t="str">
        <f>IFERROR(VLOOKUP("1-Detraccion"&amp;Presupuestos[[#This Row],[ID DOCUMENTO]],BD_Pagos[],3,0),"")</f>
        <v/>
      </c>
      <c r="BJ138" s="3">
        <f>IFERROR(VLOOKUP("1-Detraccion"&amp;Presupuestos[[#This Row],[ID DOCUMENTO]],BD_Pagos[],4,0),"")</f>
        <v>0</v>
      </c>
      <c r="BK138" s="6">
        <f>IF(IFERROR(VLOOKUP("1-Detraccion"&amp;Presupuestos[[#This Row],[ID DOCUMENTO]],BD_Pagos[],5,0),0)&gt;Presupuestos[[#This Row],[TOTAL SOLES]],Presupuestos[[#This Row],[TOTAL SOLES]],IFERROR(VLOOKUP("1-Detraccion"&amp;Presupuestos[[#This Row],[ID DOCUMENTO]],BD_Pagos[],5,0),0))</f>
        <v>0</v>
      </c>
      <c r="BL138" s="6">
        <f>IF(IFERROR(VLOOKUP("1-Detraccion"&amp;Presupuestos[[#This Row],[ID DOCUMENTO]],BD_Pagos[],6,0),0)&gt;Presupuestos[[#This Row],[TOTAL SOLES]],Presupuestos[[#This Row],[TOTAL SOLES]],IFERROR(VLOOKUP("1-Detraccion"&amp;Presupuestos[[#This Row],[ID DOCUMENTO]],BD_Pagos[],6,0),0))</f>
        <v>0</v>
      </c>
      <c r="BM138" s="37"/>
      <c r="BN138" s="3"/>
      <c r="BO138" s="3"/>
      <c r="BP138" s="6"/>
      <c r="BQ13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38" s="23" t="str">
        <f>IF(Presupuestos[[#This Row],[SALDO ME-MN]]&gt;0,"PENDIENTE","CANCELADO")</f>
        <v>PENDIENTE</v>
      </c>
      <c r="BS138" s="23" t="str">
        <f>IF(COUNTIFS($U$4:$U137,Presupuestos[[#This Row],[ID DOCUMENTO]])&gt;=1,IF(B137=Presupuestos[[#This Row],[ID]],"OK","DOC. DUPLICADO"),"OK")</f>
        <v>OK</v>
      </c>
    </row>
    <row r="139" spans="2:71" ht="24" x14ac:dyDescent="0.25">
      <c r="B139" s="34">
        <f>IF(Presupuestos[[#This Row],[ID DOCUMENTO]]=U138,B138,IF(B138="ID",1,B138+1))</f>
        <v>134</v>
      </c>
      <c r="C139" s="2">
        <v>45846</v>
      </c>
      <c r="D139" s="2">
        <v>45846</v>
      </c>
      <c r="E139" s="3" t="s">
        <v>911</v>
      </c>
      <c r="F139" s="25" t="s">
        <v>35</v>
      </c>
      <c r="G139" s="25" t="s">
        <v>223</v>
      </c>
      <c r="H139" s="25" t="s">
        <v>199</v>
      </c>
      <c r="I139" s="36" t="str">
        <f>IFERROR(VLOOKUP(Presupuestos[[#This Row],[AREA]]&amp;Presupuestos[[#This Row],[CONCEPTO]]&amp;Presupuestos[[#This Row],[DESCRIPCION]],Tabla28[[Columna1]:[CÓDIGO NUEVO]],2,0),"")</f>
        <v>P0303001</v>
      </c>
      <c r="J139" s="3" t="s">
        <v>666</v>
      </c>
      <c r="K139" s="3" t="s">
        <v>666</v>
      </c>
      <c r="L139" s="3" t="s">
        <v>666</v>
      </c>
      <c r="M139" s="31" t="s">
        <v>932</v>
      </c>
      <c r="N139" s="3" t="s">
        <v>47</v>
      </c>
      <c r="O139" s="3" t="s">
        <v>300</v>
      </c>
      <c r="P139" s="3" t="s">
        <v>122</v>
      </c>
      <c r="Q139" s="3" t="str">
        <f>IFERROR(VLOOKUP(Presupuestos[[#This Row],[CLASIFICACIÓN (N)]],Tabla17[],2,0),"")</f>
        <v>Costos de ventas</v>
      </c>
      <c r="R139" s="3" t="str">
        <f>IFERROR(VLOOKUP(Presupuestos[[#This Row],[CLASIFICACIÓN (N)]],Tabla17[],3,0),"")</f>
        <v>Operativo</v>
      </c>
      <c r="S139" s="3" t="s">
        <v>16</v>
      </c>
      <c r="T139" s="3" t="str">
        <f>IFERROR(VLOOKUP(Presupuestos[[#This Row],[ALMACEN]],Tabla5[],2,0),"")</f>
        <v>Arequipa</v>
      </c>
      <c r="U139" s="19" t="str">
        <f>IFERROR(VLOOKUP(Presupuestos[[#This Row],[TIPO DE DOCUMENTO]],Tipo_Documento[],2,0)&amp;Presupuestos[[#This Row],[SERIE]]&amp;Presupuestos[[#This Row],[NUMERO]]&amp;Presupuestos[[#This Row],[RUC]],"")</f>
        <v>01F00213396420124952850</v>
      </c>
      <c r="V139" s="3" t="s">
        <v>120</v>
      </c>
      <c r="W139" s="7">
        <v>45846</v>
      </c>
      <c r="X139" s="7">
        <v>45846</v>
      </c>
      <c r="Y139" s="3" t="s">
        <v>721</v>
      </c>
      <c r="Z139" s="3">
        <v>133964</v>
      </c>
      <c r="AA139" s="3">
        <f>IFERROR(VLOOKUP(Presupuestos[[#This Row],[RAZON SOCIAL]],CHOOSE({1,2},Clientes_Proveedores[Razon Social],Clientes_Proveedores[Ruc / Dni]),2,0),"-")</f>
        <v>20124952850</v>
      </c>
      <c r="AB139" s="31" t="s">
        <v>722</v>
      </c>
      <c r="AC139" s="3" t="s">
        <v>670</v>
      </c>
      <c r="AD139" s="5">
        <v>0.18</v>
      </c>
      <c r="AE139" s="6">
        <v>8.4749999999999996</v>
      </c>
      <c r="AF139" s="6">
        <f>Presupuestos[[#This Row],[BASE]]*Presupuestos[[#This Row],[% IGV]]</f>
        <v>1.5254999999999999</v>
      </c>
      <c r="AG139" s="22">
        <f>ROUND(SUM(Presupuestos[[#This Row],[BASE]:[IGV]]),2)</f>
        <v>10</v>
      </c>
      <c r="AH139" s="9" t="str">
        <f>IF(Presupuestos[[#This Row],[MONEDA]]="USD",VLOOKUP(Presupuestos[[#This Row],[FECHA DE EMISION]],Tipo_Cambio[],3,0),"")</f>
        <v/>
      </c>
      <c r="AI139" s="22">
        <f>IFERROR(ROUND(IF(Presupuestos[[#This Row],[MONEDA]]="PEN",Presupuestos[[#This Row],[TOTAL]],Presupuestos[[#This Row],[TOTAL]]*Presupuestos[[#This Row],[TIPO DE CAMBIO]]),2),"")</f>
        <v>10</v>
      </c>
      <c r="AJ139" s="5"/>
      <c r="AK139" s="33" t="s">
        <v>671</v>
      </c>
      <c r="AL139" s="5" t="s">
        <v>715</v>
      </c>
      <c r="AM139" s="33" t="s">
        <v>671</v>
      </c>
      <c r="AN139" s="23" t="s">
        <v>671</v>
      </c>
      <c r="AO139" s="7">
        <f>IFERROR(VLOOKUP("1-"&amp;Presupuestos[[#This Row],[ID DOCUMENTO]],BD_Pagos[],7,0),"")</f>
        <v>45846</v>
      </c>
      <c r="AP139" s="16" t="str">
        <f>IFERROR(VLOOKUP("1-"&amp;Presupuestos[[#This Row],[ID DOCUMENTO]],BD_Pagos[],8,0),"")</f>
        <v>C_Ope_001</v>
      </c>
      <c r="AQ139" s="17">
        <f>IFERROR(VLOOKUP("1-"&amp;Presupuestos[[#This Row],[ID DOCUMENTO]],BD_Pagos[],9,0),"")</f>
        <v>24824</v>
      </c>
      <c r="AR139" s="54"/>
      <c r="AS139" s="7">
        <f>IFERROR(VLOOKUP("2-"&amp;Presupuestos[[#This Row],[ID DOCUMENTO]],BD_Pagos[],7,0),"")</f>
        <v>0</v>
      </c>
      <c r="AT139" s="16" t="str">
        <f>IFERROR(VLOOKUP("2-"&amp;Presupuestos[[#This Row],[ID DOCUMENTO]],BD_Pagos[],8,0),"")</f>
        <v/>
      </c>
      <c r="AU139" s="17">
        <f>IFERROR(VLOOKUP("2-"&amp;Presupuestos[[#This Row],[ID DOCUMENTO]],BD_Pagos[],9,0),"")</f>
        <v>0</v>
      </c>
      <c r="AV139" s="20">
        <f>IF(IFERROR(VLOOKUP("2-"&amp;Presupuestos[[#This Row],[ID DOCUMENTO]],BD_Pagos[],10,0),0)&gt;Presupuestos[[#This Row],[TOTAL SOLES]],Presupuestos[[#This Row],[TOTAL SOLES]],IFERROR(VLOOKUP("2-"&amp;Presupuestos[[#This Row],[ID DOCUMENTO]],BD_Pagos[],10,0),0))</f>
        <v>0</v>
      </c>
      <c r="AW139" s="7"/>
      <c r="AX139" s="16"/>
      <c r="AY139" s="17"/>
      <c r="AZ139" s="20"/>
      <c r="BA139" s="7"/>
      <c r="BB139" s="16"/>
      <c r="BC139" s="17"/>
      <c r="BD139" s="20"/>
      <c r="BE139" s="7">
        <f>IFERROR(VLOOKUP("5-"&amp;Presupuestos[[#This Row],[ID DOCUMENTO]],BD_Pagos[],7,0),"")</f>
        <v>0</v>
      </c>
      <c r="BF139" s="17">
        <f>IFERROR(VLOOKUP("5-"&amp;Presupuestos[[#This Row],[ID DOCUMENTO]],BD_Pagos[],9,0),"")</f>
        <v>0</v>
      </c>
      <c r="BG139" s="20">
        <f>IF(IFERROR(VLOOKUP("5-"&amp;Presupuestos[[#This Row],[ID DOCUMENTO]],BD_Pagos[],10,0),0)&gt;Presupuestos[[#This Row],[TOTAL SOLES]],Presupuestos[[#This Row],[TOTAL SOLES]],IFERROR(VLOOKUP("5-"&amp;Presupuestos[[#This Row],[ID DOCUMENTO]],BD_Pagos[],10,0),0))</f>
        <v>0</v>
      </c>
      <c r="BH139" s="7">
        <f>IFERROR(VLOOKUP("1-Detraccion"&amp;Presupuestos[[#This Row],[ID DOCUMENTO]],BD_Pagos[],2,0),"")</f>
        <v>0</v>
      </c>
      <c r="BI139" s="3" t="str">
        <f>IFERROR(VLOOKUP("1-Detraccion"&amp;Presupuestos[[#This Row],[ID DOCUMENTO]],BD_Pagos[],3,0),"")</f>
        <v/>
      </c>
      <c r="BJ139" s="3">
        <f>IFERROR(VLOOKUP("1-Detraccion"&amp;Presupuestos[[#This Row],[ID DOCUMENTO]],BD_Pagos[],4,0),"")</f>
        <v>0</v>
      </c>
      <c r="BK139" s="6">
        <f>IF(IFERROR(VLOOKUP("1-Detraccion"&amp;Presupuestos[[#This Row],[ID DOCUMENTO]],BD_Pagos[],5,0),0)&gt;Presupuestos[[#This Row],[TOTAL SOLES]],Presupuestos[[#This Row],[TOTAL SOLES]],IFERROR(VLOOKUP("1-Detraccion"&amp;Presupuestos[[#This Row],[ID DOCUMENTO]],BD_Pagos[],5,0),0))</f>
        <v>0</v>
      </c>
      <c r="BL139" s="6">
        <f>IF(IFERROR(VLOOKUP("1-Detraccion"&amp;Presupuestos[[#This Row],[ID DOCUMENTO]],BD_Pagos[],6,0),0)&gt;Presupuestos[[#This Row],[TOTAL SOLES]],Presupuestos[[#This Row],[TOTAL SOLES]],IFERROR(VLOOKUP("1-Detraccion"&amp;Presupuestos[[#This Row],[ID DOCUMENTO]],BD_Pagos[],6,0),0))</f>
        <v>0</v>
      </c>
      <c r="BM139" s="37"/>
      <c r="BN139" s="3"/>
      <c r="BO139" s="3"/>
      <c r="BP139" s="6"/>
      <c r="BQ13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39" s="23" t="str">
        <f>IF(Presupuestos[[#This Row],[SALDO ME-MN]]&gt;0,"PENDIENTE","CANCELADO")</f>
        <v>PENDIENTE</v>
      </c>
      <c r="BS139" s="23" t="str">
        <f>IF(COUNTIFS($U$4:$U138,Presupuestos[[#This Row],[ID DOCUMENTO]])&gt;=1,IF(B138=Presupuestos[[#This Row],[ID]],"OK","DOC. DUPLICADO"),"OK")</f>
        <v>OK</v>
      </c>
    </row>
    <row r="140" spans="2:71" ht="24" x14ac:dyDescent="0.25">
      <c r="B140" s="34">
        <f>IF(Presupuestos[[#This Row],[ID DOCUMENTO]]=U139,B139,IF(B139="ID",1,B139+1))</f>
        <v>135</v>
      </c>
      <c r="C140" s="2">
        <v>45846</v>
      </c>
      <c r="D140" s="2">
        <v>45846</v>
      </c>
      <c r="E140" s="3" t="s">
        <v>911</v>
      </c>
      <c r="F140" s="25" t="s">
        <v>35</v>
      </c>
      <c r="G140" s="25" t="s">
        <v>223</v>
      </c>
      <c r="H140" s="25" t="s">
        <v>199</v>
      </c>
      <c r="I140" s="36" t="str">
        <f>IFERROR(VLOOKUP(Presupuestos[[#This Row],[AREA]]&amp;Presupuestos[[#This Row],[CONCEPTO]]&amp;Presupuestos[[#This Row],[DESCRIPCION]],Tabla28[[Columna1]:[CÓDIGO NUEVO]],2,0),"")</f>
        <v>P0303001</v>
      </c>
      <c r="J140" s="3" t="s">
        <v>666</v>
      </c>
      <c r="K140" s="3" t="s">
        <v>666</v>
      </c>
      <c r="L140" s="3" t="s">
        <v>666</v>
      </c>
      <c r="M140" s="31" t="s">
        <v>933</v>
      </c>
      <c r="N140" s="3" t="s">
        <v>47</v>
      </c>
      <c r="O140" s="3" t="s">
        <v>300</v>
      </c>
      <c r="P140" s="3" t="s">
        <v>122</v>
      </c>
      <c r="Q140" s="3" t="str">
        <f>IFERROR(VLOOKUP(Presupuestos[[#This Row],[CLASIFICACIÓN (N)]],Tabla17[],2,0),"")</f>
        <v>Costos de ventas</v>
      </c>
      <c r="R140" s="3" t="str">
        <f>IFERROR(VLOOKUP(Presupuestos[[#This Row],[CLASIFICACIÓN (N)]],Tabla17[],3,0),"")</f>
        <v>Operativo</v>
      </c>
      <c r="S140" s="3" t="s">
        <v>16</v>
      </c>
      <c r="T140" s="3" t="str">
        <f>IFERROR(VLOOKUP(Presupuestos[[#This Row],[ALMACEN]],Tabla5[],2,0),"")</f>
        <v>Arequipa</v>
      </c>
      <c r="U140" s="19" t="str">
        <f>IFERROR(VLOOKUP(Presupuestos[[#This Row],[TIPO DE DOCUMENTO]],Tipo_Documento[],2,0)&amp;Presupuestos[[#This Row],[SERIE]]&amp;Presupuestos[[#This Row],[NUMERO]]&amp;Presupuestos[[#This Row],[RUC]],"")</f>
        <v>01F00213396320124952850</v>
      </c>
      <c r="V140" s="3" t="s">
        <v>120</v>
      </c>
      <c r="W140" s="7">
        <v>45846</v>
      </c>
      <c r="X140" s="7">
        <v>45846</v>
      </c>
      <c r="Y140" s="3" t="s">
        <v>721</v>
      </c>
      <c r="Z140" s="3">
        <v>133963</v>
      </c>
      <c r="AA140" s="3">
        <f>IFERROR(VLOOKUP(Presupuestos[[#This Row],[RAZON SOCIAL]],CHOOSE({1,2},Clientes_Proveedores[Razon Social],Clientes_Proveedores[Ruc / Dni]),2,0),"-")</f>
        <v>20124952850</v>
      </c>
      <c r="AB140" s="31" t="s">
        <v>722</v>
      </c>
      <c r="AC140" s="3" t="s">
        <v>670</v>
      </c>
      <c r="AD140" s="5">
        <v>0.18</v>
      </c>
      <c r="AE140" s="6">
        <v>8.4749999999999996</v>
      </c>
      <c r="AF140" s="6">
        <f>Presupuestos[[#This Row],[BASE]]*Presupuestos[[#This Row],[% IGV]]</f>
        <v>1.5254999999999999</v>
      </c>
      <c r="AG140" s="22">
        <f>ROUND(SUM(Presupuestos[[#This Row],[BASE]:[IGV]]),2)</f>
        <v>10</v>
      </c>
      <c r="AH140" s="9" t="str">
        <f>IF(Presupuestos[[#This Row],[MONEDA]]="USD",VLOOKUP(Presupuestos[[#This Row],[FECHA DE EMISION]],Tipo_Cambio[],3,0),"")</f>
        <v/>
      </c>
      <c r="AI140" s="22">
        <f>IFERROR(ROUND(IF(Presupuestos[[#This Row],[MONEDA]]="PEN",Presupuestos[[#This Row],[TOTAL]],Presupuestos[[#This Row],[TOTAL]]*Presupuestos[[#This Row],[TIPO DE CAMBIO]]),2),"")</f>
        <v>10</v>
      </c>
      <c r="AJ140" s="5"/>
      <c r="AK140" s="33" t="s">
        <v>671</v>
      </c>
      <c r="AL140" s="5" t="s">
        <v>715</v>
      </c>
      <c r="AM140" s="33" t="s">
        <v>671</v>
      </c>
      <c r="AN140" s="23" t="s">
        <v>671</v>
      </c>
      <c r="AO140" s="7">
        <f>IFERROR(VLOOKUP("1-"&amp;Presupuestos[[#This Row],[ID DOCUMENTO]],BD_Pagos[],7,0),"")</f>
        <v>45846</v>
      </c>
      <c r="AP140" s="16" t="str">
        <f>IFERROR(VLOOKUP("1-"&amp;Presupuestos[[#This Row],[ID DOCUMENTO]],BD_Pagos[],8,0),"")</f>
        <v>C_Ope_001</v>
      </c>
      <c r="AQ140" s="17">
        <f>IFERROR(VLOOKUP("1-"&amp;Presupuestos[[#This Row],[ID DOCUMENTO]],BD_Pagos[],9,0),"")</f>
        <v>24825</v>
      </c>
      <c r="AR140" s="54"/>
      <c r="AS140" s="7">
        <f>IFERROR(VLOOKUP("2-"&amp;Presupuestos[[#This Row],[ID DOCUMENTO]],BD_Pagos[],7,0),"")</f>
        <v>0</v>
      </c>
      <c r="AT140" s="16" t="str">
        <f>IFERROR(VLOOKUP("2-"&amp;Presupuestos[[#This Row],[ID DOCUMENTO]],BD_Pagos[],8,0),"")</f>
        <v/>
      </c>
      <c r="AU140" s="17">
        <f>IFERROR(VLOOKUP("2-"&amp;Presupuestos[[#This Row],[ID DOCUMENTO]],BD_Pagos[],9,0),"")</f>
        <v>0</v>
      </c>
      <c r="AV140" s="20">
        <f>IF(IFERROR(VLOOKUP("2-"&amp;Presupuestos[[#This Row],[ID DOCUMENTO]],BD_Pagos[],10,0),0)&gt;Presupuestos[[#This Row],[TOTAL SOLES]],Presupuestos[[#This Row],[TOTAL SOLES]],IFERROR(VLOOKUP("2-"&amp;Presupuestos[[#This Row],[ID DOCUMENTO]],BD_Pagos[],10,0),0))</f>
        <v>0</v>
      </c>
      <c r="AW140" s="7"/>
      <c r="AX140" s="16"/>
      <c r="AY140" s="17"/>
      <c r="AZ140" s="20"/>
      <c r="BA140" s="7"/>
      <c r="BB140" s="16"/>
      <c r="BC140" s="17"/>
      <c r="BD140" s="20"/>
      <c r="BE140" s="7">
        <f>IFERROR(VLOOKUP("5-"&amp;Presupuestos[[#This Row],[ID DOCUMENTO]],BD_Pagos[],7,0),"")</f>
        <v>0</v>
      </c>
      <c r="BF140" s="17">
        <f>IFERROR(VLOOKUP("5-"&amp;Presupuestos[[#This Row],[ID DOCUMENTO]],BD_Pagos[],9,0),"")</f>
        <v>0</v>
      </c>
      <c r="BG140" s="20">
        <f>IF(IFERROR(VLOOKUP("5-"&amp;Presupuestos[[#This Row],[ID DOCUMENTO]],BD_Pagos[],10,0),0)&gt;Presupuestos[[#This Row],[TOTAL SOLES]],Presupuestos[[#This Row],[TOTAL SOLES]],IFERROR(VLOOKUP("5-"&amp;Presupuestos[[#This Row],[ID DOCUMENTO]],BD_Pagos[],10,0),0))</f>
        <v>0</v>
      </c>
      <c r="BH140" s="7">
        <f>IFERROR(VLOOKUP("1-Detraccion"&amp;Presupuestos[[#This Row],[ID DOCUMENTO]],BD_Pagos[],2,0),"")</f>
        <v>0</v>
      </c>
      <c r="BI140" s="3" t="str">
        <f>IFERROR(VLOOKUP("1-Detraccion"&amp;Presupuestos[[#This Row],[ID DOCUMENTO]],BD_Pagos[],3,0),"")</f>
        <v/>
      </c>
      <c r="BJ140" s="3">
        <f>IFERROR(VLOOKUP("1-Detraccion"&amp;Presupuestos[[#This Row],[ID DOCUMENTO]],BD_Pagos[],4,0),"")</f>
        <v>0</v>
      </c>
      <c r="BK140" s="6">
        <f>IF(IFERROR(VLOOKUP("1-Detraccion"&amp;Presupuestos[[#This Row],[ID DOCUMENTO]],BD_Pagos[],5,0),0)&gt;Presupuestos[[#This Row],[TOTAL SOLES]],Presupuestos[[#This Row],[TOTAL SOLES]],IFERROR(VLOOKUP("1-Detraccion"&amp;Presupuestos[[#This Row],[ID DOCUMENTO]],BD_Pagos[],5,0),0))</f>
        <v>0</v>
      </c>
      <c r="BL140" s="6">
        <f>IF(IFERROR(VLOOKUP("1-Detraccion"&amp;Presupuestos[[#This Row],[ID DOCUMENTO]],BD_Pagos[],6,0),0)&gt;Presupuestos[[#This Row],[TOTAL SOLES]],Presupuestos[[#This Row],[TOTAL SOLES]],IFERROR(VLOOKUP("1-Detraccion"&amp;Presupuestos[[#This Row],[ID DOCUMENTO]],BD_Pagos[],6,0),0))</f>
        <v>0</v>
      </c>
      <c r="BM140" s="37"/>
      <c r="BN140" s="3"/>
      <c r="BO140" s="3"/>
      <c r="BP140" s="6"/>
      <c r="BQ14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40" s="23" t="str">
        <f>IF(Presupuestos[[#This Row],[SALDO ME-MN]]&gt;0,"PENDIENTE","CANCELADO")</f>
        <v>PENDIENTE</v>
      </c>
      <c r="BS140" s="23" t="str">
        <f>IF(COUNTIFS($U$4:$U139,Presupuestos[[#This Row],[ID DOCUMENTO]])&gt;=1,IF(B139=Presupuestos[[#This Row],[ID]],"OK","DOC. DUPLICADO"),"OK")</f>
        <v>OK</v>
      </c>
    </row>
    <row r="141" spans="2:71" ht="24" x14ac:dyDescent="0.25">
      <c r="B141" s="34">
        <f>IF(Presupuestos[[#This Row],[ID DOCUMENTO]]=U140,B140,IF(B140="ID",1,B140+1))</f>
        <v>136</v>
      </c>
      <c r="C141" s="2">
        <v>45846</v>
      </c>
      <c r="D141" s="2">
        <v>45846</v>
      </c>
      <c r="E141" s="3" t="s">
        <v>911</v>
      </c>
      <c r="F141" s="25" t="s">
        <v>35</v>
      </c>
      <c r="G141" s="25" t="s">
        <v>144</v>
      </c>
      <c r="H141" s="25" t="s">
        <v>110</v>
      </c>
      <c r="I141" s="36" t="str">
        <f>IFERROR(VLOOKUP(Presupuestos[[#This Row],[AREA]]&amp;Presupuestos[[#This Row],[CONCEPTO]]&amp;Presupuestos[[#This Row],[DESCRIPCION]],Tabla28[[Columna1]:[CÓDIGO NUEVO]],2,0),"")</f>
        <v>P0310001</v>
      </c>
      <c r="J141" s="3" t="s">
        <v>666</v>
      </c>
      <c r="K141" s="3" t="s">
        <v>666</v>
      </c>
      <c r="L141" s="3" t="s">
        <v>666</v>
      </c>
      <c r="M141" s="31" t="s">
        <v>934</v>
      </c>
      <c r="N141" s="3"/>
      <c r="O141" s="3" t="s">
        <v>300</v>
      </c>
      <c r="P141" s="3" t="s">
        <v>122</v>
      </c>
      <c r="Q141" s="3" t="str">
        <f>IFERROR(VLOOKUP(Presupuestos[[#This Row],[CLASIFICACIÓN (N)]],Tabla17[],2,0),"")</f>
        <v>Costos de ventas</v>
      </c>
      <c r="R141" s="3" t="str">
        <f>IFERROR(VLOOKUP(Presupuestos[[#This Row],[CLASIFICACIÓN (N)]],Tabla17[],3,0),"")</f>
        <v>Operativo</v>
      </c>
      <c r="S141" s="3" t="s">
        <v>16</v>
      </c>
      <c r="T141" s="3" t="str">
        <f>IFERROR(VLOOKUP(Presupuestos[[#This Row],[ALMACEN]],Tabla5[],2,0),"")</f>
        <v>Arequipa</v>
      </c>
      <c r="U141" s="19" t="str">
        <f>IFERROR(VLOOKUP(Presupuestos[[#This Row],[TIPO DE DOCUMENTO]],Tipo_Documento[],2,0)&amp;Presupuestos[[#This Row],[SERIE]]&amp;Presupuestos[[#This Row],[NUMERO]]&amp;Presupuestos[[#This Row],[RUC]],"")</f>
        <v>SD2481811111111</v>
      </c>
      <c r="V141" s="3" t="s">
        <v>220</v>
      </c>
      <c r="W141" s="7">
        <v>45846</v>
      </c>
      <c r="X141" s="7">
        <v>45846</v>
      </c>
      <c r="Y141" s="3"/>
      <c r="Z141" s="3">
        <v>24818</v>
      </c>
      <c r="AA141" s="3">
        <f>IFERROR(VLOOKUP(Presupuestos[[#This Row],[RAZON SOCIAL]],CHOOSE({1,2},Clientes_Proveedores[Razon Social],Clientes_Proveedores[Ruc / Dni]),2,0),"-")</f>
        <v>11111111</v>
      </c>
      <c r="AB141" s="31" t="s">
        <v>916</v>
      </c>
      <c r="AC141" s="3" t="s">
        <v>670</v>
      </c>
      <c r="AD141" s="5"/>
      <c r="AE141" s="6">
        <v>16</v>
      </c>
      <c r="AF141" s="6">
        <f>Presupuestos[[#This Row],[BASE]]*Presupuestos[[#This Row],[% IGV]]</f>
        <v>0</v>
      </c>
      <c r="AG141" s="22">
        <f>ROUND(SUM(Presupuestos[[#This Row],[BASE]:[IGV]]),2)</f>
        <v>16</v>
      </c>
      <c r="AH141" s="9" t="str">
        <f>IF(Presupuestos[[#This Row],[MONEDA]]="USD",VLOOKUP(Presupuestos[[#This Row],[FECHA DE EMISION]],Tipo_Cambio[],3,0),"")</f>
        <v/>
      </c>
      <c r="AI141" s="22">
        <f>IFERROR(ROUND(IF(Presupuestos[[#This Row],[MONEDA]]="PEN",Presupuestos[[#This Row],[TOTAL]],Presupuestos[[#This Row],[TOTAL]]*Presupuestos[[#This Row],[TIPO DE CAMBIO]]),2),"")</f>
        <v>16</v>
      </c>
      <c r="AJ141" s="5"/>
      <c r="AK141" s="33" t="s">
        <v>671</v>
      </c>
      <c r="AL141" s="5" t="s">
        <v>715</v>
      </c>
      <c r="AM141" s="33" t="s">
        <v>671</v>
      </c>
      <c r="AN141" s="23" t="s">
        <v>671</v>
      </c>
      <c r="AO141" s="7">
        <f>IFERROR(VLOOKUP("1-"&amp;Presupuestos[[#This Row],[ID DOCUMENTO]],BD_Pagos[],7,0),"")</f>
        <v>45846</v>
      </c>
      <c r="AP141" s="16" t="str">
        <f>IFERROR(VLOOKUP("1-"&amp;Presupuestos[[#This Row],[ID DOCUMENTO]],BD_Pagos[],8,0),"")</f>
        <v>C_Ope_001</v>
      </c>
      <c r="AQ141" s="17">
        <f>IFERROR(VLOOKUP("1-"&amp;Presupuestos[[#This Row],[ID DOCUMENTO]],BD_Pagos[],9,0),"")</f>
        <v>24818</v>
      </c>
      <c r="AR141" s="54"/>
      <c r="AS141" s="7">
        <f>IFERROR(VLOOKUP("2-"&amp;Presupuestos[[#This Row],[ID DOCUMENTO]],BD_Pagos[],7,0),"")</f>
        <v>0</v>
      </c>
      <c r="AT141" s="16" t="str">
        <f>IFERROR(VLOOKUP("2-"&amp;Presupuestos[[#This Row],[ID DOCUMENTO]],BD_Pagos[],8,0),"")</f>
        <v/>
      </c>
      <c r="AU141" s="17">
        <f>IFERROR(VLOOKUP("2-"&amp;Presupuestos[[#This Row],[ID DOCUMENTO]],BD_Pagos[],9,0),"")</f>
        <v>0</v>
      </c>
      <c r="AV141" s="20">
        <f>IF(IFERROR(VLOOKUP("2-"&amp;Presupuestos[[#This Row],[ID DOCUMENTO]],BD_Pagos[],10,0),0)&gt;Presupuestos[[#This Row],[TOTAL SOLES]],Presupuestos[[#This Row],[TOTAL SOLES]],IFERROR(VLOOKUP("2-"&amp;Presupuestos[[#This Row],[ID DOCUMENTO]],BD_Pagos[],10,0),0))</f>
        <v>0</v>
      </c>
      <c r="AW141" s="7"/>
      <c r="AX141" s="16"/>
      <c r="AY141" s="17"/>
      <c r="AZ141" s="20"/>
      <c r="BA141" s="7"/>
      <c r="BB141" s="16"/>
      <c r="BC141" s="17"/>
      <c r="BD141" s="20"/>
      <c r="BE141" s="7">
        <f>IFERROR(VLOOKUP("5-"&amp;Presupuestos[[#This Row],[ID DOCUMENTO]],BD_Pagos[],7,0),"")</f>
        <v>0</v>
      </c>
      <c r="BF141" s="17">
        <f>IFERROR(VLOOKUP("5-"&amp;Presupuestos[[#This Row],[ID DOCUMENTO]],BD_Pagos[],9,0),"")</f>
        <v>0</v>
      </c>
      <c r="BG141" s="20">
        <f>IF(IFERROR(VLOOKUP("5-"&amp;Presupuestos[[#This Row],[ID DOCUMENTO]],BD_Pagos[],10,0),0)&gt;Presupuestos[[#This Row],[TOTAL SOLES]],Presupuestos[[#This Row],[TOTAL SOLES]],IFERROR(VLOOKUP("5-"&amp;Presupuestos[[#This Row],[ID DOCUMENTO]],BD_Pagos[],10,0),0))</f>
        <v>0</v>
      </c>
      <c r="BH141" s="7">
        <f>IFERROR(VLOOKUP("1-Detraccion"&amp;Presupuestos[[#This Row],[ID DOCUMENTO]],BD_Pagos[],2,0),"")</f>
        <v>0</v>
      </c>
      <c r="BI141" s="3" t="str">
        <f>IFERROR(VLOOKUP("1-Detraccion"&amp;Presupuestos[[#This Row],[ID DOCUMENTO]],BD_Pagos[],3,0),"")</f>
        <v/>
      </c>
      <c r="BJ141" s="3">
        <f>IFERROR(VLOOKUP("1-Detraccion"&amp;Presupuestos[[#This Row],[ID DOCUMENTO]],BD_Pagos[],4,0),"")</f>
        <v>0</v>
      </c>
      <c r="BK141" s="6">
        <f>IF(IFERROR(VLOOKUP("1-Detraccion"&amp;Presupuestos[[#This Row],[ID DOCUMENTO]],BD_Pagos[],5,0),0)&gt;Presupuestos[[#This Row],[TOTAL SOLES]],Presupuestos[[#This Row],[TOTAL SOLES]],IFERROR(VLOOKUP("1-Detraccion"&amp;Presupuestos[[#This Row],[ID DOCUMENTO]],BD_Pagos[],5,0),0))</f>
        <v>0</v>
      </c>
      <c r="BL141" s="6">
        <f>IF(IFERROR(VLOOKUP("1-Detraccion"&amp;Presupuestos[[#This Row],[ID DOCUMENTO]],BD_Pagos[],6,0),0)&gt;Presupuestos[[#This Row],[TOTAL SOLES]],Presupuestos[[#This Row],[TOTAL SOLES]],IFERROR(VLOOKUP("1-Detraccion"&amp;Presupuestos[[#This Row],[ID DOCUMENTO]],BD_Pagos[],6,0),0))</f>
        <v>0</v>
      </c>
      <c r="BM141" s="37"/>
      <c r="BN141" s="3"/>
      <c r="BO141" s="3"/>
      <c r="BP141" s="6"/>
      <c r="BQ14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v>
      </c>
      <c r="BR141" s="23" t="str">
        <f>IF(Presupuestos[[#This Row],[SALDO ME-MN]]&gt;0,"PENDIENTE","CANCELADO")</f>
        <v>PENDIENTE</v>
      </c>
      <c r="BS141" s="23" t="str">
        <f>IF(COUNTIFS($U$4:$U140,Presupuestos[[#This Row],[ID DOCUMENTO]])&gt;=1,IF(B140=Presupuestos[[#This Row],[ID]],"OK","DOC. DUPLICADO"),"OK")</f>
        <v>OK</v>
      </c>
    </row>
    <row r="142" spans="2:71" ht="24" x14ac:dyDescent="0.25">
      <c r="B142" s="34">
        <f>IF(Presupuestos[[#This Row],[ID DOCUMENTO]]=U141,B141,IF(B141="ID",1,B141+1))</f>
        <v>137</v>
      </c>
      <c r="C142" s="2">
        <v>45846</v>
      </c>
      <c r="D142" s="2">
        <v>45846</v>
      </c>
      <c r="E142" s="3" t="s">
        <v>911</v>
      </c>
      <c r="F142" s="25" t="s">
        <v>35</v>
      </c>
      <c r="G142" s="25" t="s">
        <v>144</v>
      </c>
      <c r="H142" s="25" t="s">
        <v>110</v>
      </c>
      <c r="I142" s="36" t="str">
        <f>IFERROR(VLOOKUP(Presupuestos[[#This Row],[AREA]]&amp;Presupuestos[[#This Row],[CONCEPTO]]&amp;Presupuestos[[#This Row],[DESCRIPCION]],Tabla28[[Columna1]:[CÓDIGO NUEVO]],2,0),"")</f>
        <v>P0310001</v>
      </c>
      <c r="J142" s="3" t="s">
        <v>666</v>
      </c>
      <c r="K142" s="3" t="s">
        <v>666</v>
      </c>
      <c r="L142" s="3" t="s">
        <v>666</v>
      </c>
      <c r="M142" s="31" t="s">
        <v>935</v>
      </c>
      <c r="N142" s="3"/>
      <c r="O142" s="3" t="s">
        <v>300</v>
      </c>
      <c r="P142" s="3" t="s">
        <v>122</v>
      </c>
      <c r="Q142" s="3" t="str">
        <f>IFERROR(VLOOKUP(Presupuestos[[#This Row],[CLASIFICACIÓN (N)]],Tabla17[],2,0),"")</f>
        <v>Costos de ventas</v>
      </c>
      <c r="R142" s="3" t="str">
        <f>IFERROR(VLOOKUP(Presupuestos[[#This Row],[CLASIFICACIÓN (N)]],Tabla17[],3,0),"")</f>
        <v>Operativo</v>
      </c>
      <c r="S142" s="3" t="s">
        <v>16</v>
      </c>
      <c r="T142" s="3" t="str">
        <f>IFERROR(VLOOKUP(Presupuestos[[#This Row],[ALMACEN]],Tabla5[],2,0),"")</f>
        <v>Arequipa</v>
      </c>
      <c r="U142" s="19" t="str">
        <f>IFERROR(VLOOKUP(Presupuestos[[#This Row],[TIPO DE DOCUMENTO]],Tipo_Documento[],2,0)&amp;Presupuestos[[#This Row],[SERIE]]&amp;Presupuestos[[#This Row],[NUMERO]]&amp;Presupuestos[[#This Row],[RUC]],"")</f>
        <v>SD2482011111111</v>
      </c>
      <c r="V142" s="3" t="s">
        <v>220</v>
      </c>
      <c r="W142" s="7">
        <v>45846</v>
      </c>
      <c r="X142" s="7">
        <v>45846</v>
      </c>
      <c r="Y142" s="3"/>
      <c r="Z142" s="3">
        <v>24820</v>
      </c>
      <c r="AA142" s="3">
        <f>IFERROR(VLOOKUP(Presupuestos[[#This Row],[RAZON SOCIAL]],CHOOSE({1,2},Clientes_Proveedores[Razon Social],Clientes_Proveedores[Ruc / Dni]),2,0),"-")</f>
        <v>11111111</v>
      </c>
      <c r="AB142" s="31" t="s">
        <v>916</v>
      </c>
      <c r="AC142" s="3" t="s">
        <v>670</v>
      </c>
      <c r="AD142" s="5"/>
      <c r="AE142" s="6">
        <v>30</v>
      </c>
      <c r="AF142" s="6">
        <f>Presupuestos[[#This Row],[BASE]]*Presupuestos[[#This Row],[% IGV]]</f>
        <v>0</v>
      </c>
      <c r="AG142" s="22">
        <f>ROUND(SUM(Presupuestos[[#This Row],[BASE]:[IGV]]),2)</f>
        <v>30</v>
      </c>
      <c r="AH142" s="9" t="str">
        <f>IF(Presupuestos[[#This Row],[MONEDA]]="USD",VLOOKUP(Presupuestos[[#This Row],[FECHA DE EMISION]],Tipo_Cambio[],3,0),"")</f>
        <v/>
      </c>
      <c r="AI142" s="22">
        <f>IFERROR(ROUND(IF(Presupuestos[[#This Row],[MONEDA]]="PEN",Presupuestos[[#This Row],[TOTAL]],Presupuestos[[#This Row],[TOTAL]]*Presupuestos[[#This Row],[TIPO DE CAMBIO]]),2),"")</f>
        <v>30</v>
      </c>
      <c r="AJ142" s="5"/>
      <c r="AK142" s="33" t="s">
        <v>671</v>
      </c>
      <c r="AL142" s="5" t="s">
        <v>715</v>
      </c>
      <c r="AM142" s="33" t="s">
        <v>671</v>
      </c>
      <c r="AN142" s="23" t="s">
        <v>671</v>
      </c>
      <c r="AO142" s="7">
        <f>IFERROR(VLOOKUP("1-"&amp;Presupuestos[[#This Row],[ID DOCUMENTO]],BD_Pagos[],7,0),"")</f>
        <v>45846</v>
      </c>
      <c r="AP142" s="16" t="str">
        <f>IFERROR(VLOOKUP("1-"&amp;Presupuestos[[#This Row],[ID DOCUMENTO]],BD_Pagos[],8,0),"")</f>
        <v>C_Ope_001</v>
      </c>
      <c r="AQ142" s="17">
        <f>IFERROR(VLOOKUP("1-"&amp;Presupuestos[[#This Row],[ID DOCUMENTO]],BD_Pagos[],9,0),"")</f>
        <v>24820</v>
      </c>
      <c r="AR142" s="54"/>
      <c r="AS142" s="7">
        <f>IFERROR(VLOOKUP("2-"&amp;Presupuestos[[#This Row],[ID DOCUMENTO]],BD_Pagos[],7,0),"")</f>
        <v>0</v>
      </c>
      <c r="AT142" s="16" t="str">
        <f>IFERROR(VLOOKUP("2-"&amp;Presupuestos[[#This Row],[ID DOCUMENTO]],BD_Pagos[],8,0),"")</f>
        <v/>
      </c>
      <c r="AU142" s="17">
        <f>IFERROR(VLOOKUP("2-"&amp;Presupuestos[[#This Row],[ID DOCUMENTO]],BD_Pagos[],9,0),"")</f>
        <v>0</v>
      </c>
      <c r="AV142" s="20">
        <f>IF(IFERROR(VLOOKUP("2-"&amp;Presupuestos[[#This Row],[ID DOCUMENTO]],BD_Pagos[],10,0),0)&gt;Presupuestos[[#This Row],[TOTAL SOLES]],Presupuestos[[#This Row],[TOTAL SOLES]],IFERROR(VLOOKUP("2-"&amp;Presupuestos[[#This Row],[ID DOCUMENTO]],BD_Pagos[],10,0),0))</f>
        <v>0</v>
      </c>
      <c r="AW142" s="7"/>
      <c r="AX142" s="16"/>
      <c r="AY142" s="17"/>
      <c r="AZ142" s="20"/>
      <c r="BA142" s="7"/>
      <c r="BB142" s="16"/>
      <c r="BC142" s="17"/>
      <c r="BD142" s="20"/>
      <c r="BE142" s="7">
        <f>IFERROR(VLOOKUP("5-"&amp;Presupuestos[[#This Row],[ID DOCUMENTO]],BD_Pagos[],7,0),"")</f>
        <v>0</v>
      </c>
      <c r="BF142" s="17">
        <f>IFERROR(VLOOKUP("5-"&amp;Presupuestos[[#This Row],[ID DOCUMENTO]],BD_Pagos[],9,0),"")</f>
        <v>0</v>
      </c>
      <c r="BG142" s="20">
        <f>IF(IFERROR(VLOOKUP("5-"&amp;Presupuestos[[#This Row],[ID DOCUMENTO]],BD_Pagos[],10,0),0)&gt;Presupuestos[[#This Row],[TOTAL SOLES]],Presupuestos[[#This Row],[TOTAL SOLES]],IFERROR(VLOOKUP("5-"&amp;Presupuestos[[#This Row],[ID DOCUMENTO]],BD_Pagos[],10,0),0))</f>
        <v>0</v>
      </c>
      <c r="BH142" s="7">
        <f>IFERROR(VLOOKUP("1-Detraccion"&amp;Presupuestos[[#This Row],[ID DOCUMENTO]],BD_Pagos[],2,0),"")</f>
        <v>0</v>
      </c>
      <c r="BI142" s="3" t="str">
        <f>IFERROR(VLOOKUP("1-Detraccion"&amp;Presupuestos[[#This Row],[ID DOCUMENTO]],BD_Pagos[],3,0),"")</f>
        <v/>
      </c>
      <c r="BJ142" s="3">
        <f>IFERROR(VLOOKUP("1-Detraccion"&amp;Presupuestos[[#This Row],[ID DOCUMENTO]],BD_Pagos[],4,0),"")</f>
        <v>0</v>
      </c>
      <c r="BK142" s="6">
        <f>IF(IFERROR(VLOOKUP("1-Detraccion"&amp;Presupuestos[[#This Row],[ID DOCUMENTO]],BD_Pagos[],5,0),0)&gt;Presupuestos[[#This Row],[TOTAL SOLES]],Presupuestos[[#This Row],[TOTAL SOLES]],IFERROR(VLOOKUP("1-Detraccion"&amp;Presupuestos[[#This Row],[ID DOCUMENTO]],BD_Pagos[],5,0),0))</f>
        <v>0</v>
      </c>
      <c r="BL142" s="6">
        <f>IF(IFERROR(VLOOKUP("1-Detraccion"&amp;Presupuestos[[#This Row],[ID DOCUMENTO]],BD_Pagos[],6,0),0)&gt;Presupuestos[[#This Row],[TOTAL SOLES]],Presupuestos[[#This Row],[TOTAL SOLES]],IFERROR(VLOOKUP("1-Detraccion"&amp;Presupuestos[[#This Row],[ID DOCUMENTO]],BD_Pagos[],6,0),0))</f>
        <v>0</v>
      </c>
      <c r="BM142" s="37"/>
      <c r="BN142" s="3"/>
      <c r="BO142" s="3"/>
      <c r="BP142" s="6"/>
      <c r="BQ14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142" s="23" t="str">
        <f>IF(Presupuestos[[#This Row],[SALDO ME-MN]]&gt;0,"PENDIENTE","CANCELADO")</f>
        <v>PENDIENTE</v>
      </c>
      <c r="BS142" s="23" t="str">
        <f>IF(COUNTIFS($U$4:$U141,Presupuestos[[#This Row],[ID DOCUMENTO]])&gt;=1,IF(B141=Presupuestos[[#This Row],[ID]],"OK","DOC. DUPLICADO"),"OK")</f>
        <v>OK</v>
      </c>
    </row>
    <row r="143" spans="2:71" ht="24" x14ac:dyDescent="0.25">
      <c r="B143" s="34">
        <f>IF(Presupuestos[[#This Row],[ID DOCUMENTO]]=U142,B142,IF(B142="ID",1,B142+1))</f>
        <v>138</v>
      </c>
      <c r="C143" s="2">
        <v>45846</v>
      </c>
      <c r="D143" s="2">
        <v>45846</v>
      </c>
      <c r="E143" s="3" t="s">
        <v>911</v>
      </c>
      <c r="F143" s="25" t="s">
        <v>35</v>
      </c>
      <c r="G143" s="25" t="s">
        <v>196</v>
      </c>
      <c r="H143" s="25" t="s">
        <v>197</v>
      </c>
      <c r="I143" s="36" t="str">
        <f>IFERROR(VLOOKUP(Presupuestos[[#This Row],[AREA]]&amp;Presupuestos[[#This Row],[CONCEPTO]]&amp;Presupuestos[[#This Row],[DESCRIPCION]],Tabla28[[Columna1]:[CÓDIGO NUEVO]],2,0),"")</f>
        <v>P0301001</v>
      </c>
      <c r="J143" s="3" t="s">
        <v>666</v>
      </c>
      <c r="K143" s="3" t="s">
        <v>666</v>
      </c>
      <c r="L143" s="3" t="s">
        <v>666</v>
      </c>
      <c r="M143" s="31" t="s">
        <v>936</v>
      </c>
      <c r="N143" s="3" t="s">
        <v>47</v>
      </c>
      <c r="O143" s="3" t="s">
        <v>315</v>
      </c>
      <c r="P143" s="3" t="s">
        <v>122</v>
      </c>
      <c r="Q143" s="3" t="str">
        <f>IFERROR(VLOOKUP(Presupuestos[[#This Row],[CLASIFICACIÓN (N)]],Tabla17[],2,0),"")</f>
        <v>Costos de ventas</v>
      </c>
      <c r="R143" s="3" t="str">
        <f>IFERROR(VLOOKUP(Presupuestos[[#This Row],[CLASIFICACIÓN (N)]],Tabla17[],3,0),"")</f>
        <v>Operativo</v>
      </c>
      <c r="S143" s="3" t="s">
        <v>16</v>
      </c>
      <c r="T143" s="3" t="str">
        <f>IFERROR(VLOOKUP(Presupuestos[[#This Row],[ALMACEN]],Tabla5[],2,0),"")</f>
        <v>Arequipa</v>
      </c>
      <c r="U143" s="19" t="str">
        <f>IFERROR(VLOOKUP(Presupuestos[[#This Row],[TIPO DE DOCUMENTO]],Tipo_Documento[],2,0)&amp;Presupuestos[[#This Row],[SERIE]]&amp;Presupuestos[[#This Row],[NUMERO]]&amp;Presupuestos[[#This Row],[RUC]],"")</f>
        <v>01F0135336720601584001</v>
      </c>
      <c r="V143" s="3" t="s">
        <v>120</v>
      </c>
      <c r="W143" s="7">
        <v>45846</v>
      </c>
      <c r="X143" s="7">
        <v>45846</v>
      </c>
      <c r="Y143" s="3" t="s">
        <v>757</v>
      </c>
      <c r="Z143" s="3">
        <v>53367</v>
      </c>
      <c r="AA143" s="3">
        <f>IFERROR(VLOOKUP(Presupuestos[[#This Row],[RAZON SOCIAL]],CHOOSE({1,2},Clientes_Proveedores[Razon Social],Clientes_Proveedores[Ruc / Dni]),2,0),"-")</f>
        <v>20601584001</v>
      </c>
      <c r="AB143" s="31" t="s">
        <v>937</v>
      </c>
      <c r="AC143" s="3" t="s">
        <v>670</v>
      </c>
      <c r="AD143" s="5">
        <v>0.18</v>
      </c>
      <c r="AE143" s="6">
        <v>127.16</v>
      </c>
      <c r="AF143" s="6">
        <f>Presupuestos[[#This Row],[BASE]]*Presupuestos[[#This Row],[% IGV]]</f>
        <v>22.8888</v>
      </c>
      <c r="AG143" s="22">
        <f>ROUND(SUM(Presupuestos[[#This Row],[BASE]:[IGV]]),2)</f>
        <v>150.05000000000001</v>
      </c>
      <c r="AH143" s="9" t="str">
        <f>IF(Presupuestos[[#This Row],[MONEDA]]="USD",VLOOKUP(Presupuestos[[#This Row],[FECHA DE EMISION]],Tipo_Cambio[],3,0),"")</f>
        <v/>
      </c>
      <c r="AI143" s="22">
        <f>IFERROR(ROUND(IF(Presupuestos[[#This Row],[MONEDA]]="PEN",Presupuestos[[#This Row],[TOTAL]],Presupuestos[[#This Row],[TOTAL]]*Presupuestos[[#This Row],[TIPO DE CAMBIO]]),2),"")</f>
        <v>150.05000000000001</v>
      </c>
      <c r="AJ143" s="5"/>
      <c r="AK143" s="33" t="s">
        <v>671</v>
      </c>
      <c r="AL143" s="5" t="s">
        <v>715</v>
      </c>
      <c r="AM143" s="33" t="s">
        <v>671</v>
      </c>
      <c r="AN143" s="23" t="s">
        <v>671</v>
      </c>
      <c r="AO143" s="7">
        <f>IFERROR(VLOOKUP("1-"&amp;Presupuestos[[#This Row],[ID DOCUMENTO]],BD_Pagos[],7,0),"")</f>
        <v>45846</v>
      </c>
      <c r="AP143" s="16" t="str">
        <f>IFERROR(VLOOKUP("1-"&amp;Presupuestos[[#This Row],[ID DOCUMENTO]],BD_Pagos[],8,0),"")</f>
        <v>C_Ope_001</v>
      </c>
      <c r="AQ143" s="17">
        <f>IFERROR(VLOOKUP("1-"&amp;Presupuestos[[#This Row],[ID DOCUMENTO]],BD_Pagos[],9,0),"")</f>
        <v>24822</v>
      </c>
      <c r="AR143" s="54"/>
      <c r="AS143" s="7">
        <f>IFERROR(VLOOKUP("2-"&amp;Presupuestos[[#This Row],[ID DOCUMENTO]],BD_Pagos[],7,0),"")</f>
        <v>0</v>
      </c>
      <c r="AT143" s="16" t="str">
        <f>IFERROR(VLOOKUP("2-"&amp;Presupuestos[[#This Row],[ID DOCUMENTO]],BD_Pagos[],8,0),"")</f>
        <v/>
      </c>
      <c r="AU143" s="17">
        <f>IFERROR(VLOOKUP("2-"&amp;Presupuestos[[#This Row],[ID DOCUMENTO]],BD_Pagos[],9,0),"")</f>
        <v>0</v>
      </c>
      <c r="AV143" s="20">
        <f>IF(IFERROR(VLOOKUP("2-"&amp;Presupuestos[[#This Row],[ID DOCUMENTO]],BD_Pagos[],10,0),0)&gt;Presupuestos[[#This Row],[TOTAL SOLES]],Presupuestos[[#This Row],[TOTAL SOLES]],IFERROR(VLOOKUP("2-"&amp;Presupuestos[[#This Row],[ID DOCUMENTO]],BD_Pagos[],10,0),0))</f>
        <v>0</v>
      </c>
      <c r="AW143" s="7"/>
      <c r="AX143" s="16"/>
      <c r="AY143" s="17"/>
      <c r="AZ143" s="20"/>
      <c r="BA143" s="7"/>
      <c r="BB143" s="16"/>
      <c r="BC143" s="17"/>
      <c r="BD143" s="20"/>
      <c r="BE143" s="7">
        <f>IFERROR(VLOOKUP("5-"&amp;Presupuestos[[#This Row],[ID DOCUMENTO]],BD_Pagos[],7,0),"")</f>
        <v>0</v>
      </c>
      <c r="BF143" s="17">
        <f>IFERROR(VLOOKUP("5-"&amp;Presupuestos[[#This Row],[ID DOCUMENTO]],BD_Pagos[],9,0),"")</f>
        <v>0</v>
      </c>
      <c r="BG143" s="20">
        <f>IF(IFERROR(VLOOKUP("5-"&amp;Presupuestos[[#This Row],[ID DOCUMENTO]],BD_Pagos[],10,0),0)&gt;Presupuestos[[#This Row],[TOTAL SOLES]],Presupuestos[[#This Row],[TOTAL SOLES]],IFERROR(VLOOKUP("5-"&amp;Presupuestos[[#This Row],[ID DOCUMENTO]],BD_Pagos[],10,0),0))</f>
        <v>0</v>
      </c>
      <c r="BH143" s="7">
        <f>IFERROR(VLOOKUP("1-Detraccion"&amp;Presupuestos[[#This Row],[ID DOCUMENTO]],BD_Pagos[],2,0),"")</f>
        <v>0</v>
      </c>
      <c r="BI143" s="3" t="str">
        <f>IFERROR(VLOOKUP("1-Detraccion"&amp;Presupuestos[[#This Row],[ID DOCUMENTO]],BD_Pagos[],3,0),"")</f>
        <v/>
      </c>
      <c r="BJ143" s="3">
        <f>IFERROR(VLOOKUP("1-Detraccion"&amp;Presupuestos[[#This Row],[ID DOCUMENTO]],BD_Pagos[],4,0),"")</f>
        <v>0</v>
      </c>
      <c r="BK143" s="6">
        <f>IF(IFERROR(VLOOKUP("1-Detraccion"&amp;Presupuestos[[#This Row],[ID DOCUMENTO]],BD_Pagos[],5,0),0)&gt;Presupuestos[[#This Row],[TOTAL SOLES]],Presupuestos[[#This Row],[TOTAL SOLES]],IFERROR(VLOOKUP("1-Detraccion"&amp;Presupuestos[[#This Row],[ID DOCUMENTO]],BD_Pagos[],5,0),0))</f>
        <v>0</v>
      </c>
      <c r="BL143" s="6">
        <f>IF(IFERROR(VLOOKUP("1-Detraccion"&amp;Presupuestos[[#This Row],[ID DOCUMENTO]],BD_Pagos[],6,0),0)&gt;Presupuestos[[#This Row],[TOTAL SOLES]],Presupuestos[[#This Row],[TOTAL SOLES]],IFERROR(VLOOKUP("1-Detraccion"&amp;Presupuestos[[#This Row],[ID DOCUMENTO]],BD_Pagos[],6,0),0))</f>
        <v>0</v>
      </c>
      <c r="BM143" s="37"/>
      <c r="BN143" s="3"/>
      <c r="BO143" s="3"/>
      <c r="BP143" s="6"/>
      <c r="BQ14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150.05000000000001</v>
      </c>
      <c r="BR143" s="23" t="str">
        <f>IF(Presupuestos[[#This Row],[SALDO ME-MN]]&gt;0,"PENDIENTE","CANCELADO")</f>
        <v>PENDIENTE</v>
      </c>
      <c r="BS143" s="23" t="str">
        <f>IF(COUNTIFS($U$4:$U142,Presupuestos[[#This Row],[ID DOCUMENTO]])&gt;=1,IF(B142=Presupuestos[[#This Row],[ID]],"OK","DOC. DUPLICADO"),"OK")</f>
        <v>OK</v>
      </c>
    </row>
    <row r="144" spans="2:71" ht="24" x14ac:dyDescent="0.25">
      <c r="B144" s="34">
        <f>IF(Presupuestos[[#This Row],[ID DOCUMENTO]]=U143,B143,IF(B143="ID",1,B143+1))</f>
        <v>139</v>
      </c>
      <c r="C144" s="2">
        <v>45847</v>
      </c>
      <c r="D144" s="2">
        <v>45847</v>
      </c>
      <c r="E144" s="3" t="s">
        <v>911</v>
      </c>
      <c r="F144" s="25" t="s">
        <v>35</v>
      </c>
      <c r="G144" s="25" t="s">
        <v>223</v>
      </c>
      <c r="H144" s="25" t="s">
        <v>214</v>
      </c>
      <c r="I144" s="36" t="str">
        <f>IFERROR(VLOOKUP(Presupuestos[[#This Row],[AREA]]&amp;Presupuestos[[#This Row],[CONCEPTO]]&amp;Presupuestos[[#This Row],[DESCRIPCION]],Tabla28[[Columna1]:[CÓDIGO NUEVO]],2,0),"")</f>
        <v>P0303002</v>
      </c>
      <c r="J144" s="3" t="s">
        <v>666</v>
      </c>
      <c r="K144" s="3" t="s">
        <v>666</v>
      </c>
      <c r="L144" s="3" t="s">
        <v>666</v>
      </c>
      <c r="M144" s="31" t="s">
        <v>938</v>
      </c>
      <c r="N144" s="3" t="s">
        <v>47</v>
      </c>
      <c r="O144" s="3" t="s">
        <v>300</v>
      </c>
      <c r="P144" s="3" t="s">
        <v>122</v>
      </c>
      <c r="Q144" s="3" t="str">
        <f>IFERROR(VLOOKUP(Presupuestos[[#This Row],[CLASIFICACIÓN (N)]],Tabla17[],2,0),"")</f>
        <v>Costos de ventas</v>
      </c>
      <c r="R144" s="3" t="str">
        <f>IFERROR(VLOOKUP(Presupuestos[[#This Row],[CLASIFICACIÓN (N)]],Tabla17[],3,0),"")</f>
        <v>Operativo</v>
      </c>
      <c r="S144" s="3" t="s">
        <v>16</v>
      </c>
      <c r="T144" s="3" t="str">
        <f>IFERROR(VLOOKUP(Presupuestos[[#This Row],[ALMACEN]],Tabla5[],2,0),"")</f>
        <v>Arequipa</v>
      </c>
      <c r="U144" s="19" t="str">
        <f>IFERROR(VLOOKUP(Presupuestos[[#This Row],[TIPO DE DOCUMENTO]],Tipo_Documento[],2,0)&amp;Presupuestos[[#This Row],[SERIE]]&amp;Presupuestos[[#This Row],[NUMERO]]&amp;Presupuestos[[#This Row],[RUC]],"")</f>
        <v>01F212177988520517252558</v>
      </c>
      <c r="V144" s="3" t="s">
        <v>120</v>
      </c>
      <c r="W144" s="7">
        <v>45847</v>
      </c>
      <c r="X144" s="7">
        <v>45847</v>
      </c>
      <c r="Y144" s="3" t="s">
        <v>713</v>
      </c>
      <c r="Z144" s="3">
        <v>1779885</v>
      </c>
      <c r="AA144" s="3">
        <f>IFERROR(VLOOKUP(Presupuestos[[#This Row],[RAZON SOCIAL]],CHOOSE({1,2},Clientes_Proveedores[Razon Social],Clientes_Proveedores[Ruc / Dni]),2,0),"-")</f>
        <v>20517252558</v>
      </c>
      <c r="AB144" s="31" t="s">
        <v>714</v>
      </c>
      <c r="AC144" s="3" t="s">
        <v>670</v>
      </c>
      <c r="AD144" s="5">
        <v>0.18</v>
      </c>
      <c r="AE144" s="6">
        <v>6.78</v>
      </c>
      <c r="AF144" s="6">
        <f>Presupuestos[[#This Row],[BASE]]*Presupuestos[[#This Row],[% IGV]]</f>
        <v>1.2203999999999999</v>
      </c>
      <c r="AG144" s="22">
        <f>ROUND(SUM(Presupuestos[[#This Row],[BASE]:[IGV]]),2)</f>
        <v>8</v>
      </c>
      <c r="AH144" s="9" t="str">
        <f>IF(Presupuestos[[#This Row],[MONEDA]]="USD",VLOOKUP(Presupuestos[[#This Row],[FECHA DE EMISION]],Tipo_Cambio[],3,0),"")</f>
        <v/>
      </c>
      <c r="AI144" s="22">
        <f>IFERROR(ROUND(IF(Presupuestos[[#This Row],[MONEDA]]="PEN",Presupuestos[[#This Row],[TOTAL]],Presupuestos[[#This Row],[TOTAL]]*Presupuestos[[#This Row],[TIPO DE CAMBIO]]),2),"")</f>
        <v>8</v>
      </c>
      <c r="AJ144" s="5"/>
      <c r="AK144" s="33" t="s">
        <v>671</v>
      </c>
      <c r="AL144" s="5" t="s">
        <v>715</v>
      </c>
      <c r="AM144" s="33" t="s">
        <v>671</v>
      </c>
      <c r="AN144" s="23" t="s">
        <v>671</v>
      </c>
      <c r="AO144" s="7">
        <f>IFERROR(VLOOKUP("1-"&amp;Presupuestos[[#This Row],[ID DOCUMENTO]],BD_Pagos[],7,0),"")</f>
        <v>45847</v>
      </c>
      <c r="AP144" s="16" t="str">
        <f>IFERROR(VLOOKUP("1-"&amp;Presupuestos[[#This Row],[ID DOCUMENTO]],BD_Pagos[],8,0),"")</f>
        <v>C_Ope_001</v>
      </c>
      <c r="AQ144" s="17">
        <f>IFERROR(VLOOKUP("1-"&amp;Presupuestos[[#This Row],[ID DOCUMENTO]],BD_Pagos[],9,0),"")</f>
        <v>24829</v>
      </c>
      <c r="AR144" s="54"/>
      <c r="AS144" s="7">
        <f>IFERROR(VLOOKUP("2-"&amp;Presupuestos[[#This Row],[ID DOCUMENTO]],BD_Pagos[],7,0),"")</f>
        <v>0</v>
      </c>
      <c r="AT144" s="16" t="str">
        <f>IFERROR(VLOOKUP("2-"&amp;Presupuestos[[#This Row],[ID DOCUMENTO]],BD_Pagos[],8,0),"")</f>
        <v/>
      </c>
      <c r="AU144" s="17">
        <f>IFERROR(VLOOKUP("2-"&amp;Presupuestos[[#This Row],[ID DOCUMENTO]],BD_Pagos[],9,0),"")</f>
        <v>0</v>
      </c>
      <c r="AV144" s="20">
        <f>IF(IFERROR(VLOOKUP("2-"&amp;Presupuestos[[#This Row],[ID DOCUMENTO]],BD_Pagos[],10,0),0)&gt;Presupuestos[[#This Row],[TOTAL SOLES]],Presupuestos[[#This Row],[TOTAL SOLES]],IFERROR(VLOOKUP("2-"&amp;Presupuestos[[#This Row],[ID DOCUMENTO]],BD_Pagos[],10,0),0))</f>
        <v>0</v>
      </c>
      <c r="AW144" s="7"/>
      <c r="AX144" s="16"/>
      <c r="AY144" s="17"/>
      <c r="AZ144" s="20"/>
      <c r="BA144" s="7"/>
      <c r="BB144" s="16"/>
      <c r="BC144" s="17"/>
      <c r="BD144" s="20"/>
      <c r="BE144" s="7">
        <f>IFERROR(VLOOKUP("5-"&amp;Presupuestos[[#This Row],[ID DOCUMENTO]],BD_Pagos[],7,0),"")</f>
        <v>0</v>
      </c>
      <c r="BF144" s="17">
        <f>IFERROR(VLOOKUP("5-"&amp;Presupuestos[[#This Row],[ID DOCUMENTO]],BD_Pagos[],9,0),"")</f>
        <v>0</v>
      </c>
      <c r="BG144" s="20">
        <f>IF(IFERROR(VLOOKUP("5-"&amp;Presupuestos[[#This Row],[ID DOCUMENTO]],BD_Pagos[],10,0),0)&gt;Presupuestos[[#This Row],[TOTAL SOLES]],Presupuestos[[#This Row],[TOTAL SOLES]],IFERROR(VLOOKUP("5-"&amp;Presupuestos[[#This Row],[ID DOCUMENTO]],BD_Pagos[],10,0),0))</f>
        <v>0</v>
      </c>
      <c r="BH144" s="7">
        <f>IFERROR(VLOOKUP("1-Detraccion"&amp;Presupuestos[[#This Row],[ID DOCUMENTO]],BD_Pagos[],2,0),"")</f>
        <v>0</v>
      </c>
      <c r="BI144" s="3" t="str">
        <f>IFERROR(VLOOKUP("1-Detraccion"&amp;Presupuestos[[#This Row],[ID DOCUMENTO]],BD_Pagos[],3,0),"")</f>
        <v/>
      </c>
      <c r="BJ144" s="3">
        <f>IFERROR(VLOOKUP("1-Detraccion"&amp;Presupuestos[[#This Row],[ID DOCUMENTO]],BD_Pagos[],4,0),"")</f>
        <v>0</v>
      </c>
      <c r="BK144" s="6">
        <f>IF(IFERROR(VLOOKUP("1-Detraccion"&amp;Presupuestos[[#This Row],[ID DOCUMENTO]],BD_Pagos[],5,0),0)&gt;Presupuestos[[#This Row],[TOTAL SOLES]],Presupuestos[[#This Row],[TOTAL SOLES]],IFERROR(VLOOKUP("1-Detraccion"&amp;Presupuestos[[#This Row],[ID DOCUMENTO]],BD_Pagos[],5,0),0))</f>
        <v>0</v>
      </c>
      <c r="BL144" s="6">
        <f>IF(IFERROR(VLOOKUP("1-Detraccion"&amp;Presupuestos[[#This Row],[ID DOCUMENTO]],BD_Pagos[],6,0),0)&gt;Presupuestos[[#This Row],[TOTAL SOLES]],Presupuestos[[#This Row],[TOTAL SOLES]],IFERROR(VLOOKUP("1-Detraccion"&amp;Presupuestos[[#This Row],[ID DOCUMENTO]],BD_Pagos[],6,0),0))</f>
        <v>0</v>
      </c>
      <c r="BM144" s="37"/>
      <c r="BN144" s="3"/>
      <c r="BO144" s="3"/>
      <c r="BP144" s="6"/>
      <c r="BQ14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44" s="23" t="str">
        <f>IF(Presupuestos[[#This Row],[SALDO ME-MN]]&gt;0,"PENDIENTE","CANCELADO")</f>
        <v>PENDIENTE</v>
      </c>
      <c r="BS144" s="23" t="str">
        <f>IF(COUNTIFS($U$4:$U143,Presupuestos[[#This Row],[ID DOCUMENTO]])&gt;=1,IF(B143=Presupuestos[[#This Row],[ID]],"OK","DOC. DUPLICADO"),"OK")</f>
        <v>OK</v>
      </c>
    </row>
    <row r="145" spans="2:71" ht="24" x14ac:dyDescent="0.25">
      <c r="B145" s="34">
        <f>IF(Presupuestos[[#This Row],[ID DOCUMENTO]]=U144,B144,IF(B144="ID",1,B144+1))</f>
        <v>140</v>
      </c>
      <c r="C145" s="2">
        <v>45847</v>
      </c>
      <c r="D145" s="2">
        <v>45847</v>
      </c>
      <c r="E145" s="3" t="s">
        <v>911</v>
      </c>
      <c r="F145" s="25" t="s">
        <v>35</v>
      </c>
      <c r="G145" s="25" t="s">
        <v>223</v>
      </c>
      <c r="H145" s="25" t="s">
        <v>214</v>
      </c>
      <c r="I145" s="36" t="str">
        <f>IFERROR(VLOOKUP(Presupuestos[[#This Row],[AREA]]&amp;Presupuestos[[#This Row],[CONCEPTO]]&amp;Presupuestos[[#This Row],[DESCRIPCION]],Tabla28[[Columna1]:[CÓDIGO NUEVO]],2,0),"")</f>
        <v>P0303002</v>
      </c>
      <c r="J145" s="3" t="s">
        <v>666</v>
      </c>
      <c r="K145" s="3" t="s">
        <v>666</v>
      </c>
      <c r="L145" s="3" t="s">
        <v>666</v>
      </c>
      <c r="M145" s="31" t="s">
        <v>938</v>
      </c>
      <c r="N145" s="3" t="s">
        <v>47</v>
      </c>
      <c r="O145" s="3" t="s">
        <v>300</v>
      </c>
      <c r="P145" s="3" t="s">
        <v>122</v>
      </c>
      <c r="Q145" s="3" t="str">
        <f>IFERROR(VLOOKUP(Presupuestos[[#This Row],[CLASIFICACIÓN (N)]],Tabla17[],2,0),"")</f>
        <v>Costos de ventas</v>
      </c>
      <c r="R145" s="3" t="str">
        <f>IFERROR(VLOOKUP(Presupuestos[[#This Row],[CLASIFICACIÓN (N)]],Tabla17[],3,0),"")</f>
        <v>Operativo</v>
      </c>
      <c r="S145" s="3" t="s">
        <v>16</v>
      </c>
      <c r="T145" s="3" t="str">
        <f>IFERROR(VLOOKUP(Presupuestos[[#This Row],[ALMACEN]],Tabla5[],2,0),"")</f>
        <v>Arequipa</v>
      </c>
      <c r="U145" s="19" t="str">
        <f>IFERROR(VLOOKUP(Presupuestos[[#This Row],[TIPO DE DOCUMENTO]],Tipo_Documento[],2,0)&amp;Presupuestos[[#This Row],[SERIE]]&amp;Presupuestos[[#This Row],[NUMERO]]&amp;Presupuestos[[#This Row],[RUC]],"")</f>
        <v>01F214210647920517252558</v>
      </c>
      <c r="V145" s="3" t="s">
        <v>120</v>
      </c>
      <c r="W145" s="7">
        <v>45847</v>
      </c>
      <c r="X145" s="7">
        <v>45847</v>
      </c>
      <c r="Y145" s="3" t="s">
        <v>716</v>
      </c>
      <c r="Z145" s="3">
        <v>2106479</v>
      </c>
      <c r="AA145" s="3">
        <f>IFERROR(VLOOKUP(Presupuestos[[#This Row],[RAZON SOCIAL]],CHOOSE({1,2},Clientes_Proveedores[Razon Social],Clientes_Proveedores[Ruc / Dni]),2,0),"-")</f>
        <v>20517252558</v>
      </c>
      <c r="AB145" s="31" t="s">
        <v>714</v>
      </c>
      <c r="AC145" s="3" t="s">
        <v>670</v>
      </c>
      <c r="AD145" s="5">
        <v>0.18</v>
      </c>
      <c r="AE145" s="6">
        <v>6.78</v>
      </c>
      <c r="AF145" s="6">
        <f>Presupuestos[[#This Row],[BASE]]*Presupuestos[[#This Row],[% IGV]]</f>
        <v>1.2203999999999999</v>
      </c>
      <c r="AG145" s="22">
        <f>ROUND(SUM(Presupuestos[[#This Row],[BASE]:[IGV]]),2)</f>
        <v>8</v>
      </c>
      <c r="AH145" s="9" t="str">
        <f>IF(Presupuestos[[#This Row],[MONEDA]]="USD",VLOOKUP(Presupuestos[[#This Row],[FECHA DE EMISION]],Tipo_Cambio[],3,0),"")</f>
        <v/>
      </c>
      <c r="AI145" s="22">
        <f>IFERROR(ROUND(IF(Presupuestos[[#This Row],[MONEDA]]="PEN",Presupuestos[[#This Row],[TOTAL]],Presupuestos[[#This Row],[TOTAL]]*Presupuestos[[#This Row],[TIPO DE CAMBIO]]),2),"")</f>
        <v>8</v>
      </c>
      <c r="AJ145" s="5"/>
      <c r="AK145" s="33" t="s">
        <v>671</v>
      </c>
      <c r="AL145" s="5" t="s">
        <v>715</v>
      </c>
      <c r="AM145" s="33" t="s">
        <v>671</v>
      </c>
      <c r="AN145" s="23" t="s">
        <v>671</v>
      </c>
      <c r="AO145" s="7">
        <f>IFERROR(VLOOKUP("1-"&amp;Presupuestos[[#This Row],[ID DOCUMENTO]],BD_Pagos[],7,0),"")</f>
        <v>45847</v>
      </c>
      <c r="AP145" s="16" t="str">
        <f>IFERROR(VLOOKUP("1-"&amp;Presupuestos[[#This Row],[ID DOCUMENTO]],BD_Pagos[],8,0),"")</f>
        <v>C_Ope_001</v>
      </c>
      <c r="AQ145" s="17">
        <f>IFERROR(VLOOKUP("1-"&amp;Presupuestos[[#This Row],[ID DOCUMENTO]],BD_Pagos[],9,0),"")</f>
        <v>24830</v>
      </c>
      <c r="AR145" s="54"/>
      <c r="AS145" s="7">
        <f>IFERROR(VLOOKUP("2-"&amp;Presupuestos[[#This Row],[ID DOCUMENTO]],BD_Pagos[],7,0),"")</f>
        <v>0</v>
      </c>
      <c r="AT145" s="16" t="str">
        <f>IFERROR(VLOOKUP("2-"&amp;Presupuestos[[#This Row],[ID DOCUMENTO]],BD_Pagos[],8,0),"")</f>
        <v/>
      </c>
      <c r="AU145" s="17">
        <f>IFERROR(VLOOKUP("2-"&amp;Presupuestos[[#This Row],[ID DOCUMENTO]],BD_Pagos[],9,0),"")</f>
        <v>0</v>
      </c>
      <c r="AV145" s="20">
        <f>IF(IFERROR(VLOOKUP("2-"&amp;Presupuestos[[#This Row],[ID DOCUMENTO]],BD_Pagos[],10,0),0)&gt;Presupuestos[[#This Row],[TOTAL SOLES]],Presupuestos[[#This Row],[TOTAL SOLES]],IFERROR(VLOOKUP("2-"&amp;Presupuestos[[#This Row],[ID DOCUMENTO]],BD_Pagos[],10,0),0))</f>
        <v>0</v>
      </c>
      <c r="AW145" s="7"/>
      <c r="AX145" s="16"/>
      <c r="AY145" s="17"/>
      <c r="AZ145" s="20"/>
      <c r="BA145" s="7"/>
      <c r="BB145" s="16"/>
      <c r="BC145" s="17"/>
      <c r="BD145" s="20"/>
      <c r="BE145" s="7">
        <f>IFERROR(VLOOKUP("5-"&amp;Presupuestos[[#This Row],[ID DOCUMENTO]],BD_Pagos[],7,0),"")</f>
        <v>0</v>
      </c>
      <c r="BF145" s="17">
        <f>IFERROR(VLOOKUP("5-"&amp;Presupuestos[[#This Row],[ID DOCUMENTO]],BD_Pagos[],9,0),"")</f>
        <v>0</v>
      </c>
      <c r="BG145" s="20">
        <f>IF(IFERROR(VLOOKUP("5-"&amp;Presupuestos[[#This Row],[ID DOCUMENTO]],BD_Pagos[],10,0),0)&gt;Presupuestos[[#This Row],[TOTAL SOLES]],Presupuestos[[#This Row],[TOTAL SOLES]],IFERROR(VLOOKUP("5-"&amp;Presupuestos[[#This Row],[ID DOCUMENTO]],BD_Pagos[],10,0),0))</f>
        <v>0</v>
      </c>
      <c r="BH145" s="7">
        <f>IFERROR(VLOOKUP("1-Detraccion"&amp;Presupuestos[[#This Row],[ID DOCUMENTO]],BD_Pagos[],2,0),"")</f>
        <v>0</v>
      </c>
      <c r="BI145" s="3" t="str">
        <f>IFERROR(VLOOKUP("1-Detraccion"&amp;Presupuestos[[#This Row],[ID DOCUMENTO]],BD_Pagos[],3,0),"")</f>
        <v/>
      </c>
      <c r="BJ145" s="3">
        <f>IFERROR(VLOOKUP("1-Detraccion"&amp;Presupuestos[[#This Row],[ID DOCUMENTO]],BD_Pagos[],4,0),"")</f>
        <v>0</v>
      </c>
      <c r="BK145" s="6">
        <f>IF(IFERROR(VLOOKUP("1-Detraccion"&amp;Presupuestos[[#This Row],[ID DOCUMENTO]],BD_Pagos[],5,0),0)&gt;Presupuestos[[#This Row],[TOTAL SOLES]],Presupuestos[[#This Row],[TOTAL SOLES]],IFERROR(VLOOKUP("1-Detraccion"&amp;Presupuestos[[#This Row],[ID DOCUMENTO]],BD_Pagos[],5,0),0))</f>
        <v>0</v>
      </c>
      <c r="BL145" s="6">
        <f>IF(IFERROR(VLOOKUP("1-Detraccion"&amp;Presupuestos[[#This Row],[ID DOCUMENTO]],BD_Pagos[],6,0),0)&gt;Presupuestos[[#This Row],[TOTAL SOLES]],Presupuestos[[#This Row],[TOTAL SOLES]],IFERROR(VLOOKUP("1-Detraccion"&amp;Presupuestos[[#This Row],[ID DOCUMENTO]],BD_Pagos[],6,0),0))</f>
        <v>0</v>
      </c>
      <c r="BM145" s="37"/>
      <c r="BN145" s="3"/>
      <c r="BO145" s="3"/>
      <c r="BP145" s="6"/>
      <c r="BQ14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45" s="23" t="str">
        <f>IF(Presupuestos[[#This Row],[SALDO ME-MN]]&gt;0,"PENDIENTE","CANCELADO")</f>
        <v>PENDIENTE</v>
      </c>
      <c r="BS145" s="23" t="str">
        <f>IF(COUNTIFS($U$4:$U144,Presupuestos[[#This Row],[ID DOCUMENTO]])&gt;=1,IF(B144=Presupuestos[[#This Row],[ID]],"OK","DOC. DUPLICADO"),"OK")</f>
        <v>OK</v>
      </c>
    </row>
    <row r="146" spans="2:71" ht="24" x14ac:dyDescent="0.25">
      <c r="B146" s="34">
        <f>IF(Presupuestos[[#This Row],[ID DOCUMENTO]]=U145,B145,IF(B145="ID",1,B145+1))</f>
        <v>141</v>
      </c>
      <c r="C146" s="2">
        <v>45847</v>
      </c>
      <c r="D146" s="2">
        <v>45847</v>
      </c>
      <c r="E146" s="3" t="s">
        <v>911</v>
      </c>
      <c r="F146" s="25" t="s">
        <v>35</v>
      </c>
      <c r="G146" s="25" t="s">
        <v>223</v>
      </c>
      <c r="H146" s="25" t="s">
        <v>199</v>
      </c>
      <c r="I146" s="36" t="str">
        <f>IFERROR(VLOOKUP(Presupuestos[[#This Row],[AREA]]&amp;Presupuestos[[#This Row],[CONCEPTO]]&amp;Presupuestos[[#This Row],[DESCRIPCION]],Tabla28[[Columna1]:[CÓDIGO NUEVO]],2,0),"")</f>
        <v>P0303001</v>
      </c>
      <c r="J146" s="3" t="s">
        <v>666</v>
      </c>
      <c r="K146" s="3" t="s">
        <v>666</v>
      </c>
      <c r="L146" s="3" t="s">
        <v>666</v>
      </c>
      <c r="M146" s="31" t="s">
        <v>939</v>
      </c>
      <c r="N146" s="3" t="s">
        <v>47</v>
      </c>
      <c r="O146" s="3" t="s">
        <v>300</v>
      </c>
      <c r="P146" s="3" t="s">
        <v>122</v>
      </c>
      <c r="Q146" s="3" t="str">
        <f>IFERROR(VLOOKUP(Presupuestos[[#This Row],[CLASIFICACIÓN (N)]],Tabla17[],2,0),"")</f>
        <v>Costos de ventas</v>
      </c>
      <c r="R146" s="3" t="str">
        <f>IFERROR(VLOOKUP(Presupuestos[[#This Row],[CLASIFICACIÓN (N)]],Tabla17[],3,0),"")</f>
        <v>Operativo</v>
      </c>
      <c r="S146" s="3" t="s">
        <v>16</v>
      </c>
      <c r="T146" s="3" t="str">
        <f>IFERROR(VLOOKUP(Presupuestos[[#This Row],[ALMACEN]],Tabla5[],2,0),"")</f>
        <v>Arequipa</v>
      </c>
      <c r="U146" s="19" t="str">
        <f>IFERROR(VLOOKUP(Presupuestos[[#This Row],[TIPO DE DOCUMENTO]],Tipo_Documento[],2,0)&amp;Presupuestos[[#This Row],[SERIE]]&amp;Presupuestos[[#This Row],[NUMERO]]&amp;Presupuestos[[#This Row],[RUC]],"")</f>
        <v>01F00213397120124952850</v>
      </c>
      <c r="V146" s="3" t="s">
        <v>120</v>
      </c>
      <c r="W146" s="7">
        <v>45847</v>
      </c>
      <c r="X146" s="7">
        <v>45847</v>
      </c>
      <c r="Y146" s="3" t="s">
        <v>721</v>
      </c>
      <c r="Z146" s="3">
        <v>133971</v>
      </c>
      <c r="AA146" s="3">
        <f>IFERROR(VLOOKUP(Presupuestos[[#This Row],[RAZON SOCIAL]],CHOOSE({1,2},Clientes_Proveedores[Razon Social],Clientes_Proveedores[Ruc / Dni]),2,0),"-")</f>
        <v>20124952850</v>
      </c>
      <c r="AB146" s="31" t="s">
        <v>722</v>
      </c>
      <c r="AC146" s="3" t="s">
        <v>670</v>
      </c>
      <c r="AD146" s="5">
        <v>0.18</v>
      </c>
      <c r="AE146" s="6">
        <v>8.4749999999999996</v>
      </c>
      <c r="AF146" s="6">
        <f>Presupuestos[[#This Row],[BASE]]*Presupuestos[[#This Row],[% IGV]]</f>
        <v>1.5254999999999999</v>
      </c>
      <c r="AG146" s="22">
        <f>ROUND(SUM(Presupuestos[[#This Row],[BASE]:[IGV]]),2)</f>
        <v>10</v>
      </c>
      <c r="AH146" s="9" t="str">
        <f>IF(Presupuestos[[#This Row],[MONEDA]]="USD",VLOOKUP(Presupuestos[[#This Row],[FECHA DE EMISION]],Tipo_Cambio[],3,0),"")</f>
        <v/>
      </c>
      <c r="AI146" s="22">
        <f>IFERROR(ROUND(IF(Presupuestos[[#This Row],[MONEDA]]="PEN",Presupuestos[[#This Row],[TOTAL]],Presupuestos[[#This Row],[TOTAL]]*Presupuestos[[#This Row],[TIPO DE CAMBIO]]),2),"")</f>
        <v>10</v>
      </c>
      <c r="AJ146" s="5"/>
      <c r="AK146" s="33" t="s">
        <v>671</v>
      </c>
      <c r="AL146" s="5" t="s">
        <v>715</v>
      </c>
      <c r="AM146" s="33" t="s">
        <v>671</v>
      </c>
      <c r="AN146" s="23" t="s">
        <v>671</v>
      </c>
      <c r="AO146" s="7">
        <f>IFERROR(VLOOKUP("1-"&amp;Presupuestos[[#This Row],[ID DOCUMENTO]],BD_Pagos[],7,0),"")</f>
        <v>45847</v>
      </c>
      <c r="AP146" s="16" t="str">
        <f>IFERROR(VLOOKUP("1-"&amp;Presupuestos[[#This Row],[ID DOCUMENTO]],BD_Pagos[],8,0),"")</f>
        <v>C_Ope_001</v>
      </c>
      <c r="AQ146" s="17">
        <f>IFERROR(VLOOKUP("1-"&amp;Presupuestos[[#This Row],[ID DOCUMENTO]],BD_Pagos[],9,0),"")</f>
        <v>24831</v>
      </c>
      <c r="AR146" s="54"/>
      <c r="AS146" s="7">
        <f>IFERROR(VLOOKUP("2-"&amp;Presupuestos[[#This Row],[ID DOCUMENTO]],BD_Pagos[],7,0),"")</f>
        <v>0</v>
      </c>
      <c r="AT146" s="16" t="str">
        <f>IFERROR(VLOOKUP("2-"&amp;Presupuestos[[#This Row],[ID DOCUMENTO]],BD_Pagos[],8,0),"")</f>
        <v/>
      </c>
      <c r="AU146" s="17">
        <f>IFERROR(VLOOKUP("2-"&amp;Presupuestos[[#This Row],[ID DOCUMENTO]],BD_Pagos[],9,0),"")</f>
        <v>0</v>
      </c>
      <c r="AV146" s="20">
        <f>IF(IFERROR(VLOOKUP("2-"&amp;Presupuestos[[#This Row],[ID DOCUMENTO]],BD_Pagos[],10,0),0)&gt;Presupuestos[[#This Row],[TOTAL SOLES]],Presupuestos[[#This Row],[TOTAL SOLES]],IFERROR(VLOOKUP("2-"&amp;Presupuestos[[#This Row],[ID DOCUMENTO]],BD_Pagos[],10,0),0))</f>
        <v>0</v>
      </c>
      <c r="AW146" s="7"/>
      <c r="AX146" s="16"/>
      <c r="AY146" s="17"/>
      <c r="AZ146" s="20"/>
      <c r="BA146" s="7"/>
      <c r="BB146" s="16"/>
      <c r="BC146" s="17"/>
      <c r="BD146" s="20"/>
      <c r="BE146" s="7">
        <f>IFERROR(VLOOKUP("5-"&amp;Presupuestos[[#This Row],[ID DOCUMENTO]],BD_Pagos[],7,0),"")</f>
        <v>0</v>
      </c>
      <c r="BF146" s="17">
        <f>IFERROR(VLOOKUP("5-"&amp;Presupuestos[[#This Row],[ID DOCUMENTO]],BD_Pagos[],9,0),"")</f>
        <v>0</v>
      </c>
      <c r="BG146" s="20">
        <f>IF(IFERROR(VLOOKUP("5-"&amp;Presupuestos[[#This Row],[ID DOCUMENTO]],BD_Pagos[],10,0),0)&gt;Presupuestos[[#This Row],[TOTAL SOLES]],Presupuestos[[#This Row],[TOTAL SOLES]],IFERROR(VLOOKUP("5-"&amp;Presupuestos[[#This Row],[ID DOCUMENTO]],BD_Pagos[],10,0),0))</f>
        <v>0</v>
      </c>
      <c r="BH146" s="7">
        <f>IFERROR(VLOOKUP("1-Detraccion"&amp;Presupuestos[[#This Row],[ID DOCUMENTO]],BD_Pagos[],2,0),"")</f>
        <v>0</v>
      </c>
      <c r="BI146" s="3" t="str">
        <f>IFERROR(VLOOKUP("1-Detraccion"&amp;Presupuestos[[#This Row],[ID DOCUMENTO]],BD_Pagos[],3,0),"")</f>
        <v/>
      </c>
      <c r="BJ146" s="3">
        <f>IFERROR(VLOOKUP("1-Detraccion"&amp;Presupuestos[[#This Row],[ID DOCUMENTO]],BD_Pagos[],4,0),"")</f>
        <v>0</v>
      </c>
      <c r="BK146" s="6">
        <f>IF(IFERROR(VLOOKUP("1-Detraccion"&amp;Presupuestos[[#This Row],[ID DOCUMENTO]],BD_Pagos[],5,0),0)&gt;Presupuestos[[#This Row],[TOTAL SOLES]],Presupuestos[[#This Row],[TOTAL SOLES]],IFERROR(VLOOKUP("1-Detraccion"&amp;Presupuestos[[#This Row],[ID DOCUMENTO]],BD_Pagos[],5,0),0))</f>
        <v>0</v>
      </c>
      <c r="BL146" s="6">
        <f>IF(IFERROR(VLOOKUP("1-Detraccion"&amp;Presupuestos[[#This Row],[ID DOCUMENTO]],BD_Pagos[],6,0),0)&gt;Presupuestos[[#This Row],[TOTAL SOLES]],Presupuestos[[#This Row],[TOTAL SOLES]],IFERROR(VLOOKUP("1-Detraccion"&amp;Presupuestos[[#This Row],[ID DOCUMENTO]],BD_Pagos[],6,0),0))</f>
        <v>0</v>
      </c>
      <c r="BM146" s="37"/>
      <c r="BN146" s="3"/>
      <c r="BO146" s="3"/>
      <c r="BP146" s="6"/>
      <c r="BQ14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46" s="23" t="str">
        <f>IF(Presupuestos[[#This Row],[SALDO ME-MN]]&gt;0,"PENDIENTE","CANCELADO")</f>
        <v>PENDIENTE</v>
      </c>
      <c r="BS146" s="23" t="str">
        <f>IF(COUNTIFS($U$4:$U145,Presupuestos[[#This Row],[ID DOCUMENTO]])&gt;=1,IF(B145=Presupuestos[[#This Row],[ID]],"OK","DOC. DUPLICADO"),"OK")</f>
        <v>OK</v>
      </c>
    </row>
    <row r="147" spans="2:71" ht="24" x14ac:dyDescent="0.25">
      <c r="B147" s="34">
        <f>IF(Presupuestos[[#This Row],[ID DOCUMENTO]]=U146,B146,IF(B146="ID",1,B146+1))</f>
        <v>142</v>
      </c>
      <c r="C147" s="2">
        <v>45848</v>
      </c>
      <c r="D147" s="2">
        <v>45848</v>
      </c>
      <c r="E147" s="3" t="s">
        <v>911</v>
      </c>
      <c r="F147" s="25" t="s">
        <v>35</v>
      </c>
      <c r="G147" s="25" t="s">
        <v>223</v>
      </c>
      <c r="H147" s="25" t="s">
        <v>199</v>
      </c>
      <c r="I147" s="36" t="str">
        <f>IFERROR(VLOOKUP(Presupuestos[[#This Row],[AREA]]&amp;Presupuestos[[#This Row],[CONCEPTO]]&amp;Presupuestos[[#This Row],[DESCRIPCION]],Tabla28[[Columna1]:[CÓDIGO NUEVO]],2,0),"")</f>
        <v>P0303001</v>
      </c>
      <c r="J147" s="3" t="s">
        <v>666</v>
      </c>
      <c r="K147" s="3" t="s">
        <v>666</v>
      </c>
      <c r="L147" s="3" t="s">
        <v>666</v>
      </c>
      <c r="M147" s="31" t="s">
        <v>940</v>
      </c>
      <c r="N147" s="3" t="s">
        <v>53</v>
      </c>
      <c r="O147" s="3" t="s">
        <v>315</v>
      </c>
      <c r="P147" s="3" t="s">
        <v>122</v>
      </c>
      <c r="Q147" s="3" t="str">
        <f>IFERROR(VLOOKUP(Presupuestos[[#This Row],[CLASIFICACIÓN (N)]],Tabla17[],2,0),"")</f>
        <v>Costos de ventas</v>
      </c>
      <c r="R147" s="3" t="str">
        <f>IFERROR(VLOOKUP(Presupuestos[[#This Row],[CLASIFICACIÓN (N)]],Tabla17[],3,0),"")</f>
        <v>Operativo</v>
      </c>
      <c r="S147" s="3" t="s">
        <v>16</v>
      </c>
      <c r="T147" s="3" t="str">
        <f>IFERROR(VLOOKUP(Presupuestos[[#This Row],[ALMACEN]],Tabla5[],2,0),"")</f>
        <v>Arequipa</v>
      </c>
      <c r="U147" s="19" t="str">
        <f>IFERROR(VLOOKUP(Presupuestos[[#This Row],[TIPO DE DOCUMENTO]],Tipo_Documento[],2,0)&amp;Presupuestos[[#This Row],[SERIE]]&amp;Presupuestos[[#This Row],[NUMERO]]&amp;Presupuestos[[#This Row],[RUC]],"")</f>
        <v>01FE021693320259858934</v>
      </c>
      <c r="V147" s="3" t="s">
        <v>120</v>
      </c>
      <c r="W147" s="7">
        <v>45848</v>
      </c>
      <c r="X147" s="7">
        <v>45848</v>
      </c>
      <c r="Y147" s="3" t="s">
        <v>841</v>
      </c>
      <c r="Z147" s="3">
        <v>16933</v>
      </c>
      <c r="AA147" s="3">
        <f>IFERROR(VLOOKUP(Presupuestos[[#This Row],[RAZON SOCIAL]],CHOOSE({1,2},Clientes_Proveedores[Razon Social],Clientes_Proveedores[Ruc / Dni]),2,0),"-")</f>
        <v>20259858934</v>
      </c>
      <c r="AB147" s="31" t="s">
        <v>842</v>
      </c>
      <c r="AC147" s="3" t="s">
        <v>670</v>
      </c>
      <c r="AD147" s="5">
        <v>0.18</v>
      </c>
      <c r="AE147" s="6">
        <v>16.95</v>
      </c>
      <c r="AF147" s="6">
        <f>Presupuestos[[#This Row],[BASE]]*Presupuestos[[#This Row],[% IGV]]</f>
        <v>3.0509999999999997</v>
      </c>
      <c r="AG147" s="22">
        <f>ROUND(SUM(Presupuestos[[#This Row],[BASE]:[IGV]]),2)</f>
        <v>20</v>
      </c>
      <c r="AH147" s="9" t="str">
        <f>IF(Presupuestos[[#This Row],[MONEDA]]="USD",VLOOKUP(Presupuestos[[#This Row],[FECHA DE EMISION]],Tipo_Cambio[],3,0),"")</f>
        <v/>
      </c>
      <c r="AI147" s="22">
        <f>IFERROR(ROUND(IF(Presupuestos[[#This Row],[MONEDA]]="PEN",Presupuestos[[#This Row],[TOTAL]],Presupuestos[[#This Row],[TOTAL]]*Presupuestos[[#This Row],[TIPO DE CAMBIO]]),2),"")</f>
        <v>20</v>
      </c>
      <c r="AJ147" s="5"/>
      <c r="AK147" s="33" t="s">
        <v>671</v>
      </c>
      <c r="AL147" s="5" t="s">
        <v>715</v>
      </c>
      <c r="AM147" s="33" t="s">
        <v>671</v>
      </c>
      <c r="AN147" s="23" t="s">
        <v>671</v>
      </c>
      <c r="AO147" s="7">
        <f>IFERROR(VLOOKUP("1-"&amp;Presupuestos[[#This Row],[ID DOCUMENTO]],BD_Pagos[],7,0),"")</f>
        <v>45848</v>
      </c>
      <c r="AP147" s="16" t="str">
        <f>IFERROR(VLOOKUP("1-"&amp;Presupuestos[[#This Row],[ID DOCUMENTO]],BD_Pagos[],8,0),"")</f>
        <v>C_Ope_001</v>
      </c>
      <c r="AQ147" s="17">
        <f>IFERROR(VLOOKUP("1-"&amp;Presupuestos[[#This Row],[ID DOCUMENTO]],BD_Pagos[],9,0),"")</f>
        <v>24848</v>
      </c>
      <c r="AR147" s="54"/>
      <c r="AS147" s="7">
        <f>IFERROR(VLOOKUP("2-"&amp;Presupuestos[[#This Row],[ID DOCUMENTO]],BD_Pagos[],7,0),"")</f>
        <v>0</v>
      </c>
      <c r="AT147" s="16" t="str">
        <f>IFERROR(VLOOKUP("2-"&amp;Presupuestos[[#This Row],[ID DOCUMENTO]],BD_Pagos[],8,0),"")</f>
        <v/>
      </c>
      <c r="AU147" s="17">
        <f>IFERROR(VLOOKUP("2-"&amp;Presupuestos[[#This Row],[ID DOCUMENTO]],BD_Pagos[],9,0),"")</f>
        <v>0</v>
      </c>
      <c r="AV147" s="20">
        <f>IF(IFERROR(VLOOKUP("2-"&amp;Presupuestos[[#This Row],[ID DOCUMENTO]],BD_Pagos[],10,0),0)&gt;Presupuestos[[#This Row],[TOTAL SOLES]],Presupuestos[[#This Row],[TOTAL SOLES]],IFERROR(VLOOKUP("2-"&amp;Presupuestos[[#This Row],[ID DOCUMENTO]],BD_Pagos[],10,0),0))</f>
        <v>0</v>
      </c>
      <c r="AW147" s="7"/>
      <c r="AX147" s="16"/>
      <c r="AY147" s="17"/>
      <c r="AZ147" s="20"/>
      <c r="BA147" s="7"/>
      <c r="BB147" s="16"/>
      <c r="BC147" s="17"/>
      <c r="BD147" s="20"/>
      <c r="BE147" s="7">
        <f>IFERROR(VLOOKUP("5-"&amp;Presupuestos[[#This Row],[ID DOCUMENTO]],BD_Pagos[],7,0),"")</f>
        <v>0</v>
      </c>
      <c r="BF147" s="17">
        <f>IFERROR(VLOOKUP("5-"&amp;Presupuestos[[#This Row],[ID DOCUMENTO]],BD_Pagos[],9,0),"")</f>
        <v>0</v>
      </c>
      <c r="BG147" s="20">
        <f>IF(IFERROR(VLOOKUP("5-"&amp;Presupuestos[[#This Row],[ID DOCUMENTO]],BD_Pagos[],10,0),0)&gt;Presupuestos[[#This Row],[TOTAL SOLES]],Presupuestos[[#This Row],[TOTAL SOLES]],IFERROR(VLOOKUP("5-"&amp;Presupuestos[[#This Row],[ID DOCUMENTO]],BD_Pagos[],10,0),0))</f>
        <v>0</v>
      </c>
      <c r="BH147" s="7">
        <f>IFERROR(VLOOKUP("1-Detraccion"&amp;Presupuestos[[#This Row],[ID DOCUMENTO]],BD_Pagos[],2,0),"")</f>
        <v>0</v>
      </c>
      <c r="BI147" s="3" t="str">
        <f>IFERROR(VLOOKUP("1-Detraccion"&amp;Presupuestos[[#This Row],[ID DOCUMENTO]],BD_Pagos[],3,0),"")</f>
        <v/>
      </c>
      <c r="BJ147" s="3">
        <f>IFERROR(VLOOKUP("1-Detraccion"&amp;Presupuestos[[#This Row],[ID DOCUMENTO]],BD_Pagos[],4,0),"")</f>
        <v>0</v>
      </c>
      <c r="BK147" s="6">
        <f>IF(IFERROR(VLOOKUP("1-Detraccion"&amp;Presupuestos[[#This Row],[ID DOCUMENTO]],BD_Pagos[],5,0),0)&gt;Presupuestos[[#This Row],[TOTAL SOLES]],Presupuestos[[#This Row],[TOTAL SOLES]],IFERROR(VLOOKUP("1-Detraccion"&amp;Presupuestos[[#This Row],[ID DOCUMENTO]],BD_Pagos[],5,0),0))</f>
        <v>0</v>
      </c>
      <c r="BL147" s="6">
        <f>IF(IFERROR(VLOOKUP("1-Detraccion"&amp;Presupuestos[[#This Row],[ID DOCUMENTO]],BD_Pagos[],6,0),0)&gt;Presupuestos[[#This Row],[TOTAL SOLES]],Presupuestos[[#This Row],[TOTAL SOLES]],IFERROR(VLOOKUP("1-Detraccion"&amp;Presupuestos[[#This Row],[ID DOCUMENTO]],BD_Pagos[],6,0),0))</f>
        <v>0</v>
      </c>
      <c r="BM147" s="37"/>
      <c r="BN147" s="3"/>
      <c r="BO147" s="3"/>
      <c r="BP147" s="6"/>
      <c r="BQ14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47" s="23" t="str">
        <f>IF(Presupuestos[[#This Row],[SALDO ME-MN]]&gt;0,"PENDIENTE","CANCELADO")</f>
        <v>PENDIENTE</v>
      </c>
      <c r="BS147" s="23" t="str">
        <f>IF(COUNTIFS($U$4:$U146,Presupuestos[[#This Row],[ID DOCUMENTO]])&gt;=1,IF(B146=Presupuestos[[#This Row],[ID]],"OK","DOC. DUPLICADO"),"OK")</f>
        <v>OK</v>
      </c>
    </row>
    <row r="148" spans="2:71" ht="24" x14ac:dyDescent="0.25">
      <c r="B148" s="34">
        <f>IF(Presupuestos[[#This Row],[ID DOCUMENTO]]=U147,B147,IF(B147="ID",1,B147+1))</f>
        <v>143</v>
      </c>
      <c r="C148" s="2">
        <v>45848</v>
      </c>
      <c r="D148" s="2">
        <v>45848</v>
      </c>
      <c r="E148" s="3" t="s">
        <v>911</v>
      </c>
      <c r="F148" s="25" t="s">
        <v>35</v>
      </c>
      <c r="G148" s="25" t="s">
        <v>223</v>
      </c>
      <c r="H148" s="25" t="s">
        <v>214</v>
      </c>
      <c r="I148" s="36" t="str">
        <f>IFERROR(VLOOKUP(Presupuestos[[#This Row],[AREA]]&amp;Presupuestos[[#This Row],[CONCEPTO]]&amp;Presupuestos[[#This Row],[DESCRIPCION]],Tabla28[[Columna1]:[CÓDIGO NUEVO]],2,0),"")</f>
        <v>P0303002</v>
      </c>
      <c r="J148" s="3" t="s">
        <v>666</v>
      </c>
      <c r="K148" s="3" t="s">
        <v>666</v>
      </c>
      <c r="L148" s="3" t="s">
        <v>666</v>
      </c>
      <c r="M148" s="31" t="s">
        <v>941</v>
      </c>
      <c r="N148" s="3" t="s">
        <v>53</v>
      </c>
      <c r="O148" s="3" t="s">
        <v>315</v>
      </c>
      <c r="P148" s="3" t="s">
        <v>122</v>
      </c>
      <c r="Q148" s="3" t="str">
        <f>IFERROR(VLOOKUP(Presupuestos[[#This Row],[CLASIFICACIÓN (N)]],Tabla17[],2,0),"")</f>
        <v>Costos de ventas</v>
      </c>
      <c r="R148" s="3" t="str">
        <f>IFERROR(VLOOKUP(Presupuestos[[#This Row],[CLASIFICACIÓN (N)]],Tabla17[],3,0),"")</f>
        <v>Operativo</v>
      </c>
      <c r="S148" s="3" t="s">
        <v>16</v>
      </c>
      <c r="T148" s="3" t="str">
        <f>IFERROR(VLOOKUP(Presupuestos[[#This Row],[ALMACEN]],Tabla5[],2,0),"")</f>
        <v>Arequipa</v>
      </c>
      <c r="U148" s="19" t="str">
        <f>IFERROR(VLOOKUP(Presupuestos[[#This Row],[TIPO DE DOCUMENTO]],Tipo_Documento[],2,0)&amp;Presupuestos[[#This Row],[SERIE]]&amp;Presupuestos[[#This Row],[NUMERO]]&amp;Presupuestos[[#This Row],[RUC]],"")</f>
        <v>01F212178070020517252558</v>
      </c>
      <c r="V148" s="3" t="s">
        <v>120</v>
      </c>
      <c r="W148" s="7">
        <v>45848</v>
      </c>
      <c r="X148" s="7">
        <v>45848</v>
      </c>
      <c r="Y148" s="3" t="s">
        <v>713</v>
      </c>
      <c r="Z148" s="3">
        <v>1780700</v>
      </c>
      <c r="AA148" s="3">
        <f>IFERROR(VLOOKUP(Presupuestos[[#This Row],[RAZON SOCIAL]],CHOOSE({1,2},Clientes_Proveedores[Razon Social],Clientes_Proveedores[Ruc / Dni]),2,0),"-")</f>
        <v>20517252558</v>
      </c>
      <c r="AB148" s="31" t="s">
        <v>714</v>
      </c>
      <c r="AC148" s="3" t="s">
        <v>670</v>
      </c>
      <c r="AD148" s="5">
        <v>0.18</v>
      </c>
      <c r="AE148" s="6">
        <v>4.24</v>
      </c>
      <c r="AF148" s="6">
        <f>Presupuestos[[#This Row],[BASE]]*Presupuestos[[#This Row],[% IGV]]</f>
        <v>0.76319999999999999</v>
      </c>
      <c r="AG148" s="22">
        <f>ROUND(SUM(Presupuestos[[#This Row],[BASE]:[IGV]]),2)</f>
        <v>5</v>
      </c>
      <c r="AH148" s="9" t="str">
        <f>IF(Presupuestos[[#This Row],[MONEDA]]="USD",VLOOKUP(Presupuestos[[#This Row],[FECHA DE EMISION]],Tipo_Cambio[],3,0),"")</f>
        <v/>
      </c>
      <c r="AI148" s="22">
        <f>IFERROR(ROUND(IF(Presupuestos[[#This Row],[MONEDA]]="PEN",Presupuestos[[#This Row],[TOTAL]],Presupuestos[[#This Row],[TOTAL]]*Presupuestos[[#This Row],[TIPO DE CAMBIO]]),2),"")</f>
        <v>5</v>
      </c>
      <c r="AJ148" s="5"/>
      <c r="AK148" s="33" t="s">
        <v>671</v>
      </c>
      <c r="AL148" s="5" t="s">
        <v>715</v>
      </c>
      <c r="AM148" s="33" t="s">
        <v>671</v>
      </c>
      <c r="AN148" s="23" t="s">
        <v>671</v>
      </c>
      <c r="AO148" s="7">
        <f>IFERROR(VLOOKUP("1-"&amp;Presupuestos[[#This Row],[ID DOCUMENTO]],BD_Pagos[],7,0),"")</f>
        <v>45848</v>
      </c>
      <c r="AP148" s="16" t="str">
        <f>IFERROR(VLOOKUP("1-"&amp;Presupuestos[[#This Row],[ID DOCUMENTO]],BD_Pagos[],8,0),"")</f>
        <v>C_Ope_001</v>
      </c>
      <c r="AQ148" s="17">
        <f>IFERROR(VLOOKUP("1-"&amp;Presupuestos[[#This Row],[ID DOCUMENTO]],BD_Pagos[],9,0),"")</f>
        <v>24843</v>
      </c>
      <c r="AR148" s="54"/>
      <c r="AS148" s="7">
        <f>IFERROR(VLOOKUP("2-"&amp;Presupuestos[[#This Row],[ID DOCUMENTO]],BD_Pagos[],7,0),"")</f>
        <v>0</v>
      </c>
      <c r="AT148" s="16" t="str">
        <f>IFERROR(VLOOKUP("2-"&amp;Presupuestos[[#This Row],[ID DOCUMENTO]],BD_Pagos[],8,0),"")</f>
        <v/>
      </c>
      <c r="AU148" s="17">
        <f>IFERROR(VLOOKUP("2-"&amp;Presupuestos[[#This Row],[ID DOCUMENTO]],BD_Pagos[],9,0),"")</f>
        <v>0</v>
      </c>
      <c r="AV148" s="20">
        <f>IF(IFERROR(VLOOKUP("2-"&amp;Presupuestos[[#This Row],[ID DOCUMENTO]],BD_Pagos[],10,0),0)&gt;Presupuestos[[#This Row],[TOTAL SOLES]],Presupuestos[[#This Row],[TOTAL SOLES]],IFERROR(VLOOKUP("2-"&amp;Presupuestos[[#This Row],[ID DOCUMENTO]],BD_Pagos[],10,0),0))</f>
        <v>0</v>
      </c>
      <c r="AW148" s="7"/>
      <c r="AX148" s="16"/>
      <c r="AY148" s="17"/>
      <c r="AZ148" s="20"/>
      <c r="BA148" s="7"/>
      <c r="BB148" s="16"/>
      <c r="BC148" s="17"/>
      <c r="BD148" s="20"/>
      <c r="BE148" s="7">
        <f>IFERROR(VLOOKUP("5-"&amp;Presupuestos[[#This Row],[ID DOCUMENTO]],BD_Pagos[],7,0),"")</f>
        <v>0</v>
      </c>
      <c r="BF148" s="17">
        <f>IFERROR(VLOOKUP("5-"&amp;Presupuestos[[#This Row],[ID DOCUMENTO]],BD_Pagos[],9,0),"")</f>
        <v>0</v>
      </c>
      <c r="BG148" s="20">
        <f>IF(IFERROR(VLOOKUP("5-"&amp;Presupuestos[[#This Row],[ID DOCUMENTO]],BD_Pagos[],10,0),0)&gt;Presupuestos[[#This Row],[TOTAL SOLES]],Presupuestos[[#This Row],[TOTAL SOLES]],IFERROR(VLOOKUP("5-"&amp;Presupuestos[[#This Row],[ID DOCUMENTO]],BD_Pagos[],10,0),0))</f>
        <v>0</v>
      </c>
      <c r="BH148" s="7">
        <f>IFERROR(VLOOKUP("1-Detraccion"&amp;Presupuestos[[#This Row],[ID DOCUMENTO]],BD_Pagos[],2,0),"")</f>
        <v>0</v>
      </c>
      <c r="BI148" s="3" t="str">
        <f>IFERROR(VLOOKUP("1-Detraccion"&amp;Presupuestos[[#This Row],[ID DOCUMENTO]],BD_Pagos[],3,0),"")</f>
        <v/>
      </c>
      <c r="BJ148" s="3">
        <f>IFERROR(VLOOKUP("1-Detraccion"&amp;Presupuestos[[#This Row],[ID DOCUMENTO]],BD_Pagos[],4,0),"")</f>
        <v>0</v>
      </c>
      <c r="BK148" s="6">
        <f>IF(IFERROR(VLOOKUP("1-Detraccion"&amp;Presupuestos[[#This Row],[ID DOCUMENTO]],BD_Pagos[],5,0),0)&gt;Presupuestos[[#This Row],[TOTAL SOLES]],Presupuestos[[#This Row],[TOTAL SOLES]],IFERROR(VLOOKUP("1-Detraccion"&amp;Presupuestos[[#This Row],[ID DOCUMENTO]],BD_Pagos[],5,0),0))</f>
        <v>0</v>
      </c>
      <c r="BL148" s="6">
        <f>IF(IFERROR(VLOOKUP("1-Detraccion"&amp;Presupuestos[[#This Row],[ID DOCUMENTO]],BD_Pagos[],6,0),0)&gt;Presupuestos[[#This Row],[TOTAL SOLES]],Presupuestos[[#This Row],[TOTAL SOLES]],IFERROR(VLOOKUP("1-Detraccion"&amp;Presupuestos[[#This Row],[ID DOCUMENTO]],BD_Pagos[],6,0),0))</f>
        <v>0</v>
      </c>
      <c r="BM148" s="37"/>
      <c r="BN148" s="3"/>
      <c r="BO148" s="3"/>
      <c r="BP148" s="6"/>
      <c r="BQ14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148" s="23" t="str">
        <f>IF(Presupuestos[[#This Row],[SALDO ME-MN]]&gt;0,"PENDIENTE","CANCELADO")</f>
        <v>PENDIENTE</v>
      </c>
      <c r="BS148" s="23" t="str">
        <f>IF(COUNTIFS($U$4:$U147,Presupuestos[[#This Row],[ID DOCUMENTO]])&gt;=1,IF(B147=Presupuestos[[#This Row],[ID]],"OK","DOC. DUPLICADO"),"OK")</f>
        <v>OK</v>
      </c>
    </row>
    <row r="149" spans="2:71" ht="24" x14ac:dyDescent="0.25">
      <c r="B149" s="34">
        <f>IF(Presupuestos[[#This Row],[ID DOCUMENTO]]=U148,B148,IF(B148="ID",1,B148+1))</f>
        <v>144</v>
      </c>
      <c r="C149" s="2">
        <v>45848</v>
      </c>
      <c r="D149" s="2">
        <v>45848</v>
      </c>
      <c r="E149" s="3" t="s">
        <v>911</v>
      </c>
      <c r="F149" s="25" t="s">
        <v>35</v>
      </c>
      <c r="G149" s="25" t="s">
        <v>223</v>
      </c>
      <c r="H149" s="25" t="s">
        <v>214</v>
      </c>
      <c r="I149" s="36" t="str">
        <f>IFERROR(VLOOKUP(Presupuestos[[#This Row],[AREA]]&amp;Presupuestos[[#This Row],[CONCEPTO]]&amp;Presupuestos[[#This Row],[DESCRIPCION]],Tabla28[[Columna1]:[CÓDIGO NUEVO]],2,0),"")</f>
        <v>P0303002</v>
      </c>
      <c r="J149" s="3" t="s">
        <v>666</v>
      </c>
      <c r="K149" s="3" t="s">
        <v>666</v>
      </c>
      <c r="L149" s="3" t="s">
        <v>666</v>
      </c>
      <c r="M149" s="31" t="s">
        <v>941</v>
      </c>
      <c r="N149" s="3" t="s">
        <v>53</v>
      </c>
      <c r="O149" s="3" t="s">
        <v>315</v>
      </c>
      <c r="P149" s="3" t="s">
        <v>122</v>
      </c>
      <c r="Q149" s="3" t="str">
        <f>IFERROR(VLOOKUP(Presupuestos[[#This Row],[CLASIFICACIÓN (N)]],Tabla17[],2,0),"")</f>
        <v>Costos de ventas</v>
      </c>
      <c r="R149" s="3" t="str">
        <f>IFERROR(VLOOKUP(Presupuestos[[#This Row],[CLASIFICACIÓN (N)]],Tabla17[],3,0),"")</f>
        <v>Operativo</v>
      </c>
      <c r="S149" s="3" t="s">
        <v>16</v>
      </c>
      <c r="T149" s="3" t="str">
        <f>IFERROR(VLOOKUP(Presupuestos[[#This Row],[ALMACEN]],Tabla5[],2,0),"")</f>
        <v>Arequipa</v>
      </c>
      <c r="U149" s="19" t="str">
        <f>IFERROR(VLOOKUP(Presupuestos[[#This Row],[TIPO DE DOCUMENTO]],Tipo_Documento[],2,0)&amp;Presupuestos[[#This Row],[SERIE]]&amp;Presupuestos[[#This Row],[NUMERO]]&amp;Presupuestos[[#This Row],[RUC]],"")</f>
        <v>01F213180045420517252558</v>
      </c>
      <c r="V149" s="3" t="s">
        <v>120</v>
      </c>
      <c r="W149" s="7">
        <v>45848</v>
      </c>
      <c r="X149" s="7">
        <v>45848</v>
      </c>
      <c r="Y149" s="3" t="s">
        <v>719</v>
      </c>
      <c r="Z149" s="3">
        <v>1800454</v>
      </c>
      <c r="AA149" s="3">
        <f>IFERROR(VLOOKUP(Presupuestos[[#This Row],[RAZON SOCIAL]],CHOOSE({1,2},Clientes_Proveedores[Razon Social],Clientes_Proveedores[Ruc / Dni]),2,0),"-")</f>
        <v>20517252558</v>
      </c>
      <c r="AB149" s="31" t="s">
        <v>714</v>
      </c>
      <c r="AC149" s="3" t="s">
        <v>670</v>
      </c>
      <c r="AD149" s="5">
        <v>0.18</v>
      </c>
      <c r="AE149" s="6">
        <v>4.24</v>
      </c>
      <c r="AF149" s="6">
        <f>Presupuestos[[#This Row],[BASE]]*Presupuestos[[#This Row],[% IGV]]</f>
        <v>0.76319999999999999</v>
      </c>
      <c r="AG149" s="22">
        <f>ROUND(SUM(Presupuestos[[#This Row],[BASE]:[IGV]]),2)</f>
        <v>5</v>
      </c>
      <c r="AH149" s="9" t="str">
        <f>IF(Presupuestos[[#This Row],[MONEDA]]="USD",VLOOKUP(Presupuestos[[#This Row],[FECHA DE EMISION]],Tipo_Cambio[],3,0),"")</f>
        <v/>
      </c>
      <c r="AI149" s="22">
        <f>IFERROR(ROUND(IF(Presupuestos[[#This Row],[MONEDA]]="PEN",Presupuestos[[#This Row],[TOTAL]],Presupuestos[[#This Row],[TOTAL]]*Presupuestos[[#This Row],[TIPO DE CAMBIO]]),2),"")</f>
        <v>5</v>
      </c>
      <c r="AJ149" s="5"/>
      <c r="AK149" s="33" t="s">
        <v>671</v>
      </c>
      <c r="AL149" s="5" t="s">
        <v>715</v>
      </c>
      <c r="AM149" s="33" t="s">
        <v>671</v>
      </c>
      <c r="AN149" s="23" t="s">
        <v>671</v>
      </c>
      <c r="AO149" s="7">
        <f>IFERROR(VLOOKUP("1-"&amp;Presupuestos[[#This Row],[ID DOCUMENTO]],BD_Pagos[],7,0),"")</f>
        <v>45848</v>
      </c>
      <c r="AP149" s="16" t="str">
        <f>IFERROR(VLOOKUP("1-"&amp;Presupuestos[[#This Row],[ID DOCUMENTO]],BD_Pagos[],8,0),"")</f>
        <v>C_Ope_001</v>
      </c>
      <c r="AQ149" s="17">
        <f>IFERROR(VLOOKUP("1-"&amp;Presupuestos[[#This Row],[ID DOCUMENTO]],BD_Pagos[],9,0),"")</f>
        <v>24845</v>
      </c>
      <c r="AR149" s="54"/>
      <c r="AS149" s="7">
        <f>IFERROR(VLOOKUP("2-"&amp;Presupuestos[[#This Row],[ID DOCUMENTO]],BD_Pagos[],7,0),"")</f>
        <v>0</v>
      </c>
      <c r="AT149" s="16" t="str">
        <f>IFERROR(VLOOKUP("2-"&amp;Presupuestos[[#This Row],[ID DOCUMENTO]],BD_Pagos[],8,0),"")</f>
        <v/>
      </c>
      <c r="AU149" s="17">
        <f>IFERROR(VLOOKUP("2-"&amp;Presupuestos[[#This Row],[ID DOCUMENTO]],BD_Pagos[],9,0),"")</f>
        <v>0</v>
      </c>
      <c r="AV149" s="20">
        <f>IF(IFERROR(VLOOKUP("2-"&amp;Presupuestos[[#This Row],[ID DOCUMENTO]],BD_Pagos[],10,0),0)&gt;Presupuestos[[#This Row],[TOTAL SOLES]],Presupuestos[[#This Row],[TOTAL SOLES]],IFERROR(VLOOKUP("2-"&amp;Presupuestos[[#This Row],[ID DOCUMENTO]],BD_Pagos[],10,0),0))</f>
        <v>0</v>
      </c>
      <c r="AW149" s="7"/>
      <c r="AX149" s="16"/>
      <c r="AY149" s="17"/>
      <c r="AZ149" s="20"/>
      <c r="BA149" s="7"/>
      <c r="BB149" s="16"/>
      <c r="BC149" s="17"/>
      <c r="BD149" s="20"/>
      <c r="BE149" s="7">
        <f>IFERROR(VLOOKUP("5-"&amp;Presupuestos[[#This Row],[ID DOCUMENTO]],BD_Pagos[],7,0),"")</f>
        <v>0</v>
      </c>
      <c r="BF149" s="17">
        <f>IFERROR(VLOOKUP("5-"&amp;Presupuestos[[#This Row],[ID DOCUMENTO]],BD_Pagos[],9,0),"")</f>
        <v>0</v>
      </c>
      <c r="BG149" s="20">
        <f>IF(IFERROR(VLOOKUP("5-"&amp;Presupuestos[[#This Row],[ID DOCUMENTO]],BD_Pagos[],10,0),0)&gt;Presupuestos[[#This Row],[TOTAL SOLES]],Presupuestos[[#This Row],[TOTAL SOLES]],IFERROR(VLOOKUP("5-"&amp;Presupuestos[[#This Row],[ID DOCUMENTO]],BD_Pagos[],10,0),0))</f>
        <v>0</v>
      </c>
      <c r="BH149" s="7">
        <f>IFERROR(VLOOKUP("1-Detraccion"&amp;Presupuestos[[#This Row],[ID DOCUMENTO]],BD_Pagos[],2,0),"")</f>
        <v>0</v>
      </c>
      <c r="BI149" s="3" t="str">
        <f>IFERROR(VLOOKUP("1-Detraccion"&amp;Presupuestos[[#This Row],[ID DOCUMENTO]],BD_Pagos[],3,0),"")</f>
        <v/>
      </c>
      <c r="BJ149" s="3">
        <f>IFERROR(VLOOKUP("1-Detraccion"&amp;Presupuestos[[#This Row],[ID DOCUMENTO]],BD_Pagos[],4,0),"")</f>
        <v>0</v>
      </c>
      <c r="BK149" s="6">
        <f>IF(IFERROR(VLOOKUP("1-Detraccion"&amp;Presupuestos[[#This Row],[ID DOCUMENTO]],BD_Pagos[],5,0),0)&gt;Presupuestos[[#This Row],[TOTAL SOLES]],Presupuestos[[#This Row],[TOTAL SOLES]],IFERROR(VLOOKUP("1-Detraccion"&amp;Presupuestos[[#This Row],[ID DOCUMENTO]],BD_Pagos[],5,0),0))</f>
        <v>0</v>
      </c>
      <c r="BL149" s="6">
        <f>IF(IFERROR(VLOOKUP("1-Detraccion"&amp;Presupuestos[[#This Row],[ID DOCUMENTO]],BD_Pagos[],6,0),0)&gt;Presupuestos[[#This Row],[TOTAL SOLES]],Presupuestos[[#This Row],[TOTAL SOLES]],IFERROR(VLOOKUP("1-Detraccion"&amp;Presupuestos[[#This Row],[ID DOCUMENTO]],BD_Pagos[],6,0),0))</f>
        <v>0</v>
      </c>
      <c r="BM149" s="37"/>
      <c r="BN149" s="3"/>
      <c r="BO149" s="3"/>
      <c r="BP149" s="6"/>
      <c r="BQ14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149" s="23" t="str">
        <f>IF(Presupuestos[[#This Row],[SALDO ME-MN]]&gt;0,"PENDIENTE","CANCELADO")</f>
        <v>PENDIENTE</v>
      </c>
      <c r="BS149" s="23" t="str">
        <f>IF(COUNTIFS($U$4:$U148,Presupuestos[[#This Row],[ID DOCUMENTO]])&gt;=1,IF(B148=Presupuestos[[#This Row],[ID]],"OK","DOC. DUPLICADO"),"OK")</f>
        <v>OK</v>
      </c>
    </row>
    <row r="150" spans="2:71" ht="24" x14ac:dyDescent="0.25">
      <c r="B150" s="34">
        <f>IF(Presupuestos[[#This Row],[ID DOCUMENTO]]=U149,B149,IF(B149="ID",1,B149+1))</f>
        <v>145</v>
      </c>
      <c r="C150" s="2">
        <v>45849</v>
      </c>
      <c r="D150" s="2">
        <v>45849</v>
      </c>
      <c r="E150" s="3" t="s">
        <v>911</v>
      </c>
      <c r="F150" s="25" t="s">
        <v>35</v>
      </c>
      <c r="G150" s="25" t="s">
        <v>223</v>
      </c>
      <c r="H150" s="25" t="s">
        <v>214</v>
      </c>
      <c r="I150" s="36" t="str">
        <f>IFERROR(VLOOKUP(Presupuestos[[#This Row],[AREA]]&amp;Presupuestos[[#This Row],[CONCEPTO]]&amp;Presupuestos[[#This Row],[DESCRIPCION]],Tabla28[[Columna1]:[CÓDIGO NUEVO]],2,0),"")</f>
        <v>P0303002</v>
      </c>
      <c r="J150" s="3" t="s">
        <v>666</v>
      </c>
      <c r="K150" s="3" t="s">
        <v>666</v>
      </c>
      <c r="L150" s="3" t="s">
        <v>666</v>
      </c>
      <c r="M150" s="31" t="s">
        <v>942</v>
      </c>
      <c r="N150" s="3" t="s">
        <v>47</v>
      </c>
      <c r="O150" s="3" t="s">
        <v>300</v>
      </c>
      <c r="P150" s="3" t="s">
        <v>122</v>
      </c>
      <c r="Q150" s="3" t="str">
        <f>IFERROR(VLOOKUP(Presupuestos[[#This Row],[CLASIFICACIÓN (N)]],Tabla17[],2,0),"")</f>
        <v>Costos de ventas</v>
      </c>
      <c r="R150" s="3" t="str">
        <f>IFERROR(VLOOKUP(Presupuestos[[#This Row],[CLASIFICACIÓN (N)]],Tabla17[],3,0),"")</f>
        <v>Operativo</v>
      </c>
      <c r="S150" s="3" t="s">
        <v>16</v>
      </c>
      <c r="T150" s="3" t="str">
        <f>IFERROR(VLOOKUP(Presupuestos[[#This Row],[ALMACEN]],Tabla5[],2,0),"")</f>
        <v>Arequipa</v>
      </c>
      <c r="U150" s="19" t="str">
        <f>IFERROR(VLOOKUP(Presupuestos[[#This Row],[TIPO DE DOCUMENTO]],Tipo_Documento[],2,0)&amp;Presupuestos[[#This Row],[SERIE]]&amp;Presupuestos[[#This Row],[NUMERO]]&amp;Presupuestos[[#This Row],[RUC]],"")</f>
        <v>01F211239456720517252558</v>
      </c>
      <c r="V150" s="3" t="s">
        <v>120</v>
      </c>
      <c r="W150" s="7">
        <v>45849</v>
      </c>
      <c r="X150" s="7">
        <v>45849</v>
      </c>
      <c r="Y150" s="3" t="s">
        <v>829</v>
      </c>
      <c r="Z150" s="3">
        <v>2394567</v>
      </c>
      <c r="AA150" s="3">
        <f>IFERROR(VLOOKUP(Presupuestos[[#This Row],[RAZON SOCIAL]],CHOOSE({1,2},Clientes_Proveedores[Razon Social],Clientes_Proveedores[Ruc / Dni]),2,0),"-")</f>
        <v>20517252558</v>
      </c>
      <c r="AB150" s="31" t="s">
        <v>714</v>
      </c>
      <c r="AC150" s="3" t="s">
        <v>670</v>
      </c>
      <c r="AD150" s="5">
        <v>0.18</v>
      </c>
      <c r="AE150" s="6">
        <v>6.78</v>
      </c>
      <c r="AF150" s="6">
        <f>Presupuestos[[#This Row],[BASE]]*Presupuestos[[#This Row],[% IGV]]</f>
        <v>1.2203999999999999</v>
      </c>
      <c r="AG150" s="22">
        <f>ROUND(SUM(Presupuestos[[#This Row],[BASE]:[IGV]]),2)</f>
        <v>8</v>
      </c>
      <c r="AH150" s="9" t="str">
        <f>IF(Presupuestos[[#This Row],[MONEDA]]="USD",VLOOKUP(Presupuestos[[#This Row],[FECHA DE EMISION]],Tipo_Cambio[],3,0),"")</f>
        <v/>
      </c>
      <c r="AI150" s="22">
        <f>IFERROR(ROUND(IF(Presupuestos[[#This Row],[MONEDA]]="PEN",Presupuestos[[#This Row],[TOTAL]],Presupuestos[[#This Row],[TOTAL]]*Presupuestos[[#This Row],[TIPO DE CAMBIO]]),2),"")</f>
        <v>8</v>
      </c>
      <c r="AJ150" s="5"/>
      <c r="AK150" s="33" t="s">
        <v>671</v>
      </c>
      <c r="AL150" s="5" t="s">
        <v>715</v>
      </c>
      <c r="AM150" s="33" t="s">
        <v>671</v>
      </c>
      <c r="AN150" s="23" t="s">
        <v>671</v>
      </c>
      <c r="AO150" s="7">
        <f>IFERROR(VLOOKUP("1-"&amp;Presupuestos[[#This Row],[ID DOCUMENTO]],BD_Pagos[],7,0),"")</f>
        <v>45849</v>
      </c>
      <c r="AP150" s="16" t="str">
        <f>IFERROR(VLOOKUP("1-"&amp;Presupuestos[[#This Row],[ID DOCUMENTO]],BD_Pagos[],8,0),"")</f>
        <v>C_Ope_001</v>
      </c>
      <c r="AQ150" s="17">
        <f>IFERROR(VLOOKUP("1-"&amp;Presupuestos[[#This Row],[ID DOCUMENTO]],BD_Pagos[],9,0),"")</f>
        <v>24872</v>
      </c>
      <c r="AR150" s="54"/>
      <c r="AS150" s="7">
        <f>IFERROR(VLOOKUP("2-"&amp;Presupuestos[[#This Row],[ID DOCUMENTO]],BD_Pagos[],7,0),"")</f>
        <v>0</v>
      </c>
      <c r="AT150" s="16" t="str">
        <f>IFERROR(VLOOKUP("2-"&amp;Presupuestos[[#This Row],[ID DOCUMENTO]],BD_Pagos[],8,0),"")</f>
        <v/>
      </c>
      <c r="AU150" s="17">
        <f>IFERROR(VLOOKUP("2-"&amp;Presupuestos[[#This Row],[ID DOCUMENTO]],BD_Pagos[],9,0),"")</f>
        <v>0</v>
      </c>
      <c r="AV150" s="20">
        <f>IF(IFERROR(VLOOKUP("2-"&amp;Presupuestos[[#This Row],[ID DOCUMENTO]],BD_Pagos[],10,0),0)&gt;Presupuestos[[#This Row],[TOTAL SOLES]],Presupuestos[[#This Row],[TOTAL SOLES]],IFERROR(VLOOKUP("2-"&amp;Presupuestos[[#This Row],[ID DOCUMENTO]],BD_Pagos[],10,0),0))</f>
        <v>0</v>
      </c>
      <c r="AW150" s="7"/>
      <c r="AX150" s="16"/>
      <c r="AY150" s="17"/>
      <c r="AZ150" s="20"/>
      <c r="BA150" s="7"/>
      <c r="BB150" s="16"/>
      <c r="BC150" s="17"/>
      <c r="BD150" s="20"/>
      <c r="BE150" s="7">
        <f>IFERROR(VLOOKUP("5-"&amp;Presupuestos[[#This Row],[ID DOCUMENTO]],BD_Pagos[],7,0),"")</f>
        <v>0</v>
      </c>
      <c r="BF150" s="17">
        <f>IFERROR(VLOOKUP("5-"&amp;Presupuestos[[#This Row],[ID DOCUMENTO]],BD_Pagos[],9,0),"")</f>
        <v>0</v>
      </c>
      <c r="BG150" s="20">
        <f>IF(IFERROR(VLOOKUP("5-"&amp;Presupuestos[[#This Row],[ID DOCUMENTO]],BD_Pagos[],10,0),0)&gt;Presupuestos[[#This Row],[TOTAL SOLES]],Presupuestos[[#This Row],[TOTAL SOLES]],IFERROR(VLOOKUP("5-"&amp;Presupuestos[[#This Row],[ID DOCUMENTO]],BD_Pagos[],10,0),0))</f>
        <v>0</v>
      </c>
      <c r="BH150" s="7">
        <f>IFERROR(VLOOKUP("1-Detraccion"&amp;Presupuestos[[#This Row],[ID DOCUMENTO]],BD_Pagos[],2,0),"")</f>
        <v>0</v>
      </c>
      <c r="BI150" s="3" t="str">
        <f>IFERROR(VLOOKUP("1-Detraccion"&amp;Presupuestos[[#This Row],[ID DOCUMENTO]],BD_Pagos[],3,0),"")</f>
        <v/>
      </c>
      <c r="BJ150" s="3">
        <f>IFERROR(VLOOKUP("1-Detraccion"&amp;Presupuestos[[#This Row],[ID DOCUMENTO]],BD_Pagos[],4,0),"")</f>
        <v>0</v>
      </c>
      <c r="BK150" s="6">
        <f>IF(IFERROR(VLOOKUP("1-Detraccion"&amp;Presupuestos[[#This Row],[ID DOCUMENTO]],BD_Pagos[],5,0),0)&gt;Presupuestos[[#This Row],[TOTAL SOLES]],Presupuestos[[#This Row],[TOTAL SOLES]],IFERROR(VLOOKUP("1-Detraccion"&amp;Presupuestos[[#This Row],[ID DOCUMENTO]],BD_Pagos[],5,0),0))</f>
        <v>0</v>
      </c>
      <c r="BL150" s="6">
        <f>IF(IFERROR(VLOOKUP("1-Detraccion"&amp;Presupuestos[[#This Row],[ID DOCUMENTO]],BD_Pagos[],6,0),0)&gt;Presupuestos[[#This Row],[TOTAL SOLES]],Presupuestos[[#This Row],[TOTAL SOLES]],IFERROR(VLOOKUP("1-Detraccion"&amp;Presupuestos[[#This Row],[ID DOCUMENTO]],BD_Pagos[],6,0),0))</f>
        <v>0</v>
      </c>
      <c r="BM150" s="37"/>
      <c r="BN150" s="3"/>
      <c r="BO150" s="3"/>
      <c r="BP150" s="6"/>
      <c r="BQ15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50" s="23" t="str">
        <f>IF(Presupuestos[[#This Row],[SALDO ME-MN]]&gt;0,"PENDIENTE","CANCELADO")</f>
        <v>PENDIENTE</v>
      </c>
      <c r="BS150" s="23" t="str">
        <f>IF(COUNTIFS($U$4:$U149,Presupuestos[[#This Row],[ID DOCUMENTO]])&gt;=1,IF(B149=Presupuestos[[#This Row],[ID]],"OK","DOC. DUPLICADO"),"OK")</f>
        <v>OK</v>
      </c>
    </row>
    <row r="151" spans="2:71" ht="24" x14ac:dyDescent="0.25">
      <c r="B151" s="34">
        <f>IF(Presupuestos[[#This Row],[ID DOCUMENTO]]=U150,B150,IF(B150="ID",1,B150+1))</f>
        <v>146</v>
      </c>
      <c r="C151" s="2">
        <v>45849</v>
      </c>
      <c r="D151" s="2">
        <v>45849</v>
      </c>
      <c r="E151" s="3" t="s">
        <v>911</v>
      </c>
      <c r="F151" s="25" t="s">
        <v>35</v>
      </c>
      <c r="G151" s="25" t="s">
        <v>223</v>
      </c>
      <c r="H151" s="25" t="s">
        <v>214</v>
      </c>
      <c r="I151" s="36" t="str">
        <f>IFERROR(VLOOKUP(Presupuestos[[#This Row],[AREA]]&amp;Presupuestos[[#This Row],[CONCEPTO]]&amp;Presupuestos[[#This Row],[DESCRIPCION]],Tabla28[[Columna1]:[CÓDIGO NUEVO]],2,0),"")</f>
        <v>P0303002</v>
      </c>
      <c r="J151" s="3" t="s">
        <v>666</v>
      </c>
      <c r="K151" s="3" t="s">
        <v>666</v>
      </c>
      <c r="L151" s="3" t="s">
        <v>666</v>
      </c>
      <c r="M151" s="31" t="s">
        <v>942</v>
      </c>
      <c r="N151" s="3" t="s">
        <v>47</v>
      </c>
      <c r="O151" s="3" t="s">
        <v>300</v>
      </c>
      <c r="P151" s="3" t="s">
        <v>122</v>
      </c>
      <c r="Q151" s="3" t="str">
        <f>IFERROR(VLOOKUP(Presupuestos[[#This Row],[CLASIFICACIÓN (N)]],Tabla17[],2,0),"")</f>
        <v>Costos de ventas</v>
      </c>
      <c r="R151" s="3" t="str">
        <f>IFERROR(VLOOKUP(Presupuestos[[#This Row],[CLASIFICACIÓN (N)]],Tabla17[],3,0),"")</f>
        <v>Operativo</v>
      </c>
      <c r="S151" s="3" t="s">
        <v>16</v>
      </c>
      <c r="T151" s="3" t="str">
        <f>IFERROR(VLOOKUP(Presupuestos[[#This Row],[ALMACEN]],Tabla5[],2,0),"")</f>
        <v>Arequipa</v>
      </c>
      <c r="U151" s="19" t="str">
        <f>IFERROR(VLOOKUP(Presupuestos[[#This Row],[TIPO DE DOCUMENTO]],Tipo_Documento[],2,0)&amp;Presupuestos[[#This Row],[SERIE]]&amp;Presupuestos[[#This Row],[NUMERO]]&amp;Presupuestos[[#This Row],[RUC]],"")</f>
        <v>01F213180105620517252558</v>
      </c>
      <c r="V151" s="3" t="s">
        <v>120</v>
      </c>
      <c r="W151" s="7">
        <v>45849</v>
      </c>
      <c r="X151" s="7">
        <v>45849</v>
      </c>
      <c r="Y151" s="3" t="s">
        <v>719</v>
      </c>
      <c r="Z151" s="3">
        <v>1801056</v>
      </c>
      <c r="AA151" s="3">
        <f>IFERROR(VLOOKUP(Presupuestos[[#This Row],[RAZON SOCIAL]],CHOOSE({1,2},Clientes_Proveedores[Razon Social],Clientes_Proveedores[Ruc / Dni]),2,0),"-")</f>
        <v>20517252558</v>
      </c>
      <c r="AB151" s="31" t="s">
        <v>714</v>
      </c>
      <c r="AC151" s="3" t="s">
        <v>670</v>
      </c>
      <c r="AD151" s="5">
        <v>0.18</v>
      </c>
      <c r="AE151" s="6">
        <v>6.78</v>
      </c>
      <c r="AF151" s="6">
        <f>Presupuestos[[#This Row],[BASE]]*Presupuestos[[#This Row],[% IGV]]</f>
        <v>1.2203999999999999</v>
      </c>
      <c r="AG151" s="22">
        <f>ROUND(SUM(Presupuestos[[#This Row],[BASE]:[IGV]]),2)</f>
        <v>8</v>
      </c>
      <c r="AH151" s="9" t="str">
        <f>IF(Presupuestos[[#This Row],[MONEDA]]="USD",VLOOKUP(Presupuestos[[#This Row],[FECHA DE EMISION]],Tipo_Cambio[],3,0),"")</f>
        <v/>
      </c>
      <c r="AI151" s="22">
        <f>IFERROR(ROUND(IF(Presupuestos[[#This Row],[MONEDA]]="PEN",Presupuestos[[#This Row],[TOTAL]],Presupuestos[[#This Row],[TOTAL]]*Presupuestos[[#This Row],[TIPO DE CAMBIO]]),2),"")</f>
        <v>8</v>
      </c>
      <c r="AJ151" s="5"/>
      <c r="AK151" s="33" t="s">
        <v>671</v>
      </c>
      <c r="AL151" s="5" t="s">
        <v>715</v>
      </c>
      <c r="AM151" s="33" t="s">
        <v>671</v>
      </c>
      <c r="AN151" s="23" t="s">
        <v>671</v>
      </c>
      <c r="AO151" s="7">
        <f>IFERROR(VLOOKUP("1-"&amp;Presupuestos[[#This Row],[ID DOCUMENTO]],BD_Pagos[],7,0),"")</f>
        <v>45849</v>
      </c>
      <c r="AP151" s="16" t="str">
        <f>IFERROR(VLOOKUP("1-"&amp;Presupuestos[[#This Row],[ID DOCUMENTO]],BD_Pagos[],8,0),"")</f>
        <v>C_Ope_001</v>
      </c>
      <c r="AQ151" s="17">
        <f>IFERROR(VLOOKUP("1-"&amp;Presupuestos[[#This Row],[ID DOCUMENTO]],BD_Pagos[],9,0),"")</f>
        <v>24873</v>
      </c>
      <c r="AR151" s="54"/>
      <c r="AS151" s="7">
        <f>IFERROR(VLOOKUP("2-"&amp;Presupuestos[[#This Row],[ID DOCUMENTO]],BD_Pagos[],7,0),"")</f>
        <v>0</v>
      </c>
      <c r="AT151" s="16" t="str">
        <f>IFERROR(VLOOKUP("2-"&amp;Presupuestos[[#This Row],[ID DOCUMENTO]],BD_Pagos[],8,0),"")</f>
        <v/>
      </c>
      <c r="AU151" s="17">
        <f>IFERROR(VLOOKUP("2-"&amp;Presupuestos[[#This Row],[ID DOCUMENTO]],BD_Pagos[],9,0),"")</f>
        <v>0</v>
      </c>
      <c r="AV151" s="20">
        <f>IF(IFERROR(VLOOKUP("2-"&amp;Presupuestos[[#This Row],[ID DOCUMENTO]],BD_Pagos[],10,0),0)&gt;Presupuestos[[#This Row],[TOTAL SOLES]],Presupuestos[[#This Row],[TOTAL SOLES]],IFERROR(VLOOKUP("2-"&amp;Presupuestos[[#This Row],[ID DOCUMENTO]],BD_Pagos[],10,0),0))</f>
        <v>0</v>
      </c>
      <c r="AW151" s="7"/>
      <c r="AX151" s="16"/>
      <c r="AY151" s="17"/>
      <c r="AZ151" s="20"/>
      <c r="BA151" s="7"/>
      <c r="BB151" s="16"/>
      <c r="BC151" s="17"/>
      <c r="BD151" s="20"/>
      <c r="BE151" s="7">
        <f>IFERROR(VLOOKUP("5-"&amp;Presupuestos[[#This Row],[ID DOCUMENTO]],BD_Pagos[],7,0),"")</f>
        <v>0</v>
      </c>
      <c r="BF151" s="17">
        <f>IFERROR(VLOOKUP("5-"&amp;Presupuestos[[#This Row],[ID DOCUMENTO]],BD_Pagos[],9,0),"")</f>
        <v>0</v>
      </c>
      <c r="BG151" s="20">
        <f>IF(IFERROR(VLOOKUP("5-"&amp;Presupuestos[[#This Row],[ID DOCUMENTO]],BD_Pagos[],10,0),0)&gt;Presupuestos[[#This Row],[TOTAL SOLES]],Presupuestos[[#This Row],[TOTAL SOLES]],IFERROR(VLOOKUP("5-"&amp;Presupuestos[[#This Row],[ID DOCUMENTO]],BD_Pagos[],10,0),0))</f>
        <v>0</v>
      </c>
      <c r="BH151" s="7">
        <f>IFERROR(VLOOKUP("1-Detraccion"&amp;Presupuestos[[#This Row],[ID DOCUMENTO]],BD_Pagos[],2,0),"")</f>
        <v>0</v>
      </c>
      <c r="BI151" s="3" t="str">
        <f>IFERROR(VLOOKUP("1-Detraccion"&amp;Presupuestos[[#This Row],[ID DOCUMENTO]],BD_Pagos[],3,0),"")</f>
        <v/>
      </c>
      <c r="BJ151" s="3">
        <f>IFERROR(VLOOKUP("1-Detraccion"&amp;Presupuestos[[#This Row],[ID DOCUMENTO]],BD_Pagos[],4,0),"")</f>
        <v>0</v>
      </c>
      <c r="BK151" s="6">
        <f>IF(IFERROR(VLOOKUP("1-Detraccion"&amp;Presupuestos[[#This Row],[ID DOCUMENTO]],BD_Pagos[],5,0),0)&gt;Presupuestos[[#This Row],[TOTAL SOLES]],Presupuestos[[#This Row],[TOTAL SOLES]],IFERROR(VLOOKUP("1-Detraccion"&amp;Presupuestos[[#This Row],[ID DOCUMENTO]],BD_Pagos[],5,0),0))</f>
        <v>0</v>
      </c>
      <c r="BL151" s="6">
        <f>IF(IFERROR(VLOOKUP("1-Detraccion"&amp;Presupuestos[[#This Row],[ID DOCUMENTO]],BD_Pagos[],6,0),0)&gt;Presupuestos[[#This Row],[TOTAL SOLES]],Presupuestos[[#This Row],[TOTAL SOLES]],IFERROR(VLOOKUP("1-Detraccion"&amp;Presupuestos[[#This Row],[ID DOCUMENTO]],BD_Pagos[],6,0),0))</f>
        <v>0</v>
      </c>
      <c r="BM151" s="37"/>
      <c r="BN151" s="3"/>
      <c r="BO151" s="3"/>
      <c r="BP151" s="6"/>
      <c r="BQ15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51" s="23" t="str">
        <f>IF(Presupuestos[[#This Row],[SALDO ME-MN]]&gt;0,"PENDIENTE","CANCELADO")</f>
        <v>PENDIENTE</v>
      </c>
      <c r="BS151" s="23" t="str">
        <f>IF(COUNTIFS($U$4:$U150,Presupuestos[[#This Row],[ID DOCUMENTO]])&gt;=1,IF(B150=Presupuestos[[#This Row],[ID]],"OK","DOC. DUPLICADO"),"OK")</f>
        <v>OK</v>
      </c>
    </row>
    <row r="152" spans="2:71" ht="24" x14ac:dyDescent="0.25">
      <c r="B152" s="34">
        <f>IF(Presupuestos[[#This Row],[ID DOCUMENTO]]=U151,B151,IF(B151="ID",1,B151+1))</f>
        <v>147</v>
      </c>
      <c r="C152" s="2">
        <v>45849</v>
      </c>
      <c r="D152" s="2">
        <v>45849</v>
      </c>
      <c r="E152" s="3" t="s">
        <v>911</v>
      </c>
      <c r="F152" s="25" t="s">
        <v>35</v>
      </c>
      <c r="G152" s="25" t="s">
        <v>223</v>
      </c>
      <c r="H152" s="25" t="s">
        <v>199</v>
      </c>
      <c r="I152" s="36" t="str">
        <f>IFERROR(VLOOKUP(Presupuestos[[#This Row],[AREA]]&amp;Presupuestos[[#This Row],[CONCEPTO]]&amp;Presupuestos[[#This Row],[DESCRIPCION]],Tabla28[[Columna1]:[CÓDIGO NUEVO]],2,0),"")</f>
        <v>P0303001</v>
      </c>
      <c r="J152" s="3" t="s">
        <v>666</v>
      </c>
      <c r="K152" s="3" t="s">
        <v>666</v>
      </c>
      <c r="L152" s="3" t="s">
        <v>666</v>
      </c>
      <c r="M152" s="31" t="s">
        <v>939</v>
      </c>
      <c r="N152" s="3" t="s">
        <v>47</v>
      </c>
      <c r="O152" s="3" t="s">
        <v>300</v>
      </c>
      <c r="P152" s="3" t="s">
        <v>122</v>
      </c>
      <c r="Q152" s="3" t="str">
        <f>IFERROR(VLOOKUP(Presupuestos[[#This Row],[CLASIFICACIÓN (N)]],Tabla17[],2,0),"")</f>
        <v>Costos de ventas</v>
      </c>
      <c r="R152" s="3" t="str">
        <f>IFERROR(VLOOKUP(Presupuestos[[#This Row],[CLASIFICACIÓN (N)]],Tabla17[],3,0),"")</f>
        <v>Operativo</v>
      </c>
      <c r="S152" s="3" t="s">
        <v>16</v>
      </c>
      <c r="T152" s="3" t="str">
        <f>IFERROR(VLOOKUP(Presupuestos[[#This Row],[ALMACEN]],Tabla5[],2,0),"")</f>
        <v>Arequipa</v>
      </c>
      <c r="U152" s="19" t="str">
        <f>IFERROR(VLOOKUP(Presupuestos[[#This Row],[TIPO DE DOCUMENTO]],Tipo_Documento[],2,0)&amp;Presupuestos[[#This Row],[SERIE]]&amp;Presupuestos[[#This Row],[NUMERO]]&amp;Presupuestos[[#This Row],[RUC]],"")</f>
        <v>01F00213403920124952850</v>
      </c>
      <c r="V152" s="3" t="s">
        <v>120</v>
      </c>
      <c r="W152" s="7">
        <v>45849</v>
      </c>
      <c r="X152" s="7">
        <v>45849</v>
      </c>
      <c r="Y152" s="3" t="s">
        <v>721</v>
      </c>
      <c r="Z152" s="3">
        <v>134039</v>
      </c>
      <c r="AA152" s="3">
        <f>IFERROR(VLOOKUP(Presupuestos[[#This Row],[RAZON SOCIAL]],CHOOSE({1,2},Clientes_Proveedores[Razon Social],Clientes_Proveedores[Ruc / Dni]),2,0),"-")</f>
        <v>20124952850</v>
      </c>
      <c r="AB152" s="31" t="s">
        <v>722</v>
      </c>
      <c r="AC152" s="3" t="s">
        <v>670</v>
      </c>
      <c r="AD152" s="5">
        <v>0.18</v>
      </c>
      <c r="AE152" s="6">
        <v>8.4749999999999996</v>
      </c>
      <c r="AF152" s="6">
        <f>Presupuestos[[#This Row],[BASE]]*Presupuestos[[#This Row],[% IGV]]</f>
        <v>1.5254999999999999</v>
      </c>
      <c r="AG152" s="22">
        <f>ROUND(SUM(Presupuestos[[#This Row],[BASE]:[IGV]]),2)</f>
        <v>10</v>
      </c>
      <c r="AH152" s="9" t="str">
        <f>IF(Presupuestos[[#This Row],[MONEDA]]="USD",VLOOKUP(Presupuestos[[#This Row],[FECHA DE EMISION]],Tipo_Cambio[],3,0),"")</f>
        <v/>
      </c>
      <c r="AI152" s="22">
        <f>IFERROR(ROUND(IF(Presupuestos[[#This Row],[MONEDA]]="PEN",Presupuestos[[#This Row],[TOTAL]],Presupuestos[[#This Row],[TOTAL]]*Presupuestos[[#This Row],[TIPO DE CAMBIO]]),2),"")</f>
        <v>10</v>
      </c>
      <c r="AJ152" s="5"/>
      <c r="AK152" s="33" t="s">
        <v>671</v>
      </c>
      <c r="AL152" s="5" t="s">
        <v>715</v>
      </c>
      <c r="AM152" s="33" t="s">
        <v>671</v>
      </c>
      <c r="AN152" s="23" t="s">
        <v>671</v>
      </c>
      <c r="AO152" s="7">
        <f>IFERROR(VLOOKUP("1-"&amp;Presupuestos[[#This Row],[ID DOCUMENTO]],BD_Pagos[],7,0),"")</f>
        <v>45849</v>
      </c>
      <c r="AP152" s="16" t="str">
        <f>IFERROR(VLOOKUP("1-"&amp;Presupuestos[[#This Row],[ID DOCUMENTO]],BD_Pagos[],8,0),"")</f>
        <v>C_Ope_001</v>
      </c>
      <c r="AQ152" s="17">
        <f>IFERROR(VLOOKUP("1-"&amp;Presupuestos[[#This Row],[ID DOCUMENTO]],BD_Pagos[],9,0),"")</f>
        <v>24874</v>
      </c>
      <c r="AR152" s="54"/>
      <c r="AS152" s="7">
        <f>IFERROR(VLOOKUP("2-"&amp;Presupuestos[[#This Row],[ID DOCUMENTO]],BD_Pagos[],7,0),"")</f>
        <v>0</v>
      </c>
      <c r="AT152" s="16" t="str">
        <f>IFERROR(VLOOKUP("2-"&amp;Presupuestos[[#This Row],[ID DOCUMENTO]],BD_Pagos[],8,0),"")</f>
        <v/>
      </c>
      <c r="AU152" s="17">
        <f>IFERROR(VLOOKUP("2-"&amp;Presupuestos[[#This Row],[ID DOCUMENTO]],BD_Pagos[],9,0),"")</f>
        <v>0</v>
      </c>
      <c r="AV152" s="20">
        <f>IF(IFERROR(VLOOKUP("2-"&amp;Presupuestos[[#This Row],[ID DOCUMENTO]],BD_Pagos[],10,0),0)&gt;Presupuestos[[#This Row],[TOTAL SOLES]],Presupuestos[[#This Row],[TOTAL SOLES]],IFERROR(VLOOKUP("2-"&amp;Presupuestos[[#This Row],[ID DOCUMENTO]],BD_Pagos[],10,0),0))</f>
        <v>0</v>
      </c>
      <c r="AW152" s="7"/>
      <c r="AX152" s="16"/>
      <c r="AY152" s="17"/>
      <c r="AZ152" s="20"/>
      <c r="BA152" s="7"/>
      <c r="BB152" s="16"/>
      <c r="BC152" s="17"/>
      <c r="BD152" s="20"/>
      <c r="BE152" s="7">
        <f>IFERROR(VLOOKUP("5-"&amp;Presupuestos[[#This Row],[ID DOCUMENTO]],BD_Pagos[],7,0),"")</f>
        <v>0</v>
      </c>
      <c r="BF152" s="17">
        <f>IFERROR(VLOOKUP("5-"&amp;Presupuestos[[#This Row],[ID DOCUMENTO]],BD_Pagos[],9,0),"")</f>
        <v>0</v>
      </c>
      <c r="BG152" s="20">
        <f>IF(IFERROR(VLOOKUP("5-"&amp;Presupuestos[[#This Row],[ID DOCUMENTO]],BD_Pagos[],10,0),0)&gt;Presupuestos[[#This Row],[TOTAL SOLES]],Presupuestos[[#This Row],[TOTAL SOLES]],IFERROR(VLOOKUP("5-"&amp;Presupuestos[[#This Row],[ID DOCUMENTO]],BD_Pagos[],10,0),0))</f>
        <v>0</v>
      </c>
      <c r="BH152" s="7">
        <f>IFERROR(VLOOKUP("1-Detraccion"&amp;Presupuestos[[#This Row],[ID DOCUMENTO]],BD_Pagos[],2,0),"")</f>
        <v>0</v>
      </c>
      <c r="BI152" s="3" t="str">
        <f>IFERROR(VLOOKUP("1-Detraccion"&amp;Presupuestos[[#This Row],[ID DOCUMENTO]],BD_Pagos[],3,0),"")</f>
        <v/>
      </c>
      <c r="BJ152" s="3">
        <f>IFERROR(VLOOKUP("1-Detraccion"&amp;Presupuestos[[#This Row],[ID DOCUMENTO]],BD_Pagos[],4,0),"")</f>
        <v>0</v>
      </c>
      <c r="BK152" s="6">
        <f>IF(IFERROR(VLOOKUP("1-Detraccion"&amp;Presupuestos[[#This Row],[ID DOCUMENTO]],BD_Pagos[],5,0),0)&gt;Presupuestos[[#This Row],[TOTAL SOLES]],Presupuestos[[#This Row],[TOTAL SOLES]],IFERROR(VLOOKUP("1-Detraccion"&amp;Presupuestos[[#This Row],[ID DOCUMENTO]],BD_Pagos[],5,0),0))</f>
        <v>0</v>
      </c>
      <c r="BL152" s="6">
        <f>IF(IFERROR(VLOOKUP("1-Detraccion"&amp;Presupuestos[[#This Row],[ID DOCUMENTO]],BD_Pagos[],6,0),0)&gt;Presupuestos[[#This Row],[TOTAL SOLES]],Presupuestos[[#This Row],[TOTAL SOLES]],IFERROR(VLOOKUP("1-Detraccion"&amp;Presupuestos[[#This Row],[ID DOCUMENTO]],BD_Pagos[],6,0),0))</f>
        <v>0</v>
      </c>
      <c r="BM152" s="37"/>
      <c r="BN152" s="3"/>
      <c r="BO152" s="3"/>
      <c r="BP152" s="6"/>
      <c r="BQ15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52" s="23" t="str">
        <f>IF(Presupuestos[[#This Row],[SALDO ME-MN]]&gt;0,"PENDIENTE","CANCELADO")</f>
        <v>PENDIENTE</v>
      </c>
      <c r="BS152" s="23" t="str">
        <f>IF(COUNTIFS($U$4:$U151,Presupuestos[[#This Row],[ID DOCUMENTO]])&gt;=1,IF(B151=Presupuestos[[#This Row],[ID]],"OK","DOC. DUPLICADO"),"OK")</f>
        <v>OK</v>
      </c>
    </row>
    <row r="153" spans="2:71" x14ac:dyDescent="0.25">
      <c r="B153" s="34">
        <f>IF(Presupuestos[[#This Row],[ID DOCUMENTO]]=U152,B152,IF(B152="ID",1,B152+1))</f>
        <v>148</v>
      </c>
      <c r="C153" s="2">
        <v>45849</v>
      </c>
      <c r="D153" s="2">
        <v>45853</v>
      </c>
      <c r="E153" s="3" t="s">
        <v>690</v>
      </c>
      <c r="F153" s="25" t="s">
        <v>35</v>
      </c>
      <c r="G153" s="25" t="s">
        <v>19</v>
      </c>
      <c r="H153" s="25" t="s">
        <v>228</v>
      </c>
      <c r="I153" s="36" t="str">
        <f>IFERROR(VLOOKUP(Presupuestos[[#This Row],[AREA]]&amp;Presupuestos[[#This Row],[CONCEPTO]]&amp;Presupuestos[[#This Row],[DESCRIPCION]],Tabla28[[Columna1]:[CÓDIGO NUEVO]],2,0),"")</f>
        <v>P0307003</v>
      </c>
      <c r="J153" s="3" t="s">
        <v>666</v>
      </c>
      <c r="K153" s="3" t="s">
        <v>666</v>
      </c>
      <c r="L153" s="3" t="s">
        <v>666</v>
      </c>
      <c r="M153" s="31" t="s">
        <v>943</v>
      </c>
      <c r="N153" s="3"/>
      <c r="O153" s="3" t="s">
        <v>300</v>
      </c>
      <c r="P153" s="3" t="s">
        <v>127</v>
      </c>
      <c r="Q153" s="3" t="str">
        <f>IFERROR(VLOOKUP(Presupuestos[[#This Row],[CLASIFICACIÓN (N)]],Tabla17[],2,0),"")</f>
        <v>Gastos operativos</v>
      </c>
      <c r="R153" s="3" t="str">
        <f>IFERROR(VLOOKUP(Presupuestos[[#This Row],[CLASIFICACIÓN (N)]],Tabla17[],3,0),"")</f>
        <v>Operativo</v>
      </c>
      <c r="S153" s="3" t="s">
        <v>16</v>
      </c>
      <c r="T153" s="3" t="str">
        <f>IFERROR(VLOOKUP(Presupuestos[[#This Row],[ALMACEN]],Tabla5[],2,0),"")</f>
        <v>Arequipa</v>
      </c>
      <c r="U153" s="19" t="str">
        <f>IFERROR(VLOOKUP(Presupuestos[[#This Row],[TIPO DE DOCUMENTO]],Tipo_Documento[],2,0)&amp;Presupuestos[[#This Row],[SERIE]]&amp;Presupuestos[[#This Row],[NUMERO]]&amp;Presupuestos[[#This Row],[RUC]],"")</f>
        <v>PLM325572682665</v>
      </c>
      <c r="V153" s="3" t="s">
        <v>171</v>
      </c>
      <c r="W153" s="7">
        <v>45849</v>
      </c>
      <c r="X153" s="7">
        <v>45849</v>
      </c>
      <c r="Y153" s="3">
        <v>3</v>
      </c>
      <c r="Z153" s="3">
        <v>255</v>
      </c>
      <c r="AA153" s="3">
        <f>IFERROR(VLOOKUP(Presupuestos[[#This Row],[RAZON SOCIAL]],CHOOSE({1,2},Clientes_Proveedores[Razon Social],Clientes_Proveedores[Ruc / Dni]),2,0),"-")</f>
        <v>72682665</v>
      </c>
      <c r="AB153" s="31" t="s">
        <v>695</v>
      </c>
      <c r="AC153" s="3" t="s">
        <v>670</v>
      </c>
      <c r="AD153" s="5"/>
      <c r="AE153" s="6">
        <v>25</v>
      </c>
      <c r="AF153" s="6">
        <f>Presupuestos[[#This Row],[BASE]]*Presupuestos[[#This Row],[% IGV]]</f>
        <v>0</v>
      </c>
      <c r="AG153" s="22">
        <f>ROUND(SUM(Presupuestos[[#This Row],[BASE]:[IGV]]),2)</f>
        <v>25</v>
      </c>
      <c r="AH153" s="9" t="str">
        <f>IF(Presupuestos[[#This Row],[MONEDA]]="USD",VLOOKUP(Presupuestos[[#This Row],[FECHA DE EMISION]],Tipo_Cambio[],3,0),"")</f>
        <v/>
      </c>
      <c r="AI153" s="22">
        <f>IFERROR(ROUND(IF(Presupuestos[[#This Row],[MONEDA]]="PEN",Presupuestos[[#This Row],[TOTAL]],Presupuestos[[#This Row],[TOTAL]]*Presupuestos[[#This Row],[TIPO DE CAMBIO]]),2),"")</f>
        <v>25</v>
      </c>
      <c r="AJ153" s="5"/>
      <c r="AK153" s="33" t="s">
        <v>671</v>
      </c>
      <c r="AL153" s="5" t="s">
        <v>672</v>
      </c>
      <c r="AM153" s="23" t="s">
        <v>671</v>
      </c>
      <c r="AN153" s="23"/>
      <c r="AO153" s="7">
        <f>IFERROR(VLOOKUP("1-"&amp;Presupuestos[[#This Row],[ID DOCUMENTO]],BD_Pagos[],7,0),"")</f>
        <v>45849</v>
      </c>
      <c r="AP153" s="16" t="str">
        <f>IFERROR(VLOOKUP("1-"&amp;Presupuestos[[#This Row],[ID DOCUMENTO]],BD_Pagos[],8,0),"")</f>
        <v>C-Tesoreria</v>
      </c>
      <c r="AQ153" s="17" t="str">
        <f>IFERROR(VLOOKUP("1-"&amp;Presupuestos[[#This Row],[ID DOCUMENTO]],BD_Pagos[],9,0),"")</f>
        <v>001-12520</v>
      </c>
      <c r="AR153" s="54"/>
      <c r="AS153" s="7">
        <f>IFERROR(VLOOKUP("2-"&amp;Presupuestos[[#This Row],[ID DOCUMENTO]],BD_Pagos[],7,0),"")</f>
        <v>0</v>
      </c>
      <c r="AT153" s="16" t="str">
        <f>IFERROR(VLOOKUP("2-"&amp;Presupuestos[[#This Row],[ID DOCUMENTO]],BD_Pagos[],8,0),"")</f>
        <v/>
      </c>
      <c r="AU153" s="17">
        <f>IFERROR(VLOOKUP("2-"&amp;Presupuestos[[#This Row],[ID DOCUMENTO]],BD_Pagos[],9,0),"")</f>
        <v>0</v>
      </c>
      <c r="AV153" s="20">
        <f>IF(IFERROR(VLOOKUP("2-"&amp;Presupuestos[[#This Row],[ID DOCUMENTO]],BD_Pagos[],10,0),0)&gt;Presupuestos[[#This Row],[TOTAL SOLES]],Presupuestos[[#This Row],[TOTAL SOLES]],IFERROR(VLOOKUP("2-"&amp;Presupuestos[[#This Row],[ID DOCUMENTO]],BD_Pagos[],10,0),0))</f>
        <v>0</v>
      </c>
      <c r="AW153" s="7"/>
      <c r="AX153" s="16"/>
      <c r="AY153" s="17"/>
      <c r="AZ153" s="20"/>
      <c r="BA153" s="7"/>
      <c r="BB153" s="16"/>
      <c r="BC153" s="17"/>
      <c r="BD153" s="20"/>
      <c r="BE153" s="7">
        <f>IFERROR(VLOOKUP("5-"&amp;Presupuestos[[#This Row],[ID DOCUMENTO]],BD_Pagos[],7,0),"")</f>
        <v>0</v>
      </c>
      <c r="BF153" s="17">
        <f>IFERROR(VLOOKUP("5-"&amp;Presupuestos[[#This Row],[ID DOCUMENTO]],BD_Pagos[],9,0),"")</f>
        <v>0</v>
      </c>
      <c r="BG153" s="20">
        <f>IF(IFERROR(VLOOKUP("5-"&amp;Presupuestos[[#This Row],[ID DOCUMENTO]],BD_Pagos[],10,0),0)&gt;Presupuestos[[#This Row],[TOTAL SOLES]],Presupuestos[[#This Row],[TOTAL SOLES]],IFERROR(VLOOKUP("5-"&amp;Presupuestos[[#This Row],[ID DOCUMENTO]],BD_Pagos[],10,0),0))</f>
        <v>0</v>
      </c>
      <c r="BH153" s="7">
        <f>IFERROR(VLOOKUP("1-Detraccion"&amp;Presupuestos[[#This Row],[ID DOCUMENTO]],BD_Pagos[],2,0),"")</f>
        <v>0</v>
      </c>
      <c r="BI153" s="3" t="str">
        <f>IFERROR(VLOOKUP("1-Detraccion"&amp;Presupuestos[[#This Row],[ID DOCUMENTO]],BD_Pagos[],3,0),"")</f>
        <v/>
      </c>
      <c r="BJ153" s="3">
        <f>IFERROR(VLOOKUP("1-Detraccion"&amp;Presupuestos[[#This Row],[ID DOCUMENTO]],BD_Pagos[],4,0),"")</f>
        <v>0</v>
      </c>
      <c r="BK153" s="6">
        <f>IF(IFERROR(VLOOKUP("1-Detraccion"&amp;Presupuestos[[#This Row],[ID DOCUMENTO]],BD_Pagos[],5,0),0)&gt;Presupuestos[[#This Row],[TOTAL SOLES]],Presupuestos[[#This Row],[TOTAL SOLES]],IFERROR(VLOOKUP("1-Detraccion"&amp;Presupuestos[[#This Row],[ID DOCUMENTO]],BD_Pagos[],5,0),0))</f>
        <v>0</v>
      </c>
      <c r="BL153" s="6">
        <f>IF(IFERROR(VLOOKUP("1-Detraccion"&amp;Presupuestos[[#This Row],[ID DOCUMENTO]],BD_Pagos[],6,0),0)&gt;Presupuestos[[#This Row],[TOTAL SOLES]],Presupuestos[[#This Row],[TOTAL SOLES]],IFERROR(VLOOKUP("1-Detraccion"&amp;Presupuestos[[#This Row],[ID DOCUMENTO]],BD_Pagos[],6,0),0))</f>
        <v>0</v>
      </c>
      <c r="BM153" s="37"/>
      <c r="BN153" s="3"/>
      <c r="BO153" s="3"/>
      <c r="BP153" s="6"/>
      <c r="BQ15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v>
      </c>
      <c r="BR153" s="23" t="str">
        <f>IF(Presupuestos[[#This Row],[SALDO ME-MN]]&gt;0,"PENDIENTE","CANCELADO")</f>
        <v>PENDIENTE</v>
      </c>
      <c r="BS153" s="23" t="str">
        <f>IF(COUNTIFS($U$4:$U152,Presupuestos[[#This Row],[ID DOCUMENTO]])&gt;=1,IF(B152=Presupuestos[[#This Row],[ID]],"OK","DOC. DUPLICADO"),"OK")</f>
        <v>OK</v>
      </c>
    </row>
    <row r="154" spans="2:71" ht="24" x14ac:dyDescent="0.25">
      <c r="B154" s="34">
        <f>IF(Presupuestos[[#This Row],[ID DOCUMENTO]]=U153,B153,IF(B153="ID",1,B153+1))</f>
        <v>149</v>
      </c>
      <c r="C154" s="2">
        <v>45853</v>
      </c>
      <c r="D154" s="2">
        <v>45853</v>
      </c>
      <c r="E154" s="3" t="s">
        <v>690</v>
      </c>
      <c r="F154" s="25" t="s">
        <v>35</v>
      </c>
      <c r="G154" s="25" t="s">
        <v>19</v>
      </c>
      <c r="H154" s="25" t="s">
        <v>99</v>
      </c>
      <c r="I154" s="36" t="str">
        <f>IFERROR(VLOOKUP(Presupuestos[[#This Row],[AREA]]&amp;Presupuestos[[#This Row],[CONCEPTO]]&amp;Presupuestos[[#This Row],[DESCRIPCION]],Tabla28[[Columna1]:[CÓDIGO NUEVO]],2,0),"")</f>
        <v>P0307004</v>
      </c>
      <c r="J154" s="3" t="s">
        <v>666</v>
      </c>
      <c r="K154" s="3" t="s">
        <v>666</v>
      </c>
      <c r="L154" s="3" t="s">
        <v>666</v>
      </c>
      <c r="M154" s="31" t="s">
        <v>944</v>
      </c>
      <c r="N154" s="3"/>
      <c r="O154" s="3" t="s">
        <v>300</v>
      </c>
      <c r="P154" s="3" t="s">
        <v>127</v>
      </c>
      <c r="Q154" s="3" t="str">
        <f>IFERROR(VLOOKUP(Presupuestos[[#This Row],[CLASIFICACIÓN (N)]],Tabla17[],2,0),"")</f>
        <v>Gastos operativos</v>
      </c>
      <c r="R154" s="3" t="str">
        <f>IFERROR(VLOOKUP(Presupuestos[[#This Row],[CLASIFICACIÓN (N)]],Tabla17[],3,0),"")</f>
        <v>Operativo</v>
      </c>
      <c r="S154" s="3" t="s">
        <v>16</v>
      </c>
      <c r="T154" s="3" t="str">
        <f>IFERROR(VLOOKUP(Presupuestos[[#This Row],[ALMACEN]],Tabla5[],2,0),"")</f>
        <v>Arequipa</v>
      </c>
      <c r="U154" s="19" t="str">
        <f>IFERROR(VLOOKUP(Presupuestos[[#This Row],[TIPO DE DOCUMENTO]],Tipo_Documento[],2,0)&amp;Presupuestos[[#This Row],[SERIE]]&amp;Presupuestos[[#This Row],[NUMERO]]&amp;Presupuestos[[#This Row],[RUC]],"")</f>
        <v>01F553533820558053691</v>
      </c>
      <c r="V154" s="3" t="s">
        <v>120</v>
      </c>
      <c r="W154" s="7">
        <v>45853</v>
      </c>
      <c r="X154" s="7">
        <v>45853</v>
      </c>
      <c r="Y154" s="3" t="s">
        <v>692</v>
      </c>
      <c r="Z154" s="3">
        <v>5338</v>
      </c>
      <c r="AA154" s="3">
        <f>IFERROR(VLOOKUP(Presupuestos[[#This Row],[RAZON SOCIAL]],CHOOSE({1,2},Clientes_Proveedores[Razon Social],Clientes_Proveedores[Ruc / Dni]),2,0),"-")</f>
        <v>20558053691</v>
      </c>
      <c r="AB154" s="31" t="s">
        <v>693</v>
      </c>
      <c r="AC154" s="3" t="s">
        <v>670</v>
      </c>
      <c r="AD154" s="5">
        <v>0.18</v>
      </c>
      <c r="AE154" s="6">
        <v>16.95</v>
      </c>
      <c r="AF154" s="6">
        <f>Presupuestos[[#This Row],[BASE]]*Presupuestos[[#This Row],[% IGV]]</f>
        <v>3.0509999999999997</v>
      </c>
      <c r="AG154" s="22">
        <f>ROUND(SUM(Presupuestos[[#This Row],[BASE]:[IGV]]),2)</f>
        <v>20</v>
      </c>
      <c r="AH154" s="9" t="str">
        <f>IF(Presupuestos[[#This Row],[MONEDA]]="USD",VLOOKUP(Presupuestos[[#This Row],[FECHA DE EMISION]],Tipo_Cambio[],3,0),"")</f>
        <v/>
      </c>
      <c r="AI154" s="22">
        <f>IFERROR(ROUND(IF(Presupuestos[[#This Row],[MONEDA]]="PEN",Presupuestos[[#This Row],[TOTAL]],Presupuestos[[#This Row],[TOTAL]]*Presupuestos[[#This Row],[TIPO DE CAMBIO]]),2),"")</f>
        <v>20</v>
      </c>
      <c r="AJ154" s="5"/>
      <c r="AK154" s="33" t="s">
        <v>671</v>
      </c>
      <c r="AL154" s="5" t="s">
        <v>672</v>
      </c>
      <c r="AM154" s="23" t="s">
        <v>671</v>
      </c>
      <c r="AN154" s="23"/>
      <c r="AO154" s="7">
        <f>IFERROR(VLOOKUP("1-"&amp;Presupuestos[[#This Row],[ID DOCUMENTO]],BD_Pagos[],7,0),"")</f>
        <v>45849</v>
      </c>
      <c r="AP154" s="16" t="str">
        <f>IFERROR(VLOOKUP("1-"&amp;Presupuestos[[#This Row],[ID DOCUMENTO]],BD_Pagos[],8,0),"")</f>
        <v>C-Tesoreria</v>
      </c>
      <c r="AQ154" s="17" t="str">
        <f>IFERROR(VLOOKUP("1-"&amp;Presupuestos[[#This Row],[ID DOCUMENTO]],BD_Pagos[],9,0),"")</f>
        <v>001-12519</v>
      </c>
      <c r="AR154" s="54"/>
      <c r="AS154" s="7">
        <f>IFERROR(VLOOKUP("2-"&amp;Presupuestos[[#This Row],[ID DOCUMENTO]],BD_Pagos[],7,0),"")</f>
        <v>0</v>
      </c>
      <c r="AT154" s="16" t="str">
        <f>IFERROR(VLOOKUP("2-"&amp;Presupuestos[[#This Row],[ID DOCUMENTO]],BD_Pagos[],8,0),"")</f>
        <v/>
      </c>
      <c r="AU154" s="17">
        <f>IFERROR(VLOOKUP("2-"&amp;Presupuestos[[#This Row],[ID DOCUMENTO]],BD_Pagos[],9,0),"")</f>
        <v>0</v>
      </c>
      <c r="AV154" s="20">
        <f>IF(IFERROR(VLOOKUP("2-"&amp;Presupuestos[[#This Row],[ID DOCUMENTO]],BD_Pagos[],10,0),0)&gt;Presupuestos[[#This Row],[TOTAL SOLES]],Presupuestos[[#This Row],[TOTAL SOLES]],IFERROR(VLOOKUP("2-"&amp;Presupuestos[[#This Row],[ID DOCUMENTO]],BD_Pagos[],10,0),0))</f>
        <v>0</v>
      </c>
      <c r="AW154" s="7"/>
      <c r="AX154" s="16"/>
      <c r="AY154" s="17"/>
      <c r="AZ154" s="20"/>
      <c r="BA154" s="7"/>
      <c r="BB154" s="16"/>
      <c r="BC154" s="17"/>
      <c r="BD154" s="20"/>
      <c r="BE154" s="7">
        <f>IFERROR(VLOOKUP("5-"&amp;Presupuestos[[#This Row],[ID DOCUMENTO]],BD_Pagos[],7,0),"")</f>
        <v>0</v>
      </c>
      <c r="BF154" s="17">
        <f>IFERROR(VLOOKUP("5-"&amp;Presupuestos[[#This Row],[ID DOCUMENTO]],BD_Pagos[],9,0),"")</f>
        <v>0</v>
      </c>
      <c r="BG154" s="20">
        <f>IF(IFERROR(VLOOKUP("5-"&amp;Presupuestos[[#This Row],[ID DOCUMENTO]],BD_Pagos[],10,0),0)&gt;Presupuestos[[#This Row],[TOTAL SOLES]],Presupuestos[[#This Row],[TOTAL SOLES]],IFERROR(VLOOKUP("5-"&amp;Presupuestos[[#This Row],[ID DOCUMENTO]],BD_Pagos[],10,0),0))</f>
        <v>0</v>
      </c>
      <c r="BH154" s="7">
        <f>IFERROR(VLOOKUP("1-Detraccion"&amp;Presupuestos[[#This Row],[ID DOCUMENTO]],BD_Pagos[],2,0),"")</f>
        <v>0</v>
      </c>
      <c r="BI154" s="3" t="str">
        <f>IFERROR(VLOOKUP("1-Detraccion"&amp;Presupuestos[[#This Row],[ID DOCUMENTO]],BD_Pagos[],3,0),"")</f>
        <v/>
      </c>
      <c r="BJ154" s="3">
        <f>IFERROR(VLOOKUP("1-Detraccion"&amp;Presupuestos[[#This Row],[ID DOCUMENTO]],BD_Pagos[],4,0),"")</f>
        <v>0</v>
      </c>
      <c r="BK154" s="6">
        <f>IF(IFERROR(VLOOKUP("1-Detraccion"&amp;Presupuestos[[#This Row],[ID DOCUMENTO]],BD_Pagos[],5,0),0)&gt;Presupuestos[[#This Row],[TOTAL SOLES]],Presupuestos[[#This Row],[TOTAL SOLES]],IFERROR(VLOOKUP("1-Detraccion"&amp;Presupuestos[[#This Row],[ID DOCUMENTO]],BD_Pagos[],5,0),0))</f>
        <v>0</v>
      </c>
      <c r="BL154" s="6">
        <f>IF(IFERROR(VLOOKUP("1-Detraccion"&amp;Presupuestos[[#This Row],[ID DOCUMENTO]],BD_Pagos[],6,0),0)&gt;Presupuestos[[#This Row],[TOTAL SOLES]],Presupuestos[[#This Row],[TOTAL SOLES]],IFERROR(VLOOKUP("1-Detraccion"&amp;Presupuestos[[#This Row],[ID DOCUMENTO]],BD_Pagos[],6,0),0))</f>
        <v>0</v>
      </c>
      <c r="BM154" s="37"/>
      <c r="BN154" s="3"/>
      <c r="BO154" s="3"/>
      <c r="BP154" s="6"/>
      <c r="BQ15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54" s="23" t="str">
        <f>IF(Presupuestos[[#This Row],[SALDO ME-MN]]&gt;0,"PENDIENTE","CANCELADO")</f>
        <v>PENDIENTE</v>
      </c>
      <c r="BS154" s="23" t="str">
        <f>IF(COUNTIFS($U$4:$U153,Presupuestos[[#This Row],[ID DOCUMENTO]])&gt;=1,IF(B153=Presupuestos[[#This Row],[ID]],"OK","DOC. DUPLICADO"),"OK")</f>
        <v>OK</v>
      </c>
    </row>
    <row r="155" spans="2:71" x14ac:dyDescent="0.25">
      <c r="B155" s="34">
        <f>IF(Presupuestos[[#This Row],[ID DOCUMENTO]]=U154,B154,IF(B154="ID",1,B154+1))</f>
        <v>150</v>
      </c>
      <c r="C155" s="2">
        <v>45853</v>
      </c>
      <c r="D155" s="2">
        <v>45853</v>
      </c>
      <c r="E155" s="3" t="s">
        <v>685</v>
      </c>
      <c r="F155" s="25" t="s">
        <v>35</v>
      </c>
      <c r="G155" s="25" t="s">
        <v>19</v>
      </c>
      <c r="H155" s="25" t="s">
        <v>228</v>
      </c>
      <c r="I155" s="36" t="str">
        <f>IFERROR(VLOOKUP(Presupuestos[[#This Row],[AREA]]&amp;Presupuestos[[#This Row],[CONCEPTO]]&amp;Presupuestos[[#This Row],[DESCRIPCION]],Tabla28[[Columna1]:[CÓDIGO NUEVO]],2,0),"")</f>
        <v>P0307003</v>
      </c>
      <c r="J155" s="3" t="s">
        <v>666</v>
      </c>
      <c r="K155" s="3" t="s">
        <v>666</v>
      </c>
      <c r="L155" s="3" t="s">
        <v>666</v>
      </c>
      <c r="M155" s="31" t="s">
        <v>945</v>
      </c>
      <c r="N155" s="3"/>
      <c r="O155" s="3" t="s">
        <v>300</v>
      </c>
      <c r="P155" s="3" t="s">
        <v>127</v>
      </c>
      <c r="Q155" s="3" t="str">
        <f>IFERROR(VLOOKUP(Presupuestos[[#This Row],[CLASIFICACIÓN (N)]],Tabla17[],2,0),"")</f>
        <v>Gastos operativos</v>
      </c>
      <c r="R155" s="3" t="str">
        <f>IFERROR(VLOOKUP(Presupuestos[[#This Row],[CLASIFICACIÓN (N)]],Tabla17[],3,0),"")</f>
        <v>Operativo</v>
      </c>
      <c r="S155" s="3" t="s">
        <v>16</v>
      </c>
      <c r="T155" s="3" t="str">
        <f>IFERROR(VLOOKUP(Presupuestos[[#This Row],[ALMACEN]],Tabla5[],2,0),"")</f>
        <v>Arequipa</v>
      </c>
      <c r="U155" s="19" t="str">
        <f>IFERROR(VLOOKUP(Presupuestos[[#This Row],[TIPO DE DOCUMENTO]],Tipo_Documento[],2,0)&amp;Presupuestos[[#This Row],[SERIE]]&amp;Presupuestos[[#This Row],[NUMERO]]&amp;Presupuestos[[#This Row],[RUC]],"")</f>
        <v>PLM325672450429</v>
      </c>
      <c r="V155" s="3" t="s">
        <v>171</v>
      </c>
      <c r="W155" s="7">
        <v>45853</v>
      </c>
      <c r="X155" s="7">
        <v>45853</v>
      </c>
      <c r="Y155" s="3">
        <v>3</v>
      </c>
      <c r="Z155" s="3">
        <v>256</v>
      </c>
      <c r="AA155" s="3">
        <f>IFERROR(VLOOKUP(Presupuestos[[#This Row],[RAZON SOCIAL]],CHOOSE({1,2},Clientes_Proveedores[Razon Social],Clientes_Proveedores[Ruc / Dni]),2,0),"-")</f>
        <v>72450429</v>
      </c>
      <c r="AB155" s="31" t="s">
        <v>697</v>
      </c>
      <c r="AC155" s="3" t="s">
        <v>670</v>
      </c>
      <c r="AD155" s="5"/>
      <c r="AE155" s="6">
        <v>12</v>
      </c>
      <c r="AF155" s="6">
        <f>Presupuestos[[#This Row],[BASE]]*Presupuestos[[#This Row],[% IGV]]</f>
        <v>0</v>
      </c>
      <c r="AG155" s="22">
        <f>ROUND(SUM(Presupuestos[[#This Row],[BASE]:[IGV]]),2)</f>
        <v>12</v>
      </c>
      <c r="AH155" s="9" t="str">
        <f>IF(Presupuestos[[#This Row],[MONEDA]]="USD",VLOOKUP(Presupuestos[[#This Row],[FECHA DE EMISION]],Tipo_Cambio[],3,0),"")</f>
        <v/>
      </c>
      <c r="AI155" s="22">
        <f>IFERROR(ROUND(IF(Presupuestos[[#This Row],[MONEDA]]="PEN",Presupuestos[[#This Row],[TOTAL]],Presupuestos[[#This Row],[TOTAL]]*Presupuestos[[#This Row],[TIPO DE CAMBIO]]),2),"")</f>
        <v>12</v>
      </c>
      <c r="AJ155" s="5"/>
      <c r="AK155" s="33" t="s">
        <v>671</v>
      </c>
      <c r="AL155" s="5" t="s">
        <v>672</v>
      </c>
      <c r="AM155" s="23" t="s">
        <v>671</v>
      </c>
      <c r="AN155" s="23"/>
      <c r="AO155" s="7">
        <f>IFERROR(VLOOKUP("1-"&amp;Presupuestos[[#This Row],[ID DOCUMENTO]],BD_Pagos[],7,0),"")</f>
        <v>45855</v>
      </c>
      <c r="AP155" s="16" t="str">
        <f>IFERROR(VLOOKUP("1-"&amp;Presupuestos[[#This Row],[ID DOCUMENTO]],BD_Pagos[],8,0),"")</f>
        <v>C-Tesoreria</v>
      </c>
      <c r="AQ155" s="17" t="str">
        <f>IFERROR(VLOOKUP("1-"&amp;Presupuestos[[#This Row],[ID DOCUMENTO]],BD_Pagos[],9,0),"")</f>
        <v>001-12529</v>
      </c>
      <c r="AR155" s="54"/>
      <c r="AS155" s="7">
        <f>IFERROR(VLOOKUP("2-"&amp;Presupuestos[[#This Row],[ID DOCUMENTO]],BD_Pagos[],7,0),"")</f>
        <v>0</v>
      </c>
      <c r="AT155" s="16" t="str">
        <f>IFERROR(VLOOKUP("2-"&amp;Presupuestos[[#This Row],[ID DOCUMENTO]],BD_Pagos[],8,0),"")</f>
        <v/>
      </c>
      <c r="AU155" s="17">
        <f>IFERROR(VLOOKUP("2-"&amp;Presupuestos[[#This Row],[ID DOCUMENTO]],BD_Pagos[],9,0),"")</f>
        <v>0</v>
      </c>
      <c r="AV155" s="20">
        <f>IF(IFERROR(VLOOKUP("2-"&amp;Presupuestos[[#This Row],[ID DOCUMENTO]],BD_Pagos[],10,0),0)&gt;Presupuestos[[#This Row],[TOTAL SOLES]],Presupuestos[[#This Row],[TOTAL SOLES]],IFERROR(VLOOKUP("2-"&amp;Presupuestos[[#This Row],[ID DOCUMENTO]],BD_Pagos[],10,0),0))</f>
        <v>0</v>
      </c>
      <c r="AW155" s="7"/>
      <c r="AX155" s="16"/>
      <c r="AY155" s="17"/>
      <c r="AZ155" s="20"/>
      <c r="BA155" s="7"/>
      <c r="BB155" s="16"/>
      <c r="BC155" s="17"/>
      <c r="BD155" s="20"/>
      <c r="BE155" s="7">
        <f>IFERROR(VLOOKUP("5-"&amp;Presupuestos[[#This Row],[ID DOCUMENTO]],BD_Pagos[],7,0),"")</f>
        <v>0</v>
      </c>
      <c r="BF155" s="17">
        <f>IFERROR(VLOOKUP("5-"&amp;Presupuestos[[#This Row],[ID DOCUMENTO]],BD_Pagos[],9,0),"")</f>
        <v>0</v>
      </c>
      <c r="BG155" s="20">
        <f>IF(IFERROR(VLOOKUP("5-"&amp;Presupuestos[[#This Row],[ID DOCUMENTO]],BD_Pagos[],10,0),0)&gt;Presupuestos[[#This Row],[TOTAL SOLES]],Presupuestos[[#This Row],[TOTAL SOLES]],IFERROR(VLOOKUP("5-"&amp;Presupuestos[[#This Row],[ID DOCUMENTO]],BD_Pagos[],10,0),0))</f>
        <v>0</v>
      </c>
      <c r="BH155" s="7">
        <f>IFERROR(VLOOKUP("1-Detraccion"&amp;Presupuestos[[#This Row],[ID DOCUMENTO]],BD_Pagos[],2,0),"")</f>
        <v>0</v>
      </c>
      <c r="BI155" s="3" t="str">
        <f>IFERROR(VLOOKUP("1-Detraccion"&amp;Presupuestos[[#This Row],[ID DOCUMENTO]],BD_Pagos[],3,0),"")</f>
        <v/>
      </c>
      <c r="BJ155" s="3">
        <f>IFERROR(VLOOKUP("1-Detraccion"&amp;Presupuestos[[#This Row],[ID DOCUMENTO]],BD_Pagos[],4,0),"")</f>
        <v>0</v>
      </c>
      <c r="BK155" s="6">
        <f>IF(IFERROR(VLOOKUP("1-Detraccion"&amp;Presupuestos[[#This Row],[ID DOCUMENTO]],BD_Pagos[],5,0),0)&gt;Presupuestos[[#This Row],[TOTAL SOLES]],Presupuestos[[#This Row],[TOTAL SOLES]],IFERROR(VLOOKUP("1-Detraccion"&amp;Presupuestos[[#This Row],[ID DOCUMENTO]],BD_Pagos[],5,0),0))</f>
        <v>0</v>
      </c>
      <c r="BL155" s="6">
        <f>IF(IFERROR(VLOOKUP("1-Detraccion"&amp;Presupuestos[[#This Row],[ID DOCUMENTO]],BD_Pagos[],6,0),0)&gt;Presupuestos[[#This Row],[TOTAL SOLES]],Presupuestos[[#This Row],[TOTAL SOLES]],IFERROR(VLOOKUP("1-Detraccion"&amp;Presupuestos[[#This Row],[ID DOCUMENTO]],BD_Pagos[],6,0),0))</f>
        <v>0</v>
      </c>
      <c r="BM155" s="37"/>
      <c r="BN155" s="3"/>
      <c r="BO155" s="3"/>
      <c r="BP155" s="6"/>
      <c r="BQ15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155" s="23" t="str">
        <f>IF(Presupuestos[[#This Row],[SALDO ME-MN]]&gt;0,"PENDIENTE","CANCELADO")</f>
        <v>PENDIENTE</v>
      </c>
      <c r="BS155" s="23" t="str">
        <f>IF(COUNTIFS($U$4:$U154,Presupuestos[[#This Row],[ID DOCUMENTO]])&gt;=1,IF(B154=Presupuestos[[#This Row],[ID]],"OK","DOC. DUPLICADO"),"OK")</f>
        <v>OK</v>
      </c>
    </row>
    <row r="156" spans="2:71" x14ac:dyDescent="0.25">
      <c r="B156" s="34">
        <f>IF(Presupuestos[[#This Row],[ID DOCUMENTO]]=U155,B155,IF(B155="ID",1,B155+1))</f>
        <v>151</v>
      </c>
      <c r="C156" s="2">
        <v>45790</v>
      </c>
      <c r="D156" s="2">
        <v>45790</v>
      </c>
      <c r="E156" s="3" t="s">
        <v>675</v>
      </c>
      <c r="F156" s="25" t="s">
        <v>54</v>
      </c>
      <c r="G156" s="25" t="s">
        <v>330</v>
      </c>
      <c r="H156" s="25" t="s">
        <v>422</v>
      </c>
      <c r="I156" s="36" t="str">
        <f>IFERROR(VLOOKUP(Presupuestos[[#This Row],[AREA]]&amp;Presupuestos[[#This Row],[CONCEPTO]]&amp;Presupuestos[[#This Row],[DESCRIPCION]],Tabla28[[Columna1]:[CÓDIGO NUEVO]],2,0),"")</f>
        <v>P0601019</v>
      </c>
      <c r="J156" s="3" t="s">
        <v>946</v>
      </c>
      <c r="K156" s="3" t="s">
        <v>666</v>
      </c>
      <c r="L156" s="3" t="s">
        <v>666</v>
      </c>
      <c r="M156" s="31" t="s">
        <v>947</v>
      </c>
      <c r="N156" s="3"/>
      <c r="O156" s="3" t="s">
        <v>315</v>
      </c>
      <c r="P156" s="3" t="s">
        <v>86</v>
      </c>
      <c r="Q156" s="3" t="str">
        <f>IFERROR(VLOOKUP(Presupuestos[[#This Row],[CLASIFICACIÓN (N)]],Tabla17[],2,0),"")</f>
        <v>Costos de ventas</v>
      </c>
      <c r="R156" s="3" t="str">
        <f>IFERROR(VLOOKUP(Presupuestos[[#This Row],[CLASIFICACIÓN (N)]],Tabla17[],3,0),"")</f>
        <v>Operativo</v>
      </c>
      <c r="S156" s="3" t="s">
        <v>16</v>
      </c>
      <c r="T156" s="3" t="str">
        <f>IFERROR(VLOOKUP(Presupuestos[[#This Row],[ALMACEN]],Tabla5[],2,0),"")</f>
        <v>Arequipa</v>
      </c>
      <c r="U156" s="19" t="str">
        <f>IFERROR(VLOOKUP(Presupuestos[[#This Row],[TIPO DE DOCUMENTO]],Tipo_Documento[],2,0)&amp;Presupuestos[[#This Row],[SERIE]]&amp;Presupuestos[[#This Row],[NUMERO]]&amp;Presupuestos[[#This Row],[RUC]],"")</f>
        <v>01F2001570820517035964</v>
      </c>
      <c r="V156" s="3" t="s">
        <v>120</v>
      </c>
      <c r="W156" s="7">
        <v>45790</v>
      </c>
      <c r="X156" s="7">
        <v>45820</v>
      </c>
      <c r="Y156" s="3" t="s">
        <v>678</v>
      </c>
      <c r="Z156" s="3">
        <v>15708</v>
      </c>
      <c r="AA156" s="3">
        <f>IFERROR(VLOOKUP(Presupuestos[[#This Row],[RAZON SOCIAL]],CHOOSE({1,2},Clientes_Proveedores[Razon Social],Clientes_Proveedores[Ruc / Dni]),2,0),"-")</f>
        <v>20517035964</v>
      </c>
      <c r="AB156" s="31" t="s">
        <v>679</v>
      </c>
      <c r="AC156" s="3" t="s">
        <v>670</v>
      </c>
      <c r="AD156" s="5">
        <v>0.18</v>
      </c>
      <c r="AE156" s="6">
        <v>219</v>
      </c>
      <c r="AF156" s="6">
        <f>Presupuestos[[#This Row],[BASE]]*Presupuestos[[#This Row],[% IGV]]</f>
        <v>39.42</v>
      </c>
      <c r="AG156" s="22">
        <f>ROUND(SUM(Presupuestos[[#This Row],[BASE]:[IGV]]),2)</f>
        <v>258.42</v>
      </c>
      <c r="AH156" s="9" t="str">
        <f>IF(Presupuestos[[#This Row],[MONEDA]]="USD",VLOOKUP(Presupuestos[[#This Row],[FECHA DE EMISION]],Tipo_Cambio[],3,0),"")</f>
        <v/>
      </c>
      <c r="AI156" s="22">
        <f>IFERROR(ROUND(IF(Presupuestos[[#This Row],[MONEDA]]="PEN",Presupuestos[[#This Row],[TOTAL]],Presupuestos[[#This Row],[TOTAL]]*Presupuestos[[#This Row],[TIPO DE CAMBIO]]),2),"")</f>
        <v>258.42</v>
      </c>
      <c r="AJ156" s="5"/>
      <c r="AK156" s="33" t="s">
        <v>671</v>
      </c>
      <c r="AL156" s="5" t="s">
        <v>680</v>
      </c>
      <c r="AM156" s="23" t="s">
        <v>671</v>
      </c>
      <c r="AN156" s="23" t="s">
        <v>671</v>
      </c>
      <c r="AO156" s="7">
        <f>IFERROR(VLOOKUP("1-"&amp;Presupuestos[[#This Row],[ID DOCUMENTO]],BD_Pagos[],7,0),"")</f>
        <v>45854</v>
      </c>
      <c r="AP156" s="16" t="str">
        <f>IFERROR(VLOOKUP("1-"&amp;Presupuestos[[#This Row],[ID DOCUMENTO]],BD_Pagos[],8,0),"")</f>
        <v>B-Interbank</v>
      </c>
      <c r="AQ156" s="17">
        <f>IFERROR(VLOOKUP("1-"&amp;Presupuestos[[#This Row],[ID DOCUMENTO]],BD_Pagos[],9,0),"")</f>
        <v>1017500</v>
      </c>
      <c r="AR156" s="54"/>
      <c r="AS156" s="7">
        <f>IFERROR(VLOOKUP("2-"&amp;Presupuestos[[#This Row],[ID DOCUMENTO]],BD_Pagos[],7,0),"")</f>
        <v>0</v>
      </c>
      <c r="AT156" s="16" t="str">
        <f>IFERROR(VLOOKUP("2-"&amp;Presupuestos[[#This Row],[ID DOCUMENTO]],BD_Pagos[],8,0),"")</f>
        <v/>
      </c>
      <c r="AU156" s="17">
        <f>IFERROR(VLOOKUP("2-"&amp;Presupuestos[[#This Row],[ID DOCUMENTO]],BD_Pagos[],9,0),"")</f>
        <v>0</v>
      </c>
      <c r="AV156" s="20">
        <f>IF(IFERROR(VLOOKUP("2-"&amp;Presupuestos[[#This Row],[ID DOCUMENTO]],BD_Pagos[],10,0),0)&gt;Presupuestos[[#This Row],[TOTAL SOLES]],Presupuestos[[#This Row],[TOTAL SOLES]],IFERROR(VLOOKUP("2-"&amp;Presupuestos[[#This Row],[ID DOCUMENTO]],BD_Pagos[],10,0),0))</f>
        <v>0</v>
      </c>
      <c r="AW156" s="7"/>
      <c r="AX156" s="16"/>
      <c r="AY156" s="17"/>
      <c r="AZ156" s="20"/>
      <c r="BA156" s="7"/>
      <c r="BB156" s="16"/>
      <c r="BC156" s="17"/>
      <c r="BD156" s="20"/>
      <c r="BE156" s="7">
        <f>IFERROR(VLOOKUP("5-"&amp;Presupuestos[[#This Row],[ID DOCUMENTO]],BD_Pagos[],7,0),"")</f>
        <v>0</v>
      </c>
      <c r="BF156" s="17">
        <f>IFERROR(VLOOKUP("5-"&amp;Presupuestos[[#This Row],[ID DOCUMENTO]],BD_Pagos[],9,0),"")</f>
        <v>0</v>
      </c>
      <c r="BG156" s="20">
        <f>IF(IFERROR(VLOOKUP("5-"&amp;Presupuestos[[#This Row],[ID DOCUMENTO]],BD_Pagos[],10,0),0)&gt;Presupuestos[[#This Row],[TOTAL SOLES]],Presupuestos[[#This Row],[TOTAL SOLES]],IFERROR(VLOOKUP("5-"&amp;Presupuestos[[#This Row],[ID DOCUMENTO]],BD_Pagos[],10,0),0))</f>
        <v>0</v>
      </c>
      <c r="BH156" s="7">
        <f>IFERROR(VLOOKUP("1-Detraccion"&amp;Presupuestos[[#This Row],[ID DOCUMENTO]],BD_Pagos[],2,0),"")</f>
        <v>0</v>
      </c>
      <c r="BI156" s="3" t="str">
        <f>IFERROR(VLOOKUP("1-Detraccion"&amp;Presupuestos[[#This Row],[ID DOCUMENTO]],BD_Pagos[],3,0),"")</f>
        <v/>
      </c>
      <c r="BJ156" s="3">
        <f>IFERROR(VLOOKUP("1-Detraccion"&amp;Presupuestos[[#This Row],[ID DOCUMENTO]],BD_Pagos[],4,0),"")</f>
        <v>0</v>
      </c>
      <c r="BK156" s="6">
        <f>IF(IFERROR(VLOOKUP("1-Detraccion"&amp;Presupuestos[[#This Row],[ID DOCUMENTO]],BD_Pagos[],5,0),0)&gt;Presupuestos[[#This Row],[TOTAL SOLES]],Presupuestos[[#This Row],[TOTAL SOLES]],IFERROR(VLOOKUP("1-Detraccion"&amp;Presupuestos[[#This Row],[ID DOCUMENTO]],BD_Pagos[],5,0),0))</f>
        <v>0</v>
      </c>
      <c r="BL156" s="6">
        <f>IF(IFERROR(VLOOKUP("1-Detraccion"&amp;Presupuestos[[#This Row],[ID DOCUMENTO]],BD_Pagos[],6,0),0)&gt;Presupuestos[[#This Row],[TOTAL SOLES]],Presupuestos[[#This Row],[TOTAL SOLES]],IFERROR(VLOOKUP("1-Detraccion"&amp;Presupuestos[[#This Row],[ID DOCUMENTO]],BD_Pagos[],6,0),0))</f>
        <v>0</v>
      </c>
      <c r="BM156" s="37"/>
      <c r="BN156" s="3"/>
      <c r="BO156" s="3"/>
      <c r="BP156" s="6"/>
      <c r="BQ15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258.42</v>
      </c>
      <c r="BR156" s="23" t="str">
        <f>IF(Presupuestos[[#This Row],[SALDO ME-MN]]&gt;0,"PENDIENTE","CANCELADO")</f>
        <v>PENDIENTE</v>
      </c>
      <c r="BS156" s="23" t="str">
        <f>IF(COUNTIFS($U$4:$U155,Presupuestos[[#This Row],[ID DOCUMENTO]])&gt;=1,IF(B155=Presupuestos[[#This Row],[ID]],"OK","DOC. DUPLICADO"),"OK")</f>
        <v>OK</v>
      </c>
    </row>
    <row r="157" spans="2:71" x14ac:dyDescent="0.25">
      <c r="B157" s="34">
        <f>IF(Presupuestos[[#This Row],[ID DOCUMENTO]]=U156,B156,IF(B156="ID",1,B156+1))</f>
        <v>152</v>
      </c>
      <c r="C157" s="2">
        <v>45852</v>
      </c>
      <c r="D157" s="2">
        <v>45852</v>
      </c>
      <c r="E157" s="3" t="s">
        <v>675</v>
      </c>
      <c r="F157" s="25" t="s">
        <v>54</v>
      </c>
      <c r="G157" s="25" t="s">
        <v>330</v>
      </c>
      <c r="H157" s="25" t="s">
        <v>422</v>
      </c>
      <c r="I157" s="36" t="str">
        <f>IFERROR(VLOOKUP(Presupuestos[[#This Row],[AREA]]&amp;Presupuestos[[#This Row],[CONCEPTO]]&amp;Presupuestos[[#This Row],[DESCRIPCION]],Tabla28[[Columna1]:[CÓDIGO NUEVO]],2,0),"")</f>
        <v>P0601019</v>
      </c>
      <c r="J157" s="3" t="s">
        <v>948</v>
      </c>
      <c r="K157" s="3" t="s">
        <v>666</v>
      </c>
      <c r="L157" s="3" t="s">
        <v>666</v>
      </c>
      <c r="M157" s="31" t="s">
        <v>949</v>
      </c>
      <c r="N157" s="3"/>
      <c r="O157" s="3" t="s">
        <v>315</v>
      </c>
      <c r="P157" s="3" t="s">
        <v>86</v>
      </c>
      <c r="Q157" s="3" t="str">
        <f>IFERROR(VLOOKUP(Presupuestos[[#This Row],[CLASIFICACIÓN (N)]],Tabla17[],2,0),"")</f>
        <v>Costos de ventas</v>
      </c>
      <c r="R157" s="3" t="str">
        <f>IFERROR(VLOOKUP(Presupuestos[[#This Row],[CLASIFICACIÓN (N)]],Tabla17[],3,0),"")</f>
        <v>Operativo</v>
      </c>
      <c r="S157" s="3" t="s">
        <v>16</v>
      </c>
      <c r="T157" s="3" t="str">
        <f>IFERROR(VLOOKUP(Presupuestos[[#This Row],[ALMACEN]],Tabla5[],2,0),"")</f>
        <v>Arequipa</v>
      </c>
      <c r="U157" s="19" t="str">
        <f>IFERROR(VLOOKUP(Presupuestos[[#This Row],[TIPO DE DOCUMENTO]],Tipo_Documento[],2,0)&amp;Presupuestos[[#This Row],[SERIE]]&amp;Presupuestos[[#This Row],[NUMERO]]&amp;Presupuestos[[#This Row],[RUC]],"")</f>
        <v>01F2001617920517035964</v>
      </c>
      <c r="V157" s="3" t="s">
        <v>120</v>
      </c>
      <c r="W157" s="7">
        <v>45852</v>
      </c>
      <c r="X157" s="7">
        <v>45882</v>
      </c>
      <c r="Y157" s="3" t="s">
        <v>678</v>
      </c>
      <c r="Z157" s="3">
        <v>16179</v>
      </c>
      <c r="AA157" s="3">
        <f>IFERROR(VLOOKUP(Presupuestos[[#This Row],[RAZON SOCIAL]],CHOOSE({1,2},Clientes_Proveedores[Razon Social],Clientes_Proveedores[Ruc / Dni]),2,0),"-")</f>
        <v>20517035964</v>
      </c>
      <c r="AB157" s="31" t="s">
        <v>679</v>
      </c>
      <c r="AC157" s="3" t="s">
        <v>670</v>
      </c>
      <c r="AD157" s="5">
        <v>0.18</v>
      </c>
      <c r="AE157" s="6">
        <v>219</v>
      </c>
      <c r="AF157" s="6">
        <f>Presupuestos[[#This Row],[BASE]]*Presupuestos[[#This Row],[% IGV]]</f>
        <v>39.42</v>
      </c>
      <c r="AG157" s="22">
        <f>ROUND(SUM(Presupuestos[[#This Row],[BASE]:[IGV]]),2)</f>
        <v>258.42</v>
      </c>
      <c r="AH157" s="9" t="str">
        <f>IF(Presupuestos[[#This Row],[MONEDA]]="USD",VLOOKUP(Presupuestos[[#This Row],[FECHA DE EMISION]],Tipo_Cambio[],3,0),"")</f>
        <v/>
      </c>
      <c r="AI157" s="22">
        <f>IFERROR(ROUND(IF(Presupuestos[[#This Row],[MONEDA]]="PEN",Presupuestos[[#This Row],[TOTAL]],Presupuestos[[#This Row],[TOTAL]]*Presupuestos[[#This Row],[TIPO DE CAMBIO]]),2),"")</f>
        <v>258.42</v>
      </c>
      <c r="AJ157" s="5"/>
      <c r="AK157" s="33" t="s">
        <v>671</v>
      </c>
      <c r="AL157" s="5" t="s">
        <v>680</v>
      </c>
      <c r="AM157" s="23" t="s">
        <v>671</v>
      </c>
      <c r="AN157" s="23" t="s">
        <v>671</v>
      </c>
      <c r="AO157" s="7">
        <f>IFERROR(VLOOKUP("1-"&amp;Presupuestos[[#This Row],[ID DOCUMENTO]],BD_Pagos[],7,0),"")</f>
        <v>45888</v>
      </c>
      <c r="AP157" s="16" t="str">
        <f>IFERROR(VLOOKUP("1-"&amp;Presupuestos[[#This Row],[ID DOCUMENTO]],BD_Pagos[],8,0),"")</f>
        <v>B-Interbank</v>
      </c>
      <c r="AQ157" s="17">
        <f>IFERROR(VLOOKUP("1-"&amp;Presupuestos[[#This Row],[ID DOCUMENTO]],BD_Pagos[],9,0),"")</f>
        <v>256897</v>
      </c>
      <c r="AR157" s="54"/>
      <c r="AS157" s="7">
        <f>IFERROR(VLOOKUP("2-"&amp;Presupuestos[[#This Row],[ID DOCUMENTO]],BD_Pagos[],7,0),"")</f>
        <v>0</v>
      </c>
      <c r="AT157" s="16" t="str">
        <f>IFERROR(VLOOKUP("2-"&amp;Presupuestos[[#This Row],[ID DOCUMENTO]],BD_Pagos[],8,0),"")</f>
        <v/>
      </c>
      <c r="AU157" s="17">
        <f>IFERROR(VLOOKUP("2-"&amp;Presupuestos[[#This Row],[ID DOCUMENTO]],BD_Pagos[],9,0),"")</f>
        <v>0</v>
      </c>
      <c r="AV157" s="20">
        <f>IF(IFERROR(VLOOKUP("2-"&amp;Presupuestos[[#This Row],[ID DOCUMENTO]],BD_Pagos[],10,0),0)&gt;Presupuestos[[#This Row],[TOTAL SOLES]],Presupuestos[[#This Row],[TOTAL SOLES]],IFERROR(VLOOKUP("2-"&amp;Presupuestos[[#This Row],[ID DOCUMENTO]],BD_Pagos[],10,0),0))</f>
        <v>0</v>
      </c>
      <c r="AW157" s="7"/>
      <c r="AX157" s="16"/>
      <c r="AY157" s="17"/>
      <c r="AZ157" s="20"/>
      <c r="BA157" s="7"/>
      <c r="BB157" s="16"/>
      <c r="BC157" s="17"/>
      <c r="BD157" s="20"/>
      <c r="BE157" s="7">
        <f>IFERROR(VLOOKUP("5-"&amp;Presupuestos[[#This Row],[ID DOCUMENTO]],BD_Pagos[],7,0),"")</f>
        <v>0</v>
      </c>
      <c r="BF157" s="17">
        <f>IFERROR(VLOOKUP("5-"&amp;Presupuestos[[#This Row],[ID DOCUMENTO]],BD_Pagos[],9,0),"")</f>
        <v>0</v>
      </c>
      <c r="BG157" s="20">
        <f>IF(IFERROR(VLOOKUP("5-"&amp;Presupuestos[[#This Row],[ID DOCUMENTO]],BD_Pagos[],10,0),0)&gt;Presupuestos[[#This Row],[TOTAL SOLES]],Presupuestos[[#This Row],[TOTAL SOLES]],IFERROR(VLOOKUP("5-"&amp;Presupuestos[[#This Row],[ID DOCUMENTO]],BD_Pagos[],10,0),0))</f>
        <v>0</v>
      </c>
      <c r="BH157" s="7">
        <f>IFERROR(VLOOKUP("1-Detraccion"&amp;Presupuestos[[#This Row],[ID DOCUMENTO]],BD_Pagos[],2,0),"")</f>
        <v>0</v>
      </c>
      <c r="BI157" s="3" t="str">
        <f>IFERROR(VLOOKUP("1-Detraccion"&amp;Presupuestos[[#This Row],[ID DOCUMENTO]],BD_Pagos[],3,0),"")</f>
        <v/>
      </c>
      <c r="BJ157" s="3">
        <f>IFERROR(VLOOKUP("1-Detraccion"&amp;Presupuestos[[#This Row],[ID DOCUMENTO]],BD_Pagos[],4,0),"")</f>
        <v>0</v>
      </c>
      <c r="BK157" s="6">
        <f>IF(IFERROR(VLOOKUP("1-Detraccion"&amp;Presupuestos[[#This Row],[ID DOCUMENTO]],BD_Pagos[],5,0),0)&gt;Presupuestos[[#This Row],[TOTAL SOLES]],Presupuestos[[#This Row],[TOTAL SOLES]],IFERROR(VLOOKUP("1-Detraccion"&amp;Presupuestos[[#This Row],[ID DOCUMENTO]],BD_Pagos[],5,0),0))</f>
        <v>0</v>
      </c>
      <c r="BL157" s="6">
        <f>IF(IFERROR(VLOOKUP("1-Detraccion"&amp;Presupuestos[[#This Row],[ID DOCUMENTO]],BD_Pagos[],6,0),0)&gt;Presupuestos[[#This Row],[TOTAL SOLES]],Presupuestos[[#This Row],[TOTAL SOLES]],IFERROR(VLOOKUP("1-Detraccion"&amp;Presupuestos[[#This Row],[ID DOCUMENTO]],BD_Pagos[],6,0),0))</f>
        <v>0</v>
      </c>
      <c r="BM157" s="37"/>
      <c r="BN157" s="3"/>
      <c r="BO157" s="3"/>
      <c r="BP157" s="6"/>
      <c r="BQ15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258.42</v>
      </c>
      <c r="BR157" s="23" t="str">
        <f>IF(Presupuestos[[#This Row],[SALDO ME-MN]]&gt;0,"PENDIENTE","CANCELADO")</f>
        <v>PENDIENTE</v>
      </c>
      <c r="BS157" s="23" t="str">
        <f>IF(COUNTIFS($U$4:$U156,Presupuestos[[#This Row],[ID DOCUMENTO]])&gt;=1,IF(B156=Presupuestos[[#This Row],[ID]],"OK","DOC. DUPLICADO"),"OK")</f>
        <v>OK</v>
      </c>
    </row>
    <row r="158" spans="2:71" ht="24" x14ac:dyDescent="0.25">
      <c r="B158" s="34">
        <f>IF(Presupuestos[[#This Row],[ID DOCUMENTO]]=U157,B157,IF(B157="ID",1,B157+1))</f>
        <v>153</v>
      </c>
      <c r="C158" s="2">
        <v>45839</v>
      </c>
      <c r="D158" s="2">
        <v>45839</v>
      </c>
      <c r="E158" s="3" t="s">
        <v>746</v>
      </c>
      <c r="F158" s="25" t="s">
        <v>62</v>
      </c>
      <c r="G158" s="25" t="s">
        <v>139</v>
      </c>
      <c r="H158" s="25" t="s">
        <v>564</v>
      </c>
      <c r="I158" s="36" t="str">
        <f>IFERROR(VLOOKUP(Presupuestos[[#This Row],[AREA]]&amp;Presupuestos[[#This Row],[CONCEPTO]]&amp;Presupuestos[[#This Row],[DESCRIPCION]],Tabla28[[Columna1]:[CÓDIGO NUEVO]],2,0),"")</f>
        <v>P0801003</v>
      </c>
      <c r="J158" s="3" t="s">
        <v>950</v>
      </c>
      <c r="K158" s="3" t="s">
        <v>666</v>
      </c>
      <c r="L158" s="3" t="s">
        <v>951</v>
      </c>
      <c r="M158" s="31" t="s">
        <v>952</v>
      </c>
      <c r="N158" s="3"/>
      <c r="O158" s="3" t="s">
        <v>315</v>
      </c>
      <c r="P158" s="3" t="s">
        <v>142</v>
      </c>
      <c r="Q158" s="3" t="str">
        <f>IFERROR(VLOOKUP(Presupuestos[[#This Row],[CLASIFICACIÓN (N)]],Tabla17[],2,0),"")</f>
        <v>Gastos no operativos</v>
      </c>
      <c r="R158" s="3" t="str">
        <f>IFERROR(VLOOKUP(Presupuestos[[#This Row],[CLASIFICACIÓN (N)]],Tabla17[],3,0),"")</f>
        <v>Operativo</v>
      </c>
      <c r="S158" s="3" t="s">
        <v>16</v>
      </c>
      <c r="T158" s="3" t="str">
        <f>IFERROR(VLOOKUP(Presupuestos[[#This Row],[ALMACEN]],Tabla5[],2,0),"")</f>
        <v>Arequipa</v>
      </c>
      <c r="U158" s="19" t="str">
        <f>IFERROR(VLOOKUP(Presupuestos[[#This Row],[TIPO DE DOCUMENTO]],Tipo_Documento[],2,0)&amp;Presupuestos[[#This Row],[SERIE]]&amp;Presupuestos[[#This Row],[NUMERO]]&amp;Presupuestos[[#This Row],[RUC]],"")</f>
        <v>01F0012020612973530</v>
      </c>
      <c r="V158" s="3" t="s">
        <v>120</v>
      </c>
      <c r="W158" s="7">
        <v>45839</v>
      </c>
      <c r="X158" s="7">
        <v>45847</v>
      </c>
      <c r="Y158" s="3" t="s">
        <v>688</v>
      </c>
      <c r="Z158" s="3">
        <v>20</v>
      </c>
      <c r="AA158" s="3">
        <f>IFERROR(VLOOKUP(Presupuestos[[#This Row],[RAZON SOCIAL]],CHOOSE({1,2},Clientes_Proveedores[Razon Social],Clientes_Proveedores[Ruc / Dni]),2,0),"-")</f>
        <v>20612973530</v>
      </c>
      <c r="AB158" s="31" t="s">
        <v>953</v>
      </c>
      <c r="AC158" s="3" t="s">
        <v>801</v>
      </c>
      <c r="AD158" s="5">
        <v>0.18</v>
      </c>
      <c r="AE158" s="6">
        <v>280</v>
      </c>
      <c r="AF158" s="6">
        <f>Presupuestos[[#This Row],[BASE]]*Presupuestos[[#This Row],[% IGV]]</f>
        <v>50.4</v>
      </c>
      <c r="AG158" s="22">
        <f>ROUND(SUM(Presupuestos[[#This Row],[BASE]:[IGV]]),2)</f>
        <v>330.4</v>
      </c>
      <c r="AH158" s="9">
        <f>IF(Presupuestos[[#This Row],[MONEDA]]="USD",VLOOKUP(Presupuestos[[#This Row],[FECHA DE EMISION]],Tipo_Cambio[],3,0),"")</f>
        <v>3.5489999999999999</v>
      </c>
      <c r="AI158" s="22">
        <f>IFERROR(ROUND(IF(Presupuestos[[#This Row],[MONEDA]]="PEN",Presupuestos[[#This Row],[TOTAL]],Presupuestos[[#This Row],[TOTAL]]*Presupuestos[[#This Row],[TIPO DE CAMBIO]]),2),"")</f>
        <v>1172.5899999999999</v>
      </c>
      <c r="AJ158" s="5">
        <v>0.12</v>
      </c>
      <c r="AK158" s="33" t="s">
        <v>671</v>
      </c>
      <c r="AL158" s="5" t="s">
        <v>680</v>
      </c>
      <c r="AM158" s="23" t="s">
        <v>671</v>
      </c>
      <c r="AN158" s="23" t="s">
        <v>671</v>
      </c>
      <c r="AO158" s="7">
        <f>IFERROR(VLOOKUP("1-"&amp;Presupuestos[[#This Row],[ID DOCUMENTO]],BD_Pagos[],7,0),"")</f>
        <v>45840</v>
      </c>
      <c r="AP158" s="16" t="str">
        <f>IFERROR(VLOOKUP("1-"&amp;Presupuestos[[#This Row],[ID DOCUMENTO]],BD_Pagos[],8,0),"")</f>
        <v>B-BCP - Dolares</v>
      </c>
      <c r="AQ158" s="17">
        <f>IFERROR(VLOOKUP("1-"&amp;Presupuestos[[#This Row],[ID DOCUMENTO]],BD_Pagos[],9,0),"")</f>
        <v>483588</v>
      </c>
      <c r="AR158" s="54"/>
      <c r="AS158" s="7">
        <f>IFERROR(VLOOKUP("2-"&amp;Presupuestos[[#This Row],[ID DOCUMENTO]],BD_Pagos[],7,0),"")</f>
        <v>0</v>
      </c>
      <c r="AT158" s="16" t="str">
        <f>IFERROR(VLOOKUP("2-"&amp;Presupuestos[[#This Row],[ID DOCUMENTO]],BD_Pagos[],8,0),"")</f>
        <v/>
      </c>
      <c r="AU158" s="17">
        <f>IFERROR(VLOOKUP("2-"&amp;Presupuestos[[#This Row],[ID DOCUMENTO]],BD_Pagos[],9,0),"")</f>
        <v>0</v>
      </c>
      <c r="AV158" s="20">
        <f>IF(IFERROR(VLOOKUP("2-"&amp;Presupuestos[[#This Row],[ID DOCUMENTO]],BD_Pagos[],10,0),0)&gt;Presupuestos[[#This Row],[TOTAL SOLES]],Presupuestos[[#This Row],[TOTAL SOLES]],IFERROR(VLOOKUP("2-"&amp;Presupuestos[[#This Row],[ID DOCUMENTO]],BD_Pagos[],10,0),0))</f>
        <v>0</v>
      </c>
      <c r="AW158" s="7"/>
      <c r="AX158" s="16"/>
      <c r="AY158" s="17"/>
      <c r="AZ158" s="20"/>
      <c r="BA158" s="7"/>
      <c r="BB158" s="16"/>
      <c r="BC158" s="17"/>
      <c r="BD158" s="20"/>
      <c r="BE158" s="7">
        <f>IFERROR(VLOOKUP("5-"&amp;Presupuestos[[#This Row],[ID DOCUMENTO]],BD_Pagos[],7,0),"")</f>
        <v>0</v>
      </c>
      <c r="BF158" s="17">
        <f>IFERROR(VLOOKUP("5-"&amp;Presupuestos[[#This Row],[ID DOCUMENTO]],BD_Pagos[],9,0),"")</f>
        <v>0</v>
      </c>
      <c r="BG158" s="20">
        <f>IF(IFERROR(VLOOKUP("5-"&amp;Presupuestos[[#This Row],[ID DOCUMENTO]],BD_Pagos[],10,0),0)&gt;Presupuestos[[#This Row],[TOTAL SOLES]],Presupuestos[[#This Row],[TOTAL SOLES]],IFERROR(VLOOKUP("5-"&amp;Presupuestos[[#This Row],[ID DOCUMENTO]],BD_Pagos[],10,0),0))</f>
        <v>0</v>
      </c>
      <c r="BH158" s="7">
        <f>IFERROR(VLOOKUP("1-Detraccion"&amp;Presupuestos[[#This Row],[ID DOCUMENTO]],BD_Pagos[],2,0),"")</f>
        <v>45848</v>
      </c>
      <c r="BI158" s="3" t="str">
        <f>IFERROR(VLOOKUP("1-Detraccion"&amp;Presupuestos[[#This Row],[ID DOCUMENTO]],BD_Pagos[],3,0),"")</f>
        <v>Adquiriente</v>
      </c>
      <c r="BJ158" s="3">
        <f>IFERROR(VLOOKUP("1-Detraccion"&amp;Presupuestos[[#This Row],[ID DOCUMENTO]],BD_Pagos[],4,0),"")</f>
        <v>275528062</v>
      </c>
      <c r="BK158" s="6">
        <f>IF(IFERROR(VLOOKUP("1-Detraccion"&amp;Presupuestos[[#This Row],[ID DOCUMENTO]],BD_Pagos[],5,0),0)&gt;Presupuestos[[#This Row],[TOTAL SOLES]],Presupuestos[[#This Row],[TOTAL SOLES]],IFERROR(VLOOKUP("1-Detraccion"&amp;Presupuestos[[#This Row],[ID DOCUMENTO]],BD_Pagos[],5,0),0))</f>
        <v>141</v>
      </c>
      <c r="BL158" s="6">
        <f>IF(IFERROR(VLOOKUP("1-Detraccion"&amp;Presupuestos[[#This Row],[ID DOCUMENTO]],BD_Pagos[],6,0),0)&gt;Presupuestos[[#This Row],[TOTAL SOLES]],Presupuestos[[#This Row],[TOTAL SOLES]],IFERROR(VLOOKUP("1-Detraccion"&amp;Presupuestos[[#This Row],[ID DOCUMENTO]],BD_Pagos[],6,0),0))</f>
        <v>39.729999999999997</v>
      </c>
      <c r="BM158" s="37"/>
      <c r="BN158" s="3"/>
      <c r="BO158" s="3"/>
      <c r="BP158" s="6"/>
      <c r="BQ15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290.67</v>
      </c>
      <c r="BR158" s="23" t="str">
        <f>IF(Presupuestos[[#This Row],[SALDO ME-MN]]&gt;0,"PENDIENTE","CANCELADO")</f>
        <v>PENDIENTE</v>
      </c>
      <c r="BS158" s="23" t="str">
        <f>IF(COUNTIFS($U$4:$U157,Presupuestos[[#This Row],[ID DOCUMENTO]])&gt;=1,IF(B157=Presupuestos[[#This Row],[ID]],"OK","DOC. DUPLICADO"),"OK")</f>
        <v>OK</v>
      </c>
    </row>
    <row r="159" spans="2:71" ht="24" x14ac:dyDescent="0.25">
      <c r="B159" s="34">
        <f>IF(Presupuestos[[#This Row],[ID DOCUMENTO]]=U158,B158,IF(B158="ID",1,B158+1))</f>
        <v>154</v>
      </c>
      <c r="C159" s="2">
        <v>45839</v>
      </c>
      <c r="D159" s="2">
        <v>45839</v>
      </c>
      <c r="E159" s="3" t="s">
        <v>746</v>
      </c>
      <c r="F159" s="25" t="s">
        <v>62</v>
      </c>
      <c r="G159" s="25" t="s">
        <v>51</v>
      </c>
      <c r="H159" s="25" t="s">
        <v>24</v>
      </c>
      <c r="I159" s="36" t="str">
        <f>IFERROR(VLOOKUP(Presupuestos[[#This Row],[AREA]]&amp;Presupuestos[[#This Row],[CONCEPTO]]&amp;Presupuestos[[#This Row],[DESCRIPCION]],Tabla28[[Columna1]:[CÓDIGO NUEVO]],2,0),"")</f>
        <v>P0807001</v>
      </c>
      <c r="J159" s="3" t="s">
        <v>666</v>
      </c>
      <c r="K159" s="3" t="s">
        <v>666</v>
      </c>
      <c r="L159" s="3" t="s">
        <v>666</v>
      </c>
      <c r="M159" s="31" t="s">
        <v>954</v>
      </c>
      <c r="N159" s="3"/>
      <c r="O159" s="3" t="s">
        <v>315</v>
      </c>
      <c r="P159" s="3" t="s">
        <v>127</v>
      </c>
      <c r="Q159" s="3" t="str">
        <f>IFERROR(VLOOKUP(Presupuestos[[#This Row],[CLASIFICACIÓN (N)]],Tabla17[],2,0),"")</f>
        <v>Gastos operativos</v>
      </c>
      <c r="R159" s="3" t="str">
        <f>IFERROR(VLOOKUP(Presupuestos[[#This Row],[CLASIFICACIÓN (N)]],Tabla17[],3,0),"")</f>
        <v>Operativo</v>
      </c>
      <c r="S159" s="3" t="s">
        <v>16</v>
      </c>
      <c r="T159" s="3" t="str">
        <f>IFERROR(VLOOKUP(Presupuestos[[#This Row],[ALMACEN]],Tabla5[],2,0),"")</f>
        <v>Arequipa</v>
      </c>
      <c r="U159" s="19" t="str">
        <f>IFERROR(VLOOKUP(Presupuestos[[#This Row],[TIPO DE DOCUMENTO]],Tipo_Documento[],2,0)&amp;Presupuestos[[#This Row],[SERIE]]&amp;Presupuestos[[#This Row],[NUMERO]]&amp;Presupuestos[[#This Row],[RUC]],"")</f>
        <v>0318010460064592</v>
      </c>
      <c r="V159" s="3" t="s">
        <v>130</v>
      </c>
      <c r="W159" s="7">
        <v>45839</v>
      </c>
      <c r="X159" s="7">
        <v>45839</v>
      </c>
      <c r="Y159" s="3">
        <v>1</v>
      </c>
      <c r="Z159" s="3">
        <v>80</v>
      </c>
      <c r="AA159" s="3">
        <f>IFERROR(VLOOKUP(Presupuestos[[#This Row],[RAZON SOCIAL]],CHOOSE({1,2},Clientes_Proveedores[Razon Social],Clientes_Proveedores[Ruc / Dni]),2,0),"-")</f>
        <v>10460064592</v>
      </c>
      <c r="AB159" s="31" t="s">
        <v>955</v>
      </c>
      <c r="AC159" s="3" t="s">
        <v>670</v>
      </c>
      <c r="AD159" s="5"/>
      <c r="AE159" s="6">
        <v>47</v>
      </c>
      <c r="AF159" s="6">
        <f>Presupuestos[[#This Row],[BASE]]*Presupuestos[[#This Row],[% IGV]]</f>
        <v>0</v>
      </c>
      <c r="AG159" s="22">
        <f>ROUND(SUM(Presupuestos[[#This Row],[BASE]:[IGV]]),2)</f>
        <v>47</v>
      </c>
      <c r="AH159" s="9" t="str">
        <f>IF(Presupuestos[[#This Row],[MONEDA]]="USD",VLOOKUP(Presupuestos[[#This Row],[FECHA DE EMISION]],Tipo_Cambio[],3,0),"")</f>
        <v/>
      </c>
      <c r="AI159" s="22">
        <f>IFERROR(ROUND(IF(Presupuestos[[#This Row],[MONEDA]]="PEN",Presupuestos[[#This Row],[TOTAL]],Presupuestos[[#This Row],[TOTAL]]*Presupuestos[[#This Row],[TIPO DE CAMBIO]]),2),"")</f>
        <v>47</v>
      </c>
      <c r="AJ159" s="5"/>
      <c r="AK159" s="33" t="s">
        <v>671</v>
      </c>
      <c r="AL159" s="5" t="s">
        <v>672</v>
      </c>
      <c r="AM159" s="23" t="s">
        <v>671</v>
      </c>
      <c r="AN159" s="23" t="s">
        <v>759</v>
      </c>
      <c r="AO159" s="7">
        <f>IFERROR(VLOOKUP("1-"&amp;Presupuestos[[#This Row],[ID DOCUMENTO]],BD_Pagos[],7,0),"")</f>
        <v>45839</v>
      </c>
      <c r="AP159" s="16" t="str">
        <f>IFERROR(VLOOKUP("1-"&amp;Presupuestos[[#This Row],[ID DOCUMENTO]],BD_Pagos[],8,0),"")</f>
        <v>C-Tesoreria</v>
      </c>
      <c r="AQ159" s="17" t="str">
        <f>IFERROR(VLOOKUP("1-"&amp;Presupuestos[[#This Row],[ID DOCUMENTO]],BD_Pagos[],9,0),"")</f>
        <v>001-12490</v>
      </c>
      <c r="AR159" s="54"/>
      <c r="AS159" s="7">
        <f>IFERROR(VLOOKUP("2-"&amp;Presupuestos[[#This Row],[ID DOCUMENTO]],BD_Pagos[],7,0),"")</f>
        <v>0</v>
      </c>
      <c r="AT159" s="16" t="str">
        <f>IFERROR(VLOOKUP("2-"&amp;Presupuestos[[#This Row],[ID DOCUMENTO]],BD_Pagos[],8,0),"")</f>
        <v/>
      </c>
      <c r="AU159" s="17">
        <f>IFERROR(VLOOKUP("2-"&amp;Presupuestos[[#This Row],[ID DOCUMENTO]],BD_Pagos[],9,0),"")</f>
        <v>0</v>
      </c>
      <c r="AV159" s="20">
        <f>IF(IFERROR(VLOOKUP("2-"&amp;Presupuestos[[#This Row],[ID DOCUMENTO]],BD_Pagos[],10,0),0)&gt;Presupuestos[[#This Row],[TOTAL SOLES]],Presupuestos[[#This Row],[TOTAL SOLES]],IFERROR(VLOOKUP("2-"&amp;Presupuestos[[#This Row],[ID DOCUMENTO]],BD_Pagos[],10,0),0))</f>
        <v>0</v>
      </c>
      <c r="AW159" s="7"/>
      <c r="AX159" s="16"/>
      <c r="AY159" s="17"/>
      <c r="AZ159" s="20"/>
      <c r="BA159" s="7"/>
      <c r="BB159" s="16"/>
      <c r="BC159" s="17"/>
      <c r="BD159" s="20"/>
      <c r="BE159" s="7">
        <f>IFERROR(VLOOKUP("5-"&amp;Presupuestos[[#This Row],[ID DOCUMENTO]],BD_Pagos[],7,0),"")</f>
        <v>0</v>
      </c>
      <c r="BF159" s="17">
        <f>IFERROR(VLOOKUP("5-"&amp;Presupuestos[[#This Row],[ID DOCUMENTO]],BD_Pagos[],9,0),"")</f>
        <v>0</v>
      </c>
      <c r="BG159" s="20">
        <f>IF(IFERROR(VLOOKUP("5-"&amp;Presupuestos[[#This Row],[ID DOCUMENTO]],BD_Pagos[],10,0),0)&gt;Presupuestos[[#This Row],[TOTAL SOLES]],Presupuestos[[#This Row],[TOTAL SOLES]],IFERROR(VLOOKUP("5-"&amp;Presupuestos[[#This Row],[ID DOCUMENTO]],BD_Pagos[],10,0),0))</f>
        <v>0</v>
      </c>
      <c r="BH159" s="7">
        <f>IFERROR(VLOOKUP("1-Detraccion"&amp;Presupuestos[[#This Row],[ID DOCUMENTO]],BD_Pagos[],2,0),"")</f>
        <v>0</v>
      </c>
      <c r="BI159" s="3" t="str">
        <f>IFERROR(VLOOKUP("1-Detraccion"&amp;Presupuestos[[#This Row],[ID DOCUMENTO]],BD_Pagos[],3,0),"")</f>
        <v/>
      </c>
      <c r="BJ159" s="3">
        <f>IFERROR(VLOOKUP("1-Detraccion"&amp;Presupuestos[[#This Row],[ID DOCUMENTO]],BD_Pagos[],4,0),"")</f>
        <v>0</v>
      </c>
      <c r="BK159" s="6">
        <f>IF(IFERROR(VLOOKUP("1-Detraccion"&amp;Presupuestos[[#This Row],[ID DOCUMENTO]],BD_Pagos[],5,0),0)&gt;Presupuestos[[#This Row],[TOTAL SOLES]],Presupuestos[[#This Row],[TOTAL SOLES]],IFERROR(VLOOKUP("1-Detraccion"&amp;Presupuestos[[#This Row],[ID DOCUMENTO]],BD_Pagos[],5,0),0))</f>
        <v>0</v>
      </c>
      <c r="BL159" s="6">
        <f>IF(IFERROR(VLOOKUP("1-Detraccion"&amp;Presupuestos[[#This Row],[ID DOCUMENTO]],BD_Pagos[],6,0),0)&gt;Presupuestos[[#This Row],[TOTAL SOLES]],Presupuestos[[#This Row],[TOTAL SOLES]],IFERROR(VLOOKUP("1-Detraccion"&amp;Presupuestos[[#This Row],[ID DOCUMENTO]],BD_Pagos[],6,0),0))</f>
        <v>0</v>
      </c>
      <c r="BM159" s="37"/>
      <c r="BN159" s="3"/>
      <c r="BO159" s="3"/>
      <c r="BP159" s="6"/>
      <c r="BQ15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47</v>
      </c>
      <c r="BR159" s="23" t="str">
        <f>IF(Presupuestos[[#This Row],[SALDO ME-MN]]&gt;0,"PENDIENTE","CANCELADO")</f>
        <v>PENDIENTE</v>
      </c>
      <c r="BS159" s="23" t="str">
        <f>IF(COUNTIFS($U$4:$U158,Presupuestos[[#This Row],[ID DOCUMENTO]])&gt;=1,IF(B158=Presupuestos[[#This Row],[ID]],"OK","DOC. DUPLICADO"),"OK")</f>
        <v>OK</v>
      </c>
    </row>
    <row r="160" spans="2:71" ht="24" x14ac:dyDescent="0.25">
      <c r="B160" s="34">
        <f>IF(Presupuestos[[#This Row],[ID DOCUMENTO]]=U159,B159,IF(B159="ID",1,B159+1))</f>
        <v>155</v>
      </c>
      <c r="C160" s="2">
        <v>45849</v>
      </c>
      <c r="D160" s="2">
        <v>45849</v>
      </c>
      <c r="E160" s="3" t="s">
        <v>746</v>
      </c>
      <c r="F160" s="25" t="s">
        <v>65</v>
      </c>
      <c r="G160" s="25" t="s">
        <v>211</v>
      </c>
      <c r="H160" s="25" t="s">
        <v>573</v>
      </c>
      <c r="I160" s="36" t="str">
        <f>IFERROR(VLOOKUP(Presupuestos[[#This Row],[AREA]]&amp;Presupuestos[[#This Row],[CONCEPTO]]&amp;Presupuestos[[#This Row],[DESCRIPCION]],Tabla28[[Columna1]:[CÓDIGO NUEVO]],2,0),"")</f>
        <v>P0902001</v>
      </c>
      <c r="J160" s="3" t="s">
        <v>666</v>
      </c>
      <c r="K160" s="3" t="s">
        <v>666</v>
      </c>
      <c r="L160" s="3" t="s">
        <v>666</v>
      </c>
      <c r="M160" s="31" t="s">
        <v>956</v>
      </c>
      <c r="N160" s="3"/>
      <c r="O160" s="3" t="s">
        <v>315</v>
      </c>
      <c r="P160" s="3" t="s">
        <v>127</v>
      </c>
      <c r="Q160" s="3" t="str">
        <f>IFERROR(VLOOKUP(Presupuestos[[#This Row],[CLASIFICACIÓN (N)]],Tabla17[],2,0),"")</f>
        <v>Gastos operativos</v>
      </c>
      <c r="R160" s="3" t="str">
        <f>IFERROR(VLOOKUP(Presupuestos[[#This Row],[CLASIFICACIÓN (N)]],Tabla17[],3,0),"")</f>
        <v>Operativo</v>
      </c>
      <c r="S160" s="3" t="s">
        <v>16</v>
      </c>
      <c r="T160" s="3" t="str">
        <f>IFERROR(VLOOKUP(Presupuestos[[#This Row],[ALMACEN]],Tabla5[],2,0),"")</f>
        <v>Arequipa</v>
      </c>
      <c r="U160" s="19" t="str">
        <f>IFERROR(VLOOKUP(Presupuestos[[#This Row],[TIPO DE DOCUMENTO]],Tipo_Documento[],2,0)&amp;Presupuestos[[#This Row],[SERIE]]&amp;Presupuestos[[#This Row],[NUMERO]]&amp;Presupuestos[[#This Row],[RUC]],"")</f>
        <v>033798310409596865</v>
      </c>
      <c r="V160" s="3" t="s">
        <v>130</v>
      </c>
      <c r="W160" s="7">
        <v>45849</v>
      </c>
      <c r="X160" s="7">
        <v>45849</v>
      </c>
      <c r="Y160" s="3">
        <v>3</v>
      </c>
      <c r="Z160" s="3">
        <v>7983</v>
      </c>
      <c r="AA160" s="3">
        <f>IFERROR(VLOOKUP(Presupuestos[[#This Row],[RAZON SOCIAL]],CHOOSE({1,2},Clientes_Proveedores[Razon Social],Clientes_Proveedores[Ruc / Dni]),2,0),"-")</f>
        <v>10409596865</v>
      </c>
      <c r="AB160" s="31" t="s">
        <v>957</v>
      </c>
      <c r="AC160" s="3" t="s">
        <v>670</v>
      </c>
      <c r="AD160" s="5"/>
      <c r="AE160" s="6">
        <v>35</v>
      </c>
      <c r="AF160" s="6">
        <f>Presupuestos[[#This Row],[BASE]]*Presupuestos[[#This Row],[% IGV]]</f>
        <v>0</v>
      </c>
      <c r="AG160" s="22">
        <f>ROUND(SUM(Presupuestos[[#This Row],[BASE]:[IGV]]),2)</f>
        <v>35</v>
      </c>
      <c r="AH160" s="9" t="str">
        <f>IF(Presupuestos[[#This Row],[MONEDA]]="USD",VLOOKUP(Presupuestos[[#This Row],[FECHA DE EMISION]],Tipo_Cambio[],3,0),"")</f>
        <v/>
      </c>
      <c r="AI160" s="22">
        <f>IFERROR(ROUND(IF(Presupuestos[[#This Row],[MONEDA]]="PEN",Presupuestos[[#This Row],[TOTAL]],Presupuestos[[#This Row],[TOTAL]]*Presupuestos[[#This Row],[TIPO DE CAMBIO]]),2),"")</f>
        <v>35</v>
      </c>
      <c r="AJ160" s="5"/>
      <c r="AK160" s="33" t="s">
        <v>671</v>
      </c>
      <c r="AL160" s="5" t="s">
        <v>672</v>
      </c>
      <c r="AM160" s="23" t="s">
        <v>671</v>
      </c>
      <c r="AN160" s="23" t="s">
        <v>759</v>
      </c>
      <c r="AO160" s="7">
        <f>IFERROR(VLOOKUP("1-"&amp;Presupuestos[[#This Row],[ID DOCUMENTO]],BD_Pagos[],7,0),"")</f>
        <v>45882</v>
      </c>
      <c r="AP160" s="16" t="str">
        <f>IFERROR(VLOOKUP("1-"&amp;Presupuestos[[#This Row],[ID DOCUMENTO]],BD_Pagos[],8,0),"")</f>
        <v>C-Tesoreria</v>
      </c>
      <c r="AQ160" s="17" t="str">
        <f>IFERROR(VLOOKUP("1-"&amp;Presupuestos[[#This Row],[ID DOCUMENTO]],BD_Pagos[],9,0),"")</f>
        <v>001-12582</v>
      </c>
      <c r="AR160" s="54"/>
      <c r="AS160" s="7">
        <f>IFERROR(VLOOKUP("2-"&amp;Presupuestos[[#This Row],[ID DOCUMENTO]],BD_Pagos[],7,0),"")</f>
        <v>0</v>
      </c>
      <c r="AT160" s="16" t="str">
        <f>IFERROR(VLOOKUP("2-"&amp;Presupuestos[[#This Row],[ID DOCUMENTO]],BD_Pagos[],8,0),"")</f>
        <v/>
      </c>
      <c r="AU160" s="17">
        <f>IFERROR(VLOOKUP("2-"&amp;Presupuestos[[#This Row],[ID DOCUMENTO]],BD_Pagos[],9,0),"")</f>
        <v>0</v>
      </c>
      <c r="AV160" s="20">
        <f>IF(IFERROR(VLOOKUP("2-"&amp;Presupuestos[[#This Row],[ID DOCUMENTO]],BD_Pagos[],10,0),0)&gt;Presupuestos[[#This Row],[TOTAL SOLES]],Presupuestos[[#This Row],[TOTAL SOLES]],IFERROR(VLOOKUP("2-"&amp;Presupuestos[[#This Row],[ID DOCUMENTO]],BD_Pagos[],10,0),0))</f>
        <v>0</v>
      </c>
      <c r="AW160" s="7"/>
      <c r="AX160" s="16"/>
      <c r="AY160" s="17"/>
      <c r="AZ160" s="20"/>
      <c r="BA160" s="7"/>
      <c r="BB160" s="16"/>
      <c r="BC160" s="17"/>
      <c r="BD160" s="20"/>
      <c r="BE160" s="7">
        <f>IFERROR(VLOOKUP("5-"&amp;Presupuestos[[#This Row],[ID DOCUMENTO]],BD_Pagos[],7,0),"")</f>
        <v>0</v>
      </c>
      <c r="BF160" s="17">
        <f>IFERROR(VLOOKUP("5-"&amp;Presupuestos[[#This Row],[ID DOCUMENTO]],BD_Pagos[],9,0),"")</f>
        <v>0</v>
      </c>
      <c r="BG160" s="20">
        <f>IF(IFERROR(VLOOKUP("5-"&amp;Presupuestos[[#This Row],[ID DOCUMENTO]],BD_Pagos[],10,0),0)&gt;Presupuestos[[#This Row],[TOTAL SOLES]],Presupuestos[[#This Row],[TOTAL SOLES]],IFERROR(VLOOKUP("5-"&amp;Presupuestos[[#This Row],[ID DOCUMENTO]],BD_Pagos[],10,0),0))</f>
        <v>0</v>
      </c>
      <c r="BH160" s="7">
        <f>IFERROR(VLOOKUP("1-Detraccion"&amp;Presupuestos[[#This Row],[ID DOCUMENTO]],BD_Pagos[],2,0),"")</f>
        <v>0</v>
      </c>
      <c r="BI160" s="3" t="str">
        <f>IFERROR(VLOOKUP("1-Detraccion"&amp;Presupuestos[[#This Row],[ID DOCUMENTO]],BD_Pagos[],3,0),"")</f>
        <v/>
      </c>
      <c r="BJ160" s="3">
        <f>IFERROR(VLOOKUP("1-Detraccion"&amp;Presupuestos[[#This Row],[ID DOCUMENTO]],BD_Pagos[],4,0),"")</f>
        <v>0</v>
      </c>
      <c r="BK160" s="6">
        <f>IF(IFERROR(VLOOKUP("1-Detraccion"&amp;Presupuestos[[#This Row],[ID DOCUMENTO]],BD_Pagos[],5,0),0)&gt;Presupuestos[[#This Row],[TOTAL SOLES]],Presupuestos[[#This Row],[TOTAL SOLES]],IFERROR(VLOOKUP("1-Detraccion"&amp;Presupuestos[[#This Row],[ID DOCUMENTO]],BD_Pagos[],5,0),0))</f>
        <v>0</v>
      </c>
      <c r="BL160" s="6">
        <f>IF(IFERROR(VLOOKUP("1-Detraccion"&amp;Presupuestos[[#This Row],[ID DOCUMENTO]],BD_Pagos[],6,0),0)&gt;Presupuestos[[#This Row],[TOTAL SOLES]],Presupuestos[[#This Row],[TOTAL SOLES]],IFERROR(VLOOKUP("1-Detraccion"&amp;Presupuestos[[#This Row],[ID DOCUMENTO]],BD_Pagos[],6,0),0))</f>
        <v>0</v>
      </c>
      <c r="BM160" s="37"/>
      <c r="BN160" s="3"/>
      <c r="BO160" s="3"/>
      <c r="BP160" s="6"/>
      <c r="BQ16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v>
      </c>
      <c r="BR160" s="23" t="str">
        <f>IF(Presupuestos[[#This Row],[SALDO ME-MN]]&gt;0,"PENDIENTE","CANCELADO")</f>
        <v>PENDIENTE</v>
      </c>
      <c r="BS160" s="23" t="str">
        <f>IF(COUNTIFS($U$4:$U159,Presupuestos[[#This Row],[ID DOCUMENTO]])&gt;=1,IF(B159=Presupuestos[[#This Row],[ID]],"OK","DOC. DUPLICADO"),"OK")</f>
        <v>OK</v>
      </c>
    </row>
    <row r="161" spans="2:71" ht="24" x14ac:dyDescent="0.25">
      <c r="B161" s="34">
        <f>IF(Presupuestos[[#This Row],[ID DOCUMENTO]]=U160,B160,IF(B160="ID",1,B160+1))</f>
        <v>156</v>
      </c>
      <c r="C161" s="2">
        <v>45845</v>
      </c>
      <c r="D161" s="2">
        <v>45845</v>
      </c>
      <c r="E161" s="3" t="s">
        <v>723</v>
      </c>
      <c r="F161" s="25" t="s">
        <v>35</v>
      </c>
      <c r="G161" s="25" t="s">
        <v>223</v>
      </c>
      <c r="H161" s="25" t="s">
        <v>214</v>
      </c>
      <c r="I161" s="36" t="str">
        <f>IFERROR(VLOOKUP(Presupuestos[[#This Row],[AREA]]&amp;Presupuestos[[#This Row],[CONCEPTO]]&amp;Presupuestos[[#This Row],[DESCRIPCION]],Tabla28[[Columna1]:[CÓDIGO NUEVO]],2,0),"")</f>
        <v>P0303002</v>
      </c>
      <c r="J161" s="3" t="s">
        <v>666</v>
      </c>
      <c r="K161" s="3" t="s">
        <v>666</v>
      </c>
      <c r="L161" s="3" t="s">
        <v>666</v>
      </c>
      <c r="M161" s="31" t="s">
        <v>958</v>
      </c>
      <c r="N161" s="3" t="s">
        <v>25</v>
      </c>
      <c r="O161" s="3" t="s">
        <v>300</v>
      </c>
      <c r="P161" s="3" t="s">
        <v>122</v>
      </c>
      <c r="Q161" s="3" t="str">
        <f>IFERROR(VLOOKUP(Presupuestos[[#This Row],[CLASIFICACIÓN (N)]],Tabla17[],2,0),"")</f>
        <v>Costos de ventas</v>
      </c>
      <c r="R161" s="3" t="str">
        <f>IFERROR(VLOOKUP(Presupuestos[[#This Row],[CLASIFICACIÓN (N)]],Tabla17[],3,0),"")</f>
        <v>Operativo</v>
      </c>
      <c r="S161" s="3" t="s">
        <v>41</v>
      </c>
      <c r="T161" s="3" t="str">
        <f>IFERROR(VLOOKUP(Presupuestos[[#This Row],[ALMACEN]],Tabla5[],2,0),"")</f>
        <v>Lima</v>
      </c>
      <c r="U161" s="19" t="str">
        <f>IFERROR(VLOOKUP(Presupuestos[[#This Row],[TIPO DE DOCUMENTO]],Tipo_Documento[],2,0)&amp;Presupuestos[[#This Row],[SERIE]]&amp;Presupuestos[[#This Row],[NUMERO]]&amp;Presupuestos[[#This Row],[RUC]],"")</f>
        <v>01F228243540420550372640</v>
      </c>
      <c r="V161" s="3" t="s">
        <v>120</v>
      </c>
      <c r="W161" s="7">
        <v>45845</v>
      </c>
      <c r="X161" s="7">
        <v>45845</v>
      </c>
      <c r="Y161" s="3" t="s">
        <v>959</v>
      </c>
      <c r="Z161" s="3">
        <v>2435404</v>
      </c>
      <c r="AA161" s="3">
        <f>IFERROR(VLOOKUP(Presupuestos[[#This Row],[RAZON SOCIAL]],CHOOSE({1,2},Clientes_Proveedores[Razon Social],Clientes_Proveedores[Ruc / Dni]),2,0),"-")</f>
        <v>20550372640</v>
      </c>
      <c r="AB161" s="31" t="s">
        <v>726</v>
      </c>
      <c r="AC161" s="3" t="s">
        <v>670</v>
      </c>
      <c r="AD161" s="5">
        <v>0.18</v>
      </c>
      <c r="AE161" s="6">
        <v>12.715</v>
      </c>
      <c r="AF161" s="6">
        <f>Presupuestos[[#This Row],[BASE]]*Presupuestos[[#This Row],[% IGV]]</f>
        <v>2.2887</v>
      </c>
      <c r="AG161" s="22">
        <f>ROUND(SUM(Presupuestos[[#This Row],[BASE]:[IGV]]),2)</f>
        <v>15</v>
      </c>
      <c r="AH161" s="9" t="str">
        <f>IF(Presupuestos[[#This Row],[MONEDA]]="USD",VLOOKUP(Presupuestos[[#This Row],[FECHA DE EMISION]],Tipo_Cambio[],3,0),"")</f>
        <v/>
      </c>
      <c r="AI161" s="22">
        <f>IFERROR(ROUND(IF(Presupuestos[[#This Row],[MONEDA]]="PEN",Presupuestos[[#This Row],[TOTAL]],Presupuestos[[#This Row],[TOTAL]]*Presupuestos[[#This Row],[TIPO DE CAMBIO]]),2),"")</f>
        <v>15</v>
      </c>
      <c r="AJ161" s="5"/>
      <c r="AK161" s="33" t="s">
        <v>671</v>
      </c>
      <c r="AL161" s="5" t="s">
        <v>715</v>
      </c>
      <c r="AM161" s="33" t="s">
        <v>671</v>
      </c>
      <c r="AN161" s="33" t="s">
        <v>671</v>
      </c>
      <c r="AO161" s="7">
        <f>IFERROR(VLOOKUP("1-"&amp;Presupuestos[[#This Row],[ID DOCUMENTO]],BD_Pagos[],7,0),"")</f>
        <v>45845</v>
      </c>
      <c r="AP161" s="16" t="str">
        <f>IFERROR(VLOOKUP("1-"&amp;Presupuestos[[#This Row],[ID DOCUMENTO]],BD_Pagos[],8,0),"")</f>
        <v>C_Ope_004</v>
      </c>
      <c r="AQ161" s="17">
        <f>IFERROR(VLOOKUP("1-"&amp;Presupuestos[[#This Row],[ID DOCUMENTO]],BD_Pagos[],9,0),"")</f>
        <v>24814</v>
      </c>
      <c r="AR161" s="54"/>
      <c r="AS161" s="7">
        <f>IFERROR(VLOOKUP("2-"&amp;Presupuestos[[#This Row],[ID DOCUMENTO]],BD_Pagos[],7,0),"")</f>
        <v>0</v>
      </c>
      <c r="AT161" s="16" t="str">
        <f>IFERROR(VLOOKUP("2-"&amp;Presupuestos[[#This Row],[ID DOCUMENTO]],BD_Pagos[],8,0),"")</f>
        <v/>
      </c>
      <c r="AU161" s="17">
        <f>IFERROR(VLOOKUP("2-"&amp;Presupuestos[[#This Row],[ID DOCUMENTO]],BD_Pagos[],9,0),"")</f>
        <v>0</v>
      </c>
      <c r="AV161" s="20">
        <f>IF(IFERROR(VLOOKUP("2-"&amp;Presupuestos[[#This Row],[ID DOCUMENTO]],BD_Pagos[],10,0),0)&gt;Presupuestos[[#This Row],[TOTAL SOLES]],Presupuestos[[#This Row],[TOTAL SOLES]],IFERROR(VLOOKUP("2-"&amp;Presupuestos[[#This Row],[ID DOCUMENTO]],BD_Pagos[],10,0),0))</f>
        <v>0</v>
      </c>
      <c r="AW161" s="7"/>
      <c r="AX161" s="16"/>
      <c r="AY161" s="17"/>
      <c r="AZ161" s="20"/>
      <c r="BA161" s="7"/>
      <c r="BB161" s="16"/>
      <c r="BC161" s="17"/>
      <c r="BD161" s="20"/>
      <c r="BE161" s="7">
        <f>IFERROR(VLOOKUP("5-"&amp;Presupuestos[[#This Row],[ID DOCUMENTO]],BD_Pagos[],7,0),"")</f>
        <v>0</v>
      </c>
      <c r="BF161" s="17">
        <f>IFERROR(VLOOKUP("5-"&amp;Presupuestos[[#This Row],[ID DOCUMENTO]],BD_Pagos[],9,0),"")</f>
        <v>0</v>
      </c>
      <c r="BG161" s="20">
        <f>IF(IFERROR(VLOOKUP("5-"&amp;Presupuestos[[#This Row],[ID DOCUMENTO]],BD_Pagos[],10,0),0)&gt;Presupuestos[[#This Row],[TOTAL SOLES]],Presupuestos[[#This Row],[TOTAL SOLES]],IFERROR(VLOOKUP("5-"&amp;Presupuestos[[#This Row],[ID DOCUMENTO]],BD_Pagos[],10,0),0))</f>
        <v>0</v>
      </c>
      <c r="BH161" s="7">
        <f>IFERROR(VLOOKUP("1-Detraccion"&amp;Presupuestos[[#This Row],[ID DOCUMENTO]],BD_Pagos[],2,0),"")</f>
        <v>0</v>
      </c>
      <c r="BI161" s="3" t="str">
        <f>IFERROR(VLOOKUP("1-Detraccion"&amp;Presupuestos[[#This Row],[ID DOCUMENTO]],BD_Pagos[],3,0),"")</f>
        <v/>
      </c>
      <c r="BJ161" s="3">
        <f>IFERROR(VLOOKUP("1-Detraccion"&amp;Presupuestos[[#This Row],[ID DOCUMENTO]],BD_Pagos[],4,0),"")</f>
        <v>0</v>
      </c>
      <c r="BK161" s="6">
        <f>IF(IFERROR(VLOOKUP("1-Detraccion"&amp;Presupuestos[[#This Row],[ID DOCUMENTO]],BD_Pagos[],5,0),0)&gt;Presupuestos[[#This Row],[TOTAL SOLES]],Presupuestos[[#This Row],[TOTAL SOLES]],IFERROR(VLOOKUP("1-Detraccion"&amp;Presupuestos[[#This Row],[ID DOCUMENTO]],BD_Pagos[],5,0),0))</f>
        <v>0</v>
      </c>
      <c r="BL161" s="6">
        <f>IF(IFERROR(VLOOKUP("1-Detraccion"&amp;Presupuestos[[#This Row],[ID DOCUMENTO]],BD_Pagos[],6,0),0)&gt;Presupuestos[[#This Row],[TOTAL SOLES]],Presupuestos[[#This Row],[TOTAL SOLES]],IFERROR(VLOOKUP("1-Detraccion"&amp;Presupuestos[[#This Row],[ID DOCUMENTO]],BD_Pagos[],6,0),0))</f>
        <v>0</v>
      </c>
      <c r="BM161" s="37"/>
      <c r="BN161" s="3"/>
      <c r="BO161" s="3"/>
      <c r="BP161" s="6"/>
      <c r="BQ16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61" s="23" t="str">
        <f>IF(Presupuestos[[#This Row],[SALDO ME-MN]]&gt;0,"PENDIENTE","CANCELADO")</f>
        <v>PENDIENTE</v>
      </c>
      <c r="BS161" s="23" t="str">
        <f>IF(COUNTIFS($U$4:$U160,Presupuestos[[#This Row],[ID DOCUMENTO]])&gt;=1,IF(B160=Presupuestos[[#This Row],[ID]],"OK","DOC. DUPLICADO"),"OK")</f>
        <v>OK</v>
      </c>
    </row>
    <row r="162" spans="2:71" x14ac:dyDescent="0.25">
      <c r="B162" s="34">
        <f>IF(Presupuestos[[#This Row],[ID DOCUMENTO]]=U161,B161,IF(B161="ID",1,B161+1))</f>
        <v>157</v>
      </c>
      <c r="C162" s="2">
        <v>45845</v>
      </c>
      <c r="D162" s="2">
        <v>45845</v>
      </c>
      <c r="E162" s="3" t="s">
        <v>723</v>
      </c>
      <c r="F162" s="25" t="s">
        <v>35</v>
      </c>
      <c r="G162" s="25" t="s">
        <v>223</v>
      </c>
      <c r="H162" s="25" t="s">
        <v>214</v>
      </c>
      <c r="I162" s="36" t="str">
        <f>IFERROR(VLOOKUP(Presupuestos[[#This Row],[AREA]]&amp;Presupuestos[[#This Row],[CONCEPTO]]&amp;Presupuestos[[#This Row],[DESCRIPCION]],Tabla28[[Columna1]:[CÓDIGO NUEVO]],2,0),"")</f>
        <v>P0303002</v>
      </c>
      <c r="J162" s="3" t="s">
        <v>666</v>
      </c>
      <c r="K162" s="3" t="s">
        <v>666</v>
      </c>
      <c r="L162" s="3" t="s">
        <v>666</v>
      </c>
      <c r="M162" s="31" t="s">
        <v>960</v>
      </c>
      <c r="N162" s="3" t="s">
        <v>25</v>
      </c>
      <c r="O162" s="3" t="s">
        <v>300</v>
      </c>
      <c r="P162" s="3" t="s">
        <v>122</v>
      </c>
      <c r="Q162" s="3" t="str">
        <f>IFERROR(VLOOKUP(Presupuestos[[#This Row],[CLASIFICACIÓN (N)]],Tabla17[],2,0),"")</f>
        <v>Costos de ventas</v>
      </c>
      <c r="R162" s="3" t="str">
        <f>IFERROR(VLOOKUP(Presupuestos[[#This Row],[CLASIFICACIÓN (N)]],Tabla17[],3,0),"")</f>
        <v>Operativo</v>
      </c>
      <c r="S162" s="3" t="s">
        <v>41</v>
      </c>
      <c r="T162" s="3" t="str">
        <f>IFERROR(VLOOKUP(Presupuestos[[#This Row],[ALMACEN]],Tabla5[],2,0),"")</f>
        <v>Lima</v>
      </c>
      <c r="U162" s="19" t="str">
        <f>IFERROR(VLOOKUP(Presupuestos[[#This Row],[TIPO DE DOCUMENTO]],Tipo_Documento[],2,0)&amp;Presupuestos[[#This Row],[SERIE]]&amp;Presupuestos[[#This Row],[NUMERO]]&amp;Presupuestos[[#This Row],[RUC]],"")</f>
        <v>01F603304944420550372640</v>
      </c>
      <c r="V162" s="3" t="s">
        <v>120</v>
      </c>
      <c r="W162" s="7">
        <v>45845</v>
      </c>
      <c r="X162" s="7">
        <v>45845</v>
      </c>
      <c r="Y162" s="3" t="s">
        <v>961</v>
      </c>
      <c r="Z162" s="3">
        <v>3049444</v>
      </c>
      <c r="AA162" s="3">
        <f>IFERROR(VLOOKUP(Presupuestos[[#This Row],[RAZON SOCIAL]],CHOOSE({1,2},Clientes_Proveedores[Razon Social],Clientes_Proveedores[Ruc / Dni]),2,0),"-")</f>
        <v>20550372640</v>
      </c>
      <c r="AB162" s="31" t="s">
        <v>726</v>
      </c>
      <c r="AC162" s="3" t="s">
        <v>670</v>
      </c>
      <c r="AD162" s="5">
        <v>0.18</v>
      </c>
      <c r="AE162" s="6">
        <v>12.715</v>
      </c>
      <c r="AF162" s="6">
        <f>Presupuestos[[#This Row],[BASE]]*Presupuestos[[#This Row],[% IGV]]</f>
        <v>2.2887</v>
      </c>
      <c r="AG162" s="22">
        <f>ROUND(SUM(Presupuestos[[#This Row],[BASE]:[IGV]]),2)</f>
        <v>15</v>
      </c>
      <c r="AH162" s="9" t="str">
        <f>IF(Presupuestos[[#This Row],[MONEDA]]="USD",VLOOKUP(Presupuestos[[#This Row],[FECHA DE EMISION]],Tipo_Cambio[],3,0),"")</f>
        <v/>
      </c>
      <c r="AI162" s="22">
        <f>IFERROR(ROUND(IF(Presupuestos[[#This Row],[MONEDA]]="PEN",Presupuestos[[#This Row],[TOTAL]],Presupuestos[[#This Row],[TOTAL]]*Presupuestos[[#This Row],[TIPO DE CAMBIO]]),2),"")</f>
        <v>15</v>
      </c>
      <c r="AJ162" s="5"/>
      <c r="AK162" s="33" t="s">
        <v>671</v>
      </c>
      <c r="AL162" s="5" t="s">
        <v>715</v>
      </c>
      <c r="AM162" s="33" t="s">
        <v>671</v>
      </c>
      <c r="AN162" s="33" t="s">
        <v>671</v>
      </c>
      <c r="AO162" s="7">
        <f>IFERROR(VLOOKUP("1-"&amp;Presupuestos[[#This Row],[ID DOCUMENTO]],BD_Pagos[],7,0),"")</f>
        <v>45845</v>
      </c>
      <c r="AP162" s="16" t="str">
        <f>IFERROR(VLOOKUP("1-"&amp;Presupuestos[[#This Row],[ID DOCUMENTO]],BD_Pagos[],8,0),"")</f>
        <v>C_Ope_004</v>
      </c>
      <c r="AQ162" s="17">
        <f>IFERROR(VLOOKUP("1-"&amp;Presupuestos[[#This Row],[ID DOCUMENTO]],BD_Pagos[],9,0),"")</f>
        <v>24815</v>
      </c>
      <c r="AR162" s="54"/>
      <c r="AS162" s="7">
        <f>IFERROR(VLOOKUP("2-"&amp;Presupuestos[[#This Row],[ID DOCUMENTO]],BD_Pagos[],7,0),"")</f>
        <v>0</v>
      </c>
      <c r="AT162" s="16" t="str">
        <f>IFERROR(VLOOKUP("2-"&amp;Presupuestos[[#This Row],[ID DOCUMENTO]],BD_Pagos[],8,0),"")</f>
        <v/>
      </c>
      <c r="AU162" s="17">
        <f>IFERROR(VLOOKUP("2-"&amp;Presupuestos[[#This Row],[ID DOCUMENTO]],BD_Pagos[],9,0),"")</f>
        <v>0</v>
      </c>
      <c r="AV162" s="20">
        <f>IF(IFERROR(VLOOKUP("2-"&amp;Presupuestos[[#This Row],[ID DOCUMENTO]],BD_Pagos[],10,0),0)&gt;Presupuestos[[#This Row],[TOTAL SOLES]],Presupuestos[[#This Row],[TOTAL SOLES]],IFERROR(VLOOKUP("2-"&amp;Presupuestos[[#This Row],[ID DOCUMENTO]],BD_Pagos[],10,0),0))</f>
        <v>0</v>
      </c>
      <c r="AW162" s="7"/>
      <c r="AX162" s="16"/>
      <c r="AY162" s="17"/>
      <c r="AZ162" s="20"/>
      <c r="BA162" s="7"/>
      <c r="BB162" s="16"/>
      <c r="BC162" s="17"/>
      <c r="BD162" s="20"/>
      <c r="BE162" s="7">
        <f>IFERROR(VLOOKUP("5-"&amp;Presupuestos[[#This Row],[ID DOCUMENTO]],BD_Pagos[],7,0),"")</f>
        <v>0</v>
      </c>
      <c r="BF162" s="17">
        <f>IFERROR(VLOOKUP("5-"&amp;Presupuestos[[#This Row],[ID DOCUMENTO]],BD_Pagos[],9,0),"")</f>
        <v>0</v>
      </c>
      <c r="BG162" s="20">
        <f>IF(IFERROR(VLOOKUP("5-"&amp;Presupuestos[[#This Row],[ID DOCUMENTO]],BD_Pagos[],10,0),0)&gt;Presupuestos[[#This Row],[TOTAL SOLES]],Presupuestos[[#This Row],[TOTAL SOLES]],IFERROR(VLOOKUP("5-"&amp;Presupuestos[[#This Row],[ID DOCUMENTO]],BD_Pagos[],10,0),0))</f>
        <v>0</v>
      </c>
      <c r="BH162" s="7">
        <f>IFERROR(VLOOKUP("1-Detraccion"&amp;Presupuestos[[#This Row],[ID DOCUMENTO]],BD_Pagos[],2,0),"")</f>
        <v>0</v>
      </c>
      <c r="BI162" s="3" t="str">
        <f>IFERROR(VLOOKUP("1-Detraccion"&amp;Presupuestos[[#This Row],[ID DOCUMENTO]],BD_Pagos[],3,0),"")</f>
        <v/>
      </c>
      <c r="BJ162" s="3">
        <f>IFERROR(VLOOKUP("1-Detraccion"&amp;Presupuestos[[#This Row],[ID DOCUMENTO]],BD_Pagos[],4,0),"")</f>
        <v>0</v>
      </c>
      <c r="BK162" s="6">
        <f>IF(IFERROR(VLOOKUP("1-Detraccion"&amp;Presupuestos[[#This Row],[ID DOCUMENTO]],BD_Pagos[],5,0),0)&gt;Presupuestos[[#This Row],[TOTAL SOLES]],Presupuestos[[#This Row],[TOTAL SOLES]],IFERROR(VLOOKUP("1-Detraccion"&amp;Presupuestos[[#This Row],[ID DOCUMENTO]],BD_Pagos[],5,0),0))</f>
        <v>0</v>
      </c>
      <c r="BL162" s="6">
        <f>IF(IFERROR(VLOOKUP("1-Detraccion"&amp;Presupuestos[[#This Row],[ID DOCUMENTO]],BD_Pagos[],6,0),0)&gt;Presupuestos[[#This Row],[TOTAL SOLES]],Presupuestos[[#This Row],[TOTAL SOLES]],IFERROR(VLOOKUP("1-Detraccion"&amp;Presupuestos[[#This Row],[ID DOCUMENTO]],BD_Pagos[],6,0),0))</f>
        <v>0</v>
      </c>
      <c r="BM162" s="37"/>
      <c r="BN162" s="3"/>
      <c r="BO162" s="3"/>
      <c r="BP162" s="6"/>
      <c r="BQ16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62" s="23" t="str">
        <f>IF(Presupuestos[[#This Row],[SALDO ME-MN]]&gt;0,"PENDIENTE","CANCELADO")</f>
        <v>PENDIENTE</v>
      </c>
      <c r="BS162" s="23" t="str">
        <f>IF(COUNTIFS($U$4:$U161,Presupuestos[[#This Row],[ID DOCUMENTO]])&gt;=1,IF(B161=Presupuestos[[#This Row],[ID]],"OK","DOC. DUPLICADO"),"OK")</f>
        <v>OK</v>
      </c>
    </row>
    <row r="163" spans="2:71" ht="24" x14ac:dyDescent="0.25">
      <c r="B163" s="34">
        <f>IF(Presupuestos[[#This Row],[ID DOCUMENTO]]=U162,B162,IF(B162="ID",1,B162+1))</f>
        <v>158</v>
      </c>
      <c r="C163" s="2">
        <v>45847</v>
      </c>
      <c r="D163" s="2">
        <v>45847</v>
      </c>
      <c r="E163" s="3" t="s">
        <v>723</v>
      </c>
      <c r="F163" s="25" t="s">
        <v>35</v>
      </c>
      <c r="G163" s="25" t="s">
        <v>223</v>
      </c>
      <c r="H163" s="25" t="s">
        <v>214</v>
      </c>
      <c r="I163" s="36" t="str">
        <f>IFERROR(VLOOKUP(Presupuestos[[#This Row],[AREA]]&amp;Presupuestos[[#This Row],[CONCEPTO]]&amp;Presupuestos[[#This Row],[DESCRIPCION]],Tabla28[[Columna1]:[CÓDIGO NUEVO]],2,0),"")</f>
        <v>P0303002</v>
      </c>
      <c r="J163" s="3" t="s">
        <v>666</v>
      </c>
      <c r="K163" s="3" t="s">
        <v>666</v>
      </c>
      <c r="L163" s="3" t="s">
        <v>666</v>
      </c>
      <c r="M163" s="31" t="s">
        <v>962</v>
      </c>
      <c r="N163" s="3" t="s">
        <v>25</v>
      </c>
      <c r="O163" s="3" t="s">
        <v>300</v>
      </c>
      <c r="P163" s="3" t="s">
        <v>122</v>
      </c>
      <c r="Q163" s="3" t="str">
        <f>IFERROR(VLOOKUP(Presupuestos[[#This Row],[CLASIFICACIÓN (N)]],Tabla17[],2,0),"")</f>
        <v>Costos de ventas</v>
      </c>
      <c r="R163" s="3" t="str">
        <f>IFERROR(VLOOKUP(Presupuestos[[#This Row],[CLASIFICACIÓN (N)]],Tabla17[],3,0),"")</f>
        <v>Operativo</v>
      </c>
      <c r="S163" s="3" t="s">
        <v>41</v>
      </c>
      <c r="T163" s="3" t="str">
        <f>IFERROR(VLOOKUP(Presupuestos[[#This Row],[ALMACEN]],Tabla5[],2,0),"")</f>
        <v>Lima</v>
      </c>
      <c r="U163" s="19" t="str">
        <f>IFERROR(VLOOKUP(Presupuestos[[#This Row],[TIPO DE DOCUMENTO]],Tipo_Documento[],2,0)&amp;Presupuestos[[#This Row],[SERIE]]&amp;Presupuestos[[#This Row],[NUMERO]]&amp;Presupuestos[[#This Row],[RUC]],"")</f>
        <v>01F209198772220550372640</v>
      </c>
      <c r="V163" s="3" t="s">
        <v>120</v>
      </c>
      <c r="W163" s="7">
        <v>45847</v>
      </c>
      <c r="X163" s="7">
        <v>45847</v>
      </c>
      <c r="Y163" s="3" t="s">
        <v>963</v>
      </c>
      <c r="Z163" s="3">
        <v>1987722</v>
      </c>
      <c r="AA163" s="3">
        <f>IFERROR(VLOOKUP(Presupuestos[[#This Row],[RAZON SOCIAL]],CHOOSE({1,2},Clientes_Proveedores[Razon Social],Clientes_Proveedores[Ruc / Dni]),2,0),"-")</f>
        <v>20550372640</v>
      </c>
      <c r="AB163" s="31" t="s">
        <v>726</v>
      </c>
      <c r="AC163" s="3" t="s">
        <v>670</v>
      </c>
      <c r="AD163" s="5">
        <v>0.18</v>
      </c>
      <c r="AE163" s="6">
        <v>12.715</v>
      </c>
      <c r="AF163" s="6">
        <f>Presupuestos[[#This Row],[BASE]]*Presupuestos[[#This Row],[% IGV]]</f>
        <v>2.2887</v>
      </c>
      <c r="AG163" s="22">
        <f>ROUND(SUM(Presupuestos[[#This Row],[BASE]:[IGV]]),2)</f>
        <v>15</v>
      </c>
      <c r="AH163" s="9" t="str">
        <f>IF(Presupuestos[[#This Row],[MONEDA]]="USD",VLOOKUP(Presupuestos[[#This Row],[FECHA DE EMISION]],Tipo_Cambio[],3,0),"")</f>
        <v/>
      </c>
      <c r="AI163" s="22">
        <f>IFERROR(ROUND(IF(Presupuestos[[#This Row],[MONEDA]]="PEN",Presupuestos[[#This Row],[TOTAL]],Presupuestos[[#This Row],[TOTAL]]*Presupuestos[[#This Row],[TIPO DE CAMBIO]]),2),"")</f>
        <v>15</v>
      </c>
      <c r="AJ163" s="5"/>
      <c r="AK163" s="33" t="s">
        <v>671</v>
      </c>
      <c r="AL163" s="5" t="s">
        <v>715</v>
      </c>
      <c r="AM163" s="33" t="s">
        <v>671</v>
      </c>
      <c r="AN163" s="33" t="s">
        <v>671</v>
      </c>
      <c r="AO163" s="7">
        <f>IFERROR(VLOOKUP("1-"&amp;Presupuestos[[#This Row],[ID DOCUMENTO]],BD_Pagos[],7,0),"")</f>
        <v>45847</v>
      </c>
      <c r="AP163" s="16" t="str">
        <f>IFERROR(VLOOKUP("1-"&amp;Presupuestos[[#This Row],[ID DOCUMENTO]],BD_Pagos[],8,0),"")</f>
        <v>C_Ope_004</v>
      </c>
      <c r="AQ163" s="17">
        <f>IFERROR(VLOOKUP("1-"&amp;Presupuestos[[#This Row],[ID DOCUMENTO]],BD_Pagos[],9,0),"")</f>
        <v>24826</v>
      </c>
      <c r="AR163" s="54"/>
      <c r="AS163" s="7">
        <f>IFERROR(VLOOKUP("2-"&amp;Presupuestos[[#This Row],[ID DOCUMENTO]],BD_Pagos[],7,0),"")</f>
        <v>0</v>
      </c>
      <c r="AT163" s="16" t="str">
        <f>IFERROR(VLOOKUP("2-"&amp;Presupuestos[[#This Row],[ID DOCUMENTO]],BD_Pagos[],8,0),"")</f>
        <v/>
      </c>
      <c r="AU163" s="17">
        <f>IFERROR(VLOOKUP("2-"&amp;Presupuestos[[#This Row],[ID DOCUMENTO]],BD_Pagos[],9,0),"")</f>
        <v>0</v>
      </c>
      <c r="AV163" s="20">
        <f>IF(IFERROR(VLOOKUP("2-"&amp;Presupuestos[[#This Row],[ID DOCUMENTO]],BD_Pagos[],10,0),0)&gt;Presupuestos[[#This Row],[TOTAL SOLES]],Presupuestos[[#This Row],[TOTAL SOLES]],IFERROR(VLOOKUP("2-"&amp;Presupuestos[[#This Row],[ID DOCUMENTO]],BD_Pagos[],10,0),0))</f>
        <v>0</v>
      </c>
      <c r="AW163" s="7"/>
      <c r="AX163" s="16"/>
      <c r="AY163" s="17"/>
      <c r="AZ163" s="20"/>
      <c r="BA163" s="7"/>
      <c r="BB163" s="16"/>
      <c r="BC163" s="17"/>
      <c r="BD163" s="20"/>
      <c r="BE163" s="7">
        <f>IFERROR(VLOOKUP("5-"&amp;Presupuestos[[#This Row],[ID DOCUMENTO]],BD_Pagos[],7,0),"")</f>
        <v>0</v>
      </c>
      <c r="BF163" s="17">
        <f>IFERROR(VLOOKUP("5-"&amp;Presupuestos[[#This Row],[ID DOCUMENTO]],BD_Pagos[],9,0),"")</f>
        <v>0</v>
      </c>
      <c r="BG163" s="20">
        <f>IF(IFERROR(VLOOKUP("5-"&amp;Presupuestos[[#This Row],[ID DOCUMENTO]],BD_Pagos[],10,0),0)&gt;Presupuestos[[#This Row],[TOTAL SOLES]],Presupuestos[[#This Row],[TOTAL SOLES]],IFERROR(VLOOKUP("5-"&amp;Presupuestos[[#This Row],[ID DOCUMENTO]],BD_Pagos[],10,0),0))</f>
        <v>0</v>
      </c>
      <c r="BH163" s="7">
        <f>IFERROR(VLOOKUP("1-Detraccion"&amp;Presupuestos[[#This Row],[ID DOCUMENTO]],BD_Pagos[],2,0),"")</f>
        <v>0</v>
      </c>
      <c r="BI163" s="3" t="str">
        <f>IFERROR(VLOOKUP("1-Detraccion"&amp;Presupuestos[[#This Row],[ID DOCUMENTO]],BD_Pagos[],3,0),"")</f>
        <v/>
      </c>
      <c r="BJ163" s="3">
        <f>IFERROR(VLOOKUP("1-Detraccion"&amp;Presupuestos[[#This Row],[ID DOCUMENTO]],BD_Pagos[],4,0),"")</f>
        <v>0</v>
      </c>
      <c r="BK163" s="6">
        <f>IF(IFERROR(VLOOKUP("1-Detraccion"&amp;Presupuestos[[#This Row],[ID DOCUMENTO]],BD_Pagos[],5,0),0)&gt;Presupuestos[[#This Row],[TOTAL SOLES]],Presupuestos[[#This Row],[TOTAL SOLES]],IFERROR(VLOOKUP("1-Detraccion"&amp;Presupuestos[[#This Row],[ID DOCUMENTO]],BD_Pagos[],5,0),0))</f>
        <v>0</v>
      </c>
      <c r="BL163" s="6">
        <f>IF(IFERROR(VLOOKUP("1-Detraccion"&amp;Presupuestos[[#This Row],[ID DOCUMENTO]],BD_Pagos[],6,0),0)&gt;Presupuestos[[#This Row],[TOTAL SOLES]],Presupuestos[[#This Row],[TOTAL SOLES]],IFERROR(VLOOKUP("1-Detraccion"&amp;Presupuestos[[#This Row],[ID DOCUMENTO]],BD_Pagos[],6,0),0))</f>
        <v>0</v>
      </c>
      <c r="BM163" s="37"/>
      <c r="BN163" s="3"/>
      <c r="BO163" s="3"/>
      <c r="BP163" s="6"/>
      <c r="BQ16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63" s="23" t="str">
        <f>IF(Presupuestos[[#This Row],[SALDO ME-MN]]&gt;0,"PENDIENTE","CANCELADO")</f>
        <v>PENDIENTE</v>
      </c>
      <c r="BS163" s="23" t="str">
        <f>IF(COUNTIFS($U$4:$U162,Presupuestos[[#This Row],[ID DOCUMENTO]])&gt;=1,IF(B162=Presupuestos[[#This Row],[ID]],"OK","DOC. DUPLICADO"),"OK")</f>
        <v>OK</v>
      </c>
    </row>
    <row r="164" spans="2:71" x14ac:dyDescent="0.25">
      <c r="B164" s="34">
        <f>IF(Presupuestos[[#This Row],[ID DOCUMENTO]]=U163,B163,IF(B163="ID",1,B163+1))</f>
        <v>159</v>
      </c>
      <c r="C164" s="2">
        <v>45847</v>
      </c>
      <c r="D164" s="2">
        <v>45847</v>
      </c>
      <c r="E164" s="3" t="s">
        <v>723</v>
      </c>
      <c r="F164" s="25" t="s">
        <v>35</v>
      </c>
      <c r="G164" s="25" t="s">
        <v>223</v>
      </c>
      <c r="H164" s="25" t="s">
        <v>214</v>
      </c>
      <c r="I164" s="36" t="str">
        <f>IFERROR(VLOOKUP(Presupuestos[[#This Row],[AREA]]&amp;Presupuestos[[#This Row],[CONCEPTO]]&amp;Presupuestos[[#This Row],[DESCRIPCION]],Tabla28[[Columna1]:[CÓDIGO NUEVO]],2,0),"")</f>
        <v>P0303002</v>
      </c>
      <c r="J164" s="3" t="s">
        <v>666</v>
      </c>
      <c r="K164" s="3" t="s">
        <v>666</v>
      </c>
      <c r="L164" s="3" t="s">
        <v>666</v>
      </c>
      <c r="M164" s="31" t="s">
        <v>964</v>
      </c>
      <c r="N164" s="3" t="s">
        <v>25</v>
      </c>
      <c r="O164" s="3" t="s">
        <v>300</v>
      </c>
      <c r="P164" s="3" t="s">
        <v>122</v>
      </c>
      <c r="Q164" s="3" t="str">
        <f>IFERROR(VLOOKUP(Presupuestos[[#This Row],[CLASIFICACIÓN (N)]],Tabla17[],2,0),"")</f>
        <v>Costos de ventas</v>
      </c>
      <c r="R164" s="3" t="str">
        <f>IFERROR(VLOOKUP(Presupuestos[[#This Row],[CLASIFICACIÓN (N)]],Tabla17[],3,0),"")</f>
        <v>Operativo</v>
      </c>
      <c r="S164" s="3" t="s">
        <v>41</v>
      </c>
      <c r="T164" s="3" t="str">
        <f>IFERROR(VLOOKUP(Presupuestos[[#This Row],[ALMACEN]],Tabla5[],2,0),"")</f>
        <v>Lima</v>
      </c>
      <c r="U164" s="19" t="str">
        <f>IFERROR(VLOOKUP(Presupuestos[[#This Row],[TIPO DE DOCUMENTO]],Tipo_Documento[],2,0)&amp;Presupuestos[[#This Row],[SERIE]]&amp;Presupuestos[[#This Row],[NUMERO]]&amp;Presupuestos[[#This Row],[RUC]],"")</f>
        <v>01F602375862620550372640</v>
      </c>
      <c r="V164" s="3" t="s">
        <v>120</v>
      </c>
      <c r="W164" s="7">
        <v>45847</v>
      </c>
      <c r="X164" s="7">
        <v>45847</v>
      </c>
      <c r="Y164" s="3" t="s">
        <v>965</v>
      </c>
      <c r="Z164" s="3">
        <v>3758626</v>
      </c>
      <c r="AA164" s="3">
        <f>IFERROR(VLOOKUP(Presupuestos[[#This Row],[RAZON SOCIAL]],CHOOSE({1,2},Clientes_Proveedores[Razon Social],Clientes_Proveedores[Ruc / Dni]),2,0),"-")</f>
        <v>20550372640</v>
      </c>
      <c r="AB164" s="31" t="s">
        <v>726</v>
      </c>
      <c r="AC164" s="3" t="s">
        <v>670</v>
      </c>
      <c r="AD164" s="5">
        <v>0.18</v>
      </c>
      <c r="AE164" s="6">
        <v>12.715</v>
      </c>
      <c r="AF164" s="6">
        <f>Presupuestos[[#This Row],[BASE]]*Presupuestos[[#This Row],[% IGV]]</f>
        <v>2.2887</v>
      </c>
      <c r="AG164" s="22">
        <f>ROUND(SUM(Presupuestos[[#This Row],[BASE]:[IGV]]),2)</f>
        <v>15</v>
      </c>
      <c r="AH164" s="9" t="str">
        <f>IF(Presupuestos[[#This Row],[MONEDA]]="USD",VLOOKUP(Presupuestos[[#This Row],[FECHA DE EMISION]],Tipo_Cambio[],3,0),"")</f>
        <v/>
      </c>
      <c r="AI164" s="22">
        <f>IFERROR(ROUND(IF(Presupuestos[[#This Row],[MONEDA]]="PEN",Presupuestos[[#This Row],[TOTAL]],Presupuestos[[#This Row],[TOTAL]]*Presupuestos[[#This Row],[TIPO DE CAMBIO]]),2),"")</f>
        <v>15</v>
      </c>
      <c r="AJ164" s="5"/>
      <c r="AK164" s="33" t="s">
        <v>671</v>
      </c>
      <c r="AL164" s="5" t="s">
        <v>715</v>
      </c>
      <c r="AM164" s="33" t="s">
        <v>671</v>
      </c>
      <c r="AN164" s="33" t="s">
        <v>671</v>
      </c>
      <c r="AO164" s="7">
        <f>IFERROR(VLOOKUP("1-"&amp;Presupuestos[[#This Row],[ID DOCUMENTO]],BD_Pagos[],7,0),"")</f>
        <v>45847</v>
      </c>
      <c r="AP164" s="16" t="str">
        <f>IFERROR(VLOOKUP("1-"&amp;Presupuestos[[#This Row],[ID DOCUMENTO]],BD_Pagos[],8,0),"")</f>
        <v>C_Ope_004</v>
      </c>
      <c r="AQ164" s="17">
        <f>IFERROR(VLOOKUP("1-"&amp;Presupuestos[[#This Row],[ID DOCUMENTO]],BD_Pagos[],9,0),"")</f>
        <v>24838</v>
      </c>
      <c r="AR164" s="54"/>
      <c r="AS164" s="7">
        <f>IFERROR(VLOOKUP("2-"&amp;Presupuestos[[#This Row],[ID DOCUMENTO]],BD_Pagos[],7,0),"")</f>
        <v>0</v>
      </c>
      <c r="AT164" s="16" t="str">
        <f>IFERROR(VLOOKUP("2-"&amp;Presupuestos[[#This Row],[ID DOCUMENTO]],BD_Pagos[],8,0),"")</f>
        <v/>
      </c>
      <c r="AU164" s="17">
        <f>IFERROR(VLOOKUP("2-"&amp;Presupuestos[[#This Row],[ID DOCUMENTO]],BD_Pagos[],9,0),"")</f>
        <v>0</v>
      </c>
      <c r="AV164" s="20">
        <f>IF(IFERROR(VLOOKUP("2-"&amp;Presupuestos[[#This Row],[ID DOCUMENTO]],BD_Pagos[],10,0),0)&gt;Presupuestos[[#This Row],[TOTAL SOLES]],Presupuestos[[#This Row],[TOTAL SOLES]],IFERROR(VLOOKUP("2-"&amp;Presupuestos[[#This Row],[ID DOCUMENTO]],BD_Pagos[],10,0),0))</f>
        <v>0</v>
      </c>
      <c r="AW164" s="7"/>
      <c r="AX164" s="16"/>
      <c r="AY164" s="17"/>
      <c r="AZ164" s="20"/>
      <c r="BA164" s="7"/>
      <c r="BB164" s="16"/>
      <c r="BC164" s="17"/>
      <c r="BD164" s="20"/>
      <c r="BE164" s="7">
        <f>IFERROR(VLOOKUP("5-"&amp;Presupuestos[[#This Row],[ID DOCUMENTO]],BD_Pagos[],7,0),"")</f>
        <v>0</v>
      </c>
      <c r="BF164" s="17">
        <f>IFERROR(VLOOKUP("5-"&amp;Presupuestos[[#This Row],[ID DOCUMENTO]],BD_Pagos[],9,0),"")</f>
        <v>0</v>
      </c>
      <c r="BG164" s="20">
        <f>IF(IFERROR(VLOOKUP("5-"&amp;Presupuestos[[#This Row],[ID DOCUMENTO]],BD_Pagos[],10,0),0)&gt;Presupuestos[[#This Row],[TOTAL SOLES]],Presupuestos[[#This Row],[TOTAL SOLES]],IFERROR(VLOOKUP("5-"&amp;Presupuestos[[#This Row],[ID DOCUMENTO]],BD_Pagos[],10,0),0))</f>
        <v>0</v>
      </c>
      <c r="BH164" s="7">
        <f>IFERROR(VLOOKUP("1-Detraccion"&amp;Presupuestos[[#This Row],[ID DOCUMENTO]],BD_Pagos[],2,0),"")</f>
        <v>0</v>
      </c>
      <c r="BI164" s="3" t="str">
        <f>IFERROR(VLOOKUP("1-Detraccion"&amp;Presupuestos[[#This Row],[ID DOCUMENTO]],BD_Pagos[],3,0),"")</f>
        <v/>
      </c>
      <c r="BJ164" s="3">
        <f>IFERROR(VLOOKUP("1-Detraccion"&amp;Presupuestos[[#This Row],[ID DOCUMENTO]],BD_Pagos[],4,0),"")</f>
        <v>0</v>
      </c>
      <c r="BK164" s="6">
        <f>IF(IFERROR(VLOOKUP("1-Detraccion"&amp;Presupuestos[[#This Row],[ID DOCUMENTO]],BD_Pagos[],5,0),0)&gt;Presupuestos[[#This Row],[TOTAL SOLES]],Presupuestos[[#This Row],[TOTAL SOLES]],IFERROR(VLOOKUP("1-Detraccion"&amp;Presupuestos[[#This Row],[ID DOCUMENTO]],BD_Pagos[],5,0),0))</f>
        <v>0</v>
      </c>
      <c r="BL164" s="6">
        <f>IF(IFERROR(VLOOKUP("1-Detraccion"&amp;Presupuestos[[#This Row],[ID DOCUMENTO]],BD_Pagos[],6,0),0)&gt;Presupuestos[[#This Row],[TOTAL SOLES]],Presupuestos[[#This Row],[TOTAL SOLES]],IFERROR(VLOOKUP("1-Detraccion"&amp;Presupuestos[[#This Row],[ID DOCUMENTO]],BD_Pagos[],6,0),0))</f>
        <v>0</v>
      </c>
      <c r="BM164" s="37"/>
      <c r="BN164" s="3"/>
      <c r="BO164" s="3"/>
      <c r="BP164" s="6"/>
      <c r="BQ16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64" s="23" t="str">
        <f>IF(Presupuestos[[#This Row],[SALDO ME-MN]]&gt;0,"PENDIENTE","CANCELADO")</f>
        <v>PENDIENTE</v>
      </c>
      <c r="BS164" s="23" t="str">
        <f>IF(COUNTIFS($U$4:$U163,Presupuestos[[#This Row],[ID DOCUMENTO]])&gt;=1,IF(B163=Presupuestos[[#This Row],[ID]],"OK","DOC. DUPLICADO"),"OK")</f>
        <v>OK</v>
      </c>
    </row>
    <row r="165" spans="2:71" ht="24" x14ac:dyDescent="0.25">
      <c r="B165" s="34">
        <f>IF(Presupuestos[[#This Row],[ID DOCUMENTO]]=U164,B164,IF(B164="ID",1,B164+1))</f>
        <v>160</v>
      </c>
      <c r="C165" s="2">
        <v>45848</v>
      </c>
      <c r="D165" s="2">
        <v>45848</v>
      </c>
      <c r="E165" s="3" t="s">
        <v>723</v>
      </c>
      <c r="F165" s="25" t="s">
        <v>35</v>
      </c>
      <c r="G165" s="25" t="s">
        <v>223</v>
      </c>
      <c r="H165" s="25" t="s">
        <v>214</v>
      </c>
      <c r="I165" s="36" t="str">
        <f>IFERROR(VLOOKUP(Presupuestos[[#This Row],[AREA]]&amp;Presupuestos[[#This Row],[CONCEPTO]]&amp;Presupuestos[[#This Row],[DESCRIPCION]],Tabla28[[Columna1]:[CÓDIGO NUEVO]],2,0),"")</f>
        <v>P0303002</v>
      </c>
      <c r="J165" s="3" t="s">
        <v>666</v>
      </c>
      <c r="K165" s="3" t="s">
        <v>666</v>
      </c>
      <c r="L165" s="3" t="s">
        <v>666</v>
      </c>
      <c r="M165" s="31" t="s">
        <v>958</v>
      </c>
      <c r="N165" s="3" t="s">
        <v>25</v>
      </c>
      <c r="O165" s="3" t="s">
        <v>300</v>
      </c>
      <c r="P165" s="3" t="s">
        <v>122</v>
      </c>
      <c r="Q165" s="3" t="str">
        <f>IFERROR(VLOOKUP(Presupuestos[[#This Row],[CLASIFICACIÓN (N)]],Tabla17[],2,0),"")</f>
        <v>Costos de ventas</v>
      </c>
      <c r="R165" s="3" t="str">
        <f>IFERROR(VLOOKUP(Presupuestos[[#This Row],[CLASIFICACIÓN (N)]],Tabla17[],3,0),"")</f>
        <v>Operativo</v>
      </c>
      <c r="S165" s="3" t="s">
        <v>41</v>
      </c>
      <c r="T165" s="3" t="str">
        <f>IFERROR(VLOOKUP(Presupuestos[[#This Row],[ALMACEN]],Tabla5[],2,0),"")</f>
        <v>Lima</v>
      </c>
      <c r="U165" s="19" t="str">
        <f>IFERROR(VLOOKUP(Presupuestos[[#This Row],[TIPO DE DOCUMENTO]],Tipo_Documento[],2,0)&amp;Presupuestos[[#This Row],[SERIE]]&amp;Presupuestos[[#This Row],[NUMERO]]&amp;Presupuestos[[#This Row],[RUC]],"")</f>
        <v>01F20665363220550372640</v>
      </c>
      <c r="V165" s="3" t="s">
        <v>120</v>
      </c>
      <c r="W165" s="7">
        <v>45848</v>
      </c>
      <c r="X165" s="7">
        <v>45848</v>
      </c>
      <c r="Y165" s="3" t="s">
        <v>725</v>
      </c>
      <c r="Z165" s="3">
        <v>653632</v>
      </c>
      <c r="AA165" s="3">
        <f>IFERROR(VLOOKUP(Presupuestos[[#This Row],[RAZON SOCIAL]],CHOOSE({1,2},Clientes_Proveedores[Razon Social],Clientes_Proveedores[Ruc / Dni]),2,0),"-")</f>
        <v>20550372640</v>
      </c>
      <c r="AB165" s="31" t="s">
        <v>726</v>
      </c>
      <c r="AC165" s="3" t="s">
        <v>670</v>
      </c>
      <c r="AD165" s="5">
        <v>0.18</v>
      </c>
      <c r="AE165" s="6">
        <v>12.715</v>
      </c>
      <c r="AF165" s="6">
        <f>Presupuestos[[#This Row],[BASE]]*Presupuestos[[#This Row],[% IGV]]</f>
        <v>2.2887</v>
      </c>
      <c r="AG165" s="22">
        <f>ROUND(SUM(Presupuestos[[#This Row],[BASE]:[IGV]]),2)</f>
        <v>15</v>
      </c>
      <c r="AH165" s="9" t="str">
        <f>IF(Presupuestos[[#This Row],[MONEDA]]="USD",VLOOKUP(Presupuestos[[#This Row],[FECHA DE EMISION]],Tipo_Cambio[],3,0),"")</f>
        <v/>
      </c>
      <c r="AI165" s="22">
        <f>IFERROR(ROUND(IF(Presupuestos[[#This Row],[MONEDA]]="PEN",Presupuestos[[#This Row],[TOTAL]],Presupuestos[[#This Row],[TOTAL]]*Presupuestos[[#This Row],[TIPO DE CAMBIO]]),2),"")</f>
        <v>15</v>
      </c>
      <c r="AJ165" s="5"/>
      <c r="AK165" s="33" t="s">
        <v>671</v>
      </c>
      <c r="AL165" s="5" t="s">
        <v>715</v>
      </c>
      <c r="AM165" s="33" t="s">
        <v>671</v>
      </c>
      <c r="AN165" s="33" t="s">
        <v>671</v>
      </c>
      <c r="AO165" s="7">
        <f>IFERROR(VLOOKUP("1-"&amp;Presupuestos[[#This Row],[ID DOCUMENTO]],BD_Pagos[],7,0),"")</f>
        <v>45848</v>
      </c>
      <c r="AP165" s="16" t="str">
        <f>IFERROR(VLOOKUP("1-"&amp;Presupuestos[[#This Row],[ID DOCUMENTO]],BD_Pagos[],8,0),"")</f>
        <v>C_Ope_004</v>
      </c>
      <c r="AQ165" s="17">
        <f>IFERROR(VLOOKUP("1-"&amp;Presupuestos[[#This Row],[ID DOCUMENTO]],BD_Pagos[],9,0),"")</f>
        <v>24853</v>
      </c>
      <c r="AR165" s="54"/>
      <c r="AS165" s="7">
        <f>IFERROR(VLOOKUP("2-"&amp;Presupuestos[[#This Row],[ID DOCUMENTO]],BD_Pagos[],7,0),"")</f>
        <v>0</v>
      </c>
      <c r="AT165" s="16" t="str">
        <f>IFERROR(VLOOKUP("2-"&amp;Presupuestos[[#This Row],[ID DOCUMENTO]],BD_Pagos[],8,0),"")</f>
        <v/>
      </c>
      <c r="AU165" s="17">
        <f>IFERROR(VLOOKUP("2-"&amp;Presupuestos[[#This Row],[ID DOCUMENTO]],BD_Pagos[],9,0),"")</f>
        <v>0</v>
      </c>
      <c r="AV165" s="20">
        <f>IF(IFERROR(VLOOKUP("2-"&amp;Presupuestos[[#This Row],[ID DOCUMENTO]],BD_Pagos[],10,0),0)&gt;Presupuestos[[#This Row],[TOTAL SOLES]],Presupuestos[[#This Row],[TOTAL SOLES]],IFERROR(VLOOKUP("2-"&amp;Presupuestos[[#This Row],[ID DOCUMENTO]],BD_Pagos[],10,0),0))</f>
        <v>0</v>
      </c>
      <c r="AW165" s="7"/>
      <c r="AX165" s="16"/>
      <c r="AY165" s="17"/>
      <c r="AZ165" s="20"/>
      <c r="BA165" s="7"/>
      <c r="BB165" s="16"/>
      <c r="BC165" s="17"/>
      <c r="BD165" s="20"/>
      <c r="BE165" s="7">
        <f>IFERROR(VLOOKUP("5-"&amp;Presupuestos[[#This Row],[ID DOCUMENTO]],BD_Pagos[],7,0),"")</f>
        <v>0</v>
      </c>
      <c r="BF165" s="17">
        <f>IFERROR(VLOOKUP("5-"&amp;Presupuestos[[#This Row],[ID DOCUMENTO]],BD_Pagos[],9,0),"")</f>
        <v>0</v>
      </c>
      <c r="BG165" s="20">
        <f>IF(IFERROR(VLOOKUP("5-"&amp;Presupuestos[[#This Row],[ID DOCUMENTO]],BD_Pagos[],10,0),0)&gt;Presupuestos[[#This Row],[TOTAL SOLES]],Presupuestos[[#This Row],[TOTAL SOLES]],IFERROR(VLOOKUP("5-"&amp;Presupuestos[[#This Row],[ID DOCUMENTO]],BD_Pagos[],10,0),0))</f>
        <v>0</v>
      </c>
      <c r="BH165" s="7">
        <f>IFERROR(VLOOKUP("1-Detraccion"&amp;Presupuestos[[#This Row],[ID DOCUMENTO]],BD_Pagos[],2,0),"")</f>
        <v>0</v>
      </c>
      <c r="BI165" s="3" t="str">
        <f>IFERROR(VLOOKUP("1-Detraccion"&amp;Presupuestos[[#This Row],[ID DOCUMENTO]],BD_Pagos[],3,0),"")</f>
        <v/>
      </c>
      <c r="BJ165" s="3">
        <f>IFERROR(VLOOKUP("1-Detraccion"&amp;Presupuestos[[#This Row],[ID DOCUMENTO]],BD_Pagos[],4,0),"")</f>
        <v>0</v>
      </c>
      <c r="BK165" s="6">
        <f>IF(IFERROR(VLOOKUP("1-Detraccion"&amp;Presupuestos[[#This Row],[ID DOCUMENTO]],BD_Pagos[],5,0),0)&gt;Presupuestos[[#This Row],[TOTAL SOLES]],Presupuestos[[#This Row],[TOTAL SOLES]],IFERROR(VLOOKUP("1-Detraccion"&amp;Presupuestos[[#This Row],[ID DOCUMENTO]],BD_Pagos[],5,0),0))</f>
        <v>0</v>
      </c>
      <c r="BL165" s="6">
        <f>IF(IFERROR(VLOOKUP("1-Detraccion"&amp;Presupuestos[[#This Row],[ID DOCUMENTO]],BD_Pagos[],6,0),0)&gt;Presupuestos[[#This Row],[TOTAL SOLES]],Presupuestos[[#This Row],[TOTAL SOLES]],IFERROR(VLOOKUP("1-Detraccion"&amp;Presupuestos[[#This Row],[ID DOCUMENTO]],BD_Pagos[],6,0),0))</f>
        <v>0</v>
      </c>
      <c r="BM165" s="37"/>
      <c r="BN165" s="3"/>
      <c r="BO165" s="3"/>
      <c r="BP165" s="6"/>
      <c r="BQ16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65" s="23" t="str">
        <f>IF(Presupuestos[[#This Row],[SALDO ME-MN]]&gt;0,"PENDIENTE","CANCELADO")</f>
        <v>PENDIENTE</v>
      </c>
      <c r="BS165" s="23" t="str">
        <f>IF(COUNTIFS($U$4:$U164,Presupuestos[[#This Row],[ID DOCUMENTO]])&gt;=1,IF(B164=Presupuestos[[#This Row],[ID]],"OK","DOC. DUPLICADO"),"OK")</f>
        <v>OK</v>
      </c>
    </row>
    <row r="166" spans="2:71" x14ac:dyDescent="0.25">
      <c r="B166" s="34">
        <f>IF(Presupuestos[[#This Row],[ID DOCUMENTO]]=U165,B165,IF(B165="ID",1,B165+1))</f>
        <v>161</v>
      </c>
      <c r="C166" s="2">
        <v>45848</v>
      </c>
      <c r="D166" s="2">
        <v>45848</v>
      </c>
      <c r="E166" s="3" t="s">
        <v>723</v>
      </c>
      <c r="F166" s="25" t="s">
        <v>35</v>
      </c>
      <c r="G166" s="25" t="s">
        <v>223</v>
      </c>
      <c r="H166" s="25" t="s">
        <v>214</v>
      </c>
      <c r="I166" s="36" t="str">
        <f>IFERROR(VLOOKUP(Presupuestos[[#This Row],[AREA]]&amp;Presupuestos[[#This Row],[CONCEPTO]]&amp;Presupuestos[[#This Row],[DESCRIPCION]],Tabla28[[Columna1]:[CÓDIGO NUEVO]],2,0),"")</f>
        <v>P0303002</v>
      </c>
      <c r="J166" s="3" t="s">
        <v>666</v>
      </c>
      <c r="K166" s="3" t="s">
        <v>666</v>
      </c>
      <c r="L166" s="3" t="s">
        <v>666</v>
      </c>
      <c r="M166" s="31" t="s">
        <v>960</v>
      </c>
      <c r="N166" s="3" t="s">
        <v>25</v>
      </c>
      <c r="O166" s="3" t="s">
        <v>300</v>
      </c>
      <c r="P166" s="3" t="s">
        <v>122</v>
      </c>
      <c r="Q166" s="3" t="str">
        <f>IFERROR(VLOOKUP(Presupuestos[[#This Row],[CLASIFICACIÓN (N)]],Tabla17[],2,0),"")</f>
        <v>Costos de ventas</v>
      </c>
      <c r="R166" s="3" t="str">
        <f>IFERROR(VLOOKUP(Presupuestos[[#This Row],[CLASIFICACIÓN (N)]],Tabla17[],3,0),"")</f>
        <v>Operativo</v>
      </c>
      <c r="S166" s="3" t="s">
        <v>41</v>
      </c>
      <c r="T166" s="3" t="str">
        <f>IFERROR(VLOOKUP(Presupuestos[[#This Row],[ALMACEN]],Tabla5[],2,0),"")</f>
        <v>Lima</v>
      </c>
      <c r="U166" s="19" t="str">
        <f>IFERROR(VLOOKUP(Presupuestos[[#This Row],[TIPO DE DOCUMENTO]],Tipo_Documento[],2,0)&amp;Presupuestos[[#This Row],[SERIE]]&amp;Presupuestos[[#This Row],[NUMERO]]&amp;Presupuestos[[#This Row],[RUC]],"")</f>
        <v>01F611318060220550372640</v>
      </c>
      <c r="V166" s="3" t="s">
        <v>120</v>
      </c>
      <c r="W166" s="7">
        <v>45848</v>
      </c>
      <c r="X166" s="7">
        <v>45848</v>
      </c>
      <c r="Y166" s="3" t="s">
        <v>728</v>
      </c>
      <c r="Z166" s="3">
        <v>3180602</v>
      </c>
      <c r="AA166" s="3">
        <f>IFERROR(VLOOKUP(Presupuestos[[#This Row],[RAZON SOCIAL]],CHOOSE({1,2},Clientes_Proveedores[Razon Social],Clientes_Proveedores[Ruc / Dni]),2,0),"-")</f>
        <v>20550372640</v>
      </c>
      <c r="AB166" s="31" t="s">
        <v>726</v>
      </c>
      <c r="AC166" s="3" t="s">
        <v>670</v>
      </c>
      <c r="AD166" s="5">
        <v>0.18</v>
      </c>
      <c r="AE166" s="6">
        <v>12.715</v>
      </c>
      <c r="AF166" s="6">
        <f>Presupuestos[[#This Row],[BASE]]*Presupuestos[[#This Row],[% IGV]]</f>
        <v>2.2887</v>
      </c>
      <c r="AG166" s="22">
        <f>ROUND(SUM(Presupuestos[[#This Row],[BASE]:[IGV]]),2)</f>
        <v>15</v>
      </c>
      <c r="AH166" s="9" t="str">
        <f>IF(Presupuestos[[#This Row],[MONEDA]]="USD",VLOOKUP(Presupuestos[[#This Row],[FECHA DE EMISION]],Tipo_Cambio[],3,0),"")</f>
        <v/>
      </c>
      <c r="AI166" s="22">
        <f>IFERROR(ROUND(IF(Presupuestos[[#This Row],[MONEDA]]="PEN",Presupuestos[[#This Row],[TOTAL]],Presupuestos[[#This Row],[TOTAL]]*Presupuestos[[#This Row],[TIPO DE CAMBIO]]),2),"")</f>
        <v>15</v>
      </c>
      <c r="AJ166" s="5"/>
      <c r="AK166" s="33" t="s">
        <v>671</v>
      </c>
      <c r="AL166" s="5" t="s">
        <v>715</v>
      </c>
      <c r="AM166" s="33" t="s">
        <v>671</v>
      </c>
      <c r="AN166" s="33" t="s">
        <v>671</v>
      </c>
      <c r="AO166" s="7">
        <f>IFERROR(VLOOKUP("1-"&amp;Presupuestos[[#This Row],[ID DOCUMENTO]],BD_Pagos[],7,0),"")</f>
        <v>45848</v>
      </c>
      <c r="AP166" s="16" t="str">
        <f>IFERROR(VLOOKUP("1-"&amp;Presupuestos[[#This Row],[ID DOCUMENTO]],BD_Pagos[],8,0),"")</f>
        <v>C_Ope_004</v>
      </c>
      <c r="AQ166" s="17">
        <f>IFERROR(VLOOKUP("1-"&amp;Presupuestos[[#This Row],[ID DOCUMENTO]],BD_Pagos[],9,0),"")</f>
        <v>24854</v>
      </c>
      <c r="AR166" s="54"/>
      <c r="AS166" s="7">
        <f>IFERROR(VLOOKUP("2-"&amp;Presupuestos[[#This Row],[ID DOCUMENTO]],BD_Pagos[],7,0),"")</f>
        <v>0</v>
      </c>
      <c r="AT166" s="16" t="str">
        <f>IFERROR(VLOOKUP("2-"&amp;Presupuestos[[#This Row],[ID DOCUMENTO]],BD_Pagos[],8,0),"")</f>
        <v/>
      </c>
      <c r="AU166" s="17">
        <f>IFERROR(VLOOKUP("2-"&amp;Presupuestos[[#This Row],[ID DOCUMENTO]],BD_Pagos[],9,0),"")</f>
        <v>0</v>
      </c>
      <c r="AV166" s="20">
        <f>IF(IFERROR(VLOOKUP("2-"&amp;Presupuestos[[#This Row],[ID DOCUMENTO]],BD_Pagos[],10,0),0)&gt;Presupuestos[[#This Row],[TOTAL SOLES]],Presupuestos[[#This Row],[TOTAL SOLES]],IFERROR(VLOOKUP("2-"&amp;Presupuestos[[#This Row],[ID DOCUMENTO]],BD_Pagos[],10,0),0))</f>
        <v>0</v>
      </c>
      <c r="AW166" s="7"/>
      <c r="AX166" s="16"/>
      <c r="AY166" s="17"/>
      <c r="AZ166" s="20"/>
      <c r="BA166" s="7"/>
      <c r="BB166" s="16"/>
      <c r="BC166" s="17"/>
      <c r="BD166" s="20"/>
      <c r="BE166" s="7">
        <f>IFERROR(VLOOKUP("5-"&amp;Presupuestos[[#This Row],[ID DOCUMENTO]],BD_Pagos[],7,0),"")</f>
        <v>0</v>
      </c>
      <c r="BF166" s="17">
        <f>IFERROR(VLOOKUP("5-"&amp;Presupuestos[[#This Row],[ID DOCUMENTO]],BD_Pagos[],9,0),"")</f>
        <v>0</v>
      </c>
      <c r="BG166" s="20">
        <f>IF(IFERROR(VLOOKUP("5-"&amp;Presupuestos[[#This Row],[ID DOCUMENTO]],BD_Pagos[],10,0),0)&gt;Presupuestos[[#This Row],[TOTAL SOLES]],Presupuestos[[#This Row],[TOTAL SOLES]],IFERROR(VLOOKUP("5-"&amp;Presupuestos[[#This Row],[ID DOCUMENTO]],BD_Pagos[],10,0),0))</f>
        <v>0</v>
      </c>
      <c r="BH166" s="7">
        <f>IFERROR(VLOOKUP("1-Detraccion"&amp;Presupuestos[[#This Row],[ID DOCUMENTO]],BD_Pagos[],2,0),"")</f>
        <v>0</v>
      </c>
      <c r="BI166" s="3" t="str">
        <f>IFERROR(VLOOKUP("1-Detraccion"&amp;Presupuestos[[#This Row],[ID DOCUMENTO]],BD_Pagos[],3,0),"")</f>
        <v/>
      </c>
      <c r="BJ166" s="3">
        <f>IFERROR(VLOOKUP("1-Detraccion"&amp;Presupuestos[[#This Row],[ID DOCUMENTO]],BD_Pagos[],4,0),"")</f>
        <v>0</v>
      </c>
      <c r="BK166" s="6">
        <f>IF(IFERROR(VLOOKUP("1-Detraccion"&amp;Presupuestos[[#This Row],[ID DOCUMENTO]],BD_Pagos[],5,0),0)&gt;Presupuestos[[#This Row],[TOTAL SOLES]],Presupuestos[[#This Row],[TOTAL SOLES]],IFERROR(VLOOKUP("1-Detraccion"&amp;Presupuestos[[#This Row],[ID DOCUMENTO]],BD_Pagos[],5,0),0))</f>
        <v>0</v>
      </c>
      <c r="BL166" s="6">
        <f>IF(IFERROR(VLOOKUP("1-Detraccion"&amp;Presupuestos[[#This Row],[ID DOCUMENTO]],BD_Pagos[],6,0),0)&gt;Presupuestos[[#This Row],[TOTAL SOLES]],Presupuestos[[#This Row],[TOTAL SOLES]],IFERROR(VLOOKUP("1-Detraccion"&amp;Presupuestos[[#This Row],[ID DOCUMENTO]],BD_Pagos[],6,0),0))</f>
        <v>0</v>
      </c>
      <c r="BM166" s="37"/>
      <c r="BN166" s="3"/>
      <c r="BO166" s="3"/>
      <c r="BP166" s="6"/>
      <c r="BQ16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66" s="23" t="str">
        <f>IF(Presupuestos[[#This Row],[SALDO ME-MN]]&gt;0,"PENDIENTE","CANCELADO")</f>
        <v>PENDIENTE</v>
      </c>
      <c r="BS166" s="23" t="str">
        <f>IF(COUNTIFS($U$4:$U165,Presupuestos[[#This Row],[ID DOCUMENTO]])&gt;=1,IF(B165=Presupuestos[[#This Row],[ID]],"OK","DOC. DUPLICADO"),"OK")</f>
        <v>OK</v>
      </c>
    </row>
    <row r="167" spans="2:71" ht="24" x14ac:dyDescent="0.25">
      <c r="B167" s="34">
        <f>IF(Presupuestos[[#This Row],[ID DOCUMENTO]]=U166,B166,IF(B166="ID",1,B166+1))</f>
        <v>162</v>
      </c>
      <c r="C167" s="2">
        <v>45849</v>
      </c>
      <c r="D167" s="2">
        <v>45849</v>
      </c>
      <c r="E167" s="3" t="s">
        <v>723</v>
      </c>
      <c r="F167" s="25" t="s">
        <v>35</v>
      </c>
      <c r="G167" s="25" t="s">
        <v>211</v>
      </c>
      <c r="H167" s="25" t="s">
        <v>249</v>
      </c>
      <c r="I167" s="36" t="str">
        <f>IFERROR(VLOOKUP(Presupuestos[[#This Row],[AREA]]&amp;Presupuestos[[#This Row],[CONCEPTO]]&amp;Presupuestos[[#This Row],[DESCRIPCION]],Tabla28[[Columna1]:[CÓDIGO NUEVO]],2,0),"")</f>
        <v>P0302007</v>
      </c>
      <c r="J167" s="3" t="s">
        <v>666</v>
      </c>
      <c r="K167" s="3" t="s">
        <v>666</v>
      </c>
      <c r="L167" s="3" t="s">
        <v>666</v>
      </c>
      <c r="M167" s="31" t="s">
        <v>729</v>
      </c>
      <c r="N167" s="3" t="s">
        <v>25</v>
      </c>
      <c r="O167" s="3" t="s">
        <v>300</v>
      </c>
      <c r="P167" s="3" t="s">
        <v>122</v>
      </c>
      <c r="Q167" s="3" t="str">
        <f>IFERROR(VLOOKUP(Presupuestos[[#This Row],[CLASIFICACIÓN (N)]],Tabla17[],2,0),"")</f>
        <v>Costos de ventas</v>
      </c>
      <c r="R167" s="3" t="str">
        <f>IFERROR(VLOOKUP(Presupuestos[[#This Row],[CLASIFICACIÓN (N)]],Tabla17[],3,0),"")</f>
        <v>Operativo</v>
      </c>
      <c r="S167" s="3" t="s">
        <v>41</v>
      </c>
      <c r="T167" s="3" t="str">
        <f>IFERROR(VLOOKUP(Presupuestos[[#This Row],[ALMACEN]],Tabla5[],2,0),"")</f>
        <v>Lima</v>
      </c>
      <c r="U167" s="19" t="str">
        <f>IFERROR(VLOOKUP(Presupuestos[[#This Row],[TIPO DE DOCUMENTO]],Tipo_Documento[],2,0)&amp;Presupuestos[[#This Row],[SERIE]]&amp;Presupuestos[[#This Row],[NUMERO]]&amp;Presupuestos[[#This Row],[RUC]],"")</f>
        <v>01F0064207320514148539</v>
      </c>
      <c r="V167" s="3" t="s">
        <v>120</v>
      </c>
      <c r="W167" s="7">
        <v>45849</v>
      </c>
      <c r="X167" s="7">
        <v>45849</v>
      </c>
      <c r="Y167" s="3" t="s">
        <v>730</v>
      </c>
      <c r="Z167" s="3">
        <v>42073</v>
      </c>
      <c r="AA167" s="3">
        <f>IFERROR(VLOOKUP(Presupuestos[[#This Row],[RAZON SOCIAL]],CHOOSE({1,2},Clientes_Proveedores[Razon Social],Clientes_Proveedores[Ruc / Dni]),2,0),"-")</f>
        <v>20514148539</v>
      </c>
      <c r="AB167" s="31" t="s">
        <v>731</v>
      </c>
      <c r="AC167" s="3" t="s">
        <v>670</v>
      </c>
      <c r="AD167" s="5">
        <v>0.18</v>
      </c>
      <c r="AE167" s="6">
        <v>46.61</v>
      </c>
      <c r="AF167" s="6">
        <f>Presupuestos[[#This Row],[BASE]]*Presupuestos[[#This Row],[% IGV]]</f>
        <v>8.3897999999999993</v>
      </c>
      <c r="AG167" s="22">
        <f>ROUND(SUM(Presupuestos[[#This Row],[BASE]:[IGV]]),2)</f>
        <v>55</v>
      </c>
      <c r="AH167" s="9" t="str">
        <f>IF(Presupuestos[[#This Row],[MONEDA]]="USD",VLOOKUP(Presupuestos[[#This Row],[FECHA DE EMISION]],Tipo_Cambio[],3,0),"")</f>
        <v/>
      </c>
      <c r="AI167" s="22">
        <f>IFERROR(ROUND(IF(Presupuestos[[#This Row],[MONEDA]]="PEN",Presupuestos[[#This Row],[TOTAL]],Presupuestos[[#This Row],[TOTAL]]*Presupuestos[[#This Row],[TIPO DE CAMBIO]]),2),"")</f>
        <v>55</v>
      </c>
      <c r="AJ167" s="5"/>
      <c r="AK167" s="33" t="s">
        <v>671</v>
      </c>
      <c r="AL167" s="5" t="s">
        <v>715</v>
      </c>
      <c r="AM167" s="33" t="s">
        <v>671</v>
      </c>
      <c r="AN167" s="33" t="s">
        <v>671</v>
      </c>
      <c r="AO167" s="7">
        <f>IFERROR(VLOOKUP("1-"&amp;Presupuestos[[#This Row],[ID DOCUMENTO]],BD_Pagos[],7,0),"")</f>
        <v>45849</v>
      </c>
      <c r="AP167" s="16" t="str">
        <f>IFERROR(VLOOKUP("1-"&amp;Presupuestos[[#This Row],[ID DOCUMENTO]],BD_Pagos[],8,0),"")</f>
        <v>C_Ope_004</v>
      </c>
      <c r="AQ167" s="17">
        <f>IFERROR(VLOOKUP("1-"&amp;Presupuestos[[#This Row],[ID DOCUMENTO]],BD_Pagos[],9,0),"")</f>
        <v>24875</v>
      </c>
      <c r="AR167" s="54"/>
      <c r="AS167" s="7">
        <f>IFERROR(VLOOKUP("2-"&amp;Presupuestos[[#This Row],[ID DOCUMENTO]],BD_Pagos[],7,0),"")</f>
        <v>0</v>
      </c>
      <c r="AT167" s="16" t="str">
        <f>IFERROR(VLOOKUP("2-"&amp;Presupuestos[[#This Row],[ID DOCUMENTO]],BD_Pagos[],8,0),"")</f>
        <v/>
      </c>
      <c r="AU167" s="17">
        <f>IFERROR(VLOOKUP("2-"&amp;Presupuestos[[#This Row],[ID DOCUMENTO]],BD_Pagos[],9,0),"")</f>
        <v>0</v>
      </c>
      <c r="AV167" s="20">
        <f>IF(IFERROR(VLOOKUP("2-"&amp;Presupuestos[[#This Row],[ID DOCUMENTO]],BD_Pagos[],10,0),0)&gt;Presupuestos[[#This Row],[TOTAL SOLES]],Presupuestos[[#This Row],[TOTAL SOLES]],IFERROR(VLOOKUP("2-"&amp;Presupuestos[[#This Row],[ID DOCUMENTO]],BD_Pagos[],10,0),0))</f>
        <v>0</v>
      </c>
      <c r="AW167" s="7"/>
      <c r="AX167" s="16"/>
      <c r="AY167" s="17"/>
      <c r="AZ167" s="20"/>
      <c r="BA167" s="7"/>
      <c r="BB167" s="16"/>
      <c r="BC167" s="17"/>
      <c r="BD167" s="20"/>
      <c r="BE167" s="7">
        <f>IFERROR(VLOOKUP("5-"&amp;Presupuestos[[#This Row],[ID DOCUMENTO]],BD_Pagos[],7,0),"")</f>
        <v>0</v>
      </c>
      <c r="BF167" s="17">
        <f>IFERROR(VLOOKUP("5-"&amp;Presupuestos[[#This Row],[ID DOCUMENTO]],BD_Pagos[],9,0),"")</f>
        <v>0</v>
      </c>
      <c r="BG167" s="20">
        <f>IF(IFERROR(VLOOKUP("5-"&amp;Presupuestos[[#This Row],[ID DOCUMENTO]],BD_Pagos[],10,0),0)&gt;Presupuestos[[#This Row],[TOTAL SOLES]],Presupuestos[[#This Row],[TOTAL SOLES]],IFERROR(VLOOKUP("5-"&amp;Presupuestos[[#This Row],[ID DOCUMENTO]],BD_Pagos[],10,0),0))</f>
        <v>0</v>
      </c>
      <c r="BH167" s="7">
        <f>IFERROR(VLOOKUP("1-Detraccion"&amp;Presupuestos[[#This Row],[ID DOCUMENTO]],BD_Pagos[],2,0),"")</f>
        <v>0</v>
      </c>
      <c r="BI167" s="3" t="str">
        <f>IFERROR(VLOOKUP("1-Detraccion"&amp;Presupuestos[[#This Row],[ID DOCUMENTO]],BD_Pagos[],3,0),"")</f>
        <v/>
      </c>
      <c r="BJ167" s="3">
        <f>IFERROR(VLOOKUP("1-Detraccion"&amp;Presupuestos[[#This Row],[ID DOCUMENTO]],BD_Pagos[],4,0),"")</f>
        <v>0</v>
      </c>
      <c r="BK167" s="6">
        <f>IF(IFERROR(VLOOKUP("1-Detraccion"&amp;Presupuestos[[#This Row],[ID DOCUMENTO]],BD_Pagos[],5,0),0)&gt;Presupuestos[[#This Row],[TOTAL SOLES]],Presupuestos[[#This Row],[TOTAL SOLES]],IFERROR(VLOOKUP("1-Detraccion"&amp;Presupuestos[[#This Row],[ID DOCUMENTO]],BD_Pagos[],5,0),0))</f>
        <v>0</v>
      </c>
      <c r="BL167" s="6">
        <f>IF(IFERROR(VLOOKUP("1-Detraccion"&amp;Presupuestos[[#This Row],[ID DOCUMENTO]],BD_Pagos[],6,0),0)&gt;Presupuestos[[#This Row],[TOTAL SOLES]],Presupuestos[[#This Row],[TOTAL SOLES]],IFERROR(VLOOKUP("1-Detraccion"&amp;Presupuestos[[#This Row],[ID DOCUMENTO]],BD_Pagos[],6,0),0))</f>
        <v>0</v>
      </c>
      <c r="BM167" s="37"/>
      <c r="BN167" s="3"/>
      <c r="BO167" s="3"/>
      <c r="BP167" s="6"/>
      <c r="BQ16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55</v>
      </c>
      <c r="BR167" s="23" t="str">
        <f>IF(Presupuestos[[#This Row],[SALDO ME-MN]]&gt;0,"PENDIENTE","CANCELADO")</f>
        <v>PENDIENTE</v>
      </c>
      <c r="BS167" s="23" t="str">
        <f>IF(COUNTIFS($U$4:$U166,Presupuestos[[#This Row],[ID DOCUMENTO]])&gt;=1,IF(B166=Presupuestos[[#This Row],[ID]],"OK","DOC. DUPLICADO"),"OK")</f>
        <v>OK</v>
      </c>
    </row>
    <row r="168" spans="2:71" ht="24" x14ac:dyDescent="0.25">
      <c r="B168" s="34">
        <f>IF(Presupuestos[[#This Row],[ID DOCUMENTO]]=U167,B167,IF(B167="ID",1,B167+1))</f>
        <v>163</v>
      </c>
      <c r="C168" s="2">
        <v>45846</v>
      </c>
      <c r="D168" s="2">
        <v>45846</v>
      </c>
      <c r="E168" s="3" t="s">
        <v>966</v>
      </c>
      <c r="F168" s="25" t="s">
        <v>35</v>
      </c>
      <c r="G168" s="25" t="s">
        <v>134</v>
      </c>
      <c r="H168" s="25" t="s">
        <v>97</v>
      </c>
      <c r="I168" s="36" t="str">
        <f>IFERROR(VLOOKUP(Presupuestos[[#This Row],[AREA]]&amp;Presupuestos[[#This Row],[CONCEPTO]]&amp;Presupuestos[[#This Row],[DESCRIPCION]],Tabla28[[Columna1]:[CÓDIGO NUEVO]],2,0),"")</f>
        <v>P0312001</v>
      </c>
      <c r="J168" s="3" t="s">
        <v>967</v>
      </c>
      <c r="K168" s="3" t="s">
        <v>968</v>
      </c>
      <c r="L168" s="3" t="s">
        <v>969</v>
      </c>
      <c r="M168" s="31" t="s">
        <v>970</v>
      </c>
      <c r="N168" s="3"/>
      <c r="O168" s="3" t="s">
        <v>300</v>
      </c>
      <c r="P168" s="3" t="s">
        <v>132</v>
      </c>
      <c r="Q168" s="3" t="str">
        <f>IFERROR(VLOOKUP(Presupuestos[[#This Row],[CLASIFICACIÓN (N)]],Tabla17[],2,0),"")</f>
        <v>Gastos operativos</v>
      </c>
      <c r="R168" s="3" t="str">
        <f>IFERROR(VLOOKUP(Presupuestos[[#This Row],[CLASIFICACIÓN (N)]],Tabla17[],3,0),"")</f>
        <v>Operativo</v>
      </c>
      <c r="S168" s="3" t="s">
        <v>26</v>
      </c>
      <c r="T168" s="3" t="str">
        <f>IFERROR(VLOOKUP(Presupuestos[[#This Row],[ALMACEN]],Tabla5[],2,0),"")</f>
        <v>Arequipa</v>
      </c>
      <c r="U168" s="19" t="str">
        <f>IFERROR(VLOOKUP(Presupuestos[[#This Row],[TIPO DE DOCUMENTO]],Tipo_Documento[],2,0)&amp;Presupuestos[[#This Row],[SERIE]]&amp;Presupuestos[[#This Row],[NUMERO]]&amp;Presupuestos[[#This Row],[RUC]],"")</f>
        <v>01E001402320603974817</v>
      </c>
      <c r="V168" s="3" t="s">
        <v>120</v>
      </c>
      <c r="W168" s="7">
        <v>45846</v>
      </c>
      <c r="X168" s="7">
        <v>45846</v>
      </c>
      <c r="Y168" s="3" t="s">
        <v>668</v>
      </c>
      <c r="Z168" s="3">
        <v>4023</v>
      </c>
      <c r="AA168" s="3">
        <f>IFERROR(VLOOKUP(Presupuestos[[#This Row],[RAZON SOCIAL]],CHOOSE({1,2},Clientes_Proveedores[Razon Social],Clientes_Proveedores[Ruc / Dni]),2,0),"-")</f>
        <v>20603974817</v>
      </c>
      <c r="AB168" s="31" t="s">
        <v>971</v>
      </c>
      <c r="AC168" s="3" t="s">
        <v>670</v>
      </c>
      <c r="AD168" s="5">
        <v>0.18</v>
      </c>
      <c r="AE168" s="6">
        <v>276.25</v>
      </c>
      <c r="AF168" s="6">
        <f>Presupuestos[[#This Row],[BASE]]*Presupuestos[[#This Row],[% IGV]]</f>
        <v>49.725000000000001</v>
      </c>
      <c r="AG168" s="22">
        <f>ROUND(SUM(Presupuestos[[#This Row],[BASE]:[IGV]]),2)</f>
        <v>325.98</v>
      </c>
      <c r="AH168" s="9" t="str">
        <f>IF(Presupuestos[[#This Row],[MONEDA]]="USD",VLOOKUP(Presupuestos[[#This Row],[FECHA DE EMISION]],Tipo_Cambio[],3,0),"")</f>
        <v/>
      </c>
      <c r="AI168" s="22">
        <f>IFERROR(ROUND(IF(Presupuestos[[#This Row],[MONEDA]]="PEN",Presupuestos[[#This Row],[TOTAL]],Presupuestos[[#This Row],[TOTAL]]*Presupuestos[[#This Row],[TIPO DE CAMBIO]]),2),"")</f>
        <v>325.98</v>
      </c>
      <c r="AJ168" s="5"/>
      <c r="AK168" s="38" t="s">
        <v>671</v>
      </c>
      <c r="AL168" s="5" t="s">
        <v>680</v>
      </c>
      <c r="AM168" s="23" t="s">
        <v>671</v>
      </c>
      <c r="AN168" s="23" t="s">
        <v>671</v>
      </c>
      <c r="AO168" s="7">
        <f>IFERROR(VLOOKUP("1-"&amp;Presupuestos[[#This Row],[ID DOCUMENTO]],BD_Pagos[],7,0),"")</f>
        <v>45855</v>
      </c>
      <c r="AP168" s="16" t="str">
        <f>IFERROR(VLOOKUP("1-"&amp;Presupuestos[[#This Row],[ID DOCUMENTO]],BD_Pagos[],8,0),"")</f>
        <v>B-BCP - Soles</v>
      </c>
      <c r="AQ168" s="17">
        <f>IFERROR(VLOOKUP("1-"&amp;Presupuestos[[#This Row],[ID DOCUMENTO]],BD_Pagos[],9,0),"")</f>
        <v>1645373</v>
      </c>
      <c r="AR168" s="54"/>
      <c r="AS168" s="7">
        <f>IFERROR(VLOOKUP("2-"&amp;Presupuestos[[#This Row],[ID DOCUMENTO]],BD_Pagos[],7,0),"")</f>
        <v>0</v>
      </c>
      <c r="AT168" s="16" t="str">
        <f>IFERROR(VLOOKUP("2-"&amp;Presupuestos[[#This Row],[ID DOCUMENTO]],BD_Pagos[],8,0),"")</f>
        <v/>
      </c>
      <c r="AU168" s="17">
        <f>IFERROR(VLOOKUP("2-"&amp;Presupuestos[[#This Row],[ID DOCUMENTO]],BD_Pagos[],9,0),"")</f>
        <v>0</v>
      </c>
      <c r="AV168" s="20">
        <f>IF(IFERROR(VLOOKUP("2-"&amp;Presupuestos[[#This Row],[ID DOCUMENTO]],BD_Pagos[],10,0),0)&gt;Presupuestos[[#This Row],[TOTAL SOLES]],Presupuestos[[#This Row],[TOTAL SOLES]],IFERROR(VLOOKUP("2-"&amp;Presupuestos[[#This Row],[ID DOCUMENTO]],BD_Pagos[],10,0),0))</f>
        <v>0</v>
      </c>
      <c r="AW168" s="7"/>
      <c r="AX168" s="16"/>
      <c r="AY168" s="17"/>
      <c r="AZ168" s="20"/>
      <c r="BA168" s="7"/>
      <c r="BB168" s="16"/>
      <c r="BC168" s="17"/>
      <c r="BD168" s="20"/>
      <c r="BE168" s="7">
        <f>IFERROR(VLOOKUP("5-"&amp;Presupuestos[[#This Row],[ID DOCUMENTO]],BD_Pagos[],7,0),"")</f>
        <v>0</v>
      </c>
      <c r="BF168" s="17">
        <f>IFERROR(VLOOKUP("5-"&amp;Presupuestos[[#This Row],[ID DOCUMENTO]],BD_Pagos[],9,0),"")</f>
        <v>0</v>
      </c>
      <c r="BG168" s="20">
        <f>IF(IFERROR(VLOOKUP("5-"&amp;Presupuestos[[#This Row],[ID DOCUMENTO]],BD_Pagos[],10,0),0)&gt;Presupuestos[[#This Row],[TOTAL SOLES]],Presupuestos[[#This Row],[TOTAL SOLES]],IFERROR(VLOOKUP("5-"&amp;Presupuestos[[#This Row],[ID DOCUMENTO]],BD_Pagos[],10,0),0))</f>
        <v>0</v>
      </c>
      <c r="BH168" s="7">
        <f>IFERROR(VLOOKUP("1-Detraccion"&amp;Presupuestos[[#This Row],[ID DOCUMENTO]],BD_Pagos[],2,0),"")</f>
        <v>0</v>
      </c>
      <c r="BI168" s="3" t="str">
        <f>IFERROR(VLOOKUP("1-Detraccion"&amp;Presupuestos[[#This Row],[ID DOCUMENTO]],BD_Pagos[],3,0),"")</f>
        <v/>
      </c>
      <c r="BJ168" s="3">
        <f>IFERROR(VLOOKUP("1-Detraccion"&amp;Presupuestos[[#This Row],[ID DOCUMENTO]],BD_Pagos[],4,0),"")</f>
        <v>0</v>
      </c>
      <c r="BK168" s="6">
        <f>IF(IFERROR(VLOOKUP("1-Detraccion"&amp;Presupuestos[[#This Row],[ID DOCUMENTO]],BD_Pagos[],5,0),0)&gt;Presupuestos[[#This Row],[TOTAL SOLES]],Presupuestos[[#This Row],[TOTAL SOLES]],IFERROR(VLOOKUP("1-Detraccion"&amp;Presupuestos[[#This Row],[ID DOCUMENTO]],BD_Pagos[],5,0),0))</f>
        <v>0</v>
      </c>
      <c r="BL168" s="6">
        <f>IF(IFERROR(VLOOKUP("1-Detraccion"&amp;Presupuestos[[#This Row],[ID DOCUMENTO]],BD_Pagos[],6,0),0)&gt;Presupuestos[[#This Row],[TOTAL SOLES]],Presupuestos[[#This Row],[TOTAL SOLES]],IFERROR(VLOOKUP("1-Detraccion"&amp;Presupuestos[[#This Row],[ID DOCUMENTO]],BD_Pagos[],6,0),0))</f>
        <v>0</v>
      </c>
      <c r="BM168" s="37"/>
      <c r="BN168" s="3"/>
      <c r="BO168" s="3"/>
      <c r="BP168" s="6"/>
      <c r="BQ16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325.98</v>
      </c>
      <c r="BR168" s="23" t="str">
        <f>IF(Presupuestos[[#This Row],[SALDO ME-MN]]&gt;0,"PENDIENTE","CANCELADO")</f>
        <v>PENDIENTE</v>
      </c>
      <c r="BS168" s="23" t="str">
        <f>IF(COUNTIFS($U$4:$U167,Presupuestos[[#This Row],[ID DOCUMENTO]])&gt;=1,IF(B167=Presupuestos[[#This Row],[ID]],"OK","DOC. DUPLICADO"),"OK")</f>
        <v>OK</v>
      </c>
    </row>
    <row r="169" spans="2:71" ht="36" x14ac:dyDescent="0.25">
      <c r="B169" s="34">
        <f>IF(Presupuestos[[#This Row],[ID DOCUMENTO]]=U168,B168,IF(B168="ID",1,B168+1))</f>
        <v>163</v>
      </c>
      <c r="C169" s="2">
        <v>45846</v>
      </c>
      <c r="D169" s="2">
        <v>45846</v>
      </c>
      <c r="E169" s="3" t="s">
        <v>966</v>
      </c>
      <c r="F169" s="25" t="s">
        <v>27</v>
      </c>
      <c r="G169" s="25" t="s">
        <v>134</v>
      </c>
      <c r="H169" s="25" t="s">
        <v>97</v>
      </c>
      <c r="I169" s="36" t="str">
        <f>IFERROR(VLOOKUP(Presupuestos[[#This Row],[AREA]]&amp;Presupuestos[[#This Row],[CONCEPTO]]&amp;Presupuestos[[#This Row],[DESCRIPCION]],Tabla28[[Columna1]:[CÓDIGO NUEVO]],2,0),"")</f>
        <v>P0206001</v>
      </c>
      <c r="J169" s="3" t="s">
        <v>967</v>
      </c>
      <c r="K169" s="3" t="s">
        <v>968</v>
      </c>
      <c r="L169" s="3" t="s">
        <v>969</v>
      </c>
      <c r="M169" s="31" t="s">
        <v>972</v>
      </c>
      <c r="N169" s="3"/>
      <c r="O169" s="3" t="s">
        <v>308</v>
      </c>
      <c r="P169" s="3" t="s">
        <v>132</v>
      </c>
      <c r="Q169" s="3" t="str">
        <f>IFERROR(VLOOKUP(Presupuestos[[#This Row],[CLASIFICACIÓN (N)]],Tabla17[],2,0),"")</f>
        <v>Gastos operativos</v>
      </c>
      <c r="R169" s="3" t="str">
        <f>IFERROR(VLOOKUP(Presupuestos[[#This Row],[CLASIFICACIÓN (N)]],Tabla17[],3,0),"")</f>
        <v>Operativo</v>
      </c>
      <c r="S169" s="3" t="s">
        <v>16</v>
      </c>
      <c r="T169" s="3" t="str">
        <f>IFERROR(VLOOKUP(Presupuestos[[#This Row],[ALMACEN]],Tabla5[],2,0),"")</f>
        <v>Arequipa</v>
      </c>
      <c r="U169" s="19" t="str">
        <f>IFERROR(VLOOKUP(Presupuestos[[#This Row],[TIPO DE DOCUMENTO]],Tipo_Documento[],2,0)&amp;Presupuestos[[#This Row],[SERIE]]&amp;Presupuestos[[#This Row],[NUMERO]]&amp;Presupuestos[[#This Row],[RUC]],"")</f>
        <v>01E001402320603974817</v>
      </c>
      <c r="V169" s="3" t="s">
        <v>120</v>
      </c>
      <c r="W169" s="7">
        <v>45846</v>
      </c>
      <c r="X169" s="7">
        <v>45846</v>
      </c>
      <c r="Y169" s="3" t="s">
        <v>668</v>
      </c>
      <c r="Z169" s="3">
        <v>4023</v>
      </c>
      <c r="AA169" s="3">
        <f>IFERROR(VLOOKUP(Presupuestos[[#This Row],[RAZON SOCIAL]],CHOOSE({1,2},Clientes_Proveedores[Razon Social],Clientes_Proveedores[Ruc / Dni]),2,0),"-")</f>
        <v>20603974817</v>
      </c>
      <c r="AB169" s="31" t="s">
        <v>971</v>
      </c>
      <c r="AC169" s="3" t="s">
        <v>670</v>
      </c>
      <c r="AD169" s="5">
        <v>0.18</v>
      </c>
      <c r="AE169" s="6">
        <v>276.245</v>
      </c>
      <c r="AF169" s="6">
        <f>Presupuestos[[#This Row],[BASE]]*Presupuestos[[#This Row],[% IGV]]</f>
        <v>49.7241</v>
      </c>
      <c r="AG169" s="22">
        <f>ROUND(SUM(Presupuestos[[#This Row],[BASE]:[IGV]]),2)</f>
        <v>325.97000000000003</v>
      </c>
      <c r="AH169" s="9" t="str">
        <f>IF(Presupuestos[[#This Row],[MONEDA]]="USD",VLOOKUP(Presupuestos[[#This Row],[FECHA DE EMISION]],Tipo_Cambio[],3,0),"")</f>
        <v/>
      </c>
      <c r="AI169" s="22">
        <f>IFERROR(ROUND(IF(Presupuestos[[#This Row],[MONEDA]]="PEN",Presupuestos[[#This Row],[TOTAL]],Presupuestos[[#This Row],[TOTAL]]*Presupuestos[[#This Row],[TIPO DE CAMBIO]]),2),"")</f>
        <v>325.97000000000003</v>
      </c>
      <c r="AJ169" s="5"/>
      <c r="AK169" s="38"/>
      <c r="AL169" s="5" t="s">
        <v>680</v>
      </c>
      <c r="AM169" s="23" t="s">
        <v>671</v>
      </c>
      <c r="AN169" s="23" t="s">
        <v>671</v>
      </c>
      <c r="AO169" s="7">
        <f>IFERROR(VLOOKUP("1-"&amp;Presupuestos[[#This Row],[ID DOCUMENTO]],BD_Pagos[],7,0),"")</f>
        <v>45855</v>
      </c>
      <c r="AP169" s="16" t="str">
        <f>IFERROR(VLOOKUP("1-"&amp;Presupuestos[[#This Row],[ID DOCUMENTO]],BD_Pagos[],8,0),"")</f>
        <v>B-BCP - Soles</v>
      </c>
      <c r="AQ169" s="17">
        <f>IFERROR(VLOOKUP("1-"&amp;Presupuestos[[#This Row],[ID DOCUMENTO]],BD_Pagos[],9,0),"")</f>
        <v>1645373</v>
      </c>
      <c r="AR169" s="54"/>
      <c r="AS169" s="7">
        <f>IFERROR(VLOOKUP("2-"&amp;Presupuestos[[#This Row],[ID DOCUMENTO]],BD_Pagos[],7,0),"")</f>
        <v>0</v>
      </c>
      <c r="AT169" s="16" t="str">
        <f>IFERROR(VLOOKUP("2-"&amp;Presupuestos[[#This Row],[ID DOCUMENTO]],BD_Pagos[],8,0),"")</f>
        <v/>
      </c>
      <c r="AU169" s="17">
        <f>IFERROR(VLOOKUP("2-"&amp;Presupuestos[[#This Row],[ID DOCUMENTO]],BD_Pagos[],9,0),"")</f>
        <v>0</v>
      </c>
      <c r="AV169" s="20">
        <f>IF(IFERROR(VLOOKUP("2-"&amp;Presupuestos[[#This Row],[ID DOCUMENTO]],BD_Pagos[],10,0),0)&gt;Presupuestos[[#This Row],[TOTAL SOLES]],Presupuestos[[#This Row],[TOTAL SOLES]],IFERROR(VLOOKUP("2-"&amp;Presupuestos[[#This Row],[ID DOCUMENTO]],BD_Pagos[],10,0),0))</f>
        <v>0</v>
      </c>
      <c r="AW169" s="7"/>
      <c r="AX169" s="16"/>
      <c r="AY169" s="17"/>
      <c r="AZ169" s="20"/>
      <c r="BA169" s="7"/>
      <c r="BB169" s="16"/>
      <c r="BC169" s="17"/>
      <c r="BD169" s="20"/>
      <c r="BE169" s="7">
        <f>IFERROR(VLOOKUP("5-"&amp;Presupuestos[[#This Row],[ID DOCUMENTO]],BD_Pagos[],7,0),"")</f>
        <v>0</v>
      </c>
      <c r="BF169" s="17">
        <f>IFERROR(VLOOKUP("5-"&amp;Presupuestos[[#This Row],[ID DOCUMENTO]],BD_Pagos[],9,0),"")</f>
        <v>0</v>
      </c>
      <c r="BG169" s="20">
        <f>IF(IFERROR(VLOOKUP("5-"&amp;Presupuestos[[#This Row],[ID DOCUMENTO]],BD_Pagos[],10,0),0)&gt;Presupuestos[[#This Row],[TOTAL SOLES]],Presupuestos[[#This Row],[TOTAL SOLES]],IFERROR(VLOOKUP("5-"&amp;Presupuestos[[#This Row],[ID DOCUMENTO]],BD_Pagos[],10,0),0))</f>
        <v>0</v>
      </c>
      <c r="BH169" s="7">
        <f>IFERROR(VLOOKUP("1-Detraccion"&amp;Presupuestos[[#This Row],[ID DOCUMENTO]],BD_Pagos[],2,0),"")</f>
        <v>0</v>
      </c>
      <c r="BI169" s="3" t="str">
        <f>IFERROR(VLOOKUP("1-Detraccion"&amp;Presupuestos[[#This Row],[ID DOCUMENTO]],BD_Pagos[],3,0),"")</f>
        <v/>
      </c>
      <c r="BJ169" s="3">
        <f>IFERROR(VLOOKUP("1-Detraccion"&amp;Presupuestos[[#This Row],[ID DOCUMENTO]],BD_Pagos[],4,0),"")</f>
        <v>0</v>
      </c>
      <c r="BK169" s="6">
        <f>IF(IFERROR(VLOOKUP("1-Detraccion"&amp;Presupuestos[[#This Row],[ID DOCUMENTO]],BD_Pagos[],5,0),0)&gt;Presupuestos[[#This Row],[TOTAL SOLES]],Presupuestos[[#This Row],[TOTAL SOLES]],IFERROR(VLOOKUP("1-Detraccion"&amp;Presupuestos[[#This Row],[ID DOCUMENTO]],BD_Pagos[],5,0),0))</f>
        <v>0</v>
      </c>
      <c r="BL169" s="6">
        <f>IF(IFERROR(VLOOKUP("1-Detraccion"&amp;Presupuestos[[#This Row],[ID DOCUMENTO]],BD_Pagos[],6,0),0)&gt;Presupuestos[[#This Row],[TOTAL SOLES]],Presupuestos[[#This Row],[TOTAL SOLES]],IFERROR(VLOOKUP("1-Detraccion"&amp;Presupuestos[[#This Row],[ID DOCUMENTO]],BD_Pagos[],6,0),0))</f>
        <v>0</v>
      </c>
      <c r="BM169" s="37"/>
      <c r="BN169" s="3"/>
      <c r="BO169" s="3"/>
      <c r="BP169" s="6"/>
      <c r="BQ16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325.97000000000003</v>
      </c>
      <c r="BR169" s="23" t="str">
        <f>IF(Presupuestos[[#This Row],[SALDO ME-MN]]&gt;0,"PENDIENTE","CANCELADO")</f>
        <v>PENDIENTE</v>
      </c>
      <c r="BS169" s="23" t="str">
        <f>IF(COUNTIFS($U$4:$U168,Presupuestos[[#This Row],[ID DOCUMENTO]])&gt;=1,IF(B168=Presupuestos[[#This Row],[ID]],"OK","DOC. DUPLICADO"),"OK")</f>
        <v>OK</v>
      </c>
    </row>
    <row r="170" spans="2:71" ht="24" x14ac:dyDescent="0.25">
      <c r="B170" s="34">
        <f>IF(Presupuestos[[#This Row],[ID DOCUMENTO]]=U169,B169,IF(B169="ID",1,B169+1))</f>
        <v>164</v>
      </c>
      <c r="C170" s="2">
        <v>45840</v>
      </c>
      <c r="D170" s="2">
        <v>45840</v>
      </c>
      <c r="E170" s="3" t="s">
        <v>973</v>
      </c>
      <c r="F170" s="25" t="s">
        <v>35</v>
      </c>
      <c r="G170" s="25" t="s">
        <v>223</v>
      </c>
      <c r="H170" s="25" t="s">
        <v>214</v>
      </c>
      <c r="I170" s="36" t="str">
        <f>IFERROR(VLOOKUP(Presupuestos[[#This Row],[AREA]]&amp;Presupuestos[[#This Row],[CONCEPTO]]&amp;Presupuestos[[#This Row],[DESCRIPCION]],Tabla28[[Columna1]:[CÓDIGO NUEVO]],2,0),"")</f>
        <v>P0303002</v>
      </c>
      <c r="J170" s="3" t="s">
        <v>666</v>
      </c>
      <c r="K170" s="3" t="s">
        <v>666</v>
      </c>
      <c r="L170" s="3" t="s">
        <v>666</v>
      </c>
      <c r="M170" s="31" t="s">
        <v>974</v>
      </c>
      <c r="N170" s="3" t="s">
        <v>15</v>
      </c>
      <c r="O170" s="3" t="s">
        <v>308</v>
      </c>
      <c r="P170" s="3" t="s">
        <v>122</v>
      </c>
      <c r="Q170" s="3" t="str">
        <f>IFERROR(VLOOKUP(Presupuestos[[#This Row],[CLASIFICACIÓN (N)]],Tabla17[],2,0),"")</f>
        <v>Costos de ventas</v>
      </c>
      <c r="R170" s="3" t="str">
        <f>IFERROR(VLOOKUP(Presupuestos[[#This Row],[CLASIFICACIÓN (N)]],Tabla17[],3,0),"")</f>
        <v>Operativo</v>
      </c>
      <c r="S170" s="3" t="s">
        <v>16</v>
      </c>
      <c r="T170" s="3" t="str">
        <f>IFERROR(VLOOKUP(Presupuestos[[#This Row],[ALMACEN]],Tabla5[],2,0),"")</f>
        <v>Arequipa</v>
      </c>
      <c r="U170" s="19" t="str">
        <f>IFERROR(VLOOKUP(Presupuestos[[#This Row],[TIPO DE DOCUMENTO]],Tipo_Documento[],2,0)&amp;Presupuestos[[#This Row],[SERIE]]&amp;Presupuestos[[#This Row],[NUMERO]]&amp;Presupuestos[[#This Row],[RUC]],"")</f>
        <v>01F211238651420517252558</v>
      </c>
      <c r="V170" s="3" t="s">
        <v>120</v>
      </c>
      <c r="W170" s="7">
        <v>45840</v>
      </c>
      <c r="X170" s="7">
        <v>45840</v>
      </c>
      <c r="Y170" s="3" t="s">
        <v>829</v>
      </c>
      <c r="Z170" s="3">
        <v>2386514</v>
      </c>
      <c r="AA170" s="3">
        <f>IFERROR(VLOOKUP(Presupuestos[[#This Row],[RAZON SOCIAL]],CHOOSE({1,2},Clientes_Proveedores[Razon Social],Clientes_Proveedores[Ruc / Dni]),2,0),"-")</f>
        <v>20517252558</v>
      </c>
      <c r="AB170" s="31" t="s">
        <v>714</v>
      </c>
      <c r="AC170" s="3" t="s">
        <v>670</v>
      </c>
      <c r="AD170" s="5">
        <v>0.18</v>
      </c>
      <c r="AE170" s="6">
        <v>10.17</v>
      </c>
      <c r="AF170" s="6">
        <f>Presupuestos[[#This Row],[BASE]]*Presupuestos[[#This Row],[% IGV]]</f>
        <v>1.8306</v>
      </c>
      <c r="AG170" s="22">
        <f>ROUND(SUM(Presupuestos[[#This Row],[BASE]:[IGV]]),2)</f>
        <v>12</v>
      </c>
      <c r="AH170" s="9" t="str">
        <f>IF(Presupuestos[[#This Row],[MONEDA]]="USD",VLOOKUP(Presupuestos[[#This Row],[FECHA DE EMISION]],Tipo_Cambio[],3,0),"")</f>
        <v/>
      </c>
      <c r="AI170" s="22">
        <f>IFERROR(ROUND(IF(Presupuestos[[#This Row],[MONEDA]]="PEN",Presupuestos[[#This Row],[TOTAL]],Presupuestos[[#This Row],[TOTAL]]*Presupuestos[[#This Row],[TIPO DE CAMBIO]]),2),"")</f>
        <v>12</v>
      </c>
      <c r="AJ170" s="5"/>
      <c r="AK170" s="33" t="s">
        <v>671</v>
      </c>
      <c r="AL170" s="5" t="s">
        <v>715</v>
      </c>
      <c r="AM170" s="23" t="s">
        <v>671</v>
      </c>
      <c r="AN170" s="23" t="s">
        <v>671</v>
      </c>
      <c r="AO170" s="7">
        <f>IFERROR(VLOOKUP("1-"&amp;Presupuestos[[#This Row],[ID DOCUMENTO]],BD_Pagos[],7,0),"")</f>
        <v>45840</v>
      </c>
      <c r="AP170" s="16" t="str">
        <f>IFERROR(VLOOKUP("1-"&amp;Presupuestos[[#This Row],[ID DOCUMENTO]],BD_Pagos[],8,0),"")</f>
        <v>C_Ope_006</v>
      </c>
      <c r="AQ170" s="17">
        <f>IFERROR(VLOOKUP("1-"&amp;Presupuestos[[#This Row],[ID DOCUMENTO]],BD_Pagos[],9,0),"")</f>
        <v>24780</v>
      </c>
      <c r="AR170" s="54"/>
      <c r="AS170" s="7">
        <f>IFERROR(VLOOKUP("2-"&amp;Presupuestos[[#This Row],[ID DOCUMENTO]],BD_Pagos[],7,0),"")</f>
        <v>0</v>
      </c>
      <c r="AT170" s="16" t="str">
        <f>IFERROR(VLOOKUP("2-"&amp;Presupuestos[[#This Row],[ID DOCUMENTO]],BD_Pagos[],8,0),"")</f>
        <v/>
      </c>
      <c r="AU170" s="17">
        <f>IFERROR(VLOOKUP("2-"&amp;Presupuestos[[#This Row],[ID DOCUMENTO]],BD_Pagos[],9,0),"")</f>
        <v>0</v>
      </c>
      <c r="AV170" s="20">
        <f>IF(IFERROR(VLOOKUP("2-"&amp;Presupuestos[[#This Row],[ID DOCUMENTO]],BD_Pagos[],10,0),0)&gt;Presupuestos[[#This Row],[TOTAL SOLES]],Presupuestos[[#This Row],[TOTAL SOLES]],IFERROR(VLOOKUP("2-"&amp;Presupuestos[[#This Row],[ID DOCUMENTO]],BD_Pagos[],10,0),0))</f>
        <v>0</v>
      </c>
      <c r="AW170" s="7"/>
      <c r="AX170" s="16"/>
      <c r="AY170" s="17"/>
      <c r="AZ170" s="20"/>
      <c r="BA170" s="7"/>
      <c r="BB170" s="16"/>
      <c r="BC170" s="17"/>
      <c r="BD170" s="20"/>
      <c r="BE170" s="7">
        <f>IFERROR(VLOOKUP("5-"&amp;Presupuestos[[#This Row],[ID DOCUMENTO]],BD_Pagos[],7,0),"")</f>
        <v>0</v>
      </c>
      <c r="BF170" s="17">
        <f>IFERROR(VLOOKUP("5-"&amp;Presupuestos[[#This Row],[ID DOCUMENTO]],BD_Pagos[],9,0),"")</f>
        <v>0</v>
      </c>
      <c r="BG170" s="20">
        <f>IF(IFERROR(VLOOKUP("5-"&amp;Presupuestos[[#This Row],[ID DOCUMENTO]],BD_Pagos[],10,0),0)&gt;Presupuestos[[#This Row],[TOTAL SOLES]],Presupuestos[[#This Row],[TOTAL SOLES]],IFERROR(VLOOKUP("5-"&amp;Presupuestos[[#This Row],[ID DOCUMENTO]],BD_Pagos[],10,0),0))</f>
        <v>0</v>
      </c>
      <c r="BH170" s="7">
        <f>IFERROR(VLOOKUP("1-Detraccion"&amp;Presupuestos[[#This Row],[ID DOCUMENTO]],BD_Pagos[],2,0),"")</f>
        <v>0</v>
      </c>
      <c r="BI170" s="3" t="str">
        <f>IFERROR(VLOOKUP("1-Detraccion"&amp;Presupuestos[[#This Row],[ID DOCUMENTO]],BD_Pagos[],3,0),"")</f>
        <v/>
      </c>
      <c r="BJ170" s="3">
        <f>IFERROR(VLOOKUP("1-Detraccion"&amp;Presupuestos[[#This Row],[ID DOCUMENTO]],BD_Pagos[],4,0),"")</f>
        <v>0</v>
      </c>
      <c r="BK170" s="6">
        <f>IF(IFERROR(VLOOKUP("1-Detraccion"&amp;Presupuestos[[#This Row],[ID DOCUMENTO]],BD_Pagos[],5,0),0)&gt;Presupuestos[[#This Row],[TOTAL SOLES]],Presupuestos[[#This Row],[TOTAL SOLES]],IFERROR(VLOOKUP("1-Detraccion"&amp;Presupuestos[[#This Row],[ID DOCUMENTO]],BD_Pagos[],5,0),0))</f>
        <v>0</v>
      </c>
      <c r="BL170" s="6">
        <f>IF(IFERROR(VLOOKUP("1-Detraccion"&amp;Presupuestos[[#This Row],[ID DOCUMENTO]],BD_Pagos[],6,0),0)&gt;Presupuestos[[#This Row],[TOTAL SOLES]],Presupuestos[[#This Row],[TOTAL SOLES]],IFERROR(VLOOKUP("1-Detraccion"&amp;Presupuestos[[#This Row],[ID DOCUMENTO]],BD_Pagos[],6,0),0))</f>
        <v>0</v>
      </c>
      <c r="BM170" s="37"/>
      <c r="BN170" s="3"/>
      <c r="BO170" s="3"/>
      <c r="BP170" s="6"/>
      <c r="BQ17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170" s="23" t="str">
        <f>IF(Presupuestos[[#This Row],[SALDO ME-MN]]&gt;0,"PENDIENTE","CANCELADO")</f>
        <v>PENDIENTE</v>
      </c>
      <c r="BS170" s="23" t="str">
        <f>IF(COUNTIFS($U$4:$U169,Presupuestos[[#This Row],[ID DOCUMENTO]])&gt;=1,IF(B169=Presupuestos[[#This Row],[ID]],"OK","DOC. DUPLICADO"),"OK")</f>
        <v>OK</v>
      </c>
    </row>
    <row r="171" spans="2:71" ht="24" x14ac:dyDescent="0.25">
      <c r="B171" s="34">
        <f>IF(Presupuestos[[#This Row],[ID DOCUMENTO]]=U170,B170,IF(B170="ID",1,B170+1))</f>
        <v>165</v>
      </c>
      <c r="C171" s="2">
        <v>45840</v>
      </c>
      <c r="D171" s="2">
        <v>45840</v>
      </c>
      <c r="E171" s="3" t="s">
        <v>973</v>
      </c>
      <c r="F171" s="25" t="s">
        <v>35</v>
      </c>
      <c r="G171" s="25" t="s">
        <v>223</v>
      </c>
      <c r="H171" s="25" t="s">
        <v>214</v>
      </c>
      <c r="I171" s="36" t="str">
        <f>IFERROR(VLOOKUP(Presupuestos[[#This Row],[AREA]]&amp;Presupuestos[[#This Row],[CONCEPTO]]&amp;Presupuestos[[#This Row],[DESCRIPCION]],Tabla28[[Columna1]:[CÓDIGO NUEVO]],2,0),"")</f>
        <v>P0303002</v>
      </c>
      <c r="J171" s="3" t="s">
        <v>666</v>
      </c>
      <c r="K171" s="3" t="s">
        <v>666</v>
      </c>
      <c r="L171" s="3" t="s">
        <v>666</v>
      </c>
      <c r="M171" s="31" t="s">
        <v>975</v>
      </c>
      <c r="N171" s="3" t="s">
        <v>15</v>
      </c>
      <c r="O171" s="3" t="s">
        <v>308</v>
      </c>
      <c r="P171" s="3" t="s">
        <v>122</v>
      </c>
      <c r="Q171" s="3" t="str">
        <f>IFERROR(VLOOKUP(Presupuestos[[#This Row],[CLASIFICACIÓN (N)]],Tabla17[],2,0),"")</f>
        <v>Costos de ventas</v>
      </c>
      <c r="R171" s="3" t="str">
        <f>IFERROR(VLOOKUP(Presupuestos[[#This Row],[CLASIFICACIÓN (N)]],Tabla17[],3,0),"")</f>
        <v>Operativo</v>
      </c>
      <c r="S171" s="3" t="s">
        <v>16</v>
      </c>
      <c r="T171" s="3" t="str">
        <f>IFERROR(VLOOKUP(Presupuestos[[#This Row],[ALMACEN]],Tabla5[],2,0),"")</f>
        <v>Arequipa</v>
      </c>
      <c r="U171" s="19" t="str">
        <f>IFERROR(VLOOKUP(Presupuestos[[#This Row],[TIPO DE DOCUMENTO]],Tipo_Documento[],2,0)&amp;Presupuestos[[#This Row],[SERIE]]&amp;Presupuestos[[#This Row],[NUMERO]]&amp;Presupuestos[[#This Row],[RUC]],"")</f>
        <v>01F214210088020517252558</v>
      </c>
      <c r="V171" s="3" t="s">
        <v>120</v>
      </c>
      <c r="W171" s="7">
        <v>45840</v>
      </c>
      <c r="X171" s="7">
        <v>45840</v>
      </c>
      <c r="Y171" s="3" t="s">
        <v>716</v>
      </c>
      <c r="Z171" s="3">
        <v>2100880</v>
      </c>
      <c r="AA171" s="3">
        <f>IFERROR(VLOOKUP(Presupuestos[[#This Row],[RAZON SOCIAL]],CHOOSE({1,2},Clientes_Proveedores[Razon Social],Clientes_Proveedores[Ruc / Dni]),2,0),"-")</f>
        <v>20517252558</v>
      </c>
      <c r="AB171" s="31" t="s">
        <v>714</v>
      </c>
      <c r="AC171" s="3" t="s">
        <v>670</v>
      </c>
      <c r="AD171" s="5">
        <v>0.18</v>
      </c>
      <c r="AE171" s="6">
        <v>10.17</v>
      </c>
      <c r="AF171" s="6">
        <f>Presupuestos[[#This Row],[BASE]]*Presupuestos[[#This Row],[% IGV]]</f>
        <v>1.8306</v>
      </c>
      <c r="AG171" s="22">
        <f>ROUND(SUM(Presupuestos[[#This Row],[BASE]:[IGV]]),2)</f>
        <v>12</v>
      </c>
      <c r="AH171" s="9" t="str">
        <f>IF(Presupuestos[[#This Row],[MONEDA]]="USD",VLOOKUP(Presupuestos[[#This Row],[FECHA DE EMISION]],Tipo_Cambio[],3,0),"")</f>
        <v/>
      </c>
      <c r="AI171" s="22">
        <f>IFERROR(ROUND(IF(Presupuestos[[#This Row],[MONEDA]]="PEN",Presupuestos[[#This Row],[TOTAL]],Presupuestos[[#This Row],[TOTAL]]*Presupuestos[[#This Row],[TIPO DE CAMBIO]]),2),"")</f>
        <v>12</v>
      </c>
      <c r="AJ171" s="5"/>
      <c r="AK171" s="33" t="s">
        <v>671</v>
      </c>
      <c r="AL171" s="5" t="s">
        <v>715</v>
      </c>
      <c r="AM171" s="23" t="s">
        <v>671</v>
      </c>
      <c r="AN171" s="23" t="s">
        <v>671</v>
      </c>
      <c r="AO171" s="7">
        <f>IFERROR(VLOOKUP("1-"&amp;Presupuestos[[#This Row],[ID DOCUMENTO]],BD_Pagos[],7,0),"")</f>
        <v>45840</v>
      </c>
      <c r="AP171" s="16" t="str">
        <f>IFERROR(VLOOKUP("1-"&amp;Presupuestos[[#This Row],[ID DOCUMENTO]],BD_Pagos[],8,0),"")</f>
        <v>C_Ope_006</v>
      </c>
      <c r="AQ171" s="17">
        <f>IFERROR(VLOOKUP("1-"&amp;Presupuestos[[#This Row],[ID DOCUMENTO]],BD_Pagos[],9,0),"")</f>
        <v>24781</v>
      </c>
      <c r="AR171" s="54"/>
      <c r="AS171" s="7">
        <f>IFERROR(VLOOKUP("2-"&amp;Presupuestos[[#This Row],[ID DOCUMENTO]],BD_Pagos[],7,0),"")</f>
        <v>0</v>
      </c>
      <c r="AT171" s="16" t="str">
        <f>IFERROR(VLOOKUP("2-"&amp;Presupuestos[[#This Row],[ID DOCUMENTO]],BD_Pagos[],8,0),"")</f>
        <v/>
      </c>
      <c r="AU171" s="17">
        <f>IFERROR(VLOOKUP("2-"&amp;Presupuestos[[#This Row],[ID DOCUMENTO]],BD_Pagos[],9,0),"")</f>
        <v>0</v>
      </c>
      <c r="AV171" s="20">
        <f>IF(IFERROR(VLOOKUP("2-"&amp;Presupuestos[[#This Row],[ID DOCUMENTO]],BD_Pagos[],10,0),0)&gt;Presupuestos[[#This Row],[TOTAL SOLES]],Presupuestos[[#This Row],[TOTAL SOLES]],IFERROR(VLOOKUP("2-"&amp;Presupuestos[[#This Row],[ID DOCUMENTO]],BD_Pagos[],10,0),0))</f>
        <v>0</v>
      </c>
      <c r="AW171" s="7"/>
      <c r="AX171" s="16"/>
      <c r="AY171" s="17"/>
      <c r="AZ171" s="20"/>
      <c r="BA171" s="7"/>
      <c r="BB171" s="16"/>
      <c r="BC171" s="17"/>
      <c r="BD171" s="20"/>
      <c r="BE171" s="7">
        <f>IFERROR(VLOOKUP("5-"&amp;Presupuestos[[#This Row],[ID DOCUMENTO]],BD_Pagos[],7,0),"")</f>
        <v>0</v>
      </c>
      <c r="BF171" s="17">
        <f>IFERROR(VLOOKUP("5-"&amp;Presupuestos[[#This Row],[ID DOCUMENTO]],BD_Pagos[],9,0),"")</f>
        <v>0</v>
      </c>
      <c r="BG171" s="20">
        <f>IF(IFERROR(VLOOKUP("5-"&amp;Presupuestos[[#This Row],[ID DOCUMENTO]],BD_Pagos[],10,0),0)&gt;Presupuestos[[#This Row],[TOTAL SOLES]],Presupuestos[[#This Row],[TOTAL SOLES]],IFERROR(VLOOKUP("5-"&amp;Presupuestos[[#This Row],[ID DOCUMENTO]],BD_Pagos[],10,0),0))</f>
        <v>0</v>
      </c>
      <c r="BH171" s="7">
        <f>IFERROR(VLOOKUP("1-Detraccion"&amp;Presupuestos[[#This Row],[ID DOCUMENTO]],BD_Pagos[],2,0),"")</f>
        <v>0</v>
      </c>
      <c r="BI171" s="3" t="str">
        <f>IFERROR(VLOOKUP("1-Detraccion"&amp;Presupuestos[[#This Row],[ID DOCUMENTO]],BD_Pagos[],3,0),"")</f>
        <v/>
      </c>
      <c r="BJ171" s="3">
        <f>IFERROR(VLOOKUP("1-Detraccion"&amp;Presupuestos[[#This Row],[ID DOCUMENTO]],BD_Pagos[],4,0),"")</f>
        <v>0</v>
      </c>
      <c r="BK171" s="6">
        <f>IF(IFERROR(VLOOKUP("1-Detraccion"&amp;Presupuestos[[#This Row],[ID DOCUMENTO]],BD_Pagos[],5,0),0)&gt;Presupuestos[[#This Row],[TOTAL SOLES]],Presupuestos[[#This Row],[TOTAL SOLES]],IFERROR(VLOOKUP("1-Detraccion"&amp;Presupuestos[[#This Row],[ID DOCUMENTO]],BD_Pagos[],5,0),0))</f>
        <v>0</v>
      </c>
      <c r="BL171" s="6">
        <f>IF(IFERROR(VLOOKUP("1-Detraccion"&amp;Presupuestos[[#This Row],[ID DOCUMENTO]],BD_Pagos[],6,0),0)&gt;Presupuestos[[#This Row],[TOTAL SOLES]],Presupuestos[[#This Row],[TOTAL SOLES]],IFERROR(VLOOKUP("1-Detraccion"&amp;Presupuestos[[#This Row],[ID DOCUMENTO]],BD_Pagos[],6,0),0))</f>
        <v>0</v>
      </c>
      <c r="BM171" s="37"/>
      <c r="BN171" s="3"/>
      <c r="BO171" s="3"/>
      <c r="BP171" s="6"/>
      <c r="BQ17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171" s="23" t="str">
        <f>IF(Presupuestos[[#This Row],[SALDO ME-MN]]&gt;0,"PENDIENTE","CANCELADO")</f>
        <v>PENDIENTE</v>
      </c>
      <c r="BS171" s="23" t="str">
        <f>IF(COUNTIFS($U$4:$U170,Presupuestos[[#This Row],[ID DOCUMENTO]])&gt;=1,IF(B170=Presupuestos[[#This Row],[ID]],"OK","DOC. DUPLICADO"),"OK")</f>
        <v>OK</v>
      </c>
    </row>
    <row r="172" spans="2:71" ht="24" x14ac:dyDescent="0.25">
      <c r="B172" s="34">
        <f>IF(Presupuestos[[#This Row],[ID DOCUMENTO]]=U171,B171,IF(B171="ID",1,B171+1))</f>
        <v>166</v>
      </c>
      <c r="C172" s="2">
        <v>45842</v>
      </c>
      <c r="D172" s="2">
        <v>45842</v>
      </c>
      <c r="E172" s="3" t="s">
        <v>973</v>
      </c>
      <c r="F172" s="25" t="s">
        <v>35</v>
      </c>
      <c r="G172" s="25" t="s">
        <v>223</v>
      </c>
      <c r="H172" s="25" t="s">
        <v>214</v>
      </c>
      <c r="I172" s="36" t="str">
        <f>IFERROR(VLOOKUP(Presupuestos[[#This Row],[AREA]]&amp;Presupuestos[[#This Row],[CONCEPTO]]&amp;Presupuestos[[#This Row],[DESCRIPCION]],Tabla28[[Columna1]:[CÓDIGO NUEVO]],2,0),"")</f>
        <v>P0303002</v>
      </c>
      <c r="J172" s="3" t="s">
        <v>666</v>
      </c>
      <c r="K172" s="3" t="s">
        <v>666</v>
      </c>
      <c r="L172" s="3" t="s">
        <v>666</v>
      </c>
      <c r="M172" s="31" t="s">
        <v>976</v>
      </c>
      <c r="N172" s="3" t="s">
        <v>15</v>
      </c>
      <c r="O172" s="3" t="s">
        <v>300</v>
      </c>
      <c r="P172" s="3" t="s">
        <v>122</v>
      </c>
      <c r="Q172" s="3" t="str">
        <f>IFERROR(VLOOKUP(Presupuestos[[#This Row],[CLASIFICACIÓN (N)]],Tabla17[],2,0),"")</f>
        <v>Costos de ventas</v>
      </c>
      <c r="R172" s="3" t="str">
        <f>IFERROR(VLOOKUP(Presupuestos[[#This Row],[CLASIFICACIÓN (N)]],Tabla17[],3,0),"")</f>
        <v>Operativo</v>
      </c>
      <c r="S172" s="3" t="s">
        <v>16</v>
      </c>
      <c r="T172" s="3" t="str">
        <f>IFERROR(VLOOKUP(Presupuestos[[#This Row],[ALMACEN]],Tabla5[],2,0),"")</f>
        <v>Arequipa</v>
      </c>
      <c r="U172" s="19" t="str">
        <f>IFERROR(VLOOKUP(Presupuestos[[#This Row],[TIPO DE DOCUMENTO]],Tipo_Documento[],2,0)&amp;Presupuestos[[#This Row],[SERIE]]&amp;Presupuestos[[#This Row],[NUMERO]]&amp;Presupuestos[[#This Row],[RUC]],"")</f>
        <v>01F211238869720517252558</v>
      </c>
      <c r="V172" s="3" t="s">
        <v>120</v>
      </c>
      <c r="W172" s="7">
        <v>45842</v>
      </c>
      <c r="X172" s="7">
        <v>45842</v>
      </c>
      <c r="Y172" s="3" t="s">
        <v>829</v>
      </c>
      <c r="Z172" s="3">
        <v>2388697</v>
      </c>
      <c r="AA172" s="3">
        <f>IFERROR(VLOOKUP(Presupuestos[[#This Row],[RAZON SOCIAL]],CHOOSE({1,2},Clientes_Proveedores[Razon Social],Clientes_Proveedores[Ruc / Dni]),2,0),"-")</f>
        <v>20517252558</v>
      </c>
      <c r="AB172" s="31" t="s">
        <v>714</v>
      </c>
      <c r="AC172" s="3" t="s">
        <v>670</v>
      </c>
      <c r="AD172" s="5">
        <v>0.18</v>
      </c>
      <c r="AE172" s="6">
        <v>10.17</v>
      </c>
      <c r="AF172" s="6">
        <f>Presupuestos[[#This Row],[BASE]]*Presupuestos[[#This Row],[% IGV]]</f>
        <v>1.8306</v>
      </c>
      <c r="AG172" s="22">
        <f>ROUND(SUM(Presupuestos[[#This Row],[BASE]:[IGV]]),2)</f>
        <v>12</v>
      </c>
      <c r="AH172" s="9" t="str">
        <f>IF(Presupuestos[[#This Row],[MONEDA]]="USD",VLOOKUP(Presupuestos[[#This Row],[FECHA DE EMISION]],Tipo_Cambio[],3,0),"")</f>
        <v/>
      </c>
      <c r="AI172" s="22">
        <f>IFERROR(ROUND(IF(Presupuestos[[#This Row],[MONEDA]]="PEN",Presupuestos[[#This Row],[TOTAL]],Presupuestos[[#This Row],[TOTAL]]*Presupuestos[[#This Row],[TIPO DE CAMBIO]]),2),"")</f>
        <v>12</v>
      </c>
      <c r="AJ172" s="5"/>
      <c r="AK172" s="33" t="s">
        <v>671</v>
      </c>
      <c r="AL172" s="5" t="s">
        <v>715</v>
      </c>
      <c r="AM172" s="23" t="s">
        <v>671</v>
      </c>
      <c r="AN172" s="23" t="s">
        <v>671</v>
      </c>
      <c r="AO172" s="7">
        <f>IFERROR(VLOOKUP("1-"&amp;Presupuestos[[#This Row],[ID DOCUMENTO]],BD_Pagos[],7,0),"")</f>
        <v>45842</v>
      </c>
      <c r="AP172" s="16" t="str">
        <f>IFERROR(VLOOKUP("1-"&amp;Presupuestos[[#This Row],[ID DOCUMENTO]],BD_Pagos[],8,0),"")</f>
        <v>C_Ope_006</v>
      </c>
      <c r="AQ172" s="17">
        <f>IFERROR(VLOOKUP("1-"&amp;Presupuestos[[#This Row],[ID DOCUMENTO]],BD_Pagos[],9,0),"")</f>
        <v>24797</v>
      </c>
      <c r="AR172" s="54"/>
      <c r="AS172" s="7">
        <f>IFERROR(VLOOKUP("2-"&amp;Presupuestos[[#This Row],[ID DOCUMENTO]],BD_Pagos[],7,0),"")</f>
        <v>0</v>
      </c>
      <c r="AT172" s="16" t="str">
        <f>IFERROR(VLOOKUP("2-"&amp;Presupuestos[[#This Row],[ID DOCUMENTO]],BD_Pagos[],8,0),"")</f>
        <v/>
      </c>
      <c r="AU172" s="17">
        <f>IFERROR(VLOOKUP("2-"&amp;Presupuestos[[#This Row],[ID DOCUMENTO]],BD_Pagos[],9,0),"")</f>
        <v>0</v>
      </c>
      <c r="AV172" s="20">
        <f>IF(IFERROR(VLOOKUP("2-"&amp;Presupuestos[[#This Row],[ID DOCUMENTO]],BD_Pagos[],10,0),0)&gt;Presupuestos[[#This Row],[TOTAL SOLES]],Presupuestos[[#This Row],[TOTAL SOLES]],IFERROR(VLOOKUP("2-"&amp;Presupuestos[[#This Row],[ID DOCUMENTO]],BD_Pagos[],10,0),0))</f>
        <v>0</v>
      </c>
      <c r="AW172" s="7"/>
      <c r="AX172" s="16"/>
      <c r="AY172" s="17"/>
      <c r="AZ172" s="20"/>
      <c r="BA172" s="7"/>
      <c r="BB172" s="16"/>
      <c r="BC172" s="17"/>
      <c r="BD172" s="20"/>
      <c r="BE172" s="7">
        <f>IFERROR(VLOOKUP("5-"&amp;Presupuestos[[#This Row],[ID DOCUMENTO]],BD_Pagos[],7,0),"")</f>
        <v>0</v>
      </c>
      <c r="BF172" s="17">
        <f>IFERROR(VLOOKUP("5-"&amp;Presupuestos[[#This Row],[ID DOCUMENTO]],BD_Pagos[],9,0),"")</f>
        <v>0</v>
      </c>
      <c r="BG172" s="20">
        <f>IF(IFERROR(VLOOKUP("5-"&amp;Presupuestos[[#This Row],[ID DOCUMENTO]],BD_Pagos[],10,0),0)&gt;Presupuestos[[#This Row],[TOTAL SOLES]],Presupuestos[[#This Row],[TOTAL SOLES]],IFERROR(VLOOKUP("5-"&amp;Presupuestos[[#This Row],[ID DOCUMENTO]],BD_Pagos[],10,0),0))</f>
        <v>0</v>
      </c>
      <c r="BH172" s="7">
        <f>IFERROR(VLOOKUP("1-Detraccion"&amp;Presupuestos[[#This Row],[ID DOCUMENTO]],BD_Pagos[],2,0),"")</f>
        <v>0</v>
      </c>
      <c r="BI172" s="3" t="str">
        <f>IFERROR(VLOOKUP("1-Detraccion"&amp;Presupuestos[[#This Row],[ID DOCUMENTO]],BD_Pagos[],3,0),"")</f>
        <v/>
      </c>
      <c r="BJ172" s="3">
        <f>IFERROR(VLOOKUP("1-Detraccion"&amp;Presupuestos[[#This Row],[ID DOCUMENTO]],BD_Pagos[],4,0),"")</f>
        <v>0</v>
      </c>
      <c r="BK172" s="6">
        <f>IF(IFERROR(VLOOKUP("1-Detraccion"&amp;Presupuestos[[#This Row],[ID DOCUMENTO]],BD_Pagos[],5,0),0)&gt;Presupuestos[[#This Row],[TOTAL SOLES]],Presupuestos[[#This Row],[TOTAL SOLES]],IFERROR(VLOOKUP("1-Detraccion"&amp;Presupuestos[[#This Row],[ID DOCUMENTO]],BD_Pagos[],5,0),0))</f>
        <v>0</v>
      </c>
      <c r="BL172" s="6">
        <f>IF(IFERROR(VLOOKUP("1-Detraccion"&amp;Presupuestos[[#This Row],[ID DOCUMENTO]],BD_Pagos[],6,0),0)&gt;Presupuestos[[#This Row],[TOTAL SOLES]],Presupuestos[[#This Row],[TOTAL SOLES]],IFERROR(VLOOKUP("1-Detraccion"&amp;Presupuestos[[#This Row],[ID DOCUMENTO]],BD_Pagos[],6,0),0))</f>
        <v>0</v>
      </c>
      <c r="BM172" s="37"/>
      <c r="BN172" s="3"/>
      <c r="BO172" s="3"/>
      <c r="BP172" s="6"/>
      <c r="BQ17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172" s="23" t="str">
        <f>IF(Presupuestos[[#This Row],[SALDO ME-MN]]&gt;0,"PENDIENTE","CANCELADO")</f>
        <v>PENDIENTE</v>
      </c>
      <c r="BS172" s="23" t="str">
        <f>IF(COUNTIFS($U$4:$U171,Presupuestos[[#This Row],[ID DOCUMENTO]])&gt;=1,IF(B171=Presupuestos[[#This Row],[ID]],"OK","DOC. DUPLICADO"),"OK")</f>
        <v>OK</v>
      </c>
    </row>
    <row r="173" spans="2:71" ht="24" x14ac:dyDescent="0.25">
      <c r="B173" s="34">
        <f>IF(Presupuestos[[#This Row],[ID DOCUMENTO]]=U172,B172,IF(B172="ID",1,B172+1))</f>
        <v>167</v>
      </c>
      <c r="C173" s="2">
        <v>45842</v>
      </c>
      <c r="D173" s="2">
        <v>45842</v>
      </c>
      <c r="E173" s="3" t="s">
        <v>973</v>
      </c>
      <c r="F173" s="25" t="s">
        <v>35</v>
      </c>
      <c r="G173" s="25" t="s">
        <v>223</v>
      </c>
      <c r="H173" s="25" t="s">
        <v>214</v>
      </c>
      <c r="I173" s="36" t="str">
        <f>IFERROR(VLOOKUP(Presupuestos[[#This Row],[AREA]]&amp;Presupuestos[[#This Row],[CONCEPTO]]&amp;Presupuestos[[#This Row],[DESCRIPCION]],Tabla28[[Columna1]:[CÓDIGO NUEVO]],2,0),"")</f>
        <v>P0303002</v>
      </c>
      <c r="J173" s="3" t="s">
        <v>666</v>
      </c>
      <c r="K173" s="3" t="s">
        <v>666</v>
      </c>
      <c r="L173" s="3" t="s">
        <v>666</v>
      </c>
      <c r="M173" s="31" t="s">
        <v>977</v>
      </c>
      <c r="N173" s="3" t="s">
        <v>15</v>
      </c>
      <c r="O173" s="3" t="s">
        <v>300</v>
      </c>
      <c r="P173" s="3" t="s">
        <v>122</v>
      </c>
      <c r="Q173" s="3" t="str">
        <f>IFERROR(VLOOKUP(Presupuestos[[#This Row],[CLASIFICACIÓN (N)]],Tabla17[],2,0),"")</f>
        <v>Costos de ventas</v>
      </c>
      <c r="R173" s="3" t="str">
        <f>IFERROR(VLOOKUP(Presupuestos[[#This Row],[CLASIFICACIÓN (N)]],Tabla17[],3,0),"")</f>
        <v>Operativo</v>
      </c>
      <c r="S173" s="3" t="s">
        <v>16</v>
      </c>
      <c r="T173" s="3" t="str">
        <f>IFERROR(VLOOKUP(Presupuestos[[#This Row],[ALMACEN]],Tabla5[],2,0),"")</f>
        <v>Arequipa</v>
      </c>
      <c r="U173" s="19" t="str">
        <f>IFERROR(VLOOKUP(Presupuestos[[#This Row],[TIPO DE DOCUMENTO]],Tipo_Documento[],2,0)&amp;Presupuestos[[#This Row],[SERIE]]&amp;Presupuestos[[#This Row],[NUMERO]]&amp;Presupuestos[[#This Row],[RUC]],"")</f>
        <v>01F213179625520517252558</v>
      </c>
      <c r="V173" s="3" t="s">
        <v>120</v>
      </c>
      <c r="W173" s="7">
        <v>45842</v>
      </c>
      <c r="X173" s="7">
        <v>45842</v>
      </c>
      <c r="Y173" s="3" t="s">
        <v>719</v>
      </c>
      <c r="Z173" s="3">
        <v>1796255</v>
      </c>
      <c r="AA173" s="3">
        <f>IFERROR(VLOOKUP(Presupuestos[[#This Row],[RAZON SOCIAL]],CHOOSE({1,2},Clientes_Proveedores[Razon Social],Clientes_Proveedores[Ruc / Dni]),2,0),"-")</f>
        <v>20517252558</v>
      </c>
      <c r="AB173" s="31" t="s">
        <v>714</v>
      </c>
      <c r="AC173" s="3" t="s">
        <v>670</v>
      </c>
      <c r="AD173" s="5">
        <v>0.18</v>
      </c>
      <c r="AE173" s="6">
        <v>10.17</v>
      </c>
      <c r="AF173" s="6">
        <f>Presupuestos[[#This Row],[BASE]]*Presupuestos[[#This Row],[% IGV]]</f>
        <v>1.8306</v>
      </c>
      <c r="AG173" s="22">
        <f>ROUND(SUM(Presupuestos[[#This Row],[BASE]:[IGV]]),2)</f>
        <v>12</v>
      </c>
      <c r="AH173" s="9" t="str">
        <f>IF(Presupuestos[[#This Row],[MONEDA]]="USD",VLOOKUP(Presupuestos[[#This Row],[FECHA DE EMISION]],Tipo_Cambio[],3,0),"")</f>
        <v/>
      </c>
      <c r="AI173" s="22">
        <f>IFERROR(ROUND(IF(Presupuestos[[#This Row],[MONEDA]]="PEN",Presupuestos[[#This Row],[TOTAL]],Presupuestos[[#This Row],[TOTAL]]*Presupuestos[[#This Row],[TIPO DE CAMBIO]]),2),"")</f>
        <v>12</v>
      </c>
      <c r="AJ173" s="5"/>
      <c r="AK173" s="33" t="s">
        <v>671</v>
      </c>
      <c r="AL173" s="5" t="s">
        <v>715</v>
      </c>
      <c r="AM173" s="23" t="s">
        <v>671</v>
      </c>
      <c r="AN173" s="23" t="s">
        <v>671</v>
      </c>
      <c r="AO173" s="7">
        <f>IFERROR(VLOOKUP("1-"&amp;Presupuestos[[#This Row],[ID DOCUMENTO]],BD_Pagos[],7,0),"")</f>
        <v>45842</v>
      </c>
      <c r="AP173" s="16" t="str">
        <f>IFERROR(VLOOKUP("1-"&amp;Presupuestos[[#This Row],[ID DOCUMENTO]],BD_Pagos[],8,0),"")</f>
        <v>C_Ope_006</v>
      </c>
      <c r="AQ173" s="17">
        <f>IFERROR(VLOOKUP("1-"&amp;Presupuestos[[#This Row],[ID DOCUMENTO]],BD_Pagos[],9,0),"")</f>
        <v>24798</v>
      </c>
      <c r="AR173" s="54"/>
      <c r="AS173" s="7">
        <f>IFERROR(VLOOKUP("2-"&amp;Presupuestos[[#This Row],[ID DOCUMENTO]],BD_Pagos[],7,0),"")</f>
        <v>0</v>
      </c>
      <c r="AT173" s="16" t="str">
        <f>IFERROR(VLOOKUP("2-"&amp;Presupuestos[[#This Row],[ID DOCUMENTO]],BD_Pagos[],8,0),"")</f>
        <v/>
      </c>
      <c r="AU173" s="17">
        <f>IFERROR(VLOOKUP("2-"&amp;Presupuestos[[#This Row],[ID DOCUMENTO]],BD_Pagos[],9,0),"")</f>
        <v>0</v>
      </c>
      <c r="AV173" s="20">
        <f>IF(IFERROR(VLOOKUP("2-"&amp;Presupuestos[[#This Row],[ID DOCUMENTO]],BD_Pagos[],10,0),0)&gt;Presupuestos[[#This Row],[TOTAL SOLES]],Presupuestos[[#This Row],[TOTAL SOLES]],IFERROR(VLOOKUP("2-"&amp;Presupuestos[[#This Row],[ID DOCUMENTO]],BD_Pagos[],10,0),0))</f>
        <v>0</v>
      </c>
      <c r="AW173" s="7"/>
      <c r="AX173" s="16"/>
      <c r="AY173" s="17"/>
      <c r="AZ173" s="20"/>
      <c r="BA173" s="7"/>
      <c r="BB173" s="16"/>
      <c r="BC173" s="17"/>
      <c r="BD173" s="20"/>
      <c r="BE173" s="7">
        <f>IFERROR(VLOOKUP("5-"&amp;Presupuestos[[#This Row],[ID DOCUMENTO]],BD_Pagos[],7,0),"")</f>
        <v>0</v>
      </c>
      <c r="BF173" s="17">
        <f>IFERROR(VLOOKUP("5-"&amp;Presupuestos[[#This Row],[ID DOCUMENTO]],BD_Pagos[],9,0),"")</f>
        <v>0</v>
      </c>
      <c r="BG173" s="20">
        <f>IF(IFERROR(VLOOKUP("5-"&amp;Presupuestos[[#This Row],[ID DOCUMENTO]],BD_Pagos[],10,0),0)&gt;Presupuestos[[#This Row],[TOTAL SOLES]],Presupuestos[[#This Row],[TOTAL SOLES]],IFERROR(VLOOKUP("5-"&amp;Presupuestos[[#This Row],[ID DOCUMENTO]],BD_Pagos[],10,0),0))</f>
        <v>0</v>
      </c>
      <c r="BH173" s="7">
        <f>IFERROR(VLOOKUP("1-Detraccion"&amp;Presupuestos[[#This Row],[ID DOCUMENTO]],BD_Pagos[],2,0),"")</f>
        <v>0</v>
      </c>
      <c r="BI173" s="3" t="str">
        <f>IFERROR(VLOOKUP("1-Detraccion"&amp;Presupuestos[[#This Row],[ID DOCUMENTO]],BD_Pagos[],3,0),"")</f>
        <v/>
      </c>
      <c r="BJ173" s="3">
        <f>IFERROR(VLOOKUP("1-Detraccion"&amp;Presupuestos[[#This Row],[ID DOCUMENTO]],BD_Pagos[],4,0),"")</f>
        <v>0</v>
      </c>
      <c r="BK173" s="6">
        <f>IF(IFERROR(VLOOKUP("1-Detraccion"&amp;Presupuestos[[#This Row],[ID DOCUMENTO]],BD_Pagos[],5,0),0)&gt;Presupuestos[[#This Row],[TOTAL SOLES]],Presupuestos[[#This Row],[TOTAL SOLES]],IFERROR(VLOOKUP("1-Detraccion"&amp;Presupuestos[[#This Row],[ID DOCUMENTO]],BD_Pagos[],5,0),0))</f>
        <v>0</v>
      </c>
      <c r="BL173" s="6">
        <f>IF(IFERROR(VLOOKUP("1-Detraccion"&amp;Presupuestos[[#This Row],[ID DOCUMENTO]],BD_Pagos[],6,0),0)&gt;Presupuestos[[#This Row],[TOTAL SOLES]],Presupuestos[[#This Row],[TOTAL SOLES]],IFERROR(VLOOKUP("1-Detraccion"&amp;Presupuestos[[#This Row],[ID DOCUMENTO]],BD_Pagos[],6,0),0))</f>
        <v>0</v>
      </c>
      <c r="BM173" s="37"/>
      <c r="BN173" s="3"/>
      <c r="BO173" s="3"/>
      <c r="BP173" s="6"/>
      <c r="BQ17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173" s="23" t="str">
        <f>IF(Presupuestos[[#This Row],[SALDO ME-MN]]&gt;0,"PENDIENTE","CANCELADO")</f>
        <v>PENDIENTE</v>
      </c>
      <c r="BS173" s="23" t="str">
        <f>IF(COUNTIFS($U$4:$U172,Presupuestos[[#This Row],[ID DOCUMENTO]])&gt;=1,IF(B172=Presupuestos[[#This Row],[ID]],"OK","DOC. DUPLICADO"),"OK")</f>
        <v>OK</v>
      </c>
    </row>
    <row r="174" spans="2:71" ht="24" x14ac:dyDescent="0.25">
      <c r="B174" s="34">
        <f>IF(Presupuestos[[#This Row],[ID DOCUMENTO]]=U173,B173,IF(B173="ID",1,B173+1))</f>
        <v>168</v>
      </c>
      <c r="C174" s="2">
        <v>45842</v>
      </c>
      <c r="D174" s="2">
        <v>45842</v>
      </c>
      <c r="E174" s="3" t="s">
        <v>973</v>
      </c>
      <c r="F174" s="25" t="s">
        <v>35</v>
      </c>
      <c r="G174" s="25" t="s">
        <v>223</v>
      </c>
      <c r="H174" s="25" t="s">
        <v>214</v>
      </c>
      <c r="I174" s="36" t="str">
        <f>IFERROR(VLOOKUP(Presupuestos[[#This Row],[AREA]]&amp;Presupuestos[[#This Row],[CONCEPTO]]&amp;Presupuestos[[#This Row],[DESCRIPCION]],Tabla28[[Columna1]:[CÓDIGO NUEVO]],2,0),"")</f>
        <v>P0303002</v>
      </c>
      <c r="J174" s="3" t="s">
        <v>666</v>
      </c>
      <c r="K174" s="3" t="s">
        <v>666</v>
      </c>
      <c r="L174" s="3" t="s">
        <v>666</v>
      </c>
      <c r="M174" s="31" t="s">
        <v>977</v>
      </c>
      <c r="N174" s="3" t="s">
        <v>15</v>
      </c>
      <c r="O174" s="3" t="s">
        <v>300</v>
      </c>
      <c r="P174" s="3" t="s">
        <v>122</v>
      </c>
      <c r="Q174" s="3" t="str">
        <f>IFERROR(VLOOKUP(Presupuestos[[#This Row],[CLASIFICACIÓN (N)]],Tabla17[],2,0),"")</f>
        <v>Costos de ventas</v>
      </c>
      <c r="R174" s="3" t="str">
        <f>IFERROR(VLOOKUP(Presupuestos[[#This Row],[CLASIFICACIÓN (N)]],Tabla17[],3,0),"")</f>
        <v>Operativo</v>
      </c>
      <c r="S174" s="3" t="s">
        <v>16</v>
      </c>
      <c r="T174" s="3" t="str">
        <f>IFERROR(VLOOKUP(Presupuestos[[#This Row],[ALMACEN]],Tabla5[],2,0),"")</f>
        <v>Arequipa</v>
      </c>
      <c r="U174" s="19" t="str">
        <f>IFERROR(VLOOKUP(Presupuestos[[#This Row],[TIPO DE DOCUMENTO]],Tipo_Documento[],2,0)&amp;Presupuestos[[#This Row],[SERIE]]&amp;Presupuestos[[#This Row],[NUMERO]]&amp;Presupuestos[[#This Row],[RUC]],"")</f>
        <v>01F214210268520517252558</v>
      </c>
      <c r="V174" s="3" t="s">
        <v>120</v>
      </c>
      <c r="W174" s="7">
        <v>45842</v>
      </c>
      <c r="X174" s="7">
        <v>45842</v>
      </c>
      <c r="Y174" s="3" t="s">
        <v>716</v>
      </c>
      <c r="Z174" s="3">
        <v>2102685</v>
      </c>
      <c r="AA174" s="3">
        <f>IFERROR(VLOOKUP(Presupuestos[[#This Row],[RAZON SOCIAL]],CHOOSE({1,2},Clientes_Proveedores[Razon Social],Clientes_Proveedores[Ruc / Dni]),2,0),"-")</f>
        <v>20517252558</v>
      </c>
      <c r="AB174" s="31" t="s">
        <v>714</v>
      </c>
      <c r="AC174" s="3" t="s">
        <v>670</v>
      </c>
      <c r="AD174" s="5">
        <v>0.18</v>
      </c>
      <c r="AE174" s="6">
        <v>10.17</v>
      </c>
      <c r="AF174" s="6">
        <f>Presupuestos[[#This Row],[BASE]]*Presupuestos[[#This Row],[% IGV]]</f>
        <v>1.8306</v>
      </c>
      <c r="AG174" s="22">
        <f>ROUND(SUM(Presupuestos[[#This Row],[BASE]:[IGV]]),2)</f>
        <v>12</v>
      </c>
      <c r="AH174" s="9" t="str">
        <f>IF(Presupuestos[[#This Row],[MONEDA]]="USD",VLOOKUP(Presupuestos[[#This Row],[FECHA DE EMISION]],Tipo_Cambio[],3,0),"")</f>
        <v/>
      </c>
      <c r="AI174" s="22">
        <f>IFERROR(ROUND(IF(Presupuestos[[#This Row],[MONEDA]]="PEN",Presupuestos[[#This Row],[TOTAL]],Presupuestos[[#This Row],[TOTAL]]*Presupuestos[[#This Row],[TIPO DE CAMBIO]]),2),"")</f>
        <v>12</v>
      </c>
      <c r="AJ174" s="5"/>
      <c r="AK174" s="33" t="s">
        <v>671</v>
      </c>
      <c r="AL174" s="5" t="s">
        <v>715</v>
      </c>
      <c r="AM174" s="23" t="s">
        <v>671</v>
      </c>
      <c r="AN174" s="23" t="s">
        <v>671</v>
      </c>
      <c r="AO174" s="7">
        <f>IFERROR(VLOOKUP("1-"&amp;Presupuestos[[#This Row],[ID DOCUMENTO]],BD_Pagos[],7,0),"")</f>
        <v>45842</v>
      </c>
      <c r="AP174" s="16" t="str">
        <f>IFERROR(VLOOKUP("1-"&amp;Presupuestos[[#This Row],[ID DOCUMENTO]],BD_Pagos[],8,0),"")</f>
        <v>C_Ope_006</v>
      </c>
      <c r="AQ174" s="17">
        <f>IFERROR(VLOOKUP("1-"&amp;Presupuestos[[#This Row],[ID DOCUMENTO]],BD_Pagos[],9,0),"")</f>
        <v>24799</v>
      </c>
      <c r="AR174" s="54"/>
      <c r="AS174" s="7">
        <f>IFERROR(VLOOKUP("2-"&amp;Presupuestos[[#This Row],[ID DOCUMENTO]],BD_Pagos[],7,0),"")</f>
        <v>0</v>
      </c>
      <c r="AT174" s="16" t="str">
        <f>IFERROR(VLOOKUP("2-"&amp;Presupuestos[[#This Row],[ID DOCUMENTO]],BD_Pagos[],8,0),"")</f>
        <v/>
      </c>
      <c r="AU174" s="17">
        <f>IFERROR(VLOOKUP("2-"&amp;Presupuestos[[#This Row],[ID DOCUMENTO]],BD_Pagos[],9,0),"")</f>
        <v>0</v>
      </c>
      <c r="AV174" s="20">
        <f>IF(IFERROR(VLOOKUP("2-"&amp;Presupuestos[[#This Row],[ID DOCUMENTO]],BD_Pagos[],10,0),0)&gt;Presupuestos[[#This Row],[TOTAL SOLES]],Presupuestos[[#This Row],[TOTAL SOLES]],IFERROR(VLOOKUP("2-"&amp;Presupuestos[[#This Row],[ID DOCUMENTO]],BD_Pagos[],10,0),0))</f>
        <v>0</v>
      </c>
      <c r="AW174" s="7"/>
      <c r="AX174" s="16"/>
      <c r="AY174" s="17"/>
      <c r="AZ174" s="20"/>
      <c r="BA174" s="7"/>
      <c r="BB174" s="16"/>
      <c r="BC174" s="17"/>
      <c r="BD174" s="20"/>
      <c r="BE174" s="7">
        <f>IFERROR(VLOOKUP("5-"&amp;Presupuestos[[#This Row],[ID DOCUMENTO]],BD_Pagos[],7,0),"")</f>
        <v>0</v>
      </c>
      <c r="BF174" s="17">
        <f>IFERROR(VLOOKUP("5-"&amp;Presupuestos[[#This Row],[ID DOCUMENTO]],BD_Pagos[],9,0),"")</f>
        <v>0</v>
      </c>
      <c r="BG174" s="20">
        <f>IF(IFERROR(VLOOKUP("5-"&amp;Presupuestos[[#This Row],[ID DOCUMENTO]],BD_Pagos[],10,0),0)&gt;Presupuestos[[#This Row],[TOTAL SOLES]],Presupuestos[[#This Row],[TOTAL SOLES]],IFERROR(VLOOKUP("5-"&amp;Presupuestos[[#This Row],[ID DOCUMENTO]],BD_Pagos[],10,0),0))</f>
        <v>0</v>
      </c>
      <c r="BH174" s="7">
        <f>IFERROR(VLOOKUP("1-Detraccion"&amp;Presupuestos[[#This Row],[ID DOCUMENTO]],BD_Pagos[],2,0),"")</f>
        <v>0</v>
      </c>
      <c r="BI174" s="3" t="str">
        <f>IFERROR(VLOOKUP("1-Detraccion"&amp;Presupuestos[[#This Row],[ID DOCUMENTO]],BD_Pagos[],3,0),"")</f>
        <v/>
      </c>
      <c r="BJ174" s="3">
        <f>IFERROR(VLOOKUP("1-Detraccion"&amp;Presupuestos[[#This Row],[ID DOCUMENTO]],BD_Pagos[],4,0),"")</f>
        <v>0</v>
      </c>
      <c r="BK174" s="6">
        <f>IF(IFERROR(VLOOKUP("1-Detraccion"&amp;Presupuestos[[#This Row],[ID DOCUMENTO]],BD_Pagos[],5,0),0)&gt;Presupuestos[[#This Row],[TOTAL SOLES]],Presupuestos[[#This Row],[TOTAL SOLES]],IFERROR(VLOOKUP("1-Detraccion"&amp;Presupuestos[[#This Row],[ID DOCUMENTO]],BD_Pagos[],5,0),0))</f>
        <v>0</v>
      </c>
      <c r="BL174" s="6">
        <f>IF(IFERROR(VLOOKUP("1-Detraccion"&amp;Presupuestos[[#This Row],[ID DOCUMENTO]],BD_Pagos[],6,0),0)&gt;Presupuestos[[#This Row],[TOTAL SOLES]],Presupuestos[[#This Row],[TOTAL SOLES]],IFERROR(VLOOKUP("1-Detraccion"&amp;Presupuestos[[#This Row],[ID DOCUMENTO]],BD_Pagos[],6,0),0))</f>
        <v>0</v>
      </c>
      <c r="BM174" s="37"/>
      <c r="BN174" s="3"/>
      <c r="BO174" s="3"/>
      <c r="BP174" s="6"/>
      <c r="BQ17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174" s="23" t="str">
        <f>IF(Presupuestos[[#This Row],[SALDO ME-MN]]&gt;0,"PENDIENTE","CANCELADO")</f>
        <v>PENDIENTE</v>
      </c>
      <c r="BS174" s="23" t="str">
        <f>IF(COUNTIFS($U$4:$U173,Presupuestos[[#This Row],[ID DOCUMENTO]])&gt;=1,IF(B173=Presupuestos[[#This Row],[ID]],"OK","DOC. DUPLICADO"),"OK")</f>
        <v>OK</v>
      </c>
    </row>
    <row r="175" spans="2:71" ht="24" x14ac:dyDescent="0.25">
      <c r="B175" s="34">
        <f>IF(Presupuestos[[#This Row],[ID DOCUMENTO]]=U174,B174,IF(B174="ID",1,B174+1))</f>
        <v>169</v>
      </c>
      <c r="C175" s="2">
        <v>45845</v>
      </c>
      <c r="D175" s="2">
        <v>45845</v>
      </c>
      <c r="E175" s="3" t="s">
        <v>973</v>
      </c>
      <c r="F175" s="25" t="s">
        <v>35</v>
      </c>
      <c r="G175" s="25" t="s">
        <v>223</v>
      </c>
      <c r="H175" s="25" t="s">
        <v>199</v>
      </c>
      <c r="I175" s="36" t="str">
        <f>IFERROR(VLOOKUP(Presupuestos[[#This Row],[AREA]]&amp;Presupuestos[[#This Row],[CONCEPTO]]&amp;Presupuestos[[#This Row],[DESCRIPCION]],Tabla28[[Columna1]:[CÓDIGO NUEVO]],2,0),"")</f>
        <v>P0303001</v>
      </c>
      <c r="J175" s="3" t="s">
        <v>666</v>
      </c>
      <c r="K175" s="3" t="s">
        <v>666</v>
      </c>
      <c r="L175" s="3" t="s">
        <v>666</v>
      </c>
      <c r="M175" s="31" t="s">
        <v>978</v>
      </c>
      <c r="N175" s="3" t="s">
        <v>15</v>
      </c>
      <c r="O175" s="3" t="s">
        <v>308</v>
      </c>
      <c r="P175" s="3" t="s">
        <v>122</v>
      </c>
      <c r="Q175" s="3" t="str">
        <f>IFERROR(VLOOKUP(Presupuestos[[#This Row],[CLASIFICACIÓN (N)]],Tabla17[],2,0),"")</f>
        <v>Costos de ventas</v>
      </c>
      <c r="R175" s="3" t="str">
        <f>IFERROR(VLOOKUP(Presupuestos[[#This Row],[CLASIFICACIÓN (N)]],Tabla17[],3,0),"")</f>
        <v>Operativo</v>
      </c>
      <c r="S175" s="3" t="s">
        <v>16</v>
      </c>
      <c r="T175" s="3" t="str">
        <f>IFERROR(VLOOKUP(Presupuestos[[#This Row],[ALMACEN]],Tabla5[],2,0),"")</f>
        <v>Arequipa</v>
      </c>
      <c r="U175" s="19" t="str">
        <f>IFERROR(VLOOKUP(Presupuestos[[#This Row],[TIPO DE DOCUMENTO]],Tipo_Documento[],2,0)&amp;Presupuestos[[#This Row],[SERIE]]&amp;Presupuestos[[#This Row],[NUMERO]]&amp;Presupuestos[[#This Row],[RUC]],"")</f>
        <v>01F00213392320124952850</v>
      </c>
      <c r="V175" s="3" t="s">
        <v>120</v>
      </c>
      <c r="W175" s="7">
        <v>45845</v>
      </c>
      <c r="X175" s="7">
        <v>45845</v>
      </c>
      <c r="Y175" s="3" t="s">
        <v>721</v>
      </c>
      <c r="Z175" s="3">
        <v>133923</v>
      </c>
      <c r="AA175" s="3">
        <f>IFERROR(VLOOKUP(Presupuestos[[#This Row],[RAZON SOCIAL]],CHOOSE({1,2},Clientes_Proveedores[Razon Social],Clientes_Proveedores[Ruc / Dni]),2,0),"-")</f>
        <v>20124952850</v>
      </c>
      <c r="AB175" s="31" t="s">
        <v>722</v>
      </c>
      <c r="AC175" s="3" t="s">
        <v>670</v>
      </c>
      <c r="AD175" s="5">
        <v>0.18</v>
      </c>
      <c r="AE175" s="6">
        <v>8.4749999999999996</v>
      </c>
      <c r="AF175" s="6">
        <f>Presupuestos[[#This Row],[BASE]]*Presupuestos[[#This Row],[% IGV]]</f>
        <v>1.5254999999999999</v>
      </c>
      <c r="AG175" s="22">
        <f>ROUND(SUM(Presupuestos[[#This Row],[BASE]:[IGV]]),2)</f>
        <v>10</v>
      </c>
      <c r="AH175" s="9" t="str">
        <f>IF(Presupuestos[[#This Row],[MONEDA]]="USD",VLOOKUP(Presupuestos[[#This Row],[FECHA DE EMISION]],Tipo_Cambio[],3,0),"")</f>
        <v/>
      </c>
      <c r="AI175" s="22">
        <f>IFERROR(ROUND(IF(Presupuestos[[#This Row],[MONEDA]]="PEN",Presupuestos[[#This Row],[TOTAL]],Presupuestos[[#This Row],[TOTAL]]*Presupuestos[[#This Row],[TIPO DE CAMBIO]]),2),"")</f>
        <v>10</v>
      </c>
      <c r="AJ175" s="5"/>
      <c r="AK175" s="33" t="s">
        <v>671</v>
      </c>
      <c r="AL175" s="5" t="s">
        <v>715</v>
      </c>
      <c r="AM175" s="23" t="s">
        <v>671</v>
      </c>
      <c r="AN175" s="23" t="s">
        <v>671</v>
      </c>
      <c r="AO175" s="7">
        <f>IFERROR(VLOOKUP("1-"&amp;Presupuestos[[#This Row],[ID DOCUMENTO]],BD_Pagos[],7,0),"")</f>
        <v>45845</v>
      </c>
      <c r="AP175" s="16" t="str">
        <f>IFERROR(VLOOKUP("1-"&amp;Presupuestos[[#This Row],[ID DOCUMENTO]],BD_Pagos[],8,0),"")</f>
        <v>C_Ope_006</v>
      </c>
      <c r="AQ175" s="17">
        <f>IFERROR(VLOOKUP("1-"&amp;Presupuestos[[#This Row],[ID DOCUMENTO]],BD_Pagos[],9,0),"")</f>
        <v>24801</v>
      </c>
      <c r="AR175" s="54"/>
      <c r="AS175" s="7">
        <f>IFERROR(VLOOKUP("2-"&amp;Presupuestos[[#This Row],[ID DOCUMENTO]],BD_Pagos[],7,0),"")</f>
        <v>0</v>
      </c>
      <c r="AT175" s="16" t="str">
        <f>IFERROR(VLOOKUP("2-"&amp;Presupuestos[[#This Row],[ID DOCUMENTO]],BD_Pagos[],8,0),"")</f>
        <v/>
      </c>
      <c r="AU175" s="17">
        <f>IFERROR(VLOOKUP("2-"&amp;Presupuestos[[#This Row],[ID DOCUMENTO]],BD_Pagos[],9,0),"")</f>
        <v>0</v>
      </c>
      <c r="AV175" s="20">
        <f>IF(IFERROR(VLOOKUP("2-"&amp;Presupuestos[[#This Row],[ID DOCUMENTO]],BD_Pagos[],10,0),0)&gt;Presupuestos[[#This Row],[TOTAL SOLES]],Presupuestos[[#This Row],[TOTAL SOLES]],IFERROR(VLOOKUP("2-"&amp;Presupuestos[[#This Row],[ID DOCUMENTO]],BD_Pagos[],10,0),0))</f>
        <v>0</v>
      </c>
      <c r="AW175" s="7"/>
      <c r="AX175" s="16"/>
      <c r="AY175" s="17"/>
      <c r="AZ175" s="20"/>
      <c r="BA175" s="7"/>
      <c r="BB175" s="16"/>
      <c r="BC175" s="17"/>
      <c r="BD175" s="20"/>
      <c r="BE175" s="7">
        <f>IFERROR(VLOOKUP("5-"&amp;Presupuestos[[#This Row],[ID DOCUMENTO]],BD_Pagos[],7,0),"")</f>
        <v>0</v>
      </c>
      <c r="BF175" s="17">
        <f>IFERROR(VLOOKUP("5-"&amp;Presupuestos[[#This Row],[ID DOCUMENTO]],BD_Pagos[],9,0),"")</f>
        <v>0</v>
      </c>
      <c r="BG175" s="20">
        <f>IF(IFERROR(VLOOKUP("5-"&amp;Presupuestos[[#This Row],[ID DOCUMENTO]],BD_Pagos[],10,0),0)&gt;Presupuestos[[#This Row],[TOTAL SOLES]],Presupuestos[[#This Row],[TOTAL SOLES]],IFERROR(VLOOKUP("5-"&amp;Presupuestos[[#This Row],[ID DOCUMENTO]],BD_Pagos[],10,0),0))</f>
        <v>0</v>
      </c>
      <c r="BH175" s="7">
        <f>IFERROR(VLOOKUP("1-Detraccion"&amp;Presupuestos[[#This Row],[ID DOCUMENTO]],BD_Pagos[],2,0),"")</f>
        <v>0</v>
      </c>
      <c r="BI175" s="3" t="str">
        <f>IFERROR(VLOOKUP("1-Detraccion"&amp;Presupuestos[[#This Row],[ID DOCUMENTO]],BD_Pagos[],3,0),"")</f>
        <v/>
      </c>
      <c r="BJ175" s="3">
        <f>IFERROR(VLOOKUP("1-Detraccion"&amp;Presupuestos[[#This Row],[ID DOCUMENTO]],BD_Pagos[],4,0),"")</f>
        <v>0</v>
      </c>
      <c r="BK175" s="6">
        <f>IF(IFERROR(VLOOKUP("1-Detraccion"&amp;Presupuestos[[#This Row],[ID DOCUMENTO]],BD_Pagos[],5,0),0)&gt;Presupuestos[[#This Row],[TOTAL SOLES]],Presupuestos[[#This Row],[TOTAL SOLES]],IFERROR(VLOOKUP("1-Detraccion"&amp;Presupuestos[[#This Row],[ID DOCUMENTO]],BD_Pagos[],5,0),0))</f>
        <v>0</v>
      </c>
      <c r="BL175" s="6">
        <f>IF(IFERROR(VLOOKUP("1-Detraccion"&amp;Presupuestos[[#This Row],[ID DOCUMENTO]],BD_Pagos[],6,0),0)&gt;Presupuestos[[#This Row],[TOTAL SOLES]],Presupuestos[[#This Row],[TOTAL SOLES]],IFERROR(VLOOKUP("1-Detraccion"&amp;Presupuestos[[#This Row],[ID DOCUMENTO]],BD_Pagos[],6,0),0))</f>
        <v>0</v>
      </c>
      <c r="BM175" s="37"/>
      <c r="BN175" s="3"/>
      <c r="BO175" s="3"/>
      <c r="BP175" s="6"/>
      <c r="BQ17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75" s="23" t="str">
        <f>IF(Presupuestos[[#This Row],[SALDO ME-MN]]&gt;0,"PENDIENTE","CANCELADO")</f>
        <v>PENDIENTE</v>
      </c>
      <c r="BS175" s="23" t="str">
        <f>IF(COUNTIFS($U$4:$U174,Presupuestos[[#This Row],[ID DOCUMENTO]])&gt;=1,IF(B174=Presupuestos[[#This Row],[ID]],"OK","DOC. DUPLICADO"),"OK")</f>
        <v>OK</v>
      </c>
    </row>
    <row r="176" spans="2:71" ht="24" x14ac:dyDescent="0.25">
      <c r="B176" s="34">
        <f>IF(Presupuestos[[#This Row],[ID DOCUMENTO]]=U175,B175,IF(B175="ID",1,B175+1))</f>
        <v>170</v>
      </c>
      <c r="C176" s="2">
        <v>45847</v>
      </c>
      <c r="D176" s="2">
        <v>45847</v>
      </c>
      <c r="E176" s="3" t="s">
        <v>973</v>
      </c>
      <c r="F176" s="25" t="s">
        <v>35</v>
      </c>
      <c r="G176" s="25" t="s">
        <v>223</v>
      </c>
      <c r="H176" s="25" t="s">
        <v>199</v>
      </c>
      <c r="I176" s="36" t="str">
        <f>IFERROR(VLOOKUP(Presupuestos[[#This Row],[AREA]]&amp;Presupuestos[[#This Row],[CONCEPTO]]&amp;Presupuestos[[#This Row],[DESCRIPCION]],Tabla28[[Columna1]:[CÓDIGO NUEVO]],2,0),"")</f>
        <v>P0303001</v>
      </c>
      <c r="J176" s="3" t="s">
        <v>666</v>
      </c>
      <c r="K176" s="3" t="s">
        <v>666</v>
      </c>
      <c r="L176" s="3" t="s">
        <v>666</v>
      </c>
      <c r="M176" s="31" t="s">
        <v>979</v>
      </c>
      <c r="N176" s="3" t="s">
        <v>15</v>
      </c>
      <c r="O176" s="3" t="s">
        <v>308</v>
      </c>
      <c r="P176" s="3" t="s">
        <v>122</v>
      </c>
      <c r="Q176" s="3" t="str">
        <f>IFERROR(VLOOKUP(Presupuestos[[#This Row],[CLASIFICACIÓN (N)]],Tabla17[],2,0),"")</f>
        <v>Costos de ventas</v>
      </c>
      <c r="R176" s="3" t="str">
        <f>IFERROR(VLOOKUP(Presupuestos[[#This Row],[CLASIFICACIÓN (N)]],Tabla17[],3,0),"")</f>
        <v>Operativo</v>
      </c>
      <c r="S176" s="3" t="s">
        <v>16</v>
      </c>
      <c r="T176" s="3" t="str">
        <f>IFERROR(VLOOKUP(Presupuestos[[#This Row],[ALMACEN]],Tabla5[],2,0),"")</f>
        <v>Arequipa</v>
      </c>
      <c r="U176" s="19" t="str">
        <f>IFERROR(VLOOKUP(Presupuestos[[#This Row],[TIPO DE DOCUMENTO]],Tipo_Documento[],2,0)&amp;Presupuestos[[#This Row],[SERIE]]&amp;Presupuestos[[#This Row],[NUMERO]]&amp;Presupuestos[[#This Row],[RUC]],"")</f>
        <v>01F00213399920124952850</v>
      </c>
      <c r="V176" s="3" t="s">
        <v>120</v>
      </c>
      <c r="W176" s="7">
        <v>45847</v>
      </c>
      <c r="X176" s="7">
        <v>45847</v>
      </c>
      <c r="Y176" s="3" t="s">
        <v>721</v>
      </c>
      <c r="Z176" s="3">
        <v>133999</v>
      </c>
      <c r="AA176" s="3">
        <f>IFERROR(VLOOKUP(Presupuestos[[#This Row],[RAZON SOCIAL]],CHOOSE({1,2},Clientes_Proveedores[Razon Social],Clientes_Proveedores[Ruc / Dni]),2,0),"-")</f>
        <v>20124952850</v>
      </c>
      <c r="AB176" s="31" t="s">
        <v>722</v>
      </c>
      <c r="AC176" s="3" t="s">
        <v>670</v>
      </c>
      <c r="AD176" s="5">
        <v>0.18</v>
      </c>
      <c r="AE176" s="6">
        <v>8.4749999999999996</v>
      </c>
      <c r="AF176" s="6">
        <f>Presupuestos[[#This Row],[BASE]]*Presupuestos[[#This Row],[% IGV]]</f>
        <v>1.5254999999999999</v>
      </c>
      <c r="AG176" s="22">
        <f>ROUND(SUM(Presupuestos[[#This Row],[BASE]:[IGV]]),2)</f>
        <v>10</v>
      </c>
      <c r="AH176" s="9" t="str">
        <f>IF(Presupuestos[[#This Row],[MONEDA]]="USD",VLOOKUP(Presupuestos[[#This Row],[FECHA DE EMISION]],Tipo_Cambio[],3,0),"")</f>
        <v/>
      </c>
      <c r="AI176" s="22">
        <f>IFERROR(ROUND(IF(Presupuestos[[#This Row],[MONEDA]]="PEN",Presupuestos[[#This Row],[TOTAL]],Presupuestos[[#This Row],[TOTAL]]*Presupuestos[[#This Row],[TIPO DE CAMBIO]]),2),"")</f>
        <v>10</v>
      </c>
      <c r="AJ176" s="5"/>
      <c r="AK176" s="33" t="s">
        <v>671</v>
      </c>
      <c r="AL176" s="5" t="s">
        <v>715</v>
      </c>
      <c r="AM176" s="23" t="s">
        <v>671</v>
      </c>
      <c r="AN176" s="23" t="s">
        <v>671</v>
      </c>
      <c r="AO176" s="7">
        <f>IFERROR(VLOOKUP("1-"&amp;Presupuestos[[#This Row],[ID DOCUMENTO]],BD_Pagos[],7,0),"")</f>
        <v>45847</v>
      </c>
      <c r="AP176" s="16" t="str">
        <f>IFERROR(VLOOKUP("1-"&amp;Presupuestos[[#This Row],[ID DOCUMENTO]],BD_Pagos[],8,0),"")</f>
        <v>C_Ope_006</v>
      </c>
      <c r="AQ176" s="17">
        <f>IFERROR(VLOOKUP("1-"&amp;Presupuestos[[#This Row],[ID DOCUMENTO]],BD_Pagos[],9,0),"")</f>
        <v>24833</v>
      </c>
      <c r="AR176" s="54"/>
      <c r="AS176" s="7">
        <f>IFERROR(VLOOKUP("2-"&amp;Presupuestos[[#This Row],[ID DOCUMENTO]],BD_Pagos[],7,0),"")</f>
        <v>0</v>
      </c>
      <c r="AT176" s="16" t="str">
        <f>IFERROR(VLOOKUP("2-"&amp;Presupuestos[[#This Row],[ID DOCUMENTO]],BD_Pagos[],8,0),"")</f>
        <v/>
      </c>
      <c r="AU176" s="17">
        <f>IFERROR(VLOOKUP("2-"&amp;Presupuestos[[#This Row],[ID DOCUMENTO]],BD_Pagos[],9,0),"")</f>
        <v>0</v>
      </c>
      <c r="AV176" s="20">
        <f>IF(IFERROR(VLOOKUP("2-"&amp;Presupuestos[[#This Row],[ID DOCUMENTO]],BD_Pagos[],10,0),0)&gt;Presupuestos[[#This Row],[TOTAL SOLES]],Presupuestos[[#This Row],[TOTAL SOLES]],IFERROR(VLOOKUP("2-"&amp;Presupuestos[[#This Row],[ID DOCUMENTO]],BD_Pagos[],10,0),0))</f>
        <v>0</v>
      </c>
      <c r="AW176" s="7"/>
      <c r="AX176" s="16"/>
      <c r="AY176" s="17"/>
      <c r="AZ176" s="20"/>
      <c r="BA176" s="7"/>
      <c r="BB176" s="16"/>
      <c r="BC176" s="17"/>
      <c r="BD176" s="20"/>
      <c r="BE176" s="7">
        <f>IFERROR(VLOOKUP("5-"&amp;Presupuestos[[#This Row],[ID DOCUMENTO]],BD_Pagos[],7,0),"")</f>
        <v>0</v>
      </c>
      <c r="BF176" s="17">
        <f>IFERROR(VLOOKUP("5-"&amp;Presupuestos[[#This Row],[ID DOCUMENTO]],BD_Pagos[],9,0),"")</f>
        <v>0</v>
      </c>
      <c r="BG176" s="20">
        <f>IF(IFERROR(VLOOKUP("5-"&amp;Presupuestos[[#This Row],[ID DOCUMENTO]],BD_Pagos[],10,0),0)&gt;Presupuestos[[#This Row],[TOTAL SOLES]],Presupuestos[[#This Row],[TOTAL SOLES]],IFERROR(VLOOKUP("5-"&amp;Presupuestos[[#This Row],[ID DOCUMENTO]],BD_Pagos[],10,0),0))</f>
        <v>0</v>
      </c>
      <c r="BH176" s="7">
        <f>IFERROR(VLOOKUP("1-Detraccion"&amp;Presupuestos[[#This Row],[ID DOCUMENTO]],BD_Pagos[],2,0),"")</f>
        <v>0</v>
      </c>
      <c r="BI176" s="3" t="str">
        <f>IFERROR(VLOOKUP("1-Detraccion"&amp;Presupuestos[[#This Row],[ID DOCUMENTO]],BD_Pagos[],3,0),"")</f>
        <v/>
      </c>
      <c r="BJ176" s="3">
        <f>IFERROR(VLOOKUP("1-Detraccion"&amp;Presupuestos[[#This Row],[ID DOCUMENTO]],BD_Pagos[],4,0),"")</f>
        <v>0</v>
      </c>
      <c r="BK176" s="6">
        <f>IF(IFERROR(VLOOKUP("1-Detraccion"&amp;Presupuestos[[#This Row],[ID DOCUMENTO]],BD_Pagos[],5,0),0)&gt;Presupuestos[[#This Row],[TOTAL SOLES]],Presupuestos[[#This Row],[TOTAL SOLES]],IFERROR(VLOOKUP("1-Detraccion"&amp;Presupuestos[[#This Row],[ID DOCUMENTO]],BD_Pagos[],5,0),0))</f>
        <v>0</v>
      </c>
      <c r="BL176" s="6">
        <f>IF(IFERROR(VLOOKUP("1-Detraccion"&amp;Presupuestos[[#This Row],[ID DOCUMENTO]],BD_Pagos[],6,0),0)&gt;Presupuestos[[#This Row],[TOTAL SOLES]],Presupuestos[[#This Row],[TOTAL SOLES]],IFERROR(VLOOKUP("1-Detraccion"&amp;Presupuestos[[#This Row],[ID DOCUMENTO]],BD_Pagos[],6,0),0))</f>
        <v>0</v>
      </c>
      <c r="BM176" s="37"/>
      <c r="BN176" s="3"/>
      <c r="BO176" s="3"/>
      <c r="BP176" s="6"/>
      <c r="BQ17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76" s="23" t="str">
        <f>IF(Presupuestos[[#This Row],[SALDO ME-MN]]&gt;0,"PENDIENTE","CANCELADO")</f>
        <v>PENDIENTE</v>
      </c>
      <c r="BS176" s="23" t="str">
        <f>IF(COUNTIFS($U$4:$U175,Presupuestos[[#This Row],[ID DOCUMENTO]])&gt;=1,IF(B175=Presupuestos[[#This Row],[ID]],"OK","DOC. DUPLICADO"),"OK")</f>
        <v>OK</v>
      </c>
    </row>
    <row r="177" spans="2:71" ht="24" x14ac:dyDescent="0.25">
      <c r="B177" s="34">
        <f>IF(Presupuestos[[#This Row],[ID DOCUMENTO]]=U176,B176,IF(B176="ID",1,B176+1))</f>
        <v>171</v>
      </c>
      <c r="C177" s="2">
        <v>45847</v>
      </c>
      <c r="D177" s="2">
        <v>45847</v>
      </c>
      <c r="E177" s="3" t="s">
        <v>973</v>
      </c>
      <c r="F177" s="25" t="s">
        <v>35</v>
      </c>
      <c r="G177" s="25" t="s">
        <v>223</v>
      </c>
      <c r="H177" s="25" t="s">
        <v>199</v>
      </c>
      <c r="I177" s="36" t="str">
        <f>IFERROR(VLOOKUP(Presupuestos[[#This Row],[AREA]]&amp;Presupuestos[[#This Row],[CONCEPTO]]&amp;Presupuestos[[#This Row],[DESCRIPCION]],Tabla28[[Columna1]:[CÓDIGO NUEVO]],2,0),"")</f>
        <v>P0303001</v>
      </c>
      <c r="J177" s="3" t="s">
        <v>666</v>
      </c>
      <c r="K177" s="3" t="s">
        <v>666</v>
      </c>
      <c r="L177" s="3" t="s">
        <v>666</v>
      </c>
      <c r="M177" s="31" t="s">
        <v>980</v>
      </c>
      <c r="N177" s="3" t="s">
        <v>15</v>
      </c>
      <c r="O177" s="3" t="s">
        <v>308</v>
      </c>
      <c r="P177" s="3" t="s">
        <v>122</v>
      </c>
      <c r="Q177" s="3" t="str">
        <f>IFERROR(VLOOKUP(Presupuestos[[#This Row],[CLASIFICACIÓN (N)]],Tabla17[],2,0),"")</f>
        <v>Costos de ventas</v>
      </c>
      <c r="R177" s="3" t="str">
        <f>IFERROR(VLOOKUP(Presupuestos[[#This Row],[CLASIFICACIÓN (N)]],Tabla17[],3,0),"")</f>
        <v>Operativo</v>
      </c>
      <c r="S177" s="3" t="s">
        <v>16</v>
      </c>
      <c r="T177" s="3" t="str">
        <f>IFERROR(VLOOKUP(Presupuestos[[#This Row],[ALMACEN]],Tabla5[],2,0),"")</f>
        <v>Arequipa</v>
      </c>
      <c r="U177" s="19" t="str">
        <f>IFERROR(VLOOKUP(Presupuestos[[#This Row],[TIPO DE DOCUMENTO]],Tipo_Documento[],2,0)&amp;Presupuestos[[#This Row],[SERIE]]&amp;Presupuestos[[#This Row],[NUMERO]]&amp;Presupuestos[[#This Row],[RUC]],"")</f>
        <v>01F00213400120124952850</v>
      </c>
      <c r="V177" s="3" t="s">
        <v>120</v>
      </c>
      <c r="W177" s="7">
        <v>45847</v>
      </c>
      <c r="X177" s="7">
        <v>45847</v>
      </c>
      <c r="Y177" s="3" t="s">
        <v>721</v>
      </c>
      <c r="Z177" s="3">
        <v>134001</v>
      </c>
      <c r="AA177" s="3">
        <f>IFERROR(VLOOKUP(Presupuestos[[#This Row],[RAZON SOCIAL]],CHOOSE({1,2},Clientes_Proveedores[Razon Social],Clientes_Proveedores[Ruc / Dni]),2,0),"-")</f>
        <v>20124952850</v>
      </c>
      <c r="AB177" s="31" t="s">
        <v>722</v>
      </c>
      <c r="AC177" s="3" t="s">
        <v>670</v>
      </c>
      <c r="AD177" s="5">
        <v>0.18</v>
      </c>
      <c r="AE177" s="6">
        <v>8.4749999999999996</v>
      </c>
      <c r="AF177" s="6">
        <f>Presupuestos[[#This Row],[BASE]]*Presupuestos[[#This Row],[% IGV]]</f>
        <v>1.5254999999999999</v>
      </c>
      <c r="AG177" s="22">
        <f>ROUND(SUM(Presupuestos[[#This Row],[BASE]:[IGV]]),2)</f>
        <v>10</v>
      </c>
      <c r="AH177" s="9" t="str">
        <f>IF(Presupuestos[[#This Row],[MONEDA]]="USD",VLOOKUP(Presupuestos[[#This Row],[FECHA DE EMISION]],Tipo_Cambio[],3,0),"")</f>
        <v/>
      </c>
      <c r="AI177" s="22">
        <f>IFERROR(ROUND(IF(Presupuestos[[#This Row],[MONEDA]]="PEN",Presupuestos[[#This Row],[TOTAL]],Presupuestos[[#This Row],[TOTAL]]*Presupuestos[[#This Row],[TIPO DE CAMBIO]]),2),"")</f>
        <v>10</v>
      </c>
      <c r="AJ177" s="5"/>
      <c r="AK177" s="33" t="s">
        <v>671</v>
      </c>
      <c r="AL177" s="5" t="s">
        <v>715</v>
      </c>
      <c r="AM177" s="23" t="s">
        <v>671</v>
      </c>
      <c r="AN177" s="23" t="s">
        <v>671</v>
      </c>
      <c r="AO177" s="7">
        <f>IFERROR(VLOOKUP("1-"&amp;Presupuestos[[#This Row],[ID DOCUMENTO]],BD_Pagos[],7,0),"")</f>
        <v>45847</v>
      </c>
      <c r="AP177" s="16" t="str">
        <f>IFERROR(VLOOKUP("1-"&amp;Presupuestos[[#This Row],[ID DOCUMENTO]],BD_Pagos[],8,0),"")</f>
        <v>C_Ope_006</v>
      </c>
      <c r="AQ177" s="17">
        <f>IFERROR(VLOOKUP("1-"&amp;Presupuestos[[#This Row],[ID DOCUMENTO]],BD_Pagos[],9,0),"")</f>
        <v>24834</v>
      </c>
      <c r="AR177" s="54"/>
      <c r="AS177" s="7">
        <f>IFERROR(VLOOKUP("2-"&amp;Presupuestos[[#This Row],[ID DOCUMENTO]],BD_Pagos[],7,0),"")</f>
        <v>0</v>
      </c>
      <c r="AT177" s="16" t="str">
        <f>IFERROR(VLOOKUP("2-"&amp;Presupuestos[[#This Row],[ID DOCUMENTO]],BD_Pagos[],8,0),"")</f>
        <v/>
      </c>
      <c r="AU177" s="17">
        <f>IFERROR(VLOOKUP("2-"&amp;Presupuestos[[#This Row],[ID DOCUMENTO]],BD_Pagos[],9,0),"")</f>
        <v>0</v>
      </c>
      <c r="AV177" s="20">
        <f>IF(IFERROR(VLOOKUP("2-"&amp;Presupuestos[[#This Row],[ID DOCUMENTO]],BD_Pagos[],10,0),0)&gt;Presupuestos[[#This Row],[TOTAL SOLES]],Presupuestos[[#This Row],[TOTAL SOLES]],IFERROR(VLOOKUP("2-"&amp;Presupuestos[[#This Row],[ID DOCUMENTO]],BD_Pagos[],10,0),0))</f>
        <v>0</v>
      </c>
      <c r="AW177" s="7"/>
      <c r="AX177" s="16"/>
      <c r="AY177" s="17"/>
      <c r="AZ177" s="20"/>
      <c r="BA177" s="7"/>
      <c r="BB177" s="16"/>
      <c r="BC177" s="17"/>
      <c r="BD177" s="20"/>
      <c r="BE177" s="7">
        <f>IFERROR(VLOOKUP("5-"&amp;Presupuestos[[#This Row],[ID DOCUMENTO]],BD_Pagos[],7,0),"")</f>
        <v>0</v>
      </c>
      <c r="BF177" s="17">
        <f>IFERROR(VLOOKUP("5-"&amp;Presupuestos[[#This Row],[ID DOCUMENTO]],BD_Pagos[],9,0),"")</f>
        <v>0</v>
      </c>
      <c r="BG177" s="20">
        <f>IF(IFERROR(VLOOKUP("5-"&amp;Presupuestos[[#This Row],[ID DOCUMENTO]],BD_Pagos[],10,0),0)&gt;Presupuestos[[#This Row],[TOTAL SOLES]],Presupuestos[[#This Row],[TOTAL SOLES]],IFERROR(VLOOKUP("5-"&amp;Presupuestos[[#This Row],[ID DOCUMENTO]],BD_Pagos[],10,0),0))</f>
        <v>0</v>
      </c>
      <c r="BH177" s="7">
        <f>IFERROR(VLOOKUP("1-Detraccion"&amp;Presupuestos[[#This Row],[ID DOCUMENTO]],BD_Pagos[],2,0),"")</f>
        <v>0</v>
      </c>
      <c r="BI177" s="3" t="str">
        <f>IFERROR(VLOOKUP("1-Detraccion"&amp;Presupuestos[[#This Row],[ID DOCUMENTO]],BD_Pagos[],3,0),"")</f>
        <v/>
      </c>
      <c r="BJ177" s="3">
        <f>IFERROR(VLOOKUP("1-Detraccion"&amp;Presupuestos[[#This Row],[ID DOCUMENTO]],BD_Pagos[],4,0),"")</f>
        <v>0</v>
      </c>
      <c r="BK177" s="6">
        <f>IF(IFERROR(VLOOKUP("1-Detraccion"&amp;Presupuestos[[#This Row],[ID DOCUMENTO]],BD_Pagos[],5,0),0)&gt;Presupuestos[[#This Row],[TOTAL SOLES]],Presupuestos[[#This Row],[TOTAL SOLES]],IFERROR(VLOOKUP("1-Detraccion"&amp;Presupuestos[[#This Row],[ID DOCUMENTO]],BD_Pagos[],5,0),0))</f>
        <v>0</v>
      </c>
      <c r="BL177" s="6">
        <f>IF(IFERROR(VLOOKUP("1-Detraccion"&amp;Presupuestos[[#This Row],[ID DOCUMENTO]],BD_Pagos[],6,0),0)&gt;Presupuestos[[#This Row],[TOTAL SOLES]],Presupuestos[[#This Row],[TOTAL SOLES]],IFERROR(VLOOKUP("1-Detraccion"&amp;Presupuestos[[#This Row],[ID DOCUMENTO]],BD_Pagos[],6,0),0))</f>
        <v>0</v>
      </c>
      <c r="BM177" s="37"/>
      <c r="BN177" s="3"/>
      <c r="BO177" s="3"/>
      <c r="BP177" s="6"/>
      <c r="BQ17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77" s="23" t="str">
        <f>IF(Presupuestos[[#This Row],[SALDO ME-MN]]&gt;0,"PENDIENTE","CANCELADO")</f>
        <v>PENDIENTE</v>
      </c>
      <c r="BS177" s="23" t="str">
        <f>IF(COUNTIFS($U$4:$U176,Presupuestos[[#This Row],[ID DOCUMENTO]])&gt;=1,IF(B176=Presupuestos[[#This Row],[ID]],"OK","DOC. DUPLICADO"),"OK")</f>
        <v>OK</v>
      </c>
    </row>
    <row r="178" spans="2:71" ht="24" x14ac:dyDescent="0.25">
      <c r="B178" s="34">
        <f>IF(Presupuestos[[#This Row],[ID DOCUMENTO]]=U177,B177,IF(B177="ID",1,B177+1))</f>
        <v>172</v>
      </c>
      <c r="C178" s="2">
        <v>45847</v>
      </c>
      <c r="D178" s="2">
        <v>45847</v>
      </c>
      <c r="E178" s="3" t="s">
        <v>973</v>
      </c>
      <c r="F178" s="25" t="s">
        <v>35</v>
      </c>
      <c r="G178" s="25" t="s">
        <v>223</v>
      </c>
      <c r="H178" s="25" t="s">
        <v>199</v>
      </c>
      <c r="I178" s="36" t="str">
        <f>IFERROR(VLOOKUP(Presupuestos[[#This Row],[AREA]]&amp;Presupuestos[[#This Row],[CONCEPTO]]&amp;Presupuestos[[#This Row],[DESCRIPCION]],Tabla28[[Columna1]:[CÓDIGO NUEVO]],2,0),"")</f>
        <v>P0303001</v>
      </c>
      <c r="J178" s="3" t="s">
        <v>666</v>
      </c>
      <c r="K178" s="3" t="s">
        <v>666</v>
      </c>
      <c r="L178" s="3" t="s">
        <v>666</v>
      </c>
      <c r="M178" s="31" t="s">
        <v>981</v>
      </c>
      <c r="N178" s="3" t="s">
        <v>15</v>
      </c>
      <c r="O178" s="3" t="s">
        <v>308</v>
      </c>
      <c r="P178" s="3" t="s">
        <v>122</v>
      </c>
      <c r="Q178" s="3" t="str">
        <f>IFERROR(VLOOKUP(Presupuestos[[#This Row],[CLASIFICACIÓN (N)]],Tabla17[],2,0),"")</f>
        <v>Costos de ventas</v>
      </c>
      <c r="R178" s="3" t="str">
        <f>IFERROR(VLOOKUP(Presupuestos[[#This Row],[CLASIFICACIÓN (N)]],Tabla17[],3,0),"")</f>
        <v>Operativo</v>
      </c>
      <c r="S178" s="3" t="s">
        <v>16</v>
      </c>
      <c r="T178" s="3" t="str">
        <f>IFERROR(VLOOKUP(Presupuestos[[#This Row],[ALMACEN]],Tabla5[],2,0),"")</f>
        <v>Arequipa</v>
      </c>
      <c r="U178" s="19" t="str">
        <f>IFERROR(VLOOKUP(Presupuestos[[#This Row],[TIPO DE DOCUMENTO]],Tipo_Documento[],2,0)&amp;Presupuestos[[#This Row],[SERIE]]&amp;Presupuestos[[#This Row],[NUMERO]]&amp;Presupuestos[[#This Row],[RUC]],"")</f>
        <v>01F00213400220124952850</v>
      </c>
      <c r="V178" s="3" t="s">
        <v>120</v>
      </c>
      <c r="W178" s="7">
        <v>45847</v>
      </c>
      <c r="X178" s="7">
        <v>45847</v>
      </c>
      <c r="Y178" s="3" t="s">
        <v>721</v>
      </c>
      <c r="Z178" s="3">
        <v>134002</v>
      </c>
      <c r="AA178" s="3">
        <f>IFERROR(VLOOKUP(Presupuestos[[#This Row],[RAZON SOCIAL]],CHOOSE({1,2},Clientes_Proveedores[Razon Social],Clientes_Proveedores[Ruc / Dni]),2,0),"-")</f>
        <v>20124952850</v>
      </c>
      <c r="AB178" s="31" t="s">
        <v>722</v>
      </c>
      <c r="AC178" s="3" t="s">
        <v>670</v>
      </c>
      <c r="AD178" s="5">
        <v>0.18</v>
      </c>
      <c r="AE178" s="6">
        <v>8.4749999999999996</v>
      </c>
      <c r="AF178" s="6">
        <f>Presupuestos[[#This Row],[BASE]]*Presupuestos[[#This Row],[% IGV]]</f>
        <v>1.5254999999999999</v>
      </c>
      <c r="AG178" s="22">
        <f>ROUND(SUM(Presupuestos[[#This Row],[BASE]:[IGV]]),2)</f>
        <v>10</v>
      </c>
      <c r="AH178" s="9" t="str">
        <f>IF(Presupuestos[[#This Row],[MONEDA]]="USD",VLOOKUP(Presupuestos[[#This Row],[FECHA DE EMISION]],Tipo_Cambio[],3,0),"")</f>
        <v/>
      </c>
      <c r="AI178" s="22">
        <f>IFERROR(ROUND(IF(Presupuestos[[#This Row],[MONEDA]]="PEN",Presupuestos[[#This Row],[TOTAL]],Presupuestos[[#This Row],[TOTAL]]*Presupuestos[[#This Row],[TIPO DE CAMBIO]]),2),"")</f>
        <v>10</v>
      </c>
      <c r="AJ178" s="5"/>
      <c r="AK178" s="33" t="s">
        <v>671</v>
      </c>
      <c r="AL178" s="5" t="s">
        <v>715</v>
      </c>
      <c r="AM178" s="23" t="s">
        <v>671</v>
      </c>
      <c r="AN178" s="23" t="s">
        <v>671</v>
      </c>
      <c r="AO178" s="7">
        <f>IFERROR(VLOOKUP("1-"&amp;Presupuestos[[#This Row],[ID DOCUMENTO]],BD_Pagos[],7,0),"")</f>
        <v>45847</v>
      </c>
      <c r="AP178" s="16" t="str">
        <f>IFERROR(VLOOKUP("1-"&amp;Presupuestos[[#This Row],[ID DOCUMENTO]],BD_Pagos[],8,0),"")</f>
        <v>C_Ope_006</v>
      </c>
      <c r="AQ178" s="17">
        <f>IFERROR(VLOOKUP("1-"&amp;Presupuestos[[#This Row],[ID DOCUMENTO]],BD_Pagos[],9,0),"")</f>
        <v>24835</v>
      </c>
      <c r="AR178" s="54"/>
      <c r="AS178" s="7">
        <f>IFERROR(VLOOKUP("2-"&amp;Presupuestos[[#This Row],[ID DOCUMENTO]],BD_Pagos[],7,0),"")</f>
        <v>0</v>
      </c>
      <c r="AT178" s="16" t="str">
        <f>IFERROR(VLOOKUP("2-"&amp;Presupuestos[[#This Row],[ID DOCUMENTO]],BD_Pagos[],8,0),"")</f>
        <v/>
      </c>
      <c r="AU178" s="17">
        <f>IFERROR(VLOOKUP("2-"&amp;Presupuestos[[#This Row],[ID DOCUMENTO]],BD_Pagos[],9,0),"")</f>
        <v>0</v>
      </c>
      <c r="AV178" s="20">
        <f>IF(IFERROR(VLOOKUP("2-"&amp;Presupuestos[[#This Row],[ID DOCUMENTO]],BD_Pagos[],10,0),0)&gt;Presupuestos[[#This Row],[TOTAL SOLES]],Presupuestos[[#This Row],[TOTAL SOLES]],IFERROR(VLOOKUP("2-"&amp;Presupuestos[[#This Row],[ID DOCUMENTO]],BD_Pagos[],10,0),0))</f>
        <v>0</v>
      </c>
      <c r="AW178" s="7"/>
      <c r="AX178" s="16"/>
      <c r="AY178" s="17"/>
      <c r="AZ178" s="20"/>
      <c r="BA178" s="7"/>
      <c r="BB178" s="16"/>
      <c r="BC178" s="17"/>
      <c r="BD178" s="20"/>
      <c r="BE178" s="7">
        <f>IFERROR(VLOOKUP("5-"&amp;Presupuestos[[#This Row],[ID DOCUMENTO]],BD_Pagos[],7,0),"")</f>
        <v>0</v>
      </c>
      <c r="BF178" s="17">
        <f>IFERROR(VLOOKUP("5-"&amp;Presupuestos[[#This Row],[ID DOCUMENTO]],BD_Pagos[],9,0),"")</f>
        <v>0</v>
      </c>
      <c r="BG178" s="20">
        <f>IF(IFERROR(VLOOKUP("5-"&amp;Presupuestos[[#This Row],[ID DOCUMENTO]],BD_Pagos[],10,0),0)&gt;Presupuestos[[#This Row],[TOTAL SOLES]],Presupuestos[[#This Row],[TOTAL SOLES]],IFERROR(VLOOKUP("5-"&amp;Presupuestos[[#This Row],[ID DOCUMENTO]],BD_Pagos[],10,0),0))</f>
        <v>0</v>
      </c>
      <c r="BH178" s="7">
        <f>IFERROR(VLOOKUP("1-Detraccion"&amp;Presupuestos[[#This Row],[ID DOCUMENTO]],BD_Pagos[],2,0),"")</f>
        <v>0</v>
      </c>
      <c r="BI178" s="3" t="str">
        <f>IFERROR(VLOOKUP("1-Detraccion"&amp;Presupuestos[[#This Row],[ID DOCUMENTO]],BD_Pagos[],3,0),"")</f>
        <v/>
      </c>
      <c r="BJ178" s="3">
        <f>IFERROR(VLOOKUP("1-Detraccion"&amp;Presupuestos[[#This Row],[ID DOCUMENTO]],BD_Pagos[],4,0),"")</f>
        <v>0</v>
      </c>
      <c r="BK178" s="6">
        <f>IF(IFERROR(VLOOKUP("1-Detraccion"&amp;Presupuestos[[#This Row],[ID DOCUMENTO]],BD_Pagos[],5,0),0)&gt;Presupuestos[[#This Row],[TOTAL SOLES]],Presupuestos[[#This Row],[TOTAL SOLES]],IFERROR(VLOOKUP("1-Detraccion"&amp;Presupuestos[[#This Row],[ID DOCUMENTO]],BD_Pagos[],5,0),0))</f>
        <v>0</v>
      </c>
      <c r="BL178" s="6">
        <f>IF(IFERROR(VLOOKUP("1-Detraccion"&amp;Presupuestos[[#This Row],[ID DOCUMENTO]],BD_Pagos[],6,0),0)&gt;Presupuestos[[#This Row],[TOTAL SOLES]],Presupuestos[[#This Row],[TOTAL SOLES]],IFERROR(VLOOKUP("1-Detraccion"&amp;Presupuestos[[#This Row],[ID DOCUMENTO]],BD_Pagos[],6,0),0))</f>
        <v>0</v>
      </c>
      <c r="BM178" s="37"/>
      <c r="BN178" s="3"/>
      <c r="BO178" s="3"/>
      <c r="BP178" s="6"/>
      <c r="BQ17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78" s="23" t="str">
        <f>IF(Presupuestos[[#This Row],[SALDO ME-MN]]&gt;0,"PENDIENTE","CANCELADO")</f>
        <v>PENDIENTE</v>
      </c>
      <c r="BS178" s="23" t="str">
        <f>IF(COUNTIFS($U$4:$U177,Presupuestos[[#This Row],[ID DOCUMENTO]])&gt;=1,IF(B177=Presupuestos[[#This Row],[ID]],"OK","DOC. DUPLICADO"),"OK")</f>
        <v>OK</v>
      </c>
    </row>
    <row r="179" spans="2:71" ht="60" x14ac:dyDescent="0.25">
      <c r="B179" s="34">
        <f>IF(Presupuestos[[#This Row],[ID DOCUMENTO]]=U178,B178,IF(B178="ID",1,B178+1))</f>
        <v>173</v>
      </c>
      <c r="C179" s="2">
        <v>45845</v>
      </c>
      <c r="D179" s="2">
        <v>45845</v>
      </c>
      <c r="E179" s="3" t="s">
        <v>966</v>
      </c>
      <c r="F179" s="25" t="s">
        <v>35</v>
      </c>
      <c r="G179" s="25" t="s">
        <v>134</v>
      </c>
      <c r="H179" s="25" t="s">
        <v>97</v>
      </c>
      <c r="I179" s="36" t="str">
        <f>IFERROR(VLOOKUP(Presupuestos[[#This Row],[AREA]]&amp;Presupuestos[[#This Row],[CONCEPTO]]&amp;Presupuestos[[#This Row],[DESCRIPCION]],Tabla28[[Columna1]:[CÓDIGO NUEVO]],2,0),"")</f>
        <v>P0312001</v>
      </c>
      <c r="J179" s="3" t="s">
        <v>982</v>
      </c>
      <c r="K179" s="3" t="s">
        <v>983</v>
      </c>
      <c r="L179" s="3" t="s">
        <v>984</v>
      </c>
      <c r="M179" s="31" t="s">
        <v>985</v>
      </c>
      <c r="N179" s="3"/>
      <c r="O179" s="3" t="s">
        <v>300</v>
      </c>
      <c r="P179" s="3" t="s">
        <v>132</v>
      </c>
      <c r="Q179" s="3" t="str">
        <f>IFERROR(VLOOKUP(Presupuestos[[#This Row],[CLASIFICACIÓN (N)]],Tabla17[],2,0),"")</f>
        <v>Gastos operativos</v>
      </c>
      <c r="R179" s="3" t="str">
        <f>IFERROR(VLOOKUP(Presupuestos[[#This Row],[CLASIFICACIÓN (N)]],Tabla17[],3,0),"")</f>
        <v>Operativo</v>
      </c>
      <c r="S179" s="3" t="s">
        <v>26</v>
      </c>
      <c r="T179" s="3" t="str">
        <f>IFERROR(VLOOKUP(Presupuestos[[#This Row],[ALMACEN]],Tabla5[],2,0),"")</f>
        <v>Arequipa</v>
      </c>
      <c r="U179" s="19" t="str">
        <f>IFERROR(VLOOKUP(Presupuestos[[#This Row],[TIPO DE DOCUMENTO]],Tipo_Documento[],2,0)&amp;Presupuestos[[#This Row],[SERIE]]&amp;Presupuestos[[#This Row],[NUMERO]]&amp;Presupuestos[[#This Row],[RUC]],"")</f>
        <v>01E001401920603974817</v>
      </c>
      <c r="V179" s="3" t="s">
        <v>120</v>
      </c>
      <c r="W179" s="7">
        <v>45845</v>
      </c>
      <c r="X179" s="7">
        <v>45845</v>
      </c>
      <c r="Y179" s="3" t="s">
        <v>668</v>
      </c>
      <c r="Z179" s="3">
        <v>4019</v>
      </c>
      <c r="AA179" s="3">
        <f>IFERROR(VLOOKUP(Presupuestos[[#This Row],[RAZON SOCIAL]],CHOOSE({1,2},Clientes_Proveedores[Razon Social],Clientes_Proveedores[Ruc / Dni]),2,0),"-")</f>
        <v>20603974817</v>
      </c>
      <c r="AB179" s="31" t="s">
        <v>971</v>
      </c>
      <c r="AC179" s="3" t="s">
        <v>670</v>
      </c>
      <c r="AD179" s="5">
        <v>0.18</v>
      </c>
      <c r="AE179" s="6">
        <v>297.5</v>
      </c>
      <c r="AF179" s="6">
        <f>Presupuestos[[#This Row],[BASE]]*Presupuestos[[#This Row],[% IGV]]</f>
        <v>53.55</v>
      </c>
      <c r="AG179" s="22">
        <f>ROUND(SUM(Presupuestos[[#This Row],[BASE]:[IGV]]),2)</f>
        <v>351.05</v>
      </c>
      <c r="AH179" s="9" t="str">
        <f>IF(Presupuestos[[#This Row],[MONEDA]]="USD",VLOOKUP(Presupuestos[[#This Row],[FECHA DE EMISION]],Tipo_Cambio[],3,0),"")</f>
        <v/>
      </c>
      <c r="AI179" s="22">
        <f>IFERROR(ROUND(IF(Presupuestos[[#This Row],[MONEDA]]="PEN",Presupuestos[[#This Row],[TOTAL]],Presupuestos[[#This Row],[TOTAL]]*Presupuestos[[#This Row],[TIPO DE CAMBIO]]),2),"")</f>
        <v>351.05</v>
      </c>
      <c r="AJ179" s="5"/>
      <c r="AK179" s="33" t="s">
        <v>671</v>
      </c>
      <c r="AL179" s="5" t="s">
        <v>680</v>
      </c>
      <c r="AM179" s="23" t="s">
        <v>671</v>
      </c>
      <c r="AN179" s="23" t="s">
        <v>671</v>
      </c>
      <c r="AO179" s="7">
        <f>IFERROR(VLOOKUP("1-"&amp;Presupuestos[[#This Row],[ID DOCUMENTO]],BD_Pagos[],7,0),"")</f>
        <v>45855</v>
      </c>
      <c r="AP179" s="16" t="str">
        <f>IFERROR(VLOOKUP("1-"&amp;Presupuestos[[#This Row],[ID DOCUMENTO]],BD_Pagos[],8,0),"")</f>
        <v>B-BCP - Soles</v>
      </c>
      <c r="AQ179" s="17">
        <f>IFERROR(VLOOKUP("1-"&amp;Presupuestos[[#This Row],[ID DOCUMENTO]],BD_Pagos[],9,0),"")</f>
        <v>1645373</v>
      </c>
      <c r="AR179" s="54"/>
      <c r="AS179" s="7">
        <f>IFERROR(VLOOKUP("2-"&amp;Presupuestos[[#This Row],[ID DOCUMENTO]],BD_Pagos[],7,0),"")</f>
        <v>0</v>
      </c>
      <c r="AT179" s="16" t="str">
        <f>IFERROR(VLOOKUP("2-"&amp;Presupuestos[[#This Row],[ID DOCUMENTO]],BD_Pagos[],8,0),"")</f>
        <v/>
      </c>
      <c r="AU179" s="17">
        <f>IFERROR(VLOOKUP("2-"&amp;Presupuestos[[#This Row],[ID DOCUMENTO]],BD_Pagos[],9,0),"")</f>
        <v>0</v>
      </c>
      <c r="AV179" s="20">
        <f>IF(IFERROR(VLOOKUP("2-"&amp;Presupuestos[[#This Row],[ID DOCUMENTO]],BD_Pagos[],10,0),0)&gt;Presupuestos[[#This Row],[TOTAL SOLES]],Presupuestos[[#This Row],[TOTAL SOLES]],IFERROR(VLOOKUP("2-"&amp;Presupuestos[[#This Row],[ID DOCUMENTO]],BD_Pagos[],10,0),0))</f>
        <v>0</v>
      </c>
      <c r="AW179" s="7"/>
      <c r="AX179" s="16"/>
      <c r="AY179" s="17"/>
      <c r="AZ179" s="20"/>
      <c r="BA179" s="7"/>
      <c r="BB179" s="16"/>
      <c r="BC179" s="17"/>
      <c r="BD179" s="20"/>
      <c r="BE179" s="7">
        <f>IFERROR(VLOOKUP("5-"&amp;Presupuestos[[#This Row],[ID DOCUMENTO]],BD_Pagos[],7,0),"")</f>
        <v>0</v>
      </c>
      <c r="BF179" s="17">
        <f>IFERROR(VLOOKUP("5-"&amp;Presupuestos[[#This Row],[ID DOCUMENTO]],BD_Pagos[],9,0),"")</f>
        <v>0</v>
      </c>
      <c r="BG179" s="20">
        <f>IF(IFERROR(VLOOKUP("5-"&amp;Presupuestos[[#This Row],[ID DOCUMENTO]],BD_Pagos[],10,0),0)&gt;Presupuestos[[#This Row],[TOTAL SOLES]],Presupuestos[[#This Row],[TOTAL SOLES]],IFERROR(VLOOKUP("5-"&amp;Presupuestos[[#This Row],[ID DOCUMENTO]],BD_Pagos[],10,0),0))</f>
        <v>0</v>
      </c>
      <c r="BH179" s="7">
        <f>IFERROR(VLOOKUP("1-Detraccion"&amp;Presupuestos[[#This Row],[ID DOCUMENTO]],BD_Pagos[],2,0),"")</f>
        <v>0</v>
      </c>
      <c r="BI179" s="3" t="str">
        <f>IFERROR(VLOOKUP("1-Detraccion"&amp;Presupuestos[[#This Row],[ID DOCUMENTO]],BD_Pagos[],3,0),"")</f>
        <v/>
      </c>
      <c r="BJ179" s="3">
        <f>IFERROR(VLOOKUP("1-Detraccion"&amp;Presupuestos[[#This Row],[ID DOCUMENTO]],BD_Pagos[],4,0),"")</f>
        <v>0</v>
      </c>
      <c r="BK179" s="6">
        <f>IF(IFERROR(VLOOKUP("1-Detraccion"&amp;Presupuestos[[#This Row],[ID DOCUMENTO]],BD_Pagos[],5,0),0)&gt;Presupuestos[[#This Row],[TOTAL SOLES]],Presupuestos[[#This Row],[TOTAL SOLES]],IFERROR(VLOOKUP("1-Detraccion"&amp;Presupuestos[[#This Row],[ID DOCUMENTO]],BD_Pagos[],5,0),0))</f>
        <v>0</v>
      </c>
      <c r="BL179" s="6">
        <f>IF(IFERROR(VLOOKUP("1-Detraccion"&amp;Presupuestos[[#This Row],[ID DOCUMENTO]],BD_Pagos[],6,0),0)&gt;Presupuestos[[#This Row],[TOTAL SOLES]],Presupuestos[[#This Row],[TOTAL SOLES]],IFERROR(VLOOKUP("1-Detraccion"&amp;Presupuestos[[#This Row],[ID DOCUMENTO]],BD_Pagos[],6,0),0))</f>
        <v>0</v>
      </c>
      <c r="BM179" s="37"/>
      <c r="BN179" s="3"/>
      <c r="BO179" s="3"/>
      <c r="BP179" s="6"/>
      <c r="BQ17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351.05</v>
      </c>
      <c r="BR179" s="23" t="str">
        <f>IF(Presupuestos[[#This Row],[SALDO ME-MN]]&gt;0,"PENDIENTE","CANCELADO")</f>
        <v>PENDIENTE</v>
      </c>
      <c r="BS179" s="23" t="str">
        <f>IF(COUNTIFS($U$4:$U178,Presupuestos[[#This Row],[ID DOCUMENTO]])&gt;=1,IF(B178=Presupuestos[[#This Row],[ID]],"OK","DOC. DUPLICADO"),"OK")</f>
        <v>OK</v>
      </c>
    </row>
    <row r="180" spans="2:71" ht="144" x14ac:dyDescent="0.25">
      <c r="B180" s="34">
        <f>IF(Presupuestos[[#This Row],[ID DOCUMENTO]]=U179,B179,IF(B179="ID",1,B179+1))</f>
        <v>174</v>
      </c>
      <c r="C180" s="2">
        <v>45841</v>
      </c>
      <c r="D180" s="2">
        <v>45841</v>
      </c>
      <c r="E180" s="3" t="s">
        <v>966</v>
      </c>
      <c r="F180" s="25" t="s">
        <v>27</v>
      </c>
      <c r="G180" s="25" t="s">
        <v>134</v>
      </c>
      <c r="H180" s="25" t="s">
        <v>97</v>
      </c>
      <c r="I180" s="36" t="str">
        <f>IFERROR(VLOOKUP(Presupuestos[[#This Row],[AREA]]&amp;Presupuestos[[#This Row],[CONCEPTO]]&amp;Presupuestos[[#This Row],[DESCRIPCION]],Tabla28[[Columna1]:[CÓDIGO NUEVO]],2,0),"")</f>
        <v>P0206001</v>
      </c>
      <c r="J180" s="3" t="s">
        <v>986</v>
      </c>
      <c r="K180" s="3" t="s">
        <v>987</v>
      </c>
      <c r="L180" s="3" t="s">
        <v>988</v>
      </c>
      <c r="M180" s="31" t="s">
        <v>989</v>
      </c>
      <c r="N180" s="3"/>
      <c r="O180" s="3" t="s">
        <v>308</v>
      </c>
      <c r="P180" s="3" t="s">
        <v>132</v>
      </c>
      <c r="Q180" s="3" t="str">
        <f>IFERROR(VLOOKUP(Presupuestos[[#This Row],[CLASIFICACIÓN (N)]],Tabla17[],2,0),"")</f>
        <v>Gastos operativos</v>
      </c>
      <c r="R180" s="3" t="str">
        <f>IFERROR(VLOOKUP(Presupuestos[[#This Row],[CLASIFICACIÓN (N)]],Tabla17[],3,0),"")</f>
        <v>Operativo</v>
      </c>
      <c r="S180" s="3" t="s">
        <v>26</v>
      </c>
      <c r="T180" s="3" t="str">
        <f>IFERROR(VLOOKUP(Presupuestos[[#This Row],[ALMACEN]],Tabla5[],2,0),"")</f>
        <v>Arequipa</v>
      </c>
      <c r="U180" s="19" t="str">
        <f>IFERROR(VLOOKUP(Presupuestos[[#This Row],[TIPO DE DOCUMENTO]],Tipo_Documento[],2,0)&amp;Presupuestos[[#This Row],[SERIE]]&amp;Presupuestos[[#This Row],[NUMERO]]&amp;Presupuestos[[#This Row],[RUC]],"")</f>
        <v>01E001401220603974817</v>
      </c>
      <c r="V180" s="3" t="s">
        <v>120</v>
      </c>
      <c r="W180" s="7">
        <v>45841</v>
      </c>
      <c r="X180" s="7">
        <v>45841</v>
      </c>
      <c r="Y180" s="3" t="s">
        <v>668</v>
      </c>
      <c r="Z180" s="3">
        <v>4012</v>
      </c>
      <c r="AA180" s="3">
        <f>IFERROR(VLOOKUP(Presupuestos[[#This Row],[RAZON SOCIAL]],CHOOSE({1,2},Clientes_Proveedores[Razon Social],Clientes_Proveedores[Ruc / Dni]),2,0),"-")</f>
        <v>20603974817</v>
      </c>
      <c r="AB180" s="31" t="s">
        <v>971</v>
      </c>
      <c r="AC180" s="3" t="s">
        <v>670</v>
      </c>
      <c r="AD180" s="5">
        <v>0.18</v>
      </c>
      <c r="AE180" s="6">
        <v>680</v>
      </c>
      <c r="AF180" s="6">
        <f>Presupuestos[[#This Row],[BASE]]*Presupuestos[[#This Row],[% IGV]]</f>
        <v>122.39999999999999</v>
      </c>
      <c r="AG180" s="22">
        <f>ROUND(SUM(Presupuestos[[#This Row],[BASE]:[IGV]]),2)</f>
        <v>802.4</v>
      </c>
      <c r="AH180" s="9" t="str">
        <f>IF(Presupuestos[[#This Row],[MONEDA]]="USD",VLOOKUP(Presupuestos[[#This Row],[FECHA DE EMISION]],Tipo_Cambio[],3,0),"")</f>
        <v/>
      </c>
      <c r="AI180" s="22">
        <f>IFERROR(ROUND(IF(Presupuestos[[#This Row],[MONEDA]]="PEN",Presupuestos[[#This Row],[TOTAL]],Presupuestos[[#This Row],[TOTAL]]*Presupuestos[[#This Row],[TIPO DE CAMBIO]]),2),"")</f>
        <v>802.4</v>
      </c>
      <c r="AJ180" s="5">
        <v>0.1</v>
      </c>
      <c r="AK180" s="33" t="s">
        <v>671</v>
      </c>
      <c r="AL180" s="5" t="s">
        <v>680</v>
      </c>
      <c r="AM180" s="23" t="s">
        <v>671</v>
      </c>
      <c r="AN180" s="23" t="s">
        <v>671</v>
      </c>
      <c r="AO180" s="7">
        <f>IFERROR(VLOOKUP("1-"&amp;Presupuestos[[#This Row],[ID DOCUMENTO]],BD_Pagos[],7,0),"")</f>
        <v>45855</v>
      </c>
      <c r="AP180" s="16" t="str">
        <f>IFERROR(VLOOKUP("1-"&amp;Presupuestos[[#This Row],[ID DOCUMENTO]],BD_Pagos[],8,0),"")</f>
        <v>B-BCP - Soles</v>
      </c>
      <c r="AQ180" s="17">
        <f>IFERROR(VLOOKUP("1-"&amp;Presupuestos[[#This Row],[ID DOCUMENTO]],BD_Pagos[],9,0),"")</f>
        <v>1645373</v>
      </c>
      <c r="AR180" s="54"/>
      <c r="AS180" s="7">
        <f>IFERROR(VLOOKUP("2-"&amp;Presupuestos[[#This Row],[ID DOCUMENTO]],BD_Pagos[],7,0),"")</f>
        <v>0</v>
      </c>
      <c r="AT180" s="16" t="str">
        <f>IFERROR(VLOOKUP("2-"&amp;Presupuestos[[#This Row],[ID DOCUMENTO]],BD_Pagos[],8,0),"")</f>
        <v/>
      </c>
      <c r="AU180" s="17">
        <f>IFERROR(VLOOKUP("2-"&amp;Presupuestos[[#This Row],[ID DOCUMENTO]],BD_Pagos[],9,0),"")</f>
        <v>0</v>
      </c>
      <c r="AV180" s="20">
        <f>IF(IFERROR(VLOOKUP("2-"&amp;Presupuestos[[#This Row],[ID DOCUMENTO]],BD_Pagos[],10,0),0)&gt;Presupuestos[[#This Row],[TOTAL SOLES]],Presupuestos[[#This Row],[TOTAL SOLES]],IFERROR(VLOOKUP("2-"&amp;Presupuestos[[#This Row],[ID DOCUMENTO]],BD_Pagos[],10,0),0))</f>
        <v>0</v>
      </c>
      <c r="AW180" s="7"/>
      <c r="AX180" s="16"/>
      <c r="AY180" s="17"/>
      <c r="AZ180" s="20"/>
      <c r="BA180" s="7"/>
      <c r="BB180" s="16"/>
      <c r="BC180" s="17"/>
      <c r="BD180" s="20"/>
      <c r="BE180" s="7">
        <f>IFERROR(VLOOKUP("5-"&amp;Presupuestos[[#This Row],[ID DOCUMENTO]],BD_Pagos[],7,0),"")</f>
        <v>0</v>
      </c>
      <c r="BF180" s="17">
        <f>IFERROR(VLOOKUP("5-"&amp;Presupuestos[[#This Row],[ID DOCUMENTO]],BD_Pagos[],9,0),"")</f>
        <v>0</v>
      </c>
      <c r="BG180" s="20">
        <f>IF(IFERROR(VLOOKUP("5-"&amp;Presupuestos[[#This Row],[ID DOCUMENTO]],BD_Pagos[],10,0),0)&gt;Presupuestos[[#This Row],[TOTAL SOLES]],Presupuestos[[#This Row],[TOTAL SOLES]],IFERROR(VLOOKUP("5-"&amp;Presupuestos[[#This Row],[ID DOCUMENTO]],BD_Pagos[],10,0),0))</f>
        <v>0</v>
      </c>
      <c r="BH180" s="7">
        <f>IFERROR(VLOOKUP("1-Detraccion"&amp;Presupuestos[[#This Row],[ID DOCUMENTO]],BD_Pagos[],2,0),"")</f>
        <v>45856</v>
      </c>
      <c r="BI180" s="3" t="str">
        <f>IFERROR(VLOOKUP("1-Detraccion"&amp;Presupuestos[[#This Row],[ID DOCUMENTO]],BD_Pagos[],3,0),"")</f>
        <v>Adquiriente</v>
      </c>
      <c r="BJ180" s="3">
        <f>IFERROR(VLOOKUP("1-Detraccion"&amp;Presupuestos[[#This Row],[ID DOCUMENTO]],BD_Pagos[],4,0),"")</f>
        <v>276124050</v>
      </c>
      <c r="BK180" s="6">
        <f>IF(IFERROR(VLOOKUP("1-Detraccion"&amp;Presupuestos[[#This Row],[ID DOCUMENTO]],BD_Pagos[],5,0),0)&gt;Presupuestos[[#This Row],[TOTAL SOLES]],Presupuestos[[#This Row],[TOTAL SOLES]],IFERROR(VLOOKUP("1-Detraccion"&amp;Presupuestos[[#This Row],[ID DOCUMENTO]],BD_Pagos[],5,0),0))</f>
        <v>80</v>
      </c>
      <c r="BL180" s="6">
        <f>IF(IFERROR(VLOOKUP("1-Detraccion"&amp;Presupuestos[[#This Row],[ID DOCUMENTO]],BD_Pagos[],6,0),0)&gt;Presupuestos[[#This Row],[TOTAL SOLES]],Presupuestos[[#This Row],[TOTAL SOLES]],IFERROR(VLOOKUP("1-Detraccion"&amp;Presupuestos[[#This Row],[ID DOCUMENTO]],BD_Pagos[],6,0),0))</f>
        <v>80</v>
      </c>
      <c r="BM180" s="37"/>
      <c r="BN180" s="3"/>
      <c r="BO180" s="3"/>
      <c r="BP180" s="6"/>
      <c r="BQ18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722.4</v>
      </c>
      <c r="BR180" s="23" t="str">
        <f>IF(Presupuestos[[#This Row],[SALDO ME-MN]]&gt;0,"PENDIENTE","CANCELADO")</f>
        <v>PENDIENTE</v>
      </c>
      <c r="BS180" s="23" t="str">
        <f>IF(COUNTIFS($U$4:$U179,Presupuestos[[#This Row],[ID DOCUMENTO]])&gt;=1,IF(B179=Presupuestos[[#This Row],[ID]],"OK","DOC. DUPLICADO"),"OK")</f>
        <v>OK</v>
      </c>
    </row>
    <row r="181" spans="2:71" x14ac:dyDescent="0.25">
      <c r="B181" s="34">
        <f>IF(Presupuestos[[#This Row],[ID DOCUMENTO]]=U180,B180,IF(B180="ID",1,B180+1))</f>
        <v>175</v>
      </c>
      <c r="C181" s="2">
        <v>45839</v>
      </c>
      <c r="D181" s="2">
        <v>45839</v>
      </c>
      <c r="E181" s="3" t="s">
        <v>885</v>
      </c>
      <c r="F181" s="25" t="s">
        <v>27</v>
      </c>
      <c r="G181" s="25" t="s">
        <v>91</v>
      </c>
      <c r="H181" s="25" t="s">
        <v>92</v>
      </c>
      <c r="I181" s="36" t="str">
        <f>IFERROR(VLOOKUP(Presupuestos[[#This Row],[AREA]]&amp;Presupuestos[[#This Row],[CONCEPTO]]&amp;Presupuestos[[#This Row],[DESCRIPCION]],Tabla28[[Columna1]:[CÓDIGO NUEVO]],2,0),"")</f>
        <v>P0201001</v>
      </c>
      <c r="J181" s="3" t="s">
        <v>666</v>
      </c>
      <c r="K181" s="3" t="s">
        <v>990</v>
      </c>
      <c r="L181" s="3" t="s">
        <v>666</v>
      </c>
      <c r="M181" s="31" t="s">
        <v>790</v>
      </c>
      <c r="N181" s="3"/>
      <c r="O181" s="3" t="s">
        <v>308</v>
      </c>
      <c r="P181" s="3" t="s">
        <v>71</v>
      </c>
      <c r="Q181" s="3" t="str">
        <f>IFERROR(VLOOKUP(Presupuestos[[#This Row],[CLASIFICACIÓN (N)]],Tabla17[],2,0),"")</f>
        <v>Costos de ventas</v>
      </c>
      <c r="R181" s="3" t="str">
        <f>IFERROR(VLOOKUP(Presupuestos[[#This Row],[CLASIFICACIÓN (N)]],Tabla17[],3,0),"")</f>
        <v>Operativo</v>
      </c>
      <c r="S181" s="3" t="s">
        <v>16</v>
      </c>
      <c r="T181" s="3" t="str">
        <f>IFERROR(VLOOKUP(Presupuestos[[#This Row],[ALMACEN]],Tabla5[],2,0),"")</f>
        <v>Arequipa</v>
      </c>
      <c r="U181" s="19" t="str">
        <f>IFERROR(VLOOKUP(Presupuestos[[#This Row],[TIPO DE DOCUMENTO]],Tipo_Documento[],2,0)&amp;Presupuestos[[#This Row],[SERIE]]&amp;Presupuestos[[#This Row],[NUMERO]]&amp;Presupuestos[[#This Row],[RUC]],"")</f>
        <v>01F003170920454186002</v>
      </c>
      <c r="V181" s="3" t="s">
        <v>120</v>
      </c>
      <c r="W181" s="7">
        <v>45833</v>
      </c>
      <c r="X181" s="7">
        <v>45833</v>
      </c>
      <c r="Y181" s="3" t="s">
        <v>869</v>
      </c>
      <c r="Z181" s="3">
        <v>1709</v>
      </c>
      <c r="AA181" s="3">
        <f>IFERROR(VLOOKUP(Presupuestos[[#This Row],[RAZON SOCIAL]],CHOOSE({1,2},Clientes_Proveedores[Razon Social],Clientes_Proveedores[Ruc / Dni]),2,0),"-")</f>
        <v>20454186002</v>
      </c>
      <c r="AB181" s="31" t="s">
        <v>898</v>
      </c>
      <c r="AC181" s="3" t="s">
        <v>670</v>
      </c>
      <c r="AD181" s="5">
        <v>0.18</v>
      </c>
      <c r="AE181" s="6">
        <v>257.12</v>
      </c>
      <c r="AF181" s="6">
        <f>Presupuestos[[#This Row],[BASE]]*Presupuestos[[#This Row],[% IGV]]</f>
        <v>46.281599999999997</v>
      </c>
      <c r="AG181" s="22">
        <f>ROUND(SUM(Presupuestos[[#This Row],[BASE]:[IGV]]),2)</f>
        <v>303.39999999999998</v>
      </c>
      <c r="AH181" s="9" t="str">
        <f>IF(Presupuestos[[#This Row],[MONEDA]]="USD",VLOOKUP(Presupuestos[[#This Row],[FECHA DE EMISION]],Tipo_Cambio[],3,0),"")</f>
        <v/>
      </c>
      <c r="AI181" s="22">
        <f>IFERROR(ROUND(IF(Presupuestos[[#This Row],[MONEDA]]="PEN",Presupuestos[[#This Row],[TOTAL]],Presupuestos[[#This Row],[TOTAL]]*Presupuestos[[#This Row],[TIPO DE CAMBIO]]),2),"")</f>
        <v>303.39999999999998</v>
      </c>
      <c r="AJ181" s="5">
        <v>0.15</v>
      </c>
      <c r="AK181" s="33" t="s">
        <v>671</v>
      </c>
      <c r="AL181" s="5" t="s">
        <v>680</v>
      </c>
      <c r="AM181" s="23"/>
      <c r="AN181" s="23"/>
      <c r="AO181" s="7">
        <f>IFERROR(VLOOKUP("1-"&amp;Presupuestos[[#This Row],[ID DOCUMENTO]],BD_Pagos[],7,0),"")</f>
        <v>45853</v>
      </c>
      <c r="AP181" s="16" t="str">
        <f>IFERROR(VLOOKUP("1-"&amp;Presupuestos[[#This Row],[ID DOCUMENTO]],BD_Pagos[],8,0),"")</f>
        <v>B-BCP - Soles</v>
      </c>
      <c r="AQ181" s="17">
        <f>IFERROR(VLOOKUP("1-"&amp;Presupuestos[[#This Row],[ID DOCUMENTO]],BD_Pagos[],9,0),"")</f>
        <v>990865</v>
      </c>
      <c r="AR181" s="54"/>
      <c r="AS181" s="7">
        <f>IFERROR(VLOOKUP("2-"&amp;Presupuestos[[#This Row],[ID DOCUMENTO]],BD_Pagos[],7,0),"")</f>
        <v>0</v>
      </c>
      <c r="AT181" s="16" t="str">
        <f>IFERROR(VLOOKUP("2-"&amp;Presupuestos[[#This Row],[ID DOCUMENTO]],BD_Pagos[],8,0),"")</f>
        <v/>
      </c>
      <c r="AU181" s="17">
        <f>IFERROR(VLOOKUP("2-"&amp;Presupuestos[[#This Row],[ID DOCUMENTO]],BD_Pagos[],9,0),"")</f>
        <v>0</v>
      </c>
      <c r="AV181" s="20">
        <f>IF(IFERROR(VLOOKUP("2-"&amp;Presupuestos[[#This Row],[ID DOCUMENTO]],BD_Pagos[],10,0),0)&gt;Presupuestos[[#This Row],[TOTAL SOLES]],Presupuestos[[#This Row],[TOTAL SOLES]],IFERROR(VLOOKUP("2-"&amp;Presupuestos[[#This Row],[ID DOCUMENTO]],BD_Pagos[],10,0),0))</f>
        <v>0</v>
      </c>
      <c r="AW181" s="7"/>
      <c r="AX181" s="16"/>
      <c r="AY181" s="17"/>
      <c r="AZ181" s="20"/>
      <c r="BA181" s="7"/>
      <c r="BB181" s="16"/>
      <c r="BC181" s="17"/>
      <c r="BD181" s="20"/>
      <c r="BE181" s="7">
        <f>IFERROR(VLOOKUP("5-"&amp;Presupuestos[[#This Row],[ID DOCUMENTO]],BD_Pagos[],7,0),"")</f>
        <v>0</v>
      </c>
      <c r="BF181" s="17">
        <f>IFERROR(VLOOKUP("5-"&amp;Presupuestos[[#This Row],[ID DOCUMENTO]],BD_Pagos[],9,0),"")</f>
        <v>0</v>
      </c>
      <c r="BG181" s="20">
        <f>IF(IFERROR(VLOOKUP("5-"&amp;Presupuestos[[#This Row],[ID DOCUMENTO]],BD_Pagos[],10,0),0)&gt;Presupuestos[[#This Row],[TOTAL SOLES]],Presupuestos[[#This Row],[TOTAL SOLES]],IFERROR(VLOOKUP("5-"&amp;Presupuestos[[#This Row],[ID DOCUMENTO]],BD_Pagos[],10,0),0))</f>
        <v>0</v>
      </c>
      <c r="BH181" s="7">
        <f>IFERROR(VLOOKUP("1-Detraccion"&amp;Presupuestos[[#This Row],[ID DOCUMENTO]],BD_Pagos[],2,0),"")</f>
        <v>45856</v>
      </c>
      <c r="BI181" s="3" t="str">
        <f>IFERROR(VLOOKUP("1-Detraccion"&amp;Presupuestos[[#This Row],[ID DOCUMENTO]],BD_Pagos[],3,0),"")</f>
        <v>Adquiriente</v>
      </c>
      <c r="BJ181" s="3">
        <f>IFERROR(VLOOKUP("1-Detraccion"&amp;Presupuestos[[#This Row],[ID DOCUMENTO]],BD_Pagos[],4,0),"")</f>
        <v>276124048</v>
      </c>
      <c r="BK181" s="6">
        <f>IF(IFERROR(VLOOKUP("1-Detraccion"&amp;Presupuestos[[#This Row],[ID DOCUMENTO]],BD_Pagos[],5,0),0)&gt;Presupuestos[[#This Row],[TOTAL SOLES]],Presupuestos[[#This Row],[TOTAL SOLES]],IFERROR(VLOOKUP("1-Detraccion"&amp;Presupuestos[[#This Row],[ID DOCUMENTO]],BD_Pagos[],5,0),0))</f>
        <v>46</v>
      </c>
      <c r="BL181" s="6">
        <f>IF(IFERROR(VLOOKUP("1-Detraccion"&amp;Presupuestos[[#This Row],[ID DOCUMENTO]],BD_Pagos[],6,0),0)&gt;Presupuestos[[#This Row],[TOTAL SOLES]],Presupuestos[[#This Row],[TOTAL SOLES]],IFERROR(VLOOKUP("1-Detraccion"&amp;Presupuestos[[#This Row],[ID DOCUMENTO]],BD_Pagos[],6,0),0))</f>
        <v>46</v>
      </c>
      <c r="BM181" s="37"/>
      <c r="BN181" s="3"/>
      <c r="BO181" s="3"/>
      <c r="BP181" s="6"/>
      <c r="BQ18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257.39999999999998</v>
      </c>
      <c r="BR181" s="23" t="str">
        <f>IF(Presupuestos[[#This Row],[SALDO ME-MN]]&gt;0,"PENDIENTE","CANCELADO")</f>
        <v>PENDIENTE</v>
      </c>
      <c r="BS181" s="23" t="str">
        <f>IF(COUNTIFS($U$4:$U180,Presupuestos[[#This Row],[ID DOCUMENTO]])&gt;=1,IF(B180=Presupuestos[[#This Row],[ID]],"OK","DOC. DUPLICADO"),"OK")</f>
        <v>OK</v>
      </c>
    </row>
    <row r="182" spans="2:71" x14ac:dyDescent="0.25">
      <c r="B182" s="34">
        <f>IF(Presupuestos[[#This Row],[ID DOCUMENTO]]=U181,B181,IF(B181="ID",1,B181+1))</f>
        <v>176</v>
      </c>
      <c r="C182" s="2">
        <v>45854</v>
      </c>
      <c r="D182" s="2">
        <v>45854</v>
      </c>
      <c r="E182" s="3" t="s">
        <v>991</v>
      </c>
      <c r="F182" s="25" t="s">
        <v>9</v>
      </c>
      <c r="G182" s="25" t="s">
        <v>45</v>
      </c>
      <c r="H182" s="25" t="s">
        <v>52</v>
      </c>
      <c r="I182" s="36" t="str">
        <f>IFERROR(VLOOKUP(Presupuestos[[#This Row],[AREA]]&amp;Presupuestos[[#This Row],[CONCEPTO]]&amp;Presupuestos[[#This Row],[DESCRIPCION]],Tabla28[[Columna1]:[CÓDIGO NUEVO]],2,0),"")</f>
        <v>P0104005</v>
      </c>
      <c r="J182" s="3" t="s">
        <v>666</v>
      </c>
      <c r="K182" s="3" t="s">
        <v>666</v>
      </c>
      <c r="L182" s="3" t="s">
        <v>666</v>
      </c>
      <c r="M182" s="31" t="s">
        <v>992</v>
      </c>
      <c r="N182" s="3"/>
      <c r="O182" s="3" t="s">
        <v>315</v>
      </c>
      <c r="P182" s="3" t="s">
        <v>127</v>
      </c>
      <c r="Q182" s="3" t="str">
        <f>IFERROR(VLOOKUP(Presupuestos[[#This Row],[CLASIFICACIÓN (N)]],Tabla17[],2,0),"")</f>
        <v>Gastos operativos</v>
      </c>
      <c r="R182" s="3" t="str">
        <f>IFERROR(VLOOKUP(Presupuestos[[#This Row],[CLASIFICACIÓN (N)]],Tabla17[],3,0),"")</f>
        <v>Operativo</v>
      </c>
      <c r="S182" s="3" t="s">
        <v>16</v>
      </c>
      <c r="T182" s="3" t="str">
        <f>IFERROR(VLOOKUP(Presupuestos[[#This Row],[ALMACEN]],Tabla5[],2,0),"")</f>
        <v>Arequipa</v>
      </c>
      <c r="U182" s="19" t="str">
        <f>IFERROR(VLOOKUP(Presupuestos[[#This Row],[TIPO DE DOCUMENTO]],Tipo_Documento[],2,0)&amp;Presupuestos[[#This Row],[SERIE]]&amp;Presupuestos[[#This Row],[NUMERO]]&amp;Presupuestos[[#This Row],[RUC]],"")</f>
        <v>01E00146220609368773</v>
      </c>
      <c r="V182" s="3" t="s">
        <v>120</v>
      </c>
      <c r="W182" s="7">
        <v>45854</v>
      </c>
      <c r="X182" s="7">
        <v>45854</v>
      </c>
      <c r="Y182" s="3" t="s">
        <v>668</v>
      </c>
      <c r="Z182" s="3">
        <v>462</v>
      </c>
      <c r="AA182" s="3">
        <f>IFERROR(VLOOKUP(Presupuestos[[#This Row],[RAZON SOCIAL]],CHOOSE({1,2},Clientes_Proveedores[Razon Social],Clientes_Proveedores[Ruc / Dni]),2,0),"-")</f>
        <v>20609368773</v>
      </c>
      <c r="AB182" s="31" t="s">
        <v>993</v>
      </c>
      <c r="AC182" s="3" t="s">
        <v>670</v>
      </c>
      <c r="AD182" s="5">
        <v>0.18</v>
      </c>
      <c r="AE182" s="6">
        <v>59.9</v>
      </c>
      <c r="AF182" s="6">
        <f>Presupuestos[[#This Row],[BASE]]*Presupuestos[[#This Row],[% IGV]]</f>
        <v>10.782</v>
      </c>
      <c r="AG182" s="22">
        <f>ROUND(SUM(Presupuestos[[#This Row],[BASE]:[IGV]]),2)</f>
        <v>70.680000000000007</v>
      </c>
      <c r="AH182" s="9" t="str">
        <f>IF(Presupuestos[[#This Row],[MONEDA]]="USD",VLOOKUP(Presupuestos[[#This Row],[FECHA DE EMISION]],Tipo_Cambio[],3,0),"")</f>
        <v/>
      </c>
      <c r="AI182" s="22">
        <f>IFERROR(ROUND(IF(Presupuestos[[#This Row],[MONEDA]]="PEN",Presupuestos[[#This Row],[TOTAL]],Presupuestos[[#This Row],[TOTAL]]*Presupuestos[[#This Row],[TIPO DE CAMBIO]]),2),"")</f>
        <v>70.680000000000007</v>
      </c>
      <c r="AJ182" s="5"/>
      <c r="AK182" s="33" t="s">
        <v>671</v>
      </c>
      <c r="AL182" s="5" t="s">
        <v>680</v>
      </c>
      <c r="AM182" s="23" t="s">
        <v>671</v>
      </c>
      <c r="AN182" s="23" t="s">
        <v>671</v>
      </c>
      <c r="AO182" s="7">
        <f>IFERROR(VLOOKUP("1-"&amp;Presupuestos[[#This Row],[ID DOCUMENTO]],BD_Pagos[],7,0),"")</f>
        <v>45855</v>
      </c>
      <c r="AP182" s="16" t="str">
        <f>IFERROR(VLOOKUP("1-"&amp;Presupuestos[[#This Row],[ID DOCUMENTO]],BD_Pagos[],8,0),"")</f>
        <v>B-BCP - Soles</v>
      </c>
      <c r="AQ182" s="17">
        <f>IFERROR(VLOOKUP("1-"&amp;Presupuestos[[#This Row],[ID DOCUMENTO]],BD_Pagos[],9,0),"")</f>
        <v>1203033</v>
      </c>
      <c r="AR182" s="54"/>
      <c r="AS182" s="7">
        <f>IFERROR(VLOOKUP("2-"&amp;Presupuestos[[#This Row],[ID DOCUMENTO]],BD_Pagos[],7,0),"")</f>
        <v>0</v>
      </c>
      <c r="AT182" s="16" t="str">
        <f>IFERROR(VLOOKUP("2-"&amp;Presupuestos[[#This Row],[ID DOCUMENTO]],BD_Pagos[],8,0),"")</f>
        <v/>
      </c>
      <c r="AU182" s="17">
        <f>IFERROR(VLOOKUP("2-"&amp;Presupuestos[[#This Row],[ID DOCUMENTO]],BD_Pagos[],9,0),"")</f>
        <v>0</v>
      </c>
      <c r="AV182" s="20">
        <f>IF(IFERROR(VLOOKUP("2-"&amp;Presupuestos[[#This Row],[ID DOCUMENTO]],BD_Pagos[],10,0),0)&gt;Presupuestos[[#This Row],[TOTAL SOLES]],Presupuestos[[#This Row],[TOTAL SOLES]],IFERROR(VLOOKUP("2-"&amp;Presupuestos[[#This Row],[ID DOCUMENTO]],BD_Pagos[],10,0),0))</f>
        <v>0</v>
      </c>
      <c r="AW182" s="7"/>
      <c r="AX182" s="16"/>
      <c r="AY182" s="17"/>
      <c r="AZ182" s="20"/>
      <c r="BA182" s="7"/>
      <c r="BB182" s="16"/>
      <c r="BC182" s="17"/>
      <c r="BD182" s="20"/>
      <c r="BE182" s="7">
        <f>IFERROR(VLOOKUP("5-"&amp;Presupuestos[[#This Row],[ID DOCUMENTO]],BD_Pagos[],7,0),"")</f>
        <v>0</v>
      </c>
      <c r="BF182" s="17">
        <f>IFERROR(VLOOKUP("5-"&amp;Presupuestos[[#This Row],[ID DOCUMENTO]],BD_Pagos[],9,0),"")</f>
        <v>0</v>
      </c>
      <c r="BG182" s="20">
        <f>IF(IFERROR(VLOOKUP("5-"&amp;Presupuestos[[#This Row],[ID DOCUMENTO]],BD_Pagos[],10,0),0)&gt;Presupuestos[[#This Row],[TOTAL SOLES]],Presupuestos[[#This Row],[TOTAL SOLES]],IFERROR(VLOOKUP("5-"&amp;Presupuestos[[#This Row],[ID DOCUMENTO]],BD_Pagos[],10,0),0))</f>
        <v>0</v>
      </c>
      <c r="BH182" s="7">
        <f>IFERROR(VLOOKUP("1-Detraccion"&amp;Presupuestos[[#This Row],[ID DOCUMENTO]],BD_Pagos[],2,0),"")</f>
        <v>0</v>
      </c>
      <c r="BI182" s="3" t="str">
        <f>IFERROR(VLOOKUP("1-Detraccion"&amp;Presupuestos[[#This Row],[ID DOCUMENTO]],BD_Pagos[],3,0),"")</f>
        <v/>
      </c>
      <c r="BJ182" s="3">
        <f>IFERROR(VLOOKUP("1-Detraccion"&amp;Presupuestos[[#This Row],[ID DOCUMENTO]],BD_Pagos[],4,0),"")</f>
        <v>0</v>
      </c>
      <c r="BK182" s="6">
        <f>IF(IFERROR(VLOOKUP("1-Detraccion"&amp;Presupuestos[[#This Row],[ID DOCUMENTO]],BD_Pagos[],5,0),0)&gt;Presupuestos[[#This Row],[TOTAL SOLES]],Presupuestos[[#This Row],[TOTAL SOLES]],IFERROR(VLOOKUP("1-Detraccion"&amp;Presupuestos[[#This Row],[ID DOCUMENTO]],BD_Pagos[],5,0),0))</f>
        <v>0</v>
      </c>
      <c r="BL182" s="6">
        <f>IF(IFERROR(VLOOKUP("1-Detraccion"&amp;Presupuestos[[#This Row],[ID DOCUMENTO]],BD_Pagos[],6,0),0)&gt;Presupuestos[[#This Row],[TOTAL SOLES]],Presupuestos[[#This Row],[TOTAL SOLES]],IFERROR(VLOOKUP("1-Detraccion"&amp;Presupuestos[[#This Row],[ID DOCUMENTO]],BD_Pagos[],6,0),0))</f>
        <v>0</v>
      </c>
      <c r="BM182" s="37"/>
      <c r="BN182" s="3"/>
      <c r="BO182" s="3"/>
      <c r="BP182" s="6"/>
      <c r="BQ18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70.680000000000007</v>
      </c>
      <c r="BR182" s="23" t="str">
        <f>IF(Presupuestos[[#This Row],[SALDO ME-MN]]&gt;0,"PENDIENTE","CANCELADO")</f>
        <v>PENDIENTE</v>
      </c>
      <c r="BS182" s="23" t="str">
        <f>IF(COUNTIFS($U$4:$U181,Presupuestos[[#This Row],[ID DOCUMENTO]])&gt;=1,IF(B181=Presupuestos[[#This Row],[ID]],"OK","DOC. DUPLICADO"),"OK")</f>
        <v>OK</v>
      </c>
    </row>
    <row r="183" spans="2:71" ht="36" x14ac:dyDescent="0.25">
      <c r="B183" s="34">
        <f>IF(Presupuestos[[#This Row],[ID DOCUMENTO]]=U182,B182,IF(B182="ID",1,B182+1))</f>
        <v>177</v>
      </c>
      <c r="C183" s="2">
        <v>45853</v>
      </c>
      <c r="D183" s="2">
        <v>45853</v>
      </c>
      <c r="E183" s="3" t="s">
        <v>874</v>
      </c>
      <c r="F183" s="25" t="s">
        <v>54</v>
      </c>
      <c r="G183" s="25" t="s">
        <v>330</v>
      </c>
      <c r="H183" s="25" t="s">
        <v>416</v>
      </c>
      <c r="I183" s="36" t="str">
        <f>IFERROR(VLOOKUP(Presupuestos[[#This Row],[AREA]]&amp;Presupuestos[[#This Row],[CONCEPTO]]&amp;Presupuestos[[#This Row],[DESCRIPCION]],Tabla28[[Columna1]:[CÓDIGO NUEVO]],2,0),"")</f>
        <v>P0601015</v>
      </c>
      <c r="J183" s="3" t="s">
        <v>994</v>
      </c>
      <c r="K183" s="3" t="s">
        <v>666</v>
      </c>
      <c r="L183" s="3" t="s">
        <v>666</v>
      </c>
      <c r="M183" s="31" t="s">
        <v>995</v>
      </c>
      <c r="N183" s="3"/>
      <c r="O183" s="3" t="s">
        <v>315</v>
      </c>
      <c r="P183" s="3" t="s">
        <v>142</v>
      </c>
      <c r="Q183" s="3" t="str">
        <f>IFERROR(VLOOKUP(Presupuestos[[#This Row],[CLASIFICACIÓN (N)]],Tabla17[],2,0),"")</f>
        <v>Gastos no operativos</v>
      </c>
      <c r="R183" s="3" t="str">
        <f>IFERROR(VLOOKUP(Presupuestos[[#This Row],[CLASIFICACIÓN (N)]],Tabla17[],3,0),"")</f>
        <v>Operativo</v>
      </c>
      <c r="S183" s="3" t="s">
        <v>41</v>
      </c>
      <c r="T183" s="3" t="str">
        <f>IFERROR(VLOOKUP(Presupuestos[[#This Row],[ALMACEN]],Tabla5[],2,0),"")</f>
        <v>Lima</v>
      </c>
      <c r="U183" s="19" t="str">
        <f>IFERROR(VLOOKUP(Presupuestos[[#This Row],[TIPO DE DOCUMENTO]],Tipo_Documento[],2,0)&amp;Presupuestos[[#This Row],[SERIE]]&amp;Presupuestos[[#This Row],[NUMERO]]&amp;Presupuestos[[#This Row],[RUC]],"")</f>
        <v>LIQOPE13511111111</v>
      </c>
      <c r="V183" s="3" t="s">
        <v>175</v>
      </c>
      <c r="W183" s="7">
        <v>45854</v>
      </c>
      <c r="X183" s="7">
        <v>45854</v>
      </c>
      <c r="Y183" s="3" t="s">
        <v>36</v>
      </c>
      <c r="Z183" s="3">
        <v>135</v>
      </c>
      <c r="AA183" s="3">
        <f>IFERROR(VLOOKUP(Presupuestos[[#This Row],[RAZON SOCIAL]],CHOOSE({1,2},Clientes_Proveedores[Razon Social],Clientes_Proveedores[Ruc / Dni]),2,0),"-")</f>
        <v>11111111</v>
      </c>
      <c r="AB183" s="31" t="s">
        <v>916</v>
      </c>
      <c r="AC183" s="3" t="s">
        <v>670</v>
      </c>
      <c r="AD183" s="5"/>
      <c r="AE183" s="6">
        <v>100</v>
      </c>
      <c r="AF183" s="6">
        <f>Presupuestos[[#This Row],[BASE]]*Presupuestos[[#This Row],[% IGV]]</f>
        <v>0</v>
      </c>
      <c r="AG183" s="22">
        <f>ROUND(SUM(Presupuestos[[#This Row],[BASE]:[IGV]]),2)</f>
        <v>100</v>
      </c>
      <c r="AH183" s="9" t="str">
        <f>IF(Presupuestos[[#This Row],[MONEDA]]="USD",VLOOKUP(Presupuestos[[#This Row],[FECHA DE EMISION]],Tipo_Cambio[],3,0),"")</f>
        <v/>
      </c>
      <c r="AI183" s="22">
        <f>IFERROR(ROUND(IF(Presupuestos[[#This Row],[MONEDA]]="PEN",Presupuestos[[#This Row],[TOTAL]],Presupuestos[[#This Row],[TOTAL]]*Presupuestos[[#This Row],[TIPO DE CAMBIO]]),2),"")</f>
        <v>100</v>
      </c>
      <c r="AJ183" s="5"/>
      <c r="AK183" s="33" t="s">
        <v>671</v>
      </c>
      <c r="AL183" s="5" t="s">
        <v>742</v>
      </c>
      <c r="AM183" s="23" t="s">
        <v>671</v>
      </c>
      <c r="AN183" s="23" t="s">
        <v>671</v>
      </c>
      <c r="AO183" s="7" t="str">
        <f>IFERROR(VLOOKUP("1-"&amp;Presupuestos[[#This Row],[ID DOCUMENTO]],BD_Pagos[],7,0),"")</f>
        <v/>
      </c>
      <c r="AP183" s="16" t="str">
        <f>IFERROR(VLOOKUP("1-"&amp;Presupuestos[[#This Row],[ID DOCUMENTO]],BD_Pagos[],8,0),"")</f>
        <v/>
      </c>
      <c r="AQ183" s="17" t="str">
        <f>IFERROR(VLOOKUP("1-"&amp;Presupuestos[[#This Row],[ID DOCUMENTO]],BD_Pagos[],9,0),"")</f>
        <v/>
      </c>
      <c r="AR183" s="54"/>
      <c r="AS183" s="7" t="str">
        <f>IFERROR(VLOOKUP("2-"&amp;Presupuestos[[#This Row],[ID DOCUMENTO]],BD_Pagos[],7,0),"")</f>
        <v/>
      </c>
      <c r="AT183" s="16" t="str">
        <f>IFERROR(VLOOKUP("2-"&amp;Presupuestos[[#This Row],[ID DOCUMENTO]],BD_Pagos[],8,0),"")</f>
        <v/>
      </c>
      <c r="AU183" s="17" t="str">
        <f>IFERROR(VLOOKUP("2-"&amp;Presupuestos[[#This Row],[ID DOCUMENTO]],BD_Pagos[],9,0),"")</f>
        <v/>
      </c>
      <c r="AV183" s="20">
        <f>IF(IFERROR(VLOOKUP("2-"&amp;Presupuestos[[#This Row],[ID DOCUMENTO]],BD_Pagos[],10,0),0)&gt;Presupuestos[[#This Row],[TOTAL SOLES]],Presupuestos[[#This Row],[TOTAL SOLES]],IFERROR(VLOOKUP("2-"&amp;Presupuestos[[#This Row],[ID DOCUMENTO]],BD_Pagos[],10,0),0))</f>
        <v>0</v>
      </c>
      <c r="AW183" s="7"/>
      <c r="AX183" s="16"/>
      <c r="AY183" s="17"/>
      <c r="AZ183" s="20"/>
      <c r="BA183" s="7"/>
      <c r="BB183" s="16"/>
      <c r="BC183" s="17"/>
      <c r="BD183" s="20"/>
      <c r="BE183" s="7" t="str">
        <f>IFERROR(VLOOKUP("5-"&amp;Presupuestos[[#This Row],[ID DOCUMENTO]],BD_Pagos[],7,0),"")</f>
        <v/>
      </c>
      <c r="BF183" s="17" t="str">
        <f>IFERROR(VLOOKUP("5-"&amp;Presupuestos[[#This Row],[ID DOCUMENTO]],BD_Pagos[],9,0),"")</f>
        <v/>
      </c>
      <c r="BG183" s="20">
        <f>IF(IFERROR(VLOOKUP("5-"&amp;Presupuestos[[#This Row],[ID DOCUMENTO]],BD_Pagos[],10,0),0)&gt;Presupuestos[[#This Row],[TOTAL SOLES]],Presupuestos[[#This Row],[TOTAL SOLES]],IFERROR(VLOOKUP("5-"&amp;Presupuestos[[#This Row],[ID DOCUMENTO]],BD_Pagos[],10,0),0))</f>
        <v>0</v>
      </c>
      <c r="BH183" s="7" t="str">
        <f>IFERROR(VLOOKUP("1-Detraccion"&amp;Presupuestos[[#This Row],[ID DOCUMENTO]],BD_Pagos[],2,0),"")</f>
        <v/>
      </c>
      <c r="BI183" s="3" t="str">
        <f>IFERROR(VLOOKUP("1-Detraccion"&amp;Presupuestos[[#This Row],[ID DOCUMENTO]],BD_Pagos[],3,0),"")</f>
        <v/>
      </c>
      <c r="BJ183" s="3" t="str">
        <f>IFERROR(VLOOKUP("1-Detraccion"&amp;Presupuestos[[#This Row],[ID DOCUMENTO]],BD_Pagos[],4,0),"")</f>
        <v/>
      </c>
      <c r="BK183" s="6">
        <f>IF(IFERROR(VLOOKUP("1-Detraccion"&amp;Presupuestos[[#This Row],[ID DOCUMENTO]],BD_Pagos[],5,0),0)&gt;Presupuestos[[#This Row],[TOTAL SOLES]],Presupuestos[[#This Row],[TOTAL SOLES]],IFERROR(VLOOKUP("1-Detraccion"&amp;Presupuestos[[#This Row],[ID DOCUMENTO]],BD_Pagos[],5,0),0))</f>
        <v>0</v>
      </c>
      <c r="BL183" s="6">
        <f>IF(IFERROR(VLOOKUP("1-Detraccion"&amp;Presupuestos[[#This Row],[ID DOCUMENTO]],BD_Pagos[],6,0),0)&gt;Presupuestos[[#This Row],[TOTAL SOLES]],Presupuestos[[#This Row],[TOTAL SOLES]],IFERROR(VLOOKUP("1-Detraccion"&amp;Presupuestos[[#This Row],[ID DOCUMENTO]],BD_Pagos[],6,0),0))</f>
        <v>0</v>
      </c>
      <c r="BM183" s="37"/>
      <c r="BN183" s="3"/>
      <c r="BO183" s="3"/>
      <c r="BP183" s="6"/>
      <c r="BQ18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100</v>
      </c>
      <c r="BR183" s="23" t="str">
        <f>IF(Presupuestos[[#This Row],[SALDO ME-MN]]&gt;0,"PENDIENTE","CANCELADO")</f>
        <v>PENDIENTE</v>
      </c>
      <c r="BS183" s="23" t="str">
        <f>IF(COUNTIFS($U$4:$U182,Presupuestos[[#This Row],[ID DOCUMENTO]])&gt;=1,IF(B182=Presupuestos[[#This Row],[ID]],"OK","DOC. DUPLICADO"),"OK")</f>
        <v>OK</v>
      </c>
    </row>
    <row r="184" spans="2:71" ht="24" x14ac:dyDescent="0.25">
      <c r="B184" s="34">
        <f>IF(Presupuestos[[#This Row],[ID DOCUMENTO]]=U183,B183,IF(B183="ID",1,B183+1))</f>
        <v>178</v>
      </c>
      <c r="C184" s="2">
        <v>45853</v>
      </c>
      <c r="D184" s="2">
        <v>45853</v>
      </c>
      <c r="E184" s="3" t="s">
        <v>874</v>
      </c>
      <c r="F184" s="25" t="s">
        <v>35</v>
      </c>
      <c r="G184" s="25" t="s">
        <v>29</v>
      </c>
      <c r="H184" s="25" t="s">
        <v>204</v>
      </c>
      <c r="I184" s="36" t="str">
        <f>IFERROR(VLOOKUP(Presupuestos[[#This Row],[AREA]]&amp;Presupuestos[[#This Row],[CONCEPTO]]&amp;Presupuestos[[#This Row],[DESCRIPCION]],Tabla28[[Columna1]:[CÓDIGO NUEVO]],2,0),"")</f>
        <v>P0308001</v>
      </c>
      <c r="J184" s="3" t="s">
        <v>997</v>
      </c>
      <c r="K184" s="3" t="s">
        <v>666</v>
      </c>
      <c r="L184" s="3" t="s">
        <v>666</v>
      </c>
      <c r="M184" s="31" t="s">
        <v>998</v>
      </c>
      <c r="N184" s="3"/>
      <c r="O184" s="3" t="s">
        <v>300</v>
      </c>
      <c r="P184" s="3" t="s">
        <v>127</v>
      </c>
      <c r="Q184" s="3" t="str">
        <f>IFERROR(VLOOKUP(Presupuestos[[#This Row],[CLASIFICACIÓN (N)]],Tabla17[],2,0),"")</f>
        <v>Gastos operativos</v>
      </c>
      <c r="R184" s="3" t="str">
        <f>IFERROR(VLOOKUP(Presupuestos[[#This Row],[CLASIFICACIÓN (N)]],Tabla17[],3,0),"")</f>
        <v>Operativo</v>
      </c>
      <c r="S184" s="3" t="s">
        <v>34</v>
      </c>
      <c r="T184" s="3" t="str">
        <f>IFERROR(VLOOKUP(Presupuestos[[#This Row],[ALMACEN]],Tabla5[],2,0),"")</f>
        <v>Arequipa</v>
      </c>
      <c r="U184" s="19" t="str">
        <f>IFERROR(VLOOKUP(Presupuestos[[#This Row],[TIPO DE DOCUMENTO]],Tipo_Documento[],2,0)&amp;Presupuestos[[#This Row],[SERIE]]&amp;Presupuestos[[#This Row],[NUMERO]]&amp;Presupuestos[[#This Row],[RUC]],"")</f>
        <v>LIQOPE13411111111</v>
      </c>
      <c r="V184" s="3" t="s">
        <v>175</v>
      </c>
      <c r="W184" s="7">
        <v>45854</v>
      </c>
      <c r="X184" s="7">
        <v>45854</v>
      </c>
      <c r="Y184" s="3" t="s">
        <v>36</v>
      </c>
      <c r="Z184" s="3">
        <v>134</v>
      </c>
      <c r="AA184" s="3">
        <f>IFERROR(VLOOKUP(Presupuestos[[#This Row],[RAZON SOCIAL]],CHOOSE({1,2},Clientes_Proveedores[Razon Social],Clientes_Proveedores[Ruc / Dni]),2,0),"-")</f>
        <v>11111111</v>
      </c>
      <c r="AB184" s="31" t="s">
        <v>916</v>
      </c>
      <c r="AC184" s="3" t="s">
        <v>670</v>
      </c>
      <c r="AD184" s="5"/>
      <c r="AE184" s="6">
        <v>90</v>
      </c>
      <c r="AF184" s="6">
        <f>Presupuestos[[#This Row],[BASE]]*Presupuestos[[#This Row],[% IGV]]</f>
        <v>0</v>
      </c>
      <c r="AG184" s="22">
        <f>ROUND(SUM(Presupuestos[[#This Row],[BASE]:[IGV]]),2)</f>
        <v>90</v>
      </c>
      <c r="AH184" s="9" t="str">
        <f>IF(Presupuestos[[#This Row],[MONEDA]]="USD",VLOOKUP(Presupuestos[[#This Row],[FECHA DE EMISION]],Tipo_Cambio[],3,0),"")</f>
        <v/>
      </c>
      <c r="AI184" s="22">
        <f>IFERROR(ROUND(IF(Presupuestos[[#This Row],[MONEDA]]="PEN",Presupuestos[[#This Row],[TOTAL]],Presupuestos[[#This Row],[TOTAL]]*Presupuestos[[#This Row],[TIPO DE CAMBIO]]),2),"")</f>
        <v>90</v>
      </c>
      <c r="AJ184" s="5"/>
      <c r="AK184" s="33" t="s">
        <v>671</v>
      </c>
      <c r="AL184" s="5" t="s">
        <v>742</v>
      </c>
      <c r="AM184" s="23" t="s">
        <v>671</v>
      </c>
      <c r="AN184" s="23" t="s">
        <v>671</v>
      </c>
      <c r="AO184" s="7" t="str">
        <f>IFERROR(VLOOKUP("1-"&amp;Presupuestos[[#This Row],[ID DOCUMENTO]],BD_Pagos[],7,0),"")</f>
        <v/>
      </c>
      <c r="AP184" s="16" t="str">
        <f>IFERROR(VLOOKUP("1-"&amp;Presupuestos[[#This Row],[ID DOCUMENTO]],BD_Pagos[],8,0),"")</f>
        <v/>
      </c>
      <c r="AQ184" s="17" t="str">
        <f>IFERROR(VLOOKUP("1-"&amp;Presupuestos[[#This Row],[ID DOCUMENTO]],BD_Pagos[],9,0),"")</f>
        <v/>
      </c>
      <c r="AR184" s="54"/>
      <c r="AS184" s="7" t="str">
        <f>IFERROR(VLOOKUP("2-"&amp;Presupuestos[[#This Row],[ID DOCUMENTO]],BD_Pagos[],7,0),"")</f>
        <v/>
      </c>
      <c r="AT184" s="16" t="str">
        <f>IFERROR(VLOOKUP("2-"&amp;Presupuestos[[#This Row],[ID DOCUMENTO]],BD_Pagos[],8,0),"")</f>
        <v/>
      </c>
      <c r="AU184" s="17" t="str">
        <f>IFERROR(VLOOKUP("2-"&amp;Presupuestos[[#This Row],[ID DOCUMENTO]],BD_Pagos[],9,0),"")</f>
        <v/>
      </c>
      <c r="AV184" s="20">
        <f>IF(IFERROR(VLOOKUP("2-"&amp;Presupuestos[[#This Row],[ID DOCUMENTO]],BD_Pagos[],10,0),0)&gt;Presupuestos[[#This Row],[TOTAL SOLES]],Presupuestos[[#This Row],[TOTAL SOLES]],IFERROR(VLOOKUP("2-"&amp;Presupuestos[[#This Row],[ID DOCUMENTO]],BD_Pagos[],10,0),0))</f>
        <v>0</v>
      </c>
      <c r="AW184" s="7"/>
      <c r="AX184" s="16"/>
      <c r="AY184" s="17"/>
      <c r="AZ184" s="20"/>
      <c r="BA184" s="7"/>
      <c r="BB184" s="16"/>
      <c r="BC184" s="17"/>
      <c r="BD184" s="20"/>
      <c r="BE184" s="7" t="str">
        <f>IFERROR(VLOOKUP("5-"&amp;Presupuestos[[#This Row],[ID DOCUMENTO]],BD_Pagos[],7,0),"")</f>
        <v/>
      </c>
      <c r="BF184" s="17" t="str">
        <f>IFERROR(VLOOKUP("5-"&amp;Presupuestos[[#This Row],[ID DOCUMENTO]],BD_Pagos[],9,0),"")</f>
        <v/>
      </c>
      <c r="BG184" s="20">
        <f>IF(IFERROR(VLOOKUP("5-"&amp;Presupuestos[[#This Row],[ID DOCUMENTO]],BD_Pagos[],10,0),0)&gt;Presupuestos[[#This Row],[TOTAL SOLES]],Presupuestos[[#This Row],[TOTAL SOLES]],IFERROR(VLOOKUP("5-"&amp;Presupuestos[[#This Row],[ID DOCUMENTO]],BD_Pagos[],10,0),0))</f>
        <v>0</v>
      </c>
      <c r="BH184" s="7" t="str">
        <f>IFERROR(VLOOKUP("1-Detraccion"&amp;Presupuestos[[#This Row],[ID DOCUMENTO]],BD_Pagos[],2,0),"")</f>
        <v/>
      </c>
      <c r="BI184" s="3" t="str">
        <f>IFERROR(VLOOKUP("1-Detraccion"&amp;Presupuestos[[#This Row],[ID DOCUMENTO]],BD_Pagos[],3,0),"")</f>
        <v/>
      </c>
      <c r="BJ184" s="3" t="str">
        <f>IFERROR(VLOOKUP("1-Detraccion"&amp;Presupuestos[[#This Row],[ID DOCUMENTO]],BD_Pagos[],4,0),"")</f>
        <v/>
      </c>
      <c r="BK184" s="6">
        <f>IF(IFERROR(VLOOKUP("1-Detraccion"&amp;Presupuestos[[#This Row],[ID DOCUMENTO]],BD_Pagos[],5,0),0)&gt;Presupuestos[[#This Row],[TOTAL SOLES]],Presupuestos[[#This Row],[TOTAL SOLES]],IFERROR(VLOOKUP("1-Detraccion"&amp;Presupuestos[[#This Row],[ID DOCUMENTO]],BD_Pagos[],5,0),0))</f>
        <v>0</v>
      </c>
      <c r="BL184" s="6">
        <f>IF(IFERROR(VLOOKUP("1-Detraccion"&amp;Presupuestos[[#This Row],[ID DOCUMENTO]],BD_Pagos[],6,0),0)&gt;Presupuestos[[#This Row],[TOTAL SOLES]],Presupuestos[[#This Row],[TOTAL SOLES]],IFERROR(VLOOKUP("1-Detraccion"&amp;Presupuestos[[#This Row],[ID DOCUMENTO]],BD_Pagos[],6,0),0))</f>
        <v>0</v>
      </c>
      <c r="BM184" s="37"/>
      <c r="BN184" s="3"/>
      <c r="BO184" s="3"/>
      <c r="BP184" s="6"/>
      <c r="BQ18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90</v>
      </c>
      <c r="BR184" s="23" t="str">
        <f>IF(Presupuestos[[#This Row],[SALDO ME-MN]]&gt;0,"PENDIENTE","CANCELADO")</f>
        <v>PENDIENTE</v>
      </c>
      <c r="BS184" s="23" t="str">
        <f>IF(COUNTIFS($U$4:$U183,Presupuestos[[#This Row],[ID DOCUMENTO]])&gt;=1,IF(B183=Presupuestos[[#This Row],[ID]],"OK","DOC. DUPLICADO"),"OK")</f>
        <v>OK</v>
      </c>
    </row>
    <row r="185" spans="2:71" ht="36" x14ac:dyDescent="0.25">
      <c r="B185" s="34">
        <f>IF(Presupuestos[[#This Row],[ID DOCUMENTO]]=U184,B184,IF(B184="ID",1,B184+1))</f>
        <v>179</v>
      </c>
      <c r="C185" s="2">
        <v>45849</v>
      </c>
      <c r="D185" s="2">
        <v>45853</v>
      </c>
      <c r="E185" s="3" t="s">
        <v>675</v>
      </c>
      <c r="F185" s="25" t="s">
        <v>54</v>
      </c>
      <c r="G185" s="25" t="s">
        <v>330</v>
      </c>
      <c r="H185" s="25" t="s">
        <v>416</v>
      </c>
      <c r="I185" s="36" t="str">
        <f>IFERROR(VLOOKUP(Presupuestos[[#This Row],[AREA]]&amp;Presupuestos[[#This Row],[CONCEPTO]]&amp;Presupuestos[[#This Row],[DESCRIPCION]],Tabla28[[Columna1]:[CÓDIGO NUEVO]],2,0),"")</f>
        <v>P0601015</v>
      </c>
      <c r="J185" s="3" t="s">
        <v>999</v>
      </c>
      <c r="K185" s="3" t="s">
        <v>666</v>
      </c>
      <c r="L185" s="3" t="s">
        <v>666</v>
      </c>
      <c r="M185" s="31" t="s">
        <v>1000</v>
      </c>
      <c r="N185" s="3"/>
      <c r="O185" s="3" t="s">
        <v>308</v>
      </c>
      <c r="P185" s="3" t="s">
        <v>86</v>
      </c>
      <c r="Q185" s="3" t="str">
        <f>IFERROR(VLOOKUP(Presupuestos[[#This Row],[CLASIFICACIÓN (N)]],Tabla17[],2,0),"")</f>
        <v>Costos de ventas</v>
      </c>
      <c r="R185" s="3" t="str">
        <f>IFERROR(VLOOKUP(Presupuestos[[#This Row],[CLASIFICACIÓN (N)]],Tabla17[],3,0),"")</f>
        <v>Operativo</v>
      </c>
      <c r="S185" s="3" t="s">
        <v>41</v>
      </c>
      <c r="T185" s="3" t="str">
        <f>IFERROR(VLOOKUP(Presupuestos[[#This Row],[ALMACEN]],Tabla5[],2,0),"")</f>
        <v>Lima</v>
      </c>
      <c r="U185" s="19" t="str">
        <f>IFERROR(VLOOKUP(Presupuestos[[#This Row],[TIPO DE DOCUMENTO]],Tipo_Documento[],2,0)&amp;Presupuestos[[#This Row],[SERIE]]&amp;Presupuestos[[#This Row],[NUMERO]]&amp;Presupuestos[[#This Row],[RUC]],"")</f>
        <v>LIQGH4911111111</v>
      </c>
      <c r="V185" s="3" t="s">
        <v>175</v>
      </c>
      <c r="W185" s="7">
        <v>45854</v>
      </c>
      <c r="X185" s="7">
        <v>45854</v>
      </c>
      <c r="Y185" s="3" t="s">
        <v>56</v>
      </c>
      <c r="Z185" s="3">
        <v>49</v>
      </c>
      <c r="AA185" s="3">
        <f>IFERROR(VLOOKUP(Presupuestos[[#This Row],[RAZON SOCIAL]],CHOOSE({1,2},Clientes_Proveedores[Razon Social],Clientes_Proveedores[Ruc / Dni]),2,0),"-")</f>
        <v>11111111</v>
      </c>
      <c r="AB185" s="31" t="s">
        <v>916</v>
      </c>
      <c r="AC185" s="3" t="s">
        <v>670</v>
      </c>
      <c r="AD185" s="5"/>
      <c r="AE185" s="6">
        <v>180</v>
      </c>
      <c r="AF185" s="6">
        <f>Presupuestos[[#This Row],[BASE]]*Presupuestos[[#This Row],[% IGV]]</f>
        <v>0</v>
      </c>
      <c r="AG185" s="22">
        <f>ROUND(SUM(Presupuestos[[#This Row],[BASE]:[IGV]]),2)</f>
        <v>180</v>
      </c>
      <c r="AH185" s="9" t="str">
        <f>IF(Presupuestos[[#This Row],[MONEDA]]="USD",VLOOKUP(Presupuestos[[#This Row],[FECHA DE EMISION]],Tipo_Cambio[],3,0),"")</f>
        <v/>
      </c>
      <c r="AI185" s="22">
        <f>IFERROR(ROUND(IF(Presupuestos[[#This Row],[MONEDA]]="PEN",Presupuestos[[#This Row],[TOTAL]],Presupuestos[[#This Row],[TOTAL]]*Presupuestos[[#This Row],[TIPO DE CAMBIO]]),2),"")</f>
        <v>180</v>
      </c>
      <c r="AJ185" s="5"/>
      <c r="AK185" s="33" t="s">
        <v>671</v>
      </c>
      <c r="AL185" s="5" t="s">
        <v>742</v>
      </c>
      <c r="AM185" s="23" t="s">
        <v>671</v>
      </c>
      <c r="AN185" s="23" t="s">
        <v>671</v>
      </c>
      <c r="AO185" s="7" t="str">
        <f>IFERROR(VLOOKUP("1-"&amp;Presupuestos[[#This Row],[ID DOCUMENTO]],BD_Pagos[],7,0),"")</f>
        <v/>
      </c>
      <c r="AP185" s="16" t="str">
        <f>IFERROR(VLOOKUP("1-"&amp;Presupuestos[[#This Row],[ID DOCUMENTO]],BD_Pagos[],8,0),"")</f>
        <v/>
      </c>
      <c r="AQ185" s="17" t="str">
        <f>IFERROR(VLOOKUP("1-"&amp;Presupuestos[[#This Row],[ID DOCUMENTO]],BD_Pagos[],9,0),"")</f>
        <v/>
      </c>
      <c r="AR185" s="54"/>
      <c r="AS185" s="7" t="str">
        <f>IFERROR(VLOOKUP("2-"&amp;Presupuestos[[#This Row],[ID DOCUMENTO]],BD_Pagos[],7,0),"")</f>
        <v/>
      </c>
      <c r="AT185" s="16" t="str">
        <f>IFERROR(VLOOKUP("2-"&amp;Presupuestos[[#This Row],[ID DOCUMENTO]],BD_Pagos[],8,0),"")</f>
        <v/>
      </c>
      <c r="AU185" s="17" t="str">
        <f>IFERROR(VLOOKUP("2-"&amp;Presupuestos[[#This Row],[ID DOCUMENTO]],BD_Pagos[],9,0),"")</f>
        <v/>
      </c>
      <c r="AV185" s="20">
        <f>IF(IFERROR(VLOOKUP("2-"&amp;Presupuestos[[#This Row],[ID DOCUMENTO]],BD_Pagos[],10,0),0)&gt;Presupuestos[[#This Row],[TOTAL SOLES]],Presupuestos[[#This Row],[TOTAL SOLES]],IFERROR(VLOOKUP("2-"&amp;Presupuestos[[#This Row],[ID DOCUMENTO]],BD_Pagos[],10,0),0))</f>
        <v>0</v>
      </c>
      <c r="AW185" s="7"/>
      <c r="AX185" s="16"/>
      <c r="AY185" s="17"/>
      <c r="AZ185" s="20"/>
      <c r="BA185" s="7"/>
      <c r="BB185" s="16"/>
      <c r="BC185" s="17"/>
      <c r="BD185" s="20"/>
      <c r="BE185" s="7" t="str">
        <f>IFERROR(VLOOKUP("5-"&amp;Presupuestos[[#This Row],[ID DOCUMENTO]],BD_Pagos[],7,0),"")</f>
        <v/>
      </c>
      <c r="BF185" s="17" t="str">
        <f>IFERROR(VLOOKUP("5-"&amp;Presupuestos[[#This Row],[ID DOCUMENTO]],BD_Pagos[],9,0),"")</f>
        <v/>
      </c>
      <c r="BG185" s="20">
        <f>IF(IFERROR(VLOOKUP("5-"&amp;Presupuestos[[#This Row],[ID DOCUMENTO]],BD_Pagos[],10,0),0)&gt;Presupuestos[[#This Row],[TOTAL SOLES]],Presupuestos[[#This Row],[TOTAL SOLES]],IFERROR(VLOOKUP("5-"&amp;Presupuestos[[#This Row],[ID DOCUMENTO]],BD_Pagos[],10,0),0))</f>
        <v>0</v>
      </c>
      <c r="BH185" s="7" t="str">
        <f>IFERROR(VLOOKUP("1-Detraccion"&amp;Presupuestos[[#This Row],[ID DOCUMENTO]],BD_Pagos[],2,0),"")</f>
        <v/>
      </c>
      <c r="BI185" s="3" t="str">
        <f>IFERROR(VLOOKUP("1-Detraccion"&amp;Presupuestos[[#This Row],[ID DOCUMENTO]],BD_Pagos[],3,0),"")</f>
        <v/>
      </c>
      <c r="BJ185" s="3" t="str">
        <f>IFERROR(VLOOKUP("1-Detraccion"&amp;Presupuestos[[#This Row],[ID DOCUMENTO]],BD_Pagos[],4,0),"")</f>
        <v/>
      </c>
      <c r="BK185" s="6">
        <f>IF(IFERROR(VLOOKUP("1-Detraccion"&amp;Presupuestos[[#This Row],[ID DOCUMENTO]],BD_Pagos[],5,0),0)&gt;Presupuestos[[#This Row],[TOTAL SOLES]],Presupuestos[[#This Row],[TOTAL SOLES]],IFERROR(VLOOKUP("1-Detraccion"&amp;Presupuestos[[#This Row],[ID DOCUMENTO]],BD_Pagos[],5,0),0))</f>
        <v>0</v>
      </c>
      <c r="BL185" s="6">
        <f>IF(IFERROR(VLOOKUP("1-Detraccion"&amp;Presupuestos[[#This Row],[ID DOCUMENTO]],BD_Pagos[],6,0),0)&gt;Presupuestos[[#This Row],[TOTAL SOLES]],Presupuestos[[#This Row],[TOTAL SOLES]],IFERROR(VLOOKUP("1-Detraccion"&amp;Presupuestos[[#This Row],[ID DOCUMENTO]],BD_Pagos[],6,0),0))</f>
        <v>0</v>
      </c>
      <c r="BM185" s="37"/>
      <c r="BN185" s="3"/>
      <c r="BO185" s="3"/>
      <c r="BP185" s="6"/>
      <c r="BQ18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180</v>
      </c>
      <c r="BR185" s="23" t="str">
        <f>IF(Presupuestos[[#This Row],[SALDO ME-MN]]&gt;0,"PENDIENTE","CANCELADO")</f>
        <v>PENDIENTE</v>
      </c>
      <c r="BS185" s="23" t="str">
        <f>IF(COUNTIFS($U$4:$U184,Presupuestos[[#This Row],[ID DOCUMENTO]])&gt;=1,IF(B184=Presupuestos[[#This Row],[ID]],"OK","DOC. DUPLICADO"),"OK")</f>
        <v>OK</v>
      </c>
    </row>
    <row r="186" spans="2:71" ht="48" x14ac:dyDescent="0.25">
      <c r="B186" s="34">
        <f>IF(Presupuestos[[#This Row],[ID DOCUMENTO]]=U185,B185,IF(B185="ID",1,B185+1))</f>
        <v>180</v>
      </c>
      <c r="C186" s="2">
        <v>45839</v>
      </c>
      <c r="D186" s="2">
        <v>45839</v>
      </c>
      <c r="E186" s="3" t="s">
        <v>966</v>
      </c>
      <c r="F186" s="25" t="s">
        <v>27</v>
      </c>
      <c r="G186" s="25" t="s">
        <v>118</v>
      </c>
      <c r="H186" s="25" t="s">
        <v>107</v>
      </c>
      <c r="I186" s="36" t="str">
        <f>IFERROR(VLOOKUP(Presupuestos[[#This Row],[AREA]]&amp;Presupuestos[[#This Row],[CONCEPTO]]&amp;Presupuestos[[#This Row],[DESCRIPCION]],Tabla28[[Columna1]:[CÓDIGO NUEVO]],2,0),"")</f>
        <v>P0205002</v>
      </c>
      <c r="J186" s="3" t="s">
        <v>1001</v>
      </c>
      <c r="K186" s="3" t="s">
        <v>1002</v>
      </c>
      <c r="L186" s="3" t="s">
        <v>1003</v>
      </c>
      <c r="M186" s="31" t="s">
        <v>1004</v>
      </c>
      <c r="N186" s="3"/>
      <c r="O186" s="3" t="s">
        <v>308</v>
      </c>
      <c r="P186" s="3" t="s">
        <v>132</v>
      </c>
      <c r="Q186" s="3" t="str">
        <f>IFERROR(VLOOKUP(Presupuestos[[#This Row],[CLASIFICACIÓN (N)]],Tabla17[],2,0),"")</f>
        <v>Gastos operativos</v>
      </c>
      <c r="R186" s="3" t="str">
        <f>IFERROR(VLOOKUP(Presupuestos[[#This Row],[CLASIFICACIÓN (N)]],Tabla17[],3,0),"")</f>
        <v>Operativo</v>
      </c>
      <c r="S186" s="3" t="s">
        <v>41</v>
      </c>
      <c r="T186" s="3" t="str">
        <f>IFERROR(VLOOKUP(Presupuestos[[#This Row],[ALMACEN]],Tabla5[],2,0),"")</f>
        <v>Lima</v>
      </c>
      <c r="U186" s="19" t="str">
        <f>IFERROR(VLOOKUP(Presupuestos[[#This Row],[TIPO DE DOCUMENTO]],Tipo_Documento[],2,0)&amp;Presupuestos[[#This Row],[SERIE]]&amp;Presupuestos[[#This Row],[NUMERO]]&amp;Presupuestos[[#This Row],[RUC]],"")</f>
        <v>01E0014410410687491</v>
      </c>
      <c r="V186" s="3" t="s">
        <v>120</v>
      </c>
      <c r="W186" s="7">
        <v>45839</v>
      </c>
      <c r="X186" s="7">
        <v>45842</v>
      </c>
      <c r="Y186" s="3" t="s">
        <v>668</v>
      </c>
      <c r="Z186" s="3">
        <v>44</v>
      </c>
      <c r="AA186" s="3">
        <f>IFERROR(VLOOKUP(Presupuestos[[#This Row],[RAZON SOCIAL]],CHOOSE({1,2},Clientes_Proveedores[Razon Social],Clientes_Proveedores[Ruc / Dni]),2,0),"-")</f>
        <v>10410687491</v>
      </c>
      <c r="AB186" s="31" t="s">
        <v>1005</v>
      </c>
      <c r="AC186" s="3" t="s">
        <v>670</v>
      </c>
      <c r="AD186" s="5">
        <v>0.18</v>
      </c>
      <c r="AE186" s="6">
        <v>450</v>
      </c>
      <c r="AF186" s="6">
        <f>Presupuestos[[#This Row],[BASE]]*Presupuestos[[#This Row],[% IGV]]</f>
        <v>81</v>
      </c>
      <c r="AG186" s="22">
        <f>ROUND(SUM(Presupuestos[[#This Row],[BASE]:[IGV]]),2)</f>
        <v>531</v>
      </c>
      <c r="AH186" s="9" t="str">
        <f>IF(Presupuestos[[#This Row],[MONEDA]]="USD",VLOOKUP(Presupuestos[[#This Row],[FECHA DE EMISION]],Tipo_Cambio[],3,0),"")</f>
        <v/>
      </c>
      <c r="AI186" s="22">
        <f>IFERROR(ROUND(IF(Presupuestos[[#This Row],[MONEDA]]="PEN",Presupuestos[[#This Row],[TOTAL]],Presupuestos[[#This Row],[TOTAL]]*Presupuestos[[#This Row],[TIPO DE CAMBIO]]),2),"")</f>
        <v>531</v>
      </c>
      <c r="AJ186" s="5">
        <v>0.04</v>
      </c>
      <c r="AK186" s="33" t="s">
        <v>671</v>
      </c>
      <c r="AL186" s="5" t="s">
        <v>680</v>
      </c>
      <c r="AM186" s="23" t="s">
        <v>671</v>
      </c>
      <c r="AN186" s="23" t="s">
        <v>671</v>
      </c>
      <c r="AO186" s="7">
        <f>IFERROR(VLOOKUP("1-"&amp;Presupuestos[[#This Row],[ID DOCUMENTO]],BD_Pagos[],7,0),"")</f>
        <v>45856</v>
      </c>
      <c r="AP186" s="16" t="str">
        <f>IFERROR(VLOOKUP("1-"&amp;Presupuestos[[#This Row],[ID DOCUMENTO]],BD_Pagos[],8,0),"")</f>
        <v>B-BCP - Soles</v>
      </c>
      <c r="AQ186" s="17">
        <f>IFERROR(VLOOKUP("1-"&amp;Presupuestos[[#This Row],[ID DOCUMENTO]],BD_Pagos[],9,0),"")</f>
        <v>2131849</v>
      </c>
      <c r="AR186" s="54"/>
      <c r="AS186" s="7">
        <f>IFERROR(VLOOKUP("2-"&amp;Presupuestos[[#This Row],[ID DOCUMENTO]],BD_Pagos[],7,0),"")</f>
        <v>0</v>
      </c>
      <c r="AT186" s="16" t="str">
        <f>IFERROR(VLOOKUP("2-"&amp;Presupuestos[[#This Row],[ID DOCUMENTO]],BD_Pagos[],8,0),"")</f>
        <v/>
      </c>
      <c r="AU186" s="17">
        <f>IFERROR(VLOOKUP("2-"&amp;Presupuestos[[#This Row],[ID DOCUMENTO]],BD_Pagos[],9,0),"")</f>
        <v>0</v>
      </c>
      <c r="AV186" s="20">
        <f>IF(IFERROR(VLOOKUP("2-"&amp;Presupuestos[[#This Row],[ID DOCUMENTO]],BD_Pagos[],10,0),0)&gt;Presupuestos[[#This Row],[TOTAL SOLES]],Presupuestos[[#This Row],[TOTAL SOLES]],IFERROR(VLOOKUP("2-"&amp;Presupuestos[[#This Row],[ID DOCUMENTO]],BD_Pagos[],10,0),0))</f>
        <v>0</v>
      </c>
      <c r="AW186" s="7"/>
      <c r="AX186" s="16"/>
      <c r="AY186" s="17"/>
      <c r="AZ186" s="20"/>
      <c r="BA186" s="7"/>
      <c r="BB186" s="16"/>
      <c r="BC186" s="17"/>
      <c r="BD186" s="20"/>
      <c r="BE186" s="7">
        <f>IFERROR(VLOOKUP("5-"&amp;Presupuestos[[#This Row],[ID DOCUMENTO]],BD_Pagos[],7,0),"")</f>
        <v>0</v>
      </c>
      <c r="BF186" s="17">
        <f>IFERROR(VLOOKUP("5-"&amp;Presupuestos[[#This Row],[ID DOCUMENTO]],BD_Pagos[],9,0),"")</f>
        <v>0</v>
      </c>
      <c r="BG186" s="20">
        <f>IF(IFERROR(VLOOKUP("5-"&amp;Presupuestos[[#This Row],[ID DOCUMENTO]],BD_Pagos[],10,0),0)&gt;Presupuestos[[#This Row],[TOTAL SOLES]],Presupuestos[[#This Row],[TOTAL SOLES]],IFERROR(VLOOKUP("5-"&amp;Presupuestos[[#This Row],[ID DOCUMENTO]],BD_Pagos[],10,0),0))</f>
        <v>0</v>
      </c>
      <c r="BH186" s="7">
        <f>IFERROR(VLOOKUP("1-Detraccion"&amp;Presupuestos[[#This Row],[ID DOCUMENTO]],BD_Pagos[],2,0),"")</f>
        <v>45856</v>
      </c>
      <c r="BI186" s="3" t="str">
        <f>IFERROR(VLOOKUP("1-Detraccion"&amp;Presupuestos[[#This Row],[ID DOCUMENTO]],BD_Pagos[],3,0),"")</f>
        <v>Adquiriente</v>
      </c>
      <c r="BJ186" s="3">
        <f>IFERROR(VLOOKUP("1-Detraccion"&amp;Presupuestos[[#This Row],[ID DOCUMENTO]],BD_Pagos[],4,0),"")</f>
        <v>276124058</v>
      </c>
      <c r="BK186" s="6">
        <f>IF(IFERROR(VLOOKUP("1-Detraccion"&amp;Presupuestos[[#This Row],[ID DOCUMENTO]],BD_Pagos[],5,0),0)&gt;Presupuestos[[#This Row],[TOTAL SOLES]],Presupuestos[[#This Row],[TOTAL SOLES]],IFERROR(VLOOKUP("1-Detraccion"&amp;Presupuestos[[#This Row],[ID DOCUMENTO]],BD_Pagos[],5,0),0))</f>
        <v>21</v>
      </c>
      <c r="BL186" s="6">
        <f>IF(IFERROR(VLOOKUP("1-Detraccion"&amp;Presupuestos[[#This Row],[ID DOCUMENTO]],BD_Pagos[],6,0),0)&gt;Presupuestos[[#This Row],[TOTAL SOLES]],Presupuestos[[#This Row],[TOTAL SOLES]],IFERROR(VLOOKUP("1-Detraccion"&amp;Presupuestos[[#This Row],[ID DOCUMENTO]],BD_Pagos[],6,0),0))</f>
        <v>21</v>
      </c>
      <c r="BM186" s="37"/>
      <c r="BN186" s="3"/>
      <c r="BO186" s="3"/>
      <c r="BP186" s="6"/>
      <c r="BQ18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510</v>
      </c>
      <c r="BR186" s="23" t="str">
        <f>IF(Presupuestos[[#This Row],[SALDO ME-MN]]&gt;0,"PENDIENTE","CANCELADO")</f>
        <v>PENDIENTE</v>
      </c>
      <c r="BS186" s="23" t="str">
        <f>IF(COUNTIFS($U$4:$U185,Presupuestos[[#This Row],[ID DOCUMENTO]])&gt;=1,IF(B185=Presupuestos[[#This Row],[ID]],"OK","DOC. DUPLICADO"),"OK")</f>
        <v>OK</v>
      </c>
    </row>
    <row r="187" spans="2:71" ht="48" x14ac:dyDescent="0.25">
      <c r="B187" s="34">
        <f>IF(Presupuestos[[#This Row],[ID DOCUMENTO]]=U186,B186,IF(B186="ID",1,B186+1))</f>
        <v>181</v>
      </c>
      <c r="C187" s="2">
        <v>45848</v>
      </c>
      <c r="D187" s="2">
        <v>45848</v>
      </c>
      <c r="E187" s="3" t="s">
        <v>966</v>
      </c>
      <c r="F187" s="25" t="s">
        <v>35</v>
      </c>
      <c r="G187" s="25" t="s">
        <v>118</v>
      </c>
      <c r="H187" s="25" t="s">
        <v>219</v>
      </c>
      <c r="I187" s="36" t="str">
        <f>IFERROR(VLOOKUP(Presupuestos[[#This Row],[AREA]]&amp;Presupuestos[[#This Row],[CONCEPTO]]&amp;Presupuestos[[#This Row],[DESCRIPCION]],Tabla28[[Columna1]:[CÓDIGO NUEVO]],2,0),"")</f>
        <v>P0311002</v>
      </c>
      <c r="J187" s="3" t="s">
        <v>1006</v>
      </c>
      <c r="K187" s="3" t="s">
        <v>1007</v>
      </c>
      <c r="L187" s="3" t="s">
        <v>1008</v>
      </c>
      <c r="M187" s="31" t="s">
        <v>1009</v>
      </c>
      <c r="N187" s="3"/>
      <c r="O187" s="3" t="s">
        <v>300</v>
      </c>
      <c r="P187" s="3" t="s">
        <v>132</v>
      </c>
      <c r="Q187" s="3" t="str">
        <f>IFERROR(VLOOKUP(Presupuestos[[#This Row],[CLASIFICACIÓN (N)]],Tabla17[],2,0),"")</f>
        <v>Gastos operativos</v>
      </c>
      <c r="R187" s="3" t="str">
        <f>IFERROR(VLOOKUP(Presupuestos[[#This Row],[CLASIFICACIÓN (N)]],Tabla17[],3,0),"")</f>
        <v>Operativo</v>
      </c>
      <c r="S187" s="3" t="s">
        <v>16</v>
      </c>
      <c r="T187" s="3" t="str">
        <f>IFERROR(VLOOKUP(Presupuestos[[#This Row],[ALMACEN]],Tabla5[],2,0),"")</f>
        <v>Arequipa</v>
      </c>
      <c r="U187" s="19" t="str">
        <f>IFERROR(VLOOKUP(Presupuestos[[#This Row],[TIPO DE DOCUMENTO]],Tipo_Documento[],2,0)&amp;Presupuestos[[#This Row],[SERIE]]&amp;Presupuestos[[#This Row],[NUMERO]]&amp;Presupuestos[[#This Row],[RUC]],"")</f>
        <v>01E00181220602075177</v>
      </c>
      <c r="V187" s="3" t="s">
        <v>120</v>
      </c>
      <c r="W187" s="7">
        <v>45850</v>
      </c>
      <c r="X187" s="7">
        <v>45850</v>
      </c>
      <c r="Y187" s="3" t="s">
        <v>668</v>
      </c>
      <c r="Z187" s="3">
        <v>812</v>
      </c>
      <c r="AA187" s="3">
        <f>IFERROR(VLOOKUP(Presupuestos[[#This Row],[RAZON SOCIAL]],CHOOSE({1,2},Clientes_Proveedores[Razon Social],Clientes_Proveedores[Ruc / Dni]),2,0),"-")</f>
        <v>20602075177</v>
      </c>
      <c r="AB187" s="31" t="s">
        <v>1010</v>
      </c>
      <c r="AC187" s="3" t="s">
        <v>670</v>
      </c>
      <c r="AD187" s="5">
        <v>0.18</v>
      </c>
      <c r="AE187" s="6">
        <v>932.2</v>
      </c>
      <c r="AF187" s="6">
        <f>Presupuestos[[#This Row],[BASE]]*Presupuestos[[#This Row],[% IGV]]</f>
        <v>167.79599999999999</v>
      </c>
      <c r="AG187" s="22">
        <f>ROUND(SUM(Presupuestos[[#This Row],[BASE]:[IGV]]),2)</f>
        <v>1100</v>
      </c>
      <c r="AH187" s="9" t="str">
        <f>IF(Presupuestos[[#This Row],[MONEDA]]="USD",VLOOKUP(Presupuestos[[#This Row],[FECHA DE EMISION]],Tipo_Cambio[],3,0),"")</f>
        <v/>
      </c>
      <c r="AI187" s="22">
        <f>IFERROR(ROUND(IF(Presupuestos[[#This Row],[MONEDA]]="PEN",Presupuestos[[#This Row],[TOTAL]],Presupuestos[[#This Row],[TOTAL]]*Presupuestos[[#This Row],[TIPO DE CAMBIO]]),2),"")</f>
        <v>1100</v>
      </c>
      <c r="AJ187" s="5">
        <v>0.04</v>
      </c>
      <c r="AK187" s="33" t="s">
        <v>671</v>
      </c>
      <c r="AL187" s="5" t="s">
        <v>680</v>
      </c>
      <c r="AM187" s="23" t="s">
        <v>671</v>
      </c>
      <c r="AN187" s="23" t="s">
        <v>671</v>
      </c>
      <c r="AO187" s="7">
        <f>IFERROR(VLOOKUP("1-"&amp;Presupuestos[[#This Row],[ID DOCUMENTO]],BD_Pagos[],7,0),"")</f>
        <v>45856</v>
      </c>
      <c r="AP187" s="16" t="str">
        <f>IFERROR(VLOOKUP("1-"&amp;Presupuestos[[#This Row],[ID DOCUMENTO]],BD_Pagos[],8,0),"")</f>
        <v>B-BCP - Soles</v>
      </c>
      <c r="AQ187" s="17">
        <f>IFERROR(VLOOKUP("1-"&amp;Presupuestos[[#This Row],[ID DOCUMENTO]],BD_Pagos[],9,0),"")</f>
        <v>2131849</v>
      </c>
      <c r="AR187" s="54"/>
      <c r="AS187" s="7">
        <f>IFERROR(VLOOKUP("2-"&amp;Presupuestos[[#This Row],[ID DOCUMENTO]],BD_Pagos[],7,0),"")</f>
        <v>0</v>
      </c>
      <c r="AT187" s="16" t="str">
        <f>IFERROR(VLOOKUP("2-"&amp;Presupuestos[[#This Row],[ID DOCUMENTO]],BD_Pagos[],8,0),"")</f>
        <v/>
      </c>
      <c r="AU187" s="17">
        <f>IFERROR(VLOOKUP("2-"&amp;Presupuestos[[#This Row],[ID DOCUMENTO]],BD_Pagos[],9,0),"")</f>
        <v>0</v>
      </c>
      <c r="AV187" s="20">
        <f>IF(IFERROR(VLOOKUP("2-"&amp;Presupuestos[[#This Row],[ID DOCUMENTO]],BD_Pagos[],10,0),0)&gt;Presupuestos[[#This Row],[TOTAL SOLES]],Presupuestos[[#This Row],[TOTAL SOLES]],IFERROR(VLOOKUP("2-"&amp;Presupuestos[[#This Row],[ID DOCUMENTO]],BD_Pagos[],10,0),0))</f>
        <v>0</v>
      </c>
      <c r="AW187" s="7"/>
      <c r="AX187" s="16"/>
      <c r="AY187" s="17"/>
      <c r="AZ187" s="20"/>
      <c r="BA187" s="7"/>
      <c r="BB187" s="16"/>
      <c r="BC187" s="17"/>
      <c r="BD187" s="20"/>
      <c r="BE187" s="7">
        <f>IFERROR(VLOOKUP("5-"&amp;Presupuestos[[#This Row],[ID DOCUMENTO]],BD_Pagos[],7,0),"")</f>
        <v>0</v>
      </c>
      <c r="BF187" s="17">
        <f>IFERROR(VLOOKUP("5-"&amp;Presupuestos[[#This Row],[ID DOCUMENTO]],BD_Pagos[],9,0),"")</f>
        <v>0</v>
      </c>
      <c r="BG187" s="20">
        <f>IF(IFERROR(VLOOKUP("5-"&amp;Presupuestos[[#This Row],[ID DOCUMENTO]],BD_Pagos[],10,0),0)&gt;Presupuestos[[#This Row],[TOTAL SOLES]],Presupuestos[[#This Row],[TOTAL SOLES]],IFERROR(VLOOKUP("5-"&amp;Presupuestos[[#This Row],[ID DOCUMENTO]],BD_Pagos[],10,0),0))</f>
        <v>0</v>
      </c>
      <c r="BH187" s="7">
        <f>IFERROR(VLOOKUP("1-Detraccion"&amp;Presupuestos[[#This Row],[ID DOCUMENTO]],BD_Pagos[],2,0),"")</f>
        <v>45856</v>
      </c>
      <c r="BI187" s="3" t="str">
        <f>IFERROR(VLOOKUP("1-Detraccion"&amp;Presupuestos[[#This Row],[ID DOCUMENTO]],BD_Pagos[],3,0),"")</f>
        <v>Adquiriente</v>
      </c>
      <c r="BJ187" s="3">
        <f>IFERROR(VLOOKUP("1-Detraccion"&amp;Presupuestos[[#This Row],[ID DOCUMENTO]],BD_Pagos[],4,0),"")</f>
        <v>276124057</v>
      </c>
      <c r="BK187" s="6">
        <f>IF(IFERROR(VLOOKUP("1-Detraccion"&amp;Presupuestos[[#This Row],[ID DOCUMENTO]],BD_Pagos[],5,0),0)&gt;Presupuestos[[#This Row],[TOTAL SOLES]],Presupuestos[[#This Row],[TOTAL SOLES]],IFERROR(VLOOKUP("1-Detraccion"&amp;Presupuestos[[#This Row],[ID DOCUMENTO]],BD_Pagos[],5,0),0))</f>
        <v>44</v>
      </c>
      <c r="BL187" s="6">
        <f>IF(IFERROR(VLOOKUP("1-Detraccion"&amp;Presupuestos[[#This Row],[ID DOCUMENTO]],BD_Pagos[],6,0),0)&gt;Presupuestos[[#This Row],[TOTAL SOLES]],Presupuestos[[#This Row],[TOTAL SOLES]],IFERROR(VLOOKUP("1-Detraccion"&amp;Presupuestos[[#This Row],[ID DOCUMENTO]],BD_Pagos[],6,0),0))</f>
        <v>44</v>
      </c>
      <c r="BM187" s="37"/>
      <c r="BN187" s="3"/>
      <c r="BO187" s="3"/>
      <c r="BP187" s="6"/>
      <c r="BQ18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1056</v>
      </c>
      <c r="BR187" s="23" t="str">
        <f>IF(Presupuestos[[#This Row],[SALDO ME-MN]]&gt;0,"PENDIENTE","CANCELADO")</f>
        <v>PENDIENTE</v>
      </c>
      <c r="BS187" s="23" t="str">
        <f>IF(COUNTIFS($U$4:$U186,Presupuestos[[#This Row],[ID DOCUMENTO]])&gt;=1,IF(B186=Presupuestos[[#This Row],[ID]],"OK","DOC. DUPLICADO"),"OK")</f>
        <v>OK</v>
      </c>
    </row>
    <row r="188" spans="2:71" ht="24" x14ac:dyDescent="0.25">
      <c r="B188" s="34">
        <f>IF(Presupuestos[[#This Row],[ID DOCUMENTO]]=U187,B187,IF(B187="ID",1,B187+1))</f>
        <v>182</v>
      </c>
      <c r="C188" s="2">
        <v>45840</v>
      </c>
      <c r="D188" s="2">
        <v>45840</v>
      </c>
      <c r="E188" s="3" t="s">
        <v>966</v>
      </c>
      <c r="F188" s="25" t="s">
        <v>27</v>
      </c>
      <c r="G188" s="25" t="s">
        <v>118</v>
      </c>
      <c r="H188" s="25" t="s">
        <v>118</v>
      </c>
      <c r="I188" s="36" t="str">
        <f>IFERROR(VLOOKUP(Presupuestos[[#This Row],[AREA]]&amp;Presupuestos[[#This Row],[CONCEPTO]]&amp;Presupuestos[[#This Row],[DESCRIPCION]],Tabla28[[Columna1]:[CÓDIGO NUEVO]],2,0),"")</f>
        <v>P0205003</v>
      </c>
      <c r="J188" s="3" t="s">
        <v>1011</v>
      </c>
      <c r="K188" s="3" t="s">
        <v>1012</v>
      </c>
      <c r="L188" s="3" t="s">
        <v>1013</v>
      </c>
      <c r="M188" s="31" t="s">
        <v>1014</v>
      </c>
      <c r="N188" s="3"/>
      <c r="O188" s="3" t="s">
        <v>308</v>
      </c>
      <c r="P188" s="3" t="s">
        <v>132</v>
      </c>
      <c r="Q188" s="3" t="str">
        <f>IFERROR(VLOOKUP(Presupuestos[[#This Row],[CLASIFICACIÓN (N)]],Tabla17[],2,0),"")</f>
        <v>Gastos operativos</v>
      </c>
      <c r="R188" s="3" t="str">
        <f>IFERROR(VLOOKUP(Presupuestos[[#This Row],[CLASIFICACIÓN (N)]],Tabla17[],3,0),"")</f>
        <v>Operativo</v>
      </c>
      <c r="S188" s="3" t="s">
        <v>41</v>
      </c>
      <c r="T188" s="3" t="str">
        <f>IFERROR(VLOOKUP(Presupuestos[[#This Row],[ALMACEN]],Tabla5[],2,0),"")</f>
        <v>Lima</v>
      </c>
      <c r="U188" s="19" t="str">
        <f>IFERROR(VLOOKUP(Presupuestos[[#This Row],[TIPO DE DOCUMENTO]],Tipo_Documento[],2,0)&amp;Presupuestos[[#This Row],[SERIE]]&amp;Presupuestos[[#This Row],[NUMERO]]&amp;Presupuestos[[#This Row],[RUC]],"")</f>
        <v>01E0014510410687491</v>
      </c>
      <c r="V188" s="3" t="s">
        <v>120</v>
      </c>
      <c r="W188" s="7">
        <v>45840</v>
      </c>
      <c r="X188" s="7">
        <v>45842</v>
      </c>
      <c r="Y188" s="3" t="s">
        <v>668</v>
      </c>
      <c r="Z188" s="3">
        <v>45</v>
      </c>
      <c r="AA188" s="3">
        <f>IFERROR(VLOOKUP(Presupuestos[[#This Row],[RAZON SOCIAL]],CHOOSE({1,2},Clientes_Proveedores[Razon Social],Clientes_Proveedores[Ruc / Dni]),2,0),"-")</f>
        <v>10410687491</v>
      </c>
      <c r="AB188" s="31" t="s">
        <v>1005</v>
      </c>
      <c r="AC188" s="3" t="s">
        <v>670</v>
      </c>
      <c r="AD188" s="5">
        <v>0.18</v>
      </c>
      <c r="AE188" s="6">
        <v>450</v>
      </c>
      <c r="AF188" s="6">
        <f>Presupuestos[[#This Row],[BASE]]*Presupuestos[[#This Row],[% IGV]]</f>
        <v>81</v>
      </c>
      <c r="AG188" s="22">
        <f>ROUND(SUM(Presupuestos[[#This Row],[BASE]:[IGV]]),2)</f>
        <v>531</v>
      </c>
      <c r="AH188" s="9" t="str">
        <f>IF(Presupuestos[[#This Row],[MONEDA]]="USD",VLOOKUP(Presupuestos[[#This Row],[FECHA DE EMISION]],Tipo_Cambio[],3,0),"")</f>
        <v/>
      </c>
      <c r="AI188" s="22">
        <f>IFERROR(ROUND(IF(Presupuestos[[#This Row],[MONEDA]]="PEN",Presupuestos[[#This Row],[TOTAL]],Presupuestos[[#This Row],[TOTAL]]*Presupuestos[[#This Row],[TIPO DE CAMBIO]]),2),"")</f>
        <v>531</v>
      </c>
      <c r="AJ188" s="5">
        <v>0.04</v>
      </c>
      <c r="AK188" s="33" t="s">
        <v>671</v>
      </c>
      <c r="AL188" s="5" t="s">
        <v>680</v>
      </c>
      <c r="AM188" s="23" t="s">
        <v>671</v>
      </c>
      <c r="AN188" s="23" t="s">
        <v>671</v>
      </c>
      <c r="AO188" s="7">
        <f>IFERROR(VLOOKUP("1-"&amp;Presupuestos[[#This Row],[ID DOCUMENTO]],BD_Pagos[],7,0),"")</f>
        <v>45856</v>
      </c>
      <c r="AP188" s="16" t="str">
        <f>IFERROR(VLOOKUP("1-"&amp;Presupuestos[[#This Row],[ID DOCUMENTO]],BD_Pagos[],8,0),"")</f>
        <v>B-BCP - Soles</v>
      </c>
      <c r="AQ188" s="17">
        <f>IFERROR(VLOOKUP("1-"&amp;Presupuestos[[#This Row],[ID DOCUMENTO]],BD_Pagos[],9,0),"")</f>
        <v>2131849</v>
      </c>
      <c r="AR188" s="54"/>
      <c r="AS188" s="7">
        <f>IFERROR(VLOOKUP("2-"&amp;Presupuestos[[#This Row],[ID DOCUMENTO]],BD_Pagos[],7,0),"")</f>
        <v>0</v>
      </c>
      <c r="AT188" s="16" t="str">
        <f>IFERROR(VLOOKUP("2-"&amp;Presupuestos[[#This Row],[ID DOCUMENTO]],BD_Pagos[],8,0),"")</f>
        <v/>
      </c>
      <c r="AU188" s="17">
        <f>IFERROR(VLOOKUP("2-"&amp;Presupuestos[[#This Row],[ID DOCUMENTO]],BD_Pagos[],9,0),"")</f>
        <v>0</v>
      </c>
      <c r="AV188" s="20">
        <f>IF(IFERROR(VLOOKUP("2-"&amp;Presupuestos[[#This Row],[ID DOCUMENTO]],BD_Pagos[],10,0),0)&gt;Presupuestos[[#This Row],[TOTAL SOLES]],Presupuestos[[#This Row],[TOTAL SOLES]],IFERROR(VLOOKUP("2-"&amp;Presupuestos[[#This Row],[ID DOCUMENTO]],BD_Pagos[],10,0),0))</f>
        <v>0</v>
      </c>
      <c r="AW188" s="7"/>
      <c r="AX188" s="16"/>
      <c r="AY188" s="17"/>
      <c r="AZ188" s="20"/>
      <c r="BA188" s="7"/>
      <c r="BB188" s="16"/>
      <c r="BC188" s="17"/>
      <c r="BD188" s="20"/>
      <c r="BE188" s="7">
        <f>IFERROR(VLOOKUP("5-"&amp;Presupuestos[[#This Row],[ID DOCUMENTO]],BD_Pagos[],7,0),"")</f>
        <v>0</v>
      </c>
      <c r="BF188" s="17">
        <f>IFERROR(VLOOKUP("5-"&amp;Presupuestos[[#This Row],[ID DOCUMENTO]],BD_Pagos[],9,0),"")</f>
        <v>0</v>
      </c>
      <c r="BG188" s="20">
        <f>IF(IFERROR(VLOOKUP("5-"&amp;Presupuestos[[#This Row],[ID DOCUMENTO]],BD_Pagos[],10,0),0)&gt;Presupuestos[[#This Row],[TOTAL SOLES]],Presupuestos[[#This Row],[TOTAL SOLES]],IFERROR(VLOOKUP("5-"&amp;Presupuestos[[#This Row],[ID DOCUMENTO]],BD_Pagos[],10,0),0))</f>
        <v>0</v>
      </c>
      <c r="BH188" s="7">
        <f>IFERROR(VLOOKUP("1-Detraccion"&amp;Presupuestos[[#This Row],[ID DOCUMENTO]],BD_Pagos[],2,0),"")</f>
        <v>45856</v>
      </c>
      <c r="BI188" s="3" t="str">
        <f>IFERROR(VLOOKUP("1-Detraccion"&amp;Presupuestos[[#This Row],[ID DOCUMENTO]],BD_Pagos[],3,0),"")</f>
        <v>Adquiriente</v>
      </c>
      <c r="BJ188" s="3">
        <f>IFERROR(VLOOKUP("1-Detraccion"&amp;Presupuestos[[#This Row],[ID DOCUMENTO]],BD_Pagos[],4,0),"")</f>
        <v>276124056</v>
      </c>
      <c r="BK188" s="6">
        <f>IF(IFERROR(VLOOKUP("1-Detraccion"&amp;Presupuestos[[#This Row],[ID DOCUMENTO]],BD_Pagos[],5,0),0)&gt;Presupuestos[[#This Row],[TOTAL SOLES]],Presupuestos[[#This Row],[TOTAL SOLES]],IFERROR(VLOOKUP("1-Detraccion"&amp;Presupuestos[[#This Row],[ID DOCUMENTO]],BD_Pagos[],5,0),0))</f>
        <v>21</v>
      </c>
      <c r="BL188" s="6">
        <f>IF(IFERROR(VLOOKUP("1-Detraccion"&amp;Presupuestos[[#This Row],[ID DOCUMENTO]],BD_Pagos[],6,0),0)&gt;Presupuestos[[#This Row],[TOTAL SOLES]],Presupuestos[[#This Row],[TOTAL SOLES]],IFERROR(VLOOKUP("1-Detraccion"&amp;Presupuestos[[#This Row],[ID DOCUMENTO]],BD_Pagos[],6,0),0))</f>
        <v>21</v>
      </c>
      <c r="BM188" s="37"/>
      <c r="BN188" s="3"/>
      <c r="BO188" s="3"/>
      <c r="BP188" s="6"/>
      <c r="BQ18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510</v>
      </c>
      <c r="BR188" s="23" t="str">
        <f>IF(Presupuestos[[#This Row],[SALDO ME-MN]]&gt;0,"PENDIENTE","CANCELADO")</f>
        <v>PENDIENTE</v>
      </c>
      <c r="BS188" s="23" t="str">
        <f>IF(COUNTIFS($U$4:$U187,Presupuestos[[#This Row],[ID DOCUMENTO]])&gt;=1,IF(B187=Presupuestos[[#This Row],[ID]],"OK","DOC. DUPLICADO"),"OK")</f>
        <v>OK</v>
      </c>
    </row>
    <row r="189" spans="2:71" ht="48" x14ac:dyDescent="0.25">
      <c r="B189" s="34">
        <f>IF(Presupuestos[[#This Row],[ID DOCUMENTO]]=U188,B188,IF(B188="ID",1,B188+1))</f>
        <v>183</v>
      </c>
      <c r="C189" s="2">
        <v>45854</v>
      </c>
      <c r="D189" s="2">
        <v>45854</v>
      </c>
      <c r="E189" s="3" t="s">
        <v>665</v>
      </c>
      <c r="F189" s="25" t="s">
        <v>35</v>
      </c>
      <c r="G189" s="25" t="s">
        <v>211</v>
      </c>
      <c r="H189" s="25" t="s">
        <v>225</v>
      </c>
      <c r="I189" s="36" t="str">
        <f>IFERROR(VLOOKUP(Presupuestos[[#This Row],[AREA]]&amp;Presupuestos[[#This Row],[CONCEPTO]]&amp;Presupuestos[[#This Row],[DESCRIPCION]],Tabla28[[Columna1]:[CÓDIGO NUEVO]],2,0),"")</f>
        <v>P0302003</v>
      </c>
      <c r="J189" s="3" t="s">
        <v>666</v>
      </c>
      <c r="K189" s="3" t="s">
        <v>666</v>
      </c>
      <c r="L189" s="3" t="s">
        <v>666</v>
      </c>
      <c r="M189" s="31" t="s">
        <v>1015</v>
      </c>
      <c r="N189" s="3" t="s">
        <v>40</v>
      </c>
      <c r="O189" s="3" t="s">
        <v>315</v>
      </c>
      <c r="P189" s="3" t="s">
        <v>122</v>
      </c>
      <c r="Q189" s="3" t="str">
        <f>IFERROR(VLOOKUP(Presupuestos[[#This Row],[CLASIFICACIÓN (N)]],Tabla17[],2,0),"")</f>
        <v>Costos de ventas</v>
      </c>
      <c r="R189" s="3" t="str">
        <f>IFERROR(VLOOKUP(Presupuestos[[#This Row],[CLASIFICACIÓN (N)]],Tabla17[],3,0),"")</f>
        <v>Operativo</v>
      </c>
      <c r="S189" s="3" t="s">
        <v>16</v>
      </c>
      <c r="T189" s="3" t="str">
        <f>IFERROR(VLOOKUP(Presupuestos[[#This Row],[ALMACEN]],Tabla5[],2,0),"")</f>
        <v>Arequipa</v>
      </c>
      <c r="U189" s="19" t="str">
        <f>IFERROR(VLOOKUP(Presupuestos[[#This Row],[TIPO DE DOCUMENTO]],Tipo_Documento[],2,0)&amp;Presupuestos[[#This Row],[SERIE]]&amp;Presupuestos[[#This Row],[NUMERO]]&amp;Presupuestos[[#This Row],[RUC]],"")</f>
        <v>01F0011708420609629739</v>
      </c>
      <c r="V189" s="3" t="s">
        <v>120</v>
      </c>
      <c r="W189" s="7">
        <v>45854</v>
      </c>
      <c r="X189" s="7">
        <v>45854</v>
      </c>
      <c r="Y189" s="3" t="s">
        <v>688</v>
      </c>
      <c r="Z189" s="3">
        <v>17084</v>
      </c>
      <c r="AA189" s="3">
        <f>IFERROR(VLOOKUP(Presupuestos[[#This Row],[RAZON SOCIAL]],CHOOSE({1,2},Clientes_Proveedores[Razon Social],Clientes_Proveedores[Ruc / Dni]),2,0),"-")</f>
        <v>20609629739</v>
      </c>
      <c r="AB189" s="31" t="s">
        <v>820</v>
      </c>
      <c r="AC189" s="3" t="s">
        <v>670</v>
      </c>
      <c r="AD189" s="5">
        <v>0.18</v>
      </c>
      <c r="AE189" s="6">
        <v>889.83</v>
      </c>
      <c r="AF189" s="6">
        <f>Presupuestos[[#This Row],[BASE]]*Presupuestos[[#This Row],[% IGV]]</f>
        <v>160.1694</v>
      </c>
      <c r="AG189" s="22">
        <f>ROUND(SUM(Presupuestos[[#This Row],[BASE]:[IGV]]),2)</f>
        <v>1050</v>
      </c>
      <c r="AH189" s="9" t="str">
        <f>IF(Presupuestos[[#This Row],[MONEDA]]="USD",VLOOKUP(Presupuestos[[#This Row],[FECHA DE EMISION]],Tipo_Cambio[],3,0),"")</f>
        <v/>
      </c>
      <c r="AI189" s="22">
        <f>IFERROR(ROUND(IF(Presupuestos[[#This Row],[MONEDA]]="PEN",Presupuestos[[#This Row],[TOTAL]],Presupuestos[[#This Row],[TOTAL]]*Presupuestos[[#This Row],[TIPO DE CAMBIO]]),2),"")</f>
        <v>1050</v>
      </c>
      <c r="AJ189" s="5"/>
      <c r="AK189" s="33" t="s">
        <v>671</v>
      </c>
      <c r="AL189" s="5" t="s">
        <v>680</v>
      </c>
      <c r="AM189" s="23" t="s">
        <v>671</v>
      </c>
      <c r="AN189" s="23" t="s">
        <v>671</v>
      </c>
      <c r="AO189" s="7">
        <f>IFERROR(VLOOKUP("1-"&amp;Presupuestos[[#This Row],[ID DOCUMENTO]],BD_Pagos[],7,0),"")</f>
        <v>45856</v>
      </c>
      <c r="AP189" s="16" t="str">
        <f>IFERROR(VLOOKUP("1-"&amp;Presupuestos[[#This Row],[ID DOCUMENTO]],BD_Pagos[],8,0),"")</f>
        <v>B-BCP - Soles</v>
      </c>
      <c r="AQ189" s="17">
        <f>IFERROR(VLOOKUP("1-"&amp;Presupuestos[[#This Row],[ID DOCUMENTO]],BD_Pagos[],9,0),"")</f>
        <v>1265337</v>
      </c>
      <c r="AR189" s="54"/>
      <c r="AS189" s="7">
        <f>IFERROR(VLOOKUP("2-"&amp;Presupuestos[[#This Row],[ID DOCUMENTO]],BD_Pagos[],7,0),"")</f>
        <v>0</v>
      </c>
      <c r="AT189" s="16" t="str">
        <f>IFERROR(VLOOKUP("2-"&amp;Presupuestos[[#This Row],[ID DOCUMENTO]],BD_Pagos[],8,0),"")</f>
        <v/>
      </c>
      <c r="AU189" s="17">
        <f>IFERROR(VLOOKUP("2-"&amp;Presupuestos[[#This Row],[ID DOCUMENTO]],BD_Pagos[],9,0),"")</f>
        <v>0</v>
      </c>
      <c r="AV189" s="20">
        <f>IF(IFERROR(VLOOKUP("2-"&amp;Presupuestos[[#This Row],[ID DOCUMENTO]],BD_Pagos[],10,0),0)&gt;Presupuestos[[#This Row],[TOTAL SOLES]],Presupuestos[[#This Row],[TOTAL SOLES]],IFERROR(VLOOKUP("2-"&amp;Presupuestos[[#This Row],[ID DOCUMENTO]],BD_Pagos[],10,0),0))</f>
        <v>0</v>
      </c>
      <c r="AW189" s="7"/>
      <c r="AX189" s="16"/>
      <c r="AY189" s="17"/>
      <c r="AZ189" s="20"/>
      <c r="BA189" s="7"/>
      <c r="BB189" s="16"/>
      <c r="BC189" s="17"/>
      <c r="BD189" s="20"/>
      <c r="BE189" s="7">
        <f>IFERROR(VLOOKUP("5-"&amp;Presupuestos[[#This Row],[ID DOCUMENTO]],BD_Pagos[],7,0),"")</f>
        <v>0</v>
      </c>
      <c r="BF189" s="17">
        <f>IFERROR(VLOOKUP("5-"&amp;Presupuestos[[#This Row],[ID DOCUMENTO]],BD_Pagos[],9,0),"")</f>
        <v>0</v>
      </c>
      <c r="BG189" s="20">
        <f>IF(IFERROR(VLOOKUP("5-"&amp;Presupuestos[[#This Row],[ID DOCUMENTO]],BD_Pagos[],10,0),0)&gt;Presupuestos[[#This Row],[TOTAL SOLES]],Presupuestos[[#This Row],[TOTAL SOLES]],IFERROR(VLOOKUP("5-"&amp;Presupuestos[[#This Row],[ID DOCUMENTO]],BD_Pagos[],10,0),0))</f>
        <v>0</v>
      </c>
      <c r="BH189" s="7">
        <f>IFERROR(VLOOKUP("1-Detraccion"&amp;Presupuestos[[#This Row],[ID DOCUMENTO]],BD_Pagos[],2,0),"")</f>
        <v>0</v>
      </c>
      <c r="BI189" s="3" t="str">
        <f>IFERROR(VLOOKUP("1-Detraccion"&amp;Presupuestos[[#This Row],[ID DOCUMENTO]],BD_Pagos[],3,0),"")</f>
        <v/>
      </c>
      <c r="BJ189" s="3">
        <f>IFERROR(VLOOKUP("1-Detraccion"&amp;Presupuestos[[#This Row],[ID DOCUMENTO]],BD_Pagos[],4,0),"")</f>
        <v>0</v>
      </c>
      <c r="BK189" s="6">
        <f>IF(IFERROR(VLOOKUP("1-Detraccion"&amp;Presupuestos[[#This Row],[ID DOCUMENTO]],BD_Pagos[],5,0),0)&gt;Presupuestos[[#This Row],[TOTAL SOLES]],Presupuestos[[#This Row],[TOTAL SOLES]],IFERROR(VLOOKUP("1-Detraccion"&amp;Presupuestos[[#This Row],[ID DOCUMENTO]],BD_Pagos[],5,0),0))</f>
        <v>0</v>
      </c>
      <c r="BL189" s="6">
        <f>IF(IFERROR(VLOOKUP("1-Detraccion"&amp;Presupuestos[[#This Row],[ID DOCUMENTO]],BD_Pagos[],6,0),0)&gt;Presupuestos[[#This Row],[TOTAL SOLES]],Presupuestos[[#This Row],[TOTAL SOLES]],IFERROR(VLOOKUP("1-Detraccion"&amp;Presupuestos[[#This Row],[ID DOCUMENTO]],BD_Pagos[],6,0),0))</f>
        <v>0</v>
      </c>
      <c r="BM189" s="37"/>
      <c r="BN189" s="3"/>
      <c r="BO189" s="3"/>
      <c r="BP189" s="6"/>
      <c r="BQ18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1050</v>
      </c>
      <c r="BR189" s="23" t="str">
        <f>IF(Presupuestos[[#This Row],[SALDO ME-MN]]&gt;0,"PENDIENTE","CANCELADO")</f>
        <v>PENDIENTE</v>
      </c>
      <c r="BS189" s="23" t="str">
        <f>IF(COUNTIFS($U$4:$U188,Presupuestos[[#This Row],[ID DOCUMENTO]])&gt;=1,IF(B188=Presupuestos[[#This Row],[ID]],"OK","DOC. DUPLICADO"),"OK")</f>
        <v>OK</v>
      </c>
    </row>
    <row r="190" spans="2:71" ht="36" x14ac:dyDescent="0.25">
      <c r="B190" s="34">
        <f>IF(Presupuestos[[#This Row],[ID DOCUMENTO]]=U189,B189,IF(B189="ID",1,B189+1))</f>
        <v>184</v>
      </c>
      <c r="C190" s="2">
        <v>45842</v>
      </c>
      <c r="D190" s="2">
        <v>45842</v>
      </c>
      <c r="E190" s="3" t="s">
        <v>746</v>
      </c>
      <c r="F190" s="25" t="s">
        <v>62</v>
      </c>
      <c r="G190" s="25" t="s">
        <v>139</v>
      </c>
      <c r="H190" s="25" t="s">
        <v>564</v>
      </c>
      <c r="I190" s="36" t="str">
        <f>IFERROR(VLOOKUP(Presupuestos[[#This Row],[AREA]]&amp;Presupuestos[[#This Row],[CONCEPTO]]&amp;Presupuestos[[#This Row],[DESCRIPCION]],Tabla28[[Columna1]:[CÓDIGO NUEVO]],2,0),"")</f>
        <v>P0801003</v>
      </c>
      <c r="J190" s="3" t="s">
        <v>1016</v>
      </c>
      <c r="K190" s="3" t="s">
        <v>666</v>
      </c>
      <c r="L190" s="3" t="s">
        <v>1017</v>
      </c>
      <c r="M190" s="31" t="s">
        <v>1018</v>
      </c>
      <c r="N190" s="3"/>
      <c r="O190" s="3" t="s">
        <v>315</v>
      </c>
      <c r="P190" s="3" t="s">
        <v>132</v>
      </c>
      <c r="Q190" s="3" t="str">
        <f>IFERROR(VLOOKUP(Presupuestos[[#This Row],[CLASIFICACIÓN (N)]],Tabla17[],2,0),"")</f>
        <v>Gastos operativos</v>
      </c>
      <c r="R190" s="3" t="str">
        <f>IFERROR(VLOOKUP(Presupuestos[[#This Row],[CLASIFICACIÓN (N)]],Tabla17[],3,0),"")</f>
        <v>Operativo</v>
      </c>
      <c r="S190" s="3" t="s">
        <v>16</v>
      </c>
      <c r="T190" s="3" t="str">
        <f>IFERROR(VLOOKUP(Presupuestos[[#This Row],[ALMACEN]],Tabla5[],2,0),"")</f>
        <v>Arequipa</v>
      </c>
      <c r="U190" s="19" t="str">
        <f>IFERROR(VLOOKUP(Presupuestos[[#This Row],[TIPO DE DOCUMENTO]],Tipo_Documento[],2,0)&amp;Presupuestos[[#This Row],[SERIE]]&amp;Presupuestos[[#This Row],[NUMERO]]&amp;Presupuestos[[#This Row],[RUC]],"")</f>
        <v>01E0011020612108651</v>
      </c>
      <c r="V190" s="3" t="s">
        <v>120</v>
      </c>
      <c r="W190" s="7">
        <v>45842</v>
      </c>
      <c r="X190" s="7">
        <v>45842</v>
      </c>
      <c r="Y190" s="3" t="s">
        <v>668</v>
      </c>
      <c r="Z190" s="3">
        <v>10</v>
      </c>
      <c r="AA190" s="3">
        <f>IFERROR(VLOOKUP(Presupuestos[[#This Row],[RAZON SOCIAL]],CHOOSE({1,2},Clientes_Proveedores[Razon Social],Clientes_Proveedores[Ruc / Dni]),2,0),"-")</f>
        <v>20612108651</v>
      </c>
      <c r="AB190" s="31" t="s">
        <v>1019</v>
      </c>
      <c r="AC190" s="3" t="s">
        <v>670</v>
      </c>
      <c r="AD190" s="5">
        <v>0.18</v>
      </c>
      <c r="AE190" s="6">
        <v>10042.370000000001</v>
      </c>
      <c r="AF190" s="6">
        <f>Presupuestos[[#This Row],[BASE]]*Presupuestos[[#This Row],[% IGV]]</f>
        <v>1807.6266000000001</v>
      </c>
      <c r="AG190" s="22">
        <f>ROUND(SUM(Presupuestos[[#This Row],[BASE]:[IGV]]),2)</f>
        <v>11850</v>
      </c>
      <c r="AH190" s="9" t="str">
        <f>IF(Presupuestos[[#This Row],[MONEDA]]="USD",VLOOKUP(Presupuestos[[#This Row],[FECHA DE EMISION]],Tipo_Cambio[],3,0),"")</f>
        <v/>
      </c>
      <c r="AI190" s="22">
        <f>IFERROR(ROUND(IF(Presupuestos[[#This Row],[MONEDA]]="PEN",Presupuestos[[#This Row],[TOTAL]],Presupuestos[[#This Row],[TOTAL]]*Presupuestos[[#This Row],[TIPO DE CAMBIO]]),2),"")</f>
        <v>11850</v>
      </c>
      <c r="AJ190" s="5">
        <v>0.12</v>
      </c>
      <c r="AK190" s="33" t="s">
        <v>671</v>
      </c>
      <c r="AL190" s="5" t="s">
        <v>680</v>
      </c>
      <c r="AM190" s="23" t="s">
        <v>671</v>
      </c>
      <c r="AN190" s="23" t="s">
        <v>759</v>
      </c>
      <c r="AO190" s="7">
        <f>IFERROR(VLOOKUP("1-"&amp;Presupuestos[[#This Row],[ID DOCUMENTO]],BD_Pagos[],7,0),"")</f>
        <v>45845</v>
      </c>
      <c r="AP190" s="16" t="str">
        <f>IFERROR(VLOOKUP("1-"&amp;Presupuestos[[#This Row],[ID DOCUMENTO]],BD_Pagos[],8,0),"")</f>
        <v>B-BCP - Soles</v>
      </c>
      <c r="AQ190" s="17">
        <f>IFERROR(VLOOKUP("1-"&amp;Presupuestos[[#This Row],[ID DOCUMENTO]],BD_Pagos[],9,0),"")</f>
        <v>6735722</v>
      </c>
      <c r="AR190" s="54"/>
      <c r="AS190" s="7">
        <f>IFERROR(VLOOKUP("2-"&amp;Presupuestos[[#This Row],[ID DOCUMENTO]],BD_Pagos[],7,0),"")</f>
        <v>0</v>
      </c>
      <c r="AT190" s="16" t="str">
        <f>IFERROR(VLOOKUP("2-"&amp;Presupuestos[[#This Row],[ID DOCUMENTO]],BD_Pagos[],8,0),"")</f>
        <v/>
      </c>
      <c r="AU190" s="17">
        <f>IFERROR(VLOOKUP("2-"&amp;Presupuestos[[#This Row],[ID DOCUMENTO]],BD_Pagos[],9,0),"")</f>
        <v>0</v>
      </c>
      <c r="AV190" s="20">
        <f>IF(IFERROR(VLOOKUP("2-"&amp;Presupuestos[[#This Row],[ID DOCUMENTO]],BD_Pagos[],10,0),0)&gt;Presupuestos[[#This Row],[TOTAL SOLES]],Presupuestos[[#This Row],[TOTAL SOLES]],IFERROR(VLOOKUP("2-"&amp;Presupuestos[[#This Row],[ID DOCUMENTO]],BD_Pagos[],10,0),0))</f>
        <v>0</v>
      </c>
      <c r="AW190" s="7"/>
      <c r="AX190" s="16"/>
      <c r="AY190" s="17"/>
      <c r="AZ190" s="20"/>
      <c r="BA190" s="7"/>
      <c r="BB190" s="16"/>
      <c r="BC190" s="17"/>
      <c r="BD190" s="20"/>
      <c r="BE190" s="7">
        <f>IFERROR(VLOOKUP("5-"&amp;Presupuestos[[#This Row],[ID DOCUMENTO]],BD_Pagos[],7,0),"")</f>
        <v>0</v>
      </c>
      <c r="BF190" s="17">
        <f>IFERROR(VLOOKUP("5-"&amp;Presupuestos[[#This Row],[ID DOCUMENTO]],BD_Pagos[],9,0),"")</f>
        <v>0</v>
      </c>
      <c r="BG190" s="20">
        <f>IF(IFERROR(VLOOKUP("5-"&amp;Presupuestos[[#This Row],[ID DOCUMENTO]],BD_Pagos[],10,0),0)&gt;Presupuestos[[#This Row],[TOTAL SOLES]],Presupuestos[[#This Row],[TOTAL SOLES]],IFERROR(VLOOKUP("5-"&amp;Presupuestos[[#This Row],[ID DOCUMENTO]],BD_Pagos[],10,0),0))</f>
        <v>0</v>
      </c>
      <c r="BH190" s="7">
        <f>IFERROR(VLOOKUP("1-Detraccion"&amp;Presupuestos[[#This Row],[ID DOCUMENTO]],BD_Pagos[],2,0),"")</f>
        <v>45848</v>
      </c>
      <c r="BI190" s="3" t="str">
        <f>IFERROR(VLOOKUP("1-Detraccion"&amp;Presupuestos[[#This Row],[ID DOCUMENTO]],BD_Pagos[],3,0),"")</f>
        <v>Adquiriente</v>
      </c>
      <c r="BJ190" s="3">
        <f>IFERROR(VLOOKUP("1-Detraccion"&amp;Presupuestos[[#This Row],[ID DOCUMENTO]],BD_Pagos[],4,0),"")</f>
        <v>275528070</v>
      </c>
      <c r="BK190" s="6">
        <f>IF(IFERROR(VLOOKUP("1-Detraccion"&amp;Presupuestos[[#This Row],[ID DOCUMENTO]],BD_Pagos[],5,0),0)&gt;Presupuestos[[#This Row],[TOTAL SOLES]],Presupuestos[[#This Row],[TOTAL SOLES]],IFERROR(VLOOKUP("1-Detraccion"&amp;Presupuestos[[#This Row],[ID DOCUMENTO]],BD_Pagos[],5,0),0))</f>
        <v>1422</v>
      </c>
      <c r="BL190" s="6">
        <f>IF(IFERROR(VLOOKUP("1-Detraccion"&amp;Presupuestos[[#This Row],[ID DOCUMENTO]],BD_Pagos[],6,0),0)&gt;Presupuestos[[#This Row],[TOTAL SOLES]],Presupuestos[[#This Row],[TOTAL SOLES]],IFERROR(VLOOKUP("1-Detraccion"&amp;Presupuestos[[#This Row],[ID DOCUMENTO]],BD_Pagos[],6,0),0))</f>
        <v>1422</v>
      </c>
      <c r="BM190" s="37"/>
      <c r="BN190" s="3"/>
      <c r="BO190" s="3"/>
      <c r="BP190" s="6"/>
      <c r="BQ19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10428</v>
      </c>
      <c r="BR190" s="23" t="str">
        <f>IF(Presupuestos[[#This Row],[SALDO ME-MN]]&gt;0,"PENDIENTE","CANCELADO")</f>
        <v>PENDIENTE</v>
      </c>
      <c r="BS190" s="23" t="str">
        <f>IF(COUNTIFS($U$4:$U189,Presupuestos[[#This Row],[ID DOCUMENTO]])&gt;=1,IF(B189=Presupuestos[[#This Row],[ID]],"OK","DOC. DUPLICADO"),"OK")</f>
        <v>OK</v>
      </c>
    </row>
    <row r="191" spans="2:71" ht="48" x14ac:dyDescent="0.25">
      <c r="B191" s="34">
        <f>IF(Presupuestos[[#This Row],[ID DOCUMENTO]]=U190,B190,IF(B190="ID",1,B190+1))</f>
        <v>185</v>
      </c>
      <c r="C191" s="2">
        <v>45840</v>
      </c>
      <c r="D191" s="2">
        <v>45840</v>
      </c>
      <c r="E191" s="3" t="s">
        <v>966</v>
      </c>
      <c r="F191" s="25" t="s">
        <v>35</v>
      </c>
      <c r="G191" s="25" t="s">
        <v>134</v>
      </c>
      <c r="H191" s="25" t="s">
        <v>97</v>
      </c>
      <c r="I191" s="36" t="str">
        <f>IFERROR(VLOOKUP(Presupuestos[[#This Row],[AREA]]&amp;Presupuestos[[#This Row],[CONCEPTO]]&amp;Presupuestos[[#This Row],[DESCRIPCION]],Tabla28[[Columna1]:[CÓDIGO NUEVO]],2,0),"")</f>
        <v>P0312001</v>
      </c>
      <c r="J191" s="3" t="s">
        <v>1020</v>
      </c>
      <c r="K191" s="3" t="s">
        <v>666</v>
      </c>
      <c r="L191" s="3" t="s">
        <v>1021</v>
      </c>
      <c r="M191" s="31" t="s">
        <v>1022</v>
      </c>
      <c r="N191" s="3"/>
      <c r="O191" s="3" t="s">
        <v>300</v>
      </c>
      <c r="P191" s="3" t="s">
        <v>132</v>
      </c>
      <c r="Q191" s="3" t="str">
        <f>IFERROR(VLOOKUP(Presupuestos[[#This Row],[CLASIFICACIÓN (N)]],Tabla17[],2,0),"")</f>
        <v>Gastos operativos</v>
      </c>
      <c r="R191" s="3" t="str">
        <f>IFERROR(VLOOKUP(Presupuestos[[#This Row],[CLASIFICACIÓN (N)]],Tabla17[],3,0),"")</f>
        <v>Operativo</v>
      </c>
      <c r="S191" s="3" t="s">
        <v>41</v>
      </c>
      <c r="T191" s="3" t="str">
        <f>IFERROR(VLOOKUP(Presupuestos[[#This Row],[ALMACEN]],Tabla5[],2,0),"")</f>
        <v>Lima</v>
      </c>
      <c r="U191" s="19" t="str">
        <f>IFERROR(VLOOKUP(Presupuestos[[#This Row],[TIPO DE DOCUMENTO]],Tipo_Documento[],2,0)&amp;Presupuestos[[#This Row],[SERIE]]&amp;Presupuestos[[#This Row],[NUMERO]]&amp;Presupuestos[[#This Row],[RUC]],"")</f>
        <v>01E001508310425371652</v>
      </c>
      <c r="V191" s="3" t="s">
        <v>120</v>
      </c>
      <c r="W191" s="7">
        <v>45840</v>
      </c>
      <c r="X191" s="7">
        <v>45840</v>
      </c>
      <c r="Y191" s="3" t="s">
        <v>668</v>
      </c>
      <c r="Z191" s="3">
        <v>5083</v>
      </c>
      <c r="AA191" s="3">
        <f>IFERROR(VLOOKUP(Presupuestos[[#This Row],[RAZON SOCIAL]],CHOOSE({1,2},Clientes_Proveedores[Razon Social],Clientes_Proveedores[Ruc / Dni]),2,0),"-")</f>
        <v>10425371652</v>
      </c>
      <c r="AB191" s="31" t="s">
        <v>1023</v>
      </c>
      <c r="AC191" s="3" t="s">
        <v>670</v>
      </c>
      <c r="AD191" s="5">
        <v>0.18</v>
      </c>
      <c r="AE191" s="6">
        <v>50</v>
      </c>
      <c r="AF191" s="6">
        <f>Presupuestos[[#This Row],[BASE]]*Presupuestos[[#This Row],[% IGV]]</f>
        <v>9</v>
      </c>
      <c r="AG191" s="22">
        <f>ROUND(SUM(Presupuestos[[#This Row],[BASE]:[IGV]]),2)</f>
        <v>59</v>
      </c>
      <c r="AH191" s="9" t="str">
        <f>IF(Presupuestos[[#This Row],[MONEDA]]="USD",VLOOKUP(Presupuestos[[#This Row],[FECHA DE EMISION]],Tipo_Cambio[],3,0),"")</f>
        <v/>
      </c>
      <c r="AI191" s="22">
        <f>IFERROR(ROUND(IF(Presupuestos[[#This Row],[MONEDA]]="PEN",Presupuestos[[#This Row],[TOTAL]],Presupuestos[[#This Row],[TOTAL]]*Presupuestos[[#This Row],[TIPO DE CAMBIO]]),2),"")</f>
        <v>59</v>
      </c>
      <c r="AJ191" s="5"/>
      <c r="AK191" s="33" t="s">
        <v>671</v>
      </c>
      <c r="AL191" s="5" t="s">
        <v>680</v>
      </c>
      <c r="AM191" s="23" t="s">
        <v>671</v>
      </c>
      <c r="AN191" s="23" t="s">
        <v>671</v>
      </c>
      <c r="AO191" s="7">
        <f>IFERROR(VLOOKUP("1-"&amp;Presupuestos[[#This Row],[ID DOCUMENTO]],BD_Pagos[],7,0),"")</f>
        <v>45856</v>
      </c>
      <c r="AP191" s="16" t="str">
        <f>IFERROR(VLOOKUP("1-"&amp;Presupuestos[[#This Row],[ID DOCUMENTO]],BD_Pagos[],8,0),"")</f>
        <v>B-BCP - Soles</v>
      </c>
      <c r="AQ191" s="17">
        <f>IFERROR(VLOOKUP("1-"&amp;Presupuestos[[#This Row],[ID DOCUMENTO]],BD_Pagos[],9,0),"")</f>
        <v>2131849</v>
      </c>
      <c r="AR191" s="54"/>
      <c r="AS191" s="7">
        <f>IFERROR(VLOOKUP("2-"&amp;Presupuestos[[#This Row],[ID DOCUMENTO]],BD_Pagos[],7,0),"")</f>
        <v>0</v>
      </c>
      <c r="AT191" s="16" t="str">
        <f>IFERROR(VLOOKUP("2-"&amp;Presupuestos[[#This Row],[ID DOCUMENTO]],BD_Pagos[],8,0),"")</f>
        <v/>
      </c>
      <c r="AU191" s="17">
        <f>IFERROR(VLOOKUP("2-"&amp;Presupuestos[[#This Row],[ID DOCUMENTO]],BD_Pagos[],9,0),"")</f>
        <v>0</v>
      </c>
      <c r="AV191" s="20">
        <f>IF(IFERROR(VLOOKUP("2-"&amp;Presupuestos[[#This Row],[ID DOCUMENTO]],BD_Pagos[],10,0),0)&gt;Presupuestos[[#This Row],[TOTAL SOLES]],Presupuestos[[#This Row],[TOTAL SOLES]],IFERROR(VLOOKUP("2-"&amp;Presupuestos[[#This Row],[ID DOCUMENTO]],BD_Pagos[],10,0),0))</f>
        <v>0</v>
      </c>
      <c r="AW191" s="7"/>
      <c r="AX191" s="16"/>
      <c r="AY191" s="17"/>
      <c r="AZ191" s="20"/>
      <c r="BA191" s="7"/>
      <c r="BB191" s="16"/>
      <c r="BC191" s="17"/>
      <c r="BD191" s="20"/>
      <c r="BE191" s="7">
        <f>IFERROR(VLOOKUP("5-"&amp;Presupuestos[[#This Row],[ID DOCUMENTO]],BD_Pagos[],7,0),"")</f>
        <v>0</v>
      </c>
      <c r="BF191" s="17">
        <f>IFERROR(VLOOKUP("5-"&amp;Presupuestos[[#This Row],[ID DOCUMENTO]],BD_Pagos[],9,0),"")</f>
        <v>0</v>
      </c>
      <c r="BG191" s="20">
        <f>IF(IFERROR(VLOOKUP("5-"&amp;Presupuestos[[#This Row],[ID DOCUMENTO]],BD_Pagos[],10,0),0)&gt;Presupuestos[[#This Row],[TOTAL SOLES]],Presupuestos[[#This Row],[TOTAL SOLES]],IFERROR(VLOOKUP("5-"&amp;Presupuestos[[#This Row],[ID DOCUMENTO]],BD_Pagos[],10,0),0))</f>
        <v>0</v>
      </c>
      <c r="BH191" s="7">
        <f>IFERROR(VLOOKUP("1-Detraccion"&amp;Presupuestos[[#This Row],[ID DOCUMENTO]],BD_Pagos[],2,0),"")</f>
        <v>0</v>
      </c>
      <c r="BI191" s="3" t="str">
        <f>IFERROR(VLOOKUP("1-Detraccion"&amp;Presupuestos[[#This Row],[ID DOCUMENTO]],BD_Pagos[],3,0),"")</f>
        <v/>
      </c>
      <c r="BJ191" s="3">
        <f>IFERROR(VLOOKUP("1-Detraccion"&amp;Presupuestos[[#This Row],[ID DOCUMENTO]],BD_Pagos[],4,0),"")</f>
        <v>0</v>
      </c>
      <c r="BK191" s="6">
        <f>IF(IFERROR(VLOOKUP("1-Detraccion"&amp;Presupuestos[[#This Row],[ID DOCUMENTO]],BD_Pagos[],5,0),0)&gt;Presupuestos[[#This Row],[TOTAL SOLES]],Presupuestos[[#This Row],[TOTAL SOLES]],IFERROR(VLOOKUP("1-Detraccion"&amp;Presupuestos[[#This Row],[ID DOCUMENTO]],BD_Pagos[],5,0),0))</f>
        <v>0</v>
      </c>
      <c r="BL191" s="6">
        <f>IF(IFERROR(VLOOKUP("1-Detraccion"&amp;Presupuestos[[#This Row],[ID DOCUMENTO]],BD_Pagos[],6,0),0)&gt;Presupuestos[[#This Row],[TOTAL SOLES]],Presupuestos[[#This Row],[TOTAL SOLES]],IFERROR(VLOOKUP("1-Detraccion"&amp;Presupuestos[[#This Row],[ID DOCUMENTO]],BD_Pagos[],6,0),0))</f>
        <v>0</v>
      </c>
      <c r="BM191" s="37"/>
      <c r="BN191" s="3"/>
      <c r="BO191" s="3"/>
      <c r="BP191" s="6"/>
      <c r="BQ19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59</v>
      </c>
      <c r="BR191" s="23" t="str">
        <f>IF(Presupuestos[[#This Row],[SALDO ME-MN]]&gt;0,"PENDIENTE","CANCELADO")</f>
        <v>PENDIENTE</v>
      </c>
      <c r="BS191" s="23" t="str">
        <f>IF(COUNTIFS($U$4:$U190,Presupuestos[[#This Row],[ID DOCUMENTO]])&gt;=1,IF(B190=Presupuestos[[#This Row],[ID]],"OK","DOC. DUPLICADO"),"OK")</f>
        <v>OK</v>
      </c>
    </row>
    <row r="192" spans="2:71" ht="36" x14ac:dyDescent="0.25">
      <c r="B192" s="34">
        <f>IF(Presupuestos[[#This Row],[ID DOCUMENTO]]=U191,B191,IF(B191="ID",1,B191+1))</f>
        <v>186</v>
      </c>
      <c r="C192" s="2">
        <v>45848</v>
      </c>
      <c r="D192" s="2">
        <v>45848</v>
      </c>
      <c r="E192" s="3" t="s">
        <v>966</v>
      </c>
      <c r="F192" s="25" t="s">
        <v>27</v>
      </c>
      <c r="G192" s="25" t="s">
        <v>118</v>
      </c>
      <c r="H192" s="25" t="s">
        <v>96</v>
      </c>
      <c r="I192" s="36" t="str">
        <f>IFERROR(VLOOKUP(Presupuestos[[#This Row],[AREA]]&amp;Presupuestos[[#This Row],[CONCEPTO]]&amp;Presupuestos[[#This Row],[DESCRIPCION]],Tabla28[[Columna1]:[CÓDIGO NUEVO]],2,0),"")</f>
        <v>P0205001</v>
      </c>
      <c r="J192" s="3" t="s">
        <v>1024</v>
      </c>
      <c r="K192" s="3" t="s">
        <v>1025</v>
      </c>
      <c r="L192" s="3" t="s">
        <v>1026</v>
      </c>
      <c r="M192" s="31" t="s">
        <v>1027</v>
      </c>
      <c r="N192" s="3"/>
      <c r="O192" s="3" t="s">
        <v>308</v>
      </c>
      <c r="P192" s="3" t="s">
        <v>132</v>
      </c>
      <c r="Q192" s="3" t="str">
        <f>IFERROR(VLOOKUP(Presupuestos[[#This Row],[CLASIFICACIÓN (N)]],Tabla17[],2,0),"")</f>
        <v>Gastos operativos</v>
      </c>
      <c r="R192" s="3" t="str">
        <f>IFERROR(VLOOKUP(Presupuestos[[#This Row],[CLASIFICACIÓN (N)]],Tabla17[],3,0),"")</f>
        <v>Operativo</v>
      </c>
      <c r="S192" s="3" t="s">
        <v>16</v>
      </c>
      <c r="T192" s="3" t="str">
        <f>IFERROR(VLOOKUP(Presupuestos[[#This Row],[ALMACEN]],Tabla5[],2,0),"")</f>
        <v>Arequipa</v>
      </c>
      <c r="U192" s="19" t="str">
        <f>IFERROR(VLOOKUP(Presupuestos[[#This Row],[TIPO DE DOCUMENTO]],Tipo_Documento[],2,0)&amp;Presupuestos[[#This Row],[SERIE]]&amp;Presupuestos[[#This Row],[NUMERO]]&amp;Presupuestos[[#This Row],[RUC]],"")</f>
        <v>01E0013310410162551</v>
      </c>
      <c r="V192" s="3" t="s">
        <v>120</v>
      </c>
      <c r="W192" s="7">
        <v>45852</v>
      </c>
      <c r="X192" s="7">
        <v>45852</v>
      </c>
      <c r="Y192" s="3" t="s">
        <v>668</v>
      </c>
      <c r="Z192" s="3">
        <v>33</v>
      </c>
      <c r="AA192" s="3">
        <f>IFERROR(VLOOKUP(Presupuestos[[#This Row],[RAZON SOCIAL]],CHOOSE({1,2},Clientes_Proveedores[Razon Social],Clientes_Proveedores[Ruc / Dni]),2,0),"-")</f>
        <v>10410162551</v>
      </c>
      <c r="AB192" s="31" t="s">
        <v>1028</v>
      </c>
      <c r="AC192" s="3" t="s">
        <v>670</v>
      </c>
      <c r="AD192" s="5">
        <v>0.18</v>
      </c>
      <c r="AE192" s="6">
        <v>762.71</v>
      </c>
      <c r="AF192" s="6">
        <f>Presupuestos[[#This Row],[BASE]]*Presupuestos[[#This Row],[% IGV]]</f>
        <v>137.2878</v>
      </c>
      <c r="AG192" s="22">
        <f>ROUND(SUM(Presupuestos[[#This Row],[BASE]:[IGV]]),2)</f>
        <v>900</v>
      </c>
      <c r="AH192" s="9" t="str">
        <f>IF(Presupuestos[[#This Row],[MONEDA]]="USD",VLOOKUP(Presupuestos[[#This Row],[FECHA DE EMISION]],Tipo_Cambio[],3,0),"")</f>
        <v/>
      </c>
      <c r="AI192" s="22">
        <f>IFERROR(ROUND(IF(Presupuestos[[#This Row],[MONEDA]]="PEN",Presupuestos[[#This Row],[TOTAL]],Presupuestos[[#This Row],[TOTAL]]*Presupuestos[[#This Row],[TIPO DE CAMBIO]]),2),"")</f>
        <v>900</v>
      </c>
      <c r="AJ192" s="5">
        <v>0.04</v>
      </c>
      <c r="AK192" s="33" t="s">
        <v>671</v>
      </c>
      <c r="AL192" s="5" t="s">
        <v>680</v>
      </c>
      <c r="AM192" s="23" t="s">
        <v>671</v>
      </c>
      <c r="AN192" s="23" t="s">
        <v>671</v>
      </c>
      <c r="AO192" s="7">
        <f>IFERROR(VLOOKUP("1-"&amp;Presupuestos[[#This Row],[ID DOCUMENTO]],BD_Pagos[],7,0),"")</f>
        <v>45853</v>
      </c>
      <c r="AP192" s="16" t="str">
        <f>IFERROR(VLOOKUP("1-"&amp;Presupuestos[[#This Row],[ID DOCUMENTO]],BD_Pagos[],8,0),"")</f>
        <v>B-BCP - Soles</v>
      </c>
      <c r="AQ192" s="17">
        <f>IFERROR(VLOOKUP("1-"&amp;Presupuestos[[#This Row],[ID DOCUMENTO]],BD_Pagos[],9,0),"")</f>
        <v>1363647</v>
      </c>
      <c r="AR192" s="54"/>
      <c r="AS192" s="7">
        <f>IFERROR(VLOOKUP("2-"&amp;Presupuestos[[#This Row],[ID DOCUMENTO]],BD_Pagos[],7,0),"")</f>
        <v>0</v>
      </c>
      <c r="AT192" s="16" t="str">
        <f>IFERROR(VLOOKUP("2-"&amp;Presupuestos[[#This Row],[ID DOCUMENTO]],BD_Pagos[],8,0),"")</f>
        <v/>
      </c>
      <c r="AU192" s="17">
        <f>IFERROR(VLOOKUP("2-"&amp;Presupuestos[[#This Row],[ID DOCUMENTO]],BD_Pagos[],9,0),"")</f>
        <v>0</v>
      </c>
      <c r="AV192" s="20">
        <f>IF(IFERROR(VLOOKUP("2-"&amp;Presupuestos[[#This Row],[ID DOCUMENTO]],BD_Pagos[],10,0),0)&gt;Presupuestos[[#This Row],[TOTAL SOLES]],Presupuestos[[#This Row],[TOTAL SOLES]],IFERROR(VLOOKUP("2-"&amp;Presupuestos[[#This Row],[ID DOCUMENTO]],BD_Pagos[],10,0),0))</f>
        <v>0</v>
      </c>
      <c r="AW192" s="7"/>
      <c r="AX192" s="16"/>
      <c r="AY192" s="17"/>
      <c r="AZ192" s="20"/>
      <c r="BA192" s="7"/>
      <c r="BB192" s="16"/>
      <c r="BC192" s="17"/>
      <c r="BD192" s="20"/>
      <c r="BE192" s="7">
        <f>IFERROR(VLOOKUP("5-"&amp;Presupuestos[[#This Row],[ID DOCUMENTO]],BD_Pagos[],7,0),"")</f>
        <v>0</v>
      </c>
      <c r="BF192" s="17">
        <f>IFERROR(VLOOKUP("5-"&amp;Presupuestos[[#This Row],[ID DOCUMENTO]],BD_Pagos[],9,0),"")</f>
        <v>0</v>
      </c>
      <c r="BG192" s="20">
        <f>IF(IFERROR(VLOOKUP("5-"&amp;Presupuestos[[#This Row],[ID DOCUMENTO]],BD_Pagos[],10,0),0)&gt;Presupuestos[[#This Row],[TOTAL SOLES]],Presupuestos[[#This Row],[TOTAL SOLES]],IFERROR(VLOOKUP("5-"&amp;Presupuestos[[#This Row],[ID DOCUMENTO]],BD_Pagos[],10,0),0))</f>
        <v>0</v>
      </c>
      <c r="BH192" s="7">
        <f>IFERROR(VLOOKUP("1-Detraccion"&amp;Presupuestos[[#This Row],[ID DOCUMENTO]],BD_Pagos[],2,0),"")</f>
        <v>45856</v>
      </c>
      <c r="BI192" s="3" t="str">
        <f>IFERROR(VLOOKUP("1-Detraccion"&amp;Presupuestos[[#This Row],[ID DOCUMENTO]],BD_Pagos[],3,0),"")</f>
        <v>Adquiriente</v>
      </c>
      <c r="BJ192" s="3">
        <f>IFERROR(VLOOKUP("1-Detraccion"&amp;Presupuestos[[#This Row],[ID DOCUMENTO]],BD_Pagos[],4,0),"")</f>
        <v>276124055</v>
      </c>
      <c r="BK192" s="6">
        <f>IF(IFERROR(VLOOKUP("1-Detraccion"&amp;Presupuestos[[#This Row],[ID DOCUMENTO]],BD_Pagos[],5,0),0)&gt;Presupuestos[[#This Row],[TOTAL SOLES]],Presupuestos[[#This Row],[TOTAL SOLES]],IFERROR(VLOOKUP("1-Detraccion"&amp;Presupuestos[[#This Row],[ID DOCUMENTO]],BD_Pagos[],5,0),0))</f>
        <v>36</v>
      </c>
      <c r="BL192" s="6">
        <f>IF(IFERROR(VLOOKUP("1-Detraccion"&amp;Presupuestos[[#This Row],[ID DOCUMENTO]],BD_Pagos[],6,0),0)&gt;Presupuestos[[#This Row],[TOTAL SOLES]],Presupuestos[[#This Row],[TOTAL SOLES]],IFERROR(VLOOKUP("1-Detraccion"&amp;Presupuestos[[#This Row],[ID DOCUMENTO]],BD_Pagos[],6,0),0))</f>
        <v>36</v>
      </c>
      <c r="BM192" s="37"/>
      <c r="BN192" s="3"/>
      <c r="BO192" s="3"/>
      <c r="BP192" s="6"/>
      <c r="BQ19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864</v>
      </c>
      <c r="BR192" s="23" t="str">
        <f>IF(Presupuestos[[#This Row],[SALDO ME-MN]]&gt;0,"PENDIENTE","CANCELADO")</f>
        <v>PENDIENTE</v>
      </c>
      <c r="BS192" s="23" t="str">
        <f>IF(COUNTIFS($U$4:$U191,Presupuestos[[#This Row],[ID DOCUMENTO]])&gt;=1,IF(B191=Presupuestos[[#This Row],[ID]],"OK","DOC. DUPLICADO"),"OK")</f>
        <v>OK</v>
      </c>
    </row>
    <row r="193" spans="2:71" x14ac:dyDescent="0.25">
      <c r="B193" s="34">
        <f>IF(Presupuestos[[#This Row],[ID DOCUMENTO]]=U192,B192,IF(B192="ID",1,B192+1))</f>
        <v>187</v>
      </c>
      <c r="C193" s="2">
        <v>45854</v>
      </c>
      <c r="D193" s="2">
        <v>45854</v>
      </c>
      <c r="E193" s="3" t="s">
        <v>885</v>
      </c>
      <c r="F193" s="25" t="s">
        <v>27</v>
      </c>
      <c r="G193" s="25" t="s">
        <v>91</v>
      </c>
      <c r="H193" s="25" t="s">
        <v>92</v>
      </c>
      <c r="I193" s="36" t="str">
        <f>IFERROR(VLOOKUP(Presupuestos[[#This Row],[AREA]]&amp;Presupuestos[[#This Row],[CONCEPTO]]&amp;Presupuestos[[#This Row],[DESCRIPCION]],Tabla28[[Columna1]:[CÓDIGO NUEVO]],2,0),"")</f>
        <v>P0201001</v>
      </c>
      <c r="J193" s="3" t="s">
        <v>666</v>
      </c>
      <c r="K193" s="3" t="s">
        <v>1029</v>
      </c>
      <c r="L193" s="3" t="s">
        <v>666</v>
      </c>
      <c r="M193" s="31" t="s">
        <v>790</v>
      </c>
      <c r="N193" s="3"/>
      <c r="O193" s="3" t="s">
        <v>308</v>
      </c>
      <c r="P193" s="3" t="s">
        <v>71</v>
      </c>
      <c r="Q193" s="3" t="str">
        <f>IFERROR(VLOOKUP(Presupuestos[[#This Row],[CLASIFICACIÓN (N)]],Tabla17[],2,0),"")</f>
        <v>Costos de ventas</v>
      </c>
      <c r="R193" s="3" t="str">
        <f>IFERROR(VLOOKUP(Presupuestos[[#This Row],[CLASIFICACIÓN (N)]],Tabla17[],3,0),"")</f>
        <v>Operativo</v>
      </c>
      <c r="S193" s="3" t="s">
        <v>16</v>
      </c>
      <c r="T193" s="3" t="str">
        <f>IFERROR(VLOOKUP(Presupuestos[[#This Row],[ALMACEN]],Tabla5[],2,0),"")</f>
        <v>Arequipa</v>
      </c>
      <c r="U193" s="19" t="str">
        <f>IFERROR(VLOOKUP(Presupuestos[[#This Row],[TIPO DE DOCUMENTO]],Tipo_Documento[],2,0)&amp;Presupuestos[[#This Row],[SERIE]]&amp;Presupuestos[[#This Row],[NUMERO]]&amp;Presupuestos[[#This Row],[RUC]],"")</f>
        <v>OC126120121393736</v>
      </c>
      <c r="V193" s="3" t="s">
        <v>236</v>
      </c>
      <c r="W193" s="7">
        <v>45853</v>
      </c>
      <c r="X193" s="7">
        <v>45853</v>
      </c>
      <c r="Y193" s="3">
        <v>1</v>
      </c>
      <c r="Z193" s="3">
        <v>261</v>
      </c>
      <c r="AA193" s="3">
        <f>IFERROR(VLOOKUP(Presupuestos[[#This Row],[RAZON SOCIAL]],CHOOSE({1,2},Clientes_Proveedores[Razon Social],Clientes_Proveedores[Ruc / Dni]),2,0),"-")</f>
        <v>20121393736</v>
      </c>
      <c r="AB193" s="31" t="s">
        <v>1030</v>
      </c>
      <c r="AC193" s="3" t="s">
        <v>670</v>
      </c>
      <c r="AD193" s="5"/>
      <c r="AE193" s="6">
        <v>125.6</v>
      </c>
      <c r="AF193" s="6">
        <f>Presupuestos[[#This Row],[BASE]]*Presupuestos[[#This Row],[% IGV]]</f>
        <v>0</v>
      </c>
      <c r="AG193" s="22">
        <f>ROUND(SUM(Presupuestos[[#This Row],[BASE]:[IGV]]),2)</f>
        <v>125.6</v>
      </c>
      <c r="AH193" s="9" t="str">
        <f>IF(Presupuestos[[#This Row],[MONEDA]]="USD",VLOOKUP(Presupuestos[[#This Row],[FECHA DE EMISION]],Tipo_Cambio[],3,0),"")</f>
        <v/>
      </c>
      <c r="AI193" s="22">
        <f>IFERROR(ROUND(IF(Presupuestos[[#This Row],[MONEDA]]="PEN",Presupuestos[[#This Row],[TOTAL]],Presupuestos[[#This Row],[TOTAL]]*Presupuestos[[#This Row],[TIPO DE CAMBIO]]),2),"")</f>
        <v>125.6</v>
      </c>
      <c r="AJ193" s="5"/>
      <c r="AK193" s="33" t="s">
        <v>671</v>
      </c>
      <c r="AL193" s="5" t="s">
        <v>742</v>
      </c>
      <c r="AM193" s="23" t="s">
        <v>671</v>
      </c>
      <c r="AN193" s="23" t="s">
        <v>671</v>
      </c>
      <c r="AO193" s="7">
        <f>IFERROR(VLOOKUP("1-"&amp;Presupuestos[[#This Row],[ID DOCUMENTO]],BD_Pagos[],7,0),"")</f>
        <v>45854</v>
      </c>
      <c r="AP193" s="16" t="str">
        <f>IFERROR(VLOOKUP("1-"&amp;Presupuestos[[#This Row],[ID DOCUMENTO]],BD_Pagos[],8,0),"")</f>
        <v>C-Finanzas</v>
      </c>
      <c r="AQ193" s="17" t="str">
        <f>IFERROR(VLOOKUP("1-"&amp;Presupuestos[[#This Row],[ID DOCUMENTO]],BD_Pagos[],9,0),"")</f>
        <v>CFI.D16-07-0585</v>
      </c>
      <c r="AR193" s="54"/>
      <c r="AS193" s="7">
        <f>IFERROR(VLOOKUP("2-"&amp;Presupuestos[[#This Row],[ID DOCUMENTO]],BD_Pagos[],7,0),"")</f>
        <v>0</v>
      </c>
      <c r="AT193" s="16" t="str">
        <f>IFERROR(VLOOKUP("2-"&amp;Presupuestos[[#This Row],[ID DOCUMENTO]],BD_Pagos[],8,0),"")</f>
        <v/>
      </c>
      <c r="AU193" s="17">
        <f>IFERROR(VLOOKUP("2-"&amp;Presupuestos[[#This Row],[ID DOCUMENTO]],BD_Pagos[],9,0),"")</f>
        <v>0</v>
      </c>
      <c r="AV193" s="20">
        <f>IF(IFERROR(VLOOKUP("2-"&amp;Presupuestos[[#This Row],[ID DOCUMENTO]],BD_Pagos[],10,0),0)&gt;Presupuestos[[#This Row],[TOTAL SOLES]],Presupuestos[[#This Row],[TOTAL SOLES]],IFERROR(VLOOKUP("2-"&amp;Presupuestos[[#This Row],[ID DOCUMENTO]],BD_Pagos[],10,0),0))</f>
        <v>0</v>
      </c>
      <c r="AW193" s="7"/>
      <c r="AX193" s="16"/>
      <c r="AY193" s="17"/>
      <c r="AZ193" s="20"/>
      <c r="BA193" s="7"/>
      <c r="BB193" s="16"/>
      <c r="BC193" s="17"/>
      <c r="BD193" s="20"/>
      <c r="BE193" s="7">
        <f>IFERROR(VLOOKUP("5-"&amp;Presupuestos[[#This Row],[ID DOCUMENTO]],BD_Pagos[],7,0),"")</f>
        <v>0</v>
      </c>
      <c r="BF193" s="17">
        <f>IFERROR(VLOOKUP("5-"&amp;Presupuestos[[#This Row],[ID DOCUMENTO]],BD_Pagos[],9,0),"")</f>
        <v>0</v>
      </c>
      <c r="BG193" s="20">
        <f>IF(IFERROR(VLOOKUP("5-"&amp;Presupuestos[[#This Row],[ID DOCUMENTO]],BD_Pagos[],10,0),0)&gt;Presupuestos[[#This Row],[TOTAL SOLES]],Presupuestos[[#This Row],[TOTAL SOLES]],IFERROR(VLOOKUP("5-"&amp;Presupuestos[[#This Row],[ID DOCUMENTO]],BD_Pagos[],10,0),0))</f>
        <v>0</v>
      </c>
      <c r="BH193" s="7">
        <f>IFERROR(VLOOKUP("1-Detraccion"&amp;Presupuestos[[#This Row],[ID DOCUMENTO]],BD_Pagos[],2,0),"")</f>
        <v>0</v>
      </c>
      <c r="BI193" s="3" t="str">
        <f>IFERROR(VLOOKUP("1-Detraccion"&amp;Presupuestos[[#This Row],[ID DOCUMENTO]],BD_Pagos[],3,0),"")</f>
        <v/>
      </c>
      <c r="BJ193" s="3">
        <f>IFERROR(VLOOKUP("1-Detraccion"&amp;Presupuestos[[#This Row],[ID DOCUMENTO]],BD_Pagos[],4,0),"")</f>
        <v>0</v>
      </c>
      <c r="BK193" s="6">
        <f>IF(IFERROR(VLOOKUP("1-Detraccion"&amp;Presupuestos[[#This Row],[ID DOCUMENTO]],BD_Pagos[],5,0),0)&gt;Presupuestos[[#This Row],[TOTAL SOLES]],Presupuestos[[#This Row],[TOTAL SOLES]],IFERROR(VLOOKUP("1-Detraccion"&amp;Presupuestos[[#This Row],[ID DOCUMENTO]],BD_Pagos[],5,0),0))</f>
        <v>0</v>
      </c>
      <c r="BL193" s="6">
        <f>IF(IFERROR(VLOOKUP("1-Detraccion"&amp;Presupuestos[[#This Row],[ID DOCUMENTO]],BD_Pagos[],6,0),0)&gt;Presupuestos[[#This Row],[TOTAL SOLES]],Presupuestos[[#This Row],[TOTAL SOLES]],IFERROR(VLOOKUP("1-Detraccion"&amp;Presupuestos[[#This Row],[ID DOCUMENTO]],BD_Pagos[],6,0),0))</f>
        <v>0</v>
      </c>
      <c r="BM193" s="37"/>
      <c r="BN193" s="3"/>
      <c r="BO193" s="3"/>
      <c r="BP193" s="6"/>
      <c r="BQ19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125.6</v>
      </c>
      <c r="BR193" s="23" t="str">
        <f>IF(Presupuestos[[#This Row],[SALDO ME-MN]]&gt;0,"PENDIENTE","CANCELADO")</f>
        <v>PENDIENTE</v>
      </c>
      <c r="BS193" s="23" t="str">
        <f>IF(COUNTIFS($U$4:$U192,Presupuestos[[#This Row],[ID DOCUMENTO]])&gt;=1,IF(B192=Presupuestos[[#This Row],[ID]],"OK","DOC. DUPLICADO"),"OK")</f>
        <v>OK</v>
      </c>
    </row>
    <row r="194" spans="2:71" ht="48" x14ac:dyDescent="0.25">
      <c r="B194" s="34">
        <f>IF(Presupuestos[[#This Row],[ID DOCUMENTO]]=U193,B193,IF(B193="ID",1,B193+1))</f>
        <v>188</v>
      </c>
      <c r="C194" s="2">
        <v>45839</v>
      </c>
      <c r="D194" s="2">
        <v>45839</v>
      </c>
      <c r="E194" s="3" t="s">
        <v>966</v>
      </c>
      <c r="F194" s="25" t="s">
        <v>35</v>
      </c>
      <c r="G194" s="25" t="s">
        <v>134</v>
      </c>
      <c r="H194" s="25" t="s">
        <v>97</v>
      </c>
      <c r="I194" s="36" t="str">
        <f>IFERROR(VLOOKUP(Presupuestos[[#This Row],[AREA]]&amp;Presupuestos[[#This Row],[CONCEPTO]]&amp;Presupuestos[[#This Row],[DESCRIPCION]],Tabla28[[Columna1]:[CÓDIGO NUEVO]],2,0),"")</f>
        <v>P0312001</v>
      </c>
      <c r="J194" s="3" t="s">
        <v>1031</v>
      </c>
      <c r="K194" s="3" t="s">
        <v>1032</v>
      </c>
      <c r="L194" s="3"/>
      <c r="M194" s="31" t="s">
        <v>1033</v>
      </c>
      <c r="N194" s="3"/>
      <c r="O194" s="3" t="s">
        <v>300</v>
      </c>
      <c r="P194" s="3" t="s">
        <v>132</v>
      </c>
      <c r="Q194" s="3" t="str">
        <f>IFERROR(VLOOKUP(Presupuestos[[#This Row],[CLASIFICACIÓN (N)]],Tabla17[],2,0),"")</f>
        <v>Gastos operativos</v>
      </c>
      <c r="R194" s="3" t="str">
        <f>IFERROR(VLOOKUP(Presupuestos[[#This Row],[CLASIFICACIÓN (N)]],Tabla17[],3,0),"")</f>
        <v>Operativo</v>
      </c>
      <c r="S194" s="3" t="s">
        <v>16</v>
      </c>
      <c r="T194" s="3" t="str">
        <f>IFERROR(VLOOKUP(Presupuestos[[#This Row],[ALMACEN]],Tabla5[],2,0),"")</f>
        <v>Arequipa</v>
      </c>
      <c r="U194" s="19" t="str">
        <f>IFERROR(VLOOKUP(Presupuestos[[#This Row],[TIPO DE DOCUMENTO]],Tipo_Documento[],2,0)&amp;Presupuestos[[#This Row],[SERIE]]&amp;Presupuestos[[#This Row],[NUMERO]]&amp;Presupuestos[[#This Row],[RUC]],"")</f>
        <v>01E001400720603974817</v>
      </c>
      <c r="V194" s="3" t="s">
        <v>120</v>
      </c>
      <c r="W194" s="7">
        <v>45840</v>
      </c>
      <c r="X194" s="7">
        <v>45840</v>
      </c>
      <c r="Y194" s="3" t="s">
        <v>668</v>
      </c>
      <c r="Z194" s="3">
        <v>4007</v>
      </c>
      <c r="AA194" s="3">
        <f>IFERROR(VLOOKUP(Presupuestos[[#This Row],[RAZON SOCIAL]],CHOOSE({1,2},Clientes_Proveedores[Razon Social],Clientes_Proveedores[Ruc / Dni]),2,0),"-")</f>
        <v>20603974817</v>
      </c>
      <c r="AB194" s="31" t="s">
        <v>971</v>
      </c>
      <c r="AC194" s="3" t="s">
        <v>670</v>
      </c>
      <c r="AD194" s="5">
        <v>0.18</v>
      </c>
      <c r="AE194" s="6">
        <v>450.5</v>
      </c>
      <c r="AF194" s="6">
        <f>Presupuestos[[#This Row],[BASE]]*Presupuestos[[#This Row],[% IGV]]</f>
        <v>81.09</v>
      </c>
      <c r="AG194" s="22">
        <f>ROUND(SUM(Presupuestos[[#This Row],[BASE]:[IGV]]),2)</f>
        <v>531.59</v>
      </c>
      <c r="AH194" s="9" t="str">
        <f>IF(Presupuestos[[#This Row],[MONEDA]]="USD",VLOOKUP(Presupuestos[[#This Row],[FECHA DE EMISION]],Tipo_Cambio[],3,0),"")</f>
        <v/>
      </c>
      <c r="AI194" s="22">
        <f>IFERROR(ROUND(IF(Presupuestos[[#This Row],[MONEDA]]="PEN",Presupuestos[[#This Row],[TOTAL]],Presupuestos[[#This Row],[TOTAL]]*Presupuestos[[#This Row],[TIPO DE CAMBIO]]),2),"")</f>
        <v>531.59</v>
      </c>
      <c r="AJ194" s="5"/>
      <c r="AK194" s="33" t="s">
        <v>671</v>
      </c>
      <c r="AL194" s="5" t="s">
        <v>680</v>
      </c>
      <c r="AM194" s="23" t="s">
        <v>671</v>
      </c>
      <c r="AN194" s="23" t="s">
        <v>671</v>
      </c>
      <c r="AO194" s="7">
        <f>IFERROR(VLOOKUP("1-"&amp;Presupuestos[[#This Row],[ID DOCUMENTO]],BD_Pagos[],7,0),"")</f>
        <v>45856</v>
      </c>
      <c r="AP194" s="16" t="str">
        <f>IFERROR(VLOOKUP("1-"&amp;Presupuestos[[#This Row],[ID DOCUMENTO]],BD_Pagos[],8,0),"")</f>
        <v>B-BCP - Soles</v>
      </c>
      <c r="AQ194" s="17">
        <f>IFERROR(VLOOKUP("1-"&amp;Presupuestos[[#This Row],[ID DOCUMENTO]],BD_Pagos[],9,0),"")</f>
        <v>2131849</v>
      </c>
      <c r="AR194" s="54"/>
      <c r="AS194" s="7">
        <f>IFERROR(VLOOKUP("2-"&amp;Presupuestos[[#This Row],[ID DOCUMENTO]],BD_Pagos[],7,0),"")</f>
        <v>0</v>
      </c>
      <c r="AT194" s="16" t="str">
        <f>IFERROR(VLOOKUP("2-"&amp;Presupuestos[[#This Row],[ID DOCUMENTO]],BD_Pagos[],8,0),"")</f>
        <v/>
      </c>
      <c r="AU194" s="17">
        <f>IFERROR(VLOOKUP("2-"&amp;Presupuestos[[#This Row],[ID DOCUMENTO]],BD_Pagos[],9,0),"")</f>
        <v>0</v>
      </c>
      <c r="AV194" s="20">
        <f>IF(IFERROR(VLOOKUP("2-"&amp;Presupuestos[[#This Row],[ID DOCUMENTO]],BD_Pagos[],10,0),0)&gt;Presupuestos[[#This Row],[TOTAL SOLES]],Presupuestos[[#This Row],[TOTAL SOLES]],IFERROR(VLOOKUP("2-"&amp;Presupuestos[[#This Row],[ID DOCUMENTO]],BD_Pagos[],10,0),0))</f>
        <v>0</v>
      </c>
      <c r="AW194" s="7"/>
      <c r="AX194" s="16"/>
      <c r="AY194" s="17"/>
      <c r="AZ194" s="20"/>
      <c r="BA194" s="7"/>
      <c r="BB194" s="16"/>
      <c r="BC194" s="17"/>
      <c r="BD194" s="20"/>
      <c r="BE194" s="7">
        <f>IFERROR(VLOOKUP("5-"&amp;Presupuestos[[#This Row],[ID DOCUMENTO]],BD_Pagos[],7,0),"")</f>
        <v>0</v>
      </c>
      <c r="BF194" s="17">
        <f>IFERROR(VLOOKUP("5-"&amp;Presupuestos[[#This Row],[ID DOCUMENTO]],BD_Pagos[],9,0),"")</f>
        <v>0</v>
      </c>
      <c r="BG194" s="20">
        <f>IF(IFERROR(VLOOKUP("5-"&amp;Presupuestos[[#This Row],[ID DOCUMENTO]],BD_Pagos[],10,0),0)&gt;Presupuestos[[#This Row],[TOTAL SOLES]],Presupuestos[[#This Row],[TOTAL SOLES]],IFERROR(VLOOKUP("5-"&amp;Presupuestos[[#This Row],[ID DOCUMENTO]],BD_Pagos[],10,0),0))</f>
        <v>0</v>
      </c>
      <c r="BH194" s="7">
        <f>IFERROR(VLOOKUP("1-Detraccion"&amp;Presupuestos[[#This Row],[ID DOCUMENTO]],BD_Pagos[],2,0),"")</f>
        <v>0</v>
      </c>
      <c r="BI194" s="3" t="str">
        <f>IFERROR(VLOOKUP("1-Detraccion"&amp;Presupuestos[[#This Row],[ID DOCUMENTO]],BD_Pagos[],3,0),"")</f>
        <v/>
      </c>
      <c r="BJ194" s="3">
        <f>IFERROR(VLOOKUP("1-Detraccion"&amp;Presupuestos[[#This Row],[ID DOCUMENTO]],BD_Pagos[],4,0),"")</f>
        <v>0</v>
      </c>
      <c r="BK194" s="6">
        <f>IF(IFERROR(VLOOKUP("1-Detraccion"&amp;Presupuestos[[#This Row],[ID DOCUMENTO]],BD_Pagos[],5,0),0)&gt;Presupuestos[[#This Row],[TOTAL SOLES]],Presupuestos[[#This Row],[TOTAL SOLES]],IFERROR(VLOOKUP("1-Detraccion"&amp;Presupuestos[[#This Row],[ID DOCUMENTO]],BD_Pagos[],5,0),0))</f>
        <v>0</v>
      </c>
      <c r="BL194" s="6">
        <f>IF(IFERROR(VLOOKUP("1-Detraccion"&amp;Presupuestos[[#This Row],[ID DOCUMENTO]],BD_Pagos[],6,0),0)&gt;Presupuestos[[#This Row],[TOTAL SOLES]],Presupuestos[[#This Row],[TOTAL SOLES]],IFERROR(VLOOKUP("1-Detraccion"&amp;Presupuestos[[#This Row],[ID DOCUMENTO]],BD_Pagos[],6,0),0))</f>
        <v>0</v>
      </c>
      <c r="BM194" s="37"/>
      <c r="BN194" s="3"/>
      <c r="BO194" s="3"/>
      <c r="BP194" s="6"/>
      <c r="BQ19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531.59</v>
      </c>
      <c r="BR194" s="23" t="str">
        <f>IF(Presupuestos[[#This Row],[SALDO ME-MN]]&gt;0,"PENDIENTE","CANCELADO")</f>
        <v>PENDIENTE</v>
      </c>
      <c r="BS194" s="23" t="str">
        <f>IF(COUNTIFS($U$4:$U193,Presupuestos[[#This Row],[ID DOCUMENTO]])&gt;=1,IF(B193=Presupuestos[[#This Row],[ID]],"OK","DOC. DUPLICADO"),"OK")</f>
        <v>OK</v>
      </c>
    </row>
    <row r="195" spans="2:71" ht="36" x14ac:dyDescent="0.25">
      <c r="B195" s="34">
        <f>IF(Presupuestos[[#This Row],[ID DOCUMENTO]]=U194,B194,IF(B194="ID",1,B194+1))</f>
        <v>189</v>
      </c>
      <c r="C195" s="2">
        <v>45842</v>
      </c>
      <c r="D195" s="2">
        <v>45842</v>
      </c>
      <c r="E195" s="3" t="s">
        <v>966</v>
      </c>
      <c r="F195" s="25" t="s">
        <v>27</v>
      </c>
      <c r="G195" s="25" t="s">
        <v>134</v>
      </c>
      <c r="H195" s="25" t="s">
        <v>97</v>
      </c>
      <c r="I195" s="36" t="str">
        <f>IFERROR(VLOOKUP(Presupuestos[[#This Row],[AREA]]&amp;Presupuestos[[#This Row],[CONCEPTO]]&amp;Presupuestos[[#This Row],[DESCRIPCION]],Tabla28[[Columna1]:[CÓDIGO NUEVO]],2,0),"")</f>
        <v>P0206001</v>
      </c>
      <c r="J195" s="3" t="s">
        <v>1034</v>
      </c>
      <c r="K195" s="3" t="s">
        <v>1035</v>
      </c>
      <c r="L195" s="3" t="s">
        <v>1036</v>
      </c>
      <c r="M195" s="31" t="s">
        <v>1037</v>
      </c>
      <c r="N195" s="3"/>
      <c r="O195" s="3" t="s">
        <v>308</v>
      </c>
      <c r="P195" s="3" t="s">
        <v>132</v>
      </c>
      <c r="Q195" s="3" t="str">
        <f>IFERROR(VLOOKUP(Presupuestos[[#This Row],[CLASIFICACIÓN (N)]],Tabla17[],2,0),"")</f>
        <v>Gastos operativos</v>
      </c>
      <c r="R195" s="3" t="str">
        <f>IFERROR(VLOOKUP(Presupuestos[[#This Row],[CLASIFICACIÓN (N)]],Tabla17[],3,0),"")</f>
        <v>Operativo</v>
      </c>
      <c r="S195" s="3" t="s">
        <v>16</v>
      </c>
      <c r="T195" s="3" t="str">
        <f>IFERROR(VLOOKUP(Presupuestos[[#This Row],[ALMACEN]],Tabla5[],2,0),"")</f>
        <v>Arequipa</v>
      </c>
      <c r="U195" s="19" t="str">
        <f>IFERROR(VLOOKUP(Presupuestos[[#This Row],[TIPO DE DOCUMENTO]],Tipo_Documento[],2,0)&amp;Presupuestos[[#This Row],[SERIE]]&amp;Presupuestos[[#This Row],[NUMERO]]&amp;Presupuestos[[#This Row],[RUC]],"")</f>
        <v>01E001401620603974817</v>
      </c>
      <c r="V195" s="3" t="s">
        <v>120</v>
      </c>
      <c r="W195" s="7">
        <v>45842</v>
      </c>
      <c r="X195" s="7">
        <v>45842</v>
      </c>
      <c r="Y195" s="3" t="s">
        <v>668</v>
      </c>
      <c r="Z195" s="3">
        <v>4016</v>
      </c>
      <c r="AA195" s="3">
        <f>IFERROR(VLOOKUP(Presupuestos[[#This Row],[RAZON SOCIAL]],CHOOSE({1,2},Clientes_Proveedores[Razon Social],Clientes_Proveedores[Ruc / Dni]),2,0),"-")</f>
        <v>20603974817</v>
      </c>
      <c r="AB195" s="31" t="s">
        <v>971</v>
      </c>
      <c r="AC195" s="3" t="s">
        <v>670</v>
      </c>
      <c r="AD195" s="5">
        <v>0.18</v>
      </c>
      <c r="AE195" s="6">
        <v>297.5</v>
      </c>
      <c r="AF195" s="6">
        <f>Presupuestos[[#This Row],[BASE]]*Presupuestos[[#This Row],[% IGV]]</f>
        <v>53.55</v>
      </c>
      <c r="AG195" s="22">
        <f>ROUND(SUM(Presupuestos[[#This Row],[BASE]:[IGV]]),2)</f>
        <v>351.05</v>
      </c>
      <c r="AH195" s="9" t="str">
        <f>IF(Presupuestos[[#This Row],[MONEDA]]="USD",VLOOKUP(Presupuestos[[#This Row],[FECHA DE EMISION]],Tipo_Cambio[],3,0),"")</f>
        <v/>
      </c>
      <c r="AI195" s="22">
        <f>IFERROR(ROUND(IF(Presupuestos[[#This Row],[MONEDA]]="PEN",Presupuestos[[#This Row],[TOTAL]],Presupuestos[[#This Row],[TOTAL]]*Presupuestos[[#This Row],[TIPO DE CAMBIO]]),2),"")</f>
        <v>351.05</v>
      </c>
      <c r="AJ195" s="5"/>
      <c r="AK195" s="33" t="s">
        <v>671</v>
      </c>
      <c r="AL195" s="5" t="s">
        <v>680</v>
      </c>
      <c r="AM195" s="23" t="s">
        <v>671</v>
      </c>
      <c r="AN195" s="23" t="s">
        <v>671</v>
      </c>
      <c r="AO195" s="7">
        <f>IFERROR(VLOOKUP("1-"&amp;Presupuestos[[#This Row],[ID DOCUMENTO]],BD_Pagos[],7,0),"")</f>
        <v>45856</v>
      </c>
      <c r="AP195" s="16" t="str">
        <f>IFERROR(VLOOKUP("1-"&amp;Presupuestos[[#This Row],[ID DOCUMENTO]],BD_Pagos[],8,0),"")</f>
        <v>B-BCP - Soles</v>
      </c>
      <c r="AQ195" s="17">
        <f>IFERROR(VLOOKUP("1-"&amp;Presupuestos[[#This Row],[ID DOCUMENTO]],BD_Pagos[],9,0),"")</f>
        <v>2131849</v>
      </c>
      <c r="AR195" s="54"/>
      <c r="AS195" s="7">
        <f>IFERROR(VLOOKUP("2-"&amp;Presupuestos[[#This Row],[ID DOCUMENTO]],BD_Pagos[],7,0),"")</f>
        <v>0</v>
      </c>
      <c r="AT195" s="16" t="str">
        <f>IFERROR(VLOOKUP("2-"&amp;Presupuestos[[#This Row],[ID DOCUMENTO]],BD_Pagos[],8,0),"")</f>
        <v/>
      </c>
      <c r="AU195" s="17">
        <f>IFERROR(VLOOKUP("2-"&amp;Presupuestos[[#This Row],[ID DOCUMENTO]],BD_Pagos[],9,0),"")</f>
        <v>0</v>
      </c>
      <c r="AV195" s="20">
        <f>IF(IFERROR(VLOOKUP("2-"&amp;Presupuestos[[#This Row],[ID DOCUMENTO]],BD_Pagos[],10,0),0)&gt;Presupuestos[[#This Row],[TOTAL SOLES]],Presupuestos[[#This Row],[TOTAL SOLES]],IFERROR(VLOOKUP("2-"&amp;Presupuestos[[#This Row],[ID DOCUMENTO]],BD_Pagos[],10,0),0))</f>
        <v>0</v>
      </c>
      <c r="AW195" s="7"/>
      <c r="AX195" s="16"/>
      <c r="AY195" s="17"/>
      <c r="AZ195" s="20"/>
      <c r="BA195" s="7"/>
      <c r="BB195" s="16"/>
      <c r="BC195" s="17"/>
      <c r="BD195" s="20"/>
      <c r="BE195" s="7">
        <f>IFERROR(VLOOKUP("5-"&amp;Presupuestos[[#This Row],[ID DOCUMENTO]],BD_Pagos[],7,0),"")</f>
        <v>0</v>
      </c>
      <c r="BF195" s="17">
        <f>IFERROR(VLOOKUP("5-"&amp;Presupuestos[[#This Row],[ID DOCUMENTO]],BD_Pagos[],9,0),"")</f>
        <v>0</v>
      </c>
      <c r="BG195" s="20">
        <f>IF(IFERROR(VLOOKUP("5-"&amp;Presupuestos[[#This Row],[ID DOCUMENTO]],BD_Pagos[],10,0),0)&gt;Presupuestos[[#This Row],[TOTAL SOLES]],Presupuestos[[#This Row],[TOTAL SOLES]],IFERROR(VLOOKUP("5-"&amp;Presupuestos[[#This Row],[ID DOCUMENTO]],BD_Pagos[],10,0),0))</f>
        <v>0</v>
      </c>
      <c r="BH195" s="7">
        <f>IFERROR(VLOOKUP("1-Detraccion"&amp;Presupuestos[[#This Row],[ID DOCUMENTO]],BD_Pagos[],2,0),"")</f>
        <v>0</v>
      </c>
      <c r="BI195" s="3" t="str">
        <f>IFERROR(VLOOKUP("1-Detraccion"&amp;Presupuestos[[#This Row],[ID DOCUMENTO]],BD_Pagos[],3,0),"")</f>
        <v/>
      </c>
      <c r="BJ195" s="3">
        <f>IFERROR(VLOOKUP("1-Detraccion"&amp;Presupuestos[[#This Row],[ID DOCUMENTO]],BD_Pagos[],4,0),"")</f>
        <v>0</v>
      </c>
      <c r="BK195" s="6">
        <f>IF(IFERROR(VLOOKUP("1-Detraccion"&amp;Presupuestos[[#This Row],[ID DOCUMENTO]],BD_Pagos[],5,0),0)&gt;Presupuestos[[#This Row],[TOTAL SOLES]],Presupuestos[[#This Row],[TOTAL SOLES]],IFERROR(VLOOKUP("1-Detraccion"&amp;Presupuestos[[#This Row],[ID DOCUMENTO]],BD_Pagos[],5,0),0))</f>
        <v>0</v>
      </c>
      <c r="BL195" s="6">
        <f>IF(IFERROR(VLOOKUP("1-Detraccion"&amp;Presupuestos[[#This Row],[ID DOCUMENTO]],BD_Pagos[],6,0),0)&gt;Presupuestos[[#This Row],[TOTAL SOLES]],Presupuestos[[#This Row],[TOTAL SOLES]],IFERROR(VLOOKUP("1-Detraccion"&amp;Presupuestos[[#This Row],[ID DOCUMENTO]],BD_Pagos[],6,0),0))</f>
        <v>0</v>
      </c>
      <c r="BM195" s="37"/>
      <c r="BN195" s="3"/>
      <c r="BO195" s="3"/>
      <c r="BP195" s="6"/>
      <c r="BQ19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351.05</v>
      </c>
      <c r="BR195" s="23" t="str">
        <f>IF(Presupuestos[[#This Row],[SALDO ME-MN]]&gt;0,"PENDIENTE","CANCELADO")</f>
        <v>PENDIENTE</v>
      </c>
      <c r="BS195" s="23" t="str">
        <f>IF(COUNTIFS($U$4:$U194,Presupuestos[[#This Row],[ID DOCUMENTO]])&gt;=1,IF(B194=Presupuestos[[#This Row],[ID]],"OK","DOC. DUPLICADO"),"OK")</f>
        <v>OK</v>
      </c>
    </row>
    <row r="196" spans="2:71" ht="24" x14ac:dyDescent="0.25">
      <c r="B196" s="34">
        <f>IF(Presupuestos[[#This Row],[ID DOCUMENTO]]=U195,B195,IF(B195="ID",1,B195+1))</f>
        <v>190</v>
      </c>
      <c r="C196" s="2">
        <v>45839</v>
      </c>
      <c r="D196" s="2">
        <v>45839</v>
      </c>
      <c r="E196" s="3" t="s">
        <v>681</v>
      </c>
      <c r="F196" s="25" t="s">
        <v>49</v>
      </c>
      <c r="G196" s="25" t="s">
        <v>211</v>
      </c>
      <c r="H196" s="25" t="s">
        <v>349</v>
      </c>
      <c r="I196" s="36" t="str">
        <f>IFERROR(VLOOKUP(Presupuestos[[#This Row],[AREA]]&amp;Presupuestos[[#This Row],[CONCEPTO]]&amp;Presupuestos[[#This Row],[DESCRIPCION]],Tabla28[[Columna1]:[CÓDIGO NUEVO]],2,0),"")</f>
        <v>P0505002</v>
      </c>
      <c r="J196" s="3" t="s">
        <v>1038</v>
      </c>
      <c r="K196" s="3" t="s">
        <v>666</v>
      </c>
      <c r="L196" s="3" t="s">
        <v>666</v>
      </c>
      <c r="M196" s="31" t="s">
        <v>1039</v>
      </c>
      <c r="N196" s="3"/>
      <c r="O196" s="3" t="s">
        <v>315</v>
      </c>
      <c r="P196" s="3" t="s">
        <v>142</v>
      </c>
      <c r="Q196" s="3" t="str">
        <f>IFERROR(VLOOKUP(Presupuestos[[#This Row],[CLASIFICACIÓN (N)]],Tabla17[],2,0),"")</f>
        <v>Gastos no operativos</v>
      </c>
      <c r="R196" s="3" t="str">
        <f>IFERROR(VLOOKUP(Presupuestos[[#This Row],[CLASIFICACIÓN (N)]],Tabla17[],3,0),"")</f>
        <v>Operativo</v>
      </c>
      <c r="S196" s="3" t="s">
        <v>34</v>
      </c>
      <c r="T196" s="3" t="str">
        <f>IFERROR(VLOOKUP(Presupuestos[[#This Row],[ALMACEN]],Tabla5[],2,0),"")</f>
        <v>Arequipa</v>
      </c>
      <c r="U196" s="19" t="str">
        <f>IFERROR(VLOOKUP(Presupuestos[[#This Row],[TIPO DE DOCUMENTO]],Tipo_Documento[],2,0)&amp;Presupuestos[[#This Row],[SERIE]]&amp;Presupuestos[[#This Row],[NUMERO]]&amp;Presupuestos[[#This Row],[RUC]],"")</f>
        <v>LIQLOG6511111111</v>
      </c>
      <c r="V196" s="3" t="s">
        <v>175</v>
      </c>
      <c r="W196" s="7">
        <v>45855</v>
      </c>
      <c r="X196" s="7">
        <v>45855</v>
      </c>
      <c r="Y196" s="3" t="s">
        <v>50</v>
      </c>
      <c r="Z196" s="3">
        <v>65</v>
      </c>
      <c r="AA196" s="3">
        <f>IFERROR(VLOOKUP(Presupuestos[[#This Row],[RAZON SOCIAL]],CHOOSE({1,2},Clientes_Proveedores[Razon Social],Clientes_Proveedores[Ruc / Dni]),2,0),"-")</f>
        <v>11111111</v>
      </c>
      <c r="AB196" s="31" t="s">
        <v>916</v>
      </c>
      <c r="AC196" s="3" t="s">
        <v>670</v>
      </c>
      <c r="AD196" s="5"/>
      <c r="AE196" s="6">
        <v>460</v>
      </c>
      <c r="AF196" s="6">
        <f>Presupuestos[[#This Row],[BASE]]*Presupuestos[[#This Row],[% IGV]]</f>
        <v>0</v>
      </c>
      <c r="AG196" s="22">
        <f>ROUND(SUM(Presupuestos[[#This Row],[BASE]:[IGV]]),2)</f>
        <v>460</v>
      </c>
      <c r="AH196" s="9" t="str">
        <f>IF(Presupuestos[[#This Row],[MONEDA]]="USD",VLOOKUP(Presupuestos[[#This Row],[FECHA DE EMISION]],Tipo_Cambio[],3,0),"")</f>
        <v/>
      </c>
      <c r="AI196" s="22">
        <f>IFERROR(ROUND(IF(Presupuestos[[#This Row],[MONEDA]]="PEN",Presupuestos[[#This Row],[TOTAL]],Presupuestos[[#This Row],[TOTAL]]*Presupuestos[[#This Row],[TIPO DE CAMBIO]]),2),"")</f>
        <v>460</v>
      </c>
      <c r="AJ196" s="5"/>
      <c r="AK196" s="33" t="s">
        <v>671</v>
      </c>
      <c r="AL196" s="5" t="s">
        <v>742</v>
      </c>
      <c r="AM196" s="23" t="s">
        <v>671</v>
      </c>
      <c r="AN196" s="23" t="s">
        <v>671</v>
      </c>
      <c r="AO196" s="7" t="str">
        <f>IFERROR(VLOOKUP("1-"&amp;Presupuestos[[#This Row],[ID DOCUMENTO]],BD_Pagos[],7,0),"")</f>
        <v/>
      </c>
      <c r="AP196" s="16" t="str">
        <f>IFERROR(VLOOKUP("1-"&amp;Presupuestos[[#This Row],[ID DOCUMENTO]],BD_Pagos[],8,0),"")</f>
        <v/>
      </c>
      <c r="AQ196" s="17" t="str">
        <f>IFERROR(VLOOKUP("1-"&amp;Presupuestos[[#This Row],[ID DOCUMENTO]],BD_Pagos[],9,0),"")</f>
        <v/>
      </c>
      <c r="AR196" s="54"/>
      <c r="AS196" s="7" t="str">
        <f>IFERROR(VLOOKUP("2-"&amp;Presupuestos[[#This Row],[ID DOCUMENTO]],BD_Pagos[],7,0),"")</f>
        <v/>
      </c>
      <c r="AT196" s="16" t="str">
        <f>IFERROR(VLOOKUP("2-"&amp;Presupuestos[[#This Row],[ID DOCUMENTO]],BD_Pagos[],8,0),"")</f>
        <v/>
      </c>
      <c r="AU196" s="17" t="str">
        <f>IFERROR(VLOOKUP("2-"&amp;Presupuestos[[#This Row],[ID DOCUMENTO]],BD_Pagos[],9,0),"")</f>
        <v/>
      </c>
      <c r="AV196" s="20">
        <f>IF(IFERROR(VLOOKUP("2-"&amp;Presupuestos[[#This Row],[ID DOCUMENTO]],BD_Pagos[],10,0),0)&gt;Presupuestos[[#This Row],[TOTAL SOLES]],Presupuestos[[#This Row],[TOTAL SOLES]],IFERROR(VLOOKUP("2-"&amp;Presupuestos[[#This Row],[ID DOCUMENTO]],BD_Pagos[],10,0),0))</f>
        <v>0</v>
      </c>
      <c r="AW196" s="7"/>
      <c r="AX196" s="16"/>
      <c r="AY196" s="17"/>
      <c r="AZ196" s="20"/>
      <c r="BA196" s="7"/>
      <c r="BB196" s="16"/>
      <c r="BC196" s="17"/>
      <c r="BD196" s="20"/>
      <c r="BE196" s="7" t="str">
        <f>IFERROR(VLOOKUP("5-"&amp;Presupuestos[[#This Row],[ID DOCUMENTO]],BD_Pagos[],7,0),"")</f>
        <v/>
      </c>
      <c r="BF196" s="17" t="str">
        <f>IFERROR(VLOOKUP("5-"&amp;Presupuestos[[#This Row],[ID DOCUMENTO]],BD_Pagos[],9,0),"")</f>
        <v/>
      </c>
      <c r="BG196" s="20">
        <f>IF(IFERROR(VLOOKUP("5-"&amp;Presupuestos[[#This Row],[ID DOCUMENTO]],BD_Pagos[],10,0),0)&gt;Presupuestos[[#This Row],[TOTAL SOLES]],Presupuestos[[#This Row],[TOTAL SOLES]],IFERROR(VLOOKUP("5-"&amp;Presupuestos[[#This Row],[ID DOCUMENTO]],BD_Pagos[],10,0),0))</f>
        <v>0</v>
      </c>
      <c r="BH196" s="7" t="str">
        <f>IFERROR(VLOOKUP("1-Detraccion"&amp;Presupuestos[[#This Row],[ID DOCUMENTO]],BD_Pagos[],2,0),"")</f>
        <v/>
      </c>
      <c r="BI196" s="3" t="str">
        <f>IFERROR(VLOOKUP("1-Detraccion"&amp;Presupuestos[[#This Row],[ID DOCUMENTO]],BD_Pagos[],3,0),"")</f>
        <v/>
      </c>
      <c r="BJ196" s="3" t="str">
        <f>IFERROR(VLOOKUP("1-Detraccion"&amp;Presupuestos[[#This Row],[ID DOCUMENTO]],BD_Pagos[],4,0),"")</f>
        <v/>
      </c>
      <c r="BK196" s="6">
        <f>IF(IFERROR(VLOOKUP("1-Detraccion"&amp;Presupuestos[[#This Row],[ID DOCUMENTO]],BD_Pagos[],5,0),0)&gt;Presupuestos[[#This Row],[TOTAL SOLES]],Presupuestos[[#This Row],[TOTAL SOLES]],IFERROR(VLOOKUP("1-Detraccion"&amp;Presupuestos[[#This Row],[ID DOCUMENTO]],BD_Pagos[],5,0),0))</f>
        <v>0</v>
      </c>
      <c r="BL196" s="6">
        <f>IF(IFERROR(VLOOKUP("1-Detraccion"&amp;Presupuestos[[#This Row],[ID DOCUMENTO]],BD_Pagos[],6,0),0)&gt;Presupuestos[[#This Row],[TOTAL SOLES]],Presupuestos[[#This Row],[TOTAL SOLES]],IFERROR(VLOOKUP("1-Detraccion"&amp;Presupuestos[[#This Row],[ID DOCUMENTO]],BD_Pagos[],6,0),0))</f>
        <v>0</v>
      </c>
      <c r="BM196" s="37"/>
      <c r="BN196" s="3"/>
      <c r="BO196" s="3"/>
      <c r="BP196" s="6"/>
      <c r="BQ19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460</v>
      </c>
      <c r="BR196" s="23" t="str">
        <f>IF(Presupuestos[[#This Row],[SALDO ME-MN]]&gt;0,"PENDIENTE","CANCELADO")</f>
        <v>PENDIENTE</v>
      </c>
      <c r="BS196" s="23" t="str">
        <f>IF(COUNTIFS($U$4:$U195,Presupuestos[[#This Row],[ID DOCUMENTO]])&gt;=1,IF(B195=Presupuestos[[#This Row],[ID]],"OK","DOC. DUPLICADO"),"OK")</f>
        <v>OK</v>
      </c>
    </row>
    <row r="197" spans="2:71" ht="24" x14ac:dyDescent="0.25">
      <c r="B197" s="34">
        <f>IF(Presupuestos[[#This Row],[ID DOCUMENTO]]=U196,B196,IF(B196="ID",1,B196+1))</f>
        <v>191</v>
      </c>
      <c r="C197" s="2">
        <v>45854</v>
      </c>
      <c r="D197" s="2">
        <v>45854</v>
      </c>
      <c r="E197" s="3" t="s">
        <v>675</v>
      </c>
      <c r="F197" s="25" t="s">
        <v>54</v>
      </c>
      <c r="G197" s="25" t="s">
        <v>330</v>
      </c>
      <c r="H197" s="25" t="s">
        <v>422</v>
      </c>
      <c r="I197" s="36" t="str">
        <f>IFERROR(VLOOKUP(Presupuestos[[#This Row],[AREA]]&amp;Presupuestos[[#This Row],[CONCEPTO]]&amp;Presupuestos[[#This Row],[DESCRIPCION]],Tabla28[[Columna1]:[CÓDIGO NUEVO]],2,0),"")</f>
        <v>P0601019</v>
      </c>
      <c r="J197" s="3" t="s">
        <v>1040</v>
      </c>
      <c r="K197" s="3" t="s">
        <v>666</v>
      </c>
      <c r="L197" s="3" t="s">
        <v>666</v>
      </c>
      <c r="M197" s="31" t="s">
        <v>1041</v>
      </c>
      <c r="N197" s="3"/>
      <c r="O197" s="3" t="s">
        <v>315</v>
      </c>
      <c r="P197" s="3" t="s">
        <v>86</v>
      </c>
      <c r="Q197" s="3" t="str">
        <f>IFERROR(VLOOKUP(Presupuestos[[#This Row],[CLASIFICACIÓN (N)]],Tabla17[],2,0),"")</f>
        <v>Costos de ventas</v>
      </c>
      <c r="R197" s="3" t="str">
        <f>IFERROR(VLOOKUP(Presupuestos[[#This Row],[CLASIFICACIÓN (N)]],Tabla17[],3,0),"")</f>
        <v>Operativo</v>
      </c>
      <c r="S197" s="3" t="s">
        <v>16</v>
      </c>
      <c r="T197" s="3" t="str">
        <f>IFERROR(VLOOKUP(Presupuestos[[#This Row],[ALMACEN]],Tabla5[],2,0),"")</f>
        <v>Arequipa</v>
      </c>
      <c r="U197" s="19" t="str">
        <f>IFERROR(VLOOKUP(Presupuestos[[#This Row],[TIPO DE DOCUMENTO]],Tipo_Documento[],2,0)&amp;Presupuestos[[#This Row],[SERIE]]&amp;Presupuestos[[#This Row],[NUMERO]]&amp;Presupuestos[[#This Row],[RUC]],"")</f>
        <v>01F2001619420517035964</v>
      </c>
      <c r="V197" s="3" t="s">
        <v>120</v>
      </c>
      <c r="W197" s="7">
        <v>45854</v>
      </c>
      <c r="X197" s="7">
        <v>45884</v>
      </c>
      <c r="Y197" s="3" t="s">
        <v>678</v>
      </c>
      <c r="Z197" s="3">
        <v>16194</v>
      </c>
      <c r="AA197" s="3">
        <f>IFERROR(VLOOKUP(Presupuestos[[#This Row],[RAZON SOCIAL]],CHOOSE({1,2},Clientes_Proveedores[Razon Social],Clientes_Proveedores[Ruc / Dni]),2,0),"-")</f>
        <v>20517035964</v>
      </c>
      <c r="AB197" s="31" t="s">
        <v>679</v>
      </c>
      <c r="AC197" s="3" t="s">
        <v>670</v>
      </c>
      <c r="AD197" s="5">
        <v>0.18</v>
      </c>
      <c r="AE197" s="6">
        <v>438</v>
      </c>
      <c r="AF197" s="6">
        <f>Presupuestos[[#This Row],[BASE]]*Presupuestos[[#This Row],[% IGV]]</f>
        <v>78.84</v>
      </c>
      <c r="AG197" s="22">
        <f>ROUND(SUM(Presupuestos[[#This Row],[BASE]:[IGV]]),2)</f>
        <v>516.84</v>
      </c>
      <c r="AH197" s="9" t="str">
        <f>IF(Presupuestos[[#This Row],[MONEDA]]="USD",VLOOKUP(Presupuestos[[#This Row],[FECHA DE EMISION]],Tipo_Cambio[],3,0),"")</f>
        <v/>
      </c>
      <c r="AI197" s="22">
        <f>IFERROR(ROUND(IF(Presupuestos[[#This Row],[MONEDA]]="PEN",Presupuestos[[#This Row],[TOTAL]],Presupuestos[[#This Row],[TOTAL]]*Presupuestos[[#This Row],[TIPO DE CAMBIO]]),2),"")</f>
        <v>516.84</v>
      </c>
      <c r="AJ197" s="5"/>
      <c r="AK197" s="33" t="s">
        <v>671</v>
      </c>
      <c r="AL197" s="5" t="s">
        <v>680</v>
      </c>
      <c r="AM197" s="23" t="s">
        <v>671</v>
      </c>
      <c r="AN197" s="23" t="s">
        <v>671</v>
      </c>
      <c r="AO197" s="7">
        <f>IFERROR(VLOOKUP("1-"&amp;Presupuestos[[#This Row],[ID DOCUMENTO]],BD_Pagos[],7,0),"")</f>
        <v>45888</v>
      </c>
      <c r="AP197" s="16" t="str">
        <f>IFERROR(VLOOKUP("1-"&amp;Presupuestos[[#This Row],[ID DOCUMENTO]],BD_Pagos[],8,0),"")</f>
        <v>B-Interbank</v>
      </c>
      <c r="AQ197" s="17">
        <f>IFERROR(VLOOKUP("1-"&amp;Presupuestos[[#This Row],[ID DOCUMENTO]],BD_Pagos[],9,0),"")</f>
        <v>256897</v>
      </c>
      <c r="AR197" s="54"/>
      <c r="AS197" s="7">
        <f>IFERROR(VLOOKUP("2-"&amp;Presupuestos[[#This Row],[ID DOCUMENTO]],BD_Pagos[],7,0),"")</f>
        <v>0</v>
      </c>
      <c r="AT197" s="16" t="str">
        <f>IFERROR(VLOOKUP("2-"&amp;Presupuestos[[#This Row],[ID DOCUMENTO]],BD_Pagos[],8,0),"")</f>
        <v/>
      </c>
      <c r="AU197" s="17">
        <f>IFERROR(VLOOKUP("2-"&amp;Presupuestos[[#This Row],[ID DOCUMENTO]],BD_Pagos[],9,0),"")</f>
        <v>0</v>
      </c>
      <c r="AV197" s="20">
        <f>IF(IFERROR(VLOOKUP("2-"&amp;Presupuestos[[#This Row],[ID DOCUMENTO]],BD_Pagos[],10,0),0)&gt;Presupuestos[[#This Row],[TOTAL SOLES]],Presupuestos[[#This Row],[TOTAL SOLES]],IFERROR(VLOOKUP("2-"&amp;Presupuestos[[#This Row],[ID DOCUMENTO]],BD_Pagos[],10,0),0))</f>
        <v>0</v>
      </c>
      <c r="AW197" s="7"/>
      <c r="AX197" s="16"/>
      <c r="AY197" s="17"/>
      <c r="AZ197" s="20"/>
      <c r="BA197" s="7"/>
      <c r="BB197" s="16"/>
      <c r="BC197" s="17"/>
      <c r="BD197" s="20"/>
      <c r="BE197" s="7">
        <f>IFERROR(VLOOKUP("5-"&amp;Presupuestos[[#This Row],[ID DOCUMENTO]],BD_Pagos[],7,0),"")</f>
        <v>0</v>
      </c>
      <c r="BF197" s="17">
        <f>IFERROR(VLOOKUP("5-"&amp;Presupuestos[[#This Row],[ID DOCUMENTO]],BD_Pagos[],9,0),"")</f>
        <v>0</v>
      </c>
      <c r="BG197" s="20">
        <f>IF(IFERROR(VLOOKUP("5-"&amp;Presupuestos[[#This Row],[ID DOCUMENTO]],BD_Pagos[],10,0),0)&gt;Presupuestos[[#This Row],[TOTAL SOLES]],Presupuestos[[#This Row],[TOTAL SOLES]],IFERROR(VLOOKUP("5-"&amp;Presupuestos[[#This Row],[ID DOCUMENTO]],BD_Pagos[],10,0),0))</f>
        <v>0</v>
      </c>
      <c r="BH197" s="7">
        <f>IFERROR(VLOOKUP("1-Detraccion"&amp;Presupuestos[[#This Row],[ID DOCUMENTO]],BD_Pagos[],2,0),"")</f>
        <v>0</v>
      </c>
      <c r="BI197" s="3" t="str">
        <f>IFERROR(VLOOKUP("1-Detraccion"&amp;Presupuestos[[#This Row],[ID DOCUMENTO]],BD_Pagos[],3,0),"")</f>
        <v/>
      </c>
      <c r="BJ197" s="3">
        <f>IFERROR(VLOOKUP("1-Detraccion"&amp;Presupuestos[[#This Row],[ID DOCUMENTO]],BD_Pagos[],4,0),"")</f>
        <v>0</v>
      </c>
      <c r="BK197" s="6">
        <f>IF(IFERROR(VLOOKUP("1-Detraccion"&amp;Presupuestos[[#This Row],[ID DOCUMENTO]],BD_Pagos[],5,0),0)&gt;Presupuestos[[#This Row],[TOTAL SOLES]],Presupuestos[[#This Row],[TOTAL SOLES]],IFERROR(VLOOKUP("1-Detraccion"&amp;Presupuestos[[#This Row],[ID DOCUMENTO]],BD_Pagos[],5,0),0))</f>
        <v>0</v>
      </c>
      <c r="BL197" s="6">
        <f>IF(IFERROR(VLOOKUP("1-Detraccion"&amp;Presupuestos[[#This Row],[ID DOCUMENTO]],BD_Pagos[],6,0),0)&gt;Presupuestos[[#This Row],[TOTAL SOLES]],Presupuestos[[#This Row],[TOTAL SOLES]],IFERROR(VLOOKUP("1-Detraccion"&amp;Presupuestos[[#This Row],[ID DOCUMENTO]],BD_Pagos[],6,0),0))</f>
        <v>0</v>
      </c>
      <c r="BM197" s="37"/>
      <c r="BN197" s="3"/>
      <c r="BO197" s="3"/>
      <c r="BP197" s="6"/>
      <c r="BQ19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516.84</v>
      </c>
      <c r="BR197" s="23" t="str">
        <f>IF(Presupuestos[[#This Row],[SALDO ME-MN]]&gt;0,"PENDIENTE","CANCELADO")</f>
        <v>PENDIENTE</v>
      </c>
      <c r="BS197" s="23" t="str">
        <f>IF(COUNTIFS($U$4:$U196,Presupuestos[[#This Row],[ID DOCUMENTO]])&gt;=1,IF(B196=Presupuestos[[#This Row],[ID]],"OK","DOC. DUPLICADO"),"OK")</f>
        <v>OK</v>
      </c>
    </row>
    <row r="198" spans="2:71" x14ac:dyDescent="0.25">
      <c r="B198" s="34">
        <f>IF(Presupuestos[[#This Row],[ID DOCUMENTO]]=U197,B197,IF(B197="ID",1,B197+1))</f>
        <v>192</v>
      </c>
      <c r="C198" s="2">
        <v>45848</v>
      </c>
      <c r="D198" s="2">
        <v>45848</v>
      </c>
      <c r="E198" s="3" t="s">
        <v>665</v>
      </c>
      <c r="F198" s="25" t="s">
        <v>35</v>
      </c>
      <c r="G198" s="25" t="s">
        <v>211</v>
      </c>
      <c r="H198" s="25" t="s">
        <v>225</v>
      </c>
      <c r="I198" s="36" t="str">
        <f>IFERROR(VLOOKUP(Presupuestos[[#This Row],[AREA]]&amp;Presupuestos[[#This Row],[CONCEPTO]]&amp;Presupuestos[[#This Row],[DESCRIPCION]],Tabla28[[Columna1]:[CÓDIGO NUEVO]],2,0),"")</f>
        <v>P0302003</v>
      </c>
      <c r="J198" s="3" t="s">
        <v>666</v>
      </c>
      <c r="K198" s="3" t="s">
        <v>666</v>
      </c>
      <c r="L198" s="3" t="s">
        <v>666</v>
      </c>
      <c r="M198" s="31" t="s">
        <v>1042</v>
      </c>
      <c r="N198" s="3" t="s">
        <v>25</v>
      </c>
      <c r="O198" s="3" t="s">
        <v>315</v>
      </c>
      <c r="P198" s="3" t="s">
        <v>122</v>
      </c>
      <c r="Q198" s="3" t="str">
        <f>IFERROR(VLOOKUP(Presupuestos[[#This Row],[CLASIFICACIÓN (N)]],Tabla17[],2,0),"")</f>
        <v>Costos de ventas</v>
      </c>
      <c r="R198" s="3" t="str">
        <f>IFERROR(VLOOKUP(Presupuestos[[#This Row],[CLASIFICACIÓN (N)]],Tabla17[],3,0),"")</f>
        <v>Operativo</v>
      </c>
      <c r="S198" s="3" t="s">
        <v>41</v>
      </c>
      <c r="T198" s="3" t="str">
        <f>IFERROR(VLOOKUP(Presupuestos[[#This Row],[ALMACEN]],Tabla5[],2,0),"")</f>
        <v>Lima</v>
      </c>
      <c r="U198" s="19" t="str">
        <f>IFERROR(VLOOKUP(Presupuestos[[#This Row],[TIPO DE DOCUMENTO]],Tipo_Documento[],2,0)&amp;Presupuestos[[#This Row],[SERIE]]&amp;Presupuestos[[#This Row],[NUMERO]]&amp;Presupuestos[[#This Row],[RUC]],"")</f>
        <v>01F10511745120602819834</v>
      </c>
      <c r="V198" s="3" t="s">
        <v>120</v>
      </c>
      <c r="W198" s="7">
        <v>45848</v>
      </c>
      <c r="X198" s="7">
        <v>45848</v>
      </c>
      <c r="Y198" s="3" t="s">
        <v>1043</v>
      </c>
      <c r="Z198" s="3">
        <v>117451</v>
      </c>
      <c r="AA198" s="3">
        <f>IFERROR(VLOOKUP(Presupuestos[[#This Row],[RAZON SOCIAL]],CHOOSE({1,2},Clientes_Proveedores[Razon Social],Clientes_Proveedores[Ruc / Dni]),2,0),"-")</f>
        <v>20602819834</v>
      </c>
      <c r="AB198" s="31" t="s">
        <v>1044</v>
      </c>
      <c r="AC198" s="3" t="s">
        <v>670</v>
      </c>
      <c r="AD198" s="5">
        <v>0.18</v>
      </c>
      <c r="AE198" s="6">
        <v>20.34</v>
      </c>
      <c r="AF198" s="6">
        <f>Presupuestos[[#This Row],[BASE]]*Presupuestos[[#This Row],[% IGV]]</f>
        <v>3.6612</v>
      </c>
      <c r="AG198" s="22">
        <f>ROUND(SUM(Presupuestos[[#This Row],[BASE]:[IGV]]),2)</f>
        <v>24</v>
      </c>
      <c r="AH198" s="9" t="str">
        <f>IF(Presupuestos[[#This Row],[MONEDA]]="USD",VLOOKUP(Presupuestos[[#This Row],[FECHA DE EMISION]],Tipo_Cambio[],3,0),"")</f>
        <v/>
      </c>
      <c r="AI198" s="22">
        <f>IFERROR(ROUND(IF(Presupuestos[[#This Row],[MONEDA]]="PEN",Presupuestos[[#This Row],[TOTAL]],Presupuestos[[#This Row],[TOTAL]]*Presupuestos[[#This Row],[TIPO DE CAMBIO]]),2),"")</f>
        <v>24</v>
      </c>
      <c r="AJ198" s="5"/>
      <c r="AK198" s="33" t="s">
        <v>671</v>
      </c>
      <c r="AL198" s="5" t="s">
        <v>715</v>
      </c>
      <c r="AM198" s="23" t="s">
        <v>671</v>
      </c>
      <c r="AN198" s="23" t="s">
        <v>671</v>
      </c>
      <c r="AO198" s="7">
        <f>IFERROR(VLOOKUP("1-"&amp;Presupuestos[[#This Row],[ID DOCUMENTO]],BD_Pagos[],7,0),"")</f>
        <v>45848</v>
      </c>
      <c r="AP198" s="16" t="str">
        <f>IFERROR(VLOOKUP("1-"&amp;Presupuestos[[#This Row],[ID DOCUMENTO]],BD_Pagos[],8,0),"")</f>
        <v>C_Ope_008</v>
      </c>
      <c r="AQ198" s="17">
        <f>IFERROR(VLOOKUP("1-"&amp;Presupuestos[[#This Row],[ID DOCUMENTO]],BD_Pagos[],9,0),"")</f>
        <v>24839</v>
      </c>
      <c r="AR198" s="54"/>
      <c r="AS198" s="7">
        <f>IFERROR(VLOOKUP("2-"&amp;Presupuestos[[#This Row],[ID DOCUMENTO]],BD_Pagos[],7,0),"")</f>
        <v>0</v>
      </c>
      <c r="AT198" s="16" t="str">
        <f>IFERROR(VLOOKUP("2-"&amp;Presupuestos[[#This Row],[ID DOCUMENTO]],BD_Pagos[],8,0),"")</f>
        <v/>
      </c>
      <c r="AU198" s="17">
        <f>IFERROR(VLOOKUP("2-"&amp;Presupuestos[[#This Row],[ID DOCUMENTO]],BD_Pagos[],9,0),"")</f>
        <v>0</v>
      </c>
      <c r="AV198" s="20">
        <f>IF(IFERROR(VLOOKUP("2-"&amp;Presupuestos[[#This Row],[ID DOCUMENTO]],BD_Pagos[],10,0),0)&gt;Presupuestos[[#This Row],[TOTAL SOLES]],Presupuestos[[#This Row],[TOTAL SOLES]],IFERROR(VLOOKUP("2-"&amp;Presupuestos[[#This Row],[ID DOCUMENTO]],BD_Pagos[],10,0),0))</f>
        <v>0</v>
      </c>
      <c r="AW198" s="7"/>
      <c r="AX198" s="16"/>
      <c r="AY198" s="17"/>
      <c r="AZ198" s="20"/>
      <c r="BA198" s="7"/>
      <c r="BB198" s="16"/>
      <c r="BC198" s="17"/>
      <c r="BD198" s="20"/>
      <c r="BE198" s="7">
        <f>IFERROR(VLOOKUP("5-"&amp;Presupuestos[[#This Row],[ID DOCUMENTO]],BD_Pagos[],7,0),"")</f>
        <v>0</v>
      </c>
      <c r="BF198" s="17">
        <f>IFERROR(VLOOKUP("5-"&amp;Presupuestos[[#This Row],[ID DOCUMENTO]],BD_Pagos[],9,0),"")</f>
        <v>0</v>
      </c>
      <c r="BG198" s="20">
        <f>IF(IFERROR(VLOOKUP("5-"&amp;Presupuestos[[#This Row],[ID DOCUMENTO]],BD_Pagos[],10,0),0)&gt;Presupuestos[[#This Row],[TOTAL SOLES]],Presupuestos[[#This Row],[TOTAL SOLES]],IFERROR(VLOOKUP("5-"&amp;Presupuestos[[#This Row],[ID DOCUMENTO]],BD_Pagos[],10,0),0))</f>
        <v>0</v>
      </c>
      <c r="BH198" s="7">
        <f>IFERROR(VLOOKUP("1-Detraccion"&amp;Presupuestos[[#This Row],[ID DOCUMENTO]],BD_Pagos[],2,0),"")</f>
        <v>0</v>
      </c>
      <c r="BI198" s="3" t="str">
        <f>IFERROR(VLOOKUP("1-Detraccion"&amp;Presupuestos[[#This Row],[ID DOCUMENTO]],BD_Pagos[],3,0),"")</f>
        <v/>
      </c>
      <c r="BJ198" s="3">
        <f>IFERROR(VLOOKUP("1-Detraccion"&amp;Presupuestos[[#This Row],[ID DOCUMENTO]],BD_Pagos[],4,0),"")</f>
        <v>0</v>
      </c>
      <c r="BK198" s="6">
        <f>IF(IFERROR(VLOOKUP("1-Detraccion"&amp;Presupuestos[[#This Row],[ID DOCUMENTO]],BD_Pagos[],5,0),0)&gt;Presupuestos[[#This Row],[TOTAL SOLES]],Presupuestos[[#This Row],[TOTAL SOLES]],IFERROR(VLOOKUP("1-Detraccion"&amp;Presupuestos[[#This Row],[ID DOCUMENTO]],BD_Pagos[],5,0),0))</f>
        <v>0</v>
      </c>
      <c r="BL198" s="6">
        <f>IF(IFERROR(VLOOKUP("1-Detraccion"&amp;Presupuestos[[#This Row],[ID DOCUMENTO]],BD_Pagos[],6,0),0)&gt;Presupuestos[[#This Row],[TOTAL SOLES]],Presupuestos[[#This Row],[TOTAL SOLES]],IFERROR(VLOOKUP("1-Detraccion"&amp;Presupuestos[[#This Row],[ID DOCUMENTO]],BD_Pagos[],6,0),0))</f>
        <v>0</v>
      </c>
      <c r="BM198" s="37"/>
      <c r="BN198" s="3"/>
      <c r="BO198" s="3"/>
      <c r="BP198" s="6"/>
      <c r="BQ19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198" s="23" t="str">
        <f>IF(Presupuestos[[#This Row],[SALDO ME-MN]]&gt;0,"PENDIENTE","CANCELADO")</f>
        <v>PENDIENTE</v>
      </c>
      <c r="BS198" s="23" t="str">
        <f>IF(COUNTIFS($U$4:$U197,Presupuestos[[#This Row],[ID DOCUMENTO]])&gt;=1,IF(B197=Presupuestos[[#This Row],[ID]],"OK","DOC. DUPLICADO"),"OK")</f>
        <v>OK</v>
      </c>
    </row>
    <row r="199" spans="2:71" x14ac:dyDescent="0.25">
      <c r="B199" s="34">
        <f>IF(Presupuestos[[#This Row],[ID DOCUMENTO]]=U198,B198,IF(B198="ID",1,B198+1))</f>
        <v>193</v>
      </c>
      <c r="C199" s="2">
        <v>45853</v>
      </c>
      <c r="D199" s="2">
        <v>45853</v>
      </c>
      <c r="E199" s="3" t="s">
        <v>665</v>
      </c>
      <c r="F199" s="25" t="s">
        <v>35</v>
      </c>
      <c r="G199" s="25" t="s">
        <v>211</v>
      </c>
      <c r="H199" s="25" t="s">
        <v>225</v>
      </c>
      <c r="I199" s="36" t="str">
        <f>IFERROR(VLOOKUP(Presupuestos[[#This Row],[AREA]]&amp;Presupuestos[[#This Row],[CONCEPTO]]&amp;Presupuestos[[#This Row],[DESCRIPCION]],Tabla28[[Columna1]:[CÓDIGO NUEVO]],2,0),"")</f>
        <v>P0302003</v>
      </c>
      <c r="J199" s="3" t="s">
        <v>666</v>
      </c>
      <c r="K199" s="3" t="s">
        <v>666</v>
      </c>
      <c r="L199" s="3" t="s">
        <v>666</v>
      </c>
      <c r="M199" s="31" t="s">
        <v>1045</v>
      </c>
      <c r="N199" s="3" t="s">
        <v>40</v>
      </c>
      <c r="O199" s="3" t="s">
        <v>315</v>
      </c>
      <c r="P199" s="3" t="s">
        <v>122</v>
      </c>
      <c r="Q199" s="3" t="str">
        <f>IFERROR(VLOOKUP(Presupuestos[[#This Row],[CLASIFICACIÓN (N)]],Tabla17[],2,0),"")</f>
        <v>Costos de ventas</v>
      </c>
      <c r="R199" s="3" t="str">
        <f>IFERROR(VLOOKUP(Presupuestos[[#This Row],[CLASIFICACIÓN (N)]],Tabla17[],3,0),"")</f>
        <v>Operativo</v>
      </c>
      <c r="S199" s="3" t="s">
        <v>16</v>
      </c>
      <c r="T199" s="3" t="str">
        <f>IFERROR(VLOOKUP(Presupuestos[[#This Row],[ALMACEN]],Tabla5[],2,0),"")</f>
        <v>Arequipa</v>
      </c>
      <c r="U199" s="19" t="str">
        <f>IFERROR(VLOOKUP(Presupuestos[[#This Row],[TIPO DE DOCUMENTO]],Tipo_Documento[],2,0)&amp;Presupuestos[[#This Row],[SERIE]]&amp;Presupuestos[[#This Row],[NUMERO]]&amp;Presupuestos[[#This Row],[RUC]],"")</f>
        <v>01F002467020434848262</v>
      </c>
      <c r="V199" s="3" t="s">
        <v>120</v>
      </c>
      <c r="W199" s="7">
        <v>45853</v>
      </c>
      <c r="X199" s="7">
        <v>45853</v>
      </c>
      <c r="Y199" s="3" t="s">
        <v>721</v>
      </c>
      <c r="Z199" s="3">
        <v>4670</v>
      </c>
      <c r="AA199" s="3">
        <f>IFERROR(VLOOKUP(Presupuestos[[#This Row],[RAZON SOCIAL]],CHOOSE({1,2},Clientes_Proveedores[Razon Social],Clientes_Proveedores[Ruc / Dni]),2,0),"-")</f>
        <v>20434848262</v>
      </c>
      <c r="AB199" s="31" t="s">
        <v>1046</v>
      </c>
      <c r="AC199" s="3" t="s">
        <v>670</v>
      </c>
      <c r="AD199" s="5">
        <v>0.18</v>
      </c>
      <c r="AE199" s="6">
        <v>55.085000000000001</v>
      </c>
      <c r="AF199" s="6">
        <f>Presupuestos[[#This Row],[BASE]]*Presupuestos[[#This Row],[% IGV]]</f>
        <v>9.9153000000000002</v>
      </c>
      <c r="AG199" s="22">
        <f>ROUND(SUM(Presupuestos[[#This Row],[BASE]:[IGV]]),2)</f>
        <v>65</v>
      </c>
      <c r="AH199" s="9" t="str">
        <f>IF(Presupuestos[[#This Row],[MONEDA]]="USD",VLOOKUP(Presupuestos[[#This Row],[FECHA DE EMISION]],Tipo_Cambio[],3,0),"")</f>
        <v/>
      </c>
      <c r="AI199" s="22">
        <f>IFERROR(ROUND(IF(Presupuestos[[#This Row],[MONEDA]]="PEN",Presupuestos[[#This Row],[TOTAL]],Presupuestos[[#This Row],[TOTAL]]*Presupuestos[[#This Row],[TIPO DE CAMBIO]]),2),"")</f>
        <v>65</v>
      </c>
      <c r="AJ199" s="5"/>
      <c r="AK199" s="33" t="s">
        <v>671</v>
      </c>
      <c r="AL199" s="5" t="s">
        <v>715</v>
      </c>
      <c r="AM199" s="23" t="s">
        <v>671</v>
      </c>
      <c r="AN199" s="23" t="s">
        <v>671</v>
      </c>
      <c r="AO199" s="7">
        <f>IFERROR(VLOOKUP("1-"&amp;Presupuestos[[#This Row],[ID DOCUMENTO]],BD_Pagos[],7,0),"")</f>
        <v>45853</v>
      </c>
      <c r="AP199" s="16" t="str">
        <f>IFERROR(VLOOKUP("1-"&amp;Presupuestos[[#This Row],[ID DOCUMENTO]],BD_Pagos[],8,0),"")</f>
        <v>C_Ope_008</v>
      </c>
      <c r="AQ199" s="17">
        <f>IFERROR(VLOOKUP("1-"&amp;Presupuestos[[#This Row],[ID DOCUMENTO]],BD_Pagos[],9,0),"")</f>
        <v>24896</v>
      </c>
      <c r="AR199" s="54"/>
      <c r="AS199" s="7">
        <f>IFERROR(VLOOKUP("2-"&amp;Presupuestos[[#This Row],[ID DOCUMENTO]],BD_Pagos[],7,0),"")</f>
        <v>0</v>
      </c>
      <c r="AT199" s="16" t="str">
        <f>IFERROR(VLOOKUP("2-"&amp;Presupuestos[[#This Row],[ID DOCUMENTO]],BD_Pagos[],8,0),"")</f>
        <v/>
      </c>
      <c r="AU199" s="17">
        <f>IFERROR(VLOOKUP("2-"&amp;Presupuestos[[#This Row],[ID DOCUMENTO]],BD_Pagos[],9,0),"")</f>
        <v>0</v>
      </c>
      <c r="AV199" s="20">
        <f>IF(IFERROR(VLOOKUP("2-"&amp;Presupuestos[[#This Row],[ID DOCUMENTO]],BD_Pagos[],10,0),0)&gt;Presupuestos[[#This Row],[TOTAL SOLES]],Presupuestos[[#This Row],[TOTAL SOLES]],IFERROR(VLOOKUP("2-"&amp;Presupuestos[[#This Row],[ID DOCUMENTO]],BD_Pagos[],10,0),0))</f>
        <v>0</v>
      </c>
      <c r="AW199" s="7"/>
      <c r="AX199" s="16"/>
      <c r="AY199" s="17"/>
      <c r="AZ199" s="20"/>
      <c r="BA199" s="7"/>
      <c r="BB199" s="16"/>
      <c r="BC199" s="17"/>
      <c r="BD199" s="20"/>
      <c r="BE199" s="7">
        <f>IFERROR(VLOOKUP("5-"&amp;Presupuestos[[#This Row],[ID DOCUMENTO]],BD_Pagos[],7,0),"")</f>
        <v>0</v>
      </c>
      <c r="BF199" s="17">
        <f>IFERROR(VLOOKUP("5-"&amp;Presupuestos[[#This Row],[ID DOCUMENTO]],BD_Pagos[],9,0),"")</f>
        <v>0</v>
      </c>
      <c r="BG199" s="20">
        <f>IF(IFERROR(VLOOKUP("5-"&amp;Presupuestos[[#This Row],[ID DOCUMENTO]],BD_Pagos[],10,0),0)&gt;Presupuestos[[#This Row],[TOTAL SOLES]],Presupuestos[[#This Row],[TOTAL SOLES]],IFERROR(VLOOKUP("5-"&amp;Presupuestos[[#This Row],[ID DOCUMENTO]],BD_Pagos[],10,0),0))</f>
        <v>0</v>
      </c>
      <c r="BH199" s="7">
        <f>IFERROR(VLOOKUP("1-Detraccion"&amp;Presupuestos[[#This Row],[ID DOCUMENTO]],BD_Pagos[],2,0),"")</f>
        <v>0</v>
      </c>
      <c r="BI199" s="3" t="str">
        <f>IFERROR(VLOOKUP("1-Detraccion"&amp;Presupuestos[[#This Row],[ID DOCUMENTO]],BD_Pagos[],3,0),"")</f>
        <v/>
      </c>
      <c r="BJ199" s="3">
        <f>IFERROR(VLOOKUP("1-Detraccion"&amp;Presupuestos[[#This Row],[ID DOCUMENTO]],BD_Pagos[],4,0),"")</f>
        <v>0</v>
      </c>
      <c r="BK199" s="6">
        <f>IF(IFERROR(VLOOKUP("1-Detraccion"&amp;Presupuestos[[#This Row],[ID DOCUMENTO]],BD_Pagos[],5,0),0)&gt;Presupuestos[[#This Row],[TOTAL SOLES]],Presupuestos[[#This Row],[TOTAL SOLES]],IFERROR(VLOOKUP("1-Detraccion"&amp;Presupuestos[[#This Row],[ID DOCUMENTO]],BD_Pagos[],5,0),0))</f>
        <v>0</v>
      </c>
      <c r="BL199" s="6">
        <f>IF(IFERROR(VLOOKUP("1-Detraccion"&amp;Presupuestos[[#This Row],[ID DOCUMENTO]],BD_Pagos[],6,0),0)&gt;Presupuestos[[#This Row],[TOTAL SOLES]],Presupuestos[[#This Row],[TOTAL SOLES]],IFERROR(VLOOKUP("1-Detraccion"&amp;Presupuestos[[#This Row],[ID DOCUMENTO]],BD_Pagos[],6,0),0))</f>
        <v>0</v>
      </c>
      <c r="BM199" s="37"/>
      <c r="BN199" s="3"/>
      <c r="BO199" s="3"/>
      <c r="BP199" s="6"/>
      <c r="BQ19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65</v>
      </c>
      <c r="BR199" s="23" t="str">
        <f>IF(Presupuestos[[#This Row],[SALDO ME-MN]]&gt;0,"PENDIENTE","CANCELADO")</f>
        <v>PENDIENTE</v>
      </c>
      <c r="BS199" s="23" t="str">
        <f>IF(COUNTIFS($U$4:$U198,Presupuestos[[#This Row],[ID DOCUMENTO]])&gt;=1,IF(B198=Presupuestos[[#This Row],[ID]],"OK","DOC. DUPLICADO"),"OK")</f>
        <v>OK</v>
      </c>
    </row>
    <row r="200" spans="2:71" ht="24" x14ac:dyDescent="0.25">
      <c r="B200" s="34">
        <f>IF(Presupuestos[[#This Row],[ID DOCUMENTO]]=U199,B199,IF(B199="ID",1,B199+1))</f>
        <v>194</v>
      </c>
      <c r="C200" s="2">
        <v>45839</v>
      </c>
      <c r="D200" s="2">
        <v>45839</v>
      </c>
      <c r="E200" s="3" t="s">
        <v>1047</v>
      </c>
      <c r="F200" s="25" t="s">
        <v>35</v>
      </c>
      <c r="G200" s="25" t="s">
        <v>196</v>
      </c>
      <c r="H200" s="25" t="s">
        <v>212</v>
      </c>
      <c r="I200" s="36" t="str">
        <f>IFERROR(VLOOKUP(Presupuestos[[#This Row],[AREA]]&amp;Presupuestos[[#This Row],[CONCEPTO]]&amp;Presupuestos[[#This Row],[DESCRIPCION]],Tabla28[[Columna1]:[CÓDIGO NUEVO]],2,0),"")</f>
        <v>P0301002</v>
      </c>
      <c r="J200" s="3" t="s">
        <v>666</v>
      </c>
      <c r="K200" s="3" t="s">
        <v>666</v>
      </c>
      <c r="L200" s="3" t="s">
        <v>666</v>
      </c>
      <c r="M200" s="31" t="s">
        <v>1048</v>
      </c>
      <c r="N200" s="3" t="s">
        <v>61</v>
      </c>
      <c r="O200" s="3" t="s">
        <v>315</v>
      </c>
      <c r="P200" s="3" t="s">
        <v>122</v>
      </c>
      <c r="Q200" s="3" t="str">
        <f>IFERROR(VLOOKUP(Presupuestos[[#This Row],[CLASIFICACIÓN (N)]],Tabla17[],2,0),"")</f>
        <v>Costos de ventas</v>
      </c>
      <c r="R200" s="3" t="str">
        <f>IFERROR(VLOOKUP(Presupuestos[[#This Row],[CLASIFICACIÓN (N)]],Tabla17[],3,0),"")</f>
        <v>Operativo</v>
      </c>
      <c r="S200" s="3" t="s">
        <v>34</v>
      </c>
      <c r="T200" s="3" t="str">
        <f>IFERROR(VLOOKUP(Presupuestos[[#This Row],[ALMACEN]],Tabla5[],2,0),"")</f>
        <v>Arequipa</v>
      </c>
      <c r="U200" s="19" t="str">
        <f>IFERROR(VLOOKUP(Presupuestos[[#This Row],[TIPO DE DOCUMENTO]],Tipo_Documento[],2,0)&amp;Presupuestos[[#This Row],[SERIE]]&amp;Presupuestos[[#This Row],[NUMERO]]&amp;Presupuestos[[#This Row],[RUC]],"")</f>
        <v>01F135817620602978274</v>
      </c>
      <c r="V200" s="3" t="s">
        <v>120</v>
      </c>
      <c r="W200" s="7">
        <v>45839</v>
      </c>
      <c r="X200" s="7">
        <v>45839</v>
      </c>
      <c r="Y200" s="3" t="s">
        <v>1049</v>
      </c>
      <c r="Z200" s="3">
        <v>8176</v>
      </c>
      <c r="AA200" s="3">
        <f>IFERROR(VLOOKUP(Presupuestos[[#This Row],[RAZON SOCIAL]],CHOOSE({1,2},Clientes_Proveedores[Razon Social],Clientes_Proveedores[Ruc / Dni]),2,0),"-")</f>
        <v>20602978274</v>
      </c>
      <c r="AB200" s="31" t="s">
        <v>1050</v>
      </c>
      <c r="AC200" s="3" t="s">
        <v>670</v>
      </c>
      <c r="AD200" s="5">
        <v>0.18</v>
      </c>
      <c r="AE200" s="6">
        <v>178.81</v>
      </c>
      <c r="AF200" s="6">
        <f>Presupuestos[[#This Row],[BASE]]*Presupuestos[[#This Row],[% IGV]]</f>
        <v>32.1858</v>
      </c>
      <c r="AG200" s="22">
        <f>ROUND(SUM(Presupuestos[[#This Row],[BASE]:[IGV]]),2)</f>
        <v>211</v>
      </c>
      <c r="AH200" s="9" t="str">
        <f>IF(Presupuestos[[#This Row],[MONEDA]]="USD",VLOOKUP(Presupuestos[[#This Row],[FECHA DE EMISION]],Tipo_Cambio[],3,0),"")</f>
        <v/>
      </c>
      <c r="AI200" s="22">
        <f>IFERROR(ROUND(IF(Presupuestos[[#This Row],[MONEDA]]="PEN",Presupuestos[[#This Row],[TOTAL]],Presupuestos[[#This Row],[TOTAL]]*Presupuestos[[#This Row],[TIPO DE CAMBIO]]),2),"")</f>
        <v>211</v>
      </c>
      <c r="AJ200" s="5"/>
      <c r="AK200" s="33" t="s">
        <v>671</v>
      </c>
      <c r="AL200" s="5" t="s">
        <v>680</v>
      </c>
      <c r="AM200" s="23" t="s">
        <v>671</v>
      </c>
      <c r="AN200" s="23" t="s">
        <v>671</v>
      </c>
      <c r="AO200" s="7">
        <f>IFERROR(VLOOKUP("1-"&amp;Presupuestos[[#This Row],[ID DOCUMENTO]],BD_Pagos[],7,0),"")</f>
        <v>45839</v>
      </c>
      <c r="AP200" s="16" t="str">
        <f>IFERROR(VLOOKUP("1-"&amp;Presupuestos[[#This Row],[ID DOCUMENTO]],BD_Pagos[],8,0),"")</f>
        <v>B-BCP - Soles</v>
      </c>
      <c r="AQ200" s="17">
        <f>IFERROR(VLOOKUP("1-"&amp;Presupuestos[[#This Row],[ID DOCUMENTO]],BD_Pagos[],9,0),"")</f>
        <v>1174299</v>
      </c>
      <c r="AR200" s="54"/>
      <c r="AS200" s="7">
        <f>IFERROR(VLOOKUP("2-"&amp;Presupuestos[[#This Row],[ID DOCUMENTO]],BD_Pagos[],7,0),"")</f>
        <v>0</v>
      </c>
      <c r="AT200" s="16" t="str">
        <f>IFERROR(VLOOKUP("2-"&amp;Presupuestos[[#This Row],[ID DOCUMENTO]],BD_Pagos[],8,0),"")</f>
        <v/>
      </c>
      <c r="AU200" s="17">
        <f>IFERROR(VLOOKUP("2-"&amp;Presupuestos[[#This Row],[ID DOCUMENTO]],BD_Pagos[],9,0),"")</f>
        <v>0</v>
      </c>
      <c r="AV200" s="20">
        <f>IF(IFERROR(VLOOKUP("2-"&amp;Presupuestos[[#This Row],[ID DOCUMENTO]],BD_Pagos[],10,0),0)&gt;Presupuestos[[#This Row],[TOTAL SOLES]],Presupuestos[[#This Row],[TOTAL SOLES]],IFERROR(VLOOKUP("2-"&amp;Presupuestos[[#This Row],[ID DOCUMENTO]],BD_Pagos[],10,0),0))</f>
        <v>0</v>
      </c>
      <c r="AW200" s="7"/>
      <c r="AX200" s="16"/>
      <c r="AY200" s="17"/>
      <c r="AZ200" s="20"/>
      <c r="BA200" s="7"/>
      <c r="BB200" s="16"/>
      <c r="BC200" s="17"/>
      <c r="BD200" s="20"/>
      <c r="BE200" s="7">
        <f>IFERROR(VLOOKUP("5-"&amp;Presupuestos[[#This Row],[ID DOCUMENTO]],BD_Pagos[],7,0),"")</f>
        <v>0</v>
      </c>
      <c r="BF200" s="17">
        <f>IFERROR(VLOOKUP("5-"&amp;Presupuestos[[#This Row],[ID DOCUMENTO]],BD_Pagos[],9,0),"")</f>
        <v>0</v>
      </c>
      <c r="BG200" s="20">
        <f>IF(IFERROR(VLOOKUP("5-"&amp;Presupuestos[[#This Row],[ID DOCUMENTO]],BD_Pagos[],10,0),0)&gt;Presupuestos[[#This Row],[TOTAL SOLES]],Presupuestos[[#This Row],[TOTAL SOLES]],IFERROR(VLOOKUP("5-"&amp;Presupuestos[[#This Row],[ID DOCUMENTO]],BD_Pagos[],10,0),0))</f>
        <v>0</v>
      </c>
      <c r="BH200" s="7">
        <f>IFERROR(VLOOKUP("1-Detraccion"&amp;Presupuestos[[#This Row],[ID DOCUMENTO]],BD_Pagos[],2,0),"")</f>
        <v>0</v>
      </c>
      <c r="BI200" s="3" t="str">
        <f>IFERROR(VLOOKUP("1-Detraccion"&amp;Presupuestos[[#This Row],[ID DOCUMENTO]],BD_Pagos[],3,0),"")</f>
        <v/>
      </c>
      <c r="BJ200" s="3">
        <f>IFERROR(VLOOKUP("1-Detraccion"&amp;Presupuestos[[#This Row],[ID DOCUMENTO]],BD_Pagos[],4,0),"")</f>
        <v>0</v>
      </c>
      <c r="BK200" s="6">
        <f>IF(IFERROR(VLOOKUP("1-Detraccion"&amp;Presupuestos[[#This Row],[ID DOCUMENTO]],BD_Pagos[],5,0),0)&gt;Presupuestos[[#This Row],[TOTAL SOLES]],Presupuestos[[#This Row],[TOTAL SOLES]],IFERROR(VLOOKUP("1-Detraccion"&amp;Presupuestos[[#This Row],[ID DOCUMENTO]],BD_Pagos[],5,0),0))</f>
        <v>0</v>
      </c>
      <c r="BL200" s="6">
        <f>IF(IFERROR(VLOOKUP("1-Detraccion"&amp;Presupuestos[[#This Row],[ID DOCUMENTO]],BD_Pagos[],6,0),0)&gt;Presupuestos[[#This Row],[TOTAL SOLES]],Presupuestos[[#This Row],[TOTAL SOLES]],IFERROR(VLOOKUP("1-Detraccion"&amp;Presupuestos[[#This Row],[ID DOCUMENTO]],BD_Pagos[],6,0),0))</f>
        <v>0</v>
      </c>
      <c r="BM200" s="37"/>
      <c r="BN200" s="3"/>
      <c r="BO200" s="3"/>
      <c r="BP200" s="6"/>
      <c r="BQ20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211</v>
      </c>
      <c r="BR200" s="23" t="str">
        <f>IF(Presupuestos[[#This Row],[SALDO ME-MN]]&gt;0,"PENDIENTE","CANCELADO")</f>
        <v>PENDIENTE</v>
      </c>
      <c r="BS200" s="23" t="str">
        <f>IF(COUNTIFS($U$4:$U199,Presupuestos[[#This Row],[ID DOCUMENTO]])&gt;=1,IF(B199=Presupuestos[[#This Row],[ID]],"OK","DOC. DUPLICADO"),"OK")</f>
        <v>OK</v>
      </c>
    </row>
    <row r="201" spans="2:71" ht="24" x14ac:dyDescent="0.25">
      <c r="B201" s="34">
        <f>IF(Presupuestos[[#This Row],[ID DOCUMENTO]]=U200,B200,IF(B200="ID",1,B200+1))</f>
        <v>195</v>
      </c>
      <c r="C201" s="2">
        <v>45839</v>
      </c>
      <c r="D201" s="2">
        <v>45839</v>
      </c>
      <c r="E201" s="3" t="s">
        <v>1047</v>
      </c>
      <c r="F201" s="25" t="s">
        <v>35</v>
      </c>
      <c r="G201" s="25" t="s">
        <v>196</v>
      </c>
      <c r="H201" s="25" t="s">
        <v>224</v>
      </c>
      <c r="I201" s="36" t="str">
        <f>IFERROR(VLOOKUP(Presupuestos[[#This Row],[AREA]]&amp;Presupuestos[[#This Row],[CONCEPTO]]&amp;Presupuestos[[#This Row],[DESCRIPCION]],Tabla28[[Columna1]:[CÓDIGO NUEVO]],2,0),"")</f>
        <v>P0301003</v>
      </c>
      <c r="J201" s="3" t="s">
        <v>666</v>
      </c>
      <c r="K201" s="3" t="s">
        <v>666</v>
      </c>
      <c r="L201" s="3" t="s">
        <v>666</v>
      </c>
      <c r="M201" s="31" t="s">
        <v>1051</v>
      </c>
      <c r="N201" s="3" t="s">
        <v>61</v>
      </c>
      <c r="O201" s="3" t="s">
        <v>315</v>
      </c>
      <c r="P201" s="3" t="s">
        <v>122</v>
      </c>
      <c r="Q201" s="3" t="str">
        <f>IFERROR(VLOOKUP(Presupuestos[[#This Row],[CLASIFICACIÓN (N)]],Tabla17[],2,0),"")</f>
        <v>Costos de ventas</v>
      </c>
      <c r="R201" s="3" t="str">
        <f>IFERROR(VLOOKUP(Presupuestos[[#This Row],[CLASIFICACIÓN (N)]],Tabla17[],3,0),"")</f>
        <v>Operativo</v>
      </c>
      <c r="S201" s="3" t="s">
        <v>34</v>
      </c>
      <c r="T201" s="3" t="str">
        <f>IFERROR(VLOOKUP(Presupuestos[[#This Row],[ALMACEN]],Tabla5[],2,0),"")</f>
        <v>Arequipa</v>
      </c>
      <c r="U201" s="19" t="str">
        <f>IFERROR(VLOOKUP(Presupuestos[[#This Row],[TIPO DE DOCUMENTO]],Tipo_Documento[],2,0)&amp;Presupuestos[[#This Row],[SERIE]]&amp;Presupuestos[[#This Row],[NUMERO]]&amp;Presupuestos[[#This Row],[RUC]],"")</f>
        <v>01F1361072620602978274</v>
      </c>
      <c r="V201" s="3" t="s">
        <v>120</v>
      </c>
      <c r="W201" s="7">
        <v>45839</v>
      </c>
      <c r="X201" s="7">
        <v>45839</v>
      </c>
      <c r="Y201" s="3" t="s">
        <v>1052</v>
      </c>
      <c r="Z201" s="3">
        <v>10726</v>
      </c>
      <c r="AA201" s="3">
        <f>IFERROR(VLOOKUP(Presupuestos[[#This Row],[RAZON SOCIAL]],CHOOSE({1,2},Clientes_Proveedores[Razon Social],Clientes_Proveedores[Ruc / Dni]),2,0),"-")</f>
        <v>20602978274</v>
      </c>
      <c r="AB201" s="31" t="s">
        <v>1050</v>
      </c>
      <c r="AC201" s="3" t="s">
        <v>670</v>
      </c>
      <c r="AD201" s="5">
        <v>0.18</v>
      </c>
      <c r="AE201" s="6">
        <v>234.75</v>
      </c>
      <c r="AF201" s="6">
        <f>Presupuestos[[#This Row],[BASE]]*Presupuestos[[#This Row],[% IGV]]</f>
        <v>42.254999999999995</v>
      </c>
      <c r="AG201" s="22">
        <f>ROUND(SUM(Presupuestos[[#This Row],[BASE]:[IGV]]),2)</f>
        <v>277.01</v>
      </c>
      <c r="AH201" s="9" t="str">
        <f>IF(Presupuestos[[#This Row],[MONEDA]]="USD",VLOOKUP(Presupuestos[[#This Row],[FECHA DE EMISION]],Tipo_Cambio[],3,0),"")</f>
        <v/>
      </c>
      <c r="AI201" s="22">
        <f>IFERROR(ROUND(IF(Presupuestos[[#This Row],[MONEDA]]="PEN",Presupuestos[[#This Row],[TOTAL]],Presupuestos[[#This Row],[TOTAL]]*Presupuestos[[#This Row],[TIPO DE CAMBIO]]),2),"")</f>
        <v>277.01</v>
      </c>
      <c r="AJ201" s="5"/>
      <c r="AK201" s="33" t="s">
        <v>671</v>
      </c>
      <c r="AL201" s="5" t="s">
        <v>680</v>
      </c>
      <c r="AM201" s="23" t="s">
        <v>671</v>
      </c>
      <c r="AN201" s="23" t="s">
        <v>671</v>
      </c>
      <c r="AO201" s="7">
        <f>IFERROR(VLOOKUP("1-"&amp;Presupuestos[[#This Row],[ID DOCUMENTO]],BD_Pagos[],7,0),"")</f>
        <v>45839</v>
      </c>
      <c r="AP201" s="16" t="str">
        <f>IFERROR(VLOOKUP("1-"&amp;Presupuestos[[#This Row],[ID DOCUMENTO]],BD_Pagos[],8,0),"")</f>
        <v>B-BCP - Soles</v>
      </c>
      <c r="AQ201" s="17">
        <f>IFERROR(VLOOKUP("1-"&amp;Presupuestos[[#This Row],[ID DOCUMENTO]],BD_Pagos[],9,0),"")</f>
        <v>1174794</v>
      </c>
      <c r="AR201" s="54"/>
      <c r="AS201" s="7">
        <f>IFERROR(VLOOKUP("2-"&amp;Presupuestos[[#This Row],[ID DOCUMENTO]],BD_Pagos[],7,0),"")</f>
        <v>0</v>
      </c>
      <c r="AT201" s="16" t="str">
        <f>IFERROR(VLOOKUP("2-"&amp;Presupuestos[[#This Row],[ID DOCUMENTO]],BD_Pagos[],8,0),"")</f>
        <v/>
      </c>
      <c r="AU201" s="17">
        <f>IFERROR(VLOOKUP("2-"&amp;Presupuestos[[#This Row],[ID DOCUMENTO]],BD_Pagos[],9,0),"")</f>
        <v>0</v>
      </c>
      <c r="AV201" s="20">
        <f>IF(IFERROR(VLOOKUP("2-"&amp;Presupuestos[[#This Row],[ID DOCUMENTO]],BD_Pagos[],10,0),0)&gt;Presupuestos[[#This Row],[TOTAL SOLES]],Presupuestos[[#This Row],[TOTAL SOLES]],IFERROR(VLOOKUP("2-"&amp;Presupuestos[[#This Row],[ID DOCUMENTO]],BD_Pagos[],10,0),0))</f>
        <v>0</v>
      </c>
      <c r="AW201" s="7"/>
      <c r="AX201" s="16"/>
      <c r="AY201" s="17"/>
      <c r="AZ201" s="20"/>
      <c r="BA201" s="7"/>
      <c r="BB201" s="16"/>
      <c r="BC201" s="17"/>
      <c r="BD201" s="20"/>
      <c r="BE201" s="7">
        <f>IFERROR(VLOOKUP("5-"&amp;Presupuestos[[#This Row],[ID DOCUMENTO]],BD_Pagos[],7,0),"")</f>
        <v>0</v>
      </c>
      <c r="BF201" s="17">
        <f>IFERROR(VLOOKUP("5-"&amp;Presupuestos[[#This Row],[ID DOCUMENTO]],BD_Pagos[],9,0),"")</f>
        <v>0</v>
      </c>
      <c r="BG201" s="20">
        <f>IF(IFERROR(VLOOKUP("5-"&amp;Presupuestos[[#This Row],[ID DOCUMENTO]],BD_Pagos[],10,0),0)&gt;Presupuestos[[#This Row],[TOTAL SOLES]],Presupuestos[[#This Row],[TOTAL SOLES]],IFERROR(VLOOKUP("5-"&amp;Presupuestos[[#This Row],[ID DOCUMENTO]],BD_Pagos[],10,0),0))</f>
        <v>0</v>
      </c>
      <c r="BH201" s="7">
        <f>IFERROR(VLOOKUP("1-Detraccion"&amp;Presupuestos[[#This Row],[ID DOCUMENTO]],BD_Pagos[],2,0),"")</f>
        <v>0</v>
      </c>
      <c r="BI201" s="3" t="str">
        <f>IFERROR(VLOOKUP("1-Detraccion"&amp;Presupuestos[[#This Row],[ID DOCUMENTO]],BD_Pagos[],3,0),"")</f>
        <v/>
      </c>
      <c r="BJ201" s="3">
        <f>IFERROR(VLOOKUP("1-Detraccion"&amp;Presupuestos[[#This Row],[ID DOCUMENTO]],BD_Pagos[],4,0),"")</f>
        <v>0</v>
      </c>
      <c r="BK201" s="6">
        <f>IF(IFERROR(VLOOKUP("1-Detraccion"&amp;Presupuestos[[#This Row],[ID DOCUMENTO]],BD_Pagos[],5,0),0)&gt;Presupuestos[[#This Row],[TOTAL SOLES]],Presupuestos[[#This Row],[TOTAL SOLES]],IFERROR(VLOOKUP("1-Detraccion"&amp;Presupuestos[[#This Row],[ID DOCUMENTO]],BD_Pagos[],5,0),0))</f>
        <v>0</v>
      </c>
      <c r="BL201" s="6">
        <f>IF(IFERROR(VLOOKUP("1-Detraccion"&amp;Presupuestos[[#This Row],[ID DOCUMENTO]],BD_Pagos[],6,0),0)&gt;Presupuestos[[#This Row],[TOTAL SOLES]],Presupuestos[[#This Row],[TOTAL SOLES]],IFERROR(VLOOKUP("1-Detraccion"&amp;Presupuestos[[#This Row],[ID DOCUMENTO]],BD_Pagos[],6,0),0))</f>
        <v>0</v>
      </c>
      <c r="BM201" s="37"/>
      <c r="BN201" s="3"/>
      <c r="BO201" s="3"/>
      <c r="BP201" s="6"/>
      <c r="BQ20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277.01</v>
      </c>
      <c r="BR201" s="23" t="str">
        <f>IF(Presupuestos[[#This Row],[SALDO ME-MN]]&gt;0,"PENDIENTE","CANCELADO")</f>
        <v>PENDIENTE</v>
      </c>
      <c r="BS201" s="23" t="str">
        <f>IF(COUNTIFS($U$4:$U200,Presupuestos[[#This Row],[ID DOCUMENTO]])&gt;=1,IF(B200=Presupuestos[[#This Row],[ID]],"OK","DOC. DUPLICADO"),"OK")</f>
        <v>OK</v>
      </c>
    </row>
    <row r="202" spans="2:71" ht="24" x14ac:dyDescent="0.25">
      <c r="B202" s="34">
        <f>IF(Presupuestos[[#This Row],[ID DOCUMENTO]]=U201,B201,IF(B201="ID",1,B201+1))</f>
        <v>196</v>
      </c>
      <c r="C202" s="2">
        <v>45854</v>
      </c>
      <c r="D202" s="2">
        <v>45854</v>
      </c>
      <c r="E202" s="3" t="s">
        <v>1047</v>
      </c>
      <c r="F202" s="25" t="s">
        <v>35</v>
      </c>
      <c r="G202" s="25" t="s">
        <v>196</v>
      </c>
      <c r="H202" s="25" t="s">
        <v>224</v>
      </c>
      <c r="I202" s="36" t="str">
        <f>IFERROR(VLOOKUP(Presupuestos[[#This Row],[AREA]]&amp;Presupuestos[[#This Row],[CONCEPTO]]&amp;Presupuestos[[#This Row],[DESCRIPCION]],Tabla28[[Columna1]:[CÓDIGO NUEVO]],2,0),"")</f>
        <v>P0301003</v>
      </c>
      <c r="J202" s="3" t="s">
        <v>666</v>
      </c>
      <c r="K202" s="3" t="s">
        <v>666</v>
      </c>
      <c r="L202" s="3" t="s">
        <v>666</v>
      </c>
      <c r="M202" s="31" t="s">
        <v>1051</v>
      </c>
      <c r="N202" s="3" t="s">
        <v>61</v>
      </c>
      <c r="O202" s="3" t="s">
        <v>315</v>
      </c>
      <c r="P202" s="3" t="s">
        <v>122</v>
      </c>
      <c r="Q202" s="3" t="str">
        <f>IFERROR(VLOOKUP(Presupuestos[[#This Row],[CLASIFICACIÓN (N)]],Tabla17[],2,0),"")</f>
        <v>Costos de ventas</v>
      </c>
      <c r="R202" s="3" t="str">
        <f>IFERROR(VLOOKUP(Presupuestos[[#This Row],[CLASIFICACIÓN (N)]],Tabla17[],3,0),"")</f>
        <v>Operativo</v>
      </c>
      <c r="S202" s="3" t="s">
        <v>34</v>
      </c>
      <c r="T202" s="3" t="str">
        <f>IFERROR(VLOOKUP(Presupuestos[[#This Row],[ALMACEN]],Tabla5[],2,0),"")</f>
        <v>Arequipa</v>
      </c>
      <c r="U202" s="19" t="str">
        <f>IFERROR(VLOOKUP(Presupuestos[[#This Row],[TIPO DE DOCUMENTO]],Tipo_Documento[],2,0)&amp;Presupuestos[[#This Row],[SERIE]]&amp;Presupuestos[[#This Row],[NUMERO]]&amp;Presupuestos[[#This Row],[RUC]],"")</f>
        <v>01F1361099620602978274</v>
      </c>
      <c r="V202" s="3" t="s">
        <v>120</v>
      </c>
      <c r="W202" s="7">
        <v>45854</v>
      </c>
      <c r="X202" s="7">
        <v>45854</v>
      </c>
      <c r="Y202" s="3" t="s">
        <v>1052</v>
      </c>
      <c r="Z202" s="3">
        <v>10996</v>
      </c>
      <c r="AA202" s="3">
        <f>IFERROR(VLOOKUP(Presupuestos[[#This Row],[RAZON SOCIAL]],CHOOSE({1,2},Clientes_Proveedores[Razon Social],Clientes_Proveedores[Ruc / Dni]),2,0),"-")</f>
        <v>20602978274</v>
      </c>
      <c r="AB202" s="31" t="s">
        <v>1050</v>
      </c>
      <c r="AC202" s="3" t="s">
        <v>670</v>
      </c>
      <c r="AD202" s="5">
        <v>0.18</v>
      </c>
      <c r="AE202" s="6">
        <v>225.42</v>
      </c>
      <c r="AF202" s="6">
        <f>Presupuestos[[#This Row],[BASE]]*Presupuestos[[#This Row],[% IGV]]</f>
        <v>40.575599999999994</v>
      </c>
      <c r="AG202" s="22">
        <f>ROUND(SUM(Presupuestos[[#This Row],[BASE]:[IGV]]),2)</f>
        <v>266</v>
      </c>
      <c r="AH202" s="9" t="str">
        <f>IF(Presupuestos[[#This Row],[MONEDA]]="USD",VLOOKUP(Presupuestos[[#This Row],[FECHA DE EMISION]],Tipo_Cambio[],3,0),"")</f>
        <v/>
      </c>
      <c r="AI202" s="22">
        <f>IFERROR(ROUND(IF(Presupuestos[[#This Row],[MONEDA]]="PEN",Presupuestos[[#This Row],[TOTAL]],Presupuestos[[#This Row],[TOTAL]]*Presupuestos[[#This Row],[TIPO DE CAMBIO]]),2),"")</f>
        <v>266</v>
      </c>
      <c r="AJ202" s="5"/>
      <c r="AK202" s="33" t="s">
        <v>671</v>
      </c>
      <c r="AL202" s="5" t="s">
        <v>680</v>
      </c>
      <c r="AM202" s="23" t="s">
        <v>671</v>
      </c>
      <c r="AN202" s="23" t="s">
        <v>671</v>
      </c>
      <c r="AO202" s="7">
        <f>IFERROR(VLOOKUP("1-"&amp;Presupuestos[[#This Row],[ID DOCUMENTO]],BD_Pagos[],7,0),"")</f>
        <v>45854</v>
      </c>
      <c r="AP202" s="16" t="str">
        <f>IFERROR(VLOOKUP("1-"&amp;Presupuestos[[#This Row],[ID DOCUMENTO]],BD_Pagos[],8,0),"")</f>
        <v>B-BCP - Soles</v>
      </c>
      <c r="AQ202" s="17">
        <f>IFERROR(VLOOKUP("1-"&amp;Presupuestos[[#This Row],[ID DOCUMENTO]],BD_Pagos[],9,0),"")</f>
        <v>1110528</v>
      </c>
      <c r="AR202" s="54"/>
      <c r="AS202" s="7">
        <f>IFERROR(VLOOKUP("2-"&amp;Presupuestos[[#This Row],[ID DOCUMENTO]],BD_Pagos[],7,0),"")</f>
        <v>0</v>
      </c>
      <c r="AT202" s="16" t="str">
        <f>IFERROR(VLOOKUP("2-"&amp;Presupuestos[[#This Row],[ID DOCUMENTO]],BD_Pagos[],8,0),"")</f>
        <v/>
      </c>
      <c r="AU202" s="17">
        <f>IFERROR(VLOOKUP("2-"&amp;Presupuestos[[#This Row],[ID DOCUMENTO]],BD_Pagos[],9,0),"")</f>
        <v>0</v>
      </c>
      <c r="AV202" s="20">
        <f>IF(IFERROR(VLOOKUP("2-"&amp;Presupuestos[[#This Row],[ID DOCUMENTO]],BD_Pagos[],10,0),0)&gt;Presupuestos[[#This Row],[TOTAL SOLES]],Presupuestos[[#This Row],[TOTAL SOLES]],IFERROR(VLOOKUP("2-"&amp;Presupuestos[[#This Row],[ID DOCUMENTO]],BD_Pagos[],10,0),0))</f>
        <v>0</v>
      </c>
      <c r="AW202" s="7"/>
      <c r="AX202" s="16"/>
      <c r="AY202" s="17"/>
      <c r="AZ202" s="20"/>
      <c r="BA202" s="7"/>
      <c r="BB202" s="16"/>
      <c r="BC202" s="17"/>
      <c r="BD202" s="20"/>
      <c r="BE202" s="7">
        <f>IFERROR(VLOOKUP("5-"&amp;Presupuestos[[#This Row],[ID DOCUMENTO]],BD_Pagos[],7,0),"")</f>
        <v>0</v>
      </c>
      <c r="BF202" s="17">
        <f>IFERROR(VLOOKUP("5-"&amp;Presupuestos[[#This Row],[ID DOCUMENTO]],BD_Pagos[],9,0),"")</f>
        <v>0</v>
      </c>
      <c r="BG202" s="20">
        <f>IF(IFERROR(VLOOKUP("5-"&amp;Presupuestos[[#This Row],[ID DOCUMENTO]],BD_Pagos[],10,0),0)&gt;Presupuestos[[#This Row],[TOTAL SOLES]],Presupuestos[[#This Row],[TOTAL SOLES]],IFERROR(VLOOKUP("5-"&amp;Presupuestos[[#This Row],[ID DOCUMENTO]],BD_Pagos[],10,0),0))</f>
        <v>0</v>
      </c>
      <c r="BH202" s="7">
        <f>IFERROR(VLOOKUP("1-Detraccion"&amp;Presupuestos[[#This Row],[ID DOCUMENTO]],BD_Pagos[],2,0),"")</f>
        <v>0</v>
      </c>
      <c r="BI202" s="3" t="str">
        <f>IFERROR(VLOOKUP("1-Detraccion"&amp;Presupuestos[[#This Row],[ID DOCUMENTO]],BD_Pagos[],3,0),"")</f>
        <v/>
      </c>
      <c r="BJ202" s="3">
        <f>IFERROR(VLOOKUP("1-Detraccion"&amp;Presupuestos[[#This Row],[ID DOCUMENTO]],BD_Pagos[],4,0),"")</f>
        <v>0</v>
      </c>
      <c r="BK202" s="6">
        <f>IF(IFERROR(VLOOKUP("1-Detraccion"&amp;Presupuestos[[#This Row],[ID DOCUMENTO]],BD_Pagos[],5,0),0)&gt;Presupuestos[[#This Row],[TOTAL SOLES]],Presupuestos[[#This Row],[TOTAL SOLES]],IFERROR(VLOOKUP("1-Detraccion"&amp;Presupuestos[[#This Row],[ID DOCUMENTO]],BD_Pagos[],5,0),0))</f>
        <v>0</v>
      </c>
      <c r="BL202" s="6">
        <f>IF(IFERROR(VLOOKUP("1-Detraccion"&amp;Presupuestos[[#This Row],[ID DOCUMENTO]],BD_Pagos[],6,0),0)&gt;Presupuestos[[#This Row],[TOTAL SOLES]],Presupuestos[[#This Row],[TOTAL SOLES]],IFERROR(VLOOKUP("1-Detraccion"&amp;Presupuestos[[#This Row],[ID DOCUMENTO]],BD_Pagos[],6,0),0))</f>
        <v>0</v>
      </c>
      <c r="BM202" s="37"/>
      <c r="BN202" s="3"/>
      <c r="BO202" s="3"/>
      <c r="BP202" s="6"/>
      <c r="BQ20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266</v>
      </c>
      <c r="BR202" s="23" t="str">
        <f>IF(Presupuestos[[#This Row],[SALDO ME-MN]]&gt;0,"PENDIENTE","CANCELADO")</f>
        <v>PENDIENTE</v>
      </c>
      <c r="BS202" s="23" t="str">
        <f>IF(COUNTIFS($U$4:$U201,Presupuestos[[#This Row],[ID DOCUMENTO]])&gt;=1,IF(B201=Presupuestos[[#This Row],[ID]],"OK","DOC. DUPLICADO"),"OK")</f>
        <v>OK</v>
      </c>
    </row>
    <row r="203" spans="2:71" ht="24" x14ac:dyDescent="0.25">
      <c r="B203" s="34">
        <f>IF(Presupuestos[[#This Row],[ID DOCUMENTO]]=U202,B202,IF(B202="ID",1,B202+1))</f>
        <v>197</v>
      </c>
      <c r="C203" s="2">
        <v>45854</v>
      </c>
      <c r="D203" s="2">
        <v>45854</v>
      </c>
      <c r="E203" s="3" t="s">
        <v>1047</v>
      </c>
      <c r="F203" s="25" t="s">
        <v>35</v>
      </c>
      <c r="G203" s="25" t="s">
        <v>196</v>
      </c>
      <c r="H203" s="25" t="s">
        <v>212</v>
      </c>
      <c r="I203" s="36" t="str">
        <f>IFERROR(VLOOKUP(Presupuestos[[#This Row],[AREA]]&amp;Presupuestos[[#This Row],[CONCEPTO]]&amp;Presupuestos[[#This Row],[DESCRIPCION]],Tabla28[[Columna1]:[CÓDIGO NUEVO]],2,0),"")</f>
        <v>P0301002</v>
      </c>
      <c r="J203" s="3" t="s">
        <v>666</v>
      </c>
      <c r="K203" s="3" t="s">
        <v>666</v>
      </c>
      <c r="L203" s="3" t="s">
        <v>666</v>
      </c>
      <c r="M203" s="31" t="s">
        <v>1048</v>
      </c>
      <c r="N203" s="3" t="s">
        <v>61</v>
      </c>
      <c r="O203" s="3" t="s">
        <v>315</v>
      </c>
      <c r="P203" s="3" t="s">
        <v>122</v>
      </c>
      <c r="Q203" s="3" t="str">
        <f>IFERROR(VLOOKUP(Presupuestos[[#This Row],[CLASIFICACIÓN (N)]],Tabla17[],2,0),"")</f>
        <v>Costos de ventas</v>
      </c>
      <c r="R203" s="3" t="str">
        <f>IFERROR(VLOOKUP(Presupuestos[[#This Row],[CLASIFICACIÓN (N)]],Tabla17[],3,0),"")</f>
        <v>Operativo</v>
      </c>
      <c r="S203" s="3" t="s">
        <v>34</v>
      </c>
      <c r="T203" s="3" t="str">
        <f>IFERROR(VLOOKUP(Presupuestos[[#This Row],[ALMACEN]],Tabla5[],2,0),"")</f>
        <v>Arequipa</v>
      </c>
      <c r="U203" s="19" t="str">
        <f>IFERROR(VLOOKUP(Presupuestos[[#This Row],[TIPO DE DOCUMENTO]],Tipo_Documento[],2,0)&amp;Presupuestos[[#This Row],[SERIE]]&amp;Presupuestos[[#This Row],[NUMERO]]&amp;Presupuestos[[#This Row],[RUC]],"")</f>
        <v>01F135833620602978274</v>
      </c>
      <c r="V203" s="3" t="s">
        <v>120</v>
      </c>
      <c r="W203" s="7">
        <v>45854</v>
      </c>
      <c r="X203" s="7">
        <v>45854</v>
      </c>
      <c r="Y203" s="3" t="s">
        <v>1049</v>
      </c>
      <c r="Z203" s="3">
        <v>8336</v>
      </c>
      <c r="AA203" s="3">
        <f>IFERROR(VLOOKUP(Presupuestos[[#This Row],[RAZON SOCIAL]],CHOOSE({1,2},Clientes_Proveedores[Razon Social],Clientes_Proveedores[Ruc / Dni]),2,0),"-")</f>
        <v>20602978274</v>
      </c>
      <c r="AB203" s="31" t="s">
        <v>1050</v>
      </c>
      <c r="AC203" s="3" t="s">
        <v>670</v>
      </c>
      <c r="AD203" s="5">
        <v>0.18</v>
      </c>
      <c r="AE203" s="6">
        <v>183.06</v>
      </c>
      <c r="AF203" s="6">
        <f>Presupuestos[[#This Row],[BASE]]*Presupuestos[[#This Row],[% IGV]]</f>
        <v>32.950800000000001</v>
      </c>
      <c r="AG203" s="22">
        <f>ROUND(SUM(Presupuestos[[#This Row],[BASE]:[IGV]]),2)</f>
        <v>216.01</v>
      </c>
      <c r="AH203" s="9" t="str">
        <f>IF(Presupuestos[[#This Row],[MONEDA]]="USD",VLOOKUP(Presupuestos[[#This Row],[FECHA DE EMISION]],Tipo_Cambio[],3,0),"")</f>
        <v/>
      </c>
      <c r="AI203" s="22">
        <f>IFERROR(ROUND(IF(Presupuestos[[#This Row],[MONEDA]]="PEN",Presupuestos[[#This Row],[TOTAL]],Presupuestos[[#This Row],[TOTAL]]*Presupuestos[[#This Row],[TIPO DE CAMBIO]]),2),"")</f>
        <v>216.01</v>
      </c>
      <c r="AJ203" s="5"/>
      <c r="AK203" s="33" t="s">
        <v>671</v>
      </c>
      <c r="AL203" s="5" t="s">
        <v>680</v>
      </c>
      <c r="AM203" s="23" t="s">
        <v>671</v>
      </c>
      <c r="AN203" s="23" t="s">
        <v>671</v>
      </c>
      <c r="AO203" s="7">
        <f>IFERROR(VLOOKUP("1-"&amp;Presupuestos[[#This Row],[ID DOCUMENTO]],BD_Pagos[],7,0),"")</f>
        <v>45854</v>
      </c>
      <c r="AP203" s="16" t="str">
        <f>IFERROR(VLOOKUP("1-"&amp;Presupuestos[[#This Row],[ID DOCUMENTO]],BD_Pagos[],8,0),"")</f>
        <v>B-BCP - Soles</v>
      </c>
      <c r="AQ203" s="17">
        <f>IFERROR(VLOOKUP("1-"&amp;Presupuestos[[#This Row],[ID DOCUMENTO]],BD_Pagos[],9,0),"")</f>
        <v>1108069</v>
      </c>
      <c r="AR203" s="54"/>
      <c r="AS203" s="7">
        <f>IFERROR(VLOOKUP("2-"&amp;Presupuestos[[#This Row],[ID DOCUMENTO]],BD_Pagos[],7,0),"")</f>
        <v>0</v>
      </c>
      <c r="AT203" s="16" t="str">
        <f>IFERROR(VLOOKUP("2-"&amp;Presupuestos[[#This Row],[ID DOCUMENTO]],BD_Pagos[],8,0),"")</f>
        <v/>
      </c>
      <c r="AU203" s="17">
        <f>IFERROR(VLOOKUP("2-"&amp;Presupuestos[[#This Row],[ID DOCUMENTO]],BD_Pagos[],9,0),"")</f>
        <v>0</v>
      </c>
      <c r="AV203" s="20">
        <f>IF(IFERROR(VLOOKUP("2-"&amp;Presupuestos[[#This Row],[ID DOCUMENTO]],BD_Pagos[],10,0),0)&gt;Presupuestos[[#This Row],[TOTAL SOLES]],Presupuestos[[#This Row],[TOTAL SOLES]],IFERROR(VLOOKUP("2-"&amp;Presupuestos[[#This Row],[ID DOCUMENTO]],BD_Pagos[],10,0),0))</f>
        <v>0</v>
      </c>
      <c r="AW203" s="7"/>
      <c r="AX203" s="16"/>
      <c r="AY203" s="17"/>
      <c r="AZ203" s="20"/>
      <c r="BA203" s="7"/>
      <c r="BB203" s="16"/>
      <c r="BC203" s="17"/>
      <c r="BD203" s="20"/>
      <c r="BE203" s="7">
        <f>IFERROR(VLOOKUP("5-"&amp;Presupuestos[[#This Row],[ID DOCUMENTO]],BD_Pagos[],7,0),"")</f>
        <v>45854</v>
      </c>
      <c r="BF203" s="17" t="str">
        <f>IFERROR(VLOOKUP("5-"&amp;Presupuestos[[#This Row],[ID DOCUMENTO]],BD_Pagos[],9,0),"")</f>
        <v>Redondeo</v>
      </c>
      <c r="BG203" s="20">
        <f>IF(IFERROR(VLOOKUP("5-"&amp;Presupuestos[[#This Row],[ID DOCUMENTO]],BD_Pagos[],10,0),0)&gt;Presupuestos[[#This Row],[TOTAL SOLES]],Presupuestos[[#This Row],[TOTAL SOLES]],IFERROR(VLOOKUP("5-"&amp;Presupuestos[[#This Row],[ID DOCUMENTO]],BD_Pagos[],10,0),0))</f>
        <v>0.01</v>
      </c>
      <c r="BH203" s="7">
        <f>IFERROR(VLOOKUP("1-Detraccion"&amp;Presupuestos[[#This Row],[ID DOCUMENTO]],BD_Pagos[],2,0),"")</f>
        <v>0</v>
      </c>
      <c r="BI203" s="3" t="str">
        <f>IFERROR(VLOOKUP("1-Detraccion"&amp;Presupuestos[[#This Row],[ID DOCUMENTO]],BD_Pagos[],3,0),"")</f>
        <v/>
      </c>
      <c r="BJ203" s="3">
        <f>IFERROR(VLOOKUP("1-Detraccion"&amp;Presupuestos[[#This Row],[ID DOCUMENTO]],BD_Pagos[],4,0),"")</f>
        <v>0</v>
      </c>
      <c r="BK203" s="6">
        <f>IF(IFERROR(VLOOKUP("1-Detraccion"&amp;Presupuestos[[#This Row],[ID DOCUMENTO]],BD_Pagos[],5,0),0)&gt;Presupuestos[[#This Row],[TOTAL SOLES]],Presupuestos[[#This Row],[TOTAL SOLES]],IFERROR(VLOOKUP("1-Detraccion"&amp;Presupuestos[[#This Row],[ID DOCUMENTO]],BD_Pagos[],5,0),0))</f>
        <v>0</v>
      </c>
      <c r="BL203" s="6">
        <f>IF(IFERROR(VLOOKUP("1-Detraccion"&amp;Presupuestos[[#This Row],[ID DOCUMENTO]],BD_Pagos[],6,0),0)&gt;Presupuestos[[#This Row],[TOTAL SOLES]],Presupuestos[[#This Row],[TOTAL SOLES]],IFERROR(VLOOKUP("1-Detraccion"&amp;Presupuestos[[#This Row],[ID DOCUMENTO]],BD_Pagos[],6,0),0))</f>
        <v>0</v>
      </c>
      <c r="BM203" s="37"/>
      <c r="BN203" s="3"/>
      <c r="BO203" s="3"/>
      <c r="BP203" s="6"/>
      <c r="BQ20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216</v>
      </c>
      <c r="BR203" s="23" t="str">
        <f>IF(Presupuestos[[#This Row],[SALDO ME-MN]]&gt;0,"PENDIENTE","CANCELADO")</f>
        <v>PENDIENTE</v>
      </c>
      <c r="BS203" s="23" t="str">
        <f>IF(COUNTIFS($U$4:$U202,Presupuestos[[#This Row],[ID DOCUMENTO]])&gt;=1,IF(B202=Presupuestos[[#This Row],[ID]],"OK","DOC. DUPLICADO"),"OK")</f>
        <v>OK</v>
      </c>
    </row>
    <row r="204" spans="2:71" ht="24" x14ac:dyDescent="0.25">
      <c r="B204" s="34">
        <f>IF(Presupuestos[[#This Row],[ID DOCUMENTO]]=U203,B203,IF(B203="ID",1,B203+1))</f>
        <v>198</v>
      </c>
      <c r="C204" s="2">
        <v>45846</v>
      </c>
      <c r="D204" s="2">
        <v>45846</v>
      </c>
      <c r="E204" s="3" t="s">
        <v>911</v>
      </c>
      <c r="F204" s="25" t="s">
        <v>35</v>
      </c>
      <c r="G204" s="25" t="s">
        <v>144</v>
      </c>
      <c r="H204" s="25" t="s">
        <v>119</v>
      </c>
      <c r="I204" s="36" t="str">
        <f>IFERROR(VLOOKUP(Presupuestos[[#This Row],[AREA]]&amp;Presupuestos[[#This Row],[CONCEPTO]]&amp;Presupuestos[[#This Row],[DESCRIPCION]],Tabla28[[Columna1]:[CÓDIGO NUEVO]],2,0),"")</f>
        <v>P0310002</v>
      </c>
      <c r="J204" s="3" t="s">
        <v>666</v>
      </c>
      <c r="K204" s="3" t="s">
        <v>666</v>
      </c>
      <c r="L204" s="3" t="s">
        <v>666</v>
      </c>
      <c r="M204" s="31" t="s">
        <v>1053</v>
      </c>
      <c r="N204" s="3"/>
      <c r="O204" s="3" t="s">
        <v>300</v>
      </c>
      <c r="P204" s="3" t="s">
        <v>122</v>
      </c>
      <c r="Q204" s="3" t="str">
        <f>IFERROR(VLOOKUP(Presupuestos[[#This Row],[CLASIFICACIÓN (N)]],Tabla17[],2,0),"")</f>
        <v>Costos de ventas</v>
      </c>
      <c r="R204" s="3" t="str">
        <f>IFERROR(VLOOKUP(Presupuestos[[#This Row],[CLASIFICACIÓN (N)]],Tabla17[],3,0),"")</f>
        <v>Operativo</v>
      </c>
      <c r="S204" s="3" t="s">
        <v>16</v>
      </c>
      <c r="T204" s="3" t="str">
        <f>IFERROR(VLOOKUP(Presupuestos[[#This Row],[ALMACEN]],Tabla5[],2,0),"")</f>
        <v>Arequipa</v>
      </c>
      <c r="U204" s="19" t="str">
        <f>IFERROR(VLOOKUP(Presupuestos[[#This Row],[TIPO DE DOCUMENTO]],Tipo_Documento[],2,0)&amp;Presupuestos[[#This Row],[SERIE]]&amp;Presupuestos[[#This Row],[NUMERO]]&amp;Presupuestos[[#This Row],[RUC]],"")</f>
        <v>0312671310426317511</v>
      </c>
      <c r="V204" s="3" t="s">
        <v>130</v>
      </c>
      <c r="W204" s="7">
        <v>45846</v>
      </c>
      <c r="X204" s="7">
        <v>45846</v>
      </c>
      <c r="Y204" s="3">
        <v>1</v>
      </c>
      <c r="Z204" s="3">
        <v>26713</v>
      </c>
      <c r="AA204" s="3">
        <f>IFERROR(VLOOKUP(Presupuestos[[#This Row],[RAZON SOCIAL]],CHOOSE({1,2},Clientes_Proveedores[Razon Social],Clientes_Proveedores[Ruc / Dni]),2,0),"-")</f>
        <v>10426317511</v>
      </c>
      <c r="AB204" s="31" t="s">
        <v>1054</v>
      </c>
      <c r="AC204" s="3" t="s">
        <v>670</v>
      </c>
      <c r="AD204" s="5"/>
      <c r="AE204" s="6">
        <v>80</v>
      </c>
      <c r="AF204" s="6">
        <f>Presupuestos[[#This Row],[BASE]]*Presupuestos[[#This Row],[% IGV]]</f>
        <v>0</v>
      </c>
      <c r="AG204" s="22">
        <f>ROUND(SUM(Presupuestos[[#This Row],[BASE]:[IGV]]),2)</f>
        <v>80</v>
      </c>
      <c r="AH204" s="9" t="str">
        <f>IF(Presupuestos[[#This Row],[MONEDA]]="USD",VLOOKUP(Presupuestos[[#This Row],[FECHA DE EMISION]],Tipo_Cambio[],3,0),"")</f>
        <v/>
      </c>
      <c r="AI204" s="22">
        <f>IFERROR(ROUND(IF(Presupuestos[[#This Row],[MONEDA]]="PEN",Presupuestos[[#This Row],[TOTAL]],Presupuestos[[#This Row],[TOTAL]]*Presupuestos[[#This Row],[TIPO DE CAMBIO]]),2),"")</f>
        <v>80</v>
      </c>
      <c r="AJ204" s="5"/>
      <c r="AK204" s="33" t="s">
        <v>671</v>
      </c>
      <c r="AL204" s="5" t="s">
        <v>715</v>
      </c>
      <c r="AM204" s="23" t="s">
        <v>671</v>
      </c>
      <c r="AN204" s="23" t="s">
        <v>671</v>
      </c>
      <c r="AO204" s="7">
        <f>IFERROR(VLOOKUP("1-"&amp;Presupuestos[[#This Row],[ID DOCUMENTO]],BD_Pagos[],7,0),"")</f>
        <v>45846</v>
      </c>
      <c r="AP204" s="16" t="str">
        <f>IFERROR(VLOOKUP("1-"&amp;Presupuestos[[#This Row],[ID DOCUMENTO]],BD_Pagos[],8,0),"")</f>
        <v>C_Ope_001</v>
      </c>
      <c r="AQ204" s="17">
        <f>IFERROR(VLOOKUP("1-"&amp;Presupuestos[[#This Row],[ID DOCUMENTO]],BD_Pagos[],9,0),"")</f>
        <v>24817</v>
      </c>
      <c r="AR204" s="54"/>
      <c r="AS204" s="7">
        <f>IFERROR(VLOOKUP("2-"&amp;Presupuestos[[#This Row],[ID DOCUMENTO]],BD_Pagos[],7,0),"")</f>
        <v>0</v>
      </c>
      <c r="AT204" s="16" t="str">
        <f>IFERROR(VLOOKUP("2-"&amp;Presupuestos[[#This Row],[ID DOCUMENTO]],BD_Pagos[],8,0),"")</f>
        <v/>
      </c>
      <c r="AU204" s="17">
        <f>IFERROR(VLOOKUP("2-"&amp;Presupuestos[[#This Row],[ID DOCUMENTO]],BD_Pagos[],9,0),"")</f>
        <v>0</v>
      </c>
      <c r="AV204" s="20">
        <f>IF(IFERROR(VLOOKUP("2-"&amp;Presupuestos[[#This Row],[ID DOCUMENTO]],BD_Pagos[],10,0),0)&gt;Presupuestos[[#This Row],[TOTAL SOLES]],Presupuestos[[#This Row],[TOTAL SOLES]],IFERROR(VLOOKUP("2-"&amp;Presupuestos[[#This Row],[ID DOCUMENTO]],BD_Pagos[],10,0),0))</f>
        <v>0</v>
      </c>
      <c r="AW204" s="7"/>
      <c r="AX204" s="16"/>
      <c r="AY204" s="17"/>
      <c r="AZ204" s="20"/>
      <c r="BA204" s="7"/>
      <c r="BB204" s="16"/>
      <c r="BC204" s="17"/>
      <c r="BD204" s="20"/>
      <c r="BE204" s="7">
        <f>IFERROR(VLOOKUP("5-"&amp;Presupuestos[[#This Row],[ID DOCUMENTO]],BD_Pagos[],7,0),"")</f>
        <v>0</v>
      </c>
      <c r="BF204" s="17">
        <f>IFERROR(VLOOKUP("5-"&amp;Presupuestos[[#This Row],[ID DOCUMENTO]],BD_Pagos[],9,0),"")</f>
        <v>0</v>
      </c>
      <c r="BG204" s="20">
        <f>IF(IFERROR(VLOOKUP("5-"&amp;Presupuestos[[#This Row],[ID DOCUMENTO]],BD_Pagos[],10,0),0)&gt;Presupuestos[[#This Row],[TOTAL SOLES]],Presupuestos[[#This Row],[TOTAL SOLES]],IFERROR(VLOOKUP("5-"&amp;Presupuestos[[#This Row],[ID DOCUMENTO]],BD_Pagos[],10,0),0))</f>
        <v>0</v>
      </c>
      <c r="BH204" s="7">
        <f>IFERROR(VLOOKUP("1-Detraccion"&amp;Presupuestos[[#This Row],[ID DOCUMENTO]],BD_Pagos[],2,0),"")</f>
        <v>0</v>
      </c>
      <c r="BI204" s="3" t="str">
        <f>IFERROR(VLOOKUP("1-Detraccion"&amp;Presupuestos[[#This Row],[ID DOCUMENTO]],BD_Pagos[],3,0),"")</f>
        <v/>
      </c>
      <c r="BJ204" s="3">
        <f>IFERROR(VLOOKUP("1-Detraccion"&amp;Presupuestos[[#This Row],[ID DOCUMENTO]],BD_Pagos[],4,0),"")</f>
        <v>0</v>
      </c>
      <c r="BK204" s="6">
        <f>IF(IFERROR(VLOOKUP("1-Detraccion"&amp;Presupuestos[[#This Row],[ID DOCUMENTO]],BD_Pagos[],5,0),0)&gt;Presupuestos[[#This Row],[TOTAL SOLES]],Presupuestos[[#This Row],[TOTAL SOLES]],IFERROR(VLOOKUP("1-Detraccion"&amp;Presupuestos[[#This Row],[ID DOCUMENTO]],BD_Pagos[],5,0),0))</f>
        <v>0</v>
      </c>
      <c r="BL204" s="6">
        <f>IF(IFERROR(VLOOKUP("1-Detraccion"&amp;Presupuestos[[#This Row],[ID DOCUMENTO]],BD_Pagos[],6,0),0)&gt;Presupuestos[[#This Row],[TOTAL SOLES]],Presupuestos[[#This Row],[TOTAL SOLES]],IFERROR(VLOOKUP("1-Detraccion"&amp;Presupuestos[[#This Row],[ID DOCUMENTO]],BD_Pagos[],6,0),0))</f>
        <v>0</v>
      </c>
      <c r="BM204" s="37"/>
      <c r="BN204" s="3"/>
      <c r="BO204" s="3"/>
      <c r="BP204" s="6"/>
      <c r="BQ20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80</v>
      </c>
      <c r="BR204" s="23" t="str">
        <f>IF(Presupuestos[[#This Row],[SALDO ME-MN]]&gt;0,"PENDIENTE","CANCELADO")</f>
        <v>PENDIENTE</v>
      </c>
      <c r="BS204" s="23" t="str">
        <f>IF(COUNTIFS($U$4:$U203,Presupuestos[[#This Row],[ID DOCUMENTO]])&gt;=1,IF(B203=Presupuestos[[#This Row],[ID]],"OK","DOC. DUPLICADO"),"OK")</f>
        <v>OK</v>
      </c>
    </row>
    <row r="205" spans="2:71" ht="24" x14ac:dyDescent="0.25">
      <c r="B205" s="34">
        <f>IF(Presupuestos[[#This Row],[ID DOCUMENTO]]=U204,B204,IF(B204="ID",1,B204+1))</f>
        <v>199</v>
      </c>
      <c r="C205" s="2">
        <v>45852</v>
      </c>
      <c r="D205" s="2">
        <v>45852</v>
      </c>
      <c r="E205" s="3" t="s">
        <v>911</v>
      </c>
      <c r="F205" s="25" t="s">
        <v>35</v>
      </c>
      <c r="G205" s="25" t="s">
        <v>223</v>
      </c>
      <c r="H205" s="25" t="s">
        <v>214</v>
      </c>
      <c r="I205" s="36" t="str">
        <f>IFERROR(VLOOKUP(Presupuestos[[#This Row],[AREA]]&amp;Presupuestos[[#This Row],[CONCEPTO]]&amp;Presupuestos[[#This Row],[DESCRIPCION]],Tabla28[[Columna1]:[CÓDIGO NUEVO]],2,0),"")</f>
        <v>P0303002</v>
      </c>
      <c r="J205" s="3" t="s">
        <v>666</v>
      </c>
      <c r="K205" s="3" t="s">
        <v>666</v>
      </c>
      <c r="L205" s="3" t="s">
        <v>666</v>
      </c>
      <c r="M205" s="31" t="s">
        <v>1055</v>
      </c>
      <c r="N205" s="3" t="s">
        <v>47</v>
      </c>
      <c r="O205" s="3" t="s">
        <v>300</v>
      </c>
      <c r="P205" s="3" t="s">
        <v>122</v>
      </c>
      <c r="Q205" s="3" t="str">
        <f>IFERROR(VLOOKUP(Presupuestos[[#This Row],[CLASIFICACIÓN (N)]],Tabla17[],2,0),"")</f>
        <v>Costos de ventas</v>
      </c>
      <c r="R205" s="3" t="str">
        <f>IFERROR(VLOOKUP(Presupuestos[[#This Row],[CLASIFICACIÓN (N)]],Tabla17[],3,0),"")</f>
        <v>Operativo</v>
      </c>
      <c r="S205" s="3" t="s">
        <v>16</v>
      </c>
      <c r="T205" s="3" t="str">
        <f>IFERROR(VLOOKUP(Presupuestos[[#This Row],[ALMACEN]],Tabla5[],2,0),"")</f>
        <v>Arequipa</v>
      </c>
      <c r="U205" s="19" t="str">
        <f>IFERROR(VLOOKUP(Presupuestos[[#This Row],[TIPO DE DOCUMENTO]],Tipo_Documento[],2,0)&amp;Presupuestos[[#This Row],[SERIE]]&amp;Presupuestos[[#This Row],[NUMERO]]&amp;Presupuestos[[#This Row],[RUC]],"")</f>
        <v>01F214211091420517252558</v>
      </c>
      <c r="V205" s="3" t="s">
        <v>120</v>
      </c>
      <c r="W205" s="7">
        <v>45852</v>
      </c>
      <c r="X205" s="7">
        <v>45852</v>
      </c>
      <c r="Y205" s="3" t="s">
        <v>716</v>
      </c>
      <c r="Z205" s="3">
        <v>2110914</v>
      </c>
      <c r="AA205" s="3">
        <f>IFERROR(VLOOKUP(Presupuestos[[#This Row],[RAZON SOCIAL]],CHOOSE({1,2},Clientes_Proveedores[Razon Social],Clientes_Proveedores[Ruc / Dni]),2,0),"-")</f>
        <v>20517252558</v>
      </c>
      <c r="AB205" s="31" t="s">
        <v>714</v>
      </c>
      <c r="AC205" s="3" t="s">
        <v>670</v>
      </c>
      <c r="AD205" s="5">
        <v>0.18</v>
      </c>
      <c r="AE205" s="6">
        <v>6.78</v>
      </c>
      <c r="AF205" s="6">
        <f>Presupuestos[[#This Row],[BASE]]*Presupuestos[[#This Row],[% IGV]]</f>
        <v>1.2203999999999999</v>
      </c>
      <c r="AG205" s="22">
        <f>ROUND(SUM(Presupuestos[[#This Row],[BASE]:[IGV]]),2)</f>
        <v>8</v>
      </c>
      <c r="AH205" s="9" t="str">
        <f>IF(Presupuestos[[#This Row],[MONEDA]]="USD",VLOOKUP(Presupuestos[[#This Row],[FECHA DE EMISION]],Tipo_Cambio[],3,0),"")</f>
        <v/>
      </c>
      <c r="AI205" s="22">
        <f>IFERROR(ROUND(IF(Presupuestos[[#This Row],[MONEDA]]="PEN",Presupuestos[[#This Row],[TOTAL]],Presupuestos[[#This Row],[TOTAL]]*Presupuestos[[#This Row],[TIPO DE CAMBIO]]),2),"")</f>
        <v>8</v>
      </c>
      <c r="AJ205" s="5"/>
      <c r="AK205" s="33" t="s">
        <v>671</v>
      </c>
      <c r="AL205" s="5" t="s">
        <v>715</v>
      </c>
      <c r="AM205" s="23" t="s">
        <v>671</v>
      </c>
      <c r="AN205" s="23" t="s">
        <v>671</v>
      </c>
      <c r="AO205" s="7">
        <f>IFERROR(VLOOKUP("1-"&amp;Presupuestos[[#This Row],[ID DOCUMENTO]],BD_Pagos[],7,0),"")</f>
        <v>45852</v>
      </c>
      <c r="AP205" s="16" t="str">
        <f>IFERROR(VLOOKUP("1-"&amp;Presupuestos[[#This Row],[ID DOCUMENTO]],BD_Pagos[],8,0),"")</f>
        <v>C_Ope_001</v>
      </c>
      <c r="AQ205" s="17">
        <f>IFERROR(VLOOKUP("1-"&amp;Presupuestos[[#This Row],[ID DOCUMENTO]],BD_Pagos[],9,0),"")</f>
        <v>24887</v>
      </c>
      <c r="AR205" s="54"/>
      <c r="AS205" s="7">
        <f>IFERROR(VLOOKUP("2-"&amp;Presupuestos[[#This Row],[ID DOCUMENTO]],BD_Pagos[],7,0),"")</f>
        <v>0</v>
      </c>
      <c r="AT205" s="16" t="str">
        <f>IFERROR(VLOOKUP("2-"&amp;Presupuestos[[#This Row],[ID DOCUMENTO]],BD_Pagos[],8,0),"")</f>
        <v/>
      </c>
      <c r="AU205" s="17">
        <f>IFERROR(VLOOKUP("2-"&amp;Presupuestos[[#This Row],[ID DOCUMENTO]],BD_Pagos[],9,0),"")</f>
        <v>0</v>
      </c>
      <c r="AV205" s="20">
        <f>IF(IFERROR(VLOOKUP("2-"&amp;Presupuestos[[#This Row],[ID DOCUMENTO]],BD_Pagos[],10,0),0)&gt;Presupuestos[[#This Row],[TOTAL SOLES]],Presupuestos[[#This Row],[TOTAL SOLES]],IFERROR(VLOOKUP("2-"&amp;Presupuestos[[#This Row],[ID DOCUMENTO]],BD_Pagos[],10,0),0))</f>
        <v>0</v>
      </c>
      <c r="AW205" s="7"/>
      <c r="AX205" s="16"/>
      <c r="AY205" s="17"/>
      <c r="AZ205" s="20"/>
      <c r="BA205" s="7"/>
      <c r="BB205" s="16"/>
      <c r="BC205" s="17"/>
      <c r="BD205" s="20"/>
      <c r="BE205" s="7">
        <f>IFERROR(VLOOKUP("5-"&amp;Presupuestos[[#This Row],[ID DOCUMENTO]],BD_Pagos[],7,0),"")</f>
        <v>0</v>
      </c>
      <c r="BF205" s="17">
        <f>IFERROR(VLOOKUP("5-"&amp;Presupuestos[[#This Row],[ID DOCUMENTO]],BD_Pagos[],9,0),"")</f>
        <v>0</v>
      </c>
      <c r="BG205" s="20">
        <f>IF(IFERROR(VLOOKUP("5-"&amp;Presupuestos[[#This Row],[ID DOCUMENTO]],BD_Pagos[],10,0),0)&gt;Presupuestos[[#This Row],[TOTAL SOLES]],Presupuestos[[#This Row],[TOTAL SOLES]],IFERROR(VLOOKUP("5-"&amp;Presupuestos[[#This Row],[ID DOCUMENTO]],BD_Pagos[],10,0),0))</f>
        <v>0</v>
      </c>
      <c r="BH205" s="7">
        <f>IFERROR(VLOOKUP("1-Detraccion"&amp;Presupuestos[[#This Row],[ID DOCUMENTO]],BD_Pagos[],2,0),"")</f>
        <v>0</v>
      </c>
      <c r="BI205" s="3" t="str">
        <f>IFERROR(VLOOKUP("1-Detraccion"&amp;Presupuestos[[#This Row],[ID DOCUMENTO]],BD_Pagos[],3,0),"")</f>
        <v/>
      </c>
      <c r="BJ205" s="3">
        <f>IFERROR(VLOOKUP("1-Detraccion"&amp;Presupuestos[[#This Row],[ID DOCUMENTO]],BD_Pagos[],4,0),"")</f>
        <v>0</v>
      </c>
      <c r="BK205" s="6">
        <f>IF(IFERROR(VLOOKUP("1-Detraccion"&amp;Presupuestos[[#This Row],[ID DOCUMENTO]],BD_Pagos[],5,0),0)&gt;Presupuestos[[#This Row],[TOTAL SOLES]],Presupuestos[[#This Row],[TOTAL SOLES]],IFERROR(VLOOKUP("1-Detraccion"&amp;Presupuestos[[#This Row],[ID DOCUMENTO]],BD_Pagos[],5,0),0))</f>
        <v>0</v>
      </c>
      <c r="BL205" s="6">
        <f>IF(IFERROR(VLOOKUP("1-Detraccion"&amp;Presupuestos[[#This Row],[ID DOCUMENTO]],BD_Pagos[],6,0),0)&gt;Presupuestos[[#This Row],[TOTAL SOLES]],Presupuestos[[#This Row],[TOTAL SOLES]],IFERROR(VLOOKUP("1-Detraccion"&amp;Presupuestos[[#This Row],[ID DOCUMENTO]],BD_Pagos[],6,0),0))</f>
        <v>0</v>
      </c>
      <c r="BM205" s="37"/>
      <c r="BN205" s="3"/>
      <c r="BO205" s="3"/>
      <c r="BP205" s="6"/>
      <c r="BQ20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05" s="23" t="str">
        <f>IF(Presupuestos[[#This Row],[SALDO ME-MN]]&gt;0,"PENDIENTE","CANCELADO")</f>
        <v>PENDIENTE</v>
      </c>
      <c r="BS205" s="23" t="str">
        <f>IF(COUNTIFS($U$4:$U204,Presupuestos[[#This Row],[ID DOCUMENTO]])&gt;=1,IF(B204=Presupuestos[[#This Row],[ID]],"OK","DOC. DUPLICADO"),"OK")</f>
        <v>OK</v>
      </c>
    </row>
    <row r="206" spans="2:71" ht="24" x14ac:dyDescent="0.25">
      <c r="B206" s="34">
        <f>IF(Presupuestos[[#This Row],[ID DOCUMENTO]]=U205,B205,IF(B205="ID",1,B205+1))</f>
        <v>200</v>
      </c>
      <c r="C206" s="2">
        <v>45852</v>
      </c>
      <c r="D206" s="2">
        <v>45852</v>
      </c>
      <c r="E206" s="3" t="s">
        <v>911</v>
      </c>
      <c r="F206" s="25" t="s">
        <v>35</v>
      </c>
      <c r="G206" s="25" t="s">
        <v>223</v>
      </c>
      <c r="H206" s="25" t="s">
        <v>214</v>
      </c>
      <c r="I206" s="36" t="str">
        <f>IFERROR(VLOOKUP(Presupuestos[[#This Row],[AREA]]&amp;Presupuestos[[#This Row],[CONCEPTO]]&amp;Presupuestos[[#This Row],[DESCRIPCION]],Tabla28[[Columna1]:[CÓDIGO NUEVO]],2,0),"")</f>
        <v>P0303002</v>
      </c>
      <c r="J206" s="3" t="s">
        <v>666</v>
      </c>
      <c r="K206" s="3" t="s">
        <v>666</v>
      </c>
      <c r="L206" s="3" t="s">
        <v>666</v>
      </c>
      <c r="M206" s="31" t="s">
        <v>1055</v>
      </c>
      <c r="N206" s="3" t="s">
        <v>47</v>
      </c>
      <c r="O206" s="3" t="s">
        <v>300</v>
      </c>
      <c r="P206" s="3" t="s">
        <v>122</v>
      </c>
      <c r="Q206" s="3" t="str">
        <f>IFERROR(VLOOKUP(Presupuestos[[#This Row],[CLASIFICACIÓN (N)]],Tabla17[],2,0),"")</f>
        <v>Costos de ventas</v>
      </c>
      <c r="R206" s="3" t="str">
        <f>IFERROR(VLOOKUP(Presupuestos[[#This Row],[CLASIFICACIÓN (N)]],Tabla17[],3,0),"")</f>
        <v>Operativo</v>
      </c>
      <c r="S206" s="3" t="s">
        <v>16</v>
      </c>
      <c r="T206" s="3" t="str">
        <f>IFERROR(VLOOKUP(Presupuestos[[#This Row],[ALMACEN]],Tabla5[],2,0),"")</f>
        <v>Arequipa</v>
      </c>
      <c r="U206" s="19" t="str">
        <f>IFERROR(VLOOKUP(Presupuestos[[#This Row],[TIPO DE DOCUMENTO]],Tipo_Documento[],2,0)&amp;Presupuestos[[#This Row],[SERIE]]&amp;Presupuestos[[#This Row],[NUMERO]]&amp;Presupuestos[[#This Row],[RUC]],"")</f>
        <v>01F212178319420517252558</v>
      </c>
      <c r="V206" s="3" t="s">
        <v>120</v>
      </c>
      <c r="W206" s="7">
        <v>45852</v>
      </c>
      <c r="X206" s="7">
        <v>45852</v>
      </c>
      <c r="Y206" s="3" t="s">
        <v>713</v>
      </c>
      <c r="Z206" s="3">
        <v>1783194</v>
      </c>
      <c r="AA206" s="3">
        <f>IFERROR(VLOOKUP(Presupuestos[[#This Row],[RAZON SOCIAL]],CHOOSE({1,2},Clientes_Proveedores[Razon Social],Clientes_Proveedores[Ruc / Dni]),2,0),"-")</f>
        <v>20517252558</v>
      </c>
      <c r="AB206" s="31" t="s">
        <v>714</v>
      </c>
      <c r="AC206" s="3" t="s">
        <v>670</v>
      </c>
      <c r="AD206" s="5">
        <v>0.18</v>
      </c>
      <c r="AE206" s="6">
        <v>6.78</v>
      </c>
      <c r="AF206" s="6">
        <f>Presupuestos[[#This Row],[BASE]]*Presupuestos[[#This Row],[% IGV]]</f>
        <v>1.2203999999999999</v>
      </c>
      <c r="AG206" s="22">
        <f>ROUND(SUM(Presupuestos[[#This Row],[BASE]:[IGV]]),2)</f>
        <v>8</v>
      </c>
      <c r="AH206" s="9" t="str">
        <f>IF(Presupuestos[[#This Row],[MONEDA]]="USD",VLOOKUP(Presupuestos[[#This Row],[FECHA DE EMISION]],Tipo_Cambio[],3,0),"")</f>
        <v/>
      </c>
      <c r="AI206" s="22">
        <f>IFERROR(ROUND(IF(Presupuestos[[#This Row],[MONEDA]]="PEN",Presupuestos[[#This Row],[TOTAL]],Presupuestos[[#This Row],[TOTAL]]*Presupuestos[[#This Row],[TIPO DE CAMBIO]]),2),"")</f>
        <v>8</v>
      </c>
      <c r="AJ206" s="5"/>
      <c r="AK206" s="33" t="s">
        <v>671</v>
      </c>
      <c r="AL206" s="5" t="s">
        <v>715</v>
      </c>
      <c r="AM206" s="23" t="s">
        <v>671</v>
      </c>
      <c r="AN206" s="23" t="s">
        <v>671</v>
      </c>
      <c r="AO206" s="7">
        <f>IFERROR(VLOOKUP("1-"&amp;Presupuestos[[#This Row],[ID DOCUMENTO]],BD_Pagos[],7,0),"")</f>
        <v>45852</v>
      </c>
      <c r="AP206" s="16" t="str">
        <f>IFERROR(VLOOKUP("1-"&amp;Presupuestos[[#This Row],[ID DOCUMENTO]],BD_Pagos[],8,0),"")</f>
        <v>C_Ope_001</v>
      </c>
      <c r="AQ206" s="17">
        <f>IFERROR(VLOOKUP("1-"&amp;Presupuestos[[#This Row],[ID DOCUMENTO]],BD_Pagos[],9,0),"")</f>
        <v>24888</v>
      </c>
      <c r="AR206" s="54"/>
      <c r="AS206" s="7">
        <f>IFERROR(VLOOKUP("2-"&amp;Presupuestos[[#This Row],[ID DOCUMENTO]],BD_Pagos[],7,0),"")</f>
        <v>0</v>
      </c>
      <c r="AT206" s="16" t="str">
        <f>IFERROR(VLOOKUP("2-"&amp;Presupuestos[[#This Row],[ID DOCUMENTO]],BD_Pagos[],8,0),"")</f>
        <v/>
      </c>
      <c r="AU206" s="17">
        <f>IFERROR(VLOOKUP("2-"&amp;Presupuestos[[#This Row],[ID DOCUMENTO]],BD_Pagos[],9,0),"")</f>
        <v>0</v>
      </c>
      <c r="AV206" s="20">
        <f>IF(IFERROR(VLOOKUP("2-"&amp;Presupuestos[[#This Row],[ID DOCUMENTO]],BD_Pagos[],10,0),0)&gt;Presupuestos[[#This Row],[TOTAL SOLES]],Presupuestos[[#This Row],[TOTAL SOLES]],IFERROR(VLOOKUP("2-"&amp;Presupuestos[[#This Row],[ID DOCUMENTO]],BD_Pagos[],10,0),0))</f>
        <v>0</v>
      </c>
      <c r="AW206" s="7"/>
      <c r="AX206" s="16"/>
      <c r="AY206" s="17"/>
      <c r="AZ206" s="20"/>
      <c r="BA206" s="7"/>
      <c r="BB206" s="16"/>
      <c r="BC206" s="17"/>
      <c r="BD206" s="20"/>
      <c r="BE206" s="7">
        <f>IFERROR(VLOOKUP("5-"&amp;Presupuestos[[#This Row],[ID DOCUMENTO]],BD_Pagos[],7,0),"")</f>
        <v>0</v>
      </c>
      <c r="BF206" s="17">
        <f>IFERROR(VLOOKUP("5-"&amp;Presupuestos[[#This Row],[ID DOCUMENTO]],BD_Pagos[],9,0),"")</f>
        <v>0</v>
      </c>
      <c r="BG206" s="20">
        <f>IF(IFERROR(VLOOKUP("5-"&amp;Presupuestos[[#This Row],[ID DOCUMENTO]],BD_Pagos[],10,0),0)&gt;Presupuestos[[#This Row],[TOTAL SOLES]],Presupuestos[[#This Row],[TOTAL SOLES]],IFERROR(VLOOKUP("5-"&amp;Presupuestos[[#This Row],[ID DOCUMENTO]],BD_Pagos[],10,0),0))</f>
        <v>0</v>
      </c>
      <c r="BH206" s="7">
        <f>IFERROR(VLOOKUP("1-Detraccion"&amp;Presupuestos[[#This Row],[ID DOCUMENTO]],BD_Pagos[],2,0),"")</f>
        <v>0</v>
      </c>
      <c r="BI206" s="3" t="str">
        <f>IFERROR(VLOOKUP("1-Detraccion"&amp;Presupuestos[[#This Row],[ID DOCUMENTO]],BD_Pagos[],3,0),"")</f>
        <v/>
      </c>
      <c r="BJ206" s="3">
        <f>IFERROR(VLOOKUP("1-Detraccion"&amp;Presupuestos[[#This Row],[ID DOCUMENTO]],BD_Pagos[],4,0),"")</f>
        <v>0</v>
      </c>
      <c r="BK206" s="6">
        <f>IF(IFERROR(VLOOKUP("1-Detraccion"&amp;Presupuestos[[#This Row],[ID DOCUMENTO]],BD_Pagos[],5,0),0)&gt;Presupuestos[[#This Row],[TOTAL SOLES]],Presupuestos[[#This Row],[TOTAL SOLES]],IFERROR(VLOOKUP("1-Detraccion"&amp;Presupuestos[[#This Row],[ID DOCUMENTO]],BD_Pagos[],5,0),0))</f>
        <v>0</v>
      </c>
      <c r="BL206" s="6">
        <f>IF(IFERROR(VLOOKUP("1-Detraccion"&amp;Presupuestos[[#This Row],[ID DOCUMENTO]],BD_Pagos[],6,0),0)&gt;Presupuestos[[#This Row],[TOTAL SOLES]],Presupuestos[[#This Row],[TOTAL SOLES]],IFERROR(VLOOKUP("1-Detraccion"&amp;Presupuestos[[#This Row],[ID DOCUMENTO]],BD_Pagos[],6,0),0))</f>
        <v>0</v>
      </c>
      <c r="BM206" s="37"/>
      <c r="BN206" s="3"/>
      <c r="BO206" s="3"/>
      <c r="BP206" s="6"/>
      <c r="BQ20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06" s="23" t="str">
        <f>IF(Presupuestos[[#This Row],[SALDO ME-MN]]&gt;0,"PENDIENTE","CANCELADO")</f>
        <v>PENDIENTE</v>
      </c>
      <c r="BS206" s="23" t="str">
        <f>IF(COUNTIFS($U$4:$U205,Presupuestos[[#This Row],[ID DOCUMENTO]])&gt;=1,IF(B205=Presupuestos[[#This Row],[ID]],"OK","DOC. DUPLICADO"),"OK")</f>
        <v>OK</v>
      </c>
    </row>
    <row r="207" spans="2:71" ht="24" x14ac:dyDescent="0.25">
      <c r="B207" s="34">
        <f>IF(Presupuestos[[#This Row],[ID DOCUMENTO]]=U206,B206,IF(B206="ID",1,B206+1))</f>
        <v>201</v>
      </c>
      <c r="C207" s="2">
        <v>45852</v>
      </c>
      <c r="D207" s="2">
        <v>45852</v>
      </c>
      <c r="E207" s="3" t="s">
        <v>911</v>
      </c>
      <c r="F207" s="25" t="s">
        <v>35</v>
      </c>
      <c r="G207" s="25" t="s">
        <v>223</v>
      </c>
      <c r="H207" s="25" t="s">
        <v>199</v>
      </c>
      <c r="I207" s="36" t="str">
        <f>IFERROR(VLOOKUP(Presupuestos[[#This Row],[AREA]]&amp;Presupuestos[[#This Row],[CONCEPTO]]&amp;Presupuestos[[#This Row],[DESCRIPCION]],Tabla28[[Columna1]:[CÓDIGO NUEVO]],2,0),"")</f>
        <v>P0303001</v>
      </c>
      <c r="J207" s="3" t="s">
        <v>666</v>
      </c>
      <c r="K207" s="3" t="s">
        <v>666</v>
      </c>
      <c r="L207" s="3" t="s">
        <v>666</v>
      </c>
      <c r="M207" s="31" t="s">
        <v>915</v>
      </c>
      <c r="N207" s="3" t="s">
        <v>47</v>
      </c>
      <c r="O207" s="3" t="s">
        <v>300</v>
      </c>
      <c r="P207" s="3" t="s">
        <v>122</v>
      </c>
      <c r="Q207" s="3" t="str">
        <f>IFERROR(VLOOKUP(Presupuestos[[#This Row],[CLASIFICACIÓN (N)]],Tabla17[],2,0),"")</f>
        <v>Costos de ventas</v>
      </c>
      <c r="R207" s="3" t="str">
        <f>IFERROR(VLOOKUP(Presupuestos[[#This Row],[CLASIFICACIÓN (N)]],Tabla17[],3,0),"")</f>
        <v>Operativo</v>
      </c>
      <c r="S207" s="3" t="s">
        <v>16</v>
      </c>
      <c r="T207" s="3" t="str">
        <f>IFERROR(VLOOKUP(Presupuestos[[#This Row],[ALMACEN]],Tabla5[],2,0),"")</f>
        <v>Arequipa</v>
      </c>
      <c r="U207" s="19" t="str">
        <f>IFERROR(VLOOKUP(Presupuestos[[#This Row],[TIPO DE DOCUMENTO]],Tipo_Documento[],2,0)&amp;Presupuestos[[#This Row],[SERIE]]&amp;Presupuestos[[#This Row],[NUMERO]]&amp;Presupuestos[[#This Row],[RUC]],"")</f>
        <v>01F00213412820124952850</v>
      </c>
      <c r="V207" s="3" t="s">
        <v>120</v>
      </c>
      <c r="W207" s="7">
        <v>45852</v>
      </c>
      <c r="X207" s="7">
        <v>45852</v>
      </c>
      <c r="Y207" s="3" t="s">
        <v>721</v>
      </c>
      <c r="Z207" s="3">
        <v>134128</v>
      </c>
      <c r="AA207" s="3">
        <f>IFERROR(VLOOKUP(Presupuestos[[#This Row],[RAZON SOCIAL]],CHOOSE({1,2},Clientes_Proveedores[Razon Social],Clientes_Proveedores[Ruc / Dni]),2,0),"-")</f>
        <v>20124952850</v>
      </c>
      <c r="AB207" s="31" t="s">
        <v>722</v>
      </c>
      <c r="AC207" s="3" t="s">
        <v>670</v>
      </c>
      <c r="AD207" s="5">
        <v>0.18</v>
      </c>
      <c r="AE207" s="6">
        <v>8.4749999999999996</v>
      </c>
      <c r="AF207" s="6">
        <f>Presupuestos[[#This Row],[BASE]]*Presupuestos[[#This Row],[% IGV]]</f>
        <v>1.5254999999999999</v>
      </c>
      <c r="AG207" s="22">
        <f>ROUND(SUM(Presupuestos[[#This Row],[BASE]:[IGV]]),2)</f>
        <v>10</v>
      </c>
      <c r="AH207" s="9" t="str">
        <f>IF(Presupuestos[[#This Row],[MONEDA]]="USD",VLOOKUP(Presupuestos[[#This Row],[FECHA DE EMISION]],Tipo_Cambio[],3,0),"")</f>
        <v/>
      </c>
      <c r="AI207" s="22">
        <f>IFERROR(ROUND(IF(Presupuestos[[#This Row],[MONEDA]]="PEN",Presupuestos[[#This Row],[TOTAL]],Presupuestos[[#This Row],[TOTAL]]*Presupuestos[[#This Row],[TIPO DE CAMBIO]]),2),"")</f>
        <v>10</v>
      </c>
      <c r="AJ207" s="5"/>
      <c r="AK207" s="33" t="s">
        <v>671</v>
      </c>
      <c r="AL207" s="5" t="s">
        <v>715</v>
      </c>
      <c r="AM207" s="23" t="s">
        <v>671</v>
      </c>
      <c r="AN207" s="23" t="s">
        <v>671</v>
      </c>
      <c r="AO207" s="7">
        <f>IFERROR(VLOOKUP("1-"&amp;Presupuestos[[#This Row],[ID DOCUMENTO]],BD_Pagos[],7,0),"")</f>
        <v>45852</v>
      </c>
      <c r="AP207" s="16" t="str">
        <f>IFERROR(VLOOKUP("1-"&amp;Presupuestos[[#This Row],[ID DOCUMENTO]],BD_Pagos[],8,0),"")</f>
        <v>C_Ope_001</v>
      </c>
      <c r="AQ207" s="17">
        <f>IFERROR(VLOOKUP("1-"&amp;Presupuestos[[#This Row],[ID DOCUMENTO]],BD_Pagos[],9,0),"")</f>
        <v>24889</v>
      </c>
      <c r="AR207" s="54"/>
      <c r="AS207" s="7">
        <f>IFERROR(VLOOKUP("2-"&amp;Presupuestos[[#This Row],[ID DOCUMENTO]],BD_Pagos[],7,0),"")</f>
        <v>0</v>
      </c>
      <c r="AT207" s="16" t="str">
        <f>IFERROR(VLOOKUP("2-"&amp;Presupuestos[[#This Row],[ID DOCUMENTO]],BD_Pagos[],8,0),"")</f>
        <v/>
      </c>
      <c r="AU207" s="17">
        <f>IFERROR(VLOOKUP("2-"&amp;Presupuestos[[#This Row],[ID DOCUMENTO]],BD_Pagos[],9,0),"")</f>
        <v>0</v>
      </c>
      <c r="AV207" s="20">
        <f>IF(IFERROR(VLOOKUP("2-"&amp;Presupuestos[[#This Row],[ID DOCUMENTO]],BD_Pagos[],10,0),0)&gt;Presupuestos[[#This Row],[TOTAL SOLES]],Presupuestos[[#This Row],[TOTAL SOLES]],IFERROR(VLOOKUP("2-"&amp;Presupuestos[[#This Row],[ID DOCUMENTO]],BD_Pagos[],10,0),0))</f>
        <v>0</v>
      </c>
      <c r="AW207" s="7"/>
      <c r="AX207" s="16"/>
      <c r="AY207" s="17"/>
      <c r="AZ207" s="20"/>
      <c r="BA207" s="7"/>
      <c r="BB207" s="16"/>
      <c r="BC207" s="17"/>
      <c r="BD207" s="20"/>
      <c r="BE207" s="7">
        <f>IFERROR(VLOOKUP("5-"&amp;Presupuestos[[#This Row],[ID DOCUMENTO]],BD_Pagos[],7,0),"")</f>
        <v>0</v>
      </c>
      <c r="BF207" s="17">
        <f>IFERROR(VLOOKUP("5-"&amp;Presupuestos[[#This Row],[ID DOCUMENTO]],BD_Pagos[],9,0),"")</f>
        <v>0</v>
      </c>
      <c r="BG207" s="20">
        <f>IF(IFERROR(VLOOKUP("5-"&amp;Presupuestos[[#This Row],[ID DOCUMENTO]],BD_Pagos[],10,0),0)&gt;Presupuestos[[#This Row],[TOTAL SOLES]],Presupuestos[[#This Row],[TOTAL SOLES]],IFERROR(VLOOKUP("5-"&amp;Presupuestos[[#This Row],[ID DOCUMENTO]],BD_Pagos[],10,0),0))</f>
        <v>0</v>
      </c>
      <c r="BH207" s="7">
        <f>IFERROR(VLOOKUP("1-Detraccion"&amp;Presupuestos[[#This Row],[ID DOCUMENTO]],BD_Pagos[],2,0),"")</f>
        <v>0</v>
      </c>
      <c r="BI207" s="3" t="str">
        <f>IFERROR(VLOOKUP("1-Detraccion"&amp;Presupuestos[[#This Row],[ID DOCUMENTO]],BD_Pagos[],3,0),"")</f>
        <v/>
      </c>
      <c r="BJ207" s="3">
        <f>IFERROR(VLOOKUP("1-Detraccion"&amp;Presupuestos[[#This Row],[ID DOCUMENTO]],BD_Pagos[],4,0),"")</f>
        <v>0</v>
      </c>
      <c r="BK207" s="6">
        <f>IF(IFERROR(VLOOKUP("1-Detraccion"&amp;Presupuestos[[#This Row],[ID DOCUMENTO]],BD_Pagos[],5,0),0)&gt;Presupuestos[[#This Row],[TOTAL SOLES]],Presupuestos[[#This Row],[TOTAL SOLES]],IFERROR(VLOOKUP("1-Detraccion"&amp;Presupuestos[[#This Row],[ID DOCUMENTO]],BD_Pagos[],5,0),0))</f>
        <v>0</v>
      </c>
      <c r="BL207" s="6">
        <f>IF(IFERROR(VLOOKUP("1-Detraccion"&amp;Presupuestos[[#This Row],[ID DOCUMENTO]],BD_Pagos[],6,0),0)&gt;Presupuestos[[#This Row],[TOTAL SOLES]],Presupuestos[[#This Row],[TOTAL SOLES]],IFERROR(VLOOKUP("1-Detraccion"&amp;Presupuestos[[#This Row],[ID DOCUMENTO]],BD_Pagos[],6,0),0))</f>
        <v>0</v>
      </c>
      <c r="BM207" s="37"/>
      <c r="BN207" s="3"/>
      <c r="BO207" s="3"/>
      <c r="BP207" s="6"/>
      <c r="BQ20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207" s="23" t="str">
        <f>IF(Presupuestos[[#This Row],[SALDO ME-MN]]&gt;0,"PENDIENTE","CANCELADO")</f>
        <v>PENDIENTE</v>
      </c>
      <c r="BS207" s="23" t="str">
        <f>IF(COUNTIFS($U$4:$U206,Presupuestos[[#This Row],[ID DOCUMENTO]])&gt;=1,IF(B206=Presupuestos[[#This Row],[ID]],"OK","DOC. DUPLICADO"),"OK")</f>
        <v>OK</v>
      </c>
    </row>
    <row r="208" spans="2:71" x14ac:dyDescent="0.25">
      <c r="B208" s="34">
        <f>IF(Presupuestos[[#This Row],[ID DOCUMENTO]]=U207,B207,IF(B207="ID",1,B207+1))</f>
        <v>202</v>
      </c>
      <c r="C208" s="2">
        <v>45853</v>
      </c>
      <c r="D208" s="2">
        <v>45853</v>
      </c>
      <c r="E208" s="3" t="s">
        <v>911</v>
      </c>
      <c r="F208" s="25" t="s">
        <v>35</v>
      </c>
      <c r="G208" s="25" t="s">
        <v>223</v>
      </c>
      <c r="H208" s="25" t="s">
        <v>214</v>
      </c>
      <c r="I208" s="36" t="str">
        <f>IFERROR(VLOOKUP(Presupuestos[[#This Row],[AREA]]&amp;Presupuestos[[#This Row],[CONCEPTO]]&amp;Presupuestos[[#This Row],[DESCRIPCION]],Tabla28[[Columna1]:[CÓDIGO NUEVO]],2,0),"")</f>
        <v>P0303002</v>
      </c>
      <c r="J208" s="3" t="s">
        <v>666</v>
      </c>
      <c r="K208" s="3" t="s">
        <v>666</v>
      </c>
      <c r="L208" s="3" t="s">
        <v>666</v>
      </c>
      <c r="M208" s="31" t="s">
        <v>1056</v>
      </c>
      <c r="N208" s="3" t="s">
        <v>47</v>
      </c>
      <c r="O208" s="3" t="s">
        <v>300</v>
      </c>
      <c r="P208" s="3" t="s">
        <v>122</v>
      </c>
      <c r="Q208" s="3" t="str">
        <f>IFERROR(VLOOKUP(Presupuestos[[#This Row],[CLASIFICACIÓN (N)]],Tabla17[],2,0),"")</f>
        <v>Costos de ventas</v>
      </c>
      <c r="R208" s="3" t="str">
        <f>IFERROR(VLOOKUP(Presupuestos[[#This Row],[CLASIFICACIÓN (N)]],Tabla17[],3,0),"")</f>
        <v>Operativo</v>
      </c>
      <c r="S208" s="3" t="s">
        <v>16</v>
      </c>
      <c r="T208" s="3" t="str">
        <f>IFERROR(VLOOKUP(Presupuestos[[#This Row],[ALMACEN]],Tabla5[],2,0),"")</f>
        <v>Arequipa</v>
      </c>
      <c r="U208" s="19" t="str">
        <f>IFERROR(VLOOKUP(Presupuestos[[#This Row],[TIPO DE DOCUMENTO]],Tipo_Documento[],2,0)&amp;Presupuestos[[#This Row],[SERIE]]&amp;Presupuestos[[#This Row],[NUMERO]]&amp;Presupuestos[[#This Row],[RUC]],"")</f>
        <v>01F213180425620517252558</v>
      </c>
      <c r="V208" s="3" t="s">
        <v>120</v>
      </c>
      <c r="W208" s="7">
        <v>45853</v>
      </c>
      <c r="X208" s="7">
        <v>45853</v>
      </c>
      <c r="Y208" s="3" t="s">
        <v>719</v>
      </c>
      <c r="Z208" s="3">
        <v>1804256</v>
      </c>
      <c r="AA208" s="3">
        <f>IFERROR(VLOOKUP(Presupuestos[[#This Row],[RAZON SOCIAL]],CHOOSE({1,2},Clientes_Proveedores[Razon Social],Clientes_Proveedores[Ruc / Dni]),2,0),"-")</f>
        <v>20517252558</v>
      </c>
      <c r="AB208" s="31" t="s">
        <v>714</v>
      </c>
      <c r="AC208" s="3" t="s">
        <v>670</v>
      </c>
      <c r="AD208" s="5">
        <v>0.18</v>
      </c>
      <c r="AE208" s="6">
        <v>6.78</v>
      </c>
      <c r="AF208" s="6">
        <f>Presupuestos[[#This Row],[BASE]]*Presupuestos[[#This Row],[% IGV]]</f>
        <v>1.2203999999999999</v>
      </c>
      <c r="AG208" s="22">
        <f>ROUND(SUM(Presupuestos[[#This Row],[BASE]:[IGV]]),2)</f>
        <v>8</v>
      </c>
      <c r="AH208" s="9" t="str">
        <f>IF(Presupuestos[[#This Row],[MONEDA]]="USD",VLOOKUP(Presupuestos[[#This Row],[FECHA DE EMISION]],Tipo_Cambio[],3,0),"")</f>
        <v/>
      </c>
      <c r="AI208" s="22">
        <f>IFERROR(ROUND(IF(Presupuestos[[#This Row],[MONEDA]]="PEN",Presupuestos[[#This Row],[TOTAL]],Presupuestos[[#This Row],[TOTAL]]*Presupuestos[[#This Row],[TIPO DE CAMBIO]]),2),"")</f>
        <v>8</v>
      </c>
      <c r="AJ208" s="5"/>
      <c r="AK208" s="33" t="s">
        <v>671</v>
      </c>
      <c r="AL208" s="5" t="s">
        <v>715</v>
      </c>
      <c r="AM208" s="23" t="s">
        <v>671</v>
      </c>
      <c r="AN208" s="23" t="s">
        <v>671</v>
      </c>
      <c r="AO208" s="7">
        <f>IFERROR(VLOOKUP("1-"&amp;Presupuestos[[#This Row],[ID DOCUMENTO]],BD_Pagos[],7,0),"")</f>
        <v>45853</v>
      </c>
      <c r="AP208" s="16" t="str">
        <f>IFERROR(VLOOKUP("1-"&amp;Presupuestos[[#This Row],[ID DOCUMENTO]],BD_Pagos[],8,0),"")</f>
        <v>C_Ope_001</v>
      </c>
      <c r="AQ208" s="17">
        <f>IFERROR(VLOOKUP("1-"&amp;Presupuestos[[#This Row],[ID DOCUMENTO]],BD_Pagos[],9,0),"")</f>
        <v>24893</v>
      </c>
      <c r="AR208" s="54"/>
      <c r="AS208" s="7">
        <f>IFERROR(VLOOKUP("2-"&amp;Presupuestos[[#This Row],[ID DOCUMENTO]],BD_Pagos[],7,0),"")</f>
        <v>0</v>
      </c>
      <c r="AT208" s="16" t="str">
        <f>IFERROR(VLOOKUP("2-"&amp;Presupuestos[[#This Row],[ID DOCUMENTO]],BD_Pagos[],8,0),"")</f>
        <v/>
      </c>
      <c r="AU208" s="17">
        <f>IFERROR(VLOOKUP("2-"&amp;Presupuestos[[#This Row],[ID DOCUMENTO]],BD_Pagos[],9,0),"")</f>
        <v>0</v>
      </c>
      <c r="AV208" s="20">
        <f>IF(IFERROR(VLOOKUP("2-"&amp;Presupuestos[[#This Row],[ID DOCUMENTO]],BD_Pagos[],10,0),0)&gt;Presupuestos[[#This Row],[TOTAL SOLES]],Presupuestos[[#This Row],[TOTAL SOLES]],IFERROR(VLOOKUP("2-"&amp;Presupuestos[[#This Row],[ID DOCUMENTO]],BD_Pagos[],10,0),0))</f>
        <v>0</v>
      </c>
      <c r="AW208" s="7"/>
      <c r="AX208" s="16"/>
      <c r="AY208" s="17"/>
      <c r="AZ208" s="20"/>
      <c r="BA208" s="7"/>
      <c r="BB208" s="16"/>
      <c r="BC208" s="17"/>
      <c r="BD208" s="20"/>
      <c r="BE208" s="7">
        <f>IFERROR(VLOOKUP("5-"&amp;Presupuestos[[#This Row],[ID DOCUMENTO]],BD_Pagos[],7,0),"")</f>
        <v>0</v>
      </c>
      <c r="BF208" s="17">
        <f>IFERROR(VLOOKUP("5-"&amp;Presupuestos[[#This Row],[ID DOCUMENTO]],BD_Pagos[],9,0),"")</f>
        <v>0</v>
      </c>
      <c r="BG208" s="20">
        <f>IF(IFERROR(VLOOKUP("5-"&amp;Presupuestos[[#This Row],[ID DOCUMENTO]],BD_Pagos[],10,0),0)&gt;Presupuestos[[#This Row],[TOTAL SOLES]],Presupuestos[[#This Row],[TOTAL SOLES]],IFERROR(VLOOKUP("5-"&amp;Presupuestos[[#This Row],[ID DOCUMENTO]],BD_Pagos[],10,0),0))</f>
        <v>0</v>
      </c>
      <c r="BH208" s="7">
        <f>IFERROR(VLOOKUP("1-Detraccion"&amp;Presupuestos[[#This Row],[ID DOCUMENTO]],BD_Pagos[],2,0),"")</f>
        <v>0</v>
      </c>
      <c r="BI208" s="3" t="str">
        <f>IFERROR(VLOOKUP("1-Detraccion"&amp;Presupuestos[[#This Row],[ID DOCUMENTO]],BD_Pagos[],3,0),"")</f>
        <v/>
      </c>
      <c r="BJ208" s="3">
        <f>IFERROR(VLOOKUP("1-Detraccion"&amp;Presupuestos[[#This Row],[ID DOCUMENTO]],BD_Pagos[],4,0),"")</f>
        <v>0</v>
      </c>
      <c r="BK208" s="6">
        <f>IF(IFERROR(VLOOKUP("1-Detraccion"&amp;Presupuestos[[#This Row],[ID DOCUMENTO]],BD_Pagos[],5,0),0)&gt;Presupuestos[[#This Row],[TOTAL SOLES]],Presupuestos[[#This Row],[TOTAL SOLES]],IFERROR(VLOOKUP("1-Detraccion"&amp;Presupuestos[[#This Row],[ID DOCUMENTO]],BD_Pagos[],5,0),0))</f>
        <v>0</v>
      </c>
      <c r="BL208" s="6">
        <f>IF(IFERROR(VLOOKUP("1-Detraccion"&amp;Presupuestos[[#This Row],[ID DOCUMENTO]],BD_Pagos[],6,0),0)&gt;Presupuestos[[#This Row],[TOTAL SOLES]],Presupuestos[[#This Row],[TOTAL SOLES]],IFERROR(VLOOKUP("1-Detraccion"&amp;Presupuestos[[#This Row],[ID DOCUMENTO]],BD_Pagos[],6,0),0))</f>
        <v>0</v>
      </c>
      <c r="BM208" s="37"/>
      <c r="BN208" s="3"/>
      <c r="BO208" s="3"/>
      <c r="BP208" s="6"/>
      <c r="BQ20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08" s="23" t="str">
        <f>IF(Presupuestos[[#This Row],[SALDO ME-MN]]&gt;0,"PENDIENTE","CANCELADO")</f>
        <v>PENDIENTE</v>
      </c>
      <c r="BS208" s="23" t="str">
        <f>IF(COUNTIFS($U$4:$U207,Presupuestos[[#This Row],[ID DOCUMENTO]])&gt;=1,IF(B207=Presupuestos[[#This Row],[ID]],"OK","DOC. DUPLICADO"),"OK")</f>
        <v>OK</v>
      </c>
    </row>
    <row r="209" spans="2:71" x14ac:dyDescent="0.25">
      <c r="B209" s="34">
        <f>IF(Presupuestos[[#This Row],[ID DOCUMENTO]]=U208,B208,IF(B208="ID",1,B208+1))</f>
        <v>203</v>
      </c>
      <c r="C209" s="2">
        <v>45853</v>
      </c>
      <c r="D209" s="2">
        <v>45853</v>
      </c>
      <c r="E209" s="3" t="s">
        <v>911</v>
      </c>
      <c r="F209" s="25" t="s">
        <v>35</v>
      </c>
      <c r="G209" s="25" t="s">
        <v>223</v>
      </c>
      <c r="H209" s="25" t="s">
        <v>214</v>
      </c>
      <c r="I209" s="36" t="str">
        <f>IFERROR(VLOOKUP(Presupuestos[[#This Row],[AREA]]&amp;Presupuestos[[#This Row],[CONCEPTO]]&amp;Presupuestos[[#This Row],[DESCRIPCION]],Tabla28[[Columna1]:[CÓDIGO NUEVO]],2,0),"")</f>
        <v>P0303002</v>
      </c>
      <c r="J209" s="3" t="s">
        <v>666</v>
      </c>
      <c r="K209" s="3" t="s">
        <v>666</v>
      </c>
      <c r="L209" s="3" t="s">
        <v>666</v>
      </c>
      <c r="M209" s="31" t="s">
        <v>1056</v>
      </c>
      <c r="N209" s="3" t="s">
        <v>47</v>
      </c>
      <c r="O209" s="3" t="s">
        <v>300</v>
      </c>
      <c r="P209" s="3" t="s">
        <v>122</v>
      </c>
      <c r="Q209" s="3" t="str">
        <f>IFERROR(VLOOKUP(Presupuestos[[#This Row],[CLASIFICACIÓN (N)]],Tabla17[],2,0),"")</f>
        <v>Costos de ventas</v>
      </c>
      <c r="R209" s="3" t="str">
        <f>IFERROR(VLOOKUP(Presupuestos[[#This Row],[CLASIFICACIÓN (N)]],Tabla17[],3,0),"")</f>
        <v>Operativo</v>
      </c>
      <c r="S209" s="3" t="s">
        <v>16</v>
      </c>
      <c r="T209" s="3" t="str">
        <f>IFERROR(VLOOKUP(Presupuestos[[#This Row],[ALMACEN]],Tabla5[],2,0),"")</f>
        <v>Arequipa</v>
      </c>
      <c r="U209" s="19" t="str">
        <f>IFERROR(VLOOKUP(Presupuestos[[#This Row],[TIPO DE DOCUMENTO]],Tipo_Documento[],2,0)&amp;Presupuestos[[#This Row],[SERIE]]&amp;Presupuestos[[#This Row],[NUMERO]]&amp;Presupuestos[[#This Row],[RUC]],"")</f>
        <v>01F212178439320517252558</v>
      </c>
      <c r="V209" s="3" t="s">
        <v>120</v>
      </c>
      <c r="W209" s="7">
        <v>45853</v>
      </c>
      <c r="X209" s="7">
        <v>45853</v>
      </c>
      <c r="Y209" s="3" t="s">
        <v>713</v>
      </c>
      <c r="Z209" s="3">
        <v>1784393</v>
      </c>
      <c r="AA209" s="3">
        <f>IFERROR(VLOOKUP(Presupuestos[[#This Row],[RAZON SOCIAL]],CHOOSE({1,2},Clientes_Proveedores[Razon Social],Clientes_Proveedores[Ruc / Dni]),2,0),"-")</f>
        <v>20517252558</v>
      </c>
      <c r="AB209" s="31" t="s">
        <v>714</v>
      </c>
      <c r="AC209" s="3" t="s">
        <v>670</v>
      </c>
      <c r="AD209" s="5">
        <v>0.18</v>
      </c>
      <c r="AE209" s="6">
        <v>6.78</v>
      </c>
      <c r="AF209" s="6">
        <f>Presupuestos[[#This Row],[BASE]]*Presupuestos[[#This Row],[% IGV]]</f>
        <v>1.2203999999999999</v>
      </c>
      <c r="AG209" s="22">
        <f>ROUND(SUM(Presupuestos[[#This Row],[BASE]:[IGV]]),2)</f>
        <v>8</v>
      </c>
      <c r="AH209" s="9" t="str">
        <f>IF(Presupuestos[[#This Row],[MONEDA]]="USD",VLOOKUP(Presupuestos[[#This Row],[FECHA DE EMISION]],Tipo_Cambio[],3,0),"")</f>
        <v/>
      </c>
      <c r="AI209" s="22">
        <f>IFERROR(ROUND(IF(Presupuestos[[#This Row],[MONEDA]]="PEN",Presupuestos[[#This Row],[TOTAL]],Presupuestos[[#This Row],[TOTAL]]*Presupuestos[[#This Row],[TIPO DE CAMBIO]]),2),"")</f>
        <v>8</v>
      </c>
      <c r="AJ209" s="5"/>
      <c r="AK209" s="33" t="s">
        <v>671</v>
      </c>
      <c r="AL209" s="5" t="s">
        <v>715</v>
      </c>
      <c r="AM209" s="23" t="s">
        <v>671</v>
      </c>
      <c r="AN209" s="23" t="s">
        <v>671</v>
      </c>
      <c r="AO209" s="7">
        <f>IFERROR(VLOOKUP("1-"&amp;Presupuestos[[#This Row],[ID DOCUMENTO]],BD_Pagos[],7,0),"")</f>
        <v>45853</v>
      </c>
      <c r="AP209" s="16" t="str">
        <f>IFERROR(VLOOKUP("1-"&amp;Presupuestos[[#This Row],[ID DOCUMENTO]],BD_Pagos[],8,0),"")</f>
        <v>C_Ope_001</v>
      </c>
      <c r="AQ209" s="17">
        <f>IFERROR(VLOOKUP("1-"&amp;Presupuestos[[#This Row],[ID DOCUMENTO]],BD_Pagos[],9,0),"")</f>
        <v>24894</v>
      </c>
      <c r="AR209" s="54"/>
      <c r="AS209" s="7">
        <f>IFERROR(VLOOKUP("2-"&amp;Presupuestos[[#This Row],[ID DOCUMENTO]],BD_Pagos[],7,0),"")</f>
        <v>0</v>
      </c>
      <c r="AT209" s="16" t="str">
        <f>IFERROR(VLOOKUP("2-"&amp;Presupuestos[[#This Row],[ID DOCUMENTO]],BD_Pagos[],8,0),"")</f>
        <v/>
      </c>
      <c r="AU209" s="17">
        <f>IFERROR(VLOOKUP("2-"&amp;Presupuestos[[#This Row],[ID DOCUMENTO]],BD_Pagos[],9,0),"")</f>
        <v>0</v>
      </c>
      <c r="AV209" s="20">
        <f>IF(IFERROR(VLOOKUP("2-"&amp;Presupuestos[[#This Row],[ID DOCUMENTO]],BD_Pagos[],10,0),0)&gt;Presupuestos[[#This Row],[TOTAL SOLES]],Presupuestos[[#This Row],[TOTAL SOLES]],IFERROR(VLOOKUP("2-"&amp;Presupuestos[[#This Row],[ID DOCUMENTO]],BD_Pagos[],10,0),0))</f>
        <v>0</v>
      </c>
      <c r="AW209" s="7"/>
      <c r="AX209" s="16"/>
      <c r="AY209" s="17"/>
      <c r="AZ209" s="20"/>
      <c r="BA209" s="7"/>
      <c r="BB209" s="16"/>
      <c r="BC209" s="17"/>
      <c r="BD209" s="20"/>
      <c r="BE209" s="7">
        <f>IFERROR(VLOOKUP("5-"&amp;Presupuestos[[#This Row],[ID DOCUMENTO]],BD_Pagos[],7,0),"")</f>
        <v>0</v>
      </c>
      <c r="BF209" s="17">
        <f>IFERROR(VLOOKUP("5-"&amp;Presupuestos[[#This Row],[ID DOCUMENTO]],BD_Pagos[],9,0),"")</f>
        <v>0</v>
      </c>
      <c r="BG209" s="20">
        <f>IF(IFERROR(VLOOKUP("5-"&amp;Presupuestos[[#This Row],[ID DOCUMENTO]],BD_Pagos[],10,0),0)&gt;Presupuestos[[#This Row],[TOTAL SOLES]],Presupuestos[[#This Row],[TOTAL SOLES]],IFERROR(VLOOKUP("5-"&amp;Presupuestos[[#This Row],[ID DOCUMENTO]],BD_Pagos[],10,0),0))</f>
        <v>0</v>
      </c>
      <c r="BH209" s="7">
        <f>IFERROR(VLOOKUP("1-Detraccion"&amp;Presupuestos[[#This Row],[ID DOCUMENTO]],BD_Pagos[],2,0),"")</f>
        <v>0</v>
      </c>
      <c r="BI209" s="3" t="str">
        <f>IFERROR(VLOOKUP("1-Detraccion"&amp;Presupuestos[[#This Row],[ID DOCUMENTO]],BD_Pagos[],3,0),"")</f>
        <v/>
      </c>
      <c r="BJ209" s="3">
        <f>IFERROR(VLOOKUP("1-Detraccion"&amp;Presupuestos[[#This Row],[ID DOCUMENTO]],BD_Pagos[],4,0),"")</f>
        <v>0</v>
      </c>
      <c r="BK209" s="6">
        <f>IF(IFERROR(VLOOKUP("1-Detraccion"&amp;Presupuestos[[#This Row],[ID DOCUMENTO]],BD_Pagos[],5,0),0)&gt;Presupuestos[[#This Row],[TOTAL SOLES]],Presupuestos[[#This Row],[TOTAL SOLES]],IFERROR(VLOOKUP("1-Detraccion"&amp;Presupuestos[[#This Row],[ID DOCUMENTO]],BD_Pagos[],5,0),0))</f>
        <v>0</v>
      </c>
      <c r="BL209" s="6">
        <f>IF(IFERROR(VLOOKUP("1-Detraccion"&amp;Presupuestos[[#This Row],[ID DOCUMENTO]],BD_Pagos[],6,0),0)&gt;Presupuestos[[#This Row],[TOTAL SOLES]],Presupuestos[[#This Row],[TOTAL SOLES]],IFERROR(VLOOKUP("1-Detraccion"&amp;Presupuestos[[#This Row],[ID DOCUMENTO]],BD_Pagos[],6,0),0))</f>
        <v>0</v>
      </c>
      <c r="BM209" s="37"/>
      <c r="BN209" s="3"/>
      <c r="BO209" s="3"/>
      <c r="BP209" s="6"/>
      <c r="BQ20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09" s="23" t="str">
        <f>IF(Presupuestos[[#This Row],[SALDO ME-MN]]&gt;0,"PENDIENTE","CANCELADO")</f>
        <v>PENDIENTE</v>
      </c>
      <c r="BS209" s="23" t="str">
        <f>IF(COUNTIFS($U$4:$U208,Presupuestos[[#This Row],[ID DOCUMENTO]])&gt;=1,IF(B208=Presupuestos[[#This Row],[ID]],"OK","DOC. DUPLICADO"),"OK")</f>
        <v>OK</v>
      </c>
    </row>
    <row r="210" spans="2:71" x14ac:dyDescent="0.25">
      <c r="B210" s="34">
        <f>IF(Presupuestos[[#This Row],[ID DOCUMENTO]]=U209,B209,IF(B209="ID",1,B209+1))</f>
        <v>204</v>
      </c>
      <c r="C210" s="2">
        <v>45853</v>
      </c>
      <c r="D210" s="2">
        <v>45853</v>
      </c>
      <c r="E210" s="3" t="s">
        <v>911</v>
      </c>
      <c r="F210" s="25" t="s">
        <v>35</v>
      </c>
      <c r="G210" s="25" t="s">
        <v>211</v>
      </c>
      <c r="H210" s="25" t="s">
        <v>249</v>
      </c>
      <c r="I210" s="36" t="str">
        <f>IFERROR(VLOOKUP(Presupuestos[[#This Row],[AREA]]&amp;Presupuestos[[#This Row],[CONCEPTO]]&amp;Presupuestos[[#This Row],[DESCRIPCION]],Tabla28[[Columna1]:[CÓDIGO NUEVO]],2,0),"")</f>
        <v>P0302007</v>
      </c>
      <c r="J210" s="3" t="s">
        <v>666</v>
      </c>
      <c r="K210" s="3" t="s">
        <v>666</v>
      </c>
      <c r="L210" s="3" t="s">
        <v>666</v>
      </c>
      <c r="M210" s="31" t="s">
        <v>918</v>
      </c>
      <c r="N210" s="3" t="s">
        <v>47</v>
      </c>
      <c r="O210" s="3" t="s">
        <v>300</v>
      </c>
      <c r="P210" s="3" t="s">
        <v>122</v>
      </c>
      <c r="Q210" s="3" t="str">
        <f>IFERROR(VLOOKUP(Presupuestos[[#This Row],[CLASIFICACIÓN (N)]],Tabla17[],2,0),"")</f>
        <v>Costos de ventas</v>
      </c>
      <c r="R210" s="3" t="str">
        <f>IFERROR(VLOOKUP(Presupuestos[[#This Row],[CLASIFICACIÓN (N)]],Tabla17[],3,0),"")</f>
        <v>Operativo</v>
      </c>
      <c r="S210" s="3" t="s">
        <v>16</v>
      </c>
      <c r="T210" s="3" t="str">
        <f>IFERROR(VLOOKUP(Presupuestos[[#This Row],[ALMACEN]],Tabla5[],2,0),"")</f>
        <v>Arequipa</v>
      </c>
      <c r="U210" s="19" t="str">
        <f>IFERROR(VLOOKUP(Presupuestos[[#This Row],[TIPO DE DOCUMENTO]],Tipo_Documento[],2,0)&amp;Presupuestos[[#This Row],[SERIE]]&amp;Presupuestos[[#This Row],[NUMERO]]&amp;Presupuestos[[#This Row],[RUC]],"")</f>
        <v>01F0011873110705628331</v>
      </c>
      <c r="V210" s="3" t="s">
        <v>120</v>
      </c>
      <c r="W210" s="7">
        <v>45853</v>
      </c>
      <c r="X210" s="7">
        <v>45853</v>
      </c>
      <c r="Y210" s="3" t="s">
        <v>688</v>
      </c>
      <c r="Z210" s="3">
        <v>18731</v>
      </c>
      <c r="AA210" s="3">
        <f>IFERROR(VLOOKUP(Presupuestos[[#This Row],[RAZON SOCIAL]],CHOOSE({1,2},Clientes_Proveedores[Razon Social],Clientes_Proveedores[Ruc / Dni]),2,0),"-")</f>
        <v>10705628331</v>
      </c>
      <c r="AB210" s="31" t="s">
        <v>850</v>
      </c>
      <c r="AC210" s="3" t="s">
        <v>670</v>
      </c>
      <c r="AD210" s="5">
        <v>0.18</v>
      </c>
      <c r="AE210" s="6">
        <v>21.19</v>
      </c>
      <c r="AF210" s="6">
        <f>Presupuestos[[#This Row],[BASE]]*Presupuestos[[#This Row],[% IGV]]</f>
        <v>3.8142</v>
      </c>
      <c r="AG210" s="22">
        <f>ROUND(SUM(Presupuestos[[#This Row],[BASE]:[IGV]]),2)</f>
        <v>25</v>
      </c>
      <c r="AH210" s="9" t="str">
        <f>IF(Presupuestos[[#This Row],[MONEDA]]="USD",VLOOKUP(Presupuestos[[#This Row],[FECHA DE EMISION]],Tipo_Cambio[],3,0),"")</f>
        <v/>
      </c>
      <c r="AI210" s="22">
        <f>IFERROR(ROUND(IF(Presupuestos[[#This Row],[MONEDA]]="PEN",Presupuestos[[#This Row],[TOTAL]],Presupuestos[[#This Row],[TOTAL]]*Presupuestos[[#This Row],[TIPO DE CAMBIO]]),2),"")</f>
        <v>25</v>
      </c>
      <c r="AJ210" s="5"/>
      <c r="AK210" s="33" t="s">
        <v>671</v>
      </c>
      <c r="AL210" s="5" t="s">
        <v>715</v>
      </c>
      <c r="AM210" s="23" t="s">
        <v>671</v>
      </c>
      <c r="AN210" s="23" t="s">
        <v>671</v>
      </c>
      <c r="AO210" s="7">
        <f>IFERROR(VLOOKUP("1-"&amp;Presupuestos[[#This Row],[ID DOCUMENTO]],BD_Pagos[],7,0),"")</f>
        <v>45853</v>
      </c>
      <c r="AP210" s="16" t="str">
        <f>IFERROR(VLOOKUP("1-"&amp;Presupuestos[[#This Row],[ID DOCUMENTO]],BD_Pagos[],8,0),"")</f>
        <v>C_Ope_001</v>
      </c>
      <c r="AQ210" s="17">
        <f>IFERROR(VLOOKUP("1-"&amp;Presupuestos[[#This Row],[ID DOCUMENTO]],BD_Pagos[],9,0),"")</f>
        <v>24895</v>
      </c>
      <c r="AR210" s="54"/>
      <c r="AS210" s="7">
        <f>IFERROR(VLOOKUP("2-"&amp;Presupuestos[[#This Row],[ID DOCUMENTO]],BD_Pagos[],7,0),"")</f>
        <v>0</v>
      </c>
      <c r="AT210" s="16" t="str">
        <f>IFERROR(VLOOKUP("2-"&amp;Presupuestos[[#This Row],[ID DOCUMENTO]],BD_Pagos[],8,0),"")</f>
        <v/>
      </c>
      <c r="AU210" s="17">
        <f>IFERROR(VLOOKUP("2-"&amp;Presupuestos[[#This Row],[ID DOCUMENTO]],BD_Pagos[],9,0),"")</f>
        <v>0</v>
      </c>
      <c r="AV210" s="20">
        <f>IF(IFERROR(VLOOKUP("2-"&amp;Presupuestos[[#This Row],[ID DOCUMENTO]],BD_Pagos[],10,0),0)&gt;Presupuestos[[#This Row],[TOTAL SOLES]],Presupuestos[[#This Row],[TOTAL SOLES]],IFERROR(VLOOKUP("2-"&amp;Presupuestos[[#This Row],[ID DOCUMENTO]],BD_Pagos[],10,0),0))</f>
        <v>0</v>
      </c>
      <c r="AW210" s="7"/>
      <c r="AX210" s="16"/>
      <c r="AY210" s="17"/>
      <c r="AZ210" s="20"/>
      <c r="BA210" s="7"/>
      <c r="BB210" s="16"/>
      <c r="BC210" s="17"/>
      <c r="BD210" s="20"/>
      <c r="BE210" s="7">
        <f>IFERROR(VLOOKUP("5-"&amp;Presupuestos[[#This Row],[ID DOCUMENTO]],BD_Pagos[],7,0),"")</f>
        <v>0</v>
      </c>
      <c r="BF210" s="17">
        <f>IFERROR(VLOOKUP("5-"&amp;Presupuestos[[#This Row],[ID DOCUMENTO]],BD_Pagos[],9,0),"")</f>
        <v>0</v>
      </c>
      <c r="BG210" s="20">
        <f>IF(IFERROR(VLOOKUP("5-"&amp;Presupuestos[[#This Row],[ID DOCUMENTO]],BD_Pagos[],10,0),0)&gt;Presupuestos[[#This Row],[TOTAL SOLES]],Presupuestos[[#This Row],[TOTAL SOLES]],IFERROR(VLOOKUP("5-"&amp;Presupuestos[[#This Row],[ID DOCUMENTO]],BD_Pagos[],10,0),0))</f>
        <v>0</v>
      </c>
      <c r="BH210" s="7">
        <f>IFERROR(VLOOKUP("1-Detraccion"&amp;Presupuestos[[#This Row],[ID DOCUMENTO]],BD_Pagos[],2,0),"")</f>
        <v>0</v>
      </c>
      <c r="BI210" s="3" t="str">
        <f>IFERROR(VLOOKUP("1-Detraccion"&amp;Presupuestos[[#This Row],[ID DOCUMENTO]],BD_Pagos[],3,0),"")</f>
        <v/>
      </c>
      <c r="BJ210" s="3">
        <f>IFERROR(VLOOKUP("1-Detraccion"&amp;Presupuestos[[#This Row],[ID DOCUMENTO]],BD_Pagos[],4,0),"")</f>
        <v>0</v>
      </c>
      <c r="BK210" s="6">
        <f>IF(IFERROR(VLOOKUP("1-Detraccion"&amp;Presupuestos[[#This Row],[ID DOCUMENTO]],BD_Pagos[],5,0),0)&gt;Presupuestos[[#This Row],[TOTAL SOLES]],Presupuestos[[#This Row],[TOTAL SOLES]],IFERROR(VLOOKUP("1-Detraccion"&amp;Presupuestos[[#This Row],[ID DOCUMENTO]],BD_Pagos[],5,0),0))</f>
        <v>0</v>
      </c>
      <c r="BL210" s="6">
        <f>IF(IFERROR(VLOOKUP("1-Detraccion"&amp;Presupuestos[[#This Row],[ID DOCUMENTO]],BD_Pagos[],6,0),0)&gt;Presupuestos[[#This Row],[TOTAL SOLES]],Presupuestos[[#This Row],[TOTAL SOLES]],IFERROR(VLOOKUP("1-Detraccion"&amp;Presupuestos[[#This Row],[ID DOCUMENTO]],BD_Pagos[],6,0),0))</f>
        <v>0</v>
      </c>
      <c r="BM210" s="37"/>
      <c r="BN210" s="3"/>
      <c r="BO210" s="3"/>
      <c r="BP210" s="6"/>
      <c r="BQ21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v>
      </c>
      <c r="BR210" s="23" t="str">
        <f>IF(Presupuestos[[#This Row],[SALDO ME-MN]]&gt;0,"PENDIENTE","CANCELADO")</f>
        <v>PENDIENTE</v>
      </c>
      <c r="BS210" s="23" t="str">
        <f>IF(COUNTIFS($U$4:$U209,Presupuestos[[#This Row],[ID DOCUMENTO]])&gt;=1,IF(B209=Presupuestos[[#This Row],[ID]],"OK","DOC. DUPLICADO"),"OK")</f>
        <v>OK</v>
      </c>
    </row>
    <row r="211" spans="2:71" x14ac:dyDescent="0.25">
      <c r="B211" s="34">
        <f>IF(Presupuestos[[#This Row],[ID DOCUMENTO]]=U210,B210,IF(B210="ID",1,B210+1))</f>
        <v>205</v>
      </c>
      <c r="C211" s="2">
        <v>45855</v>
      </c>
      <c r="D211" s="2">
        <v>45855</v>
      </c>
      <c r="E211" s="3" t="s">
        <v>685</v>
      </c>
      <c r="F211" s="25" t="s">
        <v>27</v>
      </c>
      <c r="G211" s="25" t="s">
        <v>91</v>
      </c>
      <c r="H211" s="25" t="s">
        <v>92</v>
      </c>
      <c r="I211" s="36" t="str">
        <f>IFERROR(VLOOKUP(Presupuestos[[#This Row],[AREA]]&amp;Presupuestos[[#This Row],[CONCEPTO]]&amp;Presupuestos[[#This Row],[DESCRIPCION]],Tabla28[[Columna1]:[CÓDIGO NUEVO]],2,0),"")</f>
        <v>P0201001</v>
      </c>
      <c r="J211" s="3" t="s">
        <v>666</v>
      </c>
      <c r="K211" s="3" t="s">
        <v>1057</v>
      </c>
      <c r="L211" s="3" t="s">
        <v>666</v>
      </c>
      <c r="M211" s="31" t="s">
        <v>790</v>
      </c>
      <c r="N211" s="3"/>
      <c r="O211" s="3" t="s">
        <v>308</v>
      </c>
      <c r="P211" s="3" t="s">
        <v>71</v>
      </c>
      <c r="Q211" s="3" t="str">
        <f>IFERROR(VLOOKUP(Presupuestos[[#This Row],[CLASIFICACIÓN (N)]],Tabla17[],2,0),"")</f>
        <v>Costos de ventas</v>
      </c>
      <c r="R211" s="3" t="str">
        <f>IFERROR(VLOOKUP(Presupuestos[[#This Row],[CLASIFICACIÓN (N)]],Tabla17[],3,0),"")</f>
        <v>Operativo</v>
      </c>
      <c r="S211" s="3" t="s">
        <v>16</v>
      </c>
      <c r="T211" s="3" t="str">
        <f>IFERROR(VLOOKUP(Presupuestos[[#This Row],[ALMACEN]],Tabla5[],2,0),"")</f>
        <v>Arequipa</v>
      </c>
      <c r="U211" s="19" t="str">
        <f>IFERROR(VLOOKUP(Presupuestos[[#This Row],[TIPO DE DOCUMENTO]],Tipo_Documento[],2,0)&amp;Presupuestos[[#This Row],[SERIE]]&amp;Presupuestos[[#This Row],[NUMERO]]&amp;Presupuestos[[#This Row],[RUC]],"")</f>
        <v>01F313662320100055237</v>
      </c>
      <c r="V211" s="3" t="s">
        <v>120</v>
      </c>
      <c r="W211" s="7">
        <v>45855</v>
      </c>
      <c r="X211" s="7">
        <v>45855</v>
      </c>
      <c r="Y211" s="3" t="s">
        <v>809</v>
      </c>
      <c r="Z211" s="3">
        <v>6623</v>
      </c>
      <c r="AA211" s="3">
        <f>IFERROR(VLOOKUP(Presupuestos[[#This Row],[RAZON SOCIAL]],CHOOSE({1,2},Clientes_Proveedores[Razon Social],Clientes_Proveedores[Ruc / Dni]),2,0),"-")</f>
        <v>20100055237</v>
      </c>
      <c r="AB211" s="31" t="s">
        <v>810</v>
      </c>
      <c r="AC211" s="3" t="s">
        <v>670</v>
      </c>
      <c r="AD211" s="5">
        <v>0.18</v>
      </c>
      <c r="AE211" s="6">
        <v>54</v>
      </c>
      <c r="AF211" s="6">
        <f>Presupuestos[[#This Row],[BASE]]*Presupuestos[[#This Row],[% IGV]]</f>
        <v>9.7199999999999989</v>
      </c>
      <c r="AG211" s="22">
        <f>ROUND(SUM(Presupuestos[[#This Row],[BASE]:[IGV]]),2)</f>
        <v>63.72</v>
      </c>
      <c r="AH211" s="9" t="str">
        <f>IF(Presupuestos[[#This Row],[MONEDA]]="USD",VLOOKUP(Presupuestos[[#This Row],[FECHA DE EMISION]],Tipo_Cambio[],3,0),"")</f>
        <v/>
      </c>
      <c r="AI211" s="22">
        <f>IFERROR(ROUND(IF(Presupuestos[[#This Row],[MONEDA]]="PEN",Presupuestos[[#This Row],[TOTAL]],Presupuestos[[#This Row],[TOTAL]]*Presupuestos[[#This Row],[TIPO DE CAMBIO]]),2),"")</f>
        <v>63.72</v>
      </c>
      <c r="AJ211" s="5">
        <v>0.15</v>
      </c>
      <c r="AK211" s="33" t="s">
        <v>671</v>
      </c>
      <c r="AL211" s="5" t="s">
        <v>680</v>
      </c>
      <c r="AM211" s="23" t="s">
        <v>671</v>
      </c>
      <c r="AN211" s="23" t="s">
        <v>671</v>
      </c>
      <c r="AO211" s="7">
        <f>IFERROR(VLOOKUP("1-"&amp;Presupuestos[[#This Row],[ID DOCUMENTO]],BD_Pagos[],7,0),"")</f>
        <v>45855</v>
      </c>
      <c r="AP211" s="16" t="str">
        <f>IFERROR(VLOOKUP("1-"&amp;Presupuestos[[#This Row],[ID DOCUMENTO]],BD_Pagos[],8,0),"")</f>
        <v>B-BCP - Soles</v>
      </c>
      <c r="AQ211" s="17">
        <f>IFERROR(VLOOKUP("1-"&amp;Presupuestos[[#This Row],[ID DOCUMENTO]],BD_Pagos[],9,0),"")</f>
        <v>200176</v>
      </c>
      <c r="AR211" s="54"/>
      <c r="AS211" s="7">
        <f>IFERROR(VLOOKUP("2-"&amp;Presupuestos[[#This Row],[ID DOCUMENTO]],BD_Pagos[],7,0),"")</f>
        <v>0</v>
      </c>
      <c r="AT211" s="16" t="str">
        <f>IFERROR(VLOOKUP("2-"&amp;Presupuestos[[#This Row],[ID DOCUMENTO]],BD_Pagos[],8,0),"")</f>
        <v/>
      </c>
      <c r="AU211" s="17">
        <f>IFERROR(VLOOKUP("2-"&amp;Presupuestos[[#This Row],[ID DOCUMENTO]],BD_Pagos[],9,0),"")</f>
        <v>0</v>
      </c>
      <c r="AV211" s="20">
        <f>IF(IFERROR(VLOOKUP("2-"&amp;Presupuestos[[#This Row],[ID DOCUMENTO]],BD_Pagos[],10,0),0)&gt;Presupuestos[[#This Row],[TOTAL SOLES]],Presupuestos[[#This Row],[TOTAL SOLES]],IFERROR(VLOOKUP("2-"&amp;Presupuestos[[#This Row],[ID DOCUMENTO]],BD_Pagos[],10,0),0))</f>
        <v>0</v>
      </c>
      <c r="AW211" s="7"/>
      <c r="AX211" s="16"/>
      <c r="AY211" s="17"/>
      <c r="AZ211" s="20"/>
      <c r="BA211" s="7"/>
      <c r="BB211" s="16"/>
      <c r="BC211" s="17"/>
      <c r="BD211" s="20"/>
      <c r="BE211" s="7">
        <f>IFERROR(VLOOKUP("5-"&amp;Presupuestos[[#This Row],[ID DOCUMENTO]],BD_Pagos[],7,0),"")</f>
        <v>0</v>
      </c>
      <c r="BF211" s="17">
        <f>IFERROR(VLOOKUP("5-"&amp;Presupuestos[[#This Row],[ID DOCUMENTO]],BD_Pagos[],9,0),"")</f>
        <v>0</v>
      </c>
      <c r="BG211" s="20">
        <f>IF(IFERROR(VLOOKUP("5-"&amp;Presupuestos[[#This Row],[ID DOCUMENTO]],BD_Pagos[],10,0),0)&gt;Presupuestos[[#This Row],[TOTAL SOLES]],Presupuestos[[#This Row],[TOTAL SOLES]],IFERROR(VLOOKUP("5-"&amp;Presupuestos[[#This Row],[ID DOCUMENTO]],BD_Pagos[],10,0),0))</f>
        <v>0</v>
      </c>
      <c r="BH211" s="7">
        <f>IFERROR(VLOOKUP("1-Detraccion"&amp;Presupuestos[[#This Row],[ID DOCUMENTO]],BD_Pagos[],2,0),"")</f>
        <v>45856</v>
      </c>
      <c r="BI211" s="3" t="str">
        <f>IFERROR(VLOOKUP("1-Detraccion"&amp;Presupuestos[[#This Row],[ID DOCUMENTO]],BD_Pagos[],3,0),"")</f>
        <v>Adquiriente</v>
      </c>
      <c r="BJ211" s="3">
        <f>IFERROR(VLOOKUP("1-Detraccion"&amp;Presupuestos[[#This Row],[ID DOCUMENTO]],BD_Pagos[],4,0),"")</f>
        <v>276124051</v>
      </c>
      <c r="BK211" s="6">
        <f>IF(IFERROR(VLOOKUP("1-Detraccion"&amp;Presupuestos[[#This Row],[ID DOCUMENTO]],BD_Pagos[],5,0),0)&gt;Presupuestos[[#This Row],[TOTAL SOLES]],Presupuestos[[#This Row],[TOTAL SOLES]],IFERROR(VLOOKUP("1-Detraccion"&amp;Presupuestos[[#This Row],[ID DOCUMENTO]],BD_Pagos[],5,0),0))</f>
        <v>10</v>
      </c>
      <c r="BL211" s="6">
        <f>IF(IFERROR(VLOOKUP("1-Detraccion"&amp;Presupuestos[[#This Row],[ID DOCUMENTO]],BD_Pagos[],6,0),0)&gt;Presupuestos[[#This Row],[TOTAL SOLES]],Presupuestos[[#This Row],[TOTAL SOLES]],IFERROR(VLOOKUP("1-Detraccion"&amp;Presupuestos[[#This Row],[ID DOCUMENTO]],BD_Pagos[],6,0),0))</f>
        <v>10</v>
      </c>
      <c r="BM211" s="37"/>
      <c r="BN211" s="3"/>
      <c r="BO211" s="3"/>
      <c r="BP211" s="6"/>
      <c r="BQ21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53.72</v>
      </c>
      <c r="BR211" s="23" t="str">
        <f>IF(Presupuestos[[#This Row],[SALDO ME-MN]]&gt;0,"PENDIENTE","CANCELADO")</f>
        <v>PENDIENTE</v>
      </c>
      <c r="BS211" s="23" t="str">
        <f>IF(COUNTIFS($U$4:$U210,Presupuestos[[#This Row],[ID DOCUMENTO]])&gt;=1,IF(B210=Presupuestos[[#This Row],[ID]],"OK","DOC. DUPLICADO"),"OK")</f>
        <v>OK</v>
      </c>
    </row>
    <row r="212" spans="2:71" x14ac:dyDescent="0.25">
      <c r="B212" s="34">
        <f>IF(Presupuestos[[#This Row],[ID DOCUMENTO]]=U211,B211,IF(B211="ID",1,B211+1))</f>
        <v>206</v>
      </c>
      <c r="C212" s="2">
        <v>45855</v>
      </c>
      <c r="D212" s="2">
        <v>45855</v>
      </c>
      <c r="E212" s="3" t="s">
        <v>685</v>
      </c>
      <c r="F212" s="25" t="s">
        <v>27</v>
      </c>
      <c r="G212" s="25" t="s">
        <v>91</v>
      </c>
      <c r="H212" s="25" t="s">
        <v>92</v>
      </c>
      <c r="I212" s="36" t="str">
        <f>IFERROR(VLOOKUP(Presupuestos[[#This Row],[AREA]]&amp;Presupuestos[[#This Row],[CONCEPTO]]&amp;Presupuestos[[#This Row],[DESCRIPCION]],Tabla28[[Columna1]:[CÓDIGO NUEVO]],2,0),"")</f>
        <v>P0201001</v>
      </c>
      <c r="J212" s="3" t="s">
        <v>666</v>
      </c>
      <c r="K212" s="3" t="s">
        <v>1058</v>
      </c>
      <c r="L212" s="3" t="s">
        <v>666</v>
      </c>
      <c r="M212" s="31" t="s">
        <v>790</v>
      </c>
      <c r="N212" s="3"/>
      <c r="O212" s="3" t="s">
        <v>308</v>
      </c>
      <c r="P212" s="3" t="s">
        <v>71</v>
      </c>
      <c r="Q212" s="3" t="str">
        <f>IFERROR(VLOOKUP(Presupuestos[[#This Row],[CLASIFICACIÓN (N)]],Tabla17[],2,0),"")</f>
        <v>Costos de ventas</v>
      </c>
      <c r="R212" s="3" t="str">
        <f>IFERROR(VLOOKUP(Presupuestos[[#This Row],[CLASIFICACIÓN (N)]],Tabla17[],3,0),"")</f>
        <v>Operativo</v>
      </c>
      <c r="S212" s="3" t="s">
        <v>16</v>
      </c>
      <c r="T212" s="3" t="str">
        <f>IFERROR(VLOOKUP(Presupuestos[[#This Row],[ALMACEN]],Tabla5[],2,0),"")</f>
        <v>Arequipa</v>
      </c>
      <c r="U212" s="19" t="str">
        <f>IFERROR(VLOOKUP(Presupuestos[[#This Row],[TIPO DE DOCUMENTO]],Tipo_Documento[],2,0)&amp;Presupuestos[[#This Row],[SERIE]]&amp;Presupuestos[[#This Row],[NUMERO]]&amp;Presupuestos[[#This Row],[RUC]],"")</f>
        <v>01F313662420100055237</v>
      </c>
      <c r="V212" s="3" t="s">
        <v>120</v>
      </c>
      <c r="W212" s="7">
        <v>45855</v>
      </c>
      <c r="X212" s="7">
        <v>45855</v>
      </c>
      <c r="Y212" s="3" t="s">
        <v>809</v>
      </c>
      <c r="Z212" s="3">
        <v>6624</v>
      </c>
      <c r="AA212" s="3">
        <f>IFERROR(VLOOKUP(Presupuestos[[#This Row],[RAZON SOCIAL]],CHOOSE({1,2},Clientes_Proveedores[Razon Social],Clientes_Proveedores[Ruc / Dni]),2,0),"-")</f>
        <v>20100055237</v>
      </c>
      <c r="AB212" s="31" t="s">
        <v>810</v>
      </c>
      <c r="AC212" s="3" t="s">
        <v>670</v>
      </c>
      <c r="AD212" s="5">
        <v>0.18</v>
      </c>
      <c r="AE212" s="6">
        <v>306</v>
      </c>
      <c r="AF212" s="6">
        <f>Presupuestos[[#This Row],[BASE]]*Presupuestos[[#This Row],[% IGV]]</f>
        <v>55.08</v>
      </c>
      <c r="AG212" s="22">
        <f>ROUND(SUM(Presupuestos[[#This Row],[BASE]:[IGV]]),2)</f>
        <v>361.08</v>
      </c>
      <c r="AH212" s="9" t="str">
        <f>IF(Presupuestos[[#This Row],[MONEDA]]="USD",VLOOKUP(Presupuestos[[#This Row],[FECHA DE EMISION]],Tipo_Cambio[],3,0),"")</f>
        <v/>
      </c>
      <c r="AI212" s="22">
        <f>IFERROR(ROUND(IF(Presupuestos[[#This Row],[MONEDA]]="PEN",Presupuestos[[#This Row],[TOTAL]],Presupuestos[[#This Row],[TOTAL]]*Presupuestos[[#This Row],[TIPO DE CAMBIO]]),2),"")</f>
        <v>361.08</v>
      </c>
      <c r="AJ212" s="5">
        <v>0.15</v>
      </c>
      <c r="AK212" s="33" t="s">
        <v>671</v>
      </c>
      <c r="AL212" s="5" t="s">
        <v>680</v>
      </c>
      <c r="AM212" s="23" t="s">
        <v>671</v>
      </c>
      <c r="AN212" s="23" t="s">
        <v>671</v>
      </c>
      <c r="AO212" s="7">
        <f>IFERROR(VLOOKUP("1-"&amp;Presupuestos[[#This Row],[ID DOCUMENTO]],BD_Pagos[],7,0),"")</f>
        <v>45855</v>
      </c>
      <c r="AP212" s="16" t="str">
        <f>IFERROR(VLOOKUP("1-"&amp;Presupuestos[[#This Row],[ID DOCUMENTO]],BD_Pagos[],8,0),"")</f>
        <v>B-BCP - Soles</v>
      </c>
      <c r="AQ212" s="17">
        <f>IFERROR(VLOOKUP("1-"&amp;Presupuestos[[#This Row],[ID DOCUMENTO]],BD_Pagos[],9,0),"")</f>
        <v>201561</v>
      </c>
      <c r="AR212" s="54"/>
      <c r="AS212" s="7">
        <f>IFERROR(VLOOKUP("2-"&amp;Presupuestos[[#This Row],[ID DOCUMENTO]],BD_Pagos[],7,0),"")</f>
        <v>0</v>
      </c>
      <c r="AT212" s="16" t="str">
        <f>IFERROR(VLOOKUP("2-"&amp;Presupuestos[[#This Row],[ID DOCUMENTO]],BD_Pagos[],8,0),"")</f>
        <v/>
      </c>
      <c r="AU212" s="17">
        <f>IFERROR(VLOOKUP("2-"&amp;Presupuestos[[#This Row],[ID DOCUMENTO]],BD_Pagos[],9,0),"")</f>
        <v>0</v>
      </c>
      <c r="AV212" s="20">
        <f>IF(IFERROR(VLOOKUP("2-"&amp;Presupuestos[[#This Row],[ID DOCUMENTO]],BD_Pagos[],10,0),0)&gt;Presupuestos[[#This Row],[TOTAL SOLES]],Presupuestos[[#This Row],[TOTAL SOLES]],IFERROR(VLOOKUP("2-"&amp;Presupuestos[[#This Row],[ID DOCUMENTO]],BD_Pagos[],10,0),0))</f>
        <v>0</v>
      </c>
      <c r="AW212" s="7"/>
      <c r="AX212" s="16"/>
      <c r="AY212" s="17"/>
      <c r="AZ212" s="20"/>
      <c r="BA212" s="7"/>
      <c r="BB212" s="16"/>
      <c r="BC212" s="17"/>
      <c r="BD212" s="20"/>
      <c r="BE212" s="7">
        <f>IFERROR(VLOOKUP("5-"&amp;Presupuestos[[#This Row],[ID DOCUMENTO]],BD_Pagos[],7,0),"")</f>
        <v>0</v>
      </c>
      <c r="BF212" s="17">
        <f>IFERROR(VLOOKUP("5-"&amp;Presupuestos[[#This Row],[ID DOCUMENTO]],BD_Pagos[],9,0),"")</f>
        <v>0</v>
      </c>
      <c r="BG212" s="20">
        <f>IF(IFERROR(VLOOKUP("5-"&amp;Presupuestos[[#This Row],[ID DOCUMENTO]],BD_Pagos[],10,0),0)&gt;Presupuestos[[#This Row],[TOTAL SOLES]],Presupuestos[[#This Row],[TOTAL SOLES]],IFERROR(VLOOKUP("5-"&amp;Presupuestos[[#This Row],[ID DOCUMENTO]],BD_Pagos[],10,0),0))</f>
        <v>0</v>
      </c>
      <c r="BH212" s="7">
        <f>IFERROR(VLOOKUP("1-Detraccion"&amp;Presupuestos[[#This Row],[ID DOCUMENTO]],BD_Pagos[],2,0),"")</f>
        <v>45856</v>
      </c>
      <c r="BI212" s="3" t="str">
        <f>IFERROR(VLOOKUP("1-Detraccion"&amp;Presupuestos[[#This Row],[ID DOCUMENTO]],BD_Pagos[],3,0),"")</f>
        <v>Adquiriente</v>
      </c>
      <c r="BJ212" s="3">
        <f>IFERROR(VLOOKUP("1-Detraccion"&amp;Presupuestos[[#This Row],[ID DOCUMENTO]],BD_Pagos[],4,0),"")</f>
        <v>276124052</v>
      </c>
      <c r="BK212" s="6">
        <f>IF(IFERROR(VLOOKUP("1-Detraccion"&amp;Presupuestos[[#This Row],[ID DOCUMENTO]],BD_Pagos[],5,0),0)&gt;Presupuestos[[#This Row],[TOTAL SOLES]],Presupuestos[[#This Row],[TOTAL SOLES]],IFERROR(VLOOKUP("1-Detraccion"&amp;Presupuestos[[#This Row],[ID DOCUMENTO]],BD_Pagos[],5,0),0))</f>
        <v>54</v>
      </c>
      <c r="BL212" s="6">
        <f>IF(IFERROR(VLOOKUP("1-Detraccion"&amp;Presupuestos[[#This Row],[ID DOCUMENTO]],BD_Pagos[],6,0),0)&gt;Presupuestos[[#This Row],[TOTAL SOLES]],Presupuestos[[#This Row],[TOTAL SOLES]],IFERROR(VLOOKUP("1-Detraccion"&amp;Presupuestos[[#This Row],[ID DOCUMENTO]],BD_Pagos[],6,0),0))</f>
        <v>54</v>
      </c>
      <c r="BM212" s="37"/>
      <c r="BN212" s="3"/>
      <c r="BO212" s="3"/>
      <c r="BP212" s="6"/>
      <c r="BQ21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307.08</v>
      </c>
      <c r="BR212" s="23" t="str">
        <f>IF(Presupuestos[[#This Row],[SALDO ME-MN]]&gt;0,"PENDIENTE","CANCELADO")</f>
        <v>PENDIENTE</v>
      </c>
      <c r="BS212" s="23" t="str">
        <f>IF(COUNTIFS($U$4:$U211,Presupuestos[[#This Row],[ID DOCUMENTO]])&gt;=1,IF(B211=Presupuestos[[#This Row],[ID]],"OK","DOC. DUPLICADO"),"OK")</f>
        <v>OK</v>
      </c>
    </row>
    <row r="213" spans="2:71" x14ac:dyDescent="0.25">
      <c r="B213" s="34">
        <f>IF(Presupuestos[[#This Row],[ID DOCUMENTO]]=U212,B212,IF(B212="ID",1,B212+1))</f>
        <v>207</v>
      </c>
      <c r="C213" s="2">
        <v>45855</v>
      </c>
      <c r="D213" s="2">
        <v>45855</v>
      </c>
      <c r="E213" s="3" t="s">
        <v>685</v>
      </c>
      <c r="F213" s="25" t="s">
        <v>27</v>
      </c>
      <c r="G213" s="25" t="s">
        <v>91</v>
      </c>
      <c r="H213" s="25" t="s">
        <v>92</v>
      </c>
      <c r="I213" s="36" t="str">
        <f>IFERROR(VLOOKUP(Presupuestos[[#This Row],[AREA]]&amp;Presupuestos[[#This Row],[CONCEPTO]]&amp;Presupuestos[[#This Row],[DESCRIPCION]],Tabla28[[Columna1]:[CÓDIGO NUEVO]],2,0),"")</f>
        <v>P0201001</v>
      </c>
      <c r="J213" s="3" t="s">
        <v>666</v>
      </c>
      <c r="K213" s="3" t="s">
        <v>1059</v>
      </c>
      <c r="L213" s="3" t="s">
        <v>666</v>
      </c>
      <c r="M213" s="31" t="s">
        <v>790</v>
      </c>
      <c r="N213" s="3"/>
      <c r="O213" s="3" t="s">
        <v>308</v>
      </c>
      <c r="P213" s="3" t="s">
        <v>71</v>
      </c>
      <c r="Q213" s="3" t="str">
        <f>IFERROR(VLOOKUP(Presupuestos[[#This Row],[CLASIFICACIÓN (N)]],Tabla17[],2,0),"")</f>
        <v>Costos de ventas</v>
      </c>
      <c r="R213" s="3" t="str">
        <f>IFERROR(VLOOKUP(Presupuestos[[#This Row],[CLASIFICACIÓN (N)]],Tabla17[],3,0),"")</f>
        <v>Operativo</v>
      </c>
      <c r="S213" s="3" t="s">
        <v>16</v>
      </c>
      <c r="T213" s="3" t="str">
        <f>IFERROR(VLOOKUP(Presupuestos[[#This Row],[ALMACEN]],Tabla5[],2,0),"")</f>
        <v>Arequipa</v>
      </c>
      <c r="U213" s="19" t="str">
        <f>IFERROR(VLOOKUP(Presupuestos[[#This Row],[TIPO DE DOCUMENTO]],Tipo_Documento[],2,0)&amp;Presupuestos[[#This Row],[SERIE]]&amp;Presupuestos[[#This Row],[NUMERO]]&amp;Presupuestos[[#This Row],[RUC]],"")</f>
        <v>01F313662520100055237</v>
      </c>
      <c r="V213" s="3" t="s">
        <v>120</v>
      </c>
      <c r="W213" s="7">
        <v>45855</v>
      </c>
      <c r="X213" s="7">
        <v>45855</v>
      </c>
      <c r="Y213" s="3" t="s">
        <v>809</v>
      </c>
      <c r="Z213" s="3">
        <v>6625</v>
      </c>
      <c r="AA213" s="3">
        <f>IFERROR(VLOOKUP(Presupuestos[[#This Row],[RAZON SOCIAL]],CHOOSE({1,2},Clientes_Proveedores[Razon Social],Clientes_Proveedores[Ruc / Dni]),2,0),"-")</f>
        <v>20100055237</v>
      </c>
      <c r="AB213" s="31" t="s">
        <v>810</v>
      </c>
      <c r="AC213" s="3" t="s">
        <v>670</v>
      </c>
      <c r="AD213" s="5">
        <v>0.18</v>
      </c>
      <c r="AE213" s="6">
        <v>390</v>
      </c>
      <c r="AF213" s="6">
        <f>Presupuestos[[#This Row],[BASE]]*Presupuestos[[#This Row],[% IGV]]</f>
        <v>70.2</v>
      </c>
      <c r="AG213" s="22">
        <f>ROUND(SUM(Presupuestos[[#This Row],[BASE]:[IGV]]),2)</f>
        <v>460.2</v>
      </c>
      <c r="AH213" s="9" t="str">
        <f>IF(Presupuestos[[#This Row],[MONEDA]]="USD",VLOOKUP(Presupuestos[[#This Row],[FECHA DE EMISION]],Tipo_Cambio[],3,0),"")</f>
        <v/>
      </c>
      <c r="AI213" s="22">
        <f>IFERROR(ROUND(IF(Presupuestos[[#This Row],[MONEDA]]="PEN",Presupuestos[[#This Row],[TOTAL]],Presupuestos[[#This Row],[TOTAL]]*Presupuestos[[#This Row],[TIPO DE CAMBIO]]),2),"")</f>
        <v>460.2</v>
      </c>
      <c r="AJ213" s="5">
        <v>0.15</v>
      </c>
      <c r="AK213" s="33" t="s">
        <v>671</v>
      </c>
      <c r="AL213" s="5" t="s">
        <v>680</v>
      </c>
      <c r="AM213" s="23" t="s">
        <v>671</v>
      </c>
      <c r="AN213" s="23" t="s">
        <v>671</v>
      </c>
      <c r="AO213" s="7">
        <f>IFERROR(VLOOKUP("1-"&amp;Presupuestos[[#This Row],[ID DOCUMENTO]],BD_Pagos[],7,0),"")</f>
        <v>45855</v>
      </c>
      <c r="AP213" s="16" t="str">
        <f>IFERROR(VLOOKUP("1-"&amp;Presupuestos[[#This Row],[ID DOCUMENTO]],BD_Pagos[],8,0),"")</f>
        <v>B-BCP - Soles</v>
      </c>
      <c r="AQ213" s="17">
        <f>IFERROR(VLOOKUP("1-"&amp;Presupuestos[[#This Row],[ID DOCUMENTO]],BD_Pagos[],9,0),"")</f>
        <v>200614</v>
      </c>
      <c r="AR213" s="54"/>
      <c r="AS213" s="7">
        <f>IFERROR(VLOOKUP("2-"&amp;Presupuestos[[#This Row],[ID DOCUMENTO]],BD_Pagos[],7,0),"")</f>
        <v>0</v>
      </c>
      <c r="AT213" s="16" t="str">
        <f>IFERROR(VLOOKUP("2-"&amp;Presupuestos[[#This Row],[ID DOCUMENTO]],BD_Pagos[],8,0),"")</f>
        <v/>
      </c>
      <c r="AU213" s="17">
        <f>IFERROR(VLOOKUP("2-"&amp;Presupuestos[[#This Row],[ID DOCUMENTO]],BD_Pagos[],9,0),"")</f>
        <v>0</v>
      </c>
      <c r="AV213" s="20">
        <f>IF(IFERROR(VLOOKUP("2-"&amp;Presupuestos[[#This Row],[ID DOCUMENTO]],BD_Pagos[],10,0),0)&gt;Presupuestos[[#This Row],[TOTAL SOLES]],Presupuestos[[#This Row],[TOTAL SOLES]],IFERROR(VLOOKUP("2-"&amp;Presupuestos[[#This Row],[ID DOCUMENTO]],BD_Pagos[],10,0),0))</f>
        <v>0</v>
      </c>
      <c r="AW213" s="7"/>
      <c r="AX213" s="16"/>
      <c r="AY213" s="17"/>
      <c r="AZ213" s="20"/>
      <c r="BA213" s="7"/>
      <c r="BB213" s="16"/>
      <c r="BC213" s="17"/>
      <c r="BD213" s="20"/>
      <c r="BE213" s="7">
        <f>IFERROR(VLOOKUP("5-"&amp;Presupuestos[[#This Row],[ID DOCUMENTO]],BD_Pagos[],7,0),"")</f>
        <v>0</v>
      </c>
      <c r="BF213" s="17">
        <f>IFERROR(VLOOKUP("5-"&amp;Presupuestos[[#This Row],[ID DOCUMENTO]],BD_Pagos[],9,0),"")</f>
        <v>0</v>
      </c>
      <c r="BG213" s="20">
        <f>IF(IFERROR(VLOOKUP("5-"&amp;Presupuestos[[#This Row],[ID DOCUMENTO]],BD_Pagos[],10,0),0)&gt;Presupuestos[[#This Row],[TOTAL SOLES]],Presupuestos[[#This Row],[TOTAL SOLES]],IFERROR(VLOOKUP("5-"&amp;Presupuestos[[#This Row],[ID DOCUMENTO]],BD_Pagos[],10,0),0))</f>
        <v>0</v>
      </c>
      <c r="BH213" s="7">
        <f>IFERROR(VLOOKUP("1-Detraccion"&amp;Presupuestos[[#This Row],[ID DOCUMENTO]],BD_Pagos[],2,0),"")</f>
        <v>45856</v>
      </c>
      <c r="BI213" s="3" t="str">
        <f>IFERROR(VLOOKUP("1-Detraccion"&amp;Presupuestos[[#This Row],[ID DOCUMENTO]],BD_Pagos[],3,0),"")</f>
        <v>Adquiriente</v>
      </c>
      <c r="BJ213" s="3">
        <f>IFERROR(VLOOKUP("1-Detraccion"&amp;Presupuestos[[#This Row],[ID DOCUMENTO]],BD_Pagos[],4,0),"")</f>
        <v>276124053</v>
      </c>
      <c r="BK213" s="6">
        <f>IF(IFERROR(VLOOKUP("1-Detraccion"&amp;Presupuestos[[#This Row],[ID DOCUMENTO]],BD_Pagos[],5,0),0)&gt;Presupuestos[[#This Row],[TOTAL SOLES]],Presupuestos[[#This Row],[TOTAL SOLES]],IFERROR(VLOOKUP("1-Detraccion"&amp;Presupuestos[[#This Row],[ID DOCUMENTO]],BD_Pagos[],5,0),0))</f>
        <v>69</v>
      </c>
      <c r="BL213" s="6">
        <f>IF(IFERROR(VLOOKUP("1-Detraccion"&amp;Presupuestos[[#This Row],[ID DOCUMENTO]],BD_Pagos[],6,0),0)&gt;Presupuestos[[#This Row],[TOTAL SOLES]],Presupuestos[[#This Row],[TOTAL SOLES]],IFERROR(VLOOKUP("1-Detraccion"&amp;Presupuestos[[#This Row],[ID DOCUMENTO]],BD_Pagos[],6,0),0))</f>
        <v>69</v>
      </c>
      <c r="BM213" s="37"/>
      <c r="BN213" s="3"/>
      <c r="BO213" s="3"/>
      <c r="BP213" s="6"/>
      <c r="BQ21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391.2</v>
      </c>
      <c r="BR213" s="23" t="str">
        <f>IF(Presupuestos[[#This Row],[SALDO ME-MN]]&gt;0,"PENDIENTE","CANCELADO")</f>
        <v>PENDIENTE</v>
      </c>
      <c r="BS213" s="23" t="str">
        <f>IF(COUNTIFS($U$4:$U212,Presupuestos[[#This Row],[ID DOCUMENTO]])&gt;=1,IF(B212=Presupuestos[[#This Row],[ID]],"OK","DOC. DUPLICADO"),"OK")</f>
        <v>OK</v>
      </c>
    </row>
    <row r="214" spans="2:71" x14ac:dyDescent="0.25">
      <c r="B214" s="34">
        <f>IF(Presupuestos[[#This Row],[ID DOCUMENTO]]=U213,B213,IF(B213="ID",1,B213+1))</f>
        <v>208</v>
      </c>
      <c r="C214" s="2">
        <v>45855</v>
      </c>
      <c r="D214" s="2">
        <v>45855</v>
      </c>
      <c r="E214" s="3" t="s">
        <v>685</v>
      </c>
      <c r="F214" s="25" t="s">
        <v>27</v>
      </c>
      <c r="G214" s="25" t="s">
        <v>91</v>
      </c>
      <c r="H214" s="25" t="s">
        <v>92</v>
      </c>
      <c r="I214" s="36" t="str">
        <f>IFERROR(VLOOKUP(Presupuestos[[#This Row],[AREA]]&amp;Presupuestos[[#This Row],[CONCEPTO]]&amp;Presupuestos[[#This Row],[DESCRIPCION]],Tabla28[[Columna1]:[CÓDIGO NUEVO]],2,0),"")</f>
        <v>P0201001</v>
      </c>
      <c r="J214" s="3" t="s">
        <v>666</v>
      </c>
      <c r="K214" s="3" t="s">
        <v>1060</v>
      </c>
      <c r="L214" s="3" t="s">
        <v>666</v>
      </c>
      <c r="M214" s="31" t="s">
        <v>790</v>
      </c>
      <c r="N214" s="3"/>
      <c r="O214" s="3" t="s">
        <v>308</v>
      </c>
      <c r="P214" s="3" t="s">
        <v>71</v>
      </c>
      <c r="Q214" s="3" t="str">
        <f>IFERROR(VLOOKUP(Presupuestos[[#This Row],[CLASIFICACIÓN (N)]],Tabla17[],2,0),"")</f>
        <v>Costos de ventas</v>
      </c>
      <c r="R214" s="3" t="str">
        <f>IFERROR(VLOOKUP(Presupuestos[[#This Row],[CLASIFICACIÓN (N)]],Tabla17[],3,0),"")</f>
        <v>Operativo</v>
      </c>
      <c r="S214" s="3" t="s">
        <v>16</v>
      </c>
      <c r="T214" s="3" t="str">
        <f>IFERROR(VLOOKUP(Presupuestos[[#This Row],[ALMACEN]],Tabla5[],2,0),"")</f>
        <v>Arequipa</v>
      </c>
      <c r="U214" s="19" t="str">
        <f>IFERROR(VLOOKUP(Presupuestos[[#This Row],[TIPO DE DOCUMENTO]],Tipo_Documento[],2,0)&amp;Presupuestos[[#This Row],[SERIE]]&amp;Presupuestos[[#This Row],[NUMERO]]&amp;Presupuestos[[#This Row],[RUC]],"")</f>
        <v>01F313662620100055237</v>
      </c>
      <c r="V214" s="3" t="s">
        <v>120</v>
      </c>
      <c r="W214" s="7">
        <v>45855</v>
      </c>
      <c r="X214" s="7">
        <v>45855</v>
      </c>
      <c r="Y214" s="3" t="s">
        <v>809</v>
      </c>
      <c r="Z214" s="3">
        <v>6626</v>
      </c>
      <c r="AA214" s="3">
        <f>IFERROR(VLOOKUP(Presupuestos[[#This Row],[RAZON SOCIAL]],CHOOSE({1,2},Clientes_Proveedores[Razon Social],Clientes_Proveedores[Ruc / Dni]),2,0),"-")</f>
        <v>20100055237</v>
      </c>
      <c r="AB214" s="31" t="s">
        <v>810</v>
      </c>
      <c r="AC214" s="3" t="s">
        <v>670</v>
      </c>
      <c r="AD214" s="5">
        <v>0.18</v>
      </c>
      <c r="AE214" s="6">
        <v>94.5</v>
      </c>
      <c r="AF214" s="6">
        <f>Presupuestos[[#This Row],[BASE]]*Presupuestos[[#This Row],[% IGV]]</f>
        <v>17.009999999999998</v>
      </c>
      <c r="AG214" s="22">
        <f>ROUND(SUM(Presupuestos[[#This Row],[BASE]:[IGV]]),2)</f>
        <v>111.51</v>
      </c>
      <c r="AH214" s="9" t="str">
        <f>IF(Presupuestos[[#This Row],[MONEDA]]="USD",VLOOKUP(Presupuestos[[#This Row],[FECHA DE EMISION]],Tipo_Cambio[],3,0),"")</f>
        <v/>
      </c>
      <c r="AI214" s="22">
        <f>IFERROR(ROUND(IF(Presupuestos[[#This Row],[MONEDA]]="PEN",Presupuestos[[#This Row],[TOTAL]],Presupuestos[[#This Row],[TOTAL]]*Presupuestos[[#This Row],[TIPO DE CAMBIO]]),2),"")</f>
        <v>111.51</v>
      </c>
      <c r="AJ214" s="5">
        <v>0.15</v>
      </c>
      <c r="AK214" s="33" t="s">
        <v>671</v>
      </c>
      <c r="AL214" s="5" t="s">
        <v>680</v>
      </c>
      <c r="AM214" s="23" t="s">
        <v>671</v>
      </c>
      <c r="AN214" s="23" t="s">
        <v>671</v>
      </c>
      <c r="AO214" s="7">
        <f>IFERROR(VLOOKUP("1-"&amp;Presupuestos[[#This Row],[ID DOCUMENTO]],BD_Pagos[],7,0),"")</f>
        <v>45855</v>
      </c>
      <c r="AP214" s="16" t="str">
        <f>IFERROR(VLOOKUP("1-"&amp;Presupuestos[[#This Row],[ID DOCUMENTO]],BD_Pagos[],8,0),"")</f>
        <v>B-BCP - Soles</v>
      </c>
      <c r="AQ214" s="17">
        <f>IFERROR(VLOOKUP("1-"&amp;Presupuestos[[#This Row],[ID DOCUMENTO]],BD_Pagos[],9,0),"")</f>
        <v>203503</v>
      </c>
      <c r="AR214" s="54"/>
      <c r="AS214" s="7">
        <f>IFERROR(VLOOKUP("2-"&amp;Presupuestos[[#This Row],[ID DOCUMENTO]],BD_Pagos[],7,0),"")</f>
        <v>0</v>
      </c>
      <c r="AT214" s="16" t="str">
        <f>IFERROR(VLOOKUP("2-"&amp;Presupuestos[[#This Row],[ID DOCUMENTO]],BD_Pagos[],8,0),"")</f>
        <v/>
      </c>
      <c r="AU214" s="17">
        <f>IFERROR(VLOOKUP("2-"&amp;Presupuestos[[#This Row],[ID DOCUMENTO]],BD_Pagos[],9,0),"")</f>
        <v>0</v>
      </c>
      <c r="AV214" s="20">
        <f>IF(IFERROR(VLOOKUP("2-"&amp;Presupuestos[[#This Row],[ID DOCUMENTO]],BD_Pagos[],10,0),0)&gt;Presupuestos[[#This Row],[TOTAL SOLES]],Presupuestos[[#This Row],[TOTAL SOLES]],IFERROR(VLOOKUP("2-"&amp;Presupuestos[[#This Row],[ID DOCUMENTO]],BD_Pagos[],10,0),0))</f>
        <v>0</v>
      </c>
      <c r="AW214" s="7"/>
      <c r="AX214" s="16"/>
      <c r="AY214" s="17"/>
      <c r="AZ214" s="20"/>
      <c r="BA214" s="7"/>
      <c r="BB214" s="16"/>
      <c r="BC214" s="17"/>
      <c r="BD214" s="20"/>
      <c r="BE214" s="7">
        <f>IFERROR(VLOOKUP("5-"&amp;Presupuestos[[#This Row],[ID DOCUMENTO]],BD_Pagos[],7,0),"")</f>
        <v>0</v>
      </c>
      <c r="BF214" s="17">
        <f>IFERROR(VLOOKUP("5-"&amp;Presupuestos[[#This Row],[ID DOCUMENTO]],BD_Pagos[],9,0),"")</f>
        <v>0</v>
      </c>
      <c r="BG214" s="20">
        <f>IF(IFERROR(VLOOKUP("5-"&amp;Presupuestos[[#This Row],[ID DOCUMENTO]],BD_Pagos[],10,0),0)&gt;Presupuestos[[#This Row],[TOTAL SOLES]],Presupuestos[[#This Row],[TOTAL SOLES]],IFERROR(VLOOKUP("5-"&amp;Presupuestos[[#This Row],[ID DOCUMENTO]],BD_Pagos[],10,0),0))</f>
        <v>0</v>
      </c>
      <c r="BH214" s="7">
        <f>IFERROR(VLOOKUP("1-Detraccion"&amp;Presupuestos[[#This Row],[ID DOCUMENTO]],BD_Pagos[],2,0),"")</f>
        <v>45856</v>
      </c>
      <c r="BI214" s="3" t="str">
        <f>IFERROR(VLOOKUP("1-Detraccion"&amp;Presupuestos[[#This Row],[ID DOCUMENTO]],BD_Pagos[],3,0),"")</f>
        <v>Adquiriente</v>
      </c>
      <c r="BJ214" s="3">
        <f>IFERROR(VLOOKUP("1-Detraccion"&amp;Presupuestos[[#This Row],[ID DOCUMENTO]],BD_Pagos[],4,0),"")</f>
        <v>276124054</v>
      </c>
      <c r="BK214" s="6">
        <f>IF(IFERROR(VLOOKUP("1-Detraccion"&amp;Presupuestos[[#This Row],[ID DOCUMENTO]],BD_Pagos[],5,0),0)&gt;Presupuestos[[#This Row],[TOTAL SOLES]],Presupuestos[[#This Row],[TOTAL SOLES]],IFERROR(VLOOKUP("1-Detraccion"&amp;Presupuestos[[#This Row],[ID DOCUMENTO]],BD_Pagos[],5,0),0))</f>
        <v>17</v>
      </c>
      <c r="BL214" s="6">
        <f>IF(IFERROR(VLOOKUP("1-Detraccion"&amp;Presupuestos[[#This Row],[ID DOCUMENTO]],BD_Pagos[],6,0),0)&gt;Presupuestos[[#This Row],[TOTAL SOLES]],Presupuestos[[#This Row],[TOTAL SOLES]],IFERROR(VLOOKUP("1-Detraccion"&amp;Presupuestos[[#This Row],[ID DOCUMENTO]],BD_Pagos[],6,0),0))</f>
        <v>17</v>
      </c>
      <c r="BM214" s="37"/>
      <c r="BN214" s="3"/>
      <c r="BO214" s="3"/>
      <c r="BP214" s="6"/>
      <c r="BQ21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94.51</v>
      </c>
      <c r="BR214" s="23" t="str">
        <f>IF(Presupuestos[[#This Row],[SALDO ME-MN]]&gt;0,"PENDIENTE","CANCELADO")</f>
        <v>PENDIENTE</v>
      </c>
      <c r="BS214" s="23" t="str">
        <f>IF(COUNTIFS($U$4:$U213,Presupuestos[[#This Row],[ID DOCUMENTO]])&gt;=1,IF(B213=Presupuestos[[#This Row],[ID]],"OK","DOC. DUPLICADO"),"OK")</f>
        <v>OK</v>
      </c>
    </row>
    <row r="215" spans="2:71" x14ac:dyDescent="0.25">
      <c r="B215" s="34">
        <f>IF(Presupuestos[[#This Row],[ID DOCUMENTO]]=U214,B214,IF(B214="ID",1,B214+1))</f>
        <v>209</v>
      </c>
      <c r="C215" s="2">
        <v>45853</v>
      </c>
      <c r="D215" s="2">
        <v>45853</v>
      </c>
      <c r="E215" s="3" t="s">
        <v>885</v>
      </c>
      <c r="F215" s="25" t="s">
        <v>27</v>
      </c>
      <c r="G215" s="25" t="s">
        <v>91</v>
      </c>
      <c r="H215" s="25" t="s">
        <v>92</v>
      </c>
      <c r="I215" s="36" t="str">
        <f>IFERROR(VLOOKUP(Presupuestos[[#This Row],[AREA]]&amp;Presupuestos[[#This Row],[CONCEPTO]]&amp;Presupuestos[[#This Row],[DESCRIPCION]],Tabla28[[Columna1]:[CÓDIGO NUEVO]],2,0),"")</f>
        <v>P0201001</v>
      </c>
      <c r="J215" s="3" t="s">
        <v>666</v>
      </c>
      <c r="K215" s="3" t="s">
        <v>1061</v>
      </c>
      <c r="L215" s="3" t="s">
        <v>666</v>
      </c>
      <c r="M215" s="31" t="s">
        <v>790</v>
      </c>
      <c r="N215" s="3"/>
      <c r="O215" s="3" t="s">
        <v>308</v>
      </c>
      <c r="P215" s="3" t="s">
        <v>71</v>
      </c>
      <c r="Q215" s="3" t="str">
        <f>IFERROR(VLOOKUP(Presupuestos[[#This Row],[CLASIFICACIÓN (N)]],Tabla17[],2,0),"")</f>
        <v>Costos de ventas</v>
      </c>
      <c r="R215" s="3" t="str">
        <f>IFERROR(VLOOKUP(Presupuestos[[#This Row],[CLASIFICACIÓN (N)]],Tabla17[],3,0),"")</f>
        <v>Operativo</v>
      </c>
      <c r="S215" s="3" t="s">
        <v>16</v>
      </c>
      <c r="T215" s="3" t="str">
        <f>IFERROR(VLOOKUP(Presupuestos[[#This Row],[ALMACEN]],Tabla5[],2,0),"")</f>
        <v>Arequipa</v>
      </c>
      <c r="U215" s="19" t="str">
        <f>IFERROR(VLOOKUP(Presupuestos[[#This Row],[TIPO DE DOCUMENTO]],Tipo_Documento[],2,0)&amp;Presupuestos[[#This Row],[SERIE]]&amp;Presupuestos[[#This Row],[NUMERO]]&amp;Presupuestos[[#This Row],[RUC]],"")</f>
        <v>01FA2190320538593053</v>
      </c>
      <c r="V215" s="3" t="s">
        <v>120</v>
      </c>
      <c r="W215" s="7">
        <v>45853</v>
      </c>
      <c r="X215" s="7">
        <v>45853</v>
      </c>
      <c r="Y215" s="3" t="s">
        <v>1062</v>
      </c>
      <c r="Z215" s="3">
        <v>903</v>
      </c>
      <c r="AA215" s="3">
        <f>IFERROR(VLOOKUP(Presupuestos[[#This Row],[RAZON SOCIAL]],CHOOSE({1,2},Clientes_Proveedores[Razon Social],Clientes_Proveedores[Ruc / Dni]),2,0),"-")</f>
        <v>20538593053</v>
      </c>
      <c r="AB215" s="31" t="s">
        <v>1063</v>
      </c>
      <c r="AC215" s="3" t="s">
        <v>670</v>
      </c>
      <c r="AD215" s="5">
        <v>0.18</v>
      </c>
      <c r="AE215" s="6">
        <v>68.78</v>
      </c>
      <c r="AF215" s="6">
        <f>Presupuestos[[#This Row],[BASE]]*Presupuestos[[#This Row],[% IGV]]</f>
        <v>12.3804</v>
      </c>
      <c r="AG215" s="22">
        <f>ROUND(SUM(Presupuestos[[#This Row],[BASE]:[IGV]]),2)</f>
        <v>81.16</v>
      </c>
      <c r="AH215" s="9" t="str">
        <f>IF(Presupuestos[[#This Row],[MONEDA]]="USD",VLOOKUP(Presupuestos[[#This Row],[FECHA DE EMISION]],Tipo_Cambio[],3,0),"")</f>
        <v/>
      </c>
      <c r="AI215" s="22">
        <f>IFERROR(ROUND(IF(Presupuestos[[#This Row],[MONEDA]]="PEN",Presupuestos[[#This Row],[TOTAL]],Presupuestos[[#This Row],[TOTAL]]*Presupuestos[[#This Row],[TIPO DE CAMBIO]]),2),"")</f>
        <v>81.16</v>
      </c>
      <c r="AJ215" s="5">
        <v>0.15</v>
      </c>
      <c r="AK215" s="33" t="s">
        <v>671</v>
      </c>
      <c r="AL215" s="5" t="s">
        <v>680</v>
      </c>
      <c r="AM215" s="23"/>
      <c r="AN215" s="23"/>
      <c r="AO215" s="7">
        <f>IFERROR(VLOOKUP("1-"&amp;Presupuestos[[#This Row],[ID DOCUMENTO]],BD_Pagos[],7,0),"")</f>
        <v>45855</v>
      </c>
      <c r="AP215" s="16" t="str">
        <f>IFERROR(VLOOKUP("1-"&amp;Presupuestos[[#This Row],[ID DOCUMENTO]],BD_Pagos[],8,0),"")</f>
        <v>B-BCP - Soles</v>
      </c>
      <c r="AQ215" s="17">
        <f>IFERROR(VLOOKUP("1-"&amp;Presupuestos[[#This Row],[ID DOCUMENTO]],BD_Pagos[],9,0),"")</f>
        <v>1645373</v>
      </c>
      <c r="AR215" s="54"/>
      <c r="AS215" s="7">
        <f>IFERROR(VLOOKUP("2-"&amp;Presupuestos[[#This Row],[ID DOCUMENTO]],BD_Pagos[],7,0),"")</f>
        <v>0</v>
      </c>
      <c r="AT215" s="16" t="str">
        <f>IFERROR(VLOOKUP("2-"&amp;Presupuestos[[#This Row],[ID DOCUMENTO]],BD_Pagos[],8,0),"")</f>
        <v/>
      </c>
      <c r="AU215" s="17">
        <f>IFERROR(VLOOKUP("2-"&amp;Presupuestos[[#This Row],[ID DOCUMENTO]],BD_Pagos[],9,0),"")</f>
        <v>0</v>
      </c>
      <c r="AV215" s="20">
        <f>IF(IFERROR(VLOOKUP("2-"&amp;Presupuestos[[#This Row],[ID DOCUMENTO]],BD_Pagos[],10,0),0)&gt;Presupuestos[[#This Row],[TOTAL SOLES]],Presupuestos[[#This Row],[TOTAL SOLES]],IFERROR(VLOOKUP("2-"&amp;Presupuestos[[#This Row],[ID DOCUMENTO]],BD_Pagos[],10,0),0))</f>
        <v>0</v>
      </c>
      <c r="AW215" s="7"/>
      <c r="AX215" s="16"/>
      <c r="AY215" s="17"/>
      <c r="AZ215" s="20"/>
      <c r="BA215" s="7"/>
      <c r="BB215" s="16"/>
      <c r="BC215" s="17"/>
      <c r="BD215" s="20"/>
      <c r="BE215" s="7">
        <f>IFERROR(VLOOKUP("5-"&amp;Presupuestos[[#This Row],[ID DOCUMENTO]],BD_Pagos[],7,0),"")</f>
        <v>0</v>
      </c>
      <c r="BF215" s="17">
        <f>IFERROR(VLOOKUP("5-"&amp;Presupuestos[[#This Row],[ID DOCUMENTO]],BD_Pagos[],9,0),"")</f>
        <v>0</v>
      </c>
      <c r="BG215" s="20">
        <f>IF(IFERROR(VLOOKUP("5-"&amp;Presupuestos[[#This Row],[ID DOCUMENTO]],BD_Pagos[],10,0),0)&gt;Presupuestos[[#This Row],[TOTAL SOLES]],Presupuestos[[#This Row],[TOTAL SOLES]],IFERROR(VLOOKUP("5-"&amp;Presupuestos[[#This Row],[ID DOCUMENTO]],BD_Pagos[],10,0),0))</f>
        <v>0</v>
      </c>
      <c r="BH215" s="7">
        <f>IFERROR(VLOOKUP("1-Detraccion"&amp;Presupuestos[[#This Row],[ID DOCUMENTO]],BD_Pagos[],2,0),"")</f>
        <v>45856</v>
      </c>
      <c r="BI215" s="3" t="str">
        <f>IFERROR(VLOOKUP("1-Detraccion"&amp;Presupuestos[[#This Row],[ID DOCUMENTO]],BD_Pagos[],3,0),"")</f>
        <v>Adquiriente</v>
      </c>
      <c r="BJ215" s="3">
        <f>IFERROR(VLOOKUP("1-Detraccion"&amp;Presupuestos[[#This Row],[ID DOCUMENTO]],BD_Pagos[],4,0),"")</f>
        <v>276124049</v>
      </c>
      <c r="BK215" s="6">
        <f>IF(IFERROR(VLOOKUP("1-Detraccion"&amp;Presupuestos[[#This Row],[ID DOCUMENTO]],BD_Pagos[],5,0),0)&gt;Presupuestos[[#This Row],[TOTAL SOLES]],Presupuestos[[#This Row],[TOTAL SOLES]],IFERROR(VLOOKUP("1-Detraccion"&amp;Presupuestos[[#This Row],[ID DOCUMENTO]],BD_Pagos[],5,0),0))</f>
        <v>12</v>
      </c>
      <c r="BL215" s="6">
        <f>IF(IFERROR(VLOOKUP("1-Detraccion"&amp;Presupuestos[[#This Row],[ID DOCUMENTO]],BD_Pagos[],6,0),0)&gt;Presupuestos[[#This Row],[TOTAL SOLES]],Presupuestos[[#This Row],[TOTAL SOLES]],IFERROR(VLOOKUP("1-Detraccion"&amp;Presupuestos[[#This Row],[ID DOCUMENTO]],BD_Pagos[],6,0),0))</f>
        <v>12</v>
      </c>
      <c r="BM215" s="37"/>
      <c r="BN215" s="3"/>
      <c r="BO215" s="3"/>
      <c r="BP215" s="6"/>
      <c r="BQ21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69.16</v>
      </c>
      <c r="BR215" s="23" t="str">
        <f>IF(Presupuestos[[#This Row],[SALDO ME-MN]]&gt;0,"PENDIENTE","CANCELADO")</f>
        <v>PENDIENTE</v>
      </c>
      <c r="BS215" s="23" t="str">
        <f>IF(COUNTIFS($U$4:$U214,Presupuestos[[#This Row],[ID DOCUMENTO]])&gt;=1,IF(B214=Presupuestos[[#This Row],[ID]],"OK","DOC. DUPLICADO"),"OK")</f>
        <v>OK</v>
      </c>
    </row>
    <row r="216" spans="2:71" x14ac:dyDescent="0.25">
      <c r="B216" s="34">
        <f>IF(Presupuestos[[#This Row],[ID DOCUMENTO]]=U215,B215,IF(B215="ID",1,B215+1))</f>
        <v>210</v>
      </c>
      <c r="C216" s="2">
        <v>45854</v>
      </c>
      <c r="D216" s="2">
        <v>45854</v>
      </c>
      <c r="E216" s="3" t="s">
        <v>885</v>
      </c>
      <c r="F216" s="25" t="s">
        <v>27</v>
      </c>
      <c r="G216" s="25" t="s">
        <v>91</v>
      </c>
      <c r="H216" s="25" t="s">
        <v>92</v>
      </c>
      <c r="I216" s="36" t="str">
        <f>IFERROR(VLOOKUP(Presupuestos[[#This Row],[AREA]]&amp;Presupuestos[[#This Row],[CONCEPTO]]&amp;Presupuestos[[#This Row],[DESCRIPCION]],Tabla28[[Columna1]:[CÓDIGO NUEVO]],2,0),"")</f>
        <v>P0201001</v>
      </c>
      <c r="J216" s="3" t="s">
        <v>666</v>
      </c>
      <c r="K216" s="3" t="s">
        <v>1064</v>
      </c>
      <c r="L216" s="3" t="s">
        <v>666</v>
      </c>
      <c r="M216" s="31" t="s">
        <v>790</v>
      </c>
      <c r="N216" s="3"/>
      <c r="O216" s="3" t="s">
        <v>308</v>
      </c>
      <c r="P216" s="3" t="s">
        <v>71</v>
      </c>
      <c r="Q216" s="3" t="str">
        <f>IFERROR(VLOOKUP(Presupuestos[[#This Row],[CLASIFICACIÓN (N)]],Tabla17[],2,0),"")</f>
        <v>Costos de ventas</v>
      </c>
      <c r="R216" s="3" t="str">
        <f>IFERROR(VLOOKUP(Presupuestos[[#This Row],[CLASIFICACIÓN (N)]],Tabla17[],3,0),"")</f>
        <v>Operativo</v>
      </c>
      <c r="S216" s="3" t="s">
        <v>16</v>
      </c>
      <c r="T216" s="3" t="str">
        <f>IFERROR(VLOOKUP(Presupuestos[[#This Row],[ALMACEN]],Tabla5[],2,0),"")</f>
        <v>Arequipa</v>
      </c>
      <c r="U216" s="19" t="str">
        <f>IFERROR(VLOOKUP(Presupuestos[[#This Row],[TIPO DE DOCUMENTO]],Tipo_Documento[],2,0)&amp;Presupuestos[[#This Row],[SERIE]]&amp;Presupuestos[[#This Row],[NUMERO]]&amp;Presupuestos[[#This Row],[RUC]],"")</f>
        <v>01F102694920419158462</v>
      </c>
      <c r="V216" s="3" t="s">
        <v>120</v>
      </c>
      <c r="W216" s="7">
        <v>45854</v>
      </c>
      <c r="X216" s="7">
        <v>45854</v>
      </c>
      <c r="Y216" s="3" t="s">
        <v>791</v>
      </c>
      <c r="Z216" s="3">
        <v>6949</v>
      </c>
      <c r="AA216" s="3">
        <f>IFERROR(VLOOKUP(Presupuestos[[#This Row],[RAZON SOCIAL]],CHOOSE({1,2},Clientes_Proveedores[Razon Social],Clientes_Proveedores[Ruc / Dni]),2,0),"-")</f>
        <v>20419158462</v>
      </c>
      <c r="AB216" s="31" t="s">
        <v>792</v>
      </c>
      <c r="AC216" s="3" t="s">
        <v>670</v>
      </c>
      <c r="AD216" s="5">
        <v>0.18</v>
      </c>
      <c r="AE216" s="6">
        <v>769.49</v>
      </c>
      <c r="AF216" s="6">
        <f>Presupuestos[[#This Row],[BASE]]*Presupuestos[[#This Row],[% IGV]]</f>
        <v>138.50819999999999</v>
      </c>
      <c r="AG216" s="22">
        <f>ROUND(SUM(Presupuestos[[#This Row],[BASE]:[IGV]]),2)</f>
        <v>908</v>
      </c>
      <c r="AH216" s="9" t="str">
        <f>IF(Presupuestos[[#This Row],[MONEDA]]="USD",VLOOKUP(Presupuestos[[#This Row],[FECHA DE EMISION]],Tipo_Cambio[],3,0),"")</f>
        <v/>
      </c>
      <c r="AI216" s="22">
        <f>IFERROR(ROUND(IF(Presupuestos[[#This Row],[MONEDA]]="PEN",Presupuestos[[#This Row],[TOTAL]],Presupuestos[[#This Row],[TOTAL]]*Presupuestos[[#This Row],[TIPO DE CAMBIO]]),2),"")</f>
        <v>908</v>
      </c>
      <c r="AJ216" s="5">
        <v>0.15</v>
      </c>
      <c r="AK216" s="33" t="s">
        <v>671</v>
      </c>
      <c r="AL216" s="5" t="s">
        <v>680</v>
      </c>
      <c r="AM216" s="23" t="s">
        <v>671</v>
      </c>
      <c r="AN216" s="23" t="s">
        <v>671</v>
      </c>
      <c r="AO216" s="7">
        <f>IFERROR(VLOOKUP("1-"&amp;Presupuestos[[#This Row],[ID DOCUMENTO]],BD_Pagos[],7,0),"")</f>
        <v>45856</v>
      </c>
      <c r="AP216" s="16" t="str">
        <f>IFERROR(VLOOKUP("1-"&amp;Presupuestos[[#This Row],[ID DOCUMENTO]],BD_Pagos[],8,0),"")</f>
        <v>B-BCP - Soles</v>
      </c>
      <c r="AQ216" s="17">
        <f>IFERROR(VLOOKUP("1-"&amp;Presupuestos[[#This Row],[ID DOCUMENTO]],BD_Pagos[],9,0),"")</f>
        <v>2131849</v>
      </c>
      <c r="AR216" s="54"/>
      <c r="AS216" s="7">
        <f>IFERROR(VLOOKUP("2-"&amp;Presupuestos[[#This Row],[ID DOCUMENTO]],BD_Pagos[],7,0),"")</f>
        <v>0</v>
      </c>
      <c r="AT216" s="16" t="str">
        <f>IFERROR(VLOOKUP("2-"&amp;Presupuestos[[#This Row],[ID DOCUMENTO]],BD_Pagos[],8,0),"")</f>
        <v/>
      </c>
      <c r="AU216" s="17">
        <f>IFERROR(VLOOKUP("2-"&amp;Presupuestos[[#This Row],[ID DOCUMENTO]],BD_Pagos[],9,0),"")</f>
        <v>0</v>
      </c>
      <c r="AV216" s="20">
        <f>IF(IFERROR(VLOOKUP("2-"&amp;Presupuestos[[#This Row],[ID DOCUMENTO]],BD_Pagos[],10,0),0)&gt;Presupuestos[[#This Row],[TOTAL SOLES]],Presupuestos[[#This Row],[TOTAL SOLES]],IFERROR(VLOOKUP("2-"&amp;Presupuestos[[#This Row],[ID DOCUMENTO]],BD_Pagos[],10,0),0))</f>
        <v>0</v>
      </c>
      <c r="AW216" s="7"/>
      <c r="AX216" s="16"/>
      <c r="AY216" s="17"/>
      <c r="AZ216" s="20"/>
      <c r="BA216" s="7"/>
      <c r="BB216" s="16"/>
      <c r="BC216" s="17"/>
      <c r="BD216" s="20"/>
      <c r="BE216" s="7">
        <f>IFERROR(VLOOKUP("5-"&amp;Presupuestos[[#This Row],[ID DOCUMENTO]],BD_Pagos[],7,0),"")</f>
        <v>0</v>
      </c>
      <c r="BF216" s="17">
        <f>IFERROR(VLOOKUP("5-"&amp;Presupuestos[[#This Row],[ID DOCUMENTO]],BD_Pagos[],9,0),"")</f>
        <v>0</v>
      </c>
      <c r="BG216" s="20">
        <f>IF(IFERROR(VLOOKUP("5-"&amp;Presupuestos[[#This Row],[ID DOCUMENTO]],BD_Pagos[],10,0),0)&gt;Presupuestos[[#This Row],[TOTAL SOLES]],Presupuestos[[#This Row],[TOTAL SOLES]],IFERROR(VLOOKUP("5-"&amp;Presupuestos[[#This Row],[ID DOCUMENTO]],BD_Pagos[],10,0),0))</f>
        <v>0</v>
      </c>
      <c r="BH216" s="7">
        <f>IFERROR(VLOOKUP("1-Detraccion"&amp;Presupuestos[[#This Row],[ID DOCUMENTO]],BD_Pagos[],2,0),"")</f>
        <v>45856</v>
      </c>
      <c r="BI216" s="3" t="str">
        <f>IFERROR(VLOOKUP("1-Detraccion"&amp;Presupuestos[[#This Row],[ID DOCUMENTO]],BD_Pagos[],3,0),"")</f>
        <v>Adquiriente</v>
      </c>
      <c r="BJ216" s="3">
        <f>IFERROR(VLOOKUP("1-Detraccion"&amp;Presupuestos[[#This Row],[ID DOCUMENTO]],BD_Pagos[],4,0),"")</f>
        <v>276124059</v>
      </c>
      <c r="BK216" s="6">
        <f>IF(IFERROR(VLOOKUP("1-Detraccion"&amp;Presupuestos[[#This Row],[ID DOCUMENTO]],BD_Pagos[],5,0),0)&gt;Presupuestos[[#This Row],[TOTAL SOLES]],Presupuestos[[#This Row],[TOTAL SOLES]],IFERROR(VLOOKUP("1-Detraccion"&amp;Presupuestos[[#This Row],[ID DOCUMENTO]],BD_Pagos[],5,0),0))</f>
        <v>136</v>
      </c>
      <c r="BL216" s="6">
        <f>IF(IFERROR(VLOOKUP("1-Detraccion"&amp;Presupuestos[[#This Row],[ID DOCUMENTO]],BD_Pagos[],6,0),0)&gt;Presupuestos[[#This Row],[TOTAL SOLES]],Presupuestos[[#This Row],[TOTAL SOLES]],IFERROR(VLOOKUP("1-Detraccion"&amp;Presupuestos[[#This Row],[ID DOCUMENTO]],BD_Pagos[],6,0),0))</f>
        <v>136</v>
      </c>
      <c r="BM216" s="37"/>
      <c r="BN216" s="3"/>
      <c r="BO216" s="3"/>
      <c r="BP216" s="6"/>
      <c r="BQ21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772</v>
      </c>
      <c r="BR216" s="23" t="str">
        <f>IF(Presupuestos[[#This Row],[SALDO ME-MN]]&gt;0,"PENDIENTE","CANCELADO")</f>
        <v>PENDIENTE</v>
      </c>
      <c r="BS216" s="23" t="str">
        <f>IF(COUNTIFS($U$4:$U215,Presupuestos[[#This Row],[ID DOCUMENTO]])&gt;=1,IF(B215=Presupuestos[[#This Row],[ID]],"OK","DOC. DUPLICADO"),"OK")</f>
        <v>OK</v>
      </c>
    </row>
    <row r="217" spans="2:71" ht="24" x14ac:dyDescent="0.25">
      <c r="B217" s="34">
        <f>IF(Presupuestos[[#This Row],[ID DOCUMENTO]]=U216,B216,IF(B216="ID",1,B216+1))</f>
        <v>211</v>
      </c>
      <c r="C217" s="2">
        <v>45855</v>
      </c>
      <c r="D217" s="2">
        <v>45855</v>
      </c>
      <c r="E217" s="3" t="s">
        <v>746</v>
      </c>
      <c r="F217" s="25" t="s">
        <v>62</v>
      </c>
      <c r="G217" s="25" t="s">
        <v>51</v>
      </c>
      <c r="H217" s="25" t="s">
        <v>24</v>
      </c>
      <c r="I217" s="36" t="str">
        <f>IFERROR(VLOOKUP(Presupuestos[[#This Row],[AREA]]&amp;Presupuestos[[#This Row],[CONCEPTO]]&amp;Presupuestos[[#This Row],[DESCRIPCION]],Tabla28[[Columna1]:[CÓDIGO NUEVO]],2,0),"")</f>
        <v>P0807001</v>
      </c>
      <c r="J217" s="3" t="s">
        <v>666</v>
      </c>
      <c r="K217" s="3" t="s">
        <v>666</v>
      </c>
      <c r="L217" s="3" t="s">
        <v>666</v>
      </c>
      <c r="M217" s="31" t="s">
        <v>1065</v>
      </c>
      <c r="N217" s="3"/>
      <c r="O217" s="3" t="s">
        <v>315</v>
      </c>
      <c r="P217" s="3" t="s">
        <v>127</v>
      </c>
      <c r="Q217" s="3" t="str">
        <f>IFERROR(VLOOKUP(Presupuestos[[#This Row],[CLASIFICACIÓN (N)]],Tabla17[],2,0),"")</f>
        <v>Gastos operativos</v>
      </c>
      <c r="R217" s="3" t="str">
        <f>IFERROR(VLOOKUP(Presupuestos[[#This Row],[CLASIFICACIÓN (N)]],Tabla17[],3,0),"")</f>
        <v>Operativo</v>
      </c>
      <c r="S217" s="3" t="s">
        <v>16</v>
      </c>
      <c r="T217" s="3" t="str">
        <f>IFERROR(VLOOKUP(Presupuestos[[#This Row],[ALMACEN]],Tabla5[],2,0),"")</f>
        <v>Arequipa</v>
      </c>
      <c r="U217" s="19" t="str">
        <f>IFERROR(VLOOKUP(Presupuestos[[#This Row],[TIPO DE DOCUMENTO]],Tipo_Documento[],2,0)&amp;Presupuestos[[#This Row],[SERIE]]&amp;Presupuestos[[#This Row],[NUMERO]]&amp;Presupuestos[[#This Row],[RUC]],"")</f>
        <v>LIQGER1311111111</v>
      </c>
      <c r="V217" s="3" t="s">
        <v>175</v>
      </c>
      <c r="W217" s="7">
        <v>45856</v>
      </c>
      <c r="X217" s="7">
        <v>45856</v>
      </c>
      <c r="Y217" s="3" t="s">
        <v>1066</v>
      </c>
      <c r="Z217" s="3">
        <v>13</v>
      </c>
      <c r="AA217" s="3">
        <f>IFERROR(VLOOKUP(Presupuestos[[#This Row],[RAZON SOCIAL]],CHOOSE({1,2},Clientes_Proveedores[Razon Social],Clientes_Proveedores[Ruc / Dni]),2,0),"-")</f>
        <v>11111111</v>
      </c>
      <c r="AB217" s="31" t="s">
        <v>916</v>
      </c>
      <c r="AC217" s="3" t="s">
        <v>670</v>
      </c>
      <c r="AD217" s="5"/>
      <c r="AE217" s="6">
        <v>61.21</v>
      </c>
      <c r="AF217" s="6">
        <f>Presupuestos[[#This Row],[BASE]]*Presupuestos[[#This Row],[% IGV]]</f>
        <v>0</v>
      </c>
      <c r="AG217" s="22">
        <f>ROUND(SUM(Presupuestos[[#This Row],[BASE]:[IGV]]),2)</f>
        <v>61.21</v>
      </c>
      <c r="AH217" s="9" t="str">
        <f>IF(Presupuestos[[#This Row],[MONEDA]]="USD",VLOOKUP(Presupuestos[[#This Row],[FECHA DE EMISION]],Tipo_Cambio[],3,0),"")</f>
        <v/>
      </c>
      <c r="AI217" s="22">
        <f>IFERROR(ROUND(IF(Presupuestos[[#This Row],[MONEDA]]="PEN",Presupuestos[[#This Row],[TOTAL]],Presupuestos[[#This Row],[TOTAL]]*Presupuestos[[#This Row],[TIPO DE CAMBIO]]),2),"")</f>
        <v>61.21</v>
      </c>
      <c r="AJ217" s="5"/>
      <c r="AK217" s="33" t="s">
        <v>671</v>
      </c>
      <c r="AL217" s="5" t="s">
        <v>742</v>
      </c>
      <c r="AM217" s="23" t="s">
        <v>671</v>
      </c>
      <c r="AN217" s="23" t="s">
        <v>671</v>
      </c>
      <c r="AO217" s="7" t="str">
        <f>IFERROR(VLOOKUP("1-"&amp;Presupuestos[[#This Row],[ID DOCUMENTO]],BD_Pagos[],7,0),"")</f>
        <v/>
      </c>
      <c r="AP217" s="16" t="str">
        <f>IFERROR(VLOOKUP("1-"&amp;Presupuestos[[#This Row],[ID DOCUMENTO]],BD_Pagos[],8,0),"")</f>
        <v/>
      </c>
      <c r="AQ217" s="17" t="str">
        <f>IFERROR(VLOOKUP("1-"&amp;Presupuestos[[#This Row],[ID DOCUMENTO]],BD_Pagos[],9,0),"")</f>
        <v/>
      </c>
      <c r="AR217" s="54"/>
      <c r="AS217" s="7" t="str">
        <f>IFERROR(VLOOKUP("2-"&amp;Presupuestos[[#This Row],[ID DOCUMENTO]],BD_Pagos[],7,0),"")</f>
        <v/>
      </c>
      <c r="AT217" s="16" t="str">
        <f>IFERROR(VLOOKUP("2-"&amp;Presupuestos[[#This Row],[ID DOCUMENTO]],BD_Pagos[],8,0),"")</f>
        <v/>
      </c>
      <c r="AU217" s="17" t="str">
        <f>IFERROR(VLOOKUP("2-"&amp;Presupuestos[[#This Row],[ID DOCUMENTO]],BD_Pagos[],9,0),"")</f>
        <v/>
      </c>
      <c r="AV217" s="20">
        <f>IF(IFERROR(VLOOKUP("2-"&amp;Presupuestos[[#This Row],[ID DOCUMENTO]],BD_Pagos[],10,0),0)&gt;Presupuestos[[#This Row],[TOTAL SOLES]],Presupuestos[[#This Row],[TOTAL SOLES]],IFERROR(VLOOKUP("2-"&amp;Presupuestos[[#This Row],[ID DOCUMENTO]],BD_Pagos[],10,0),0))</f>
        <v>0</v>
      </c>
      <c r="AW217" s="7"/>
      <c r="AX217" s="16"/>
      <c r="AY217" s="17"/>
      <c r="AZ217" s="20"/>
      <c r="BA217" s="7"/>
      <c r="BB217" s="16"/>
      <c r="BC217" s="17"/>
      <c r="BD217" s="20"/>
      <c r="BE217" s="7" t="str">
        <f>IFERROR(VLOOKUP("5-"&amp;Presupuestos[[#This Row],[ID DOCUMENTO]],BD_Pagos[],7,0),"")</f>
        <v/>
      </c>
      <c r="BF217" s="17" t="str">
        <f>IFERROR(VLOOKUP("5-"&amp;Presupuestos[[#This Row],[ID DOCUMENTO]],BD_Pagos[],9,0),"")</f>
        <v/>
      </c>
      <c r="BG217" s="20">
        <f>IF(IFERROR(VLOOKUP("5-"&amp;Presupuestos[[#This Row],[ID DOCUMENTO]],BD_Pagos[],10,0),0)&gt;Presupuestos[[#This Row],[TOTAL SOLES]],Presupuestos[[#This Row],[TOTAL SOLES]],IFERROR(VLOOKUP("5-"&amp;Presupuestos[[#This Row],[ID DOCUMENTO]],BD_Pagos[],10,0),0))</f>
        <v>0</v>
      </c>
      <c r="BH217" s="7" t="str">
        <f>IFERROR(VLOOKUP("1-Detraccion"&amp;Presupuestos[[#This Row],[ID DOCUMENTO]],BD_Pagos[],2,0),"")</f>
        <v/>
      </c>
      <c r="BI217" s="3" t="str">
        <f>IFERROR(VLOOKUP("1-Detraccion"&amp;Presupuestos[[#This Row],[ID DOCUMENTO]],BD_Pagos[],3,0),"")</f>
        <v/>
      </c>
      <c r="BJ217" s="3" t="str">
        <f>IFERROR(VLOOKUP("1-Detraccion"&amp;Presupuestos[[#This Row],[ID DOCUMENTO]],BD_Pagos[],4,0),"")</f>
        <v/>
      </c>
      <c r="BK217" s="6">
        <f>IF(IFERROR(VLOOKUP("1-Detraccion"&amp;Presupuestos[[#This Row],[ID DOCUMENTO]],BD_Pagos[],5,0),0)&gt;Presupuestos[[#This Row],[TOTAL SOLES]],Presupuestos[[#This Row],[TOTAL SOLES]],IFERROR(VLOOKUP("1-Detraccion"&amp;Presupuestos[[#This Row],[ID DOCUMENTO]],BD_Pagos[],5,0),0))</f>
        <v>0</v>
      </c>
      <c r="BL217" s="6">
        <f>IF(IFERROR(VLOOKUP("1-Detraccion"&amp;Presupuestos[[#This Row],[ID DOCUMENTO]],BD_Pagos[],6,0),0)&gt;Presupuestos[[#This Row],[TOTAL SOLES]],Presupuestos[[#This Row],[TOTAL SOLES]],IFERROR(VLOOKUP("1-Detraccion"&amp;Presupuestos[[#This Row],[ID DOCUMENTO]],BD_Pagos[],6,0),0))</f>
        <v>0</v>
      </c>
      <c r="BM217" s="37"/>
      <c r="BN217" s="3"/>
      <c r="BO217" s="3"/>
      <c r="BP217" s="6"/>
      <c r="BQ21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61.21</v>
      </c>
      <c r="BR217" s="23" t="str">
        <f>IF(Presupuestos[[#This Row],[SALDO ME-MN]]&gt;0,"PENDIENTE","CANCELADO")</f>
        <v>PENDIENTE</v>
      </c>
      <c r="BS217" s="23" t="str">
        <f>IF(COUNTIFS($U$4:$U216,Presupuestos[[#This Row],[ID DOCUMENTO]])&gt;=1,IF(B216=Presupuestos[[#This Row],[ID]],"OK","DOC. DUPLICADO"),"OK")</f>
        <v>OK</v>
      </c>
    </row>
    <row r="218" spans="2:71" x14ac:dyDescent="0.25">
      <c r="B218" s="34">
        <f>IF(Presupuestos[[#This Row],[ID DOCUMENTO]]=U217,B217,IF(B217="ID",1,B217+1))</f>
        <v>212</v>
      </c>
      <c r="C218" s="2">
        <v>45857</v>
      </c>
      <c r="D218" s="2">
        <v>45857</v>
      </c>
      <c r="E218" s="3" t="s">
        <v>665</v>
      </c>
      <c r="F218" s="25" t="s">
        <v>35</v>
      </c>
      <c r="G218" s="25" t="s">
        <v>211</v>
      </c>
      <c r="H218" s="25" t="s">
        <v>225</v>
      </c>
      <c r="I218" s="36" t="str">
        <f>IFERROR(VLOOKUP(Presupuestos[[#This Row],[AREA]]&amp;Presupuestos[[#This Row],[CONCEPTO]]&amp;Presupuestos[[#This Row],[DESCRIPCION]],Tabla28[[Columna1]:[CÓDIGO NUEVO]],2,0),"")</f>
        <v>P0302003</v>
      </c>
      <c r="J218" s="3" t="s">
        <v>666</v>
      </c>
      <c r="K218" s="3" t="s">
        <v>666</v>
      </c>
      <c r="L218" s="3" t="s">
        <v>666</v>
      </c>
      <c r="M218" s="31" t="s">
        <v>1068</v>
      </c>
      <c r="N218" s="3" t="s">
        <v>33</v>
      </c>
      <c r="O218" s="3" t="s">
        <v>315</v>
      </c>
      <c r="P218" s="3" t="s">
        <v>142</v>
      </c>
      <c r="Q218" s="3" t="str">
        <f>IFERROR(VLOOKUP(Presupuestos[[#This Row],[CLASIFICACIÓN (N)]],Tabla17[],2,0),"")</f>
        <v>Gastos no operativos</v>
      </c>
      <c r="R218" s="3" t="str">
        <f>IFERROR(VLOOKUP(Presupuestos[[#This Row],[CLASIFICACIÓN (N)]],Tabla17[],3,0),"")</f>
        <v>Operativo</v>
      </c>
      <c r="S218" s="3" t="s">
        <v>16</v>
      </c>
      <c r="T218" s="3" t="str">
        <f>IFERROR(VLOOKUP(Presupuestos[[#This Row],[ALMACEN]],Tabla5[],2,0),"")</f>
        <v>Arequipa</v>
      </c>
      <c r="U218" s="19" t="str">
        <f>IFERROR(VLOOKUP(Presupuestos[[#This Row],[TIPO DE DOCUMENTO]],Tipo_Documento[],2,0)&amp;Presupuestos[[#This Row],[SERIE]]&amp;Presupuestos[[#This Row],[NUMERO]]&amp;Presupuestos[[#This Row],[RUC]],"")</f>
        <v>01F002468620434848262</v>
      </c>
      <c r="V218" s="3" t="s">
        <v>120</v>
      </c>
      <c r="W218" s="7">
        <v>45857</v>
      </c>
      <c r="X218" s="7">
        <v>45857</v>
      </c>
      <c r="Y218" s="3" t="s">
        <v>721</v>
      </c>
      <c r="Z218" s="3">
        <v>4686</v>
      </c>
      <c r="AA218" s="3">
        <f>IFERROR(VLOOKUP(Presupuestos[[#This Row],[RAZON SOCIAL]],CHOOSE({1,2},Clientes_Proveedores[Razon Social],Clientes_Proveedores[Ruc / Dni]),2,0),"-")</f>
        <v>20434848262</v>
      </c>
      <c r="AB218" s="31" t="s">
        <v>1046</v>
      </c>
      <c r="AC218" s="3" t="s">
        <v>670</v>
      </c>
      <c r="AD218" s="5">
        <v>0.18</v>
      </c>
      <c r="AE218" s="6">
        <v>254.24</v>
      </c>
      <c r="AF218" s="6">
        <f>Presupuestos[[#This Row],[BASE]]*Presupuestos[[#This Row],[% IGV]]</f>
        <v>45.763199999999998</v>
      </c>
      <c r="AG218" s="22">
        <f>ROUND(SUM(Presupuestos[[#This Row],[BASE]:[IGV]]),2)</f>
        <v>300</v>
      </c>
      <c r="AH218" s="9" t="str">
        <f>IF(Presupuestos[[#This Row],[MONEDA]]="USD",VLOOKUP(Presupuestos[[#This Row],[FECHA DE EMISION]],Tipo_Cambio[],3,0),"")</f>
        <v/>
      </c>
      <c r="AI218" s="22">
        <f>IFERROR(ROUND(IF(Presupuestos[[#This Row],[MONEDA]]="PEN",Presupuestos[[#This Row],[TOTAL]],Presupuestos[[#This Row],[TOTAL]]*Presupuestos[[#This Row],[TIPO DE CAMBIO]]),2),"")</f>
        <v>300</v>
      </c>
      <c r="AJ218" s="5"/>
      <c r="AK218" s="33" t="s">
        <v>671</v>
      </c>
      <c r="AL218" s="5" t="s">
        <v>672</v>
      </c>
      <c r="AM218" s="23" t="s">
        <v>671</v>
      </c>
      <c r="AN218" s="23" t="s">
        <v>671</v>
      </c>
      <c r="AO218" s="7">
        <f>IFERROR(VLOOKUP("1-"&amp;Presupuestos[[#This Row],[ID DOCUMENTO]],BD_Pagos[],7,0),"")</f>
        <v>45863</v>
      </c>
      <c r="AP218" s="16" t="str">
        <f>IFERROR(VLOOKUP("1-"&amp;Presupuestos[[#This Row],[ID DOCUMENTO]],BD_Pagos[],8,0),"")</f>
        <v>C-Tesoreria</v>
      </c>
      <c r="AQ218" s="17" t="str">
        <f>IFERROR(VLOOKUP("1-"&amp;Presupuestos[[#This Row],[ID DOCUMENTO]],BD_Pagos[],9,0),"")</f>
        <v>001-12536</v>
      </c>
      <c r="AR218" s="54"/>
      <c r="AS218" s="7">
        <f>IFERROR(VLOOKUP("2-"&amp;Presupuestos[[#This Row],[ID DOCUMENTO]],BD_Pagos[],7,0),"")</f>
        <v>0</v>
      </c>
      <c r="AT218" s="16" t="str">
        <f>IFERROR(VLOOKUP("2-"&amp;Presupuestos[[#This Row],[ID DOCUMENTO]],BD_Pagos[],8,0),"")</f>
        <v/>
      </c>
      <c r="AU218" s="17">
        <f>IFERROR(VLOOKUP("2-"&amp;Presupuestos[[#This Row],[ID DOCUMENTO]],BD_Pagos[],9,0),"")</f>
        <v>0</v>
      </c>
      <c r="AV218" s="20">
        <f>IF(IFERROR(VLOOKUP("2-"&amp;Presupuestos[[#This Row],[ID DOCUMENTO]],BD_Pagos[],10,0),0)&gt;Presupuestos[[#This Row],[TOTAL SOLES]],Presupuestos[[#This Row],[TOTAL SOLES]],IFERROR(VLOOKUP("2-"&amp;Presupuestos[[#This Row],[ID DOCUMENTO]],BD_Pagos[],10,0),0))</f>
        <v>0</v>
      </c>
      <c r="AW218" s="7"/>
      <c r="AX218" s="16"/>
      <c r="AY218" s="17"/>
      <c r="AZ218" s="20"/>
      <c r="BA218" s="7"/>
      <c r="BB218" s="16"/>
      <c r="BC218" s="17"/>
      <c r="BD218" s="20"/>
      <c r="BE218" s="7">
        <f>IFERROR(VLOOKUP("5-"&amp;Presupuestos[[#This Row],[ID DOCUMENTO]],BD_Pagos[],7,0),"")</f>
        <v>0</v>
      </c>
      <c r="BF218" s="17">
        <f>IFERROR(VLOOKUP("5-"&amp;Presupuestos[[#This Row],[ID DOCUMENTO]],BD_Pagos[],9,0),"")</f>
        <v>0</v>
      </c>
      <c r="BG218" s="20">
        <f>IF(IFERROR(VLOOKUP("5-"&amp;Presupuestos[[#This Row],[ID DOCUMENTO]],BD_Pagos[],10,0),0)&gt;Presupuestos[[#This Row],[TOTAL SOLES]],Presupuestos[[#This Row],[TOTAL SOLES]],IFERROR(VLOOKUP("5-"&amp;Presupuestos[[#This Row],[ID DOCUMENTO]],BD_Pagos[],10,0),0))</f>
        <v>0</v>
      </c>
      <c r="BH218" s="7">
        <f>IFERROR(VLOOKUP("1-Detraccion"&amp;Presupuestos[[#This Row],[ID DOCUMENTO]],BD_Pagos[],2,0),"")</f>
        <v>0</v>
      </c>
      <c r="BI218" s="3" t="str">
        <f>IFERROR(VLOOKUP("1-Detraccion"&amp;Presupuestos[[#This Row],[ID DOCUMENTO]],BD_Pagos[],3,0),"")</f>
        <v/>
      </c>
      <c r="BJ218" s="3">
        <f>IFERROR(VLOOKUP("1-Detraccion"&amp;Presupuestos[[#This Row],[ID DOCUMENTO]],BD_Pagos[],4,0),"")</f>
        <v>0</v>
      </c>
      <c r="BK218" s="6">
        <f>IF(IFERROR(VLOOKUP("1-Detraccion"&amp;Presupuestos[[#This Row],[ID DOCUMENTO]],BD_Pagos[],5,0),0)&gt;Presupuestos[[#This Row],[TOTAL SOLES]],Presupuestos[[#This Row],[TOTAL SOLES]],IFERROR(VLOOKUP("1-Detraccion"&amp;Presupuestos[[#This Row],[ID DOCUMENTO]],BD_Pagos[],5,0),0))</f>
        <v>0</v>
      </c>
      <c r="BL218" s="6">
        <f>IF(IFERROR(VLOOKUP("1-Detraccion"&amp;Presupuestos[[#This Row],[ID DOCUMENTO]],BD_Pagos[],6,0),0)&gt;Presupuestos[[#This Row],[TOTAL SOLES]],Presupuestos[[#This Row],[TOTAL SOLES]],IFERROR(VLOOKUP("1-Detraccion"&amp;Presupuestos[[#This Row],[ID DOCUMENTO]],BD_Pagos[],6,0),0))</f>
        <v>0</v>
      </c>
      <c r="BM218" s="37"/>
      <c r="BN218" s="3"/>
      <c r="BO218" s="3"/>
      <c r="BP218" s="6"/>
      <c r="BQ21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300</v>
      </c>
      <c r="BR218" s="23" t="str">
        <f>IF(Presupuestos[[#This Row],[SALDO ME-MN]]&gt;0,"PENDIENTE","CANCELADO")</f>
        <v>PENDIENTE</v>
      </c>
      <c r="BS218" s="23" t="str">
        <f>IF(COUNTIFS($U$4:$U217,Presupuestos[[#This Row],[ID DOCUMENTO]])&gt;=1,IF(B217=Presupuestos[[#This Row],[ID]],"OK","DOC. DUPLICADO"),"OK")</f>
        <v>OK</v>
      </c>
    </row>
    <row r="219" spans="2:71" ht="24" x14ac:dyDescent="0.25">
      <c r="B219" s="34">
        <f>IF(Presupuestos[[#This Row],[ID DOCUMENTO]]=U218,B218,IF(B218="ID",1,B218+1))</f>
        <v>213</v>
      </c>
      <c r="C219" s="2">
        <v>45849</v>
      </c>
      <c r="D219" s="2">
        <v>45849</v>
      </c>
      <c r="E219" s="3" t="s">
        <v>665</v>
      </c>
      <c r="F219" s="25" t="s">
        <v>35</v>
      </c>
      <c r="G219" s="25" t="s">
        <v>19</v>
      </c>
      <c r="H219" s="25" t="s">
        <v>228</v>
      </c>
      <c r="I219" s="36" t="str">
        <f>IFERROR(VLOOKUP(Presupuestos[[#This Row],[AREA]]&amp;Presupuestos[[#This Row],[CONCEPTO]]&amp;Presupuestos[[#This Row],[DESCRIPCION]],Tabla28[[Columna1]:[CÓDIGO NUEVO]],2,0),"")</f>
        <v>P0307003</v>
      </c>
      <c r="J219" s="3" t="s">
        <v>666</v>
      </c>
      <c r="K219" s="3" t="s">
        <v>666</v>
      </c>
      <c r="L219" s="3" t="s">
        <v>666</v>
      </c>
      <c r="M219" s="31" t="s">
        <v>1069</v>
      </c>
      <c r="N219" s="3"/>
      <c r="O219" s="3" t="s">
        <v>315</v>
      </c>
      <c r="P219" s="3" t="s">
        <v>127</v>
      </c>
      <c r="Q219" s="3" t="str">
        <f>IFERROR(VLOOKUP(Presupuestos[[#This Row],[CLASIFICACIÓN (N)]],Tabla17[],2,0),"")</f>
        <v>Gastos operativos</v>
      </c>
      <c r="R219" s="3" t="str">
        <f>IFERROR(VLOOKUP(Presupuestos[[#This Row],[CLASIFICACIÓN (N)]],Tabla17[],3,0),"")</f>
        <v>Operativo</v>
      </c>
      <c r="S219" s="3" t="s">
        <v>16</v>
      </c>
      <c r="T219" s="3" t="str">
        <f>IFERROR(VLOOKUP(Presupuestos[[#This Row],[ALMACEN]],Tabla5[],2,0),"")</f>
        <v>Arequipa</v>
      </c>
      <c r="U219" s="19" t="str">
        <f>IFERROR(VLOOKUP(Presupuestos[[#This Row],[TIPO DE DOCUMENTO]],Tipo_Documento[],2,0)&amp;Presupuestos[[#This Row],[SERIE]]&amp;Presupuestos[[#This Row],[NUMERO]]&amp;Presupuestos[[#This Row],[RUC]],"")</f>
        <v>PLM325872537561</v>
      </c>
      <c r="V219" s="3" t="s">
        <v>171</v>
      </c>
      <c r="W219" s="7">
        <v>45849</v>
      </c>
      <c r="X219" s="7">
        <v>45849</v>
      </c>
      <c r="Y219" s="3">
        <v>3</v>
      </c>
      <c r="Z219" s="3">
        <v>258</v>
      </c>
      <c r="AA219" s="3">
        <f>IFERROR(VLOOKUP(Presupuestos[[#This Row],[RAZON SOCIAL]],CHOOSE({1,2},Clientes_Proveedores[Razon Social],Clientes_Proveedores[Ruc / Dni]),2,0),"-")</f>
        <v>72537561</v>
      </c>
      <c r="AB219" s="31" t="s">
        <v>740</v>
      </c>
      <c r="AC219" s="3" t="s">
        <v>670</v>
      </c>
      <c r="AD219" s="5"/>
      <c r="AE219" s="6">
        <v>9</v>
      </c>
      <c r="AF219" s="6">
        <f>Presupuestos[[#This Row],[BASE]]*Presupuestos[[#This Row],[% IGV]]</f>
        <v>0</v>
      </c>
      <c r="AG219" s="22">
        <f>ROUND(SUM(Presupuestos[[#This Row],[BASE]:[IGV]]),2)</f>
        <v>9</v>
      </c>
      <c r="AH219" s="9" t="str">
        <f>IF(Presupuestos[[#This Row],[MONEDA]]="USD",VLOOKUP(Presupuestos[[#This Row],[FECHA DE EMISION]],Tipo_Cambio[],3,0),"")</f>
        <v/>
      </c>
      <c r="AI219" s="22">
        <f>IFERROR(ROUND(IF(Presupuestos[[#This Row],[MONEDA]]="PEN",Presupuestos[[#This Row],[TOTAL]],Presupuestos[[#This Row],[TOTAL]]*Presupuestos[[#This Row],[TIPO DE CAMBIO]]),2),"")</f>
        <v>9</v>
      </c>
      <c r="AJ219" s="5"/>
      <c r="AK219" s="33" t="s">
        <v>671</v>
      </c>
      <c r="AL219" s="5" t="s">
        <v>672</v>
      </c>
      <c r="AM219" s="23" t="s">
        <v>671</v>
      </c>
      <c r="AN219" s="23" t="s">
        <v>671</v>
      </c>
      <c r="AO219" s="7">
        <f>IFERROR(VLOOKUP("1-"&amp;Presupuestos[[#This Row],[ID DOCUMENTO]],BD_Pagos[],7,0),"")</f>
        <v>0</v>
      </c>
      <c r="AP219" s="16" t="str">
        <f>IFERROR(VLOOKUP("1-"&amp;Presupuestos[[#This Row],[ID DOCUMENTO]],BD_Pagos[],8,0),"")</f>
        <v/>
      </c>
      <c r="AQ219" s="17" t="str">
        <f>IFERROR(VLOOKUP("1-"&amp;Presupuestos[[#This Row],[ID DOCUMENTO]],BD_Pagos[],9,0),"")</f>
        <v/>
      </c>
      <c r="AR219" s="54"/>
      <c r="AS219" s="7">
        <f>IFERROR(VLOOKUP("2-"&amp;Presupuestos[[#This Row],[ID DOCUMENTO]],BD_Pagos[],7,0),"")</f>
        <v>0</v>
      </c>
      <c r="AT219" s="16" t="str">
        <f>IFERROR(VLOOKUP("2-"&amp;Presupuestos[[#This Row],[ID DOCUMENTO]],BD_Pagos[],8,0),"")</f>
        <v/>
      </c>
      <c r="AU219" s="17">
        <f>IFERROR(VLOOKUP("2-"&amp;Presupuestos[[#This Row],[ID DOCUMENTO]],BD_Pagos[],9,0),"")</f>
        <v>0</v>
      </c>
      <c r="AV219" s="20">
        <f>IF(IFERROR(VLOOKUP("2-"&amp;Presupuestos[[#This Row],[ID DOCUMENTO]],BD_Pagos[],10,0),0)&gt;Presupuestos[[#This Row],[TOTAL SOLES]],Presupuestos[[#This Row],[TOTAL SOLES]],IFERROR(VLOOKUP("2-"&amp;Presupuestos[[#This Row],[ID DOCUMENTO]],BD_Pagos[],10,0),0))</f>
        <v>0</v>
      </c>
      <c r="AW219" s="7"/>
      <c r="AX219" s="16"/>
      <c r="AY219" s="17"/>
      <c r="AZ219" s="20"/>
      <c r="BA219" s="7"/>
      <c r="BB219" s="16"/>
      <c r="BC219" s="17"/>
      <c r="BD219" s="20"/>
      <c r="BE219" s="7">
        <f>IFERROR(VLOOKUP("5-"&amp;Presupuestos[[#This Row],[ID DOCUMENTO]],BD_Pagos[],7,0),"")</f>
        <v>0</v>
      </c>
      <c r="BF219" s="17">
        <f>IFERROR(VLOOKUP("5-"&amp;Presupuestos[[#This Row],[ID DOCUMENTO]],BD_Pagos[],9,0),"")</f>
        <v>0</v>
      </c>
      <c r="BG219" s="20">
        <f>IF(IFERROR(VLOOKUP("5-"&amp;Presupuestos[[#This Row],[ID DOCUMENTO]],BD_Pagos[],10,0),0)&gt;Presupuestos[[#This Row],[TOTAL SOLES]],Presupuestos[[#This Row],[TOTAL SOLES]],IFERROR(VLOOKUP("5-"&amp;Presupuestos[[#This Row],[ID DOCUMENTO]],BD_Pagos[],10,0),0))</f>
        <v>0</v>
      </c>
      <c r="BH219" s="7">
        <f>IFERROR(VLOOKUP("1-Detraccion"&amp;Presupuestos[[#This Row],[ID DOCUMENTO]],BD_Pagos[],2,0),"")</f>
        <v>0</v>
      </c>
      <c r="BI219" s="3" t="str">
        <f>IFERROR(VLOOKUP("1-Detraccion"&amp;Presupuestos[[#This Row],[ID DOCUMENTO]],BD_Pagos[],3,0),"")</f>
        <v/>
      </c>
      <c r="BJ219" s="3">
        <f>IFERROR(VLOOKUP("1-Detraccion"&amp;Presupuestos[[#This Row],[ID DOCUMENTO]],BD_Pagos[],4,0),"")</f>
        <v>0</v>
      </c>
      <c r="BK219" s="6">
        <f>IF(IFERROR(VLOOKUP("1-Detraccion"&amp;Presupuestos[[#This Row],[ID DOCUMENTO]],BD_Pagos[],5,0),0)&gt;Presupuestos[[#This Row],[TOTAL SOLES]],Presupuestos[[#This Row],[TOTAL SOLES]],IFERROR(VLOOKUP("1-Detraccion"&amp;Presupuestos[[#This Row],[ID DOCUMENTO]],BD_Pagos[],5,0),0))</f>
        <v>0</v>
      </c>
      <c r="BL219" s="6">
        <f>IF(IFERROR(VLOOKUP("1-Detraccion"&amp;Presupuestos[[#This Row],[ID DOCUMENTO]],BD_Pagos[],6,0),0)&gt;Presupuestos[[#This Row],[TOTAL SOLES]],Presupuestos[[#This Row],[TOTAL SOLES]],IFERROR(VLOOKUP("1-Detraccion"&amp;Presupuestos[[#This Row],[ID DOCUMENTO]],BD_Pagos[],6,0),0))</f>
        <v>0</v>
      </c>
      <c r="BM219" s="37"/>
      <c r="BN219" s="3"/>
      <c r="BO219" s="3"/>
      <c r="BP219" s="6"/>
      <c r="BQ21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v>
      </c>
      <c r="BR219" s="23" t="str">
        <f>IF(Presupuestos[[#This Row],[SALDO ME-MN]]&gt;0,"PENDIENTE","CANCELADO")</f>
        <v>PENDIENTE</v>
      </c>
      <c r="BS219" s="23" t="str">
        <f>IF(COUNTIFS($U$4:$U218,Presupuestos[[#This Row],[ID DOCUMENTO]])&gt;=1,IF(B218=Presupuestos[[#This Row],[ID]],"OK","DOC. DUPLICADO"),"OK")</f>
        <v>OK</v>
      </c>
    </row>
    <row r="220" spans="2:71" ht="24" x14ac:dyDescent="0.25">
      <c r="B220" s="34">
        <f>IF(Presupuestos[[#This Row],[ID DOCUMENTO]]=U219,B219,IF(B219="ID",1,B219+1))</f>
        <v>214</v>
      </c>
      <c r="C220" s="2">
        <v>45854</v>
      </c>
      <c r="D220" s="2">
        <v>45854</v>
      </c>
      <c r="E220" s="3" t="s">
        <v>665</v>
      </c>
      <c r="F220" s="25" t="s">
        <v>35</v>
      </c>
      <c r="G220" s="25" t="s">
        <v>19</v>
      </c>
      <c r="H220" s="25" t="s">
        <v>228</v>
      </c>
      <c r="I220" s="36" t="str">
        <f>IFERROR(VLOOKUP(Presupuestos[[#This Row],[AREA]]&amp;Presupuestos[[#This Row],[CONCEPTO]]&amp;Presupuestos[[#This Row],[DESCRIPCION]],Tabla28[[Columna1]:[CÓDIGO NUEVO]],2,0),"")</f>
        <v>P0307003</v>
      </c>
      <c r="J220" s="3" t="s">
        <v>666</v>
      </c>
      <c r="K220" s="3" t="s">
        <v>666</v>
      </c>
      <c r="L220" s="3" t="s">
        <v>666</v>
      </c>
      <c r="M220" s="31" t="s">
        <v>1069</v>
      </c>
      <c r="N220" s="3"/>
      <c r="O220" s="3" t="s">
        <v>315</v>
      </c>
      <c r="P220" s="3" t="s">
        <v>127</v>
      </c>
      <c r="Q220" s="3" t="str">
        <f>IFERROR(VLOOKUP(Presupuestos[[#This Row],[CLASIFICACIÓN (N)]],Tabla17[],2,0),"")</f>
        <v>Gastos operativos</v>
      </c>
      <c r="R220" s="3" t="str">
        <f>IFERROR(VLOOKUP(Presupuestos[[#This Row],[CLASIFICACIÓN (N)]],Tabla17[],3,0),"")</f>
        <v>Operativo</v>
      </c>
      <c r="S220" s="3" t="s">
        <v>16</v>
      </c>
      <c r="T220" s="3" t="str">
        <f>IFERROR(VLOOKUP(Presupuestos[[#This Row],[ALMACEN]],Tabla5[],2,0),"")</f>
        <v>Arequipa</v>
      </c>
      <c r="U220" s="19" t="str">
        <f>IFERROR(VLOOKUP(Presupuestos[[#This Row],[TIPO DE DOCUMENTO]],Tipo_Documento[],2,0)&amp;Presupuestos[[#This Row],[SERIE]]&amp;Presupuestos[[#This Row],[NUMERO]]&amp;Presupuestos[[#This Row],[RUC]],"")</f>
        <v>PLM325972537561</v>
      </c>
      <c r="V220" s="3" t="s">
        <v>171</v>
      </c>
      <c r="W220" s="7">
        <v>45854</v>
      </c>
      <c r="X220" s="7">
        <v>45854</v>
      </c>
      <c r="Y220" s="3">
        <v>3</v>
      </c>
      <c r="Z220" s="3">
        <v>259</v>
      </c>
      <c r="AA220" s="3">
        <f>IFERROR(VLOOKUP(Presupuestos[[#This Row],[RAZON SOCIAL]],CHOOSE({1,2},Clientes_Proveedores[Razon Social],Clientes_Proveedores[Ruc / Dni]),2,0),"-")</f>
        <v>72537561</v>
      </c>
      <c r="AB220" s="31" t="s">
        <v>740</v>
      </c>
      <c r="AC220" s="3" t="s">
        <v>670</v>
      </c>
      <c r="AD220" s="5"/>
      <c r="AE220" s="6">
        <v>8</v>
      </c>
      <c r="AF220" s="6">
        <f>Presupuestos[[#This Row],[BASE]]*Presupuestos[[#This Row],[% IGV]]</f>
        <v>0</v>
      </c>
      <c r="AG220" s="22">
        <f>ROUND(SUM(Presupuestos[[#This Row],[BASE]:[IGV]]),2)</f>
        <v>8</v>
      </c>
      <c r="AH220" s="9" t="str">
        <f>IF(Presupuestos[[#This Row],[MONEDA]]="USD",VLOOKUP(Presupuestos[[#This Row],[FECHA DE EMISION]],Tipo_Cambio[],3,0),"")</f>
        <v/>
      </c>
      <c r="AI220" s="22">
        <f>IFERROR(ROUND(IF(Presupuestos[[#This Row],[MONEDA]]="PEN",Presupuestos[[#This Row],[TOTAL]],Presupuestos[[#This Row],[TOTAL]]*Presupuestos[[#This Row],[TIPO DE CAMBIO]]),2),"")</f>
        <v>8</v>
      </c>
      <c r="AJ220" s="5"/>
      <c r="AK220" s="33" t="s">
        <v>671</v>
      </c>
      <c r="AL220" s="5" t="s">
        <v>672</v>
      </c>
      <c r="AM220" s="23" t="s">
        <v>671</v>
      </c>
      <c r="AN220" s="23" t="s">
        <v>671</v>
      </c>
      <c r="AO220" s="7">
        <f>IFERROR(VLOOKUP("1-"&amp;Presupuestos[[#This Row],[ID DOCUMENTO]],BD_Pagos[],7,0),"")</f>
        <v>45855</v>
      </c>
      <c r="AP220" s="16" t="str">
        <f>IFERROR(VLOOKUP("1-"&amp;Presupuestos[[#This Row],[ID DOCUMENTO]],BD_Pagos[],8,0),"")</f>
        <v>C-Tesoreria</v>
      </c>
      <c r="AQ220" s="17" t="str">
        <f>IFERROR(VLOOKUP("1-"&amp;Presupuestos[[#This Row],[ID DOCUMENTO]],BD_Pagos[],9,0),"")</f>
        <v>001-12531</v>
      </c>
      <c r="AR220" s="54"/>
      <c r="AS220" s="7">
        <f>IFERROR(VLOOKUP("2-"&amp;Presupuestos[[#This Row],[ID DOCUMENTO]],BD_Pagos[],7,0),"")</f>
        <v>0</v>
      </c>
      <c r="AT220" s="16" t="str">
        <f>IFERROR(VLOOKUP("2-"&amp;Presupuestos[[#This Row],[ID DOCUMENTO]],BD_Pagos[],8,0),"")</f>
        <v/>
      </c>
      <c r="AU220" s="17">
        <f>IFERROR(VLOOKUP("2-"&amp;Presupuestos[[#This Row],[ID DOCUMENTO]],BD_Pagos[],9,0),"")</f>
        <v>0</v>
      </c>
      <c r="AV220" s="20">
        <f>IF(IFERROR(VLOOKUP("2-"&amp;Presupuestos[[#This Row],[ID DOCUMENTO]],BD_Pagos[],10,0),0)&gt;Presupuestos[[#This Row],[TOTAL SOLES]],Presupuestos[[#This Row],[TOTAL SOLES]],IFERROR(VLOOKUP("2-"&amp;Presupuestos[[#This Row],[ID DOCUMENTO]],BD_Pagos[],10,0),0))</f>
        <v>0</v>
      </c>
      <c r="AW220" s="7"/>
      <c r="AX220" s="16"/>
      <c r="AY220" s="17"/>
      <c r="AZ220" s="20"/>
      <c r="BA220" s="7"/>
      <c r="BB220" s="16"/>
      <c r="BC220" s="17"/>
      <c r="BD220" s="20"/>
      <c r="BE220" s="7">
        <f>IFERROR(VLOOKUP("5-"&amp;Presupuestos[[#This Row],[ID DOCUMENTO]],BD_Pagos[],7,0),"")</f>
        <v>0</v>
      </c>
      <c r="BF220" s="17">
        <f>IFERROR(VLOOKUP("5-"&amp;Presupuestos[[#This Row],[ID DOCUMENTO]],BD_Pagos[],9,0),"")</f>
        <v>0</v>
      </c>
      <c r="BG220" s="20">
        <f>IF(IFERROR(VLOOKUP("5-"&amp;Presupuestos[[#This Row],[ID DOCUMENTO]],BD_Pagos[],10,0),0)&gt;Presupuestos[[#This Row],[TOTAL SOLES]],Presupuestos[[#This Row],[TOTAL SOLES]],IFERROR(VLOOKUP("5-"&amp;Presupuestos[[#This Row],[ID DOCUMENTO]],BD_Pagos[],10,0),0))</f>
        <v>0</v>
      </c>
      <c r="BH220" s="7">
        <f>IFERROR(VLOOKUP("1-Detraccion"&amp;Presupuestos[[#This Row],[ID DOCUMENTO]],BD_Pagos[],2,0),"")</f>
        <v>0</v>
      </c>
      <c r="BI220" s="3" t="str">
        <f>IFERROR(VLOOKUP("1-Detraccion"&amp;Presupuestos[[#This Row],[ID DOCUMENTO]],BD_Pagos[],3,0),"")</f>
        <v/>
      </c>
      <c r="BJ220" s="3">
        <f>IFERROR(VLOOKUP("1-Detraccion"&amp;Presupuestos[[#This Row],[ID DOCUMENTO]],BD_Pagos[],4,0),"")</f>
        <v>0</v>
      </c>
      <c r="BK220" s="6">
        <f>IF(IFERROR(VLOOKUP("1-Detraccion"&amp;Presupuestos[[#This Row],[ID DOCUMENTO]],BD_Pagos[],5,0),0)&gt;Presupuestos[[#This Row],[TOTAL SOLES]],Presupuestos[[#This Row],[TOTAL SOLES]],IFERROR(VLOOKUP("1-Detraccion"&amp;Presupuestos[[#This Row],[ID DOCUMENTO]],BD_Pagos[],5,0),0))</f>
        <v>0</v>
      </c>
      <c r="BL220" s="6">
        <f>IF(IFERROR(VLOOKUP("1-Detraccion"&amp;Presupuestos[[#This Row],[ID DOCUMENTO]],BD_Pagos[],6,0),0)&gt;Presupuestos[[#This Row],[TOTAL SOLES]],Presupuestos[[#This Row],[TOTAL SOLES]],IFERROR(VLOOKUP("1-Detraccion"&amp;Presupuestos[[#This Row],[ID DOCUMENTO]],BD_Pagos[],6,0),0))</f>
        <v>0</v>
      </c>
      <c r="BM220" s="37"/>
      <c r="BN220" s="3"/>
      <c r="BO220" s="3"/>
      <c r="BP220" s="6"/>
      <c r="BQ22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20" s="23" t="str">
        <f>IF(Presupuestos[[#This Row],[SALDO ME-MN]]&gt;0,"PENDIENTE","CANCELADO")</f>
        <v>PENDIENTE</v>
      </c>
      <c r="BS220" s="23" t="str">
        <f>IF(COUNTIFS($U$4:$U219,Presupuestos[[#This Row],[ID DOCUMENTO]])&gt;=1,IF(B219=Presupuestos[[#This Row],[ID]],"OK","DOC. DUPLICADO"),"OK")</f>
        <v>OK</v>
      </c>
    </row>
    <row r="221" spans="2:71" ht="24" x14ac:dyDescent="0.25">
      <c r="B221" s="34">
        <f>IF(Presupuestos[[#This Row],[ID DOCUMENTO]]=U220,B220,IF(B220="ID",1,B220+1))</f>
        <v>215</v>
      </c>
      <c r="C221" s="2">
        <v>45855</v>
      </c>
      <c r="D221" s="2">
        <v>45855</v>
      </c>
      <c r="E221" s="3" t="s">
        <v>746</v>
      </c>
      <c r="F221" s="25" t="s">
        <v>62</v>
      </c>
      <c r="G221" s="25" t="s">
        <v>19</v>
      </c>
      <c r="H221" s="25" t="s">
        <v>566</v>
      </c>
      <c r="I221" s="36" t="str">
        <f>IFERROR(VLOOKUP(Presupuestos[[#This Row],[AREA]]&amp;Presupuestos[[#This Row],[CONCEPTO]]&amp;Presupuestos[[#This Row],[DESCRIPCION]],Tabla28[[Columna1]:[CÓDIGO NUEVO]],2,0),"")</f>
        <v>P0805004</v>
      </c>
      <c r="J221" s="3" t="s">
        <v>666</v>
      </c>
      <c r="K221" s="3" t="s">
        <v>666</v>
      </c>
      <c r="L221" s="3" t="s">
        <v>666</v>
      </c>
      <c r="M221" s="31" t="s">
        <v>1070</v>
      </c>
      <c r="N221" s="3"/>
      <c r="O221" s="3" t="s">
        <v>315</v>
      </c>
      <c r="P221" s="3" t="s">
        <v>127</v>
      </c>
      <c r="Q221" s="3" t="str">
        <f>IFERROR(VLOOKUP(Presupuestos[[#This Row],[CLASIFICACIÓN (N)]],Tabla17[],2,0),"")</f>
        <v>Gastos operativos</v>
      </c>
      <c r="R221" s="3" t="str">
        <f>IFERROR(VLOOKUP(Presupuestos[[#This Row],[CLASIFICACIÓN (N)]],Tabla17[],3,0),"")</f>
        <v>Operativo</v>
      </c>
      <c r="S221" s="3" t="s">
        <v>16</v>
      </c>
      <c r="T221" s="3" t="str">
        <f>IFERROR(VLOOKUP(Presupuestos[[#This Row],[ALMACEN]],Tabla5[],2,0),"")</f>
        <v>Arequipa</v>
      </c>
      <c r="U221" s="19" t="str">
        <f>IFERROR(VLOOKUP(Presupuestos[[#This Row],[TIPO DE DOCUMENTO]],Tipo_Documento[],2,0)&amp;Presupuestos[[#This Row],[SERIE]]&amp;Presupuestos[[#This Row],[NUMERO]]&amp;Presupuestos[[#This Row],[RUC]],"")</f>
        <v>PLM325744468346</v>
      </c>
      <c r="V221" s="3" t="s">
        <v>171</v>
      </c>
      <c r="W221" s="7">
        <v>45855</v>
      </c>
      <c r="X221" s="7">
        <v>45855</v>
      </c>
      <c r="Y221" s="3">
        <v>3</v>
      </c>
      <c r="Z221" s="3">
        <v>257</v>
      </c>
      <c r="AA221" s="3">
        <f>IFERROR(VLOOKUP(Presupuestos[[#This Row],[RAZON SOCIAL]],CHOOSE({1,2},Clientes_Proveedores[Razon Social],Clientes_Proveedores[Ruc / Dni]),2,0),"-")</f>
        <v>44468346</v>
      </c>
      <c r="AB221" s="31" t="s">
        <v>1067</v>
      </c>
      <c r="AC221" s="3" t="s">
        <v>670</v>
      </c>
      <c r="AD221" s="5"/>
      <c r="AE221" s="6">
        <v>4.7</v>
      </c>
      <c r="AF221" s="6">
        <f>Presupuestos[[#This Row],[BASE]]*Presupuestos[[#This Row],[% IGV]]</f>
        <v>0</v>
      </c>
      <c r="AG221" s="22">
        <f>ROUND(SUM(Presupuestos[[#This Row],[BASE]:[IGV]]),2)</f>
        <v>4.7</v>
      </c>
      <c r="AH221" s="9" t="str">
        <f>IF(Presupuestos[[#This Row],[MONEDA]]="USD",VLOOKUP(Presupuestos[[#This Row],[FECHA DE EMISION]],Tipo_Cambio[],3,0),"")</f>
        <v/>
      </c>
      <c r="AI221" s="22">
        <f>IFERROR(ROUND(IF(Presupuestos[[#This Row],[MONEDA]]="PEN",Presupuestos[[#This Row],[TOTAL]],Presupuestos[[#This Row],[TOTAL]]*Presupuestos[[#This Row],[TIPO DE CAMBIO]]),2),"")</f>
        <v>4.7</v>
      </c>
      <c r="AJ221" s="5"/>
      <c r="AK221" s="33" t="s">
        <v>671</v>
      </c>
      <c r="AL221" s="5" t="s">
        <v>672</v>
      </c>
      <c r="AM221" s="23" t="s">
        <v>671</v>
      </c>
      <c r="AN221" s="23" t="s">
        <v>759</v>
      </c>
      <c r="AO221" s="7">
        <f>IFERROR(VLOOKUP("1-"&amp;Presupuestos[[#This Row],[ID DOCUMENTO]],BD_Pagos[],7,0),"")</f>
        <v>45855</v>
      </c>
      <c r="AP221" s="16" t="str">
        <f>IFERROR(VLOOKUP("1-"&amp;Presupuestos[[#This Row],[ID DOCUMENTO]],BD_Pagos[],8,0),"")</f>
        <v>C-Tesoreria</v>
      </c>
      <c r="AQ221" s="17" t="str">
        <f>IFERROR(VLOOKUP("1-"&amp;Presupuestos[[#This Row],[ID DOCUMENTO]],BD_Pagos[],9,0),"")</f>
        <v>001-12530</v>
      </c>
      <c r="AR221" s="54"/>
      <c r="AS221" s="7">
        <f>IFERROR(VLOOKUP("2-"&amp;Presupuestos[[#This Row],[ID DOCUMENTO]],BD_Pagos[],7,0),"")</f>
        <v>0</v>
      </c>
      <c r="AT221" s="16" t="str">
        <f>IFERROR(VLOOKUP("2-"&amp;Presupuestos[[#This Row],[ID DOCUMENTO]],BD_Pagos[],8,0),"")</f>
        <v/>
      </c>
      <c r="AU221" s="17">
        <f>IFERROR(VLOOKUP("2-"&amp;Presupuestos[[#This Row],[ID DOCUMENTO]],BD_Pagos[],9,0),"")</f>
        <v>0</v>
      </c>
      <c r="AV221" s="20">
        <f>IF(IFERROR(VLOOKUP("2-"&amp;Presupuestos[[#This Row],[ID DOCUMENTO]],BD_Pagos[],10,0),0)&gt;Presupuestos[[#This Row],[TOTAL SOLES]],Presupuestos[[#This Row],[TOTAL SOLES]],IFERROR(VLOOKUP("2-"&amp;Presupuestos[[#This Row],[ID DOCUMENTO]],BD_Pagos[],10,0),0))</f>
        <v>0</v>
      </c>
      <c r="AW221" s="7"/>
      <c r="AX221" s="16"/>
      <c r="AY221" s="17"/>
      <c r="AZ221" s="20"/>
      <c r="BA221" s="7"/>
      <c r="BB221" s="16"/>
      <c r="BC221" s="17"/>
      <c r="BD221" s="20"/>
      <c r="BE221" s="7">
        <f>IFERROR(VLOOKUP("5-"&amp;Presupuestos[[#This Row],[ID DOCUMENTO]],BD_Pagos[],7,0),"")</f>
        <v>0</v>
      </c>
      <c r="BF221" s="17">
        <f>IFERROR(VLOOKUP("5-"&amp;Presupuestos[[#This Row],[ID DOCUMENTO]],BD_Pagos[],9,0),"")</f>
        <v>0</v>
      </c>
      <c r="BG221" s="20">
        <f>IF(IFERROR(VLOOKUP("5-"&amp;Presupuestos[[#This Row],[ID DOCUMENTO]],BD_Pagos[],10,0),0)&gt;Presupuestos[[#This Row],[TOTAL SOLES]],Presupuestos[[#This Row],[TOTAL SOLES]],IFERROR(VLOOKUP("5-"&amp;Presupuestos[[#This Row],[ID DOCUMENTO]],BD_Pagos[],10,0),0))</f>
        <v>0</v>
      </c>
      <c r="BH221" s="7">
        <f>IFERROR(VLOOKUP("1-Detraccion"&amp;Presupuestos[[#This Row],[ID DOCUMENTO]],BD_Pagos[],2,0),"")</f>
        <v>0</v>
      </c>
      <c r="BI221" s="3" t="str">
        <f>IFERROR(VLOOKUP("1-Detraccion"&amp;Presupuestos[[#This Row],[ID DOCUMENTO]],BD_Pagos[],3,0),"")</f>
        <v/>
      </c>
      <c r="BJ221" s="3">
        <f>IFERROR(VLOOKUP("1-Detraccion"&amp;Presupuestos[[#This Row],[ID DOCUMENTO]],BD_Pagos[],4,0),"")</f>
        <v>0</v>
      </c>
      <c r="BK221" s="6">
        <f>IF(IFERROR(VLOOKUP("1-Detraccion"&amp;Presupuestos[[#This Row],[ID DOCUMENTO]],BD_Pagos[],5,0),0)&gt;Presupuestos[[#This Row],[TOTAL SOLES]],Presupuestos[[#This Row],[TOTAL SOLES]],IFERROR(VLOOKUP("1-Detraccion"&amp;Presupuestos[[#This Row],[ID DOCUMENTO]],BD_Pagos[],5,0),0))</f>
        <v>0</v>
      </c>
      <c r="BL221" s="6">
        <f>IF(IFERROR(VLOOKUP("1-Detraccion"&amp;Presupuestos[[#This Row],[ID DOCUMENTO]],BD_Pagos[],6,0),0)&gt;Presupuestos[[#This Row],[TOTAL SOLES]],Presupuestos[[#This Row],[TOTAL SOLES]],IFERROR(VLOOKUP("1-Detraccion"&amp;Presupuestos[[#This Row],[ID DOCUMENTO]],BD_Pagos[],6,0),0))</f>
        <v>0</v>
      </c>
      <c r="BM221" s="37"/>
      <c r="BN221" s="3"/>
      <c r="BO221" s="3"/>
      <c r="BP221" s="6"/>
      <c r="BQ22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4.7</v>
      </c>
      <c r="BR221" s="23" t="str">
        <f>IF(Presupuestos[[#This Row],[SALDO ME-MN]]&gt;0,"PENDIENTE","CANCELADO")</f>
        <v>PENDIENTE</v>
      </c>
      <c r="BS221" s="23" t="str">
        <f>IF(COUNTIFS($U$4:$U220,Presupuestos[[#This Row],[ID DOCUMENTO]])&gt;=1,IF(B220=Presupuestos[[#This Row],[ID]],"OK","DOC. DUPLICADO"),"OK")</f>
        <v>OK</v>
      </c>
    </row>
    <row r="222" spans="2:71" ht="24" x14ac:dyDescent="0.25">
      <c r="B222" s="34">
        <f>IF(Presupuestos[[#This Row],[ID DOCUMENTO]]=U221,B221,IF(B221="ID",1,B221+1))</f>
        <v>216</v>
      </c>
      <c r="C222" s="2">
        <v>45855</v>
      </c>
      <c r="D222" s="2">
        <v>45855</v>
      </c>
      <c r="E222" s="3" t="s">
        <v>665</v>
      </c>
      <c r="F222" s="25" t="s">
        <v>35</v>
      </c>
      <c r="G222" s="25" t="s">
        <v>211</v>
      </c>
      <c r="H222" s="25" t="s">
        <v>198</v>
      </c>
      <c r="I222" s="36" t="str">
        <f>IFERROR(VLOOKUP(Presupuestos[[#This Row],[AREA]]&amp;Presupuestos[[#This Row],[CONCEPTO]]&amp;Presupuestos[[#This Row],[DESCRIPCION]],Tabla28[[Columna1]:[CÓDIGO NUEVO]],2,0),"")</f>
        <v>P0302001</v>
      </c>
      <c r="J222" s="3" t="s">
        <v>666</v>
      </c>
      <c r="K222" s="3" t="s">
        <v>666</v>
      </c>
      <c r="L222" s="3" t="s">
        <v>666</v>
      </c>
      <c r="M222" s="31" t="s">
        <v>1071</v>
      </c>
      <c r="N222" s="3" t="s">
        <v>40</v>
      </c>
      <c r="O222" s="3" t="s">
        <v>315</v>
      </c>
      <c r="P222" s="3" t="s">
        <v>122</v>
      </c>
      <c r="Q222" s="3" t="str">
        <f>IFERROR(VLOOKUP(Presupuestos[[#This Row],[CLASIFICACIÓN (N)]],Tabla17[],2,0),"")</f>
        <v>Costos de ventas</v>
      </c>
      <c r="R222" s="3" t="str">
        <f>IFERROR(VLOOKUP(Presupuestos[[#This Row],[CLASIFICACIÓN (N)]],Tabla17[],3,0),"")</f>
        <v>Operativo</v>
      </c>
      <c r="S222" s="3" t="s">
        <v>16</v>
      </c>
      <c r="T222" s="3" t="str">
        <f>IFERROR(VLOOKUP(Presupuestos[[#This Row],[ALMACEN]],Tabla5[],2,0),"")</f>
        <v>Arequipa</v>
      </c>
      <c r="U222" s="19" t="str">
        <f>IFERROR(VLOOKUP(Presupuestos[[#This Row],[TIPO DE DOCUMENTO]],Tipo_Documento[],2,0)&amp;Presupuestos[[#This Row],[SERIE]]&amp;Presupuestos[[#This Row],[NUMERO]]&amp;Presupuestos[[#This Row],[RUC]],"")</f>
        <v>LIQOPE13611111111</v>
      </c>
      <c r="V222" s="3" t="s">
        <v>175</v>
      </c>
      <c r="W222" s="7">
        <v>45856</v>
      </c>
      <c r="X222" s="7">
        <v>45856</v>
      </c>
      <c r="Y222" s="3" t="s">
        <v>36</v>
      </c>
      <c r="Z222" s="3">
        <v>136</v>
      </c>
      <c r="AA222" s="3">
        <f>IFERROR(VLOOKUP(Presupuestos[[#This Row],[RAZON SOCIAL]],CHOOSE({1,2},Clientes_Proveedores[Razon Social],Clientes_Proveedores[Ruc / Dni]),2,0),"-")</f>
        <v>11111111</v>
      </c>
      <c r="AB222" s="31" t="s">
        <v>916</v>
      </c>
      <c r="AC222" s="3" t="s">
        <v>670</v>
      </c>
      <c r="AD222" s="5"/>
      <c r="AE222" s="6">
        <v>20</v>
      </c>
      <c r="AF222" s="6">
        <f>Presupuestos[[#This Row],[BASE]]*Presupuestos[[#This Row],[% IGV]]</f>
        <v>0</v>
      </c>
      <c r="AG222" s="22">
        <f>ROUND(SUM(Presupuestos[[#This Row],[BASE]:[IGV]]),2)</f>
        <v>20</v>
      </c>
      <c r="AH222" s="9" t="str">
        <f>IF(Presupuestos[[#This Row],[MONEDA]]="USD",VLOOKUP(Presupuestos[[#This Row],[FECHA DE EMISION]],Tipo_Cambio[],3,0),"")</f>
        <v/>
      </c>
      <c r="AI222" s="22">
        <f>IFERROR(ROUND(IF(Presupuestos[[#This Row],[MONEDA]]="PEN",Presupuestos[[#This Row],[TOTAL]],Presupuestos[[#This Row],[TOTAL]]*Presupuestos[[#This Row],[TIPO DE CAMBIO]]),2),"")</f>
        <v>20</v>
      </c>
      <c r="AJ222" s="5"/>
      <c r="AK222" s="33" t="s">
        <v>671</v>
      </c>
      <c r="AL222" s="5" t="s">
        <v>742</v>
      </c>
      <c r="AM222" s="23" t="s">
        <v>671</v>
      </c>
      <c r="AN222" s="23" t="s">
        <v>759</v>
      </c>
      <c r="AO222" s="7" t="str">
        <f>IFERROR(VLOOKUP("1-"&amp;Presupuestos[[#This Row],[ID DOCUMENTO]],BD_Pagos[],7,0),"")</f>
        <v/>
      </c>
      <c r="AP222" s="16" t="str">
        <f>IFERROR(VLOOKUP("1-"&amp;Presupuestos[[#This Row],[ID DOCUMENTO]],BD_Pagos[],8,0),"")</f>
        <v/>
      </c>
      <c r="AQ222" s="17" t="str">
        <f>IFERROR(VLOOKUP("1-"&amp;Presupuestos[[#This Row],[ID DOCUMENTO]],BD_Pagos[],9,0),"")</f>
        <v/>
      </c>
      <c r="AR222" s="54"/>
      <c r="AS222" s="7" t="str">
        <f>IFERROR(VLOOKUP("2-"&amp;Presupuestos[[#This Row],[ID DOCUMENTO]],BD_Pagos[],7,0),"")</f>
        <v/>
      </c>
      <c r="AT222" s="16" t="str">
        <f>IFERROR(VLOOKUP("2-"&amp;Presupuestos[[#This Row],[ID DOCUMENTO]],BD_Pagos[],8,0),"")</f>
        <v/>
      </c>
      <c r="AU222" s="17" t="str">
        <f>IFERROR(VLOOKUP("2-"&amp;Presupuestos[[#This Row],[ID DOCUMENTO]],BD_Pagos[],9,0),"")</f>
        <v/>
      </c>
      <c r="AV222" s="20">
        <f>IF(IFERROR(VLOOKUP("2-"&amp;Presupuestos[[#This Row],[ID DOCUMENTO]],BD_Pagos[],10,0),0)&gt;Presupuestos[[#This Row],[TOTAL SOLES]],Presupuestos[[#This Row],[TOTAL SOLES]],IFERROR(VLOOKUP("2-"&amp;Presupuestos[[#This Row],[ID DOCUMENTO]],BD_Pagos[],10,0),0))</f>
        <v>0</v>
      </c>
      <c r="AW222" s="7"/>
      <c r="AX222" s="16"/>
      <c r="AY222" s="17"/>
      <c r="AZ222" s="20"/>
      <c r="BA222" s="7"/>
      <c r="BB222" s="16"/>
      <c r="BC222" s="17"/>
      <c r="BD222" s="20"/>
      <c r="BE222" s="7" t="str">
        <f>IFERROR(VLOOKUP("5-"&amp;Presupuestos[[#This Row],[ID DOCUMENTO]],BD_Pagos[],7,0),"")</f>
        <v/>
      </c>
      <c r="BF222" s="17" t="str">
        <f>IFERROR(VLOOKUP("5-"&amp;Presupuestos[[#This Row],[ID DOCUMENTO]],BD_Pagos[],9,0),"")</f>
        <v/>
      </c>
      <c r="BG222" s="20">
        <f>IF(IFERROR(VLOOKUP("5-"&amp;Presupuestos[[#This Row],[ID DOCUMENTO]],BD_Pagos[],10,0),0)&gt;Presupuestos[[#This Row],[TOTAL SOLES]],Presupuestos[[#This Row],[TOTAL SOLES]],IFERROR(VLOOKUP("5-"&amp;Presupuestos[[#This Row],[ID DOCUMENTO]],BD_Pagos[],10,0),0))</f>
        <v>0</v>
      </c>
      <c r="BH222" s="7" t="str">
        <f>IFERROR(VLOOKUP("1-Detraccion"&amp;Presupuestos[[#This Row],[ID DOCUMENTO]],BD_Pagos[],2,0),"")</f>
        <v/>
      </c>
      <c r="BI222" s="3" t="str">
        <f>IFERROR(VLOOKUP("1-Detraccion"&amp;Presupuestos[[#This Row],[ID DOCUMENTO]],BD_Pagos[],3,0),"")</f>
        <v/>
      </c>
      <c r="BJ222" s="3" t="str">
        <f>IFERROR(VLOOKUP("1-Detraccion"&amp;Presupuestos[[#This Row],[ID DOCUMENTO]],BD_Pagos[],4,0),"")</f>
        <v/>
      </c>
      <c r="BK222" s="6">
        <f>IF(IFERROR(VLOOKUP("1-Detraccion"&amp;Presupuestos[[#This Row],[ID DOCUMENTO]],BD_Pagos[],5,0),0)&gt;Presupuestos[[#This Row],[TOTAL SOLES]],Presupuestos[[#This Row],[TOTAL SOLES]],IFERROR(VLOOKUP("1-Detraccion"&amp;Presupuestos[[#This Row],[ID DOCUMENTO]],BD_Pagos[],5,0),0))</f>
        <v>0</v>
      </c>
      <c r="BL222" s="6">
        <f>IF(IFERROR(VLOOKUP("1-Detraccion"&amp;Presupuestos[[#This Row],[ID DOCUMENTO]],BD_Pagos[],6,0),0)&gt;Presupuestos[[#This Row],[TOTAL SOLES]],Presupuestos[[#This Row],[TOTAL SOLES]],IFERROR(VLOOKUP("1-Detraccion"&amp;Presupuestos[[#This Row],[ID DOCUMENTO]],BD_Pagos[],6,0),0))</f>
        <v>0</v>
      </c>
      <c r="BM222" s="37"/>
      <c r="BN222" s="3"/>
      <c r="BO222" s="3"/>
      <c r="BP222" s="6"/>
      <c r="BQ22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222" s="23" t="str">
        <f>IF(Presupuestos[[#This Row],[SALDO ME-MN]]&gt;0,"PENDIENTE","CANCELADO")</f>
        <v>PENDIENTE</v>
      </c>
      <c r="BS222" s="23" t="str">
        <f>IF(COUNTIFS($U$4:$U221,Presupuestos[[#This Row],[ID DOCUMENTO]])&gt;=1,IF(B221=Presupuestos[[#This Row],[ID]],"OK","DOC. DUPLICADO"),"OK")</f>
        <v>OK</v>
      </c>
    </row>
    <row r="223" spans="2:71" ht="24" x14ac:dyDescent="0.25">
      <c r="B223" s="34">
        <f>IF(Presupuestos[[#This Row],[ID DOCUMENTO]]=U222,B222,IF(B222="ID",1,B222+1))</f>
        <v>217</v>
      </c>
      <c r="C223" s="2">
        <v>45856</v>
      </c>
      <c r="D223" s="2">
        <v>45856</v>
      </c>
      <c r="E223" s="3" t="s">
        <v>1072</v>
      </c>
      <c r="F223" s="25" t="s">
        <v>43</v>
      </c>
      <c r="G223" s="25" t="s">
        <v>273</v>
      </c>
      <c r="H223" s="25" t="s">
        <v>293</v>
      </c>
      <c r="I223" s="36" t="str">
        <f>IFERROR(VLOOKUP(Presupuestos[[#This Row],[AREA]]&amp;Presupuestos[[#This Row],[CONCEPTO]]&amp;Presupuestos[[#This Row],[DESCRIPCION]],Tabla28[[Columna1]:[CÓDIGO NUEVO]],2,0),"")</f>
        <v>P0401001</v>
      </c>
      <c r="J223" s="3" t="s">
        <v>666</v>
      </c>
      <c r="K223" s="3" t="s">
        <v>666</v>
      </c>
      <c r="L223" s="3" t="s">
        <v>666</v>
      </c>
      <c r="M223" s="31" t="s">
        <v>1073</v>
      </c>
      <c r="N223" s="3"/>
      <c r="O223" s="3" t="s">
        <v>315</v>
      </c>
      <c r="P223" s="3"/>
      <c r="Q223" s="3" t="str">
        <f>IFERROR(VLOOKUP(Presupuestos[[#This Row],[CLASIFICACIÓN (N)]],Tabla17[],2,0),"")</f>
        <v/>
      </c>
      <c r="R223" s="3" t="str">
        <f>IFERROR(VLOOKUP(Presupuestos[[#This Row],[CLASIFICACIÓN (N)]],Tabla17[],3,0),"")</f>
        <v/>
      </c>
      <c r="S223" s="3" t="s">
        <v>16</v>
      </c>
      <c r="T223" s="3" t="str">
        <f>IFERROR(VLOOKUP(Presupuestos[[#This Row],[ALMACEN]],Tabla5[],2,0),"")</f>
        <v>Arequipa</v>
      </c>
      <c r="U223" s="19" t="str">
        <f>IFERROR(VLOOKUP(Presupuestos[[#This Row],[TIPO DE DOCUMENTO]],Tipo_Documento[],2,0)&amp;Presupuestos[[#This Row],[SERIE]]&amp;Presupuestos[[#This Row],[NUMERO]]&amp;Presupuestos[[#This Row],[RUC]],"")</f>
        <v>01F00616781720375361991</v>
      </c>
      <c r="V223" s="3" t="s">
        <v>120</v>
      </c>
      <c r="W223" s="7">
        <v>45856</v>
      </c>
      <c r="X223" s="7">
        <v>45856</v>
      </c>
      <c r="Y223" s="3" t="s">
        <v>730</v>
      </c>
      <c r="Z223" s="3">
        <v>167817</v>
      </c>
      <c r="AA223" s="3">
        <f>IFERROR(VLOOKUP(Presupuestos[[#This Row],[RAZON SOCIAL]],CHOOSE({1,2},Clientes_Proveedores[Razon Social],Clientes_Proveedores[Ruc / Dni]),2,0),"-")</f>
        <v>20375361991</v>
      </c>
      <c r="AB223" s="31" t="s">
        <v>1074</v>
      </c>
      <c r="AC223" s="3" t="s">
        <v>801</v>
      </c>
      <c r="AD223" s="5"/>
      <c r="AE223" s="6">
        <v>959.58</v>
      </c>
      <c r="AF223" s="6">
        <f>Presupuestos[[#This Row],[BASE]]*Presupuestos[[#This Row],[% IGV]]</f>
        <v>0</v>
      </c>
      <c r="AG223" s="22">
        <f>ROUND(SUM(Presupuestos[[#This Row],[BASE]:[IGV]]),2)</f>
        <v>959.58</v>
      </c>
      <c r="AH223" s="9">
        <f>IF(Presupuestos[[#This Row],[MONEDA]]="USD",VLOOKUP(Presupuestos[[#This Row],[FECHA DE EMISION]],Tipo_Cambio[],3,0),"")</f>
        <v>3.556</v>
      </c>
      <c r="AI223" s="22">
        <f>IFERROR(ROUND(IF(Presupuestos[[#This Row],[MONEDA]]="PEN",Presupuestos[[#This Row],[TOTAL]],Presupuestos[[#This Row],[TOTAL]]*Presupuestos[[#This Row],[TIPO DE CAMBIO]]),2),"")</f>
        <v>3412.27</v>
      </c>
      <c r="AJ223" s="5"/>
      <c r="AK223" s="33" t="s">
        <v>671</v>
      </c>
      <c r="AL223" s="5" t="s">
        <v>680</v>
      </c>
      <c r="AM223" s="23" t="s">
        <v>671</v>
      </c>
      <c r="AN223" s="23" t="s">
        <v>671</v>
      </c>
      <c r="AO223" s="7">
        <f>IFERROR(VLOOKUP("1-"&amp;Presupuestos[[#This Row],[ID DOCUMENTO]],BD_Pagos[],7,0),"")</f>
        <v>45856</v>
      </c>
      <c r="AP223" s="16" t="str">
        <f>IFERROR(VLOOKUP("1-"&amp;Presupuestos[[#This Row],[ID DOCUMENTO]],BD_Pagos[],8,0),"")</f>
        <v>B-BCP - Dolares</v>
      </c>
      <c r="AQ223" s="17">
        <f>IFERROR(VLOOKUP("1-"&amp;Presupuestos[[#This Row],[ID DOCUMENTO]],BD_Pagos[],9,0),"")</f>
        <v>266822</v>
      </c>
      <c r="AR223" s="54"/>
      <c r="AS223" s="7">
        <f>IFERROR(VLOOKUP("2-"&amp;Presupuestos[[#This Row],[ID DOCUMENTO]],BD_Pagos[],7,0),"")</f>
        <v>0</v>
      </c>
      <c r="AT223" s="16" t="str">
        <f>IFERROR(VLOOKUP("2-"&amp;Presupuestos[[#This Row],[ID DOCUMENTO]],BD_Pagos[],8,0),"")</f>
        <v/>
      </c>
      <c r="AU223" s="17">
        <f>IFERROR(VLOOKUP("2-"&amp;Presupuestos[[#This Row],[ID DOCUMENTO]],BD_Pagos[],9,0),"")</f>
        <v>0</v>
      </c>
      <c r="AV223" s="20">
        <f>IF(IFERROR(VLOOKUP("2-"&amp;Presupuestos[[#This Row],[ID DOCUMENTO]],BD_Pagos[],10,0),0)&gt;Presupuestos[[#This Row],[TOTAL SOLES]],Presupuestos[[#This Row],[TOTAL SOLES]],IFERROR(VLOOKUP("2-"&amp;Presupuestos[[#This Row],[ID DOCUMENTO]],BD_Pagos[],10,0),0))</f>
        <v>0</v>
      </c>
      <c r="AW223" s="7"/>
      <c r="AX223" s="16"/>
      <c r="AY223" s="17"/>
      <c r="AZ223" s="20"/>
      <c r="BA223" s="7"/>
      <c r="BB223" s="16"/>
      <c r="BC223" s="17"/>
      <c r="BD223" s="20"/>
      <c r="BE223" s="7">
        <f>IFERROR(VLOOKUP("5-"&amp;Presupuestos[[#This Row],[ID DOCUMENTO]],BD_Pagos[],7,0),"")</f>
        <v>0</v>
      </c>
      <c r="BF223" s="17">
        <f>IFERROR(VLOOKUP("5-"&amp;Presupuestos[[#This Row],[ID DOCUMENTO]],BD_Pagos[],9,0),"")</f>
        <v>0</v>
      </c>
      <c r="BG223" s="20">
        <f>IF(IFERROR(VLOOKUP("5-"&amp;Presupuestos[[#This Row],[ID DOCUMENTO]],BD_Pagos[],10,0),0)&gt;Presupuestos[[#This Row],[TOTAL SOLES]],Presupuestos[[#This Row],[TOTAL SOLES]],IFERROR(VLOOKUP("5-"&amp;Presupuestos[[#This Row],[ID DOCUMENTO]],BD_Pagos[],10,0),0))</f>
        <v>0</v>
      </c>
      <c r="BH223" s="7">
        <f>IFERROR(VLOOKUP("1-Detraccion"&amp;Presupuestos[[#This Row],[ID DOCUMENTO]],BD_Pagos[],2,0),"")</f>
        <v>0</v>
      </c>
      <c r="BI223" s="3" t="str">
        <f>IFERROR(VLOOKUP("1-Detraccion"&amp;Presupuestos[[#This Row],[ID DOCUMENTO]],BD_Pagos[],3,0),"")</f>
        <v/>
      </c>
      <c r="BJ223" s="3">
        <f>IFERROR(VLOOKUP("1-Detraccion"&amp;Presupuestos[[#This Row],[ID DOCUMENTO]],BD_Pagos[],4,0),"")</f>
        <v>0</v>
      </c>
      <c r="BK223" s="6">
        <f>IF(IFERROR(VLOOKUP("1-Detraccion"&amp;Presupuestos[[#This Row],[ID DOCUMENTO]],BD_Pagos[],5,0),0)&gt;Presupuestos[[#This Row],[TOTAL SOLES]],Presupuestos[[#This Row],[TOTAL SOLES]],IFERROR(VLOOKUP("1-Detraccion"&amp;Presupuestos[[#This Row],[ID DOCUMENTO]],BD_Pagos[],5,0),0))</f>
        <v>0</v>
      </c>
      <c r="BL223" s="6">
        <f>IF(IFERROR(VLOOKUP("1-Detraccion"&amp;Presupuestos[[#This Row],[ID DOCUMENTO]],BD_Pagos[],6,0),0)&gt;Presupuestos[[#This Row],[TOTAL SOLES]],Presupuestos[[#This Row],[TOTAL SOLES]],IFERROR(VLOOKUP("1-Detraccion"&amp;Presupuestos[[#This Row],[ID DOCUMENTO]],BD_Pagos[],6,0),0))</f>
        <v>0</v>
      </c>
      <c r="BM223" s="37"/>
      <c r="BN223" s="3"/>
      <c r="BO223" s="3"/>
      <c r="BP223" s="6"/>
      <c r="BQ22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959.58</v>
      </c>
      <c r="BR223" s="23" t="str">
        <f>IF(Presupuestos[[#This Row],[SALDO ME-MN]]&gt;0,"PENDIENTE","CANCELADO")</f>
        <v>PENDIENTE</v>
      </c>
      <c r="BS223" s="23" t="str">
        <f>IF(COUNTIFS($U$4:$U222,Presupuestos[[#This Row],[ID DOCUMENTO]])&gt;=1,IF(B222=Presupuestos[[#This Row],[ID]],"OK","DOC. DUPLICADO"),"OK")</f>
        <v>OK</v>
      </c>
    </row>
    <row r="224" spans="2:71" ht="24" x14ac:dyDescent="0.25">
      <c r="B224" s="34">
        <f>IF(Presupuestos[[#This Row],[ID DOCUMENTO]]=U223,B223,IF(B223="ID",1,B223+1))</f>
        <v>217</v>
      </c>
      <c r="C224" s="2">
        <v>45856</v>
      </c>
      <c r="D224" s="2">
        <v>45856</v>
      </c>
      <c r="E224" s="3" t="s">
        <v>1072</v>
      </c>
      <c r="F224" s="25" t="s">
        <v>43</v>
      </c>
      <c r="G224" s="25" t="s">
        <v>147</v>
      </c>
      <c r="H224" s="25" t="s">
        <v>294</v>
      </c>
      <c r="I224" s="36" t="str">
        <f>IFERROR(VLOOKUP(Presupuestos[[#This Row],[AREA]]&amp;Presupuestos[[#This Row],[CONCEPTO]]&amp;Presupuestos[[#This Row],[DESCRIPCION]],Tabla28[[Columna1]:[CÓDIGO NUEVO]],2,0),"")</f>
        <v>P0402001</v>
      </c>
      <c r="J224" s="3" t="s">
        <v>666</v>
      </c>
      <c r="K224" s="3" t="s">
        <v>666</v>
      </c>
      <c r="L224" s="3" t="s">
        <v>666</v>
      </c>
      <c r="M224" s="31" t="s">
        <v>1075</v>
      </c>
      <c r="N224" s="3"/>
      <c r="O224" s="3" t="s">
        <v>315</v>
      </c>
      <c r="P224" s="3" t="s">
        <v>147</v>
      </c>
      <c r="Q224" s="3" t="str">
        <f>IFERROR(VLOOKUP(Presupuestos[[#This Row],[CLASIFICACIÓN (N)]],Tabla17[],2,0),"")</f>
        <v>Gastos financieros</v>
      </c>
      <c r="R224" s="3" t="str">
        <f>IFERROR(VLOOKUP(Presupuestos[[#This Row],[CLASIFICACIÓN (N)]],Tabla17[],3,0),"")</f>
        <v>Operativo</v>
      </c>
      <c r="S224" s="3" t="s">
        <v>16</v>
      </c>
      <c r="T224" s="3" t="str">
        <f>IFERROR(VLOOKUP(Presupuestos[[#This Row],[ALMACEN]],Tabla5[],2,0),"")</f>
        <v>Arequipa</v>
      </c>
      <c r="U224" s="19" t="str">
        <f>IFERROR(VLOOKUP(Presupuestos[[#This Row],[TIPO DE DOCUMENTO]],Tipo_Documento[],2,0)&amp;Presupuestos[[#This Row],[SERIE]]&amp;Presupuestos[[#This Row],[NUMERO]]&amp;Presupuestos[[#This Row],[RUC]],"")</f>
        <v>01F00616781720375361991</v>
      </c>
      <c r="V224" s="3" t="s">
        <v>120</v>
      </c>
      <c r="W224" s="7">
        <v>45856</v>
      </c>
      <c r="X224" s="7">
        <v>45856</v>
      </c>
      <c r="Y224" s="3" t="s">
        <v>730</v>
      </c>
      <c r="Z224" s="3">
        <v>167817</v>
      </c>
      <c r="AA224" s="3">
        <f>IFERROR(VLOOKUP(Presupuestos[[#This Row],[RAZON SOCIAL]],CHOOSE({1,2},Clientes_Proveedores[Razon Social],Clientes_Proveedores[Ruc / Dni]),2,0),"-")</f>
        <v>20375361991</v>
      </c>
      <c r="AB224" s="31" t="s">
        <v>1074</v>
      </c>
      <c r="AC224" s="3" t="s">
        <v>801</v>
      </c>
      <c r="AD224" s="5"/>
      <c r="AE224" s="6">
        <v>50.67</v>
      </c>
      <c r="AF224" s="6">
        <f>Presupuestos[[#This Row],[BASE]]*Presupuestos[[#This Row],[% IGV]]</f>
        <v>0</v>
      </c>
      <c r="AG224" s="22">
        <f>ROUND(SUM(Presupuestos[[#This Row],[BASE]:[IGV]]),2)</f>
        <v>50.67</v>
      </c>
      <c r="AH224" s="9">
        <f>IF(Presupuestos[[#This Row],[MONEDA]]="USD",VLOOKUP(Presupuestos[[#This Row],[FECHA DE EMISION]],Tipo_Cambio[],3,0),"")</f>
        <v>3.556</v>
      </c>
      <c r="AI224" s="22">
        <f>IFERROR(ROUND(IF(Presupuestos[[#This Row],[MONEDA]]="PEN",Presupuestos[[#This Row],[TOTAL]],Presupuestos[[#This Row],[TOTAL]]*Presupuestos[[#This Row],[TIPO DE CAMBIO]]),2),"")</f>
        <v>180.18</v>
      </c>
      <c r="AJ224" s="5"/>
      <c r="AK224" s="33" t="s">
        <v>671</v>
      </c>
      <c r="AL224" s="5" t="s">
        <v>680</v>
      </c>
      <c r="AM224" s="23" t="s">
        <v>671</v>
      </c>
      <c r="AN224" s="23" t="s">
        <v>671</v>
      </c>
      <c r="AO224" s="7">
        <f>IFERROR(VLOOKUP("1-"&amp;Presupuestos[[#This Row],[ID DOCUMENTO]],BD_Pagos[],7,0),"")</f>
        <v>45856</v>
      </c>
      <c r="AP224" s="16" t="str">
        <f>IFERROR(VLOOKUP("1-"&amp;Presupuestos[[#This Row],[ID DOCUMENTO]],BD_Pagos[],8,0),"")</f>
        <v>B-BCP - Dolares</v>
      </c>
      <c r="AQ224" s="17">
        <f>IFERROR(VLOOKUP("1-"&amp;Presupuestos[[#This Row],[ID DOCUMENTO]],BD_Pagos[],9,0),"")</f>
        <v>266822</v>
      </c>
      <c r="AR224" s="54"/>
      <c r="AS224" s="7">
        <f>IFERROR(VLOOKUP("2-"&amp;Presupuestos[[#This Row],[ID DOCUMENTO]],BD_Pagos[],7,0),"")</f>
        <v>0</v>
      </c>
      <c r="AT224" s="16" t="str">
        <f>IFERROR(VLOOKUP("2-"&amp;Presupuestos[[#This Row],[ID DOCUMENTO]],BD_Pagos[],8,0),"")</f>
        <v/>
      </c>
      <c r="AU224" s="17">
        <f>IFERROR(VLOOKUP("2-"&amp;Presupuestos[[#This Row],[ID DOCUMENTO]],BD_Pagos[],9,0),"")</f>
        <v>0</v>
      </c>
      <c r="AV224" s="20">
        <f>IF(IFERROR(VLOOKUP("2-"&amp;Presupuestos[[#This Row],[ID DOCUMENTO]],BD_Pagos[],10,0),0)&gt;Presupuestos[[#This Row],[TOTAL SOLES]],Presupuestos[[#This Row],[TOTAL SOLES]],IFERROR(VLOOKUP("2-"&amp;Presupuestos[[#This Row],[ID DOCUMENTO]],BD_Pagos[],10,0),0))</f>
        <v>0</v>
      </c>
      <c r="AW224" s="7"/>
      <c r="AX224" s="16"/>
      <c r="AY224" s="17"/>
      <c r="AZ224" s="20"/>
      <c r="BA224" s="7"/>
      <c r="BB224" s="16"/>
      <c r="BC224" s="17"/>
      <c r="BD224" s="20"/>
      <c r="BE224" s="7">
        <f>IFERROR(VLOOKUP("5-"&amp;Presupuestos[[#This Row],[ID DOCUMENTO]],BD_Pagos[],7,0),"")</f>
        <v>0</v>
      </c>
      <c r="BF224" s="17">
        <f>IFERROR(VLOOKUP("5-"&amp;Presupuestos[[#This Row],[ID DOCUMENTO]],BD_Pagos[],9,0),"")</f>
        <v>0</v>
      </c>
      <c r="BG224" s="20">
        <f>IF(IFERROR(VLOOKUP("5-"&amp;Presupuestos[[#This Row],[ID DOCUMENTO]],BD_Pagos[],10,0),0)&gt;Presupuestos[[#This Row],[TOTAL SOLES]],Presupuestos[[#This Row],[TOTAL SOLES]],IFERROR(VLOOKUP("5-"&amp;Presupuestos[[#This Row],[ID DOCUMENTO]],BD_Pagos[],10,0),0))</f>
        <v>0</v>
      </c>
      <c r="BH224" s="7">
        <f>IFERROR(VLOOKUP("1-Detraccion"&amp;Presupuestos[[#This Row],[ID DOCUMENTO]],BD_Pagos[],2,0),"")</f>
        <v>0</v>
      </c>
      <c r="BI224" s="3" t="str">
        <f>IFERROR(VLOOKUP("1-Detraccion"&amp;Presupuestos[[#This Row],[ID DOCUMENTO]],BD_Pagos[],3,0),"")</f>
        <v/>
      </c>
      <c r="BJ224" s="3">
        <f>IFERROR(VLOOKUP("1-Detraccion"&amp;Presupuestos[[#This Row],[ID DOCUMENTO]],BD_Pagos[],4,0),"")</f>
        <v>0</v>
      </c>
      <c r="BK224" s="6">
        <f>IF(IFERROR(VLOOKUP("1-Detraccion"&amp;Presupuestos[[#This Row],[ID DOCUMENTO]],BD_Pagos[],5,0),0)&gt;Presupuestos[[#This Row],[TOTAL SOLES]],Presupuestos[[#This Row],[TOTAL SOLES]],IFERROR(VLOOKUP("1-Detraccion"&amp;Presupuestos[[#This Row],[ID DOCUMENTO]],BD_Pagos[],5,0),0))</f>
        <v>0</v>
      </c>
      <c r="BL224" s="6">
        <f>IF(IFERROR(VLOOKUP("1-Detraccion"&amp;Presupuestos[[#This Row],[ID DOCUMENTO]],BD_Pagos[],6,0),0)&gt;Presupuestos[[#This Row],[TOTAL SOLES]],Presupuestos[[#This Row],[TOTAL SOLES]],IFERROR(VLOOKUP("1-Detraccion"&amp;Presupuestos[[#This Row],[ID DOCUMENTO]],BD_Pagos[],6,0),0))</f>
        <v>0</v>
      </c>
      <c r="BM224" s="37"/>
      <c r="BN224" s="3"/>
      <c r="BO224" s="3"/>
      <c r="BP224" s="6"/>
      <c r="BQ22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50.67</v>
      </c>
      <c r="BR224" s="23" t="str">
        <f>IF(Presupuestos[[#This Row],[SALDO ME-MN]]&gt;0,"PENDIENTE","CANCELADO")</f>
        <v>PENDIENTE</v>
      </c>
      <c r="BS224" s="23" t="str">
        <f>IF(COUNTIFS($U$4:$U223,Presupuestos[[#This Row],[ID DOCUMENTO]])&gt;=1,IF(B223=Presupuestos[[#This Row],[ID]],"OK","DOC. DUPLICADO"),"OK")</f>
        <v>OK</v>
      </c>
    </row>
    <row r="225" spans="2:71" ht="24" x14ac:dyDescent="0.25">
      <c r="B225" s="34">
        <f>IF(Presupuestos[[#This Row],[ID DOCUMENTO]]=U224,B224,IF(B224="ID",1,B224+1))</f>
        <v>218</v>
      </c>
      <c r="C225" s="2">
        <v>45856</v>
      </c>
      <c r="D225" s="2">
        <v>45856</v>
      </c>
      <c r="E225" s="3" t="s">
        <v>665</v>
      </c>
      <c r="F225" s="25" t="s">
        <v>35</v>
      </c>
      <c r="G225" s="25" t="s">
        <v>211</v>
      </c>
      <c r="H225" s="25" t="s">
        <v>249</v>
      </c>
      <c r="I225" s="36" t="str">
        <f>IFERROR(VLOOKUP(Presupuestos[[#This Row],[AREA]]&amp;Presupuestos[[#This Row],[CONCEPTO]]&amp;Presupuestos[[#This Row],[DESCRIPCION]],Tabla28[[Columna1]:[CÓDIGO NUEVO]],2,0),"")</f>
        <v>P0302007</v>
      </c>
      <c r="J225" s="3" t="s">
        <v>666</v>
      </c>
      <c r="K225" s="3" t="s">
        <v>666</v>
      </c>
      <c r="L225" s="3" t="s">
        <v>666</v>
      </c>
      <c r="M225" s="31" t="s">
        <v>918</v>
      </c>
      <c r="N225" s="3" t="s">
        <v>53</v>
      </c>
      <c r="O225" s="3" t="s">
        <v>315</v>
      </c>
      <c r="P225" s="3" t="s">
        <v>122</v>
      </c>
      <c r="Q225" s="3" t="str">
        <f>IFERROR(VLOOKUP(Presupuestos[[#This Row],[CLASIFICACIÓN (N)]],Tabla17[],2,0),"")</f>
        <v>Costos de ventas</v>
      </c>
      <c r="R225" s="3" t="str">
        <f>IFERROR(VLOOKUP(Presupuestos[[#This Row],[CLASIFICACIÓN (N)]],Tabla17[],3,0),"")</f>
        <v>Operativo</v>
      </c>
      <c r="S225" s="3" t="s">
        <v>16</v>
      </c>
      <c r="T225" s="3" t="str">
        <f>IFERROR(VLOOKUP(Presupuestos[[#This Row],[ALMACEN]],Tabla5[],2,0),"")</f>
        <v>Arequipa</v>
      </c>
      <c r="U225" s="19" t="str">
        <f>IFERROR(VLOOKUP(Presupuestos[[#This Row],[TIPO DE DOCUMENTO]],Tipo_Documento[],2,0)&amp;Presupuestos[[#This Row],[SERIE]]&amp;Presupuestos[[#This Row],[NUMERO]]&amp;Presupuestos[[#This Row],[RUC]],"")</f>
        <v>01E0016120614269309</v>
      </c>
      <c r="V225" s="3" t="s">
        <v>120</v>
      </c>
      <c r="W225" s="7">
        <v>45856</v>
      </c>
      <c r="X225" s="7">
        <v>45856</v>
      </c>
      <c r="Y225" s="3" t="s">
        <v>668</v>
      </c>
      <c r="Z225" s="3">
        <v>61</v>
      </c>
      <c r="AA225" s="3">
        <f>IFERROR(VLOOKUP(Presupuestos[[#This Row],[RAZON SOCIAL]],CHOOSE({1,2},Clientes_Proveedores[Razon Social],Clientes_Proveedores[Ruc / Dni]),2,0),"-")</f>
        <v>20614269309</v>
      </c>
      <c r="AB225" s="31" t="s">
        <v>674</v>
      </c>
      <c r="AC225" s="3" t="s">
        <v>670</v>
      </c>
      <c r="AD225" s="5">
        <v>0.18</v>
      </c>
      <c r="AE225" s="6">
        <v>29.66</v>
      </c>
      <c r="AF225" s="6">
        <f>Presupuestos[[#This Row],[BASE]]*Presupuestos[[#This Row],[% IGV]]</f>
        <v>5.3388</v>
      </c>
      <c r="AG225" s="22">
        <f>ROUND(SUM(Presupuestos[[#This Row],[BASE]:[IGV]]),2)</f>
        <v>35</v>
      </c>
      <c r="AH225" s="9" t="str">
        <f>IF(Presupuestos[[#This Row],[MONEDA]]="USD",VLOOKUP(Presupuestos[[#This Row],[FECHA DE EMISION]],Tipo_Cambio[],3,0),"")</f>
        <v/>
      </c>
      <c r="AI225" s="22">
        <f>IFERROR(ROUND(IF(Presupuestos[[#This Row],[MONEDA]]="PEN",Presupuestos[[#This Row],[TOTAL]],Presupuestos[[#This Row],[TOTAL]]*Presupuestos[[#This Row],[TIPO DE CAMBIO]]),2),"")</f>
        <v>35</v>
      </c>
      <c r="AJ225" s="5"/>
      <c r="AK225" s="33" t="s">
        <v>671</v>
      </c>
      <c r="AL225" s="5" t="s">
        <v>672</v>
      </c>
      <c r="AM225" s="23" t="s">
        <v>671</v>
      </c>
      <c r="AN225" s="23" t="s">
        <v>671</v>
      </c>
      <c r="AO225" s="7">
        <f>IFERROR(VLOOKUP("1-"&amp;Presupuestos[[#This Row],[ID DOCUMENTO]],BD_Pagos[],7,0),"")</f>
        <v>45862</v>
      </c>
      <c r="AP225" s="16" t="str">
        <f>IFERROR(VLOOKUP("1-"&amp;Presupuestos[[#This Row],[ID DOCUMENTO]],BD_Pagos[],8,0),"")</f>
        <v>C-Tesoreria</v>
      </c>
      <c r="AQ225" s="17" t="str">
        <f>IFERROR(VLOOKUP("1-"&amp;Presupuestos[[#This Row],[ID DOCUMENTO]],BD_Pagos[],9,0),"")</f>
        <v>001-12533</v>
      </c>
      <c r="AR225" s="54"/>
      <c r="AS225" s="7">
        <f>IFERROR(VLOOKUP("2-"&amp;Presupuestos[[#This Row],[ID DOCUMENTO]],BD_Pagos[],7,0),"")</f>
        <v>0</v>
      </c>
      <c r="AT225" s="16" t="str">
        <f>IFERROR(VLOOKUP("2-"&amp;Presupuestos[[#This Row],[ID DOCUMENTO]],BD_Pagos[],8,0),"")</f>
        <v/>
      </c>
      <c r="AU225" s="17">
        <f>IFERROR(VLOOKUP("2-"&amp;Presupuestos[[#This Row],[ID DOCUMENTO]],BD_Pagos[],9,0),"")</f>
        <v>0</v>
      </c>
      <c r="AV225" s="20">
        <f>IF(IFERROR(VLOOKUP("2-"&amp;Presupuestos[[#This Row],[ID DOCUMENTO]],BD_Pagos[],10,0),0)&gt;Presupuestos[[#This Row],[TOTAL SOLES]],Presupuestos[[#This Row],[TOTAL SOLES]],IFERROR(VLOOKUP("2-"&amp;Presupuestos[[#This Row],[ID DOCUMENTO]],BD_Pagos[],10,0),0))</f>
        <v>0</v>
      </c>
      <c r="AW225" s="7"/>
      <c r="AX225" s="16"/>
      <c r="AY225" s="17"/>
      <c r="AZ225" s="20"/>
      <c r="BA225" s="7"/>
      <c r="BB225" s="16"/>
      <c r="BC225" s="17"/>
      <c r="BD225" s="20"/>
      <c r="BE225" s="7">
        <f>IFERROR(VLOOKUP("5-"&amp;Presupuestos[[#This Row],[ID DOCUMENTO]],BD_Pagos[],7,0),"")</f>
        <v>0</v>
      </c>
      <c r="BF225" s="17">
        <f>IFERROR(VLOOKUP("5-"&amp;Presupuestos[[#This Row],[ID DOCUMENTO]],BD_Pagos[],9,0),"")</f>
        <v>0</v>
      </c>
      <c r="BG225" s="20">
        <f>IF(IFERROR(VLOOKUP("5-"&amp;Presupuestos[[#This Row],[ID DOCUMENTO]],BD_Pagos[],10,0),0)&gt;Presupuestos[[#This Row],[TOTAL SOLES]],Presupuestos[[#This Row],[TOTAL SOLES]],IFERROR(VLOOKUP("5-"&amp;Presupuestos[[#This Row],[ID DOCUMENTO]],BD_Pagos[],10,0),0))</f>
        <v>0</v>
      </c>
      <c r="BH225" s="7">
        <f>IFERROR(VLOOKUP("1-Detraccion"&amp;Presupuestos[[#This Row],[ID DOCUMENTO]],BD_Pagos[],2,0),"")</f>
        <v>0</v>
      </c>
      <c r="BI225" s="3" t="str">
        <f>IFERROR(VLOOKUP("1-Detraccion"&amp;Presupuestos[[#This Row],[ID DOCUMENTO]],BD_Pagos[],3,0),"")</f>
        <v/>
      </c>
      <c r="BJ225" s="3">
        <f>IFERROR(VLOOKUP("1-Detraccion"&amp;Presupuestos[[#This Row],[ID DOCUMENTO]],BD_Pagos[],4,0),"")</f>
        <v>0</v>
      </c>
      <c r="BK225" s="6">
        <f>IF(IFERROR(VLOOKUP("1-Detraccion"&amp;Presupuestos[[#This Row],[ID DOCUMENTO]],BD_Pagos[],5,0),0)&gt;Presupuestos[[#This Row],[TOTAL SOLES]],Presupuestos[[#This Row],[TOTAL SOLES]],IFERROR(VLOOKUP("1-Detraccion"&amp;Presupuestos[[#This Row],[ID DOCUMENTO]],BD_Pagos[],5,0),0))</f>
        <v>0</v>
      </c>
      <c r="BL225" s="6">
        <f>IF(IFERROR(VLOOKUP("1-Detraccion"&amp;Presupuestos[[#This Row],[ID DOCUMENTO]],BD_Pagos[],6,0),0)&gt;Presupuestos[[#This Row],[TOTAL SOLES]],Presupuestos[[#This Row],[TOTAL SOLES]],IFERROR(VLOOKUP("1-Detraccion"&amp;Presupuestos[[#This Row],[ID DOCUMENTO]],BD_Pagos[],6,0),0))</f>
        <v>0</v>
      </c>
      <c r="BM225" s="37"/>
      <c r="BN225" s="3"/>
      <c r="BO225" s="3"/>
      <c r="BP225" s="6"/>
      <c r="BQ22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v>
      </c>
      <c r="BR225" s="23" t="str">
        <f>IF(Presupuestos[[#This Row],[SALDO ME-MN]]&gt;0,"PENDIENTE","CANCELADO")</f>
        <v>PENDIENTE</v>
      </c>
      <c r="BS225" s="23" t="str">
        <f>IF(COUNTIFS($U$4:$U224,Presupuestos[[#This Row],[ID DOCUMENTO]])&gt;=1,IF(B224=Presupuestos[[#This Row],[ID]],"OK","DOC. DUPLICADO"),"OK")</f>
        <v>OK</v>
      </c>
    </row>
    <row r="226" spans="2:71" ht="48" x14ac:dyDescent="0.25">
      <c r="B226" s="34">
        <f>IF(Presupuestos[[#This Row],[ID DOCUMENTO]]=U225,B225,IF(B225="ID",1,B225+1))</f>
        <v>219</v>
      </c>
      <c r="C226" s="2">
        <v>45848</v>
      </c>
      <c r="D226" s="2">
        <v>45848</v>
      </c>
      <c r="E226" s="3" t="s">
        <v>966</v>
      </c>
      <c r="F226" s="25" t="s">
        <v>35</v>
      </c>
      <c r="G226" s="25" t="s">
        <v>118</v>
      </c>
      <c r="H226" s="25" t="s">
        <v>206</v>
      </c>
      <c r="I226" s="36" t="str">
        <f>IFERROR(VLOOKUP(Presupuestos[[#This Row],[AREA]]&amp;Presupuestos[[#This Row],[CONCEPTO]]&amp;Presupuestos[[#This Row],[DESCRIPCION]],Tabla28[[Columna1]:[CÓDIGO NUEVO]],2,0),"")</f>
        <v>P0311001</v>
      </c>
      <c r="J226" s="3" t="s">
        <v>1076</v>
      </c>
      <c r="K226" s="3" t="s">
        <v>1077</v>
      </c>
      <c r="L226" s="3" t="s">
        <v>1078</v>
      </c>
      <c r="M226" s="31" t="s">
        <v>1079</v>
      </c>
      <c r="N226" s="3"/>
      <c r="O226" s="3" t="s">
        <v>300</v>
      </c>
      <c r="P226" s="3" t="s">
        <v>132</v>
      </c>
      <c r="Q226" s="3" t="str">
        <f>IFERROR(VLOOKUP(Presupuestos[[#This Row],[CLASIFICACIÓN (N)]],Tabla17[],2,0),"")</f>
        <v>Gastos operativos</v>
      </c>
      <c r="R226" s="3" t="str">
        <f>IFERROR(VLOOKUP(Presupuestos[[#This Row],[CLASIFICACIÓN (N)]],Tabla17[],3,0),"")</f>
        <v>Operativo</v>
      </c>
      <c r="S226" s="3" t="s">
        <v>26</v>
      </c>
      <c r="T226" s="3" t="str">
        <f>IFERROR(VLOOKUP(Presupuestos[[#This Row],[ALMACEN]],Tabla5[],2,0),"")</f>
        <v>Arequipa</v>
      </c>
      <c r="U226" s="19" t="str">
        <f>IFERROR(VLOOKUP(Presupuestos[[#This Row],[TIPO DE DOCUMENTO]],Tipo_Documento[],2,0)&amp;Presupuestos[[#This Row],[SERIE]]&amp;Presupuestos[[#This Row],[NUMERO]]&amp;Presupuestos[[#This Row],[RUC]],"")</f>
        <v>01E0011210736055631</v>
      </c>
      <c r="V226" s="3" t="s">
        <v>120</v>
      </c>
      <c r="W226" s="7">
        <v>45848</v>
      </c>
      <c r="X226" s="7">
        <v>45848</v>
      </c>
      <c r="Y226" s="3" t="s">
        <v>668</v>
      </c>
      <c r="Z226" s="3">
        <v>12</v>
      </c>
      <c r="AA226" s="3">
        <f>IFERROR(VLOOKUP(Presupuestos[[#This Row],[RAZON SOCIAL]],CHOOSE({1,2},Clientes_Proveedores[Razon Social],Clientes_Proveedores[Ruc / Dni]),2,0),"-")</f>
        <v>10736055631</v>
      </c>
      <c r="AB226" s="31" t="s">
        <v>1080</v>
      </c>
      <c r="AC226" s="3" t="s">
        <v>670</v>
      </c>
      <c r="AD226" s="5">
        <v>0.18</v>
      </c>
      <c r="AE226" s="6">
        <v>400</v>
      </c>
      <c r="AF226" s="6">
        <f>Presupuestos[[#This Row],[BASE]]*Presupuestos[[#This Row],[% IGV]]</f>
        <v>72</v>
      </c>
      <c r="AG226" s="22">
        <f>ROUND(SUM(Presupuestos[[#This Row],[BASE]:[IGV]]),2)</f>
        <v>472</v>
      </c>
      <c r="AH226" s="9" t="str">
        <f>IF(Presupuestos[[#This Row],[MONEDA]]="USD",VLOOKUP(Presupuestos[[#This Row],[FECHA DE EMISION]],Tipo_Cambio[],3,0),"")</f>
        <v/>
      </c>
      <c r="AI226" s="22">
        <f>IFERROR(ROUND(IF(Presupuestos[[#This Row],[MONEDA]]="PEN",Presupuestos[[#This Row],[TOTAL]],Presupuestos[[#This Row],[TOTAL]]*Presupuestos[[#This Row],[TIPO DE CAMBIO]]),2),"")</f>
        <v>472</v>
      </c>
      <c r="AJ226" s="5">
        <v>0.04</v>
      </c>
      <c r="AK226" s="33" t="s">
        <v>671</v>
      </c>
      <c r="AL226" s="5" t="s">
        <v>680</v>
      </c>
      <c r="AM226" s="23" t="s">
        <v>671</v>
      </c>
      <c r="AN226" s="23" t="s">
        <v>671</v>
      </c>
      <c r="AO226" s="7">
        <f>IFERROR(VLOOKUP("1-"&amp;Presupuestos[[#This Row],[ID DOCUMENTO]],BD_Pagos[],7,0),"")</f>
        <v>45862</v>
      </c>
      <c r="AP226" s="16" t="str">
        <f>IFERROR(VLOOKUP("1-"&amp;Presupuestos[[#This Row],[ID DOCUMENTO]],BD_Pagos[],8,0),"")</f>
        <v>B-BCP - Soles</v>
      </c>
      <c r="AQ226" s="17">
        <f>IFERROR(VLOOKUP("1-"&amp;Presupuestos[[#This Row],[ID DOCUMENTO]],BD_Pagos[],9,0),"")</f>
        <v>3850278</v>
      </c>
      <c r="AR226" s="54"/>
      <c r="AS226" s="7">
        <f>IFERROR(VLOOKUP("2-"&amp;Presupuestos[[#This Row],[ID DOCUMENTO]],BD_Pagos[],7,0),"")</f>
        <v>0</v>
      </c>
      <c r="AT226" s="16" t="str">
        <f>IFERROR(VLOOKUP("2-"&amp;Presupuestos[[#This Row],[ID DOCUMENTO]],BD_Pagos[],8,0),"")</f>
        <v/>
      </c>
      <c r="AU226" s="17">
        <f>IFERROR(VLOOKUP("2-"&amp;Presupuestos[[#This Row],[ID DOCUMENTO]],BD_Pagos[],9,0),"")</f>
        <v>0</v>
      </c>
      <c r="AV226" s="20">
        <f>IF(IFERROR(VLOOKUP("2-"&amp;Presupuestos[[#This Row],[ID DOCUMENTO]],BD_Pagos[],10,0),0)&gt;Presupuestos[[#This Row],[TOTAL SOLES]],Presupuestos[[#This Row],[TOTAL SOLES]],IFERROR(VLOOKUP("2-"&amp;Presupuestos[[#This Row],[ID DOCUMENTO]],BD_Pagos[],10,0),0))</f>
        <v>0</v>
      </c>
      <c r="AW226" s="7"/>
      <c r="AX226" s="16"/>
      <c r="AY226" s="17"/>
      <c r="AZ226" s="20"/>
      <c r="BA226" s="7"/>
      <c r="BB226" s="16"/>
      <c r="BC226" s="17"/>
      <c r="BD226" s="20"/>
      <c r="BE226" s="7">
        <f>IFERROR(VLOOKUP("5-"&amp;Presupuestos[[#This Row],[ID DOCUMENTO]],BD_Pagos[],7,0),"")</f>
        <v>0</v>
      </c>
      <c r="BF226" s="17">
        <f>IFERROR(VLOOKUP("5-"&amp;Presupuestos[[#This Row],[ID DOCUMENTO]],BD_Pagos[],9,0),"")</f>
        <v>0</v>
      </c>
      <c r="BG226" s="20">
        <f>IF(IFERROR(VLOOKUP("5-"&amp;Presupuestos[[#This Row],[ID DOCUMENTO]],BD_Pagos[],10,0),0)&gt;Presupuestos[[#This Row],[TOTAL SOLES]],Presupuestos[[#This Row],[TOTAL SOLES]],IFERROR(VLOOKUP("5-"&amp;Presupuestos[[#This Row],[ID DOCUMENTO]],BD_Pagos[],10,0),0))</f>
        <v>0</v>
      </c>
      <c r="BH226" s="7">
        <f>IFERROR(VLOOKUP("1-Detraccion"&amp;Presupuestos[[#This Row],[ID DOCUMENTO]],BD_Pagos[],2,0),"")</f>
        <v>45863</v>
      </c>
      <c r="BI226" s="3" t="str">
        <f>IFERROR(VLOOKUP("1-Detraccion"&amp;Presupuestos[[#This Row],[ID DOCUMENTO]],BD_Pagos[],3,0),"")</f>
        <v>Adquiriente</v>
      </c>
      <c r="BJ226" s="3">
        <f>IFERROR(VLOOKUP("1-Detraccion"&amp;Presupuestos[[#This Row],[ID DOCUMENTO]],BD_Pagos[],4,0),"")</f>
        <v>276642061</v>
      </c>
      <c r="BK226" s="6">
        <f>IF(IFERROR(VLOOKUP("1-Detraccion"&amp;Presupuestos[[#This Row],[ID DOCUMENTO]],BD_Pagos[],5,0),0)&gt;Presupuestos[[#This Row],[TOTAL SOLES]],Presupuestos[[#This Row],[TOTAL SOLES]],IFERROR(VLOOKUP("1-Detraccion"&amp;Presupuestos[[#This Row],[ID DOCUMENTO]],BD_Pagos[],5,0),0))</f>
        <v>19</v>
      </c>
      <c r="BL226" s="6">
        <f>IF(IFERROR(VLOOKUP("1-Detraccion"&amp;Presupuestos[[#This Row],[ID DOCUMENTO]],BD_Pagos[],6,0),0)&gt;Presupuestos[[#This Row],[TOTAL SOLES]],Presupuestos[[#This Row],[TOTAL SOLES]],IFERROR(VLOOKUP("1-Detraccion"&amp;Presupuestos[[#This Row],[ID DOCUMENTO]],BD_Pagos[],6,0),0))</f>
        <v>19</v>
      </c>
      <c r="BM226" s="37"/>
      <c r="BN226" s="3"/>
      <c r="BO226" s="3"/>
      <c r="BP226" s="6"/>
      <c r="BQ22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453</v>
      </c>
      <c r="BR226" s="23" t="str">
        <f>IF(Presupuestos[[#This Row],[SALDO ME-MN]]&gt;0,"PENDIENTE","CANCELADO")</f>
        <v>PENDIENTE</v>
      </c>
      <c r="BS226" s="23" t="str">
        <f>IF(COUNTIFS($U$4:$U225,Presupuestos[[#This Row],[ID DOCUMENTO]])&gt;=1,IF(B225=Presupuestos[[#This Row],[ID]],"OK","DOC. DUPLICADO"),"OK")</f>
        <v>OK</v>
      </c>
    </row>
    <row r="227" spans="2:71" ht="24" x14ac:dyDescent="0.25">
      <c r="B227" s="34">
        <f>IF(Presupuestos[[#This Row],[ID DOCUMENTO]]=U226,B226,IF(B226="ID",1,B226+1))</f>
        <v>220</v>
      </c>
      <c r="C227" s="2">
        <v>45848</v>
      </c>
      <c r="D227" s="2">
        <v>45848</v>
      </c>
      <c r="E227" s="3" t="s">
        <v>966</v>
      </c>
      <c r="F227" s="25" t="s">
        <v>35</v>
      </c>
      <c r="G227" s="25" t="s">
        <v>134</v>
      </c>
      <c r="H227" s="25" t="s">
        <v>108</v>
      </c>
      <c r="I227" s="36" t="str">
        <f>IFERROR(VLOOKUP(Presupuestos[[#This Row],[AREA]]&amp;Presupuestos[[#This Row],[CONCEPTO]]&amp;Presupuestos[[#This Row],[DESCRIPCION]],Tabla28[[Columna1]:[CÓDIGO NUEVO]],2,0),"")</f>
        <v>P0312002</v>
      </c>
      <c r="J227" s="3" t="s">
        <v>1081</v>
      </c>
      <c r="K227" s="3" t="s">
        <v>1082</v>
      </c>
      <c r="L227" s="3" t="s">
        <v>1083</v>
      </c>
      <c r="M227" s="31" t="s">
        <v>1084</v>
      </c>
      <c r="N227" s="3"/>
      <c r="O227" s="3" t="s">
        <v>300</v>
      </c>
      <c r="P227" s="3" t="s">
        <v>142</v>
      </c>
      <c r="Q227" s="3" t="str">
        <f>IFERROR(VLOOKUP(Presupuestos[[#This Row],[CLASIFICACIÓN (N)]],Tabla17[],2,0),"")</f>
        <v>Gastos no operativos</v>
      </c>
      <c r="R227" s="3" t="str">
        <f>IFERROR(VLOOKUP(Presupuestos[[#This Row],[CLASIFICACIÓN (N)]],Tabla17[],3,0),"")</f>
        <v>Operativo</v>
      </c>
      <c r="S227" s="3" t="s">
        <v>26</v>
      </c>
      <c r="T227" s="3" t="str">
        <f>IFERROR(VLOOKUP(Presupuestos[[#This Row],[ALMACEN]],Tabla5[],2,0),"")</f>
        <v>Arequipa</v>
      </c>
      <c r="U227" s="19" t="str">
        <f>IFERROR(VLOOKUP(Presupuestos[[#This Row],[TIPO DE DOCUMENTO]],Tipo_Documento[],2,0)&amp;Presupuestos[[#This Row],[SERIE]]&amp;Presupuestos[[#This Row],[NUMERO]]&amp;Presupuestos[[#This Row],[RUC]],"")</f>
        <v>01E001403520603974817</v>
      </c>
      <c r="V227" s="3" t="s">
        <v>120</v>
      </c>
      <c r="W227" s="7">
        <v>45849</v>
      </c>
      <c r="X227" s="7">
        <v>45849</v>
      </c>
      <c r="Y227" s="3" t="s">
        <v>668</v>
      </c>
      <c r="Z227" s="3">
        <v>4035</v>
      </c>
      <c r="AA227" s="3">
        <f>IFERROR(VLOOKUP(Presupuestos[[#This Row],[RAZON SOCIAL]],CHOOSE({1,2},Clientes_Proveedores[Razon Social],Clientes_Proveedores[Ruc / Dni]),2,0),"-")</f>
        <v>20603974817</v>
      </c>
      <c r="AB227" s="31" t="s">
        <v>971</v>
      </c>
      <c r="AC227" s="3" t="s">
        <v>670</v>
      </c>
      <c r="AD227" s="5">
        <v>0.18</v>
      </c>
      <c r="AE227" s="6">
        <v>330</v>
      </c>
      <c r="AF227" s="6">
        <f>Presupuestos[[#This Row],[BASE]]*Presupuestos[[#This Row],[% IGV]]</f>
        <v>59.4</v>
      </c>
      <c r="AG227" s="22">
        <f>ROUND(SUM(Presupuestos[[#This Row],[BASE]:[IGV]]),2)</f>
        <v>389.4</v>
      </c>
      <c r="AH227" s="9" t="str">
        <f>IF(Presupuestos[[#This Row],[MONEDA]]="USD",VLOOKUP(Presupuestos[[#This Row],[FECHA DE EMISION]],Tipo_Cambio[],3,0),"")</f>
        <v/>
      </c>
      <c r="AI227" s="22">
        <f>IFERROR(ROUND(IF(Presupuestos[[#This Row],[MONEDA]]="PEN",Presupuestos[[#This Row],[TOTAL]],Presupuestos[[#This Row],[TOTAL]]*Presupuestos[[#This Row],[TIPO DE CAMBIO]]),2),"")</f>
        <v>389.4</v>
      </c>
      <c r="AJ227" s="5"/>
      <c r="AK227" s="33" t="s">
        <v>671</v>
      </c>
      <c r="AL227" s="5" t="s">
        <v>680</v>
      </c>
      <c r="AM227" s="23" t="s">
        <v>671</v>
      </c>
      <c r="AN227" s="23" t="s">
        <v>671</v>
      </c>
      <c r="AO227" s="7">
        <f>IFERROR(VLOOKUP("1-"&amp;Presupuestos[[#This Row],[ID DOCUMENTO]],BD_Pagos[],7,0),"")</f>
        <v>45862</v>
      </c>
      <c r="AP227" s="16" t="str">
        <f>IFERROR(VLOOKUP("1-"&amp;Presupuestos[[#This Row],[ID DOCUMENTO]],BD_Pagos[],8,0),"")</f>
        <v>B-BCP - Soles</v>
      </c>
      <c r="AQ227" s="17">
        <f>IFERROR(VLOOKUP("1-"&amp;Presupuestos[[#This Row],[ID DOCUMENTO]],BD_Pagos[],9,0),"")</f>
        <v>3850278</v>
      </c>
      <c r="AR227" s="54"/>
      <c r="AS227" s="7">
        <f>IFERROR(VLOOKUP("2-"&amp;Presupuestos[[#This Row],[ID DOCUMENTO]],BD_Pagos[],7,0),"")</f>
        <v>0</v>
      </c>
      <c r="AT227" s="16" t="str">
        <f>IFERROR(VLOOKUP("2-"&amp;Presupuestos[[#This Row],[ID DOCUMENTO]],BD_Pagos[],8,0),"")</f>
        <v/>
      </c>
      <c r="AU227" s="17">
        <f>IFERROR(VLOOKUP("2-"&amp;Presupuestos[[#This Row],[ID DOCUMENTO]],BD_Pagos[],9,0),"")</f>
        <v>0</v>
      </c>
      <c r="AV227" s="20">
        <f>IF(IFERROR(VLOOKUP("2-"&amp;Presupuestos[[#This Row],[ID DOCUMENTO]],BD_Pagos[],10,0),0)&gt;Presupuestos[[#This Row],[TOTAL SOLES]],Presupuestos[[#This Row],[TOTAL SOLES]],IFERROR(VLOOKUP("2-"&amp;Presupuestos[[#This Row],[ID DOCUMENTO]],BD_Pagos[],10,0),0))</f>
        <v>0</v>
      </c>
      <c r="AW227" s="7"/>
      <c r="AX227" s="16"/>
      <c r="AY227" s="17"/>
      <c r="AZ227" s="20"/>
      <c r="BA227" s="7"/>
      <c r="BB227" s="16"/>
      <c r="BC227" s="17"/>
      <c r="BD227" s="20"/>
      <c r="BE227" s="7">
        <f>IFERROR(VLOOKUP("5-"&amp;Presupuestos[[#This Row],[ID DOCUMENTO]],BD_Pagos[],7,0),"")</f>
        <v>0</v>
      </c>
      <c r="BF227" s="17">
        <f>IFERROR(VLOOKUP("5-"&amp;Presupuestos[[#This Row],[ID DOCUMENTO]],BD_Pagos[],9,0),"")</f>
        <v>0</v>
      </c>
      <c r="BG227" s="20">
        <f>IF(IFERROR(VLOOKUP("5-"&amp;Presupuestos[[#This Row],[ID DOCUMENTO]],BD_Pagos[],10,0),0)&gt;Presupuestos[[#This Row],[TOTAL SOLES]],Presupuestos[[#This Row],[TOTAL SOLES]],IFERROR(VLOOKUP("5-"&amp;Presupuestos[[#This Row],[ID DOCUMENTO]],BD_Pagos[],10,0),0))</f>
        <v>0</v>
      </c>
      <c r="BH227" s="7">
        <f>IFERROR(VLOOKUP("1-Detraccion"&amp;Presupuestos[[#This Row],[ID DOCUMENTO]],BD_Pagos[],2,0),"")</f>
        <v>0</v>
      </c>
      <c r="BI227" s="3" t="str">
        <f>IFERROR(VLOOKUP("1-Detraccion"&amp;Presupuestos[[#This Row],[ID DOCUMENTO]],BD_Pagos[],3,0),"")</f>
        <v/>
      </c>
      <c r="BJ227" s="3">
        <f>IFERROR(VLOOKUP("1-Detraccion"&amp;Presupuestos[[#This Row],[ID DOCUMENTO]],BD_Pagos[],4,0),"")</f>
        <v>0</v>
      </c>
      <c r="BK227" s="6">
        <f>IF(IFERROR(VLOOKUP("1-Detraccion"&amp;Presupuestos[[#This Row],[ID DOCUMENTO]],BD_Pagos[],5,0),0)&gt;Presupuestos[[#This Row],[TOTAL SOLES]],Presupuestos[[#This Row],[TOTAL SOLES]],IFERROR(VLOOKUP("1-Detraccion"&amp;Presupuestos[[#This Row],[ID DOCUMENTO]],BD_Pagos[],5,0),0))</f>
        <v>0</v>
      </c>
      <c r="BL227" s="6">
        <f>IF(IFERROR(VLOOKUP("1-Detraccion"&amp;Presupuestos[[#This Row],[ID DOCUMENTO]],BD_Pagos[],6,0),0)&gt;Presupuestos[[#This Row],[TOTAL SOLES]],Presupuestos[[#This Row],[TOTAL SOLES]],IFERROR(VLOOKUP("1-Detraccion"&amp;Presupuestos[[#This Row],[ID DOCUMENTO]],BD_Pagos[],6,0),0))</f>
        <v>0</v>
      </c>
      <c r="BM227" s="37"/>
      <c r="BN227" s="3"/>
      <c r="BO227" s="3"/>
      <c r="BP227" s="6"/>
      <c r="BQ22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389.4</v>
      </c>
      <c r="BR227" s="23" t="str">
        <f>IF(Presupuestos[[#This Row],[SALDO ME-MN]]&gt;0,"PENDIENTE","CANCELADO")</f>
        <v>PENDIENTE</v>
      </c>
      <c r="BS227" s="23" t="str">
        <f>IF(COUNTIFS($U$4:$U226,Presupuestos[[#This Row],[ID DOCUMENTO]])&gt;=1,IF(B226=Presupuestos[[#This Row],[ID]],"OK","DOC. DUPLICADO"),"OK")</f>
        <v>OK</v>
      </c>
    </row>
    <row r="228" spans="2:71" x14ac:dyDescent="0.25">
      <c r="B228" s="34">
        <f>IF(Presupuestos[[#This Row],[ID DOCUMENTO]]=U227,B227,IF(B227="ID",1,B227+1))</f>
        <v>221</v>
      </c>
      <c r="C228" s="2">
        <v>45854</v>
      </c>
      <c r="D228" s="2">
        <v>45854</v>
      </c>
      <c r="E228" s="3" t="s">
        <v>665</v>
      </c>
      <c r="F228" s="25" t="s">
        <v>35</v>
      </c>
      <c r="G228" s="25" t="s">
        <v>233</v>
      </c>
      <c r="H228" s="25" t="s">
        <v>215</v>
      </c>
      <c r="I228" s="36" t="str">
        <f>IFERROR(VLOOKUP(Presupuestos[[#This Row],[AREA]]&amp;Presupuestos[[#This Row],[CONCEPTO]]&amp;Presupuestos[[#This Row],[DESCRIPCION]],Tabla28[[Columna1]:[CÓDIGO NUEVO]],2,0),"")</f>
        <v>P0304002</v>
      </c>
      <c r="J228" s="3" t="s">
        <v>1085</v>
      </c>
      <c r="K228" s="3" t="s">
        <v>1086</v>
      </c>
      <c r="L228" s="3" t="s">
        <v>1087</v>
      </c>
      <c r="M228" s="31" t="s">
        <v>1088</v>
      </c>
      <c r="N228" s="3" t="s">
        <v>47</v>
      </c>
      <c r="O228" s="3" t="s">
        <v>315</v>
      </c>
      <c r="P228" s="3" t="s">
        <v>173</v>
      </c>
      <c r="Q228" s="3" t="str">
        <f>IFERROR(VLOOKUP(Presupuestos[[#This Row],[CLASIFICACIÓN (N)]],Tabla17[],2,0),"")</f>
        <v>Costos de ventas</v>
      </c>
      <c r="R228" s="3" t="str">
        <f>IFERROR(VLOOKUP(Presupuestos[[#This Row],[CLASIFICACIÓN (N)]],Tabla17[],3,0),"")</f>
        <v>Operativo</v>
      </c>
      <c r="S228" s="3" t="s">
        <v>16</v>
      </c>
      <c r="T228" s="3" t="str">
        <f>IFERROR(VLOOKUP(Presupuestos[[#This Row],[ALMACEN]],Tabla5[],2,0),"")</f>
        <v>Arequipa</v>
      </c>
      <c r="U228" s="19" t="str">
        <f>IFERROR(VLOOKUP(Presupuestos[[#This Row],[TIPO DE DOCUMENTO]],Tipo_Documento[],2,0)&amp;Presupuestos[[#This Row],[SERIE]]&amp;Presupuestos[[#This Row],[NUMERO]]&amp;Presupuestos[[#This Row],[RUC]],"")</f>
        <v>01F80938104320454073143</v>
      </c>
      <c r="V228" s="3" t="s">
        <v>120</v>
      </c>
      <c r="W228" s="7">
        <v>45855</v>
      </c>
      <c r="X228" s="7">
        <v>45855</v>
      </c>
      <c r="Y228" s="3" t="s">
        <v>910</v>
      </c>
      <c r="Z228" s="3">
        <v>381043</v>
      </c>
      <c r="AA228" s="3">
        <f>IFERROR(VLOOKUP(Presupuestos[[#This Row],[RAZON SOCIAL]],CHOOSE({1,2},Clientes_Proveedores[Razon Social],Clientes_Proveedores[Ruc / Dni]),2,0),"-")</f>
        <v>20454073143</v>
      </c>
      <c r="AB228" s="31" t="s">
        <v>1089</v>
      </c>
      <c r="AC228" s="3" t="s">
        <v>670</v>
      </c>
      <c r="AD228" s="5">
        <v>0.18</v>
      </c>
      <c r="AE228" s="6">
        <v>129.66</v>
      </c>
      <c r="AF228" s="6">
        <f>Presupuestos[[#This Row],[BASE]]*Presupuestos[[#This Row],[% IGV]]</f>
        <v>23.338799999999999</v>
      </c>
      <c r="AG228" s="22">
        <f>ROUND(SUM(Presupuestos[[#This Row],[BASE]:[IGV]]),2)</f>
        <v>153</v>
      </c>
      <c r="AH228" s="9" t="str">
        <f>IF(Presupuestos[[#This Row],[MONEDA]]="USD",VLOOKUP(Presupuestos[[#This Row],[FECHA DE EMISION]],Tipo_Cambio[],3,0),"")</f>
        <v/>
      </c>
      <c r="AI228" s="22">
        <f>IFERROR(ROUND(IF(Presupuestos[[#This Row],[MONEDA]]="PEN",Presupuestos[[#This Row],[TOTAL]],Presupuestos[[#This Row],[TOTAL]]*Presupuestos[[#This Row],[TIPO DE CAMBIO]]),2),"")</f>
        <v>153</v>
      </c>
      <c r="AJ228" s="5"/>
      <c r="AK228" s="33" t="s">
        <v>671</v>
      </c>
      <c r="AL228" s="5" t="s">
        <v>680</v>
      </c>
      <c r="AM228" s="23" t="s">
        <v>671</v>
      </c>
      <c r="AN228" s="23" t="s">
        <v>671</v>
      </c>
      <c r="AO228" s="7">
        <f>IFERROR(VLOOKUP("1-"&amp;Presupuestos[[#This Row],[ID DOCUMENTO]],BD_Pagos[],7,0),"")</f>
        <v>45856</v>
      </c>
      <c r="AP228" s="16" t="str">
        <f>IFERROR(VLOOKUP("1-"&amp;Presupuestos[[#This Row],[ID DOCUMENTO]],BD_Pagos[],8,0),"")</f>
        <v>B-BCP - Soles</v>
      </c>
      <c r="AQ228" s="17">
        <f>IFERROR(VLOOKUP("1-"&amp;Presupuestos[[#This Row],[ID DOCUMENTO]],BD_Pagos[],9,0),"")</f>
        <v>1130885</v>
      </c>
      <c r="AR228" s="54"/>
      <c r="AS228" s="7">
        <f>IFERROR(VLOOKUP("2-"&amp;Presupuestos[[#This Row],[ID DOCUMENTO]],BD_Pagos[],7,0),"")</f>
        <v>0</v>
      </c>
      <c r="AT228" s="16" t="str">
        <f>IFERROR(VLOOKUP("2-"&amp;Presupuestos[[#This Row],[ID DOCUMENTO]],BD_Pagos[],8,0),"")</f>
        <v/>
      </c>
      <c r="AU228" s="17">
        <f>IFERROR(VLOOKUP("2-"&amp;Presupuestos[[#This Row],[ID DOCUMENTO]],BD_Pagos[],9,0),"")</f>
        <v>0</v>
      </c>
      <c r="AV228" s="20">
        <f>IF(IFERROR(VLOOKUP("2-"&amp;Presupuestos[[#This Row],[ID DOCUMENTO]],BD_Pagos[],10,0),0)&gt;Presupuestos[[#This Row],[TOTAL SOLES]],Presupuestos[[#This Row],[TOTAL SOLES]],IFERROR(VLOOKUP("2-"&amp;Presupuestos[[#This Row],[ID DOCUMENTO]],BD_Pagos[],10,0),0))</f>
        <v>0</v>
      </c>
      <c r="AW228" s="7"/>
      <c r="AX228" s="16"/>
      <c r="AY228" s="17"/>
      <c r="AZ228" s="20"/>
      <c r="BA228" s="7"/>
      <c r="BB228" s="16"/>
      <c r="BC228" s="17"/>
      <c r="BD228" s="20"/>
      <c r="BE228" s="7">
        <f>IFERROR(VLOOKUP("5-"&amp;Presupuestos[[#This Row],[ID DOCUMENTO]],BD_Pagos[],7,0),"")</f>
        <v>0</v>
      </c>
      <c r="BF228" s="17">
        <f>IFERROR(VLOOKUP("5-"&amp;Presupuestos[[#This Row],[ID DOCUMENTO]],BD_Pagos[],9,0),"")</f>
        <v>0</v>
      </c>
      <c r="BG228" s="20">
        <f>IF(IFERROR(VLOOKUP("5-"&amp;Presupuestos[[#This Row],[ID DOCUMENTO]],BD_Pagos[],10,0),0)&gt;Presupuestos[[#This Row],[TOTAL SOLES]],Presupuestos[[#This Row],[TOTAL SOLES]],IFERROR(VLOOKUP("5-"&amp;Presupuestos[[#This Row],[ID DOCUMENTO]],BD_Pagos[],10,0),0))</f>
        <v>0</v>
      </c>
      <c r="BH228" s="7">
        <f>IFERROR(VLOOKUP("1-Detraccion"&amp;Presupuestos[[#This Row],[ID DOCUMENTO]],BD_Pagos[],2,0),"")</f>
        <v>0</v>
      </c>
      <c r="BI228" s="3" t="str">
        <f>IFERROR(VLOOKUP("1-Detraccion"&amp;Presupuestos[[#This Row],[ID DOCUMENTO]],BD_Pagos[],3,0),"")</f>
        <v/>
      </c>
      <c r="BJ228" s="3">
        <f>IFERROR(VLOOKUP("1-Detraccion"&amp;Presupuestos[[#This Row],[ID DOCUMENTO]],BD_Pagos[],4,0),"")</f>
        <v>0</v>
      </c>
      <c r="BK228" s="6">
        <f>IF(IFERROR(VLOOKUP("1-Detraccion"&amp;Presupuestos[[#This Row],[ID DOCUMENTO]],BD_Pagos[],5,0),0)&gt;Presupuestos[[#This Row],[TOTAL SOLES]],Presupuestos[[#This Row],[TOTAL SOLES]],IFERROR(VLOOKUP("1-Detraccion"&amp;Presupuestos[[#This Row],[ID DOCUMENTO]],BD_Pagos[],5,0),0))</f>
        <v>0</v>
      </c>
      <c r="BL228" s="6">
        <f>IF(IFERROR(VLOOKUP("1-Detraccion"&amp;Presupuestos[[#This Row],[ID DOCUMENTO]],BD_Pagos[],6,0),0)&gt;Presupuestos[[#This Row],[TOTAL SOLES]],Presupuestos[[#This Row],[TOTAL SOLES]],IFERROR(VLOOKUP("1-Detraccion"&amp;Presupuestos[[#This Row],[ID DOCUMENTO]],BD_Pagos[],6,0),0))</f>
        <v>0</v>
      </c>
      <c r="BM228" s="37"/>
      <c r="BN228" s="3"/>
      <c r="BO228" s="3"/>
      <c r="BP228" s="6"/>
      <c r="BQ22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153</v>
      </c>
      <c r="BR228" s="23" t="str">
        <f>IF(Presupuestos[[#This Row],[SALDO ME-MN]]&gt;0,"PENDIENTE","CANCELADO")</f>
        <v>PENDIENTE</v>
      </c>
      <c r="BS228" s="23" t="str">
        <f>IF(COUNTIFS($U$4:$U227,Presupuestos[[#This Row],[ID DOCUMENTO]])&gt;=1,IF(B227=Presupuestos[[#This Row],[ID]],"OK","DOC. DUPLICADO"),"OK")</f>
        <v>OK</v>
      </c>
    </row>
    <row r="229" spans="2:71" ht="36" x14ac:dyDescent="0.25">
      <c r="B229" s="34">
        <f>IF(Presupuestos[[#This Row],[ID DOCUMENTO]]=U228,B228,IF(B228="ID",1,B228+1))</f>
        <v>222</v>
      </c>
      <c r="C229" s="2">
        <v>45853</v>
      </c>
      <c r="D229" s="2">
        <v>45853</v>
      </c>
      <c r="E229" s="3" t="s">
        <v>665</v>
      </c>
      <c r="F229" s="25" t="s">
        <v>35</v>
      </c>
      <c r="G229" s="25" t="s">
        <v>211</v>
      </c>
      <c r="H229" s="25" t="s">
        <v>213</v>
      </c>
      <c r="I229" s="36" t="str">
        <f>IFERROR(VLOOKUP(Presupuestos[[#This Row],[AREA]]&amp;Presupuestos[[#This Row],[CONCEPTO]]&amp;Presupuestos[[#This Row],[DESCRIPCION]],Tabla28[[Columna1]:[CÓDIGO NUEVO]],2,0),"")</f>
        <v>P0302002</v>
      </c>
      <c r="J229" s="3" t="s">
        <v>1090</v>
      </c>
      <c r="K229" s="3" t="s">
        <v>1091</v>
      </c>
      <c r="L229" s="3" t="s">
        <v>1092</v>
      </c>
      <c r="M229" s="31" t="s">
        <v>1093</v>
      </c>
      <c r="N229" s="3" t="s">
        <v>47</v>
      </c>
      <c r="O229" s="3" t="s">
        <v>315</v>
      </c>
      <c r="P229" s="3" t="s">
        <v>122</v>
      </c>
      <c r="Q229" s="3" t="str">
        <f>IFERROR(VLOOKUP(Presupuestos[[#This Row],[CLASIFICACIÓN (N)]],Tabla17[],2,0),"")</f>
        <v>Costos de ventas</v>
      </c>
      <c r="R229" s="3" t="str">
        <f>IFERROR(VLOOKUP(Presupuestos[[#This Row],[CLASIFICACIÓN (N)]],Tabla17[],3,0),"")</f>
        <v>Operativo</v>
      </c>
      <c r="S229" s="3" t="s">
        <v>16</v>
      </c>
      <c r="T229" s="3" t="str">
        <f>IFERROR(VLOOKUP(Presupuestos[[#This Row],[ALMACEN]],Tabla5[],2,0),"")</f>
        <v>Arequipa</v>
      </c>
      <c r="U229" s="19" t="str">
        <f>IFERROR(VLOOKUP(Presupuestos[[#This Row],[TIPO DE DOCUMENTO]],Tipo_Documento[],2,0)&amp;Presupuestos[[#This Row],[SERIE]]&amp;Presupuestos[[#This Row],[NUMERO]]&amp;Presupuestos[[#This Row],[RUC]],"")</f>
        <v>01F0022025620602810497</v>
      </c>
      <c r="V229" s="3" t="s">
        <v>120</v>
      </c>
      <c r="W229" s="7">
        <v>45853</v>
      </c>
      <c r="X229" s="7">
        <v>45853</v>
      </c>
      <c r="Y229" s="3" t="s">
        <v>721</v>
      </c>
      <c r="Z229" s="3">
        <v>20256</v>
      </c>
      <c r="AA229" s="3">
        <f>IFERROR(VLOOKUP(Presupuestos[[#This Row],[RAZON SOCIAL]],CHOOSE({1,2},Clientes_Proveedores[Razon Social],Clientes_Proveedores[Ruc / Dni]),2,0),"-")</f>
        <v>20602810497</v>
      </c>
      <c r="AB229" s="31" t="s">
        <v>1094</v>
      </c>
      <c r="AC229" s="3" t="s">
        <v>670</v>
      </c>
      <c r="AD229" s="5">
        <v>0.18</v>
      </c>
      <c r="AE229" s="6">
        <v>343.22</v>
      </c>
      <c r="AF229" s="6">
        <f>Presupuestos[[#This Row],[BASE]]*Presupuestos[[#This Row],[% IGV]]</f>
        <v>61.779600000000002</v>
      </c>
      <c r="AG229" s="22">
        <f>ROUND(SUM(Presupuestos[[#This Row],[BASE]:[IGV]]),2)</f>
        <v>405</v>
      </c>
      <c r="AH229" s="9" t="str">
        <f>IF(Presupuestos[[#This Row],[MONEDA]]="USD",VLOOKUP(Presupuestos[[#This Row],[FECHA DE EMISION]],Tipo_Cambio[],3,0),"")</f>
        <v/>
      </c>
      <c r="AI229" s="22">
        <f>IFERROR(ROUND(IF(Presupuestos[[#This Row],[MONEDA]]="PEN",Presupuestos[[#This Row],[TOTAL]],Presupuestos[[#This Row],[TOTAL]]*Presupuestos[[#This Row],[TIPO DE CAMBIO]]),2),"")</f>
        <v>405</v>
      </c>
      <c r="AJ229" s="5"/>
      <c r="AK229" s="33" t="s">
        <v>671</v>
      </c>
      <c r="AL229" s="5" t="s">
        <v>680</v>
      </c>
      <c r="AM229" s="23" t="s">
        <v>671</v>
      </c>
      <c r="AN229" s="23" t="s">
        <v>759</v>
      </c>
      <c r="AO229" s="7">
        <f>IFERROR(VLOOKUP("1-"&amp;Presupuestos[[#This Row],[ID DOCUMENTO]],BD_Pagos[],7,0),"")</f>
        <v>45854</v>
      </c>
      <c r="AP229" s="16" t="str">
        <f>IFERROR(VLOOKUP("1-"&amp;Presupuestos[[#This Row],[ID DOCUMENTO]],BD_Pagos[],8,0),"")</f>
        <v>B-BCP - Soles</v>
      </c>
      <c r="AQ229" s="17">
        <f>IFERROR(VLOOKUP("1-"&amp;Presupuestos[[#This Row],[ID DOCUMENTO]],BD_Pagos[],9,0),"")</f>
        <v>1111014</v>
      </c>
      <c r="AR229" s="54"/>
      <c r="AS229" s="7">
        <f>IFERROR(VLOOKUP("2-"&amp;Presupuestos[[#This Row],[ID DOCUMENTO]],BD_Pagos[],7,0),"")</f>
        <v>0</v>
      </c>
      <c r="AT229" s="16" t="str">
        <f>IFERROR(VLOOKUP("2-"&amp;Presupuestos[[#This Row],[ID DOCUMENTO]],BD_Pagos[],8,0),"")</f>
        <v/>
      </c>
      <c r="AU229" s="17">
        <f>IFERROR(VLOOKUP("2-"&amp;Presupuestos[[#This Row],[ID DOCUMENTO]],BD_Pagos[],9,0),"")</f>
        <v>0</v>
      </c>
      <c r="AV229" s="20">
        <f>IF(IFERROR(VLOOKUP("2-"&amp;Presupuestos[[#This Row],[ID DOCUMENTO]],BD_Pagos[],10,0),0)&gt;Presupuestos[[#This Row],[TOTAL SOLES]],Presupuestos[[#This Row],[TOTAL SOLES]],IFERROR(VLOOKUP("2-"&amp;Presupuestos[[#This Row],[ID DOCUMENTO]],BD_Pagos[],10,0),0))</f>
        <v>0</v>
      </c>
      <c r="AW229" s="7"/>
      <c r="AX229" s="16"/>
      <c r="AY229" s="17"/>
      <c r="AZ229" s="20"/>
      <c r="BA229" s="7"/>
      <c r="BB229" s="16"/>
      <c r="BC229" s="17"/>
      <c r="BD229" s="20"/>
      <c r="BE229" s="7">
        <f>IFERROR(VLOOKUP("5-"&amp;Presupuestos[[#This Row],[ID DOCUMENTO]],BD_Pagos[],7,0),"")</f>
        <v>0</v>
      </c>
      <c r="BF229" s="17">
        <f>IFERROR(VLOOKUP("5-"&amp;Presupuestos[[#This Row],[ID DOCUMENTO]],BD_Pagos[],9,0),"")</f>
        <v>0</v>
      </c>
      <c r="BG229" s="20">
        <f>IF(IFERROR(VLOOKUP("5-"&amp;Presupuestos[[#This Row],[ID DOCUMENTO]],BD_Pagos[],10,0),0)&gt;Presupuestos[[#This Row],[TOTAL SOLES]],Presupuestos[[#This Row],[TOTAL SOLES]],IFERROR(VLOOKUP("5-"&amp;Presupuestos[[#This Row],[ID DOCUMENTO]],BD_Pagos[],10,0),0))</f>
        <v>0</v>
      </c>
      <c r="BH229" s="7">
        <f>IFERROR(VLOOKUP("1-Detraccion"&amp;Presupuestos[[#This Row],[ID DOCUMENTO]],BD_Pagos[],2,0),"")</f>
        <v>0</v>
      </c>
      <c r="BI229" s="3" t="str">
        <f>IFERROR(VLOOKUP("1-Detraccion"&amp;Presupuestos[[#This Row],[ID DOCUMENTO]],BD_Pagos[],3,0),"")</f>
        <v/>
      </c>
      <c r="BJ229" s="3">
        <f>IFERROR(VLOOKUP("1-Detraccion"&amp;Presupuestos[[#This Row],[ID DOCUMENTO]],BD_Pagos[],4,0),"")</f>
        <v>0</v>
      </c>
      <c r="BK229" s="6">
        <f>IF(IFERROR(VLOOKUP("1-Detraccion"&amp;Presupuestos[[#This Row],[ID DOCUMENTO]],BD_Pagos[],5,0),0)&gt;Presupuestos[[#This Row],[TOTAL SOLES]],Presupuestos[[#This Row],[TOTAL SOLES]],IFERROR(VLOOKUP("1-Detraccion"&amp;Presupuestos[[#This Row],[ID DOCUMENTO]],BD_Pagos[],5,0),0))</f>
        <v>0</v>
      </c>
      <c r="BL229" s="6">
        <f>IF(IFERROR(VLOOKUP("1-Detraccion"&amp;Presupuestos[[#This Row],[ID DOCUMENTO]],BD_Pagos[],6,0),0)&gt;Presupuestos[[#This Row],[TOTAL SOLES]],Presupuestos[[#This Row],[TOTAL SOLES]],IFERROR(VLOOKUP("1-Detraccion"&amp;Presupuestos[[#This Row],[ID DOCUMENTO]],BD_Pagos[],6,0),0))</f>
        <v>0</v>
      </c>
      <c r="BM229" s="37"/>
      <c r="BN229" s="3"/>
      <c r="BO229" s="3"/>
      <c r="BP229" s="6"/>
      <c r="BQ22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405</v>
      </c>
      <c r="BR229" s="23" t="str">
        <f>IF(Presupuestos[[#This Row],[SALDO ME-MN]]&gt;0,"PENDIENTE","CANCELADO")</f>
        <v>PENDIENTE</v>
      </c>
      <c r="BS229" s="23" t="str">
        <f>IF(COUNTIFS($U$4:$U228,Presupuestos[[#This Row],[ID DOCUMENTO]])&gt;=1,IF(B228=Presupuestos[[#This Row],[ID]],"OK","DOC. DUPLICADO"),"OK")</f>
        <v>OK</v>
      </c>
    </row>
    <row r="230" spans="2:71" ht="24" x14ac:dyDescent="0.25">
      <c r="B230" s="34">
        <f>IF(Presupuestos[[#This Row],[ID DOCUMENTO]]=U229,B229,IF(B229="ID",1,B229+1))</f>
        <v>223</v>
      </c>
      <c r="C230" s="2">
        <v>45859</v>
      </c>
      <c r="D230" s="2">
        <v>45859</v>
      </c>
      <c r="E230" s="3" t="s">
        <v>665</v>
      </c>
      <c r="F230" s="25" t="s">
        <v>35</v>
      </c>
      <c r="G230" s="25" t="s">
        <v>19</v>
      </c>
      <c r="H230" s="25" t="s">
        <v>228</v>
      </c>
      <c r="I230" s="36" t="str">
        <f>IFERROR(VLOOKUP(Presupuestos[[#This Row],[AREA]]&amp;Presupuestos[[#This Row],[CONCEPTO]]&amp;Presupuestos[[#This Row],[DESCRIPCION]],Tabla28[[Columna1]:[CÓDIGO NUEVO]],2,0),"")</f>
        <v>P0307003</v>
      </c>
      <c r="J230" s="3" t="s">
        <v>666</v>
      </c>
      <c r="K230" s="3" t="s">
        <v>666</v>
      </c>
      <c r="L230" s="3" t="s">
        <v>666</v>
      </c>
      <c r="M230" s="31" t="s">
        <v>1095</v>
      </c>
      <c r="N230" s="3"/>
      <c r="O230" s="3" t="s">
        <v>315</v>
      </c>
      <c r="P230" s="3" t="s">
        <v>127</v>
      </c>
      <c r="Q230" s="3" t="str">
        <f>IFERROR(VLOOKUP(Presupuestos[[#This Row],[CLASIFICACIÓN (N)]],Tabla17[],2,0),"")</f>
        <v>Gastos operativos</v>
      </c>
      <c r="R230" s="3" t="str">
        <f>IFERROR(VLOOKUP(Presupuestos[[#This Row],[CLASIFICACIÓN (N)]],Tabla17[],3,0),"")</f>
        <v>Operativo</v>
      </c>
      <c r="S230" s="3" t="s">
        <v>16</v>
      </c>
      <c r="T230" s="3" t="str">
        <f>IFERROR(VLOOKUP(Presupuestos[[#This Row],[ALMACEN]],Tabla5[],2,0),"")</f>
        <v>Arequipa</v>
      </c>
      <c r="U230" s="19" t="str">
        <f>IFERROR(VLOOKUP(Presupuestos[[#This Row],[TIPO DE DOCUMENTO]],Tipo_Documento[],2,0)&amp;Presupuestos[[#This Row],[SERIE]]&amp;Presupuestos[[#This Row],[NUMERO]]&amp;Presupuestos[[#This Row],[RUC]],"")</f>
        <v>PLM326072537561</v>
      </c>
      <c r="V230" s="3" t="s">
        <v>171</v>
      </c>
      <c r="W230" s="7">
        <v>45859</v>
      </c>
      <c r="X230" s="7">
        <v>45859</v>
      </c>
      <c r="Y230" s="3">
        <v>3</v>
      </c>
      <c r="Z230" s="3">
        <v>260</v>
      </c>
      <c r="AA230" s="3">
        <f>IFERROR(VLOOKUP(Presupuestos[[#This Row],[RAZON SOCIAL]],CHOOSE({1,2},Clientes_Proveedores[Razon Social],Clientes_Proveedores[Ruc / Dni]),2,0),"-")</f>
        <v>72537561</v>
      </c>
      <c r="AB230" s="31" t="s">
        <v>740</v>
      </c>
      <c r="AC230" s="3" t="s">
        <v>670</v>
      </c>
      <c r="AD230" s="5"/>
      <c r="AE230" s="6">
        <v>7</v>
      </c>
      <c r="AF230" s="6">
        <f>Presupuestos[[#This Row],[BASE]]*Presupuestos[[#This Row],[% IGV]]</f>
        <v>0</v>
      </c>
      <c r="AG230" s="22">
        <f>ROUND(SUM(Presupuestos[[#This Row],[BASE]:[IGV]]),2)</f>
        <v>7</v>
      </c>
      <c r="AH230" s="9" t="str">
        <f>IF(Presupuestos[[#This Row],[MONEDA]]="USD",VLOOKUP(Presupuestos[[#This Row],[FECHA DE EMISION]],Tipo_Cambio[],3,0),"")</f>
        <v/>
      </c>
      <c r="AI230" s="22">
        <f>IFERROR(ROUND(IF(Presupuestos[[#This Row],[MONEDA]]="PEN",Presupuestos[[#This Row],[TOTAL]],Presupuestos[[#This Row],[TOTAL]]*Presupuestos[[#This Row],[TIPO DE CAMBIO]]),2),"")</f>
        <v>7</v>
      </c>
      <c r="AJ230" s="5"/>
      <c r="AK230" s="33" t="s">
        <v>671</v>
      </c>
      <c r="AL230" s="5" t="s">
        <v>672</v>
      </c>
      <c r="AM230" s="23" t="s">
        <v>671</v>
      </c>
      <c r="AN230" s="23" t="s">
        <v>671</v>
      </c>
      <c r="AO230" s="7">
        <f>IFERROR(VLOOKUP("1-"&amp;Presupuestos[[#This Row],[ID DOCUMENTO]],BD_Pagos[],7,0),"")</f>
        <v>45862</v>
      </c>
      <c r="AP230" s="16" t="str">
        <f>IFERROR(VLOOKUP("1-"&amp;Presupuestos[[#This Row],[ID DOCUMENTO]],BD_Pagos[],8,0),"")</f>
        <v>C-Tesoreria</v>
      </c>
      <c r="AQ230" s="17" t="str">
        <f>IFERROR(VLOOKUP("1-"&amp;Presupuestos[[#This Row],[ID DOCUMENTO]],BD_Pagos[],9,0),"")</f>
        <v>001-12532</v>
      </c>
      <c r="AR230" s="54"/>
      <c r="AS230" s="7">
        <f>IFERROR(VLOOKUP("2-"&amp;Presupuestos[[#This Row],[ID DOCUMENTO]],BD_Pagos[],7,0),"")</f>
        <v>0</v>
      </c>
      <c r="AT230" s="16" t="str">
        <f>IFERROR(VLOOKUP("2-"&amp;Presupuestos[[#This Row],[ID DOCUMENTO]],BD_Pagos[],8,0),"")</f>
        <v/>
      </c>
      <c r="AU230" s="17">
        <f>IFERROR(VLOOKUP("2-"&amp;Presupuestos[[#This Row],[ID DOCUMENTO]],BD_Pagos[],9,0),"")</f>
        <v>0</v>
      </c>
      <c r="AV230" s="20">
        <f>IF(IFERROR(VLOOKUP("2-"&amp;Presupuestos[[#This Row],[ID DOCUMENTO]],BD_Pagos[],10,0),0)&gt;Presupuestos[[#This Row],[TOTAL SOLES]],Presupuestos[[#This Row],[TOTAL SOLES]],IFERROR(VLOOKUP("2-"&amp;Presupuestos[[#This Row],[ID DOCUMENTO]],BD_Pagos[],10,0),0))</f>
        <v>0</v>
      </c>
      <c r="AW230" s="7"/>
      <c r="AX230" s="16"/>
      <c r="AY230" s="17"/>
      <c r="AZ230" s="20"/>
      <c r="BA230" s="7"/>
      <c r="BB230" s="16"/>
      <c r="BC230" s="17"/>
      <c r="BD230" s="20"/>
      <c r="BE230" s="7">
        <f>IFERROR(VLOOKUP("5-"&amp;Presupuestos[[#This Row],[ID DOCUMENTO]],BD_Pagos[],7,0),"")</f>
        <v>0</v>
      </c>
      <c r="BF230" s="17">
        <f>IFERROR(VLOOKUP("5-"&amp;Presupuestos[[#This Row],[ID DOCUMENTO]],BD_Pagos[],9,0),"")</f>
        <v>0</v>
      </c>
      <c r="BG230" s="20">
        <f>IF(IFERROR(VLOOKUP("5-"&amp;Presupuestos[[#This Row],[ID DOCUMENTO]],BD_Pagos[],10,0),0)&gt;Presupuestos[[#This Row],[TOTAL SOLES]],Presupuestos[[#This Row],[TOTAL SOLES]],IFERROR(VLOOKUP("5-"&amp;Presupuestos[[#This Row],[ID DOCUMENTO]],BD_Pagos[],10,0),0))</f>
        <v>0</v>
      </c>
      <c r="BH230" s="7">
        <f>IFERROR(VLOOKUP("1-Detraccion"&amp;Presupuestos[[#This Row],[ID DOCUMENTO]],BD_Pagos[],2,0),"")</f>
        <v>0</v>
      </c>
      <c r="BI230" s="3" t="str">
        <f>IFERROR(VLOOKUP("1-Detraccion"&amp;Presupuestos[[#This Row],[ID DOCUMENTO]],BD_Pagos[],3,0),"")</f>
        <v/>
      </c>
      <c r="BJ230" s="3">
        <f>IFERROR(VLOOKUP("1-Detraccion"&amp;Presupuestos[[#This Row],[ID DOCUMENTO]],BD_Pagos[],4,0),"")</f>
        <v>0</v>
      </c>
      <c r="BK230" s="6">
        <f>IF(IFERROR(VLOOKUP("1-Detraccion"&amp;Presupuestos[[#This Row],[ID DOCUMENTO]],BD_Pagos[],5,0),0)&gt;Presupuestos[[#This Row],[TOTAL SOLES]],Presupuestos[[#This Row],[TOTAL SOLES]],IFERROR(VLOOKUP("1-Detraccion"&amp;Presupuestos[[#This Row],[ID DOCUMENTO]],BD_Pagos[],5,0),0))</f>
        <v>0</v>
      </c>
      <c r="BL230" s="6">
        <f>IF(IFERROR(VLOOKUP("1-Detraccion"&amp;Presupuestos[[#This Row],[ID DOCUMENTO]],BD_Pagos[],6,0),0)&gt;Presupuestos[[#This Row],[TOTAL SOLES]],Presupuestos[[#This Row],[TOTAL SOLES]],IFERROR(VLOOKUP("1-Detraccion"&amp;Presupuestos[[#This Row],[ID DOCUMENTO]],BD_Pagos[],6,0),0))</f>
        <v>0</v>
      </c>
      <c r="BM230" s="37"/>
      <c r="BN230" s="3"/>
      <c r="BO230" s="3"/>
      <c r="BP230" s="6"/>
      <c r="BQ23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v>
      </c>
      <c r="BR230" s="23" t="str">
        <f>IF(Presupuestos[[#This Row],[SALDO ME-MN]]&gt;0,"PENDIENTE","CANCELADO")</f>
        <v>PENDIENTE</v>
      </c>
      <c r="BS230" s="23" t="str">
        <f>IF(COUNTIFS($U$4:$U229,Presupuestos[[#This Row],[ID DOCUMENTO]])&gt;=1,IF(B229=Presupuestos[[#This Row],[ID]],"OK","DOC. DUPLICADO"),"OK")</f>
        <v>OK</v>
      </c>
    </row>
    <row r="231" spans="2:71" ht="24" x14ac:dyDescent="0.25">
      <c r="B231" s="34">
        <f>IF(Presupuestos[[#This Row],[ID DOCUMENTO]]=U230,B230,IF(B230="ID",1,B230+1))</f>
        <v>224</v>
      </c>
      <c r="C231" s="2">
        <v>45854</v>
      </c>
      <c r="D231" s="2">
        <v>45854</v>
      </c>
      <c r="E231" s="3" t="s">
        <v>838</v>
      </c>
      <c r="F231" s="25" t="s">
        <v>35</v>
      </c>
      <c r="G231" s="25" t="s">
        <v>223</v>
      </c>
      <c r="H231" s="25" t="s">
        <v>214</v>
      </c>
      <c r="I231" s="36" t="str">
        <f>IFERROR(VLOOKUP(Presupuestos[[#This Row],[AREA]]&amp;Presupuestos[[#This Row],[CONCEPTO]]&amp;Presupuestos[[#This Row],[DESCRIPCION]],Tabla28[[Columna1]:[CÓDIGO NUEVO]],2,0),"")</f>
        <v>P0303002</v>
      </c>
      <c r="J231" s="3" t="s">
        <v>666</v>
      </c>
      <c r="K231" s="3" t="s">
        <v>666</v>
      </c>
      <c r="L231" s="3" t="s">
        <v>666</v>
      </c>
      <c r="M231" s="31" t="s">
        <v>1096</v>
      </c>
      <c r="N231" s="3" t="s">
        <v>40</v>
      </c>
      <c r="O231" s="3" t="s">
        <v>300</v>
      </c>
      <c r="P231" s="3" t="s">
        <v>122</v>
      </c>
      <c r="Q231" s="3" t="str">
        <f>IFERROR(VLOOKUP(Presupuestos[[#This Row],[CLASIFICACIÓN (N)]],Tabla17[],2,0),"")</f>
        <v>Costos de ventas</v>
      </c>
      <c r="R231" s="3" t="str">
        <f>IFERROR(VLOOKUP(Presupuestos[[#This Row],[CLASIFICACIÓN (N)]],Tabla17[],3,0),"")</f>
        <v>Operativo</v>
      </c>
      <c r="S231" s="3" t="s">
        <v>16</v>
      </c>
      <c r="T231" s="3" t="str">
        <f>IFERROR(VLOOKUP(Presupuestos[[#This Row],[ALMACEN]],Tabla5[],2,0),"")</f>
        <v>Arequipa</v>
      </c>
      <c r="U231" s="19" t="str">
        <f>IFERROR(VLOOKUP(Presupuestos[[#This Row],[TIPO DE DOCUMENTO]],Tipo_Documento[],2,0)&amp;Presupuestos[[#This Row],[SERIE]]&amp;Presupuestos[[#This Row],[NUMERO]]&amp;Presupuestos[[#This Row],[RUC]],"")</f>
        <v>01F212278557520517252558</v>
      </c>
      <c r="V231" s="3" t="s">
        <v>120</v>
      </c>
      <c r="W231" s="7">
        <v>45854</v>
      </c>
      <c r="X231" s="7">
        <v>45854</v>
      </c>
      <c r="Y231" s="3" t="s">
        <v>713</v>
      </c>
      <c r="Z231" s="3">
        <v>2785575</v>
      </c>
      <c r="AA231" s="3">
        <f>IFERROR(VLOOKUP(Presupuestos[[#This Row],[RAZON SOCIAL]],CHOOSE({1,2},Clientes_Proveedores[Razon Social],Clientes_Proveedores[Ruc / Dni]),2,0),"-")</f>
        <v>20517252558</v>
      </c>
      <c r="AB231" s="31" t="s">
        <v>714</v>
      </c>
      <c r="AC231" s="3" t="s">
        <v>670</v>
      </c>
      <c r="AD231" s="5">
        <v>0.18</v>
      </c>
      <c r="AE231" s="6">
        <v>6.78</v>
      </c>
      <c r="AF231" s="6">
        <f>Presupuestos[[#This Row],[BASE]]*Presupuestos[[#This Row],[% IGV]]</f>
        <v>1.2203999999999999</v>
      </c>
      <c r="AG231" s="22">
        <f>ROUND(SUM(Presupuestos[[#This Row],[BASE]:[IGV]]),2)</f>
        <v>8</v>
      </c>
      <c r="AH231" s="9" t="str">
        <f>IF(Presupuestos[[#This Row],[MONEDA]]="USD",VLOOKUP(Presupuestos[[#This Row],[FECHA DE EMISION]],Tipo_Cambio[],3,0),"")</f>
        <v/>
      </c>
      <c r="AI231" s="22">
        <f>IFERROR(ROUND(IF(Presupuestos[[#This Row],[MONEDA]]="PEN",Presupuestos[[#This Row],[TOTAL]],Presupuestos[[#This Row],[TOTAL]]*Presupuestos[[#This Row],[TIPO DE CAMBIO]]),2),"")</f>
        <v>8</v>
      </c>
      <c r="AJ231" s="5"/>
      <c r="AK231" s="33" t="s">
        <v>671</v>
      </c>
      <c r="AL231" s="5" t="s">
        <v>715</v>
      </c>
      <c r="AM231" s="23" t="s">
        <v>671</v>
      </c>
      <c r="AN231" s="23" t="s">
        <v>671</v>
      </c>
      <c r="AO231" s="7">
        <f>IFERROR(VLOOKUP("1-"&amp;Presupuestos[[#This Row],[ID DOCUMENTO]],BD_Pagos[],7,0),"")</f>
        <v>45854</v>
      </c>
      <c r="AP231" s="16" t="str">
        <f>IFERROR(VLOOKUP("1-"&amp;Presupuestos[[#This Row],[ID DOCUMENTO]],BD_Pagos[],8,0),"")</f>
        <v>C_Ope_005</v>
      </c>
      <c r="AQ231" s="17">
        <f>IFERROR(VLOOKUP("1-"&amp;Presupuestos[[#This Row],[ID DOCUMENTO]],BD_Pagos[],9,0),"")</f>
        <v>24931</v>
      </c>
      <c r="AR231" s="54"/>
      <c r="AS231" s="7">
        <f>IFERROR(VLOOKUP("2-"&amp;Presupuestos[[#This Row],[ID DOCUMENTO]],BD_Pagos[],7,0),"")</f>
        <v>0</v>
      </c>
      <c r="AT231" s="16" t="str">
        <f>IFERROR(VLOOKUP("2-"&amp;Presupuestos[[#This Row],[ID DOCUMENTO]],BD_Pagos[],8,0),"")</f>
        <v/>
      </c>
      <c r="AU231" s="17">
        <f>IFERROR(VLOOKUP("2-"&amp;Presupuestos[[#This Row],[ID DOCUMENTO]],BD_Pagos[],9,0),"")</f>
        <v>0</v>
      </c>
      <c r="AV231" s="20">
        <f>IF(IFERROR(VLOOKUP("2-"&amp;Presupuestos[[#This Row],[ID DOCUMENTO]],BD_Pagos[],10,0),0)&gt;Presupuestos[[#This Row],[TOTAL SOLES]],Presupuestos[[#This Row],[TOTAL SOLES]],IFERROR(VLOOKUP("2-"&amp;Presupuestos[[#This Row],[ID DOCUMENTO]],BD_Pagos[],10,0),0))</f>
        <v>0</v>
      </c>
      <c r="AW231" s="7"/>
      <c r="AX231" s="16"/>
      <c r="AY231" s="17"/>
      <c r="AZ231" s="20"/>
      <c r="BA231" s="7"/>
      <c r="BB231" s="16"/>
      <c r="BC231" s="17"/>
      <c r="BD231" s="20"/>
      <c r="BE231" s="7">
        <f>IFERROR(VLOOKUP("5-"&amp;Presupuestos[[#This Row],[ID DOCUMENTO]],BD_Pagos[],7,0),"")</f>
        <v>0</v>
      </c>
      <c r="BF231" s="17">
        <f>IFERROR(VLOOKUP("5-"&amp;Presupuestos[[#This Row],[ID DOCUMENTO]],BD_Pagos[],9,0),"")</f>
        <v>0</v>
      </c>
      <c r="BG231" s="20">
        <f>IF(IFERROR(VLOOKUP("5-"&amp;Presupuestos[[#This Row],[ID DOCUMENTO]],BD_Pagos[],10,0),0)&gt;Presupuestos[[#This Row],[TOTAL SOLES]],Presupuestos[[#This Row],[TOTAL SOLES]],IFERROR(VLOOKUP("5-"&amp;Presupuestos[[#This Row],[ID DOCUMENTO]],BD_Pagos[],10,0),0))</f>
        <v>0</v>
      </c>
      <c r="BH231" s="7">
        <f>IFERROR(VLOOKUP("1-Detraccion"&amp;Presupuestos[[#This Row],[ID DOCUMENTO]],BD_Pagos[],2,0),"")</f>
        <v>0</v>
      </c>
      <c r="BI231" s="3" t="str">
        <f>IFERROR(VLOOKUP("1-Detraccion"&amp;Presupuestos[[#This Row],[ID DOCUMENTO]],BD_Pagos[],3,0),"")</f>
        <v/>
      </c>
      <c r="BJ231" s="3">
        <f>IFERROR(VLOOKUP("1-Detraccion"&amp;Presupuestos[[#This Row],[ID DOCUMENTO]],BD_Pagos[],4,0),"")</f>
        <v>0</v>
      </c>
      <c r="BK231" s="6">
        <f>IF(IFERROR(VLOOKUP("1-Detraccion"&amp;Presupuestos[[#This Row],[ID DOCUMENTO]],BD_Pagos[],5,0),0)&gt;Presupuestos[[#This Row],[TOTAL SOLES]],Presupuestos[[#This Row],[TOTAL SOLES]],IFERROR(VLOOKUP("1-Detraccion"&amp;Presupuestos[[#This Row],[ID DOCUMENTO]],BD_Pagos[],5,0),0))</f>
        <v>0</v>
      </c>
      <c r="BL231" s="6">
        <f>IF(IFERROR(VLOOKUP("1-Detraccion"&amp;Presupuestos[[#This Row],[ID DOCUMENTO]],BD_Pagos[],6,0),0)&gt;Presupuestos[[#This Row],[TOTAL SOLES]],Presupuestos[[#This Row],[TOTAL SOLES]],IFERROR(VLOOKUP("1-Detraccion"&amp;Presupuestos[[#This Row],[ID DOCUMENTO]],BD_Pagos[],6,0),0))</f>
        <v>0</v>
      </c>
      <c r="BM231" s="37"/>
      <c r="BN231" s="3"/>
      <c r="BO231" s="3"/>
      <c r="BP231" s="6"/>
      <c r="BQ23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31" s="23" t="str">
        <f>IF(Presupuestos[[#This Row],[SALDO ME-MN]]&gt;0,"PENDIENTE","CANCELADO")</f>
        <v>PENDIENTE</v>
      </c>
      <c r="BS231" s="23" t="str">
        <f>IF(COUNTIFS($U$4:$U230,Presupuestos[[#This Row],[ID DOCUMENTO]])&gt;=1,IF(B230=Presupuestos[[#This Row],[ID]],"OK","DOC. DUPLICADO"),"OK")</f>
        <v>OK</v>
      </c>
    </row>
    <row r="232" spans="2:71" ht="24" x14ac:dyDescent="0.25">
      <c r="B232" s="34">
        <f>IF(Presupuestos[[#This Row],[ID DOCUMENTO]]=U231,B231,IF(B231="ID",1,B231+1))</f>
        <v>225</v>
      </c>
      <c r="C232" s="2">
        <v>45854</v>
      </c>
      <c r="D232" s="2">
        <v>45854</v>
      </c>
      <c r="E232" s="3" t="s">
        <v>838</v>
      </c>
      <c r="F232" s="25" t="s">
        <v>35</v>
      </c>
      <c r="G232" s="25" t="s">
        <v>223</v>
      </c>
      <c r="H232" s="25" t="s">
        <v>214</v>
      </c>
      <c r="I232" s="36" t="str">
        <f>IFERROR(VLOOKUP(Presupuestos[[#This Row],[AREA]]&amp;Presupuestos[[#This Row],[CONCEPTO]]&amp;Presupuestos[[#This Row],[DESCRIPCION]],Tabla28[[Columna1]:[CÓDIGO NUEVO]],2,0),"")</f>
        <v>P0303002</v>
      </c>
      <c r="J232" s="3" t="s">
        <v>666</v>
      </c>
      <c r="K232" s="3" t="s">
        <v>666</v>
      </c>
      <c r="L232" s="3" t="s">
        <v>666</v>
      </c>
      <c r="M232" s="31" t="s">
        <v>1097</v>
      </c>
      <c r="N232" s="3" t="s">
        <v>33</v>
      </c>
      <c r="O232" s="3" t="s">
        <v>308</v>
      </c>
      <c r="P232" s="3" t="s">
        <v>122</v>
      </c>
      <c r="Q232" s="3" t="str">
        <f>IFERROR(VLOOKUP(Presupuestos[[#This Row],[CLASIFICACIÓN (N)]],Tabla17[],2,0),"")</f>
        <v>Costos de ventas</v>
      </c>
      <c r="R232" s="3" t="str">
        <f>IFERROR(VLOOKUP(Presupuestos[[#This Row],[CLASIFICACIÓN (N)]],Tabla17[],3,0),"")</f>
        <v>Operativo</v>
      </c>
      <c r="S232" s="3" t="s">
        <v>16</v>
      </c>
      <c r="T232" s="3" t="str">
        <f>IFERROR(VLOOKUP(Presupuestos[[#This Row],[ALMACEN]],Tabla5[],2,0),"")</f>
        <v>Arequipa</v>
      </c>
      <c r="U232" s="19" t="str">
        <f>IFERROR(VLOOKUP(Presupuestos[[#This Row],[TIPO DE DOCUMENTO]],Tipo_Documento[],2,0)&amp;Presupuestos[[#This Row],[SERIE]]&amp;Presupuestos[[#This Row],[NUMERO]]&amp;Presupuestos[[#This Row],[RUC]],"")</f>
        <v>01F214211298320517252558</v>
      </c>
      <c r="V232" s="3" t="s">
        <v>120</v>
      </c>
      <c r="W232" s="7">
        <v>45854</v>
      </c>
      <c r="X232" s="7">
        <v>45854</v>
      </c>
      <c r="Y232" s="3" t="s">
        <v>716</v>
      </c>
      <c r="Z232" s="3">
        <v>2112983</v>
      </c>
      <c r="AA232" s="3">
        <f>IFERROR(VLOOKUP(Presupuestos[[#This Row],[RAZON SOCIAL]],CHOOSE({1,2},Clientes_Proveedores[Razon Social],Clientes_Proveedores[Ruc / Dni]),2,0),"-")</f>
        <v>20517252558</v>
      </c>
      <c r="AB232" s="31" t="s">
        <v>714</v>
      </c>
      <c r="AC232" s="3" t="s">
        <v>670</v>
      </c>
      <c r="AD232" s="5">
        <v>0.18</v>
      </c>
      <c r="AE232" s="6">
        <v>6.78</v>
      </c>
      <c r="AF232" s="6">
        <f>Presupuestos[[#This Row],[BASE]]*Presupuestos[[#This Row],[% IGV]]</f>
        <v>1.2203999999999999</v>
      </c>
      <c r="AG232" s="22">
        <f>ROUND(SUM(Presupuestos[[#This Row],[BASE]:[IGV]]),2)</f>
        <v>8</v>
      </c>
      <c r="AH232" s="9" t="str">
        <f>IF(Presupuestos[[#This Row],[MONEDA]]="USD",VLOOKUP(Presupuestos[[#This Row],[FECHA DE EMISION]],Tipo_Cambio[],3,0),"")</f>
        <v/>
      </c>
      <c r="AI232" s="22">
        <f>IFERROR(ROUND(IF(Presupuestos[[#This Row],[MONEDA]]="PEN",Presupuestos[[#This Row],[TOTAL]],Presupuestos[[#This Row],[TOTAL]]*Presupuestos[[#This Row],[TIPO DE CAMBIO]]),2),"")</f>
        <v>8</v>
      </c>
      <c r="AJ232" s="5"/>
      <c r="AK232" s="33" t="s">
        <v>671</v>
      </c>
      <c r="AL232" s="5" t="s">
        <v>715</v>
      </c>
      <c r="AM232" s="23" t="s">
        <v>671</v>
      </c>
      <c r="AN232" s="23" t="s">
        <v>671</v>
      </c>
      <c r="AO232" s="7">
        <f>IFERROR(VLOOKUP("1-"&amp;Presupuestos[[#This Row],[ID DOCUMENTO]],BD_Pagos[],7,0),"")</f>
        <v>45854</v>
      </c>
      <c r="AP232" s="16" t="str">
        <f>IFERROR(VLOOKUP("1-"&amp;Presupuestos[[#This Row],[ID DOCUMENTO]],BD_Pagos[],8,0),"")</f>
        <v>C_Ope_005</v>
      </c>
      <c r="AQ232" s="17">
        <f>IFERROR(VLOOKUP("1-"&amp;Presupuestos[[#This Row],[ID DOCUMENTO]],BD_Pagos[],9,0),"")</f>
        <v>24932</v>
      </c>
      <c r="AR232" s="54"/>
      <c r="AS232" s="7">
        <f>IFERROR(VLOOKUP("2-"&amp;Presupuestos[[#This Row],[ID DOCUMENTO]],BD_Pagos[],7,0),"")</f>
        <v>0</v>
      </c>
      <c r="AT232" s="16" t="str">
        <f>IFERROR(VLOOKUP("2-"&amp;Presupuestos[[#This Row],[ID DOCUMENTO]],BD_Pagos[],8,0),"")</f>
        <v/>
      </c>
      <c r="AU232" s="17">
        <f>IFERROR(VLOOKUP("2-"&amp;Presupuestos[[#This Row],[ID DOCUMENTO]],BD_Pagos[],9,0),"")</f>
        <v>0</v>
      </c>
      <c r="AV232" s="20">
        <f>IF(IFERROR(VLOOKUP("2-"&amp;Presupuestos[[#This Row],[ID DOCUMENTO]],BD_Pagos[],10,0),0)&gt;Presupuestos[[#This Row],[TOTAL SOLES]],Presupuestos[[#This Row],[TOTAL SOLES]],IFERROR(VLOOKUP("2-"&amp;Presupuestos[[#This Row],[ID DOCUMENTO]],BD_Pagos[],10,0),0))</f>
        <v>0</v>
      </c>
      <c r="AW232" s="7"/>
      <c r="AX232" s="16"/>
      <c r="AY232" s="17"/>
      <c r="AZ232" s="20"/>
      <c r="BA232" s="7"/>
      <c r="BB232" s="16"/>
      <c r="BC232" s="17"/>
      <c r="BD232" s="20"/>
      <c r="BE232" s="7">
        <f>IFERROR(VLOOKUP("5-"&amp;Presupuestos[[#This Row],[ID DOCUMENTO]],BD_Pagos[],7,0),"")</f>
        <v>0</v>
      </c>
      <c r="BF232" s="17">
        <f>IFERROR(VLOOKUP("5-"&amp;Presupuestos[[#This Row],[ID DOCUMENTO]],BD_Pagos[],9,0),"")</f>
        <v>0</v>
      </c>
      <c r="BG232" s="20">
        <f>IF(IFERROR(VLOOKUP("5-"&amp;Presupuestos[[#This Row],[ID DOCUMENTO]],BD_Pagos[],10,0),0)&gt;Presupuestos[[#This Row],[TOTAL SOLES]],Presupuestos[[#This Row],[TOTAL SOLES]],IFERROR(VLOOKUP("5-"&amp;Presupuestos[[#This Row],[ID DOCUMENTO]],BD_Pagos[],10,0),0))</f>
        <v>0</v>
      </c>
      <c r="BH232" s="7">
        <f>IFERROR(VLOOKUP("1-Detraccion"&amp;Presupuestos[[#This Row],[ID DOCUMENTO]],BD_Pagos[],2,0),"")</f>
        <v>0</v>
      </c>
      <c r="BI232" s="3" t="str">
        <f>IFERROR(VLOOKUP("1-Detraccion"&amp;Presupuestos[[#This Row],[ID DOCUMENTO]],BD_Pagos[],3,0),"")</f>
        <v/>
      </c>
      <c r="BJ232" s="3">
        <f>IFERROR(VLOOKUP("1-Detraccion"&amp;Presupuestos[[#This Row],[ID DOCUMENTO]],BD_Pagos[],4,0),"")</f>
        <v>0</v>
      </c>
      <c r="BK232" s="6">
        <f>IF(IFERROR(VLOOKUP("1-Detraccion"&amp;Presupuestos[[#This Row],[ID DOCUMENTO]],BD_Pagos[],5,0),0)&gt;Presupuestos[[#This Row],[TOTAL SOLES]],Presupuestos[[#This Row],[TOTAL SOLES]],IFERROR(VLOOKUP("1-Detraccion"&amp;Presupuestos[[#This Row],[ID DOCUMENTO]],BD_Pagos[],5,0),0))</f>
        <v>0</v>
      </c>
      <c r="BL232" s="6">
        <f>IF(IFERROR(VLOOKUP("1-Detraccion"&amp;Presupuestos[[#This Row],[ID DOCUMENTO]],BD_Pagos[],6,0),0)&gt;Presupuestos[[#This Row],[TOTAL SOLES]],Presupuestos[[#This Row],[TOTAL SOLES]],IFERROR(VLOOKUP("1-Detraccion"&amp;Presupuestos[[#This Row],[ID DOCUMENTO]],BD_Pagos[],6,0),0))</f>
        <v>0</v>
      </c>
      <c r="BM232" s="37"/>
      <c r="BN232" s="3"/>
      <c r="BO232" s="3"/>
      <c r="BP232" s="6"/>
      <c r="BQ23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32" s="23" t="str">
        <f>IF(Presupuestos[[#This Row],[SALDO ME-MN]]&gt;0,"PENDIENTE","CANCELADO")</f>
        <v>PENDIENTE</v>
      </c>
      <c r="BS232" s="23" t="str">
        <f>IF(COUNTIFS($U$4:$U231,Presupuestos[[#This Row],[ID DOCUMENTO]])&gt;=1,IF(B231=Presupuestos[[#This Row],[ID]],"OK","DOC. DUPLICADO"),"OK")</f>
        <v>OK</v>
      </c>
    </row>
    <row r="233" spans="2:71" ht="24" x14ac:dyDescent="0.25">
      <c r="B233" s="34">
        <f>IF(Presupuestos[[#This Row],[ID DOCUMENTO]]=U232,B232,IF(B232="ID",1,B232+1))</f>
        <v>226</v>
      </c>
      <c r="C233" s="2">
        <v>45854</v>
      </c>
      <c r="D233" s="2">
        <v>45854</v>
      </c>
      <c r="E233" s="3" t="s">
        <v>838</v>
      </c>
      <c r="F233" s="25" t="s">
        <v>35</v>
      </c>
      <c r="G233" s="25" t="s">
        <v>223</v>
      </c>
      <c r="H233" s="25" t="s">
        <v>214</v>
      </c>
      <c r="I233" s="36" t="str">
        <f>IFERROR(VLOOKUP(Presupuestos[[#This Row],[AREA]]&amp;Presupuestos[[#This Row],[CONCEPTO]]&amp;Presupuestos[[#This Row],[DESCRIPCION]],Tabla28[[Columna1]:[CÓDIGO NUEVO]],2,0),"")</f>
        <v>P0303002</v>
      </c>
      <c r="J233" s="3" t="s">
        <v>666</v>
      </c>
      <c r="K233" s="3" t="s">
        <v>666</v>
      </c>
      <c r="L233" s="3" t="s">
        <v>666</v>
      </c>
      <c r="M233" s="31" t="s">
        <v>1098</v>
      </c>
      <c r="N233" s="3" t="s">
        <v>33</v>
      </c>
      <c r="O233" s="3" t="s">
        <v>308</v>
      </c>
      <c r="P233" s="3" t="s">
        <v>122</v>
      </c>
      <c r="Q233" s="3" t="str">
        <f>IFERROR(VLOOKUP(Presupuestos[[#This Row],[CLASIFICACIÓN (N)]],Tabla17[],2,0),"")</f>
        <v>Costos de ventas</v>
      </c>
      <c r="R233" s="3" t="str">
        <f>IFERROR(VLOOKUP(Presupuestos[[#This Row],[CLASIFICACIÓN (N)]],Tabla17[],3,0),"")</f>
        <v>Operativo</v>
      </c>
      <c r="S233" s="3" t="s">
        <v>16</v>
      </c>
      <c r="T233" s="3" t="str">
        <f>IFERROR(VLOOKUP(Presupuestos[[#This Row],[ALMACEN]],Tabla5[],2,0),"")</f>
        <v>Arequipa</v>
      </c>
      <c r="U233" s="19" t="str">
        <f>IFERROR(VLOOKUP(Presupuestos[[#This Row],[TIPO DE DOCUMENTO]],Tipo_Documento[],2,0)&amp;Presupuestos[[#This Row],[SERIE]]&amp;Presupuestos[[#This Row],[NUMERO]]&amp;Presupuestos[[#This Row],[RUC]],"")</f>
        <v>01FE021699820259858934</v>
      </c>
      <c r="V233" s="3" t="s">
        <v>120</v>
      </c>
      <c r="W233" s="7">
        <v>45854</v>
      </c>
      <c r="X233" s="7">
        <v>45854</v>
      </c>
      <c r="Y233" s="3" t="s">
        <v>841</v>
      </c>
      <c r="Z233" s="3">
        <v>16998</v>
      </c>
      <c r="AA233" s="3">
        <f>IFERROR(VLOOKUP(Presupuestos[[#This Row],[RAZON SOCIAL]],CHOOSE({1,2},Clientes_Proveedores[Razon Social],Clientes_Proveedores[Ruc / Dni]),2,0),"-")</f>
        <v>20259858934</v>
      </c>
      <c r="AB233" s="31" t="s">
        <v>842</v>
      </c>
      <c r="AC233" s="3" t="s">
        <v>670</v>
      </c>
      <c r="AD233" s="5">
        <v>0.18</v>
      </c>
      <c r="AE233" s="6">
        <v>16.95</v>
      </c>
      <c r="AF233" s="6">
        <f>Presupuestos[[#This Row],[BASE]]*Presupuestos[[#This Row],[% IGV]]</f>
        <v>3.0509999999999997</v>
      </c>
      <c r="AG233" s="22">
        <f>ROUND(SUM(Presupuestos[[#This Row],[BASE]:[IGV]]),2)</f>
        <v>20</v>
      </c>
      <c r="AH233" s="9" t="str">
        <f>IF(Presupuestos[[#This Row],[MONEDA]]="USD",VLOOKUP(Presupuestos[[#This Row],[FECHA DE EMISION]],Tipo_Cambio[],3,0),"")</f>
        <v/>
      </c>
      <c r="AI233" s="22">
        <f>IFERROR(ROUND(IF(Presupuestos[[#This Row],[MONEDA]]="PEN",Presupuestos[[#This Row],[TOTAL]],Presupuestos[[#This Row],[TOTAL]]*Presupuestos[[#This Row],[TIPO DE CAMBIO]]),2),"")</f>
        <v>20</v>
      </c>
      <c r="AJ233" s="5"/>
      <c r="AK233" s="33" t="s">
        <v>671</v>
      </c>
      <c r="AL233" s="5" t="s">
        <v>715</v>
      </c>
      <c r="AM233" s="23" t="s">
        <v>671</v>
      </c>
      <c r="AN233" s="23" t="s">
        <v>671</v>
      </c>
      <c r="AO233" s="7">
        <f>IFERROR(VLOOKUP("1-"&amp;Presupuestos[[#This Row],[ID DOCUMENTO]],BD_Pagos[],7,0),"")</f>
        <v>45854</v>
      </c>
      <c r="AP233" s="16" t="str">
        <f>IFERROR(VLOOKUP("1-"&amp;Presupuestos[[#This Row],[ID DOCUMENTO]],BD_Pagos[],8,0),"")</f>
        <v>C_Ope_005</v>
      </c>
      <c r="AQ233" s="17">
        <f>IFERROR(VLOOKUP("1-"&amp;Presupuestos[[#This Row],[ID DOCUMENTO]],BD_Pagos[],9,0),"")</f>
        <v>24933</v>
      </c>
      <c r="AR233" s="54"/>
      <c r="AS233" s="7">
        <f>IFERROR(VLOOKUP("2-"&amp;Presupuestos[[#This Row],[ID DOCUMENTO]],BD_Pagos[],7,0),"")</f>
        <v>0</v>
      </c>
      <c r="AT233" s="16" t="str">
        <f>IFERROR(VLOOKUP("2-"&amp;Presupuestos[[#This Row],[ID DOCUMENTO]],BD_Pagos[],8,0),"")</f>
        <v/>
      </c>
      <c r="AU233" s="17">
        <f>IFERROR(VLOOKUP("2-"&amp;Presupuestos[[#This Row],[ID DOCUMENTO]],BD_Pagos[],9,0),"")</f>
        <v>0</v>
      </c>
      <c r="AV233" s="20">
        <f>IF(IFERROR(VLOOKUP("2-"&amp;Presupuestos[[#This Row],[ID DOCUMENTO]],BD_Pagos[],10,0),0)&gt;Presupuestos[[#This Row],[TOTAL SOLES]],Presupuestos[[#This Row],[TOTAL SOLES]],IFERROR(VLOOKUP("2-"&amp;Presupuestos[[#This Row],[ID DOCUMENTO]],BD_Pagos[],10,0),0))</f>
        <v>0</v>
      </c>
      <c r="AW233" s="7"/>
      <c r="AX233" s="16"/>
      <c r="AY233" s="17"/>
      <c r="AZ233" s="20"/>
      <c r="BA233" s="7"/>
      <c r="BB233" s="16"/>
      <c r="BC233" s="17"/>
      <c r="BD233" s="20"/>
      <c r="BE233" s="7">
        <f>IFERROR(VLOOKUP("5-"&amp;Presupuestos[[#This Row],[ID DOCUMENTO]],BD_Pagos[],7,0),"")</f>
        <v>0</v>
      </c>
      <c r="BF233" s="17">
        <f>IFERROR(VLOOKUP("5-"&amp;Presupuestos[[#This Row],[ID DOCUMENTO]],BD_Pagos[],9,0),"")</f>
        <v>0</v>
      </c>
      <c r="BG233" s="20">
        <f>IF(IFERROR(VLOOKUP("5-"&amp;Presupuestos[[#This Row],[ID DOCUMENTO]],BD_Pagos[],10,0),0)&gt;Presupuestos[[#This Row],[TOTAL SOLES]],Presupuestos[[#This Row],[TOTAL SOLES]],IFERROR(VLOOKUP("5-"&amp;Presupuestos[[#This Row],[ID DOCUMENTO]],BD_Pagos[],10,0),0))</f>
        <v>0</v>
      </c>
      <c r="BH233" s="7">
        <f>IFERROR(VLOOKUP("1-Detraccion"&amp;Presupuestos[[#This Row],[ID DOCUMENTO]],BD_Pagos[],2,0),"")</f>
        <v>0</v>
      </c>
      <c r="BI233" s="3" t="str">
        <f>IFERROR(VLOOKUP("1-Detraccion"&amp;Presupuestos[[#This Row],[ID DOCUMENTO]],BD_Pagos[],3,0),"")</f>
        <v/>
      </c>
      <c r="BJ233" s="3">
        <f>IFERROR(VLOOKUP("1-Detraccion"&amp;Presupuestos[[#This Row],[ID DOCUMENTO]],BD_Pagos[],4,0),"")</f>
        <v>0</v>
      </c>
      <c r="BK233" s="6">
        <f>IF(IFERROR(VLOOKUP("1-Detraccion"&amp;Presupuestos[[#This Row],[ID DOCUMENTO]],BD_Pagos[],5,0),0)&gt;Presupuestos[[#This Row],[TOTAL SOLES]],Presupuestos[[#This Row],[TOTAL SOLES]],IFERROR(VLOOKUP("1-Detraccion"&amp;Presupuestos[[#This Row],[ID DOCUMENTO]],BD_Pagos[],5,0),0))</f>
        <v>0</v>
      </c>
      <c r="BL233" s="6">
        <f>IF(IFERROR(VLOOKUP("1-Detraccion"&amp;Presupuestos[[#This Row],[ID DOCUMENTO]],BD_Pagos[],6,0),0)&gt;Presupuestos[[#This Row],[TOTAL SOLES]],Presupuestos[[#This Row],[TOTAL SOLES]],IFERROR(VLOOKUP("1-Detraccion"&amp;Presupuestos[[#This Row],[ID DOCUMENTO]],BD_Pagos[],6,0),0))</f>
        <v>0</v>
      </c>
      <c r="BM233" s="37"/>
      <c r="BN233" s="3"/>
      <c r="BO233" s="3"/>
      <c r="BP233" s="6"/>
      <c r="BQ23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233" s="23" t="str">
        <f>IF(Presupuestos[[#This Row],[SALDO ME-MN]]&gt;0,"PENDIENTE","CANCELADO")</f>
        <v>PENDIENTE</v>
      </c>
      <c r="BS233" s="23" t="str">
        <f>IF(COUNTIFS($U$4:$U232,Presupuestos[[#This Row],[ID DOCUMENTO]])&gt;=1,IF(B232=Presupuestos[[#This Row],[ID]],"OK","DOC. DUPLICADO"),"OK")</f>
        <v>OK</v>
      </c>
    </row>
    <row r="234" spans="2:71" ht="24" x14ac:dyDescent="0.25">
      <c r="B234" s="34">
        <f>IF(Presupuestos[[#This Row],[ID DOCUMENTO]]=U233,B233,IF(B233="ID",1,B233+1))</f>
        <v>227</v>
      </c>
      <c r="C234" s="2">
        <v>45855</v>
      </c>
      <c r="D234" s="2">
        <v>45855</v>
      </c>
      <c r="E234" s="3" t="s">
        <v>838</v>
      </c>
      <c r="F234" s="25" t="s">
        <v>35</v>
      </c>
      <c r="G234" s="25" t="s">
        <v>223</v>
      </c>
      <c r="H234" s="25" t="s">
        <v>199</v>
      </c>
      <c r="I234" s="36" t="str">
        <f>IFERROR(VLOOKUP(Presupuestos[[#This Row],[AREA]]&amp;Presupuestos[[#This Row],[CONCEPTO]]&amp;Presupuestos[[#This Row],[DESCRIPCION]],Tabla28[[Columna1]:[CÓDIGO NUEVO]],2,0),"")</f>
        <v>P0303001</v>
      </c>
      <c r="J234" s="3" t="s">
        <v>666</v>
      </c>
      <c r="K234" s="3" t="s">
        <v>666</v>
      </c>
      <c r="L234" s="3" t="s">
        <v>666</v>
      </c>
      <c r="M234" s="31" t="s">
        <v>1099</v>
      </c>
      <c r="N234" s="3" t="s">
        <v>40</v>
      </c>
      <c r="O234" s="3" t="s">
        <v>308</v>
      </c>
      <c r="P234" s="3" t="s">
        <v>122</v>
      </c>
      <c r="Q234" s="3" t="str">
        <f>IFERROR(VLOOKUP(Presupuestos[[#This Row],[CLASIFICACIÓN (N)]],Tabla17[],2,0),"")</f>
        <v>Costos de ventas</v>
      </c>
      <c r="R234" s="3" t="str">
        <f>IFERROR(VLOOKUP(Presupuestos[[#This Row],[CLASIFICACIÓN (N)]],Tabla17[],3,0),"")</f>
        <v>Operativo</v>
      </c>
      <c r="S234" s="3" t="s">
        <v>16</v>
      </c>
      <c r="T234" s="3" t="str">
        <f>IFERROR(VLOOKUP(Presupuestos[[#This Row],[ALMACEN]],Tabla5[],2,0),"")</f>
        <v>Arequipa</v>
      </c>
      <c r="U234" s="19" t="str">
        <f>IFERROR(VLOOKUP(Presupuestos[[#This Row],[TIPO DE DOCUMENTO]],Tipo_Documento[],2,0)&amp;Presupuestos[[#This Row],[SERIE]]&amp;Presupuestos[[#This Row],[NUMERO]]&amp;Presupuestos[[#This Row],[RUC]],"")</f>
        <v>01FE013516620259858934</v>
      </c>
      <c r="V234" s="3" t="s">
        <v>120</v>
      </c>
      <c r="W234" s="7">
        <v>45855</v>
      </c>
      <c r="X234" s="7">
        <v>45855</v>
      </c>
      <c r="Y234" s="3" t="s">
        <v>822</v>
      </c>
      <c r="Z234" s="3">
        <v>35166</v>
      </c>
      <c r="AA234" s="3">
        <f>IFERROR(VLOOKUP(Presupuestos[[#This Row],[RAZON SOCIAL]],CHOOSE({1,2},Clientes_Proveedores[Razon Social],Clientes_Proveedores[Ruc / Dni]),2,0),"-")</f>
        <v>20259858934</v>
      </c>
      <c r="AB234" s="31" t="s">
        <v>842</v>
      </c>
      <c r="AC234" s="3" t="s">
        <v>670</v>
      </c>
      <c r="AD234" s="5">
        <v>0.18</v>
      </c>
      <c r="AE234" s="6">
        <v>8.4749999999999996</v>
      </c>
      <c r="AF234" s="6">
        <f>Presupuestos[[#This Row],[BASE]]*Presupuestos[[#This Row],[% IGV]]</f>
        <v>1.5254999999999999</v>
      </c>
      <c r="AG234" s="22">
        <f>ROUND(SUM(Presupuestos[[#This Row],[BASE]:[IGV]]),2)</f>
        <v>10</v>
      </c>
      <c r="AH234" s="9" t="str">
        <f>IF(Presupuestos[[#This Row],[MONEDA]]="USD",VLOOKUP(Presupuestos[[#This Row],[FECHA DE EMISION]],Tipo_Cambio[],3,0),"")</f>
        <v/>
      </c>
      <c r="AI234" s="22">
        <f>IFERROR(ROUND(IF(Presupuestos[[#This Row],[MONEDA]]="PEN",Presupuestos[[#This Row],[TOTAL]],Presupuestos[[#This Row],[TOTAL]]*Presupuestos[[#This Row],[TIPO DE CAMBIO]]),2),"")</f>
        <v>10</v>
      </c>
      <c r="AJ234" s="5"/>
      <c r="AK234" s="33" t="s">
        <v>671</v>
      </c>
      <c r="AL234" s="5" t="s">
        <v>715</v>
      </c>
      <c r="AM234" s="23" t="s">
        <v>671</v>
      </c>
      <c r="AN234" s="23" t="s">
        <v>671</v>
      </c>
      <c r="AO234" s="7">
        <f>IFERROR(VLOOKUP("1-"&amp;Presupuestos[[#This Row],[ID DOCUMENTO]],BD_Pagos[],7,0),"")</f>
        <v>45855</v>
      </c>
      <c r="AP234" s="16" t="str">
        <f>IFERROR(VLOOKUP("1-"&amp;Presupuestos[[#This Row],[ID DOCUMENTO]],BD_Pagos[],8,0),"")</f>
        <v>C_Ope_005</v>
      </c>
      <c r="AQ234" s="17">
        <f>IFERROR(VLOOKUP("1-"&amp;Presupuestos[[#This Row],[ID DOCUMENTO]],BD_Pagos[],9,0),"")</f>
        <v>24934</v>
      </c>
      <c r="AR234" s="54"/>
      <c r="AS234" s="7">
        <f>IFERROR(VLOOKUP("2-"&amp;Presupuestos[[#This Row],[ID DOCUMENTO]],BD_Pagos[],7,0),"")</f>
        <v>0</v>
      </c>
      <c r="AT234" s="16" t="str">
        <f>IFERROR(VLOOKUP("2-"&amp;Presupuestos[[#This Row],[ID DOCUMENTO]],BD_Pagos[],8,0),"")</f>
        <v/>
      </c>
      <c r="AU234" s="17">
        <f>IFERROR(VLOOKUP("2-"&amp;Presupuestos[[#This Row],[ID DOCUMENTO]],BD_Pagos[],9,0),"")</f>
        <v>0</v>
      </c>
      <c r="AV234" s="20">
        <f>IF(IFERROR(VLOOKUP("2-"&amp;Presupuestos[[#This Row],[ID DOCUMENTO]],BD_Pagos[],10,0),0)&gt;Presupuestos[[#This Row],[TOTAL SOLES]],Presupuestos[[#This Row],[TOTAL SOLES]],IFERROR(VLOOKUP("2-"&amp;Presupuestos[[#This Row],[ID DOCUMENTO]],BD_Pagos[],10,0),0))</f>
        <v>0</v>
      </c>
      <c r="AW234" s="7"/>
      <c r="AX234" s="16"/>
      <c r="AY234" s="17"/>
      <c r="AZ234" s="20"/>
      <c r="BA234" s="7"/>
      <c r="BB234" s="16"/>
      <c r="BC234" s="17"/>
      <c r="BD234" s="20"/>
      <c r="BE234" s="7">
        <f>IFERROR(VLOOKUP("5-"&amp;Presupuestos[[#This Row],[ID DOCUMENTO]],BD_Pagos[],7,0),"")</f>
        <v>0</v>
      </c>
      <c r="BF234" s="17">
        <f>IFERROR(VLOOKUP("5-"&amp;Presupuestos[[#This Row],[ID DOCUMENTO]],BD_Pagos[],9,0),"")</f>
        <v>0</v>
      </c>
      <c r="BG234" s="20">
        <f>IF(IFERROR(VLOOKUP("5-"&amp;Presupuestos[[#This Row],[ID DOCUMENTO]],BD_Pagos[],10,0),0)&gt;Presupuestos[[#This Row],[TOTAL SOLES]],Presupuestos[[#This Row],[TOTAL SOLES]],IFERROR(VLOOKUP("5-"&amp;Presupuestos[[#This Row],[ID DOCUMENTO]],BD_Pagos[],10,0),0))</f>
        <v>0</v>
      </c>
      <c r="BH234" s="7">
        <f>IFERROR(VLOOKUP("1-Detraccion"&amp;Presupuestos[[#This Row],[ID DOCUMENTO]],BD_Pagos[],2,0),"")</f>
        <v>0</v>
      </c>
      <c r="BI234" s="3" t="str">
        <f>IFERROR(VLOOKUP("1-Detraccion"&amp;Presupuestos[[#This Row],[ID DOCUMENTO]],BD_Pagos[],3,0),"")</f>
        <v/>
      </c>
      <c r="BJ234" s="3">
        <f>IFERROR(VLOOKUP("1-Detraccion"&amp;Presupuestos[[#This Row],[ID DOCUMENTO]],BD_Pagos[],4,0),"")</f>
        <v>0</v>
      </c>
      <c r="BK234" s="6">
        <f>IF(IFERROR(VLOOKUP("1-Detraccion"&amp;Presupuestos[[#This Row],[ID DOCUMENTO]],BD_Pagos[],5,0),0)&gt;Presupuestos[[#This Row],[TOTAL SOLES]],Presupuestos[[#This Row],[TOTAL SOLES]],IFERROR(VLOOKUP("1-Detraccion"&amp;Presupuestos[[#This Row],[ID DOCUMENTO]],BD_Pagos[],5,0),0))</f>
        <v>0</v>
      </c>
      <c r="BL234" s="6">
        <f>IF(IFERROR(VLOOKUP("1-Detraccion"&amp;Presupuestos[[#This Row],[ID DOCUMENTO]],BD_Pagos[],6,0),0)&gt;Presupuestos[[#This Row],[TOTAL SOLES]],Presupuestos[[#This Row],[TOTAL SOLES]],IFERROR(VLOOKUP("1-Detraccion"&amp;Presupuestos[[#This Row],[ID DOCUMENTO]],BD_Pagos[],6,0),0))</f>
        <v>0</v>
      </c>
      <c r="BM234" s="37"/>
      <c r="BN234" s="3"/>
      <c r="BO234" s="3"/>
      <c r="BP234" s="6"/>
      <c r="BQ23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234" s="23" t="str">
        <f>IF(Presupuestos[[#This Row],[SALDO ME-MN]]&gt;0,"PENDIENTE","CANCELADO")</f>
        <v>PENDIENTE</v>
      </c>
      <c r="BS234" s="23" t="str">
        <f>IF(COUNTIFS($U$4:$U233,Presupuestos[[#This Row],[ID DOCUMENTO]])&gt;=1,IF(B233=Presupuestos[[#This Row],[ID]],"OK","DOC. DUPLICADO"),"OK")</f>
        <v>OK</v>
      </c>
    </row>
    <row r="235" spans="2:71" ht="36" x14ac:dyDescent="0.25">
      <c r="B235" s="34">
        <f>IF(Presupuestos[[#This Row],[ID DOCUMENTO]]=U234,B234,IF(B234="ID",1,B234+1))</f>
        <v>228</v>
      </c>
      <c r="C235" s="2">
        <v>45845</v>
      </c>
      <c r="D235" s="2">
        <v>45845</v>
      </c>
      <c r="E235" s="3" t="s">
        <v>966</v>
      </c>
      <c r="F235" s="25" t="s">
        <v>35</v>
      </c>
      <c r="G235" s="25" t="s">
        <v>134</v>
      </c>
      <c r="H235" s="25" t="s">
        <v>97</v>
      </c>
      <c r="I235" s="36" t="str">
        <f>IFERROR(VLOOKUP(Presupuestos[[#This Row],[AREA]]&amp;Presupuestos[[#This Row],[CONCEPTO]]&amp;Presupuestos[[#This Row],[DESCRIPCION]],Tabla28[[Columna1]:[CÓDIGO NUEVO]],2,0),"")</f>
        <v>P0312001</v>
      </c>
      <c r="J235" s="3" t="s">
        <v>1100</v>
      </c>
      <c r="K235" s="3" t="s">
        <v>666</v>
      </c>
      <c r="L235" s="3" t="s">
        <v>1101</v>
      </c>
      <c r="M235" s="31" t="s">
        <v>1102</v>
      </c>
      <c r="N235" s="3"/>
      <c r="O235" s="3" t="s">
        <v>300</v>
      </c>
      <c r="P235" s="3" t="s">
        <v>132</v>
      </c>
      <c r="Q235" s="3" t="str">
        <f>IFERROR(VLOOKUP(Presupuestos[[#This Row],[CLASIFICACIÓN (N)]],Tabla17[],2,0),"")</f>
        <v>Gastos operativos</v>
      </c>
      <c r="R235" s="3" t="str">
        <f>IFERROR(VLOOKUP(Presupuestos[[#This Row],[CLASIFICACIÓN (N)]],Tabla17[],3,0),"")</f>
        <v>Operativo</v>
      </c>
      <c r="S235" s="3" t="s">
        <v>41</v>
      </c>
      <c r="T235" s="3" t="str">
        <f>IFERROR(VLOOKUP(Presupuestos[[#This Row],[ALMACEN]],Tabla5[],2,0),"")</f>
        <v>Lima</v>
      </c>
      <c r="U235" s="19" t="str">
        <f>IFERROR(VLOOKUP(Presupuestos[[#This Row],[TIPO DE DOCUMENTO]],Tipo_Documento[],2,0)&amp;Presupuestos[[#This Row],[SERIE]]&amp;Presupuestos[[#This Row],[NUMERO]]&amp;Presupuestos[[#This Row],[RUC]],"")</f>
        <v>01E001237920609764261</v>
      </c>
      <c r="V235" s="3" t="s">
        <v>120</v>
      </c>
      <c r="W235" s="7">
        <v>45852</v>
      </c>
      <c r="X235" s="7">
        <v>45852</v>
      </c>
      <c r="Y235" s="3" t="s">
        <v>668</v>
      </c>
      <c r="Z235" s="3">
        <v>2379</v>
      </c>
      <c r="AA235" s="3">
        <f>IFERROR(VLOOKUP(Presupuestos[[#This Row],[RAZON SOCIAL]],CHOOSE({1,2},Clientes_Proveedores[Razon Social],Clientes_Proveedores[Ruc / Dni]),2,0),"-")</f>
        <v>20609764261</v>
      </c>
      <c r="AB235" s="31" t="s">
        <v>1103</v>
      </c>
      <c r="AC235" s="3" t="s">
        <v>670</v>
      </c>
      <c r="AD235" s="5">
        <v>0.18</v>
      </c>
      <c r="AE235" s="6">
        <v>60</v>
      </c>
      <c r="AF235" s="6">
        <f>Presupuestos[[#This Row],[BASE]]*Presupuestos[[#This Row],[% IGV]]</f>
        <v>10.799999999999999</v>
      </c>
      <c r="AG235" s="22">
        <f>ROUND(SUM(Presupuestos[[#This Row],[BASE]:[IGV]]),2)</f>
        <v>70.8</v>
      </c>
      <c r="AH235" s="9" t="str">
        <f>IF(Presupuestos[[#This Row],[MONEDA]]="USD",VLOOKUP(Presupuestos[[#This Row],[FECHA DE EMISION]],Tipo_Cambio[],3,0),"")</f>
        <v/>
      </c>
      <c r="AI235" s="22">
        <f>IFERROR(ROUND(IF(Presupuestos[[#This Row],[MONEDA]]="PEN",Presupuestos[[#This Row],[TOTAL]],Presupuestos[[#This Row],[TOTAL]]*Presupuestos[[#This Row],[TIPO DE CAMBIO]]),2),"")</f>
        <v>70.8</v>
      </c>
      <c r="AJ235" s="5"/>
      <c r="AK235" s="33" t="s">
        <v>671</v>
      </c>
      <c r="AL235" s="5" t="s">
        <v>680</v>
      </c>
      <c r="AM235" s="23" t="s">
        <v>671</v>
      </c>
      <c r="AN235" s="23" t="s">
        <v>671</v>
      </c>
      <c r="AO235" s="7">
        <f>IFERROR(VLOOKUP("1-"&amp;Presupuestos[[#This Row],[ID DOCUMENTO]],BD_Pagos[],7,0),"")</f>
        <v>45862</v>
      </c>
      <c r="AP235" s="16" t="str">
        <f>IFERROR(VLOOKUP("1-"&amp;Presupuestos[[#This Row],[ID DOCUMENTO]],BD_Pagos[],8,0),"")</f>
        <v>B-BCP - Soles</v>
      </c>
      <c r="AQ235" s="17">
        <f>IFERROR(VLOOKUP("1-"&amp;Presupuestos[[#This Row],[ID DOCUMENTO]],BD_Pagos[],9,0),"")</f>
        <v>3850278</v>
      </c>
      <c r="AR235" s="54"/>
      <c r="AS235" s="7">
        <f>IFERROR(VLOOKUP("2-"&amp;Presupuestos[[#This Row],[ID DOCUMENTO]],BD_Pagos[],7,0),"")</f>
        <v>0</v>
      </c>
      <c r="AT235" s="16" t="str">
        <f>IFERROR(VLOOKUP("2-"&amp;Presupuestos[[#This Row],[ID DOCUMENTO]],BD_Pagos[],8,0),"")</f>
        <v/>
      </c>
      <c r="AU235" s="17">
        <f>IFERROR(VLOOKUP("2-"&amp;Presupuestos[[#This Row],[ID DOCUMENTO]],BD_Pagos[],9,0),"")</f>
        <v>0</v>
      </c>
      <c r="AV235" s="20">
        <f>IF(IFERROR(VLOOKUP("2-"&amp;Presupuestos[[#This Row],[ID DOCUMENTO]],BD_Pagos[],10,0),0)&gt;Presupuestos[[#This Row],[TOTAL SOLES]],Presupuestos[[#This Row],[TOTAL SOLES]],IFERROR(VLOOKUP("2-"&amp;Presupuestos[[#This Row],[ID DOCUMENTO]],BD_Pagos[],10,0),0))</f>
        <v>0</v>
      </c>
      <c r="AW235" s="7"/>
      <c r="AX235" s="16"/>
      <c r="AY235" s="17"/>
      <c r="AZ235" s="20"/>
      <c r="BA235" s="7"/>
      <c r="BB235" s="16"/>
      <c r="BC235" s="17"/>
      <c r="BD235" s="20"/>
      <c r="BE235" s="7">
        <f>IFERROR(VLOOKUP("5-"&amp;Presupuestos[[#This Row],[ID DOCUMENTO]],BD_Pagos[],7,0),"")</f>
        <v>0</v>
      </c>
      <c r="BF235" s="17">
        <f>IFERROR(VLOOKUP("5-"&amp;Presupuestos[[#This Row],[ID DOCUMENTO]],BD_Pagos[],9,0),"")</f>
        <v>0</v>
      </c>
      <c r="BG235" s="20">
        <f>IF(IFERROR(VLOOKUP("5-"&amp;Presupuestos[[#This Row],[ID DOCUMENTO]],BD_Pagos[],10,0),0)&gt;Presupuestos[[#This Row],[TOTAL SOLES]],Presupuestos[[#This Row],[TOTAL SOLES]],IFERROR(VLOOKUP("5-"&amp;Presupuestos[[#This Row],[ID DOCUMENTO]],BD_Pagos[],10,0),0))</f>
        <v>0</v>
      </c>
      <c r="BH235" s="7">
        <f>IFERROR(VLOOKUP("1-Detraccion"&amp;Presupuestos[[#This Row],[ID DOCUMENTO]],BD_Pagos[],2,0),"")</f>
        <v>0</v>
      </c>
      <c r="BI235" s="3" t="str">
        <f>IFERROR(VLOOKUP("1-Detraccion"&amp;Presupuestos[[#This Row],[ID DOCUMENTO]],BD_Pagos[],3,0),"")</f>
        <v/>
      </c>
      <c r="BJ235" s="3">
        <f>IFERROR(VLOOKUP("1-Detraccion"&amp;Presupuestos[[#This Row],[ID DOCUMENTO]],BD_Pagos[],4,0),"")</f>
        <v>0</v>
      </c>
      <c r="BK235" s="6">
        <f>IF(IFERROR(VLOOKUP("1-Detraccion"&amp;Presupuestos[[#This Row],[ID DOCUMENTO]],BD_Pagos[],5,0),0)&gt;Presupuestos[[#This Row],[TOTAL SOLES]],Presupuestos[[#This Row],[TOTAL SOLES]],IFERROR(VLOOKUP("1-Detraccion"&amp;Presupuestos[[#This Row],[ID DOCUMENTO]],BD_Pagos[],5,0),0))</f>
        <v>0</v>
      </c>
      <c r="BL235" s="6">
        <f>IF(IFERROR(VLOOKUP("1-Detraccion"&amp;Presupuestos[[#This Row],[ID DOCUMENTO]],BD_Pagos[],6,0),0)&gt;Presupuestos[[#This Row],[TOTAL SOLES]],Presupuestos[[#This Row],[TOTAL SOLES]],IFERROR(VLOOKUP("1-Detraccion"&amp;Presupuestos[[#This Row],[ID DOCUMENTO]],BD_Pagos[],6,0),0))</f>
        <v>0</v>
      </c>
      <c r="BM235" s="37"/>
      <c r="BN235" s="3"/>
      <c r="BO235" s="3"/>
      <c r="BP235" s="6"/>
      <c r="BQ23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70.8</v>
      </c>
      <c r="BR235" s="23" t="str">
        <f>IF(Presupuestos[[#This Row],[SALDO ME-MN]]&gt;0,"PENDIENTE","CANCELADO")</f>
        <v>PENDIENTE</v>
      </c>
      <c r="BS235" s="23" t="str">
        <f>IF(COUNTIFS($U$4:$U234,Presupuestos[[#This Row],[ID DOCUMENTO]])&gt;=1,IF(B234=Presupuestos[[#This Row],[ID]],"OK","DOC. DUPLICADO"),"OK")</f>
        <v>OK</v>
      </c>
    </row>
    <row r="236" spans="2:71" x14ac:dyDescent="0.25">
      <c r="B236" s="34">
        <f>IF(Presupuestos[[#This Row],[ID DOCUMENTO]]=U235,B235,IF(B235="ID",1,B235+1))</f>
        <v>229</v>
      </c>
      <c r="C236" s="2">
        <v>45854</v>
      </c>
      <c r="D236" s="2">
        <v>45854</v>
      </c>
      <c r="E236" s="3" t="s">
        <v>911</v>
      </c>
      <c r="F236" s="25" t="s">
        <v>35</v>
      </c>
      <c r="G236" s="25" t="s">
        <v>223</v>
      </c>
      <c r="H236" s="25" t="s">
        <v>214</v>
      </c>
      <c r="I236" s="36" t="str">
        <f>IFERROR(VLOOKUP(Presupuestos[[#This Row],[AREA]]&amp;Presupuestos[[#This Row],[CONCEPTO]]&amp;Presupuestos[[#This Row],[DESCRIPCION]],Tabla28[[Columna1]:[CÓDIGO NUEVO]],2,0),"")</f>
        <v>P0303002</v>
      </c>
      <c r="J236" s="3" t="s">
        <v>666</v>
      </c>
      <c r="K236" s="3" t="s">
        <v>666</v>
      </c>
      <c r="L236" s="3" t="s">
        <v>666</v>
      </c>
      <c r="M236" s="31" t="s">
        <v>1104</v>
      </c>
      <c r="N236" s="3" t="s">
        <v>53</v>
      </c>
      <c r="O236" s="3" t="s">
        <v>315</v>
      </c>
      <c r="P236" s="3" t="s">
        <v>122</v>
      </c>
      <c r="Q236" s="3" t="str">
        <f>IFERROR(VLOOKUP(Presupuestos[[#This Row],[CLASIFICACIÓN (N)]],Tabla17[],2,0),"")</f>
        <v>Costos de ventas</v>
      </c>
      <c r="R236" s="3" t="str">
        <f>IFERROR(VLOOKUP(Presupuestos[[#This Row],[CLASIFICACIÓN (N)]],Tabla17[],3,0),"")</f>
        <v>Operativo</v>
      </c>
      <c r="S236" s="3" t="s">
        <v>16</v>
      </c>
      <c r="T236" s="3" t="str">
        <f>IFERROR(VLOOKUP(Presupuestos[[#This Row],[ALMACEN]],Tabla5[],2,0),"")</f>
        <v>Arequipa</v>
      </c>
      <c r="U236" s="19" t="str">
        <f>IFERROR(VLOOKUP(Presupuestos[[#This Row],[TIPO DE DOCUMENTO]],Tipo_Documento[],2,0)&amp;Presupuestos[[#This Row],[SERIE]]&amp;Presupuestos[[#This Row],[NUMERO]]&amp;Presupuestos[[#This Row],[RUC]],"")</f>
        <v>01F213180546420517252558</v>
      </c>
      <c r="V236" s="3" t="s">
        <v>120</v>
      </c>
      <c r="W236" s="7">
        <v>45854</v>
      </c>
      <c r="X236" s="7">
        <v>45854</v>
      </c>
      <c r="Y236" s="3" t="s">
        <v>719</v>
      </c>
      <c r="Z236" s="3">
        <v>1805464</v>
      </c>
      <c r="AA236" s="3">
        <f>IFERROR(VLOOKUP(Presupuestos[[#This Row],[RAZON SOCIAL]],CHOOSE({1,2},Clientes_Proveedores[Razon Social],Clientes_Proveedores[Ruc / Dni]),2,0),"-")</f>
        <v>20517252558</v>
      </c>
      <c r="AB236" s="31" t="s">
        <v>714</v>
      </c>
      <c r="AC236" s="3" t="s">
        <v>670</v>
      </c>
      <c r="AD236" s="5">
        <v>0.18</v>
      </c>
      <c r="AE236" s="6">
        <v>4.24</v>
      </c>
      <c r="AF236" s="6">
        <f>Presupuestos[[#This Row],[BASE]]*Presupuestos[[#This Row],[% IGV]]</f>
        <v>0.76319999999999999</v>
      </c>
      <c r="AG236" s="22">
        <f>ROUND(SUM(Presupuestos[[#This Row],[BASE]:[IGV]]),2)</f>
        <v>5</v>
      </c>
      <c r="AH236" s="9" t="str">
        <f>IF(Presupuestos[[#This Row],[MONEDA]]="USD",VLOOKUP(Presupuestos[[#This Row],[FECHA DE EMISION]],Tipo_Cambio[],3,0),"")</f>
        <v/>
      </c>
      <c r="AI236" s="22">
        <f>IFERROR(ROUND(IF(Presupuestos[[#This Row],[MONEDA]]="PEN",Presupuestos[[#This Row],[TOTAL]],Presupuestos[[#This Row],[TOTAL]]*Presupuestos[[#This Row],[TIPO DE CAMBIO]]),2),"")</f>
        <v>5</v>
      </c>
      <c r="AJ236" s="5"/>
      <c r="AK236" s="33" t="s">
        <v>671</v>
      </c>
      <c r="AL236" s="5" t="s">
        <v>715</v>
      </c>
      <c r="AM236" s="23" t="s">
        <v>671</v>
      </c>
      <c r="AN236" s="23" t="s">
        <v>671</v>
      </c>
      <c r="AO236" s="7">
        <f>IFERROR(VLOOKUP("1-"&amp;Presupuestos[[#This Row],[ID DOCUMENTO]],BD_Pagos[],7,0),"")</f>
        <v>45854</v>
      </c>
      <c r="AP236" s="16" t="str">
        <f>IFERROR(VLOOKUP("1-"&amp;Presupuestos[[#This Row],[ID DOCUMENTO]],BD_Pagos[],8,0),"")</f>
        <v>C_Ope_001</v>
      </c>
      <c r="AQ236" s="17">
        <f>IFERROR(VLOOKUP("1-"&amp;Presupuestos[[#This Row],[ID DOCUMENTO]],BD_Pagos[],9,0),"")</f>
        <v>24916</v>
      </c>
      <c r="AR236" s="54"/>
      <c r="AS236" s="7">
        <f>IFERROR(VLOOKUP("2-"&amp;Presupuestos[[#This Row],[ID DOCUMENTO]],BD_Pagos[],7,0),"")</f>
        <v>0</v>
      </c>
      <c r="AT236" s="16" t="str">
        <f>IFERROR(VLOOKUP("2-"&amp;Presupuestos[[#This Row],[ID DOCUMENTO]],BD_Pagos[],8,0),"")</f>
        <v/>
      </c>
      <c r="AU236" s="17">
        <f>IFERROR(VLOOKUP("2-"&amp;Presupuestos[[#This Row],[ID DOCUMENTO]],BD_Pagos[],9,0),"")</f>
        <v>0</v>
      </c>
      <c r="AV236" s="20">
        <f>IF(IFERROR(VLOOKUP("2-"&amp;Presupuestos[[#This Row],[ID DOCUMENTO]],BD_Pagos[],10,0),0)&gt;Presupuestos[[#This Row],[TOTAL SOLES]],Presupuestos[[#This Row],[TOTAL SOLES]],IFERROR(VLOOKUP("2-"&amp;Presupuestos[[#This Row],[ID DOCUMENTO]],BD_Pagos[],10,0),0))</f>
        <v>0</v>
      </c>
      <c r="AW236" s="7"/>
      <c r="AX236" s="16"/>
      <c r="AY236" s="17"/>
      <c r="AZ236" s="20"/>
      <c r="BA236" s="7"/>
      <c r="BB236" s="16"/>
      <c r="BC236" s="17"/>
      <c r="BD236" s="20"/>
      <c r="BE236" s="7">
        <f>IFERROR(VLOOKUP("5-"&amp;Presupuestos[[#This Row],[ID DOCUMENTO]],BD_Pagos[],7,0),"")</f>
        <v>0</v>
      </c>
      <c r="BF236" s="17">
        <f>IFERROR(VLOOKUP("5-"&amp;Presupuestos[[#This Row],[ID DOCUMENTO]],BD_Pagos[],9,0),"")</f>
        <v>0</v>
      </c>
      <c r="BG236" s="20">
        <f>IF(IFERROR(VLOOKUP("5-"&amp;Presupuestos[[#This Row],[ID DOCUMENTO]],BD_Pagos[],10,0),0)&gt;Presupuestos[[#This Row],[TOTAL SOLES]],Presupuestos[[#This Row],[TOTAL SOLES]],IFERROR(VLOOKUP("5-"&amp;Presupuestos[[#This Row],[ID DOCUMENTO]],BD_Pagos[],10,0),0))</f>
        <v>0</v>
      </c>
      <c r="BH236" s="7">
        <f>IFERROR(VLOOKUP("1-Detraccion"&amp;Presupuestos[[#This Row],[ID DOCUMENTO]],BD_Pagos[],2,0),"")</f>
        <v>0</v>
      </c>
      <c r="BI236" s="3" t="str">
        <f>IFERROR(VLOOKUP("1-Detraccion"&amp;Presupuestos[[#This Row],[ID DOCUMENTO]],BD_Pagos[],3,0),"")</f>
        <v/>
      </c>
      <c r="BJ236" s="3">
        <f>IFERROR(VLOOKUP("1-Detraccion"&amp;Presupuestos[[#This Row],[ID DOCUMENTO]],BD_Pagos[],4,0),"")</f>
        <v>0</v>
      </c>
      <c r="BK236" s="6">
        <f>IF(IFERROR(VLOOKUP("1-Detraccion"&amp;Presupuestos[[#This Row],[ID DOCUMENTO]],BD_Pagos[],5,0),0)&gt;Presupuestos[[#This Row],[TOTAL SOLES]],Presupuestos[[#This Row],[TOTAL SOLES]],IFERROR(VLOOKUP("1-Detraccion"&amp;Presupuestos[[#This Row],[ID DOCUMENTO]],BD_Pagos[],5,0),0))</f>
        <v>0</v>
      </c>
      <c r="BL236" s="6">
        <f>IF(IFERROR(VLOOKUP("1-Detraccion"&amp;Presupuestos[[#This Row],[ID DOCUMENTO]],BD_Pagos[],6,0),0)&gt;Presupuestos[[#This Row],[TOTAL SOLES]],Presupuestos[[#This Row],[TOTAL SOLES]],IFERROR(VLOOKUP("1-Detraccion"&amp;Presupuestos[[#This Row],[ID DOCUMENTO]],BD_Pagos[],6,0),0))</f>
        <v>0</v>
      </c>
      <c r="BM236" s="37"/>
      <c r="BN236" s="3"/>
      <c r="BO236" s="3"/>
      <c r="BP236" s="6"/>
      <c r="BQ23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236" s="23" t="str">
        <f>IF(Presupuestos[[#This Row],[SALDO ME-MN]]&gt;0,"PENDIENTE","CANCELADO")</f>
        <v>PENDIENTE</v>
      </c>
      <c r="BS236" s="23" t="str">
        <f>IF(COUNTIFS($U$4:$U235,Presupuestos[[#This Row],[ID DOCUMENTO]])&gt;=1,IF(B235=Presupuestos[[#This Row],[ID]],"OK","DOC. DUPLICADO"),"OK")</f>
        <v>OK</v>
      </c>
    </row>
    <row r="237" spans="2:71" x14ac:dyDescent="0.25">
      <c r="B237" s="34">
        <f>IF(Presupuestos[[#This Row],[ID DOCUMENTO]]=U236,B236,IF(B236="ID",1,B236+1))</f>
        <v>230</v>
      </c>
      <c r="C237" s="2">
        <v>45854</v>
      </c>
      <c r="D237" s="2">
        <v>45854</v>
      </c>
      <c r="E237" s="3" t="s">
        <v>911</v>
      </c>
      <c r="F237" s="25" t="s">
        <v>35</v>
      </c>
      <c r="G237" s="25" t="s">
        <v>223</v>
      </c>
      <c r="H237" s="25" t="s">
        <v>214</v>
      </c>
      <c r="I237" s="36" t="str">
        <f>IFERROR(VLOOKUP(Presupuestos[[#This Row],[AREA]]&amp;Presupuestos[[#This Row],[CONCEPTO]]&amp;Presupuestos[[#This Row],[DESCRIPCION]],Tabla28[[Columna1]:[CÓDIGO NUEVO]],2,0),"")</f>
        <v>P0303002</v>
      </c>
      <c r="J237" s="3" t="s">
        <v>666</v>
      </c>
      <c r="K237" s="3" t="s">
        <v>666</v>
      </c>
      <c r="L237" s="3" t="s">
        <v>666</v>
      </c>
      <c r="M237" s="31" t="s">
        <v>1104</v>
      </c>
      <c r="N237" s="3" t="s">
        <v>53</v>
      </c>
      <c r="O237" s="3" t="s">
        <v>315</v>
      </c>
      <c r="P237" s="3" t="s">
        <v>122</v>
      </c>
      <c r="Q237" s="3" t="str">
        <f>IFERROR(VLOOKUP(Presupuestos[[#This Row],[CLASIFICACIÓN (N)]],Tabla17[],2,0),"")</f>
        <v>Costos de ventas</v>
      </c>
      <c r="R237" s="3" t="str">
        <f>IFERROR(VLOOKUP(Presupuestos[[#This Row],[CLASIFICACIÓN (N)]],Tabla17[],3,0),"")</f>
        <v>Operativo</v>
      </c>
      <c r="S237" s="3" t="s">
        <v>16</v>
      </c>
      <c r="T237" s="3" t="str">
        <f>IFERROR(VLOOKUP(Presupuestos[[#This Row],[ALMACEN]],Tabla5[],2,0),"")</f>
        <v>Arequipa</v>
      </c>
      <c r="U237" s="19" t="str">
        <f>IFERROR(VLOOKUP(Presupuestos[[#This Row],[TIPO DE DOCUMENTO]],Tipo_Documento[],2,0)&amp;Presupuestos[[#This Row],[SERIE]]&amp;Presupuestos[[#This Row],[NUMERO]]&amp;Presupuestos[[#This Row],[RUC]],"")</f>
        <v>01F211239958420517252558</v>
      </c>
      <c r="V237" s="3" t="s">
        <v>120</v>
      </c>
      <c r="W237" s="7">
        <v>45854</v>
      </c>
      <c r="X237" s="7">
        <v>45854</v>
      </c>
      <c r="Y237" s="3" t="s">
        <v>829</v>
      </c>
      <c r="Z237" s="3">
        <v>2399584</v>
      </c>
      <c r="AA237" s="3">
        <f>IFERROR(VLOOKUP(Presupuestos[[#This Row],[RAZON SOCIAL]],CHOOSE({1,2},Clientes_Proveedores[Razon Social],Clientes_Proveedores[Ruc / Dni]),2,0),"-")</f>
        <v>20517252558</v>
      </c>
      <c r="AB237" s="31" t="s">
        <v>714</v>
      </c>
      <c r="AC237" s="3" t="s">
        <v>670</v>
      </c>
      <c r="AD237" s="5">
        <v>0.18</v>
      </c>
      <c r="AE237" s="6">
        <v>4.24</v>
      </c>
      <c r="AF237" s="6">
        <f>Presupuestos[[#This Row],[BASE]]*Presupuestos[[#This Row],[% IGV]]</f>
        <v>0.76319999999999999</v>
      </c>
      <c r="AG237" s="22">
        <f>ROUND(SUM(Presupuestos[[#This Row],[BASE]:[IGV]]),2)</f>
        <v>5</v>
      </c>
      <c r="AH237" s="9" t="str">
        <f>IF(Presupuestos[[#This Row],[MONEDA]]="USD",VLOOKUP(Presupuestos[[#This Row],[FECHA DE EMISION]],Tipo_Cambio[],3,0),"")</f>
        <v/>
      </c>
      <c r="AI237" s="22">
        <f>IFERROR(ROUND(IF(Presupuestos[[#This Row],[MONEDA]]="PEN",Presupuestos[[#This Row],[TOTAL]],Presupuestos[[#This Row],[TOTAL]]*Presupuestos[[#This Row],[TIPO DE CAMBIO]]),2),"")</f>
        <v>5</v>
      </c>
      <c r="AJ237" s="5"/>
      <c r="AK237" s="33" t="s">
        <v>671</v>
      </c>
      <c r="AL237" s="5" t="s">
        <v>715</v>
      </c>
      <c r="AM237" s="23" t="s">
        <v>671</v>
      </c>
      <c r="AN237" s="23" t="s">
        <v>671</v>
      </c>
      <c r="AO237" s="7">
        <f>IFERROR(VLOOKUP("1-"&amp;Presupuestos[[#This Row],[ID DOCUMENTO]],BD_Pagos[],7,0),"")</f>
        <v>45854</v>
      </c>
      <c r="AP237" s="16" t="str">
        <f>IFERROR(VLOOKUP("1-"&amp;Presupuestos[[#This Row],[ID DOCUMENTO]],BD_Pagos[],8,0),"")</f>
        <v>C_Ope_001</v>
      </c>
      <c r="AQ237" s="17">
        <f>IFERROR(VLOOKUP("1-"&amp;Presupuestos[[#This Row],[ID DOCUMENTO]],BD_Pagos[],9,0),"")</f>
        <v>24917</v>
      </c>
      <c r="AR237" s="54"/>
      <c r="AS237" s="7">
        <f>IFERROR(VLOOKUP("2-"&amp;Presupuestos[[#This Row],[ID DOCUMENTO]],BD_Pagos[],7,0),"")</f>
        <v>0</v>
      </c>
      <c r="AT237" s="16" t="str">
        <f>IFERROR(VLOOKUP("2-"&amp;Presupuestos[[#This Row],[ID DOCUMENTO]],BD_Pagos[],8,0),"")</f>
        <v/>
      </c>
      <c r="AU237" s="17">
        <f>IFERROR(VLOOKUP("2-"&amp;Presupuestos[[#This Row],[ID DOCUMENTO]],BD_Pagos[],9,0),"")</f>
        <v>0</v>
      </c>
      <c r="AV237" s="20">
        <f>IF(IFERROR(VLOOKUP("2-"&amp;Presupuestos[[#This Row],[ID DOCUMENTO]],BD_Pagos[],10,0),0)&gt;Presupuestos[[#This Row],[TOTAL SOLES]],Presupuestos[[#This Row],[TOTAL SOLES]],IFERROR(VLOOKUP("2-"&amp;Presupuestos[[#This Row],[ID DOCUMENTO]],BD_Pagos[],10,0),0))</f>
        <v>0</v>
      </c>
      <c r="AW237" s="7"/>
      <c r="AX237" s="16"/>
      <c r="AY237" s="17"/>
      <c r="AZ237" s="20"/>
      <c r="BA237" s="7"/>
      <c r="BB237" s="16"/>
      <c r="BC237" s="17"/>
      <c r="BD237" s="20"/>
      <c r="BE237" s="7">
        <f>IFERROR(VLOOKUP("5-"&amp;Presupuestos[[#This Row],[ID DOCUMENTO]],BD_Pagos[],7,0),"")</f>
        <v>0</v>
      </c>
      <c r="BF237" s="17">
        <f>IFERROR(VLOOKUP("5-"&amp;Presupuestos[[#This Row],[ID DOCUMENTO]],BD_Pagos[],9,0),"")</f>
        <v>0</v>
      </c>
      <c r="BG237" s="20">
        <f>IF(IFERROR(VLOOKUP("5-"&amp;Presupuestos[[#This Row],[ID DOCUMENTO]],BD_Pagos[],10,0),0)&gt;Presupuestos[[#This Row],[TOTAL SOLES]],Presupuestos[[#This Row],[TOTAL SOLES]],IFERROR(VLOOKUP("5-"&amp;Presupuestos[[#This Row],[ID DOCUMENTO]],BD_Pagos[],10,0),0))</f>
        <v>0</v>
      </c>
      <c r="BH237" s="7">
        <f>IFERROR(VLOOKUP("1-Detraccion"&amp;Presupuestos[[#This Row],[ID DOCUMENTO]],BD_Pagos[],2,0),"")</f>
        <v>0</v>
      </c>
      <c r="BI237" s="3" t="str">
        <f>IFERROR(VLOOKUP("1-Detraccion"&amp;Presupuestos[[#This Row],[ID DOCUMENTO]],BD_Pagos[],3,0),"")</f>
        <v/>
      </c>
      <c r="BJ237" s="3">
        <f>IFERROR(VLOOKUP("1-Detraccion"&amp;Presupuestos[[#This Row],[ID DOCUMENTO]],BD_Pagos[],4,0),"")</f>
        <v>0</v>
      </c>
      <c r="BK237" s="6">
        <f>IF(IFERROR(VLOOKUP("1-Detraccion"&amp;Presupuestos[[#This Row],[ID DOCUMENTO]],BD_Pagos[],5,0),0)&gt;Presupuestos[[#This Row],[TOTAL SOLES]],Presupuestos[[#This Row],[TOTAL SOLES]],IFERROR(VLOOKUP("1-Detraccion"&amp;Presupuestos[[#This Row],[ID DOCUMENTO]],BD_Pagos[],5,0),0))</f>
        <v>0</v>
      </c>
      <c r="BL237" s="6">
        <f>IF(IFERROR(VLOOKUP("1-Detraccion"&amp;Presupuestos[[#This Row],[ID DOCUMENTO]],BD_Pagos[],6,0),0)&gt;Presupuestos[[#This Row],[TOTAL SOLES]],Presupuestos[[#This Row],[TOTAL SOLES]],IFERROR(VLOOKUP("1-Detraccion"&amp;Presupuestos[[#This Row],[ID DOCUMENTO]],BD_Pagos[],6,0),0))</f>
        <v>0</v>
      </c>
      <c r="BM237" s="37"/>
      <c r="BN237" s="3"/>
      <c r="BO237" s="3"/>
      <c r="BP237" s="6"/>
      <c r="BQ23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237" s="23" t="str">
        <f>IF(Presupuestos[[#This Row],[SALDO ME-MN]]&gt;0,"PENDIENTE","CANCELADO")</f>
        <v>PENDIENTE</v>
      </c>
      <c r="BS237" s="23" t="str">
        <f>IF(COUNTIFS($U$4:$U236,Presupuestos[[#This Row],[ID DOCUMENTO]])&gt;=1,IF(B236=Presupuestos[[#This Row],[ID]],"OK","DOC. DUPLICADO"),"OK")</f>
        <v>OK</v>
      </c>
    </row>
    <row r="238" spans="2:71" x14ac:dyDescent="0.25">
      <c r="B238" s="34">
        <f>IF(Presupuestos[[#This Row],[ID DOCUMENTO]]=U237,B237,IF(B237="ID",1,B237+1))</f>
        <v>231</v>
      </c>
      <c r="C238" s="2">
        <v>45855</v>
      </c>
      <c r="D238" s="2">
        <v>45855</v>
      </c>
      <c r="E238" s="3" t="s">
        <v>911</v>
      </c>
      <c r="F238" s="25" t="s">
        <v>35</v>
      </c>
      <c r="G238" s="25" t="s">
        <v>223</v>
      </c>
      <c r="H238" s="25" t="s">
        <v>214</v>
      </c>
      <c r="I238" s="36" t="str">
        <f>IFERROR(VLOOKUP(Presupuestos[[#This Row],[AREA]]&amp;Presupuestos[[#This Row],[CONCEPTO]]&amp;Presupuestos[[#This Row],[DESCRIPCION]],Tabla28[[Columna1]:[CÓDIGO NUEVO]],2,0),"")</f>
        <v>P0303002</v>
      </c>
      <c r="J238" s="3" t="s">
        <v>666</v>
      </c>
      <c r="K238" s="3" t="s">
        <v>666</v>
      </c>
      <c r="L238" s="3" t="s">
        <v>666</v>
      </c>
      <c r="M238" s="31" t="s">
        <v>1105</v>
      </c>
      <c r="N238" s="3" t="s">
        <v>47</v>
      </c>
      <c r="O238" s="3" t="s">
        <v>300</v>
      </c>
      <c r="P238" s="3" t="s">
        <v>122</v>
      </c>
      <c r="Q238" s="3" t="str">
        <f>IFERROR(VLOOKUP(Presupuestos[[#This Row],[CLASIFICACIÓN (N)]],Tabla17[],2,0),"")</f>
        <v>Costos de ventas</v>
      </c>
      <c r="R238" s="3" t="str">
        <f>IFERROR(VLOOKUP(Presupuestos[[#This Row],[CLASIFICACIÓN (N)]],Tabla17[],3,0),"")</f>
        <v>Operativo</v>
      </c>
      <c r="S238" s="3" t="s">
        <v>16</v>
      </c>
      <c r="T238" s="3" t="str">
        <f>IFERROR(VLOOKUP(Presupuestos[[#This Row],[ALMACEN]],Tabla5[],2,0),"")</f>
        <v>Arequipa</v>
      </c>
      <c r="U238" s="19" t="str">
        <f>IFERROR(VLOOKUP(Presupuestos[[#This Row],[TIPO DE DOCUMENTO]],Tipo_Documento[],2,0)&amp;Presupuestos[[#This Row],[SERIE]]&amp;Presupuestos[[#This Row],[NUMERO]]&amp;Presupuestos[[#This Row],[RUC]],"")</f>
        <v>01F213180642620517252558</v>
      </c>
      <c r="V238" s="3" t="s">
        <v>120</v>
      </c>
      <c r="W238" s="7">
        <v>45855</v>
      </c>
      <c r="X238" s="7">
        <v>45855</v>
      </c>
      <c r="Y238" s="3" t="s">
        <v>719</v>
      </c>
      <c r="Z238" s="3">
        <v>1806426</v>
      </c>
      <c r="AA238" s="3">
        <f>IFERROR(VLOOKUP(Presupuestos[[#This Row],[RAZON SOCIAL]],CHOOSE({1,2},Clientes_Proveedores[Razon Social],Clientes_Proveedores[Ruc / Dni]),2,0),"-")</f>
        <v>20517252558</v>
      </c>
      <c r="AB238" s="31" t="s">
        <v>714</v>
      </c>
      <c r="AC238" s="3" t="s">
        <v>670</v>
      </c>
      <c r="AD238" s="5">
        <v>0.18</v>
      </c>
      <c r="AE238" s="6">
        <v>6.78</v>
      </c>
      <c r="AF238" s="6">
        <f>Presupuestos[[#This Row],[BASE]]*Presupuestos[[#This Row],[% IGV]]</f>
        <v>1.2203999999999999</v>
      </c>
      <c r="AG238" s="22">
        <f>ROUND(SUM(Presupuestos[[#This Row],[BASE]:[IGV]]),2)</f>
        <v>8</v>
      </c>
      <c r="AH238" s="9" t="str">
        <f>IF(Presupuestos[[#This Row],[MONEDA]]="USD",VLOOKUP(Presupuestos[[#This Row],[FECHA DE EMISION]],Tipo_Cambio[],3,0),"")</f>
        <v/>
      </c>
      <c r="AI238" s="22">
        <f>IFERROR(ROUND(IF(Presupuestos[[#This Row],[MONEDA]]="PEN",Presupuestos[[#This Row],[TOTAL]],Presupuestos[[#This Row],[TOTAL]]*Presupuestos[[#This Row],[TIPO DE CAMBIO]]),2),"")</f>
        <v>8</v>
      </c>
      <c r="AJ238" s="5"/>
      <c r="AK238" s="33" t="s">
        <v>671</v>
      </c>
      <c r="AL238" s="5" t="s">
        <v>715</v>
      </c>
      <c r="AM238" s="23" t="s">
        <v>671</v>
      </c>
      <c r="AN238" s="23" t="s">
        <v>671</v>
      </c>
      <c r="AO238" s="7">
        <f>IFERROR(VLOOKUP("1-"&amp;Presupuestos[[#This Row],[ID DOCUMENTO]],BD_Pagos[],7,0),"")</f>
        <v>45855</v>
      </c>
      <c r="AP238" s="16" t="str">
        <f>IFERROR(VLOOKUP("1-"&amp;Presupuestos[[#This Row],[ID DOCUMENTO]],BD_Pagos[],8,0),"")</f>
        <v>C_Ope_001</v>
      </c>
      <c r="AQ238" s="17">
        <f>IFERROR(VLOOKUP("1-"&amp;Presupuestos[[#This Row],[ID DOCUMENTO]],BD_Pagos[],9,0),"")</f>
        <v>24914</v>
      </c>
      <c r="AR238" s="54"/>
      <c r="AS238" s="7">
        <f>IFERROR(VLOOKUP("2-"&amp;Presupuestos[[#This Row],[ID DOCUMENTO]],BD_Pagos[],7,0),"")</f>
        <v>0</v>
      </c>
      <c r="AT238" s="16" t="str">
        <f>IFERROR(VLOOKUP("2-"&amp;Presupuestos[[#This Row],[ID DOCUMENTO]],BD_Pagos[],8,0),"")</f>
        <v/>
      </c>
      <c r="AU238" s="17">
        <f>IFERROR(VLOOKUP("2-"&amp;Presupuestos[[#This Row],[ID DOCUMENTO]],BD_Pagos[],9,0),"")</f>
        <v>0</v>
      </c>
      <c r="AV238" s="20">
        <f>IF(IFERROR(VLOOKUP("2-"&amp;Presupuestos[[#This Row],[ID DOCUMENTO]],BD_Pagos[],10,0),0)&gt;Presupuestos[[#This Row],[TOTAL SOLES]],Presupuestos[[#This Row],[TOTAL SOLES]],IFERROR(VLOOKUP("2-"&amp;Presupuestos[[#This Row],[ID DOCUMENTO]],BD_Pagos[],10,0),0))</f>
        <v>0</v>
      </c>
      <c r="AW238" s="7"/>
      <c r="AX238" s="16"/>
      <c r="AY238" s="17"/>
      <c r="AZ238" s="20"/>
      <c r="BA238" s="7"/>
      <c r="BB238" s="16"/>
      <c r="BC238" s="17"/>
      <c r="BD238" s="20"/>
      <c r="BE238" s="7">
        <f>IFERROR(VLOOKUP("5-"&amp;Presupuestos[[#This Row],[ID DOCUMENTO]],BD_Pagos[],7,0),"")</f>
        <v>0</v>
      </c>
      <c r="BF238" s="17">
        <f>IFERROR(VLOOKUP("5-"&amp;Presupuestos[[#This Row],[ID DOCUMENTO]],BD_Pagos[],9,0),"")</f>
        <v>0</v>
      </c>
      <c r="BG238" s="20">
        <f>IF(IFERROR(VLOOKUP("5-"&amp;Presupuestos[[#This Row],[ID DOCUMENTO]],BD_Pagos[],10,0),0)&gt;Presupuestos[[#This Row],[TOTAL SOLES]],Presupuestos[[#This Row],[TOTAL SOLES]],IFERROR(VLOOKUP("5-"&amp;Presupuestos[[#This Row],[ID DOCUMENTO]],BD_Pagos[],10,0),0))</f>
        <v>0</v>
      </c>
      <c r="BH238" s="7">
        <f>IFERROR(VLOOKUP("1-Detraccion"&amp;Presupuestos[[#This Row],[ID DOCUMENTO]],BD_Pagos[],2,0),"")</f>
        <v>0</v>
      </c>
      <c r="BI238" s="3" t="str">
        <f>IFERROR(VLOOKUP("1-Detraccion"&amp;Presupuestos[[#This Row],[ID DOCUMENTO]],BD_Pagos[],3,0),"")</f>
        <v/>
      </c>
      <c r="BJ238" s="3">
        <f>IFERROR(VLOOKUP("1-Detraccion"&amp;Presupuestos[[#This Row],[ID DOCUMENTO]],BD_Pagos[],4,0),"")</f>
        <v>0</v>
      </c>
      <c r="BK238" s="6">
        <f>IF(IFERROR(VLOOKUP("1-Detraccion"&amp;Presupuestos[[#This Row],[ID DOCUMENTO]],BD_Pagos[],5,0),0)&gt;Presupuestos[[#This Row],[TOTAL SOLES]],Presupuestos[[#This Row],[TOTAL SOLES]],IFERROR(VLOOKUP("1-Detraccion"&amp;Presupuestos[[#This Row],[ID DOCUMENTO]],BD_Pagos[],5,0),0))</f>
        <v>0</v>
      </c>
      <c r="BL238" s="6">
        <f>IF(IFERROR(VLOOKUP("1-Detraccion"&amp;Presupuestos[[#This Row],[ID DOCUMENTO]],BD_Pagos[],6,0),0)&gt;Presupuestos[[#This Row],[TOTAL SOLES]],Presupuestos[[#This Row],[TOTAL SOLES]],IFERROR(VLOOKUP("1-Detraccion"&amp;Presupuestos[[#This Row],[ID DOCUMENTO]],BD_Pagos[],6,0),0))</f>
        <v>0</v>
      </c>
      <c r="BM238" s="37"/>
      <c r="BN238" s="3"/>
      <c r="BO238" s="3"/>
      <c r="BP238" s="6"/>
      <c r="BQ23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38" s="23" t="str">
        <f>IF(Presupuestos[[#This Row],[SALDO ME-MN]]&gt;0,"PENDIENTE","CANCELADO")</f>
        <v>PENDIENTE</v>
      </c>
      <c r="BS238" s="23" t="str">
        <f>IF(COUNTIFS($U$4:$U237,Presupuestos[[#This Row],[ID DOCUMENTO]])&gt;=1,IF(B237=Presupuestos[[#This Row],[ID]],"OK","DOC. DUPLICADO"),"OK")</f>
        <v>OK</v>
      </c>
    </row>
    <row r="239" spans="2:71" x14ac:dyDescent="0.25">
      <c r="B239" s="34">
        <f>IF(Presupuestos[[#This Row],[ID DOCUMENTO]]=U238,B238,IF(B238="ID",1,B238+1))</f>
        <v>232</v>
      </c>
      <c r="C239" s="2">
        <v>45855</v>
      </c>
      <c r="D239" s="2">
        <v>45855</v>
      </c>
      <c r="E239" s="3" t="s">
        <v>911</v>
      </c>
      <c r="F239" s="25" t="s">
        <v>35</v>
      </c>
      <c r="G239" s="25" t="s">
        <v>223</v>
      </c>
      <c r="H239" s="25" t="s">
        <v>214</v>
      </c>
      <c r="I239" s="36" t="str">
        <f>IFERROR(VLOOKUP(Presupuestos[[#This Row],[AREA]]&amp;Presupuestos[[#This Row],[CONCEPTO]]&amp;Presupuestos[[#This Row],[DESCRIPCION]],Tabla28[[Columna1]:[CÓDIGO NUEVO]],2,0),"")</f>
        <v>P0303002</v>
      </c>
      <c r="J239" s="3" t="s">
        <v>666</v>
      </c>
      <c r="K239" s="3" t="s">
        <v>666</v>
      </c>
      <c r="L239" s="3" t="s">
        <v>666</v>
      </c>
      <c r="M239" s="31" t="s">
        <v>1105</v>
      </c>
      <c r="N239" s="3" t="s">
        <v>47</v>
      </c>
      <c r="O239" s="3" t="s">
        <v>300</v>
      </c>
      <c r="P239" s="3" t="s">
        <v>122</v>
      </c>
      <c r="Q239" s="3" t="str">
        <f>IFERROR(VLOOKUP(Presupuestos[[#This Row],[CLASIFICACIÓN (N)]],Tabla17[],2,0),"")</f>
        <v>Costos de ventas</v>
      </c>
      <c r="R239" s="3" t="str">
        <f>IFERROR(VLOOKUP(Presupuestos[[#This Row],[CLASIFICACIÓN (N)]],Tabla17[],3,0),"")</f>
        <v>Operativo</v>
      </c>
      <c r="S239" s="3" t="s">
        <v>16</v>
      </c>
      <c r="T239" s="3" t="str">
        <f>IFERROR(VLOOKUP(Presupuestos[[#This Row],[ALMACEN]],Tabla5[],2,0),"")</f>
        <v>Arequipa</v>
      </c>
      <c r="U239" s="19" t="str">
        <f>IFERROR(VLOOKUP(Presupuestos[[#This Row],[TIPO DE DOCUMENTO]],Tipo_Documento[],2,0)&amp;Presupuestos[[#This Row],[SERIE]]&amp;Presupuestos[[#This Row],[NUMERO]]&amp;Presupuestos[[#This Row],[RUC]],"")</f>
        <v>01F212178651620517252558</v>
      </c>
      <c r="V239" s="3" t="s">
        <v>120</v>
      </c>
      <c r="W239" s="7">
        <v>45855</v>
      </c>
      <c r="X239" s="7">
        <v>45855</v>
      </c>
      <c r="Y239" s="3" t="s">
        <v>713</v>
      </c>
      <c r="Z239" s="3">
        <v>1786516</v>
      </c>
      <c r="AA239" s="3">
        <f>IFERROR(VLOOKUP(Presupuestos[[#This Row],[RAZON SOCIAL]],CHOOSE({1,2},Clientes_Proveedores[Razon Social],Clientes_Proveedores[Ruc / Dni]),2,0),"-")</f>
        <v>20517252558</v>
      </c>
      <c r="AB239" s="31" t="s">
        <v>714</v>
      </c>
      <c r="AC239" s="3" t="s">
        <v>670</v>
      </c>
      <c r="AD239" s="5">
        <v>0.18</v>
      </c>
      <c r="AE239" s="6">
        <v>6.78</v>
      </c>
      <c r="AF239" s="6">
        <f>Presupuestos[[#This Row],[BASE]]*Presupuestos[[#This Row],[% IGV]]</f>
        <v>1.2203999999999999</v>
      </c>
      <c r="AG239" s="22">
        <f>ROUND(SUM(Presupuestos[[#This Row],[BASE]:[IGV]]),2)</f>
        <v>8</v>
      </c>
      <c r="AH239" s="9" t="str">
        <f>IF(Presupuestos[[#This Row],[MONEDA]]="USD",VLOOKUP(Presupuestos[[#This Row],[FECHA DE EMISION]],Tipo_Cambio[],3,0),"")</f>
        <v/>
      </c>
      <c r="AI239" s="22">
        <f>IFERROR(ROUND(IF(Presupuestos[[#This Row],[MONEDA]]="PEN",Presupuestos[[#This Row],[TOTAL]],Presupuestos[[#This Row],[TOTAL]]*Presupuestos[[#This Row],[TIPO DE CAMBIO]]),2),"")</f>
        <v>8</v>
      </c>
      <c r="AJ239" s="5"/>
      <c r="AK239" s="33" t="s">
        <v>671</v>
      </c>
      <c r="AL239" s="5" t="s">
        <v>715</v>
      </c>
      <c r="AM239" s="23" t="s">
        <v>671</v>
      </c>
      <c r="AN239" s="23" t="s">
        <v>671</v>
      </c>
      <c r="AO239" s="7">
        <f>IFERROR(VLOOKUP("1-"&amp;Presupuestos[[#This Row],[ID DOCUMENTO]],BD_Pagos[],7,0),"")</f>
        <v>45855</v>
      </c>
      <c r="AP239" s="16" t="str">
        <f>IFERROR(VLOOKUP("1-"&amp;Presupuestos[[#This Row],[ID DOCUMENTO]],BD_Pagos[],8,0),"")</f>
        <v>C_Ope_001</v>
      </c>
      <c r="AQ239" s="17">
        <f>IFERROR(VLOOKUP("1-"&amp;Presupuestos[[#This Row],[ID DOCUMENTO]],BD_Pagos[],9,0),"")</f>
        <v>24915</v>
      </c>
      <c r="AR239" s="54"/>
      <c r="AS239" s="7">
        <f>IFERROR(VLOOKUP("2-"&amp;Presupuestos[[#This Row],[ID DOCUMENTO]],BD_Pagos[],7,0),"")</f>
        <v>0</v>
      </c>
      <c r="AT239" s="16" t="str">
        <f>IFERROR(VLOOKUP("2-"&amp;Presupuestos[[#This Row],[ID DOCUMENTO]],BD_Pagos[],8,0),"")</f>
        <v/>
      </c>
      <c r="AU239" s="17">
        <f>IFERROR(VLOOKUP("2-"&amp;Presupuestos[[#This Row],[ID DOCUMENTO]],BD_Pagos[],9,0),"")</f>
        <v>0</v>
      </c>
      <c r="AV239" s="20">
        <f>IF(IFERROR(VLOOKUP("2-"&amp;Presupuestos[[#This Row],[ID DOCUMENTO]],BD_Pagos[],10,0),0)&gt;Presupuestos[[#This Row],[TOTAL SOLES]],Presupuestos[[#This Row],[TOTAL SOLES]],IFERROR(VLOOKUP("2-"&amp;Presupuestos[[#This Row],[ID DOCUMENTO]],BD_Pagos[],10,0),0))</f>
        <v>0</v>
      </c>
      <c r="AW239" s="7"/>
      <c r="AX239" s="16"/>
      <c r="AY239" s="17"/>
      <c r="AZ239" s="20"/>
      <c r="BA239" s="7"/>
      <c r="BB239" s="16"/>
      <c r="BC239" s="17"/>
      <c r="BD239" s="20"/>
      <c r="BE239" s="7">
        <f>IFERROR(VLOOKUP("5-"&amp;Presupuestos[[#This Row],[ID DOCUMENTO]],BD_Pagos[],7,0),"")</f>
        <v>0</v>
      </c>
      <c r="BF239" s="17">
        <f>IFERROR(VLOOKUP("5-"&amp;Presupuestos[[#This Row],[ID DOCUMENTO]],BD_Pagos[],9,0),"")</f>
        <v>0</v>
      </c>
      <c r="BG239" s="20">
        <f>IF(IFERROR(VLOOKUP("5-"&amp;Presupuestos[[#This Row],[ID DOCUMENTO]],BD_Pagos[],10,0),0)&gt;Presupuestos[[#This Row],[TOTAL SOLES]],Presupuestos[[#This Row],[TOTAL SOLES]],IFERROR(VLOOKUP("5-"&amp;Presupuestos[[#This Row],[ID DOCUMENTO]],BD_Pagos[],10,0),0))</f>
        <v>0</v>
      </c>
      <c r="BH239" s="7">
        <f>IFERROR(VLOOKUP("1-Detraccion"&amp;Presupuestos[[#This Row],[ID DOCUMENTO]],BD_Pagos[],2,0),"")</f>
        <v>0</v>
      </c>
      <c r="BI239" s="3" t="str">
        <f>IFERROR(VLOOKUP("1-Detraccion"&amp;Presupuestos[[#This Row],[ID DOCUMENTO]],BD_Pagos[],3,0),"")</f>
        <v/>
      </c>
      <c r="BJ239" s="3">
        <f>IFERROR(VLOOKUP("1-Detraccion"&amp;Presupuestos[[#This Row],[ID DOCUMENTO]],BD_Pagos[],4,0),"")</f>
        <v>0</v>
      </c>
      <c r="BK239" s="6">
        <f>IF(IFERROR(VLOOKUP("1-Detraccion"&amp;Presupuestos[[#This Row],[ID DOCUMENTO]],BD_Pagos[],5,0),0)&gt;Presupuestos[[#This Row],[TOTAL SOLES]],Presupuestos[[#This Row],[TOTAL SOLES]],IFERROR(VLOOKUP("1-Detraccion"&amp;Presupuestos[[#This Row],[ID DOCUMENTO]],BD_Pagos[],5,0),0))</f>
        <v>0</v>
      </c>
      <c r="BL239" s="6">
        <f>IF(IFERROR(VLOOKUP("1-Detraccion"&amp;Presupuestos[[#This Row],[ID DOCUMENTO]],BD_Pagos[],6,0),0)&gt;Presupuestos[[#This Row],[TOTAL SOLES]],Presupuestos[[#This Row],[TOTAL SOLES]],IFERROR(VLOOKUP("1-Detraccion"&amp;Presupuestos[[#This Row],[ID DOCUMENTO]],BD_Pagos[],6,0),0))</f>
        <v>0</v>
      </c>
      <c r="BM239" s="37"/>
      <c r="BN239" s="3"/>
      <c r="BO239" s="3"/>
      <c r="BP239" s="6"/>
      <c r="BQ23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39" s="23" t="str">
        <f>IF(Presupuestos[[#This Row],[SALDO ME-MN]]&gt;0,"PENDIENTE","CANCELADO")</f>
        <v>PENDIENTE</v>
      </c>
      <c r="BS239" s="23" t="str">
        <f>IF(COUNTIFS($U$4:$U238,Presupuestos[[#This Row],[ID DOCUMENTO]])&gt;=1,IF(B238=Presupuestos[[#This Row],[ID]],"OK","DOC. DUPLICADO"),"OK")</f>
        <v>OK</v>
      </c>
    </row>
    <row r="240" spans="2:71" ht="24" x14ac:dyDescent="0.25">
      <c r="B240" s="34">
        <f>IF(Presupuestos[[#This Row],[ID DOCUMENTO]]=U239,B239,IF(B239="ID",1,B239+1))</f>
        <v>233</v>
      </c>
      <c r="C240" s="2">
        <v>45855</v>
      </c>
      <c r="D240" s="2">
        <v>45855</v>
      </c>
      <c r="E240" s="3" t="s">
        <v>911</v>
      </c>
      <c r="F240" s="25" t="s">
        <v>35</v>
      </c>
      <c r="G240" s="25" t="s">
        <v>223</v>
      </c>
      <c r="H240" s="25" t="s">
        <v>199</v>
      </c>
      <c r="I240" s="36" t="str">
        <f>IFERROR(VLOOKUP(Presupuestos[[#This Row],[AREA]]&amp;Presupuestos[[#This Row],[CONCEPTO]]&amp;Presupuestos[[#This Row],[DESCRIPCION]],Tabla28[[Columna1]:[CÓDIGO NUEVO]],2,0),"")</f>
        <v>P0303001</v>
      </c>
      <c r="J240" s="3" t="s">
        <v>666</v>
      </c>
      <c r="K240" s="3" t="s">
        <v>666</v>
      </c>
      <c r="L240" s="3" t="s">
        <v>666</v>
      </c>
      <c r="M240" s="31" t="s">
        <v>1106</v>
      </c>
      <c r="N240" s="3" t="s">
        <v>47</v>
      </c>
      <c r="O240" s="3" t="s">
        <v>300</v>
      </c>
      <c r="P240" s="3" t="s">
        <v>122</v>
      </c>
      <c r="Q240" s="3" t="str">
        <f>IFERROR(VLOOKUP(Presupuestos[[#This Row],[CLASIFICACIÓN (N)]],Tabla17[],2,0),"")</f>
        <v>Costos de ventas</v>
      </c>
      <c r="R240" s="3" t="str">
        <f>IFERROR(VLOOKUP(Presupuestos[[#This Row],[CLASIFICACIÓN (N)]],Tabla17[],3,0),"")</f>
        <v>Operativo</v>
      </c>
      <c r="S240" s="3" t="s">
        <v>16</v>
      </c>
      <c r="T240" s="3" t="str">
        <f>IFERROR(VLOOKUP(Presupuestos[[#This Row],[ALMACEN]],Tabla5[],2,0),"")</f>
        <v>Arequipa</v>
      </c>
      <c r="U240" s="19" t="str">
        <f>IFERROR(VLOOKUP(Presupuestos[[#This Row],[TIPO DE DOCUMENTO]],Tipo_Documento[],2,0)&amp;Presupuestos[[#This Row],[SERIE]]&amp;Presupuestos[[#This Row],[NUMERO]]&amp;Presupuestos[[#This Row],[RUC]],"")</f>
        <v>01FE021701220259858934</v>
      </c>
      <c r="V240" s="3" t="s">
        <v>120</v>
      </c>
      <c r="W240" s="7">
        <v>45855</v>
      </c>
      <c r="X240" s="7">
        <v>45855</v>
      </c>
      <c r="Y240" s="3" t="s">
        <v>841</v>
      </c>
      <c r="Z240" s="3">
        <v>17012</v>
      </c>
      <c r="AA240" s="3">
        <f>IFERROR(VLOOKUP(Presupuestos[[#This Row],[RAZON SOCIAL]],CHOOSE({1,2},Clientes_Proveedores[Razon Social],Clientes_Proveedores[Ruc / Dni]),2,0),"-")</f>
        <v>20259858934</v>
      </c>
      <c r="AB240" s="31" t="s">
        <v>842</v>
      </c>
      <c r="AC240" s="3" t="s">
        <v>670</v>
      </c>
      <c r="AD240" s="5">
        <v>0.18</v>
      </c>
      <c r="AE240" s="6">
        <v>16.95</v>
      </c>
      <c r="AF240" s="6">
        <f>Presupuestos[[#This Row],[BASE]]*Presupuestos[[#This Row],[% IGV]]</f>
        <v>3.0509999999999997</v>
      </c>
      <c r="AG240" s="22">
        <f>ROUND(SUM(Presupuestos[[#This Row],[BASE]:[IGV]]),2)</f>
        <v>20</v>
      </c>
      <c r="AH240" s="9" t="str">
        <f>IF(Presupuestos[[#This Row],[MONEDA]]="USD",VLOOKUP(Presupuestos[[#This Row],[FECHA DE EMISION]],Tipo_Cambio[],3,0),"")</f>
        <v/>
      </c>
      <c r="AI240" s="22">
        <f>IFERROR(ROUND(IF(Presupuestos[[#This Row],[MONEDA]]="PEN",Presupuestos[[#This Row],[TOTAL]],Presupuestos[[#This Row],[TOTAL]]*Presupuestos[[#This Row],[TIPO DE CAMBIO]]),2),"")</f>
        <v>20</v>
      </c>
      <c r="AJ240" s="5"/>
      <c r="AK240" s="33" t="s">
        <v>671</v>
      </c>
      <c r="AL240" s="5" t="s">
        <v>715</v>
      </c>
      <c r="AM240" s="23" t="s">
        <v>671</v>
      </c>
      <c r="AN240" s="23" t="s">
        <v>671</v>
      </c>
      <c r="AO240" s="7">
        <f>IFERROR(VLOOKUP("1-"&amp;Presupuestos[[#This Row],[ID DOCUMENTO]],BD_Pagos[],7,0),"")</f>
        <v>45855</v>
      </c>
      <c r="AP240" s="16" t="str">
        <f>IFERROR(VLOOKUP("1-"&amp;Presupuestos[[#This Row],[ID DOCUMENTO]],BD_Pagos[],8,0),"")</f>
        <v>C_Ope_001</v>
      </c>
      <c r="AQ240" s="17">
        <f>IFERROR(VLOOKUP("1-"&amp;Presupuestos[[#This Row],[ID DOCUMENTO]],BD_Pagos[],9,0),"")</f>
        <v>24918</v>
      </c>
      <c r="AR240" s="54"/>
      <c r="AS240" s="7">
        <f>IFERROR(VLOOKUP("2-"&amp;Presupuestos[[#This Row],[ID DOCUMENTO]],BD_Pagos[],7,0),"")</f>
        <v>0</v>
      </c>
      <c r="AT240" s="16" t="str">
        <f>IFERROR(VLOOKUP("2-"&amp;Presupuestos[[#This Row],[ID DOCUMENTO]],BD_Pagos[],8,0),"")</f>
        <v/>
      </c>
      <c r="AU240" s="17">
        <f>IFERROR(VLOOKUP("2-"&amp;Presupuestos[[#This Row],[ID DOCUMENTO]],BD_Pagos[],9,0),"")</f>
        <v>0</v>
      </c>
      <c r="AV240" s="20">
        <f>IF(IFERROR(VLOOKUP("2-"&amp;Presupuestos[[#This Row],[ID DOCUMENTO]],BD_Pagos[],10,0),0)&gt;Presupuestos[[#This Row],[TOTAL SOLES]],Presupuestos[[#This Row],[TOTAL SOLES]],IFERROR(VLOOKUP("2-"&amp;Presupuestos[[#This Row],[ID DOCUMENTO]],BD_Pagos[],10,0),0))</f>
        <v>0</v>
      </c>
      <c r="AW240" s="7"/>
      <c r="AX240" s="16"/>
      <c r="AY240" s="17"/>
      <c r="AZ240" s="20"/>
      <c r="BA240" s="7"/>
      <c r="BB240" s="16"/>
      <c r="BC240" s="17"/>
      <c r="BD240" s="20"/>
      <c r="BE240" s="7">
        <f>IFERROR(VLOOKUP("5-"&amp;Presupuestos[[#This Row],[ID DOCUMENTO]],BD_Pagos[],7,0),"")</f>
        <v>0</v>
      </c>
      <c r="BF240" s="17">
        <f>IFERROR(VLOOKUP("5-"&amp;Presupuestos[[#This Row],[ID DOCUMENTO]],BD_Pagos[],9,0),"")</f>
        <v>0</v>
      </c>
      <c r="BG240" s="20">
        <f>IF(IFERROR(VLOOKUP("5-"&amp;Presupuestos[[#This Row],[ID DOCUMENTO]],BD_Pagos[],10,0),0)&gt;Presupuestos[[#This Row],[TOTAL SOLES]],Presupuestos[[#This Row],[TOTAL SOLES]],IFERROR(VLOOKUP("5-"&amp;Presupuestos[[#This Row],[ID DOCUMENTO]],BD_Pagos[],10,0),0))</f>
        <v>0</v>
      </c>
      <c r="BH240" s="7">
        <f>IFERROR(VLOOKUP("1-Detraccion"&amp;Presupuestos[[#This Row],[ID DOCUMENTO]],BD_Pagos[],2,0),"")</f>
        <v>0</v>
      </c>
      <c r="BI240" s="3" t="str">
        <f>IFERROR(VLOOKUP("1-Detraccion"&amp;Presupuestos[[#This Row],[ID DOCUMENTO]],BD_Pagos[],3,0),"")</f>
        <v/>
      </c>
      <c r="BJ240" s="3">
        <f>IFERROR(VLOOKUP("1-Detraccion"&amp;Presupuestos[[#This Row],[ID DOCUMENTO]],BD_Pagos[],4,0),"")</f>
        <v>0</v>
      </c>
      <c r="BK240" s="6">
        <f>IF(IFERROR(VLOOKUP("1-Detraccion"&amp;Presupuestos[[#This Row],[ID DOCUMENTO]],BD_Pagos[],5,0),0)&gt;Presupuestos[[#This Row],[TOTAL SOLES]],Presupuestos[[#This Row],[TOTAL SOLES]],IFERROR(VLOOKUP("1-Detraccion"&amp;Presupuestos[[#This Row],[ID DOCUMENTO]],BD_Pagos[],5,0),0))</f>
        <v>0</v>
      </c>
      <c r="BL240" s="6">
        <f>IF(IFERROR(VLOOKUP("1-Detraccion"&amp;Presupuestos[[#This Row],[ID DOCUMENTO]],BD_Pagos[],6,0),0)&gt;Presupuestos[[#This Row],[TOTAL SOLES]],Presupuestos[[#This Row],[TOTAL SOLES]],IFERROR(VLOOKUP("1-Detraccion"&amp;Presupuestos[[#This Row],[ID DOCUMENTO]],BD_Pagos[],6,0),0))</f>
        <v>0</v>
      </c>
      <c r="BM240" s="37"/>
      <c r="BN240" s="3"/>
      <c r="BO240" s="3"/>
      <c r="BP240" s="6"/>
      <c r="BQ24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240" s="23" t="str">
        <f>IF(Presupuestos[[#This Row],[SALDO ME-MN]]&gt;0,"PENDIENTE","CANCELADO")</f>
        <v>PENDIENTE</v>
      </c>
      <c r="BS240" s="23" t="str">
        <f>IF(COUNTIFS($U$4:$U239,Presupuestos[[#This Row],[ID DOCUMENTO]])&gt;=1,IF(B239=Presupuestos[[#This Row],[ID]],"OK","DOC. DUPLICADO"),"OK")</f>
        <v>OK</v>
      </c>
    </row>
    <row r="241" spans="2:71" ht="24" x14ac:dyDescent="0.25">
      <c r="B241" s="34">
        <f>IF(Presupuestos[[#This Row],[ID DOCUMENTO]]=U240,B240,IF(B240="ID",1,B240+1))</f>
        <v>234</v>
      </c>
      <c r="C241" s="2">
        <v>45856</v>
      </c>
      <c r="D241" s="2">
        <v>45856</v>
      </c>
      <c r="E241" s="3" t="s">
        <v>911</v>
      </c>
      <c r="F241" s="25" t="s">
        <v>35</v>
      </c>
      <c r="G241" s="25" t="s">
        <v>223</v>
      </c>
      <c r="H241" s="25" t="s">
        <v>199</v>
      </c>
      <c r="I241" s="36" t="str">
        <f>IFERROR(VLOOKUP(Presupuestos[[#This Row],[AREA]]&amp;Presupuestos[[#This Row],[CONCEPTO]]&amp;Presupuestos[[#This Row],[DESCRIPCION]],Tabla28[[Columna1]:[CÓDIGO NUEVO]],2,0),"")</f>
        <v>P0303001</v>
      </c>
      <c r="J241" s="3" t="s">
        <v>666</v>
      </c>
      <c r="K241" s="3" t="s">
        <v>666</v>
      </c>
      <c r="L241" s="3" t="s">
        <v>666</v>
      </c>
      <c r="M241" s="31" t="s">
        <v>915</v>
      </c>
      <c r="N241" s="3" t="s">
        <v>47</v>
      </c>
      <c r="O241" s="3" t="s">
        <v>300</v>
      </c>
      <c r="P241" s="3" t="s">
        <v>122</v>
      </c>
      <c r="Q241" s="3" t="str">
        <f>IFERROR(VLOOKUP(Presupuestos[[#This Row],[CLASIFICACIÓN (N)]],Tabla17[],2,0),"")</f>
        <v>Costos de ventas</v>
      </c>
      <c r="R241" s="3" t="str">
        <f>IFERROR(VLOOKUP(Presupuestos[[#This Row],[CLASIFICACIÓN (N)]],Tabla17[],3,0),"")</f>
        <v>Operativo</v>
      </c>
      <c r="S241" s="3" t="s">
        <v>16</v>
      </c>
      <c r="T241" s="3" t="str">
        <f>IFERROR(VLOOKUP(Presupuestos[[#This Row],[ALMACEN]],Tabla5[],2,0),"")</f>
        <v>Arequipa</v>
      </c>
      <c r="U241" s="19" t="str">
        <f>IFERROR(VLOOKUP(Presupuestos[[#This Row],[TIPO DE DOCUMENTO]],Tipo_Documento[],2,0)&amp;Presupuestos[[#This Row],[SERIE]]&amp;Presupuestos[[#This Row],[NUMERO]]&amp;Presupuestos[[#This Row],[RUC]],"")</f>
        <v>01F00213432420124952850</v>
      </c>
      <c r="V241" s="3" t="s">
        <v>120</v>
      </c>
      <c r="W241" s="7">
        <v>45856</v>
      </c>
      <c r="X241" s="7">
        <v>45856</v>
      </c>
      <c r="Y241" s="3" t="s">
        <v>721</v>
      </c>
      <c r="Z241" s="3">
        <v>134324</v>
      </c>
      <c r="AA241" s="3">
        <f>IFERROR(VLOOKUP(Presupuestos[[#This Row],[RAZON SOCIAL]],CHOOSE({1,2},Clientes_Proveedores[Razon Social],Clientes_Proveedores[Ruc / Dni]),2,0),"-")</f>
        <v>20124952850</v>
      </c>
      <c r="AB241" s="31" t="s">
        <v>722</v>
      </c>
      <c r="AC241" s="3" t="s">
        <v>670</v>
      </c>
      <c r="AD241" s="5">
        <v>0.18</v>
      </c>
      <c r="AE241" s="6">
        <v>8.4749999999999996</v>
      </c>
      <c r="AF241" s="6">
        <f>Presupuestos[[#This Row],[BASE]]*Presupuestos[[#This Row],[% IGV]]</f>
        <v>1.5254999999999999</v>
      </c>
      <c r="AG241" s="22">
        <f>ROUND(SUM(Presupuestos[[#This Row],[BASE]:[IGV]]),2)</f>
        <v>10</v>
      </c>
      <c r="AH241" s="9" t="str">
        <f>IF(Presupuestos[[#This Row],[MONEDA]]="USD",VLOOKUP(Presupuestos[[#This Row],[FECHA DE EMISION]],Tipo_Cambio[],3,0),"")</f>
        <v/>
      </c>
      <c r="AI241" s="22">
        <f>IFERROR(ROUND(IF(Presupuestos[[#This Row],[MONEDA]]="PEN",Presupuestos[[#This Row],[TOTAL]],Presupuestos[[#This Row],[TOTAL]]*Presupuestos[[#This Row],[TIPO DE CAMBIO]]),2),"")</f>
        <v>10</v>
      </c>
      <c r="AJ241" s="5"/>
      <c r="AK241" s="33" t="s">
        <v>671</v>
      </c>
      <c r="AL241" s="5" t="s">
        <v>715</v>
      </c>
      <c r="AM241" s="23" t="s">
        <v>671</v>
      </c>
      <c r="AN241" s="23" t="s">
        <v>671</v>
      </c>
      <c r="AO241" s="7">
        <f>IFERROR(VLOOKUP("1-"&amp;Presupuestos[[#This Row],[ID DOCUMENTO]],BD_Pagos[],7,0),"")</f>
        <v>45856</v>
      </c>
      <c r="AP241" s="16" t="str">
        <f>IFERROR(VLOOKUP("1-"&amp;Presupuestos[[#This Row],[ID DOCUMENTO]],BD_Pagos[],8,0),"")</f>
        <v>C_Ope_001</v>
      </c>
      <c r="AQ241" s="17">
        <f>IFERROR(VLOOKUP("1-"&amp;Presupuestos[[#This Row],[ID DOCUMENTO]],BD_Pagos[],9,0),"")</f>
        <v>24945</v>
      </c>
      <c r="AR241" s="54"/>
      <c r="AS241" s="7">
        <f>IFERROR(VLOOKUP("2-"&amp;Presupuestos[[#This Row],[ID DOCUMENTO]],BD_Pagos[],7,0),"")</f>
        <v>0</v>
      </c>
      <c r="AT241" s="16" t="str">
        <f>IFERROR(VLOOKUP("2-"&amp;Presupuestos[[#This Row],[ID DOCUMENTO]],BD_Pagos[],8,0),"")</f>
        <v/>
      </c>
      <c r="AU241" s="17">
        <f>IFERROR(VLOOKUP("2-"&amp;Presupuestos[[#This Row],[ID DOCUMENTO]],BD_Pagos[],9,0),"")</f>
        <v>0</v>
      </c>
      <c r="AV241" s="20">
        <f>IF(IFERROR(VLOOKUP("2-"&amp;Presupuestos[[#This Row],[ID DOCUMENTO]],BD_Pagos[],10,0),0)&gt;Presupuestos[[#This Row],[TOTAL SOLES]],Presupuestos[[#This Row],[TOTAL SOLES]],IFERROR(VLOOKUP("2-"&amp;Presupuestos[[#This Row],[ID DOCUMENTO]],BD_Pagos[],10,0),0))</f>
        <v>0</v>
      </c>
      <c r="AW241" s="7"/>
      <c r="AX241" s="16"/>
      <c r="AY241" s="17"/>
      <c r="AZ241" s="20"/>
      <c r="BA241" s="7"/>
      <c r="BB241" s="16"/>
      <c r="BC241" s="17"/>
      <c r="BD241" s="20"/>
      <c r="BE241" s="7">
        <f>IFERROR(VLOOKUP("5-"&amp;Presupuestos[[#This Row],[ID DOCUMENTO]],BD_Pagos[],7,0),"")</f>
        <v>0</v>
      </c>
      <c r="BF241" s="17">
        <f>IFERROR(VLOOKUP("5-"&amp;Presupuestos[[#This Row],[ID DOCUMENTO]],BD_Pagos[],9,0),"")</f>
        <v>0</v>
      </c>
      <c r="BG241" s="20">
        <f>IF(IFERROR(VLOOKUP("5-"&amp;Presupuestos[[#This Row],[ID DOCUMENTO]],BD_Pagos[],10,0),0)&gt;Presupuestos[[#This Row],[TOTAL SOLES]],Presupuestos[[#This Row],[TOTAL SOLES]],IFERROR(VLOOKUP("5-"&amp;Presupuestos[[#This Row],[ID DOCUMENTO]],BD_Pagos[],10,0),0))</f>
        <v>0</v>
      </c>
      <c r="BH241" s="7">
        <f>IFERROR(VLOOKUP("1-Detraccion"&amp;Presupuestos[[#This Row],[ID DOCUMENTO]],BD_Pagos[],2,0),"")</f>
        <v>0</v>
      </c>
      <c r="BI241" s="3" t="str">
        <f>IFERROR(VLOOKUP("1-Detraccion"&amp;Presupuestos[[#This Row],[ID DOCUMENTO]],BD_Pagos[],3,0),"")</f>
        <v/>
      </c>
      <c r="BJ241" s="3">
        <f>IFERROR(VLOOKUP("1-Detraccion"&amp;Presupuestos[[#This Row],[ID DOCUMENTO]],BD_Pagos[],4,0),"")</f>
        <v>0</v>
      </c>
      <c r="BK241" s="6">
        <f>IF(IFERROR(VLOOKUP("1-Detraccion"&amp;Presupuestos[[#This Row],[ID DOCUMENTO]],BD_Pagos[],5,0),0)&gt;Presupuestos[[#This Row],[TOTAL SOLES]],Presupuestos[[#This Row],[TOTAL SOLES]],IFERROR(VLOOKUP("1-Detraccion"&amp;Presupuestos[[#This Row],[ID DOCUMENTO]],BD_Pagos[],5,0),0))</f>
        <v>0</v>
      </c>
      <c r="BL241" s="6">
        <f>IF(IFERROR(VLOOKUP("1-Detraccion"&amp;Presupuestos[[#This Row],[ID DOCUMENTO]],BD_Pagos[],6,0),0)&gt;Presupuestos[[#This Row],[TOTAL SOLES]],Presupuestos[[#This Row],[TOTAL SOLES]],IFERROR(VLOOKUP("1-Detraccion"&amp;Presupuestos[[#This Row],[ID DOCUMENTO]],BD_Pagos[],6,0),0))</f>
        <v>0</v>
      </c>
      <c r="BM241" s="37"/>
      <c r="BN241" s="3"/>
      <c r="BO241" s="3"/>
      <c r="BP241" s="6"/>
      <c r="BQ24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241" s="23" t="str">
        <f>IF(Presupuestos[[#This Row],[SALDO ME-MN]]&gt;0,"PENDIENTE","CANCELADO")</f>
        <v>PENDIENTE</v>
      </c>
      <c r="BS241" s="23" t="str">
        <f>IF(COUNTIFS($U$4:$U240,Presupuestos[[#This Row],[ID DOCUMENTO]])&gt;=1,IF(B240=Presupuestos[[#This Row],[ID]],"OK","DOC. DUPLICADO"),"OK")</f>
        <v>OK</v>
      </c>
    </row>
    <row r="242" spans="2:71" ht="24" x14ac:dyDescent="0.25">
      <c r="B242" s="34">
        <f>IF(Presupuestos[[#This Row],[ID DOCUMENTO]]=U241,B241,IF(B241="ID",1,B241+1))</f>
        <v>235</v>
      </c>
      <c r="C242" s="2">
        <v>45856</v>
      </c>
      <c r="D242" s="2">
        <v>45856</v>
      </c>
      <c r="E242" s="3" t="s">
        <v>911</v>
      </c>
      <c r="F242" s="25" t="s">
        <v>35</v>
      </c>
      <c r="G242" s="25" t="s">
        <v>223</v>
      </c>
      <c r="H242" s="25" t="s">
        <v>199</v>
      </c>
      <c r="I242" s="36" t="str">
        <f>IFERROR(VLOOKUP(Presupuestos[[#This Row],[AREA]]&amp;Presupuestos[[#This Row],[CONCEPTO]]&amp;Presupuestos[[#This Row],[DESCRIPCION]],Tabla28[[Columna1]:[CÓDIGO NUEVO]],2,0),"")</f>
        <v>P0303001</v>
      </c>
      <c r="J242" s="3" t="s">
        <v>666</v>
      </c>
      <c r="K242" s="3" t="s">
        <v>666</v>
      </c>
      <c r="L242" s="3" t="s">
        <v>666</v>
      </c>
      <c r="M242" s="31" t="s">
        <v>1107</v>
      </c>
      <c r="N242" s="3" t="s">
        <v>47</v>
      </c>
      <c r="O242" s="3" t="s">
        <v>300</v>
      </c>
      <c r="P242" s="3" t="s">
        <v>122</v>
      </c>
      <c r="Q242" s="3" t="str">
        <f>IFERROR(VLOOKUP(Presupuestos[[#This Row],[CLASIFICACIÓN (N)]],Tabla17[],2,0),"")</f>
        <v>Costos de ventas</v>
      </c>
      <c r="R242" s="3" t="str">
        <f>IFERROR(VLOOKUP(Presupuestos[[#This Row],[CLASIFICACIÓN (N)]],Tabla17[],3,0),"")</f>
        <v>Operativo</v>
      </c>
      <c r="S242" s="3" t="s">
        <v>16</v>
      </c>
      <c r="T242" s="3" t="str">
        <f>IFERROR(VLOOKUP(Presupuestos[[#This Row],[ALMACEN]],Tabla5[],2,0),"")</f>
        <v>Arequipa</v>
      </c>
      <c r="U242" s="19" t="str">
        <f>IFERROR(VLOOKUP(Presupuestos[[#This Row],[TIPO DE DOCUMENTO]],Tipo_Documento[],2,0)&amp;Presupuestos[[#This Row],[SERIE]]&amp;Presupuestos[[#This Row],[NUMERO]]&amp;Presupuestos[[#This Row],[RUC]],"")</f>
        <v>01FE021702520259858934</v>
      </c>
      <c r="V242" s="3" t="s">
        <v>120</v>
      </c>
      <c r="W242" s="7">
        <v>45856</v>
      </c>
      <c r="X242" s="7">
        <v>45856</v>
      </c>
      <c r="Y242" s="3" t="s">
        <v>841</v>
      </c>
      <c r="Z242" s="3">
        <v>17025</v>
      </c>
      <c r="AA242" s="3">
        <f>IFERROR(VLOOKUP(Presupuestos[[#This Row],[RAZON SOCIAL]],CHOOSE({1,2},Clientes_Proveedores[Razon Social],Clientes_Proveedores[Ruc / Dni]),2,0),"-")</f>
        <v>20259858934</v>
      </c>
      <c r="AB242" s="31" t="s">
        <v>842</v>
      </c>
      <c r="AC242" s="3" t="s">
        <v>670</v>
      </c>
      <c r="AD242" s="5">
        <v>0.18</v>
      </c>
      <c r="AE242" s="6">
        <v>16.95</v>
      </c>
      <c r="AF242" s="6">
        <f>Presupuestos[[#This Row],[BASE]]*Presupuestos[[#This Row],[% IGV]]</f>
        <v>3.0509999999999997</v>
      </c>
      <c r="AG242" s="22">
        <f>ROUND(SUM(Presupuestos[[#This Row],[BASE]:[IGV]]),2)</f>
        <v>20</v>
      </c>
      <c r="AH242" s="9" t="str">
        <f>IF(Presupuestos[[#This Row],[MONEDA]]="USD",VLOOKUP(Presupuestos[[#This Row],[FECHA DE EMISION]],Tipo_Cambio[],3,0),"")</f>
        <v/>
      </c>
      <c r="AI242" s="22">
        <f>IFERROR(ROUND(IF(Presupuestos[[#This Row],[MONEDA]]="PEN",Presupuestos[[#This Row],[TOTAL]],Presupuestos[[#This Row],[TOTAL]]*Presupuestos[[#This Row],[TIPO DE CAMBIO]]),2),"")</f>
        <v>20</v>
      </c>
      <c r="AJ242" s="5"/>
      <c r="AK242" s="33" t="s">
        <v>671</v>
      </c>
      <c r="AL242" s="5" t="s">
        <v>715</v>
      </c>
      <c r="AM242" s="23" t="s">
        <v>671</v>
      </c>
      <c r="AN242" s="23" t="s">
        <v>671</v>
      </c>
      <c r="AO242" s="7">
        <f>IFERROR(VLOOKUP("1-"&amp;Presupuestos[[#This Row],[ID DOCUMENTO]],BD_Pagos[],7,0),"")</f>
        <v>45856</v>
      </c>
      <c r="AP242" s="16" t="str">
        <f>IFERROR(VLOOKUP("1-"&amp;Presupuestos[[#This Row],[ID DOCUMENTO]],BD_Pagos[],8,0),"")</f>
        <v>C_Ope_001</v>
      </c>
      <c r="AQ242" s="17">
        <f>IFERROR(VLOOKUP("1-"&amp;Presupuestos[[#This Row],[ID DOCUMENTO]],BD_Pagos[],9,0),"")</f>
        <v>24946</v>
      </c>
      <c r="AR242" s="54"/>
      <c r="AS242" s="7">
        <f>IFERROR(VLOOKUP("2-"&amp;Presupuestos[[#This Row],[ID DOCUMENTO]],BD_Pagos[],7,0),"")</f>
        <v>0</v>
      </c>
      <c r="AT242" s="16" t="str">
        <f>IFERROR(VLOOKUP("2-"&amp;Presupuestos[[#This Row],[ID DOCUMENTO]],BD_Pagos[],8,0),"")</f>
        <v/>
      </c>
      <c r="AU242" s="17">
        <f>IFERROR(VLOOKUP("2-"&amp;Presupuestos[[#This Row],[ID DOCUMENTO]],BD_Pagos[],9,0),"")</f>
        <v>0</v>
      </c>
      <c r="AV242" s="20">
        <f>IF(IFERROR(VLOOKUP("2-"&amp;Presupuestos[[#This Row],[ID DOCUMENTO]],BD_Pagos[],10,0),0)&gt;Presupuestos[[#This Row],[TOTAL SOLES]],Presupuestos[[#This Row],[TOTAL SOLES]],IFERROR(VLOOKUP("2-"&amp;Presupuestos[[#This Row],[ID DOCUMENTO]],BD_Pagos[],10,0),0))</f>
        <v>0</v>
      </c>
      <c r="AW242" s="7"/>
      <c r="AX242" s="16"/>
      <c r="AY242" s="17"/>
      <c r="AZ242" s="20"/>
      <c r="BA242" s="7"/>
      <c r="BB242" s="16"/>
      <c r="BC242" s="17"/>
      <c r="BD242" s="20"/>
      <c r="BE242" s="7">
        <f>IFERROR(VLOOKUP("5-"&amp;Presupuestos[[#This Row],[ID DOCUMENTO]],BD_Pagos[],7,0),"")</f>
        <v>0</v>
      </c>
      <c r="BF242" s="17">
        <f>IFERROR(VLOOKUP("5-"&amp;Presupuestos[[#This Row],[ID DOCUMENTO]],BD_Pagos[],9,0),"")</f>
        <v>0</v>
      </c>
      <c r="BG242" s="20">
        <f>IF(IFERROR(VLOOKUP("5-"&amp;Presupuestos[[#This Row],[ID DOCUMENTO]],BD_Pagos[],10,0),0)&gt;Presupuestos[[#This Row],[TOTAL SOLES]],Presupuestos[[#This Row],[TOTAL SOLES]],IFERROR(VLOOKUP("5-"&amp;Presupuestos[[#This Row],[ID DOCUMENTO]],BD_Pagos[],10,0),0))</f>
        <v>0</v>
      </c>
      <c r="BH242" s="7">
        <f>IFERROR(VLOOKUP("1-Detraccion"&amp;Presupuestos[[#This Row],[ID DOCUMENTO]],BD_Pagos[],2,0),"")</f>
        <v>0</v>
      </c>
      <c r="BI242" s="3" t="str">
        <f>IFERROR(VLOOKUP("1-Detraccion"&amp;Presupuestos[[#This Row],[ID DOCUMENTO]],BD_Pagos[],3,0),"")</f>
        <v/>
      </c>
      <c r="BJ242" s="3">
        <f>IFERROR(VLOOKUP("1-Detraccion"&amp;Presupuestos[[#This Row],[ID DOCUMENTO]],BD_Pagos[],4,0),"")</f>
        <v>0</v>
      </c>
      <c r="BK242" s="6">
        <f>IF(IFERROR(VLOOKUP("1-Detraccion"&amp;Presupuestos[[#This Row],[ID DOCUMENTO]],BD_Pagos[],5,0),0)&gt;Presupuestos[[#This Row],[TOTAL SOLES]],Presupuestos[[#This Row],[TOTAL SOLES]],IFERROR(VLOOKUP("1-Detraccion"&amp;Presupuestos[[#This Row],[ID DOCUMENTO]],BD_Pagos[],5,0),0))</f>
        <v>0</v>
      </c>
      <c r="BL242" s="6">
        <f>IF(IFERROR(VLOOKUP("1-Detraccion"&amp;Presupuestos[[#This Row],[ID DOCUMENTO]],BD_Pagos[],6,0),0)&gt;Presupuestos[[#This Row],[TOTAL SOLES]],Presupuestos[[#This Row],[TOTAL SOLES]],IFERROR(VLOOKUP("1-Detraccion"&amp;Presupuestos[[#This Row],[ID DOCUMENTO]],BD_Pagos[],6,0),0))</f>
        <v>0</v>
      </c>
      <c r="BM242" s="37"/>
      <c r="BN242" s="3"/>
      <c r="BO242" s="3"/>
      <c r="BP242" s="6"/>
      <c r="BQ24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242" s="23" t="str">
        <f>IF(Presupuestos[[#This Row],[SALDO ME-MN]]&gt;0,"PENDIENTE","CANCELADO")</f>
        <v>PENDIENTE</v>
      </c>
      <c r="BS242" s="23" t="str">
        <f>IF(COUNTIFS($U$4:$U241,Presupuestos[[#This Row],[ID DOCUMENTO]])&gt;=1,IF(B241=Presupuestos[[#This Row],[ID]],"OK","DOC. DUPLICADO"),"OK")</f>
        <v>OK</v>
      </c>
    </row>
    <row r="243" spans="2:71" x14ac:dyDescent="0.25">
      <c r="B243" s="34">
        <f>IF(Presupuestos[[#This Row],[ID DOCUMENTO]]=U242,B242,IF(B242="ID",1,B242+1))</f>
        <v>236</v>
      </c>
      <c r="C243" s="2">
        <v>45856</v>
      </c>
      <c r="D243" s="2">
        <v>45856</v>
      </c>
      <c r="E243" s="3" t="s">
        <v>911</v>
      </c>
      <c r="F243" s="25" t="s">
        <v>35</v>
      </c>
      <c r="G243" s="25" t="s">
        <v>223</v>
      </c>
      <c r="H243" s="25" t="s">
        <v>214</v>
      </c>
      <c r="I243" s="36" t="str">
        <f>IFERROR(VLOOKUP(Presupuestos[[#This Row],[AREA]]&amp;Presupuestos[[#This Row],[CONCEPTO]]&amp;Presupuestos[[#This Row],[DESCRIPCION]],Tabla28[[Columna1]:[CÓDIGO NUEVO]],2,0),"")</f>
        <v>P0303002</v>
      </c>
      <c r="J243" s="3" t="s">
        <v>666</v>
      </c>
      <c r="K243" s="3" t="s">
        <v>666</v>
      </c>
      <c r="L243" s="3" t="s">
        <v>666</v>
      </c>
      <c r="M243" s="31" t="s">
        <v>1108</v>
      </c>
      <c r="N243" s="3" t="s">
        <v>47</v>
      </c>
      <c r="O243" s="3" t="s">
        <v>300</v>
      </c>
      <c r="P243" s="3" t="s">
        <v>122</v>
      </c>
      <c r="Q243" s="3" t="str">
        <f>IFERROR(VLOOKUP(Presupuestos[[#This Row],[CLASIFICACIÓN (N)]],Tabla17[],2,0),"")</f>
        <v>Costos de ventas</v>
      </c>
      <c r="R243" s="3" t="str">
        <f>IFERROR(VLOOKUP(Presupuestos[[#This Row],[CLASIFICACIÓN (N)]],Tabla17[],3,0),"")</f>
        <v>Operativo</v>
      </c>
      <c r="S243" s="3" t="s">
        <v>16</v>
      </c>
      <c r="T243" s="3" t="str">
        <f>IFERROR(VLOOKUP(Presupuestos[[#This Row],[ALMACEN]],Tabla5[],2,0),"")</f>
        <v>Arequipa</v>
      </c>
      <c r="U243" s="19" t="str">
        <f>IFERROR(VLOOKUP(Presupuestos[[#This Row],[TIPO DE DOCUMENTO]],Tipo_Documento[],2,0)&amp;Presupuestos[[#This Row],[SERIE]]&amp;Presupuestos[[#This Row],[NUMERO]]&amp;Presupuestos[[#This Row],[RUC]],"")</f>
        <v>01F214211534320517252558</v>
      </c>
      <c r="V243" s="3" t="s">
        <v>120</v>
      </c>
      <c r="W243" s="7">
        <v>45856</v>
      </c>
      <c r="X243" s="7">
        <v>45856</v>
      </c>
      <c r="Y243" s="3" t="s">
        <v>716</v>
      </c>
      <c r="Z243" s="3">
        <v>2115343</v>
      </c>
      <c r="AA243" s="3">
        <f>IFERROR(VLOOKUP(Presupuestos[[#This Row],[RAZON SOCIAL]],CHOOSE({1,2},Clientes_Proveedores[Razon Social],Clientes_Proveedores[Ruc / Dni]),2,0),"-")</f>
        <v>20517252558</v>
      </c>
      <c r="AB243" s="31" t="s">
        <v>714</v>
      </c>
      <c r="AC243" s="3" t="s">
        <v>670</v>
      </c>
      <c r="AD243" s="5">
        <v>0.18</v>
      </c>
      <c r="AE243" s="6">
        <v>6.78</v>
      </c>
      <c r="AF243" s="6">
        <f>Presupuestos[[#This Row],[BASE]]*Presupuestos[[#This Row],[% IGV]]</f>
        <v>1.2203999999999999</v>
      </c>
      <c r="AG243" s="22">
        <f>ROUND(SUM(Presupuestos[[#This Row],[BASE]:[IGV]]),2)</f>
        <v>8</v>
      </c>
      <c r="AH243" s="9" t="str">
        <f>IF(Presupuestos[[#This Row],[MONEDA]]="USD",VLOOKUP(Presupuestos[[#This Row],[FECHA DE EMISION]],Tipo_Cambio[],3,0),"")</f>
        <v/>
      </c>
      <c r="AI243" s="22">
        <f>IFERROR(ROUND(IF(Presupuestos[[#This Row],[MONEDA]]="PEN",Presupuestos[[#This Row],[TOTAL]],Presupuestos[[#This Row],[TOTAL]]*Presupuestos[[#This Row],[TIPO DE CAMBIO]]),2),"")</f>
        <v>8</v>
      </c>
      <c r="AJ243" s="5"/>
      <c r="AK243" s="33" t="s">
        <v>671</v>
      </c>
      <c r="AL243" s="5" t="s">
        <v>715</v>
      </c>
      <c r="AM243" s="23" t="s">
        <v>671</v>
      </c>
      <c r="AN243" s="23" t="s">
        <v>671</v>
      </c>
      <c r="AO243" s="7">
        <f>IFERROR(VLOOKUP("1-"&amp;Presupuestos[[#This Row],[ID DOCUMENTO]],BD_Pagos[],7,0),"")</f>
        <v>45856</v>
      </c>
      <c r="AP243" s="16" t="str">
        <f>IFERROR(VLOOKUP("1-"&amp;Presupuestos[[#This Row],[ID DOCUMENTO]],BD_Pagos[],8,0),"")</f>
        <v>C_Ope_001</v>
      </c>
      <c r="AQ243" s="17">
        <f>IFERROR(VLOOKUP("1-"&amp;Presupuestos[[#This Row],[ID DOCUMENTO]],BD_Pagos[],9,0),"")</f>
        <v>24943</v>
      </c>
      <c r="AR243" s="54"/>
      <c r="AS243" s="7">
        <f>IFERROR(VLOOKUP("2-"&amp;Presupuestos[[#This Row],[ID DOCUMENTO]],BD_Pagos[],7,0),"")</f>
        <v>0</v>
      </c>
      <c r="AT243" s="16" t="str">
        <f>IFERROR(VLOOKUP("2-"&amp;Presupuestos[[#This Row],[ID DOCUMENTO]],BD_Pagos[],8,0),"")</f>
        <v/>
      </c>
      <c r="AU243" s="17">
        <f>IFERROR(VLOOKUP("2-"&amp;Presupuestos[[#This Row],[ID DOCUMENTO]],BD_Pagos[],9,0),"")</f>
        <v>0</v>
      </c>
      <c r="AV243" s="20">
        <f>IF(IFERROR(VLOOKUP("2-"&amp;Presupuestos[[#This Row],[ID DOCUMENTO]],BD_Pagos[],10,0),0)&gt;Presupuestos[[#This Row],[TOTAL SOLES]],Presupuestos[[#This Row],[TOTAL SOLES]],IFERROR(VLOOKUP("2-"&amp;Presupuestos[[#This Row],[ID DOCUMENTO]],BD_Pagos[],10,0),0))</f>
        <v>0</v>
      </c>
      <c r="AW243" s="7"/>
      <c r="AX243" s="16"/>
      <c r="AY243" s="17"/>
      <c r="AZ243" s="20"/>
      <c r="BA243" s="7"/>
      <c r="BB243" s="16"/>
      <c r="BC243" s="17"/>
      <c r="BD243" s="20"/>
      <c r="BE243" s="7">
        <f>IFERROR(VLOOKUP("5-"&amp;Presupuestos[[#This Row],[ID DOCUMENTO]],BD_Pagos[],7,0),"")</f>
        <v>0</v>
      </c>
      <c r="BF243" s="17">
        <f>IFERROR(VLOOKUP("5-"&amp;Presupuestos[[#This Row],[ID DOCUMENTO]],BD_Pagos[],9,0),"")</f>
        <v>0</v>
      </c>
      <c r="BG243" s="20">
        <f>IF(IFERROR(VLOOKUP("5-"&amp;Presupuestos[[#This Row],[ID DOCUMENTO]],BD_Pagos[],10,0),0)&gt;Presupuestos[[#This Row],[TOTAL SOLES]],Presupuestos[[#This Row],[TOTAL SOLES]],IFERROR(VLOOKUP("5-"&amp;Presupuestos[[#This Row],[ID DOCUMENTO]],BD_Pagos[],10,0),0))</f>
        <v>0</v>
      </c>
      <c r="BH243" s="7">
        <f>IFERROR(VLOOKUP("1-Detraccion"&amp;Presupuestos[[#This Row],[ID DOCUMENTO]],BD_Pagos[],2,0),"")</f>
        <v>0</v>
      </c>
      <c r="BI243" s="3" t="str">
        <f>IFERROR(VLOOKUP("1-Detraccion"&amp;Presupuestos[[#This Row],[ID DOCUMENTO]],BD_Pagos[],3,0),"")</f>
        <v/>
      </c>
      <c r="BJ243" s="3">
        <f>IFERROR(VLOOKUP("1-Detraccion"&amp;Presupuestos[[#This Row],[ID DOCUMENTO]],BD_Pagos[],4,0),"")</f>
        <v>0</v>
      </c>
      <c r="BK243" s="6">
        <f>IF(IFERROR(VLOOKUP("1-Detraccion"&amp;Presupuestos[[#This Row],[ID DOCUMENTO]],BD_Pagos[],5,0),0)&gt;Presupuestos[[#This Row],[TOTAL SOLES]],Presupuestos[[#This Row],[TOTAL SOLES]],IFERROR(VLOOKUP("1-Detraccion"&amp;Presupuestos[[#This Row],[ID DOCUMENTO]],BD_Pagos[],5,0),0))</f>
        <v>0</v>
      </c>
      <c r="BL243" s="6">
        <f>IF(IFERROR(VLOOKUP("1-Detraccion"&amp;Presupuestos[[#This Row],[ID DOCUMENTO]],BD_Pagos[],6,0),0)&gt;Presupuestos[[#This Row],[TOTAL SOLES]],Presupuestos[[#This Row],[TOTAL SOLES]],IFERROR(VLOOKUP("1-Detraccion"&amp;Presupuestos[[#This Row],[ID DOCUMENTO]],BD_Pagos[],6,0),0))</f>
        <v>0</v>
      </c>
      <c r="BM243" s="37"/>
      <c r="BN243" s="3"/>
      <c r="BO243" s="3"/>
      <c r="BP243" s="6"/>
      <c r="BQ24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43" s="23" t="str">
        <f>IF(Presupuestos[[#This Row],[SALDO ME-MN]]&gt;0,"PENDIENTE","CANCELADO")</f>
        <v>PENDIENTE</v>
      </c>
      <c r="BS243" s="23" t="str">
        <f>IF(COUNTIFS($U$4:$U242,Presupuestos[[#This Row],[ID DOCUMENTO]])&gt;=1,IF(B242=Presupuestos[[#This Row],[ID]],"OK","DOC. DUPLICADO"),"OK")</f>
        <v>OK</v>
      </c>
    </row>
    <row r="244" spans="2:71" x14ac:dyDescent="0.25">
      <c r="B244" s="34">
        <f>IF(Presupuestos[[#This Row],[ID DOCUMENTO]]=U243,B243,IF(B243="ID",1,B243+1))</f>
        <v>237</v>
      </c>
      <c r="C244" s="2">
        <v>45856</v>
      </c>
      <c r="D244" s="2">
        <v>45856</v>
      </c>
      <c r="E244" s="3" t="s">
        <v>911</v>
      </c>
      <c r="F244" s="25" t="s">
        <v>35</v>
      </c>
      <c r="G244" s="25" t="s">
        <v>223</v>
      </c>
      <c r="H244" s="25" t="s">
        <v>214</v>
      </c>
      <c r="I244" s="36" t="str">
        <f>IFERROR(VLOOKUP(Presupuestos[[#This Row],[AREA]]&amp;Presupuestos[[#This Row],[CONCEPTO]]&amp;Presupuestos[[#This Row],[DESCRIPCION]],Tabla28[[Columna1]:[CÓDIGO NUEVO]],2,0),"")</f>
        <v>P0303002</v>
      </c>
      <c r="J244" s="3" t="s">
        <v>666</v>
      </c>
      <c r="K244" s="3" t="s">
        <v>666</v>
      </c>
      <c r="L244" s="3" t="s">
        <v>666</v>
      </c>
      <c r="M244" s="31" t="s">
        <v>1108</v>
      </c>
      <c r="N244" s="3" t="s">
        <v>47</v>
      </c>
      <c r="O244" s="3" t="s">
        <v>300</v>
      </c>
      <c r="P244" s="3" t="s">
        <v>122</v>
      </c>
      <c r="Q244" s="3" t="str">
        <f>IFERROR(VLOOKUP(Presupuestos[[#This Row],[CLASIFICACIÓN (N)]],Tabla17[],2,0),"")</f>
        <v>Costos de ventas</v>
      </c>
      <c r="R244" s="3" t="str">
        <f>IFERROR(VLOOKUP(Presupuestos[[#This Row],[CLASIFICACIÓN (N)]],Tabla17[],3,0),"")</f>
        <v>Operativo</v>
      </c>
      <c r="S244" s="3" t="s">
        <v>16</v>
      </c>
      <c r="T244" s="3" t="str">
        <f>IFERROR(VLOOKUP(Presupuestos[[#This Row],[ALMACEN]],Tabla5[],2,0),"")</f>
        <v>Arequipa</v>
      </c>
      <c r="U244" s="19" t="str">
        <f>IFERROR(VLOOKUP(Presupuestos[[#This Row],[TIPO DE DOCUMENTO]],Tipo_Documento[],2,0)&amp;Presupuestos[[#This Row],[SERIE]]&amp;Presupuestos[[#This Row],[NUMERO]]&amp;Presupuestos[[#This Row],[RUC]],"")</f>
        <v>01F212178735720517252558</v>
      </c>
      <c r="V244" s="3" t="s">
        <v>120</v>
      </c>
      <c r="W244" s="7">
        <v>45856</v>
      </c>
      <c r="X244" s="7">
        <v>45856</v>
      </c>
      <c r="Y244" s="3" t="s">
        <v>713</v>
      </c>
      <c r="Z244" s="3">
        <v>1787357</v>
      </c>
      <c r="AA244" s="3">
        <f>IFERROR(VLOOKUP(Presupuestos[[#This Row],[RAZON SOCIAL]],CHOOSE({1,2},Clientes_Proveedores[Razon Social],Clientes_Proveedores[Ruc / Dni]),2,0),"-")</f>
        <v>20517252558</v>
      </c>
      <c r="AB244" s="31" t="s">
        <v>714</v>
      </c>
      <c r="AC244" s="3" t="s">
        <v>670</v>
      </c>
      <c r="AD244" s="5">
        <v>0.18</v>
      </c>
      <c r="AE244" s="6">
        <v>6.78</v>
      </c>
      <c r="AF244" s="6">
        <f>Presupuestos[[#This Row],[BASE]]*Presupuestos[[#This Row],[% IGV]]</f>
        <v>1.2203999999999999</v>
      </c>
      <c r="AG244" s="22">
        <f>ROUND(SUM(Presupuestos[[#This Row],[BASE]:[IGV]]),2)</f>
        <v>8</v>
      </c>
      <c r="AH244" s="9" t="str">
        <f>IF(Presupuestos[[#This Row],[MONEDA]]="USD",VLOOKUP(Presupuestos[[#This Row],[FECHA DE EMISION]],Tipo_Cambio[],3,0),"")</f>
        <v/>
      </c>
      <c r="AI244" s="22">
        <f>IFERROR(ROUND(IF(Presupuestos[[#This Row],[MONEDA]]="PEN",Presupuestos[[#This Row],[TOTAL]],Presupuestos[[#This Row],[TOTAL]]*Presupuestos[[#This Row],[TIPO DE CAMBIO]]),2),"")</f>
        <v>8</v>
      </c>
      <c r="AJ244" s="5"/>
      <c r="AK244" s="33" t="s">
        <v>671</v>
      </c>
      <c r="AL244" s="5" t="s">
        <v>715</v>
      </c>
      <c r="AM244" s="23" t="s">
        <v>671</v>
      </c>
      <c r="AN244" s="23" t="s">
        <v>671</v>
      </c>
      <c r="AO244" s="7">
        <f>IFERROR(VLOOKUP("1-"&amp;Presupuestos[[#This Row],[ID DOCUMENTO]],BD_Pagos[],7,0),"")</f>
        <v>45856</v>
      </c>
      <c r="AP244" s="16" t="str">
        <f>IFERROR(VLOOKUP("1-"&amp;Presupuestos[[#This Row],[ID DOCUMENTO]],BD_Pagos[],8,0),"")</f>
        <v>C_Ope_001</v>
      </c>
      <c r="AQ244" s="17">
        <f>IFERROR(VLOOKUP("1-"&amp;Presupuestos[[#This Row],[ID DOCUMENTO]],BD_Pagos[],9,0),"")</f>
        <v>24944</v>
      </c>
      <c r="AR244" s="54"/>
      <c r="AS244" s="7">
        <f>IFERROR(VLOOKUP("2-"&amp;Presupuestos[[#This Row],[ID DOCUMENTO]],BD_Pagos[],7,0),"")</f>
        <v>0</v>
      </c>
      <c r="AT244" s="16" t="str">
        <f>IFERROR(VLOOKUP("2-"&amp;Presupuestos[[#This Row],[ID DOCUMENTO]],BD_Pagos[],8,0),"")</f>
        <v/>
      </c>
      <c r="AU244" s="17">
        <f>IFERROR(VLOOKUP("2-"&amp;Presupuestos[[#This Row],[ID DOCUMENTO]],BD_Pagos[],9,0),"")</f>
        <v>0</v>
      </c>
      <c r="AV244" s="20">
        <f>IF(IFERROR(VLOOKUP("2-"&amp;Presupuestos[[#This Row],[ID DOCUMENTO]],BD_Pagos[],10,0),0)&gt;Presupuestos[[#This Row],[TOTAL SOLES]],Presupuestos[[#This Row],[TOTAL SOLES]],IFERROR(VLOOKUP("2-"&amp;Presupuestos[[#This Row],[ID DOCUMENTO]],BD_Pagos[],10,0),0))</f>
        <v>0</v>
      </c>
      <c r="AW244" s="7"/>
      <c r="AX244" s="16"/>
      <c r="AY244" s="17"/>
      <c r="AZ244" s="20"/>
      <c r="BA244" s="7"/>
      <c r="BB244" s="16"/>
      <c r="BC244" s="17"/>
      <c r="BD244" s="20"/>
      <c r="BE244" s="7">
        <f>IFERROR(VLOOKUP("5-"&amp;Presupuestos[[#This Row],[ID DOCUMENTO]],BD_Pagos[],7,0),"")</f>
        <v>0</v>
      </c>
      <c r="BF244" s="17">
        <f>IFERROR(VLOOKUP("5-"&amp;Presupuestos[[#This Row],[ID DOCUMENTO]],BD_Pagos[],9,0),"")</f>
        <v>0</v>
      </c>
      <c r="BG244" s="20">
        <f>IF(IFERROR(VLOOKUP("5-"&amp;Presupuestos[[#This Row],[ID DOCUMENTO]],BD_Pagos[],10,0),0)&gt;Presupuestos[[#This Row],[TOTAL SOLES]],Presupuestos[[#This Row],[TOTAL SOLES]],IFERROR(VLOOKUP("5-"&amp;Presupuestos[[#This Row],[ID DOCUMENTO]],BD_Pagos[],10,0),0))</f>
        <v>0</v>
      </c>
      <c r="BH244" s="7">
        <f>IFERROR(VLOOKUP("1-Detraccion"&amp;Presupuestos[[#This Row],[ID DOCUMENTO]],BD_Pagos[],2,0),"")</f>
        <v>0</v>
      </c>
      <c r="BI244" s="3" t="str">
        <f>IFERROR(VLOOKUP("1-Detraccion"&amp;Presupuestos[[#This Row],[ID DOCUMENTO]],BD_Pagos[],3,0),"")</f>
        <v/>
      </c>
      <c r="BJ244" s="3">
        <f>IFERROR(VLOOKUP("1-Detraccion"&amp;Presupuestos[[#This Row],[ID DOCUMENTO]],BD_Pagos[],4,0),"")</f>
        <v>0</v>
      </c>
      <c r="BK244" s="6">
        <f>IF(IFERROR(VLOOKUP("1-Detraccion"&amp;Presupuestos[[#This Row],[ID DOCUMENTO]],BD_Pagos[],5,0),0)&gt;Presupuestos[[#This Row],[TOTAL SOLES]],Presupuestos[[#This Row],[TOTAL SOLES]],IFERROR(VLOOKUP("1-Detraccion"&amp;Presupuestos[[#This Row],[ID DOCUMENTO]],BD_Pagos[],5,0),0))</f>
        <v>0</v>
      </c>
      <c r="BL244" s="6">
        <f>IF(IFERROR(VLOOKUP("1-Detraccion"&amp;Presupuestos[[#This Row],[ID DOCUMENTO]],BD_Pagos[],6,0),0)&gt;Presupuestos[[#This Row],[TOTAL SOLES]],Presupuestos[[#This Row],[TOTAL SOLES]],IFERROR(VLOOKUP("1-Detraccion"&amp;Presupuestos[[#This Row],[ID DOCUMENTO]],BD_Pagos[],6,0),0))</f>
        <v>0</v>
      </c>
      <c r="BM244" s="37"/>
      <c r="BN244" s="3"/>
      <c r="BO244" s="3"/>
      <c r="BP244" s="6"/>
      <c r="BQ24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44" s="23" t="str">
        <f>IF(Presupuestos[[#This Row],[SALDO ME-MN]]&gt;0,"PENDIENTE","CANCELADO")</f>
        <v>PENDIENTE</v>
      </c>
      <c r="BS244" s="23" t="str">
        <f>IF(COUNTIFS($U$4:$U243,Presupuestos[[#This Row],[ID DOCUMENTO]])&gt;=1,IF(B243=Presupuestos[[#This Row],[ID]],"OK","DOC. DUPLICADO"),"OK")</f>
        <v>OK</v>
      </c>
    </row>
    <row r="245" spans="2:71" ht="36" x14ac:dyDescent="0.25">
      <c r="B245" s="34">
        <f>IF(Presupuestos[[#This Row],[ID DOCUMENTO]]=U244,B244,IF(B244="ID",1,B244+1))</f>
        <v>238</v>
      </c>
      <c r="C245" s="2">
        <v>45845</v>
      </c>
      <c r="D245" s="2">
        <v>45845</v>
      </c>
      <c r="E245" s="3" t="s">
        <v>966</v>
      </c>
      <c r="F245" s="25" t="s">
        <v>35</v>
      </c>
      <c r="G245" s="25" t="s">
        <v>134</v>
      </c>
      <c r="H245" s="25" t="s">
        <v>97</v>
      </c>
      <c r="I245" s="36" t="str">
        <f>IFERROR(VLOOKUP(Presupuestos[[#This Row],[AREA]]&amp;Presupuestos[[#This Row],[CONCEPTO]]&amp;Presupuestos[[#This Row],[DESCRIPCION]],Tabla28[[Columna1]:[CÓDIGO NUEVO]],2,0),"")</f>
        <v>P0312001</v>
      </c>
      <c r="J245" s="3" t="s">
        <v>1109</v>
      </c>
      <c r="K245" s="3" t="s">
        <v>666</v>
      </c>
      <c r="L245" s="3" t="s">
        <v>1110</v>
      </c>
      <c r="M245" s="31" t="s">
        <v>1111</v>
      </c>
      <c r="N245" s="3"/>
      <c r="O245" s="3" t="s">
        <v>300</v>
      </c>
      <c r="P245" s="3" t="s">
        <v>132</v>
      </c>
      <c r="Q245" s="3" t="str">
        <f>IFERROR(VLOOKUP(Presupuestos[[#This Row],[CLASIFICACIÓN (N)]],Tabla17[],2,0),"")</f>
        <v>Gastos operativos</v>
      </c>
      <c r="R245" s="3" t="str">
        <f>IFERROR(VLOOKUP(Presupuestos[[#This Row],[CLASIFICACIÓN (N)]],Tabla17[],3,0),"")</f>
        <v>Operativo</v>
      </c>
      <c r="S245" s="3" t="s">
        <v>41</v>
      </c>
      <c r="T245" s="3" t="str">
        <f>IFERROR(VLOOKUP(Presupuestos[[#This Row],[ALMACEN]],Tabla5[],2,0),"")</f>
        <v>Lima</v>
      </c>
      <c r="U245" s="19" t="str">
        <f>IFERROR(VLOOKUP(Presupuestos[[#This Row],[TIPO DE DOCUMENTO]],Tipo_Documento[],2,0)&amp;Presupuestos[[#This Row],[SERIE]]&amp;Presupuestos[[#This Row],[NUMERO]]&amp;Presupuestos[[#This Row],[RUC]],"")</f>
        <v>01E001237820609764261</v>
      </c>
      <c r="V245" s="3" t="s">
        <v>120</v>
      </c>
      <c r="W245" s="7">
        <v>45852</v>
      </c>
      <c r="X245" s="7">
        <v>45852</v>
      </c>
      <c r="Y245" s="3" t="s">
        <v>668</v>
      </c>
      <c r="Z245" s="3">
        <v>2378</v>
      </c>
      <c r="AA245" s="3">
        <f>IFERROR(VLOOKUP(Presupuestos[[#This Row],[RAZON SOCIAL]],CHOOSE({1,2},Clientes_Proveedores[Razon Social],Clientes_Proveedores[Ruc / Dni]),2,0),"-")</f>
        <v>20609764261</v>
      </c>
      <c r="AB245" s="31" t="s">
        <v>1103</v>
      </c>
      <c r="AC245" s="3" t="s">
        <v>670</v>
      </c>
      <c r="AD245" s="5">
        <v>0.18</v>
      </c>
      <c r="AE245" s="6">
        <v>60</v>
      </c>
      <c r="AF245" s="6">
        <f>Presupuestos[[#This Row],[BASE]]*Presupuestos[[#This Row],[% IGV]]</f>
        <v>10.799999999999999</v>
      </c>
      <c r="AG245" s="22">
        <f>ROUND(SUM(Presupuestos[[#This Row],[BASE]:[IGV]]),2)</f>
        <v>70.8</v>
      </c>
      <c r="AH245" s="9" t="str">
        <f>IF(Presupuestos[[#This Row],[MONEDA]]="USD",VLOOKUP(Presupuestos[[#This Row],[FECHA DE EMISION]],Tipo_Cambio[],3,0),"")</f>
        <v/>
      </c>
      <c r="AI245" s="22">
        <f>IFERROR(ROUND(IF(Presupuestos[[#This Row],[MONEDA]]="PEN",Presupuestos[[#This Row],[TOTAL]],Presupuestos[[#This Row],[TOTAL]]*Presupuestos[[#This Row],[TIPO DE CAMBIO]]),2),"")</f>
        <v>70.8</v>
      </c>
      <c r="AJ245" s="5"/>
      <c r="AK245" s="33" t="s">
        <v>671</v>
      </c>
      <c r="AL245" s="5" t="s">
        <v>680</v>
      </c>
      <c r="AM245" s="23" t="s">
        <v>671</v>
      </c>
      <c r="AN245" s="23" t="s">
        <v>671</v>
      </c>
      <c r="AO245" s="7">
        <f>IFERROR(VLOOKUP("1-"&amp;Presupuestos[[#This Row],[ID DOCUMENTO]],BD_Pagos[],7,0),"")</f>
        <v>45862</v>
      </c>
      <c r="AP245" s="16" t="str">
        <f>IFERROR(VLOOKUP("1-"&amp;Presupuestos[[#This Row],[ID DOCUMENTO]],BD_Pagos[],8,0),"")</f>
        <v>B-BCP - Soles</v>
      </c>
      <c r="AQ245" s="17">
        <f>IFERROR(VLOOKUP("1-"&amp;Presupuestos[[#This Row],[ID DOCUMENTO]],BD_Pagos[],9,0),"")</f>
        <v>3850278</v>
      </c>
      <c r="AR245" s="54"/>
      <c r="AS245" s="7">
        <f>IFERROR(VLOOKUP("2-"&amp;Presupuestos[[#This Row],[ID DOCUMENTO]],BD_Pagos[],7,0),"")</f>
        <v>0</v>
      </c>
      <c r="AT245" s="16" t="str">
        <f>IFERROR(VLOOKUP("2-"&amp;Presupuestos[[#This Row],[ID DOCUMENTO]],BD_Pagos[],8,0),"")</f>
        <v/>
      </c>
      <c r="AU245" s="17">
        <f>IFERROR(VLOOKUP("2-"&amp;Presupuestos[[#This Row],[ID DOCUMENTO]],BD_Pagos[],9,0),"")</f>
        <v>0</v>
      </c>
      <c r="AV245" s="20">
        <f>IF(IFERROR(VLOOKUP("2-"&amp;Presupuestos[[#This Row],[ID DOCUMENTO]],BD_Pagos[],10,0),0)&gt;Presupuestos[[#This Row],[TOTAL SOLES]],Presupuestos[[#This Row],[TOTAL SOLES]],IFERROR(VLOOKUP("2-"&amp;Presupuestos[[#This Row],[ID DOCUMENTO]],BD_Pagos[],10,0),0))</f>
        <v>0</v>
      </c>
      <c r="AW245" s="7"/>
      <c r="AX245" s="16"/>
      <c r="AY245" s="17"/>
      <c r="AZ245" s="20"/>
      <c r="BA245" s="7"/>
      <c r="BB245" s="16"/>
      <c r="BC245" s="17"/>
      <c r="BD245" s="20"/>
      <c r="BE245" s="7">
        <f>IFERROR(VLOOKUP("5-"&amp;Presupuestos[[#This Row],[ID DOCUMENTO]],BD_Pagos[],7,0),"")</f>
        <v>0</v>
      </c>
      <c r="BF245" s="17">
        <f>IFERROR(VLOOKUP("5-"&amp;Presupuestos[[#This Row],[ID DOCUMENTO]],BD_Pagos[],9,0),"")</f>
        <v>0</v>
      </c>
      <c r="BG245" s="20">
        <f>IF(IFERROR(VLOOKUP("5-"&amp;Presupuestos[[#This Row],[ID DOCUMENTO]],BD_Pagos[],10,0),0)&gt;Presupuestos[[#This Row],[TOTAL SOLES]],Presupuestos[[#This Row],[TOTAL SOLES]],IFERROR(VLOOKUP("5-"&amp;Presupuestos[[#This Row],[ID DOCUMENTO]],BD_Pagos[],10,0),0))</f>
        <v>0</v>
      </c>
      <c r="BH245" s="7">
        <f>IFERROR(VLOOKUP("1-Detraccion"&amp;Presupuestos[[#This Row],[ID DOCUMENTO]],BD_Pagos[],2,0),"")</f>
        <v>0</v>
      </c>
      <c r="BI245" s="3" t="str">
        <f>IFERROR(VLOOKUP("1-Detraccion"&amp;Presupuestos[[#This Row],[ID DOCUMENTO]],BD_Pagos[],3,0),"")</f>
        <v/>
      </c>
      <c r="BJ245" s="3">
        <f>IFERROR(VLOOKUP("1-Detraccion"&amp;Presupuestos[[#This Row],[ID DOCUMENTO]],BD_Pagos[],4,0),"")</f>
        <v>0</v>
      </c>
      <c r="BK245" s="6">
        <f>IF(IFERROR(VLOOKUP("1-Detraccion"&amp;Presupuestos[[#This Row],[ID DOCUMENTO]],BD_Pagos[],5,0),0)&gt;Presupuestos[[#This Row],[TOTAL SOLES]],Presupuestos[[#This Row],[TOTAL SOLES]],IFERROR(VLOOKUP("1-Detraccion"&amp;Presupuestos[[#This Row],[ID DOCUMENTO]],BD_Pagos[],5,0),0))</f>
        <v>0</v>
      </c>
      <c r="BL245" s="6">
        <f>IF(IFERROR(VLOOKUP("1-Detraccion"&amp;Presupuestos[[#This Row],[ID DOCUMENTO]],BD_Pagos[],6,0),0)&gt;Presupuestos[[#This Row],[TOTAL SOLES]],Presupuestos[[#This Row],[TOTAL SOLES]],IFERROR(VLOOKUP("1-Detraccion"&amp;Presupuestos[[#This Row],[ID DOCUMENTO]],BD_Pagos[],6,0),0))</f>
        <v>0</v>
      </c>
      <c r="BM245" s="37"/>
      <c r="BN245" s="3"/>
      <c r="BO245" s="3"/>
      <c r="BP245" s="6"/>
      <c r="BQ24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70.8</v>
      </c>
      <c r="BR245" s="23" t="str">
        <f>IF(Presupuestos[[#This Row],[SALDO ME-MN]]&gt;0,"PENDIENTE","CANCELADO")</f>
        <v>PENDIENTE</v>
      </c>
      <c r="BS245" s="23" t="str">
        <f>IF(COUNTIFS($U$4:$U244,Presupuestos[[#This Row],[ID DOCUMENTO]])&gt;=1,IF(B244=Presupuestos[[#This Row],[ID]],"OK","DOC. DUPLICADO"),"OK")</f>
        <v>OK</v>
      </c>
    </row>
    <row r="246" spans="2:71" x14ac:dyDescent="0.25">
      <c r="B246" s="34">
        <f>IF(Presupuestos[[#This Row],[ID DOCUMENTO]]=U245,B245,IF(B245="ID",1,B245+1))</f>
        <v>239</v>
      </c>
      <c r="C246" s="2">
        <v>45852</v>
      </c>
      <c r="D246" s="2">
        <v>45852</v>
      </c>
      <c r="E246" s="3" t="s">
        <v>711</v>
      </c>
      <c r="F246" s="25" t="s">
        <v>35</v>
      </c>
      <c r="G246" s="25" t="s">
        <v>223</v>
      </c>
      <c r="H246" s="25" t="s">
        <v>214</v>
      </c>
      <c r="I246" s="36" t="str">
        <f>IFERROR(VLOOKUP(Presupuestos[[#This Row],[AREA]]&amp;Presupuestos[[#This Row],[CONCEPTO]]&amp;Presupuestos[[#This Row],[DESCRIPCION]],Tabla28[[Columna1]:[CÓDIGO NUEVO]],2,0),"")</f>
        <v>P0303002</v>
      </c>
      <c r="J246" s="3" t="s">
        <v>666</v>
      </c>
      <c r="K246" s="3" t="s">
        <v>666</v>
      </c>
      <c r="L246" s="3" t="s">
        <v>666</v>
      </c>
      <c r="M246" s="31" t="s">
        <v>826</v>
      </c>
      <c r="N246" s="3" t="s">
        <v>33</v>
      </c>
      <c r="O246" s="3" t="s">
        <v>308</v>
      </c>
      <c r="P246" s="3" t="s">
        <v>122</v>
      </c>
      <c r="Q246" s="3" t="str">
        <f>IFERROR(VLOOKUP(Presupuestos[[#This Row],[CLASIFICACIÓN (N)]],Tabla17[],2,0),"")</f>
        <v>Costos de ventas</v>
      </c>
      <c r="R246" s="3" t="str">
        <f>IFERROR(VLOOKUP(Presupuestos[[#This Row],[CLASIFICACIÓN (N)]],Tabla17[],3,0),"")</f>
        <v>Operativo</v>
      </c>
      <c r="S246" s="3" t="s">
        <v>16</v>
      </c>
      <c r="T246" s="3" t="str">
        <f>IFERROR(VLOOKUP(Presupuestos[[#This Row],[ALMACEN]],Tabla5[],2,0),"")</f>
        <v>Arequipa</v>
      </c>
      <c r="U246" s="19" t="str">
        <f>IFERROR(VLOOKUP(Presupuestos[[#This Row],[TIPO DE DOCUMENTO]],Tipo_Documento[],2,0)&amp;Presupuestos[[#This Row],[SERIE]]&amp;Presupuestos[[#This Row],[NUMERO]]&amp;Presupuestos[[#This Row],[RUC]],"")</f>
        <v>01F213180348320517252558</v>
      </c>
      <c r="V246" s="3" t="s">
        <v>120</v>
      </c>
      <c r="W246" s="7">
        <v>45852</v>
      </c>
      <c r="X246" s="7">
        <v>45852</v>
      </c>
      <c r="Y246" s="3" t="s">
        <v>719</v>
      </c>
      <c r="Z246" s="3">
        <v>1803483</v>
      </c>
      <c r="AA246" s="3">
        <f>IFERROR(VLOOKUP(Presupuestos[[#This Row],[RAZON SOCIAL]],CHOOSE({1,2},Clientes_Proveedores[Razon Social],Clientes_Proveedores[Ruc / Dni]),2,0),"-")</f>
        <v>20517252558</v>
      </c>
      <c r="AB246" s="31" t="s">
        <v>714</v>
      </c>
      <c r="AC246" s="3" t="s">
        <v>670</v>
      </c>
      <c r="AD246" s="5">
        <v>0.18</v>
      </c>
      <c r="AE246" s="6">
        <v>6.78</v>
      </c>
      <c r="AF246" s="6">
        <f>Presupuestos[[#This Row],[BASE]]*Presupuestos[[#This Row],[% IGV]]</f>
        <v>1.2203999999999999</v>
      </c>
      <c r="AG246" s="22">
        <f>ROUND(SUM(Presupuestos[[#This Row],[BASE]:[IGV]]),2)</f>
        <v>8</v>
      </c>
      <c r="AH246" s="9" t="str">
        <f>IF(Presupuestos[[#This Row],[MONEDA]]="USD",VLOOKUP(Presupuestos[[#This Row],[FECHA DE EMISION]],Tipo_Cambio[],3,0),"")</f>
        <v/>
      </c>
      <c r="AI246" s="22">
        <f>IFERROR(ROUND(IF(Presupuestos[[#This Row],[MONEDA]]="PEN",Presupuestos[[#This Row],[TOTAL]],Presupuestos[[#This Row],[TOTAL]]*Presupuestos[[#This Row],[TIPO DE CAMBIO]]),2),"")</f>
        <v>8</v>
      </c>
      <c r="AJ246" s="5"/>
      <c r="AK246" s="33" t="s">
        <v>671</v>
      </c>
      <c r="AL246" s="5" t="s">
        <v>715</v>
      </c>
      <c r="AM246" s="23" t="s">
        <v>671</v>
      </c>
      <c r="AN246" s="23" t="s">
        <v>671</v>
      </c>
      <c r="AO246" s="7">
        <f>IFERROR(VLOOKUP("1-"&amp;Presupuestos[[#This Row],[ID DOCUMENTO]],BD_Pagos[],7,0),"")</f>
        <v>45852</v>
      </c>
      <c r="AP246" s="16" t="str">
        <f>IFERROR(VLOOKUP("1-"&amp;Presupuestos[[#This Row],[ID DOCUMENTO]],BD_Pagos[],8,0),"")</f>
        <v>C_Ope_002</v>
      </c>
      <c r="AQ246" s="17">
        <f>IFERROR(VLOOKUP("1-"&amp;Presupuestos[[#This Row],[ID DOCUMENTO]],BD_Pagos[],9,0),"")</f>
        <v>24900</v>
      </c>
      <c r="AR246" s="54"/>
      <c r="AS246" s="7">
        <f>IFERROR(VLOOKUP("2-"&amp;Presupuestos[[#This Row],[ID DOCUMENTO]],BD_Pagos[],7,0),"")</f>
        <v>0</v>
      </c>
      <c r="AT246" s="16" t="str">
        <f>IFERROR(VLOOKUP("2-"&amp;Presupuestos[[#This Row],[ID DOCUMENTO]],BD_Pagos[],8,0),"")</f>
        <v/>
      </c>
      <c r="AU246" s="17">
        <f>IFERROR(VLOOKUP("2-"&amp;Presupuestos[[#This Row],[ID DOCUMENTO]],BD_Pagos[],9,0),"")</f>
        <v>0</v>
      </c>
      <c r="AV246" s="20">
        <f>IF(IFERROR(VLOOKUP("2-"&amp;Presupuestos[[#This Row],[ID DOCUMENTO]],BD_Pagos[],10,0),0)&gt;Presupuestos[[#This Row],[TOTAL SOLES]],Presupuestos[[#This Row],[TOTAL SOLES]],IFERROR(VLOOKUP("2-"&amp;Presupuestos[[#This Row],[ID DOCUMENTO]],BD_Pagos[],10,0),0))</f>
        <v>0</v>
      </c>
      <c r="AW246" s="7"/>
      <c r="AX246" s="16"/>
      <c r="AY246" s="17"/>
      <c r="AZ246" s="20"/>
      <c r="BA246" s="7"/>
      <c r="BB246" s="16"/>
      <c r="BC246" s="17"/>
      <c r="BD246" s="20"/>
      <c r="BE246" s="7">
        <f>IFERROR(VLOOKUP("5-"&amp;Presupuestos[[#This Row],[ID DOCUMENTO]],BD_Pagos[],7,0),"")</f>
        <v>0</v>
      </c>
      <c r="BF246" s="17">
        <f>IFERROR(VLOOKUP("5-"&amp;Presupuestos[[#This Row],[ID DOCUMENTO]],BD_Pagos[],9,0),"")</f>
        <v>0</v>
      </c>
      <c r="BG246" s="20">
        <f>IF(IFERROR(VLOOKUP("5-"&amp;Presupuestos[[#This Row],[ID DOCUMENTO]],BD_Pagos[],10,0),0)&gt;Presupuestos[[#This Row],[TOTAL SOLES]],Presupuestos[[#This Row],[TOTAL SOLES]],IFERROR(VLOOKUP("5-"&amp;Presupuestos[[#This Row],[ID DOCUMENTO]],BD_Pagos[],10,0),0))</f>
        <v>0</v>
      </c>
      <c r="BH246" s="7">
        <f>IFERROR(VLOOKUP("1-Detraccion"&amp;Presupuestos[[#This Row],[ID DOCUMENTO]],BD_Pagos[],2,0),"")</f>
        <v>0</v>
      </c>
      <c r="BI246" s="3" t="str">
        <f>IFERROR(VLOOKUP("1-Detraccion"&amp;Presupuestos[[#This Row],[ID DOCUMENTO]],BD_Pagos[],3,0),"")</f>
        <v/>
      </c>
      <c r="BJ246" s="3">
        <f>IFERROR(VLOOKUP("1-Detraccion"&amp;Presupuestos[[#This Row],[ID DOCUMENTO]],BD_Pagos[],4,0),"")</f>
        <v>0</v>
      </c>
      <c r="BK246" s="6">
        <f>IF(IFERROR(VLOOKUP("1-Detraccion"&amp;Presupuestos[[#This Row],[ID DOCUMENTO]],BD_Pagos[],5,0),0)&gt;Presupuestos[[#This Row],[TOTAL SOLES]],Presupuestos[[#This Row],[TOTAL SOLES]],IFERROR(VLOOKUP("1-Detraccion"&amp;Presupuestos[[#This Row],[ID DOCUMENTO]],BD_Pagos[],5,0),0))</f>
        <v>0</v>
      </c>
      <c r="BL246" s="6">
        <f>IF(IFERROR(VLOOKUP("1-Detraccion"&amp;Presupuestos[[#This Row],[ID DOCUMENTO]],BD_Pagos[],6,0),0)&gt;Presupuestos[[#This Row],[TOTAL SOLES]],Presupuestos[[#This Row],[TOTAL SOLES]],IFERROR(VLOOKUP("1-Detraccion"&amp;Presupuestos[[#This Row],[ID DOCUMENTO]],BD_Pagos[],6,0),0))</f>
        <v>0</v>
      </c>
      <c r="BM246" s="37"/>
      <c r="BN246" s="3"/>
      <c r="BO246" s="3"/>
      <c r="BP246" s="6"/>
      <c r="BQ24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46" s="23" t="str">
        <f>IF(Presupuestos[[#This Row],[SALDO ME-MN]]&gt;0,"PENDIENTE","CANCELADO")</f>
        <v>PENDIENTE</v>
      </c>
      <c r="BS246" s="23" t="str">
        <f>IF(COUNTIFS($U$4:$U245,Presupuestos[[#This Row],[ID DOCUMENTO]])&gt;=1,IF(B245=Presupuestos[[#This Row],[ID]],"OK","DOC. DUPLICADO"),"OK")</f>
        <v>OK</v>
      </c>
    </row>
    <row r="247" spans="2:71" x14ac:dyDescent="0.25">
      <c r="B247" s="34">
        <f>IF(Presupuestos[[#This Row],[ID DOCUMENTO]]=U246,B246,IF(B246="ID",1,B246+1))</f>
        <v>240</v>
      </c>
      <c r="C247" s="2">
        <v>45852</v>
      </c>
      <c r="D247" s="2">
        <v>45852</v>
      </c>
      <c r="E247" s="3" t="s">
        <v>711</v>
      </c>
      <c r="F247" s="25" t="s">
        <v>35</v>
      </c>
      <c r="G247" s="25" t="s">
        <v>223</v>
      </c>
      <c r="H247" s="25" t="s">
        <v>214</v>
      </c>
      <c r="I247" s="36" t="str">
        <f>IFERROR(VLOOKUP(Presupuestos[[#This Row],[AREA]]&amp;Presupuestos[[#This Row],[CONCEPTO]]&amp;Presupuestos[[#This Row],[DESCRIPCION]],Tabla28[[Columna1]:[CÓDIGO NUEVO]],2,0),"")</f>
        <v>P0303002</v>
      </c>
      <c r="J247" s="3" t="s">
        <v>666</v>
      </c>
      <c r="K247" s="3" t="s">
        <v>666</v>
      </c>
      <c r="L247" s="3" t="s">
        <v>666</v>
      </c>
      <c r="M247" s="31" t="s">
        <v>826</v>
      </c>
      <c r="N247" s="3" t="s">
        <v>33</v>
      </c>
      <c r="O247" s="3" t="s">
        <v>308</v>
      </c>
      <c r="P247" s="3" t="s">
        <v>122</v>
      </c>
      <c r="Q247" s="3" t="str">
        <f>IFERROR(VLOOKUP(Presupuestos[[#This Row],[CLASIFICACIÓN (N)]],Tabla17[],2,0),"")</f>
        <v>Costos de ventas</v>
      </c>
      <c r="R247" s="3" t="str">
        <f>IFERROR(VLOOKUP(Presupuestos[[#This Row],[CLASIFICACIÓN (N)]],Tabla17[],3,0),"")</f>
        <v>Operativo</v>
      </c>
      <c r="S247" s="3" t="s">
        <v>16</v>
      </c>
      <c r="T247" s="3" t="str">
        <f>IFERROR(VLOOKUP(Presupuestos[[#This Row],[ALMACEN]],Tabla5[],2,0),"")</f>
        <v>Arequipa</v>
      </c>
      <c r="U247" s="19" t="str">
        <f>IFERROR(VLOOKUP(Presupuestos[[#This Row],[TIPO DE DOCUMENTO]],Tipo_Documento[],2,0)&amp;Presupuestos[[#This Row],[SERIE]]&amp;Presupuestos[[#This Row],[NUMERO]]&amp;Presupuestos[[#This Row],[RUC]],"")</f>
        <v>01F211239728020517252558</v>
      </c>
      <c r="V247" s="3" t="s">
        <v>120</v>
      </c>
      <c r="W247" s="7">
        <v>45852</v>
      </c>
      <c r="X247" s="7">
        <v>45852</v>
      </c>
      <c r="Y247" s="3" t="s">
        <v>829</v>
      </c>
      <c r="Z247" s="3">
        <v>2397280</v>
      </c>
      <c r="AA247" s="3">
        <f>IFERROR(VLOOKUP(Presupuestos[[#This Row],[RAZON SOCIAL]],CHOOSE({1,2},Clientes_Proveedores[Razon Social],Clientes_Proveedores[Ruc / Dni]),2,0),"-")</f>
        <v>20517252558</v>
      </c>
      <c r="AB247" s="31" t="s">
        <v>714</v>
      </c>
      <c r="AC247" s="3" t="s">
        <v>670</v>
      </c>
      <c r="AD247" s="5">
        <v>0.18</v>
      </c>
      <c r="AE247" s="6">
        <v>6.78</v>
      </c>
      <c r="AF247" s="6">
        <f>Presupuestos[[#This Row],[BASE]]*Presupuestos[[#This Row],[% IGV]]</f>
        <v>1.2203999999999999</v>
      </c>
      <c r="AG247" s="22">
        <f>ROUND(SUM(Presupuestos[[#This Row],[BASE]:[IGV]]),2)</f>
        <v>8</v>
      </c>
      <c r="AH247" s="9" t="str">
        <f>IF(Presupuestos[[#This Row],[MONEDA]]="USD",VLOOKUP(Presupuestos[[#This Row],[FECHA DE EMISION]],Tipo_Cambio[],3,0),"")</f>
        <v/>
      </c>
      <c r="AI247" s="22">
        <f>IFERROR(ROUND(IF(Presupuestos[[#This Row],[MONEDA]]="PEN",Presupuestos[[#This Row],[TOTAL]],Presupuestos[[#This Row],[TOTAL]]*Presupuestos[[#This Row],[TIPO DE CAMBIO]]),2),"")</f>
        <v>8</v>
      </c>
      <c r="AJ247" s="5"/>
      <c r="AK247" s="33" t="s">
        <v>671</v>
      </c>
      <c r="AL247" s="5" t="s">
        <v>715</v>
      </c>
      <c r="AM247" s="23" t="s">
        <v>671</v>
      </c>
      <c r="AN247" s="23" t="s">
        <v>671</v>
      </c>
      <c r="AO247" s="7">
        <f>IFERROR(VLOOKUP("1-"&amp;Presupuestos[[#This Row],[ID DOCUMENTO]],BD_Pagos[],7,0),"")</f>
        <v>45852</v>
      </c>
      <c r="AP247" s="16" t="str">
        <f>IFERROR(VLOOKUP("1-"&amp;Presupuestos[[#This Row],[ID DOCUMENTO]],BD_Pagos[],8,0),"")</f>
        <v>C_Ope_002</v>
      </c>
      <c r="AQ247" s="17">
        <f>IFERROR(VLOOKUP("1-"&amp;Presupuestos[[#This Row],[ID DOCUMENTO]],BD_Pagos[],9,0),"")</f>
        <v>24901</v>
      </c>
      <c r="AR247" s="54"/>
      <c r="AS247" s="7">
        <f>IFERROR(VLOOKUP("2-"&amp;Presupuestos[[#This Row],[ID DOCUMENTO]],BD_Pagos[],7,0),"")</f>
        <v>0</v>
      </c>
      <c r="AT247" s="16" t="str">
        <f>IFERROR(VLOOKUP("2-"&amp;Presupuestos[[#This Row],[ID DOCUMENTO]],BD_Pagos[],8,0),"")</f>
        <v/>
      </c>
      <c r="AU247" s="17">
        <f>IFERROR(VLOOKUP("2-"&amp;Presupuestos[[#This Row],[ID DOCUMENTO]],BD_Pagos[],9,0),"")</f>
        <v>0</v>
      </c>
      <c r="AV247" s="20">
        <f>IF(IFERROR(VLOOKUP("2-"&amp;Presupuestos[[#This Row],[ID DOCUMENTO]],BD_Pagos[],10,0),0)&gt;Presupuestos[[#This Row],[TOTAL SOLES]],Presupuestos[[#This Row],[TOTAL SOLES]],IFERROR(VLOOKUP("2-"&amp;Presupuestos[[#This Row],[ID DOCUMENTO]],BD_Pagos[],10,0),0))</f>
        <v>0</v>
      </c>
      <c r="AW247" s="7"/>
      <c r="AX247" s="16"/>
      <c r="AY247" s="17"/>
      <c r="AZ247" s="20"/>
      <c r="BA247" s="7"/>
      <c r="BB247" s="16"/>
      <c r="BC247" s="17"/>
      <c r="BD247" s="20"/>
      <c r="BE247" s="7">
        <f>IFERROR(VLOOKUP("5-"&amp;Presupuestos[[#This Row],[ID DOCUMENTO]],BD_Pagos[],7,0),"")</f>
        <v>0</v>
      </c>
      <c r="BF247" s="17">
        <f>IFERROR(VLOOKUP("5-"&amp;Presupuestos[[#This Row],[ID DOCUMENTO]],BD_Pagos[],9,0),"")</f>
        <v>0</v>
      </c>
      <c r="BG247" s="20">
        <f>IF(IFERROR(VLOOKUP("5-"&amp;Presupuestos[[#This Row],[ID DOCUMENTO]],BD_Pagos[],10,0),0)&gt;Presupuestos[[#This Row],[TOTAL SOLES]],Presupuestos[[#This Row],[TOTAL SOLES]],IFERROR(VLOOKUP("5-"&amp;Presupuestos[[#This Row],[ID DOCUMENTO]],BD_Pagos[],10,0),0))</f>
        <v>0</v>
      </c>
      <c r="BH247" s="7">
        <f>IFERROR(VLOOKUP("1-Detraccion"&amp;Presupuestos[[#This Row],[ID DOCUMENTO]],BD_Pagos[],2,0),"")</f>
        <v>0</v>
      </c>
      <c r="BI247" s="3" t="str">
        <f>IFERROR(VLOOKUP("1-Detraccion"&amp;Presupuestos[[#This Row],[ID DOCUMENTO]],BD_Pagos[],3,0),"")</f>
        <v/>
      </c>
      <c r="BJ247" s="3">
        <f>IFERROR(VLOOKUP("1-Detraccion"&amp;Presupuestos[[#This Row],[ID DOCUMENTO]],BD_Pagos[],4,0),"")</f>
        <v>0</v>
      </c>
      <c r="BK247" s="6">
        <f>IF(IFERROR(VLOOKUP("1-Detraccion"&amp;Presupuestos[[#This Row],[ID DOCUMENTO]],BD_Pagos[],5,0),0)&gt;Presupuestos[[#This Row],[TOTAL SOLES]],Presupuestos[[#This Row],[TOTAL SOLES]],IFERROR(VLOOKUP("1-Detraccion"&amp;Presupuestos[[#This Row],[ID DOCUMENTO]],BD_Pagos[],5,0),0))</f>
        <v>0</v>
      </c>
      <c r="BL247" s="6">
        <f>IF(IFERROR(VLOOKUP("1-Detraccion"&amp;Presupuestos[[#This Row],[ID DOCUMENTO]],BD_Pagos[],6,0),0)&gt;Presupuestos[[#This Row],[TOTAL SOLES]],Presupuestos[[#This Row],[TOTAL SOLES]],IFERROR(VLOOKUP("1-Detraccion"&amp;Presupuestos[[#This Row],[ID DOCUMENTO]],BD_Pagos[],6,0),0))</f>
        <v>0</v>
      </c>
      <c r="BM247" s="37"/>
      <c r="BN247" s="3"/>
      <c r="BO247" s="3"/>
      <c r="BP247" s="6"/>
      <c r="BQ24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47" s="23" t="str">
        <f>IF(Presupuestos[[#This Row],[SALDO ME-MN]]&gt;0,"PENDIENTE","CANCELADO")</f>
        <v>PENDIENTE</v>
      </c>
      <c r="BS247" s="23" t="str">
        <f>IF(COUNTIFS($U$4:$U246,Presupuestos[[#This Row],[ID DOCUMENTO]])&gt;=1,IF(B246=Presupuestos[[#This Row],[ID]],"OK","DOC. DUPLICADO"),"OK")</f>
        <v>OK</v>
      </c>
    </row>
    <row r="248" spans="2:71" x14ac:dyDescent="0.25">
      <c r="B248" s="34">
        <f>IF(Presupuestos[[#This Row],[ID DOCUMENTO]]=U247,B247,IF(B247="ID",1,B247+1))</f>
        <v>241</v>
      </c>
      <c r="C248" s="2">
        <v>45853</v>
      </c>
      <c r="D248" s="2">
        <v>45853</v>
      </c>
      <c r="E248" s="3" t="s">
        <v>711</v>
      </c>
      <c r="F248" s="25" t="s">
        <v>35</v>
      </c>
      <c r="G248" s="25" t="s">
        <v>223</v>
      </c>
      <c r="H248" s="25" t="s">
        <v>214</v>
      </c>
      <c r="I248" s="36" t="str">
        <f>IFERROR(VLOOKUP(Presupuestos[[#This Row],[AREA]]&amp;Presupuestos[[#This Row],[CONCEPTO]]&amp;Presupuestos[[#This Row],[DESCRIPCION]],Tabla28[[Columna1]:[CÓDIGO NUEVO]],2,0),"")</f>
        <v>P0303002</v>
      </c>
      <c r="J248" s="3" t="s">
        <v>666</v>
      </c>
      <c r="K248" s="3" t="s">
        <v>666</v>
      </c>
      <c r="L248" s="3" t="s">
        <v>666</v>
      </c>
      <c r="M248" s="31" t="s">
        <v>1112</v>
      </c>
      <c r="N248" s="3" t="s">
        <v>33</v>
      </c>
      <c r="O248" s="3" t="s">
        <v>300</v>
      </c>
      <c r="P248" s="3" t="s">
        <v>122</v>
      </c>
      <c r="Q248" s="3" t="str">
        <f>IFERROR(VLOOKUP(Presupuestos[[#This Row],[CLASIFICACIÓN (N)]],Tabla17[],2,0),"")</f>
        <v>Costos de ventas</v>
      </c>
      <c r="R248" s="3" t="str">
        <f>IFERROR(VLOOKUP(Presupuestos[[#This Row],[CLASIFICACIÓN (N)]],Tabla17[],3,0),"")</f>
        <v>Operativo</v>
      </c>
      <c r="S248" s="3" t="s">
        <v>16</v>
      </c>
      <c r="T248" s="3" t="str">
        <f>IFERROR(VLOOKUP(Presupuestos[[#This Row],[ALMACEN]],Tabla5[],2,0),"")</f>
        <v>Arequipa</v>
      </c>
      <c r="U248" s="19" t="str">
        <f>IFERROR(VLOOKUP(Presupuestos[[#This Row],[TIPO DE DOCUMENTO]],Tipo_Documento[],2,0)&amp;Presupuestos[[#This Row],[SERIE]]&amp;Presupuestos[[#This Row],[NUMERO]]&amp;Presupuestos[[#This Row],[RUC]],"")</f>
        <v>01F211239850920517252558</v>
      </c>
      <c r="V248" s="3" t="s">
        <v>120</v>
      </c>
      <c r="W248" s="7">
        <v>45853</v>
      </c>
      <c r="X248" s="7">
        <v>45853</v>
      </c>
      <c r="Y248" s="3" t="s">
        <v>829</v>
      </c>
      <c r="Z248" s="3">
        <v>2398509</v>
      </c>
      <c r="AA248" s="3">
        <f>IFERROR(VLOOKUP(Presupuestos[[#This Row],[RAZON SOCIAL]],CHOOSE({1,2},Clientes_Proveedores[Razon Social],Clientes_Proveedores[Ruc / Dni]),2,0),"-")</f>
        <v>20517252558</v>
      </c>
      <c r="AB248" s="31" t="s">
        <v>714</v>
      </c>
      <c r="AC248" s="3" t="s">
        <v>670</v>
      </c>
      <c r="AD248" s="5">
        <v>0.18</v>
      </c>
      <c r="AE248" s="6">
        <v>6.78</v>
      </c>
      <c r="AF248" s="6">
        <f>Presupuestos[[#This Row],[BASE]]*Presupuestos[[#This Row],[% IGV]]</f>
        <v>1.2203999999999999</v>
      </c>
      <c r="AG248" s="22">
        <f>ROUND(SUM(Presupuestos[[#This Row],[BASE]:[IGV]]),2)</f>
        <v>8</v>
      </c>
      <c r="AH248" s="9" t="str">
        <f>IF(Presupuestos[[#This Row],[MONEDA]]="USD",VLOOKUP(Presupuestos[[#This Row],[FECHA DE EMISION]],Tipo_Cambio[],3,0),"")</f>
        <v/>
      </c>
      <c r="AI248" s="22">
        <f>IFERROR(ROUND(IF(Presupuestos[[#This Row],[MONEDA]]="PEN",Presupuestos[[#This Row],[TOTAL]],Presupuestos[[#This Row],[TOTAL]]*Presupuestos[[#This Row],[TIPO DE CAMBIO]]),2),"")</f>
        <v>8</v>
      </c>
      <c r="AJ248" s="5"/>
      <c r="AK248" s="33" t="s">
        <v>671</v>
      </c>
      <c r="AL248" s="5" t="s">
        <v>715</v>
      </c>
      <c r="AM248" s="23" t="s">
        <v>671</v>
      </c>
      <c r="AN248" s="23" t="s">
        <v>671</v>
      </c>
      <c r="AO248" s="7">
        <f>IFERROR(VLOOKUP("1-"&amp;Presupuestos[[#This Row],[ID DOCUMENTO]],BD_Pagos[],7,0),"")</f>
        <v>45853</v>
      </c>
      <c r="AP248" s="16" t="str">
        <f>IFERROR(VLOOKUP("1-"&amp;Presupuestos[[#This Row],[ID DOCUMENTO]],BD_Pagos[],8,0),"")</f>
        <v>C_Ope_002</v>
      </c>
      <c r="AQ248" s="17">
        <f>IFERROR(VLOOKUP("1-"&amp;Presupuestos[[#This Row],[ID DOCUMENTO]],BD_Pagos[],9,0),"")</f>
        <v>24902</v>
      </c>
      <c r="AR248" s="54"/>
      <c r="AS248" s="7">
        <f>IFERROR(VLOOKUP("2-"&amp;Presupuestos[[#This Row],[ID DOCUMENTO]],BD_Pagos[],7,0),"")</f>
        <v>0</v>
      </c>
      <c r="AT248" s="16" t="str">
        <f>IFERROR(VLOOKUP("2-"&amp;Presupuestos[[#This Row],[ID DOCUMENTO]],BD_Pagos[],8,0),"")</f>
        <v/>
      </c>
      <c r="AU248" s="17">
        <f>IFERROR(VLOOKUP("2-"&amp;Presupuestos[[#This Row],[ID DOCUMENTO]],BD_Pagos[],9,0),"")</f>
        <v>0</v>
      </c>
      <c r="AV248" s="20">
        <f>IF(IFERROR(VLOOKUP("2-"&amp;Presupuestos[[#This Row],[ID DOCUMENTO]],BD_Pagos[],10,0),0)&gt;Presupuestos[[#This Row],[TOTAL SOLES]],Presupuestos[[#This Row],[TOTAL SOLES]],IFERROR(VLOOKUP("2-"&amp;Presupuestos[[#This Row],[ID DOCUMENTO]],BD_Pagos[],10,0),0))</f>
        <v>0</v>
      </c>
      <c r="AW248" s="7"/>
      <c r="AX248" s="16"/>
      <c r="AY248" s="17"/>
      <c r="AZ248" s="20"/>
      <c r="BA248" s="7"/>
      <c r="BB248" s="16"/>
      <c r="BC248" s="17"/>
      <c r="BD248" s="20"/>
      <c r="BE248" s="7">
        <f>IFERROR(VLOOKUP("5-"&amp;Presupuestos[[#This Row],[ID DOCUMENTO]],BD_Pagos[],7,0),"")</f>
        <v>0</v>
      </c>
      <c r="BF248" s="17">
        <f>IFERROR(VLOOKUP("5-"&amp;Presupuestos[[#This Row],[ID DOCUMENTO]],BD_Pagos[],9,0),"")</f>
        <v>0</v>
      </c>
      <c r="BG248" s="20">
        <f>IF(IFERROR(VLOOKUP("5-"&amp;Presupuestos[[#This Row],[ID DOCUMENTO]],BD_Pagos[],10,0),0)&gt;Presupuestos[[#This Row],[TOTAL SOLES]],Presupuestos[[#This Row],[TOTAL SOLES]],IFERROR(VLOOKUP("5-"&amp;Presupuestos[[#This Row],[ID DOCUMENTO]],BD_Pagos[],10,0),0))</f>
        <v>0</v>
      </c>
      <c r="BH248" s="7">
        <f>IFERROR(VLOOKUP("1-Detraccion"&amp;Presupuestos[[#This Row],[ID DOCUMENTO]],BD_Pagos[],2,0),"")</f>
        <v>0</v>
      </c>
      <c r="BI248" s="3" t="str">
        <f>IFERROR(VLOOKUP("1-Detraccion"&amp;Presupuestos[[#This Row],[ID DOCUMENTO]],BD_Pagos[],3,0),"")</f>
        <v/>
      </c>
      <c r="BJ248" s="3">
        <f>IFERROR(VLOOKUP("1-Detraccion"&amp;Presupuestos[[#This Row],[ID DOCUMENTO]],BD_Pagos[],4,0),"")</f>
        <v>0</v>
      </c>
      <c r="BK248" s="6">
        <f>IF(IFERROR(VLOOKUP("1-Detraccion"&amp;Presupuestos[[#This Row],[ID DOCUMENTO]],BD_Pagos[],5,0),0)&gt;Presupuestos[[#This Row],[TOTAL SOLES]],Presupuestos[[#This Row],[TOTAL SOLES]],IFERROR(VLOOKUP("1-Detraccion"&amp;Presupuestos[[#This Row],[ID DOCUMENTO]],BD_Pagos[],5,0),0))</f>
        <v>0</v>
      </c>
      <c r="BL248" s="6">
        <f>IF(IFERROR(VLOOKUP("1-Detraccion"&amp;Presupuestos[[#This Row],[ID DOCUMENTO]],BD_Pagos[],6,0),0)&gt;Presupuestos[[#This Row],[TOTAL SOLES]],Presupuestos[[#This Row],[TOTAL SOLES]],IFERROR(VLOOKUP("1-Detraccion"&amp;Presupuestos[[#This Row],[ID DOCUMENTO]],BD_Pagos[],6,0),0))</f>
        <v>0</v>
      </c>
      <c r="BM248" s="37"/>
      <c r="BN248" s="3"/>
      <c r="BO248" s="3"/>
      <c r="BP248" s="6"/>
      <c r="BQ24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48" s="23" t="str">
        <f>IF(Presupuestos[[#This Row],[SALDO ME-MN]]&gt;0,"PENDIENTE","CANCELADO")</f>
        <v>PENDIENTE</v>
      </c>
      <c r="BS248" s="23" t="str">
        <f>IF(COUNTIFS($U$4:$U247,Presupuestos[[#This Row],[ID DOCUMENTO]])&gt;=1,IF(B247=Presupuestos[[#This Row],[ID]],"OK","DOC. DUPLICADO"),"OK")</f>
        <v>OK</v>
      </c>
    </row>
    <row r="249" spans="2:71" x14ac:dyDescent="0.25">
      <c r="B249" s="34">
        <f>IF(Presupuestos[[#This Row],[ID DOCUMENTO]]=U248,B248,IF(B248="ID",1,B248+1))</f>
        <v>242</v>
      </c>
      <c r="C249" s="2">
        <v>45853</v>
      </c>
      <c r="D249" s="2">
        <v>45853</v>
      </c>
      <c r="E249" s="3" t="s">
        <v>711</v>
      </c>
      <c r="F249" s="25" t="s">
        <v>35</v>
      </c>
      <c r="G249" s="25" t="s">
        <v>223</v>
      </c>
      <c r="H249" s="25" t="s">
        <v>214</v>
      </c>
      <c r="I249" s="36" t="str">
        <f>IFERROR(VLOOKUP(Presupuestos[[#This Row],[AREA]]&amp;Presupuestos[[#This Row],[CONCEPTO]]&amp;Presupuestos[[#This Row],[DESCRIPCION]],Tabla28[[Columna1]:[CÓDIGO NUEVO]],2,0),"")</f>
        <v>P0303002</v>
      </c>
      <c r="J249" s="3" t="s">
        <v>666</v>
      </c>
      <c r="K249" s="3" t="s">
        <v>666</v>
      </c>
      <c r="L249" s="3" t="s">
        <v>666</v>
      </c>
      <c r="M249" s="31" t="s">
        <v>1113</v>
      </c>
      <c r="N249" s="3" t="s">
        <v>33</v>
      </c>
      <c r="O249" s="3" t="s">
        <v>300</v>
      </c>
      <c r="P249" s="3" t="s">
        <v>122</v>
      </c>
      <c r="Q249" s="3" t="str">
        <f>IFERROR(VLOOKUP(Presupuestos[[#This Row],[CLASIFICACIÓN (N)]],Tabla17[],2,0),"")</f>
        <v>Costos de ventas</v>
      </c>
      <c r="R249" s="3" t="str">
        <f>IFERROR(VLOOKUP(Presupuestos[[#This Row],[CLASIFICACIÓN (N)]],Tabla17[],3,0),"")</f>
        <v>Operativo</v>
      </c>
      <c r="S249" s="3" t="s">
        <v>16</v>
      </c>
      <c r="T249" s="3" t="str">
        <f>IFERROR(VLOOKUP(Presupuestos[[#This Row],[ALMACEN]],Tabla5[],2,0),"")</f>
        <v>Arequipa</v>
      </c>
      <c r="U249" s="19" t="str">
        <f>IFERROR(VLOOKUP(Presupuestos[[#This Row],[TIPO DE DOCUMENTO]],Tipo_Documento[],2,0)&amp;Presupuestos[[#This Row],[SERIE]]&amp;Presupuestos[[#This Row],[NUMERO]]&amp;Presupuestos[[#This Row],[RUC]],"")</f>
        <v>01F214211174120517252558</v>
      </c>
      <c r="V249" s="3" t="s">
        <v>120</v>
      </c>
      <c r="W249" s="7">
        <v>45853</v>
      </c>
      <c r="X249" s="7">
        <v>45853</v>
      </c>
      <c r="Y249" s="3" t="s">
        <v>716</v>
      </c>
      <c r="Z249" s="3">
        <v>2111741</v>
      </c>
      <c r="AA249" s="3">
        <f>IFERROR(VLOOKUP(Presupuestos[[#This Row],[RAZON SOCIAL]],CHOOSE({1,2},Clientes_Proveedores[Razon Social],Clientes_Proveedores[Ruc / Dni]),2,0),"-")</f>
        <v>20517252558</v>
      </c>
      <c r="AB249" s="31" t="s">
        <v>714</v>
      </c>
      <c r="AC249" s="3" t="s">
        <v>670</v>
      </c>
      <c r="AD249" s="5">
        <v>0.18</v>
      </c>
      <c r="AE249" s="6">
        <v>6.78</v>
      </c>
      <c r="AF249" s="6">
        <f>Presupuestos[[#This Row],[BASE]]*Presupuestos[[#This Row],[% IGV]]</f>
        <v>1.2203999999999999</v>
      </c>
      <c r="AG249" s="22">
        <f>ROUND(SUM(Presupuestos[[#This Row],[BASE]:[IGV]]),2)</f>
        <v>8</v>
      </c>
      <c r="AH249" s="9" t="str">
        <f>IF(Presupuestos[[#This Row],[MONEDA]]="USD",VLOOKUP(Presupuestos[[#This Row],[FECHA DE EMISION]],Tipo_Cambio[],3,0),"")</f>
        <v/>
      </c>
      <c r="AI249" s="22">
        <f>IFERROR(ROUND(IF(Presupuestos[[#This Row],[MONEDA]]="PEN",Presupuestos[[#This Row],[TOTAL]],Presupuestos[[#This Row],[TOTAL]]*Presupuestos[[#This Row],[TIPO DE CAMBIO]]),2),"")</f>
        <v>8</v>
      </c>
      <c r="AJ249" s="5"/>
      <c r="AK249" s="33" t="s">
        <v>671</v>
      </c>
      <c r="AL249" s="5" t="s">
        <v>715</v>
      </c>
      <c r="AM249" s="23" t="s">
        <v>671</v>
      </c>
      <c r="AN249" s="23" t="s">
        <v>671</v>
      </c>
      <c r="AO249" s="7">
        <f>IFERROR(VLOOKUP("1-"&amp;Presupuestos[[#This Row],[ID DOCUMENTO]],BD_Pagos[],7,0),"")</f>
        <v>45853</v>
      </c>
      <c r="AP249" s="16" t="str">
        <f>IFERROR(VLOOKUP("1-"&amp;Presupuestos[[#This Row],[ID DOCUMENTO]],BD_Pagos[],8,0),"")</f>
        <v>C_Ope_002</v>
      </c>
      <c r="AQ249" s="17">
        <f>IFERROR(VLOOKUP("1-"&amp;Presupuestos[[#This Row],[ID DOCUMENTO]],BD_Pagos[],9,0),"")</f>
        <v>24903</v>
      </c>
      <c r="AR249" s="54"/>
      <c r="AS249" s="7">
        <f>IFERROR(VLOOKUP("2-"&amp;Presupuestos[[#This Row],[ID DOCUMENTO]],BD_Pagos[],7,0),"")</f>
        <v>0</v>
      </c>
      <c r="AT249" s="16" t="str">
        <f>IFERROR(VLOOKUP("2-"&amp;Presupuestos[[#This Row],[ID DOCUMENTO]],BD_Pagos[],8,0),"")</f>
        <v/>
      </c>
      <c r="AU249" s="17">
        <f>IFERROR(VLOOKUP("2-"&amp;Presupuestos[[#This Row],[ID DOCUMENTO]],BD_Pagos[],9,0),"")</f>
        <v>0</v>
      </c>
      <c r="AV249" s="20">
        <f>IF(IFERROR(VLOOKUP("2-"&amp;Presupuestos[[#This Row],[ID DOCUMENTO]],BD_Pagos[],10,0),0)&gt;Presupuestos[[#This Row],[TOTAL SOLES]],Presupuestos[[#This Row],[TOTAL SOLES]],IFERROR(VLOOKUP("2-"&amp;Presupuestos[[#This Row],[ID DOCUMENTO]],BD_Pagos[],10,0),0))</f>
        <v>0</v>
      </c>
      <c r="AW249" s="7"/>
      <c r="AX249" s="16"/>
      <c r="AY249" s="17"/>
      <c r="AZ249" s="20"/>
      <c r="BA249" s="7"/>
      <c r="BB249" s="16"/>
      <c r="BC249" s="17"/>
      <c r="BD249" s="20"/>
      <c r="BE249" s="7">
        <f>IFERROR(VLOOKUP("5-"&amp;Presupuestos[[#This Row],[ID DOCUMENTO]],BD_Pagos[],7,0),"")</f>
        <v>0</v>
      </c>
      <c r="BF249" s="17">
        <f>IFERROR(VLOOKUP("5-"&amp;Presupuestos[[#This Row],[ID DOCUMENTO]],BD_Pagos[],9,0),"")</f>
        <v>0</v>
      </c>
      <c r="BG249" s="20">
        <f>IF(IFERROR(VLOOKUP("5-"&amp;Presupuestos[[#This Row],[ID DOCUMENTO]],BD_Pagos[],10,0),0)&gt;Presupuestos[[#This Row],[TOTAL SOLES]],Presupuestos[[#This Row],[TOTAL SOLES]],IFERROR(VLOOKUP("5-"&amp;Presupuestos[[#This Row],[ID DOCUMENTO]],BD_Pagos[],10,0),0))</f>
        <v>0</v>
      </c>
      <c r="BH249" s="7">
        <f>IFERROR(VLOOKUP("1-Detraccion"&amp;Presupuestos[[#This Row],[ID DOCUMENTO]],BD_Pagos[],2,0),"")</f>
        <v>0</v>
      </c>
      <c r="BI249" s="3" t="str">
        <f>IFERROR(VLOOKUP("1-Detraccion"&amp;Presupuestos[[#This Row],[ID DOCUMENTO]],BD_Pagos[],3,0),"")</f>
        <v/>
      </c>
      <c r="BJ249" s="3">
        <f>IFERROR(VLOOKUP("1-Detraccion"&amp;Presupuestos[[#This Row],[ID DOCUMENTO]],BD_Pagos[],4,0),"")</f>
        <v>0</v>
      </c>
      <c r="BK249" s="6">
        <f>IF(IFERROR(VLOOKUP("1-Detraccion"&amp;Presupuestos[[#This Row],[ID DOCUMENTO]],BD_Pagos[],5,0),0)&gt;Presupuestos[[#This Row],[TOTAL SOLES]],Presupuestos[[#This Row],[TOTAL SOLES]],IFERROR(VLOOKUP("1-Detraccion"&amp;Presupuestos[[#This Row],[ID DOCUMENTO]],BD_Pagos[],5,0),0))</f>
        <v>0</v>
      </c>
      <c r="BL249" s="6">
        <f>IF(IFERROR(VLOOKUP("1-Detraccion"&amp;Presupuestos[[#This Row],[ID DOCUMENTO]],BD_Pagos[],6,0),0)&gt;Presupuestos[[#This Row],[TOTAL SOLES]],Presupuestos[[#This Row],[TOTAL SOLES]],IFERROR(VLOOKUP("1-Detraccion"&amp;Presupuestos[[#This Row],[ID DOCUMENTO]],BD_Pagos[],6,0),0))</f>
        <v>0</v>
      </c>
      <c r="BM249" s="37"/>
      <c r="BN249" s="3"/>
      <c r="BO249" s="3"/>
      <c r="BP249" s="6"/>
      <c r="BQ24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49" s="23" t="str">
        <f>IF(Presupuestos[[#This Row],[SALDO ME-MN]]&gt;0,"PENDIENTE","CANCELADO")</f>
        <v>PENDIENTE</v>
      </c>
      <c r="BS249" s="23" t="str">
        <f>IF(COUNTIFS($U$4:$U248,Presupuestos[[#This Row],[ID DOCUMENTO]])&gt;=1,IF(B248=Presupuestos[[#This Row],[ID]],"OK","DOC. DUPLICADO"),"OK")</f>
        <v>OK</v>
      </c>
    </row>
    <row r="250" spans="2:71" ht="24" x14ac:dyDescent="0.25">
      <c r="B250" s="34">
        <f>IF(Presupuestos[[#This Row],[ID DOCUMENTO]]=U249,B249,IF(B249="ID",1,B249+1))</f>
        <v>243</v>
      </c>
      <c r="C250" s="2">
        <v>45853</v>
      </c>
      <c r="D250" s="2">
        <v>45853</v>
      </c>
      <c r="E250" s="3" t="s">
        <v>711</v>
      </c>
      <c r="F250" s="25" t="s">
        <v>35</v>
      </c>
      <c r="G250" s="25" t="s">
        <v>223</v>
      </c>
      <c r="H250" s="25" t="s">
        <v>199</v>
      </c>
      <c r="I250" s="36" t="str">
        <f>IFERROR(VLOOKUP(Presupuestos[[#This Row],[AREA]]&amp;Presupuestos[[#This Row],[CONCEPTO]]&amp;Presupuestos[[#This Row],[DESCRIPCION]],Tabla28[[Columna1]:[CÓDIGO NUEVO]],2,0),"")</f>
        <v>P0303001</v>
      </c>
      <c r="J250" s="3" t="s">
        <v>666</v>
      </c>
      <c r="K250" s="3" t="s">
        <v>666</v>
      </c>
      <c r="L250" s="3" t="s">
        <v>666</v>
      </c>
      <c r="M250" s="31" t="s">
        <v>1114</v>
      </c>
      <c r="N250" s="3" t="s">
        <v>33</v>
      </c>
      <c r="O250" s="3" t="s">
        <v>300</v>
      </c>
      <c r="P250" s="3" t="s">
        <v>122</v>
      </c>
      <c r="Q250" s="3" t="str">
        <f>IFERROR(VLOOKUP(Presupuestos[[#This Row],[CLASIFICACIÓN (N)]],Tabla17[],2,0),"")</f>
        <v>Costos de ventas</v>
      </c>
      <c r="R250" s="3" t="str">
        <f>IFERROR(VLOOKUP(Presupuestos[[#This Row],[CLASIFICACIÓN (N)]],Tabla17[],3,0),"")</f>
        <v>Operativo</v>
      </c>
      <c r="S250" s="3" t="s">
        <v>16</v>
      </c>
      <c r="T250" s="3" t="str">
        <f>IFERROR(VLOOKUP(Presupuestos[[#This Row],[ALMACEN]],Tabla5[],2,0),"")</f>
        <v>Arequipa</v>
      </c>
      <c r="U250" s="19" t="str">
        <f>IFERROR(VLOOKUP(Presupuestos[[#This Row],[TIPO DE DOCUMENTO]],Tipo_Documento[],2,0)&amp;Presupuestos[[#This Row],[SERIE]]&amp;Presupuestos[[#This Row],[NUMERO]]&amp;Presupuestos[[#This Row],[RUC]],"")</f>
        <v>01F00213417320124952850</v>
      </c>
      <c r="V250" s="3" t="s">
        <v>120</v>
      </c>
      <c r="W250" s="7">
        <v>45853</v>
      </c>
      <c r="X250" s="7">
        <v>45853</v>
      </c>
      <c r="Y250" s="3" t="s">
        <v>721</v>
      </c>
      <c r="Z250" s="3">
        <v>134173</v>
      </c>
      <c r="AA250" s="3">
        <f>IFERROR(VLOOKUP(Presupuestos[[#This Row],[RAZON SOCIAL]],CHOOSE({1,2},Clientes_Proveedores[Razon Social],Clientes_Proveedores[Ruc / Dni]),2,0),"-")</f>
        <v>20124952850</v>
      </c>
      <c r="AB250" s="31" t="s">
        <v>722</v>
      </c>
      <c r="AC250" s="3" t="s">
        <v>670</v>
      </c>
      <c r="AD250" s="5">
        <v>0.18</v>
      </c>
      <c r="AE250" s="6">
        <v>8.4749999999999996</v>
      </c>
      <c r="AF250" s="6">
        <f>Presupuestos[[#This Row],[BASE]]*Presupuestos[[#This Row],[% IGV]]</f>
        <v>1.5254999999999999</v>
      </c>
      <c r="AG250" s="22">
        <f>ROUND(SUM(Presupuestos[[#This Row],[BASE]:[IGV]]),2)</f>
        <v>10</v>
      </c>
      <c r="AH250" s="9" t="str">
        <f>IF(Presupuestos[[#This Row],[MONEDA]]="USD",VLOOKUP(Presupuestos[[#This Row],[FECHA DE EMISION]],Tipo_Cambio[],3,0),"")</f>
        <v/>
      </c>
      <c r="AI250" s="22">
        <f>IFERROR(ROUND(IF(Presupuestos[[#This Row],[MONEDA]]="PEN",Presupuestos[[#This Row],[TOTAL]],Presupuestos[[#This Row],[TOTAL]]*Presupuestos[[#This Row],[TIPO DE CAMBIO]]),2),"")</f>
        <v>10</v>
      </c>
      <c r="AJ250" s="5"/>
      <c r="AK250" s="33" t="s">
        <v>671</v>
      </c>
      <c r="AL250" s="5" t="s">
        <v>715</v>
      </c>
      <c r="AM250" s="23" t="s">
        <v>671</v>
      </c>
      <c r="AN250" s="23" t="s">
        <v>671</v>
      </c>
      <c r="AO250" s="7">
        <f>IFERROR(VLOOKUP("1-"&amp;Presupuestos[[#This Row],[ID DOCUMENTO]],BD_Pagos[],7,0),"")</f>
        <v>45853</v>
      </c>
      <c r="AP250" s="16" t="str">
        <f>IFERROR(VLOOKUP("1-"&amp;Presupuestos[[#This Row],[ID DOCUMENTO]],BD_Pagos[],8,0),"")</f>
        <v>C_Ope_002</v>
      </c>
      <c r="AQ250" s="17">
        <f>IFERROR(VLOOKUP("1-"&amp;Presupuestos[[#This Row],[ID DOCUMENTO]],BD_Pagos[],9,0),"")</f>
        <v>24904</v>
      </c>
      <c r="AR250" s="54"/>
      <c r="AS250" s="7">
        <f>IFERROR(VLOOKUP("2-"&amp;Presupuestos[[#This Row],[ID DOCUMENTO]],BD_Pagos[],7,0),"")</f>
        <v>0</v>
      </c>
      <c r="AT250" s="16" t="str">
        <f>IFERROR(VLOOKUP("2-"&amp;Presupuestos[[#This Row],[ID DOCUMENTO]],BD_Pagos[],8,0),"")</f>
        <v/>
      </c>
      <c r="AU250" s="17">
        <f>IFERROR(VLOOKUP("2-"&amp;Presupuestos[[#This Row],[ID DOCUMENTO]],BD_Pagos[],9,0),"")</f>
        <v>0</v>
      </c>
      <c r="AV250" s="20">
        <f>IF(IFERROR(VLOOKUP("2-"&amp;Presupuestos[[#This Row],[ID DOCUMENTO]],BD_Pagos[],10,0),0)&gt;Presupuestos[[#This Row],[TOTAL SOLES]],Presupuestos[[#This Row],[TOTAL SOLES]],IFERROR(VLOOKUP("2-"&amp;Presupuestos[[#This Row],[ID DOCUMENTO]],BD_Pagos[],10,0),0))</f>
        <v>0</v>
      </c>
      <c r="AW250" s="7"/>
      <c r="AX250" s="16"/>
      <c r="AY250" s="17"/>
      <c r="AZ250" s="20"/>
      <c r="BA250" s="7"/>
      <c r="BB250" s="16"/>
      <c r="BC250" s="17"/>
      <c r="BD250" s="20"/>
      <c r="BE250" s="7">
        <f>IFERROR(VLOOKUP("5-"&amp;Presupuestos[[#This Row],[ID DOCUMENTO]],BD_Pagos[],7,0),"")</f>
        <v>0</v>
      </c>
      <c r="BF250" s="17">
        <f>IFERROR(VLOOKUP("5-"&amp;Presupuestos[[#This Row],[ID DOCUMENTO]],BD_Pagos[],9,0),"")</f>
        <v>0</v>
      </c>
      <c r="BG250" s="20">
        <f>IF(IFERROR(VLOOKUP("5-"&amp;Presupuestos[[#This Row],[ID DOCUMENTO]],BD_Pagos[],10,0),0)&gt;Presupuestos[[#This Row],[TOTAL SOLES]],Presupuestos[[#This Row],[TOTAL SOLES]],IFERROR(VLOOKUP("5-"&amp;Presupuestos[[#This Row],[ID DOCUMENTO]],BD_Pagos[],10,0),0))</f>
        <v>0</v>
      </c>
      <c r="BH250" s="7">
        <f>IFERROR(VLOOKUP("1-Detraccion"&amp;Presupuestos[[#This Row],[ID DOCUMENTO]],BD_Pagos[],2,0),"")</f>
        <v>0</v>
      </c>
      <c r="BI250" s="3" t="str">
        <f>IFERROR(VLOOKUP("1-Detraccion"&amp;Presupuestos[[#This Row],[ID DOCUMENTO]],BD_Pagos[],3,0),"")</f>
        <v/>
      </c>
      <c r="BJ250" s="3">
        <f>IFERROR(VLOOKUP("1-Detraccion"&amp;Presupuestos[[#This Row],[ID DOCUMENTO]],BD_Pagos[],4,0),"")</f>
        <v>0</v>
      </c>
      <c r="BK250" s="6">
        <f>IF(IFERROR(VLOOKUP("1-Detraccion"&amp;Presupuestos[[#This Row],[ID DOCUMENTO]],BD_Pagos[],5,0),0)&gt;Presupuestos[[#This Row],[TOTAL SOLES]],Presupuestos[[#This Row],[TOTAL SOLES]],IFERROR(VLOOKUP("1-Detraccion"&amp;Presupuestos[[#This Row],[ID DOCUMENTO]],BD_Pagos[],5,0),0))</f>
        <v>0</v>
      </c>
      <c r="BL250" s="6">
        <f>IF(IFERROR(VLOOKUP("1-Detraccion"&amp;Presupuestos[[#This Row],[ID DOCUMENTO]],BD_Pagos[],6,0),0)&gt;Presupuestos[[#This Row],[TOTAL SOLES]],Presupuestos[[#This Row],[TOTAL SOLES]],IFERROR(VLOOKUP("1-Detraccion"&amp;Presupuestos[[#This Row],[ID DOCUMENTO]],BD_Pagos[],6,0),0))</f>
        <v>0</v>
      </c>
      <c r="BM250" s="37"/>
      <c r="BN250" s="3"/>
      <c r="BO250" s="3"/>
      <c r="BP250" s="6"/>
      <c r="BQ25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250" s="23" t="str">
        <f>IF(Presupuestos[[#This Row],[SALDO ME-MN]]&gt;0,"PENDIENTE","CANCELADO")</f>
        <v>PENDIENTE</v>
      </c>
      <c r="BS250" s="23" t="str">
        <f>IF(COUNTIFS($U$4:$U249,Presupuestos[[#This Row],[ID DOCUMENTO]])&gt;=1,IF(B249=Presupuestos[[#This Row],[ID]],"OK","DOC. DUPLICADO"),"OK")</f>
        <v>OK</v>
      </c>
    </row>
    <row r="251" spans="2:71" ht="24" x14ac:dyDescent="0.25">
      <c r="B251" s="34">
        <f>IF(Presupuestos[[#This Row],[ID DOCUMENTO]]=U250,B250,IF(B250="ID",1,B250+1))</f>
        <v>244</v>
      </c>
      <c r="C251" s="2">
        <v>45853</v>
      </c>
      <c r="D251" s="2">
        <v>45853</v>
      </c>
      <c r="E251" s="3" t="s">
        <v>711</v>
      </c>
      <c r="F251" s="25" t="s">
        <v>35</v>
      </c>
      <c r="G251" s="25" t="s">
        <v>223</v>
      </c>
      <c r="H251" s="25" t="s">
        <v>199</v>
      </c>
      <c r="I251" s="36" t="str">
        <f>IFERROR(VLOOKUP(Presupuestos[[#This Row],[AREA]]&amp;Presupuestos[[#This Row],[CONCEPTO]]&amp;Presupuestos[[#This Row],[DESCRIPCION]],Tabla28[[Columna1]:[CÓDIGO NUEVO]],2,0),"")</f>
        <v>P0303001</v>
      </c>
      <c r="J251" s="3" t="s">
        <v>666</v>
      </c>
      <c r="K251" s="3" t="s">
        <v>666</v>
      </c>
      <c r="L251" s="3" t="s">
        <v>666</v>
      </c>
      <c r="M251" s="31" t="s">
        <v>1114</v>
      </c>
      <c r="N251" s="3" t="s">
        <v>33</v>
      </c>
      <c r="O251" s="3" t="s">
        <v>300</v>
      </c>
      <c r="P251" s="3" t="s">
        <v>122</v>
      </c>
      <c r="Q251" s="3" t="str">
        <f>IFERROR(VLOOKUP(Presupuestos[[#This Row],[CLASIFICACIÓN (N)]],Tabla17[],2,0),"")</f>
        <v>Costos de ventas</v>
      </c>
      <c r="R251" s="3" t="str">
        <f>IFERROR(VLOOKUP(Presupuestos[[#This Row],[CLASIFICACIÓN (N)]],Tabla17[],3,0),"")</f>
        <v>Operativo</v>
      </c>
      <c r="S251" s="3" t="s">
        <v>16</v>
      </c>
      <c r="T251" s="3" t="str">
        <f>IFERROR(VLOOKUP(Presupuestos[[#This Row],[ALMACEN]],Tabla5[],2,0),"")</f>
        <v>Arequipa</v>
      </c>
      <c r="U251" s="19" t="str">
        <f>IFERROR(VLOOKUP(Presupuestos[[#This Row],[TIPO DE DOCUMENTO]],Tipo_Documento[],2,0)&amp;Presupuestos[[#This Row],[SERIE]]&amp;Presupuestos[[#This Row],[NUMERO]]&amp;Presupuestos[[#This Row],[RUC]],"")</f>
        <v>01F00213420520124952850</v>
      </c>
      <c r="V251" s="3" t="s">
        <v>120</v>
      </c>
      <c r="W251" s="7">
        <v>45853</v>
      </c>
      <c r="X251" s="7">
        <v>45853</v>
      </c>
      <c r="Y251" s="3" t="s">
        <v>721</v>
      </c>
      <c r="Z251" s="3">
        <v>134205</v>
      </c>
      <c r="AA251" s="3">
        <f>IFERROR(VLOOKUP(Presupuestos[[#This Row],[RAZON SOCIAL]],CHOOSE({1,2},Clientes_Proveedores[Razon Social],Clientes_Proveedores[Ruc / Dni]),2,0),"-")</f>
        <v>20124952850</v>
      </c>
      <c r="AB251" s="31" t="s">
        <v>722</v>
      </c>
      <c r="AC251" s="3" t="s">
        <v>670</v>
      </c>
      <c r="AD251" s="5">
        <v>0.18</v>
      </c>
      <c r="AE251" s="6">
        <v>8.4749999999999996</v>
      </c>
      <c r="AF251" s="6">
        <f>Presupuestos[[#This Row],[BASE]]*Presupuestos[[#This Row],[% IGV]]</f>
        <v>1.5254999999999999</v>
      </c>
      <c r="AG251" s="22">
        <f>ROUND(SUM(Presupuestos[[#This Row],[BASE]:[IGV]]),2)</f>
        <v>10</v>
      </c>
      <c r="AH251" s="9" t="str">
        <f>IF(Presupuestos[[#This Row],[MONEDA]]="USD",VLOOKUP(Presupuestos[[#This Row],[FECHA DE EMISION]],Tipo_Cambio[],3,0),"")</f>
        <v/>
      </c>
      <c r="AI251" s="22">
        <f>IFERROR(ROUND(IF(Presupuestos[[#This Row],[MONEDA]]="PEN",Presupuestos[[#This Row],[TOTAL]],Presupuestos[[#This Row],[TOTAL]]*Presupuestos[[#This Row],[TIPO DE CAMBIO]]),2),"")</f>
        <v>10</v>
      </c>
      <c r="AJ251" s="5"/>
      <c r="AK251" s="33" t="s">
        <v>671</v>
      </c>
      <c r="AL251" s="5" t="s">
        <v>715</v>
      </c>
      <c r="AM251" s="23" t="s">
        <v>671</v>
      </c>
      <c r="AN251" s="23" t="s">
        <v>671</v>
      </c>
      <c r="AO251" s="7">
        <f>IFERROR(VLOOKUP("1-"&amp;Presupuestos[[#This Row],[ID DOCUMENTO]],BD_Pagos[],7,0),"")</f>
        <v>45853</v>
      </c>
      <c r="AP251" s="16" t="str">
        <f>IFERROR(VLOOKUP("1-"&amp;Presupuestos[[#This Row],[ID DOCUMENTO]],BD_Pagos[],8,0),"")</f>
        <v>C_Ope_002</v>
      </c>
      <c r="AQ251" s="17">
        <f>IFERROR(VLOOKUP("1-"&amp;Presupuestos[[#This Row],[ID DOCUMENTO]],BD_Pagos[],9,0),"")</f>
        <v>24905</v>
      </c>
      <c r="AR251" s="54"/>
      <c r="AS251" s="7">
        <f>IFERROR(VLOOKUP("2-"&amp;Presupuestos[[#This Row],[ID DOCUMENTO]],BD_Pagos[],7,0),"")</f>
        <v>0</v>
      </c>
      <c r="AT251" s="16" t="str">
        <f>IFERROR(VLOOKUP("2-"&amp;Presupuestos[[#This Row],[ID DOCUMENTO]],BD_Pagos[],8,0),"")</f>
        <v/>
      </c>
      <c r="AU251" s="17">
        <f>IFERROR(VLOOKUP("2-"&amp;Presupuestos[[#This Row],[ID DOCUMENTO]],BD_Pagos[],9,0),"")</f>
        <v>0</v>
      </c>
      <c r="AV251" s="20">
        <f>IF(IFERROR(VLOOKUP("2-"&amp;Presupuestos[[#This Row],[ID DOCUMENTO]],BD_Pagos[],10,0),0)&gt;Presupuestos[[#This Row],[TOTAL SOLES]],Presupuestos[[#This Row],[TOTAL SOLES]],IFERROR(VLOOKUP("2-"&amp;Presupuestos[[#This Row],[ID DOCUMENTO]],BD_Pagos[],10,0),0))</f>
        <v>0</v>
      </c>
      <c r="AW251" s="7"/>
      <c r="AX251" s="16"/>
      <c r="AY251" s="17"/>
      <c r="AZ251" s="20"/>
      <c r="BA251" s="7"/>
      <c r="BB251" s="16"/>
      <c r="BC251" s="17"/>
      <c r="BD251" s="20"/>
      <c r="BE251" s="7">
        <f>IFERROR(VLOOKUP("5-"&amp;Presupuestos[[#This Row],[ID DOCUMENTO]],BD_Pagos[],7,0),"")</f>
        <v>0</v>
      </c>
      <c r="BF251" s="17">
        <f>IFERROR(VLOOKUP("5-"&amp;Presupuestos[[#This Row],[ID DOCUMENTO]],BD_Pagos[],9,0),"")</f>
        <v>0</v>
      </c>
      <c r="BG251" s="20">
        <f>IF(IFERROR(VLOOKUP("5-"&amp;Presupuestos[[#This Row],[ID DOCUMENTO]],BD_Pagos[],10,0),0)&gt;Presupuestos[[#This Row],[TOTAL SOLES]],Presupuestos[[#This Row],[TOTAL SOLES]],IFERROR(VLOOKUP("5-"&amp;Presupuestos[[#This Row],[ID DOCUMENTO]],BD_Pagos[],10,0),0))</f>
        <v>0</v>
      </c>
      <c r="BH251" s="7">
        <f>IFERROR(VLOOKUP("1-Detraccion"&amp;Presupuestos[[#This Row],[ID DOCUMENTO]],BD_Pagos[],2,0),"")</f>
        <v>0</v>
      </c>
      <c r="BI251" s="3" t="str">
        <f>IFERROR(VLOOKUP("1-Detraccion"&amp;Presupuestos[[#This Row],[ID DOCUMENTO]],BD_Pagos[],3,0),"")</f>
        <v/>
      </c>
      <c r="BJ251" s="3">
        <f>IFERROR(VLOOKUP("1-Detraccion"&amp;Presupuestos[[#This Row],[ID DOCUMENTO]],BD_Pagos[],4,0),"")</f>
        <v>0</v>
      </c>
      <c r="BK251" s="6">
        <f>IF(IFERROR(VLOOKUP("1-Detraccion"&amp;Presupuestos[[#This Row],[ID DOCUMENTO]],BD_Pagos[],5,0),0)&gt;Presupuestos[[#This Row],[TOTAL SOLES]],Presupuestos[[#This Row],[TOTAL SOLES]],IFERROR(VLOOKUP("1-Detraccion"&amp;Presupuestos[[#This Row],[ID DOCUMENTO]],BD_Pagos[],5,0),0))</f>
        <v>0</v>
      </c>
      <c r="BL251" s="6">
        <f>IF(IFERROR(VLOOKUP("1-Detraccion"&amp;Presupuestos[[#This Row],[ID DOCUMENTO]],BD_Pagos[],6,0),0)&gt;Presupuestos[[#This Row],[TOTAL SOLES]],Presupuestos[[#This Row],[TOTAL SOLES]],IFERROR(VLOOKUP("1-Detraccion"&amp;Presupuestos[[#This Row],[ID DOCUMENTO]],BD_Pagos[],6,0),0))</f>
        <v>0</v>
      </c>
      <c r="BM251" s="37"/>
      <c r="BN251" s="3"/>
      <c r="BO251" s="3"/>
      <c r="BP251" s="6"/>
      <c r="BQ25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251" s="23" t="str">
        <f>IF(Presupuestos[[#This Row],[SALDO ME-MN]]&gt;0,"PENDIENTE","CANCELADO")</f>
        <v>PENDIENTE</v>
      </c>
      <c r="BS251" s="23" t="str">
        <f>IF(COUNTIFS($U$4:$U250,Presupuestos[[#This Row],[ID DOCUMENTO]])&gt;=1,IF(B250=Presupuestos[[#This Row],[ID]],"OK","DOC. DUPLICADO"),"OK")</f>
        <v>OK</v>
      </c>
    </row>
    <row r="252" spans="2:71" ht="24" x14ac:dyDescent="0.25">
      <c r="B252" s="34">
        <f>IF(Presupuestos[[#This Row],[ID DOCUMENTO]]=U251,B251,IF(B251="ID",1,B251+1))</f>
        <v>245</v>
      </c>
      <c r="C252" s="2">
        <v>45854</v>
      </c>
      <c r="D252" s="2">
        <v>45854</v>
      </c>
      <c r="E252" s="3" t="s">
        <v>711</v>
      </c>
      <c r="F252" s="25" t="s">
        <v>35</v>
      </c>
      <c r="G252" s="25" t="s">
        <v>223</v>
      </c>
      <c r="H252" s="25" t="s">
        <v>199</v>
      </c>
      <c r="I252" s="36" t="str">
        <f>IFERROR(VLOOKUP(Presupuestos[[#This Row],[AREA]]&amp;Presupuestos[[#This Row],[CONCEPTO]]&amp;Presupuestos[[#This Row],[DESCRIPCION]],Tabla28[[Columna1]:[CÓDIGO NUEVO]],2,0),"")</f>
        <v>P0303001</v>
      </c>
      <c r="J252" s="3" t="s">
        <v>666</v>
      </c>
      <c r="K252" s="3" t="s">
        <v>666</v>
      </c>
      <c r="L252" s="3" t="s">
        <v>666</v>
      </c>
      <c r="M252" s="31" t="s">
        <v>1115</v>
      </c>
      <c r="N252" s="3" t="s">
        <v>33</v>
      </c>
      <c r="O252" s="3" t="s">
        <v>300</v>
      </c>
      <c r="P252" s="3" t="s">
        <v>122</v>
      </c>
      <c r="Q252" s="3" t="str">
        <f>IFERROR(VLOOKUP(Presupuestos[[#This Row],[CLASIFICACIÓN (N)]],Tabla17[],2,0),"")</f>
        <v>Costos de ventas</v>
      </c>
      <c r="R252" s="3" t="str">
        <f>IFERROR(VLOOKUP(Presupuestos[[#This Row],[CLASIFICACIÓN (N)]],Tabla17[],3,0),"")</f>
        <v>Operativo</v>
      </c>
      <c r="S252" s="3" t="s">
        <v>16</v>
      </c>
      <c r="T252" s="3" t="str">
        <f>IFERROR(VLOOKUP(Presupuestos[[#This Row],[ALMACEN]],Tabla5[],2,0),"")</f>
        <v>Arequipa</v>
      </c>
      <c r="U252" s="19" t="str">
        <f>IFERROR(VLOOKUP(Presupuestos[[#This Row],[TIPO DE DOCUMENTO]],Tipo_Documento[],2,0)&amp;Presupuestos[[#This Row],[SERIE]]&amp;Presupuestos[[#This Row],[NUMERO]]&amp;Presupuestos[[#This Row],[RUC]],"")</f>
        <v>01F00213422220124952850</v>
      </c>
      <c r="V252" s="3" t="s">
        <v>120</v>
      </c>
      <c r="W252" s="7">
        <v>45854</v>
      </c>
      <c r="X252" s="7">
        <v>45854</v>
      </c>
      <c r="Y252" s="3" t="s">
        <v>721</v>
      </c>
      <c r="Z252" s="3">
        <v>134222</v>
      </c>
      <c r="AA252" s="3">
        <f>IFERROR(VLOOKUP(Presupuestos[[#This Row],[RAZON SOCIAL]],CHOOSE({1,2},Clientes_Proveedores[Razon Social],Clientes_Proveedores[Ruc / Dni]),2,0),"-")</f>
        <v>20124952850</v>
      </c>
      <c r="AB252" s="31" t="s">
        <v>722</v>
      </c>
      <c r="AC252" s="3" t="s">
        <v>670</v>
      </c>
      <c r="AD252" s="5">
        <v>0.18</v>
      </c>
      <c r="AE252" s="6">
        <v>8.4749999999999996</v>
      </c>
      <c r="AF252" s="6">
        <f>Presupuestos[[#This Row],[BASE]]*Presupuestos[[#This Row],[% IGV]]</f>
        <v>1.5254999999999999</v>
      </c>
      <c r="AG252" s="22">
        <f>ROUND(SUM(Presupuestos[[#This Row],[BASE]:[IGV]]),2)</f>
        <v>10</v>
      </c>
      <c r="AH252" s="9" t="str">
        <f>IF(Presupuestos[[#This Row],[MONEDA]]="USD",VLOOKUP(Presupuestos[[#This Row],[FECHA DE EMISION]],Tipo_Cambio[],3,0),"")</f>
        <v/>
      </c>
      <c r="AI252" s="22">
        <f>IFERROR(ROUND(IF(Presupuestos[[#This Row],[MONEDA]]="PEN",Presupuestos[[#This Row],[TOTAL]],Presupuestos[[#This Row],[TOTAL]]*Presupuestos[[#This Row],[TIPO DE CAMBIO]]),2),"")</f>
        <v>10</v>
      </c>
      <c r="AJ252" s="5"/>
      <c r="AK252" s="33" t="s">
        <v>671</v>
      </c>
      <c r="AL252" s="5" t="s">
        <v>715</v>
      </c>
      <c r="AM252" s="23" t="s">
        <v>671</v>
      </c>
      <c r="AN252" s="23" t="s">
        <v>671</v>
      </c>
      <c r="AO252" s="7">
        <f>IFERROR(VLOOKUP("1-"&amp;Presupuestos[[#This Row],[ID DOCUMENTO]],BD_Pagos[],7,0),"")</f>
        <v>45854</v>
      </c>
      <c r="AP252" s="16" t="str">
        <f>IFERROR(VLOOKUP("1-"&amp;Presupuestos[[#This Row],[ID DOCUMENTO]],BD_Pagos[],8,0),"")</f>
        <v>C_Ope_002</v>
      </c>
      <c r="AQ252" s="17">
        <f>IFERROR(VLOOKUP("1-"&amp;Presupuestos[[#This Row],[ID DOCUMENTO]],BD_Pagos[],9,0),"")</f>
        <v>24906</v>
      </c>
      <c r="AR252" s="54"/>
      <c r="AS252" s="7">
        <f>IFERROR(VLOOKUP("2-"&amp;Presupuestos[[#This Row],[ID DOCUMENTO]],BD_Pagos[],7,0),"")</f>
        <v>0</v>
      </c>
      <c r="AT252" s="16" t="str">
        <f>IFERROR(VLOOKUP("2-"&amp;Presupuestos[[#This Row],[ID DOCUMENTO]],BD_Pagos[],8,0),"")</f>
        <v/>
      </c>
      <c r="AU252" s="17">
        <f>IFERROR(VLOOKUP("2-"&amp;Presupuestos[[#This Row],[ID DOCUMENTO]],BD_Pagos[],9,0),"")</f>
        <v>0</v>
      </c>
      <c r="AV252" s="20">
        <f>IF(IFERROR(VLOOKUP("2-"&amp;Presupuestos[[#This Row],[ID DOCUMENTO]],BD_Pagos[],10,0),0)&gt;Presupuestos[[#This Row],[TOTAL SOLES]],Presupuestos[[#This Row],[TOTAL SOLES]],IFERROR(VLOOKUP("2-"&amp;Presupuestos[[#This Row],[ID DOCUMENTO]],BD_Pagos[],10,0),0))</f>
        <v>0</v>
      </c>
      <c r="AW252" s="7"/>
      <c r="AX252" s="16"/>
      <c r="AY252" s="17"/>
      <c r="AZ252" s="20"/>
      <c r="BA252" s="7"/>
      <c r="BB252" s="16"/>
      <c r="BC252" s="17"/>
      <c r="BD252" s="20"/>
      <c r="BE252" s="7">
        <f>IFERROR(VLOOKUP("5-"&amp;Presupuestos[[#This Row],[ID DOCUMENTO]],BD_Pagos[],7,0),"")</f>
        <v>0</v>
      </c>
      <c r="BF252" s="17">
        <f>IFERROR(VLOOKUP("5-"&amp;Presupuestos[[#This Row],[ID DOCUMENTO]],BD_Pagos[],9,0),"")</f>
        <v>0</v>
      </c>
      <c r="BG252" s="20">
        <f>IF(IFERROR(VLOOKUP("5-"&amp;Presupuestos[[#This Row],[ID DOCUMENTO]],BD_Pagos[],10,0),0)&gt;Presupuestos[[#This Row],[TOTAL SOLES]],Presupuestos[[#This Row],[TOTAL SOLES]],IFERROR(VLOOKUP("5-"&amp;Presupuestos[[#This Row],[ID DOCUMENTO]],BD_Pagos[],10,0),0))</f>
        <v>0</v>
      </c>
      <c r="BH252" s="7">
        <f>IFERROR(VLOOKUP("1-Detraccion"&amp;Presupuestos[[#This Row],[ID DOCUMENTO]],BD_Pagos[],2,0),"")</f>
        <v>0</v>
      </c>
      <c r="BI252" s="3" t="str">
        <f>IFERROR(VLOOKUP("1-Detraccion"&amp;Presupuestos[[#This Row],[ID DOCUMENTO]],BD_Pagos[],3,0),"")</f>
        <v/>
      </c>
      <c r="BJ252" s="3">
        <f>IFERROR(VLOOKUP("1-Detraccion"&amp;Presupuestos[[#This Row],[ID DOCUMENTO]],BD_Pagos[],4,0),"")</f>
        <v>0</v>
      </c>
      <c r="BK252" s="6">
        <f>IF(IFERROR(VLOOKUP("1-Detraccion"&amp;Presupuestos[[#This Row],[ID DOCUMENTO]],BD_Pagos[],5,0),0)&gt;Presupuestos[[#This Row],[TOTAL SOLES]],Presupuestos[[#This Row],[TOTAL SOLES]],IFERROR(VLOOKUP("1-Detraccion"&amp;Presupuestos[[#This Row],[ID DOCUMENTO]],BD_Pagos[],5,0),0))</f>
        <v>0</v>
      </c>
      <c r="BL252" s="6">
        <f>IF(IFERROR(VLOOKUP("1-Detraccion"&amp;Presupuestos[[#This Row],[ID DOCUMENTO]],BD_Pagos[],6,0),0)&gt;Presupuestos[[#This Row],[TOTAL SOLES]],Presupuestos[[#This Row],[TOTAL SOLES]],IFERROR(VLOOKUP("1-Detraccion"&amp;Presupuestos[[#This Row],[ID DOCUMENTO]],BD_Pagos[],6,0),0))</f>
        <v>0</v>
      </c>
      <c r="BM252" s="37"/>
      <c r="BN252" s="3"/>
      <c r="BO252" s="3"/>
      <c r="BP252" s="6"/>
      <c r="BQ25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252" s="23" t="str">
        <f>IF(Presupuestos[[#This Row],[SALDO ME-MN]]&gt;0,"PENDIENTE","CANCELADO")</f>
        <v>PENDIENTE</v>
      </c>
      <c r="BS252" s="23" t="str">
        <f>IF(COUNTIFS($U$4:$U251,Presupuestos[[#This Row],[ID DOCUMENTO]])&gt;=1,IF(B251=Presupuestos[[#This Row],[ID]],"OK","DOC. DUPLICADO"),"OK")</f>
        <v>OK</v>
      </c>
    </row>
    <row r="253" spans="2:71" ht="24" x14ac:dyDescent="0.25">
      <c r="B253" s="34">
        <f>IF(Presupuestos[[#This Row],[ID DOCUMENTO]]=U252,B252,IF(B252="ID",1,B252+1))</f>
        <v>246</v>
      </c>
      <c r="C253" s="2">
        <v>45854</v>
      </c>
      <c r="D253" s="2">
        <v>45854</v>
      </c>
      <c r="E253" s="3" t="s">
        <v>711</v>
      </c>
      <c r="F253" s="25" t="s">
        <v>35</v>
      </c>
      <c r="G253" s="25" t="s">
        <v>223</v>
      </c>
      <c r="H253" s="25" t="s">
        <v>214</v>
      </c>
      <c r="I253" s="36" t="str">
        <f>IFERROR(VLOOKUP(Presupuestos[[#This Row],[AREA]]&amp;Presupuestos[[#This Row],[CONCEPTO]]&amp;Presupuestos[[#This Row],[DESCRIPCION]],Tabla28[[Columna1]:[CÓDIGO NUEVO]],2,0),"")</f>
        <v>P0303002</v>
      </c>
      <c r="J253" s="3" t="s">
        <v>666</v>
      </c>
      <c r="K253" s="3" t="s">
        <v>666</v>
      </c>
      <c r="L253" s="3" t="s">
        <v>666</v>
      </c>
      <c r="M253" s="31" t="s">
        <v>1116</v>
      </c>
      <c r="N253" s="3" t="s">
        <v>47</v>
      </c>
      <c r="O253" s="3" t="s">
        <v>300</v>
      </c>
      <c r="P253" s="3" t="s">
        <v>122</v>
      </c>
      <c r="Q253" s="3" t="str">
        <f>IFERROR(VLOOKUP(Presupuestos[[#This Row],[CLASIFICACIÓN (N)]],Tabla17[],2,0),"")</f>
        <v>Costos de ventas</v>
      </c>
      <c r="R253" s="3" t="str">
        <f>IFERROR(VLOOKUP(Presupuestos[[#This Row],[CLASIFICACIÓN (N)]],Tabla17[],3,0),"")</f>
        <v>Operativo</v>
      </c>
      <c r="S253" s="3" t="s">
        <v>16</v>
      </c>
      <c r="T253" s="3" t="str">
        <f>IFERROR(VLOOKUP(Presupuestos[[#This Row],[ALMACEN]],Tabla5[],2,0),"")</f>
        <v>Arequipa</v>
      </c>
      <c r="U253" s="19" t="str">
        <f>IFERROR(VLOOKUP(Presupuestos[[#This Row],[TIPO DE DOCUMENTO]],Tipo_Documento[],2,0)&amp;Presupuestos[[#This Row],[SERIE]]&amp;Presupuestos[[#This Row],[NUMERO]]&amp;Presupuestos[[#This Row],[RUC]],"")</f>
        <v>01F114109126820517252558</v>
      </c>
      <c r="V253" s="3" t="s">
        <v>120</v>
      </c>
      <c r="W253" s="7">
        <v>45854</v>
      </c>
      <c r="X253" s="7">
        <v>45854</v>
      </c>
      <c r="Y253" s="3" t="s">
        <v>832</v>
      </c>
      <c r="Z253" s="3">
        <v>1091268</v>
      </c>
      <c r="AA253" s="3">
        <f>IFERROR(VLOOKUP(Presupuestos[[#This Row],[RAZON SOCIAL]],CHOOSE({1,2},Clientes_Proveedores[Razon Social],Clientes_Proveedores[Ruc / Dni]),2,0),"-")</f>
        <v>20517252558</v>
      </c>
      <c r="AB253" s="31" t="s">
        <v>714</v>
      </c>
      <c r="AC253" s="3" t="s">
        <v>670</v>
      </c>
      <c r="AD253" s="5">
        <v>0.18</v>
      </c>
      <c r="AE253" s="6">
        <v>6.78</v>
      </c>
      <c r="AF253" s="6">
        <f>Presupuestos[[#This Row],[BASE]]*Presupuestos[[#This Row],[% IGV]]</f>
        <v>1.2203999999999999</v>
      </c>
      <c r="AG253" s="22">
        <f>ROUND(SUM(Presupuestos[[#This Row],[BASE]:[IGV]]),2)</f>
        <v>8</v>
      </c>
      <c r="AH253" s="9" t="str">
        <f>IF(Presupuestos[[#This Row],[MONEDA]]="USD",VLOOKUP(Presupuestos[[#This Row],[FECHA DE EMISION]],Tipo_Cambio[],3,0),"")</f>
        <v/>
      </c>
      <c r="AI253" s="22">
        <f>IFERROR(ROUND(IF(Presupuestos[[#This Row],[MONEDA]]="PEN",Presupuestos[[#This Row],[TOTAL]],Presupuestos[[#This Row],[TOTAL]]*Presupuestos[[#This Row],[TIPO DE CAMBIO]]),2),"")</f>
        <v>8</v>
      </c>
      <c r="AJ253" s="5"/>
      <c r="AK253" s="33" t="s">
        <v>671</v>
      </c>
      <c r="AL253" s="5" t="s">
        <v>715</v>
      </c>
      <c r="AM253" s="23" t="s">
        <v>671</v>
      </c>
      <c r="AN253" s="23" t="s">
        <v>671</v>
      </c>
      <c r="AO253" s="7">
        <f>IFERROR(VLOOKUP("1-"&amp;Presupuestos[[#This Row],[ID DOCUMENTO]],BD_Pagos[],7,0),"")</f>
        <v>45854</v>
      </c>
      <c r="AP253" s="16" t="str">
        <f>IFERROR(VLOOKUP("1-"&amp;Presupuestos[[#This Row],[ID DOCUMENTO]],BD_Pagos[],8,0),"")</f>
        <v>C_Ope_002</v>
      </c>
      <c r="AQ253" s="17">
        <f>IFERROR(VLOOKUP("1-"&amp;Presupuestos[[#This Row],[ID DOCUMENTO]],BD_Pagos[],9,0),"")</f>
        <v>24907</v>
      </c>
      <c r="AR253" s="54"/>
      <c r="AS253" s="7">
        <f>IFERROR(VLOOKUP("2-"&amp;Presupuestos[[#This Row],[ID DOCUMENTO]],BD_Pagos[],7,0),"")</f>
        <v>0</v>
      </c>
      <c r="AT253" s="16" t="str">
        <f>IFERROR(VLOOKUP("2-"&amp;Presupuestos[[#This Row],[ID DOCUMENTO]],BD_Pagos[],8,0),"")</f>
        <v/>
      </c>
      <c r="AU253" s="17">
        <f>IFERROR(VLOOKUP("2-"&amp;Presupuestos[[#This Row],[ID DOCUMENTO]],BD_Pagos[],9,0),"")</f>
        <v>0</v>
      </c>
      <c r="AV253" s="20">
        <f>IF(IFERROR(VLOOKUP("2-"&amp;Presupuestos[[#This Row],[ID DOCUMENTO]],BD_Pagos[],10,0),0)&gt;Presupuestos[[#This Row],[TOTAL SOLES]],Presupuestos[[#This Row],[TOTAL SOLES]],IFERROR(VLOOKUP("2-"&amp;Presupuestos[[#This Row],[ID DOCUMENTO]],BD_Pagos[],10,0),0))</f>
        <v>0</v>
      </c>
      <c r="AW253" s="7"/>
      <c r="AX253" s="16"/>
      <c r="AY253" s="17"/>
      <c r="AZ253" s="20"/>
      <c r="BA253" s="7"/>
      <c r="BB253" s="16"/>
      <c r="BC253" s="17"/>
      <c r="BD253" s="20"/>
      <c r="BE253" s="7">
        <f>IFERROR(VLOOKUP("5-"&amp;Presupuestos[[#This Row],[ID DOCUMENTO]],BD_Pagos[],7,0),"")</f>
        <v>0</v>
      </c>
      <c r="BF253" s="17">
        <f>IFERROR(VLOOKUP("5-"&amp;Presupuestos[[#This Row],[ID DOCUMENTO]],BD_Pagos[],9,0),"")</f>
        <v>0</v>
      </c>
      <c r="BG253" s="20">
        <f>IF(IFERROR(VLOOKUP("5-"&amp;Presupuestos[[#This Row],[ID DOCUMENTO]],BD_Pagos[],10,0),0)&gt;Presupuestos[[#This Row],[TOTAL SOLES]],Presupuestos[[#This Row],[TOTAL SOLES]],IFERROR(VLOOKUP("5-"&amp;Presupuestos[[#This Row],[ID DOCUMENTO]],BD_Pagos[],10,0),0))</f>
        <v>0</v>
      </c>
      <c r="BH253" s="7">
        <f>IFERROR(VLOOKUP("1-Detraccion"&amp;Presupuestos[[#This Row],[ID DOCUMENTO]],BD_Pagos[],2,0),"")</f>
        <v>0</v>
      </c>
      <c r="BI253" s="3" t="str">
        <f>IFERROR(VLOOKUP("1-Detraccion"&amp;Presupuestos[[#This Row],[ID DOCUMENTO]],BD_Pagos[],3,0),"")</f>
        <v/>
      </c>
      <c r="BJ253" s="3">
        <f>IFERROR(VLOOKUP("1-Detraccion"&amp;Presupuestos[[#This Row],[ID DOCUMENTO]],BD_Pagos[],4,0),"")</f>
        <v>0</v>
      </c>
      <c r="BK253" s="6">
        <f>IF(IFERROR(VLOOKUP("1-Detraccion"&amp;Presupuestos[[#This Row],[ID DOCUMENTO]],BD_Pagos[],5,0),0)&gt;Presupuestos[[#This Row],[TOTAL SOLES]],Presupuestos[[#This Row],[TOTAL SOLES]],IFERROR(VLOOKUP("1-Detraccion"&amp;Presupuestos[[#This Row],[ID DOCUMENTO]],BD_Pagos[],5,0),0))</f>
        <v>0</v>
      </c>
      <c r="BL253" s="6">
        <f>IF(IFERROR(VLOOKUP("1-Detraccion"&amp;Presupuestos[[#This Row],[ID DOCUMENTO]],BD_Pagos[],6,0),0)&gt;Presupuestos[[#This Row],[TOTAL SOLES]],Presupuestos[[#This Row],[TOTAL SOLES]],IFERROR(VLOOKUP("1-Detraccion"&amp;Presupuestos[[#This Row],[ID DOCUMENTO]],BD_Pagos[],6,0),0))</f>
        <v>0</v>
      </c>
      <c r="BM253" s="37"/>
      <c r="BN253" s="3"/>
      <c r="BO253" s="3"/>
      <c r="BP253" s="6"/>
      <c r="BQ25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53" s="23" t="str">
        <f>IF(Presupuestos[[#This Row],[SALDO ME-MN]]&gt;0,"PENDIENTE","CANCELADO")</f>
        <v>PENDIENTE</v>
      </c>
      <c r="BS253" s="23" t="str">
        <f>IF(COUNTIFS($U$4:$U252,Presupuestos[[#This Row],[ID DOCUMENTO]])&gt;=1,IF(B252=Presupuestos[[#This Row],[ID]],"OK","DOC. DUPLICADO"),"OK")</f>
        <v>OK</v>
      </c>
    </row>
    <row r="254" spans="2:71" ht="24" x14ac:dyDescent="0.25">
      <c r="B254" s="34">
        <f>IF(Presupuestos[[#This Row],[ID DOCUMENTO]]=U253,B253,IF(B253="ID",1,B253+1))</f>
        <v>247</v>
      </c>
      <c r="C254" s="2">
        <v>45854</v>
      </c>
      <c r="D254" s="2">
        <v>45854</v>
      </c>
      <c r="E254" s="3" t="s">
        <v>711</v>
      </c>
      <c r="F254" s="25" t="s">
        <v>35</v>
      </c>
      <c r="G254" s="25" t="s">
        <v>223</v>
      </c>
      <c r="H254" s="25" t="s">
        <v>214</v>
      </c>
      <c r="I254" s="36" t="str">
        <f>IFERROR(VLOOKUP(Presupuestos[[#This Row],[AREA]]&amp;Presupuestos[[#This Row],[CONCEPTO]]&amp;Presupuestos[[#This Row],[DESCRIPCION]],Tabla28[[Columna1]:[CÓDIGO NUEVO]],2,0),"")</f>
        <v>P0303002</v>
      </c>
      <c r="J254" s="3" t="s">
        <v>666</v>
      </c>
      <c r="K254" s="3" t="s">
        <v>666</v>
      </c>
      <c r="L254" s="3" t="s">
        <v>666</v>
      </c>
      <c r="M254" s="31" t="s">
        <v>1117</v>
      </c>
      <c r="N254" s="3" t="s">
        <v>47</v>
      </c>
      <c r="O254" s="3" t="s">
        <v>300</v>
      </c>
      <c r="P254" s="3" t="s">
        <v>122</v>
      </c>
      <c r="Q254" s="3" t="str">
        <f>IFERROR(VLOOKUP(Presupuestos[[#This Row],[CLASIFICACIÓN (N)]],Tabla17[],2,0),"")</f>
        <v>Costos de ventas</v>
      </c>
      <c r="R254" s="3" t="str">
        <f>IFERROR(VLOOKUP(Presupuestos[[#This Row],[CLASIFICACIÓN (N)]],Tabla17[],3,0),"")</f>
        <v>Operativo</v>
      </c>
      <c r="S254" s="3" t="s">
        <v>16</v>
      </c>
      <c r="T254" s="3" t="str">
        <f>IFERROR(VLOOKUP(Presupuestos[[#This Row],[ALMACEN]],Tabla5[],2,0),"")</f>
        <v>Arequipa</v>
      </c>
      <c r="U254" s="19" t="str">
        <f>IFERROR(VLOOKUP(Presupuestos[[#This Row],[TIPO DE DOCUMENTO]],Tipo_Documento[],2,0)&amp;Presupuestos[[#This Row],[SERIE]]&amp;Presupuestos[[#This Row],[NUMERO]]&amp;Presupuestos[[#This Row],[RUC]],"")</f>
        <v>01F214211293120517252558</v>
      </c>
      <c r="V254" s="3" t="s">
        <v>120</v>
      </c>
      <c r="W254" s="7">
        <v>45854</v>
      </c>
      <c r="X254" s="7">
        <v>45854</v>
      </c>
      <c r="Y254" s="3" t="s">
        <v>716</v>
      </c>
      <c r="Z254" s="3">
        <v>2112931</v>
      </c>
      <c r="AA254" s="3">
        <f>IFERROR(VLOOKUP(Presupuestos[[#This Row],[RAZON SOCIAL]],CHOOSE({1,2},Clientes_Proveedores[Razon Social],Clientes_Proveedores[Ruc / Dni]),2,0),"-")</f>
        <v>20517252558</v>
      </c>
      <c r="AB254" s="31" t="s">
        <v>714</v>
      </c>
      <c r="AC254" s="3" t="s">
        <v>670</v>
      </c>
      <c r="AD254" s="5">
        <v>0.18</v>
      </c>
      <c r="AE254" s="6">
        <v>6.78</v>
      </c>
      <c r="AF254" s="6">
        <f>Presupuestos[[#This Row],[BASE]]*Presupuestos[[#This Row],[% IGV]]</f>
        <v>1.2203999999999999</v>
      </c>
      <c r="AG254" s="22">
        <f>ROUND(SUM(Presupuestos[[#This Row],[BASE]:[IGV]]),2)</f>
        <v>8</v>
      </c>
      <c r="AH254" s="9" t="str">
        <f>IF(Presupuestos[[#This Row],[MONEDA]]="USD",VLOOKUP(Presupuestos[[#This Row],[FECHA DE EMISION]],Tipo_Cambio[],3,0),"")</f>
        <v/>
      </c>
      <c r="AI254" s="22">
        <f>IFERROR(ROUND(IF(Presupuestos[[#This Row],[MONEDA]]="PEN",Presupuestos[[#This Row],[TOTAL]],Presupuestos[[#This Row],[TOTAL]]*Presupuestos[[#This Row],[TIPO DE CAMBIO]]),2),"")</f>
        <v>8</v>
      </c>
      <c r="AJ254" s="5"/>
      <c r="AK254" s="33" t="s">
        <v>671</v>
      </c>
      <c r="AL254" s="5" t="s">
        <v>715</v>
      </c>
      <c r="AM254" s="23" t="s">
        <v>671</v>
      </c>
      <c r="AN254" s="23" t="s">
        <v>671</v>
      </c>
      <c r="AO254" s="7">
        <f>IFERROR(VLOOKUP("1-"&amp;Presupuestos[[#This Row],[ID DOCUMENTO]],BD_Pagos[],7,0),"")</f>
        <v>45854</v>
      </c>
      <c r="AP254" s="16" t="str">
        <f>IFERROR(VLOOKUP("1-"&amp;Presupuestos[[#This Row],[ID DOCUMENTO]],BD_Pagos[],8,0),"")</f>
        <v>C_Ope_002</v>
      </c>
      <c r="AQ254" s="17">
        <f>IFERROR(VLOOKUP("1-"&amp;Presupuestos[[#This Row],[ID DOCUMENTO]],BD_Pagos[],9,0),"")</f>
        <v>24909</v>
      </c>
      <c r="AR254" s="54"/>
      <c r="AS254" s="7">
        <f>IFERROR(VLOOKUP("2-"&amp;Presupuestos[[#This Row],[ID DOCUMENTO]],BD_Pagos[],7,0),"")</f>
        <v>0</v>
      </c>
      <c r="AT254" s="16" t="str">
        <f>IFERROR(VLOOKUP("2-"&amp;Presupuestos[[#This Row],[ID DOCUMENTO]],BD_Pagos[],8,0),"")</f>
        <v/>
      </c>
      <c r="AU254" s="17">
        <f>IFERROR(VLOOKUP("2-"&amp;Presupuestos[[#This Row],[ID DOCUMENTO]],BD_Pagos[],9,0),"")</f>
        <v>0</v>
      </c>
      <c r="AV254" s="20">
        <f>IF(IFERROR(VLOOKUP("2-"&amp;Presupuestos[[#This Row],[ID DOCUMENTO]],BD_Pagos[],10,0),0)&gt;Presupuestos[[#This Row],[TOTAL SOLES]],Presupuestos[[#This Row],[TOTAL SOLES]],IFERROR(VLOOKUP("2-"&amp;Presupuestos[[#This Row],[ID DOCUMENTO]],BD_Pagos[],10,0),0))</f>
        <v>0</v>
      </c>
      <c r="AW254" s="7"/>
      <c r="AX254" s="16"/>
      <c r="AY254" s="17"/>
      <c r="AZ254" s="20"/>
      <c r="BA254" s="7"/>
      <c r="BB254" s="16"/>
      <c r="BC254" s="17"/>
      <c r="BD254" s="20"/>
      <c r="BE254" s="7">
        <f>IFERROR(VLOOKUP("5-"&amp;Presupuestos[[#This Row],[ID DOCUMENTO]],BD_Pagos[],7,0),"")</f>
        <v>0</v>
      </c>
      <c r="BF254" s="17">
        <f>IFERROR(VLOOKUP("5-"&amp;Presupuestos[[#This Row],[ID DOCUMENTO]],BD_Pagos[],9,0),"")</f>
        <v>0</v>
      </c>
      <c r="BG254" s="20">
        <f>IF(IFERROR(VLOOKUP("5-"&amp;Presupuestos[[#This Row],[ID DOCUMENTO]],BD_Pagos[],10,0),0)&gt;Presupuestos[[#This Row],[TOTAL SOLES]],Presupuestos[[#This Row],[TOTAL SOLES]],IFERROR(VLOOKUP("5-"&amp;Presupuestos[[#This Row],[ID DOCUMENTO]],BD_Pagos[],10,0),0))</f>
        <v>0</v>
      </c>
      <c r="BH254" s="7">
        <f>IFERROR(VLOOKUP("1-Detraccion"&amp;Presupuestos[[#This Row],[ID DOCUMENTO]],BD_Pagos[],2,0),"")</f>
        <v>0</v>
      </c>
      <c r="BI254" s="3" t="str">
        <f>IFERROR(VLOOKUP("1-Detraccion"&amp;Presupuestos[[#This Row],[ID DOCUMENTO]],BD_Pagos[],3,0),"")</f>
        <v/>
      </c>
      <c r="BJ254" s="3">
        <f>IFERROR(VLOOKUP("1-Detraccion"&amp;Presupuestos[[#This Row],[ID DOCUMENTO]],BD_Pagos[],4,0),"")</f>
        <v>0</v>
      </c>
      <c r="BK254" s="6">
        <f>IF(IFERROR(VLOOKUP("1-Detraccion"&amp;Presupuestos[[#This Row],[ID DOCUMENTO]],BD_Pagos[],5,0),0)&gt;Presupuestos[[#This Row],[TOTAL SOLES]],Presupuestos[[#This Row],[TOTAL SOLES]],IFERROR(VLOOKUP("1-Detraccion"&amp;Presupuestos[[#This Row],[ID DOCUMENTO]],BD_Pagos[],5,0),0))</f>
        <v>0</v>
      </c>
      <c r="BL254" s="6">
        <f>IF(IFERROR(VLOOKUP("1-Detraccion"&amp;Presupuestos[[#This Row],[ID DOCUMENTO]],BD_Pagos[],6,0),0)&gt;Presupuestos[[#This Row],[TOTAL SOLES]],Presupuestos[[#This Row],[TOTAL SOLES]],IFERROR(VLOOKUP("1-Detraccion"&amp;Presupuestos[[#This Row],[ID DOCUMENTO]],BD_Pagos[],6,0),0))</f>
        <v>0</v>
      </c>
      <c r="BM254" s="37"/>
      <c r="BN254" s="3"/>
      <c r="BO254" s="3"/>
      <c r="BP254" s="6"/>
      <c r="BQ25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54" s="23" t="str">
        <f>IF(Presupuestos[[#This Row],[SALDO ME-MN]]&gt;0,"PENDIENTE","CANCELADO")</f>
        <v>PENDIENTE</v>
      </c>
      <c r="BS254" s="23" t="str">
        <f>IF(COUNTIFS($U$4:$U253,Presupuestos[[#This Row],[ID DOCUMENTO]])&gt;=1,IF(B253=Presupuestos[[#This Row],[ID]],"OK","DOC. DUPLICADO"),"OK")</f>
        <v>OK</v>
      </c>
    </row>
    <row r="255" spans="2:71" ht="24" x14ac:dyDescent="0.25">
      <c r="B255" s="34">
        <f>IF(Presupuestos[[#This Row],[ID DOCUMENTO]]=U254,B254,IF(B254="ID",1,B254+1))</f>
        <v>248</v>
      </c>
      <c r="C255" s="2">
        <v>45854</v>
      </c>
      <c r="D255" s="2">
        <v>45854</v>
      </c>
      <c r="E255" s="3" t="s">
        <v>711</v>
      </c>
      <c r="F255" s="25" t="s">
        <v>35</v>
      </c>
      <c r="G255" s="25" t="s">
        <v>223</v>
      </c>
      <c r="H255" s="25" t="s">
        <v>214</v>
      </c>
      <c r="I255" s="36" t="str">
        <f>IFERROR(VLOOKUP(Presupuestos[[#This Row],[AREA]]&amp;Presupuestos[[#This Row],[CONCEPTO]]&amp;Presupuestos[[#This Row],[DESCRIPCION]],Tabla28[[Columna1]:[CÓDIGO NUEVO]],2,0),"")</f>
        <v>P0303002</v>
      </c>
      <c r="J255" s="3" t="s">
        <v>666</v>
      </c>
      <c r="K255" s="3" t="s">
        <v>666</v>
      </c>
      <c r="L255" s="3" t="s">
        <v>666</v>
      </c>
      <c r="M255" s="31" t="s">
        <v>1116</v>
      </c>
      <c r="N255" s="3" t="s">
        <v>47</v>
      </c>
      <c r="O255" s="3" t="s">
        <v>300</v>
      </c>
      <c r="P255" s="3" t="s">
        <v>122</v>
      </c>
      <c r="Q255" s="3" t="str">
        <f>IFERROR(VLOOKUP(Presupuestos[[#This Row],[CLASIFICACIÓN (N)]],Tabla17[],2,0),"")</f>
        <v>Costos de ventas</v>
      </c>
      <c r="R255" s="3" t="str">
        <f>IFERROR(VLOOKUP(Presupuestos[[#This Row],[CLASIFICACIÓN (N)]],Tabla17[],3,0),"")</f>
        <v>Operativo</v>
      </c>
      <c r="S255" s="3" t="s">
        <v>16</v>
      </c>
      <c r="T255" s="3" t="str">
        <f>IFERROR(VLOOKUP(Presupuestos[[#This Row],[ALMACEN]],Tabla5[],2,0),"")</f>
        <v>Arequipa</v>
      </c>
      <c r="U255" s="19" t="str">
        <f>IFERROR(VLOOKUP(Presupuestos[[#This Row],[TIPO DE DOCUMENTO]],Tipo_Documento[],2,0)&amp;Presupuestos[[#This Row],[SERIE]]&amp;Presupuestos[[#This Row],[NUMERO]]&amp;Presupuestos[[#This Row],[RUC]],"")</f>
        <v>01F11199830120517252558</v>
      </c>
      <c r="V255" s="3" t="s">
        <v>120</v>
      </c>
      <c r="W255" s="7">
        <v>45854</v>
      </c>
      <c r="X255" s="7">
        <v>45854</v>
      </c>
      <c r="Y255" s="3" t="s">
        <v>833</v>
      </c>
      <c r="Z255" s="3">
        <v>998301</v>
      </c>
      <c r="AA255" s="3">
        <f>IFERROR(VLOOKUP(Presupuestos[[#This Row],[RAZON SOCIAL]],CHOOSE({1,2},Clientes_Proveedores[Razon Social],Clientes_Proveedores[Ruc / Dni]),2,0),"-")</f>
        <v>20517252558</v>
      </c>
      <c r="AB255" s="31" t="s">
        <v>714</v>
      </c>
      <c r="AC255" s="3" t="s">
        <v>670</v>
      </c>
      <c r="AD255" s="5">
        <v>0.18</v>
      </c>
      <c r="AE255" s="6">
        <v>6.78</v>
      </c>
      <c r="AF255" s="6">
        <f>Presupuestos[[#This Row],[BASE]]*Presupuestos[[#This Row],[% IGV]]</f>
        <v>1.2203999999999999</v>
      </c>
      <c r="AG255" s="22">
        <f>ROUND(SUM(Presupuestos[[#This Row],[BASE]:[IGV]]),2)</f>
        <v>8</v>
      </c>
      <c r="AH255" s="9" t="str">
        <f>IF(Presupuestos[[#This Row],[MONEDA]]="USD",VLOOKUP(Presupuestos[[#This Row],[FECHA DE EMISION]],Tipo_Cambio[],3,0),"")</f>
        <v/>
      </c>
      <c r="AI255" s="22">
        <f>IFERROR(ROUND(IF(Presupuestos[[#This Row],[MONEDA]]="PEN",Presupuestos[[#This Row],[TOTAL]],Presupuestos[[#This Row],[TOTAL]]*Presupuestos[[#This Row],[TIPO DE CAMBIO]]),2),"")</f>
        <v>8</v>
      </c>
      <c r="AJ255" s="5"/>
      <c r="AK255" s="33" t="s">
        <v>671</v>
      </c>
      <c r="AL255" s="5" t="s">
        <v>715</v>
      </c>
      <c r="AM255" s="23" t="s">
        <v>671</v>
      </c>
      <c r="AN255" s="23" t="s">
        <v>671</v>
      </c>
      <c r="AO255" s="7">
        <f>IFERROR(VLOOKUP("1-"&amp;Presupuestos[[#This Row],[ID DOCUMENTO]],BD_Pagos[],7,0),"")</f>
        <v>45854</v>
      </c>
      <c r="AP255" s="16" t="str">
        <f>IFERROR(VLOOKUP("1-"&amp;Presupuestos[[#This Row],[ID DOCUMENTO]],BD_Pagos[],8,0),"")</f>
        <v>C_Ope_002</v>
      </c>
      <c r="AQ255" s="17">
        <f>IFERROR(VLOOKUP("1-"&amp;Presupuestos[[#This Row],[ID DOCUMENTO]],BD_Pagos[],9,0),"")</f>
        <v>24910</v>
      </c>
      <c r="AR255" s="54"/>
      <c r="AS255" s="7">
        <f>IFERROR(VLOOKUP("2-"&amp;Presupuestos[[#This Row],[ID DOCUMENTO]],BD_Pagos[],7,0),"")</f>
        <v>0</v>
      </c>
      <c r="AT255" s="16" t="str">
        <f>IFERROR(VLOOKUP("2-"&amp;Presupuestos[[#This Row],[ID DOCUMENTO]],BD_Pagos[],8,0),"")</f>
        <v/>
      </c>
      <c r="AU255" s="17">
        <f>IFERROR(VLOOKUP("2-"&amp;Presupuestos[[#This Row],[ID DOCUMENTO]],BD_Pagos[],9,0),"")</f>
        <v>0</v>
      </c>
      <c r="AV255" s="20">
        <f>IF(IFERROR(VLOOKUP("2-"&amp;Presupuestos[[#This Row],[ID DOCUMENTO]],BD_Pagos[],10,0),0)&gt;Presupuestos[[#This Row],[TOTAL SOLES]],Presupuestos[[#This Row],[TOTAL SOLES]],IFERROR(VLOOKUP("2-"&amp;Presupuestos[[#This Row],[ID DOCUMENTO]],BD_Pagos[],10,0),0))</f>
        <v>0</v>
      </c>
      <c r="AW255" s="7"/>
      <c r="AX255" s="16"/>
      <c r="AY255" s="17"/>
      <c r="AZ255" s="20"/>
      <c r="BA255" s="7"/>
      <c r="BB255" s="16"/>
      <c r="BC255" s="17"/>
      <c r="BD255" s="20"/>
      <c r="BE255" s="7">
        <f>IFERROR(VLOOKUP("5-"&amp;Presupuestos[[#This Row],[ID DOCUMENTO]],BD_Pagos[],7,0),"")</f>
        <v>0</v>
      </c>
      <c r="BF255" s="17">
        <f>IFERROR(VLOOKUP("5-"&amp;Presupuestos[[#This Row],[ID DOCUMENTO]],BD_Pagos[],9,0),"")</f>
        <v>0</v>
      </c>
      <c r="BG255" s="20">
        <f>IF(IFERROR(VLOOKUP("5-"&amp;Presupuestos[[#This Row],[ID DOCUMENTO]],BD_Pagos[],10,0),0)&gt;Presupuestos[[#This Row],[TOTAL SOLES]],Presupuestos[[#This Row],[TOTAL SOLES]],IFERROR(VLOOKUP("5-"&amp;Presupuestos[[#This Row],[ID DOCUMENTO]],BD_Pagos[],10,0),0))</f>
        <v>0</v>
      </c>
      <c r="BH255" s="7">
        <f>IFERROR(VLOOKUP("1-Detraccion"&amp;Presupuestos[[#This Row],[ID DOCUMENTO]],BD_Pagos[],2,0),"")</f>
        <v>0</v>
      </c>
      <c r="BI255" s="3" t="str">
        <f>IFERROR(VLOOKUP("1-Detraccion"&amp;Presupuestos[[#This Row],[ID DOCUMENTO]],BD_Pagos[],3,0),"")</f>
        <v/>
      </c>
      <c r="BJ255" s="3">
        <f>IFERROR(VLOOKUP("1-Detraccion"&amp;Presupuestos[[#This Row],[ID DOCUMENTO]],BD_Pagos[],4,0),"")</f>
        <v>0</v>
      </c>
      <c r="BK255" s="6">
        <f>IF(IFERROR(VLOOKUP("1-Detraccion"&amp;Presupuestos[[#This Row],[ID DOCUMENTO]],BD_Pagos[],5,0),0)&gt;Presupuestos[[#This Row],[TOTAL SOLES]],Presupuestos[[#This Row],[TOTAL SOLES]],IFERROR(VLOOKUP("1-Detraccion"&amp;Presupuestos[[#This Row],[ID DOCUMENTO]],BD_Pagos[],5,0),0))</f>
        <v>0</v>
      </c>
      <c r="BL255" s="6">
        <f>IF(IFERROR(VLOOKUP("1-Detraccion"&amp;Presupuestos[[#This Row],[ID DOCUMENTO]],BD_Pagos[],6,0),0)&gt;Presupuestos[[#This Row],[TOTAL SOLES]],Presupuestos[[#This Row],[TOTAL SOLES]],IFERROR(VLOOKUP("1-Detraccion"&amp;Presupuestos[[#This Row],[ID DOCUMENTO]],BD_Pagos[],6,0),0))</f>
        <v>0</v>
      </c>
      <c r="BM255" s="37"/>
      <c r="BN255" s="3"/>
      <c r="BO255" s="3"/>
      <c r="BP255" s="6"/>
      <c r="BQ25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55" s="23" t="str">
        <f>IF(Presupuestos[[#This Row],[SALDO ME-MN]]&gt;0,"PENDIENTE","CANCELADO")</f>
        <v>PENDIENTE</v>
      </c>
      <c r="BS255" s="23" t="str">
        <f>IF(COUNTIFS($U$4:$U254,Presupuestos[[#This Row],[ID DOCUMENTO]])&gt;=1,IF(B254=Presupuestos[[#This Row],[ID]],"OK","DOC. DUPLICADO"),"OK")</f>
        <v>OK</v>
      </c>
    </row>
    <row r="256" spans="2:71" ht="24" x14ac:dyDescent="0.25">
      <c r="B256" s="34">
        <f>IF(Presupuestos[[#This Row],[ID DOCUMENTO]]=U255,B255,IF(B255="ID",1,B255+1))</f>
        <v>249</v>
      </c>
      <c r="C256" s="2">
        <v>45854</v>
      </c>
      <c r="D256" s="2">
        <v>45854</v>
      </c>
      <c r="E256" s="3" t="s">
        <v>711</v>
      </c>
      <c r="F256" s="25" t="s">
        <v>35</v>
      </c>
      <c r="G256" s="25" t="s">
        <v>223</v>
      </c>
      <c r="H256" s="25" t="s">
        <v>214</v>
      </c>
      <c r="I256" s="36" t="str">
        <f>IFERROR(VLOOKUP(Presupuestos[[#This Row],[AREA]]&amp;Presupuestos[[#This Row],[CONCEPTO]]&amp;Presupuestos[[#This Row],[DESCRIPCION]],Tabla28[[Columna1]:[CÓDIGO NUEVO]],2,0),"")</f>
        <v>P0303002</v>
      </c>
      <c r="J256" s="3" t="s">
        <v>666</v>
      </c>
      <c r="K256" s="3" t="s">
        <v>666</v>
      </c>
      <c r="L256" s="3" t="s">
        <v>666</v>
      </c>
      <c r="M256" s="31" t="s">
        <v>1117</v>
      </c>
      <c r="N256" s="3" t="s">
        <v>47</v>
      </c>
      <c r="O256" s="3" t="s">
        <v>300</v>
      </c>
      <c r="P256" s="3" t="s">
        <v>122</v>
      </c>
      <c r="Q256" s="3" t="str">
        <f>IFERROR(VLOOKUP(Presupuestos[[#This Row],[CLASIFICACIÓN (N)]],Tabla17[],2,0),"")</f>
        <v>Costos de ventas</v>
      </c>
      <c r="R256" s="3" t="str">
        <f>IFERROR(VLOOKUP(Presupuestos[[#This Row],[CLASIFICACIÓN (N)]],Tabla17[],3,0),"")</f>
        <v>Operativo</v>
      </c>
      <c r="S256" s="3" t="s">
        <v>16</v>
      </c>
      <c r="T256" s="3" t="str">
        <f>IFERROR(VLOOKUP(Presupuestos[[#This Row],[ALMACEN]],Tabla5[],2,0),"")</f>
        <v>Arequipa</v>
      </c>
      <c r="U256" s="19" t="str">
        <f>IFERROR(VLOOKUP(Presupuestos[[#This Row],[TIPO DE DOCUMENTO]],Tipo_Documento[],2,0)&amp;Presupuestos[[#This Row],[SERIE]]&amp;Presupuestos[[#This Row],[NUMERO]]&amp;Presupuestos[[#This Row],[RUC]],"")</f>
        <v>01F211239952020517252558</v>
      </c>
      <c r="V256" s="3" t="s">
        <v>120</v>
      </c>
      <c r="W256" s="7">
        <v>45854</v>
      </c>
      <c r="X256" s="7">
        <v>45854</v>
      </c>
      <c r="Y256" s="3" t="s">
        <v>829</v>
      </c>
      <c r="Z256" s="3">
        <v>2399520</v>
      </c>
      <c r="AA256" s="3">
        <f>IFERROR(VLOOKUP(Presupuestos[[#This Row],[RAZON SOCIAL]],CHOOSE({1,2},Clientes_Proveedores[Razon Social],Clientes_Proveedores[Ruc / Dni]),2,0),"-")</f>
        <v>20517252558</v>
      </c>
      <c r="AB256" s="31" t="s">
        <v>714</v>
      </c>
      <c r="AC256" s="3" t="s">
        <v>670</v>
      </c>
      <c r="AD256" s="5">
        <v>0.18</v>
      </c>
      <c r="AE256" s="6">
        <v>6.78</v>
      </c>
      <c r="AF256" s="6">
        <f>Presupuestos[[#This Row],[BASE]]*Presupuestos[[#This Row],[% IGV]]</f>
        <v>1.2203999999999999</v>
      </c>
      <c r="AG256" s="22">
        <f>ROUND(SUM(Presupuestos[[#This Row],[BASE]:[IGV]]),2)</f>
        <v>8</v>
      </c>
      <c r="AH256" s="9" t="str">
        <f>IF(Presupuestos[[#This Row],[MONEDA]]="USD",VLOOKUP(Presupuestos[[#This Row],[FECHA DE EMISION]],Tipo_Cambio[],3,0),"")</f>
        <v/>
      </c>
      <c r="AI256" s="22">
        <f>IFERROR(ROUND(IF(Presupuestos[[#This Row],[MONEDA]]="PEN",Presupuestos[[#This Row],[TOTAL]],Presupuestos[[#This Row],[TOTAL]]*Presupuestos[[#This Row],[TIPO DE CAMBIO]]),2),"")</f>
        <v>8</v>
      </c>
      <c r="AJ256" s="5"/>
      <c r="AK256" s="33" t="s">
        <v>671</v>
      </c>
      <c r="AL256" s="5" t="s">
        <v>715</v>
      </c>
      <c r="AM256" s="23" t="s">
        <v>671</v>
      </c>
      <c r="AN256" s="23" t="s">
        <v>671</v>
      </c>
      <c r="AO256" s="7">
        <f>IFERROR(VLOOKUP("1-"&amp;Presupuestos[[#This Row],[ID DOCUMENTO]],BD_Pagos[],7,0),"")</f>
        <v>45854</v>
      </c>
      <c r="AP256" s="16" t="str">
        <f>IFERROR(VLOOKUP("1-"&amp;Presupuestos[[#This Row],[ID DOCUMENTO]],BD_Pagos[],8,0),"")</f>
        <v>C_Ope_002</v>
      </c>
      <c r="AQ256" s="17">
        <f>IFERROR(VLOOKUP("1-"&amp;Presupuestos[[#This Row],[ID DOCUMENTO]],BD_Pagos[],9,0),"")</f>
        <v>24911</v>
      </c>
      <c r="AR256" s="54"/>
      <c r="AS256" s="7">
        <f>IFERROR(VLOOKUP("2-"&amp;Presupuestos[[#This Row],[ID DOCUMENTO]],BD_Pagos[],7,0),"")</f>
        <v>0</v>
      </c>
      <c r="AT256" s="16" t="str">
        <f>IFERROR(VLOOKUP("2-"&amp;Presupuestos[[#This Row],[ID DOCUMENTO]],BD_Pagos[],8,0),"")</f>
        <v/>
      </c>
      <c r="AU256" s="17">
        <f>IFERROR(VLOOKUP("2-"&amp;Presupuestos[[#This Row],[ID DOCUMENTO]],BD_Pagos[],9,0),"")</f>
        <v>0</v>
      </c>
      <c r="AV256" s="20">
        <f>IF(IFERROR(VLOOKUP("2-"&amp;Presupuestos[[#This Row],[ID DOCUMENTO]],BD_Pagos[],10,0),0)&gt;Presupuestos[[#This Row],[TOTAL SOLES]],Presupuestos[[#This Row],[TOTAL SOLES]],IFERROR(VLOOKUP("2-"&amp;Presupuestos[[#This Row],[ID DOCUMENTO]],BD_Pagos[],10,0),0))</f>
        <v>0</v>
      </c>
      <c r="AW256" s="7"/>
      <c r="AX256" s="16"/>
      <c r="AY256" s="17"/>
      <c r="AZ256" s="20"/>
      <c r="BA256" s="7"/>
      <c r="BB256" s="16"/>
      <c r="BC256" s="17"/>
      <c r="BD256" s="20"/>
      <c r="BE256" s="7">
        <f>IFERROR(VLOOKUP("5-"&amp;Presupuestos[[#This Row],[ID DOCUMENTO]],BD_Pagos[],7,0),"")</f>
        <v>0</v>
      </c>
      <c r="BF256" s="17">
        <f>IFERROR(VLOOKUP("5-"&amp;Presupuestos[[#This Row],[ID DOCUMENTO]],BD_Pagos[],9,0),"")</f>
        <v>0</v>
      </c>
      <c r="BG256" s="20">
        <f>IF(IFERROR(VLOOKUP("5-"&amp;Presupuestos[[#This Row],[ID DOCUMENTO]],BD_Pagos[],10,0),0)&gt;Presupuestos[[#This Row],[TOTAL SOLES]],Presupuestos[[#This Row],[TOTAL SOLES]],IFERROR(VLOOKUP("5-"&amp;Presupuestos[[#This Row],[ID DOCUMENTO]],BD_Pagos[],10,0),0))</f>
        <v>0</v>
      </c>
      <c r="BH256" s="7">
        <f>IFERROR(VLOOKUP("1-Detraccion"&amp;Presupuestos[[#This Row],[ID DOCUMENTO]],BD_Pagos[],2,0),"")</f>
        <v>0</v>
      </c>
      <c r="BI256" s="3" t="str">
        <f>IFERROR(VLOOKUP("1-Detraccion"&amp;Presupuestos[[#This Row],[ID DOCUMENTO]],BD_Pagos[],3,0),"")</f>
        <v/>
      </c>
      <c r="BJ256" s="3">
        <f>IFERROR(VLOOKUP("1-Detraccion"&amp;Presupuestos[[#This Row],[ID DOCUMENTO]],BD_Pagos[],4,0),"")</f>
        <v>0</v>
      </c>
      <c r="BK256" s="6">
        <f>IF(IFERROR(VLOOKUP("1-Detraccion"&amp;Presupuestos[[#This Row],[ID DOCUMENTO]],BD_Pagos[],5,0),0)&gt;Presupuestos[[#This Row],[TOTAL SOLES]],Presupuestos[[#This Row],[TOTAL SOLES]],IFERROR(VLOOKUP("1-Detraccion"&amp;Presupuestos[[#This Row],[ID DOCUMENTO]],BD_Pagos[],5,0),0))</f>
        <v>0</v>
      </c>
      <c r="BL256" s="6">
        <f>IF(IFERROR(VLOOKUP("1-Detraccion"&amp;Presupuestos[[#This Row],[ID DOCUMENTO]],BD_Pagos[],6,0),0)&gt;Presupuestos[[#This Row],[TOTAL SOLES]],Presupuestos[[#This Row],[TOTAL SOLES]],IFERROR(VLOOKUP("1-Detraccion"&amp;Presupuestos[[#This Row],[ID DOCUMENTO]],BD_Pagos[],6,0),0))</f>
        <v>0</v>
      </c>
      <c r="BM256" s="37"/>
      <c r="BN256" s="3"/>
      <c r="BO256" s="3"/>
      <c r="BP256" s="6"/>
      <c r="BQ25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56" s="23" t="str">
        <f>IF(Presupuestos[[#This Row],[SALDO ME-MN]]&gt;0,"PENDIENTE","CANCELADO")</f>
        <v>PENDIENTE</v>
      </c>
      <c r="BS256" s="23" t="str">
        <f>IF(COUNTIFS($U$4:$U255,Presupuestos[[#This Row],[ID DOCUMENTO]])&gt;=1,IF(B255=Presupuestos[[#This Row],[ID]],"OK","DOC. DUPLICADO"),"OK")</f>
        <v>OK</v>
      </c>
    </row>
    <row r="257" spans="2:71" ht="24" x14ac:dyDescent="0.25">
      <c r="B257" s="34">
        <f>IF(Presupuestos[[#This Row],[ID DOCUMENTO]]=U256,B256,IF(B256="ID",1,B256+1))</f>
        <v>250</v>
      </c>
      <c r="C257" s="2">
        <v>45856</v>
      </c>
      <c r="D257" s="2">
        <v>45856</v>
      </c>
      <c r="E257" s="3" t="s">
        <v>711</v>
      </c>
      <c r="F257" s="25" t="s">
        <v>35</v>
      </c>
      <c r="G257" s="25" t="s">
        <v>223</v>
      </c>
      <c r="H257" s="25" t="s">
        <v>214</v>
      </c>
      <c r="I257" s="36" t="str">
        <f>IFERROR(VLOOKUP(Presupuestos[[#This Row],[AREA]]&amp;Presupuestos[[#This Row],[CONCEPTO]]&amp;Presupuestos[[#This Row],[DESCRIPCION]],Tabla28[[Columna1]:[CÓDIGO NUEVO]],2,0),"")</f>
        <v>P0303002</v>
      </c>
      <c r="J257" s="3" t="s">
        <v>666</v>
      </c>
      <c r="K257" s="3" t="s">
        <v>666</v>
      </c>
      <c r="L257" s="3" t="s">
        <v>666</v>
      </c>
      <c r="M257" s="31" t="s">
        <v>1118</v>
      </c>
      <c r="N257" s="3" t="s">
        <v>58</v>
      </c>
      <c r="O257" s="3" t="s">
        <v>300</v>
      </c>
      <c r="P257" s="3" t="s">
        <v>122</v>
      </c>
      <c r="Q257" s="3" t="str">
        <f>IFERROR(VLOOKUP(Presupuestos[[#This Row],[CLASIFICACIÓN (N)]],Tabla17[],2,0),"")</f>
        <v>Costos de ventas</v>
      </c>
      <c r="R257" s="3" t="str">
        <f>IFERROR(VLOOKUP(Presupuestos[[#This Row],[CLASIFICACIÓN (N)]],Tabla17[],3,0),"")</f>
        <v>Operativo</v>
      </c>
      <c r="S257" s="3" t="s">
        <v>16</v>
      </c>
      <c r="T257" s="3" t="str">
        <f>IFERROR(VLOOKUP(Presupuestos[[#This Row],[ALMACEN]],Tabla5[],2,0),"")</f>
        <v>Arequipa</v>
      </c>
      <c r="U257" s="19" t="str">
        <f>IFERROR(VLOOKUP(Presupuestos[[#This Row],[TIPO DE DOCUMENTO]],Tipo_Documento[],2,0)&amp;Presupuestos[[#This Row],[SERIE]]&amp;Presupuestos[[#This Row],[NUMERO]]&amp;Presupuestos[[#This Row],[RUC]],"")</f>
        <v>01F114109254620517252558</v>
      </c>
      <c r="V257" s="3" t="s">
        <v>120</v>
      </c>
      <c r="W257" s="7">
        <v>45856</v>
      </c>
      <c r="X257" s="7">
        <v>45856</v>
      </c>
      <c r="Y257" s="3" t="s">
        <v>832</v>
      </c>
      <c r="Z257" s="3">
        <v>1092546</v>
      </c>
      <c r="AA257" s="3">
        <f>IFERROR(VLOOKUP(Presupuestos[[#This Row],[RAZON SOCIAL]],CHOOSE({1,2},Clientes_Proveedores[Razon Social],Clientes_Proveedores[Ruc / Dni]),2,0),"-")</f>
        <v>20517252558</v>
      </c>
      <c r="AB257" s="31" t="s">
        <v>714</v>
      </c>
      <c r="AC257" s="3" t="s">
        <v>670</v>
      </c>
      <c r="AD257" s="5">
        <v>0.18</v>
      </c>
      <c r="AE257" s="6">
        <v>6.78</v>
      </c>
      <c r="AF257" s="6">
        <f>Presupuestos[[#This Row],[BASE]]*Presupuestos[[#This Row],[% IGV]]</f>
        <v>1.2203999999999999</v>
      </c>
      <c r="AG257" s="22">
        <f>ROUND(SUM(Presupuestos[[#This Row],[BASE]:[IGV]]),2)</f>
        <v>8</v>
      </c>
      <c r="AH257" s="9" t="str">
        <f>IF(Presupuestos[[#This Row],[MONEDA]]="USD",VLOOKUP(Presupuestos[[#This Row],[FECHA DE EMISION]],Tipo_Cambio[],3,0),"")</f>
        <v/>
      </c>
      <c r="AI257" s="22">
        <f>IFERROR(ROUND(IF(Presupuestos[[#This Row],[MONEDA]]="PEN",Presupuestos[[#This Row],[TOTAL]],Presupuestos[[#This Row],[TOTAL]]*Presupuestos[[#This Row],[TIPO DE CAMBIO]]),2),"")</f>
        <v>8</v>
      </c>
      <c r="AJ257" s="5"/>
      <c r="AK257" s="33" t="s">
        <v>671</v>
      </c>
      <c r="AL257" s="5" t="s">
        <v>715</v>
      </c>
      <c r="AM257" s="23" t="s">
        <v>671</v>
      </c>
      <c r="AN257" s="23" t="s">
        <v>671</v>
      </c>
      <c r="AO257" s="7">
        <f>IFERROR(VLOOKUP("1-"&amp;Presupuestos[[#This Row],[ID DOCUMENTO]],BD_Pagos[],7,0),"")</f>
        <v>45856</v>
      </c>
      <c r="AP257" s="16" t="str">
        <f>IFERROR(VLOOKUP("1-"&amp;Presupuestos[[#This Row],[ID DOCUMENTO]],BD_Pagos[],8,0),"")</f>
        <v>C_Ope_002</v>
      </c>
      <c r="AQ257" s="17">
        <f>IFERROR(VLOOKUP("1-"&amp;Presupuestos[[#This Row],[ID DOCUMENTO]],BD_Pagos[],9,0),"")</f>
        <v>24938</v>
      </c>
      <c r="AR257" s="54"/>
      <c r="AS257" s="7">
        <f>IFERROR(VLOOKUP("2-"&amp;Presupuestos[[#This Row],[ID DOCUMENTO]],BD_Pagos[],7,0),"")</f>
        <v>0</v>
      </c>
      <c r="AT257" s="16" t="str">
        <f>IFERROR(VLOOKUP("2-"&amp;Presupuestos[[#This Row],[ID DOCUMENTO]],BD_Pagos[],8,0),"")</f>
        <v/>
      </c>
      <c r="AU257" s="17">
        <f>IFERROR(VLOOKUP("2-"&amp;Presupuestos[[#This Row],[ID DOCUMENTO]],BD_Pagos[],9,0),"")</f>
        <v>0</v>
      </c>
      <c r="AV257" s="20">
        <f>IF(IFERROR(VLOOKUP("2-"&amp;Presupuestos[[#This Row],[ID DOCUMENTO]],BD_Pagos[],10,0),0)&gt;Presupuestos[[#This Row],[TOTAL SOLES]],Presupuestos[[#This Row],[TOTAL SOLES]],IFERROR(VLOOKUP("2-"&amp;Presupuestos[[#This Row],[ID DOCUMENTO]],BD_Pagos[],10,0),0))</f>
        <v>0</v>
      </c>
      <c r="AW257" s="7"/>
      <c r="AX257" s="16"/>
      <c r="AY257" s="17"/>
      <c r="AZ257" s="20"/>
      <c r="BA257" s="7"/>
      <c r="BB257" s="16"/>
      <c r="BC257" s="17"/>
      <c r="BD257" s="20"/>
      <c r="BE257" s="7">
        <f>IFERROR(VLOOKUP("5-"&amp;Presupuestos[[#This Row],[ID DOCUMENTO]],BD_Pagos[],7,0),"")</f>
        <v>0</v>
      </c>
      <c r="BF257" s="17">
        <f>IFERROR(VLOOKUP("5-"&amp;Presupuestos[[#This Row],[ID DOCUMENTO]],BD_Pagos[],9,0),"")</f>
        <v>0</v>
      </c>
      <c r="BG257" s="20">
        <f>IF(IFERROR(VLOOKUP("5-"&amp;Presupuestos[[#This Row],[ID DOCUMENTO]],BD_Pagos[],10,0),0)&gt;Presupuestos[[#This Row],[TOTAL SOLES]],Presupuestos[[#This Row],[TOTAL SOLES]],IFERROR(VLOOKUP("5-"&amp;Presupuestos[[#This Row],[ID DOCUMENTO]],BD_Pagos[],10,0),0))</f>
        <v>0</v>
      </c>
      <c r="BH257" s="7">
        <f>IFERROR(VLOOKUP("1-Detraccion"&amp;Presupuestos[[#This Row],[ID DOCUMENTO]],BD_Pagos[],2,0),"")</f>
        <v>0</v>
      </c>
      <c r="BI257" s="3" t="str">
        <f>IFERROR(VLOOKUP("1-Detraccion"&amp;Presupuestos[[#This Row],[ID DOCUMENTO]],BD_Pagos[],3,0),"")</f>
        <v/>
      </c>
      <c r="BJ257" s="3">
        <f>IFERROR(VLOOKUP("1-Detraccion"&amp;Presupuestos[[#This Row],[ID DOCUMENTO]],BD_Pagos[],4,0),"")</f>
        <v>0</v>
      </c>
      <c r="BK257" s="6">
        <f>IF(IFERROR(VLOOKUP("1-Detraccion"&amp;Presupuestos[[#This Row],[ID DOCUMENTO]],BD_Pagos[],5,0),0)&gt;Presupuestos[[#This Row],[TOTAL SOLES]],Presupuestos[[#This Row],[TOTAL SOLES]],IFERROR(VLOOKUP("1-Detraccion"&amp;Presupuestos[[#This Row],[ID DOCUMENTO]],BD_Pagos[],5,0),0))</f>
        <v>0</v>
      </c>
      <c r="BL257" s="6">
        <f>IF(IFERROR(VLOOKUP("1-Detraccion"&amp;Presupuestos[[#This Row],[ID DOCUMENTO]],BD_Pagos[],6,0),0)&gt;Presupuestos[[#This Row],[TOTAL SOLES]],Presupuestos[[#This Row],[TOTAL SOLES]],IFERROR(VLOOKUP("1-Detraccion"&amp;Presupuestos[[#This Row],[ID DOCUMENTO]],BD_Pagos[],6,0),0))</f>
        <v>0</v>
      </c>
      <c r="BM257" s="37"/>
      <c r="BN257" s="3"/>
      <c r="BO257" s="3"/>
      <c r="BP257" s="6"/>
      <c r="BQ25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57" s="23" t="str">
        <f>IF(Presupuestos[[#This Row],[SALDO ME-MN]]&gt;0,"PENDIENTE","CANCELADO")</f>
        <v>PENDIENTE</v>
      </c>
      <c r="BS257" s="23" t="str">
        <f>IF(COUNTIFS($U$4:$U256,Presupuestos[[#This Row],[ID DOCUMENTO]])&gt;=1,IF(B256=Presupuestos[[#This Row],[ID]],"OK","DOC. DUPLICADO"),"OK")</f>
        <v>OK</v>
      </c>
    </row>
    <row r="258" spans="2:71" x14ac:dyDescent="0.25">
      <c r="B258" s="34">
        <f>IF(Presupuestos[[#This Row],[ID DOCUMENTO]]=U257,B257,IF(B257="ID",1,B257+1))</f>
        <v>251</v>
      </c>
      <c r="C258" s="2">
        <v>45856</v>
      </c>
      <c r="D258" s="2">
        <v>45856</v>
      </c>
      <c r="E258" s="3" t="s">
        <v>711</v>
      </c>
      <c r="F258" s="25" t="s">
        <v>35</v>
      </c>
      <c r="G258" s="25" t="s">
        <v>223</v>
      </c>
      <c r="H258" s="25" t="s">
        <v>214</v>
      </c>
      <c r="I258" s="36" t="str">
        <f>IFERROR(VLOOKUP(Presupuestos[[#This Row],[AREA]]&amp;Presupuestos[[#This Row],[CONCEPTO]]&amp;Presupuestos[[#This Row],[DESCRIPCION]],Tabla28[[Columna1]:[CÓDIGO NUEVO]],2,0),"")</f>
        <v>P0303002</v>
      </c>
      <c r="J258" s="3" t="s">
        <v>666</v>
      </c>
      <c r="K258" s="3" t="s">
        <v>666</v>
      </c>
      <c r="L258" s="3" t="s">
        <v>666</v>
      </c>
      <c r="M258" s="31" t="s">
        <v>1119</v>
      </c>
      <c r="N258" s="3" t="s">
        <v>58</v>
      </c>
      <c r="O258" s="3" t="s">
        <v>300</v>
      </c>
      <c r="P258" s="3" t="s">
        <v>122</v>
      </c>
      <c r="Q258" s="3" t="str">
        <f>IFERROR(VLOOKUP(Presupuestos[[#This Row],[CLASIFICACIÓN (N)]],Tabla17[],2,0),"")</f>
        <v>Costos de ventas</v>
      </c>
      <c r="R258" s="3" t="str">
        <f>IFERROR(VLOOKUP(Presupuestos[[#This Row],[CLASIFICACIÓN (N)]],Tabla17[],3,0),"")</f>
        <v>Operativo</v>
      </c>
      <c r="S258" s="3" t="s">
        <v>16</v>
      </c>
      <c r="T258" s="3" t="str">
        <f>IFERROR(VLOOKUP(Presupuestos[[#This Row],[ALMACEN]],Tabla5[],2,0),"")</f>
        <v>Arequipa</v>
      </c>
      <c r="U258" s="19" t="str">
        <f>IFERROR(VLOOKUP(Presupuestos[[#This Row],[TIPO DE DOCUMENTO]],Tipo_Documento[],2,0)&amp;Presupuestos[[#This Row],[SERIE]]&amp;Presupuestos[[#This Row],[NUMERO]]&amp;Presupuestos[[#This Row],[RUC]],"")</f>
        <v>01F11199956720517252558</v>
      </c>
      <c r="V258" s="3" t="s">
        <v>120</v>
      </c>
      <c r="W258" s="7">
        <v>45856</v>
      </c>
      <c r="X258" s="7">
        <v>45856</v>
      </c>
      <c r="Y258" s="3" t="s">
        <v>833</v>
      </c>
      <c r="Z258" s="3">
        <v>999567</v>
      </c>
      <c r="AA258" s="3">
        <f>IFERROR(VLOOKUP(Presupuestos[[#This Row],[RAZON SOCIAL]],CHOOSE({1,2},Clientes_Proveedores[Razon Social],Clientes_Proveedores[Ruc / Dni]),2,0),"-")</f>
        <v>20517252558</v>
      </c>
      <c r="AB258" s="31" t="s">
        <v>714</v>
      </c>
      <c r="AC258" s="3" t="s">
        <v>670</v>
      </c>
      <c r="AD258" s="5">
        <v>0.18</v>
      </c>
      <c r="AE258" s="6">
        <v>6.78</v>
      </c>
      <c r="AF258" s="6">
        <f>Presupuestos[[#This Row],[BASE]]*Presupuestos[[#This Row],[% IGV]]</f>
        <v>1.2203999999999999</v>
      </c>
      <c r="AG258" s="22">
        <f>ROUND(SUM(Presupuestos[[#This Row],[BASE]:[IGV]]),2)</f>
        <v>8</v>
      </c>
      <c r="AH258" s="9" t="str">
        <f>IF(Presupuestos[[#This Row],[MONEDA]]="USD",VLOOKUP(Presupuestos[[#This Row],[FECHA DE EMISION]],Tipo_Cambio[],3,0),"")</f>
        <v/>
      </c>
      <c r="AI258" s="22">
        <f>IFERROR(ROUND(IF(Presupuestos[[#This Row],[MONEDA]]="PEN",Presupuestos[[#This Row],[TOTAL]],Presupuestos[[#This Row],[TOTAL]]*Presupuestos[[#This Row],[TIPO DE CAMBIO]]),2),"")</f>
        <v>8</v>
      </c>
      <c r="AJ258" s="5"/>
      <c r="AK258" s="33" t="s">
        <v>671</v>
      </c>
      <c r="AL258" s="5" t="s">
        <v>715</v>
      </c>
      <c r="AM258" s="23" t="s">
        <v>671</v>
      </c>
      <c r="AN258" s="23" t="s">
        <v>671</v>
      </c>
      <c r="AO258" s="7">
        <f>IFERROR(VLOOKUP("1-"&amp;Presupuestos[[#This Row],[ID DOCUMENTO]],BD_Pagos[],7,0),"")</f>
        <v>45856</v>
      </c>
      <c r="AP258" s="16" t="str">
        <f>IFERROR(VLOOKUP("1-"&amp;Presupuestos[[#This Row],[ID DOCUMENTO]],BD_Pagos[],8,0),"")</f>
        <v>C_Ope_002</v>
      </c>
      <c r="AQ258" s="17">
        <f>IFERROR(VLOOKUP("1-"&amp;Presupuestos[[#This Row],[ID DOCUMENTO]],BD_Pagos[],9,0),"")</f>
        <v>24941</v>
      </c>
      <c r="AR258" s="54"/>
      <c r="AS258" s="7">
        <f>IFERROR(VLOOKUP("2-"&amp;Presupuestos[[#This Row],[ID DOCUMENTO]],BD_Pagos[],7,0),"")</f>
        <v>0</v>
      </c>
      <c r="AT258" s="16" t="str">
        <f>IFERROR(VLOOKUP("2-"&amp;Presupuestos[[#This Row],[ID DOCUMENTO]],BD_Pagos[],8,0),"")</f>
        <v/>
      </c>
      <c r="AU258" s="17">
        <f>IFERROR(VLOOKUP("2-"&amp;Presupuestos[[#This Row],[ID DOCUMENTO]],BD_Pagos[],9,0),"")</f>
        <v>0</v>
      </c>
      <c r="AV258" s="20">
        <f>IF(IFERROR(VLOOKUP("2-"&amp;Presupuestos[[#This Row],[ID DOCUMENTO]],BD_Pagos[],10,0),0)&gt;Presupuestos[[#This Row],[TOTAL SOLES]],Presupuestos[[#This Row],[TOTAL SOLES]],IFERROR(VLOOKUP("2-"&amp;Presupuestos[[#This Row],[ID DOCUMENTO]],BD_Pagos[],10,0),0))</f>
        <v>0</v>
      </c>
      <c r="AW258" s="7"/>
      <c r="AX258" s="16"/>
      <c r="AY258" s="17"/>
      <c r="AZ258" s="20"/>
      <c r="BA258" s="7"/>
      <c r="BB258" s="16"/>
      <c r="BC258" s="17"/>
      <c r="BD258" s="20"/>
      <c r="BE258" s="7">
        <f>IFERROR(VLOOKUP("5-"&amp;Presupuestos[[#This Row],[ID DOCUMENTO]],BD_Pagos[],7,0),"")</f>
        <v>0</v>
      </c>
      <c r="BF258" s="17">
        <f>IFERROR(VLOOKUP("5-"&amp;Presupuestos[[#This Row],[ID DOCUMENTO]],BD_Pagos[],9,0),"")</f>
        <v>0</v>
      </c>
      <c r="BG258" s="20">
        <f>IF(IFERROR(VLOOKUP("5-"&amp;Presupuestos[[#This Row],[ID DOCUMENTO]],BD_Pagos[],10,0),0)&gt;Presupuestos[[#This Row],[TOTAL SOLES]],Presupuestos[[#This Row],[TOTAL SOLES]],IFERROR(VLOOKUP("5-"&amp;Presupuestos[[#This Row],[ID DOCUMENTO]],BD_Pagos[],10,0),0))</f>
        <v>0</v>
      </c>
      <c r="BH258" s="7">
        <f>IFERROR(VLOOKUP("1-Detraccion"&amp;Presupuestos[[#This Row],[ID DOCUMENTO]],BD_Pagos[],2,0),"")</f>
        <v>0</v>
      </c>
      <c r="BI258" s="3" t="str">
        <f>IFERROR(VLOOKUP("1-Detraccion"&amp;Presupuestos[[#This Row],[ID DOCUMENTO]],BD_Pagos[],3,0),"")</f>
        <v/>
      </c>
      <c r="BJ258" s="3">
        <f>IFERROR(VLOOKUP("1-Detraccion"&amp;Presupuestos[[#This Row],[ID DOCUMENTO]],BD_Pagos[],4,0),"")</f>
        <v>0</v>
      </c>
      <c r="BK258" s="6">
        <f>IF(IFERROR(VLOOKUP("1-Detraccion"&amp;Presupuestos[[#This Row],[ID DOCUMENTO]],BD_Pagos[],5,0),0)&gt;Presupuestos[[#This Row],[TOTAL SOLES]],Presupuestos[[#This Row],[TOTAL SOLES]],IFERROR(VLOOKUP("1-Detraccion"&amp;Presupuestos[[#This Row],[ID DOCUMENTO]],BD_Pagos[],5,0),0))</f>
        <v>0</v>
      </c>
      <c r="BL258" s="6">
        <f>IF(IFERROR(VLOOKUP("1-Detraccion"&amp;Presupuestos[[#This Row],[ID DOCUMENTO]],BD_Pagos[],6,0),0)&gt;Presupuestos[[#This Row],[TOTAL SOLES]],Presupuestos[[#This Row],[TOTAL SOLES]],IFERROR(VLOOKUP("1-Detraccion"&amp;Presupuestos[[#This Row],[ID DOCUMENTO]],BD_Pagos[],6,0),0))</f>
        <v>0</v>
      </c>
      <c r="BM258" s="37"/>
      <c r="BN258" s="3"/>
      <c r="BO258" s="3"/>
      <c r="BP258" s="6"/>
      <c r="BQ25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58" s="23" t="str">
        <f>IF(Presupuestos[[#This Row],[SALDO ME-MN]]&gt;0,"PENDIENTE","CANCELADO")</f>
        <v>PENDIENTE</v>
      </c>
      <c r="BS258" s="23" t="str">
        <f>IF(COUNTIFS($U$4:$U257,Presupuestos[[#This Row],[ID DOCUMENTO]])&gt;=1,IF(B257=Presupuestos[[#This Row],[ID]],"OK","DOC. DUPLICADO"),"OK")</f>
        <v>OK</v>
      </c>
    </row>
    <row r="259" spans="2:71" x14ac:dyDescent="0.25">
      <c r="B259" s="34">
        <f>IF(Presupuestos[[#This Row],[ID DOCUMENTO]]=U258,B258,IF(B258="ID",1,B258+1))</f>
        <v>252</v>
      </c>
      <c r="C259" s="2">
        <v>45856</v>
      </c>
      <c r="D259" s="2">
        <v>45856</v>
      </c>
      <c r="E259" s="3" t="s">
        <v>711</v>
      </c>
      <c r="F259" s="25" t="s">
        <v>35</v>
      </c>
      <c r="G259" s="25" t="s">
        <v>223</v>
      </c>
      <c r="H259" s="25" t="s">
        <v>214</v>
      </c>
      <c r="I259" s="36" t="str">
        <f>IFERROR(VLOOKUP(Presupuestos[[#This Row],[AREA]]&amp;Presupuestos[[#This Row],[CONCEPTO]]&amp;Presupuestos[[#This Row],[DESCRIPCION]],Tabla28[[Columna1]:[CÓDIGO NUEVO]],2,0),"")</f>
        <v>P0303002</v>
      </c>
      <c r="J259" s="3" t="s">
        <v>666</v>
      </c>
      <c r="K259" s="3" t="s">
        <v>666</v>
      </c>
      <c r="L259" s="3" t="s">
        <v>666</v>
      </c>
      <c r="M259" s="31" t="s">
        <v>826</v>
      </c>
      <c r="N259" s="3" t="s">
        <v>33</v>
      </c>
      <c r="O259" s="3" t="s">
        <v>308</v>
      </c>
      <c r="P259" s="3" t="s">
        <v>122</v>
      </c>
      <c r="Q259" s="3" t="str">
        <f>IFERROR(VLOOKUP(Presupuestos[[#This Row],[CLASIFICACIÓN (N)]],Tabla17[],2,0),"")</f>
        <v>Costos de ventas</v>
      </c>
      <c r="R259" s="3" t="str">
        <f>IFERROR(VLOOKUP(Presupuestos[[#This Row],[CLASIFICACIÓN (N)]],Tabla17[],3,0),"")</f>
        <v>Operativo</v>
      </c>
      <c r="S259" s="3" t="s">
        <v>16</v>
      </c>
      <c r="T259" s="3" t="str">
        <f>IFERROR(VLOOKUP(Presupuestos[[#This Row],[ALMACEN]],Tabla5[],2,0),"")</f>
        <v>Arequipa</v>
      </c>
      <c r="U259" s="19" t="str">
        <f>IFERROR(VLOOKUP(Presupuestos[[#This Row],[TIPO DE DOCUMENTO]],Tipo_Documento[],2,0)&amp;Presupuestos[[#This Row],[SERIE]]&amp;Presupuestos[[#This Row],[NUMERO]]&amp;Presupuestos[[#This Row],[RUC]],"")</f>
        <v>01F213180746220517252558</v>
      </c>
      <c r="V259" s="3" t="s">
        <v>120</v>
      </c>
      <c r="W259" s="7">
        <v>45856</v>
      </c>
      <c r="X259" s="7">
        <v>45856</v>
      </c>
      <c r="Y259" s="3" t="s">
        <v>719</v>
      </c>
      <c r="Z259" s="3">
        <v>1807462</v>
      </c>
      <c r="AA259" s="3">
        <f>IFERROR(VLOOKUP(Presupuestos[[#This Row],[RAZON SOCIAL]],CHOOSE({1,2},Clientes_Proveedores[Razon Social],Clientes_Proveedores[Ruc / Dni]),2,0),"-")</f>
        <v>20517252558</v>
      </c>
      <c r="AB259" s="31" t="s">
        <v>714</v>
      </c>
      <c r="AC259" s="3" t="s">
        <v>670</v>
      </c>
      <c r="AD259" s="5">
        <v>0.18</v>
      </c>
      <c r="AE259" s="6">
        <v>6.78</v>
      </c>
      <c r="AF259" s="6">
        <f>Presupuestos[[#This Row],[BASE]]*Presupuestos[[#This Row],[% IGV]]</f>
        <v>1.2203999999999999</v>
      </c>
      <c r="AG259" s="22">
        <f>ROUND(SUM(Presupuestos[[#This Row],[BASE]:[IGV]]),2)</f>
        <v>8</v>
      </c>
      <c r="AH259" s="9" t="str">
        <f>IF(Presupuestos[[#This Row],[MONEDA]]="USD",VLOOKUP(Presupuestos[[#This Row],[FECHA DE EMISION]],Tipo_Cambio[],3,0),"")</f>
        <v/>
      </c>
      <c r="AI259" s="22">
        <f>IFERROR(ROUND(IF(Presupuestos[[#This Row],[MONEDA]]="PEN",Presupuestos[[#This Row],[TOTAL]],Presupuestos[[#This Row],[TOTAL]]*Presupuestos[[#This Row],[TIPO DE CAMBIO]]),2),"")</f>
        <v>8</v>
      </c>
      <c r="AJ259" s="5"/>
      <c r="AK259" s="33" t="s">
        <v>671</v>
      </c>
      <c r="AL259" s="5" t="s">
        <v>715</v>
      </c>
      <c r="AM259" s="23" t="s">
        <v>671</v>
      </c>
      <c r="AN259" s="23" t="s">
        <v>671</v>
      </c>
      <c r="AO259" s="7">
        <f>IFERROR(VLOOKUP("1-"&amp;Presupuestos[[#This Row],[ID DOCUMENTO]],BD_Pagos[],7,0),"")</f>
        <v>45856</v>
      </c>
      <c r="AP259" s="16" t="str">
        <f>IFERROR(VLOOKUP("1-"&amp;Presupuestos[[#This Row],[ID DOCUMENTO]],BD_Pagos[],8,0),"")</f>
        <v>C_Ope_002</v>
      </c>
      <c r="AQ259" s="17">
        <f>IFERROR(VLOOKUP("1-"&amp;Presupuestos[[#This Row],[ID DOCUMENTO]],BD_Pagos[],9,0),"")</f>
        <v>24960</v>
      </c>
      <c r="AR259" s="54"/>
      <c r="AS259" s="7">
        <f>IFERROR(VLOOKUP("2-"&amp;Presupuestos[[#This Row],[ID DOCUMENTO]],BD_Pagos[],7,0),"")</f>
        <v>0</v>
      </c>
      <c r="AT259" s="16" t="str">
        <f>IFERROR(VLOOKUP("2-"&amp;Presupuestos[[#This Row],[ID DOCUMENTO]],BD_Pagos[],8,0),"")</f>
        <v/>
      </c>
      <c r="AU259" s="17">
        <f>IFERROR(VLOOKUP("2-"&amp;Presupuestos[[#This Row],[ID DOCUMENTO]],BD_Pagos[],9,0),"")</f>
        <v>0</v>
      </c>
      <c r="AV259" s="20">
        <f>IF(IFERROR(VLOOKUP("2-"&amp;Presupuestos[[#This Row],[ID DOCUMENTO]],BD_Pagos[],10,0),0)&gt;Presupuestos[[#This Row],[TOTAL SOLES]],Presupuestos[[#This Row],[TOTAL SOLES]],IFERROR(VLOOKUP("2-"&amp;Presupuestos[[#This Row],[ID DOCUMENTO]],BD_Pagos[],10,0),0))</f>
        <v>0</v>
      </c>
      <c r="AW259" s="7"/>
      <c r="AX259" s="16"/>
      <c r="AY259" s="17"/>
      <c r="AZ259" s="20"/>
      <c r="BA259" s="7"/>
      <c r="BB259" s="16"/>
      <c r="BC259" s="17"/>
      <c r="BD259" s="20"/>
      <c r="BE259" s="7">
        <f>IFERROR(VLOOKUP("5-"&amp;Presupuestos[[#This Row],[ID DOCUMENTO]],BD_Pagos[],7,0),"")</f>
        <v>0</v>
      </c>
      <c r="BF259" s="17">
        <f>IFERROR(VLOOKUP("5-"&amp;Presupuestos[[#This Row],[ID DOCUMENTO]],BD_Pagos[],9,0),"")</f>
        <v>0</v>
      </c>
      <c r="BG259" s="20">
        <f>IF(IFERROR(VLOOKUP("5-"&amp;Presupuestos[[#This Row],[ID DOCUMENTO]],BD_Pagos[],10,0),0)&gt;Presupuestos[[#This Row],[TOTAL SOLES]],Presupuestos[[#This Row],[TOTAL SOLES]],IFERROR(VLOOKUP("5-"&amp;Presupuestos[[#This Row],[ID DOCUMENTO]],BD_Pagos[],10,0),0))</f>
        <v>0</v>
      </c>
      <c r="BH259" s="7">
        <f>IFERROR(VLOOKUP("1-Detraccion"&amp;Presupuestos[[#This Row],[ID DOCUMENTO]],BD_Pagos[],2,0),"")</f>
        <v>0</v>
      </c>
      <c r="BI259" s="3" t="str">
        <f>IFERROR(VLOOKUP("1-Detraccion"&amp;Presupuestos[[#This Row],[ID DOCUMENTO]],BD_Pagos[],3,0),"")</f>
        <v/>
      </c>
      <c r="BJ259" s="3">
        <f>IFERROR(VLOOKUP("1-Detraccion"&amp;Presupuestos[[#This Row],[ID DOCUMENTO]],BD_Pagos[],4,0),"")</f>
        <v>0</v>
      </c>
      <c r="BK259" s="6">
        <f>IF(IFERROR(VLOOKUP("1-Detraccion"&amp;Presupuestos[[#This Row],[ID DOCUMENTO]],BD_Pagos[],5,0),0)&gt;Presupuestos[[#This Row],[TOTAL SOLES]],Presupuestos[[#This Row],[TOTAL SOLES]],IFERROR(VLOOKUP("1-Detraccion"&amp;Presupuestos[[#This Row],[ID DOCUMENTO]],BD_Pagos[],5,0),0))</f>
        <v>0</v>
      </c>
      <c r="BL259" s="6">
        <f>IF(IFERROR(VLOOKUP("1-Detraccion"&amp;Presupuestos[[#This Row],[ID DOCUMENTO]],BD_Pagos[],6,0),0)&gt;Presupuestos[[#This Row],[TOTAL SOLES]],Presupuestos[[#This Row],[TOTAL SOLES]],IFERROR(VLOOKUP("1-Detraccion"&amp;Presupuestos[[#This Row],[ID DOCUMENTO]],BD_Pagos[],6,0),0))</f>
        <v>0</v>
      </c>
      <c r="BM259" s="37"/>
      <c r="BN259" s="3"/>
      <c r="BO259" s="3"/>
      <c r="BP259" s="6"/>
      <c r="BQ25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59" s="23" t="str">
        <f>IF(Presupuestos[[#This Row],[SALDO ME-MN]]&gt;0,"PENDIENTE","CANCELADO")</f>
        <v>PENDIENTE</v>
      </c>
      <c r="BS259" s="23" t="str">
        <f>IF(COUNTIFS($U$4:$U258,Presupuestos[[#This Row],[ID DOCUMENTO]])&gt;=1,IF(B258=Presupuestos[[#This Row],[ID]],"OK","DOC. DUPLICADO"),"OK")</f>
        <v>OK</v>
      </c>
    </row>
    <row r="260" spans="2:71" ht="24" x14ac:dyDescent="0.25">
      <c r="B260" s="34">
        <f>IF(Presupuestos[[#This Row],[ID DOCUMENTO]]=U259,B259,IF(B259="ID",1,B259+1))</f>
        <v>253</v>
      </c>
      <c r="C260" s="2">
        <v>45856</v>
      </c>
      <c r="D260" s="2">
        <v>45856</v>
      </c>
      <c r="E260" s="3" t="s">
        <v>711</v>
      </c>
      <c r="F260" s="25" t="s">
        <v>35</v>
      </c>
      <c r="G260" s="25" t="s">
        <v>223</v>
      </c>
      <c r="H260" s="25" t="s">
        <v>199</v>
      </c>
      <c r="I260" s="36" t="str">
        <f>IFERROR(VLOOKUP(Presupuestos[[#This Row],[AREA]]&amp;Presupuestos[[#This Row],[CONCEPTO]]&amp;Presupuestos[[#This Row],[DESCRIPCION]],Tabla28[[Columna1]:[CÓDIGO NUEVO]],2,0),"")</f>
        <v>P0303001</v>
      </c>
      <c r="J260" s="3" t="s">
        <v>666</v>
      </c>
      <c r="K260" s="3" t="s">
        <v>666</v>
      </c>
      <c r="L260" s="3" t="s">
        <v>666</v>
      </c>
      <c r="M260" s="31" t="s">
        <v>1120</v>
      </c>
      <c r="N260" s="3" t="s">
        <v>58</v>
      </c>
      <c r="O260" s="3" t="s">
        <v>308</v>
      </c>
      <c r="P260" s="3" t="s">
        <v>122</v>
      </c>
      <c r="Q260" s="3" t="str">
        <f>IFERROR(VLOOKUP(Presupuestos[[#This Row],[CLASIFICACIÓN (N)]],Tabla17[],2,0),"")</f>
        <v>Costos de ventas</v>
      </c>
      <c r="R260" s="3" t="str">
        <f>IFERROR(VLOOKUP(Presupuestos[[#This Row],[CLASIFICACIÓN (N)]],Tabla17[],3,0),"")</f>
        <v>Operativo</v>
      </c>
      <c r="S260" s="3" t="s">
        <v>16</v>
      </c>
      <c r="T260" s="3" t="str">
        <f>IFERROR(VLOOKUP(Presupuestos[[#This Row],[ALMACEN]],Tabla5[],2,0),"")</f>
        <v>Arequipa</v>
      </c>
      <c r="U260" s="19" t="str">
        <f>IFERROR(VLOOKUP(Presupuestos[[#This Row],[TIPO DE DOCUMENTO]],Tipo_Documento[],2,0)&amp;Presupuestos[[#This Row],[SERIE]]&amp;Presupuestos[[#This Row],[NUMERO]]&amp;Presupuestos[[#This Row],[RUC]],"")</f>
        <v>01F0011797920454058187</v>
      </c>
      <c r="V260" s="3" t="s">
        <v>120</v>
      </c>
      <c r="W260" s="7">
        <v>45856</v>
      </c>
      <c r="X260" s="7">
        <v>45856</v>
      </c>
      <c r="Y260" s="3" t="s">
        <v>688</v>
      </c>
      <c r="Z260" s="3">
        <v>17979</v>
      </c>
      <c r="AA260" s="3">
        <f>IFERROR(VLOOKUP(Presupuestos[[#This Row],[RAZON SOCIAL]],CHOOSE({1,2},Clientes_Proveedores[Razon Social],Clientes_Proveedores[Ruc / Dni]),2,0),"-")</f>
        <v>20454058187</v>
      </c>
      <c r="AB260" s="31" t="s">
        <v>1121</v>
      </c>
      <c r="AC260" s="3" t="s">
        <v>670</v>
      </c>
      <c r="AD260" s="5"/>
      <c r="AE260" s="6">
        <v>11</v>
      </c>
      <c r="AF260" s="6">
        <f>Presupuestos[[#This Row],[BASE]]*Presupuestos[[#This Row],[% IGV]]</f>
        <v>0</v>
      </c>
      <c r="AG260" s="22">
        <f>ROUND(SUM(Presupuestos[[#This Row],[BASE]:[IGV]]),2)</f>
        <v>11</v>
      </c>
      <c r="AH260" s="9" t="str">
        <f>IF(Presupuestos[[#This Row],[MONEDA]]="USD",VLOOKUP(Presupuestos[[#This Row],[FECHA DE EMISION]],Tipo_Cambio[],3,0),"")</f>
        <v/>
      </c>
      <c r="AI260" s="22">
        <f>IFERROR(ROUND(IF(Presupuestos[[#This Row],[MONEDA]]="PEN",Presupuestos[[#This Row],[TOTAL]],Presupuestos[[#This Row],[TOTAL]]*Presupuestos[[#This Row],[TIPO DE CAMBIO]]),2),"")</f>
        <v>11</v>
      </c>
      <c r="AJ260" s="5"/>
      <c r="AK260" s="33" t="s">
        <v>671</v>
      </c>
      <c r="AL260" s="5" t="s">
        <v>715</v>
      </c>
      <c r="AM260" s="23" t="s">
        <v>671</v>
      </c>
      <c r="AN260" s="23" t="s">
        <v>671</v>
      </c>
      <c r="AO260" s="7">
        <f>IFERROR(VLOOKUP("1-"&amp;Presupuestos[[#This Row],[ID DOCUMENTO]],BD_Pagos[],7,0),"")</f>
        <v>45856</v>
      </c>
      <c r="AP260" s="16" t="str">
        <f>IFERROR(VLOOKUP("1-"&amp;Presupuestos[[#This Row],[ID DOCUMENTO]],BD_Pagos[],8,0),"")</f>
        <v>C_Ope_002</v>
      </c>
      <c r="AQ260" s="17">
        <f>IFERROR(VLOOKUP("1-"&amp;Presupuestos[[#This Row],[ID DOCUMENTO]],BD_Pagos[],9,0),"")</f>
        <v>24936</v>
      </c>
      <c r="AR260" s="54"/>
      <c r="AS260" s="7">
        <f>IFERROR(VLOOKUP("2-"&amp;Presupuestos[[#This Row],[ID DOCUMENTO]],BD_Pagos[],7,0),"")</f>
        <v>0</v>
      </c>
      <c r="AT260" s="16" t="str">
        <f>IFERROR(VLOOKUP("2-"&amp;Presupuestos[[#This Row],[ID DOCUMENTO]],BD_Pagos[],8,0),"")</f>
        <v/>
      </c>
      <c r="AU260" s="17">
        <f>IFERROR(VLOOKUP("2-"&amp;Presupuestos[[#This Row],[ID DOCUMENTO]],BD_Pagos[],9,0),"")</f>
        <v>0</v>
      </c>
      <c r="AV260" s="20">
        <f>IF(IFERROR(VLOOKUP("2-"&amp;Presupuestos[[#This Row],[ID DOCUMENTO]],BD_Pagos[],10,0),0)&gt;Presupuestos[[#This Row],[TOTAL SOLES]],Presupuestos[[#This Row],[TOTAL SOLES]],IFERROR(VLOOKUP("2-"&amp;Presupuestos[[#This Row],[ID DOCUMENTO]],BD_Pagos[],10,0),0))</f>
        <v>0</v>
      </c>
      <c r="AW260" s="7"/>
      <c r="AX260" s="16"/>
      <c r="AY260" s="17"/>
      <c r="AZ260" s="20"/>
      <c r="BA260" s="7"/>
      <c r="BB260" s="16"/>
      <c r="BC260" s="17"/>
      <c r="BD260" s="20"/>
      <c r="BE260" s="7">
        <f>IFERROR(VLOOKUP("5-"&amp;Presupuestos[[#This Row],[ID DOCUMENTO]],BD_Pagos[],7,0),"")</f>
        <v>0</v>
      </c>
      <c r="BF260" s="17">
        <f>IFERROR(VLOOKUP("5-"&amp;Presupuestos[[#This Row],[ID DOCUMENTO]],BD_Pagos[],9,0),"")</f>
        <v>0</v>
      </c>
      <c r="BG260" s="20">
        <f>IF(IFERROR(VLOOKUP("5-"&amp;Presupuestos[[#This Row],[ID DOCUMENTO]],BD_Pagos[],10,0),0)&gt;Presupuestos[[#This Row],[TOTAL SOLES]],Presupuestos[[#This Row],[TOTAL SOLES]],IFERROR(VLOOKUP("5-"&amp;Presupuestos[[#This Row],[ID DOCUMENTO]],BD_Pagos[],10,0),0))</f>
        <v>0</v>
      </c>
      <c r="BH260" s="7">
        <f>IFERROR(VLOOKUP("1-Detraccion"&amp;Presupuestos[[#This Row],[ID DOCUMENTO]],BD_Pagos[],2,0),"")</f>
        <v>0</v>
      </c>
      <c r="BI260" s="3" t="str">
        <f>IFERROR(VLOOKUP("1-Detraccion"&amp;Presupuestos[[#This Row],[ID DOCUMENTO]],BD_Pagos[],3,0),"")</f>
        <v/>
      </c>
      <c r="BJ260" s="3">
        <f>IFERROR(VLOOKUP("1-Detraccion"&amp;Presupuestos[[#This Row],[ID DOCUMENTO]],BD_Pagos[],4,0),"")</f>
        <v>0</v>
      </c>
      <c r="BK260" s="6">
        <f>IF(IFERROR(VLOOKUP("1-Detraccion"&amp;Presupuestos[[#This Row],[ID DOCUMENTO]],BD_Pagos[],5,0),0)&gt;Presupuestos[[#This Row],[TOTAL SOLES]],Presupuestos[[#This Row],[TOTAL SOLES]],IFERROR(VLOOKUP("1-Detraccion"&amp;Presupuestos[[#This Row],[ID DOCUMENTO]],BD_Pagos[],5,0),0))</f>
        <v>0</v>
      </c>
      <c r="BL260" s="6">
        <f>IF(IFERROR(VLOOKUP("1-Detraccion"&amp;Presupuestos[[#This Row],[ID DOCUMENTO]],BD_Pagos[],6,0),0)&gt;Presupuestos[[#This Row],[TOTAL SOLES]],Presupuestos[[#This Row],[TOTAL SOLES]],IFERROR(VLOOKUP("1-Detraccion"&amp;Presupuestos[[#This Row],[ID DOCUMENTO]],BD_Pagos[],6,0),0))</f>
        <v>0</v>
      </c>
      <c r="BM260" s="37"/>
      <c r="BN260" s="3"/>
      <c r="BO260" s="3"/>
      <c r="BP260" s="6"/>
      <c r="BQ26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v>
      </c>
      <c r="BR260" s="23" t="str">
        <f>IF(Presupuestos[[#This Row],[SALDO ME-MN]]&gt;0,"PENDIENTE","CANCELADO")</f>
        <v>PENDIENTE</v>
      </c>
      <c r="BS260" s="23" t="str">
        <f>IF(COUNTIFS($U$4:$U259,Presupuestos[[#This Row],[ID DOCUMENTO]])&gt;=1,IF(B259=Presupuestos[[#This Row],[ID]],"OK","DOC. DUPLICADO"),"OK")</f>
        <v>OK</v>
      </c>
    </row>
    <row r="261" spans="2:71" ht="24" x14ac:dyDescent="0.25">
      <c r="B261" s="34">
        <f>IF(Presupuestos[[#This Row],[ID DOCUMENTO]]=U260,B260,IF(B260="ID",1,B260+1))</f>
        <v>254</v>
      </c>
      <c r="C261" s="2">
        <v>45856</v>
      </c>
      <c r="D261" s="2">
        <v>45856</v>
      </c>
      <c r="E261" s="3" t="s">
        <v>711</v>
      </c>
      <c r="F261" s="25" t="s">
        <v>35</v>
      </c>
      <c r="G261" s="25" t="s">
        <v>223</v>
      </c>
      <c r="H261" s="25" t="s">
        <v>199</v>
      </c>
      <c r="I261" s="36" t="str">
        <f>IFERROR(VLOOKUP(Presupuestos[[#This Row],[AREA]]&amp;Presupuestos[[#This Row],[CONCEPTO]]&amp;Presupuestos[[#This Row],[DESCRIPCION]],Tabla28[[Columna1]:[CÓDIGO NUEVO]],2,0),"")</f>
        <v>P0303001</v>
      </c>
      <c r="J261" s="3" t="s">
        <v>666</v>
      </c>
      <c r="K261" s="3" t="s">
        <v>666</v>
      </c>
      <c r="L261" s="3" t="s">
        <v>666</v>
      </c>
      <c r="M261" s="31" t="s">
        <v>1122</v>
      </c>
      <c r="N261" s="3" t="s">
        <v>58</v>
      </c>
      <c r="O261" s="3" t="s">
        <v>300</v>
      </c>
      <c r="P261" s="3" t="s">
        <v>122</v>
      </c>
      <c r="Q261" s="3" t="str">
        <f>IFERROR(VLOOKUP(Presupuestos[[#This Row],[CLASIFICACIÓN (N)]],Tabla17[],2,0),"")</f>
        <v>Costos de ventas</v>
      </c>
      <c r="R261" s="3" t="str">
        <f>IFERROR(VLOOKUP(Presupuestos[[#This Row],[CLASIFICACIÓN (N)]],Tabla17[],3,0),"")</f>
        <v>Operativo</v>
      </c>
      <c r="S261" s="3" t="s">
        <v>16</v>
      </c>
      <c r="T261" s="3" t="str">
        <f>IFERROR(VLOOKUP(Presupuestos[[#This Row],[ALMACEN]],Tabla5[],2,0),"")</f>
        <v>Arequipa</v>
      </c>
      <c r="U261" s="19" t="str">
        <f>IFERROR(VLOOKUP(Presupuestos[[#This Row],[TIPO DE DOCUMENTO]],Tipo_Documento[],2,0)&amp;Presupuestos[[#This Row],[SERIE]]&amp;Presupuestos[[#This Row],[NUMERO]]&amp;Presupuestos[[#This Row],[RUC]],"")</f>
        <v>01F0011797820454058187</v>
      </c>
      <c r="V261" s="3" t="s">
        <v>120</v>
      </c>
      <c r="W261" s="7">
        <v>45856</v>
      </c>
      <c r="X261" s="7">
        <v>45856</v>
      </c>
      <c r="Y261" s="3" t="s">
        <v>688</v>
      </c>
      <c r="Z261" s="3">
        <v>17978</v>
      </c>
      <c r="AA261" s="3">
        <f>IFERROR(VLOOKUP(Presupuestos[[#This Row],[RAZON SOCIAL]],CHOOSE({1,2},Clientes_Proveedores[Razon Social],Clientes_Proveedores[Ruc / Dni]),2,0),"-")</f>
        <v>20454058187</v>
      </c>
      <c r="AB261" s="31" t="s">
        <v>1121</v>
      </c>
      <c r="AC261" s="3" t="s">
        <v>670</v>
      </c>
      <c r="AD261" s="5"/>
      <c r="AE261" s="6">
        <v>11</v>
      </c>
      <c r="AF261" s="6">
        <f>Presupuestos[[#This Row],[BASE]]*Presupuestos[[#This Row],[% IGV]]</f>
        <v>0</v>
      </c>
      <c r="AG261" s="22">
        <f>ROUND(SUM(Presupuestos[[#This Row],[BASE]:[IGV]]),2)</f>
        <v>11</v>
      </c>
      <c r="AH261" s="9" t="str">
        <f>IF(Presupuestos[[#This Row],[MONEDA]]="USD",VLOOKUP(Presupuestos[[#This Row],[FECHA DE EMISION]],Tipo_Cambio[],3,0),"")</f>
        <v/>
      </c>
      <c r="AI261" s="22">
        <f>IFERROR(ROUND(IF(Presupuestos[[#This Row],[MONEDA]]="PEN",Presupuestos[[#This Row],[TOTAL]],Presupuestos[[#This Row],[TOTAL]]*Presupuestos[[#This Row],[TIPO DE CAMBIO]]),2),"")</f>
        <v>11</v>
      </c>
      <c r="AJ261" s="5"/>
      <c r="AK261" s="33" t="s">
        <v>671</v>
      </c>
      <c r="AL261" s="5" t="s">
        <v>715</v>
      </c>
      <c r="AM261" s="23" t="s">
        <v>671</v>
      </c>
      <c r="AN261" s="23" t="s">
        <v>671</v>
      </c>
      <c r="AO261" s="7">
        <f>IFERROR(VLOOKUP("1-"&amp;Presupuestos[[#This Row],[ID DOCUMENTO]],BD_Pagos[],7,0),"")</f>
        <v>45856</v>
      </c>
      <c r="AP261" s="16" t="str">
        <f>IFERROR(VLOOKUP("1-"&amp;Presupuestos[[#This Row],[ID DOCUMENTO]],BD_Pagos[],8,0),"")</f>
        <v>C_Ope_002</v>
      </c>
      <c r="AQ261" s="17">
        <f>IFERROR(VLOOKUP("1-"&amp;Presupuestos[[#This Row],[ID DOCUMENTO]],BD_Pagos[],9,0),"")</f>
        <v>24937</v>
      </c>
      <c r="AR261" s="54"/>
      <c r="AS261" s="7">
        <f>IFERROR(VLOOKUP("2-"&amp;Presupuestos[[#This Row],[ID DOCUMENTO]],BD_Pagos[],7,0),"")</f>
        <v>0</v>
      </c>
      <c r="AT261" s="16" t="str">
        <f>IFERROR(VLOOKUP("2-"&amp;Presupuestos[[#This Row],[ID DOCUMENTO]],BD_Pagos[],8,0),"")</f>
        <v/>
      </c>
      <c r="AU261" s="17">
        <f>IFERROR(VLOOKUP("2-"&amp;Presupuestos[[#This Row],[ID DOCUMENTO]],BD_Pagos[],9,0),"")</f>
        <v>0</v>
      </c>
      <c r="AV261" s="20">
        <f>IF(IFERROR(VLOOKUP("2-"&amp;Presupuestos[[#This Row],[ID DOCUMENTO]],BD_Pagos[],10,0),0)&gt;Presupuestos[[#This Row],[TOTAL SOLES]],Presupuestos[[#This Row],[TOTAL SOLES]],IFERROR(VLOOKUP("2-"&amp;Presupuestos[[#This Row],[ID DOCUMENTO]],BD_Pagos[],10,0),0))</f>
        <v>0</v>
      </c>
      <c r="AW261" s="7"/>
      <c r="AX261" s="16"/>
      <c r="AY261" s="17"/>
      <c r="AZ261" s="20"/>
      <c r="BA261" s="7"/>
      <c r="BB261" s="16"/>
      <c r="BC261" s="17"/>
      <c r="BD261" s="20"/>
      <c r="BE261" s="7">
        <f>IFERROR(VLOOKUP("5-"&amp;Presupuestos[[#This Row],[ID DOCUMENTO]],BD_Pagos[],7,0),"")</f>
        <v>0</v>
      </c>
      <c r="BF261" s="17">
        <f>IFERROR(VLOOKUP("5-"&amp;Presupuestos[[#This Row],[ID DOCUMENTO]],BD_Pagos[],9,0),"")</f>
        <v>0</v>
      </c>
      <c r="BG261" s="20">
        <f>IF(IFERROR(VLOOKUP("5-"&amp;Presupuestos[[#This Row],[ID DOCUMENTO]],BD_Pagos[],10,0),0)&gt;Presupuestos[[#This Row],[TOTAL SOLES]],Presupuestos[[#This Row],[TOTAL SOLES]],IFERROR(VLOOKUP("5-"&amp;Presupuestos[[#This Row],[ID DOCUMENTO]],BD_Pagos[],10,0),0))</f>
        <v>0</v>
      </c>
      <c r="BH261" s="7">
        <f>IFERROR(VLOOKUP("1-Detraccion"&amp;Presupuestos[[#This Row],[ID DOCUMENTO]],BD_Pagos[],2,0),"")</f>
        <v>0</v>
      </c>
      <c r="BI261" s="3" t="str">
        <f>IFERROR(VLOOKUP("1-Detraccion"&amp;Presupuestos[[#This Row],[ID DOCUMENTO]],BD_Pagos[],3,0),"")</f>
        <v/>
      </c>
      <c r="BJ261" s="3">
        <f>IFERROR(VLOOKUP("1-Detraccion"&amp;Presupuestos[[#This Row],[ID DOCUMENTO]],BD_Pagos[],4,0),"")</f>
        <v>0</v>
      </c>
      <c r="BK261" s="6">
        <f>IF(IFERROR(VLOOKUP("1-Detraccion"&amp;Presupuestos[[#This Row],[ID DOCUMENTO]],BD_Pagos[],5,0),0)&gt;Presupuestos[[#This Row],[TOTAL SOLES]],Presupuestos[[#This Row],[TOTAL SOLES]],IFERROR(VLOOKUP("1-Detraccion"&amp;Presupuestos[[#This Row],[ID DOCUMENTO]],BD_Pagos[],5,0),0))</f>
        <v>0</v>
      </c>
      <c r="BL261" s="6">
        <f>IF(IFERROR(VLOOKUP("1-Detraccion"&amp;Presupuestos[[#This Row],[ID DOCUMENTO]],BD_Pagos[],6,0),0)&gt;Presupuestos[[#This Row],[TOTAL SOLES]],Presupuestos[[#This Row],[TOTAL SOLES]],IFERROR(VLOOKUP("1-Detraccion"&amp;Presupuestos[[#This Row],[ID DOCUMENTO]],BD_Pagos[],6,0),0))</f>
        <v>0</v>
      </c>
      <c r="BM261" s="37"/>
      <c r="BN261" s="3"/>
      <c r="BO261" s="3"/>
      <c r="BP261" s="6"/>
      <c r="BQ26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v>
      </c>
      <c r="BR261" s="23" t="str">
        <f>IF(Presupuestos[[#This Row],[SALDO ME-MN]]&gt;0,"PENDIENTE","CANCELADO")</f>
        <v>PENDIENTE</v>
      </c>
      <c r="BS261" s="23" t="str">
        <f>IF(COUNTIFS($U$4:$U260,Presupuestos[[#This Row],[ID DOCUMENTO]])&gt;=1,IF(B260=Presupuestos[[#This Row],[ID]],"OK","DOC. DUPLICADO"),"OK")</f>
        <v>OK</v>
      </c>
    </row>
    <row r="262" spans="2:71" ht="36" x14ac:dyDescent="0.25">
      <c r="B262" s="34">
        <f>IF(Presupuestos[[#This Row],[ID DOCUMENTO]]=U261,B261,IF(B261="ID",1,B261+1))</f>
        <v>255</v>
      </c>
      <c r="C262" s="2">
        <v>45852</v>
      </c>
      <c r="D262" s="2">
        <v>45852</v>
      </c>
      <c r="E262" s="3" t="s">
        <v>681</v>
      </c>
      <c r="F262" s="25" t="s">
        <v>49</v>
      </c>
      <c r="G262" s="25" t="s">
        <v>19</v>
      </c>
      <c r="H262" s="25" t="s">
        <v>20</v>
      </c>
      <c r="I262" s="36" t="str">
        <f>IFERROR(VLOOKUP(Presupuestos[[#This Row],[AREA]]&amp;Presupuestos[[#This Row],[CONCEPTO]]&amp;Presupuestos[[#This Row],[DESCRIPCION]],Tabla28[[Columna1]:[CÓDIGO NUEVO]],2,0),"")</f>
        <v>P0504002</v>
      </c>
      <c r="J262" s="3" t="s">
        <v>666</v>
      </c>
      <c r="K262" s="3" t="s">
        <v>666</v>
      </c>
      <c r="L262" s="3" t="s">
        <v>666</v>
      </c>
      <c r="M262" s="31" t="s">
        <v>1123</v>
      </c>
      <c r="N262" s="3"/>
      <c r="O262" s="3" t="s">
        <v>315</v>
      </c>
      <c r="P262" s="3" t="s">
        <v>127</v>
      </c>
      <c r="Q262" s="3" t="str">
        <f>IFERROR(VLOOKUP(Presupuestos[[#This Row],[CLASIFICACIÓN (N)]],Tabla17[],2,0),"")</f>
        <v>Gastos operativos</v>
      </c>
      <c r="R262" s="3" t="str">
        <f>IFERROR(VLOOKUP(Presupuestos[[#This Row],[CLASIFICACIÓN (N)]],Tabla17[],3,0),"")</f>
        <v>Operativo</v>
      </c>
      <c r="S262" s="3" t="s">
        <v>16</v>
      </c>
      <c r="T262" s="3" t="str">
        <f>IFERROR(VLOOKUP(Presupuestos[[#This Row],[ALMACEN]],Tabla5[],2,0),"")</f>
        <v>Arequipa</v>
      </c>
      <c r="U262" s="19" t="str">
        <f>IFERROR(VLOOKUP(Presupuestos[[#This Row],[TIPO DE DOCUMENTO]],Tipo_Documento[],2,0)&amp;Presupuestos[[#This Row],[SERIE]]&amp;Presupuestos[[#This Row],[NUMERO]]&amp;Presupuestos[[#This Row],[RUC]],"")</f>
        <v>PLM326170517150</v>
      </c>
      <c r="V262" s="3" t="s">
        <v>171</v>
      </c>
      <c r="W262" s="7">
        <v>45860</v>
      </c>
      <c r="X262" s="7">
        <v>45860</v>
      </c>
      <c r="Y262" s="3">
        <v>3</v>
      </c>
      <c r="Z262" s="3">
        <v>261</v>
      </c>
      <c r="AA262" s="3">
        <f>IFERROR(VLOOKUP(Presupuestos[[#This Row],[RAZON SOCIAL]],CHOOSE({1,2},Clientes_Proveedores[Razon Social],Clientes_Proveedores[Ruc / Dni]),2,0),"-")</f>
        <v>70517150</v>
      </c>
      <c r="AB262" s="31" t="s">
        <v>706</v>
      </c>
      <c r="AC262" s="3" t="s">
        <v>670</v>
      </c>
      <c r="AD262" s="5"/>
      <c r="AE262" s="6">
        <v>26</v>
      </c>
      <c r="AF262" s="6">
        <f>Presupuestos[[#This Row],[BASE]]*Presupuestos[[#This Row],[% IGV]]</f>
        <v>0</v>
      </c>
      <c r="AG262" s="22">
        <f>ROUND(SUM(Presupuestos[[#This Row],[BASE]:[IGV]]),2)</f>
        <v>26</v>
      </c>
      <c r="AH262" s="9" t="str">
        <f>IF(Presupuestos[[#This Row],[MONEDA]]="USD",VLOOKUP(Presupuestos[[#This Row],[FECHA DE EMISION]],Tipo_Cambio[],3,0),"")</f>
        <v/>
      </c>
      <c r="AI262" s="22">
        <f>IFERROR(ROUND(IF(Presupuestos[[#This Row],[MONEDA]]="PEN",Presupuestos[[#This Row],[TOTAL]],Presupuestos[[#This Row],[TOTAL]]*Presupuestos[[#This Row],[TIPO DE CAMBIO]]),2),"")</f>
        <v>26</v>
      </c>
      <c r="AJ262" s="5"/>
      <c r="AK262" s="33" t="s">
        <v>671</v>
      </c>
      <c r="AL262" s="5" t="s">
        <v>672</v>
      </c>
      <c r="AM262" s="23" t="s">
        <v>671</v>
      </c>
      <c r="AN262" s="23" t="s">
        <v>759</v>
      </c>
      <c r="AO262" s="7">
        <f>IFERROR(VLOOKUP("1-"&amp;Presupuestos[[#This Row],[ID DOCUMENTO]],BD_Pagos[],7,0),"")</f>
        <v>45852</v>
      </c>
      <c r="AP262" s="16" t="str">
        <f>IFERROR(VLOOKUP("1-"&amp;Presupuestos[[#This Row],[ID DOCUMENTO]],BD_Pagos[],8,0),"")</f>
        <v>C-Tesoreria</v>
      </c>
      <c r="AQ262" s="17" t="str">
        <f>IFERROR(VLOOKUP("1-"&amp;Presupuestos[[#This Row],[ID DOCUMENTO]],BD_Pagos[],9,0),"")</f>
        <v>001-12523</v>
      </c>
      <c r="AR262" s="54"/>
      <c r="AS262" s="7">
        <f>IFERROR(VLOOKUP("2-"&amp;Presupuestos[[#This Row],[ID DOCUMENTO]],BD_Pagos[],7,0),"")</f>
        <v>0</v>
      </c>
      <c r="AT262" s="16" t="str">
        <f>IFERROR(VLOOKUP("2-"&amp;Presupuestos[[#This Row],[ID DOCUMENTO]],BD_Pagos[],8,0),"")</f>
        <v/>
      </c>
      <c r="AU262" s="17">
        <f>IFERROR(VLOOKUP("2-"&amp;Presupuestos[[#This Row],[ID DOCUMENTO]],BD_Pagos[],9,0),"")</f>
        <v>0</v>
      </c>
      <c r="AV262" s="20">
        <f>IF(IFERROR(VLOOKUP("2-"&amp;Presupuestos[[#This Row],[ID DOCUMENTO]],BD_Pagos[],10,0),0)&gt;Presupuestos[[#This Row],[TOTAL SOLES]],Presupuestos[[#This Row],[TOTAL SOLES]],IFERROR(VLOOKUP("2-"&amp;Presupuestos[[#This Row],[ID DOCUMENTO]],BD_Pagos[],10,0),0))</f>
        <v>0</v>
      </c>
      <c r="AW262" s="7"/>
      <c r="AX262" s="16"/>
      <c r="AY262" s="17"/>
      <c r="AZ262" s="20"/>
      <c r="BA262" s="7"/>
      <c r="BB262" s="16"/>
      <c r="BC262" s="17"/>
      <c r="BD262" s="20"/>
      <c r="BE262" s="7">
        <f>IFERROR(VLOOKUP("5-"&amp;Presupuestos[[#This Row],[ID DOCUMENTO]],BD_Pagos[],7,0),"")</f>
        <v>0</v>
      </c>
      <c r="BF262" s="17">
        <f>IFERROR(VLOOKUP("5-"&amp;Presupuestos[[#This Row],[ID DOCUMENTO]],BD_Pagos[],9,0),"")</f>
        <v>0</v>
      </c>
      <c r="BG262" s="20">
        <f>IF(IFERROR(VLOOKUP("5-"&amp;Presupuestos[[#This Row],[ID DOCUMENTO]],BD_Pagos[],10,0),0)&gt;Presupuestos[[#This Row],[TOTAL SOLES]],Presupuestos[[#This Row],[TOTAL SOLES]],IFERROR(VLOOKUP("5-"&amp;Presupuestos[[#This Row],[ID DOCUMENTO]],BD_Pagos[],10,0),0))</f>
        <v>0</v>
      </c>
      <c r="BH262" s="7">
        <f>IFERROR(VLOOKUP("1-Detraccion"&amp;Presupuestos[[#This Row],[ID DOCUMENTO]],BD_Pagos[],2,0),"")</f>
        <v>0</v>
      </c>
      <c r="BI262" s="3" t="str">
        <f>IFERROR(VLOOKUP("1-Detraccion"&amp;Presupuestos[[#This Row],[ID DOCUMENTO]],BD_Pagos[],3,0),"")</f>
        <v/>
      </c>
      <c r="BJ262" s="3">
        <f>IFERROR(VLOOKUP("1-Detraccion"&amp;Presupuestos[[#This Row],[ID DOCUMENTO]],BD_Pagos[],4,0),"")</f>
        <v>0</v>
      </c>
      <c r="BK262" s="6">
        <f>IF(IFERROR(VLOOKUP("1-Detraccion"&amp;Presupuestos[[#This Row],[ID DOCUMENTO]],BD_Pagos[],5,0),0)&gt;Presupuestos[[#This Row],[TOTAL SOLES]],Presupuestos[[#This Row],[TOTAL SOLES]],IFERROR(VLOOKUP("1-Detraccion"&amp;Presupuestos[[#This Row],[ID DOCUMENTO]],BD_Pagos[],5,0),0))</f>
        <v>0</v>
      </c>
      <c r="BL262" s="6">
        <f>IF(IFERROR(VLOOKUP("1-Detraccion"&amp;Presupuestos[[#This Row],[ID DOCUMENTO]],BD_Pagos[],6,0),0)&gt;Presupuestos[[#This Row],[TOTAL SOLES]],Presupuestos[[#This Row],[TOTAL SOLES]],IFERROR(VLOOKUP("1-Detraccion"&amp;Presupuestos[[#This Row],[ID DOCUMENTO]],BD_Pagos[],6,0),0))</f>
        <v>0</v>
      </c>
      <c r="BM262" s="37"/>
      <c r="BN262" s="3"/>
      <c r="BO262" s="3"/>
      <c r="BP262" s="6"/>
      <c r="BQ26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26</v>
      </c>
      <c r="BR262" s="23" t="str">
        <f>IF(Presupuestos[[#This Row],[SALDO ME-MN]]&gt;0,"PENDIENTE","CANCELADO")</f>
        <v>PENDIENTE</v>
      </c>
      <c r="BS262" s="23" t="str">
        <f>IF(COUNTIFS($U$4:$U261,Presupuestos[[#This Row],[ID DOCUMENTO]])&gt;=1,IF(B261=Presupuestos[[#This Row],[ID]],"OK","DOC. DUPLICADO"),"OK")</f>
        <v>OK</v>
      </c>
    </row>
    <row r="263" spans="2:71" ht="24" x14ac:dyDescent="0.25">
      <c r="B263" s="34">
        <f>IF(Presupuestos[[#This Row],[ID DOCUMENTO]]=U262,B262,IF(B262="ID",1,B262+1))</f>
        <v>256</v>
      </c>
      <c r="C263" s="2">
        <v>45848</v>
      </c>
      <c r="D263" s="2">
        <v>45848</v>
      </c>
      <c r="E263" s="3" t="s">
        <v>681</v>
      </c>
      <c r="F263" s="25" t="s">
        <v>49</v>
      </c>
      <c r="G263" s="25" t="s">
        <v>19</v>
      </c>
      <c r="H263" s="25" t="s">
        <v>99</v>
      </c>
      <c r="I263" s="36" t="str">
        <f>IFERROR(VLOOKUP(Presupuestos[[#This Row],[AREA]]&amp;Presupuestos[[#This Row],[CONCEPTO]]&amp;Presupuestos[[#This Row],[DESCRIPCION]],Tabla28[[Columna1]:[CÓDIGO NUEVO]],2,0),"")</f>
        <v>P0504001</v>
      </c>
      <c r="J263" s="3" t="s">
        <v>666</v>
      </c>
      <c r="K263" s="3" t="s">
        <v>666</v>
      </c>
      <c r="L263" s="3" t="s">
        <v>666</v>
      </c>
      <c r="M263" s="31" t="s">
        <v>1124</v>
      </c>
      <c r="N263" s="3"/>
      <c r="O263" s="3" t="s">
        <v>315</v>
      </c>
      <c r="P263" s="3" t="s">
        <v>127</v>
      </c>
      <c r="Q263" s="3" t="str">
        <f>IFERROR(VLOOKUP(Presupuestos[[#This Row],[CLASIFICACIÓN (N)]],Tabla17[],2,0),"")</f>
        <v>Gastos operativos</v>
      </c>
      <c r="R263" s="3" t="str">
        <f>IFERROR(VLOOKUP(Presupuestos[[#This Row],[CLASIFICACIÓN (N)]],Tabla17[],3,0),"")</f>
        <v>Operativo</v>
      </c>
      <c r="S263" s="3" t="s">
        <v>16</v>
      </c>
      <c r="T263" s="3" t="str">
        <f>IFERROR(VLOOKUP(Presupuestos[[#This Row],[ALMACEN]],Tabla5[],2,0),"")</f>
        <v>Arequipa</v>
      </c>
      <c r="U263" s="19" t="str">
        <f>IFERROR(VLOOKUP(Presupuestos[[#This Row],[TIPO DE DOCUMENTO]],Tipo_Documento[],2,0)&amp;Presupuestos[[#This Row],[SERIE]]&amp;Presupuestos[[#This Row],[NUMERO]]&amp;Presupuestos[[#This Row],[RUC]],"")</f>
        <v>01F39941520515659324</v>
      </c>
      <c r="V263" s="3" t="s">
        <v>120</v>
      </c>
      <c r="W263" s="7">
        <v>45848</v>
      </c>
      <c r="X263" s="7">
        <v>45848</v>
      </c>
      <c r="Y263" s="3" t="s">
        <v>1125</v>
      </c>
      <c r="Z263" s="3">
        <v>415</v>
      </c>
      <c r="AA263" s="3">
        <f>IFERROR(VLOOKUP(Presupuestos[[#This Row],[RAZON SOCIAL]],CHOOSE({1,2},Clientes_Proveedores[Razon Social],Clientes_Proveedores[Ruc / Dni]),2,0),"-")</f>
        <v>20515659324</v>
      </c>
      <c r="AB263" s="31" t="s">
        <v>1126</v>
      </c>
      <c r="AC263" s="3" t="s">
        <v>670</v>
      </c>
      <c r="AD263" s="5">
        <v>0.18</v>
      </c>
      <c r="AE263" s="6">
        <v>38.139000000000003</v>
      </c>
      <c r="AF263" s="6">
        <f>Presupuestos[[#This Row],[BASE]]*Presupuestos[[#This Row],[% IGV]]</f>
        <v>6.8650200000000003</v>
      </c>
      <c r="AG263" s="22">
        <f>ROUND(SUM(Presupuestos[[#This Row],[BASE]:[IGV]]),2)</f>
        <v>45</v>
      </c>
      <c r="AH263" s="9" t="str">
        <f>IF(Presupuestos[[#This Row],[MONEDA]]="USD",VLOOKUP(Presupuestos[[#This Row],[FECHA DE EMISION]],Tipo_Cambio[],3,0),"")</f>
        <v/>
      </c>
      <c r="AI263" s="22">
        <f>IFERROR(ROUND(IF(Presupuestos[[#This Row],[MONEDA]]="PEN",Presupuestos[[#This Row],[TOTAL]],Presupuestos[[#This Row],[TOTAL]]*Presupuestos[[#This Row],[TIPO DE CAMBIO]]),2),"")</f>
        <v>45</v>
      </c>
      <c r="AJ263" s="5"/>
      <c r="AK263" s="33" t="s">
        <v>671</v>
      </c>
      <c r="AL263" s="5" t="s">
        <v>672</v>
      </c>
      <c r="AM263" s="23" t="s">
        <v>671</v>
      </c>
      <c r="AN263" s="23" t="s">
        <v>759</v>
      </c>
      <c r="AO263" s="7">
        <f>IFERROR(VLOOKUP("1-"&amp;Presupuestos[[#This Row],[ID DOCUMENTO]],BD_Pagos[],7,0),"")</f>
        <v>45853</v>
      </c>
      <c r="AP263" s="16" t="str">
        <f>IFERROR(VLOOKUP("1-"&amp;Presupuestos[[#This Row],[ID DOCUMENTO]],BD_Pagos[],8,0),"")</f>
        <v>C-Tesoreria</v>
      </c>
      <c r="AQ263" s="17" t="str">
        <f>IFERROR(VLOOKUP("1-"&amp;Presupuestos[[#This Row],[ID DOCUMENTO]],BD_Pagos[],9,0),"")</f>
        <v>001-12526</v>
      </c>
      <c r="AR263" s="54"/>
      <c r="AS263" s="7">
        <f>IFERROR(VLOOKUP("2-"&amp;Presupuestos[[#This Row],[ID DOCUMENTO]],BD_Pagos[],7,0),"")</f>
        <v>0</v>
      </c>
      <c r="AT263" s="16" t="str">
        <f>IFERROR(VLOOKUP("2-"&amp;Presupuestos[[#This Row],[ID DOCUMENTO]],BD_Pagos[],8,0),"")</f>
        <v/>
      </c>
      <c r="AU263" s="17">
        <f>IFERROR(VLOOKUP("2-"&amp;Presupuestos[[#This Row],[ID DOCUMENTO]],BD_Pagos[],9,0),"")</f>
        <v>0</v>
      </c>
      <c r="AV263" s="20">
        <f>IF(IFERROR(VLOOKUP("2-"&amp;Presupuestos[[#This Row],[ID DOCUMENTO]],BD_Pagos[],10,0),0)&gt;Presupuestos[[#This Row],[TOTAL SOLES]],Presupuestos[[#This Row],[TOTAL SOLES]],IFERROR(VLOOKUP("2-"&amp;Presupuestos[[#This Row],[ID DOCUMENTO]],BD_Pagos[],10,0),0))</f>
        <v>0</v>
      </c>
      <c r="AW263" s="7"/>
      <c r="AX263" s="16"/>
      <c r="AY263" s="17"/>
      <c r="AZ263" s="20"/>
      <c r="BA263" s="7"/>
      <c r="BB263" s="16"/>
      <c r="BC263" s="17"/>
      <c r="BD263" s="20"/>
      <c r="BE263" s="7">
        <f>IFERROR(VLOOKUP("5-"&amp;Presupuestos[[#This Row],[ID DOCUMENTO]],BD_Pagos[],7,0),"")</f>
        <v>0</v>
      </c>
      <c r="BF263" s="17">
        <f>IFERROR(VLOOKUP("5-"&amp;Presupuestos[[#This Row],[ID DOCUMENTO]],BD_Pagos[],9,0),"")</f>
        <v>0</v>
      </c>
      <c r="BG263" s="20">
        <f>IF(IFERROR(VLOOKUP("5-"&amp;Presupuestos[[#This Row],[ID DOCUMENTO]],BD_Pagos[],10,0),0)&gt;Presupuestos[[#This Row],[TOTAL SOLES]],Presupuestos[[#This Row],[TOTAL SOLES]],IFERROR(VLOOKUP("5-"&amp;Presupuestos[[#This Row],[ID DOCUMENTO]],BD_Pagos[],10,0),0))</f>
        <v>0</v>
      </c>
      <c r="BH263" s="7">
        <f>IFERROR(VLOOKUP("1-Detraccion"&amp;Presupuestos[[#This Row],[ID DOCUMENTO]],BD_Pagos[],2,0),"")</f>
        <v>0</v>
      </c>
      <c r="BI263" s="3" t="str">
        <f>IFERROR(VLOOKUP("1-Detraccion"&amp;Presupuestos[[#This Row],[ID DOCUMENTO]],BD_Pagos[],3,0),"")</f>
        <v/>
      </c>
      <c r="BJ263" s="3">
        <f>IFERROR(VLOOKUP("1-Detraccion"&amp;Presupuestos[[#This Row],[ID DOCUMENTO]],BD_Pagos[],4,0),"")</f>
        <v>0</v>
      </c>
      <c r="BK263" s="6">
        <f>IF(IFERROR(VLOOKUP("1-Detraccion"&amp;Presupuestos[[#This Row],[ID DOCUMENTO]],BD_Pagos[],5,0),0)&gt;Presupuestos[[#This Row],[TOTAL SOLES]],Presupuestos[[#This Row],[TOTAL SOLES]],IFERROR(VLOOKUP("1-Detraccion"&amp;Presupuestos[[#This Row],[ID DOCUMENTO]],BD_Pagos[],5,0),0))</f>
        <v>0</v>
      </c>
      <c r="BL263" s="6">
        <f>IF(IFERROR(VLOOKUP("1-Detraccion"&amp;Presupuestos[[#This Row],[ID DOCUMENTO]],BD_Pagos[],6,0),0)&gt;Presupuestos[[#This Row],[TOTAL SOLES]],Presupuestos[[#This Row],[TOTAL SOLES]],IFERROR(VLOOKUP("1-Detraccion"&amp;Presupuestos[[#This Row],[ID DOCUMENTO]],BD_Pagos[],6,0),0))</f>
        <v>0</v>
      </c>
      <c r="BM263" s="37"/>
      <c r="BN263" s="3"/>
      <c r="BO263" s="3"/>
      <c r="BP263" s="6"/>
      <c r="BQ26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v>
      </c>
      <c r="BR263" s="23" t="str">
        <f>IF(Presupuestos[[#This Row],[SALDO ME-MN]]&gt;0,"PENDIENTE","CANCELADO")</f>
        <v>PENDIENTE</v>
      </c>
      <c r="BS263" s="23" t="str">
        <f>IF(COUNTIFS($U$4:$U262,Presupuestos[[#This Row],[ID DOCUMENTO]])&gt;=1,IF(B262=Presupuestos[[#This Row],[ID]],"OK","DOC. DUPLICADO"),"OK")</f>
        <v>OK</v>
      </c>
    </row>
    <row r="264" spans="2:71" ht="24" x14ac:dyDescent="0.25">
      <c r="B264" s="34">
        <f>IF(Presupuestos[[#This Row],[ID DOCUMENTO]]=U263,B263,IF(B263="ID",1,B263+1))</f>
        <v>257</v>
      </c>
      <c r="C264" s="2">
        <v>45839</v>
      </c>
      <c r="D264" s="2">
        <v>45839</v>
      </c>
      <c r="E264" s="3" t="s">
        <v>1127</v>
      </c>
      <c r="F264" s="25" t="s">
        <v>35</v>
      </c>
      <c r="G264" s="25" t="s">
        <v>223</v>
      </c>
      <c r="H264" s="25" t="s">
        <v>214</v>
      </c>
      <c r="I264" s="36" t="str">
        <f>IFERROR(VLOOKUP(Presupuestos[[#This Row],[AREA]]&amp;Presupuestos[[#This Row],[CONCEPTO]]&amp;Presupuestos[[#This Row],[DESCRIPCION]],Tabla28[[Columna1]:[CÓDIGO NUEVO]],2,0),"")</f>
        <v>P0303002</v>
      </c>
      <c r="J264" s="3" t="s">
        <v>666</v>
      </c>
      <c r="K264" s="3" t="s">
        <v>666</v>
      </c>
      <c r="L264" s="3" t="s">
        <v>666</v>
      </c>
      <c r="M264" s="31" t="s">
        <v>1128</v>
      </c>
      <c r="N264" s="3" t="s">
        <v>47</v>
      </c>
      <c r="O264" s="3" t="s">
        <v>300</v>
      </c>
      <c r="P264" s="3" t="s">
        <v>122</v>
      </c>
      <c r="Q264" s="3" t="str">
        <f>IFERROR(VLOOKUP(Presupuestos[[#This Row],[CLASIFICACIÓN (N)]],Tabla17[],2,0),"")</f>
        <v>Costos de ventas</v>
      </c>
      <c r="R264" s="3" t="str">
        <f>IFERROR(VLOOKUP(Presupuestos[[#This Row],[CLASIFICACIÓN (N)]],Tabla17[],3,0),"")</f>
        <v>Operativo</v>
      </c>
      <c r="S264" s="3" t="s">
        <v>16</v>
      </c>
      <c r="T264" s="3" t="str">
        <f>IFERROR(VLOOKUP(Presupuestos[[#This Row],[ALMACEN]],Tabla5[],2,0),"")</f>
        <v>Arequipa</v>
      </c>
      <c r="U264" s="19" t="str">
        <f>IFERROR(VLOOKUP(Presupuestos[[#This Row],[TIPO DE DOCUMENTO]],Tipo_Documento[],2,0)&amp;Presupuestos[[#This Row],[SERIE]]&amp;Presupuestos[[#This Row],[NUMERO]]&amp;Presupuestos[[#This Row],[RUC]],"")</f>
        <v>01F212177370620517252558</v>
      </c>
      <c r="V264" s="3" t="s">
        <v>120</v>
      </c>
      <c r="W264" s="7">
        <v>45839</v>
      </c>
      <c r="X264" s="7">
        <v>45839</v>
      </c>
      <c r="Y264" s="3" t="s">
        <v>713</v>
      </c>
      <c r="Z264" s="3">
        <v>1773706</v>
      </c>
      <c r="AA264" s="3">
        <f>IFERROR(VLOOKUP(Presupuestos[[#This Row],[RAZON SOCIAL]],CHOOSE({1,2},Clientes_Proveedores[Razon Social],Clientes_Proveedores[Ruc / Dni]),2,0),"-")</f>
        <v>20517252558</v>
      </c>
      <c r="AB264" s="31" t="s">
        <v>714</v>
      </c>
      <c r="AC264" s="3" t="s">
        <v>670</v>
      </c>
      <c r="AD264" s="5">
        <v>0.18</v>
      </c>
      <c r="AE264" s="6">
        <v>6.78</v>
      </c>
      <c r="AF264" s="6">
        <f>Presupuestos[[#This Row],[BASE]]*Presupuestos[[#This Row],[% IGV]]</f>
        <v>1.2203999999999999</v>
      </c>
      <c r="AG264" s="22">
        <f>ROUND(SUM(Presupuestos[[#This Row],[BASE]:[IGV]]),2)</f>
        <v>8</v>
      </c>
      <c r="AH264" s="9" t="str">
        <f>IF(Presupuestos[[#This Row],[MONEDA]]="USD",VLOOKUP(Presupuestos[[#This Row],[FECHA DE EMISION]],Tipo_Cambio[],3,0),"")</f>
        <v/>
      </c>
      <c r="AI264" s="22">
        <f>IFERROR(ROUND(IF(Presupuestos[[#This Row],[MONEDA]]="PEN",Presupuestos[[#This Row],[TOTAL]],Presupuestos[[#This Row],[TOTAL]]*Presupuestos[[#This Row],[TIPO DE CAMBIO]]),2),"")</f>
        <v>8</v>
      </c>
      <c r="AJ264" s="5"/>
      <c r="AK264" s="33" t="s">
        <v>671</v>
      </c>
      <c r="AL264" s="5" t="s">
        <v>715</v>
      </c>
      <c r="AM264" s="23" t="s">
        <v>671</v>
      </c>
      <c r="AN264" s="23" t="s">
        <v>671</v>
      </c>
      <c r="AO264" s="7">
        <f>IFERROR(VLOOKUP("1-"&amp;Presupuestos[[#This Row],[ID DOCUMENTO]],BD_Pagos[],7,0),"")</f>
        <v>45839</v>
      </c>
      <c r="AP264" s="16" t="str">
        <f>IFERROR(VLOOKUP("1-"&amp;Presupuestos[[#This Row],[ID DOCUMENTO]],BD_Pagos[],8,0),"")</f>
        <v>C_Ope_007</v>
      </c>
      <c r="AQ264" s="17">
        <f>IFERROR(VLOOKUP("1-"&amp;Presupuestos[[#This Row],[ID DOCUMENTO]],BD_Pagos[],9,0),"")</f>
        <v>24974</v>
      </c>
      <c r="AR264" s="54"/>
      <c r="AS264" s="7">
        <f>IFERROR(VLOOKUP("2-"&amp;Presupuestos[[#This Row],[ID DOCUMENTO]],BD_Pagos[],7,0),"")</f>
        <v>0</v>
      </c>
      <c r="AT264" s="16" t="str">
        <f>IFERROR(VLOOKUP("2-"&amp;Presupuestos[[#This Row],[ID DOCUMENTO]],BD_Pagos[],8,0),"")</f>
        <v/>
      </c>
      <c r="AU264" s="17">
        <f>IFERROR(VLOOKUP("2-"&amp;Presupuestos[[#This Row],[ID DOCUMENTO]],BD_Pagos[],9,0),"")</f>
        <v>0</v>
      </c>
      <c r="AV264" s="20">
        <f>IF(IFERROR(VLOOKUP("2-"&amp;Presupuestos[[#This Row],[ID DOCUMENTO]],BD_Pagos[],10,0),0)&gt;Presupuestos[[#This Row],[TOTAL SOLES]],Presupuestos[[#This Row],[TOTAL SOLES]],IFERROR(VLOOKUP("2-"&amp;Presupuestos[[#This Row],[ID DOCUMENTO]],BD_Pagos[],10,0),0))</f>
        <v>0</v>
      </c>
      <c r="AW264" s="7"/>
      <c r="AX264" s="16"/>
      <c r="AY264" s="17"/>
      <c r="AZ264" s="20"/>
      <c r="BA264" s="7"/>
      <c r="BB264" s="16"/>
      <c r="BC264" s="17"/>
      <c r="BD264" s="20"/>
      <c r="BE264" s="7">
        <f>IFERROR(VLOOKUP("5-"&amp;Presupuestos[[#This Row],[ID DOCUMENTO]],BD_Pagos[],7,0),"")</f>
        <v>0</v>
      </c>
      <c r="BF264" s="17">
        <f>IFERROR(VLOOKUP("5-"&amp;Presupuestos[[#This Row],[ID DOCUMENTO]],BD_Pagos[],9,0),"")</f>
        <v>0</v>
      </c>
      <c r="BG264" s="20">
        <f>IF(IFERROR(VLOOKUP("5-"&amp;Presupuestos[[#This Row],[ID DOCUMENTO]],BD_Pagos[],10,0),0)&gt;Presupuestos[[#This Row],[TOTAL SOLES]],Presupuestos[[#This Row],[TOTAL SOLES]],IFERROR(VLOOKUP("5-"&amp;Presupuestos[[#This Row],[ID DOCUMENTO]],BD_Pagos[],10,0),0))</f>
        <v>0</v>
      </c>
      <c r="BH264" s="7">
        <f>IFERROR(VLOOKUP("1-Detraccion"&amp;Presupuestos[[#This Row],[ID DOCUMENTO]],BD_Pagos[],2,0),"")</f>
        <v>0</v>
      </c>
      <c r="BI264" s="3" t="str">
        <f>IFERROR(VLOOKUP("1-Detraccion"&amp;Presupuestos[[#This Row],[ID DOCUMENTO]],BD_Pagos[],3,0),"")</f>
        <v/>
      </c>
      <c r="BJ264" s="3">
        <f>IFERROR(VLOOKUP("1-Detraccion"&amp;Presupuestos[[#This Row],[ID DOCUMENTO]],BD_Pagos[],4,0),"")</f>
        <v>0</v>
      </c>
      <c r="BK264" s="6">
        <f>IF(IFERROR(VLOOKUP("1-Detraccion"&amp;Presupuestos[[#This Row],[ID DOCUMENTO]],BD_Pagos[],5,0),0)&gt;Presupuestos[[#This Row],[TOTAL SOLES]],Presupuestos[[#This Row],[TOTAL SOLES]],IFERROR(VLOOKUP("1-Detraccion"&amp;Presupuestos[[#This Row],[ID DOCUMENTO]],BD_Pagos[],5,0),0))</f>
        <v>0</v>
      </c>
      <c r="BL264" s="6">
        <f>IF(IFERROR(VLOOKUP("1-Detraccion"&amp;Presupuestos[[#This Row],[ID DOCUMENTO]],BD_Pagos[],6,0),0)&gt;Presupuestos[[#This Row],[TOTAL SOLES]],Presupuestos[[#This Row],[TOTAL SOLES]],IFERROR(VLOOKUP("1-Detraccion"&amp;Presupuestos[[#This Row],[ID DOCUMENTO]],BD_Pagos[],6,0),0))</f>
        <v>0</v>
      </c>
      <c r="BM264" s="37"/>
      <c r="BN264" s="3"/>
      <c r="BO264" s="3"/>
      <c r="BP264" s="6"/>
      <c r="BQ26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64" s="23" t="str">
        <f>IF(Presupuestos[[#This Row],[SALDO ME-MN]]&gt;0,"PENDIENTE","CANCELADO")</f>
        <v>PENDIENTE</v>
      </c>
      <c r="BS264" s="23" t="str">
        <f>IF(COUNTIFS($U$4:$U263,Presupuestos[[#This Row],[ID DOCUMENTO]])&gt;=1,IF(B263=Presupuestos[[#This Row],[ID]],"OK","DOC. DUPLICADO"),"OK")</f>
        <v>OK</v>
      </c>
    </row>
    <row r="265" spans="2:71" ht="24" x14ac:dyDescent="0.25">
      <c r="B265" s="34">
        <f>IF(Presupuestos[[#This Row],[ID DOCUMENTO]]=U264,B264,IF(B264="ID",1,B264+1))</f>
        <v>258</v>
      </c>
      <c r="C265" s="2">
        <v>45839</v>
      </c>
      <c r="D265" s="2">
        <v>45839</v>
      </c>
      <c r="E265" s="3" t="s">
        <v>1127</v>
      </c>
      <c r="F265" s="25" t="s">
        <v>35</v>
      </c>
      <c r="G265" s="25" t="s">
        <v>223</v>
      </c>
      <c r="H265" s="25" t="s">
        <v>214</v>
      </c>
      <c r="I265" s="36" t="str">
        <f>IFERROR(VLOOKUP(Presupuestos[[#This Row],[AREA]]&amp;Presupuestos[[#This Row],[CONCEPTO]]&amp;Presupuestos[[#This Row],[DESCRIPCION]],Tabla28[[Columna1]:[CÓDIGO NUEVO]],2,0),"")</f>
        <v>P0303002</v>
      </c>
      <c r="J265" s="3" t="s">
        <v>666</v>
      </c>
      <c r="K265" s="3" t="s">
        <v>666</v>
      </c>
      <c r="L265" s="3" t="s">
        <v>666</v>
      </c>
      <c r="M265" s="31" t="s">
        <v>1129</v>
      </c>
      <c r="N265" s="3" t="s">
        <v>47</v>
      </c>
      <c r="O265" s="3" t="s">
        <v>300</v>
      </c>
      <c r="P265" s="3" t="s">
        <v>122</v>
      </c>
      <c r="Q265" s="3" t="str">
        <f>IFERROR(VLOOKUP(Presupuestos[[#This Row],[CLASIFICACIÓN (N)]],Tabla17[],2,0),"")</f>
        <v>Costos de ventas</v>
      </c>
      <c r="R265" s="3" t="str">
        <f>IFERROR(VLOOKUP(Presupuestos[[#This Row],[CLASIFICACIÓN (N)]],Tabla17[],3,0),"")</f>
        <v>Operativo</v>
      </c>
      <c r="S265" s="3" t="s">
        <v>16</v>
      </c>
      <c r="T265" s="3" t="str">
        <f>IFERROR(VLOOKUP(Presupuestos[[#This Row],[ALMACEN]],Tabla5[],2,0),"")</f>
        <v>Arequipa</v>
      </c>
      <c r="U265" s="19" t="str">
        <f>IFERROR(VLOOKUP(Presupuestos[[#This Row],[TIPO DE DOCUMENTO]],Tipo_Documento[],2,0)&amp;Presupuestos[[#This Row],[SERIE]]&amp;Presupuestos[[#This Row],[NUMERO]]&amp;Presupuestos[[#This Row],[RUC]],"")</f>
        <v>01F11199156920517252558</v>
      </c>
      <c r="V265" s="3" t="s">
        <v>120</v>
      </c>
      <c r="W265" s="7">
        <v>45839</v>
      </c>
      <c r="X265" s="7">
        <v>45839</v>
      </c>
      <c r="Y265" s="3" t="s">
        <v>833</v>
      </c>
      <c r="Z265" s="3">
        <v>991569</v>
      </c>
      <c r="AA265" s="3">
        <f>IFERROR(VLOOKUP(Presupuestos[[#This Row],[RAZON SOCIAL]],CHOOSE({1,2},Clientes_Proveedores[Razon Social],Clientes_Proveedores[Ruc / Dni]),2,0),"-")</f>
        <v>20517252558</v>
      </c>
      <c r="AB265" s="31" t="s">
        <v>714</v>
      </c>
      <c r="AC265" s="3" t="s">
        <v>670</v>
      </c>
      <c r="AD265" s="5">
        <v>0.18</v>
      </c>
      <c r="AE265" s="6">
        <v>6.78</v>
      </c>
      <c r="AF265" s="6">
        <f>Presupuestos[[#This Row],[BASE]]*Presupuestos[[#This Row],[% IGV]]</f>
        <v>1.2203999999999999</v>
      </c>
      <c r="AG265" s="22">
        <f>ROUND(SUM(Presupuestos[[#This Row],[BASE]:[IGV]]),2)</f>
        <v>8</v>
      </c>
      <c r="AH265" s="9" t="str">
        <f>IF(Presupuestos[[#This Row],[MONEDA]]="USD",VLOOKUP(Presupuestos[[#This Row],[FECHA DE EMISION]],Tipo_Cambio[],3,0),"")</f>
        <v/>
      </c>
      <c r="AI265" s="22">
        <f>IFERROR(ROUND(IF(Presupuestos[[#This Row],[MONEDA]]="PEN",Presupuestos[[#This Row],[TOTAL]],Presupuestos[[#This Row],[TOTAL]]*Presupuestos[[#This Row],[TIPO DE CAMBIO]]),2),"")</f>
        <v>8</v>
      </c>
      <c r="AJ265" s="5"/>
      <c r="AK265" s="33" t="s">
        <v>671</v>
      </c>
      <c r="AL265" s="5" t="s">
        <v>715</v>
      </c>
      <c r="AM265" s="23" t="s">
        <v>671</v>
      </c>
      <c r="AN265" s="23" t="s">
        <v>671</v>
      </c>
      <c r="AO265" s="7">
        <f>IFERROR(VLOOKUP("1-"&amp;Presupuestos[[#This Row],[ID DOCUMENTO]],BD_Pagos[],7,0),"")</f>
        <v>45839</v>
      </c>
      <c r="AP265" s="16" t="str">
        <f>IFERROR(VLOOKUP("1-"&amp;Presupuestos[[#This Row],[ID DOCUMENTO]],BD_Pagos[],8,0),"")</f>
        <v>C_Ope_007</v>
      </c>
      <c r="AQ265" s="17">
        <f>IFERROR(VLOOKUP("1-"&amp;Presupuestos[[#This Row],[ID DOCUMENTO]],BD_Pagos[],9,0),"")</f>
        <v>24975</v>
      </c>
      <c r="AR265" s="54"/>
      <c r="AS265" s="7">
        <f>IFERROR(VLOOKUP("2-"&amp;Presupuestos[[#This Row],[ID DOCUMENTO]],BD_Pagos[],7,0),"")</f>
        <v>0</v>
      </c>
      <c r="AT265" s="16" t="str">
        <f>IFERROR(VLOOKUP("2-"&amp;Presupuestos[[#This Row],[ID DOCUMENTO]],BD_Pagos[],8,0),"")</f>
        <v/>
      </c>
      <c r="AU265" s="17">
        <f>IFERROR(VLOOKUP("2-"&amp;Presupuestos[[#This Row],[ID DOCUMENTO]],BD_Pagos[],9,0),"")</f>
        <v>0</v>
      </c>
      <c r="AV265" s="20">
        <f>IF(IFERROR(VLOOKUP("2-"&amp;Presupuestos[[#This Row],[ID DOCUMENTO]],BD_Pagos[],10,0),0)&gt;Presupuestos[[#This Row],[TOTAL SOLES]],Presupuestos[[#This Row],[TOTAL SOLES]],IFERROR(VLOOKUP("2-"&amp;Presupuestos[[#This Row],[ID DOCUMENTO]],BD_Pagos[],10,0),0))</f>
        <v>0</v>
      </c>
      <c r="AW265" s="7"/>
      <c r="AX265" s="16"/>
      <c r="AY265" s="17"/>
      <c r="AZ265" s="20"/>
      <c r="BA265" s="7"/>
      <c r="BB265" s="16"/>
      <c r="BC265" s="17"/>
      <c r="BD265" s="20"/>
      <c r="BE265" s="7">
        <f>IFERROR(VLOOKUP("5-"&amp;Presupuestos[[#This Row],[ID DOCUMENTO]],BD_Pagos[],7,0),"")</f>
        <v>0</v>
      </c>
      <c r="BF265" s="17">
        <f>IFERROR(VLOOKUP("5-"&amp;Presupuestos[[#This Row],[ID DOCUMENTO]],BD_Pagos[],9,0),"")</f>
        <v>0</v>
      </c>
      <c r="BG265" s="20">
        <f>IF(IFERROR(VLOOKUP("5-"&amp;Presupuestos[[#This Row],[ID DOCUMENTO]],BD_Pagos[],10,0),0)&gt;Presupuestos[[#This Row],[TOTAL SOLES]],Presupuestos[[#This Row],[TOTAL SOLES]],IFERROR(VLOOKUP("5-"&amp;Presupuestos[[#This Row],[ID DOCUMENTO]],BD_Pagos[],10,0),0))</f>
        <v>0</v>
      </c>
      <c r="BH265" s="7">
        <f>IFERROR(VLOOKUP("1-Detraccion"&amp;Presupuestos[[#This Row],[ID DOCUMENTO]],BD_Pagos[],2,0),"")</f>
        <v>0</v>
      </c>
      <c r="BI265" s="3" t="str">
        <f>IFERROR(VLOOKUP("1-Detraccion"&amp;Presupuestos[[#This Row],[ID DOCUMENTO]],BD_Pagos[],3,0),"")</f>
        <v/>
      </c>
      <c r="BJ265" s="3">
        <f>IFERROR(VLOOKUP("1-Detraccion"&amp;Presupuestos[[#This Row],[ID DOCUMENTO]],BD_Pagos[],4,0),"")</f>
        <v>0</v>
      </c>
      <c r="BK265" s="6">
        <f>IF(IFERROR(VLOOKUP("1-Detraccion"&amp;Presupuestos[[#This Row],[ID DOCUMENTO]],BD_Pagos[],5,0),0)&gt;Presupuestos[[#This Row],[TOTAL SOLES]],Presupuestos[[#This Row],[TOTAL SOLES]],IFERROR(VLOOKUP("1-Detraccion"&amp;Presupuestos[[#This Row],[ID DOCUMENTO]],BD_Pagos[],5,0),0))</f>
        <v>0</v>
      </c>
      <c r="BL265" s="6">
        <f>IF(IFERROR(VLOOKUP("1-Detraccion"&amp;Presupuestos[[#This Row],[ID DOCUMENTO]],BD_Pagos[],6,0),0)&gt;Presupuestos[[#This Row],[TOTAL SOLES]],Presupuestos[[#This Row],[TOTAL SOLES]],IFERROR(VLOOKUP("1-Detraccion"&amp;Presupuestos[[#This Row],[ID DOCUMENTO]],BD_Pagos[],6,0),0))</f>
        <v>0</v>
      </c>
      <c r="BM265" s="37"/>
      <c r="BN265" s="3"/>
      <c r="BO265" s="3"/>
      <c r="BP265" s="6"/>
      <c r="BQ26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65" s="23" t="str">
        <f>IF(Presupuestos[[#This Row],[SALDO ME-MN]]&gt;0,"PENDIENTE","CANCELADO")</f>
        <v>PENDIENTE</v>
      </c>
      <c r="BS265" s="23" t="str">
        <f>IF(COUNTIFS($U$4:$U264,Presupuestos[[#This Row],[ID DOCUMENTO]])&gt;=1,IF(B264=Presupuestos[[#This Row],[ID]],"OK","DOC. DUPLICADO"),"OK")</f>
        <v>OK</v>
      </c>
    </row>
    <row r="266" spans="2:71" ht="24" x14ac:dyDescent="0.25">
      <c r="B266" s="34">
        <f>IF(Presupuestos[[#This Row],[ID DOCUMENTO]]=U265,B265,IF(B265="ID",1,B265+1))</f>
        <v>259</v>
      </c>
      <c r="C266" s="2">
        <v>45839</v>
      </c>
      <c r="D266" s="2">
        <v>45839</v>
      </c>
      <c r="E266" s="3" t="s">
        <v>1127</v>
      </c>
      <c r="F266" s="25" t="s">
        <v>35</v>
      </c>
      <c r="G266" s="25" t="s">
        <v>223</v>
      </c>
      <c r="H266" s="25" t="s">
        <v>214</v>
      </c>
      <c r="I266" s="36" t="str">
        <f>IFERROR(VLOOKUP(Presupuestos[[#This Row],[AREA]]&amp;Presupuestos[[#This Row],[CONCEPTO]]&amp;Presupuestos[[#This Row],[DESCRIPCION]],Tabla28[[Columna1]:[CÓDIGO NUEVO]],2,0),"")</f>
        <v>P0303002</v>
      </c>
      <c r="J266" s="3" t="s">
        <v>666</v>
      </c>
      <c r="K266" s="3" t="s">
        <v>666</v>
      </c>
      <c r="L266" s="3" t="s">
        <v>666</v>
      </c>
      <c r="M266" s="31" t="s">
        <v>1129</v>
      </c>
      <c r="N266" s="3" t="s">
        <v>47</v>
      </c>
      <c r="O266" s="3" t="s">
        <v>300</v>
      </c>
      <c r="P266" s="3" t="s">
        <v>122</v>
      </c>
      <c r="Q266" s="3" t="str">
        <f>IFERROR(VLOOKUP(Presupuestos[[#This Row],[CLASIFICACIÓN (N)]],Tabla17[],2,0),"")</f>
        <v>Costos de ventas</v>
      </c>
      <c r="R266" s="3" t="str">
        <f>IFERROR(VLOOKUP(Presupuestos[[#This Row],[CLASIFICACIÓN (N)]],Tabla17[],3,0),"")</f>
        <v>Operativo</v>
      </c>
      <c r="S266" s="3" t="s">
        <v>16</v>
      </c>
      <c r="T266" s="3" t="str">
        <f>IFERROR(VLOOKUP(Presupuestos[[#This Row],[ALMACEN]],Tabla5[],2,0),"")</f>
        <v>Arequipa</v>
      </c>
      <c r="U266" s="19" t="str">
        <f>IFERROR(VLOOKUP(Presupuestos[[#This Row],[TIPO DE DOCUMENTO]],Tipo_Documento[],2,0)&amp;Presupuestos[[#This Row],[SERIE]]&amp;Presupuestos[[#This Row],[NUMERO]]&amp;Presupuestos[[#This Row],[RUC]],"")</f>
        <v>01F114108355620517252558</v>
      </c>
      <c r="V266" s="3" t="s">
        <v>120</v>
      </c>
      <c r="W266" s="7">
        <v>45839</v>
      </c>
      <c r="X266" s="7">
        <v>45839</v>
      </c>
      <c r="Y266" s="3" t="s">
        <v>832</v>
      </c>
      <c r="Z266" s="3">
        <v>1083556</v>
      </c>
      <c r="AA266" s="3">
        <f>IFERROR(VLOOKUP(Presupuestos[[#This Row],[RAZON SOCIAL]],CHOOSE({1,2},Clientes_Proveedores[Razon Social],Clientes_Proveedores[Ruc / Dni]),2,0),"-")</f>
        <v>20517252558</v>
      </c>
      <c r="AB266" s="31" t="s">
        <v>714</v>
      </c>
      <c r="AC266" s="3" t="s">
        <v>670</v>
      </c>
      <c r="AD266" s="5">
        <v>0.18</v>
      </c>
      <c r="AE266" s="6">
        <v>6.78</v>
      </c>
      <c r="AF266" s="6">
        <f>Presupuestos[[#This Row],[BASE]]*Presupuestos[[#This Row],[% IGV]]</f>
        <v>1.2203999999999999</v>
      </c>
      <c r="AG266" s="22">
        <f>ROUND(SUM(Presupuestos[[#This Row],[BASE]:[IGV]]),2)</f>
        <v>8</v>
      </c>
      <c r="AH266" s="9" t="str">
        <f>IF(Presupuestos[[#This Row],[MONEDA]]="USD",VLOOKUP(Presupuestos[[#This Row],[FECHA DE EMISION]],Tipo_Cambio[],3,0),"")</f>
        <v/>
      </c>
      <c r="AI266" s="22">
        <f>IFERROR(ROUND(IF(Presupuestos[[#This Row],[MONEDA]]="PEN",Presupuestos[[#This Row],[TOTAL]],Presupuestos[[#This Row],[TOTAL]]*Presupuestos[[#This Row],[TIPO DE CAMBIO]]),2),"")</f>
        <v>8</v>
      </c>
      <c r="AJ266" s="5"/>
      <c r="AK266" s="33" t="s">
        <v>671</v>
      </c>
      <c r="AL266" s="5" t="s">
        <v>715</v>
      </c>
      <c r="AM266" s="23" t="s">
        <v>671</v>
      </c>
      <c r="AN266" s="23" t="s">
        <v>671</v>
      </c>
      <c r="AO266" s="7">
        <f>IFERROR(VLOOKUP("1-"&amp;Presupuestos[[#This Row],[ID DOCUMENTO]],BD_Pagos[],7,0),"")</f>
        <v>45839</v>
      </c>
      <c r="AP266" s="16" t="str">
        <f>IFERROR(VLOOKUP("1-"&amp;Presupuestos[[#This Row],[ID DOCUMENTO]],BD_Pagos[],8,0),"")</f>
        <v>C_Ope_007</v>
      </c>
      <c r="AQ266" s="17">
        <f>IFERROR(VLOOKUP("1-"&amp;Presupuestos[[#This Row],[ID DOCUMENTO]],BD_Pagos[],9,0),"")</f>
        <v>24976</v>
      </c>
      <c r="AR266" s="54"/>
      <c r="AS266" s="7">
        <f>IFERROR(VLOOKUP("2-"&amp;Presupuestos[[#This Row],[ID DOCUMENTO]],BD_Pagos[],7,0),"")</f>
        <v>0</v>
      </c>
      <c r="AT266" s="16" t="str">
        <f>IFERROR(VLOOKUP("2-"&amp;Presupuestos[[#This Row],[ID DOCUMENTO]],BD_Pagos[],8,0),"")</f>
        <v/>
      </c>
      <c r="AU266" s="17">
        <f>IFERROR(VLOOKUP("2-"&amp;Presupuestos[[#This Row],[ID DOCUMENTO]],BD_Pagos[],9,0),"")</f>
        <v>0</v>
      </c>
      <c r="AV266" s="20">
        <f>IF(IFERROR(VLOOKUP("2-"&amp;Presupuestos[[#This Row],[ID DOCUMENTO]],BD_Pagos[],10,0),0)&gt;Presupuestos[[#This Row],[TOTAL SOLES]],Presupuestos[[#This Row],[TOTAL SOLES]],IFERROR(VLOOKUP("2-"&amp;Presupuestos[[#This Row],[ID DOCUMENTO]],BD_Pagos[],10,0),0))</f>
        <v>0</v>
      </c>
      <c r="AW266" s="7"/>
      <c r="AX266" s="16"/>
      <c r="AY266" s="17"/>
      <c r="AZ266" s="20"/>
      <c r="BA266" s="7"/>
      <c r="BB266" s="16"/>
      <c r="BC266" s="17"/>
      <c r="BD266" s="20"/>
      <c r="BE266" s="7">
        <f>IFERROR(VLOOKUP("5-"&amp;Presupuestos[[#This Row],[ID DOCUMENTO]],BD_Pagos[],7,0),"")</f>
        <v>0</v>
      </c>
      <c r="BF266" s="17">
        <f>IFERROR(VLOOKUP("5-"&amp;Presupuestos[[#This Row],[ID DOCUMENTO]],BD_Pagos[],9,0),"")</f>
        <v>0</v>
      </c>
      <c r="BG266" s="20">
        <f>IF(IFERROR(VLOOKUP("5-"&amp;Presupuestos[[#This Row],[ID DOCUMENTO]],BD_Pagos[],10,0),0)&gt;Presupuestos[[#This Row],[TOTAL SOLES]],Presupuestos[[#This Row],[TOTAL SOLES]],IFERROR(VLOOKUP("5-"&amp;Presupuestos[[#This Row],[ID DOCUMENTO]],BD_Pagos[],10,0),0))</f>
        <v>0</v>
      </c>
      <c r="BH266" s="7">
        <f>IFERROR(VLOOKUP("1-Detraccion"&amp;Presupuestos[[#This Row],[ID DOCUMENTO]],BD_Pagos[],2,0),"")</f>
        <v>0</v>
      </c>
      <c r="BI266" s="3" t="str">
        <f>IFERROR(VLOOKUP("1-Detraccion"&amp;Presupuestos[[#This Row],[ID DOCUMENTO]],BD_Pagos[],3,0),"")</f>
        <v/>
      </c>
      <c r="BJ266" s="3">
        <f>IFERROR(VLOOKUP("1-Detraccion"&amp;Presupuestos[[#This Row],[ID DOCUMENTO]],BD_Pagos[],4,0),"")</f>
        <v>0</v>
      </c>
      <c r="BK266" s="6">
        <f>IF(IFERROR(VLOOKUP("1-Detraccion"&amp;Presupuestos[[#This Row],[ID DOCUMENTO]],BD_Pagos[],5,0),0)&gt;Presupuestos[[#This Row],[TOTAL SOLES]],Presupuestos[[#This Row],[TOTAL SOLES]],IFERROR(VLOOKUP("1-Detraccion"&amp;Presupuestos[[#This Row],[ID DOCUMENTO]],BD_Pagos[],5,0),0))</f>
        <v>0</v>
      </c>
      <c r="BL266" s="6">
        <f>IF(IFERROR(VLOOKUP("1-Detraccion"&amp;Presupuestos[[#This Row],[ID DOCUMENTO]],BD_Pagos[],6,0),0)&gt;Presupuestos[[#This Row],[TOTAL SOLES]],Presupuestos[[#This Row],[TOTAL SOLES]],IFERROR(VLOOKUP("1-Detraccion"&amp;Presupuestos[[#This Row],[ID DOCUMENTO]],BD_Pagos[],6,0),0))</f>
        <v>0</v>
      </c>
      <c r="BM266" s="37"/>
      <c r="BN266" s="3"/>
      <c r="BO266" s="3"/>
      <c r="BP266" s="6"/>
      <c r="BQ26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66" s="23" t="str">
        <f>IF(Presupuestos[[#This Row],[SALDO ME-MN]]&gt;0,"PENDIENTE","CANCELADO")</f>
        <v>PENDIENTE</v>
      </c>
      <c r="BS266" s="23" t="str">
        <f>IF(COUNTIFS($U$4:$U265,Presupuestos[[#This Row],[ID DOCUMENTO]])&gt;=1,IF(B265=Presupuestos[[#This Row],[ID]],"OK","DOC. DUPLICADO"),"OK")</f>
        <v>OK</v>
      </c>
    </row>
    <row r="267" spans="2:71" ht="24" x14ac:dyDescent="0.25">
      <c r="B267" s="34">
        <f>IF(Presupuestos[[#This Row],[ID DOCUMENTO]]=U266,B266,IF(B266="ID",1,B266+1))</f>
        <v>260</v>
      </c>
      <c r="C267" s="2">
        <v>45839</v>
      </c>
      <c r="D267" s="2">
        <v>45839</v>
      </c>
      <c r="E267" s="3" t="s">
        <v>1127</v>
      </c>
      <c r="F267" s="25" t="s">
        <v>35</v>
      </c>
      <c r="G267" s="25" t="s">
        <v>223</v>
      </c>
      <c r="H267" s="25" t="s">
        <v>214</v>
      </c>
      <c r="I267" s="36" t="str">
        <f>IFERROR(VLOOKUP(Presupuestos[[#This Row],[AREA]]&amp;Presupuestos[[#This Row],[CONCEPTO]]&amp;Presupuestos[[#This Row],[DESCRIPCION]],Tabla28[[Columna1]:[CÓDIGO NUEVO]],2,0),"")</f>
        <v>P0303002</v>
      </c>
      <c r="J267" s="3" t="s">
        <v>666</v>
      </c>
      <c r="K267" s="3" t="s">
        <v>666</v>
      </c>
      <c r="L267" s="3" t="s">
        <v>666</v>
      </c>
      <c r="M267" s="31" t="s">
        <v>1128</v>
      </c>
      <c r="N267" s="3" t="s">
        <v>47</v>
      </c>
      <c r="O267" s="3" t="s">
        <v>300</v>
      </c>
      <c r="P267" s="3" t="s">
        <v>122</v>
      </c>
      <c r="Q267" s="3" t="str">
        <f>IFERROR(VLOOKUP(Presupuestos[[#This Row],[CLASIFICACIÓN (N)]],Tabla17[],2,0),"")</f>
        <v>Costos de ventas</v>
      </c>
      <c r="R267" s="3" t="str">
        <f>IFERROR(VLOOKUP(Presupuestos[[#This Row],[CLASIFICACIÓN (N)]],Tabla17[],3,0),"")</f>
        <v>Operativo</v>
      </c>
      <c r="S267" s="3" t="s">
        <v>16</v>
      </c>
      <c r="T267" s="3" t="str">
        <f>IFERROR(VLOOKUP(Presupuestos[[#This Row],[ALMACEN]],Tabla5[],2,0),"")</f>
        <v>Arequipa</v>
      </c>
      <c r="U267" s="19" t="str">
        <f>IFERROR(VLOOKUP(Presupuestos[[#This Row],[TIPO DE DOCUMENTO]],Tipo_Documento[],2,0)&amp;Presupuestos[[#This Row],[SERIE]]&amp;Presupuestos[[#This Row],[NUMERO]]&amp;Presupuestos[[#This Row],[RUC]],"")</f>
        <v>01F213179412720517252558</v>
      </c>
      <c r="V267" s="3" t="s">
        <v>120</v>
      </c>
      <c r="W267" s="7">
        <v>45839</v>
      </c>
      <c r="X267" s="7">
        <v>45839</v>
      </c>
      <c r="Y267" s="3" t="s">
        <v>719</v>
      </c>
      <c r="Z267" s="3">
        <v>1794127</v>
      </c>
      <c r="AA267" s="3">
        <f>IFERROR(VLOOKUP(Presupuestos[[#This Row],[RAZON SOCIAL]],CHOOSE({1,2},Clientes_Proveedores[Razon Social],Clientes_Proveedores[Ruc / Dni]),2,0),"-")</f>
        <v>20517252558</v>
      </c>
      <c r="AB267" s="31" t="s">
        <v>714</v>
      </c>
      <c r="AC267" s="3" t="s">
        <v>670</v>
      </c>
      <c r="AD267" s="5">
        <v>0.18</v>
      </c>
      <c r="AE267" s="6">
        <v>6.78</v>
      </c>
      <c r="AF267" s="6">
        <f>Presupuestos[[#This Row],[BASE]]*Presupuestos[[#This Row],[% IGV]]</f>
        <v>1.2203999999999999</v>
      </c>
      <c r="AG267" s="22">
        <f>ROUND(SUM(Presupuestos[[#This Row],[BASE]:[IGV]]),2)</f>
        <v>8</v>
      </c>
      <c r="AH267" s="9" t="str">
        <f>IF(Presupuestos[[#This Row],[MONEDA]]="USD",VLOOKUP(Presupuestos[[#This Row],[FECHA DE EMISION]],Tipo_Cambio[],3,0),"")</f>
        <v/>
      </c>
      <c r="AI267" s="22">
        <f>IFERROR(ROUND(IF(Presupuestos[[#This Row],[MONEDA]]="PEN",Presupuestos[[#This Row],[TOTAL]],Presupuestos[[#This Row],[TOTAL]]*Presupuestos[[#This Row],[TIPO DE CAMBIO]]),2),"")</f>
        <v>8</v>
      </c>
      <c r="AJ267" s="5"/>
      <c r="AK267" s="33" t="s">
        <v>671</v>
      </c>
      <c r="AL267" s="5" t="s">
        <v>715</v>
      </c>
      <c r="AM267" s="23" t="s">
        <v>671</v>
      </c>
      <c r="AN267" s="23" t="s">
        <v>671</v>
      </c>
      <c r="AO267" s="7">
        <f>IFERROR(VLOOKUP("1-"&amp;Presupuestos[[#This Row],[ID DOCUMENTO]],BD_Pagos[],7,0),"")</f>
        <v>45839</v>
      </c>
      <c r="AP267" s="16" t="str">
        <f>IFERROR(VLOOKUP("1-"&amp;Presupuestos[[#This Row],[ID DOCUMENTO]],BD_Pagos[],8,0),"")</f>
        <v>C_Ope_007</v>
      </c>
      <c r="AQ267" s="17">
        <f>IFERROR(VLOOKUP("1-"&amp;Presupuestos[[#This Row],[ID DOCUMENTO]],BD_Pagos[],9,0),"")</f>
        <v>24977</v>
      </c>
      <c r="AR267" s="54"/>
      <c r="AS267" s="7">
        <f>IFERROR(VLOOKUP("2-"&amp;Presupuestos[[#This Row],[ID DOCUMENTO]],BD_Pagos[],7,0),"")</f>
        <v>0</v>
      </c>
      <c r="AT267" s="16" t="str">
        <f>IFERROR(VLOOKUP("2-"&amp;Presupuestos[[#This Row],[ID DOCUMENTO]],BD_Pagos[],8,0),"")</f>
        <v/>
      </c>
      <c r="AU267" s="17">
        <f>IFERROR(VLOOKUP("2-"&amp;Presupuestos[[#This Row],[ID DOCUMENTO]],BD_Pagos[],9,0),"")</f>
        <v>0</v>
      </c>
      <c r="AV267" s="20">
        <f>IF(IFERROR(VLOOKUP("2-"&amp;Presupuestos[[#This Row],[ID DOCUMENTO]],BD_Pagos[],10,0),0)&gt;Presupuestos[[#This Row],[TOTAL SOLES]],Presupuestos[[#This Row],[TOTAL SOLES]],IFERROR(VLOOKUP("2-"&amp;Presupuestos[[#This Row],[ID DOCUMENTO]],BD_Pagos[],10,0),0))</f>
        <v>0</v>
      </c>
      <c r="AW267" s="7"/>
      <c r="AX267" s="16"/>
      <c r="AY267" s="17"/>
      <c r="AZ267" s="20"/>
      <c r="BA267" s="7"/>
      <c r="BB267" s="16"/>
      <c r="BC267" s="17"/>
      <c r="BD267" s="20"/>
      <c r="BE267" s="7">
        <f>IFERROR(VLOOKUP("5-"&amp;Presupuestos[[#This Row],[ID DOCUMENTO]],BD_Pagos[],7,0),"")</f>
        <v>0</v>
      </c>
      <c r="BF267" s="17">
        <f>IFERROR(VLOOKUP("5-"&amp;Presupuestos[[#This Row],[ID DOCUMENTO]],BD_Pagos[],9,0),"")</f>
        <v>0</v>
      </c>
      <c r="BG267" s="20">
        <f>IF(IFERROR(VLOOKUP("5-"&amp;Presupuestos[[#This Row],[ID DOCUMENTO]],BD_Pagos[],10,0),0)&gt;Presupuestos[[#This Row],[TOTAL SOLES]],Presupuestos[[#This Row],[TOTAL SOLES]],IFERROR(VLOOKUP("5-"&amp;Presupuestos[[#This Row],[ID DOCUMENTO]],BD_Pagos[],10,0),0))</f>
        <v>0</v>
      </c>
      <c r="BH267" s="7">
        <f>IFERROR(VLOOKUP("1-Detraccion"&amp;Presupuestos[[#This Row],[ID DOCUMENTO]],BD_Pagos[],2,0),"")</f>
        <v>0</v>
      </c>
      <c r="BI267" s="3" t="str">
        <f>IFERROR(VLOOKUP("1-Detraccion"&amp;Presupuestos[[#This Row],[ID DOCUMENTO]],BD_Pagos[],3,0),"")</f>
        <v/>
      </c>
      <c r="BJ267" s="3">
        <f>IFERROR(VLOOKUP("1-Detraccion"&amp;Presupuestos[[#This Row],[ID DOCUMENTO]],BD_Pagos[],4,0),"")</f>
        <v>0</v>
      </c>
      <c r="BK267" s="6">
        <f>IF(IFERROR(VLOOKUP("1-Detraccion"&amp;Presupuestos[[#This Row],[ID DOCUMENTO]],BD_Pagos[],5,0),0)&gt;Presupuestos[[#This Row],[TOTAL SOLES]],Presupuestos[[#This Row],[TOTAL SOLES]],IFERROR(VLOOKUP("1-Detraccion"&amp;Presupuestos[[#This Row],[ID DOCUMENTO]],BD_Pagos[],5,0),0))</f>
        <v>0</v>
      </c>
      <c r="BL267" s="6">
        <f>IF(IFERROR(VLOOKUP("1-Detraccion"&amp;Presupuestos[[#This Row],[ID DOCUMENTO]],BD_Pagos[],6,0),0)&gt;Presupuestos[[#This Row],[TOTAL SOLES]],Presupuestos[[#This Row],[TOTAL SOLES]],IFERROR(VLOOKUP("1-Detraccion"&amp;Presupuestos[[#This Row],[ID DOCUMENTO]],BD_Pagos[],6,0),0))</f>
        <v>0</v>
      </c>
      <c r="BM267" s="37"/>
      <c r="BN267" s="3"/>
      <c r="BO267" s="3"/>
      <c r="BP267" s="6"/>
      <c r="BQ26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67" s="23" t="str">
        <f>IF(Presupuestos[[#This Row],[SALDO ME-MN]]&gt;0,"PENDIENTE","CANCELADO")</f>
        <v>PENDIENTE</v>
      </c>
      <c r="BS267" s="23" t="str">
        <f>IF(COUNTIFS($U$4:$U266,Presupuestos[[#This Row],[ID DOCUMENTO]])&gt;=1,IF(B266=Presupuestos[[#This Row],[ID]],"OK","DOC. DUPLICADO"),"OK")</f>
        <v>OK</v>
      </c>
    </row>
    <row r="268" spans="2:71" ht="24" x14ac:dyDescent="0.25">
      <c r="B268" s="34">
        <f>IF(Presupuestos[[#This Row],[ID DOCUMENTO]]=U267,B267,IF(B267="ID",1,B267+1))</f>
        <v>261</v>
      </c>
      <c r="C268" s="2">
        <v>45854</v>
      </c>
      <c r="D268" s="2">
        <v>45854</v>
      </c>
      <c r="E268" s="3" t="s">
        <v>1127</v>
      </c>
      <c r="F268" s="25" t="s">
        <v>35</v>
      </c>
      <c r="G268" s="25" t="s">
        <v>223</v>
      </c>
      <c r="H268" s="25" t="s">
        <v>214</v>
      </c>
      <c r="I268" s="36" t="str">
        <f>IFERROR(VLOOKUP(Presupuestos[[#This Row],[AREA]]&amp;Presupuestos[[#This Row],[CONCEPTO]]&amp;Presupuestos[[#This Row],[DESCRIPCION]],Tabla28[[Columna1]:[CÓDIGO NUEVO]],2,0),"")</f>
        <v>P0303002</v>
      </c>
      <c r="J268" s="3" t="s">
        <v>666</v>
      </c>
      <c r="K268" s="3" t="s">
        <v>666</v>
      </c>
      <c r="L268" s="3" t="s">
        <v>666</v>
      </c>
      <c r="M268" s="31" t="s">
        <v>1130</v>
      </c>
      <c r="N268" s="3" t="s">
        <v>33</v>
      </c>
      <c r="O268" s="3" t="s">
        <v>300</v>
      </c>
      <c r="P268" s="3" t="s">
        <v>122</v>
      </c>
      <c r="Q268" s="3" t="str">
        <f>IFERROR(VLOOKUP(Presupuestos[[#This Row],[CLASIFICACIÓN (N)]],Tabla17[],2,0),"")</f>
        <v>Costos de ventas</v>
      </c>
      <c r="R268" s="3" t="str">
        <f>IFERROR(VLOOKUP(Presupuestos[[#This Row],[CLASIFICACIÓN (N)]],Tabla17[],3,0),"")</f>
        <v>Operativo</v>
      </c>
      <c r="S268" s="3" t="s">
        <v>16</v>
      </c>
      <c r="T268" s="3" t="str">
        <f>IFERROR(VLOOKUP(Presupuestos[[#This Row],[ALMACEN]],Tabla5[],2,0),"")</f>
        <v>Arequipa</v>
      </c>
      <c r="U268" s="19" t="str">
        <f>IFERROR(VLOOKUP(Presupuestos[[#This Row],[TIPO DE DOCUMENTO]],Tipo_Documento[],2,0)&amp;Presupuestos[[#This Row],[SERIE]]&amp;Presupuestos[[#This Row],[NUMERO]]&amp;Presupuestos[[#This Row],[RUC]],"")</f>
        <v>01F212178537320517252558</v>
      </c>
      <c r="V268" s="3" t="s">
        <v>120</v>
      </c>
      <c r="W268" s="7">
        <v>45854</v>
      </c>
      <c r="X268" s="7">
        <v>45854</v>
      </c>
      <c r="Y268" s="3" t="s">
        <v>713</v>
      </c>
      <c r="Z268" s="3">
        <v>1785373</v>
      </c>
      <c r="AA268" s="3">
        <f>IFERROR(VLOOKUP(Presupuestos[[#This Row],[RAZON SOCIAL]],CHOOSE({1,2},Clientes_Proveedores[Razon Social],Clientes_Proveedores[Ruc / Dni]),2,0),"-")</f>
        <v>20517252558</v>
      </c>
      <c r="AB268" s="31" t="s">
        <v>714</v>
      </c>
      <c r="AC268" s="3" t="s">
        <v>670</v>
      </c>
      <c r="AD268" s="5">
        <v>0.18</v>
      </c>
      <c r="AE268" s="6">
        <v>6.78</v>
      </c>
      <c r="AF268" s="6">
        <f>Presupuestos[[#This Row],[BASE]]*Presupuestos[[#This Row],[% IGV]]</f>
        <v>1.2203999999999999</v>
      </c>
      <c r="AG268" s="22">
        <f>ROUND(SUM(Presupuestos[[#This Row],[BASE]:[IGV]]),2)</f>
        <v>8</v>
      </c>
      <c r="AH268" s="9" t="str">
        <f>IF(Presupuestos[[#This Row],[MONEDA]]="USD",VLOOKUP(Presupuestos[[#This Row],[FECHA DE EMISION]],Tipo_Cambio[],3,0),"")</f>
        <v/>
      </c>
      <c r="AI268" s="22">
        <f>IFERROR(ROUND(IF(Presupuestos[[#This Row],[MONEDA]]="PEN",Presupuestos[[#This Row],[TOTAL]],Presupuestos[[#This Row],[TOTAL]]*Presupuestos[[#This Row],[TIPO DE CAMBIO]]),2),"")</f>
        <v>8</v>
      </c>
      <c r="AJ268" s="5"/>
      <c r="AK268" s="33" t="s">
        <v>671</v>
      </c>
      <c r="AL268" s="5" t="s">
        <v>715</v>
      </c>
      <c r="AM268" s="23" t="s">
        <v>671</v>
      </c>
      <c r="AN268" s="23" t="s">
        <v>671</v>
      </c>
      <c r="AO268" s="7">
        <f>IFERROR(VLOOKUP("1-"&amp;Presupuestos[[#This Row],[ID DOCUMENTO]],BD_Pagos[],7,0),"")</f>
        <v>45854</v>
      </c>
      <c r="AP268" s="16" t="str">
        <f>IFERROR(VLOOKUP("1-"&amp;Presupuestos[[#This Row],[ID DOCUMENTO]],BD_Pagos[],8,0),"")</f>
        <v>C_Ope_007</v>
      </c>
      <c r="AQ268" s="17">
        <f>IFERROR(VLOOKUP("1-"&amp;Presupuestos[[#This Row],[ID DOCUMENTO]],BD_Pagos[],9,0),"")</f>
        <v>24978</v>
      </c>
      <c r="AR268" s="54"/>
      <c r="AS268" s="7">
        <f>IFERROR(VLOOKUP("2-"&amp;Presupuestos[[#This Row],[ID DOCUMENTO]],BD_Pagos[],7,0),"")</f>
        <v>0</v>
      </c>
      <c r="AT268" s="16" t="str">
        <f>IFERROR(VLOOKUP("2-"&amp;Presupuestos[[#This Row],[ID DOCUMENTO]],BD_Pagos[],8,0),"")</f>
        <v/>
      </c>
      <c r="AU268" s="17">
        <f>IFERROR(VLOOKUP("2-"&amp;Presupuestos[[#This Row],[ID DOCUMENTO]],BD_Pagos[],9,0),"")</f>
        <v>0</v>
      </c>
      <c r="AV268" s="20">
        <f>IF(IFERROR(VLOOKUP("2-"&amp;Presupuestos[[#This Row],[ID DOCUMENTO]],BD_Pagos[],10,0),0)&gt;Presupuestos[[#This Row],[TOTAL SOLES]],Presupuestos[[#This Row],[TOTAL SOLES]],IFERROR(VLOOKUP("2-"&amp;Presupuestos[[#This Row],[ID DOCUMENTO]],BD_Pagos[],10,0),0))</f>
        <v>0</v>
      </c>
      <c r="AW268" s="7"/>
      <c r="AX268" s="16"/>
      <c r="AY268" s="17"/>
      <c r="AZ268" s="20"/>
      <c r="BA268" s="7"/>
      <c r="BB268" s="16"/>
      <c r="BC268" s="17"/>
      <c r="BD268" s="20"/>
      <c r="BE268" s="7">
        <f>IFERROR(VLOOKUP("5-"&amp;Presupuestos[[#This Row],[ID DOCUMENTO]],BD_Pagos[],7,0),"")</f>
        <v>0</v>
      </c>
      <c r="BF268" s="17">
        <f>IFERROR(VLOOKUP("5-"&amp;Presupuestos[[#This Row],[ID DOCUMENTO]],BD_Pagos[],9,0),"")</f>
        <v>0</v>
      </c>
      <c r="BG268" s="20">
        <f>IF(IFERROR(VLOOKUP("5-"&amp;Presupuestos[[#This Row],[ID DOCUMENTO]],BD_Pagos[],10,0),0)&gt;Presupuestos[[#This Row],[TOTAL SOLES]],Presupuestos[[#This Row],[TOTAL SOLES]],IFERROR(VLOOKUP("5-"&amp;Presupuestos[[#This Row],[ID DOCUMENTO]],BD_Pagos[],10,0),0))</f>
        <v>0</v>
      </c>
      <c r="BH268" s="7">
        <f>IFERROR(VLOOKUP("1-Detraccion"&amp;Presupuestos[[#This Row],[ID DOCUMENTO]],BD_Pagos[],2,0),"")</f>
        <v>0</v>
      </c>
      <c r="BI268" s="3" t="str">
        <f>IFERROR(VLOOKUP("1-Detraccion"&amp;Presupuestos[[#This Row],[ID DOCUMENTO]],BD_Pagos[],3,0),"")</f>
        <v/>
      </c>
      <c r="BJ268" s="3">
        <f>IFERROR(VLOOKUP("1-Detraccion"&amp;Presupuestos[[#This Row],[ID DOCUMENTO]],BD_Pagos[],4,0),"")</f>
        <v>0</v>
      </c>
      <c r="BK268" s="6">
        <f>IF(IFERROR(VLOOKUP("1-Detraccion"&amp;Presupuestos[[#This Row],[ID DOCUMENTO]],BD_Pagos[],5,0),0)&gt;Presupuestos[[#This Row],[TOTAL SOLES]],Presupuestos[[#This Row],[TOTAL SOLES]],IFERROR(VLOOKUP("1-Detraccion"&amp;Presupuestos[[#This Row],[ID DOCUMENTO]],BD_Pagos[],5,0),0))</f>
        <v>0</v>
      </c>
      <c r="BL268" s="6">
        <f>IF(IFERROR(VLOOKUP("1-Detraccion"&amp;Presupuestos[[#This Row],[ID DOCUMENTO]],BD_Pagos[],6,0),0)&gt;Presupuestos[[#This Row],[TOTAL SOLES]],Presupuestos[[#This Row],[TOTAL SOLES]],IFERROR(VLOOKUP("1-Detraccion"&amp;Presupuestos[[#This Row],[ID DOCUMENTO]],BD_Pagos[],6,0),0))</f>
        <v>0</v>
      </c>
      <c r="BM268" s="37"/>
      <c r="BN268" s="3"/>
      <c r="BO268" s="3"/>
      <c r="BP268" s="6"/>
      <c r="BQ26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268" s="23" t="str">
        <f>IF(Presupuestos[[#This Row],[SALDO ME-MN]]&gt;0,"PENDIENTE","CANCELADO")</f>
        <v>PENDIENTE</v>
      </c>
      <c r="BS268" s="23" t="str">
        <f>IF(COUNTIFS($U$4:$U267,Presupuestos[[#This Row],[ID DOCUMENTO]])&gt;=1,IF(B267=Presupuestos[[#This Row],[ID]],"OK","DOC. DUPLICADO"),"OK")</f>
        <v>OK</v>
      </c>
    </row>
    <row r="269" spans="2:71" ht="24" x14ac:dyDescent="0.25">
      <c r="B269" s="34">
        <f>IF(Presupuestos[[#This Row],[ID DOCUMENTO]]=U268,B268,IF(B268="ID",1,B268+1))</f>
        <v>262</v>
      </c>
      <c r="C269" s="2">
        <v>45855</v>
      </c>
      <c r="D269" s="2">
        <v>45855</v>
      </c>
      <c r="E269" s="3" t="s">
        <v>1127</v>
      </c>
      <c r="F269" s="25" t="s">
        <v>35</v>
      </c>
      <c r="G269" s="25" t="s">
        <v>223</v>
      </c>
      <c r="H269" s="25" t="s">
        <v>214</v>
      </c>
      <c r="I269" s="36" t="str">
        <f>IFERROR(VLOOKUP(Presupuestos[[#This Row],[AREA]]&amp;Presupuestos[[#This Row],[CONCEPTO]]&amp;Presupuestos[[#This Row],[DESCRIPCION]],Tabla28[[Columna1]:[CÓDIGO NUEVO]],2,0),"")</f>
        <v>P0303002</v>
      </c>
      <c r="J269" s="3" t="s">
        <v>666</v>
      </c>
      <c r="K269" s="3" t="s">
        <v>666</v>
      </c>
      <c r="L269" s="3" t="s">
        <v>666</v>
      </c>
      <c r="M269" s="31" t="s">
        <v>1131</v>
      </c>
      <c r="N269" s="3" t="s">
        <v>53</v>
      </c>
      <c r="O269" s="3" t="s">
        <v>300</v>
      </c>
      <c r="P269" s="3" t="s">
        <v>122</v>
      </c>
      <c r="Q269" s="3" t="str">
        <f>IFERROR(VLOOKUP(Presupuestos[[#This Row],[CLASIFICACIÓN (N)]],Tabla17[],2,0),"")</f>
        <v>Costos de ventas</v>
      </c>
      <c r="R269" s="3" t="str">
        <f>IFERROR(VLOOKUP(Presupuestos[[#This Row],[CLASIFICACIÓN (N)]],Tabla17[],3,0),"")</f>
        <v>Operativo</v>
      </c>
      <c r="S269" s="3" t="s">
        <v>16</v>
      </c>
      <c r="T269" s="3" t="str">
        <f>IFERROR(VLOOKUP(Presupuestos[[#This Row],[ALMACEN]],Tabla5[],2,0),"")</f>
        <v>Arequipa</v>
      </c>
      <c r="U269" s="19" t="str">
        <f>IFERROR(VLOOKUP(Presupuestos[[#This Row],[TIPO DE DOCUMENTO]],Tipo_Documento[],2,0)&amp;Presupuestos[[#This Row],[SERIE]]&amp;Presupuestos[[#This Row],[NUMERO]]&amp;Presupuestos[[#This Row],[RUC]],"")</f>
        <v>01F211240099620517252558</v>
      </c>
      <c r="V269" s="3" t="s">
        <v>120</v>
      </c>
      <c r="W269" s="7">
        <v>45855</v>
      </c>
      <c r="X269" s="7">
        <v>45855</v>
      </c>
      <c r="Y269" s="3" t="s">
        <v>829</v>
      </c>
      <c r="Z269" s="3">
        <v>2400996</v>
      </c>
      <c r="AA269" s="3">
        <f>IFERROR(VLOOKUP(Presupuestos[[#This Row],[RAZON SOCIAL]],CHOOSE({1,2},Clientes_Proveedores[Razon Social],Clientes_Proveedores[Ruc / Dni]),2,0),"-")</f>
        <v>20517252558</v>
      </c>
      <c r="AB269" s="31" t="s">
        <v>714</v>
      </c>
      <c r="AC269" s="3" t="s">
        <v>670</v>
      </c>
      <c r="AD269" s="5">
        <v>0.18</v>
      </c>
      <c r="AE269" s="6">
        <v>4.24</v>
      </c>
      <c r="AF269" s="6">
        <f>Presupuestos[[#This Row],[BASE]]*Presupuestos[[#This Row],[% IGV]]</f>
        <v>0.76319999999999999</v>
      </c>
      <c r="AG269" s="22">
        <f>ROUND(SUM(Presupuestos[[#This Row],[BASE]:[IGV]]),2)</f>
        <v>5</v>
      </c>
      <c r="AH269" s="9" t="str">
        <f>IF(Presupuestos[[#This Row],[MONEDA]]="USD",VLOOKUP(Presupuestos[[#This Row],[FECHA DE EMISION]],Tipo_Cambio[],3,0),"")</f>
        <v/>
      </c>
      <c r="AI269" s="22">
        <f>IFERROR(ROUND(IF(Presupuestos[[#This Row],[MONEDA]]="PEN",Presupuestos[[#This Row],[TOTAL]],Presupuestos[[#This Row],[TOTAL]]*Presupuestos[[#This Row],[TIPO DE CAMBIO]]),2),"")</f>
        <v>5</v>
      </c>
      <c r="AJ269" s="5"/>
      <c r="AK269" s="33" t="s">
        <v>671</v>
      </c>
      <c r="AL269" s="5" t="s">
        <v>715</v>
      </c>
      <c r="AM269" s="23" t="s">
        <v>671</v>
      </c>
      <c r="AN269" s="23" t="s">
        <v>671</v>
      </c>
      <c r="AO269" s="7">
        <f>IFERROR(VLOOKUP("1-"&amp;Presupuestos[[#This Row],[ID DOCUMENTO]],BD_Pagos[],7,0),"")</f>
        <v>45855</v>
      </c>
      <c r="AP269" s="16" t="str">
        <f>IFERROR(VLOOKUP("1-"&amp;Presupuestos[[#This Row],[ID DOCUMENTO]],BD_Pagos[],8,0),"")</f>
        <v>C_Ope_007</v>
      </c>
      <c r="AQ269" s="17">
        <f>IFERROR(VLOOKUP("1-"&amp;Presupuestos[[#This Row],[ID DOCUMENTO]],BD_Pagos[],9,0),"")</f>
        <v>24979</v>
      </c>
      <c r="AR269" s="54"/>
      <c r="AS269" s="7">
        <f>IFERROR(VLOOKUP("2-"&amp;Presupuestos[[#This Row],[ID DOCUMENTO]],BD_Pagos[],7,0),"")</f>
        <v>0</v>
      </c>
      <c r="AT269" s="16" t="str">
        <f>IFERROR(VLOOKUP("2-"&amp;Presupuestos[[#This Row],[ID DOCUMENTO]],BD_Pagos[],8,0),"")</f>
        <v/>
      </c>
      <c r="AU269" s="17">
        <f>IFERROR(VLOOKUP("2-"&amp;Presupuestos[[#This Row],[ID DOCUMENTO]],BD_Pagos[],9,0),"")</f>
        <v>0</v>
      </c>
      <c r="AV269" s="20">
        <f>IF(IFERROR(VLOOKUP("2-"&amp;Presupuestos[[#This Row],[ID DOCUMENTO]],BD_Pagos[],10,0),0)&gt;Presupuestos[[#This Row],[TOTAL SOLES]],Presupuestos[[#This Row],[TOTAL SOLES]],IFERROR(VLOOKUP("2-"&amp;Presupuestos[[#This Row],[ID DOCUMENTO]],BD_Pagos[],10,0),0))</f>
        <v>0</v>
      </c>
      <c r="AW269" s="7"/>
      <c r="AX269" s="16"/>
      <c r="AY269" s="17"/>
      <c r="AZ269" s="20"/>
      <c r="BA269" s="7"/>
      <c r="BB269" s="16"/>
      <c r="BC269" s="17"/>
      <c r="BD269" s="20"/>
      <c r="BE269" s="7">
        <f>IFERROR(VLOOKUP("5-"&amp;Presupuestos[[#This Row],[ID DOCUMENTO]],BD_Pagos[],7,0),"")</f>
        <v>0</v>
      </c>
      <c r="BF269" s="17">
        <f>IFERROR(VLOOKUP("5-"&amp;Presupuestos[[#This Row],[ID DOCUMENTO]],BD_Pagos[],9,0),"")</f>
        <v>0</v>
      </c>
      <c r="BG269" s="20">
        <f>IF(IFERROR(VLOOKUP("5-"&amp;Presupuestos[[#This Row],[ID DOCUMENTO]],BD_Pagos[],10,0),0)&gt;Presupuestos[[#This Row],[TOTAL SOLES]],Presupuestos[[#This Row],[TOTAL SOLES]],IFERROR(VLOOKUP("5-"&amp;Presupuestos[[#This Row],[ID DOCUMENTO]],BD_Pagos[],10,0),0))</f>
        <v>0</v>
      </c>
      <c r="BH269" s="7">
        <f>IFERROR(VLOOKUP("1-Detraccion"&amp;Presupuestos[[#This Row],[ID DOCUMENTO]],BD_Pagos[],2,0),"")</f>
        <v>0</v>
      </c>
      <c r="BI269" s="3" t="str">
        <f>IFERROR(VLOOKUP("1-Detraccion"&amp;Presupuestos[[#This Row],[ID DOCUMENTO]],BD_Pagos[],3,0),"")</f>
        <v/>
      </c>
      <c r="BJ269" s="3">
        <f>IFERROR(VLOOKUP("1-Detraccion"&amp;Presupuestos[[#This Row],[ID DOCUMENTO]],BD_Pagos[],4,0),"")</f>
        <v>0</v>
      </c>
      <c r="BK269" s="6">
        <f>IF(IFERROR(VLOOKUP("1-Detraccion"&amp;Presupuestos[[#This Row],[ID DOCUMENTO]],BD_Pagos[],5,0),0)&gt;Presupuestos[[#This Row],[TOTAL SOLES]],Presupuestos[[#This Row],[TOTAL SOLES]],IFERROR(VLOOKUP("1-Detraccion"&amp;Presupuestos[[#This Row],[ID DOCUMENTO]],BD_Pagos[],5,0),0))</f>
        <v>0</v>
      </c>
      <c r="BL269" s="6">
        <f>IF(IFERROR(VLOOKUP("1-Detraccion"&amp;Presupuestos[[#This Row],[ID DOCUMENTO]],BD_Pagos[],6,0),0)&gt;Presupuestos[[#This Row],[TOTAL SOLES]],Presupuestos[[#This Row],[TOTAL SOLES]],IFERROR(VLOOKUP("1-Detraccion"&amp;Presupuestos[[#This Row],[ID DOCUMENTO]],BD_Pagos[],6,0),0))</f>
        <v>0</v>
      </c>
      <c r="BM269" s="37"/>
      <c r="BN269" s="3"/>
      <c r="BO269" s="3"/>
      <c r="BP269" s="6"/>
      <c r="BQ26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269" s="23" t="str">
        <f>IF(Presupuestos[[#This Row],[SALDO ME-MN]]&gt;0,"PENDIENTE","CANCELADO")</f>
        <v>PENDIENTE</v>
      </c>
      <c r="BS269" s="23" t="str">
        <f>IF(COUNTIFS($U$4:$U268,Presupuestos[[#This Row],[ID DOCUMENTO]])&gt;=1,IF(B268=Presupuestos[[#This Row],[ID]],"OK","DOC. DUPLICADO"),"OK")</f>
        <v>OK</v>
      </c>
    </row>
    <row r="270" spans="2:71" ht="24" x14ac:dyDescent="0.25">
      <c r="B270" s="34">
        <f>IF(Presupuestos[[#This Row],[ID DOCUMENTO]]=U269,B269,IF(B269="ID",1,B269+1))</f>
        <v>263</v>
      </c>
      <c r="C270" s="2">
        <v>45855</v>
      </c>
      <c r="D270" s="2">
        <v>45855</v>
      </c>
      <c r="E270" s="3" t="s">
        <v>1127</v>
      </c>
      <c r="F270" s="25" t="s">
        <v>35</v>
      </c>
      <c r="G270" s="25" t="s">
        <v>223</v>
      </c>
      <c r="H270" s="25" t="s">
        <v>214</v>
      </c>
      <c r="I270" s="36" t="str">
        <f>IFERROR(VLOOKUP(Presupuestos[[#This Row],[AREA]]&amp;Presupuestos[[#This Row],[CONCEPTO]]&amp;Presupuestos[[#This Row],[DESCRIPCION]],Tabla28[[Columna1]:[CÓDIGO NUEVO]],2,0),"")</f>
        <v>P0303002</v>
      </c>
      <c r="J270" s="3" t="s">
        <v>666</v>
      </c>
      <c r="K270" s="3" t="s">
        <v>666</v>
      </c>
      <c r="L270" s="3" t="s">
        <v>666</v>
      </c>
      <c r="M270" s="31" t="s">
        <v>1131</v>
      </c>
      <c r="N270" s="3" t="s">
        <v>53</v>
      </c>
      <c r="O270" s="3" t="s">
        <v>300</v>
      </c>
      <c r="P270" s="3" t="s">
        <v>122</v>
      </c>
      <c r="Q270" s="3" t="str">
        <f>IFERROR(VLOOKUP(Presupuestos[[#This Row],[CLASIFICACIÓN (N)]],Tabla17[],2,0),"")</f>
        <v>Costos de ventas</v>
      </c>
      <c r="R270" s="3" t="str">
        <f>IFERROR(VLOOKUP(Presupuestos[[#This Row],[CLASIFICACIÓN (N)]],Tabla17[],3,0),"")</f>
        <v>Operativo</v>
      </c>
      <c r="S270" s="3" t="s">
        <v>16</v>
      </c>
      <c r="T270" s="3" t="str">
        <f>IFERROR(VLOOKUP(Presupuestos[[#This Row],[ALMACEN]],Tabla5[],2,0),"")</f>
        <v>Arequipa</v>
      </c>
      <c r="U270" s="19" t="str">
        <f>IFERROR(VLOOKUP(Presupuestos[[#This Row],[TIPO DE DOCUMENTO]],Tipo_Documento[],2,0)&amp;Presupuestos[[#This Row],[SERIE]]&amp;Presupuestos[[#This Row],[NUMERO]]&amp;Presupuestos[[#This Row],[RUC]],"")</f>
        <v>01F213180644620517252558</v>
      </c>
      <c r="V270" s="3" t="s">
        <v>120</v>
      </c>
      <c r="W270" s="7">
        <v>45855</v>
      </c>
      <c r="X270" s="7">
        <v>45855</v>
      </c>
      <c r="Y270" s="3" t="s">
        <v>719</v>
      </c>
      <c r="Z270" s="3">
        <v>1806446</v>
      </c>
      <c r="AA270" s="3">
        <f>IFERROR(VLOOKUP(Presupuestos[[#This Row],[RAZON SOCIAL]],CHOOSE({1,2},Clientes_Proveedores[Razon Social],Clientes_Proveedores[Ruc / Dni]),2,0),"-")</f>
        <v>20517252558</v>
      </c>
      <c r="AB270" s="31" t="s">
        <v>714</v>
      </c>
      <c r="AC270" s="3" t="s">
        <v>670</v>
      </c>
      <c r="AD270" s="5">
        <v>0.18</v>
      </c>
      <c r="AE270" s="6">
        <v>4.24</v>
      </c>
      <c r="AF270" s="6">
        <f>Presupuestos[[#This Row],[BASE]]*Presupuestos[[#This Row],[% IGV]]</f>
        <v>0.76319999999999999</v>
      </c>
      <c r="AG270" s="22">
        <f>ROUND(SUM(Presupuestos[[#This Row],[BASE]:[IGV]]),2)</f>
        <v>5</v>
      </c>
      <c r="AH270" s="9" t="str">
        <f>IF(Presupuestos[[#This Row],[MONEDA]]="USD",VLOOKUP(Presupuestos[[#This Row],[FECHA DE EMISION]],Tipo_Cambio[],3,0),"")</f>
        <v/>
      </c>
      <c r="AI270" s="22">
        <f>IFERROR(ROUND(IF(Presupuestos[[#This Row],[MONEDA]]="PEN",Presupuestos[[#This Row],[TOTAL]],Presupuestos[[#This Row],[TOTAL]]*Presupuestos[[#This Row],[TIPO DE CAMBIO]]),2),"")</f>
        <v>5</v>
      </c>
      <c r="AJ270" s="5"/>
      <c r="AK270" s="33" t="s">
        <v>671</v>
      </c>
      <c r="AL270" s="5" t="s">
        <v>715</v>
      </c>
      <c r="AM270" s="23" t="s">
        <v>671</v>
      </c>
      <c r="AN270" s="23" t="s">
        <v>671</v>
      </c>
      <c r="AO270" s="7">
        <f>IFERROR(VLOOKUP("1-"&amp;Presupuestos[[#This Row],[ID DOCUMENTO]],BD_Pagos[],7,0),"")</f>
        <v>45855</v>
      </c>
      <c r="AP270" s="16" t="str">
        <f>IFERROR(VLOOKUP("1-"&amp;Presupuestos[[#This Row],[ID DOCUMENTO]],BD_Pagos[],8,0),"")</f>
        <v>C_Ope_007</v>
      </c>
      <c r="AQ270" s="17">
        <f>IFERROR(VLOOKUP("1-"&amp;Presupuestos[[#This Row],[ID DOCUMENTO]],BD_Pagos[],9,0),"")</f>
        <v>24980</v>
      </c>
      <c r="AR270" s="54"/>
      <c r="AS270" s="7">
        <f>IFERROR(VLOOKUP("2-"&amp;Presupuestos[[#This Row],[ID DOCUMENTO]],BD_Pagos[],7,0),"")</f>
        <v>0</v>
      </c>
      <c r="AT270" s="16" t="str">
        <f>IFERROR(VLOOKUP("2-"&amp;Presupuestos[[#This Row],[ID DOCUMENTO]],BD_Pagos[],8,0),"")</f>
        <v/>
      </c>
      <c r="AU270" s="17">
        <f>IFERROR(VLOOKUP("2-"&amp;Presupuestos[[#This Row],[ID DOCUMENTO]],BD_Pagos[],9,0),"")</f>
        <v>0</v>
      </c>
      <c r="AV270" s="20">
        <f>IF(IFERROR(VLOOKUP("2-"&amp;Presupuestos[[#This Row],[ID DOCUMENTO]],BD_Pagos[],10,0),0)&gt;Presupuestos[[#This Row],[TOTAL SOLES]],Presupuestos[[#This Row],[TOTAL SOLES]],IFERROR(VLOOKUP("2-"&amp;Presupuestos[[#This Row],[ID DOCUMENTO]],BD_Pagos[],10,0),0))</f>
        <v>0</v>
      </c>
      <c r="AW270" s="7"/>
      <c r="AX270" s="16"/>
      <c r="AY270" s="17"/>
      <c r="AZ270" s="20"/>
      <c r="BA270" s="7"/>
      <c r="BB270" s="16"/>
      <c r="BC270" s="17"/>
      <c r="BD270" s="20"/>
      <c r="BE270" s="7">
        <f>IFERROR(VLOOKUP("5-"&amp;Presupuestos[[#This Row],[ID DOCUMENTO]],BD_Pagos[],7,0),"")</f>
        <v>0</v>
      </c>
      <c r="BF270" s="17">
        <f>IFERROR(VLOOKUP("5-"&amp;Presupuestos[[#This Row],[ID DOCUMENTO]],BD_Pagos[],9,0),"")</f>
        <v>0</v>
      </c>
      <c r="BG270" s="20">
        <f>IF(IFERROR(VLOOKUP("5-"&amp;Presupuestos[[#This Row],[ID DOCUMENTO]],BD_Pagos[],10,0),0)&gt;Presupuestos[[#This Row],[TOTAL SOLES]],Presupuestos[[#This Row],[TOTAL SOLES]],IFERROR(VLOOKUP("5-"&amp;Presupuestos[[#This Row],[ID DOCUMENTO]],BD_Pagos[],10,0),0))</f>
        <v>0</v>
      </c>
      <c r="BH270" s="7">
        <f>IFERROR(VLOOKUP("1-Detraccion"&amp;Presupuestos[[#This Row],[ID DOCUMENTO]],BD_Pagos[],2,0),"")</f>
        <v>0</v>
      </c>
      <c r="BI270" s="3" t="str">
        <f>IFERROR(VLOOKUP("1-Detraccion"&amp;Presupuestos[[#This Row],[ID DOCUMENTO]],BD_Pagos[],3,0),"")</f>
        <v/>
      </c>
      <c r="BJ270" s="3">
        <f>IFERROR(VLOOKUP("1-Detraccion"&amp;Presupuestos[[#This Row],[ID DOCUMENTO]],BD_Pagos[],4,0),"")</f>
        <v>0</v>
      </c>
      <c r="BK270" s="6">
        <f>IF(IFERROR(VLOOKUP("1-Detraccion"&amp;Presupuestos[[#This Row],[ID DOCUMENTO]],BD_Pagos[],5,0),0)&gt;Presupuestos[[#This Row],[TOTAL SOLES]],Presupuestos[[#This Row],[TOTAL SOLES]],IFERROR(VLOOKUP("1-Detraccion"&amp;Presupuestos[[#This Row],[ID DOCUMENTO]],BD_Pagos[],5,0),0))</f>
        <v>0</v>
      </c>
      <c r="BL270" s="6">
        <f>IF(IFERROR(VLOOKUP("1-Detraccion"&amp;Presupuestos[[#This Row],[ID DOCUMENTO]],BD_Pagos[],6,0),0)&gt;Presupuestos[[#This Row],[TOTAL SOLES]],Presupuestos[[#This Row],[TOTAL SOLES]],IFERROR(VLOOKUP("1-Detraccion"&amp;Presupuestos[[#This Row],[ID DOCUMENTO]],BD_Pagos[],6,0),0))</f>
        <v>0</v>
      </c>
      <c r="BM270" s="37"/>
      <c r="BN270" s="3"/>
      <c r="BO270" s="3"/>
      <c r="BP270" s="6"/>
      <c r="BQ27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270" s="23" t="str">
        <f>IF(Presupuestos[[#This Row],[SALDO ME-MN]]&gt;0,"PENDIENTE","CANCELADO")</f>
        <v>PENDIENTE</v>
      </c>
      <c r="BS270" s="23" t="str">
        <f>IF(COUNTIFS($U$4:$U269,Presupuestos[[#This Row],[ID DOCUMENTO]])&gt;=1,IF(B269=Presupuestos[[#This Row],[ID]],"OK","DOC. DUPLICADO"),"OK")</f>
        <v>OK</v>
      </c>
    </row>
    <row r="271" spans="2:71" ht="24" x14ac:dyDescent="0.25">
      <c r="B271" s="34">
        <f>IF(Presupuestos[[#This Row],[ID DOCUMENTO]]=U270,B270,IF(B270="ID",1,B270+1))</f>
        <v>264</v>
      </c>
      <c r="C271" s="2">
        <v>45848</v>
      </c>
      <c r="D271" s="2">
        <v>45848</v>
      </c>
      <c r="E271" s="3" t="s">
        <v>1127</v>
      </c>
      <c r="F271" s="25" t="s">
        <v>35</v>
      </c>
      <c r="G271" s="25" t="s">
        <v>223</v>
      </c>
      <c r="H271" s="25" t="s">
        <v>199</v>
      </c>
      <c r="I271" s="36" t="str">
        <f>IFERROR(VLOOKUP(Presupuestos[[#This Row],[AREA]]&amp;Presupuestos[[#This Row],[CONCEPTO]]&amp;Presupuestos[[#This Row],[DESCRIPCION]],Tabla28[[Columna1]:[CÓDIGO NUEVO]],2,0),"")</f>
        <v>P0303001</v>
      </c>
      <c r="J271" s="3" t="s">
        <v>666</v>
      </c>
      <c r="K271" s="3" t="s">
        <v>666</v>
      </c>
      <c r="L271" s="3" t="s">
        <v>666</v>
      </c>
      <c r="M271" s="31" t="s">
        <v>1132</v>
      </c>
      <c r="N271" s="3" t="s">
        <v>58</v>
      </c>
      <c r="O271" s="3" t="s">
        <v>300</v>
      </c>
      <c r="P271" s="3" t="s">
        <v>122</v>
      </c>
      <c r="Q271" s="3" t="str">
        <f>IFERROR(VLOOKUP(Presupuestos[[#This Row],[CLASIFICACIÓN (N)]],Tabla17[],2,0),"")</f>
        <v>Costos de ventas</v>
      </c>
      <c r="R271" s="3" t="str">
        <f>IFERROR(VLOOKUP(Presupuestos[[#This Row],[CLASIFICACIÓN (N)]],Tabla17[],3,0),"")</f>
        <v>Operativo</v>
      </c>
      <c r="S271" s="3" t="s">
        <v>16</v>
      </c>
      <c r="T271" s="3" t="str">
        <f>IFERROR(VLOOKUP(Presupuestos[[#This Row],[ALMACEN]],Tabla5[],2,0),"")</f>
        <v>Arequipa</v>
      </c>
      <c r="U271" s="19" t="str">
        <f>IFERROR(VLOOKUP(Presupuestos[[#This Row],[TIPO DE DOCUMENTO]],Tipo_Documento[],2,0)&amp;Presupuestos[[#This Row],[SERIE]]&amp;Presupuestos[[#This Row],[NUMERO]]&amp;Presupuestos[[#This Row],[RUC]],"")</f>
        <v>01F00213400420124952850</v>
      </c>
      <c r="V271" s="3" t="s">
        <v>120</v>
      </c>
      <c r="W271" s="7">
        <v>45848</v>
      </c>
      <c r="X271" s="7">
        <v>45848</v>
      </c>
      <c r="Y271" s="3" t="s">
        <v>721</v>
      </c>
      <c r="Z271" s="3">
        <v>134004</v>
      </c>
      <c r="AA271" s="3">
        <f>IFERROR(VLOOKUP(Presupuestos[[#This Row],[RAZON SOCIAL]],CHOOSE({1,2},Clientes_Proveedores[Razon Social],Clientes_Proveedores[Ruc / Dni]),2,0),"-")</f>
        <v>20124952850</v>
      </c>
      <c r="AB271" s="31" t="s">
        <v>722</v>
      </c>
      <c r="AC271" s="3" t="s">
        <v>670</v>
      </c>
      <c r="AD271" s="5">
        <v>0.18</v>
      </c>
      <c r="AE271" s="6">
        <v>8.4749999999999996</v>
      </c>
      <c r="AF271" s="6">
        <f>Presupuestos[[#This Row],[BASE]]*Presupuestos[[#This Row],[% IGV]]</f>
        <v>1.5254999999999999</v>
      </c>
      <c r="AG271" s="22">
        <f>ROUND(SUM(Presupuestos[[#This Row],[BASE]:[IGV]]),2)</f>
        <v>10</v>
      </c>
      <c r="AH271" s="9" t="str">
        <f>IF(Presupuestos[[#This Row],[MONEDA]]="USD",VLOOKUP(Presupuestos[[#This Row],[FECHA DE EMISION]],Tipo_Cambio[],3,0),"")</f>
        <v/>
      </c>
      <c r="AI271" s="22">
        <f>IFERROR(ROUND(IF(Presupuestos[[#This Row],[MONEDA]]="PEN",Presupuestos[[#This Row],[TOTAL]],Presupuestos[[#This Row],[TOTAL]]*Presupuestos[[#This Row],[TIPO DE CAMBIO]]),2),"")</f>
        <v>10</v>
      </c>
      <c r="AJ271" s="5"/>
      <c r="AK271" s="33" t="s">
        <v>671</v>
      </c>
      <c r="AL271" s="5" t="s">
        <v>715</v>
      </c>
      <c r="AM271" s="23" t="s">
        <v>671</v>
      </c>
      <c r="AN271" s="23" t="s">
        <v>671</v>
      </c>
      <c r="AO271" s="7">
        <f>IFERROR(VLOOKUP("1-"&amp;Presupuestos[[#This Row],[ID DOCUMENTO]],BD_Pagos[],7,0),"")</f>
        <v>45848</v>
      </c>
      <c r="AP271" s="16" t="str">
        <f>IFERROR(VLOOKUP("1-"&amp;Presupuestos[[#This Row],[ID DOCUMENTO]],BD_Pagos[],8,0),"")</f>
        <v>C_Ope_007</v>
      </c>
      <c r="AQ271" s="17">
        <f>IFERROR(VLOOKUP("1-"&amp;Presupuestos[[#This Row],[ID DOCUMENTO]],BD_Pagos[],9,0),"")</f>
        <v>24981</v>
      </c>
      <c r="AR271" s="54"/>
      <c r="AS271" s="7">
        <f>IFERROR(VLOOKUP("2-"&amp;Presupuestos[[#This Row],[ID DOCUMENTO]],BD_Pagos[],7,0),"")</f>
        <v>0</v>
      </c>
      <c r="AT271" s="16" t="str">
        <f>IFERROR(VLOOKUP("2-"&amp;Presupuestos[[#This Row],[ID DOCUMENTO]],BD_Pagos[],8,0),"")</f>
        <v/>
      </c>
      <c r="AU271" s="17">
        <f>IFERROR(VLOOKUP("2-"&amp;Presupuestos[[#This Row],[ID DOCUMENTO]],BD_Pagos[],9,0),"")</f>
        <v>0</v>
      </c>
      <c r="AV271" s="20">
        <f>IF(IFERROR(VLOOKUP("2-"&amp;Presupuestos[[#This Row],[ID DOCUMENTO]],BD_Pagos[],10,0),0)&gt;Presupuestos[[#This Row],[TOTAL SOLES]],Presupuestos[[#This Row],[TOTAL SOLES]],IFERROR(VLOOKUP("2-"&amp;Presupuestos[[#This Row],[ID DOCUMENTO]],BD_Pagos[],10,0),0))</f>
        <v>0</v>
      </c>
      <c r="AW271" s="7"/>
      <c r="AX271" s="16"/>
      <c r="AY271" s="17"/>
      <c r="AZ271" s="20"/>
      <c r="BA271" s="7"/>
      <c r="BB271" s="16"/>
      <c r="BC271" s="17"/>
      <c r="BD271" s="20"/>
      <c r="BE271" s="7">
        <f>IFERROR(VLOOKUP("5-"&amp;Presupuestos[[#This Row],[ID DOCUMENTO]],BD_Pagos[],7,0),"")</f>
        <v>0</v>
      </c>
      <c r="BF271" s="17">
        <f>IFERROR(VLOOKUP("5-"&amp;Presupuestos[[#This Row],[ID DOCUMENTO]],BD_Pagos[],9,0),"")</f>
        <v>0</v>
      </c>
      <c r="BG271" s="20">
        <f>IF(IFERROR(VLOOKUP("5-"&amp;Presupuestos[[#This Row],[ID DOCUMENTO]],BD_Pagos[],10,0),0)&gt;Presupuestos[[#This Row],[TOTAL SOLES]],Presupuestos[[#This Row],[TOTAL SOLES]],IFERROR(VLOOKUP("5-"&amp;Presupuestos[[#This Row],[ID DOCUMENTO]],BD_Pagos[],10,0),0))</f>
        <v>0</v>
      </c>
      <c r="BH271" s="7">
        <f>IFERROR(VLOOKUP("1-Detraccion"&amp;Presupuestos[[#This Row],[ID DOCUMENTO]],BD_Pagos[],2,0),"")</f>
        <v>0</v>
      </c>
      <c r="BI271" s="3" t="str">
        <f>IFERROR(VLOOKUP("1-Detraccion"&amp;Presupuestos[[#This Row],[ID DOCUMENTO]],BD_Pagos[],3,0),"")</f>
        <v/>
      </c>
      <c r="BJ271" s="3">
        <f>IFERROR(VLOOKUP("1-Detraccion"&amp;Presupuestos[[#This Row],[ID DOCUMENTO]],BD_Pagos[],4,0),"")</f>
        <v>0</v>
      </c>
      <c r="BK271" s="6">
        <f>IF(IFERROR(VLOOKUP("1-Detraccion"&amp;Presupuestos[[#This Row],[ID DOCUMENTO]],BD_Pagos[],5,0),0)&gt;Presupuestos[[#This Row],[TOTAL SOLES]],Presupuestos[[#This Row],[TOTAL SOLES]],IFERROR(VLOOKUP("1-Detraccion"&amp;Presupuestos[[#This Row],[ID DOCUMENTO]],BD_Pagos[],5,0),0))</f>
        <v>0</v>
      </c>
      <c r="BL271" s="6">
        <f>IF(IFERROR(VLOOKUP("1-Detraccion"&amp;Presupuestos[[#This Row],[ID DOCUMENTO]],BD_Pagos[],6,0),0)&gt;Presupuestos[[#This Row],[TOTAL SOLES]],Presupuestos[[#This Row],[TOTAL SOLES]],IFERROR(VLOOKUP("1-Detraccion"&amp;Presupuestos[[#This Row],[ID DOCUMENTO]],BD_Pagos[],6,0),0))</f>
        <v>0</v>
      </c>
      <c r="BM271" s="37"/>
      <c r="BN271" s="3"/>
      <c r="BO271" s="3"/>
      <c r="BP271" s="6"/>
      <c r="BQ27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271" s="23" t="str">
        <f>IF(Presupuestos[[#This Row],[SALDO ME-MN]]&gt;0,"PENDIENTE","CANCELADO")</f>
        <v>PENDIENTE</v>
      </c>
      <c r="BS271" s="23" t="str">
        <f>IF(COUNTIFS($U$4:$U270,Presupuestos[[#This Row],[ID DOCUMENTO]])&gt;=1,IF(B270=Presupuestos[[#This Row],[ID]],"OK","DOC. DUPLICADO"),"OK")</f>
        <v>OK</v>
      </c>
    </row>
    <row r="272" spans="2:71" x14ac:dyDescent="0.25">
      <c r="B272" s="34">
        <f>IF(Presupuestos[[#This Row],[ID DOCUMENTO]]=U271,B271,IF(B271="ID",1,B271+1))</f>
        <v>265</v>
      </c>
      <c r="C272" s="2">
        <v>45855</v>
      </c>
      <c r="D272" s="2">
        <v>45855</v>
      </c>
      <c r="E272" s="3" t="s">
        <v>1127</v>
      </c>
      <c r="F272" s="25" t="s">
        <v>35</v>
      </c>
      <c r="G272" s="25" t="s">
        <v>144</v>
      </c>
      <c r="H272" s="25" t="s">
        <v>110</v>
      </c>
      <c r="I272" s="36" t="str">
        <f>IFERROR(VLOOKUP(Presupuestos[[#This Row],[AREA]]&amp;Presupuestos[[#This Row],[CONCEPTO]]&amp;Presupuestos[[#This Row],[DESCRIPCION]],Tabla28[[Columna1]:[CÓDIGO NUEVO]],2,0),"")</f>
        <v>P0310001</v>
      </c>
      <c r="J272" s="3" t="s">
        <v>666</v>
      </c>
      <c r="K272" s="3" t="s">
        <v>666</v>
      </c>
      <c r="L272" s="3" t="s">
        <v>666</v>
      </c>
      <c r="M272" s="31" t="s">
        <v>1133</v>
      </c>
      <c r="N272" s="3"/>
      <c r="O272" s="3" t="s">
        <v>300</v>
      </c>
      <c r="P272" s="3" t="s">
        <v>122</v>
      </c>
      <c r="Q272" s="3" t="str">
        <f>IFERROR(VLOOKUP(Presupuestos[[#This Row],[CLASIFICACIÓN (N)]],Tabla17[],2,0),"")</f>
        <v>Costos de ventas</v>
      </c>
      <c r="R272" s="3" t="str">
        <f>IFERROR(VLOOKUP(Presupuestos[[#This Row],[CLASIFICACIÓN (N)]],Tabla17[],3,0),"")</f>
        <v>Operativo</v>
      </c>
      <c r="S272" s="3" t="s">
        <v>16</v>
      </c>
      <c r="T272" s="3" t="str">
        <f>IFERROR(VLOOKUP(Presupuestos[[#This Row],[ALMACEN]],Tabla5[],2,0),"")</f>
        <v>Arequipa</v>
      </c>
      <c r="U272" s="19" t="str">
        <f>IFERROR(VLOOKUP(Presupuestos[[#This Row],[TIPO DE DOCUMENTO]],Tipo_Documento[],2,0)&amp;Presupuestos[[#This Row],[SERIE]]&amp;Presupuestos[[#This Row],[NUMERO]]&amp;Presupuestos[[#This Row],[RUC]],"")</f>
        <v>SD2498211111111</v>
      </c>
      <c r="V272" s="3" t="s">
        <v>220</v>
      </c>
      <c r="W272" s="7">
        <v>45855</v>
      </c>
      <c r="X272" s="7">
        <v>45855</v>
      </c>
      <c r="Y272" s="3"/>
      <c r="Z272" s="3">
        <v>24982</v>
      </c>
      <c r="AA272" s="3">
        <f>IFERROR(VLOOKUP(Presupuestos[[#This Row],[RAZON SOCIAL]],CHOOSE({1,2},Clientes_Proveedores[Razon Social],Clientes_Proveedores[Ruc / Dni]),2,0),"-")</f>
        <v>11111111</v>
      </c>
      <c r="AB272" s="31" t="s">
        <v>916</v>
      </c>
      <c r="AC272" s="3" t="s">
        <v>670</v>
      </c>
      <c r="AD272" s="5"/>
      <c r="AE272" s="6">
        <v>12</v>
      </c>
      <c r="AF272" s="6">
        <f>Presupuestos[[#This Row],[BASE]]*Presupuestos[[#This Row],[% IGV]]</f>
        <v>0</v>
      </c>
      <c r="AG272" s="22">
        <f>ROUND(SUM(Presupuestos[[#This Row],[BASE]:[IGV]]),2)</f>
        <v>12</v>
      </c>
      <c r="AH272" s="9" t="str">
        <f>IF(Presupuestos[[#This Row],[MONEDA]]="USD",VLOOKUP(Presupuestos[[#This Row],[FECHA DE EMISION]],Tipo_Cambio[],3,0),"")</f>
        <v/>
      </c>
      <c r="AI272" s="22">
        <f>IFERROR(ROUND(IF(Presupuestos[[#This Row],[MONEDA]]="PEN",Presupuestos[[#This Row],[TOTAL]],Presupuestos[[#This Row],[TOTAL]]*Presupuestos[[#This Row],[TIPO DE CAMBIO]]),2),"")</f>
        <v>12</v>
      </c>
      <c r="AJ272" s="5"/>
      <c r="AK272" s="33" t="s">
        <v>671</v>
      </c>
      <c r="AL272" s="5" t="s">
        <v>715</v>
      </c>
      <c r="AM272" s="23" t="s">
        <v>671</v>
      </c>
      <c r="AN272" s="23" t="s">
        <v>671</v>
      </c>
      <c r="AO272" s="7">
        <f>IFERROR(VLOOKUP("1-"&amp;Presupuestos[[#This Row],[ID DOCUMENTO]],BD_Pagos[],7,0),"")</f>
        <v>45855</v>
      </c>
      <c r="AP272" s="16" t="str">
        <f>IFERROR(VLOOKUP("1-"&amp;Presupuestos[[#This Row],[ID DOCUMENTO]],BD_Pagos[],8,0),"")</f>
        <v>C_Ope_007</v>
      </c>
      <c r="AQ272" s="17">
        <f>IFERROR(VLOOKUP("1-"&amp;Presupuestos[[#This Row],[ID DOCUMENTO]],BD_Pagos[],9,0),"")</f>
        <v>24982</v>
      </c>
      <c r="AR272" s="54"/>
      <c r="AS272" s="7">
        <f>IFERROR(VLOOKUP("2-"&amp;Presupuestos[[#This Row],[ID DOCUMENTO]],BD_Pagos[],7,0),"")</f>
        <v>0</v>
      </c>
      <c r="AT272" s="16" t="str">
        <f>IFERROR(VLOOKUP("2-"&amp;Presupuestos[[#This Row],[ID DOCUMENTO]],BD_Pagos[],8,0),"")</f>
        <v/>
      </c>
      <c r="AU272" s="17">
        <f>IFERROR(VLOOKUP("2-"&amp;Presupuestos[[#This Row],[ID DOCUMENTO]],BD_Pagos[],9,0),"")</f>
        <v>0</v>
      </c>
      <c r="AV272" s="20">
        <f>IF(IFERROR(VLOOKUP("2-"&amp;Presupuestos[[#This Row],[ID DOCUMENTO]],BD_Pagos[],10,0),0)&gt;Presupuestos[[#This Row],[TOTAL SOLES]],Presupuestos[[#This Row],[TOTAL SOLES]],IFERROR(VLOOKUP("2-"&amp;Presupuestos[[#This Row],[ID DOCUMENTO]],BD_Pagos[],10,0),0))</f>
        <v>0</v>
      </c>
      <c r="AW272" s="7"/>
      <c r="AX272" s="16"/>
      <c r="AY272" s="17"/>
      <c r="AZ272" s="20"/>
      <c r="BA272" s="7"/>
      <c r="BB272" s="16"/>
      <c r="BC272" s="17"/>
      <c r="BD272" s="20"/>
      <c r="BE272" s="7">
        <f>IFERROR(VLOOKUP("5-"&amp;Presupuestos[[#This Row],[ID DOCUMENTO]],BD_Pagos[],7,0),"")</f>
        <v>0</v>
      </c>
      <c r="BF272" s="17">
        <f>IFERROR(VLOOKUP("5-"&amp;Presupuestos[[#This Row],[ID DOCUMENTO]],BD_Pagos[],9,0),"")</f>
        <v>0</v>
      </c>
      <c r="BG272" s="20">
        <f>IF(IFERROR(VLOOKUP("5-"&amp;Presupuestos[[#This Row],[ID DOCUMENTO]],BD_Pagos[],10,0),0)&gt;Presupuestos[[#This Row],[TOTAL SOLES]],Presupuestos[[#This Row],[TOTAL SOLES]],IFERROR(VLOOKUP("5-"&amp;Presupuestos[[#This Row],[ID DOCUMENTO]],BD_Pagos[],10,0),0))</f>
        <v>0</v>
      </c>
      <c r="BH272" s="7">
        <f>IFERROR(VLOOKUP("1-Detraccion"&amp;Presupuestos[[#This Row],[ID DOCUMENTO]],BD_Pagos[],2,0),"")</f>
        <v>0</v>
      </c>
      <c r="BI272" s="3" t="str">
        <f>IFERROR(VLOOKUP("1-Detraccion"&amp;Presupuestos[[#This Row],[ID DOCUMENTO]],BD_Pagos[],3,0),"")</f>
        <v/>
      </c>
      <c r="BJ272" s="3">
        <f>IFERROR(VLOOKUP("1-Detraccion"&amp;Presupuestos[[#This Row],[ID DOCUMENTO]],BD_Pagos[],4,0),"")</f>
        <v>0</v>
      </c>
      <c r="BK272" s="6">
        <f>IF(IFERROR(VLOOKUP("1-Detraccion"&amp;Presupuestos[[#This Row],[ID DOCUMENTO]],BD_Pagos[],5,0),0)&gt;Presupuestos[[#This Row],[TOTAL SOLES]],Presupuestos[[#This Row],[TOTAL SOLES]],IFERROR(VLOOKUP("1-Detraccion"&amp;Presupuestos[[#This Row],[ID DOCUMENTO]],BD_Pagos[],5,0),0))</f>
        <v>0</v>
      </c>
      <c r="BL272" s="6">
        <f>IF(IFERROR(VLOOKUP("1-Detraccion"&amp;Presupuestos[[#This Row],[ID DOCUMENTO]],BD_Pagos[],6,0),0)&gt;Presupuestos[[#This Row],[TOTAL SOLES]],Presupuestos[[#This Row],[TOTAL SOLES]],IFERROR(VLOOKUP("1-Detraccion"&amp;Presupuestos[[#This Row],[ID DOCUMENTO]],BD_Pagos[],6,0),0))</f>
        <v>0</v>
      </c>
      <c r="BM272" s="37"/>
      <c r="BN272" s="3"/>
      <c r="BO272" s="3"/>
      <c r="BP272" s="6"/>
      <c r="BQ27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272" s="23" t="str">
        <f>IF(Presupuestos[[#This Row],[SALDO ME-MN]]&gt;0,"PENDIENTE","CANCELADO")</f>
        <v>PENDIENTE</v>
      </c>
      <c r="BS272" s="23" t="str">
        <f>IF(COUNTIFS($U$4:$U271,Presupuestos[[#This Row],[ID DOCUMENTO]])&gt;=1,IF(B271=Presupuestos[[#This Row],[ID]],"OK","DOC. DUPLICADO"),"OK")</f>
        <v>OK</v>
      </c>
    </row>
    <row r="273" spans="2:71" ht="36" x14ac:dyDescent="0.25">
      <c r="B273" s="34">
        <f>IF(Presupuestos[[#This Row],[ID DOCUMENTO]]=U272,B272,IF(B272="ID",1,B272+1))</f>
        <v>266</v>
      </c>
      <c r="C273" s="2">
        <v>45853</v>
      </c>
      <c r="D273" s="2">
        <v>45853</v>
      </c>
      <c r="E273" s="3" t="s">
        <v>681</v>
      </c>
      <c r="F273" s="25" t="s">
        <v>49</v>
      </c>
      <c r="G273" s="25" t="s">
        <v>19</v>
      </c>
      <c r="H273" s="25" t="s">
        <v>20</v>
      </c>
      <c r="I273" s="36" t="str">
        <f>IFERROR(VLOOKUP(Presupuestos[[#This Row],[AREA]]&amp;Presupuestos[[#This Row],[CONCEPTO]]&amp;Presupuestos[[#This Row],[DESCRIPCION]],Tabla28[[Columna1]:[CÓDIGO NUEVO]],2,0),"")</f>
        <v>P0504002</v>
      </c>
      <c r="J273" s="3" t="s">
        <v>666</v>
      </c>
      <c r="K273" s="3" t="s">
        <v>666</v>
      </c>
      <c r="L273" s="3" t="s">
        <v>666</v>
      </c>
      <c r="M273" s="31" t="s">
        <v>1134</v>
      </c>
      <c r="N273" s="3"/>
      <c r="O273" s="3" t="s">
        <v>315</v>
      </c>
      <c r="P273" s="3" t="s">
        <v>127</v>
      </c>
      <c r="Q273" s="3" t="str">
        <f>IFERROR(VLOOKUP(Presupuestos[[#This Row],[CLASIFICACIÓN (N)]],Tabla17[],2,0),"")</f>
        <v>Gastos operativos</v>
      </c>
      <c r="R273" s="3" t="str">
        <f>IFERROR(VLOOKUP(Presupuestos[[#This Row],[CLASIFICACIÓN (N)]],Tabla17[],3,0),"")</f>
        <v>Operativo</v>
      </c>
      <c r="S273" s="3" t="s">
        <v>16</v>
      </c>
      <c r="T273" s="3" t="str">
        <f>IFERROR(VLOOKUP(Presupuestos[[#This Row],[ALMACEN]],Tabla5[],2,0),"")</f>
        <v>Arequipa</v>
      </c>
      <c r="U273" s="19" t="str">
        <f>IFERROR(VLOOKUP(Presupuestos[[#This Row],[TIPO DE DOCUMENTO]],Tipo_Documento[],2,0)&amp;Presupuestos[[#This Row],[SERIE]]&amp;Presupuestos[[#This Row],[NUMERO]]&amp;Presupuestos[[#This Row],[RUC]],"")</f>
        <v>PLM326270517150</v>
      </c>
      <c r="V273" s="3" t="s">
        <v>171</v>
      </c>
      <c r="W273" s="7">
        <v>45860</v>
      </c>
      <c r="X273" s="7">
        <v>45860</v>
      </c>
      <c r="Y273" s="3">
        <v>3</v>
      </c>
      <c r="Z273" s="3">
        <v>262</v>
      </c>
      <c r="AA273" s="3">
        <f>IFERROR(VLOOKUP(Presupuestos[[#This Row],[RAZON SOCIAL]],CHOOSE({1,2},Clientes_Proveedores[Razon Social],Clientes_Proveedores[Ruc / Dni]),2,0),"-")</f>
        <v>70517150</v>
      </c>
      <c r="AB273" s="31" t="s">
        <v>706</v>
      </c>
      <c r="AC273" s="3" t="s">
        <v>670</v>
      </c>
      <c r="AD273" s="5"/>
      <c r="AE273" s="6">
        <v>29</v>
      </c>
      <c r="AF273" s="6">
        <f>Presupuestos[[#This Row],[BASE]]*Presupuestos[[#This Row],[% IGV]]</f>
        <v>0</v>
      </c>
      <c r="AG273" s="22">
        <f>ROUND(SUM(Presupuestos[[#This Row],[BASE]:[IGV]]),2)</f>
        <v>29</v>
      </c>
      <c r="AH273" s="9" t="str">
        <f>IF(Presupuestos[[#This Row],[MONEDA]]="USD",VLOOKUP(Presupuestos[[#This Row],[FECHA DE EMISION]],Tipo_Cambio[],3,0),"")</f>
        <v/>
      </c>
      <c r="AI273" s="22">
        <f>IFERROR(ROUND(IF(Presupuestos[[#This Row],[MONEDA]]="PEN",Presupuestos[[#This Row],[TOTAL]],Presupuestos[[#This Row],[TOTAL]]*Presupuestos[[#This Row],[TIPO DE CAMBIO]]),2),"")</f>
        <v>29</v>
      </c>
      <c r="AJ273" s="5"/>
      <c r="AK273" s="33" t="s">
        <v>671</v>
      </c>
      <c r="AL273" s="5" t="s">
        <v>672</v>
      </c>
      <c r="AM273" s="23" t="s">
        <v>671</v>
      </c>
      <c r="AN273" s="23" t="s">
        <v>759</v>
      </c>
      <c r="AO273" s="7">
        <f>IFERROR(VLOOKUP("1-"&amp;Presupuestos[[#This Row],[ID DOCUMENTO]],BD_Pagos[],7,0),"")</f>
        <v>45853</v>
      </c>
      <c r="AP273" s="16" t="str">
        <f>IFERROR(VLOOKUP("1-"&amp;Presupuestos[[#This Row],[ID DOCUMENTO]],BD_Pagos[],8,0),"")</f>
        <v>C-Tesoreria</v>
      </c>
      <c r="AQ273" s="17" t="str">
        <f>IFERROR(VLOOKUP("1-"&amp;Presupuestos[[#This Row],[ID DOCUMENTO]],BD_Pagos[],9,0),"")</f>
        <v>001-12525</v>
      </c>
      <c r="AR273" s="54"/>
      <c r="AS273" s="7">
        <f>IFERROR(VLOOKUP("2-"&amp;Presupuestos[[#This Row],[ID DOCUMENTO]],BD_Pagos[],7,0),"")</f>
        <v>0</v>
      </c>
      <c r="AT273" s="16" t="str">
        <f>IFERROR(VLOOKUP("2-"&amp;Presupuestos[[#This Row],[ID DOCUMENTO]],BD_Pagos[],8,0),"")</f>
        <v/>
      </c>
      <c r="AU273" s="17">
        <f>IFERROR(VLOOKUP("2-"&amp;Presupuestos[[#This Row],[ID DOCUMENTO]],BD_Pagos[],9,0),"")</f>
        <v>0</v>
      </c>
      <c r="AV273" s="20">
        <f>IF(IFERROR(VLOOKUP("2-"&amp;Presupuestos[[#This Row],[ID DOCUMENTO]],BD_Pagos[],10,0),0)&gt;Presupuestos[[#This Row],[TOTAL SOLES]],Presupuestos[[#This Row],[TOTAL SOLES]],IFERROR(VLOOKUP("2-"&amp;Presupuestos[[#This Row],[ID DOCUMENTO]],BD_Pagos[],10,0),0))</f>
        <v>0</v>
      </c>
      <c r="AW273" s="7"/>
      <c r="AX273" s="16"/>
      <c r="AY273" s="17"/>
      <c r="AZ273" s="20"/>
      <c r="BA273" s="7"/>
      <c r="BB273" s="16"/>
      <c r="BC273" s="17"/>
      <c r="BD273" s="20"/>
      <c r="BE273" s="7">
        <f>IFERROR(VLOOKUP("5-"&amp;Presupuestos[[#This Row],[ID DOCUMENTO]],BD_Pagos[],7,0),"")</f>
        <v>0</v>
      </c>
      <c r="BF273" s="17">
        <f>IFERROR(VLOOKUP("5-"&amp;Presupuestos[[#This Row],[ID DOCUMENTO]],BD_Pagos[],9,0),"")</f>
        <v>0</v>
      </c>
      <c r="BG273" s="20">
        <f>IF(IFERROR(VLOOKUP("5-"&amp;Presupuestos[[#This Row],[ID DOCUMENTO]],BD_Pagos[],10,0),0)&gt;Presupuestos[[#This Row],[TOTAL SOLES]],Presupuestos[[#This Row],[TOTAL SOLES]],IFERROR(VLOOKUP("5-"&amp;Presupuestos[[#This Row],[ID DOCUMENTO]],BD_Pagos[],10,0),0))</f>
        <v>0</v>
      </c>
      <c r="BH273" s="7">
        <f>IFERROR(VLOOKUP("1-Detraccion"&amp;Presupuestos[[#This Row],[ID DOCUMENTO]],BD_Pagos[],2,0),"")</f>
        <v>0</v>
      </c>
      <c r="BI273" s="3" t="str">
        <f>IFERROR(VLOOKUP("1-Detraccion"&amp;Presupuestos[[#This Row],[ID DOCUMENTO]],BD_Pagos[],3,0),"")</f>
        <v/>
      </c>
      <c r="BJ273" s="3">
        <f>IFERROR(VLOOKUP("1-Detraccion"&amp;Presupuestos[[#This Row],[ID DOCUMENTO]],BD_Pagos[],4,0),"")</f>
        <v>0</v>
      </c>
      <c r="BK273" s="6">
        <f>IF(IFERROR(VLOOKUP("1-Detraccion"&amp;Presupuestos[[#This Row],[ID DOCUMENTO]],BD_Pagos[],5,0),0)&gt;Presupuestos[[#This Row],[TOTAL SOLES]],Presupuestos[[#This Row],[TOTAL SOLES]],IFERROR(VLOOKUP("1-Detraccion"&amp;Presupuestos[[#This Row],[ID DOCUMENTO]],BD_Pagos[],5,0),0))</f>
        <v>0</v>
      </c>
      <c r="BL273" s="6">
        <f>IF(IFERROR(VLOOKUP("1-Detraccion"&amp;Presupuestos[[#This Row],[ID DOCUMENTO]],BD_Pagos[],6,0),0)&gt;Presupuestos[[#This Row],[TOTAL SOLES]],Presupuestos[[#This Row],[TOTAL SOLES]],IFERROR(VLOOKUP("1-Detraccion"&amp;Presupuestos[[#This Row],[ID DOCUMENTO]],BD_Pagos[],6,0),0))</f>
        <v>0</v>
      </c>
      <c r="BM273" s="37"/>
      <c r="BN273" s="3"/>
      <c r="BO273" s="3"/>
      <c r="BP273" s="6"/>
      <c r="BQ27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29</v>
      </c>
      <c r="BR273" s="23"/>
      <c r="BS273" s="23" t="str">
        <f>IF(COUNTIFS($U$4:$U272,Presupuestos[[#This Row],[ID DOCUMENTO]])&gt;=1,IF(B272=Presupuestos[[#This Row],[ID]],"OK","DOC. DUPLICADO"),"OK")</f>
        <v>OK</v>
      </c>
    </row>
    <row r="274" spans="2:71" x14ac:dyDescent="0.25">
      <c r="B274" s="34">
        <f>IF(Presupuestos[[#This Row],[ID DOCUMENTO]]=U273,B273,IF(B273="ID",1,B273+1))</f>
        <v>267</v>
      </c>
      <c r="C274" s="2">
        <v>45852</v>
      </c>
      <c r="D274" s="2">
        <v>45852</v>
      </c>
      <c r="E274" s="3" t="s">
        <v>681</v>
      </c>
      <c r="F274" s="25" t="s">
        <v>49</v>
      </c>
      <c r="G274" s="25" t="s">
        <v>142</v>
      </c>
      <c r="H274" s="25" t="s">
        <v>110</v>
      </c>
      <c r="I274" s="36" t="str">
        <f>IFERROR(VLOOKUP(Presupuestos[[#This Row],[AREA]]&amp;Presupuestos[[#This Row],[CONCEPTO]]&amp;Presupuestos[[#This Row],[DESCRIPCION]],Tabla28[[Columna1]:[CÓDIGO NUEVO]],2,0),"")</f>
        <v>P0506001</v>
      </c>
      <c r="J274" s="3" t="s">
        <v>666</v>
      </c>
      <c r="K274" s="3" t="s">
        <v>666</v>
      </c>
      <c r="L274" s="3" t="s">
        <v>666</v>
      </c>
      <c r="M274" s="31" t="s">
        <v>1135</v>
      </c>
      <c r="N274" s="3"/>
      <c r="O274" s="3" t="s">
        <v>315</v>
      </c>
      <c r="P274" s="3" t="s">
        <v>142</v>
      </c>
      <c r="Q274" s="3" t="str">
        <f>IFERROR(VLOOKUP(Presupuestos[[#This Row],[CLASIFICACIÓN (N)]],Tabla17[],2,0),"")</f>
        <v>Gastos no operativos</v>
      </c>
      <c r="R274" s="3" t="str">
        <f>IFERROR(VLOOKUP(Presupuestos[[#This Row],[CLASIFICACIÓN (N)]],Tabla17[],3,0),"")</f>
        <v>Operativo</v>
      </c>
      <c r="S274" s="3" t="s">
        <v>26</v>
      </c>
      <c r="T274" s="3" t="str">
        <f>IFERROR(VLOOKUP(Presupuestos[[#This Row],[ALMACEN]],Tabla5[],2,0),"")</f>
        <v>Arequipa</v>
      </c>
      <c r="U274" s="19" t="str">
        <f>IFERROR(VLOOKUP(Presupuestos[[#This Row],[TIPO DE DOCUMENTO]],Tipo_Documento[],2,0)&amp;Presupuestos[[#This Row],[SERIE]]&amp;Presupuestos[[#This Row],[NUMERO]]&amp;Presupuestos[[#This Row],[RUC]],"")</f>
        <v>01FA05175979420492092313</v>
      </c>
      <c r="V274" s="3" t="s">
        <v>120</v>
      </c>
      <c r="W274" s="7">
        <v>45852</v>
      </c>
      <c r="X274" s="7">
        <v>45852</v>
      </c>
      <c r="Y274" s="3" t="s">
        <v>1136</v>
      </c>
      <c r="Z274" s="3">
        <v>1759794</v>
      </c>
      <c r="AA274" s="3">
        <f>IFERROR(VLOOKUP(Presupuestos[[#This Row],[RAZON SOCIAL]],CHOOSE({1,2},Clientes_Proveedores[Razon Social],Clientes_Proveedores[Ruc / Dni]),2,0),"-")</f>
        <v>20492092313</v>
      </c>
      <c r="AB274" s="31" t="s">
        <v>1137</v>
      </c>
      <c r="AC274" s="3" t="s">
        <v>670</v>
      </c>
      <c r="AD274" s="5">
        <v>0.18</v>
      </c>
      <c r="AE274" s="6">
        <v>72.459999999999994</v>
      </c>
      <c r="AF274" s="6">
        <f>Presupuestos[[#This Row],[BASE]]*Presupuestos[[#This Row],[% IGV]]</f>
        <v>13.042799999999998</v>
      </c>
      <c r="AG274" s="22">
        <f>ROUND(SUM(Presupuestos[[#This Row],[BASE]:[IGV]]),2)</f>
        <v>85.5</v>
      </c>
      <c r="AH274" s="9" t="str">
        <f>IF(Presupuestos[[#This Row],[MONEDA]]="USD",VLOOKUP(Presupuestos[[#This Row],[FECHA DE EMISION]],Tipo_Cambio[],3,0),"")</f>
        <v/>
      </c>
      <c r="AI274" s="22">
        <f>IFERROR(ROUND(IF(Presupuestos[[#This Row],[MONEDA]]="PEN",Presupuestos[[#This Row],[TOTAL]],Presupuestos[[#This Row],[TOTAL]]*Presupuestos[[#This Row],[TIPO DE CAMBIO]]),2),"")</f>
        <v>85.5</v>
      </c>
      <c r="AJ274" s="5"/>
      <c r="AK274" s="33" t="s">
        <v>671</v>
      </c>
      <c r="AL274" s="5" t="s">
        <v>672</v>
      </c>
      <c r="AM274" s="23" t="s">
        <v>671</v>
      </c>
      <c r="AN274" s="23" t="s">
        <v>759</v>
      </c>
      <c r="AO274" s="7">
        <f>IFERROR(VLOOKUP("1-"&amp;Presupuestos[[#This Row],[ID DOCUMENTO]],BD_Pagos[],7,0),"")</f>
        <v>45881</v>
      </c>
      <c r="AP274" s="16" t="str">
        <f>IFERROR(VLOOKUP("1-"&amp;Presupuestos[[#This Row],[ID DOCUMENTO]],BD_Pagos[],8,0),"")</f>
        <v>C-Tesoreria</v>
      </c>
      <c r="AQ274" s="17" t="str">
        <f>IFERROR(VLOOKUP("1-"&amp;Presupuestos[[#This Row],[ID DOCUMENTO]],BD_Pagos[],9,0),"")</f>
        <v>001-12572</v>
      </c>
      <c r="AR274" s="54"/>
      <c r="AS274" s="7">
        <f>IFERROR(VLOOKUP("2-"&amp;Presupuestos[[#This Row],[ID DOCUMENTO]],BD_Pagos[],7,0),"")</f>
        <v>0</v>
      </c>
      <c r="AT274" s="16" t="str">
        <f>IFERROR(VLOOKUP("2-"&amp;Presupuestos[[#This Row],[ID DOCUMENTO]],BD_Pagos[],8,0),"")</f>
        <v/>
      </c>
      <c r="AU274" s="17">
        <f>IFERROR(VLOOKUP("2-"&amp;Presupuestos[[#This Row],[ID DOCUMENTO]],BD_Pagos[],9,0),"")</f>
        <v>0</v>
      </c>
      <c r="AV274" s="20">
        <f>IF(IFERROR(VLOOKUP("2-"&amp;Presupuestos[[#This Row],[ID DOCUMENTO]],BD_Pagos[],10,0),0)&gt;Presupuestos[[#This Row],[TOTAL SOLES]],Presupuestos[[#This Row],[TOTAL SOLES]],IFERROR(VLOOKUP("2-"&amp;Presupuestos[[#This Row],[ID DOCUMENTO]],BD_Pagos[],10,0),0))</f>
        <v>0</v>
      </c>
      <c r="AW274" s="7"/>
      <c r="AX274" s="16"/>
      <c r="AY274" s="17"/>
      <c r="AZ274" s="39"/>
      <c r="BA274" s="7"/>
      <c r="BB274" s="16"/>
      <c r="BC274" s="17"/>
      <c r="BD274" s="20"/>
      <c r="BE274" s="7">
        <f>IFERROR(VLOOKUP("5-"&amp;Presupuestos[[#This Row],[ID DOCUMENTO]],BD_Pagos[],7,0),"")</f>
        <v>0</v>
      </c>
      <c r="BF274" s="17">
        <f>IFERROR(VLOOKUP("5-"&amp;Presupuestos[[#This Row],[ID DOCUMENTO]],BD_Pagos[],9,0),"")</f>
        <v>0</v>
      </c>
      <c r="BG274" s="20">
        <f>IF(IFERROR(VLOOKUP("5-"&amp;Presupuestos[[#This Row],[ID DOCUMENTO]],BD_Pagos[],10,0),0)&gt;Presupuestos[[#This Row],[TOTAL SOLES]],Presupuestos[[#This Row],[TOTAL SOLES]],IFERROR(VLOOKUP("5-"&amp;Presupuestos[[#This Row],[ID DOCUMENTO]],BD_Pagos[],10,0),0))</f>
        <v>0</v>
      </c>
      <c r="BH274" s="7">
        <f>IFERROR(VLOOKUP("1-Detraccion"&amp;Presupuestos[[#This Row],[ID DOCUMENTO]],BD_Pagos[],2,0),"")</f>
        <v>0</v>
      </c>
      <c r="BI274" s="3" t="str">
        <f>IFERROR(VLOOKUP("1-Detraccion"&amp;Presupuestos[[#This Row],[ID DOCUMENTO]],BD_Pagos[],3,0),"")</f>
        <v/>
      </c>
      <c r="BJ274" s="3">
        <f>IFERROR(VLOOKUP("1-Detraccion"&amp;Presupuestos[[#This Row],[ID DOCUMENTO]],BD_Pagos[],4,0),"")</f>
        <v>0</v>
      </c>
      <c r="BK274" s="6">
        <f>IF(IFERROR(VLOOKUP("1-Detraccion"&amp;Presupuestos[[#This Row],[ID DOCUMENTO]],BD_Pagos[],5,0),0)&gt;Presupuestos[[#This Row],[TOTAL SOLES]],Presupuestos[[#This Row],[TOTAL SOLES]],IFERROR(VLOOKUP("1-Detraccion"&amp;Presupuestos[[#This Row],[ID DOCUMENTO]],BD_Pagos[],5,0),0))</f>
        <v>0</v>
      </c>
      <c r="BL274" s="6">
        <f>IF(IFERROR(VLOOKUP("1-Detraccion"&amp;Presupuestos[[#This Row],[ID DOCUMENTO]],BD_Pagos[],6,0),0)&gt;Presupuestos[[#This Row],[TOTAL SOLES]],Presupuestos[[#This Row],[TOTAL SOLES]],IFERROR(VLOOKUP("1-Detraccion"&amp;Presupuestos[[#This Row],[ID DOCUMENTO]],BD_Pagos[],6,0),0))</f>
        <v>0</v>
      </c>
      <c r="BM274" s="37"/>
      <c r="BN274" s="3"/>
      <c r="BO274" s="3"/>
      <c r="BP274" s="6"/>
      <c r="BQ27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85.5</v>
      </c>
      <c r="BR274" s="23" t="str">
        <f>IF(Presupuestos[[#This Row],[SALDO ME-MN]]&gt;0,"PENDIENTE","CANCELADO")</f>
        <v>PENDIENTE</v>
      </c>
      <c r="BS274" s="23" t="str">
        <f>IF(COUNTIFS($U$4:$U273,Presupuestos[[#This Row],[ID DOCUMENTO]])&gt;=1,IF(B273=Presupuestos[[#This Row],[ID]],"OK","DOC. DUPLICADO"),"OK")</f>
        <v>OK</v>
      </c>
    </row>
    <row r="275" spans="2:71" ht="24" x14ac:dyDescent="0.25">
      <c r="B275" s="34">
        <f>IF(Presupuestos[[#This Row],[ID DOCUMENTO]]=U274,B274,IF(B274="ID",1,B274+1))</f>
        <v>268</v>
      </c>
      <c r="C275" s="2">
        <v>45859</v>
      </c>
      <c r="D275" s="2">
        <v>45859</v>
      </c>
      <c r="E275" s="3" t="s">
        <v>665</v>
      </c>
      <c r="F275" s="25" t="s">
        <v>35</v>
      </c>
      <c r="G275" s="25" t="s">
        <v>19</v>
      </c>
      <c r="H275" s="25" t="s">
        <v>228</v>
      </c>
      <c r="I275" s="36" t="str">
        <f>IFERROR(VLOOKUP(Presupuestos[[#This Row],[AREA]]&amp;Presupuestos[[#This Row],[CONCEPTO]]&amp;Presupuestos[[#This Row],[DESCRIPCION]],Tabla28[[Columna1]:[CÓDIGO NUEVO]],2,0),"")</f>
        <v>P0307003</v>
      </c>
      <c r="J275" s="3" t="s">
        <v>666</v>
      </c>
      <c r="K275" s="3" t="s">
        <v>666</v>
      </c>
      <c r="L275" s="3" t="s">
        <v>666</v>
      </c>
      <c r="M275" s="31" t="s">
        <v>1138</v>
      </c>
      <c r="N275" s="3"/>
      <c r="O275" s="3" t="s">
        <v>315</v>
      </c>
      <c r="P275" s="3" t="s">
        <v>127</v>
      </c>
      <c r="Q275" s="3" t="str">
        <f>IFERROR(VLOOKUP(Presupuestos[[#This Row],[CLASIFICACIÓN (N)]],Tabla17[],2,0),"")</f>
        <v>Gastos operativos</v>
      </c>
      <c r="R275" s="3" t="str">
        <f>IFERROR(VLOOKUP(Presupuestos[[#This Row],[CLASIFICACIÓN (N)]],Tabla17[],3,0),"")</f>
        <v>Operativo</v>
      </c>
      <c r="S275" s="3" t="s">
        <v>16</v>
      </c>
      <c r="T275" s="3" t="str">
        <f>IFERROR(VLOOKUP(Presupuestos[[#This Row],[ALMACEN]],Tabla5[],2,0),"")</f>
        <v>Arequipa</v>
      </c>
      <c r="U275" s="19" t="str">
        <f>IFERROR(VLOOKUP(Presupuestos[[#This Row],[TIPO DE DOCUMENTO]],Tipo_Documento[],2,0)&amp;Presupuestos[[#This Row],[SERIE]]&amp;Presupuestos[[#This Row],[NUMERO]]&amp;Presupuestos[[#This Row],[RUC]],"")</f>
        <v>PLM326343691377</v>
      </c>
      <c r="V275" s="3" t="s">
        <v>171</v>
      </c>
      <c r="W275" s="7">
        <v>45859</v>
      </c>
      <c r="X275" s="7">
        <v>45859</v>
      </c>
      <c r="Y275" s="3">
        <v>3</v>
      </c>
      <c r="Z275" s="3">
        <v>263</v>
      </c>
      <c r="AA275" s="3">
        <f>IFERROR(VLOOKUP(Presupuestos[[#This Row],[RAZON SOCIAL]],CHOOSE({1,2},Clientes_Proveedores[Razon Social],Clientes_Proveedores[Ruc / Dni]),2,0),"-")</f>
        <v>43691377</v>
      </c>
      <c r="AB275" s="31" t="s">
        <v>745</v>
      </c>
      <c r="AC275" s="3" t="s">
        <v>670</v>
      </c>
      <c r="AD275" s="5"/>
      <c r="AE275" s="6">
        <v>9</v>
      </c>
      <c r="AF275" s="6">
        <f>Presupuestos[[#This Row],[BASE]]*Presupuestos[[#This Row],[% IGV]]</f>
        <v>0</v>
      </c>
      <c r="AG275" s="22">
        <f>ROUND(SUM(Presupuestos[[#This Row],[BASE]:[IGV]]),2)</f>
        <v>9</v>
      </c>
      <c r="AH275" s="9" t="str">
        <f>IF(Presupuestos[[#This Row],[MONEDA]]="USD",VLOOKUP(Presupuestos[[#This Row],[FECHA DE EMISION]],Tipo_Cambio[],3,0),"")</f>
        <v/>
      </c>
      <c r="AI275" s="22">
        <f>IFERROR(ROUND(IF(Presupuestos[[#This Row],[MONEDA]]="PEN",Presupuestos[[#This Row],[TOTAL]],Presupuestos[[#This Row],[TOTAL]]*Presupuestos[[#This Row],[TIPO DE CAMBIO]]),2),"")</f>
        <v>9</v>
      </c>
      <c r="AJ275" s="5"/>
      <c r="AK275" s="33" t="s">
        <v>671</v>
      </c>
      <c r="AL275" s="5" t="s">
        <v>672</v>
      </c>
      <c r="AM275" s="23" t="s">
        <v>671</v>
      </c>
      <c r="AN275" s="23" t="s">
        <v>759</v>
      </c>
      <c r="AO275" s="7">
        <f>IFERROR(VLOOKUP("1-"&amp;Presupuestos[[#This Row],[ID DOCUMENTO]],BD_Pagos[],7,0),"")</f>
        <v>45863</v>
      </c>
      <c r="AP275" s="16" t="str">
        <f>IFERROR(VLOOKUP("1-"&amp;Presupuestos[[#This Row],[ID DOCUMENTO]],BD_Pagos[],8,0),"")</f>
        <v>C-Tesoreria</v>
      </c>
      <c r="AQ275" s="17" t="str">
        <f>IFERROR(VLOOKUP("1-"&amp;Presupuestos[[#This Row],[ID DOCUMENTO]],BD_Pagos[],9,0),"")</f>
        <v>001-12535</v>
      </c>
      <c r="AR275" s="54"/>
      <c r="AS275" s="7">
        <f>IFERROR(VLOOKUP("2-"&amp;Presupuestos[[#This Row],[ID DOCUMENTO]],BD_Pagos[],7,0),"")</f>
        <v>0</v>
      </c>
      <c r="AT275" s="16" t="str">
        <f>IFERROR(VLOOKUP("2-"&amp;Presupuestos[[#This Row],[ID DOCUMENTO]],BD_Pagos[],8,0),"")</f>
        <v/>
      </c>
      <c r="AU275" s="17">
        <f>IFERROR(VLOOKUP("2-"&amp;Presupuestos[[#This Row],[ID DOCUMENTO]],BD_Pagos[],9,0),"")</f>
        <v>0</v>
      </c>
      <c r="AV275" s="20">
        <f>IF(IFERROR(VLOOKUP("2-"&amp;Presupuestos[[#This Row],[ID DOCUMENTO]],BD_Pagos[],10,0),0)&gt;Presupuestos[[#This Row],[TOTAL SOLES]],Presupuestos[[#This Row],[TOTAL SOLES]],IFERROR(VLOOKUP("2-"&amp;Presupuestos[[#This Row],[ID DOCUMENTO]],BD_Pagos[],10,0),0))</f>
        <v>0</v>
      </c>
      <c r="AW275" s="7"/>
      <c r="AX275" s="16"/>
      <c r="AY275" s="17"/>
      <c r="AZ275" s="20"/>
      <c r="BA275" s="7"/>
      <c r="BB275" s="16"/>
      <c r="BC275" s="17"/>
      <c r="BD275" s="20"/>
      <c r="BE275" s="7">
        <f>IFERROR(VLOOKUP("5-"&amp;Presupuestos[[#This Row],[ID DOCUMENTO]],BD_Pagos[],7,0),"")</f>
        <v>0</v>
      </c>
      <c r="BF275" s="17">
        <f>IFERROR(VLOOKUP("5-"&amp;Presupuestos[[#This Row],[ID DOCUMENTO]],BD_Pagos[],9,0),"")</f>
        <v>0</v>
      </c>
      <c r="BG275" s="20">
        <f>IF(IFERROR(VLOOKUP("5-"&amp;Presupuestos[[#This Row],[ID DOCUMENTO]],BD_Pagos[],10,0),0)&gt;Presupuestos[[#This Row],[TOTAL SOLES]],Presupuestos[[#This Row],[TOTAL SOLES]],IFERROR(VLOOKUP("5-"&amp;Presupuestos[[#This Row],[ID DOCUMENTO]],BD_Pagos[],10,0),0))</f>
        <v>0</v>
      </c>
      <c r="BH275" s="7">
        <f>IFERROR(VLOOKUP("1-Detraccion"&amp;Presupuestos[[#This Row],[ID DOCUMENTO]],BD_Pagos[],2,0),"")</f>
        <v>0</v>
      </c>
      <c r="BI275" s="3" t="str">
        <f>IFERROR(VLOOKUP("1-Detraccion"&amp;Presupuestos[[#This Row],[ID DOCUMENTO]],BD_Pagos[],3,0),"")</f>
        <v/>
      </c>
      <c r="BJ275" s="3">
        <f>IFERROR(VLOOKUP("1-Detraccion"&amp;Presupuestos[[#This Row],[ID DOCUMENTO]],BD_Pagos[],4,0),"")</f>
        <v>0</v>
      </c>
      <c r="BK275" s="6">
        <f>IF(IFERROR(VLOOKUP("1-Detraccion"&amp;Presupuestos[[#This Row],[ID DOCUMENTO]],BD_Pagos[],5,0),0)&gt;Presupuestos[[#This Row],[TOTAL SOLES]],Presupuestos[[#This Row],[TOTAL SOLES]],IFERROR(VLOOKUP("1-Detraccion"&amp;Presupuestos[[#This Row],[ID DOCUMENTO]],BD_Pagos[],5,0),0))</f>
        <v>0</v>
      </c>
      <c r="BL275" s="6">
        <f>IF(IFERROR(VLOOKUP("1-Detraccion"&amp;Presupuestos[[#This Row],[ID DOCUMENTO]],BD_Pagos[],6,0),0)&gt;Presupuestos[[#This Row],[TOTAL SOLES]],Presupuestos[[#This Row],[TOTAL SOLES]],IFERROR(VLOOKUP("1-Detraccion"&amp;Presupuestos[[#This Row],[ID DOCUMENTO]],BD_Pagos[],6,0),0))</f>
        <v>0</v>
      </c>
      <c r="BM275" s="37"/>
      <c r="BN275" s="3"/>
      <c r="BO275" s="3"/>
      <c r="BP275" s="6"/>
      <c r="BQ27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v>
      </c>
      <c r="BR275" s="23" t="str">
        <f>IF(Presupuestos[[#This Row],[SALDO ME-MN]]&gt;0,"PENDIENTE","CANCELADO")</f>
        <v>PENDIENTE</v>
      </c>
      <c r="BS275" s="23" t="str">
        <f>IF(COUNTIFS($U$4:$U274,Presupuestos[[#This Row],[ID DOCUMENTO]])&gt;=1,IF(B274=Presupuestos[[#This Row],[ID]],"OK","DOC. DUPLICADO"),"OK")</f>
        <v>OK</v>
      </c>
    </row>
    <row r="276" spans="2:71" ht="24" x14ac:dyDescent="0.25">
      <c r="B276" s="34">
        <f>IF(Presupuestos[[#This Row],[ID DOCUMENTO]]=U275,B275,IF(B275="ID",1,B275+1))</f>
        <v>269</v>
      </c>
      <c r="C276" s="2">
        <v>45853</v>
      </c>
      <c r="D276" s="2">
        <v>45853</v>
      </c>
      <c r="E276" s="3" t="s">
        <v>885</v>
      </c>
      <c r="F276" s="25" t="s">
        <v>27</v>
      </c>
      <c r="G276" s="25" t="s">
        <v>139</v>
      </c>
      <c r="H276" s="25" t="s">
        <v>98</v>
      </c>
      <c r="I276" s="36" t="str">
        <f>IFERROR(VLOOKUP(Presupuestos[[#This Row],[AREA]]&amp;Presupuestos[[#This Row],[CONCEPTO]]&amp;Presupuestos[[#This Row],[DESCRIPCION]],Tabla28[[Columna1]:[CÓDIGO NUEVO]],2,0),"")</f>
        <v>P0207001</v>
      </c>
      <c r="J276" s="3" t="s">
        <v>1139</v>
      </c>
      <c r="K276" s="3" t="s">
        <v>666</v>
      </c>
      <c r="L276" s="3" t="s">
        <v>1140</v>
      </c>
      <c r="M276" s="31" t="s">
        <v>1141</v>
      </c>
      <c r="N276" s="3"/>
      <c r="O276" s="3" t="s">
        <v>300</v>
      </c>
      <c r="P276" s="3" t="s">
        <v>127</v>
      </c>
      <c r="Q276" s="3" t="str">
        <f>IFERROR(VLOOKUP(Presupuestos[[#This Row],[CLASIFICACIÓN (N)]],Tabla17[],2,0),"")</f>
        <v>Gastos operativos</v>
      </c>
      <c r="R276" s="3" t="str">
        <f>IFERROR(VLOOKUP(Presupuestos[[#This Row],[CLASIFICACIÓN (N)]],Tabla17[],3,0),"")</f>
        <v>Operativo</v>
      </c>
      <c r="S276" s="3" t="s">
        <v>16</v>
      </c>
      <c r="T276" s="3" t="str">
        <f>IFERROR(VLOOKUP(Presupuestos[[#This Row],[ALMACEN]],Tabla5[],2,0),"")</f>
        <v>Arequipa</v>
      </c>
      <c r="U276" s="19" t="str">
        <f>IFERROR(VLOOKUP(Presupuestos[[#This Row],[TIPO DE DOCUMENTO]],Tipo_Documento[],2,0)&amp;Presupuestos[[#This Row],[SERIE]]&amp;Presupuestos[[#This Row],[NUMERO]]&amp;Presupuestos[[#This Row],[RUC]],"")</f>
        <v>01F0011670910295259634</v>
      </c>
      <c r="V276" s="3" t="s">
        <v>120</v>
      </c>
      <c r="W276" s="7">
        <v>45859</v>
      </c>
      <c r="X276" s="7">
        <v>45859</v>
      </c>
      <c r="Y276" s="3" t="s">
        <v>688</v>
      </c>
      <c r="Z276" s="3">
        <v>16709</v>
      </c>
      <c r="AA276" s="3">
        <f>IFERROR(VLOOKUP(Presupuestos[[#This Row],[RAZON SOCIAL]],CHOOSE({1,2},Clientes_Proveedores[Razon Social],Clientes_Proveedores[Ruc / Dni]),2,0),"-")</f>
        <v>10295259634</v>
      </c>
      <c r="AB276" s="31" t="s">
        <v>1142</v>
      </c>
      <c r="AC276" s="3" t="s">
        <v>670</v>
      </c>
      <c r="AD276" s="5">
        <v>0.18</v>
      </c>
      <c r="AE276" s="6">
        <v>1186.44</v>
      </c>
      <c r="AF276" s="6">
        <f>Presupuestos[[#This Row],[BASE]]*Presupuestos[[#This Row],[% IGV]]</f>
        <v>213.5592</v>
      </c>
      <c r="AG276" s="22">
        <f>ROUND(SUM(Presupuestos[[#This Row],[BASE]:[IGV]]),2)</f>
        <v>1400</v>
      </c>
      <c r="AH276" s="9" t="str">
        <f>IF(Presupuestos[[#This Row],[MONEDA]]="USD",VLOOKUP(Presupuestos[[#This Row],[FECHA DE EMISION]],Tipo_Cambio[],3,0),"")</f>
        <v/>
      </c>
      <c r="AI276" s="22">
        <f>IFERROR(ROUND(IF(Presupuestos[[#This Row],[MONEDA]]="PEN",Presupuestos[[#This Row],[TOTAL]],Presupuestos[[#This Row],[TOTAL]]*Presupuestos[[#This Row],[TIPO DE CAMBIO]]),2),"")</f>
        <v>1400</v>
      </c>
      <c r="AJ276" s="5">
        <v>0.12</v>
      </c>
      <c r="AK276" s="33" t="s">
        <v>671</v>
      </c>
      <c r="AL276" s="5" t="s">
        <v>680</v>
      </c>
      <c r="AM276" s="23" t="s">
        <v>671</v>
      </c>
      <c r="AN276" s="23" t="s">
        <v>671</v>
      </c>
      <c r="AO276" s="7">
        <f>IFERROR(VLOOKUP("1-"&amp;Presupuestos[[#This Row],[ID DOCUMENTO]],BD_Pagos[],7,0),"")</f>
        <v>45860</v>
      </c>
      <c r="AP276" s="16" t="str">
        <f>IFERROR(VLOOKUP("1-"&amp;Presupuestos[[#This Row],[ID DOCUMENTO]],BD_Pagos[],8,0),"")</f>
        <v>B-BCP - Soles</v>
      </c>
      <c r="AQ276" s="17">
        <f>IFERROR(VLOOKUP("1-"&amp;Presupuestos[[#This Row],[ID DOCUMENTO]],BD_Pagos[],9,0),"")</f>
        <v>1234900</v>
      </c>
      <c r="AR276" s="54"/>
      <c r="AS276" s="7">
        <f>IFERROR(VLOOKUP("2-"&amp;Presupuestos[[#This Row],[ID DOCUMENTO]],BD_Pagos[],7,0),"")</f>
        <v>0</v>
      </c>
      <c r="AT276" s="16" t="str">
        <f>IFERROR(VLOOKUP("2-"&amp;Presupuestos[[#This Row],[ID DOCUMENTO]],BD_Pagos[],8,0),"")</f>
        <v/>
      </c>
      <c r="AU276" s="17">
        <f>IFERROR(VLOOKUP("2-"&amp;Presupuestos[[#This Row],[ID DOCUMENTO]],BD_Pagos[],9,0),"")</f>
        <v>0</v>
      </c>
      <c r="AV276" s="20">
        <f>IF(IFERROR(VLOOKUP("2-"&amp;Presupuestos[[#This Row],[ID DOCUMENTO]],BD_Pagos[],10,0),0)&gt;Presupuestos[[#This Row],[TOTAL SOLES]],Presupuestos[[#This Row],[TOTAL SOLES]],IFERROR(VLOOKUP("2-"&amp;Presupuestos[[#This Row],[ID DOCUMENTO]],BD_Pagos[],10,0),0))</f>
        <v>0</v>
      </c>
      <c r="AW276" s="7"/>
      <c r="AX276" s="16"/>
      <c r="AY276" s="17"/>
      <c r="AZ276" s="20"/>
      <c r="BA276" s="7"/>
      <c r="BB276" s="16"/>
      <c r="BC276" s="17"/>
      <c r="BD276" s="20"/>
      <c r="BE276" s="7">
        <f>IFERROR(VLOOKUP("5-"&amp;Presupuestos[[#This Row],[ID DOCUMENTO]],BD_Pagos[],7,0),"")</f>
        <v>0</v>
      </c>
      <c r="BF276" s="17">
        <f>IFERROR(VLOOKUP("5-"&amp;Presupuestos[[#This Row],[ID DOCUMENTO]],BD_Pagos[],9,0),"")</f>
        <v>0</v>
      </c>
      <c r="BG276" s="20">
        <f>IF(IFERROR(VLOOKUP("5-"&amp;Presupuestos[[#This Row],[ID DOCUMENTO]],BD_Pagos[],10,0),0)&gt;Presupuestos[[#This Row],[TOTAL SOLES]],Presupuestos[[#This Row],[TOTAL SOLES]],IFERROR(VLOOKUP("5-"&amp;Presupuestos[[#This Row],[ID DOCUMENTO]],BD_Pagos[],10,0),0))</f>
        <v>0</v>
      </c>
      <c r="BH276" s="7">
        <f>IFERROR(VLOOKUP("1-Detraccion"&amp;Presupuestos[[#This Row],[ID DOCUMENTO]],BD_Pagos[],2,0),"")</f>
        <v>45870</v>
      </c>
      <c r="BI276" s="3" t="str">
        <f>IFERROR(VLOOKUP("1-Detraccion"&amp;Presupuestos[[#This Row],[ID DOCUMENTO]],BD_Pagos[],3,0),"")</f>
        <v>Adquiriente</v>
      </c>
      <c r="BJ276" s="3">
        <f>IFERROR(VLOOKUP("1-Detraccion"&amp;Presupuestos[[#This Row],[ID DOCUMENTO]],BD_Pagos[],4,0),"")</f>
        <v>277160617</v>
      </c>
      <c r="BK276" s="6">
        <f>IF(IFERROR(VLOOKUP("1-Detraccion"&amp;Presupuestos[[#This Row],[ID DOCUMENTO]],BD_Pagos[],5,0),0)&gt;Presupuestos[[#This Row],[TOTAL SOLES]],Presupuestos[[#This Row],[TOTAL SOLES]],IFERROR(VLOOKUP("1-Detraccion"&amp;Presupuestos[[#This Row],[ID DOCUMENTO]],BD_Pagos[],5,0),0))</f>
        <v>168</v>
      </c>
      <c r="BL276" s="6">
        <f>IF(IFERROR(VLOOKUP("1-Detraccion"&amp;Presupuestos[[#This Row],[ID DOCUMENTO]],BD_Pagos[],6,0),0)&gt;Presupuestos[[#This Row],[TOTAL SOLES]],Presupuestos[[#This Row],[TOTAL SOLES]],IFERROR(VLOOKUP("1-Detraccion"&amp;Presupuestos[[#This Row],[ID DOCUMENTO]],BD_Pagos[],6,0),0))</f>
        <v>168</v>
      </c>
      <c r="BM276" s="37"/>
      <c r="BN276" s="3"/>
      <c r="BO276" s="3"/>
      <c r="BP276" s="6"/>
      <c r="BQ27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1232</v>
      </c>
      <c r="BR276" s="23" t="str">
        <f>IF(Presupuestos[[#This Row],[SALDO ME-MN]]&gt;0,"PENDIENTE","CANCELADO")</f>
        <v>PENDIENTE</v>
      </c>
      <c r="BS276" s="23" t="str">
        <f>IF(COUNTIFS($U$4:$U275,Presupuestos[[#This Row],[ID DOCUMENTO]])&gt;=1,IF(B275=Presupuestos[[#This Row],[ID]],"OK","DOC. DUPLICADO"),"OK")</f>
        <v>OK</v>
      </c>
    </row>
    <row r="277" spans="2:71" ht="24" x14ac:dyDescent="0.25">
      <c r="B277" s="34">
        <f>IF(Presupuestos[[#This Row],[ID DOCUMENTO]]=U276,B276,IF(B276="ID",1,B276+1))</f>
        <v>270</v>
      </c>
      <c r="C277" s="2">
        <v>45855</v>
      </c>
      <c r="D277" s="2">
        <v>45855</v>
      </c>
      <c r="E277" s="3" t="s">
        <v>665</v>
      </c>
      <c r="F277" s="25" t="s">
        <v>35</v>
      </c>
      <c r="G277" s="25" t="s">
        <v>211</v>
      </c>
      <c r="H277" s="25" t="s">
        <v>213</v>
      </c>
      <c r="I277" s="36" t="str">
        <f>IFERROR(VLOOKUP(Presupuestos[[#This Row],[AREA]]&amp;Presupuestos[[#This Row],[CONCEPTO]]&amp;Presupuestos[[#This Row],[DESCRIPCION]],Tabla28[[Columna1]:[CÓDIGO NUEVO]],2,0),"")</f>
        <v>P0302002</v>
      </c>
      <c r="J277" s="3" t="s">
        <v>666</v>
      </c>
      <c r="K277" s="3" t="s">
        <v>666</v>
      </c>
      <c r="L277" s="3" t="s">
        <v>666</v>
      </c>
      <c r="M277" s="31" t="s">
        <v>1143</v>
      </c>
      <c r="N277" s="3" t="s">
        <v>40</v>
      </c>
      <c r="O277" s="3" t="s">
        <v>315</v>
      </c>
      <c r="P277" s="3" t="s">
        <v>122</v>
      </c>
      <c r="Q277" s="3" t="str">
        <f>IFERROR(VLOOKUP(Presupuestos[[#This Row],[CLASIFICACIÓN (N)]],Tabla17[],2,0),"")</f>
        <v>Costos de ventas</v>
      </c>
      <c r="R277" s="3" t="str">
        <f>IFERROR(VLOOKUP(Presupuestos[[#This Row],[CLASIFICACIÓN (N)]],Tabla17[],3,0),"")</f>
        <v>Operativo</v>
      </c>
      <c r="S277" s="3" t="s">
        <v>16</v>
      </c>
      <c r="T277" s="3" t="str">
        <f>IFERROR(VLOOKUP(Presupuestos[[#This Row],[ALMACEN]],Tabla5[],2,0),"")</f>
        <v>Arequipa</v>
      </c>
      <c r="U277" s="19" t="str">
        <f>IFERROR(VLOOKUP(Presupuestos[[#This Row],[TIPO DE DOCUMENTO]],Tipo_Documento[],2,0)&amp;Presupuestos[[#This Row],[SERIE]]&amp;Presupuestos[[#This Row],[NUMERO]]&amp;Presupuestos[[#This Row],[RUC]],"")</f>
        <v>LIQOPE13711111111</v>
      </c>
      <c r="V277" s="3" t="s">
        <v>175</v>
      </c>
      <c r="W277" s="7">
        <v>45862</v>
      </c>
      <c r="X277" s="7">
        <v>45862</v>
      </c>
      <c r="Y277" s="3" t="s">
        <v>36</v>
      </c>
      <c r="Z277" s="3">
        <v>137</v>
      </c>
      <c r="AA277" s="3">
        <f>IFERROR(VLOOKUP(Presupuestos[[#This Row],[RAZON SOCIAL]],CHOOSE({1,2},Clientes_Proveedores[Razon Social],Clientes_Proveedores[Ruc / Dni]),2,0),"-")</f>
        <v>11111111</v>
      </c>
      <c r="AB277" s="31" t="s">
        <v>916</v>
      </c>
      <c r="AC277" s="3" t="s">
        <v>670</v>
      </c>
      <c r="AD277" s="5"/>
      <c r="AE277" s="6">
        <v>10</v>
      </c>
      <c r="AF277" s="6">
        <f>Presupuestos[[#This Row],[BASE]]*Presupuestos[[#This Row],[% IGV]]</f>
        <v>0</v>
      </c>
      <c r="AG277" s="22">
        <f>ROUND(SUM(Presupuestos[[#This Row],[BASE]:[IGV]]),2)</f>
        <v>10</v>
      </c>
      <c r="AH277" s="9" t="str">
        <f>IF(Presupuestos[[#This Row],[MONEDA]]="USD",VLOOKUP(Presupuestos[[#This Row],[FECHA DE EMISION]],Tipo_Cambio[],3,0),"")</f>
        <v/>
      </c>
      <c r="AI277" s="22">
        <f>IFERROR(ROUND(IF(Presupuestos[[#This Row],[MONEDA]]="PEN",Presupuestos[[#This Row],[TOTAL]],Presupuestos[[#This Row],[TOTAL]]*Presupuestos[[#This Row],[TIPO DE CAMBIO]]),2),"")</f>
        <v>10</v>
      </c>
      <c r="AJ277" s="5"/>
      <c r="AK277" s="33" t="s">
        <v>671</v>
      </c>
      <c r="AL277" s="5" t="s">
        <v>742</v>
      </c>
      <c r="AM277" s="23" t="s">
        <v>671</v>
      </c>
      <c r="AN277" s="23" t="s">
        <v>671</v>
      </c>
      <c r="AO277" s="7" t="str">
        <f>IFERROR(VLOOKUP("1-"&amp;Presupuestos[[#This Row],[ID DOCUMENTO]],BD_Pagos[],7,0),"")</f>
        <v/>
      </c>
      <c r="AP277" s="16" t="str">
        <f>IFERROR(VLOOKUP("1-"&amp;Presupuestos[[#This Row],[ID DOCUMENTO]],BD_Pagos[],8,0),"")</f>
        <v/>
      </c>
      <c r="AQ277" s="17" t="str">
        <f>IFERROR(VLOOKUP("1-"&amp;Presupuestos[[#This Row],[ID DOCUMENTO]],BD_Pagos[],9,0),"")</f>
        <v/>
      </c>
      <c r="AR277" s="54"/>
      <c r="AS277" s="7" t="str">
        <f>IFERROR(VLOOKUP("2-"&amp;Presupuestos[[#This Row],[ID DOCUMENTO]],BD_Pagos[],7,0),"")</f>
        <v/>
      </c>
      <c r="AT277" s="16" t="str">
        <f>IFERROR(VLOOKUP("2-"&amp;Presupuestos[[#This Row],[ID DOCUMENTO]],BD_Pagos[],8,0),"")</f>
        <v/>
      </c>
      <c r="AU277" s="17" t="str">
        <f>IFERROR(VLOOKUP("2-"&amp;Presupuestos[[#This Row],[ID DOCUMENTO]],BD_Pagos[],9,0),"")</f>
        <v/>
      </c>
      <c r="AV277" s="20">
        <f>IF(IFERROR(VLOOKUP("2-"&amp;Presupuestos[[#This Row],[ID DOCUMENTO]],BD_Pagos[],10,0),0)&gt;Presupuestos[[#This Row],[TOTAL SOLES]],Presupuestos[[#This Row],[TOTAL SOLES]],IFERROR(VLOOKUP("2-"&amp;Presupuestos[[#This Row],[ID DOCUMENTO]],BD_Pagos[],10,0),0))</f>
        <v>0</v>
      </c>
      <c r="AW277" s="7"/>
      <c r="AX277" s="16"/>
      <c r="AY277" s="17"/>
      <c r="AZ277" s="20"/>
      <c r="BA277" s="7"/>
      <c r="BB277" s="16"/>
      <c r="BC277" s="17"/>
      <c r="BD277" s="20"/>
      <c r="BE277" s="7" t="str">
        <f>IFERROR(VLOOKUP("5-"&amp;Presupuestos[[#This Row],[ID DOCUMENTO]],BD_Pagos[],7,0),"")</f>
        <v/>
      </c>
      <c r="BF277" s="17" t="str">
        <f>IFERROR(VLOOKUP("5-"&amp;Presupuestos[[#This Row],[ID DOCUMENTO]],BD_Pagos[],9,0),"")</f>
        <v/>
      </c>
      <c r="BG277" s="20">
        <f>IF(IFERROR(VLOOKUP("5-"&amp;Presupuestos[[#This Row],[ID DOCUMENTO]],BD_Pagos[],10,0),0)&gt;Presupuestos[[#This Row],[TOTAL SOLES]],Presupuestos[[#This Row],[TOTAL SOLES]],IFERROR(VLOOKUP("5-"&amp;Presupuestos[[#This Row],[ID DOCUMENTO]],BD_Pagos[],10,0),0))</f>
        <v>0</v>
      </c>
      <c r="BH277" s="7" t="str">
        <f>IFERROR(VLOOKUP("1-Detraccion"&amp;Presupuestos[[#This Row],[ID DOCUMENTO]],BD_Pagos[],2,0),"")</f>
        <v/>
      </c>
      <c r="BI277" s="3" t="str">
        <f>IFERROR(VLOOKUP("1-Detraccion"&amp;Presupuestos[[#This Row],[ID DOCUMENTO]],BD_Pagos[],3,0),"")</f>
        <v/>
      </c>
      <c r="BJ277" s="3" t="str">
        <f>IFERROR(VLOOKUP("1-Detraccion"&amp;Presupuestos[[#This Row],[ID DOCUMENTO]],BD_Pagos[],4,0),"")</f>
        <v/>
      </c>
      <c r="BK277" s="6">
        <f>IF(IFERROR(VLOOKUP("1-Detraccion"&amp;Presupuestos[[#This Row],[ID DOCUMENTO]],BD_Pagos[],5,0),0)&gt;Presupuestos[[#This Row],[TOTAL SOLES]],Presupuestos[[#This Row],[TOTAL SOLES]],IFERROR(VLOOKUP("1-Detraccion"&amp;Presupuestos[[#This Row],[ID DOCUMENTO]],BD_Pagos[],5,0),0))</f>
        <v>0</v>
      </c>
      <c r="BL277" s="6">
        <f>IF(IFERROR(VLOOKUP("1-Detraccion"&amp;Presupuestos[[#This Row],[ID DOCUMENTO]],BD_Pagos[],6,0),0)&gt;Presupuestos[[#This Row],[TOTAL SOLES]],Presupuestos[[#This Row],[TOTAL SOLES]],IFERROR(VLOOKUP("1-Detraccion"&amp;Presupuestos[[#This Row],[ID DOCUMENTO]],BD_Pagos[],6,0),0))</f>
        <v>0</v>
      </c>
      <c r="BM277" s="37"/>
      <c r="BN277" s="3"/>
      <c r="BO277" s="3"/>
      <c r="BP277" s="6"/>
      <c r="BQ27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277" s="23" t="str">
        <f>IF(Presupuestos[[#This Row],[SALDO ME-MN]]&gt;0,"PENDIENTE","CANCELADO")</f>
        <v>PENDIENTE</v>
      </c>
      <c r="BS277" s="23" t="str">
        <f>IF(COUNTIFS($U$4:$U276,Presupuestos[[#This Row],[ID DOCUMENTO]])&gt;=1,IF(B276=Presupuestos[[#This Row],[ID]],"OK","DOC. DUPLICADO"),"OK")</f>
        <v>OK</v>
      </c>
    </row>
    <row r="278" spans="2:71" ht="60" x14ac:dyDescent="0.25">
      <c r="B278" s="34">
        <f>IF(Presupuestos[[#This Row],[ID DOCUMENTO]]=U277,B277,IF(B277="ID",1,B277+1))</f>
        <v>271</v>
      </c>
      <c r="C278" s="2">
        <v>45854</v>
      </c>
      <c r="D278" s="2">
        <v>45854</v>
      </c>
      <c r="E278" s="3" t="s">
        <v>681</v>
      </c>
      <c r="F278" s="25" t="s">
        <v>49</v>
      </c>
      <c r="G278" s="25" t="s">
        <v>324</v>
      </c>
      <c r="H278" s="25" t="s">
        <v>345</v>
      </c>
      <c r="I278" s="36" t="str">
        <f>IFERROR(VLOOKUP(Presupuestos[[#This Row],[AREA]]&amp;Presupuestos[[#This Row],[CONCEPTO]]&amp;Presupuestos[[#This Row],[DESCRIPCION]],Tabla28[[Columna1]:[CÓDIGO NUEVO]],2,0),"")</f>
        <v>P0503001</v>
      </c>
      <c r="J278" s="3" t="s">
        <v>666</v>
      </c>
      <c r="K278" s="3" t="s">
        <v>666</v>
      </c>
      <c r="L278" s="3" t="s">
        <v>666</v>
      </c>
      <c r="M278" s="31" t="s">
        <v>1144</v>
      </c>
      <c r="N278" s="3"/>
      <c r="O278" s="3" t="s">
        <v>315</v>
      </c>
      <c r="P278" s="3" t="s">
        <v>142</v>
      </c>
      <c r="Q278" s="3" t="str">
        <f>IFERROR(VLOOKUP(Presupuestos[[#This Row],[CLASIFICACIÓN (N)]],Tabla17[],2,0),"")</f>
        <v>Gastos no operativos</v>
      </c>
      <c r="R278" s="3" t="str">
        <f>IFERROR(VLOOKUP(Presupuestos[[#This Row],[CLASIFICACIÓN (N)]],Tabla17[],3,0),"")</f>
        <v>Operativo</v>
      </c>
      <c r="S278" s="3" t="s">
        <v>26</v>
      </c>
      <c r="T278" s="3" t="str">
        <f>IFERROR(VLOOKUP(Presupuestos[[#This Row],[ALMACEN]],Tabla5[],2,0),"")</f>
        <v>Arequipa</v>
      </c>
      <c r="U278" s="19" t="str">
        <f>IFERROR(VLOOKUP(Presupuestos[[#This Row],[TIPO DE DOCUMENTO]],Tipo_Documento[],2,0)&amp;Presupuestos[[#This Row],[SERIE]]&amp;Presupuestos[[#This Row],[NUMERO]]&amp;Presupuestos[[#This Row],[RUC]],"")</f>
        <v>01E001946720611525568</v>
      </c>
      <c r="V278" s="3" t="s">
        <v>120</v>
      </c>
      <c r="W278" s="7">
        <v>45854</v>
      </c>
      <c r="X278" s="7">
        <v>45854</v>
      </c>
      <c r="Y278" s="3" t="s">
        <v>668</v>
      </c>
      <c r="Z278" s="3">
        <v>9467</v>
      </c>
      <c r="AA278" s="3">
        <f>IFERROR(VLOOKUP(Presupuestos[[#This Row],[RAZON SOCIAL]],CHOOSE({1,2},Clientes_Proveedores[Razon Social],Clientes_Proveedores[Ruc / Dni]),2,0),"-")</f>
        <v>20611525568</v>
      </c>
      <c r="AB278" s="31" t="s">
        <v>1145</v>
      </c>
      <c r="AC278" s="3" t="s">
        <v>670</v>
      </c>
      <c r="AD278" s="5">
        <v>0.18</v>
      </c>
      <c r="AE278" s="6">
        <v>38.56</v>
      </c>
      <c r="AF278" s="6">
        <f>Presupuestos[[#This Row],[BASE]]*Presupuestos[[#This Row],[% IGV]]</f>
        <v>6.9408000000000003</v>
      </c>
      <c r="AG278" s="22">
        <f>ROUND(SUM(Presupuestos[[#This Row],[BASE]:[IGV]]),2)</f>
        <v>45.5</v>
      </c>
      <c r="AH278" s="9" t="str">
        <f>IF(Presupuestos[[#This Row],[MONEDA]]="USD",VLOOKUP(Presupuestos[[#This Row],[FECHA DE EMISION]],Tipo_Cambio[],3,0),"")</f>
        <v/>
      </c>
      <c r="AI278" s="22">
        <f>IFERROR(ROUND(IF(Presupuestos[[#This Row],[MONEDA]]="PEN",Presupuestos[[#This Row],[TOTAL]],Presupuestos[[#This Row],[TOTAL]]*Presupuestos[[#This Row],[TIPO DE CAMBIO]]),2),"")</f>
        <v>45.5</v>
      </c>
      <c r="AJ278" s="5"/>
      <c r="AK278" s="33" t="s">
        <v>671</v>
      </c>
      <c r="AL278" s="5" t="s">
        <v>672</v>
      </c>
      <c r="AM278" s="23" t="s">
        <v>671</v>
      </c>
      <c r="AN278" s="23" t="s">
        <v>759</v>
      </c>
      <c r="AO278" s="7">
        <f>IFERROR(VLOOKUP("1-"&amp;Presupuestos[[#This Row],[ID DOCUMENTO]],BD_Pagos[],7,0),"")</f>
        <v>45882</v>
      </c>
      <c r="AP278" s="16" t="str">
        <f>IFERROR(VLOOKUP("1-"&amp;Presupuestos[[#This Row],[ID DOCUMENTO]],BD_Pagos[],8,0),"")</f>
        <v>C-Tesoreria</v>
      </c>
      <c r="AQ278" s="17" t="str">
        <f>IFERROR(VLOOKUP("1-"&amp;Presupuestos[[#This Row],[ID DOCUMENTO]],BD_Pagos[],9,0),"")</f>
        <v>001-12586</v>
      </c>
      <c r="AR278" s="54"/>
      <c r="AS278" s="7">
        <f>IFERROR(VLOOKUP("2-"&amp;Presupuestos[[#This Row],[ID DOCUMENTO]],BD_Pagos[],7,0),"")</f>
        <v>0</v>
      </c>
      <c r="AT278" s="16" t="str">
        <f>IFERROR(VLOOKUP("2-"&amp;Presupuestos[[#This Row],[ID DOCUMENTO]],BD_Pagos[],8,0),"")</f>
        <v/>
      </c>
      <c r="AU278" s="17">
        <f>IFERROR(VLOOKUP("2-"&amp;Presupuestos[[#This Row],[ID DOCUMENTO]],BD_Pagos[],9,0),"")</f>
        <v>0</v>
      </c>
      <c r="AV278" s="20">
        <f>IF(IFERROR(VLOOKUP("2-"&amp;Presupuestos[[#This Row],[ID DOCUMENTO]],BD_Pagos[],10,0),0)&gt;Presupuestos[[#This Row],[TOTAL SOLES]],Presupuestos[[#This Row],[TOTAL SOLES]],IFERROR(VLOOKUP("2-"&amp;Presupuestos[[#This Row],[ID DOCUMENTO]],BD_Pagos[],10,0),0))</f>
        <v>0</v>
      </c>
      <c r="AW278" s="7"/>
      <c r="AX278" s="16"/>
      <c r="AY278" s="17"/>
      <c r="AZ278" s="20"/>
      <c r="BA278" s="7"/>
      <c r="BB278" s="16"/>
      <c r="BC278" s="17"/>
      <c r="BD278" s="20"/>
      <c r="BE278" s="7">
        <f>IFERROR(VLOOKUP("5-"&amp;Presupuestos[[#This Row],[ID DOCUMENTO]],BD_Pagos[],7,0),"")</f>
        <v>0</v>
      </c>
      <c r="BF278" s="17">
        <f>IFERROR(VLOOKUP("5-"&amp;Presupuestos[[#This Row],[ID DOCUMENTO]],BD_Pagos[],9,0),"")</f>
        <v>0</v>
      </c>
      <c r="BG278" s="20">
        <f>IF(IFERROR(VLOOKUP("5-"&amp;Presupuestos[[#This Row],[ID DOCUMENTO]],BD_Pagos[],10,0),0)&gt;Presupuestos[[#This Row],[TOTAL SOLES]],Presupuestos[[#This Row],[TOTAL SOLES]],IFERROR(VLOOKUP("5-"&amp;Presupuestos[[#This Row],[ID DOCUMENTO]],BD_Pagos[],10,0),0))</f>
        <v>0</v>
      </c>
      <c r="BH278" s="7">
        <f>IFERROR(VLOOKUP("1-Detraccion"&amp;Presupuestos[[#This Row],[ID DOCUMENTO]],BD_Pagos[],2,0),"")</f>
        <v>0</v>
      </c>
      <c r="BI278" s="3" t="str">
        <f>IFERROR(VLOOKUP("1-Detraccion"&amp;Presupuestos[[#This Row],[ID DOCUMENTO]],BD_Pagos[],3,0),"")</f>
        <v/>
      </c>
      <c r="BJ278" s="3">
        <f>IFERROR(VLOOKUP("1-Detraccion"&amp;Presupuestos[[#This Row],[ID DOCUMENTO]],BD_Pagos[],4,0),"")</f>
        <v>0</v>
      </c>
      <c r="BK278" s="6">
        <f>IF(IFERROR(VLOOKUP("1-Detraccion"&amp;Presupuestos[[#This Row],[ID DOCUMENTO]],BD_Pagos[],5,0),0)&gt;Presupuestos[[#This Row],[TOTAL SOLES]],Presupuestos[[#This Row],[TOTAL SOLES]],IFERROR(VLOOKUP("1-Detraccion"&amp;Presupuestos[[#This Row],[ID DOCUMENTO]],BD_Pagos[],5,0),0))</f>
        <v>0</v>
      </c>
      <c r="BL278" s="6">
        <f>IF(IFERROR(VLOOKUP("1-Detraccion"&amp;Presupuestos[[#This Row],[ID DOCUMENTO]],BD_Pagos[],6,0),0)&gt;Presupuestos[[#This Row],[TOTAL SOLES]],Presupuestos[[#This Row],[TOTAL SOLES]],IFERROR(VLOOKUP("1-Detraccion"&amp;Presupuestos[[#This Row],[ID DOCUMENTO]],BD_Pagos[],6,0),0))</f>
        <v>0</v>
      </c>
      <c r="BM278" s="37"/>
      <c r="BN278" s="3"/>
      <c r="BO278" s="3"/>
      <c r="BP278" s="6"/>
      <c r="BQ27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45.5</v>
      </c>
      <c r="BR278" s="23" t="str">
        <f>IF(Presupuestos[[#This Row],[SALDO ME-MN]]&gt;0,"PENDIENTE","CANCELADO")</f>
        <v>PENDIENTE</v>
      </c>
      <c r="BS278" s="23" t="str">
        <f>IF(COUNTIFS($U$4:$U277,Presupuestos[[#This Row],[ID DOCUMENTO]])&gt;=1,IF(B277=Presupuestos[[#This Row],[ID]],"OK","DOC. DUPLICADO"),"OK")</f>
        <v>OK</v>
      </c>
    </row>
    <row r="279" spans="2:71" ht="24" x14ac:dyDescent="0.25">
      <c r="B279" s="34">
        <f>IF(Presupuestos[[#This Row],[ID DOCUMENTO]]=U278,B278,IF(B278="ID",1,B278+1))</f>
        <v>272</v>
      </c>
      <c r="C279" s="2">
        <v>45859</v>
      </c>
      <c r="D279" s="2">
        <v>45859</v>
      </c>
      <c r="E279" s="3" t="s">
        <v>665</v>
      </c>
      <c r="F279" s="25" t="s">
        <v>35</v>
      </c>
      <c r="G279" s="25" t="s">
        <v>211</v>
      </c>
      <c r="H279" s="25" t="s">
        <v>213</v>
      </c>
      <c r="I279" s="36" t="str">
        <f>IFERROR(VLOOKUP(Presupuestos[[#This Row],[AREA]]&amp;Presupuestos[[#This Row],[CONCEPTO]]&amp;Presupuestos[[#This Row],[DESCRIPCION]],Tabla28[[Columna1]:[CÓDIGO NUEVO]],2,0),"")</f>
        <v>P0302002</v>
      </c>
      <c r="J279" s="3" t="s">
        <v>1146</v>
      </c>
      <c r="K279" s="3" t="s">
        <v>1147</v>
      </c>
      <c r="L279" s="3" t="s">
        <v>1148</v>
      </c>
      <c r="M279" s="31" t="s">
        <v>1149</v>
      </c>
      <c r="N279" s="3" t="s">
        <v>33</v>
      </c>
      <c r="O279" s="3" t="s">
        <v>315</v>
      </c>
      <c r="P279" s="3" t="s">
        <v>122</v>
      </c>
      <c r="Q279" s="3" t="str">
        <f>IFERROR(VLOOKUP(Presupuestos[[#This Row],[CLASIFICACIÓN (N)]],Tabla17[],2,0),"")</f>
        <v>Costos de ventas</v>
      </c>
      <c r="R279" s="3" t="str">
        <f>IFERROR(VLOOKUP(Presupuestos[[#This Row],[CLASIFICACIÓN (N)]],Tabla17[],3,0),"")</f>
        <v>Operativo</v>
      </c>
      <c r="S279" s="3" t="s">
        <v>16</v>
      </c>
      <c r="T279" s="3" t="str">
        <f>IFERROR(VLOOKUP(Presupuestos[[#This Row],[ALMACEN]],Tabla5[],2,0),"")</f>
        <v>Arequipa</v>
      </c>
      <c r="U279" s="19" t="str">
        <f>IFERROR(VLOOKUP(Presupuestos[[#This Row],[TIPO DE DOCUMENTO]],Tipo_Documento[],2,0)&amp;Presupuestos[[#This Row],[SERIE]]&amp;Presupuestos[[#This Row],[NUMERO]]&amp;Presupuestos[[#This Row],[RUC]],"")</f>
        <v>01E00132720609908492</v>
      </c>
      <c r="V279" s="3" t="s">
        <v>120</v>
      </c>
      <c r="W279" s="7">
        <v>45859</v>
      </c>
      <c r="X279" s="7">
        <v>45859</v>
      </c>
      <c r="Y279" s="3" t="s">
        <v>668</v>
      </c>
      <c r="Z279" s="3">
        <v>327</v>
      </c>
      <c r="AA279" s="3">
        <f>IFERROR(VLOOKUP(Presupuestos[[#This Row],[RAZON SOCIAL]],CHOOSE({1,2},Clientes_Proveedores[Razon Social],Clientes_Proveedores[Ruc / Dni]),2,0),"-")</f>
        <v>20609908492</v>
      </c>
      <c r="AB279" s="31" t="s">
        <v>1150</v>
      </c>
      <c r="AC279" s="3" t="s">
        <v>670</v>
      </c>
      <c r="AD279" s="5">
        <v>0.18</v>
      </c>
      <c r="AE279" s="6">
        <v>1567.8</v>
      </c>
      <c r="AF279" s="6">
        <f>Presupuestos[[#This Row],[BASE]]*Presupuestos[[#This Row],[% IGV]]</f>
        <v>282.20400000000001</v>
      </c>
      <c r="AG279" s="22">
        <f>ROUND(SUM(Presupuestos[[#This Row],[BASE]:[IGV]]),2)</f>
        <v>1850</v>
      </c>
      <c r="AH279" s="9" t="str">
        <f>IF(Presupuestos[[#This Row],[MONEDA]]="USD",VLOOKUP(Presupuestos[[#This Row],[FECHA DE EMISION]],Tipo_Cambio[],3,0),"")</f>
        <v/>
      </c>
      <c r="AI279" s="22">
        <f>IFERROR(ROUND(IF(Presupuestos[[#This Row],[MONEDA]]="PEN",Presupuestos[[#This Row],[TOTAL]],Presupuestos[[#This Row],[TOTAL]]*Presupuestos[[#This Row],[TIPO DE CAMBIO]]),2),"")</f>
        <v>1850</v>
      </c>
      <c r="AJ279" s="5"/>
      <c r="AK279" s="33" t="s">
        <v>671</v>
      </c>
      <c r="AL279" s="5" t="s">
        <v>680</v>
      </c>
      <c r="AM279" s="23" t="s">
        <v>671</v>
      </c>
      <c r="AN279" s="23" t="s">
        <v>759</v>
      </c>
      <c r="AO279" s="7">
        <f>IFERROR(VLOOKUP("1-"&amp;Presupuestos[[#This Row],[ID DOCUMENTO]],BD_Pagos[],7,0),"")</f>
        <v>45859</v>
      </c>
      <c r="AP279" s="16" t="str">
        <f>IFERROR(VLOOKUP("1-"&amp;Presupuestos[[#This Row],[ID DOCUMENTO]],BD_Pagos[],8,0),"")</f>
        <v>B-BCP - Soles</v>
      </c>
      <c r="AQ279" s="17">
        <f>IFERROR(VLOOKUP("1-"&amp;Presupuestos[[#This Row],[ID DOCUMENTO]],BD_Pagos[],9,0),"")</f>
        <v>1229534</v>
      </c>
      <c r="AR279" s="54"/>
      <c r="AS279" s="7">
        <f>IFERROR(VLOOKUP("2-"&amp;Presupuestos[[#This Row],[ID DOCUMENTO]],BD_Pagos[],7,0),"")</f>
        <v>0</v>
      </c>
      <c r="AT279" s="16" t="str">
        <f>IFERROR(VLOOKUP("2-"&amp;Presupuestos[[#This Row],[ID DOCUMENTO]],BD_Pagos[],8,0),"")</f>
        <v/>
      </c>
      <c r="AU279" s="17">
        <f>IFERROR(VLOOKUP("2-"&amp;Presupuestos[[#This Row],[ID DOCUMENTO]],BD_Pagos[],9,0),"")</f>
        <v>0</v>
      </c>
      <c r="AV279" s="20">
        <f>IF(IFERROR(VLOOKUP("2-"&amp;Presupuestos[[#This Row],[ID DOCUMENTO]],BD_Pagos[],10,0),0)&gt;Presupuestos[[#This Row],[TOTAL SOLES]],Presupuestos[[#This Row],[TOTAL SOLES]],IFERROR(VLOOKUP("2-"&amp;Presupuestos[[#This Row],[ID DOCUMENTO]],BD_Pagos[],10,0),0))</f>
        <v>0</v>
      </c>
      <c r="AW279" s="7"/>
      <c r="AX279" s="16"/>
      <c r="AY279" s="17"/>
      <c r="AZ279" s="20"/>
      <c r="BA279" s="7"/>
      <c r="BB279" s="16"/>
      <c r="BC279" s="17"/>
      <c r="BD279" s="20"/>
      <c r="BE279" s="7">
        <f>IFERROR(VLOOKUP("5-"&amp;Presupuestos[[#This Row],[ID DOCUMENTO]],BD_Pagos[],7,0),"")</f>
        <v>0</v>
      </c>
      <c r="BF279" s="17">
        <f>IFERROR(VLOOKUP("5-"&amp;Presupuestos[[#This Row],[ID DOCUMENTO]],BD_Pagos[],9,0),"")</f>
        <v>0</v>
      </c>
      <c r="BG279" s="20">
        <f>IF(IFERROR(VLOOKUP("5-"&amp;Presupuestos[[#This Row],[ID DOCUMENTO]],BD_Pagos[],10,0),0)&gt;Presupuestos[[#This Row],[TOTAL SOLES]],Presupuestos[[#This Row],[TOTAL SOLES]],IFERROR(VLOOKUP("5-"&amp;Presupuestos[[#This Row],[ID DOCUMENTO]],BD_Pagos[],10,0),0))</f>
        <v>0</v>
      </c>
      <c r="BH279" s="7">
        <f>IFERROR(VLOOKUP("1-Detraccion"&amp;Presupuestos[[#This Row],[ID DOCUMENTO]],BD_Pagos[],2,0),"")</f>
        <v>0</v>
      </c>
      <c r="BI279" s="3" t="str">
        <f>IFERROR(VLOOKUP("1-Detraccion"&amp;Presupuestos[[#This Row],[ID DOCUMENTO]],BD_Pagos[],3,0),"")</f>
        <v/>
      </c>
      <c r="BJ279" s="3">
        <f>IFERROR(VLOOKUP("1-Detraccion"&amp;Presupuestos[[#This Row],[ID DOCUMENTO]],BD_Pagos[],4,0),"")</f>
        <v>0</v>
      </c>
      <c r="BK279" s="6">
        <f>IF(IFERROR(VLOOKUP("1-Detraccion"&amp;Presupuestos[[#This Row],[ID DOCUMENTO]],BD_Pagos[],5,0),0)&gt;Presupuestos[[#This Row],[TOTAL SOLES]],Presupuestos[[#This Row],[TOTAL SOLES]],IFERROR(VLOOKUP("1-Detraccion"&amp;Presupuestos[[#This Row],[ID DOCUMENTO]],BD_Pagos[],5,0),0))</f>
        <v>0</v>
      </c>
      <c r="BL279" s="6">
        <f>IF(IFERROR(VLOOKUP("1-Detraccion"&amp;Presupuestos[[#This Row],[ID DOCUMENTO]],BD_Pagos[],6,0),0)&gt;Presupuestos[[#This Row],[TOTAL SOLES]],Presupuestos[[#This Row],[TOTAL SOLES]],IFERROR(VLOOKUP("1-Detraccion"&amp;Presupuestos[[#This Row],[ID DOCUMENTO]],BD_Pagos[],6,0),0))</f>
        <v>0</v>
      </c>
      <c r="BM279" s="37"/>
      <c r="BN279" s="3"/>
      <c r="BO279" s="3"/>
      <c r="BP279" s="6"/>
      <c r="BQ27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1850</v>
      </c>
      <c r="BR279" s="23" t="str">
        <f>IF(Presupuestos[[#This Row],[SALDO ME-MN]]&gt;0,"PENDIENTE","CANCELADO")</f>
        <v>PENDIENTE</v>
      </c>
      <c r="BS279" s="23" t="str">
        <f>IF(COUNTIFS($U$4:$U278,Presupuestos[[#This Row],[ID DOCUMENTO]])&gt;=1,IF(B278=Presupuestos[[#This Row],[ID]],"OK","DOC. DUPLICADO"),"OK")</f>
        <v>OK</v>
      </c>
    </row>
    <row r="280" spans="2:71" ht="24" x14ac:dyDescent="0.25">
      <c r="B280" s="34">
        <f>IF(Presupuestos[[#This Row],[ID DOCUMENTO]]=U279,B279,IF(B279="ID",1,B279+1))</f>
        <v>273</v>
      </c>
      <c r="C280" s="2">
        <v>45859</v>
      </c>
      <c r="D280" s="2">
        <v>45859</v>
      </c>
      <c r="E280" s="3" t="s">
        <v>665</v>
      </c>
      <c r="F280" s="25" t="s">
        <v>35</v>
      </c>
      <c r="G280" s="25" t="s">
        <v>211</v>
      </c>
      <c r="H280" s="25" t="s">
        <v>213</v>
      </c>
      <c r="I280" s="36" t="str">
        <f>IFERROR(VLOOKUP(Presupuestos[[#This Row],[AREA]]&amp;Presupuestos[[#This Row],[CONCEPTO]]&amp;Presupuestos[[#This Row],[DESCRIPCION]],Tabla28[[Columna1]:[CÓDIGO NUEVO]],2,0),"")</f>
        <v>P0302002</v>
      </c>
      <c r="J280" s="3" t="s">
        <v>1146</v>
      </c>
      <c r="K280" s="3" t="s">
        <v>1147</v>
      </c>
      <c r="L280" s="3" t="s">
        <v>1148</v>
      </c>
      <c r="M280" s="31" t="s">
        <v>1151</v>
      </c>
      <c r="N280" s="3" t="s">
        <v>33</v>
      </c>
      <c r="O280" s="3" t="s">
        <v>315</v>
      </c>
      <c r="P280" s="3" t="s">
        <v>122</v>
      </c>
      <c r="Q280" s="3" t="str">
        <f>IFERROR(VLOOKUP(Presupuestos[[#This Row],[CLASIFICACIÓN (N)]],Tabla17[],2,0),"")</f>
        <v>Costos de ventas</v>
      </c>
      <c r="R280" s="3" t="str">
        <f>IFERROR(VLOOKUP(Presupuestos[[#This Row],[CLASIFICACIÓN (N)]],Tabla17[],3,0),"")</f>
        <v>Operativo</v>
      </c>
      <c r="S280" s="3" t="s">
        <v>16</v>
      </c>
      <c r="T280" s="3" t="str">
        <f>IFERROR(VLOOKUP(Presupuestos[[#This Row],[ALMACEN]],Tabla5[],2,0),"")</f>
        <v>Arequipa</v>
      </c>
      <c r="U280" s="19" t="str">
        <f>IFERROR(VLOOKUP(Presupuestos[[#This Row],[TIPO DE DOCUMENTO]],Tipo_Documento[],2,0)&amp;Presupuestos[[#This Row],[SERIE]]&amp;Presupuestos[[#This Row],[NUMERO]]&amp;Presupuestos[[#This Row],[RUC]],"")</f>
        <v>01E00132820609908492</v>
      </c>
      <c r="V280" s="3" t="s">
        <v>120</v>
      </c>
      <c r="W280" s="7">
        <v>45859</v>
      </c>
      <c r="X280" s="7">
        <v>45859</v>
      </c>
      <c r="Y280" s="3" t="s">
        <v>668</v>
      </c>
      <c r="Z280" s="3">
        <v>328</v>
      </c>
      <c r="AA280" s="3">
        <f>IFERROR(VLOOKUP(Presupuestos[[#This Row],[RAZON SOCIAL]],CHOOSE({1,2},Clientes_Proveedores[Razon Social],Clientes_Proveedores[Ruc / Dni]),2,0),"-")</f>
        <v>20609908492</v>
      </c>
      <c r="AB280" s="31" t="s">
        <v>1150</v>
      </c>
      <c r="AC280" s="3" t="s">
        <v>670</v>
      </c>
      <c r="AD280" s="5">
        <v>0.18</v>
      </c>
      <c r="AE280" s="6">
        <v>381.36</v>
      </c>
      <c r="AF280" s="6">
        <f>Presupuestos[[#This Row],[BASE]]*Presupuestos[[#This Row],[% IGV]]</f>
        <v>68.644800000000004</v>
      </c>
      <c r="AG280" s="22">
        <f>ROUND(SUM(Presupuestos[[#This Row],[BASE]:[IGV]]),2)</f>
        <v>450</v>
      </c>
      <c r="AH280" s="9" t="str">
        <f>IF(Presupuestos[[#This Row],[MONEDA]]="USD",VLOOKUP(Presupuestos[[#This Row],[FECHA DE EMISION]],Tipo_Cambio[],3,0),"")</f>
        <v/>
      </c>
      <c r="AI280" s="22">
        <f>IFERROR(ROUND(IF(Presupuestos[[#This Row],[MONEDA]]="PEN",Presupuestos[[#This Row],[TOTAL]],Presupuestos[[#This Row],[TOTAL]]*Presupuestos[[#This Row],[TIPO DE CAMBIO]]),2),"")</f>
        <v>450</v>
      </c>
      <c r="AJ280" s="5"/>
      <c r="AK280" s="33" t="s">
        <v>671</v>
      </c>
      <c r="AL280" s="5" t="s">
        <v>680</v>
      </c>
      <c r="AM280" s="23" t="s">
        <v>671</v>
      </c>
      <c r="AN280" s="23" t="s">
        <v>759</v>
      </c>
      <c r="AO280" s="7">
        <f>IFERROR(VLOOKUP("1-"&amp;Presupuestos[[#This Row],[ID DOCUMENTO]],BD_Pagos[],7,0),"")</f>
        <v>45859</v>
      </c>
      <c r="AP280" s="16" t="str">
        <f>IFERROR(VLOOKUP("1-"&amp;Presupuestos[[#This Row],[ID DOCUMENTO]],BD_Pagos[],8,0),"")</f>
        <v>B-BCP - Soles</v>
      </c>
      <c r="AQ280" s="17">
        <f>IFERROR(VLOOKUP("1-"&amp;Presupuestos[[#This Row],[ID DOCUMENTO]],BD_Pagos[],9,0),"")</f>
        <v>1228572</v>
      </c>
      <c r="AR280" s="54"/>
      <c r="AS280" s="7">
        <f>IFERROR(VLOOKUP("2-"&amp;Presupuestos[[#This Row],[ID DOCUMENTO]],BD_Pagos[],7,0),"")</f>
        <v>0</v>
      </c>
      <c r="AT280" s="16" t="str">
        <f>IFERROR(VLOOKUP("2-"&amp;Presupuestos[[#This Row],[ID DOCUMENTO]],BD_Pagos[],8,0),"")</f>
        <v/>
      </c>
      <c r="AU280" s="17">
        <f>IFERROR(VLOOKUP("2-"&amp;Presupuestos[[#This Row],[ID DOCUMENTO]],BD_Pagos[],9,0),"")</f>
        <v>0</v>
      </c>
      <c r="AV280" s="20">
        <f>IF(IFERROR(VLOOKUP("2-"&amp;Presupuestos[[#This Row],[ID DOCUMENTO]],BD_Pagos[],10,0),0)&gt;Presupuestos[[#This Row],[TOTAL SOLES]],Presupuestos[[#This Row],[TOTAL SOLES]],IFERROR(VLOOKUP("2-"&amp;Presupuestos[[#This Row],[ID DOCUMENTO]],BD_Pagos[],10,0),0))</f>
        <v>0</v>
      </c>
      <c r="AW280" s="7"/>
      <c r="AX280" s="16"/>
      <c r="AY280" s="17"/>
      <c r="AZ280" s="20"/>
      <c r="BA280" s="7"/>
      <c r="BB280" s="16"/>
      <c r="BC280" s="17"/>
      <c r="BD280" s="20"/>
      <c r="BE280" s="7">
        <f>IFERROR(VLOOKUP("5-"&amp;Presupuestos[[#This Row],[ID DOCUMENTO]],BD_Pagos[],7,0),"")</f>
        <v>0</v>
      </c>
      <c r="BF280" s="17">
        <f>IFERROR(VLOOKUP("5-"&amp;Presupuestos[[#This Row],[ID DOCUMENTO]],BD_Pagos[],9,0),"")</f>
        <v>0</v>
      </c>
      <c r="BG280" s="20">
        <f>IF(IFERROR(VLOOKUP("5-"&amp;Presupuestos[[#This Row],[ID DOCUMENTO]],BD_Pagos[],10,0),0)&gt;Presupuestos[[#This Row],[TOTAL SOLES]],Presupuestos[[#This Row],[TOTAL SOLES]],IFERROR(VLOOKUP("5-"&amp;Presupuestos[[#This Row],[ID DOCUMENTO]],BD_Pagos[],10,0),0))</f>
        <v>0</v>
      </c>
      <c r="BH280" s="7">
        <f>IFERROR(VLOOKUP("1-Detraccion"&amp;Presupuestos[[#This Row],[ID DOCUMENTO]],BD_Pagos[],2,0),"")</f>
        <v>0</v>
      </c>
      <c r="BI280" s="3" t="str">
        <f>IFERROR(VLOOKUP("1-Detraccion"&amp;Presupuestos[[#This Row],[ID DOCUMENTO]],BD_Pagos[],3,0),"")</f>
        <v/>
      </c>
      <c r="BJ280" s="3">
        <f>IFERROR(VLOOKUP("1-Detraccion"&amp;Presupuestos[[#This Row],[ID DOCUMENTO]],BD_Pagos[],4,0),"")</f>
        <v>0</v>
      </c>
      <c r="BK280" s="6">
        <f>IF(IFERROR(VLOOKUP("1-Detraccion"&amp;Presupuestos[[#This Row],[ID DOCUMENTO]],BD_Pagos[],5,0),0)&gt;Presupuestos[[#This Row],[TOTAL SOLES]],Presupuestos[[#This Row],[TOTAL SOLES]],IFERROR(VLOOKUP("1-Detraccion"&amp;Presupuestos[[#This Row],[ID DOCUMENTO]],BD_Pagos[],5,0),0))</f>
        <v>0</v>
      </c>
      <c r="BL280" s="6">
        <f>IF(IFERROR(VLOOKUP("1-Detraccion"&amp;Presupuestos[[#This Row],[ID DOCUMENTO]],BD_Pagos[],6,0),0)&gt;Presupuestos[[#This Row],[TOTAL SOLES]],Presupuestos[[#This Row],[TOTAL SOLES]],IFERROR(VLOOKUP("1-Detraccion"&amp;Presupuestos[[#This Row],[ID DOCUMENTO]],BD_Pagos[],6,0),0))</f>
        <v>0</v>
      </c>
      <c r="BM280" s="37"/>
      <c r="BN280" s="3"/>
      <c r="BO280" s="3"/>
      <c r="BP280" s="6"/>
      <c r="BQ28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450</v>
      </c>
      <c r="BR280" s="23" t="str">
        <f>IF(Presupuestos[[#This Row],[SALDO ME-MN]]&gt;0,"PENDIENTE","CANCELADO")</f>
        <v>PENDIENTE</v>
      </c>
      <c r="BS280" s="23" t="str">
        <f>IF(COUNTIFS($U$4:$U279,Presupuestos[[#This Row],[ID DOCUMENTO]])&gt;=1,IF(B279=Presupuestos[[#This Row],[ID]],"OK","DOC. DUPLICADO"),"OK")</f>
        <v>OK</v>
      </c>
    </row>
    <row r="281" spans="2:71" x14ac:dyDescent="0.25">
      <c r="B281" s="34">
        <f>IF(Presupuestos[[#This Row],[ID DOCUMENTO]]=U280,B280,IF(B280="ID",1,B280+1))</f>
        <v>274</v>
      </c>
      <c r="C281" s="2">
        <v>45859</v>
      </c>
      <c r="D281" s="2">
        <v>45859</v>
      </c>
      <c r="E281" s="3" t="s">
        <v>665</v>
      </c>
      <c r="F281" s="25" t="s">
        <v>35</v>
      </c>
      <c r="G281" s="25" t="s">
        <v>233</v>
      </c>
      <c r="H281" s="25" t="s">
        <v>200</v>
      </c>
      <c r="I281" s="36" t="str">
        <f>IFERROR(VLOOKUP(Presupuestos[[#This Row],[AREA]]&amp;Presupuestos[[#This Row],[CONCEPTO]]&amp;Presupuestos[[#This Row],[DESCRIPCION]],Tabla28[[Columna1]:[CÓDIGO NUEVO]],2,0),"")</f>
        <v>P0304001</v>
      </c>
      <c r="J281" s="3" t="s">
        <v>1152</v>
      </c>
      <c r="K281" s="3" t="s">
        <v>1153</v>
      </c>
      <c r="L281" s="3" t="s">
        <v>1154</v>
      </c>
      <c r="M281" s="31" t="s">
        <v>1155</v>
      </c>
      <c r="N281" s="3" t="s">
        <v>53</v>
      </c>
      <c r="O281" s="3" t="s">
        <v>315</v>
      </c>
      <c r="P281" s="3" t="s">
        <v>142</v>
      </c>
      <c r="Q281" s="3" t="str">
        <f>IFERROR(VLOOKUP(Presupuestos[[#This Row],[CLASIFICACIÓN (N)]],Tabla17[],2,0),"")</f>
        <v>Gastos no operativos</v>
      </c>
      <c r="R281" s="3" t="str">
        <f>IFERROR(VLOOKUP(Presupuestos[[#This Row],[CLASIFICACIÓN (N)]],Tabla17[],3,0),"")</f>
        <v>Operativo</v>
      </c>
      <c r="S281" s="3" t="s">
        <v>16</v>
      </c>
      <c r="T281" s="3" t="str">
        <f>IFERROR(VLOOKUP(Presupuestos[[#This Row],[ALMACEN]],Tabla5[],2,0),"")</f>
        <v>Arequipa</v>
      </c>
      <c r="U281" s="19" t="str">
        <f>IFERROR(VLOOKUP(Presupuestos[[#This Row],[TIPO DE DOCUMENTO]],Tipo_Documento[],2,0)&amp;Presupuestos[[#This Row],[SERIE]]&amp;Presupuestos[[#This Row],[NUMERO]]&amp;Presupuestos[[#This Row],[RUC]],"")</f>
        <v>01E001143920604304831</v>
      </c>
      <c r="V281" s="3" t="s">
        <v>120</v>
      </c>
      <c r="W281" s="7">
        <v>45859</v>
      </c>
      <c r="X281" s="7">
        <v>45859</v>
      </c>
      <c r="Y281" s="3" t="s">
        <v>668</v>
      </c>
      <c r="Z281" s="3">
        <v>1439</v>
      </c>
      <c r="AA281" s="3">
        <f>IFERROR(VLOOKUP(Presupuestos[[#This Row],[RAZON SOCIAL]],CHOOSE({1,2},Clientes_Proveedores[Razon Social],Clientes_Proveedores[Ruc / Dni]),2,0),"-")</f>
        <v>20604304831</v>
      </c>
      <c r="AB281" s="31" t="s">
        <v>1156</v>
      </c>
      <c r="AC281" s="3" t="s">
        <v>670</v>
      </c>
      <c r="AD281" s="5">
        <v>0.18</v>
      </c>
      <c r="AE281" s="6">
        <v>177.95</v>
      </c>
      <c r="AF281" s="6">
        <f>Presupuestos[[#This Row],[BASE]]*Presupuestos[[#This Row],[% IGV]]</f>
        <v>32.030999999999999</v>
      </c>
      <c r="AG281" s="22">
        <f>ROUND(SUM(Presupuestos[[#This Row],[BASE]:[IGV]]),2)</f>
        <v>209.98</v>
      </c>
      <c r="AH281" s="9" t="str">
        <f>IF(Presupuestos[[#This Row],[MONEDA]]="USD",VLOOKUP(Presupuestos[[#This Row],[FECHA DE EMISION]],Tipo_Cambio[],3,0),"")</f>
        <v/>
      </c>
      <c r="AI281" s="22">
        <f>IFERROR(ROUND(IF(Presupuestos[[#This Row],[MONEDA]]="PEN",Presupuestos[[#This Row],[TOTAL]],Presupuestos[[#This Row],[TOTAL]]*Presupuestos[[#This Row],[TIPO DE CAMBIO]]),2),"")</f>
        <v>209.98</v>
      </c>
      <c r="AJ281" s="5"/>
      <c r="AK281" s="33" t="s">
        <v>671</v>
      </c>
      <c r="AL281" s="5" t="s">
        <v>680</v>
      </c>
      <c r="AM281" s="23" t="s">
        <v>671</v>
      </c>
      <c r="AN281" s="23" t="s">
        <v>759</v>
      </c>
      <c r="AO281" s="7">
        <f>IFERROR(VLOOKUP("1-"&amp;Presupuestos[[#This Row],[ID DOCUMENTO]],BD_Pagos[],7,0),"")</f>
        <v>45870</v>
      </c>
      <c r="AP281" s="16" t="str">
        <f>IFERROR(VLOOKUP("1-"&amp;Presupuestos[[#This Row],[ID DOCUMENTO]],BD_Pagos[],8,0),"")</f>
        <v>B-BCP - Soles</v>
      </c>
      <c r="AQ281" s="17">
        <f>IFERROR(VLOOKUP("1-"&amp;Presupuestos[[#This Row],[ID DOCUMENTO]],BD_Pagos[],9,0),"")</f>
        <v>7623995</v>
      </c>
      <c r="AR281" s="54"/>
      <c r="AS281" s="7">
        <f>IFERROR(VLOOKUP("2-"&amp;Presupuestos[[#This Row],[ID DOCUMENTO]],BD_Pagos[],7,0),"")</f>
        <v>0</v>
      </c>
      <c r="AT281" s="16" t="str">
        <f>IFERROR(VLOOKUP("2-"&amp;Presupuestos[[#This Row],[ID DOCUMENTO]],BD_Pagos[],8,0),"")</f>
        <v/>
      </c>
      <c r="AU281" s="17">
        <f>IFERROR(VLOOKUP("2-"&amp;Presupuestos[[#This Row],[ID DOCUMENTO]],BD_Pagos[],9,0),"")</f>
        <v>0</v>
      </c>
      <c r="AV281" s="20">
        <f>IF(IFERROR(VLOOKUP("2-"&amp;Presupuestos[[#This Row],[ID DOCUMENTO]],BD_Pagos[],10,0),0)&gt;Presupuestos[[#This Row],[TOTAL SOLES]],Presupuestos[[#This Row],[TOTAL SOLES]],IFERROR(VLOOKUP("2-"&amp;Presupuestos[[#This Row],[ID DOCUMENTO]],BD_Pagos[],10,0),0))</f>
        <v>0</v>
      </c>
      <c r="AW281" s="7"/>
      <c r="AX281" s="16"/>
      <c r="AY281" s="17"/>
      <c r="AZ281" s="20"/>
      <c r="BA281" s="7"/>
      <c r="BB281" s="16"/>
      <c r="BC281" s="17"/>
      <c r="BD281" s="20"/>
      <c r="BE281" s="7">
        <f>IFERROR(VLOOKUP("5-"&amp;Presupuestos[[#This Row],[ID DOCUMENTO]],BD_Pagos[],7,0),"")</f>
        <v>0</v>
      </c>
      <c r="BF281" s="17">
        <f>IFERROR(VLOOKUP("5-"&amp;Presupuestos[[#This Row],[ID DOCUMENTO]],BD_Pagos[],9,0),"")</f>
        <v>0</v>
      </c>
      <c r="BG281" s="20">
        <f>IF(IFERROR(VLOOKUP("5-"&amp;Presupuestos[[#This Row],[ID DOCUMENTO]],BD_Pagos[],10,0),0)&gt;Presupuestos[[#This Row],[TOTAL SOLES]],Presupuestos[[#This Row],[TOTAL SOLES]],IFERROR(VLOOKUP("5-"&amp;Presupuestos[[#This Row],[ID DOCUMENTO]],BD_Pagos[],10,0),0))</f>
        <v>0</v>
      </c>
      <c r="BH281" s="7">
        <f>IFERROR(VLOOKUP("1-Detraccion"&amp;Presupuestos[[#This Row],[ID DOCUMENTO]],BD_Pagos[],2,0),"")</f>
        <v>0</v>
      </c>
      <c r="BI281" s="3" t="str">
        <f>IFERROR(VLOOKUP("1-Detraccion"&amp;Presupuestos[[#This Row],[ID DOCUMENTO]],BD_Pagos[],3,0),"")</f>
        <v/>
      </c>
      <c r="BJ281" s="3">
        <f>IFERROR(VLOOKUP("1-Detraccion"&amp;Presupuestos[[#This Row],[ID DOCUMENTO]],BD_Pagos[],4,0),"")</f>
        <v>0</v>
      </c>
      <c r="BK281" s="6">
        <f>IF(IFERROR(VLOOKUP("1-Detraccion"&amp;Presupuestos[[#This Row],[ID DOCUMENTO]],BD_Pagos[],5,0),0)&gt;Presupuestos[[#This Row],[TOTAL SOLES]],Presupuestos[[#This Row],[TOTAL SOLES]],IFERROR(VLOOKUP("1-Detraccion"&amp;Presupuestos[[#This Row],[ID DOCUMENTO]],BD_Pagos[],5,0),0))</f>
        <v>0</v>
      </c>
      <c r="BL281" s="6">
        <f>IF(IFERROR(VLOOKUP("1-Detraccion"&amp;Presupuestos[[#This Row],[ID DOCUMENTO]],BD_Pagos[],6,0),0)&gt;Presupuestos[[#This Row],[TOTAL SOLES]],Presupuestos[[#This Row],[TOTAL SOLES]],IFERROR(VLOOKUP("1-Detraccion"&amp;Presupuestos[[#This Row],[ID DOCUMENTO]],BD_Pagos[],6,0),0))</f>
        <v>0</v>
      </c>
      <c r="BM281" s="37"/>
      <c r="BN281" s="3"/>
      <c r="BO281" s="3"/>
      <c r="BP281" s="6"/>
      <c r="BQ28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209.98</v>
      </c>
      <c r="BR281" s="23" t="str">
        <f>IF(Presupuestos[[#This Row],[SALDO ME-MN]]&gt;0,"PENDIENTE","CANCELADO")</f>
        <v>PENDIENTE</v>
      </c>
      <c r="BS281" s="23" t="str">
        <f>IF(COUNTIFS($U$4:$U280,Presupuestos[[#This Row],[ID DOCUMENTO]])&gt;=1,IF(B280=Presupuestos[[#This Row],[ID]],"OK","DOC. DUPLICADO"),"OK")</f>
        <v>OK</v>
      </c>
    </row>
    <row r="282" spans="2:71" ht="24" x14ac:dyDescent="0.25">
      <c r="B282" s="34">
        <f>IF(Presupuestos[[#This Row],[ID DOCUMENTO]]=U281,B281,IF(B281="ID",1,B281+1))</f>
        <v>275</v>
      </c>
      <c r="C282" s="2">
        <v>45859</v>
      </c>
      <c r="D282" s="2">
        <v>45859</v>
      </c>
      <c r="E282" s="3" t="s">
        <v>665</v>
      </c>
      <c r="F282" s="25" t="s">
        <v>35</v>
      </c>
      <c r="G282" s="25" t="s">
        <v>233</v>
      </c>
      <c r="H282" s="25" t="s">
        <v>200</v>
      </c>
      <c r="I282" s="36" t="str">
        <f>IFERROR(VLOOKUP(Presupuestos[[#This Row],[AREA]]&amp;Presupuestos[[#This Row],[CONCEPTO]]&amp;Presupuestos[[#This Row],[DESCRIPCION]],Tabla28[[Columna1]:[CÓDIGO NUEVO]],2,0),"")</f>
        <v>P0304001</v>
      </c>
      <c r="J282" s="3" t="s">
        <v>1152</v>
      </c>
      <c r="K282" s="3" t="s">
        <v>1153</v>
      </c>
      <c r="L282" s="3" t="s">
        <v>1154</v>
      </c>
      <c r="M282" s="31" t="s">
        <v>1157</v>
      </c>
      <c r="N282" s="3" t="s">
        <v>53</v>
      </c>
      <c r="O282" s="3" t="s">
        <v>315</v>
      </c>
      <c r="P282" s="3" t="s">
        <v>142</v>
      </c>
      <c r="Q282" s="3" t="str">
        <f>IFERROR(VLOOKUP(Presupuestos[[#This Row],[CLASIFICACIÓN (N)]],Tabla17[],2,0),"")</f>
        <v>Gastos no operativos</v>
      </c>
      <c r="R282" s="3" t="str">
        <f>IFERROR(VLOOKUP(Presupuestos[[#This Row],[CLASIFICACIÓN (N)]],Tabla17[],3,0),"")</f>
        <v>Operativo</v>
      </c>
      <c r="S282" s="3" t="s">
        <v>16</v>
      </c>
      <c r="T282" s="3" t="str">
        <f>IFERROR(VLOOKUP(Presupuestos[[#This Row],[ALMACEN]],Tabla5[],2,0),"")</f>
        <v>Arequipa</v>
      </c>
      <c r="U282" s="19" t="str">
        <f>IFERROR(VLOOKUP(Presupuestos[[#This Row],[TIPO DE DOCUMENTO]],Tipo_Documento[],2,0)&amp;Presupuestos[[#This Row],[SERIE]]&amp;Presupuestos[[#This Row],[NUMERO]]&amp;Presupuestos[[#This Row],[RUC]],"")</f>
        <v>01E001144020604304831</v>
      </c>
      <c r="V282" s="3" t="s">
        <v>120</v>
      </c>
      <c r="W282" s="7">
        <v>45859</v>
      </c>
      <c r="X282" s="7">
        <v>45859</v>
      </c>
      <c r="Y282" s="3" t="s">
        <v>668</v>
      </c>
      <c r="Z282" s="3">
        <v>1440</v>
      </c>
      <c r="AA282" s="3">
        <f>IFERROR(VLOOKUP(Presupuestos[[#This Row],[RAZON SOCIAL]],CHOOSE({1,2},Clientes_Proveedores[Razon Social],Clientes_Proveedores[Ruc / Dni]),2,0),"-")</f>
        <v>20604304831</v>
      </c>
      <c r="AB282" s="31" t="s">
        <v>1156</v>
      </c>
      <c r="AC282" s="3" t="s">
        <v>670</v>
      </c>
      <c r="AD282" s="5">
        <v>0.18</v>
      </c>
      <c r="AE282" s="6">
        <v>422.56</v>
      </c>
      <c r="AF282" s="6">
        <f>Presupuestos[[#This Row],[BASE]]*Presupuestos[[#This Row],[% IGV]]</f>
        <v>76.0608</v>
      </c>
      <c r="AG282" s="22">
        <f>ROUND(SUM(Presupuestos[[#This Row],[BASE]:[IGV]]),2)</f>
        <v>498.62</v>
      </c>
      <c r="AH282" s="9" t="str">
        <f>IF(Presupuestos[[#This Row],[MONEDA]]="USD",VLOOKUP(Presupuestos[[#This Row],[FECHA DE EMISION]],Tipo_Cambio[],3,0),"")</f>
        <v/>
      </c>
      <c r="AI282" s="22">
        <f>IFERROR(ROUND(IF(Presupuestos[[#This Row],[MONEDA]]="PEN",Presupuestos[[#This Row],[TOTAL]],Presupuestos[[#This Row],[TOTAL]]*Presupuestos[[#This Row],[TIPO DE CAMBIO]]),2),"")</f>
        <v>498.62</v>
      </c>
      <c r="AJ282" s="5"/>
      <c r="AK282" s="33" t="s">
        <v>671</v>
      </c>
      <c r="AL282" s="5" t="s">
        <v>680</v>
      </c>
      <c r="AM282" s="23" t="s">
        <v>671</v>
      </c>
      <c r="AN282" s="23" t="s">
        <v>759</v>
      </c>
      <c r="AO282" s="7">
        <f>IFERROR(VLOOKUP("1-"&amp;Presupuestos[[#This Row],[ID DOCUMENTO]],BD_Pagos[],7,0),"")</f>
        <v>45859</v>
      </c>
      <c r="AP282" s="16" t="str">
        <f>IFERROR(VLOOKUP("1-"&amp;Presupuestos[[#This Row],[ID DOCUMENTO]],BD_Pagos[],8,0),"")</f>
        <v>B-BCP - Soles</v>
      </c>
      <c r="AQ282" s="17">
        <f>IFERROR(VLOOKUP("1-"&amp;Presupuestos[[#This Row],[ID DOCUMENTO]],BD_Pagos[],9,0),"")</f>
        <v>1140662</v>
      </c>
      <c r="AR282" s="54"/>
      <c r="AS282" s="7">
        <f>IFERROR(VLOOKUP("2-"&amp;Presupuestos[[#This Row],[ID DOCUMENTO]],BD_Pagos[],7,0),"")</f>
        <v>0</v>
      </c>
      <c r="AT282" s="16" t="str">
        <f>IFERROR(VLOOKUP("2-"&amp;Presupuestos[[#This Row],[ID DOCUMENTO]],BD_Pagos[],8,0),"")</f>
        <v/>
      </c>
      <c r="AU282" s="17">
        <f>IFERROR(VLOOKUP("2-"&amp;Presupuestos[[#This Row],[ID DOCUMENTO]],BD_Pagos[],9,0),"")</f>
        <v>0</v>
      </c>
      <c r="AV282" s="20">
        <f>IF(IFERROR(VLOOKUP("2-"&amp;Presupuestos[[#This Row],[ID DOCUMENTO]],BD_Pagos[],10,0),0)&gt;Presupuestos[[#This Row],[TOTAL SOLES]],Presupuestos[[#This Row],[TOTAL SOLES]],IFERROR(VLOOKUP("2-"&amp;Presupuestos[[#This Row],[ID DOCUMENTO]],BD_Pagos[],10,0),0))</f>
        <v>0</v>
      </c>
      <c r="AW282" s="7"/>
      <c r="AX282" s="16"/>
      <c r="AY282" s="17"/>
      <c r="AZ282" s="20"/>
      <c r="BA282" s="7"/>
      <c r="BB282" s="16"/>
      <c r="BC282" s="17"/>
      <c r="BD282" s="20"/>
      <c r="BE282" s="7">
        <f>IFERROR(VLOOKUP("5-"&amp;Presupuestos[[#This Row],[ID DOCUMENTO]],BD_Pagos[],7,0),"")</f>
        <v>0</v>
      </c>
      <c r="BF282" s="17">
        <f>IFERROR(VLOOKUP("5-"&amp;Presupuestos[[#This Row],[ID DOCUMENTO]],BD_Pagos[],9,0),"")</f>
        <v>0</v>
      </c>
      <c r="BG282" s="20">
        <f>IF(IFERROR(VLOOKUP("5-"&amp;Presupuestos[[#This Row],[ID DOCUMENTO]],BD_Pagos[],10,0),0)&gt;Presupuestos[[#This Row],[TOTAL SOLES]],Presupuestos[[#This Row],[TOTAL SOLES]],IFERROR(VLOOKUP("5-"&amp;Presupuestos[[#This Row],[ID DOCUMENTO]],BD_Pagos[],10,0),0))</f>
        <v>0</v>
      </c>
      <c r="BH282" s="7">
        <f>IFERROR(VLOOKUP("1-Detraccion"&amp;Presupuestos[[#This Row],[ID DOCUMENTO]],BD_Pagos[],2,0),"")</f>
        <v>0</v>
      </c>
      <c r="BI282" s="3" t="str">
        <f>IFERROR(VLOOKUP("1-Detraccion"&amp;Presupuestos[[#This Row],[ID DOCUMENTO]],BD_Pagos[],3,0),"")</f>
        <v/>
      </c>
      <c r="BJ282" s="3">
        <f>IFERROR(VLOOKUP("1-Detraccion"&amp;Presupuestos[[#This Row],[ID DOCUMENTO]],BD_Pagos[],4,0),"")</f>
        <v>0</v>
      </c>
      <c r="BK282" s="6">
        <f>IF(IFERROR(VLOOKUP("1-Detraccion"&amp;Presupuestos[[#This Row],[ID DOCUMENTO]],BD_Pagos[],5,0),0)&gt;Presupuestos[[#This Row],[TOTAL SOLES]],Presupuestos[[#This Row],[TOTAL SOLES]],IFERROR(VLOOKUP("1-Detraccion"&amp;Presupuestos[[#This Row],[ID DOCUMENTO]],BD_Pagos[],5,0),0))</f>
        <v>0</v>
      </c>
      <c r="BL282" s="6">
        <f>IF(IFERROR(VLOOKUP("1-Detraccion"&amp;Presupuestos[[#This Row],[ID DOCUMENTO]],BD_Pagos[],6,0),0)&gt;Presupuestos[[#This Row],[TOTAL SOLES]],Presupuestos[[#This Row],[TOTAL SOLES]],IFERROR(VLOOKUP("1-Detraccion"&amp;Presupuestos[[#This Row],[ID DOCUMENTO]],BD_Pagos[],6,0),0))</f>
        <v>0</v>
      </c>
      <c r="BM282" s="37"/>
      <c r="BN282" s="3"/>
      <c r="BO282" s="3"/>
      <c r="BP282" s="6"/>
      <c r="BQ28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498.62</v>
      </c>
      <c r="BR282" s="23" t="str">
        <f>IF(Presupuestos[[#This Row],[SALDO ME-MN]]&gt;0,"PENDIENTE","CANCELADO")</f>
        <v>PENDIENTE</v>
      </c>
      <c r="BS282" s="23" t="str">
        <f>IF(COUNTIFS($U$4:$U281,Presupuestos[[#This Row],[ID DOCUMENTO]])&gt;=1,IF(B281=Presupuestos[[#This Row],[ID]],"OK","DOC. DUPLICADO"),"OK")</f>
        <v>OK</v>
      </c>
    </row>
    <row r="283" spans="2:71" x14ac:dyDescent="0.25">
      <c r="B283" s="34">
        <f>IF(Presupuestos[[#This Row],[ID DOCUMENTO]]=U282,B282,IF(B282="ID",1,B282+1))</f>
        <v>276</v>
      </c>
      <c r="C283" s="2">
        <v>45860</v>
      </c>
      <c r="D283" s="2">
        <v>45860</v>
      </c>
      <c r="E283" s="3" t="s">
        <v>685</v>
      </c>
      <c r="F283" s="25" t="s">
        <v>27</v>
      </c>
      <c r="G283" s="25" t="s">
        <v>91</v>
      </c>
      <c r="H283" s="25" t="s">
        <v>92</v>
      </c>
      <c r="I283" s="36" t="str">
        <f>IFERROR(VLOOKUP(Presupuestos[[#This Row],[AREA]]&amp;Presupuestos[[#This Row],[CONCEPTO]]&amp;Presupuestos[[#This Row],[DESCRIPCION]],Tabla28[[Columna1]:[CÓDIGO NUEVO]],2,0),"")</f>
        <v>P0201001</v>
      </c>
      <c r="J283" s="3" t="s">
        <v>666</v>
      </c>
      <c r="K283" s="3" t="s">
        <v>1158</v>
      </c>
      <c r="L283" s="3" t="s">
        <v>666</v>
      </c>
      <c r="M283" s="31" t="s">
        <v>790</v>
      </c>
      <c r="N283" s="3"/>
      <c r="O283" s="3" t="s">
        <v>308</v>
      </c>
      <c r="P283" s="3" t="s">
        <v>71</v>
      </c>
      <c r="Q283" s="3" t="str">
        <f>IFERROR(VLOOKUP(Presupuestos[[#This Row],[CLASIFICACIÓN (N)]],Tabla17[],2,0),"")</f>
        <v>Costos de ventas</v>
      </c>
      <c r="R283" s="3" t="str">
        <f>IFERROR(VLOOKUP(Presupuestos[[#This Row],[CLASIFICACIÓN (N)]],Tabla17[],3,0),"")</f>
        <v>Operativo</v>
      </c>
      <c r="S283" s="3" t="s">
        <v>16</v>
      </c>
      <c r="T283" s="3" t="str">
        <f>IFERROR(VLOOKUP(Presupuestos[[#This Row],[ALMACEN]],Tabla5[],2,0),"")</f>
        <v>Arequipa</v>
      </c>
      <c r="U283" s="19" t="str">
        <f>IFERROR(VLOOKUP(Presupuestos[[#This Row],[TIPO DE DOCUMENTO]],Tipo_Documento[],2,0)&amp;Presupuestos[[#This Row],[SERIE]]&amp;Presupuestos[[#This Row],[NUMERO]]&amp;Presupuestos[[#This Row],[RUC]],"")</f>
        <v>01F313664520100055237</v>
      </c>
      <c r="V283" s="3" t="s">
        <v>120</v>
      </c>
      <c r="W283" s="7">
        <v>45860</v>
      </c>
      <c r="X283" s="7">
        <v>45860</v>
      </c>
      <c r="Y283" s="3" t="s">
        <v>809</v>
      </c>
      <c r="Z283" s="3">
        <v>6645</v>
      </c>
      <c r="AA283" s="3">
        <f>IFERROR(VLOOKUP(Presupuestos[[#This Row],[RAZON SOCIAL]],CHOOSE({1,2},Clientes_Proveedores[Razon Social],Clientes_Proveedores[Ruc / Dni]),2,0),"-")</f>
        <v>20100055237</v>
      </c>
      <c r="AB283" s="31" t="s">
        <v>810</v>
      </c>
      <c r="AC283" s="3" t="s">
        <v>670</v>
      </c>
      <c r="AD283" s="5">
        <v>0.18</v>
      </c>
      <c r="AE283" s="6">
        <v>35</v>
      </c>
      <c r="AF283" s="6">
        <f>Presupuestos[[#This Row],[BASE]]*Presupuestos[[#This Row],[% IGV]]</f>
        <v>6.3</v>
      </c>
      <c r="AG283" s="22">
        <f>ROUND(SUM(Presupuestos[[#This Row],[BASE]:[IGV]]),2)</f>
        <v>41.3</v>
      </c>
      <c r="AH283" s="9" t="str">
        <f>IF(Presupuestos[[#This Row],[MONEDA]]="USD",VLOOKUP(Presupuestos[[#This Row],[FECHA DE EMISION]],Tipo_Cambio[],3,0),"")</f>
        <v/>
      </c>
      <c r="AI283" s="22">
        <f>IFERROR(ROUND(IF(Presupuestos[[#This Row],[MONEDA]]="PEN",Presupuestos[[#This Row],[TOTAL]],Presupuestos[[#This Row],[TOTAL]]*Presupuestos[[#This Row],[TIPO DE CAMBIO]]),2),"")</f>
        <v>41.3</v>
      </c>
      <c r="AJ283" s="5">
        <v>0.15</v>
      </c>
      <c r="AK283" s="33" t="s">
        <v>671</v>
      </c>
      <c r="AL283" s="5" t="s">
        <v>680</v>
      </c>
      <c r="AM283" s="23" t="s">
        <v>671</v>
      </c>
      <c r="AN283" s="23" t="s">
        <v>671</v>
      </c>
      <c r="AO283" s="7">
        <f>IFERROR(VLOOKUP("1-"&amp;Presupuestos[[#This Row],[ID DOCUMENTO]],BD_Pagos[],7,0),"")</f>
        <v>45862</v>
      </c>
      <c r="AP283" s="16" t="str">
        <f>IFERROR(VLOOKUP("1-"&amp;Presupuestos[[#This Row],[ID DOCUMENTO]],BD_Pagos[],8,0),"")</f>
        <v>B-BCP - Soles</v>
      </c>
      <c r="AQ283" s="17">
        <f>IFERROR(VLOOKUP("1-"&amp;Presupuestos[[#This Row],[ID DOCUMENTO]],BD_Pagos[],9,0),"")</f>
        <v>195976</v>
      </c>
      <c r="AR283" s="54"/>
      <c r="AS283" s="7">
        <f>IFERROR(VLOOKUP("2-"&amp;Presupuestos[[#This Row],[ID DOCUMENTO]],BD_Pagos[],7,0),"")</f>
        <v>0</v>
      </c>
      <c r="AT283" s="16" t="str">
        <f>IFERROR(VLOOKUP("2-"&amp;Presupuestos[[#This Row],[ID DOCUMENTO]],BD_Pagos[],8,0),"")</f>
        <v/>
      </c>
      <c r="AU283" s="17">
        <f>IFERROR(VLOOKUP("2-"&amp;Presupuestos[[#This Row],[ID DOCUMENTO]],BD_Pagos[],9,0),"")</f>
        <v>0</v>
      </c>
      <c r="AV283" s="20">
        <f>IF(IFERROR(VLOOKUP("2-"&amp;Presupuestos[[#This Row],[ID DOCUMENTO]],BD_Pagos[],10,0),0)&gt;Presupuestos[[#This Row],[TOTAL SOLES]],Presupuestos[[#This Row],[TOTAL SOLES]],IFERROR(VLOOKUP("2-"&amp;Presupuestos[[#This Row],[ID DOCUMENTO]],BD_Pagos[],10,0),0))</f>
        <v>0</v>
      </c>
      <c r="AW283" s="7"/>
      <c r="AX283" s="16"/>
      <c r="AY283" s="17"/>
      <c r="AZ283" s="20"/>
      <c r="BA283" s="7"/>
      <c r="BB283" s="16"/>
      <c r="BC283" s="17"/>
      <c r="BD283" s="20"/>
      <c r="BE283" s="7">
        <f>IFERROR(VLOOKUP("5-"&amp;Presupuestos[[#This Row],[ID DOCUMENTO]],BD_Pagos[],7,0),"")</f>
        <v>0</v>
      </c>
      <c r="BF283" s="17">
        <f>IFERROR(VLOOKUP("5-"&amp;Presupuestos[[#This Row],[ID DOCUMENTO]],BD_Pagos[],9,0),"")</f>
        <v>0</v>
      </c>
      <c r="BG283" s="20">
        <f>IF(IFERROR(VLOOKUP("5-"&amp;Presupuestos[[#This Row],[ID DOCUMENTO]],BD_Pagos[],10,0),0)&gt;Presupuestos[[#This Row],[TOTAL SOLES]],Presupuestos[[#This Row],[TOTAL SOLES]],IFERROR(VLOOKUP("5-"&amp;Presupuestos[[#This Row],[ID DOCUMENTO]],BD_Pagos[],10,0),0))</f>
        <v>0</v>
      </c>
      <c r="BH283" s="7">
        <f>IFERROR(VLOOKUP("1-Detraccion"&amp;Presupuestos[[#This Row],[ID DOCUMENTO]],BD_Pagos[],2,0),"")</f>
        <v>45863</v>
      </c>
      <c r="BI283" s="3" t="str">
        <f>IFERROR(VLOOKUP("1-Detraccion"&amp;Presupuestos[[#This Row],[ID DOCUMENTO]],BD_Pagos[],3,0),"")</f>
        <v>Adquiriente</v>
      </c>
      <c r="BJ283" s="3">
        <f>IFERROR(VLOOKUP("1-Detraccion"&amp;Presupuestos[[#This Row],[ID DOCUMENTO]],BD_Pagos[],4,0),"")</f>
        <v>276642063</v>
      </c>
      <c r="BK283" s="6">
        <f>IF(IFERROR(VLOOKUP("1-Detraccion"&amp;Presupuestos[[#This Row],[ID DOCUMENTO]],BD_Pagos[],5,0),0)&gt;Presupuestos[[#This Row],[TOTAL SOLES]],Presupuestos[[#This Row],[TOTAL SOLES]],IFERROR(VLOOKUP("1-Detraccion"&amp;Presupuestos[[#This Row],[ID DOCUMENTO]],BD_Pagos[],5,0),0))</f>
        <v>6</v>
      </c>
      <c r="BL283" s="6">
        <f>IF(IFERROR(VLOOKUP("1-Detraccion"&amp;Presupuestos[[#This Row],[ID DOCUMENTO]],BD_Pagos[],6,0),0)&gt;Presupuestos[[#This Row],[TOTAL SOLES]],Presupuestos[[#This Row],[TOTAL SOLES]],IFERROR(VLOOKUP("1-Detraccion"&amp;Presupuestos[[#This Row],[ID DOCUMENTO]],BD_Pagos[],6,0),0))</f>
        <v>6</v>
      </c>
      <c r="BM283" s="37"/>
      <c r="BN283" s="3"/>
      <c r="BO283" s="3"/>
      <c r="BP283" s="6"/>
      <c r="BQ28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35.299999999999997</v>
      </c>
      <c r="BR283" s="23" t="str">
        <f>IF(Presupuestos[[#This Row],[SALDO ME-MN]]&gt;0,"PENDIENTE","CANCELADO")</f>
        <v>PENDIENTE</v>
      </c>
      <c r="BS283" s="23" t="str">
        <f>IF(COUNTIFS($U$4:$U282,Presupuestos[[#This Row],[ID DOCUMENTO]])&gt;=1,IF(B282=Presupuestos[[#This Row],[ID]],"OK","DOC. DUPLICADO"),"OK")</f>
        <v>OK</v>
      </c>
    </row>
    <row r="284" spans="2:71" x14ac:dyDescent="0.25">
      <c r="B284" s="34">
        <f>IF(Presupuestos[[#This Row],[ID DOCUMENTO]]=U283,B283,IF(B283="ID",1,B283+1))</f>
        <v>277</v>
      </c>
      <c r="C284" s="2">
        <v>45860</v>
      </c>
      <c r="D284" s="2">
        <v>45860</v>
      </c>
      <c r="E284" s="3" t="s">
        <v>685</v>
      </c>
      <c r="F284" s="25" t="s">
        <v>27</v>
      </c>
      <c r="G284" s="25" t="s">
        <v>91</v>
      </c>
      <c r="H284" s="25" t="s">
        <v>92</v>
      </c>
      <c r="I284" s="36" t="str">
        <f>IFERROR(VLOOKUP(Presupuestos[[#This Row],[AREA]]&amp;Presupuestos[[#This Row],[CONCEPTO]]&amp;Presupuestos[[#This Row],[DESCRIPCION]],Tabla28[[Columna1]:[CÓDIGO NUEVO]],2,0),"")</f>
        <v>P0201001</v>
      </c>
      <c r="J284" s="3" t="s">
        <v>666</v>
      </c>
      <c r="K284" s="3" t="s">
        <v>1159</v>
      </c>
      <c r="L284" s="3" t="s">
        <v>666</v>
      </c>
      <c r="M284" s="31" t="s">
        <v>790</v>
      </c>
      <c r="N284" s="3"/>
      <c r="O284" s="3" t="s">
        <v>308</v>
      </c>
      <c r="P284" s="3" t="s">
        <v>71</v>
      </c>
      <c r="Q284" s="3" t="str">
        <f>IFERROR(VLOOKUP(Presupuestos[[#This Row],[CLASIFICACIÓN (N)]],Tabla17[],2,0),"")</f>
        <v>Costos de ventas</v>
      </c>
      <c r="R284" s="3" t="str">
        <f>IFERROR(VLOOKUP(Presupuestos[[#This Row],[CLASIFICACIÓN (N)]],Tabla17[],3,0),"")</f>
        <v>Operativo</v>
      </c>
      <c r="S284" s="3" t="s">
        <v>16</v>
      </c>
      <c r="T284" s="3" t="str">
        <f>IFERROR(VLOOKUP(Presupuestos[[#This Row],[ALMACEN]],Tabla5[],2,0),"")</f>
        <v>Arequipa</v>
      </c>
      <c r="U284" s="19" t="str">
        <f>IFERROR(VLOOKUP(Presupuestos[[#This Row],[TIPO DE DOCUMENTO]],Tipo_Documento[],2,0)&amp;Presupuestos[[#This Row],[SERIE]]&amp;Presupuestos[[#This Row],[NUMERO]]&amp;Presupuestos[[#This Row],[RUC]],"")</f>
        <v>01F313664420100055237</v>
      </c>
      <c r="V284" s="3" t="s">
        <v>120</v>
      </c>
      <c r="W284" s="7">
        <v>45860</v>
      </c>
      <c r="X284" s="7">
        <v>45860</v>
      </c>
      <c r="Y284" s="3" t="s">
        <v>809</v>
      </c>
      <c r="Z284" s="3">
        <v>6644</v>
      </c>
      <c r="AA284" s="3">
        <f>IFERROR(VLOOKUP(Presupuestos[[#This Row],[RAZON SOCIAL]],CHOOSE({1,2},Clientes_Proveedores[Razon Social],Clientes_Proveedores[Ruc / Dni]),2,0),"-")</f>
        <v>20100055237</v>
      </c>
      <c r="AB284" s="31" t="s">
        <v>810</v>
      </c>
      <c r="AC284" s="3" t="s">
        <v>670</v>
      </c>
      <c r="AD284" s="5">
        <v>0.18</v>
      </c>
      <c r="AE284" s="6">
        <v>405</v>
      </c>
      <c r="AF284" s="6">
        <f>Presupuestos[[#This Row],[BASE]]*Presupuestos[[#This Row],[% IGV]]</f>
        <v>72.899999999999991</v>
      </c>
      <c r="AG284" s="22">
        <f>ROUND(SUM(Presupuestos[[#This Row],[BASE]:[IGV]]),2)</f>
        <v>477.9</v>
      </c>
      <c r="AH284" s="9" t="str">
        <f>IF(Presupuestos[[#This Row],[MONEDA]]="USD",VLOOKUP(Presupuestos[[#This Row],[FECHA DE EMISION]],Tipo_Cambio[],3,0),"")</f>
        <v/>
      </c>
      <c r="AI284" s="22">
        <f>IFERROR(ROUND(IF(Presupuestos[[#This Row],[MONEDA]]="PEN",Presupuestos[[#This Row],[TOTAL]],Presupuestos[[#This Row],[TOTAL]]*Presupuestos[[#This Row],[TIPO DE CAMBIO]]),2),"")</f>
        <v>477.9</v>
      </c>
      <c r="AJ284" s="5">
        <v>0.15</v>
      </c>
      <c r="AK284" s="33" t="s">
        <v>671</v>
      </c>
      <c r="AL284" s="5" t="s">
        <v>680</v>
      </c>
      <c r="AM284" s="23" t="s">
        <v>671</v>
      </c>
      <c r="AN284" s="23" t="s">
        <v>671</v>
      </c>
      <c r="AO284" s="7">
        <f>IFERROR(VLOOKUP("1-"&amp;Presupuestos[[#This Row],[ID DOCUMENTO]],BD_Pagos[],7,0),"")</f>
        <v>45862</v>
      </c>
      <c r="AP284" s="16" t="str">
        <f>IFERROR(VLOOKUP("1-"&amp;Presupuestos[[#This Row],[ID DOCUMENTO]],BD_Pagos[],8,0),"")</f>
        <v>B-BCP - Soles</v>
      </c>
      <c r="AQ284" s="17">
        <f>IFERROR(VLOOKUP("1-"&amp;Presupuestos[[#This Row],[ID DOCUMENTO]],BD_Pagos[],9,0),"")</f>
        <v>196542</v>
      </c>
      <c r="AR284" s="54"/>
      <c r="AS284" s="7">
        <f>IFERROR(VLOOKUP("2-"&amp;Presupuestos[[#This Row],[ID DOCUMENTO]],BD_Pagos[],7,0),"")</f>
        <v>0</v>
      </c>
      <c r="AT284" s="16" t="str">
        <f>IFERROR(VLOOKUP("2-"&amp;Presupuestos[[#This Row],[ID DOCUMENTO]],BD_Pagos[],8,0),"")</f>
        <v/>
      </c>
      <c r="AU284" s="17">
        <f>IFERROR(VLOOKUP("2-"&amp;Presupuestos[[#This Row],[ID DOCUMENTO]],BD_Pagos[],9,0),"")</f>
        <v>0</v>
      </c>
      <c r="AV284" s="20">
        <f>IF(IFERROR(VLOOKUP("2-"&amp;Presupuestos[[#This Row],[ID DOCUMENTO]],BD_Pagos[],10,0),0)&gt;Presupuestos[[#This Row],[TOTAL SOLES]],Presupuestos[[#This Row],[TOTAL SOLES]],IFERROR(VLOOKUP("2-"&amp;Presupuestos[[#This Row],[ID DOCUMENTO]],BD_Pagos[],10,0),0))</f>
        <v>0</v>
      </c>
      <c r="AW284" s="7"/>
      <c r="AX284" s="16"/>
      <c r="AY284" s="17"/>
      <c r="AZ284" s="20"/>
      <c r="BA284" s="7"/>
      <c r="BB284" s="16"/>
      <c r="BC284" s="17"/>
      <c r="BD284" s="20"/>
      <c r="BE284" s="7">
        <f>IFERROR(VLOOKUP("5-"&amp;Presupuestos[[#This Row],[ID DOCUMENTO]],BD_Pagos[],7,0),"")</f>
        <v>0</v>
      </c>
      <c r="BF284" s="17">
        <f>IFERROR(VLOOKUP("5-"&amp;Presupuestos[[#This Row],[ID DOCUMENTO]],BD_Pagos[],9,0),"")</f>
        <v>0</v>
      </c>
      <c r="BG284" s="20">
        <f>IF(IFERROR(VLOOKUP("5-"&amp;Presupuestos[[#This Row],[ID DOCUMENTO]],BD_Pagos[],10,0),0)&gt;Presupuestos[[#This Row],[TOTAL SOLES]],Presupuestos[[#This Row],[TOTAL SOLES]],IFERROR(VLOOKUP("5-"&amp;Presupuestos[[#This Row],[ID DOCUMENTO]],BD_Pagos[],10,0),0))</f>
        <v>0</v>
      </c>
      <c r="BH284" s="7">
        <f>IFERROR(VLOOKUP("1-Detraccion"&amp;Presupuestos[[#This Row],[ID DOCUMENTO]],BD_Pagos[],2,0),"")</f>
        <v>45863</v>
      </c>
      <c r="BI284" s="3" t="str">
        <f>IFERROR(VLOOKUP("1-Detraccion"&amp;Presupuestos[[#This Row],[ID DOCUMENTO]],BD_Pagos[],3,0),"")</f>
        <v>Adquiriente</v>
      </c>
      <c r="BJ284" s="3">
        <f>IFERROR(VLOOKUP("1-Detraccion"&amp;Presupuestos[[#This Row],[ID DOCUMENTO]],BD_Pagos[],4,0),"")</f>
        <v>276642064</v>
      </c>
      <c r="BK284" s="6">
        <f>IF(IFERROR(VLOOKUP("1-Detraccion"&amp;Presupuestos[[#This Row],[ID DOCUMENTO]],BD_Pagos[],5,0),0)&gt;Presupuestos[[#This Row],[TOTAL SOLES]],Presupuestos[[#This Row],[TOTAL SOLES]],IFERROR(VLOOKUP("1-Detraccion"&amp;Presupuestos[[#This Row],[ID DOCUMENTO]],BD_Pagos[],5,0),0))</f>
        <v>72</v>
      </c>
      <c r="BL284" s="6">
        <f>IF(IFERROR(VLOOKUP("1-Detraccion"&amp;Presupuestos[[#This Row],[ID DOCUMENTO]],BD_Pagos[],6,0),0)&gt;Presupuestos[[#This Row],[TOTAL SOLES]],Presupuestos[[#This Row],[TOTAL SOLES]],IFERROR(VLOOKUP("1-Detraccion"&amp;Presupuestos[[#This Row],[ID DOCUMENTO]],BD_Pagos[],6,0),0))</f>
        <v>72</v>
      </c>
      <c r="BM284" s="37"/>
      <c r="BN284" s="3"/>
      <c r="BO284" s="3"/>
      <c r="BP284" s="6"/>
      <c r="BQ28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405.9</v>
      </c>
      <c r="BR284" s="23" t="str">
        <f>IF(Presupuestos[[#This Row],[SALDO ME-MN]]&gt;0,"PENDIENTE","CANCELADO")</f>
        <v>PENDIENTE</v>
      </c>
      <c r="BS284" s="23" t="str">
        <f>IF(COUNTIFS($U$4:$U283,Presupuestos[[#This Row],[ID DOCUMENTO]])&gt;=1,IF(B283=Presupuestos[[#This Row],[ID]],"OK","DOC. DUPLICADO"),"OK")</f>
        <v>OK</v>
      </c>
    </row>
    <row r="285" spans="2:71" x14ac:dyDescent="0.25">
      <c r="B285" s="34">
        <f>IF(Presupuestos[[#This Row],[ID DOCUMENTO]]=U284,B284,IF(B284="ID",1,B284+1))</f>
        <v>278</v>
      </c>
      <c r="C285" s="2">
        <v>45860</v>
      </c>
      <c r="D285" s="2">
        <v>45860</v>
      </c>
      <c r="E285" s="3" t="s">
        <v>685</v>
      </c>
      <c r="F285" s="25" t="s">
        <v>27</v>
      </c>
      <c r="G285" s="25" t="s">
        <v>91</v>
      </c>
      <c r="H285" s="25" t="s">
        <v>92</v>
      </c>
      <c r="I285" s="36" t="str">
        <f>IFERROR(VLOOKUP(Presupuestos[[#This Row],[AREA]]&amp;Presupuestos[[#This Row],[CONCEPTO]]&amp;Presupuestos[[#This Row],[DESCRIPCION]],Tabla28[[Columna1]:[CÓDIGO NUEVO]],2,0),"")</f>
        <v>P0201001</v>
      </c>
      <c r="J285" s="3" t="s">
        <v>666</v>
      </c>
      <c r="K285" s="3" t="s">
        <v>1160</v>
      </c>
      <c r="L285" s="3" t="s">
        <v>666</v>
      </c>
      <c r="M285" s="31" t="s">
        <v>790</v>
      </c>
      <c r="N285" s="3"/>
      <c r="O285" s="3" t="s">
        <v>308</v>
      </c>
      <c r="P285" s="3" t="s">
        <v>71</v>
      </c>
      <c r="Q285" s="3" t="str">
        <f>IFERROR(VLOOKUP(Presupuestos[[#This Row],[CLASIFICACIÓN (N)]],Tabla17[],2,0),"")</f>
        <v>Costos de ventas</v>
      </c>
      <c r="R285" s="3" t="str">
        <f>IFERROR(VLOOKUP(Presupuestos[[#This Row],[CLASIFICACIÓN (N)]],Tabla17[],3,0),"")</f>
        <v>Operativo</v>
      </c>
      <c r="S285" s="3" t="s">
        <v>16</v>
      </c>
      <c r="T285" s="3" t="str">
        <f>IFERROR(VLOOKUP(Presupuestos[[#This Row],[ALMACEN]],Tabla5[],2,0),"")</f>
        <v>Arequipa</v>
      </c>
      <c r="U285" s="19" t="str">
        <f>IFERROR(VLOOKUP(Presupuestos[[#This Row],[TIPO DE DOCUMENTO]],Tipo_Documento[],2,0)&amp;Presupuestos[[#This Row],[SERIE]]&amp;Presupuestos[[#This Row],[NUMERO]]&amp;Presupuestos[[#This Row],[RUC]],"")</f>
        <v>01F313664720100055237</v>
      </c>
      <c r="V285" s="3" t="s">
        <v>120</v>
      </c>
      <c r="W285" s="7">
        <v>45860</v>
      </c>
      <c r="X285" s="7">
        <v>45860</v>
      </c>
      <c r="Y285" s="3" t="s">
        <v>809</v>
      </c>
      <c r="Z285" s="3">
        <v>6647</v>
      </c>
      <c r="AA285" s="3">
        <f>IFERROR(VLOOKUP(Presupuestos[[#This Row],[RAZON SOCIAL]],CHOOSE({1,2},Clientes_Proveedores[Razon Social],Clientes_Proveedores[Ruc / Dni]),2,0),"-")</f>
        <v>20100055237</v>
      </c>
      <c r="AB285" s="31" t="s">
        <v>810</v>
      </c>
      <c r="AC285" s="3" t="s">
        <v>670</v>
      </c>
      <c r="AD285" s="5">
        <v>0.18</v>
      </c>
      <c r="AE285" s="6">
        <v>559</v>
      </c>
      <c r="AF285" s="6">
        <f>Presupuestos[[#This Row],[BASE]]*Presupuestos[[#This Row],[% IGV]]</f>
        <v>100.61999999999999</v>
      </c>
      <c r="AG285" s="22">
        <f>ROUND(SUM(Presupuestos[[#This Row],[BASE]:[IGV]]),2)</f>
        <v>659.62</v>
      </c>
      <c r="AH285" s="9" t="str">
        <f>IF(Presupuestos[[#This Row],[MONEDA]]="USD",VLOOKUP(Presupuestos[[#This Row],[FECHA DE EMISION]],Tipo_Cambio[],3,0),"")</f>
        <v/>
      </c>
      <c r="AI285" s="22">
        <f>IFERROR(ROUND(IF(Presupuestos[[#This Row],[MONEDA]]="PEN",Presupuestos[[#This Row],[TOTAL]],Presupuestos[[#This Row],[TOTAL]]*Presupuestos[[#This Row],[TIPO DE CAMBIO]]),2),"")</f>
        <v>659.62</v>
      </c>
      <c r="AJ285" s="5">
        <v>0.15</v>
      </c>
      <c r="AK285" s="33" t="s">
        <v>671</v>
      </c>
      <c r="AL285" s="5" t="s">
        <v>680</v>
      </c>
      <c r="AM285" s="23" t="s">
        <v>671</v>
      </c>
      <c r="AN285" s="23" t="s">
        <v>671</v>
      </c>
      <c r="AO285" s="7">
        <f>IFERROR(VLOOKUP("1-"&amp;Presupuestos[[#This Row],[ID DOCUMENTO]],BD_Pagos[],7,0),"")</f>
        <v>45862</v>
      </c>
      <c r="AP285" s="16" t="str">
        <f>IFERROR(VLOOKUP("1-"&amp;Presupuestos[[#This Row],[ID DOCUMENTO]],BD_Pagos[],8,0),"")</f>
        <v>B-BCP - Soles</v>
      </c>
      <c r="AQ285" s="17">
        <f>IFERROR(VLOOKUP("1-"&amp;Presupuestos[[#This Row],[ID DOCUMENTO]],BD_Pagos[],9,0),"")</f>
        <v>194999</v>
      </c>
      <c r="AR285" s="54"/>
      <c r="AS285" s="7">
        <f>IFERROR(VLOOKUP("2-"&amp;Presupuestos[[#This Row],[ID DOCUMENTO]],BD_Pagos[],7,0),"")</f>
        <v>0</v>
      </c>
      <c r="AT285" s="16" t="str">
        <f>IFERROR(VLOOKUP("2-"&amp;Presupuestos[[#This Row],[ID DOCUMENTO]],BD_Pagos[],8,0),"")</f>
        <v/>
      </c>
      <c r="AU285" s="17">
        <f>IFERROR(VLOOKUP("2-"&amp;Presupuestos[[#This Row],[ID DOCUMENTO]],BD_Pagos[],9,0),"")</f>
        <v>0</v>
      </c>
      <c r="AV285" s="20">
        <f>IF(IFERROR(VLOOKUP("2-"&amp;Presupuestos[[#This Row],[ID DOCUMENTO]],BD_Pagos[],10,0),0)&gt;Presupuestos[[#This Row],[TOTAL SOLES]],Presupuestos[[#This Row],[TOTAL SOLES]],IFERROR(VLOOKUP("2-"&amp;Presupuestos[[#This Row],[ID DOCUMENTO]],BD_Pagos[],10,0),0))</f>
        <v>0</v>
      </c>
      <c r="AW285" s="7"/>
      <c r="AX285" s="16"/>
      <c r="AY285" s="17"/>
      <c r="AZ285" s="20"/>
      <c r="BA285" s="7"/>
      <c r="BB285" s="16"/>
      <c r="BC285" s="17"/>
      <c r="BD285" s="20"/>
      <c r="BE285" s="7">
        <f>IFERROR(VLOOKUP("5-"&amp;Presupuestos[[#This Row],[ID DOCUMENTO]],BD_Pagos[],7,0),"")</f>
        <v>0</v>
      </c>
      <c r="BF285" s="17">
        <f>IFERROR(VLOOKUP("5-"&amp;Presupuestos[[#This Row],[ID DOCUMENTO]],BD_Pagos[],9,0),"")</f>
        <v>0</v>
      </c>
      <c r="BG285" s="20">
        <f>IF(IFERROR(VLOOKUP("5-"&amp;Presupuestos[[#This Row],[ID DOCUMENTO]],BD_Pagos[],10,0),0)&gt;Presupuestos[[#This Row],[TOTAL SOLES]],Presupuestos[[#This Row],[TOTAL SOLES]],IFERROR(VLOOKUP("5-"&amp;Presupuestos[[#This Row],[ID DOCUMENTO]],BD_Pagos[],10,0),0))</f>
        <v>0</v>
      </c>
      <c r="BH285" s="7">
        <f>IFERROR(VLOOKUP("1-Detraccion"&amp;Presupuestos[[#This Row],[ID DOCUMENTO]],BD_Pagos[],2,0),"")</f>
        <v>45863</v>
      </c>
      <c r="BI285" s="3" t="str">
        <f>IFERROR(VLOOKUP("1-Detraccion"&amp;Presupuestos[[#This Row],[ID DOCUMENTO]],BD_Pagos[],3,0),"")</f>
        <v>Adquiriente</v>
      </c>
      <c r="BJ285" s="3">
        <f>IFERROR(VLOOKUP("1-Detraccion"&amp;Presupuestos[[#This Row],[ID DOCUMENTO]],BD_Pagos[],4,0),"")</f>
        <v>276642065</v>
      </c>
      <c r="BK285" s="6">
        <f>IF(IFERROR(VLOOKUP("1-Detraccion"&amp;Presupuestos[[#This Row],[ID DOCUMENTO]],BD_Pagos[],5,0),0)&gt;Presupuestos[[#This Row],[TOTAL SOLES]],Presupuestos[[#This Row],[TOTAL SOLES]],IFERROR(VLOOKUP("1-Detraccion"&amp;Presupuestos[[#This Row],[ID DOCUMENTO]],BD_Pagos[],5,0),0))</f>
        <v>99</v>
      </c>
      <c r="BL285" s="6">
        <f>IF(IFERROR(VLOOKUP("1-Detraccion"&amp;Presupuestos[[#This Row],[ID DOCUMENTO]],BD_Pagos[],6,0),0)&gt;Presupuestos[[#This Row],[TOTAL SOLES]],Presupuestos[[#This Row],[TOTAL SOLES]],IFERROR(VLOOKUP("1-Detraccion"&amp;Presupuestos[[#This Row],[ID DOCUMENTO]],BD_Pagos[],6,0),0))</f>
        <v>99</v>
      </c>
      <c r="BM285" s="37"/>
      <c r="BN285" s="3"/>
      <c r="BO285" s="3"/>
      <c r="BP285" s="6"/>
      <c r="BQ28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560.62</v>
      </c>
      <c r="BR285" s="23" t="str">
        <f>IF(Presupuestos[[#This Row],[SALDO ME-MN]]&gt;0,"PENDIENTE","CANCELADO")</f>
        <v>PENDIENTE</v>
      </c>
      <c r="BS285" s="23" t="str">
        <f>IF(COUNTIFS($U$4:$U284,Presupuestos[[#This Row],[ID DOCUMENTO]])&gt;=1,IF(B284=Presupuestos[[#This Row],[ID]],"OK","DOC. DUPLICADO"),"OK")</f>
        <v>OK</v>
      </c>
    </row>
    <row r="286" spans="2:71" x14ac:dyDescent="0.25">
      <c r="B286" s="34">
        <f>IF(Presupuestos[[#This Row],[ID DOCUMENTO]]=U285,B285,IF(B285="ID",1,B285+1))</f>
        <v>279</v>
      </c>
      <c r="C286" s="2">
        <v>45860</v>
      </c>
      <c r="D286" s="2">
        <v>45860</v>
      </c>
      <c r="E286" s="3" t="s">
        <v>685</v>
      </c>
      <c r="F286" s="25" t="s">
        <v>27</v>
      </c>
      <c r="G286" s="25" t="s">
        <v>91</v>
      </c>
      <c r="H286" s="25" t="s">
        <v>92</v>
      </c>
      <c r="I286" s="36" t="str">
        <f>IFERROR(VLOOKUP(Presupuestos[[#This Row],[AREA]]&amp;Presupuestos[[#This Row],[CONCEPTO]]&amp;Presupuestos[[#This Row],[DESCRIPCION]],Tabla28[[Columna1]:[CÓDIGO NUEVO]],2,0),"")</f>
        <v>P0201001</v>
      </c>
      <c r="J286" s="3" t="s">
        <v>666</v>
      </c>
      <c r="K286" s="3" t="s">
        <v>1161</v>
      </c>
      <c r="L286" s="3" t="s">
        <v>666</v>
      </c>
      <c r="M286" s="31" t="s">
        <v>790</v>
      </c>
      <c r="N286" s="3"/>
      <c r="O286" s="3" t="s">
        <v>308</v>
      </c>
      <c r="P286" s="3" t="s">
        <v>71</v>
      </c>
      <c r="Q286" s="3" t="str">
        <f>IFERROR(VLOOKUP(Presupuestos[[#This Row],[CLASIFICACIÓN (N)]],Tabla17[],2,0),"")</f>
        <v>Costos de ventas</v>
      </c>
      <c r="R286" s="3" t="str">
        <f>IFERROR(VLOOKUP(Presupuestos[[#This Row],[CLASIFICACIÓN (N)]],Tabla17[],3,0),"")</f>
        <v>Operativo</v>
      </c>
      <c r="S286" s="3" t="s">
        <v>16</v>
      </c>
      <c r="T286" s="3" t="str">
        <f>IFERROR(VLOOKUP(Presupuestos[[#This Row],[ALMACEN]],Tabla5[],2,0),"")</f>
        <v>Arequipa</v>
      </c>
      <c r="U286" s="19" t="str">
        <f>IFERROR(VLOOKUP(Presupuestos[[#This Row],[TIPO DE DOCUMENTO]],Tipo_Documento[],2,0)&amp;Presupuestos[[#This Row],[SERIE]]&amp;Presupuestos[[#This Row],[NUMERO]]&amp;Presupuestos[[#This Row],[RUC]],"")</f>
        <v>01F313664620100055237</v>
      </c>
      <c r="V286" s="3" t="s">
        <v>120</v>
      </c>
      <c r="W286" s="7">
        <v>45860</v>
      </c>
      <c r="X286" s="7">
        <v>45860</v>
      </c>
      <c r="Y286" s="3" t="s">
        <v>809</v>
      </c>
      <c r="Z286" s="3">
        <v>6646</v>
      </c>
      <c r="AA286" s="3">
        <f>IFERROR(VLOOKUP(Presupuestos[[#This Row],[RAZON SOCIAL]],CHOOSE({1,2},Clientes_Proveedores[Razon Social],Clientes_Proveedores[Ruc / Dni]),2,0),"-")</f>
        <v>20100055237</v>
      </c>
      <c r="AB286" s="31" t="s">
        <v>810</v>
      </c>
      <c r="AC286" s="3" t="s">
        <v>670</v>
      </c>
      <c r="AD286" s="5">
        <v>0.18</v>
      </c>
      <c r="AE286" s="6">
        <v>11.7</v>
      </c>
      <c r="AF286" s="6">
        <f>Presupuestos[[#This Row],[BASE]]*Presupuestos[[#This Row],[% IGV]]</f>
        <v>2.1059999999999999</v>
      </c>
      <c r="AG286" s="22">
        <f>ROUND(SUM(Presupuestos[[#This Row],[BASE]:[IGV]]),2)</f>
        <v>13.81</v>
      </c>
      <c r="AH286" s="9" t="str">
        <f>IF(Presupuestos[[#This Row],[MONEDA]]="USD",VLOOKUP(Presupuestos[[#This Row],[FECHA DE EMISION]],Tipo_Cambio[],3,0),"")</f>
        <v/>
      </c>
      <c r="AI286" s="22">
        <f>IFERROR(ROUND(IF(Presupuestos[[#This Row],[MONEDA]]="PEN",Presupuestos[[#This Row],[TOTAL]],Presupuestos[[#This Row],[TOTAL]]*Presupuestos[[#This Row],[TIPO DE CAMBIO]]),2),"")</f>
        <v>13.81</v>
      </c>
      <c r="AJ286" s="5">
        <v>0.15</v>
      </c>
      <c r="AK286" s="33" t="s">
        <v>671</v>
      </c>
      <c r="AL286" s="5" t="s">
        <v>680</v>
      </c>
      <c r="AM286" s="23" t="s">
        <v>671</v>
      </c>
      <c r="AN286" s="23" t="s">
        <v>671</v>
      </c>
      <c r="AO286" s="7">
        <f>IFERROR(VLOOKUP("1-"&amp;Presupuestos[[#This Row],[ID DOCUMENTO]],BD_Pagos[],7,0),"")</f>
        <v>45862</v>
      </c>
      <c r="AP286" s="16" t="str">
        <f>IFERROR(VLOOKUP("1-"&amp;Presupuestos[[#This Row],[ID DOCUMENTO]],BD_Pagos[],8,0),"")</f>
        <v>B-BCP - Soles</v>
      </c>
      <c r="AQ286" s="17">
        <f>IFERROR(VLOOKUP("1-"&amp;Presupuestos[[#This Row],[ID DOCUMENTO]],BD_Pagos[],9,0),"")</f>
        <v>196543</v>
      </c>
      <c r="AR286" s="54"/>
      <c r="AS286" s="7">
        <f>IFERROR(VLOOKUP("2-"&amp;Presupuestos[[#This Row],[ID DOCUMENTO]],BD_Pagos[],7,0),"")</f>
        <v>0</v>
      </c>
      <c r="AT286" s="16" t="str">
        <f>IFERROR(VLOOKUP("2-"&amp;Presupuestos[[#This Row],[ID DOCUMENTO]],BD_Pagos[],8,0),"")</f>
        <v/>
      </c>
      <c r="AU286" s="17">
        <f>IFERROR(VLOOKUP("2-"&amp;Presupuestos[[#This Row],[ID DOCUMENTO]],BD_Pagos[],9,0),"")</f>
        <v>0</v>
      </c>
      <c r="AV286" s="20">
        <f>IF(IFERROR(VLOOKUP("2-"&amp;Presupuestos[[#This Row],[ID DOCUMENTO]],BD_Pagos[],10,0),0)&gt;Presupuestos[[#This Row],[TOTAL SOLES]],Presupuestos[[#This Row],[TOTAL SOLES]],IFERROR(VLOOKUP("2-"&amp;Presupuestos[[#This Row],[ID DOCUMENTO]],BD_Pagos[],10,0),0))</f>
        <v>0</v>
      </c>
      <c r="AW286" s="7"/>
      <c r="AX286" s="16"/>
      <c r="AY286" s="17"/>
      <c r="AZ286" s="20"/>
      <c r="BA286" s="7"/>
      <c r="BB286" s="16"/>
      <c r="BC286" s="17"/>
      <c r="BD286" s="20"/>
      <c r="BE286" s="7">
        <f>IFERROR(VLOOKUP("5-"&amp;Presupuestos[[#This Row],[ID DOCUMENTO]],BD_Pagos[],7,0),"")</f>
        <v>0</v>
      </c>
      <c r="BF286" s="17">
        <f>IFERROR(VLOOKUP("5-"&amp;Presupuestos[[#This Row],[ID DOCUMENTO]],BD_Pagos[],9,0),"")</f>
        <v>0</v>
      </c>
      <c r="BG286" s="20">
        <f>IF(IFERROR(VLOOKUP("5-"&amp;Presupuestos[[#This Row],[ID DOCUMENTO]],BD_Pagos[],10,0),0)&gt;Presupuestos[[#This Row],[TOTAL SOLES]],Presupuestos[[#This Row],[TOTAL SOLES]],IFERROR(VLOOKUP("5-"&amp;Presupuestos[[#This Row],[ID DOCUMENTO]],BD_Pagos[],10,0),0))</f>
        <v>0</v>
      </c>
      <c r="BH286" s="7">
        <f>IFERROR(VLOOKUP("1-Detraccion"&amp;Presupuestos[[#This Row],[ID DOCUMENTO]],BD_Pagos[],2,0),"")</f>
        <v>45863</v>
      </c>
      <c r="BI286" s="3" t="str">
        <f>IFERROR(VLOOKUP("1-Detraccion"&amp;Presupuestos[[#This Row],[ID DOCUMENTO]],BD_Pagos[],3,0),"")</f>
        <v>Adquiriente</v>
      </c>
      <c r="BJ286" s="3">
        <f>IFERROR(VLOOKUP("1-Detraccion"&amp;Presupuestos[[#This Row],[ID DOCUMENTO]],BD_Pagos[],4,0),"")</f>
        <v>276642066</v>
      </c>
      <c r="BK286" s="6">
        <f>IF(IFERROR(VLOOKUP("1-Detraccion"&amp;Presupuestos[[#This Row],[ID DOCUMENTO]],BD_Pagos[],5,0),0)&gt;Presupuestos[[#This Row],[TOTAL SOLES]],Presupuestos[[#This Row],[TOTAL SOLES]],IFERROR(VLOOKUP("1-Detraccion"&amp;Presupuestos[[#This Row],[ID DOCUMENTO]],BD_Pagos[],5,0),0))</f>
        <v>2</v>
      </c>
      <c r="BL286" s="6">
        <f>IF(IFERROR(VLOOKUP("1-Detraccion"&amp;Presupuestos[[#This Row],[ID DOCUMENTO]],BD_Pagos[],6,0),0)&gt;Presupuestos[[#This Row],[TOTAL SOLES]],Presupuestos[[#This Row],[TOTAL SOLES]],IFERROR(VLOOKUP("1-Detraccion"&amp;Presupuestos[[#This Row],[ID DOCUMENTO]],BD_Pagos[],6,0),0))</f>
        <v>2</v>
      </c>
      <c r="BM286" s="37"/>
      <c r="BN286" s="3"/>
      <c r="BO286" s="3"/>
      <c r="BP286" s="6"/>
      <c r="BQ28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11.81</v>
      </c>
      <c r="BR286" s="23" t="str">
        <f>IF(Presupuestos[[#This Row],[SALDO ME-MN]]&gt;0,"PENDIENTE","CANCELADO")</f>
        <v>PENDIENTE</v>
      </c>
      <c r="BS286" s="23" t="str">
        <f>IF(COUNTIFS($U$4:$U285,Presupuestos[[#This Row],[ID DOCUMENTO]])&gt;=1,IF(B285=Presupuestos[[#This Row],[ID]],"OK","DOC. DUPLICADO"),"OK")</f>
        <v>OK</v>
      </c>
    </row>
    <row r="287" spans="2:71" x14ac:dyDescent="0.25">
      <c r="B287" s="34">
        <f>IF(Presupuestos[[#This Row],[ID DOCUMENTO]]=U286,B286,IF(B286="ID",1,B286+1))</f>
        <v>280</v>
      </c>
      <c r="C287" s="2">
        <v>45860</v>
      </c>
      <c r="D287" s="2">
        <v>45860</v>
      </c>
      <c r="E287" s="3" t="s">
        <v>685</v>
      </c>
      <c r="F287" s="25" t="s">
        <v>27</v>
      </c>
      <c r="G287" s="25" t="s">
        <v>91</v>
      </c>
      <c r="H287" s="25" t="s">
        <v>92</v>
      </c>
      <c r="I287" s="36" t="str">
        <f>IFERROR(VLOOKUP(Presupuestos[[#This Row],[AREA]]&amp;Presupuestos[[#This Row],[CONCEPTO]]&amp;Presupuestos[[#This Row],[DESCRIPCION]],Tabla28[[Columna1]:[CÓDIGO NUEVO]],2,0),"")</f>
        <v>P0201001</v>
      </c>
      <c r="J287" s="3" t="s">
        <v>666</v>
      </c>
      <c r="K287" s="3" t="s">
        <v>1162</v>
      </c>
      <c r="L287" s="3" t="s">
        <v>666</v>
      </c>
      <c r="M287" s="31" t="s">
        <v>790</v>
      </c>
      <c r="N287" s="3"/>
      <c r="O287" s="3" t="s">
        <v>308</v>
      </c>
      <c r="P287" s="3" t="s">
        <v>71</v>
      </c>
      <c r="Q287" s="3" t="str">
        <f>IFERROR(VLOOKUP(Presupuestos[[#This Row],[CLASIFICACIÓN (N)]],Tabla17[],2,0),"")</f>
        <v>Costos de ventas</v>
      </c>
      <c r="R287" s="3" t="str">
        <f>IFERROR(VLOOKUP(Presupuestos[[#This Row],[CLASIFICACIÓN (N)]],Tabla17[],3,0),"")</f>
        <v>Operativo</v>
      </c>
      <c r="S287" s="3" t="s">
        <v>16</v>
      </c>
      <c r="T287" s="3" t="str">
        <f>IFERROR(VLOOKUP(Presupuestos[[#This Row],[ALMACEN]],Tabla5[],2,0),"")</f>
        <v>Arequipa</v>
      </c>
      <c r="U287" s="19" t="str">
        <f>IFERROR(VLOOKUP(Presupuestos[[#This Row],[TIPO DE DOCUMENTO]],Tipo_Documento[],2,0)&amp;Presupuestos[[#This Row],[SERIE]]&amp;Presupuestos[[#This Row],[NUMERO]]&amp;Presupuestos[[#This Row],[RUC]],"")</f>
        <v>01F313664820100055237</v>
      </c>
      <c r="V287" s="3" t="s">
        <v>120</v>
      </c>
      <c r="W287" s="7">
        <v>45860</v>
      </c>
      <c r="X287" s="7">
        <v>45860</v>
      </c>
      <c r="Y287" s="3" t="s">
        <v>809</v>
      </c>
      <c r="Z287" s="3">
        <v>6648</v>
      </c>
      <c r="AA287" s="3">
        <f>IFERROR(VLOOKUP(Presupuestos[[#This Row],[RAZON SOCIAL]],CHOOSE({1,2},Clientes_Proveedores[Razon Social],Clientes_Proveedores[Ruc / Dni]),2,0),"-")</f>
        <v>20100055237</v>
      </c>
      <c r="AB287" s="31" t="s">
        <v>810</v>
      </c>
      <c r="AC287" s="3" t="s">
        <v>670</v>
      </c>
      <c r="AD287" s="5">
        <v>0.18</v>
      </c>
      <c r="AE287" s="6">
        <v>960</v>
      </c>
      <c r="AF287" s="6">
        <f>Presupuestos[[#This Row],[BASE]]*Presupuestos[[#This Row],[% IGV]]</f>
        <v>172.79999999999998</v>
      </c>
      <c r="AG287" s="22">
        <f>ROUND(SUM(Presupuestos[[#This Row],[BASE]:[IGV]]),2)</f>
        <v>1132.8</v>
      </c>
      <c r="AH287" s="9" t="str">
        <f>IF(Presupuestos[[#This Row],[MONEDA]]="USD",VLOOKUP(Presupuestos[[#This Row],[FECHA DE EMISION]],Tipo_Cambio[],3,0),"")</f>
        <v/>
      </c>
      <c r="AI287" s="22">
        <f>IFERROR(ROUND(IF(Presupuestos[[#This Row],[MONEDA]]="PEN",Presupuestos[[#This Row],[TOTAL]],Presupuestos[[#This Row],[TOTAL]]*Presupuestos[[#This Row],[TIPO DE CAMBIO]]),2),"")</f>
        <v>1132.8</v>
      </c>
      <c r="AJ287" s="5">
        <v>0.15</v>
      </c>
      <c r="AK287" s="33" t="s">
        <v>671</v>
      </c>
      <c r="AL287" s="5" t="s">
        <v>680</v>
      </c>
      <c r="AM287" s="23" t="s">
        <v>671</v>
      </c>
      <c r="AN287" s="23" t="s">
        <v>671</v>
      </c>
      <c r="AO287" s="7">
        <f>IFERROR(VLOOKUP("1-"&amp;Presupuestos[[#This Row],[ID DOCUMENTO]],BD_Pagos[],7,0),"")</f>
        <v>45862</v>
      </c>
      <c r="AP287" s="16" t="str">
        <f>IFERROR(VLOOKUP("1-"&amp;Presupuestos[[#This Row],[ID DOCUMENTO]],BD_Pagos[],8,0),"")</f>
        <v>B-BCP - Soles</v>
      </c>
      <c r="AQ287" s="17">
        <f>IFERROR(VLOOKUP("1-"&amp;Presupuestos[[#This Row],[ID DOCUMENTO]],BD_Pagos[],9,0),"")</f>
        <v>196086</v>
      </c>
      <c r="AR287" s="54"/>
      <c r="AS287" s="7">
        <f>IFERROR(VLOOKUP("2-"&amp;Presupuestos[[#This Row],[ID DOCUMENTO]],BD_Pagos[],7,0),"")</f>
        <v>0</v>
      </c>
      <c r="AT287" s="16" t="str">
        <f>IFERROR(VLOOKUP("2-"&amp;Presupuestos[[#This Row],[ID DOCUMENTO]],BD_Pagos[],8,0),"")</f>
        <v/>
      </c>
      <c r="AU287" s="17">
        <f>IFERROR(VLOOKUP("2-"&amp;Presupuestos[[#This Row],[ID DOCUMENTO]],BD_Pagos[],9,0),"")</f>
        <v>0</v>
      </c>
      <c r="AV287" s="20">
        <f>IF(IFERROR(VLOOKUP("2-"&amp;Presupuestos[[#This Row],[ID DOCUMENTO]],BD_Pagos[],10,0),0)&gt;Presupuestos[[#This Row],[TOTAL SOLES]],Presupuestos[[#This Row],[TOTAL SOLES]],IFERROR(VLOOKUP("2-"&amp;Presupuestos[[#This Row],[ID DOCUMENTO]],BD_Pagos[],10,0),0))</f>
        <v>0</v>
      </c>
      <c r="AW287" s="7"/>
      <c r="AX287" s="16"/>
      <c r="AY287" s="17"/>
      <c r="AZ287" s="20"/>
      <c r="BA287" s="7"/>
      <c r="BB287" s="16"/>
      <c r="BC287" s="17"/>
      <c r="BD287" s="20"/>
      <c r="BE287" s="7">
        <f>IFERROR(VLOOKUP("5-"&amp;Presupuestos[[#This Row],[ID DOCUMENTO]],BD_Pagos[],7,0),"")</f>
        <v>0</v>
      </c>
      <c r="BF287" s="17">
        <f>IFERROR(VLOOKUP("5-"&amp;Presupuestos[[#This Row],[ID DOCUMENTO]],BD_Pagos[],9,0),"")</f>
        <v>0</v>
      </c>
      <c r="BG287" s="20">
        <f>IF(IFERROR(VLOOKUP("5-"&amp;Presupuestos[[#This Row],[ID DOCUMENTO]],BD_Pagos[],10,0),0)&gt;Presupuestos[[#This Row],[TOTAL SOLES]],Presupuestos[[#This Row],[TOTAL SOLES]],IFERROR(VLOOKUP("5-"&amp;Presupuestos[[#This Row],[ID DOCUMENTO]],BD_Pagos[],10,0),0))</f>
        <v>0</v>
      </c>
      <c r="BH287" s="7">
        <f>IFERROR(VLOOKUP("1-Detraccion"&amp;Presupuestos[[#This Row],[ID DOCUMENTO]],BD_Pagos[],2,0),"")</f>
        <v>45863</v>
      </c>
      <c r="BI287" s="3" t="str">
        <f>IFERROR(VLOOKUP("1-Detraccion"&amp;Presupuestos[[#This Row],[ID DOCUMENTO]],BD_Pagos[],3,0),"")</f>
        <v>Adquiriente</v>
      </c>
      <c r="BJ287" s="3">
        <f>IFERROR(VLOOKUP("1-Detraccion"&amp;Presupuestos[[#This Row],[ID DOCUMENTO]],BD_Pagos[],4,0),"")</f>
        <v>276642067</v>
      </c>
      <c r="BK287" s="6">
        <f>IF(IFERROR(VLOOKUP("1-Detraccion"&amp;Presupuestos[[#This Row],[ID DOCUMENTO]],BD_Pagos[],5,0),0)&gt;Presupuestos[[#This Row],[TOTAL SOLES]],Presupuestos[[#This Row],[TOTAL SOLES]],IFERROR(VLOOKUP("1-Detraccion"&amp;Presupuestos[[#This Row],[ID DOCUMENTO]],BD_Pagos[],5,0),0))</f>
        <v>170</v>
      </c>
      <c r="BL287" s="6">
        <f>IF(IFERROR(VLOOKUP("1-Detraccion"&amp;Presupuestos[[#This Row],[ID DOCUMENTO]],BD_Pagos[],6,0),0)&gt;Presupuestos[[#This Row],[TOTAL SOLES]],Presupuestos[[#This Row],[TOTAL SOLES]],IFERROR(VLOOKUP("1-Detraccion"&amp;Presupuestos[[#This Row],[ID DOCUMENTO]],BD_Pagos[],6,0),0))</f>
        <v>170</v>
      </c>
      <c r="BM287" s="37"/>
      <c r="BN287" s="3"/>
      <c r="BO287" s="3"/>
      <c r="BP287" s="6"/>
      <c r="BQ28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962.8</v>
      </c>
      <c r="BR287" s="23" t="str">
        <f>IF(Presupuestos[[#This Row],[SALDO ME-MN]]&gt;0,"PENDIENTE","CANCELADO")</f>
        <v>PENDIENTE</v>
      </c>
      <c r="BS287" s="23" t="str">
        <f>IF(COUNTIFS($U$4:$U286,Presupuestos[[#This Row],[ID DOCUMENTO]])&gt;=1,IF(B286=Presupuestos[[#This Row],[ID]],"OK","DOC. DUPLICADO"),"OK")</f>
        <v>OK</v>
      </c>
    </row>
    <row r="288" spans="2:71" x14ac:dyDescent="0.25">
      <c r="B288" s="34">
        <f>IF(Presupuestos[[#This Row],[ID DOCUMENTO]]=U287,B287,IF(B287="ID",1,B287+1))</f>
        <v>281</v>
      </c>
      <c r="C288" s="2">
        <v>45860</v>
      </c>
      <c r="D288" s="2">
        <v>45860</v>
      </c>
      <c r="E288" s="3" t="s">
        <v>685</v>
      </c>
      <c r="F288" s="25" t="s">
        <v>27</v>
      </c>
      <c r="G288" s="25" t="s">
        <v>91</v>
      </c>
      <c r="H288" s="25" t="s">
        <v>92</v>
      </c>
      <c r="I288" s="36" t="str">
        <f>IFERROR(VLOOKUP(Presupuestos[[#This Row],[AREA]]&amp;Presupuestos[[#This Row],[CONCEPTO]]&amp;Presupuestos[[#This Row],[DESCRIPCION]],Tabla28[[Columna1]:[CÓDIGO NUEVO]],2,0),"")</f>
        <v>P0201001</v>
      </c>
      <c r="J288" s="3" t="s">
        <v>666</v>
      </c>
      <c r="K288" s="3" t="s">
        <v>1163</v>
      </c>
      <c r="L288" s="3" t="s">
        <v>666</v>
      </c>
      <c r="M288" s="31" t="s">
        <v>790</v>
      </c>
      <c r="N288" s="3"/>
      <c r="O288" s="3" t="s">
        <v>308</v>
      </c>
      <c r="P288" s="3" t="s">
        <v>71</v>
      </c>
      <c r="Q288" s="3" t="str">
        <f>IFERROR(VLOOKUP(Presupuestos[[#This Row],[CLASIFICACIÓN (N)]],Tabla17[],2,0),"")</f>
        <v>Costos de ventas</v>
      </c>
      <c r="R288" s="3" t="str">
        <f>IFERROR(VLOOKUP(Presupuestos[[#This Row],[CLASIFICACIÓN (N)]],Tabla17[],3,0),"")</f>
        <v>Operativo</v>
      </c>
      <c r="S288" s="3" t="s">
        <v>16</v>
      </c>
      <c r="T288" s="3" t="str">
        <f>IFERROR(VLOOKUP(Presupuestos[[#This Row],[ALMACEN]],Tabla5[],2,0),"")</f>
        <v>Arequipa</v>
      </c>
      <c r="U288" s="19" t="str">
        <f>IFERROR(VLOOKUP(Presupuestos[[#This Row],[TIPO DE DOCUMENTO]],Tipo_Documento[],2,0)&amp;Presupuestos[[#This Row],[SERIE]]&amp;Presupuestos[[#This Row],[NUMERO]]&amp;Presupuestos[[#This Row],[RUC]],"")</f>
        <v>01F313664320100055237</v>
      </c>
      <c r="V288" s="3" t="s">
        <v>120</v>
      </c>
      <c r="W288" s="7">
        <v>45860</v>
      </c>
      <c r="X288" s="7">
        <v>45860</v>
      </c>
      <c r="Y288" s="3" t="s">
        <v>809</v>
      </c>
      <c r="Z288" s="3">
        <v>6643</v>
      </c>
      <c r="AA288" s="3">
        <f>IFERROR(VLOOKUP(Presupuestos[[#This Row],[RAZON SOCIAL]],CHOOSE({1,2},Clientes_Proveedores[Razon Social],Clientes_Proveedores[Ruc / Dni]),2,0),"-")</f>
        <v>20100055237</v>
      </c>
      <c r="AB288" s="31" t="s">
        <v>810</v>
      </c>
      <c r="AC288" s="3" t="s">
        <v>670</v>
      </c>
      <c r="AD288" s="5">
        <v>0.18</v>
      </c>
      <c r="AE288" s="6">
        <v>189</v>
      </c>
      <c r="AF288" s="6">
        <f>Presupuestos[[#This Row],[BASE]]*Presupuestos[[#This Row],[% IGV]]</f>
        <v>34.019999999999996</v>
      </c>
      <c r="AG288" s="22">
        <f>ROUND(SUM(Presupuestos[[#This Row],[BASE]:[IGV]]),2)</f>
        <v>223.02</v>
      </c>
      <c r="AH288" s="9" t="str">
        <f>IF(Presupuestos[[#This Row],[MONEDA]]="USD",VLOOKUP(Presupuestos[[#This Row],[FECHA DE EMISION]],Tipo_Cambio[],3,0),"")</f>
        <v/>
      </c>
      <c r="AI288" s="22">
        <f>IFERROR(ROUND(IF(Presupuestos[[#This Row],[MONEDA]]="PEN",Presupuestos[[#This Row],[TOTAL]],Presupuestos[[#This Row],[TOTAL]]*Presupuestos[[#This Row],[TIPO DE CAMBIO]]),2),"")</f>
        <v>223.02</v>
      </c>
      <c r="AJ288" s="5">
        <v>0.15</v>
      </c>
      <c r="AK288" s="33" t="s">
        <v>671</v>
      </c>
      <c r="AL288" s="5" t="s">
        <v>680</v>
      </c>
      <c r="AM288" s="23" t="s">
        <v>671</v>
      </c>
      <c r="AN288" s="23" t="s">
        <v>671</v>
      </c>
      <c r="AO288" s="7">
        <f>IFERROR(VLOOKUP("1-"&amp;Presupuestos[[#This Row],[ID DOCUMENTO]],BD_Pagos[],7,0),"")</f>
        <v>45862</v>
      </c>
      <c r="AP288" s="16" t="str">
        <f>IFERROR(VLOOKUP("1-"&amp;Presupuestos[[#This Row],[ID DOCUMENTO]],BD_Pagos[],8,0),"")</f>
        <v>B-BCP - Soles</v>
      </c>
      <c r="AQ288" s="17">
        <f>IFERROR(VLOOKUP("1-"&amp;Presupuestos[[#This Row],[ID DOCUMENTO]],BD_Pagos[],9,0),"")</f>
        <v>196541</v>
      </c>
      <c r="AR288" s="54"/>
      <c r="AS288" s="7">
        <f>IFERROR(VLOOKUP("2-"&amp;Presupuestos[[#This Row],[ID DOCUMENTO]],BD_Pagos[],7,0),"")</f>
        <v>0</v>
      </c>
      <c r="AT288" s="16" t="str">
        <f>IFERROR(VLOOKUP("2-"&amp;Presupuestos[[#This Row],[ID DOCUMENTO]],BD_Pagos[],8,0),"")</f>
        <v/>
      </c>
      <c r="AU288" s="17">
        <f>IFERROR(VLOOKUP("2-"&amp;Presupuestos[[#This Row],[ID DOCUMENTO]],BD_Pagos[],9,0),"")</f>
        <v>0</v>
      </c>
      <c r="AV288" s="20">
        <f>IF(IFERROR(VLOOKUP("2-"&amp;Presupuestos[[#This Row],[ID DOCUMENTO]],BD_Pagos[],10,0),0)&gt;Presupuestos[[#This Row],[TOTAL SOLES]],Presupuestos[[#This Row],[TOTAL SOLES]],IFERROR(VLOOKUP("2-"&amp;Presupuestos[[#This Row],[ID DOCUMENTO]],BD_Pagos[],10,0),0))</f>
        <v>0</v>
      </c>
      <c r="AW288" s="7"/>
      <c r="AX288" s="16"/>
      <c r="AY288" s="17"/>
      <c r="AZ288" s="20"/>
      <c r="BA288" s="7"/>
      <c r="BB288" s="16"/>
      <c r="BC288" s="17"/>
      <c r="BD288" s="20"/>
      <c r="BE288" s="7">
        <f>IFERROR(VLOOKUP("5-"&amp;Presupuestos[[#This Row],[ID DOCUMENTO]],BD_Pagos[],7,0),"")</f>
        <v>0</v>
      </c>
      <c r="BF288" s="17">
        <f>IFERROR(VLOOKUP("5-"&amp;Presupuestos[[#This Row],[ID DOCUMENTO]],BD_Pagos[],9,0),"")</f>
        <v>0</v>
      </c>
      <c r="BG288" s="20">
        <f>IF(IFERROR(VLOOKUP("5-"&amp;Presupuestos[[#This Row],[ID DOCUMENTO]],BD_Pagos[],10,0),0)&gt;Presupuestos[[#This Row],[TOTAL SOLES]],Presupuestos[[#This Row],[TOTAL SOLES]],IFERROR(VLOOKUP("5-"&amp;Presupuestos[[#This Row],[ID DOCUMENTO]],BD_Pagos[],10,0),0))</f>
        <v>0</v>
      </c>
      <c r="BH288" s="7">
        <f>IFERROR(VLOOKUP("1-Detraccion"&amp;Presupuestos[[#This Row],[ID DOCUMENTO]],BD_Pagos[],2,0),"")</f>
        <v>45863</v>
      </c>
      <c r="BI288" s="3" t="str">
        <f>IFERROR(VLOOKUP("1-Detraccion"&amp;Presupuestos[[#This Row],[ID DOCUMENTO]],BD_Pagos[],3,0),"")</f>
        <v>Adquiriente</v>
      </c>
      <c r="BJ288" s="3">
        <f>IFERROR(VLOOKUP("1-Detraccion"&amp;Presupuestos[[#This Row],[ID DOCUMENTO]],BD_Pagos[],4,0),"")</f>
        <v>276642068</v>
      </c>
      <c r="BK288" s="6">
        <f>IF(IFERROR(VLOOKUP("1-Detraccion"&amp;Presupuestos[[#This Row],[ID DOCUMENTO]],BD_Pagos[],5,0),0)&gt;Presupuestos[[#This Row],[TOTAL SOLES]],Presupuestos[[#This Row],[TOTAL SOLES]],IFERROR(VLOOKUP("1-Detraccion"&amp;Presupuestos[[#This Row],[ID DOCUMENTO]],BD_Pagos[],5,0),0))</f>
        <v>33</v>
      </c>
      <c r="BL288" s="6">
        <f>IF(IFERROR(VLOOKUP("1-Detraccion"&amp;Presupuestos[[#This Row],[ID DOCUMENTO]],BD_Pagos[],6,0),0)&gt;Presupuestos[[#This Row],[TOTAL SOLES]],Presupuestos[[#This Row],[TOTAL SOLES]],IFERROR(VLOOKUP("1-Detraccion"&amp;Presupuestos[[#This Row],[ID DOCUMENTO]],BD_Pagos[],6,0),0))</f>
        <v>33</v>
      </c>
      <c r="BM288" s="37"/>
      <c r="BN288" s="3"/>
      <c r="BO288" s="3"/>
      <c r="BP288" s="6"/>
      <c r="BQ28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190.02</v>
      </c>
      <c r="BR288" s="23" t="str">
        <f>IF(Presupuestos[[#This Row],[SALDO ME-MN]]&gt;0,"PENDIENTE","CANCELADO")</f>
        <v>PENDIENTE</v>
      </c>
      <c r="BS288" s="23" t="str">
        <f>IF(COUNTIFS($U$4:$U287,Presupuestos[[#This Row],[ID DOCUMENTO]])&gt;=1,IF(B287=Presupuestos[[#This Row],[ID]],"OK","DOC. DUPLICADO"),"OK")</f>
        <v>OK</v>
      </c>
    </row>
    <row r="289" spans="2:71" x14ac:dyDescent="0.25">
      <c r="B289" s="34">
        <f>IF(Presupuestos[[#This Row],[ID DOCUMENTO]]=U288,B288,IF(B288="ID",1,B288+1))</f>
        <v>282</v>
      </c>
      <c r="C289" s="2">
        <v>45860</v>
      </c>
      <c r="D289" s="2">
        <v>45860</v>
      </c>
      <c r="E289" s="3" t="s">
        <v>685</v>
      </c>
      <c r="F289" s="25" t="s">
        <v>27</v>
      </c>
      <c r="G289" s="25" t="s">
        <v>91</v>
      </c>
      <c r="H289" s="25" t="s">
        <v>92</v>
      </c>
      <c r="I289" s="36" t="str">
        <f>IFERROR(VLOOKUP(Presupuestos[[#This Row],[AREA]]&amp;Presupuestos[[#This Row],[CONCEPTO]]&amp;Presupuestos[[#This Row],[DESCRIPCION]],Tabla28[[Columna1]:[CÓDIGO NUEVO]],2,0),"")</f>
        <v>P0201001</v>
      </c>
      <c r="J289" s="3" t="s">
        <v>666</v>
      </c>
      <c r="K289" s="3" t="s">
        <v>1164</v>
      </c>
      <c r="L289" s="3" t="s">
        <v>666</v>
      </c>
      <c r="M289" s="31" t="s">
        <v>790</v>
      </c>
      <c r="N289" s="3"/>
      <c r="O289" s="3" t="s">
        <v>308</v>
      </c>
      <c r="P289" s="3" t="s">
        <v>71</v>
      </c>
      <c r="Q289" s="3" t="str">
        <f>IFERROR(VLOOKUP(Presupuestos[[#This Row],[CLASIFICACIÓN (N)]],Tabla17[],2,0),"")</f>
        <v>Costos de ventas</v>
      </c>
      <c r="R289" s="3" t="str">
        <f>IFERROR(VLOOKUP(Presupuestos[[#This Row],[CLASIFICACIÓN (N)]],Tabla17[],3,0),"")</f>
        <v>Operativo</v>
      </c>
      <c r="S289" s="3" t="s">
        <v>16</v>
      </c>
      <c r="T289" s="3" t="str">
        <f>IFERROR(VLOOKUP(Presupuestos[[#This Row],[ALMACEN]],Tabla5[],2,0),"")</f>
        <v>Arequipa</v>
      </c>
      <c r="U289" s="19" t="str">
        <f>IFERROR(VLOOKUP(Presupuestos[[#This Row],[TIPO DE DOCUMENTO]],Tipo_Documento[],2,0)&amp;Presupuestos[[#This Row],[SERIE]]&amp;Presupuestos[[#This Row],[NUMERO]]&amp;Presupuestos[[#This Row],[RUC]],"")</f>
        <v>01F003171420454186002</v>
      </c>
      <c r="V289" s="3" t="s">
        <v>120</v>
      </c>
      <c r="W289" s="7">
        <v>45860</v>
      </c>
      <c r="X289" s="7">
        <v>45860</v>
      </c>
      <c r="Y289" s="3" t="s">
        <v>869</v>
      </c>
      <c r="Z289" s="3">
        <v>1714</v>
      </c>
      <c r="AA289" s="3">
        <f>IFERROR(VLOOKUP(Presupuestos[[#This Row],[RAZON SOCIAL]],CHOOSE({1,2},Clientes_Proveedores[Razon Social],Clientes_Proveedores[Ruc / Dni]),2,0),"-")</f>
        <v>20454186002</v>
      </c>
      <c r="AB289" s="31" t="s">
        <v>898</v>
      </c>
      <c r="AC289" s="3" t="s">
        <v>670</v>
      </c>
      <c r="AD289" s="5">
        <v>0.18</v>
      </c>
      <c r="AE289" s="6">
        <v>195.245</v>
      </c>
      <c r="AF289" s="6">
        <f>Presupuestos[[#This Row],[BASE]]*Presupuestos[[#This Row],[% IGV]]</f>
        <v>35.144100000000002</v>
      </c>
      <c r="AG289" s="22">
        <f>ROUND(SUM(Presupuestos[[#This Row],[BASE]:[IGV]]),2)</f>
        <v>230.39</v>
      </c>
      <c r="AH289" s="9" t="str">
        <f>IF(Presupuestos[[#This Row],[MONEDA]]="USD",VLOOKUP(Presupuestos[[#This Row],[FECHA DE EMISION]],Tipo_Cambio[],3,0),"")</f>
        <v/>
      </c>
      <c r="AI289" s="22">
        <f>IFERROR(ROUND(IF(Presupuestos[[#This Row],[MONEDA]]="PEN",Presupuestos[[#This Row],[TOTAL]],Presupuestos[[#This Row],[TOTAL]]*Presupuestos[[#This Row],[TIPO DE CAMBIO]]),2),"")</f>
        <v>230.39</v>
      </c>
      <c r="AJ289" s="5">
        <v>0.15</v>
      </c>
      <c r="AK289" s="33" t="s">
        <v>671</v>
      </c>
      <c r="AL289" s="5" t="s">
        <v>680</v>
      </c>
      <c r="AM289" s="23" t="s">
        <v>671</v>
      </c>
      <c r="AN289" s="23" t="s">
        <v>671</v>
      </c>
      <c r="AO289" s="7">
        <f>IFERROR(VLOOKUP("1-"&amp;Presupuestos[[#This Row],[ID DOCUMENTO]],BD_Pagos[],7,0),"")</f>
        <v>45863</v>
      </c>
      <c r="AP289" s="16" t="str">
        <f>IFERROR(VLOOKUP("1-"&amp;Presupuestos[[#This Row],[ID DOCUMENTO]],BD_Pagos[],8,0),"")</f>
        <v>B-BCP - Soles</v>
      </c>
      <c r="AQ289" s="17">
        <f>IFERROR(VLOOKUP("1-"&amp;Presupuestos[[#This Row],[ID DOCUMENTO]],BD_Pagos[],9,0),"")</f>
        <v>4654315</v>
      </c>
      <c r="AR289" s="54"/>
      <c r="AS289" s="7">
        <f>IFERROR(VLOOKUP("2-"&amp;Presupuestos[[#This Row],[ID DOCUMENTO]],BD_Pagos[],7,0),"")</f>
        <v>0</v>
      </c>
      <c r="AT289" s="16" t="str">
        <f>IFERROR(VLOOKUP("2-"&amp;Presupuestos[[#This Row],[ID DOCUMENTO]],BD_Pagos[],8,0),"")</f>
        <v/>
      </c>
      <c r="AU289" s="17">
        <f>IFERROR(VLOOKUP("2-"&amp;Presupuestos[[#This Row],[ID DOCUMENTO]],BD_Pagos[],9,0),"")</f>
        <v>0</v>
      </c>
      <c r="AV289" s="20">
        <f>IF(IFERROR(VLOOKUP("2-"&amp;Presupuestos[[#This Row],[ID DOCUMENTO]],BD_Pagos[],10,0),0)&gt;Presupuestos[[#This Row],[TOTAL SOLES]],Presupuestos[[#This Row],[TOTAL SOLES]],IFERROR(VLOOKUP("2-"&amp;Presupuestos[[#This Row],[ID DOCUMENTO]],BD_Pagos[],10,0),0))</f>
        <v>0</v>
      </c>
      <c r="AW289" s="7"/>
      <c r="AX289" s="16"/>
      <c r="AY289" s="17"/>
      <c r="AZ289" s="20"/>
      <c r="BA289" s="7"/>
      <c r="BB289" s="16"/>
      <c r="BC289" s="17"/>
      <c r="BD289" s="20"/>
      <c r="BE289" s="7">
        <f>IFERROR(VLOOKUP("5-"&amp;Presupuestos[[#This Row],[ID DOCUMENTO]],BD_Pagos[],7,0),"")</f>
        <v>0</v>
      </c>
      <c r="BF289" s="17">
        <f>IFERROR(VLOOKUP("5-"&amp;Presupuestos[[#This Row],[ID DOCUMENTO]],BD_Pagos[],9,0),"")</f>
        <v>0</v>
      </c>
      <c r="BG289" s="20">
        <f>IF(IFERROR(VLOOKUP("5-"&amp;Presupuestos[[#This Row],[ID DOCUMENTO]],BD_Pagos[],10,0),0)&gt;Presupuestos[[#This Row],[TOTAL SOLES]],Presupuestos[[#This Row],[TOTAL SOLES]],IFERROR(VLOOKUP("5-"&amp;Presupuestos[[#This Row],[ID DOCUMENTO]],BD_Pagos[],10,0),0))</f>
        <v>0</v>
      </c>
      <c r="BH289" s="7">
        <f>IFERROR(VLOOKUP("1-Detraccion"&amp;Presupuestos[[#This Row],[ID DOCUMENTO]],BD_Pagos[],2,0),"")</f>
        <v>45863</v>
      </c>
      <c r="BI289" s="3" t="str">
        <f>IFERROR(VLOOKUP("1-Detraccion"&amp;Presupuestos[[#This Row],[ID DOCUMENTO]],BD_Pagos[],3,0),"")</f>
        <v>Adquiriente</v>
      </c>
      <c r="BJ289" s="3">
        <f>IFERROR(VLOOKUP("1-Detraccion"&amp;Presupuestos[[#This Row],[ID DOCUMENTO]],BD_Pagos[],4,0),"")</f>
        <v>276642069</v>
      </c>
      <c r="BK289" s="6">
        <f>IF(IFERROR(VLOOKUP("1-Detraccion"&amp;Presupuestos[[#This Row],[ID DOCUMENTO]],BD_Pagos[],5,0),0)&gt;Presupuestos[[#This Row],[TOTAL SOLES]],Presupuestos[[#This Row],[TOTAL SOLES]],IFERROR(VLOOKUP("1-Detraccion"&amp;Presupuestos[[#This Row],[ID DOCUMENTO]],BD_Pagos[],5,0),0))</f>
        <v>35</v>
      </c>
      <c r="BL289" s="6">
        <f>IF(IFERROR(VLOOKUP("1-Detraccion"&amp;Presupuestos[[#This Row],[ID DOCUMENTO]],BD_Pagos[],6,0),0)&gt;Presupuestos[[#This Row],[TOTAL SOLES]],Presupuestos[[#This Row],[TOTAL SOLES]],IFERROR(VLOOKUP("1-Detraccion"&amp;Presupuestos[[#This Row],[ID DOCUMENTO]],BD_Pagos[],6,0),0))</f>
        <v>35</v>
      </c>
      <c r="BM289" s="37"/>
      <c r="BN289" s="3"/>
      <c r="BO289" s="3"/>
      <c r="BP289" s="6"/>
      <c r="BQ28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195.39</v>
      </c>
      <c r="BR289" s="23" t="str">
        <f>IF(Presupuestos[[#This Row],[SALDO ME-MN]]&gt;0,"PENDIENTE","CANCELADO")</f>
        <v>PENDIENTE</v>
      </c>
      <c r="BS289" s="23" t="str">
        <f>IF(COUNTIFS($U$4:$U288,Presupuestos[[#This Row],[ID DOCUMENTO]])&gt;=1,IF(B288=Presupuestos[[#This Row],[ID]],"OK","DOC. DUPLICADO"),"OK")</f>
        <v>OK</v>
      </c>
    </row>
    <row r="290" spans="2:71" x14ac:dyDescent="0.25">
      <c r="B290" s="34">
        <f>IF(Presupuestos[[#This Row],[ID DOCUMENTO]]=U289,B289,IF(B289="ID",1,B289+1))</f>
        <v>283</v>
      </c>
      <c r="C290" s="2">
        <v>45860</v>
      </c>
      <c r="D290" s="2">
        <v>45860</v>
      </c>
      <c r="E290" s="3" t="s">
        <v>685</v>
      </c>
      <c r="F290" s="25" t="s">
        <v>27</v>
      </c>
      <c r="G290" s="25" t="s">
        <v>91</v>
      </c>
      <c r="H290" s="25" t="s">
        <v>92</v>
      </c>
      <c r="I290" s="36" t="str">
        <f>IFERROR(VLOOKUP(Presupuestos[[#This Row],[AREA]]&amp;Presupuestos[[#This Row],[CONCEPTO]]&amp;Presupuestos[[#This Row],[DESCRIPCION]],Tabla28[[Columna1]:[CÓDIGO NUEVO]],2,0),"")</f>
        <v>P0201001</v>
      </c>
      <c r="J290" s="3" t="s">
        <v>666</v>
      </c>
      <c r="K290" s="3" t="s">
        <v>1165</v>
      </c>
      <c r="L290" s="3" t="s">
        <v>666</v>
      </c>
      <c r="M290" s="31" t="s">
        <v>790</v>
      </c>
      <c r="N290" s="3"/>
      <c r="O290" s="3" t="s">
        <v>308</v>
      </c>
      <c r="P290" s="3" t="s">
        <v>71</v>
      </c>
      <c r="Q290" s="3" t="str">
        <f>IFERROR(VLOOKUP(Presupuestos[[#This Row],[CLASIFICACIÓN (N)]],Tabla17[],2,0),"")</f>
        <v>Costos de ventas</v>
      </c>
      <c r="R290" s="3" t="str">
        <f>IFERROR(VLOOKUP(Presupuestos[[#This Row],[CLASIFICACIÓN (N)]],Tabla17[],3,0),"")</f>
        <v>Operativo</v>
      </c>
      <c r="S290" s="3" t="s">
        <v>16</v>
      </c>
      <c r="T290" s="3" t="str">
        <f>IFERROR(VLOOKUP(Presupuestos[[#This Row],[ALMACEN]],Tabla5[],2,0),"")</f>
        <v>Arequipa</v>
      </c>
      <c r="U290" s="19" t="str">
        <f>IFERROR(VLOOKUP(Presupuestos[[#This Row],[TIPO DE DOCUMENTO]],Tipo_Documento[],2,0)&amp;Presupuestos[[#This Row],[SERIE]]&amp;Presupuestos[[#This Row],[NUMERO]]&amp;Presupuestos[[#This Row],[RUC]],"")</f>
        <v>01F003171320454186002</v>
      </c>
      <c r="V290" s="3" t="s">
        <v>120</v>
      </c>
      <c r="W290" s="7">
        <v>45860</v>
      </c>
      <c r="X290" s="7">
        <v>45860</v>
      </c>
      <c r="Y290" s="3" t="s">
        <v>869</v>
      </c>
      <c r="Z290" s="3">
        <v>1713</v>
      </c>
      <c r="AA290" s="3">
        <f>IFERROR(VLOOKUP(Presupuestos[[#This Row],[RAZON SOCIAL]],CHOOSE({1,2},Clientes_Proveedores[Razon Social],Clientes_Proveedores[Ruc / Dni]),2,0),"-")</f>
        <v>20454186002</v>
      </c>
      <c r="AB290" s="31" t="s">
        <v>898</v>
      </c>
      <c r="AC290" s="3" t="s">
        <v>670</v>
      </c>
      <c r="AD290" s="5">
        <v>0.18</v>
      </c>
      <c r="AE290" s="6">
        <v>223.73</v>
      </c>
      <c r="AF290" s="6">
        <f>Presupuestos[[#This Row],[BASE]]*Presupuestos[[#This Row],[% IGV]]</f>
        <v>40.2714</v>
      </c>
      <c r="AG290" s="22">
        <f>ROUND(SUM(Presupuestos[[#This Row],[BASE]:[IGV]]),2)</f>
        <v>264</v>
      </c>
      <c r="AH290" s="9" t="str">
        <f>IF(Presupuestos[[#This Row],[MONEDA]]="USD",VLOOKUP(Presupuestos[[#This Row],[FECHA DE EMISION]],Tipo_Cambio[],3,0),"")</f>
        <v/>
      </c>
      <c r="AI290" s="22">
        <f>IFERROR(ROUND(IF(Presupuestos[[#This Row],[MONEDA]]="PEN",Presupuestos[[#This Row],[TOTAL]],Presupuestos[[#This Row],[TOTAL]]*Presupuestos[[#This Row],[TIPO DE CAMBIO]]),2),"")</f>
        <v>264</v>
      </c>
      <c r="AJ290" s="5">
        <v>0.15</v>
      </c>
      <c r="AK290" s="33" t="s">
        <v>671</v>
      </c>
      <c r="AL290" s="5" t="s">
        <v>680</v>
      </c>
      <c r="AM290" s="23" t="s">
        <v>671</v>
      </c>
      <c r="AN290" s="23" t="s">
        <v>671</v>
      </c>
      <c r="AO290" s="7">
        <f>IFERROR(VLOOKUP("1-"&amp;Presupuestos[[#This Row],[ID DOCUMENTO]],BD_Pagos[],7,0),"")</f>
        <v>45863</v>
      </c>
      <c r="AP290" s="16" t="str">
        <f>IFERROR(VLOOKUP("1-"&amp;Presupuestos[[#This Row],[ID DOCUMENTO]],BD_Pagos[],8,0),"")</f>
        <v>B-BCP - Soles</v>
      </c>
      <c r="AQ290" s="17">
        <f>IFERROR(VLOOKUP("1-"&amp;Presupuestos[[#This Row],[ID DOCUMENTO]],BD_Pagos[],9,0),"")</f>
        <v>4654315</v>
      </c>
      <c r="AR290" s="54"/>
      <c r="AS290" s="7">
        <f>IFERROR(VLOOKUP("2-"&amp;Presupuestos[[#This Row],[ID DOCUMENTO]],BD_Pagos[],7,0),"")</f>
        <v>0</v>
      </c>
      <c r="AT290" s="16" t="str">
        <f>IFERROR(VLOOKUP("2-"&amp;Presupuestos[[#This Row],[ID DOCUMENTO]],BD_Pagos[],8,0),"")</f>
        <v/>
      </c>
      <c r="AU290" s="17">
        <f>IFERROR(VLOOKUP("2-"&amp;Presupuestos[[#This Row],[ID DOCUMENTO]],BD_Pagos[],9,0),"")</f>
        <v>0</v>
      </c>
      <c r="AV290" s="20">
        <f>IF(IFERROR(VLOOKUP("2-"&amp;Presupuestos[[#This Row],[ID DOCUMENTO]],BD_Pagos[],10,0),0)&gt;Presupuestos[[#This Row],[TOTAL SOLES]],Presupuestos[[#This Row],[TOTAL SOLES]],IFERROR(VLOOKUP("2-"&amp;Presupuestos[[#This Row],[ID DOCUMENTO]],BD_Pagos[],10,0),0))</f>
        <v>0</v>
      </c>
      <c r="AW290" s="7"/>
      <c r="AX290" s="16"/>
      <c r="AY290" s="17"/>
      <c r="AZ290" s="20"/>
      <c r="BA290" s="7"/>
      <c r="BB290" s="16"/>
      <c r="BC290" s="17"/>
      <c r="BD290" s="20"/>
      <c r="BE290" s="7">
        <f>IFERROR(VLOOKUP("5-"&amp;Presupuestos[[#This Row],[ID DOCUMENTO]],BD_Pagos[],7,0),"")</f>
        <v>0</v>
      </c>
      <c r="BF290" s="17">
        <f>IFERROR(VLOOKUP("5-"&amp;Presupuestos[[#This Row],[ID DOCUMENTO]],BD_Pagos[],9,0),"")</f>
        <v>0</v>
      </c>
      <c r="BG290" s="20">
        <f>IF(IFERROR(VLOOKUP("5-"&amp;Presupuestos[[#This Row],[ID DOCUMENTO]],BD_Pagos[],10,0),0)&gt;Presupuestos[[#This Row],[TOTAL SOLES]],Presupuestos[[#This Row],[TOTAL SOLES]],IFERROR(VLOOKUP("5-"&amp;Presupuestos[[#This Row],[ID DOCUMENTO]],BD_Pagos[],10,0),0))</f>
        <v>0</v>
      </c>
      <c r="BH290" s="7">
        <f>IFERROR(VLOOKUP("1-Detraccion"&amp;Presupuestos[[#This Row],[ID DOCUMENTO]],BD_Pagos[],2,0),"")</f>
        <v>45863</v>
      </c>
      <c r="BI290" s="3" t="str">
        <f>IFERROR(VLOOKUP("1-Detraccion"&amp;Presupuestos[[#This Row],[ID DOCUMENTO]],BD_Pagos[],3,0),"")</f>
        <v>Adquiriente</v>
      </c>
      <c r="BJ290" s="3">
        <f>IFERROR(VLOOKUP("1-Detraccion"&amp;Presupuestos[[#This Row],[ID DOCUMENTO]],BD_Pagos[],4,0),"")</f>
        <v>276642070</v>
      </c>
      <c r="BK290" s="6">
        <f>IF(IFERROR(VLOOKUP("1-Detraccion"&amp;Presupuestos[[#This Row],[ID DOCUMENTO]],BD_Pagos[],5,0),0)&gt;Presupuestos[[#This Row],[TOTAL SOLES]],Presupuestos[[#This Row],[TOTAL SOLES]],IFERROR(VLOOKUP("1-Detraccion"&amp;Presupuestos[[#This Row],[ID DOCUMENTO]],BD_Pagos[],5,0),0))</f>
        <v>40</v>
      </c>
      <c r="BL290" s="6">
        <f>IF(IFERROR(VLOOKUP("1-Detraccion"&amp;Presupuestos[[#This Row],[ID DOCUMENTO]],BD_Pagos[],6,0),0)&gt;Presupuestos[[#This Row],[TOTAL SOLES]],Presupuestos[[#This Row],[TOTAL SOLES]],IFERROR(VLOOKUP("1-Detraccion"&amp;Presupuestos[[#This Row],[ID DOCUMENTO]],BD_Pagos[],6,0),0))</f>
        <v>40</v>
      </c>
      <c r="BM290" s="37"/>
      <c r="BN290" s="3"/>
      <c r="BO290" s="3"/>
      <c r="BP290" s="6"/>
      <c r="BQ29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224</v>
      </c>
      <c r="BR290" s="23" t="str">
        <f>IF(Presupuestos[[#This Row],[SALDO ME-MN]]&gt;0,"PENDIENTE","CANCELADO")</f>
        <v>PENDIENTE</v>
      </c>
      <c r="BS290" s="23" t="str">
        <f>IF(COUNTIFS($U$4:$U289,Presupuestos[[#This Row],[ID DOCUMENTO]])&gt;=1,IF(B289=Presupuestos[[#This Row],[ID]],"OK","DOC. DUPLICADO"),"OK")</f>
        <v>OK</v>
      </c>
    </row>
    <row r="291" spans="2:71" x14ac:dyDescent="0.25">
      <c r="B291" s="34">
        <f>IF(Presupuestos[[#This Row],[ID DOCUMENTO]]=U290,B290,IF(B290="ID",1,B290+1))</f>
        <v>284</v>
      </c>
      <c r="C291" s="2">
        <v>45860</v>
      </c>
      <c r="D291" s="2">
        <v>45860</v>
      </c>
      <c r="E291" s="3" t="s">
        <v>685</v>
      </c>
      <c r="F291" s="25" t="s">
        <v>27</v>
      </c>
      <c r="G291" s="25" t="s">
        <v>91</v>
      </c>
      <c r="H291" s="25" t="s">
        <v>92</v>
      </c>
      <c r="I291" s="36" t="str">
        <f>IFERROR(VLOOKUP(Presupuestos[[#This Row],[AREA]]&amp;Presupuestos[[#This Row],[CONCEPTO]]&amp;Presupuestos[[#This Row],[DESCRIPCION]],Tabla28[[Columna1]:[CÓDIGO NUEVO]],2,0),"")</f>
        <v>P0201001</v>
      </c>
      <c r="J291" s="3" t="s">
        <v>666</v>
      </c>
      <c r="K291" s="3" t="s">
        <v>1166</v>
      </c>
      <c r="L291" s="3" t="s">
        <v>666</v>
      </c>
      <c r="M291" s="31" t="s">
        <v>790</v>
      </c>
      <c r="N291" s="3"/>
      <c r="O291" s="3" t="s">
        <v>308</v>
      </c>
      <c r="P291" s="3" t="s">
        <v>71</v>
      </c>
      <c r="Q291" s="3" t="str">
        <f>IFERROR(VLOOKUP(Presupuestos[[#This Row],[CLASIFICACIÓN (N)]],Tabla17[],2,0),"")</f>
        <v>Costos de ventas</v>
      </c>
      <c r="R291" s="3" t="str">
        <f>IFERROR(VLOOKUP(Presupuestos[[#This Row],[CLASIFICACIÓN (N)]],Tabla17[],3,0),"")</f>
        <v>Operativo</v>
      </c>
      <c r="S291" s="3" t="s">
        <v>16</v>
      </c>
      <c r="T291" s="3" t="str">
        <f>IFERROR(VLOOKUP(Presupuestos[[#This Row],[ALMACEN]],Tabla5[],2,0),"")</f>
        <v>Arequipa</v>
      </c>
      <c r="U291" s="19" t="str">
        <f>IFERROR(VLOOKUP(Presupuestos[[#This Row],[TIPO DE DOCUMENTO]],Tipo_Documento[],2,0)&amp;Presupuestos[[#This Row],[SERIE]]&amp;Presupuestos[[#This Row],[NUMERO]]&amp;Presupuestos[[#This Row],[RUC]],"")</f>
        <v>01F003171220454186002</v>
      </c>
      <c r="V291" s="3" t="s">
        <v>120</v>
      </c>
      <c r="W291" s="7">
        <v>45860</v>
      </c>
      <c r="X291" s="7">
        <v>45860</v>
      </c>
      <c r="Y291" s="3" t="s">
        <v>869</v>
      </c>
      <c r="Z291" s="3">
        <v>1712</v>
      </c>
      <c r="AA291" s="3">
        <f>IFERROR(VLOOKUP(Presupuestos[[#This Row],[RAZON SOCIAL]],CHOOSE({1,2},Clientes_Proveedores[Razon Social],Clientes_Proveedores[Ruc / Dni]),2,0),"-")</f>
        <v>20454186002</v>
      </c>
      <c r="AB291" s="31" t="s">
        <v>898</v>
      </c>
      <c r="AC291" s="3" t="s">
        <v>670</v>
      </c>
      <c r="AD291" s="5">
        <v>0.18</v>
      </c>
      <c r="AE291" s="6">
        <v>172.88</v>
      </c>
      <c r="AF291" s="6">
        <f>Presupuestos[[#This Row],[BASE]]*Presupuestos[[#This Row],[% IGV]]</f>
        <v>31.118399999999998</v>
      </c>
      <c r="AG291" s="22">
        <f>ROUND(SUM(Presupuestos[[#This Row],[BASE]:[IGV]]),2)</f>
        <v>204</v>
      </c>
      <c r="AH291" s="9" t="str">
        <f>IF(Presupuestos[[#This Row],[MONEDA]]="USD",VLOOKUP(Presupuestos[[#This Row],[FECHA DE EMISION]],Tipo_Cambio[],3,0),"")</f>
        <v/>
      </c>
      <c r="AI291" s="22">
        <f>IFERROR(ROUND(IF(Presupuestos[[#This Row],[MONEDA]]="PEN",Presupuestos[[#This Row],[TOTAL]],Presupuestos[[#This Row],[TOTAL]]*Presupuestos[[#This Row],[TIPO DE CAMBIO]]),2),"")</f>
        <v>204</v>
      </c>
      <c r="AJ291" s="5">
        <v>0.15</v>
      </c>
      <c r="AK291" s="33" t="s">
        <v>671</v>
      </c>
      <c r="AL291" s="5" t="s">
        <v>680</v>
      </c>
      <c r="AM291" s="23" t="s">
        <v>671</v>
      </c>
      <c r="AN291" s="23" t="s">
        <v>671</v>
      </c>
      <c r="AO291" s="7">
        <f>IFERROR(VLOOKUP("1-"&amp;Presupuestos[[#This Row],[ID DOCUMENTO]],BD_Pagos[],7,0),"")</f>
        <v>45863</v>
      </c>
      <c r="AP291" s="16" t="str">
        <f>IFERROR(VLOOKUP("1-"&amp;Presupuestos[[#This Row],[ID DOCUMENTO]],BD_Pagos[],8,0),"")</f>
        <v>B-BCP - Soles</v>
      </c>
      <c r="AQ291" s="17">
        <f>IFERROR(VLOOKUP("1-"&amp;Presupuestos[[#This Row],[ID DOCUMENTO]],BD_Pagos[],9,0),"")</f>
        <v>4654315</v>
      </c>
      <c r="AR291" s="54"/>
      <c r="AS291" s="7">
        <f>IFERROR(VLOOKUP("2-"&amp;Presupuestos[[#This Row],[ID DOCUMENTO]],BD_Pagos[],7,0),"")</f>
        <v>0</v>
      </c>
      <c r="AT291" s="16" t="str">
        <f>IFERROR(VLOOKUP("2-"&amp;Presupuestos[[#This Row],[ID DOCUMENTO]],BD_Pagos[],8,0),"")</f>
        <v/>
      </c>
      <c r="AU291" s="17">
        <f>IFERROR(VLOOKUP("2-"&amp;Presupuestos[[#This Row],[ID DOCUMENTO]],BD_Pagos[],9,0),"")</f>
        <v>0</v>
      </c>
      <c r="AV291" s="20">
        <f>IF(IFERROR(VLOOKUP("2-"&amp;Presupuestos[[#This Row],[ID DOCUMENTO]],BD_Pagos[],10,0),0)&gt;Presupuestos[[#This Row],[TOTAL SOLES]],Presupuestos[[#This Row],[TOTAL SOLES]],IFERROR(VLOOKUP("2-"&amp;Presupuestos[[#This Row],[ID DOCUMENTO]],BD_Pagos[],10,0),0))</f>
        <v>0</v>
      </c>
      <c r="AW291" s="7"/>
      <c r="AX291" s="16"/>
      <c r="AY291" s="17"/>
      <c r="AZ291" s="20"/>
      <c r="BA291" s="7"/>
      <c r="BB291" s="16"/>
      <c r="BC291" s="17"/>
      <c r="BD291" s="20"/>
      <c r="BE291" s="7">
        <f>IFERROR(VLOOKUP("5-"&amp;Presupuestos[[#This Row],[ID DOCUMENTO]],BD_Pagos[],7,0),"")</f>
        <v>0</v>
      </c>
      <c r="BF291" s="17">
        <f>IFERROR(VLOOKUP("5-"&amp;Presupuestos[[#This Row],[ID DOCUMENTO]],BD_Pagos[],9,0),"")</f>
        <v>0</v>
      </c>
      <c r="BG291" s="20">
        <f>IF(IFERROR(VLOOKUP("5-"&amp;Presupuestos[[#This Row],[ID DOCUMENTO]],BD_Pagos[],10,0),0)&gt;Presupuestos[[#This Row],[TOTAL SOLES]],Presupuestos[[#This Row],[TOTAL SOLES]],IFERROR(VLOOKUP("5-"&amp;Presupuestos[[#This Row],[ID DOCUMENTO]],BD_Pagos[],10,0),0))</f>
        <v>0</v>
      </c>
      <c r="BH291" s="7">
        <f>IFERROR(VLOOKUP("1-Detraccion"&amp;Presupuestos[[#This Row],[ID DOCUMENTO]],BD_Pagos[],2,0),"")</f>
        <v>45863</v>
      </c>
      <c r="BI291" s="3" t="str">
        <f>IFERROR(VLOOKUP("1-Detraccion"&amp;Presupuestos[[#This Row],[ID DOCUMENTO]],BD_Pagos[],3,0),"")</f>
        <v>Adquiriente</v>
      </c>
      <c r="BJ291" s="3">
        <f>IFERROR(VLOOKUP("1-Detraccion"&amp;Presupuestos[[#This Row],[ID DOCUMENTO]],BD_Pagos[],4,0),"")</f>
        <v>276642071</v>
      </c>
      <c r="BK291" s="6">
        <f>IF(IFERROR(VLOOKUP("1-Detraccion"&amp;Presupuestos[[#This Row],[ID DOCUMENTO]],BD_Pagos[],5,0),0)&gt;Presupuestos[[#This Row],[TOTAL SOLES]],Presupuestos[[#This Row],[TOTAL SOLES]],IFERROR(VLOOKUP("1-Detraccion"&amp;Presupuestos[[#This Row],[ID DOCUMENTO]],BD_Pagos[],5,0),0))</f>
        <v>31</v>
      </c>
      <c r="BL291" s="6">
        <f>IF(IFERROR(VLOOKUP("1-Detraccion"&amp;Presupuestos[[#This Row],[ID DOCUMENTO]],BD_Pagos[],6,0),0)&gt;Presupuestos[[#This Row],[TOTAL SOLES]],Presupuestos[[#This Row],[TOTAL SOLES]],IFERROR(VLOOKUP("1-Detraccion"&amp;Presupuestos[[#This Row],[ID DOCUMENTO]],BD_Pagos[],6,0),0))</f>
        <v>31</v>
      </c>
      <c r="BM291" s="37"/>
      <c r="BN291" s="3"/>
      <c r="BO291" s="3"/>
      <c r="BP291" s="6"/>
      <c r="BQ29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173</v>
      </c>
      <c r="BR291" s="23" t="str">
        <f>IF(Presupuestos[[#This Row],[SALDO ME-MN]]&gt;0,"PENDIENTE","CANCELADO")</f>
        <v>PENDIENTE</v>
      </c>
      <c r="BS291" s="23" t="str">
        <f>IF(COUNTIFS($U$4:$U290,Presupuestos[[#This Row],[ID DOCUMENTO]])&gt;=1,IF(B290=Presupuestos[[#This Row],[ID]],"OK","DOC. DUPLICADO"),"OK")</f>
        <v>OK</v>
      </c>
    </row>
    <row r="292" spans="2:71" x14ac:dyDescent="0.25">
      <c r="B292" s="34">
        <f>IF(Presupuestos[[#This Row],[ID DOCUMENTO]]=U291,B291,IF(B291="ID",1,B291+1))</f>
        <v>285</v>
      </c>
      <c r="C292" s="2">
        <v>45860</v>
      </c>
      <c r="D292" s="2">
        <v>45860</v>
      </c>
      <c r="E292" s="3" t="s">
        <v>685</v>
      </c>
      <c r="F292" s="25" t="s">
        <v>27</v>
      </c>
      <c r="G292" s="25" t="s">
        <v>91</v>
      </c>
      <c r="H292" s="25" t="s">
        <v>92</v>
      </c>
      <c r="I292" s="36" t="str">
        <f>IFERROR(VLOOKUP(Presupuestos[[#This Row],[AREA]]&amp;Presupuestos[[#This Row],[CONCEPTO]]&amp;Presupuestos[[#This Row],[DESCRIPCION]],Tabla28[[Columna1]:[CÓDIGO NUEVO]],2,0),"")</f>
        <v>P0201001</v>
      </c>
      <c r="J292" s="3" t="s">
        <v>666</v>
      </c>
      <c r="K292" s="3" t="s">
        <v>1167</v>
      </c>
      <c r="L292" s="3" t="s">
        <v>666</v>
      </c>
      <c r="M292" s="31" t="s">
        <v>790</v>
      </c>
      <c r="N292" s="3"/>
      <c r="O292" s="3" t="s">
        <v>308</v>
      </c>
      <c r="P292" s="3" t="s">
        <v>71</v>
      </c>
      <c r="Q292" s="3" t="str">
        <f>IFERROR(VLOOKUP(Presupuestos[[#This Row],[CLASIFICACIÓN (N)]],Tabla17[],2,0),"")</f>
        <v>Costos de ventas</v>
      </c>
      <c r="R292" s="3" t="str">
        <f>IFERROR(VLOOKUP(Presupuestos[[#This Row],[CLASIFICACIÓN (N)]],Tabla17[],3,0),"")</f>
        <v>Operativo</v>
      </c>
      <c r="S292" s="3" t="s">
        <v>16</v>
      </c>
      <c r="T292" s="3" t="str">
        <f>IFERROR(VLOOKUP(Presupuestos[[#This Row],[ALMACEN]],Tabla5[],2,0),"")</f>
        <v>Arequipa</v>
      </c>
      <c r="U292" s="19" t="str">
        <f>IFERROR(VLOOKUP(Presupuestos[[#This Row],[TIPO DE DOCUMENTO]],Tipo_Documento[],2,0)&amp;Presupuestos[[#This Row],[SERIE]]&amp;Presupuestos[[#This Row],[NUMERO]]&amp;Presupuestos[[#This Row],[RUC]],"")</f>
        <v>01F003171120454186002</v>
      </c>
      <c r="V292" s="3" t="s">
        <v>120</v>
      </c>
      <c r="W292" s="7">
        <v>45860</v>
      </c>
      <c r="X292" s="7">
        <v>45860</v>
      </c>
      <c r="Y292" s="3" t="s">
        <v>869</v>
      </c>
      <c r="Z292" s="3">
        <v>1711</v>
      </c>
      <c r="AA292" s="3">
        <f>IFERROR(VLOOKUP(Presupuestos[[#This Row],[RAZON SOCIAL]],CHOOSE({1,2},Clientes_Proveedores[Razon Social],Clientes_Proveedores[Ruc / Dni]),2,0),"-")</f>
        <v>20454186002</v>
      </c>
      <c r="AB292" s="31" t="s">
        <v>898</v>
      </c>
      <c r="AC292" s="3" t="s">
        <v>670</v>
      </c>
      <c r="AD292" s="5">
        <v>0.18</v>
      </c>
      <c r="AE292" s="6">
        <v>17.29</v>
      </c>
      <c r="AF292" s="6">
        <f>Presupuestos[[#This Row],[BASE]]*Presupuestos[[#This Row],[% IGV]]</f>
        <v>3.1121999999999996</v>
      </c>
      <c r="AG292" s="22">
        <f>ROUND(SUM(Presupuestos[[#This Row],[BASE]:[IGV]]),2)</f>
        <v>20.399999999999999</v>
      </c>
      <c r="AH292" s="9" t="str">
        <f>IF(Presupuestos[[#This Row],[MONEDA]]="USD",VLOOKUP(Presupuestos[[#This Row],[FECHA DE EMISION]],Tipo_Cambio[],3,0),"")</f>
        <v/>
      </c>
      <c r="AI292" s="22">
        <f>IFERROR(ROUND(IF(Presupuestos[[#This Row],[MONEDA]]="PEN",Presupuestos[[#This Row],[TOTAL]],Presupuestos[[#This Row],[TOTAL]]*Presupuestos[[#This Row],[TIPO DE CAMBIO]]),2),"")</f>
        <v>20.399999999999999</v>
      </c>
      <c r="AJ292" s="5">
        <v>0.15</v>
      </c>
      <c r="AK292" s="33" t="s">
        <v>671</v>
      </c>
      <c r="AL292" s="5" t="s">
        <v>680</v>
      </c>
      <c r="AM292" s="23" t="s">
        <v>671</v>
      </c>
      <c r="AN292" s="23" t="s">
        <v>671</v>
      </c>
      <c r="AO292" s="7">
        <f>IFERROR(VLOOKUP("1-"&amp;Presupuestos[[#This Row],[ID DOCUMENTO]],BD_Pagos[],7,0),"")</f>
        <v>45863</v>
      </c>
      <c r="AP292" s="16" t="str">
        <f>IFERROR(VLOOKUP("1-"&amp;Presupuestos[[#This Row],[ID DOCUMENTO]],BD_Pagos[],8,0),"")</f>
        <v>B-BCP - Soles</v>
      </c>
      <c r="AQ292" s="17">
        <f>IFERROR(VLOOKUP("1-"&amp;Presupuestos[[#This Row],[ID DOCUMENTO]],BD_Pagos[],9,0),"")</f>
        <v>4654315</v>
      </c>
      <c r="AR292" s="54"/>
      <c r="AS292" s="7">
        <f>IFERROR(VLOOKUP("2-"&amp;Presupuestos[[#This Row],[ID DOCUMENTO]],BD_Pagos[],7,0),"")</f>
        <v>0</v>
      </c>
      <c r="AT292" s="16" t="str">
        <f>IFERROR(VLOOKUP("2-"&amp;Presupuestos[[#This Row],[ID DOCUMENTO]],BD_Pagos[],8,0),"")</f>
        <v/>
      </c>
      <c r="AU292" s="17">
        <f>IFERROR(VLOOKUP("2-"&amp;Presupuestos[[#This Row],[ID DOCUMENTO]],BD_Pagos[],9,0),"")</f>
        <v>0</v>
      </c>
      <c r="AV292" s="20">
        <f>IF(IFERROR(VLOOKUP("2-"&amp;Presupuestos[[#This Row],[ID DOCUMENTO]],BD_Pagos[],10,0),0)&gt;Presupuestos[[#This Row],[TOTAL SOLES]],Presupuestos[[#This Row],[TOTAL SOLES]],IFERROR(VLOOKUP("2-"&amp;Presupuestos[[#This Row],[ID DOCUMENTO]],BD_Pagos[],10,0),0))</f>
        <v>0</v>
      </c>
      <c r="AW292" s="7"/>
      <c r="AX292" s="16"/>
      <c r="AY292" s="17"/>
      <c r="AZ292" s="20"/>
      <c r="BA292" s="7"/>
      <c r="BB292" s="16"/>
      <c r="BC292" s="17"/>
      <c r="BD292" s="20"/>
      <c r="BE292" s="7">
        <f>IFERROR(VLOOKUP("5-"&amp;Presupuestos[[#This Row],[ID DOCUMENTO]],BD_Pagos[],7,0),"")</f>
        <v>0</v>
      </c>
      <c r="BF292" s="17">
        <f>IFERROR(VLOOKUP("5-"&amp;Presupuestos[[#This Row],[ID DOCUMENTO]],BD_Pagos[],9,0),"")</f>
        <v>0</v>
      </c>
      <c r="BG292" s="20">
        <f>IF(IFERROR(VLOOKUP("5-"&amp;Presupuestos[[#This Row],[ID DOCUMENTO]],BD_Pagos[],10,0),0)&gt;Presupuestos[[#This Row],[TOTAL SOLES]],Presupuestos[[#This Row],[TOTAL SOLES]],IFERROR(VLOOKUP("5-"&amp;Presupuestos[[#This Row],[ID DOCUMENTO]],BD_Pagos[],10,0),0))</f>
        <v>0</v>
      </c>
      <c r="BH292" s="7">
        <f>IFERROR(VLOOKUP("1-Detraccion"&amp;Presupuestos[[#This Row],[ID DOCUMENTO]],BD_Pagos[],2,0),"")</f>
        <v>45863</v>
      </c>
      <c r="BI292" s="3" t="str">
        <f>IFERROR(VLOOKUP("1-Detraccion"&amp;Presupuestos[[#This Row],[ID DOCUMENTO]],BD_Pagos[],3,0),"")</f>
        <v>Adquiriente</v>
      </c>
      <c r="BJ292" s="3">
        <f>IFERROR(VLOOKUP("1-Detraccion"&amp;Presupuestos[[#This Row],[ID DOCUMENTO]],BD_Pagos[],4,0),"")</f>
        <v>276642072</v>
      </c>
      <c r="BK292" s="6">
        <f>IF(IFERROR(VLOOKUP("1-Detraccion"&amp;Presupuestos[[#This Row],[ID DOCUMENTO]],BD_Pagos[],5,0),0)&gt;Presupuestos[[#This Row],[TOTAL SOLES]],Presupuestos[[#This Row],[TOTAL SOLES]],IFERROR(VLOOKUP("1-Detraccion"&amp;Presupuestos[[#This Row],[ID DOCUMENTO]],BD_Pagos[],5,0),0))</f>
        <v>3</v>
      </c>
      <c r="BL292" s="6">
        <f>IF(IFERROR(VLOOKUP("1-Detraccion"&amp;Presupuestos[[#This Row],[ID DOCUMENTO]],BD_Pagos[],6,0),0)&gt;Presupuestos[[#This Row],[TOTAL SOLES]],Presupuestos[[#This Row],[TOTAL SOLES]],IFERROR(VLOOKUP("1-Detraccion"&amp;Presupuestos[[#This Row],[ID DOCUMENTO]],BD_Pagos[],6,0),0))</f>
        <v>3</v>
      </c>
      <c r="BM292" s="37"/>
      <c r="BN292" s="3"/>
      <c r="BO292" s="3"/>
      <c r="BP292" s="6"/>
      <c r="BQ29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17.399999999999999</v>
      </c>
      <c r="BR292" s="23" t="str">
        <f>IF(Presupuestos[[#This Row],[SALDO ME-MN]]&gt;0,"PENDIENTE","CANCELADO")</f>
        <v>PENDIENTE</v>
      </c>
      <c r="BS292" s="23" t="str">
        <f>IF(COUNTIFS($U$4:$U291,Presupuestos[[#This Row],[ID DOCUMENTO]])&gt;=1,IF(B291=Presupuestos[[#This Row],[ID]],"OK","DOC. DUPLICADO"),"OK")</f>
        <v>OK</v>
      </c>
    </row>
    <row r="293" spans="2:71" x14ac:dyDescent="0.25">
      <c r="B293" s="34">
        <f>IF(Presupuestos[[#This Row],[ID DOCUMENTO]]=U292,B292,IF(B292="ID",1,B292+1))</f>
        <v>286</v>
      </c>
      <c r="C293" s="2">
        <v>45854</v>
      </c>
      <c r="D293" s="2">
        <v>45854</v>
      </c>
      <c r="E293" s="3" t="s">
        <v>685</v>
      </c>
      <c r="F293" s="25" t="s">
        <v>27</v>
      </c>
      <c r="G293" s="25" t="s">
        <v>91</v>
      </c>
      <c r="H293" s="25" t="s">
        <v>92</v>
      </c>
      <c r="I293" s="36" t="str">
        <f>IFERROR(VLOOKUP(Presupuestos[[#This Row],[AREA]]&amp;Presupuestos[[#This Row],[CONCEPTO]]&amp;Presupuestos[[#This Row],[DESCRIPCION]],Tabla28[[Columna1]:[CÓDIGO NUEVO]],2,0),"")</f>
        <v>P0201001</v>
      </c>
      <c r="J293" s="3" t="s">
        <v>666</v>
      </c>
      <c r="K293" s="3" t="s">
        <v>1168</v>
      </c>
      <c r="L293" s="3" t="s">
        <v>666</v>
      </c>
      <c r="M293" s="31" t="s">
        <v>790</v>
      </c>
      <c r="N293" s="3"/>
      <c r="O293" s="3" t="s">
        <v>308</v>
      </c>
      <c r="P293" s="3" t="s">
        <v>71</v>
      </c>
      <c r="Q293" s="3" t="str">
        <f>IFERROR(VLOOKUP(Presupuestos[[#This Row],[CLASIFICACIÓN (N)]],Tabla17[],2,0),"")</f>
        <v>Costos de ventas</v>
      </c>
      <c r="R293" s="3" t="str">
        <f>IFERROR(VLOOKUP(Presupuestos[[#This Row],[CLASIFICACIÓN (N)]],Tabla17[],3,0),"")</f>
        <v>Operativo</v>
      </c>
      <c r="S293" s="3" t="s">
        <v>16</v>
      </c>
      <c r="T293" s="3" t="str">
        <f>IFERROR(VLOOKUP(Presupuestos[[#This Row],[ALMACEN]],Tabla5[],2,0),"")</f>
        <v>Arequipa</v>
      </c>
      <c r="U293" s="19" t="str">
        <f>IFERROR(VLOOKUP(Presupuestos[[#This Row],[TIPO DE DOCUMENTO]],Tipo_Documento[],2,0)&amp;Presupuestos[[#This Row],[SERIE]]&amp;Presupuestos[[#This Row],[NUMERO]]&amp;Presupuestos[[#This Row],[RUC]],"")</f>
        <v>01F0021647020100192064</v>
      </c>
      <c r="V293" s="3" t="s">
        <v>120</v>
      </c>
      <c r="W293" s="7">
        <v>45854</v>
      </c>
      <c r="X293" s="7">
        <v>45884</v>
      </c>
      <c r="Y293" s="3" t="s">
        <v>721</v>
      </c>
      <c r="Z293" s="3">
        <v>16470</v>
      </c>
      <c r="AA293" s="3">
        <f>IFERROR(VLOOKUP(Presupuestos[[#This Row],[RAZON SOCIAL]],CHOOSE({1,2},Clientes_Proveedores[Razon Social],Clientes_Proveedores[Ruc / Dni]),2,0),"-")</f>
        <v>20100192064</v>
      </c>
      <c r="AB293" s="31" t="s">
        <v>900</v>
      </c>
      <c r="AC293" s="3" t="s">
        <v>801</v>
      </c>
      <c r="AD293" s="5">
        <v>0.18</v>
      </c>
      <c r="AE293" s="6">
        <v>37.799999999999997</v>
      </c>
      <c r="AF293" s="6">
        <f>Presupuestos[[#This Row],[BASE]]*Presupuestos[[#This Row],[% IGV]]</f>
        <v>6.8039999999999994</v>
      </c>
      <c r="AG293" s="22">
        <f>ROUND(SUM(Presupuestos[[#This Row],[BASE]:[IGV]]),2)</f>
        <v>44.6</v>
      </c>
      <c r="AH293" s="9">
        <f>IF(Presupuestos[[#This Row],[MONEDA]]="USD",VLOOKUP(Presupuestos[[#This Row],[FECHA DE EMISION]],Tipo_Cambio[],3,0),"")</f>
        <v>3.569</v>
      </c>
      <c r="AI293" s="22">
        <f>IFERROR(ROUND(IF(Presupuestos[[#This Row],[MONEDA]]="PEN",Presupuestos[[#This Row],[TOTAL]],Presupuestos[[#This Row],[TOTAL]]*Presupuestos[[#This Row],[TIPO DE CAMBIO]]),2),"")</f>
        <v>159.18</v>
      </c>
      <c r="AJ293" s="5">
        <v>0.15</v>
      </c>
      <c r="AK293" s="33" t="s">
        <v>671</v>
      </c>
      <c r="AL293" s="5" t="s">
        <v>680</v>
      </c>
      <c r="AM293" s="23" t="s">
        <v>671</v>
      </c>
      <c r="AN293" s="23" t="s">
        <v>671</v>
      </c>
      <c r="AO293" s="7">
        <f>IFERROR(VLOOKUP("1-"&amp;Presupuestos[[#This Row],[ID DOCUMENTO]],BD_Pagos[],7,0),"")</f>
        <v>45882</v>
      </c>
      <c r="AP293" s="16" t="str">
        <f>IFERROR(VLOOKUP("1-"&amp;Presupuestos[[#This Row],[ID DOCUMENTO]],BD_Pagos[],8,0),"")</f>
        <v>B-BCP - Dolares</v>
      </c>
      <c r="AQ293" s="17">
        <f>IFERROR(VLOOKUP("1-"&amp;Presupuestos[[#This Row],[ID DOCUMENTO]],BD_Pagos[],9,0),"")</f>
        <v>1401621</v>
      </c>
      <c r="AR293" s="54"/>
      <c r="AS293" s="7">
        <f>IFERROR(VLOOKUP("2-"&amp;Presupuestos[[#This Row],[ID DOCUMENTO]],BD_Pagos[],7,0),"")</f>
        <v>0</v>
      </c>
      <c r="AT293" s="16" t="str">
        <f>IFERROR(VLOOKUP("2-"&amp;Presupuestos[[#This Row],[ID DOCUMENTO]],BD_Pagos[],8,0),"")</f>
        <v/>
      </c>
      <c r="AU293" s="17">
        <f>IFERROR(VLOOKUP("2-"&amp;Presupuestos[[#This Row],[ID DOCUMENTO]],BD_Pagos[],9,0),"")</f>
        <v>0</v>
      </c>
      <c r="AV293" s="20">
        <f>IF(IFERROR(VLOOKUP("2-"&amp;Presupuestos[[#This Row],[ID DOCUMENTO]],BD_Pagos[],10,0),0)&gt;Presupuestos[[#This Row],[TOTAL SOLES]],Presupuestos[[#This Row],[TOTAL SOLES]],IFERROR(VLOOKUP("2-"&amp;Presupuestos[[#This Row],[ID DOCUMENTO]],BD_Pagos[],10,0),0))</f>
        <v>0</v>
      </c>
      <c r="AW293" s="7"/>
      <c r="AX293" s="16"/>
      <c r="AY293" s="17"/>
      <c r="AZ293" s="20"/>
      <c r="BA293" s="7"/>
      <c r="BB293" s="16"/>
      <c r="BC293" s="17"/>
      <c r="BD293" s="20"/>
      <c r="BE293" s="7">
        <f>IFERROR(VLOOKUP("5-"&amp;Presupuestos[[#This Row],[ID DOCUMENTO]],BD_Pagos[],7,0),"")</f>
        <v>0</v>
      </c>
      <c r="BF293" s="17">
        <f>IFERROR(VLOOKUP("5-"&amp;Presupuestos[[#This Row],[ID DOCUMENTO]],BD_Pagos[],9,0),"")</f>
        <v>0</v>
      </c>
      <c r="BG293" s="20">
        <f>IF(IFERROR(VLOOKUP("5-"&amp;Presupuestos[[#This Row],[ID DOCUMENTO]],BD_Pagos[],10,0),0)&gt;Presupuestos[[#This Row],[TOTAL SOLES]],Presupuestos[[#This Row],[TOTAL SOLES]],IFERROR(VLOOKUP("5-"&amp;Presupuestos[[#This Row],[ID DOCUMENTO]],BD_Pagos[],10,0),0))</f>
        <v>0</v>
      </c>
      <c r="BH293" s="7">
        <f>IFERROR(VLOOKUP("1-Detraccion"&amp;Presupuestos[[#This Row],[ID DOCUMENTO]],BD_Pagos[],2,0),"")</f>
        <v>45870</v>
      </c>
      <c r="BI293" s="3" t="str">
        <f>IFERROR(VLOOKUP("1-Detraccion"&amp;Presupuestos[[#This Row],[ID DOCUMENTO]],BD_Pagos[],3,0),"")</f>
        <v>Adquiriente</v>
      </c>
      <c r="BJ293" s="3">
        <f>IFERROR(VLOOKUP("1-Detraccion"&amp;Presupuestos[[#This Row],[ID DOCUMENTO]],BD_Pagos[],4,0),"")</f>
        <v>277160605</v>
      </c>
      <c r="BK293" s="6">
        <f>IF(IFERROR(VLOOKUP("1-Detraccion"&amp;Presupuestos[[#This Row],[ID DOCUMENTO]],BD_Pagos[],5,0),0)&gt;Presupuestos[[#This Row],[TOTAL SOLES]],Presupuestos[[#This Row],[TOTAL SOLES]],IFERROR(VLOOKUP("1-Detraccion"&amp;Presupuestos[[#This Row],[ID DOCUMENTO]],BD_Pagos[],5,0),0))</f>
        <v>24</v>
      </c>
      <c r="BL293" s="6">
        <f>IF(IFERROR(VLOOKUP("1-Detraccion"&amp;Presupuestos[[#This Row],[ID DOCUMENTO]],BD_Pagos[],6,0),0)&gt;Presupuestos[[#This Row],[TOTAL SOLES]],Presupuestos[[#This Row],[TOTAL SOLES]],IFERROR(VLOOKUP("1-Detraccion"&amp;Presupuestos[[#This Row],[ID DOCUMENTO]],BD_Pagos[],6,0),0))</f>
        <v>6.72</v>
      </c>
      <c r="BM293" s="37"/>
      <c r="BN293" s="3"/>
      <c r="BO293" s="3"/>
      <c r="BP293" s="6"/>
      <c r="BQ29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37.880000000000003</v>
      </c>
      <c r="BR293" s="23" t="str">
        <f>IF(Presupuestos[[#This Row],[SALDO ME-MN]]&gt;0,"PENDIENTE","CANCELADO")</f>
        <v>PENDIENTE</v>
      </c>
      <c r="BS293" s="23" t="str">
        <f>IF(COUNTIFS($U$4:$U292,Presupuestos[[#This Row],[ID DOCUMENTO]])&gt;=1,IF(B292=Presupuestos[[#This Row],[ID]],"OK","DOC. DUPLICADO"),"OK")</f>
        <v>OK</v>
      </c>
    </row>
    <row r="294" spans="2:71" x14ac:dyDescent="0.25">
      <c r="B294" s="34">
        <f>IF(Presupuestos[[#This Row],[ID DOCUMENTO]]=U293,B293,IF(B293="ID",1,B293+1))</f>
        <v>287</v>
      </c>
      <c r="C294" s="2">
        <v>45852</v>
      </c>
      <c r="D294" s="2">
        <v>45852</v>
      </c>
      <c r="E294" s="3" t="s">
        <v>685</v>
      </c>
      <c r="F294" s="25" t="s">
        <v>27</v>
      </c>
      <c r="G294" s="25" t="s">
        <v>91</v>
      </c>
      <c r="H294" s="25" t="s">
        <v>92</v>
      </c>
      <c r="I294" s="36" t="str">
        <f>IFERROR(VLOOKUP(Presupuestos[[#This Row],[AREA]]&amp;Presupuestos[[#This Row],[CONCEPTO]]&amp;Presupuestos[[#This Row],[DESCRIPCION]],Tabla28[[Columna1]:[CÓDIGO NUEVO]],2,0),"")</f>
        <v>P0201001</v>
      </c>
      <c r="J294" s="3" t="s">
        <v>666</v>
      </c>
      <c r="K294" s="3" t="s">
        <v>1169</v>
      </c>
      <c r="L294" s="3" t="s">
        <v>666</v>
      </c>
      <c r="M294" s="31" t="s">
        <v>790</v>
      </c>
      <c r="N294" s="3"/>
      <c r="O294" s="3" t="s">
        <v>308</v>
      </c>
      <c r="P294" s="3" t="s">
        <v>71</v>
      </c>
      <c r="Q294" s="3" t="str">
        <f>IFERROR(VLOOKUP(Presupuestos[[#This Row],[CLASIFICACIÓN (N)]],Tabla17[],2,0),"")</f>
        <v>Costos de ventas</v>
      </c>
      <c r="R294" s="3" t="str">
        <f>IFERROR(VLOOKUP(Presupuestos[[#This Row],[CLASIFICACIÓN (N)]],Tabla17[],3,0),"")</f>
        <v>Operativo</v>
      </c>
      <c r="S294" s="3" t="s">
        <v>16</v>
      </c>
      <c r="T294" s="3" t="str">
        <f>IFERROR(VLOOKUP(Presupuestos[[#This Row],[ALMACEN]],Tabla5[],2,0),"")</f>
        <v>Arequipa</v>
      </c>
      <c r="U294" s="19" t="str">
        <f>IFERROR(VLOOKUP(Presupuestos[[#This Row],[TIPO DE DOCUMENTO]],Tipo_Documento[],2,0)&amp;Presupuestos[[#This Row],[SERIE]]&amp;Presupuestos[[#This Row],[NUMERO]]&amp;Presupuestos[[#This Row],[RUC]],"")</f>
        <v>01F0021645420100192064</v>
      </c>
      <c r="V294" s="3" t="s">
        <v>120</v>
      </c>
      <c r="W294" s="7">
        <v>45852</v>
      </c>
      <c r="X294" s="7">
        <v>45882</v>
      </c>
      <c r="Y294" s="3" t="s">
        <v>721</v>
      </c>
      <c r="Z294" s="3">
        <v>16454</v>
      </c>
      <c r="AA294" s="3">
        <f>IFERROR(VLOOKUP(Presupuestos[[#This Row],[RAZON SOCIAL]],CHOOSE({1,2},Clientes_Proveedores[Razon Social],Clientes_Proveedores[Ruc / Dni]),2,0),"-")</f>
        <v>20100192064</v>
      </c>
      <c r="AB294" s="31" t="s">
        <v>900</v>
      </c>
      <c r="AC294" s="3" t="s">
        <v>801</v>
      </c>
      <c r="AD294" s="5">
        <v>0.18</v>
      </c>
      <c r="AE294" s="6">
        <v>58.2</v>
      </c>
      <c r="AF294" s="6">
        <f>Presupuestos[[#This Row],[BASE]]*Presupuestos[[#This Row],[% IGV]]</f>
        <v>10.476000000000001</v>
      </c>
      <c r="AG294" s="22">
        <f>ROUND(SUM(Presupuestos[[#This Row],[BASE]:[IGV]]),2)</f>
        <v>68.680000000000007</v>
      </c>
      <c r="AH294" s="9">
        <f>IF(Presupuestos[[#This Row],[MONEDA]]="USD",VLOOKUP(Presupuestos[[#This Row],[FECHA DE EMISION]],Tipo_Cambio[],3,0),"")</f>
        <v>3.5569999999999999</v>
      </c>
      <c r="AI294" s="22">
        <f>IFERROR(ROUND(IF(Presupuestos[[#This Row],[MONEDA]]="PEN",Presupuestos[[#This Row],[TOTAL]],Presupuestos[[#This Row],[TOTAL]]*Presupuestos[[#This Row],[TIPO DE CAMBIO]]),2),"")</f>
        <v>244.29</v>
      </c>
      <c r="AJ294" s="5">
        <v>0.15</v>
      </c>
      <c r="AK294" s="33" t="s">
        <v>671</v>
      </c>
      <c r="AL294" s="5" t="s">
        <v>680</v>
      </c>
      <c r="AM294" s="23" t="s">
        <v>671</v>
      </c>
      <c r="AN294" s="23" t="s">
        <v>671</v>
      </c>
      <c r="AO294" s="7">
        <f>IFERROR(VLOOKUP("1-"&amp;Presupuestos[[#This Row],[ID DOCUMENTO]],BD_Pagos[],7,0),"")</f>
        <v>45882</v>
      </c>
      <c r="AP294" s="16" t="str">
        <f>IFERROR(VLOOKUP("1-"&amp;Presupuestos[[#This Row],[ID DOCUMENTO]],BD_Pagos[],8,0),"")</f>
        <v>B-BCP - Dolares</v>
      </c>
      <c r="AQ294" s="17">
        <f>IFERROR(VLOOKUP("1-"&amp;Presupuestos[[#This Row],[ID DOCUMENTO]],BD_Pagos[],9,0),"")</f>
        <v>1401621</v>
      </c>
      <c r="AR294" s="54"/>
      <c r="AS294" s="7">
        <f>IFERROR(VLOOKUP("2-"&amp;Presupuestos[[#This Row],[ID DOCUMENTO]],BD_Pagos[],7,0),"")</f>
        <v>0</v>
      </c>
      <c r="AT294" s="16" t="str">
        <f>IFERROR(VLOOKUP("2-"&amp;Presupuestos[[#This Row],[ID DOCUMENTO]],BD_Pagos[],8,0),"")</f>
        <v/>
      </c>
      <c r="AU294" s="17">
        <f>IFERROR(VLOOKUP("2-"&amp;Presupuestos[[#This Row],[ID DOCUMENTO]],BD_Pagos[],9,0),"")</f>
        <v>0</v>
      </c>
      <c r="AV294" s="20">
        <f>IF(IFERROR(VLOOKUP("2-"&amp;Presupuestos[[#This Row],[ID DOCUMENTO]],BD_Pagos[],10,0),0)&gt;Presupuestos[[#This Row],[TOTAL SOLES]],Presupuestos[[#This Row],[TOTAL SOLES]],IFERROR(VLOOKUP("2-"&amp;Presupuestos[[#This Row],[ID DOCUMENTO]],BD_Pagos[],10,0),0))</f>
        <v>0</v>
      </c>
      <c r="AW294" s="7"/>
      <c r="AX294" s="16"/>
      <c r="AY294" s="17"/>
      <c r="AZ294" s="20"/>
      <c r="BA294" s="7"/>
      <c r="BB294" s="16"/>
      <c r="BC294" s="17"/>
      <c r="BD294" s="20"/>
      <c r="BE294" s="7">
        <f>IFERROR(VLOOKUP("5-"&amp;Presupuestos[[#This Row],[ID DOCUMENTO]],BD_Pagos[],7,0),"")</f>
        <v>0</v>
      </c>
      <c r="BF294" s="17">
        <f>IFERROR(VLOOKUP("5-"&amp;Presupuestos[[#This Row],[ID DOCUMENTO]],BD_Pagos[],9,0),"")</f>
        <v>0</v>
      </c>
      <c r="BG294" s="20">
        <f>IF(IFERROR(VLOOKUP("5-"&amp;Presupuestos[[#This Row],[ID DOCUMENTO]],BD_Pagos[],10,0),0)&gt;Presupuestos[[#This Row],[TOTAL SOLES]],Presupuestos[[#This Row],[TOTAL SOLES]],IFERROR(VLOOKUP("5-"&amp;Presupuestos[[#This Row],[ID DOCUMENTO]],BD_Pagos[],10,0),0))</f>
        <v>0</v>
      </c>
      <c r="BH294" s="7">
        <f>IFERROR(VLOOKUP("1-Detraccion"&amp;Presupuestos[[#This Row],[ID DOCUMENTO]],BD_Pagos[],2,0),"")</f>
        <v>45870</v>
      </c>
      <c r="BI294" s="3" t="str">
        <f>IFERROR(VLOOKUP("1-Detraccion"&amp;Presupuestos[[#This Row],[ID DOCUMENTO]],BD_Pagos[],3,0),"")</f>
        <v>Adquiriente</v>
      </c>
      <c r="BJ294" s="3">
        <f>IFERROR(VLOOKUP("1-Detraccion"&amp;Presupuestos[[#This Row],[ID DOCUMENTO]],BD_Pagos[],4,0),"")</f>
        <v>277160606</v>
      </c>
      <c r="BK294" s="6">
        <f>IF(IFERROR(VLOOKUP("1-Detraccion"&amp;Presupuestos[[#This Row],[ID DOCUMENTO]],BD_Pagos[],5,0),0)&gt;Presupuestos[[#This Row],[TOTAL SOLES]],Presupuestos[[#This Row],[TOTAL SOLES]],IFERROR(VLOOKUP("1-Detraccion"&amp;Presupuestos[[#This Row],[ID DOCUMENTO]],BD_Pagos[],5,0),0))</f>
        <v>37</v>
      </c>
      <c r="BL294" s="6">
        <f>IF(IFERROR(VLOOKUP("1-Detraccion"&amp;Presupuestos[[#This Row],[ID DOCUMENTO]],BD_Pagos[],6,0),0)&gt;Presupuestos[[#This Row],[TOTAL SOLES]],Presupuestos[[#This Row],[TOTAL SOLES]],IFERROR(VLOOKUP("1-Detraccion"&amp;Presupuestos[[#This Row],[ID DOCUMENTO]],BD_Pagos[],6,0),0))</f>
        <v>10.4</v>
      </c>
      <c r="BM294" s="37"/>
      <c r="BN294" s="3"/>
      <c r="BO294" s="3"/>
      <c r="BP294" s="6"/>
      <c r="BQ29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58.28</v>
      </c>
      <c r="BR294" s="23" t="str">
        <f>IF(Presupuestos[[#This Row],[SALDO ME-MN]]&gt;0,"PENDIENTE","CANCELADO")</f>
        <v>PENDIENTE</v>
      </c>
      <c r="BS294" s="23" t="str">
        <f>IF(COUNTIFS($U$4:$U293,Presupuestos[[#This Row],[ID DOCUMENTO]])&gt;=1,IF(B293=Presupuestos[[#This Row],[ID]],"OK","DOC. DUPLICADO"),"OK")</f>
        <v>OK</v>
      </c>
    </row>
    <row r="295" spans="2:71" x14ac:dyDescent="0.25">
      <c r="B295" s="34">
        <f>IF(Presupuestos[[#This Row],[ID DOCUMENTO]]=U294,B294,IF(B294="ID",1,B294+1))</f>
        <v>288</v>
      </c>
      <c r="C295" s="2">
        <v>45849</v>
      </c>
      <c r="D295" s="2">
        <v>45849</v>
      </c>
      <c r="E295" s="3" t="s">
        <v>685</v>
      </c>
      <c r="F295" s="25" t="s">
        <v>27</v>
      </c>
      <c r="G295" s="25" t="s">
        <v>91</v>
      </c>
      <c r="H295" s="25" t="s">
        <v>92</v>
      </c>
      <c r="I295" s="36" t="str">
        <f>IFERROR(VLOOKUP(Presupuestos[[#This Row],[AREA]]&amp;Presupuestos[[#This Row],[CONCEPTO]]&amp;Presupuestos[[#This Row],[DESCRIPCION]],Tabla28[[Columna1]:[CÓDIGO NUEVO]],2,0),"")</f>
        <v>P0201001</v>
      </c>
      <c r="J295" s="3" t="s">
        <v>666</v>
      </c>
      <c r="K295" s="3" t="s">
        <v>1170</v>
      </c>
      <c r="L295" s="3" t="s">
        <v>666</v>
      </c>
      <c r="M295" s="31" t="s">
        <v>790</v>
      </c>
      <c r="N295" s="3"/>
      <c r="O295" s="3" t="s">
        <v>308</v>
      </c>
      <c r="P295" s="3" t="s">
        <v>71</v>
      </c>
      <c r="Q295" s="3" t="str">
        <f>IFERROR(VLOOKUP(Presupuestos[[#This Row],[CLASIFICACIÓN (N)]],Tabla17[],2,0),"")</f>
        <v>Costos de ventas</v>
      </c>
      <c r="R295" s="3" t="str">
        <f>IFERROR(VLOOKUP(Presupuestos[[#This Row],[CLASIFICACIÓN (N)]],Tabla17[],3,0),"")</f>
        <v>Operativo</v>
      </c>
      <c r="S295" s="3" t="s">
        <v>16</v>
      </c>
      <c r="T295" s="3" t="str">
        <f>IFERROR(VLOOKUP(Presupuestos[[#This Row],[ALMACEN]],Tabla5[],2,0),"")</f>
        <v>Arequipa</v>
      </c>
      <c r="U295" s="19" t="str">
        <f>IFERROR(VLOOKUP(Presupuestos[[#This Row],[TIPO DE DOCUMENTO]],Tipo_Documento[],2,0)&amp;Presupuestos[[#This Row],[SERIE]]&amp;Presupuestos[[#This Row],[NUMERO]]&amp;Presupuestos[[#This Row],[RUC]],"")</f>
        <v>01F0021644220100192064</v>
      </c>
      <c r="V295" s="3" t="s">
        <v>120</v>
      </c>
      <c r="W295" s="7">
        <v>45849</v>
      </c>
      <c r="X295" s="7">
        <v>45879</v>
      </c>
      <c r="Y295" s="3" t="s">
        <v>721</v>
      </c>
      <c r="Z295" s="3">
        <v>16442</v>
      </c>
      <c r="AA295" s="3">
        <f>IFERROR(VLOOKUP(Presupuestos[[#This Row],[RAZON SOCIAL]],CHOOSE({1,2},Clientes_Proveedores[Razon Social],Clientes_Proveedores[Ruc / Dni]),2,0),"-")</f>
        <v>20100192064</v>
      </c>
      <c r="AB295" s="31" t="s">
        <v>900</v>
      </c>
      <c r="AC295" s="3" t="s">
        <v>801</v>
      </c>
      <c r="AD295" s="5">
        <v>0.18</v>
      </c>
      <c r="AE295" s="6">
        <v>31.2</v>
      </c>
      <c r="AF295" s="6">
        <f>Presupuestos[[#This Row],[BASE]]*Presupuestos[[#This Row],[% IGV]]</f>
        <v>5.6159999999999997</v>
      </c>
      <c r="AG295" s="22">
        <f>ROUND(SUM(Presupuestos[[#This Row],[BASE]:[IGV]]),2)</f>
        <v>36.82</v>
      </c>
      <c r="AH295" s="9">
        <f>IF(Presupuestos[[#This Row],[MONEDA]]="USD",VLOOKUP(Presupuestos[[#This Row],[FECHA DE EMISION]],Tipo_Cambio[],3,0),"")</f>
        <v>3.5569999999999999</v>
      </c>
      <c r="AI295" s="22">
        <f>IFERROR(ROUND(IF(Presupuestos[[#This Row],[MONEDA]]="PEN",Presupuestos[[#This Row],[TOTAL]],Presupuestos[[#This Row],[TOTAL]]*Presupuestos[[#This Row],[TIPO DE CAMBIO]]),2),"")</f>
        <v>130.97</v>
      </c>
      <c r="AJ295" s="5">
        <v>0.15</v>
      </c>
      <c r="AK295" s="33" t="s">
        <v>671</v>
      </c>
      <c r="AL295" s="5" t="s">
        <v>680</v>
      </c>
      <c r="AM295" s="23" t="s">
        <v>671</v>
      </c>
      <c r="AN295" s="23" t="s">
        <v>671</v>
      </c>
      <c r="AO295" s="7">
        <f>IFERROR(VLOOKUP("1-"&amp;Presupuestos[[#This Row],[ID DOCUMENTO]],BD_Pagos[],7,0),"")</f>
        <v>45882</v>
      </c>
      <c r="AP295" s="16" t="str">
        <f>IFERROR(VLOOKUP("1-"&amp;Presupuestos[[#This Row],[ID DOCUMENTO]],BD_Pagos[],8,0),"")</f>
        <v>B-BCP - Dolares</v>
      </c>
      <c r="AQ295" s="17">
        <f>IFERROR(VLOOKUP("1-"&amp;Presupuestos[[#This Row],[ID DOCUMENTO]],BD_Pagos[],9,0),"")</f>
        <v>1401621</v>
      </c>
      <c r="AR295" s="54"/>
      <c r="AS295" s="7">
        <f>IFERROR(VLOOKUP("2-"&amp;Presupuestos[[#This Row],[ID DOCUMENTO]],BD_Pagos[],7,0),"")</f>
        <v>0</v>
      </c>
      <c r="AT295" s="16" t="str">
        <f>IFERROR(VLOOKUP("2-"&amp;Presupuestos[[#This Row],[ID DOCUMENTO]],BD_Pagos[],8,0),"")</f>
        <v/>
      </c>
      <c r="AU295" s="17">
        <f>IFERROR(VLOOKUP("2-"&amp;Presupuestos[[#This Row],[ID DOCUMENTO]],BD_Pagos[],9,0),"")</f>
        <v>0</v>
      </c>
      <c r="AV295" s="20">
        <f>IF(IFERROR(VLOOKUP("2-"&amp;Presupuestos[[#This Row],[ID DOCUMENTO]],BD_Pagos[],10,0),0)&gt;Presupuestos[[#This Row],[TOTAL SOLES]],Presupuestos[[#This Row],[TOTAL SOLES]],IFERROR(VLOOKUP("2-"&amp;Presupuestos[[#This Row],[ID DOCUMENTO]],BD_Pagos[],10,0),0))</f>
        <v>0</v>
      </c>
      <c r="AW295" s="7"/>
      <c r="AX295" s="16"/>
      <c r="AY295" s="17"/>
      <c r="AZ295" s="20"/>
      <c r="BA295" s="7"/>
      <c r="BB295" s="16"/>
      <c r="BC295" s="17"/>
      <c r="BD295" s="20"/>
      <c r="BE295" s="7">
        <f>IFERROR(VLOOKUP("5-"&amp;Presupuestos[[#This Row],[ID DOCUMENTO]],BD_Pagos[],7,0),"")</f>
        <v>0</v>
      </c>
      <c r="BF295" s="17">
        <f>IFERROR(VLOOKUP("5-"&amp;Presupuestos[[#This Row],[ID DOCUMENTO]],BD_Pagos[],9,0),"")</f>
        <v>0</v>
      </c>
      <c r="BG295" s="20">
        <f>IF(IFERROR(VLOOKUP("5-"&amp;Presupuestos[[#This Row],[ID DOCUMENTO]],BD_Pagos[],10,0),0)&gt;Presupuestos[[#This Row],[TOTAL SOLES]],Presupuestos[[#This Row],[TOTAL SOLES]],IFERROR(VLOOKUP("5-"&amp;Presupuestos[[#This Row],[ID DOCUMENTO]],BD_Pagos[],10,0),0))</f>
        <v>0</v>
      </c>
      <c r="BH295" s="7">
        <f>IFERROR(VLOOKUP("1-Detraccion"&amp;Presupuestos[[#This Row],[ID DOCUMENTO]],BD_Pagos[],2,0),"")</f>
        <v>45870</v>
      </c>
      <c r="BI295" s="3" t="str">
        <f>IFERROR(VLOOKUP("1-Detraccion"&amp;Presupuestos[[#This Row],[ID DOCUMENTO]],BD_Pagos[],3,0),"")</f>
        <v>Adquiriente</v>
      </c>
      <c r="BJ295" s="3">
        <f>IFERROR(VLOOKUP("1-Detraccion"&amp;Presupuestos[[#This Row],[ID DOCUMENTO]],BD_Pagos[],4,0),"")</f>
        <v>277160608</v>
      </c>
      <c r="BK295" s="6">
        <f>IF(IFERROR(VLOOKUP("1-Detraccion"&amp;Presupuestos[[#This Row],[ID DOCUMENTO]],BD_Pagos[],5,0),0)&gt;Presupuestos[[#This Row],[TOTAL SOLES]],Presupuestos[[#This Row],[TOTAL SOLES]],IFERROR(VLOOKUP("1-Detraccion"&amp;Presupuestos[[#This Row],[ID DOCUMENTO]],BD_Pagos[],5,0),0))</f>
        <v>20</v>
      </c>
      <c r="BL295" s="6">
        <f>IF(IFERROR(VLOOKUP("1-Detraccion"&amp;Presupuestos[[#This Row],[ID DOCUMENTO]],BD_Pagos[],6,0),0)&gt;Presupuestos[[#This Row],[TOTAL SOLES]],Presupuestos[[#This Row],[TOTAL SOLES]],IFERROR(VLOOKUP("1-Detraccion"&amp;Presupuestos[[#This Row],[ID DOCUMENTO]],BD_Pagos[],6,0),0))</f>
        <v>5.62</v>
      </c>
      <c r="BM295" s="37"/>
      <c r="BN295" s="3"/>
      <c r="BO295" s="3"/>
      <c r="BP295" s="6"/>
      <c r="BQ29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31.2</v>
      </c>
      <c r="BR295" s="23" t="str">
        <f>IF(Presupuestos[[#This Row],[SALDO ME-MN]]&gt;0,"PENDIENTE","CANCELADO")</f>
        <v>PENDIENTE</v>
      </c>
      <c r="BS295" s="23" t="str">
        <f>IF(COUNTIFS($U$4:$U294,Presupuestos[[#This Row],[ID DOCUMENTO]])&gt;=1,IF(B294=Presupuestos[[#This Row],[ID]],"OK","DOC. DUPLICADO"),"OK")</f>
        <v>OK</v>
      </c>
    </row>
    <row r="296" spans="2:71" x14ac:dyDescent="0.25">
      <c r="B296" s="34">
        <f>IF(Presupuestos[[#This Row],[ID DOCUMENTO]]=U295,B295,IF(B295="ID",1,B295+1))</f>
        <v>289</v>
      </c>
      <c r="C296" s="2">
        <v>45859</v>
      </c>
      <c r="D296" s="2">
        <v>45859</v>
      </c>
      <c r="E296" s="3" t="s">
        <v>685</v>
      </c>
      <c r="F296" s="25" t="s">
        <v>27</v>
      </c>
      <c r="G296" s="25" t="s">
        <v>91</v>
      </c>
      <c r="H296" s="25" t="s">
        <v>92</v>
      </c>
      <c r="I296" s="36" t="str">
        <f>IFERROR(VLOOKUP(Presupuestos[[#This Row],[AREA]]&amp;Presupuestos[[#This Row],[CONCEPTO]]&amp;Presupuestos[[#This Row],[DESCRIPCION]],Tabla28[[Columna1]:[CÓDIGO NUEVO]],2,0),"")</f>
        <v>P0201001</v>
      </c>
      <c r="J296" s="3" t="s">
        <v>666</v>
      </c>
      <c r="K296" s="3" t="s">
        <v>1171</v>
      </c>
      <c r="L296" s="3" t="s">
        <v>666</v>
      </c>
      <c r="M296" s="31" t="s">
        <v>790</v>
      </c>
      <c r="N296" s="3"/>
      <c r="O296" s="3" t="s">
        <v>308</v>
      </c>
      <c r="P296" s="3" t="s">
        <v>71</v>
      </c>
      <c r="Q296" s="3" t="str">
        <f>IFERROR(VLOOKUP(Presupuestos[[#This Row],[CLASIFICACIÓN (N)]],Tabla17[],2,0),"")</f>
        <v>Costos de ventas</v>
      </c>
      <c r="R296" s="3" t="str">
        <f>IFERROR(VLOOKUP(Presupuestos[[#This Row],[CLASIFICACIÓN (N)]],Tabla17[],3,0),"")</f>
        <v>Operativo</v>
      </c>
      <c r="S296" s="3" t="s">
        <v>16</v>
      </c>
      <c r="T296" s="3" t="str">
        <f>IFERROR(VLOOKUP(Presupuestos[[#This Row],[ALMACEN]],Tabla5[],2,0),"")</f>
        <v>Arequipa</v>
      </c>
      <c r="U296" s="19" t="str">
        <f>IFERROR(VLOOKUP(Presupuestos[[#This Row],[TIPO DE DOCUMENTO]],Tipo_Documento[],2,0)&amp;Presupuestos[[#This Row],[SERIE]]&amp;Presupuestos[[#This Row],[NUMERO]]&amp;Presupuestos[[#This Row],[RUC]],"")</f>
        <v>01F00263020454186002</v>
      </c>
      <c r="V296" s="3" t="s">
        <v>120</v>
      </c>
      <c r="W296" s="7">
        <v>45859</v>
      </c>
      <c r="X296" s="7">
        <v>45859</v>
      </c>
      <c r="Y296" s="3" t="s">
        <v>721</v>
      </c>
      <c r="Z296" s="3">
        <v>630</v>
      </c>
      <c r="AA296" s="3">
        <f>IFERROR(VLOOKUP(Presupuestos[[#This Row],[RAZON SOCIAL]],CHOOSE({1,2},Clientes_Proveedores[Razon Social],Clientes_Proveedores[Ruc / Dni]),2,0),"-")</f>
        <v>20454186002</v>
      </c>
      <c r="AB296" s="31" t="s">
        <v>898</v>
      </c>
      <c r="AC296" s="3" t="s">
        <v>670</v>
      </c>
      <c r="AD296" s="5">
        <v>0.18</v>
      </c>
      <c r="AE296" s="6">
        <v>233.56</v>
      </c>
      <c r="AF296" s="6">
        <f>Presupuestos[[#This Row],[BASE]]*Presupuestos[[#This Row],[% IGV]]</f>
        <v>42.040799999999997</v>
      </c>
      <c r="AG296" s="22">
        <f>ROUND(SUM(Presupuestos[[#This Row],[BASE]:[IGV]]),2)</f>
        <v>275.60000000000002</v>
      </c>
      <c r="AH296" s="9" t="str">
        <f>IF(Presupuestos[[#This Row],[MONEDA]]="USD",VLOOKUP(Presupuestos[[#This Row],[FECHA DE EMISION]],Tipo_Cambio[],3,0),"")</f>
        <v/>
      </c>
      <c r="AI296" s="22">
        <f>IFERROR(ROUND(IF(Presupuestos[[#This Row],[MONEDA]]="PEN",Presupuestos[[#This Row],[TOTAL]],Presupuestos[[#This Row],[TOTAL]]*Presupuestos[[#This Row],[TIPO DE CAMBIO]]),2),"")</f>
        <v>275.60000000000002</v>
      </c>
      <c r="AJ296" s="5">
        <v>0.15</v>
      </c>
      <c r="AK296" s="33" t="s">
        <v>671</v>
      </c>
      <c r="AL296" s="5" t="s">
        <v>680</v>
      </c>
      <c r="AM296" s="23" t="s">
        <v>671</v>
      </c>
      <c r="AN296" s="23" t="s">
        <v>671</v>
      </c>
      <c r="AO296" s="7">
        <f>IFERROR(VLOOKUP("1-"&amp;Presupuestos[[#This Row],[ID DOCUMENTO]],BD_Pagos[],7,0),"")</f>
        <v>45863</v>
      </c>
      <c r="AP296" s="16" t="str">
        <f>IFERROR(VLOOKUP("1-"&amp;Presupuestos[[#This Row],[ID DOCUMENTO]],BD_Pagos[],8,0),"")</f>
        <v>B-BCP - Soles</v>
      </c>
      <c r="AQ296" s="17">
        <f>IFERROR(VLOOKUP("1-"&amp;Presupuestos[[#This Row],[ID DOCUMENTO]],BD_Pagos[],9,0),"")</f>
        <v>4654315</v>
      </c>
      <c r="AR296" s="54"/>
      <c r="AS296" s="7">
        <f>IFERROR(VLOOKUP("2-"&amp;Presupuestos[[#This Row],[ID DOCUMENTO]],BD_Pagos[],7,0),"")</f>
        <v>0</v>
      </c>
      <c r="AT296" s="16" t="str">
        <f>IFERROR(VLOOKUP("2-"&amp;Presupuestos[[#This Row],[ID DOCUMENTO]],BD_Pagos[],8,0),"")</f>
        <v/>
      </c>
      <c r="AU296" s="17">
        <f>IFERROR(VLOOKUP("2-"&amp;Presupuestos[[#This Row],[ID DOCUMENTO]],BD_Pagos[],9,0),"")</f>
        <v>0</v>
      </c>
      <c r="AV296" s="20">
        <f>IF(IFERROR(VLOOKUP("2-"&amp;Presupuestos[[#This Row],[ID DOCUMENTO]],BD_Pagos[],10,0),0)&gt;Presupuestos[[#This Row],[TOTAL SOLES]],Presupuestos[[#This Row],[TOTAL SOLES]],IFERROR(VLOOKUP("2-"&amp;Presupuestos[[#This Row],[ID DOCUMENTO]],BD_Pagos[],10,0),0))</f>
        <v>0</v>
      </c>
      <c r="AW296" s="7"/>
      <c r="AX296" s="16"/>
      <c r="AY296" s="17"/>
      <c r="AZ296" s="20"/>
      <c r="BA296" s="7"/>
      <c r="BB296" s="16"/>
      <c r="BC296" s="17"/>
      <c r="BD296" s="20"/>
      <c r="BE296" s="7">
        <f>IFERROR(VLOOKUP("5-"&amp;Presupuestos[[#This Row],[ID DOCUMENTO]],BD_Pagos[],7,0),"")</f>
        <v>0</v>
      </c>
      <c r="BF296" s="17">
        <f>IFERROR(VLOOKUP("5-"&amp;Presupuestos[[#This Row],[ID DOCUMENTO]],BD_Pagos[],9,0),"")</f>
        <v>0</v>
      </c>
      <c r="BG296" s="20">
        <f>IF(IFERROR(VLOOKUP("5-"&amp;Presupuestos[[#This Row],[ID DOCUMENTO]],BD_Pagos[],10,0),0)&gt;Presupuestos[[#This Row],[TOTAL SOLES]],Presupuestos[[#This Row],[TOTAL SOLES]],IFERROR(VLOOKUP("5-"&amp;Presupuestos[[#This Row],[ID DOCUMENTO]],BD_Pagos[],10,0),0))</f>
        <v>0</v>
      </c>
      <c r="BH296" s="7">
        <f>IFERROR(VLOOKUP("1-Detraccion"&amp;Presupuestos[[#This Row],[ID DOCUMENTO]],BD_Pagos[],2,0),"")</f>
        <v>45863</v>
      </c>
      <c r="BI296" s="3" t="str">
        <f>IFERROR(VLOOKUP("1-Detraccion"&amp;Presupuestos[[#This Row],[ID DOCUMENTO]],BD_Pagos[],3,0),"")</f>
        <v>Adquiriente</v>
      </c>
      <c r="BJ296" s="3">
        <f>IFERROR(VLOOKUP("1-Detraccion"&amp;Presupuestos[[#This Row],[ID DOCUMENTO]],BD_Pagos[],4,0),"")</f>
        <v>276642062</v>
      </c>
      <c r="BK296" s="6">
        <f>IF(IFERROR(VLOOKUP("1-Detraccion"&amp;Presupuestos[[#This Row],[ID DOCUMENTO]],BD_Pagos[],5,0),0)&gt;Presupuestos[[#This Row],[TOTAL SOLES]],Presupuestos[[#This Row],[TOTAL SOLES]],IFERROR(VLOOKUP("1-Detraccion"&amp;Presupuestos[[#This Row],[ID DOCUMENTO]],BD_Pagos[],5,0),0))</f>
        <v>41</v>
      </c>
      <c r="BL296" s="6">
        <f>IF(IFERROR(VLOOKUP("1-Detraccion"&amp;Presupuestos[[#This Row],[ID DOCUMENTO]],BD_Pagos[],6,0),0)&gt;Presupuestos[[#This Row],[TOTAL SOLES]],Presupuestos[[#This Row],[TOTAL SOLES]],IFERROR(VLOOKUP("1-Detraccion"&amp;Presupuestos[[#This Row],[ID DOCUMENTO]],BD_Pagos[],6,0),0))</f>
        <v>41</v>
      </c>
      <c r="BM296" s="37"/>
      <c r="BN296" s="3"/>
      <c r="BO296" s="3"/>
      <c r="BP296" s="6"/>
      <c r="BQ29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234.6</v>
      </c>
      <c r="BR296" s="23" t="str">
        <f>IF(Presupuestos[[#This Row],[SALDO ME-MN]]&gt;0,"PENDIENTE","CANCELADO")</f>
        <v>PENDIENTE</v>
      </c>
      <c r="BS296" s="23" t="str">
        <f>IF(COUNTIFS($U$4:$U295,Presupuestos[[#This Row],[ID DOCUMENTO]])&gt;=1,IF(B295=Presupuestos[[#This Row],[ID]],"OK","DOC. DUPLICADO"),"OK")</f>
        <v>OK</v>
      </c>
    </row>
    <row r="297" spans="2:71" ht="24" x14ac:dyDescent="0.25">
      <c r="B297" s="34">
        <f>IF(Presupuestos[[#This Row],[ID DOCUMENTO]]=U296,B296,IF(B296="ID",1,B296+1))</f>
        <v>290</v>
      </c>
      <c r="C297" s="2">
        <v>45852</v>
      </c>
      <c r="D297" s="2">
        <v>45852</v>
      </c>
      <c r="E297" s="3" t="s">
        <v>723</v>
      </c>
      <c r="F297" s="25" t="s">
        <v>35</v>
      </c>
      <c r="G297" s="25" t="s">
        <v>223</v>
      </c>
      <c r="H297" s="25" t="s">
        <v>214</v>
      </c>
      <c r="I297" s="36" t="str">
        <f>IFERROR(VLOOKUP(Presupuestos[[#This Row],[AREA]]&amp;Presupuestos[[#This Row],[CONCEPTO]]&amp;Presupuestos[[#This Row],[DESCRIPCION]],Tabla28[[Columna1]:[CÓDIGO NUEVO]],2,0),"")</f>
        <v>P0303002</v>
      </c>
      <c r="J297" s="3" t="s">
        <v>666</v>
      </c>
      <c r="K297" s="3" t="s">
        <v>666</v>
      </c>
      <c r="L297" s="3" t="s">
        <v>666</v>
      </c>
      <c r="M297" s="31" t="s">
        <v>1172</v>
      </c>
      <c r="N297" s="3" t="s">
        <v>25</v>
      </c>
      <c r="O297" s="3" t="s">
        <v>300</v>
      </c>
      <c r="P297" s="3" t="s">
        <v>122</v>
      </c>
      <c r="Q297" s="3" t="str">
        <f>IFERROR(VLOOKUP(Presupuestos[[#This Row],[CLASIFICACIÓN (N)]],Tabla17[],2,0),"")</f>
        <v>Costos de ventas</v>
      </c>
      <c r="R297" s="3" t="str">
        <f>IFERROR(VLOOKUP(Presupuestos[[#This Row],[CLASIFICACIÓN (N)]],Tabla17[],3,0),"")</f>
        <v>Operativo</v>
      </c>
      <c r="S297" s="3" t="s">
        <v>16</v>
      </c>
      <c r="T297" s="3" t="str">
        <f>IFERROR(VLOOKUP(Presupuestos[[#This Row],[ALMACEN]],Tabla5[],2,0),"")</f>
        <v>Arequipa</v>
      </c>
      <c r="U297" s="19" t="str">
        <f>IFERROR(VLOOKUP(Presupuestos[[#This Row],[TIPO DE DOCUMENTO]],Tipo_Documento[],2,0)&amp;Presupuestos[[#This Row],[SERIE]]&amp;Presupuestos[[#This Row],[NUMERO]]&amp;Presupuestos[[#This Row],[RUC]],"")</f>
        <v>01F207117738220550372640</v>
      </c>
      <c r="V297" s="3" t="s">
        <v>120</v>
      </c>
      <c r="W297" s="7">
        <v>45852</v>
      </c>
      <c r="X297" s="7">
        <v>45852</v>
      </c>
      <c r="Y297" s="3" t="s">
        <v>1173</v>
      </c>
      <c r="Z297" s="3">
        <v>1177382</v>
      </c>
      <c r="AA297" s="3">
        <f>IFERROR(VLOOKUP(Presupuestos[[#This Row],[RAZON SOCIAL]],CHOOSE({1,2},Clientes_Proveedores[Razon Social],Clientes_Proveedores[Ruc / Dni]),2,0),"-")</f>
        <v>20550372640</v>
      </c>
      <c r="AB297" s="31" t="s">
        <v>726</v>
      </c>
      <c r="AC297" s="3" t="s">
        <v>670</v>
      </c>
      <c r="AD297" s="5">
        <v>0.18</v>
      </c>
      <c r="AE297" s="6">
        <v>12.71</v>
      </c>
      <c r="AF297" s="6">
        <f>Presupuestos[[#This Row],[BASE]]*Presupuestos[[#This Row],[% IGV]]</f>
        <v>2.2878000000000003</v>
      </c>
      <c r="AG297" s="22">
        <f>ROUND(SUM(Presupuestos[[#This Row],[BASE]:[IGV]]),2)</f>
        <v>15</v>
      </c>
      <c r="AH297" s="9" t="str">
        <f>IF(Presupuestos[[#This Row],[MONEDA]]="USD",VLOOKUP(Presupuestos[[#This Row],[FECHA DE EMISION]],Tipo_Cambio[],3,0),"")</f>
        <v/>
      </c>
      <c r="AI297" s="22">
        <f>IFERROR(ROUND(IF(Presupuestos[[#This Row],[MONEDA]]="PEN",Presupuestos[[#This Row],[TOTAL]],Presupuestos[[#This Row],[TOTAL]]*Presupuestos[[#This Row],[TIPO DE CAMBIO]]),2),"")</f>
        <v>15</v>
      </c>
      <c r="AJ297" s="5"/>
      <c r="AK297" s="33" t="s">
        <v>671</v>
      </c>
      <c r="AL297" s="5" t="s">
        <v>715</v>
      </c>
      <c r="AM297" s="23" t="s">
        <v>671</v>
      </c>
      <c r="AN297" s="23" t="s">
        <v>671</v>
      </c>
      <c r="AO297" s="7">
        <f>IFERROR(VLOOKUP("1-"&amp;Presupuestos[[#This Row],[ID DOCUMENTO]],BD_Pagos[],7,0),"")</f>
        <v>45852</v>
      </c>
      <c r="AP297" s="16" t="str">
        <f>IFERROR(VLOOKUP("1-"&amp;Presupuestos[[#This Row],[ID DOCUMENTO]],BD_Pagos[],8,0),"")</f>
        <v>C_Ope_004</v>
      </c>
      <c r="AQ297" s="17">
        <f>IFERROR(VLOOKUP("1-"&amp;Presupuestos[[#This Row],[ID DOCUMENTO]],BD_Pagos[],9,0),"")</f>
        <v>24925</v>
      </c>
      <c r="AR297" s="54"/>
      <c r="AS297" s="7">
        <f>IFERROR(VLOOKUP("2-"&amp;Presupuestos[[#This Row],[ID DOCUMENTO]],BD_Pagos[],7,0),"")</f>
        <v>0</v>
      </c>
      <c r="AT297" s="16" t="str">
        <f>IFERROR(VLOOKUP("2-"&amp;Presupuestos[[#This Row],[ID DOCUMENTO]],BD_Pagos[],8,0),"")</f>
        <v/>
      </c>
      <c r="AU297" s="17">
        <f>IFERROR(VLOOKUP("2-"&amp;Presupuestos[[#This Row],[ID DOCUMENTO]],BD_Pagos[],9,0),"")</f>
        <v>0</v>
      </c>
      <c r="AV297" s="20">
        <f>IF(IFERROR(VLOOKUP("2-"&amp;Presupuestos[[#This Row],[ID DOCUMENTO]],BD_Pagos[],10,0),0)&gt;Presupuestos[[#This Row],[TOTAL SOLES]],Presupuestos[[#This Row],[TOTAL SOLES]],IFERROR(VLOOKUP("2-"&amp;Presupuestos[[#This Row],[ID DOCUMENTO]],BD_Pagos[],10,0),0))</f>
        <v>0</v>
      </c>
      <c r="AW297" s="7"/>
      <c r="AX297" s="16"/>
      <c r="AY297" s="17"/>
      <c r="AZ297" s="20"/>
      <c r="BA297" s="7"/>
      <c r="BB297" s="16"/>
      <c r="BC297" s="17"/>
      <c r="BD297" s="20"/>
      <c r="BE297" s="7">
        <f>IFERROR(VLOOKUP("5-"&amp;Presupuestos[[#This Row],[ID DOCUMENTO]],BD_Pagos[],7,0),"")</f>
        <v>0</v>
      </c>
      <c r="BF297" s="17">
        <f>IFERROR(VLOOKUP("5-"&amp;Presupuestos[[#This Row],[ID DOCUMENTO]],BD_Pagos[],9,0),"")</f>
        <v>0</v>
      </c>
      <c r="BG297" s="20">
        <f>IF(IFERROR(VLOOKUP("5-"&amp;Presupuestos[[#This Row],[ID DOCUMENTO]],BD_Pagos[],10,0),0)&gt;Presupuestos[[#This Row],[TOTAL SOLES]],Presupuestos[[#This Row],[TOTAL SOLES]],IFERROR(VLOOKUP("5-"&amp;Presupuestos[[#This Row],[ID DOCUMENTO]],BD_Pagos[],10,0),0))</f>
        <v>0</v>
      </c>
      <c r="BH297" s="7">
        <f>IFERROR(VLOOKUP("1-Detraccion"&amp;Presupuestos[[#This Row],[ID DOCUMENTO]],BD_Pagos[],2,0),"")</f>
        <v>0</v>
      </c>
      <c r="BI297" s="3" t="str">
        <f>IFERROR(VLOOKUP("1-Detraccion"&amp;Presupuestos[[#This Row],[ID DOCUMENTO]],BD_Pagos[],3,0),"")</f>
        <v/>
      </c>
      <c r="BJ297" s="3">
        <f>IFERROR(VLOOKUP("1-Detraccion"&amp;Presupuestos[[#This Row],[ID DOCUMENTO]],BD_Pagos[],4,0),"")</f>
        <v>0</v>
      </c>
      <c r="BK297" s="6">
        <f>IF(IFERROR(VLOOKUP("1-Detraccion"&amp;Presupuestos[[#This Row],[ID DOCUMENTO]],BD_Pagos[],5,0),0)&gt;Presupuestos[[#This Row],[TOTAL SOLES]],Presupuestos[[#This Row],[TOTAL SOLES]],IFERROR(VLOOKUP("1-Detraccion"&amp;Presupuestos[[#This Row],[ID DOCUMENTO]],BD_Pagos[],5,0),0))</f>
        <v>0</v>
      </c>
      <c r="BL297" s="6">
        <f>IF(IFERROR(VLOOKUP("1-Detraccion"&amp;Presupuestos[[#This Row],[ID DOCUMENTO]],BD_Pagos[],6,0),0)&gt;Presupuestos[[#This Row],[TOTAL SOLES]],Presupuestos[[#This Row],[TOTAL SOLES]],IFERROR(VLOOKUP("1-Detraccion"&amp;Presupuestos[[#This Row],[ID DOCUMENTO]],BD_Pagos[],6,0),0))</f>
        <v>0</v>
      </c>
      <c r="BM297" s="37"/>
      <c r="BN297" s="3"/>
      <c r="BO297" s="3"/>
      <c r="BP297" s="6"/>
      <c r="BQ29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297" s="23" t="str">
        <f>IF(Presupuestos[[#This Row],[SALDO ME-MN]]&gt;0,"PENDIENTE","CANCELADO")</f>
        <v>PENDIENTE</v>
      </c>
      <c r="BS297" s="23" t="str">
        <f>IF(COUNTIFS($U$4:$U296,Presupuestos[[#This Row],[ID DOCUMENTO]])&gt;=1,IF(B296=Presupuestos[[#This Row],[ID]],"OK","DOC. DUPLICADO"),"OK")</f>
        <v>OK</v>
      </c>
    </row>
    <row r="298" spans="2:71" x14ac:dyDescent="0.25">
      <c r="B298" s="34">
        <f>IF(Presupuestos[[#This Row],[ID DOCUMENTO]]=U297,B297,IF(B297="ID",1,B297+1))</f>
        <v>291</v>
      </c>
      <c r="C298" s="2">
        <v>45852</v>
      </c>
      <c r="D298" s="2">
        <v>45852</v>
      </c>
      <c r="E298" s="3" t="s">
        <v>723</v>
      </c>
      <c r="F298" s="25" t="s">
        <v>35</v>
      </c>
      <c r="G298" s="25" t="s">
        <v>223</v>
      </c>
      <c r="H298" s="25" t="s">
        <v>214</v>
      </c>
      <c r="I298" s="36" t="str">
        <f>IFERROR(VLOOKUP(Presupuestos[[#This Row],[AREA]]&amp;Presupuestos[[#This Row],[CONCEPTO]]&amp;Presupuestos[[#This Row],[DESCRIPCION]],Tabla28[[Columna1]:[CÓDIGO NUEVO]],2,0),"")</f>
        <v>P0303002</v>
      </c>
      <c r="J298" s="3" t="s">
        <v>666</v>
      </c>
      <c r="K298" s="3" t="s">
        <v>666</v>
      </c>
      <c r="L298" s="3" t="s">
        <v>666</v>
      </c>
      <c r="M298" s="31" t="s">
        <v>1174</v>
      </c>
      <c r="N298" s="3" t="s">
        <v>25</v>
      </c>
      <c r="O298" s="3" t="s">
        <v>300</v>
      </c>
      <c r="P298" s="3" t="s">
        <v>122</v>
      </c>
      <c r="Q298" s="3" t="str">
        <f>IFERROR(VLOOKUP(Presupuestos[[#This Row],[CLASIFICACIÓN (N)]],Tabla17[],2,0),"")</f>
        <v>Costos de ventas</v>
      </c>
      <c r="R298" s="3" t="str">
        <f>IFERROR(VLOOKUP(Presupuestos[[#This Row],[CLASIFICACIÓN (N)]],Tabla17[],3,0),"")</f>
        <v>Operativo</v>
      </c>
      <c r="S298" s="3" t="s">
        <v>16</v>
      </c>
      <c r="T298" s="3" t="str">
        <f>IFERROR(VLOOKUP(Presupuestos[[#This Row],[ALMACEN]],Tabla5[],2,0),"")</f>
        <v>Arequipa</v>
      </c>
      <c r="U298" s="19" t="str">
        <f>IFERROR(VLOOKUP(Presupuestos[[#This Row],[TIPO DE DOCUMENTO]],Tipo_Documento[],2,0)&amp;Presupuestos[[#This Row],[SERIE]]&amp;Presupuestos[[#This Row],[NUMERO]]&amp;Presupuestos[[#This Row],[RUC]],"")</f>
        <v>01F602376370620550372640</v>
      </c>
      <c r="V298" s="3" t="s">
        <v>120</v>
      </c>
      <c r="W298" s="7">
        <v>45852</v>
      </c>
      <c r="X298" s="7">
        <v>45852</v>
      </c>
      <c r="Y298" s="3" t="s">
        <v>965</v>
      </c>
      <c r="Z298" s="3">
        <v>3763706</v>
      </c>
      <c r="AA298" s="3">
        <f>IFERROR(VLOOKUP(Presupuestos[[#This Row],[RAZON SOCIAL]],CHOOSE({1,2},Clientes_Proveedores[Razon Social],Clientes_Proveedores[Ruc / Dni]),2,0),"-")</f>
        <v>20550372640</v>
      </c>
      <c r="AB298" s="31" t="s">
        <v>726</v>
      </c>
      <c r="AC298" s="3" t="s">
        <v>670</v>
      </c>
      <c r="AD298" s="5">
        <v>0.18</v>
      </c>
      <c r="AE298" s="6">
        <v>12.71</v>
      </c>
      <c r="AF298" s="6">
        <f>Presupuestos[[#This Row],[BASE]]*Presupuestos[[#This Row],[% IGV]]</f>
        <v>2.2878000000000003</v>
      </c>
      <c r="AG298" s="22">
        <f>ROUND(SUM(Presupuestos[[#This Row],[BASE]:[IGV]]),2)</f>
        <v>15</v>
      </c>
      <c r="AH298" s="9" t="str">
        <f>IF(Presupuestos[[#This Row],[MONEDA]]="USD",VLOOKUP(Presupuestos[[#This Row],[FECHA DE EMISION]],Tipo_Cambio[],3,0),"")</f>
        <v/>
      </c>
      <c r="AI298" s="22">
        <f>IFERROR(ROUND(IF(Presupuestos[[#This Row],[MONEDA]]="PEN",Presupuestos[[#This Row],[TOTAL]],Presupuestos[[#This Row],[TOTAL]]*Presupuestos[[#This Row],[TIPO DE CAMBIO]]),2),"")</f>
        <v>15</v>
      </c>
      <c r="AJ298" s="5"/>
      <c r="AK298" s="33" t="s">
        <v>671</v>
      </c>
      <c r="AL298" s="5" t="s">
        <v>715</v>
      </c>
      <c r="AM298" s="23" t="s">
        <v>671</v>
      </c>
      <c r="AN298" s="23" t="s">
        <v>671</v>
      </c>
      <c r="AO298" s="7">
        <f>IFERROR(VLOOKUP("1-"&amp;Presupuestos[[#This Row],[ID DOCUMENTO]],BD_Pagos[],7,0),"")</f>
        <v>45852</v>
      </c>
      <c r="AP298" s="16" t="str">
        <f>IFERROR(VLOOKUP("1-"&amp;Presupuestos[[#This Row],[ID DOCUMENTO]],BD_Pagos[],8,0),"")</f>
        <v>C_Ope_004</v>
      </c>
      <c r="AQ298" s="17">
        <f>IFERROR(VLOOKUP("1-"&amp;Presupuestos[[#This Row],[ID DOCUMENTO]],BD_Pagos[],9,0),"")</f>
        <v>24926</v>
      </c>
      <c r="AR298" s="54"/>
      <c r="AS298" s="7">
        <f>IFERROR(VLOOKUP("2-"&amp;Presupuestos[[#This Row],[ID DOCUMENTO]],BD_Pagos[],7,0),"")</f>
        <v>0</v>
      </c>
      <c r="AT298" s="16" t="str">
        <f>IFERROR(VLOOKUP("2-"&amp;Presupuestos[[#This Row],[ID DOCUMENTO]],BD_Pagos[],8,0),"")</f>
        <v/>
      </c>
      <c r="AU298" s="17">
        <f>IFERROR(VLOOKUP("2-"&amp;Presupuestos[[#This Row],[ID DOCUMENTO]],BD_Pagos[],9,0),"")</f>
        <v>0</v>
      </c>
      <c r="AV298" s="20">
        <f>IF(IFERROR(VLOOKUP("2-"&amp;Presupuestos[[#This Row],[ID DOCUMENTO]],BD_Pagos[],10,0),0)&gt;Presupuestos[[#This Row],[TOTAL SOLES]],Presupuestos[[#This Row],[TOTAL SOLES]],IFERROR(VLOOKUP("2-"&amp;Presupuestos[[#This Row],[ID DOCUMENTO]],BD_Pagos[],10,0),0))</f>
        <v>0</v>
      </c>
      <c r="AW298" s="7"/>
      <c r="AX298" s="16"/>
      <c r="AY298" s="17"/>
      <c r="AZ298" s="20"/>
      <c r="BA298" s="7"/>
      <c r="BB298" s="16"/>
      <c r="BC298" s="17"/>
      <c r="BD298" s="20"/>
      <c r="BE298" s="7">
        <f>IFERROR(VLOOKUP("5-"&amp;Presupuestos[[#This Row],[ID DOCUMENTO]],BD_Pagos[],7,0),"")</f>
        <v>0</v>
      </c>
      <c r="BF298" s="17">
        <f>IFERROR(VLOOKUP("5-"&amp;Presupuestos[[#This Row],[ID DOCUMENTO]],BD_Pagos[],9,0),"")</f>
        <v>0</v>
      </c>
      <c r="BG298" s="20">
        <f>IF(IFERROR(VLOOKUP("5-"&amp;Presupuestos[[#This Row],[ID DOCUMENTO]],BD_Pagos[],10,0),0)&gt;Presupuestos[[#This Row],[TOTAL SOLES]],Presupuestos[[#This Row],[TOTAL SOLES]],IFERROR(VLOOKUP("5-"&amp;Presupuestos[[#This Row],[ID DOCUMENTO]],BD_Pagos[],10,0),0))</f>
        <v>0</v>
      </c>
      <c r="BH298" s="7">
        <f>IFERROR(VLOOKUP("1-Detraccion"&amp;Presupuestos[[#This Row],[ID DOCUMENTO]],BD_Pagos[],2,0),"")</f>
        <v>0</v>
      </c>
      <c r="BI298" s="3" t="str">
        <f>IFERROR(VLOOKUP("1-Detraccion"&amp;Presupuestos[[#This Row],[ID DOCUMENTO]],BD_Pagos[],3,0),"")</f>
        <v/>
      </c>
      <c r="BJ298" s="3">
        <f>IFERROR(VLOOKUP("1-Detraccion"&amp;Presupuestos[[#This Row],[ID DOCUMENTO]],BD_Pagos[],4,0),"")</f>
        <v>0</v>
      </c>
      <c r="BK298" s="6">
        <f>IF(IFERROR(VLOOKUP("1-Detraccion"&amp;Presupuestos[[#This Row],[ID DOCUMENTO]],BD_Pagos[],5,0),0)&gt;Presupuestos[[#This Row],[TOTAL SOLES]],Presupuestos[[#This Row],[TOTAL SOLES]],IFERROR(VLOOKUP("1-Detraccion"&amp;Presupuestos[[#This Row],[ID DOCUMENTO]],BD_Pagos[],5,0),0))</f>
        <v>0</v>
      </c>
      <c r="BL298" s="6">
        <f>IF(IFERROR(VLOOKUP("1-Detraccion"&amp;Presupuestos[[#This Row],[ID DOCUMENTO]],BD_Pagos[],6,0),0)&gt;Presupuestos[[#This Row],[TOTAL SOLES]],Presupuestos[[#This Row],[TOTAL SOLES]],IFERROR(VLOOKUP("1-Detraccion"&amp;Presupuestos[[#This Row],[ID DOCUMENTO]],BD_Pagos[],6,0),0))</f>
        <v>0</v>
      </c>
      <c r="BM298" s="37"/>
      <c r="BN298" s="3"/>
      <c r="BO298" s="3"/>
      <c r="BP298" s="6"/>
      <c r="BQ29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298" s="23" t="str">
        <f>IF(Presupuestos[[#This Row],[SALDO ME-MN]]&gt;0,"PENDIENTE","CANCELADO")</f>
        <v>PENDIENTE</v>
      </c>
      <c r="BS298" s="23" t="str">
        <f>IF(COUNTIFS($U$4:$U297,Presupuestos[[#This Row],[ID DOCUMENTO]])&gt;=1,IF(B297=Presupuestos[[#This Row],[ID]],"OK","DOC. DUPLICADO"),"OK")</f>
        <v>OK</v>
      </c>
    </row>
    <row r="299" spans="2:71" ht="24" x14ac:dyDescent="0.25">
      <c r="B299" s="34">
        <f>IF(Presupuestos[[#This Row],[ID DOCUMENTO]]=U298,B298,IF(B298="ID",1,B298+1))</f>
        <v>292</v>
      </c>
      <c r="C299" s="2">
        <v>45855</v>
      </c>
      <c r="D299" s="2">
        <v>45855</v>
      </c>
      <c r="E299" s="3" t="s">
        <v>723</v>
      </c>
      <c r="F299" s="25" t="s">
        <v>35</v>
      </c>
      <c r="G299" s="25" t="s">
        <v>223</v>
      </c>
      <c r="H299" s="25" t="s">
        <v>214</v>
      </c>
      <c r="I299" s="36" t="str">
        <f>IFERROR(VLOOKUP(Presupuestos[[#This Row],[AREA]]&amp;Presupuestos[[#This Row],[CONCEPTO]]&amp;Presupuestos[[#This Row],[DESCRIPCION]],Tabla28[[Columna1]:[CÓDIGO NUEVO]],2,0),"")</f>
        <v>P0303002</v>
      </c>
      <c r="J299" s="3" t="s">
        <v>666</v>
      </c>
      <c r="K299" s="3" t="s">
        <v>666</v>
      </c>
      <c r="L299" s="3" t="s">
        <v>666</v>
      </c>
      <c r="M299" s="31" t="s">
        <v>1175</v>
      </c>
      <c r="N299" s="3" t="s">
        <v>25</v>
      </c>
      <c r="O299" s="3" t="s">
        <v>300</v>
      </c>
      <c r="P299" s="3" t="s">
        <v>122</v>
      </c>
      <c r="Q299" s="3" t="str">
        <f>IFERROR(VLOOKUP(Presupuestos[[#This Row],[CLASIFICACIÓN (N)]],Tabla17[],2,0),"")</f>
        <v>Costos de ventas</v>
      </c>
      <c r="R299" s="3" t="str">
        <f>IFERROR(VLOOKUP(Presupuestos[[#This Row],[CLASIFICACIÓN (N)]],Tabla17[],3,0),"")</f>
        <v>Operativo</v>
      </c>
      <c r="S299" s="3" t="s">
        <v>16</v>
      </c>
      <c r="T299" s="3" t="str">
        <f>IFERROR(VLOOKUP(Presupuestos[[#This Row],[ALMACEN]],Tabla5[],2,0),"")</f>
        <v>Arequipa</v>
      </c>
      <c r="U299" s="19" t="str">
        <f>IFERROR(VLOOKUP(Presupuestos[[#This Row],[TIPO DE DOCUMENTO]],Tipo_Documento[],2,0)&amp;Presupuestos[[#This Row],[SERIE]]&amp;Presupuestos[[#This Row],[NUMERO]]&amp;Presupuestos[[#This Row],[RUC]],"")</f>
        <v>01F20665484220550372640</v>
      </c>
      <c r="V299" s="3" t="s">
        <v>120</v>
      </c>
      <c r="W299" s="7">
        <v>45855</v>
      </c>
      <c r="X299" s="7">
        <v>45855</v>
      </c>
      <c r="Y299" s="3" t="s">
        <v>725</v>
      </c>
      <c r="Z299" s="3">
        <v>654842</v>
      </c>
      <c r="AA299" s="3">
        <f>IFERROR(VLOOKUP(Presupuestos[[#This Row],[RAZON SOCIAL]],CHOOSE({1,2},Clientes_Proveedores[Razon Social],Clientes_Proveedores[Ruc / Dni]),2,0),"-")</f>
        <v>20550372640</v>
      </c>
      <c r="AB299" s="31" t="s">
        <v>726</v>
      </c>
      <c r="AC299" s="3" t="s">
        <v>670</v>
      </c>
      <c r="AD299" s="5">
        <v>0.18</v>
      </c>
      <c r="AE299" s="6">
        <v>12.71</v>
      </c>
      <c r="AF299" s="6">
        <f>Presupuestos[[#This Row],[BASE]]*Presupuestos[[#This Row],[% IGV]]</f>
        <v>2.2878000000000003</v>
      </c>
      <c r="AG299" s="22">
        <f>ROUND(SUM(Presupuestos[[#This Row],[BASE]:[IGV]]),2)</f>
        <v>15</v>
      </c>
      <c r="AH299" s="9" t="str">
        <f>IF(Presupuestos[[#This Row],[MONEDA]]="USD",VLOOKUP(Presupuestos[[#This Row],[FECHA DE EMISION]],Tipo_Cambio[],3,0),"")</f>
        <v/>
      </c>
      <c r="AI299" s="22">
        <f>IFERROR(ROUND(IF(Presupuestos[[#This Row],[MONEDA]]="PEN",Presupuestos[[#This Row],[TOTAL]],Presupuestos[[#This Row],[TOTAL]]*Presupuestos[[#This Row],[TIPO DE CAMBIO]]),2),"")</f>
        <v>15</v>
      </c>
      <c r="AJ299" s="5"/>
      <c r="AK299" s="33" t="s">
        <v>671</v>
      </c>
      <c r="AL299" s="5" t="s">
        <v>715</v>
      </c>
      <c r="AM299" s="23" t="s">
        <v>671</v>
      </c>
      <c r="AN299" s="23" t="s">
        <v>671</v>
      </c>
      <c r="AO299" s="7">
        <f>IFERROR(VLOOKUP("1-"&amp;Presupuestos[[#This Row],[ID DOCUMENTO]],BD_Pagos[],7,0),"")</f>
        <v>45855</v>
      </c>
      <c r="AP299" s="16" t="str">
        <f>IFERROR(VLOOKUP("1-"&amp;Presupuestos[[#This Row],[ID DOCUMENTO]],BD_Pagos[],8,0),"")</f>
        <v>C_Ope_004</v>
      </c>
      <c r="AQ299" s="17">
        <f>IFERROR(VLOOKUP("1-"&amp;Presupuestos[[#This Row],[ID DOCUMENTO]],BD_Pagos[],9,0),"")</f>
        <v>24927</v>
      </c>
      <c r="AR299" s="54"/>
      <c r="AS299" s="7">
        <f>IFERROR(VLOOKUP("2-"&amp;Presupuestos[[#This Row],[ID DOCUMENTO]],BD_Pagos[],7,0),"")</f>
        <v>0</v>
      </c>
      <c r="AT299" s="16" t="str">
        <f>IFERROR(VLOOKUP("2-"&amp;Presupuestos[[#This Row],[ID DOCUMENTO]],BD_Pagos[],8,0),"")</f>
        <v/>
      </c>
      <c r="AU299" s="17">
        <f>IFERROR(VLOOKUP("2-"&amp;Presupuestos[[#This Row],[ID DOCUMENTO]],BD_Pagos[],9,0),"")</f>
        <v>0</v>
      </c>
      <c r="AV299" s="20">
        <f>IF(IFERROR(VLOOKUP("2-"&amp;Presupuestos[[#This Row],[ID DOCUMENTO]],BD_Pagos[],10,0),0)&gt;Presupuestos[[#This Row],[TOTAL SOLES]],Presupuestos[[#This Row],[TOTAL SOLES]],IFERROR(VLOOKUP("2-"&amp;Presupuestos[[#This Row],[ID DOCUMENTO]],BD_Pagos[],10,0),0))</f>
        <v>0</v>
      </c>
      <c r="AW299" s="7"/>
      <c r="AX299" s="16"/>
      <c r="AY299" s="17"/>
      <c r="AZ299" s="20"/>
      <c r="BA299" s="7"/>
      <c r="BB299" s="16"/>
      <c r="BC299" s="17"/>
      <c r="BD299" s="20"/>
      <c r="BE299" s="7">
        <f>IFERROR(VLOOKUP("5-"&amp;Presupuestos[[#This Row],[ID DOCUMENTO]],BD_Pagos[],7,0),"")</f>
        <v>0</v>
      </c>
      <c r="BF299" s="17">
        <f>IFERROR(VLOOKUP("5-"&amp;Presupuestos[[#This Row],[ID DOCUMENTO]],BD_Pagos[],9,0),"")</f>
        <v>0</v>
      </c>
      <c r="BG299" s="20">
        <f>IF(IFERROR(VLOOKUP("5-"&amp;Presupuestos[[#This Row],[ID DOCUMENTO]],BD_Pagos[],10,0),0)&gt;Presupuestos[[#This Row],[TOTAL SOLES]],Presupuestos[[#This Row],[TOTAL SOLES]],IFERROR(VLOOKUP("5-"&amp;Presupuestos[[#This Row],[ID DOCUMENTO]],BD_Pagos[],10,0),0))</f>
        <v>0</v>
      </c>
      <c r="BH299" s="7">
        <f>IFERROR(VLOOKUP("1-Detraccion"&amp;Presupuestos[[#This Row],[ID DOCUMENTO]],BD_Pagos[],2,0),"")</f>
        <v>0</v>
      </c>
      <c r="BI299" s="3" t="str">
        <f>IFERROR(VLOOKUP("1-Detraccion"&amp;Presupuestos[[#This Row],[ID DOCUMENTO]],BD_Pagos[],3,0),"")</f>
        <v/>
      </c>
      <c r="BJ299" s="3">
        <f>IFERROR(VLOOKUP("1-Detraccion"&amp;Presupuestos[[#This Row],[ID DOCUMENTO]],BD_Pagos[],4,0),"")</f>
        <v>0</v>
      </c>
      <c r="BK299" s="6">
        <f>IF(IFERROR(VLOOKUP("1-Detraccion"&amp;Presupuestos[[#This Row],[ID DOCUMENTO]],BD_Pagos[],5,0),0)&gt;Presupuestos[[#This Row],[TOTAL SOLES]],Presupuestos[[#This Row],[TOTAL SOLES]],IFERROR(VLOOKUP("1-Detraccion"&amp;Presupuestos[[#This Row],[ID DOCUMENTO]],BD_Pagos[],5,0),0))</f>
        <v>0</v>
      </c>
      <c r="BL299" s="6">
        <f>IF(IFERROR(VLOOKUP("1-Detraccion"&amp;Presupuestos[[#This Row],[ID DOCUMENTO]],BD_Pagos[],6,0),0)&gt;Presupuestos[[#This Row],[TOTAL SOLES]],Presupuestos[[#This Row],[TOTAL SOLES]],IFERROR(VLOOKUP("1-Detraccion"&amp;Presupuestos[[#This Row],[ID DOCUMENTO]],BD_Pagos[],6,0),0))</f>
        <v>0</v>
      </c>
      <c r="BM299" s="37"/>
      <c r="BN299" s="3"/>
      <c r="BO299" s="3"/>
      <c r="BP299" s="6"/>
      <c r="BQ29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299" s="23" t="str">
        <f>IF(Presupuestos[[#This Row],[SALDO ME-MN]]&gt;0,"PENDIENTE","CANCELADO")</f>
        <v>PENDIENTE</v>
      </c>
      <c r="BS299" s="23" t="str">
        <f>IF(COUNTIFS($U$4:$U298,Presupuestos[[#This Row],[ID DOCUMENTO]])&gt;=1,IF(B298=Presupuestos[[#This Row],[ID]],"OK","DOC. DUPLICADO"),"OK")</f>
        <v>OK</v>
      </c>
    </row>
    <row r="300" spans="2:71" ht="24" x14ac:dyDescent="0.25">
      <c r="B300" s="34">
        <f>IF(Presupuestos[[#This Row],[ID DOCUMENTO]]=U299,B299,IF(B299="ID",1,B299+1))</f>
        <v>293</v>
      </c>
      <c r="C300" s="2">
        <v>45855</v>
      </c>
      <c r="D300" s="2">
        <v>45855</v>
      </c>
      <c r="E300" s="3" t="s">
        <v>723</v>
      </c>
      <c r="F300" s="25" t="s">
        <v>35</v>
      </c>
      <c r="G300" s="25" t="s">
        <v>223</v>
      </c>
      <c r="H300" s="25" t="s">
        <v>214</v>
      </c>
      <c r="I300" s="36" t="str">
        <f>IFERROR(VLOOKUP(Presupuestos[[#This Row],[AREA]]&amp;Presupuestos[[#This Row],[CONCEPTO]]&amp;Presupuestos[[#This Row],[DESCRIPCION]],Tabla28[[Columna1]:[CÓDIGO NUEVO]],2,0),"")</f>
        <v>P0303002</v>
      </c>
      <c r="J300" s="3" t="s">
        <v>666</v>
      </c>
      <c r="K300" s="3" t="s">
        <v>666</v>
      </c>
      <c r="L300" s="3" t="s">
        <v>666</v>
      </c>
      <c r="M300" s="31" t="s">
        <v>1176</v>
      </c>
      <c r="N300" s="3" t="s">
        <v>25</v>
      </c>
      <c r="O300" s="3" t="s">
        <v>300</v>
      </c>
      <c r="P300" s="3" t="s">
        <v>122</v>
      </c>
      <c r="Q300" s="3" t="str">
        <f>IFERROR(VLOOKUP(Presupuestos[[#This Row],[CLASIFICACIÓN (N)]],Tabla17[],2,0),"")</f>
        <v>Costos de ventas</v>
      </c>
      <c r="R300" s="3" t="str">
        <f>IFERROR(VLOOKUP(Presupuestos[[#This Row],[CLASIFICACIÓN (N)]],Tabla17[],3,0),"")</f>
        <v>Operativo</v>
      </c>
      <c r="S300" s="3" t="s">
        <v>16</v>
      </c>
      <c r="T300" s="3" t="str">
        <f>IFERROR(VLOOKUP(Presupuestos[[#This Row],[ALMACEN]],Tabla5[],2,0),"")</f>
        <v>Arequipa</v>
      </c>
      <c r="U300" s="19" t="str">
        <f>IFERROR(VLOOKUP(Presupuestos[[#This Row],[TIPO DE DOCUMENTO]],Tipo_Documento[],2,0)&amp;Presupuestos[[#This Row],[SERIE]]&amp;Presupuestos[[#This Row],[NUMERO]]&amp;Presupuestos[[#This Row],[RUC]],"")</f>
        <v>01F604231215220550372640</v>
      </c>
      <c r="V300" s="3" t="s">
        <v>120</v>
      </c>
      <c r="W300" s="7">
        <v>45855</v>
      </c>
      <c r="X300" s="7">
        <v>45855</v>
      </c>
      <c r="Y300" s="3" t="s">
        <v>1177</v>
      </c>
      <c r="Z300" s="3">
        <v>2312152</v>
      </c>
      <c r="AA300" s="3">
        <f>IFERROR(VLOOKUP(Presupuestos[[#This Row],[RAZON SOCIAL]],CHOOSE({1,2},Clientes_Proveedores[Razon Social],Clientes_Proveedores[Ruc / Dni]),2,0),"-")</f>
        <v>20550372640</v>
      </c>
      <c r="AB300" s="31" t="s">
        <v>726</v>
      </c>
      <c r="AC300" s="3" t="s">
        <v>670</v>
      </c>
      <c r="AD300" s="5">
        <v>0.18</v>
      </c>
      <c r="AE300" s="6">
        <v>12.71</v>
      </c>
      <c r="AF300" s="6">
        <f>Presupuestos[[#This Row],[BASE]]*Presupuestos[[#This Row],[% IGV]]</f>
        <v>2.2878000000000003</v>
      </c>
      <c r="AG300" s="22">
        <f>ROUND(SUM(Presupuestos[[#This Row],[BASE]:[IGV]]),2)</f>
        <v>15</v>
      </c>
      <c r="AH300" s="9" t="str">
        <f>IF(Presupuestos[[#This Row],[MONEDA]]="USD",VLOOKUP(Presupuestos[[#This Row],[FECHA DE EMISION]],Tipo_Cambio[],3,0),"")</f>
        <v/>
      </c>
      <c r="AI300" s="22">
        <f>IFERROR(ROUND(IF(Presupuestos[[#This Row],[MONEDA]]="PEN",Presupuestos[[#This Row],[TOTAL]],Presupuestos[[#This Row],[TOTAL]]*Presupuestos[[#This Row],[TIPO DE CAMBIO]]),2),"")</f>
        <v>15</v>
      </c>
      <c r="AJ300" s="5"/>
      <c r="AK300" s="33" t="s">
        <v>671</v>
      </c>
      <c r="AL300" s="5" t="s">
        <v>715</v>
      </c>
      <c r="AM300" s="23" t="s">
        <v>671</v>
      </c>
      <c r="AN300" s="23" t="s">
        <v>671</v>
      </c>
      <c r="AO300" s="7">
        <f>IFERROR(VLOOKUP("1-"&amp;Presupuestos[[#This Row],[ID DOCUMENTO]],BD_Pagos[],7,0),"")</f>
        <v>45855</v>
      </c>
      <c r="AP300" s="16" t="str">
        <f>IFERROR(VLOOKUP("1-"&amp;Presupuestos[[#This Row],[ID DOCUMENTO]],BD_Pagos[],8,0),"")</f>
        <v>C_Ope_004</v>
      </c>
      <c r="AQ300" s="17">
        <f>IFERROR(VLOOKUP("1-"&amp;Presupuestos[[#This Row],[ID DOCUMENTO]],BD_Pagos[],9,0),"")</f>
        <v>24928</v>
      </c>
      <c r="AR300" s="54"/>
      <c r="AS300" s="7">
        <f>IFERROR(VLOOKUP("2-"&amp;Presupuestos[[#This Row],[ID DOCUMENTO]],BD_Pagos[],7,0),"")</f>
        <v>0</v>
      </c>
      <c r="AT300" s="16" t="str">
        <f>IFERROR(VLOOKUP("2-"&amp;Presupuestos[[#This Row],[ID DOCUMENTO]],BD_Pagos[],8,0),"")</f>
        <v/>
      </c>
      <c r="AU300" s="17">
        <f>IFERROR(VLOOKUP("2-"&amp;Presupuestos[[#This Row],[ID DOCUMENTO]],BD_Pagos[],9,0),"")</f>
        <v>0</v>
      </c>
      <c r="AV300" s="20">
        <f>IF(IFERROR(VLOOKUP("2-"&amp;Presupuestos[[#This Row],[ID DOCUMENTO]],BD_Pagos[],10,0),0)&gt;Presupuestos[[#This Row],[TOTAL SOLES]],Presupuestos[[#This Row],[TOTAL SOLES]],IFERROR(VLOOKUP("2-"&amp;Presupuestos[[#This Row],[ID DOCUMENTO]],BD_Pagos[],10,0),0))</f>
        <v>0</v>
      </c>
      <c r="AW300" s="7"/>
      <c r="AX300" s="16"/>
      <c r="AY300" s="17"/>
      <c r="AZ300" s="20"/>
      <c r="BA300" s="7"/>
      <c r="BB300" s="16"/>
      <c r="BC300" s="17"/>
      <c r="BD300" s="20"/>
      <c r="BE300" s="7">
        <f>IFERROR(VLOOKUP("5-"&amp;Presupuestos[[#This Row],[ID DOCUMENTO]],BD_Pagos[],7,0),"")</f>
        <v>0</v>
      </c>
      <c r="BF300" s="17">
        <f>IFERROR(VLOOKUP("5-"&amp;Presupuestos[[#This Row],[ID DOCUMENTO]],BD_Pagos[],9,0),"")</f>
        <v>0</v>
      </c>
      <c r="BG300" s="20">
        <f>IF(IFERROR(VLOOKUP("5-"&amp;Presupuestos[[#This Row],[ID DOCUMENTO]],BD_Pagos[],10,0),0)&gt;Presupuestos[[#This Row],[TOTAL SOLES]],Presupuestos[[#This Row],[TOTAL SOLES]],IFERROR(VLOOKUP("5-"&amp;Presupuestos[[#This Row],[ID DOCUMENTO]],BD_Pagos[],10,0),0))</f>
        <v>0</v>
      </c>
      <c r="BH300" s="7">
        <f>IFERROR(VLOOKUP("1-Detraccion"&amp;Presupuestos[[#This Row],[ID DOCUMENTO]],BD_Pagos[],2,0),"")</f>
        <v>0</v>
      </c>
      <c r="BI300" s="3" t="str">
        <f>IFERROR(VLOOKUP("1-Detraccion"&amp;Presupuestos[[#This Row],[ID DOCUMENTO]],BD_Pagos[],3,0),"")</f>
        <v/>
      </c>
      <c r="BJ300" s="3">
        <f>IFERROR(VLOOKUP("1-Detraccion"&amp;Presupuestos[[#This Row],[ID DOCUMENTO]],BD_Pagos[],4,0),"")</f>
        <v>0</v>
      </c>
      <c r="BK300" s="6">
        <f>IF(IFERROR(VLOOKUP("1-Detraccion"&amp;Presupuestos[[#This Row],[ID DOCUMENTO]],BD_Pagos[],5,0),0)&gt;Presupuestos[[#This Row],[TOTAL SOLES]],Presupuestos[[#This Row],[TOTAL SOLES]],IFERROR(VLOOKUP("1-Detraccion"&amp;Presupuestos[[#This Row],[ID DOCUMENTO]],BD_Pagos[],5,0),0))</f>
        <v>0</v>
      </c>
      <c r="BL300" s="6">
        <f>IF(IFERROR(VLOOKUP("1-Detraccion"&amp;Presupuestos[[#This Row],[ID DOCUMENTO]],BD_Pagos[],6,0),0)&gt;Presupuestos[[#This Row],[TOTAL SOLES]],Presupuestos[[#This Row],[TOTAL SOLES]],IFERROR(VLOOKUP("1-Detraccion"&amp;Presupuestos[[#This Row],[ID DOCUMENTO]],BD_Pagos[],6,0),0))</f>
        <v>0</v>
      </c>
      <c r="BM300" s="37"/>
      <c r="BN300" s="3"/>
      <c r="BO300" s="3"/>
      <c r="BP300" s="6"/>
      <c r="BQ30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300" s="23" t="str">
        <f>IF(Presupuestos[[#This Row],[SALDO ME-MN]]&gt;0,"PENDIENTE","CANCELADO")</f>
        <v>PENDIENTE</v>
      </c>
      <c r="BS300" s="23" t="str">
        <f>IF(COUNTIFS($U$4:$U299,Presupuestos[[#This Row],[ID DOCUMENTO]])&gt;=1,IF(B299=Presupuestos[[#This Row],[ID]],"OK","DOC. DUPLICADO"),"OK")</f>
        <v>OK</v>
      </c>
    </row>
    <row r="301" spans="2:71" ht="36" x14ac:dyDescent="0.25">
      <c r="B301" s="34">
        <f>IF(Presupuestos[[#This Row],[ID DOCUMENTO]]=U300,B300,IF(B300="ID",1,B300+1))</f>
        <v>294</v>
      </c>
      <c r="C301" s="2">
        <v>45852</v>
      </c>
      <c r="D301" s="2">
        <v>45852</v>
      </c>
      <c r="E301" s="3" t="s">
        <v>874</v>
      </c>
      <c r="F301" s="25" t="s">
        <v>35</v>
      </c>
      <c r="G301" s="25" t="s">
        <v>51</v>
      </c>
      <c r="H301" s="25" t="s">
        <v>24</v>
      </c>
      <c r="I301" s="36" t="str">
        <f>IFERROR(VLOOKUP(Presupuestos[[#This Row],[AREA]]&amp;Presupuestos[[#This Row],[CONCEPTO]]&amp;Presupuestos[[#This Row],[DESCRIPCION]],Tabla28[[Columna1]:[CÓDIGO NUEVO]],2,0),"")</f>
        <v>P0315001</v>
      </c>
      <c r="J301" s="3" t="s">
        <v>666</v>
      </c>
      <c r="K301" s="3" t="s">
        <v>666</v>
      </c>
      <c r="L301" s="3" t="s">
        <v>666</v>
      </c>
      <c r="M301" s="31" t="s">
        <v>1178</v>
      </c>
      <c r="N301" s="3"/>
      <c r="O301" s="3" t="s">
        <v>308</v>
      </c>
      <c r="P301" s="3" t="s">
        <v>127</v>
      </c>
      <c r="Q301" s="3" t="str">
        <f>IFERROR(VLOOKUP(Presupuestos[[#This Row],[CLASIFICACIÓN (N)]],Tabla17[],2,0),"")</f>
        <v>Gastos operativos</v>
      </c>
      <c r="R301" s="3" t="str">
        <f>IFERROR(VLOOKUP(Presupuestos[[#This Row],[CLASIFICACIÓN (N)]],Tabla17[],3,0),"")</f>
        <v>Operativo</v>
      </c>
      <c r="S301" s="3" t="s">
        <v>34</v>
      </c>
      <c r="T301" s="3" t="str">
        <f>IFERROR(VLOOKUP(Presupuestos[[#This Row],[ALMACEN]],Tabla5[],2,0),"")</f>
        <v>Arequipa</v>
      </c>
      <c r="U301" s="19" t="str">
        <f>IFERROR(VLOOKUP(Presupuestos[[#This Row],[TIPO DE DOCUMENTO]],Tipo_Documento[],2,0)&amp;Presupuestos[[#This Row],[SERIE]]&amp;Presupuestos[[#This Row],[NUMERO]]&amp;Presupuestos[[#This Row],[RUC]],"")</f>
        <v>01F001682320604947520</v>
      </c>
      <c r="V301" s="3" t="s">
        <v>120</v>
      </c>
      <c r="W301" s="7">
        <v>45852</v>
      </c>
      <c r="X301" s="7">
        <v>45852</v>
      </c>
      <c r="Y301" s="3" t="s">
        <v>688</v>
      </c>
      <c r="Z301" s="3">
        <v>6823</v>
      </c>
      <c r="AA301" s="3">
        <f>IFERROR(VLOOKUP(Presupuestos[[#This Row],[RAZON SOCIAL]],CHOOSE({1,2},Clientes_Proveedores[Razon Social],Clientes_Proveedores[Ruc / Dni]),2,0),"-")</f>
        <v>20604947520</v>
      </c>
      <c r="AB301" s="31" t="s">
        <v>1179</v>
      </c>
      <c r="AC301" s="3" t="s">
        <v>670</v>
      </c>
      <c r="AD301" s="5">
        <v>0.18</v>
      </c>
      <c r="AE301" s="6">
        <v>20.76</v>
      </c>
      <c r="AF301" s="6">
        <f>Presupuestos[[#This Row],[BASE]]*Presupuestos[[#This Row],[% IGV]]</f>
        <v>3.7368000000000001</v>
      </c>
      <c r="AG301" s="22">
        <f>ROUND(SUM(Presupuestos[[#This Row],[BASE]:[IGV]]),2)</f>
        <v>24.5</v>
      </c>
      <c r="AH301" s="9" t="str">
        <f>IF(Presupuestos[[#This Row],[MONEDA]]="USD",VLOOKUP(Presupuestos[[#This Row],[FECHA DE EMISION]],Tipo_Cambio[],3,0),"")</f>
        <v/>
      </c>
      <c r="AI301" s="22">
        <f>IFERROR(ROUND(IF(Presupuestos[[#This Row],[MONEDA]]="PEN",Presupuestos[[#This Row],[TOTAL]],Presupuestos[[#This Row],[TOTAL]]*Presupuestos[[#This Row],[TIPO DE CAMBIO]]),2),"")</f>
        <v>24.5</v>
      </c>
      <c r="AJ301" s="5"/>
      <c r="AK301" s="33" t="s">
        <v>671</v>
      </c>
      <c r="AL301" s="5" t="s">
        <v>672</v>
      </c>
      <c r="AM301" s="23" t="s">
        <v>671</v>
      </c>
      <c r="AN301" s="23" t="s">
        <v>671</v>
      </c>
      <c r="AO301" s="7">
        <f>IFERROR(VLOOKUP("1-"&amp;Presupuestos[[#This Row],[ID DOCUMENTO]],BD_Pagos[],7,0),"")</f>
        <v>45870</v>
      </c>
      <c r="AP301" s="16" t="str">
        <f>IFERROR(VLOOKUP("1-"&amp;Presupuestos[[#This Row],[ID DOCUMENTO]],BD_Pagos[],8,0),"")</f>
        <v>C-Tesoreria</v>
      </c>
      <c r="AQ301" s="17" t="str">
        <f>IFERROR(VLOOKUP("1-"&amp;Presupuestos[[#This Row],[ID DOCUMENTO]],BD_Pagos[],9,0),"")</f>
        <v>001-12555</v>
      </c>
      <c r="AR301" s="54"/>
      <c r="AS301" s="7">
        <f>IFERROR(VLOOKUP("2-"&amp;Presupuestos[[#This Row],[ID DOCUMENTO]],BD_Pagos[],7,0),"")</f>
        <v>0</v>
      </c>
      <c r="AT301" s="16" t="str">
        <f>IFERROR(VLOOKUP("2-"&amp;Presupuestos[[#This Row],[ID DOCUMENTO]],BD_Pagos[],8,0),"")</f>
        <v/>
      </c>
      <c r="AU301" s="17">
        <f>IFERROR(VLOOKUP("2-"&amp;Presupuestos[[#This Row],[ID DOCUMENTO]],BD_Pagos[],9,0),"")</f>
        <v>0</v>
      </c>
      <c r="AV301" s="20">
        <f>IF(IFERROR(VLOOKUP("2-"&amp;Presupuestos[[#This Row],[ID DOCUMENTO]],BD_Pagos[],10,0),0)&gt;Presupuestos[[#This Row],[TOTAL SOLES]],Presupuestos[[#This Row],[TOTAL SOLES]],IFERROR(VLOOKUP("2-"&amp;Presupuestos[[#This Row],[ID DOCUMENTO]],BD_Pagos[],10,0),0))</f>
        <v>0</v>
      </c>
      <c r="AW301" s="7"/>
      <c r="AX301" s="16"/>
      <c r="AY301" s="17"/>
      <c r="AZ301" s="20"/>
      <c r="BA301" s="7"/>
      <c r="BB301" s="16"/>
      <c r="BC301" s="17"/>
      <c r="BD301" s="20"/>
      <c r="BE301" s="7">
        <f>IFERROR(VLOOKUP("5-"&amp;Presupuestos[[#This Row],[ID DOCUMENTO]],BD_Pagos[],7,0),"")</f>
        <v>0</v>
      </c>
      <c r="BF301" s="17">
        <f>IFERROR(VLOOKUP("5-"&amp;Presupuestos[[#This Row],[ID DOCUMENTO]],BD_Pagos[],9,0),"")</f>
        <v>0</v>
      </c>
      <c r="BG301" s="20">
        <f>IF(IFERROR(VLOOKUP("5-"&amp;Presupuestos[[#This Row],[ID DOCUMENTO]],BD_Pagos[],10,0),0)&gt;Presupuestos[[#This Row],[TOTAL SOLES]],Presupuestos[[#This Row],[TOTAL SOLES]],IFERROR(VLOOKUP("5-"&amp;Presupuestos[[#This Row],[ID DOCUMENTO]],BD_Pagos[],10,0),0))</f>
        <v>0</v>
      </c>
      <c r="BH301" s="7">
        <f>IFERROR(VLOOKUP("1-Detraccion"&amp;Presupuestos[[#This Row],[ID DOCUMENTO]],BD_Pagos[],2,0),"")</f>
        <v>0</v>
      </c>
      <c r="BI301" s="3" t="str">
        <f>IFERROR(VLOOKUP("1-Detraccion"&amp;Presupuestos[[#This Row],[ID DOCUMENTO]],BD_Pagos[],3,0),"")</f>
        <v/>
      </c>
      <c r="BJ301" s="3">
        <f>IFERROR(VLOOKUP("1-Detraccion"&amp;Presupuestos[[#This Row],[ID DOCUMENTO]],BD_Pagos[],4,0),"")</f>
        <v>0</v>
      </c>
      <c r="BK301" s="6">
        <f>IF(IFERROR(VLOOKUP("1-Detraccion"&amp;Presupuestos[[#This Row],[ID DOCUMENTO]],BD_Pagos[],5,0),0)&gt;Presupuestos[[#This Row],[TOTAL SOLES]],Presupuestos[[#This Row],[TOTAL SOLES]],IFERROR(VLOOKUP("1-Detraccion"&amp;Presupuestos[[#This Row],[ID DOCUMENTO]],BD_Pagos[],5,0),0))</f>
        <v>0</v>
      </c>
      <c r="BL301" s="6">
        <f>IF(IFERROR(VLOOKUP("1-Detraccion"&amp;Presupuestos[[#This Row],[ID DOCUMENTO]],BD_Pagos[],6,0),0)&gt;Presupuestos[[#This Row],[TOTAL SOLES]],Presupuestos[[#This Row],[TOTAL SOLES]],IFERROR(VLOOKUP("1-Detraccion"&amp;Presupuestos[[#This Row],[ID DOCUMENTO]],BD_Pagos[],6,0),0))</f>
        <v>0</v>
      </c>
      <c r="BM301" s="37"/>
      <c r="BN301" s="3"/>
      <c r="BO301" s="3"/>
      <c r="BP301" s="6"/>
      <c r="BQ30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24.5</v>
      </c>
      <c r="BR301" s="23" t="str">
        <f>IF(Presupuestos[[#This Row],[SALDO ME-MN]]&gt;0,"PENDIENTE","CANCELADO")</f>
        <v>PENDIENTE</v>
      </c>
      <c r="BS301" s="23" t="str">
        <f>IF(COUNTIFS($U$4:$U300,Presupuestos[[#This Row],[ID DOCUMENTO]])&gt;=1,IF(B300=Presupuestos[[#This Row],[ID]],"OK","DOC. DUPLICADO"),"OK")</f>
        <v>OK</v>
      </c>
    </row>
    <row r="302" spans="2:71" ht="36" x14ac:dyDescent="0.25">
      <c r="B302" s="34">
        <f>IF(Presupuestos[[#This Row],[ID DOCUMENTO]]=U301,B301,IF(B301="ID",1,B301+1))</f>
        <v>295</v>
      </c>
      <c r="C302" s="2">
        <v>45842</v>
      </c>
      <c r="D302" s="2">
        <v>45842</v>
      </c>
      <c r="E302" s="3" t="s">
        <v>966</v>
      </c>
      <c r="F302" s="25" t="s">
        <v>35</v>
      </c>
      <c r="G302" s="25" t="s">
        <v>134</v>
      </c>
      <c r="H302" s="25" t="s">
        <v>97</v>
      </c>
      <c r="I302" s="36" t="str">
        <f>IFERROR(VLOOKUP(Presupuestos[[#This Row],[AREA]]&amp;Presupuestos[[#This Row],[CONCEPTO]]&amp;Presupuestos[[#This Row],[DESCRIPCION]],Tabla28[[Columna1]:[CÓDIGO NUEVO]],2,0),"")</f>
        <v>P0312001</v>
      </c>
      <c r="J302" s="3" t="s">
        <v>1180</v>
      </c>
      <c r="K302" s="3" t="s">
        <v>666</v>
      </c>
      <c r="L302" s="3" t="s">
        <v>1181</v>
      </c>
      <c r="M302" s="31" t="s">
        <v>1182</v>
      </c>
      <c r="N302" s="3"/>
      <c r="O302" s="3" t="s">
        <v>300</v>
      </c>
      <c r="P302" s="3" t="s">
        <v>132</v>
      </c>
      <c r="Q302" s="3" t="str">
        <f>IFERROR(VLOOKUP(Presupuestos[[#This Row],[CLASIFICACIÓN (N)]],Tabla17[],2,0),"")</f>
        <v>Gastos operativos</v>
      </c>
      <c r="R302" s="3" t="str">
        <f>IFERROR(VLOOKUP(Presupuestos[[#This Row],[CLASIFICACIÓN (N)]],Tabla17[],3,0),"")</f>
        <v>Operativo</v>
      </c>
      <c r="S302" s="3" t="s">
        <v>41</v>
      </c>
      <c r="T302" s="3" t="str">
        <f>IFERROR(VLOOKUP(Presupuestos[[#This Row],[ALMACEN]],Tabla5[],2,0),"")</f>
        <v>Lima</v>
      </c>
      <c r="U302" s="19" t="str">
        <f>IFERROR(VLOOKUP(Presupuestos[[#This Row],[TIPO DE DOCUMENTO]],Tipo_Documento[],2,0)&amp;Presupuestos[[#This Row],[SERIE]]&amp;Presupuestos[[#This Row],[NUMERO]]&amp;Presupuestos[[#This Row],[RUC]],"")</f>
        <v>01E001237020609764261</v>
      </c>
      <c r="V302" s="3" t="s">
        <v>120</v>
      </c>
      <c r="W302" s="7">
        <v>45849</v>
      </c>
      <c r="X302" s="7">
        <v>45849</v>
      </c>
      <c r="Y302" s="3" t="s">
        <v>668</v>
      </c>
      <c r="Z302" s="3">
        <v>2370</v>
      </c>
      <c r="AA302" s="3">
        <f>IFERROR(VLOOKUP(Presupuestos[[#This Row],[RAZON SOCIAL]],CHOOSE({1,2},Clientes_Proveedores[Razon Social],Clientes_Proveedores[Ruc / Dni]),2,0),"-")</f>
        <v>20609764261</v>
      </c>
      <c r="AB302" s="31" t="s">
        <v>1103</v>
      </c>
      <c r="AC302" s="3" t="s">
        <v>670</v>
      </c>
      <c r="AD302" s="5">
        <v>0.18</v>
      </c>
      <c r="AE302" s="6">
        <v>60</v>
      </c>
      <c r="AF302" s="6">
        <f>Presupuestos[[#This Row],[BASE]]*Presupuestos[[#This Row],[% IGV]]</f>
        <v>10.799999999999999</v>
      </c>
      <c r="AG302" s="22">
        <f>ROUND(SUM(Presupuestos[[#This Row],[BASE]:[IGV]]),2)</f>
        <v>70.8</v>
      </c>
      <c r="AH302" s="9" t="str">
        <f>IF(Presupuestos[[#This Row],[MONEDA]]="USD",VLOOKUP(Presupuestos[[#This Row],[FECHA DE EMISION]],Tipo_Cambio[],3,0),"")</f>
        <v/>
      </c>
      <c r="AI302" s="22">
        <f>IFERROR(ROUND(IF(Presupuestos[[#This Row],[MONEDA]]="PEN",Presupuestos[[#This Row],[TOTAL]],Presupuestos[[#This Row],[TOTAL]]*Presupuestos[[#This Row],[TIPO DE CAMBIO]]),2),"")</f>
        <v>70.8</v>
      </c>
      <c r="AJ302" s="5"/>
      <c r="AK302" s="33" t="s">
        <v>671</v>
      </c>
      <c r="AL302" s="5" t="s">
        <v>680</v>
      </c>
      <c r="AM302" s="23" t="s">
        <v>671</v>
      </c>
      <c r="AN302" s="23" t="s">
        <v>671</v>
      </c>
      <c r="AO302" s="7">
        <f>IFERROR(VLOOKUP("1-"&amp;Presupuestos[[#This Row],[ID DOCUMENTO]],BD_Pagos[],7,0),"")</f>
        <v>45863</v>
      </c>
      <c r="AP302" s="16" t="str">
        <f>IFERROR(VLOOKUP("1-"&amp;Presupuestos[[#This Row],[ID DOCUMENTO]],BD_Pagos[],8,0),"")</f>
        <v>B-BCP - Soles</v>
      </c>
      <c r="AQ302" s="17">
        <f>IFERROR(VLOOKUP("1-"&amp;Presupuestos[[#This Row],[ID DOCUMENTO]],BD_Pagos[],9,0),"")</f>
        <v>1293915</v>
      </c>
      <c r="AR302" s="54"/>
      <c r="AS302" s="7">
        <f>IFERROR(VLOOKUP("2-"&amp;Presupuestos[[#This Row],[ID DOCUMENTO]],BD_Pagos[],7,0),"")</f>
        <v>0</v>
      </c>
      <c r="AT302" s="16" t="str">
        <f>IFERROR(VLOOKUP("2-"&amp;Presupuestos[[#This Row],[ID DOCUMENTO]],BD_Pagos[],8,0),"")</f>
        <v/>
      </c>
      <c r="AU302" s="17">
        <f>IFERROR(VLOOKUP("2-"&amp;Presupuestos[[#This Row],[ID DOCUMENTO]],BD_Pagos[],9,0),"")</f>
        <v>0</v>
      </c>
      <c r="AV302" s="20">
        <f>IF(IFERROR(VLOOKUP("2-"&amp;Presupuestos[[#This Row],[ID DOCUMENTO]],BD_Pagos[],10,0),0)&gt;Presupuestos[[#This Row],[TOTAL SOLES]],Presupuestos[[#This Row],[TOTAL SOLES]],IFERROR(VLOOKUP("2-"&amp;Presupuestos[[#This Row],[ID DOCUMENTO]],BD_Pagos[],10,0),0))</f>
        <v>0</v>
      </c>
      <c r="AW302" s="7"/>
      <c r="AX302" s="16"/>
      <c r="AY302" s="17"/>
      <c r="AZ302" s="20"/>
      <c r="BA302" s="7"/>
      <c r="BB302" s="16"/>
      <c r="BC302" s="17"/>
      <c r="BD302" s="20"/>
      <c r="BE302" s="7">
        <f>IFERROR(VLOOKUP("5-"&amp;Presupuestos[[#This Row],[ID DOCUMENTO]],BD_Pagos[],7,0),"")</f>
        <v>0</v>
      </c>
      <c r="BF302" s="17">
        <f>IFERROR(VLOOKUP("5-"&amp;Presupuestos[[#This Row],[ID DOCUMENTO]],BD_Pagos[],9,0),"")</f>
        <v>0</v>
      </c>
      <c r="BG302" s="20">
        <f>IF(IFERROR(VLOOKUP("5-"&amp;Presupuestos[[#This Row],[ID DOCUMENTO]],BD_Pagos[],10,0),0)&gt;Presupuestos[[#This Row],[TOTAL SOLES]],Presupuestos[[#This Row],[TOTAL SOLES]],IFERROR(VLOOKUP("5-"&amp;Presupuestos[[#This Row],[ID DOCUMENTO]],BD_Pagos[],10,0),0))</f>
        <v>0</v>
      </c>
      <c r="BH302" s="7">
        <f>IFERROR(VLOOKUP("1-Detraccion"&amp;Presupuestos[[#This Row],[ID DOCUMENTO]],BD_Pagos[],2,0),"")</f>
        <v>0</v>
      </c>
      <c r="BI302" s="3" t="str">
        <f>IFERROR(VLOOKUP("1-Detraccion"&amp;Presupuestos[[#This Row],[ID DOCUMENTO]],BD_Pagos[],3,0),"")</f>
        <v/>
      </c>
      <c r="BJ302" s="3">
        <f>IFERROR(VLOOKUP("1-Detraccion"&amp;Presupuestos[[#This Row],[ID DOCUMENTO]],BD_Pagos[],4,0),"")</f>
        <v>0</v>
      </c>
      <c r="BK302" s="6">
        <f>IF(IFERROR(VLOOKUP("1-Detraccion"&amp;Presupuestos[[#This Row],[ID DOCUMENTO]],BD_Pagos[],5,0),0)&gt;Presupuestos[[#This Row],[TOTAL SOLES]],Presupuestos[[#This Row],[TOTAL SOLES]],IFERROR(VLOOKUP("1-Detraccion"&amp;Presupuestos[[#This Row],[ID DOCUMENTO]],BD_Pagos[],5,0),0))</f>
        <v>0</v>
      </c>
      <c r="BL302" s="6">
        <f>IF(IFERROR(VLOOKUP("1-Detraccion"&amp;Presupuestos[[#This Row],[ID DOCUMENTO]],BD_Pagos[],6,0),0)&gt;Presupuestos[[#This Row],[TOTAL SOLES]],Presupuestos[[#This Row],[TOTAL SOLES]],IFERROR(VLOOKUP("1-Detraccion"&amp;Presupuestos[[#This Row],[ID DOCUMENTO]],BD_Pagos[],6,0),0))</f>
        <v>0</v>
      </c>
      <c r="BM302" s="37"/>
      <c r="BN302" s="3"/>
      <c r="BO302" s="3"/>
      <c r="BP302" s="6"/>
      <c r="BQ30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70.8</v>
      </c>
      <c r="BR302" s="23" t="str">
        <f>IF(Presupuestos[[#This Row],[SALDO ME-MN]]&gt;0,"PENDIENTE","CANCELADO")</f>
        <v>PENDIENTE</v>
      </c>
      <c r="BS302" s="23" t="str">
        <f>IF(COUNTIFS($U$4:$U301,Presupuestos[[#This Row],[ID DOCUMENTO]])&gt;=1,IF(B301=Presupuestos[[#This Row],[ID]],"OK","DOC. DUPLICADO"),"OK")</f>
        <v>OK</v>
      </c>
    </row>
    <row r="303" spans="2:71" ht="48" x14ac:dyDescent="0.25">
      <c r="B303" s="34">
        <f>IF(Presupuestos[[#This Row],[ID DOCUMENTO]]=U302,B302,IF(B302="ID",1,B302+1))</f>
        <v>296</v>
      </c>
      <c r="C303" s="2">
        <v>45854</v>
      </c>
      <c r="D303" s="2">
        <v>45854</v>
      </c>
      <c r="E303" s="3" t="s">
        <v>966</v>
      </c>
      <c r="F303" s="25" t="s">
        <v>35</v>
      </c>
      <c r="G303" s="25" t="s">
        <v>134</v>
      </c>
      <c r="H303" s="25" t="s">
        <v>97</v>
      </c>
      <c r="I303" s="36" t="str">
        <f>IFERROR(VLOOKUP(Presupuestos[[#This Row],[AREA]]&amp;Presupuestos[[#This Row],[CONCEPTO]]&amp;Presupuestos[[#This Row],[DESCRIPCION]],Tabla28[[Columna1]:[CÓDIGO NUEVO]],2,0),"")</f>
        <v>P0312001</v>
      </c>
      <c r="J303" s="3" t="s">
        <v>1183</v>
      </c>
      <c r="K303" s="3" t="s">
        <v>1184</v>
      </c>
      <c r="L303" s="3" t="s">
        <v>1185</v>
      </c>
      <c r="M303" s="31" t="s">
        <v>1186</v>
      </c>
      <c r="N303" s="3"/>
      <c r="O303" s="3" t="s">
        <v>300</v>
      </c>
      <c r="P303" s="3" t="s">
        <v>132</v>
      </c>
      <c r="Q303" s="3" t="str">
        <f>IFERROR(VLOOKUP(Presupuestos[[#This Row],[CLASIFICACIÓN (N)]],Tabla17[],2,0),"")</f>
        <v>Gastos operativos</v>
      </c>
      <c r="R303" s="3" t="str">
        <f>IFERROR(VLOOKUP(Presupuestos[[#This Row],[CLASIFICACIÓN (N)]],Tabla17[],3,0),"")</f>
        <v>Operativo</v>
      </c>
      <c r="S303" s="3" t="s">
        <v>16</v>
      </c>
      <c r="T303" s="3" t="str">
        <f>IFERROR(VLOOKUP(Presupuestos[[#This Row],[ALMACEN]],Tabla5[],2,0),"")</f>
        <v>Arequipa</v>
      </c>
      <c r="U303" s="19" t="str">
        <f>IFERROR(VLOOKUP(Presupuestos[[#This Row],[TIPO DE DOCUMENTO]],Tipo_Documento[],2,0)&amp;Presupuestos[[#This Row],[SERIE]]&amp;Presupuestos[[#This Row],[NUMERO]]&amp;Presupuestos[[#This Row],[RUC]],"")</f>
        <v>01E001404720603974817</v>
      </c>
      <c r="V303" s="3" t="s">
        <v>120</v>
      </c>
      <c r="W303" s="7">
        <v>45854</v>
      </c>
      <c r="X303" s="7">
        <v>45854</v>
      </c>
      <c r="Y303" s="3" t="s">
        <v>668</v>
      </c>
      <c r="Z303" s="3">
        <v>4047</v>
      </c>
      <c r="AA303" s="3">
        <f>IFERROR(VLOOKUP(Presupuestos[[#This Row],[RAZON SOCIAL]],CHOOSE({1,2},Clientes_Proveedores[Razon Social],Clientes_Proveedores[Ruc / Dni]),2,0),"-")</f>
        <v>20603974817</v>
      </c>
      <c r="AB303" s="31" t="s">
        <v>971</v>
      </c>
      <c r="AC303" s="3" t="s">
        <v>670</v>
      </c>
      <c r="AD303" s="5">
        <v>0.18</v>
      </c>
      <c r="AE303" s="6">
        <v>510</v>
      </c>
      <c r="AF303" s="6">
        <f>Presupuestos[[#This Row],[BASE]]*Presupuestos[[#This Row],[% IGV]]</f>
        <v>91.8</v>
      </c>
      <c r="AG303" s="22">
        <f>ROUND(SUM(Presupuestos[[#This Row],[BASE]:[IGV]]),2)</f>
        <v>601.79999999999995</v>
      </c>
      <c r="AH303" s="9" t="str">
        <f>IF(Presupuestos[[#This Row],[MONEDA]]="USD",VLOOKUP(Presupuestos[[#This Row],[FECHA DE EMISION]],Tipo_Cambio[],3,0),"")</f>
        <v/>
      </c>
      <c r="AI303" s="22">
        <f>IFERROR(ROUND(IF(Presupuestos[[#This Row],[MONEDA]]="PEN",Presupuestos[[#This Row],[TOTAL]],Presupuestos[[#This Row],[TOTAL]]*Presupuestos[[#This Row],[TIPO DE CAMBIO]]),2),"")</f>
        <v>601.79999999999995</v>
      </c>
      <c r="AJ303" s="5"/>
      <c r="AK303" s="33" t="s">
        <v>671</v>
      </c>
      <c r="AL303" s="5" t="s">
        <v>680</v>
      </c>
      <c r="AM303" s="23" t="s">
        <v>671</v>
      </c>
      <c r="AN303" s="23" t="s">
        <v>671</v>
      </c>
      <c r="AO303" s="7">
        <f>IFERROR(VLOOKUP("1-"&amp;Presupuestos[[#This Row],[ID DOCUMENTO]],BD_Pagos[],7,0),"")</f>
        <v>45868</v>
      </c>
      <c r="AP303" s="16" t="str">
        <f>IFERROR(VLOOKUP("1-"&amp;Presupuestos[[#This Row],[ID DOCUMENTO]],BD_Pagos[],8,0),"")</f>
        <v>B-BCP - Soles</v>
      </c>
      <c r="AQ303" s="17">
        <f>IFERROR(VLOOKUP("1-"&amp;Presupuestos[[#This Row],[ID DOCUMENTO]],BD_Pagos[],9,0),"")</f>
        <v>5935656</v>
      </c>
      <c r="AR303" s="54"/>
      <c r="AS303" s="7">
        <f>IFERROR(VLOOKUP("2-"&amp;Presupuestos[[#This Row],[ID DOCUMENTO]],BD_Pagos[],7,0),"")</f>
        <v>0</v>
      </c>
      <c r="AT303" s="16" t="str">
        <f>IFERROR(VLOOKUP("2-"&amp;Presupuestos[[#This Row],[ID DOCUMENTO]],BD_Pagos[],8,0),"")</f>
        <v/>
      </c>
      <c r="AU303" s="17">
        <f>IFERROR(VLOOKUP("2-"&amp;Presupuestos[[#This Row],[ID DOCUMENTO]],BD_Pagos[],9,0),"")</f>
        <v>0</v>
      </c>
      <c r="AV303" s="20">
        <f>IF(IFERROR(VLOOKUP("2-"&amp;Presupuestos[[#This Row],[ID DOCUMENTO]],BD_Pagos[],10,0),0)&gt;Presupuestos[[#This Row],[TOTAL SOLES]],Presupuestos[[#This Row],[TOTAL SOLES]],IFERROR(VLOOKUP("2-"&amp;Presupuestos[[#This Row],[ID DOCUMENTO]],BD_Pagos[],10,0),0))</f>
        <v>0</v>
      </c>
      <c r="AW303" s="7"/>
      <c r="AX303" s="16"/>
      <c r="AY303" s="17"/>
      <c r="AZ303" s="20"/>
      <c r="BA303" s="7"/>
      <c r="BB303" s="16"/>
      <c r="BC303" s="17"/>
      <c r="BD303" s="20"/>
      <c r="BE303" s="7">
        <f>IFERROR(VLOOKUP("5-"&amp;Presupuestos[[#This Row],[ID DOCUMENTO]],BD_Pagos[],7,0),"")</f>
        <v>0</v>
      </c>
      <c r="BF303" s="17">
        <f>IFERROR(VLOOKUP("5-"&amp;Presupuestos[[#This Row],[ID DOCUMENTO]],BD_Pagos[],9,0),"")</f>
        <v>0</v>
      </c>
      <c r="BG303" s="20">
        <f>IF(IFERROR(VLOOKUP("5-"&amp;Presupuestos[[#This Row],[ID DOCUMENTO]],BD_Pagos[],10,0),0)&gt;Presupuestos[[#This Row],[TOTAL SOLES]],Presupuestos[[#This Row],[TOTAL SOLES]],IFERROR(VLOOKUP("5-"&amp;Presupuestos[[#This Row],[ID DOCUMENTO]],BD_Pagos[],10,0),0))</f>
        <v>0</v>
      </c>
      <c r="BH303" s="7">
        <f>IFERROR(VLOOKUP("1-Detraccion"&amp;Presupuestos[[#This Row],[ID DOCUMENTO]],BD_Pagos[],2,0),"")</f>
        <v>0</v>
      </c>
      <c r="BI303" s="3" t="str">
        <f>IFERROR(VLOOKUP("1-Detraccion"&amp;Presupuestos[[#This Row],[ID DOCUMENTO]],BD_Pagos[],3,0),"")</f>
        <v/>
      </c>
      <c r="BJ303" s="3">
        <f>IFERROR(VLOOKUP("1-Detraccion"&amp;Presupuestos[[#This Row],[ID DOCUMENTO]],BD_Pagos[],4,0),"")</f>
        <v>0</v>
      </c>
      <c r="BK303" s="6">
        <f>IF(IFERROR(VLOOKUP("1-Detraccion"&amp;Presupuestos[[#This Row],[ID DOCUMENTO]],BD_Pagos[],5,0),0)&gt;Presupuestos[[#This Row],[TOTAL SOLES]],Presupuestos[[#This Row],[TOTAL SOLES]],IFERROR(VLOOKUP("1-Detraccion"&amp;Presupuestos[[#This Row],[ID DOCUMENTO]],BD_Pagos[],5,0),0))</f>
        <v>0</v>
      </c>
      <c r="BL303" s="6">
        <f>IF(IFERROR(VLOOKUP("1-Detraccion"&amp;Presupuestos[[#This Row],[ID DOCUMENTO]],BD_Pagos[],6,0),0)&gt;Presupuestos[[#This Row],[TOTAL SOLES]],Presupuestos[[#This Row],[TOTAL SOLES]],IFERROR(VLOOKUP("1-Detraccion"&amp;Presupuestos[[#This Row],[ID DOCUMENTO]],BD_Pagos[],6,0),0))</f>
        <v>0</v>
      </c>
      <c r="BM303" s="37"/>
      <c r="BN303" s="3"/>
      <c r="BO303" s="3"/>
      <c r="BP303" s="6"/>
      <c r="BQ30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601.79999999999995</v>
      </c>
      <c r="BR303" s="23" t="str">
        <f>IF(Presupuestos[[#This Row],[SALDO ME-MN]]&gt;0,"PENDIENTE","CANCELADO")</f>
        <v>PENDIENTE</v>
      </c>
      <c r="BS303" s="23" t="str">
        <f>IF(COUNTIFS($U$4:$U302,Presupuestos[[#This Row],[ID DOCUMENTO]])&gt;=1,IF(B302=Presupuestos[[#This Row],[ID]],"OK","DOC. DUPLICADO"),"OK")</f>
        <v>OK</v>
      </c>
    </row>
    <row r="304" spans="2:71" ht="48" x14ac:dyDescent="0.25">
      <c r="B304" s="34">
        <f>IF(Presupuestos[[#This Row],[ID DOCUMENTO]]=U303,B303,IF(B303="ID",1,B303+1))</f>
        <v>297</v>
      </c>
      <c r="C304" s="2">
        <v>45849</v>
      </c>
      <c r="D304" s="2">
        <v>45849</v>
      </c>
      <c r="E304" s="3" t="s">
        <v>966</v>
      </c>
      <c r="F304" s="25" t="s">
        <v>27</v>
      </c>
      <c r="G304" s="25" t="s">
        <v>134</v>
      </c>
      <c r="H304" s="25" t="s">
        <v>97</v>
      </c>
      <c r="I304" s="36" t="str">
        <f>IFERROR(VLOOKUP(Presupuestos[[#This Row],[AREA]]&amp;Presupuestos[[#This Row],[CONCEPTO]]&amp;Presupuestos[[#This Row],[DESCRIPCION]],Tabla28[[Columna1]:[CÓDIGO NUEVO]],2,0),"")</f>
        <v>P0206001</v>
      </c>
      <c r="J304" s="3" t="s">
        <v>1187</v>
      </c>
      <c r="K304" s="3" t="s">
        <v>666</v>
      </c>
      <c r="L304" s="3" t="s">
        <v>1188</v>
      </c>
      <c r="M304" s="31" t="s">
        <v>1189</v>
      </c>
      <c r="N304" s="3"/>
      <c r="O304" s="3" t="s">
        <v>308</v>
      </c>
      <c r="P304" s="3" t="s">
        <v>132</v>
      </c>
      <c r="Q304" s="3" t="str">
        <f>IFERROR(VLOOKUP(Presupuestos[[#This Row],[CLASIFICACIÓN (N)]],Tabla17[],2,0),"")</f>
        <v>Gastos operativos</v>
      </c>
      <c r="R304" s="3" t="str">
        <f>IFERROR(VLOOKUP(Presupuestos[[#This Row],[CLASIFICACIÓN (N)]],Tabla17[],3,0),"")</f>
        <v>Operativo</v>
      </c>
      <c r="S304" s="3" t="s">
        <v>16</v>
      </c>
      <c r="T304" s="3" t="str">
        <f>IFERROR(VLOOKUP(Presupuestos[[#This Row],[ALMACEN]],Tabla5[],2,0),"")</f>
        <v>Arequipa</v>
      </c>
      <c r="U304" s="19" t="str">
        <f>IFERROR(VLOOKUP(Presupuestos[[#This Row],[TIPO DE DOCUMENTO]],Tipo_Documento[],2,0)&amp;Presupuestos[[#This Row],[SERIE]]&amp;Presupuestos[[#This Row],[NUMERO]]&amp;Presupuestos[[#This Row],[RUC]],"")</f>
        <v>01E001403620603974817</v>
      </c>
      <c r="V304" s="3" t="s">
        <v>120</v>
      </c>
      <c r="W304" s="7">
        <v>45852</v>
      </c>
      <c r="X304" s="7">
        <v>45852</v>
      </c>
      <c r="Y304" s="3" t="s">
        <v>668</v>
      </c>
      <c r="Z304" s="3">
        <v>4036</v>
      </c>
      <c r="AA304" s="3">
        <f>IFERROR(VLOOKUP(Presupuestos[[#This Row],[RAZON SOCIAL]],CHOOSE({1,2},Clientes_Proveedores[Razon Social],Clientes_Proveedores[Ruc / Dni]),2,0),"-")</f>
        <v>20603974817</v>
      </c>
      <c r="AB304" s="31" t="s">
        <v>971</v>
      </c>
      <c r="AC304" s="3" t="s">
        <v>670</v>
      </c>
      <c r="AD304" s="5">
        <v>0.18</v>
      </c>
      <c r="AE304" s="6">
        <v>255</v>
      </c>
      <c r="AF304" s="6">
        <f>Presupuestos[[#This Row],[BASE]]*Presupuestos[[#This Row],[% IGV]]</f>
        <v>45.9</v>
      </c>
      <c r="AG304" s="22">
        <f>ROUND(SUM(Presupuestos[[#This Row],[BASE]:[IGV]]),2)</f>
        <v>300.89999999999998</v>
      </c>
      <c r="AH304" s="9" t="str">
        <f>IF(Presupuestos[[#This Row],[MONEDA]]="USD",VLOOKUP(Presupuestos[[#This Row],[FECHA DE EMISION]],Tipo_Cambio[],3,0),"")</f>
        <v/>
      </c>
      <c r="AI304" s="22">
        <f>IFERROR(ROUND(IF(Presupuestos[[#This Row],[MONEDA]]="PEN",Presupuestos[[#This Row],[TOTAL]],Presupuestos[[#This Row],[TOTAL]]*Presupuestos[[#This Row],[TIPO DE CAMBIO]]),2),"")</f>
        <v>300.89999999999998</v>
      </c>
      <c r="AJ304" s="5"/>
      <c r="AK304" s="33" t="s">
        <v>671</v>
      </c>
      <c r="AL304" s="5" t="s">
        <v>680</v>
      </c>
      <c r="AM304" s="23" t="s">
        <v>671</v>
      </c>
      <c r="AN304" s="23" t="s">
        <v>671</v>
      </c>
      <c r="AO304" s="7">
        <f>IFERROR(VLOOKUP("1-"&amp;Presupuestos[[#This Row],[ID DOCUMENTO]],BD_Pagos[],7,0),"")</f>
        <v>45868</v>
      </c>
      <c r="AP304" s="16" t="str">
        <f>IFERROR(VLOOKUP("1-"&amp;Presupuestos[[#This Row],[ID DOCUMENTO]],BD_Pagos[],8,0),"")</f>
        <v>B-BCP - Soles</v>
      </c>
      <c r="AQ304" s="17">
        <f>IFERROR(VLOOKUP("1-"&amp;Presupuestos[[#This Row],[ID DOCUMENTO]],BD_Pagos[],9,0),"")</f>
        <v>5935656</v>
      </c>
      <c r="AR304" s="54"/>
      <c r="AS304" s="7">
        <f>IFERROR(VLOOKUP("2-"&amp;Presupuestos[[#This Row],[ID DOCUMENTO]],BD_Pagos[],7,0),"")</f>
        <v>0</v>
      </c>
      <c r="AT304" s="16" t="str">
        <f>IFERROR(VLOOKUP("2-"&amp;Presupuestos[[#This Row],[ID DOCUMENTO]],BD_Pagos[],8,0),"")</f>
        <v/>
      </c>
      <c r="AU304" s="17">
        <f>IFERROR(VLOOKUP("2-"&amp;Presupuestos[[#This Row],[ID DOCUMENTO]],BD_Pagos[],9,0),"")</f>
        <v>0</v>
      </c>
      <c r="AV304" s="20">
        <f>IF(IFERROR(VLOOKUP("2-"&amp;Presupuestos[[#This Row],[ID DOCUMENTO]],BD_Pagos[],10,0),0)&gt;Presupuestos[[#This Row],[TOTAL SOLES]],Presupuestos[[#This Row],[TOTAL SOLES]],IFERROR(VLOOKUP("2-"&amp;Presupuestos[[#This Row],[ID DOCUMENTO]],BD_Pagos[],10,0),0))</f>
        <v>0</v>
      </c>
      <c r="AW304" s="7"/>
      <c r="AX304" s="16"/>
      <c r="AY304" s="17"/>
      <c r="AZ304" s="20"/>
      <c r="BA304" s="7"/>
      <c r="BB304" s="16"/>
      <c r="BC304" s="17"/>
      <c r="BD304" s="20"/>
      <c r="BE304" s="7">
        <f>IFERROR(VLOOKUP("5-"&amp;Presupuestos[[#This Row],[ID DOCUMENTO]],BD_Pagos[],7,0),"")</f>
        <v>0</v>
      </c>
      <c r="BF304" s="17">
        <f>IFERROR(VLOOKUP("5-"&amp;Presupuestos[[#This Row],[ID DOCUMENTO]],BD_Pagos[],9,0),"")</f>
        <v>0</v>
      </c>
      <c r="BG304" s="20">
        <f>IF(IFERROR(VLOOKUP("5-"&amp;Presupuestos[[#This Row],[ID DOCUMENTO]],BD_Pagos[],10,0),0)&gt;Presupuestos[[#This Row],[TOTAL SOLES]],Presupuestos[[#This Row],[TOTAL SOLES]],IFERROR(VLOOKUP("5-"&amp;Presupuestos[[#This Row],[ID DOCUMENTO]],BD_Pagos[],10,0),0))</f>
        <v>0</v>
      </c>
      <c r="BH304" s="7">
        <f>IFERROR(VLOOKUP("1-Detraccion"&amp;Presupuestos[[#This Row],[ID DOCUMENTO]],BD_Pagos[],2,0),"")</f>
        <v>0</v>
      </c>
      <c r="BI304" s="3" t="str">
        <f>IFERROR(VLOOKUP("1-Detraccion"&amp;Presupuestos[[#This Row],[ID DOCUMENTO]],BD_Pagos[],3,0),"")</f>
        <v/>
      </c>
      <c r="BJ304" s="3">
        <f>IFERROR(VLOOKUP("1-Detraccion"&amp;Presupuestos[[#This Row],[ID DOCUMENTO]],BD_Pagos[],4,0),"")</f>
        <v>0</v>
      </c>
      <c r="BK304" s="6">
        <f>IF(IFERROR(VLOOKUP("1-Detraccion"&amp;Presupuestos[[#This Row],[ID DOCUMENTO]],BD_Pagos[],5,0),0)&gt;Presupuestos[[#This Row],[TOTAL SOLES]],Presupuestos[[#This Row],[TOTAL SOLES]],IFERROR(VLOOKUP("1-Detraccion"&amp;Presupuestos[[#This Row],[ID DOCUMENTO]],BD_Pagos[],5,0),0))</f>
        <v>0</v>
      </c>
      <c r="BL304" s="6">
        <f>IF(IFERROR(VLOOKUP("1-Detraccion"&amp;Presupuestos[[#This Row],[ID DOCUMENTO]],BD_Pagos[],6,0),0)&gt;Presupuestos[[#This Row],[TOTAL SOLES]],Presupuestos[[#This Row],[TOTAL SOLES]],IFERROR(VLOOKUP("1-Detraccion"&amp;Presupuestos[[#This Row],[ID DOCUMENTO]],BD_Pagos[],6,0),0))</f>
        <v>0</v>
      </c>
      <c r="BM304" s="37"/>
      <c r="BN304" s="3"/>
      <c r="BO304" s="3"/>
      <c r="BP304" s="6"/>
      <c r="BQ30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300.89999999999998</v>
      </c>
      <c r="BR304" s="23" t="str">
        <f>IF(Presupuestos[[#This Row],[SALDO ME-MN]]&gt;0,"PENDIENTE","CANCELADO")</f>
        <v>PENDIENTE</v>
      </c>
      <c r="BS304" s="23" t="str">
        <f>IF(COUNTIFS($U$4:$U303,Presupuestos[[#This Row],[ID DOCUMENTO]])&gt;=1,IF(B303=Presupuestos[[#This Row],[ID]],"OK","DOC. DUPLICADO"),"OK")</f>
        <v>OK</v>
      </c>
    </row>
    <row r="305" spans="2:71" ht="60" x14ac:dyDescent="0.25">
      <c r="B305" s="34">
        <f>IF(Presupuestos[[#This Row],[ID DOCUMENTO]]=U304,B304,IF(B304="ID",1,B304+1))</f>
        <v>298</v>
      </c>
      <c r="C305" s="2">
        <v>45852</v>
      </c>
      <c r="D305" s="2">
        <v>45852</v>
      </c>
      <c r="E305" s="3" t="s">
        <v>966</v>
      </c>
      <c r="F305" s="25" t="s">
        <v>27</v>
      </c>
      <c r="G305" s="25" t="s">
        <v>134</v>
      </c>
      <c r="H305" s="25" t="s">
        <v>97</v>
      </c>
      <c r="I305" s="36" t="str">
        <f>IFERROR(VLOOKUP(Presupuestos[[#This Row],[AREA]]&amp;Presupuestos[[#This Row],[CONCEPTO]]&amp;Presupuestos[[#This Row],[DESCRIPCION]],Tabla28[[Columna1]:[CÓDIGO NUEVO]],2,0),"")</f>
        <v>P0206001</v>
      </c>
      <c r="J305" s="3" t="s">
        <v>1190</v>
      </c>
      <c r="K305" s="3" t="s">
        <v>1077</v>
      </c>
      <c r="L305" s="3" t="s">
        <v>1191</v>
      </c>
      <c r="M305" s="31" t="s">
        <v>1192</v>
      </c>
      <c r="N305" s="3"/>
      <c r="O305" s="3" t="s">
        <v>308</v>
      </c>
      <c r="P305" s="3" t="s">
        <v>132</v>
      </c>
      <c r="Q305" s="3" t="str">
        <f>IFERROR(VLOOKUP(Presupuestos[[#This Row],[CLASIFICACIÓN (N)]],Tabla17[],2,0),"")</f>
        <v>Gastos operativos</v>
      </c>
      <c r="R305" s="3" t="str">
        <f>IFERROR(VLOOKUP(Presupuestos[[#This Row],[CLASIFICACIÓN (N)]],Tabla17[],3,0),"")</f>
        <v>Operativo</v>
      </c>
      <c r="S305" s="3" t="s">
        <v>26</v>
      </c>
      <c r="T305" s="3" t="str">
        <f>IFERROR(VLOOKUP(Presupuestos[[#This Row],[ALMACEN]],Tabla5[],2,0),"")</f>
        <v>Arequipa</v>
      </c>
      <c r="U305" s="19" t="str">
        <f>IFERROR(VLOOKUP(Presupuestos[[#This Row],[TIPO DE DOCUMENTO]],Tipo_Documento[],2,0)&amp;Presupuestos[[#This Row],[SERIE]]&amp;Presupuestos[[#This Row],[NUMERO]]&amp;Presupuestos[[#This Row],[RUC]],"")</f>
        <v>01E001403920603974817</v>
      </c>
      <c r="V305" s="3" t="s">
        <v>120</v>
      </c>
      <c r="W305" s="7">
        <v>45852</v>
      </c>
      <c r="X305" s="7">
        <v>45852</v>
      </c>
      <c r="Y305" s="3" t="s">
        <v>668</v>
      </c>
      <c r="Z305" s="3">
        <v>4039</v>
      </c>
      <c r="AA305" s="3">
        <f>IFERROR(VLOOKUP(Presupuestos[[#This Row],[RAZON SOCIAL]],CHOOSE({1,2},Clientes_Proveedores[Razon Social],Clientes_Proveedores[Ruc / Dni]),2,0),"-")</f>
        <v>20603974817</v>
      </c>
      <c r="AB305" s="31" t="s">
        <v>971</v>
      </c>
      <c r="AC305" s="3" t="s">
        <v>670</v>
      </c>
      <c r="AD305" s="5">
        <v>0.18</v>
      </c>
      <c r="AE305" s="6">
        <v>382.5</v>
      </c>
      <c r="AF305" s="6">
        <f>Presupuestos[[#This Row],[BASE]]*Presupuestos[[#This Row],[% IGV]]</f>
        <v>68.849999999999994</v>
      </c>
      <c r="AG305" s="22">
        <f>ROUND(SUM(Presupuestos[[#This Row],[BASE]:[IGV]]),2)</f>
        <v>451.35</v>
      </c>
      <c r="AH305" s="9" t="str">
        <f>IF(Presupuestos[[#This Row],[MONEDA]]="USD",VLOOKUP(Presupuestos[[#This Row],[FECHA DE EMISION]],Tipo_Cambio[],3,0),"")</f>
        <v/>
      </c>
      <c r="AI305" s="22">
        <f>IFERROR(ROUND(IF(Presupuestos[[#This Row],[MONEDA]]="PEN",Presupuestos[[#This Row],[TOTAL]],Presupuestos[[#This Row],[TOTAL]]*Presupuestos[[#This Row],[TIPO DE CAMBIO]]),2),"")</f>
        <v>451.35</v>
      </c>
      <c r="AJ305" s="5"/>
      <c r="AK305" s="33" t="s">
        <v>671</v>
      </c>
      <c r="AL305" s="5" t="s">
        <v>680</v>
      </c>
      <c r="AM305" s="23" t="s">
        <v>671</v>
      </c>
      <c r="AN305" s="23" t="s">
        <v>671</v>
      </c>
      <c r="AO305" s="7">
        <f>IFERROR(VLOOKUP("1-"&amp;Presupuestos[[#This Row],[ID DOCUMENTO]],BD_Pagos[],7,0),"")</f>
        <v>45868</v>
      </c>
      <c r="AP305" s="16" t="str">
        <f>IFERROR(VLOOKUP("1-"&amp;Presupuestos[[#This Row],[ID DOCUMENTO]],BD_Pagos[],8,0),"")</f>
        <v>B-BCP - Soles</v>
      </c>
      <c r="AQ305" s="17">
        <f>IFERROR(VLOOKUP("1-"&amp;Presupuestos[[#This Row],[ID DOCUMENTO]],BD_Pagos[],9,0),"")</f>
        <v>5935656</v>
      </c>
      <c r="AR305" s="54"/>
      <c r="AS305" s="7">
        <f>IFERROR(VLOOKUP("2-"&amp;Presupuestos[[#This Row],[ID DOCUMENTO]],BD_Pagos[],7,0),"")</f>
        <v>0</v>
      </c>
      <c r="AT305" s="16" t="str">
        <f>IFERROR(VLOOKUP("2-"&amp;Presupuestos[[#This Row],[ID DOCUMENTO]],BD_Pagos[],8,0),"")</f>
        <v/>
      </c>
      <c r="AU305" s="17">
        <f>IFERROR(VLOOKUP("2-"&amp;Presupuestos[[#This Row],[ID DOCUMENTO]],BD_Pagos[],9,0),"")</f>
        <v>0</v>
      </c>
      <c r="AV305" s="20">
        <f>IF(IFERROR(VLOOKUP("2-"&amp;Presupuestos[[#This Row],[ID DOCUMENTO]],BD_Pagos[],10,0),0)&gt;Presupuestos[[#This Row],[TOTAL SOLES]],Presupuestos[[#This Row],[TOTAL SOLES]],IFERROR(VLOOKUP("2-"&amp;Presupuestos[[#This Row],[ID DOCUMENTO]],BD_Pagos[],10,0),0))</f>
        <v>0</v>
      </c>
      <c r="AW305" s="7"/>
      <c r="AX305" s="16"/>
      <c r="AY305" s="17"/>
      <c r="AZ305" s="20"/>
      <c r="BA305" s="7"/>
      <c r="BB305" s="16"/>
      <c r="BC305" s="17"/>
      <c r="BD305" s="20"/>
      <c r="BE305" s="7">
        <f>IFERROR(VLOOKUP("5-"&amp;Presupuestos[[#This Row],[ID DOCUMENTO]],BD_Pagos[],7,0),"")</f>
        <v>0</v>
      </c>
      <c r="BF305" s="17">
        <f>IFERROR(VLOOKUP("5-"&amp;Presupuestos[[#This Row],[ID DOCUMENTO]],BD_Pagos[],9,0),"")</f>
        <v>0</v>
      </c>
      <c r="BG305" s="20">
        <f>IF(IFERROR(VLOOKUP("5-"&amp;Presupuestos[[#This Row],[ID DOCUMENTO]],BD_Pagos[],10,0),0)&gt;Presupuestos[[#This Row],[TOTAL SOLES]],Presupuestos[[#This Row],[TOTAL SOLES]],IFERROR(VLOOKUP("5-"&amp;Presupuestos[[#This Row],[ID DOCUMENTO]],BD_Pagos[],10,0),0))</f>
        <v>0</v>
      </c>
      <c r="BH305" s="7">
        <f>IFERROR(VLOOKUP("1-Detraccion"&amp;Presupuestos[[#This Row],[ID DOCUMENTO]],BD_Pagos[],2,0),"")</f>
        <v>0</v>
      </c>
      <c r="BI305" s="3" t="str">
        <f>IFERROR(VLOOKUP("1-Detraccion"&amp;Presupuestos[[#This Row],[ID DOCUMENTO]],BD_Pagos[],3,0),"")</f>
        <v/>
      </c>
      <c r="BJ305" s="3">
        <f>IFERROR(VLOOKUP("1-Detraccion"&amp;Presupuestos[[#This Row],[ID DOCUMENTO]],BD_Pagos[],4,0),"")</f>
        <v>0</v>
      </c>
      <c r="BK305" s="6">
        <f>IF(IFERROR(VLOOKUP("1-Detraccion"&amp;Presupuestos[[#This Row],[ID DOCUMENTO]],BD_Pagos[],5,0),0)&gt;Presupuestos[[#This Row],[TOTAL SOLES]],Presupuestos[[#This Row],[TOTAL SOLES]],IFERROR(VLOOKUP("1-Detraccion"&amp;Presupuestos[[#This Row],[ID DOCUMENTO]],BD_Pagos[],5,0),0))</f>
        <v>0</v>
      </c>
      <c r="BL305" s="6">
        <f>IF(IFERROR(VLOOKUP("1-Detraccion"&amp;Presupuestos[[#This Row],[ID DOCUMENTO]],BD_Pagos[],6,0),0)&gt;Presupuestos[[#This Row],[TOTAL SOLES]],Presupuestos[[#This Row],[TOTAL SOLES]],IFERROR(VLOOKUP("1-Detraccion"&amp;Presupuestos[[#This Row],[ID DOCUMENTO]],BD_Pagos[],6,0),0))</f>
        <v>0</v>
      </c>
      <c r="BM305" s="37"/>
      <c r="BN305" s="3"/>
      <c r="BO305" s="3"/>
      <c r="BP305" s="6"/>
      <c r="BQ30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451.35</v>
      </c>
      <c r="BR305" s="23" t="str">
        <f>IF(Presupuestos[[#This Row],[SALDO ME-MN]]&gt;0,"PENDIENTE","CANCELADO")</f>
        <v>PENDIENTE</v>
      </c>
      <c r="BS305" s="23" t="str">
        <f>IF(COUNTIFS($U$4:$U304,Presupuestos[[#This Row],[ID DOCUMENTO]])&gt;=1,IF(B304=Presupuestos[[#This Row],[ID]],"OK","DOC. DUPLICADO"),"OK")</f>
        <v>OK</v>
      </c>
    </row>
    <row r="306" spans="2:71" ht="48" x14ac:dyDescent="0.25">
      <c r="B306" s="34">
        <f>IF(Presupuestos[[#This Row],[ID DOCUMENTO]]=U305,B305,IF(B305="ID",1,B305+1))</f>
        <v>299</v>
      </c>
      <c r="C306" s="2">
        <v>45853</v>
      </c>
      <c r="D306" s="2">
        <v>45853</v>
      </c>
      <c r="E306" s="3" t="s">
        <v>966</v>
      </c>
      <c r="F306" s="25" t="s">
        <v>35</v>
      </c>
      <c r="G306" s="25" t="s">
        <v>134</v>
      </c>
      <c r="H306" s="25" t="s">
        <v>97</v>
      </c>
      <c r="I306" s="36" t="str">
        <f>IFERROR(VLOOKUP(Presupuestos[[#This Row],[AREA]]&amp;Presupuestos[[#This Row],[CONCEPTO]]&amp;Presupuestos[[#This Row],[DESCRIPCION]],Tabla28[[Columna1]:[CÓDIGO NUEVO]],2,0),"")</f>
        <v>P0312001</v>
      </c>
      <c r="J306" s="3" t="s">
        <v>1193</v>
      </c>
      <c r="K306" s="3" t="s">
        <v>666</v>
      </c>
      <c r="L306" s="3" t="s">
        <v>1194</v>
      </c>
      <c r="M306" s="31" t="s">
        <v>1195</v>
      </c>
      <c r="N306" s="3"/>
      <c r="O306" s="3" t="s">
        <v>300</v>
      </c>
      <c r="P306" s="3" t="s">
        <v>132</v>
      </c>
      <c r="Q306" s="3" t="str">
        <f>IFERROR(VLOOKUP(Presupuestos[[#This Row],[CLASIFICACIÓN (N)]],Tabla17[],2,0),"")</f>
        <v>Gastos operativos</v>
      </c>
      <c r="R306" s="3" t="str">
        <f>IFERROR(VLOOKUP(Presupuestos[[#This Row],[CLASIFICACIÓN (N)]],Tabla17[],3,0),"")</f>
        <v>Operativo</v>
      </c>
      <c r="S306" s="3" t="s">
        <v>26</v>
      </c>
      <c r="T306" s="3" t="str">
        <f>IFERROR(VLOOKUP(Presupuestos[[#This Row],[ALMACEN]],Tabla5[],2,0),"")</f>
        <v>Arequipa</v>
      </c>
      <c r="U306" s="19" t="str">
        <f>IFERROR(VLOOKUP(Presupuestos[[#This Row],[TIPO DE DOCUMENTO]],Tipo_Documento[],2,0)&amp;Presupuestos[[#This Row],[SERIE]]&amp;Presupuestos[[#This Row],[NUMERO]]&amp;Presupuestos[[#This Row],[RUC]],"")</f>
        <v>01E001404620603974817</v>
      </c>
      <c r="V306" s="3" t="s">
        <v>120</v>
      </c>
      <c r="W306" s="7">
        <v>45853</v>
      </c>
      <c r="X306" s="7">
        <v>45853</v>
      </c>
      <c r="Y306" s="3" t="s">
        <v>668</v>
      </c>
      <c r="Z306" s="3">
        <v>4046</v>
      </c>
      <c r="AA306" s="3">
        <f>IFERROR(VLOOKUP(Presupuestos[[#This Row],[RAZON SOCIAL]],CHOOSE({1,2},Clientes_Proveedores[Razon Social],Clientes_Proveedores[Ruc / Dni]),2,0),"-")</f>
        <v>20603974817</v>
      </c>
      <c r="AB306" s="31" t="s">
        <v>971</v>
      </c>
      <c r="AC306" s="3" t="s">
        <v>670</v>
      </c>
      <c r="AD306" s="5">
        <v>0.18</v>
      </c>
      <c r="AE306" s="6">
        <v>212.5</v>
      </c>
      <c r="AF306" s="6">
        <f>Presupuestos[[#This Row],[BASE]]*Presupuestos[[#This Row],[% IGV]]</f>
        <v>38.25</v>
      </c>
      <c r="AG306" s="22">
        <f>ROUND(SUM(Presupuestos[[#This Row],[BASE]:[IGV]]),2)</f>
        <v>250.75</v>
      </c>
      <c r="AH306" s="9" t="str">
        <f>IF(Presupuestos[[#This Row],[MONEDA]]="USD",VLOOKUP(Presupuestos[[#This Row],[FECHA DE EMISION]],Tipo_Cambio[],3,0),"")</f>
        <v/>
      </c>
      <c r="AI306" s="22">
        <f>IFERROR(ROUND(IF(Presupuestos[[#This Row],[MONEDA]]="PEN",Presupuestos[[#This Row],[TOTAL]],Presupuestos[[#This Row],[TOTAL]]*Presupuestos[[#This Row],[TIPO DE CAMBIO]]),2),"")</f>
        <v>250.75</v>
      </c>
      <c r="AJ306" s="5"/>
      <c r="AK306" s="33" t="s">
        <v>671</v>
      </c>
      <c r="AL306" s="5" t="s">
        <v>680</v>
      </c>
      <c r="AM306" s="23" t="s">
        <v>671</v>
      </c>
      <c r="AN306" s="23" t="s">
        <v>671</v>
      </c>
      <c r="AO306" s="7">
        <f>IFERROR(VLOOKUP("1-"&amp;Presupuestos[[#This Row],[ID DOCUMENTO]],BD_Pagos[],7,0),"")</f>
        <v>45868</v>
      </c>
      <c r="AP306" s="16" t="str">
        <f>IFERROR(VLOOKUP("1-"&amp;Presupuestos[[#This Row],[ID DOCUMENTO]],BD_Pagos[],8,0),"")</f>
        <v>B-BCP - Soles</v>
      </c>
      <c r="AQ306" s="17">
        <f>IFERROR(VLOOKUP("1-"&amp;Presupuestos[[#This Row],[ID DOCUMENTO]],BD_Pagos[],9,0),"")</f>
        <v>5935656</v>
      </c>
      <c r="AR306" s="54"/>
      <c r="AS306" s="7">
        <f>IFERROR(VLOOKUP("2-"&amp;Presupuestos[[#This Row],[ID DOCUMENTO]],BD_Pagos[],7,0),"")</f>
        <v>0</v>
      </c>
      <c r="AT306" s="16" t="str">
        <f>IFERROR(VLOOKUP("2-"&amp;Presupuestos[[#This Row],[ID DOCUMENTO]],BD_Pagos[],8,0),"")</f>
        <v/>
      </c>
      <c r="AU306" s="17">
        <f>IFERROR(VLOOKUP("2-"&amp;Presupuestos[[#This Row],[ID DOCUMENTO]],BD_Pagos[],9,0),"")</f>
        <v>0</v>
      </c>
      <c r="AV306" s="20">
        <f>IF(IFERROR(VLOOKUP("2-"&amp;Presupuestos[[#This Row],[ID DOCUMENTO]],BD_Pagos[],10,0),0)&gt;Presupuestos[[#This Row],[TOTAL SOLES]],Presupuestos[[#This Row],[TOTAL SOLES]],IFERROR(VLOOKUP("2-"&amp;Presupuestos[[#This Row],[ID DOCUMENTO]],BD_Pagos[],10,0),0))</f>
        <v>0</v>
      </c>
      <c r="AW306" s="7"/>
      <c r="AX306" s="16"/>
      <c r="AY306" s="17"/>
      <c r="AZ306" s="20"/>
      <c r="BA306" s="7"/>
      <c r="BB306" s="16"/>
      <c r="BC306" s="17"/>
      <c r="BD306" s="20"/>
      <c r="BE306" s="7">
        <f>IFERROR(VLOOKUP("5-"&amp;Presupuestos[[#This Row],[ID DOCUMENTO]],BD_Pagos[],7,0),"")</f>
        <v>0</v>
      </c>
      <c r="BF306" s="17">
        <f>IFERROR(VLOOKUP("5-"&amp;Presupuestos[[#This Row],[ID DOCUMENTO]],BD_Pagos[],9,0),"")</f>
        <v>0</v>
      </c>
      <c r="BG306" s="20">
        <f>IF(IFERROR(VLOOKUP("5-"&amp;Presupuestos[[#This Row],[ID DOCUMENTO]],BD_Pagos[],10,0),0)&gt;Presupuestos[[#This Row],[TOTAL SOLES]],Presupuestos[[#This Row],[TOTAL SOLES]],IFERROR(VLOOKUP("5-"&amp;Presupuestos[[#This Row],[ID DOCUMENTO]],BD_Pagos[],10,0),0))</f>
        <v>0</v>
      </c>
      <c r="BH306" s="7">
        <f>IFERROR(VLOOKUP("1-Detraccion"&amp;Presupuestos[[#This Row],[ID DOCUMENTO]],BD_Pagos[],2,0),"")</f>
        <v>0</v>
      </c>
      <c r="BI306" s="3" t="str">
        <f>IFERROR(VLOOKUP("1-Detraccion"&amp;Presupuestos[[#This Row],[ID DOCUMENTO]],BD_Pagos[],3,0),"")</f>
        <v/>
      </c>
      <c r="BJ306" s="3">
        <f>IFERROR(VLOOKUP("1-Detraccion"&amp;Presupuestos[[#This Row],[ID DOCUMENTO]],BD_Pagos[],4,0),"")</f>
        <v>0</v>
      </c>
      <c r="BK306" s="6">
        <f>IF(IFERROR(VLOOKUP("1-Detraccion"&amp;Presupuestos[[#This Row],[ID DOCUMENTO]],BD_Pagos[],5,0),0)&gt;Presupuestos[[#This Row],[TOTAL SOLES]],Presupuestos[[#This Row],[TOTAL SOLES]],IFERROR(VLOOKUP("1-Detraccion"&amp;Presupuestos[[#This Row],[ID DOCUMENTO]],BD_Pagos[],5,0),0))</f>
        <v>0</v>
      </c>
      <c r="BL306" s="6">
        <f>IF(IFERROR(VLOOKUP("1-Detraccion"&amp;Presupuestos[[#This Row],[ID DOCUMENTO]],BD_Pagos[],6,0),0)&gt;Presupuestos[[#This Row],[TOTAL SOLES]],Presupuestos[[#This Row],[TOTAL SOLES]],IFERROR(VLOOKUP("1-Detraccion"&amp;Presupuestos[[#This Row],[ID DOCUMENTO]],BD_Pagos[],6,0),0))</f>
        <v>0</v>
      </c>
      <c r="BM306" s="37"/>
      <c r="BN306" s="3"/>
      <c r="BO306" s="3"/>
      <c r="BP306" s="6"/>
      <c r="BQ30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250.75</v>
      </c>
      <c r="BR306" s="23" t="str">
        <f>IF(Presupuestos[[#This Row],[SALDO ME-MN]]&gt;0,"PENDIENTE","CANCELADO")</f>
        <v>PENDIENTE</v>
      </c>
      <c r="BS306" s="23" t="str">
        <f>IF(COUNTIFS($U$4:$U305,Presupuestos[[#This Row],[ID DOCUMENTO]])&gt;=1,IF(B305=Presupuestos[[#This Row],[ID]],"OK","DOC. DUPLICADO"),"OK")</f>
        <v>OK</v>
      </c>
    </row>
    <row r="307" spans="2:71" ht="36" x14ac:dyDescent="0.25">
      <c r="B307" s="34">
        <f>IF(Presupuestos[[#This Row],[ID DOCUMENTO]]=U306,B306,IF(B306="ID",1,B306+1))</f>
        <v>300</v>
      </c>
      <c r="C307" s="2">
        <v>45853</v>
      </c>
      <c r="D307" s="2">
        <v>45853</v>
      </c>
      <c r="E307" s="3" t="s">
        <v>966</v>
      </c>
      <c r="F307" s="25" t="s">
        <v>35</v>
      </c>
      <c r="G307" s="25" t="s">
        <v>134</v>
      </c>
      <c r="H307" s="25" t="s">
        <v>97</v>
      </c>
      <c r="I307" s="36" t="str">
        <f>IFERROR(VLOOKUP(Presupuestos[[#This Row],[AREA]]&amp;Presupuestos[[#This Row],[CONCEPTO]]&amp;Presupuestos[[#This Row],[DESCRIPCION]],Tabla28[[Columna1]:[CÓDIGO NUEVO]],2,0),"")</f>
        <v>P0312001</v>
      </c>
      <c r="J307" s="3" t="s">
        <v>1196</v>
      </c>
      <c r="K307" s="3" t="s">
        <v>666</v>
      </c>
      <c r="L307" s="3" t="s">
        <v>1197</v>
      </c>
      <c r="M307" s="31" t="s">
        <v>1198</v>
      </c>
      <c r="N307" s="3"/>
      <c r="O307" s="3" t="s">
        <v>300</v>
      </c>
      <c r="P307" s="3" t="s">
        <v>132</v>
      </c>
      <c r="Q307" s="3" t="str">
        <f>IFERROR(VLOOKUP(Presupuestos[[#This Row],[CLASIFICACIÓN (N)]],Tabla17[],2,0),"")</f>
        <v>Gastos operativos</v>
      </c>
      <c r="R307" s="3" t="str">
        <f>IFERROR(VLOOKUP(Presupuestos[[#This Row],[CLASIFICACIÓN (N)]],Tabla17[],3,0),"")</f>
        <v>Operativo</v>
      </c>
      <c r="S307" s="3" t="s">
        <v>26</v>
      </c>
      <c r="T307" s="3" t="str">
        <f>IFERROR(VLOOKUP(Presupuestos[[#This Row],[ALMACEN]],Tabla5[],2,0),"")</f>
        <v>Arequipa</v>
      </c>
      <c r="U307" s="19" t="str">
        <f>IFERROR(VLOOKUP(Presupuestos[[#This Row],[TIPO DE DOCUMENTO]],Tipo_Documento[],2,0)&amp;Presupuestos[[#This Row],[SERIE]]&amp;Presupuestos[[#This Row],[NUMERO]]&amp;Presupuestos[[#This Row],[RUC]],"")</f>
        <v>01E001404520603974817</v>
      </c>
      <c r="V307" s="3" t="s">
        <v>120</v>
      </c>
      <c r="W307" s="7">
        <v>45853</v>
      </c>
      <c r="X307" s="7">
        <v>45853</v>
      </c>
      <c r="Y307" s="3" t="s">
        <v>668</v>
      </c>
      <c r="Z307" s="3">
        <v>4045</v>
      </c>
      <c r="AA307" s="3">
        <f>IFERROR(VLOOKUP(Presupuestos[[#This Row],[RAZON SOCIAL]],CHOOSE({1,2},Clientes_Proveedores[Razon Social],Clientes_Proveedores[Ruc / Dni]),2,0),"-")</f>
        <v>20603974817</v>
      </c>
      <c r="AB307" s="31" t="s">
        <v>971</v>
      </c>
      <c r="AC307" s="3" t="s">
        <v>670</v>
      </c>
      <c r="AD307" s="5">
        <v>0.18</v>
      </c>
      <c r="AE307" s="6">
        <v>170</v>
      </c>
      <c r="AF307" s="6">
        <f>Presupuestos[[#This Row],[BASE]]*Presupuestos[[#This Row],[% IGV]]</f>
        <v>30.599999999999998</v>
      </c>
      <c r="AG307" s="22">
        <f>ROUND(SUM(Presupuestos[[#This Row],[BASE]:[IGV]]),2)</f>
        <v>200.6</v>
      </c>
      <c r="AH307" s="9" t="str">
        <f>IF(Presupuestos[[#This Row],[MONEDA]]="USD",VLOOKUP(Presupuestos[[#This Row],[FECHA DE EMISION]],Tipo_Cambio[],3,0),"")</f>
        <v/>
      </c>
      <c r="AI307" s="22">
        <f>IFERROR(ROUND(IF(Presupuestos[[#This Row],[MONEDA]]="PEN",Presupuestos[[#This Row],[TOTAL]],Presupuestos[[#This Row],[TOTAL]]*Presupuestos[[#This Row],[TIPO DE CAMBIO]]),2),"")</f>
        <v>200.6</v>
      </c>
      <c r="AJ307" s="5"/>
      <c r="AK307" s="33" t="s">
        <v>671</v>
      </c>
      <c r="AL307" s="5" t="s">
        <v>680</v>
      </c>
      <c r="AM307" s="23" t="s">
        <v>671</v>
      </c>
      <c r="AN307" s="23" t="s">
        <v>671</v>
      </c>
      <c r="AO307" s="7">
        <f>IFERROR(VLOOKUP("1-"&amp;Presupuestos[[#This Row],[ID DOCUMENTO]],BD_Pagos[],7,0),"")</f>
        <v>45868</v>
      </c>
      <c r="AP307" s="16" t="str">
        <f>IFERROR(VLOOKUP("1-"&amp;Presupuestos[[#This Row],[ID DOCUMENTO]],BD_Pagos[],8,0),"")</f>
        <v>B-BCP - Soles</v>
      </c>
      <c r="AQ307" s="17">
        <f>IFERROR(VLOOKUP("1-"&amp;Presupuestos[[#This Row],[ID DOCUMENTO]],BD_Pagos[],9,0),"")</f>
        <v>5935656</v>
      </c>
      <c r="AR307" s="54"/>
      <c r="AS307" s="7">
        <f>IFERROR(VLOOKUP("2-"&amp;Presupuestos[[#This Row],[ID DOCUMENTO]],BD_Pagos[],7,0),"")</f>
        <v>0</v>
      </c>
      <c r="AT307" s="16" t="str">
        <f>IFERROR(VLOOKUP("2-"&amp;Presupuestos[[#This Row],[ID DOCUMENTO]],BD_Pagos[],8,0),"")</f>
        <v/>
      </c>
      <c r="AU307" s="17">
        <f>IFERROR(VLOOKUP("2-"&amp;Presupuestos[[#This Row],[ID DOCUMENTO]],BD_Pagos[],9,0),"")</f>
        <v>0</v>
      </c>
      <c r="AV307" s="20">
        <f>IF(IFERROR(VLOOKUP("2-"&amp;Presupuestos[[#This Row],[ID DOCUMENTO]],BD_Pagos[],10,0),0)&gt;Presupuestos[[#This Row],[TOTAL SOLES]],Presupuestos[[#This Row],[TOTAL SOLES]],IFERROR(VLOOKUP("2-"&amp;Presupuestos[[#This Row],[ID DOCUMENTO]],BD_Pagos[],10,0),0))</f>
        <v>0</v>
      </c>
      <c r="AW307" s="7"/>
      <c r="AX307" s="16"/>
      <c r="AY307" s="17"/>
      <c r="AZ307" s="20"/>
      <c r="BA307" s="7"/>
      <c r="BB307" s="16"/>
      <c r="BC307" s="17"/>
      <c r="BD307" s="20"/>
      <c r="BE307" s="7">
        <f>IFERROR(VLOOKUP("5-"&amp;Presupuestos[[#This Row],[ID DOCUMENTO]],BD_Pagos[],7,0),"")</f>
        <v>0</v>
      </c>
      <c r="BF307" s="17">
        <f>IFERROR(VLOOKUP("5-"&amp;Presupuestos[[#This Row],[ID DOCUMENTO]],BD_Pagos[],9,0),"")</f>
        <v>0</v>
      </c>
      <c r="BG307" s="20">
        <f>IF(IFERROR(VLOOKUP("5-"&amp;Presupuestos[[#This Row],[ID DOCUMENTO]],BD_Pagos[],10,0),0)&gt;Presupuestos[[#This Row],[TOTAL SOLES]],Presupuestos[[#This Row],[TOTAL SOLES]],IFERROR(VLOOKUP("5-"&amp;Presupuestos[[#This Row],[ID DOCUMENTO]],BD_Pagos[],10,0),0))</f>
        <v>0</v>
      </c>
      <c r="BH307" s="7">
        <f>IFERROR(VLOOKUP("1-Detraccion"&amp;Presupuestos[[#This Row],[ID DOCUMENTO]],BD_Pagos[],2,0),"")</f>
        <v>0</v>
      </c>
      <c r="BI307" s="3" t="str">
        <f>IFERROR(VLOOKUP("1-Detraccion"&amp;Presupuestos[[#This Row],[ID DOCUMENTO]],BD_Pagos[],3,0),"")</f>
        <v/>
      </c>
      <c r="BJ307" s="3">
        <f>IFERROR(VLOOKUP("1-Detraccion"&amp;Presupuestos[[#This Row],[ID DOCUMENTO]],BD_Pagos[],4,0),"")</f>
        <v>0</v>
      </c>
      <c r="BK307" s="6">
        <f>IF(IFERROR(VLOOKUP("1-Detraccion"&amp;Presupuestos[[#This Row],[ID DOCUMENTO]],BD_Pagos[],5,0),0)&gt;Presupuestos[[#This Row],[TOTAL SOLES]],Presupuestos[[#This Row],[TOTAL SOLES]],IFERROR(VLOOKUP("1-Detraccion"&amp;Presupuestos[[#This Row],[ID DOCUMENTO]],BD_Pagos[],5,0),0))</f>
        <v>0</v>
      </c>
      <c r="BL307" s="6">
        <f>IF(IFERROR(VLOOKUP("1-Detraccion"&amp;Presupuestos[[#This Row],[ID DOCUMENTO]],BD_Pagos[],6,0),0)&gt;Presupuestos[[#This Row],[TOTAL SOLES]],Presupuestos[[#This Row],[TOTAL SOLES]],IFERROR(VLOOKUP("1-Detraccion"&amp;Presupuestos[[#This Row],[ID DOCUMENTO]],BD_Pagos[],6,0),0))</f>
        <v>0</v>
      </c>
      <c r="BM307" s="37"/>
      <c r="BN307" s="3"/>
      <c r="BO307" s="3"/>
      <c r="BP307" s="6"/>
      <c r="BQ30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200.6</v>
      </c>
      <c r="BR307" s="23" t="str">
        <f>IF(Presupuestos[[#This Row],[SALDO ME-MN]]&gt;0,"PENDIENTE","CANCELADO")</f>
        <v>PENDIENTE</v>
      </c>
      <c r="BS307" s="23" t="str">
        <f>IF(COUNTIFS($U$4:$U306,Presupuestos[[#This Row],[ID DOCUMENTO]])&gt;=1,IF(B306=Presupuestos[[#This Row],[ID]],"OK","DOC. DUPLICADO"),"OK")</f>
        <v>OK</v>
      </c>
    </row>
    <row r="308" spans="2:71" ht="24" x14ac:dyDescent="0.25">
      <c r="B308" s="34">
        <f>IF(Presupuestos[[#This Row],[ID DOCUMENTO]]=U307,B307,IF(B307="ID",1,B307+1))</f>
        <v>301</v>
      </c>
      <c r="C308" s="2">
        <v>45848</v>
      </c>
      <c r="D308" s="2">
        <v>45848</v>
      </c>
      <c r="E308" s="3" t="s">
        <v>1199</v>
      </c>
      <c r="F308" s="25" t="s">
        <v>35</v>
      </c>
      <c r="G308" s="25" t="s">
        <v>223</v>
      </c>
      <c r="H308" s="25" t="s">
        <v>214</v>
      </c>
      <c r="I308" s="36" t="str">
        <f>IFERROR(VLOOKUP(Presupuestos[[#This Row],[AREA]]&amp;Presupuestos[[#This Row],[CONCEPTO]]&amp;Presupuestos[[#This Row],[DESCRIPCION]],Tabla28[[Columna1]:[CÓDIGO NUEVO]],2,0),"")</f>
        <v>P0303002</v>
      </c>
      <c r="J308" s="3" t="s">
        <v>666</v>
      </c>
      <c r="K308" s="3" t="s">
        <v>666</v>
      </c>
      <c r="L308" s="3" t="s">
        <v>666</v>
      </c>
      <c r="M308" s="31" t="s">
        <v>1200</v>
      </c>
      <c r="N308" s="3" t="s">
        <v>33</v>
      </c>
      <c r="O308" s="3" t="s">
        <v>300</v>
      </c>
      <c r="P308" s="3" t="s">
        <v>122</v>
      </c>
      <c r="Q308" s="3" t="str">
        <f>IFERROR(VLOOKUP(Presupuestos[[#This Row],[CLASIFICACIÓN (N)]],Tabla17[],2,0),"")</f>
        <v>Costos de ventas</v>
      </c>
      <c r="R308" s="3" t="str">
        <f>IFERROR(VLOOKUP(Presupuestos[[#This Row],[CLASIFICACIÓN (N)]],Tabla17[],3,0),"")</f>
        <v>Operativo</v>
      </c>
      <c r="S308" s="3" t="s">
        <v>16</v>
      </c>
      <c r="T308" s="3" t="str">
        <f>IFERROR(VLOOKUP(Presupuestos[[#This Row],[ALMACEN]],Tabla5[],2,0),"")</f>
        <v>Arequipa</v>
      </c>
      <c r="U308" s="19" t="str">
        <f>IFERROR(VLOOKUP(Presupuestos[[#This Row],[TIPO DE DOCUMENTO]],Tipo_Documento[],2,0)&amp;Presupuestos[[#This Row],[SERIE]]&amp;Presupuestos[[#This Row],[NUMERO]]&amp;Presupuestos[[#This Row],[RUC]],"")</f>
        <v>01F211239377620517252558</v>
      </c>
      <c r="V308" s="3" t="s">
        <v>120</v>
      </c>
      <c r="W308" s="7">
        <v>45848</v>
      </c>
      <c r="X308" s="7">
        <v>45848</v>
      </c>
      <c r="Y308" s="3" t="s">
        <v>829</v>
      </c>
      <c r="Z308" s="3">
        <v>2393776</v>
      </c>
      <c r="AA308" s="3">
        <f>IFERROR(VLOOKUP(Presupuestos[[#This Row],[RAZON SOCIAL]],CHOOSE({1,2},Clientes_Proveedores[Razon Social],Clientes_Proveedores[Ruc / Dni]),2,0),"-")</f>
        <v>20517252558</v>
      </c>
      <c r="AB308" s="31" t="s">
        <v>714</v>
      </c>
      <c r="AC308" s="3" t="s">
        <v>670</v>
      </c>
      <c r="AD308" s="5">
        <v>0.18</v>
      </c>
      <c r="AE308" s="6">
        <v>6.78</v>
      </c>
      <c r="AF308" s="6">
        <f>Presupuestos[[#This Row],[BASE]]*Presupuestos[[#This Row],[% IGV]]</f>
        <v>1.2203999999999999</v>
      </c>
      <c r="AG308" s="22">
        <f>ROUND(SUM(Presupuestos[[#This Row],[BASE]:[IGV]]),2)</f>
        <v>8</v>
      </c>
      <c r="AH308" s="9" t="str">
        <f>IF(Presupuestos[[#This Row],[MONEDA]]="USD",VLOOKUP(Presupuestos[[#This Row],[FECHA DE EMISION]],Tipo_Cambio[],3,0),"")</f>
        <v/>
      </c>
      <c r="AI308" s="22">
        <f>IFERROR(ROUND(IF(Presupuestos[[#This Row],[MONEDA]]="PEN",Presupuestos[[#This Row],[TOTAL]],Presupuestos[[#This Row],[TOTAL]]*Presupuestos[[#This Row],[TIPO DE CAMBIO]]),2),"")</f>
        <v>8</v>
      </c>
      <c r="AJ308" s="5"/>
      <c r="AK308" s="33" t="s">
        <v>671</v>
      </c>
      <c r="AL308" s="5" t="s">
        <v>715</v>
      </c>
      <c r="AM308" s="23" t="s">
        <v>671</v>
      </c>
      <c r="AN308" s="23" t="s">
        <v>671</v>
      </c>
      <c r="AO308" s="7">
        <f>IFERROR(VLOOKUP("1-"&amp;Presupuestos[[#This Row],[ID DOCUMENTO]],BD_Pagos[],7,0),"")</f>
        <v>45848</v>
      </c>
      <c r="AP308" s="16" t="str">
        <f>IFERROR(VLOOKUP("1-"&amp;Presupuestos[[#This Row],[ID DOCUMENTO]],BD_Pagos[],8,0),"")</f>
        <v>C_Ope_003</v>
      </c>
      <c r="AQ308" s="17">
        <f>IFERROR(VLOOKUP("1-"&amp;Presupuestos[[#This Row],[ID DOCUMENTO]],BD_Pagos[],9,0),"")</f>
        <v>24842</v>
      </c>
      <c r="AR308" s="54"/>
      <c r="AS308" s="7">
        <f>IFERROR(VLOOKUP("2-"&amp;Presupuestos[[#This Row],[ID DOCUMENTO]],BD_Pagos[],7,0),"")</f>
        <v>0</v>
      </c>
      <c r="AT308" s="16" t="str">
        <f>IFERROR(VLOOKUP("2-"&amp;Presupuestos[[#This Row],[ID DOCUMENTO]],BD_Pagos[],8,0),"")</f>
        <v/>
      </c>
      <c r="AU308" s="17">
        <f>IFERROR(VLOOKUP("2-"&amp;Presupuestos[[#This Row],[ID DOCUMENTO]],BD_Pagos[],9,0),"")</f>
        <v>0</v>
      </c>
      <c r="AV308" s="20">
        <f>IF(IFERROR(VLOOKUP("2-"&amp;Presupuestos[[#This Row],[ID DOCUMENTO]],BD_Pagos[],10,0),0)&gt;Presupuestos[[#This Row],[TOTAL SOLES]],Presupuestos[[#This Row],[TOTAL SOLES]],IFERROR(VLOOKUP("2-"&amp;Presupuestos[[#This Row],[ID DOCUMENTO]],BD_Pagos[],10,0),0))</f>
        <v>0</v>
      </c>
      <c r="AW308" s="7"/>
      <c r="AX308" s="16"/>
      <c r="AY308" s="17"/>
      <c r="AZ308" s="20"/>
      <c r="BA308" s="7"/>
      <c r="BB308" s="16"/>
      <c r="BC308" s="17"/>
      <c r="BD308" s="20"/>
      <c r="BE308" s="7">
        <f>IFERROR(VLOOKUP("5-"&amp;Presupuestos[[#This Row],[ID DOCUMENTO]],BD_Pagos[],7,0),"")</f>
        <v>0</v>
      </c>
      <c r="BF308" s="17">
        <f>IFERROR(VLOOKUP("5-"&amp;Presupuestos[[#This Row],[ID DOCUMENTO]],BD_Pagos[],9,0),"")</f>
        <v>0</v>
      </c>
      <c r="BG308" s="20">
        <f>IF(IFERROR(VLOOKUP("5-"&amp;Presupuestos[[#This Row],[ID DOCUMENTO]],BD_Pagos[],10,0),0)&gt;Presupuestos[[#This Row],[TOTAL SOLES]],Presupuestos[[#This Row],[TOTAL SOLES]],IFERROR(VLOOKUP("5-"&amp;Presupuestos[[#This Row],[ID DOCUMENTO]],BD_Pagos[],10,0),0))</f>
        <v>0</v>
      </c>
      <c r="BH308" s="7">
        <f>IFERROR(VLOOKUP("1-Detraccion"&amp;Presupuestos[[#This Row],[ID DOCUMENTO]],BD_Pagos[],2,0),"")</f>
        <v>0</v>
      </c>
      <c r="BI308" s="3" t="str">
        <f>IFERROR(VLOOKUP("1-Detraccion"&amp;Presupuestos[[#This Row],[ID DOCUMENTO]],BD_Pagos[],3,0),"")</f>
        <v/>
      </c>
      <c r="BJ308" s="3">
        <f>IFERROR(VLOOKUP("1-Detraccion"&amp;Presupuestos[[#This Row],[ID DOCUMENTO]],BD_Pagos[],4,0),"")</f>
        <v>0</v>
      </c>
      <c r="BK308" s="6">
        <f>IF(IFERROR(VLOOKUP("1-Detraccion"&amp;Presupuestos[[#This Row],[ID DOCUMENTO]],BD_Pagos[],5,0),0)&gt;Presupuestos[[#This Row],[TOTAL SOLES]],Presupuestos[[#This Row],[TOTAL SOLES]],IFERROR(VLOOKUP("1-Detraccion"&amp;Presupuestos[[#This Row],[ID DOCUMENTO]],BD_Pagos[],5,0),0))</f>
        <v>0</v>
      </c>
      <c r="BL308" s="6">
        <f>IF(IFERROR(VLOOKUP("1-Detraccion"&amp;Presupuestos[[#This Row],[ID DOCUMENTO]],BD_Pagos[],6,0),0)&gt;Presupuestos[[#This Row],[TOTAL SOLES]],Presupuestos[[#This Row],[TOTAL SOLES]],IFERROR(VLOOKUP("1-Detraccion"&amp;Presupuestos[[#This Row],[ID DOCUMENTO]],BD_Pagos[],6,0),0))</f>
        <v>0</v>
      </c>
      <c r="BM308" s="37"/>
      <c r="BN308" s="3"/>
      <c r="BO308" s="3"/>
      <c r="BP308" s="6"/>
      <c r="BQ30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308" s="23" t="str">
        <f>IF(Presupuestos[[#This Row],[SALDO ME-MN]]&gt;0,"PENDIENTE","CANCELADO")</f>
        <v>PENDIENTE</v>
      </c>
      <c r="BS308" s="23" t="str">
        <f>IF(COUNTIFS($U$4:$U307,Presupuestos[[#This Row],[ID DOCUMENTO]])&gt;=1,IF(B307=Presupuestos[[#This Row],[ID]],"OK","DOC. DUPLICADO"),"OK")</f>
        <v>OK</v>
      </c>
    </row>
    <row r="309" spans="2:71" ht="24" x14ac:dyDescent="0.25">
      <c r="B309" s="34">
        <f>IF(Presupuestos[[#This Row],[ID DOCUMENTO]]=U308,B308,IF(B308="ID",1,B308+1))</f>
        <v>302</v>
      </c>
      <c r="C309" s="2">
        <v>45848</v>
      </c>
      <c r="D309" s="2">
        <v>45848</v>
      </c>
      <c r="E309" s="3" t="s">
        <v>1199</v>
      </c>
      <c r="F309" s="25" t="s">
        <v>35</v>
      </c>
      <c r="G309" s="25" t="s">
        <v>223</v>
      </c>
      <c r="H309" s="25" t="s">
        <v>214</v>
      </c>
      <c r="I309" s="36" t="str">
        <f>IFERROR(VLOOKUP(Presupuestos[[#This Row],[AREA]]&amp;Presupuestos[[#This Row],[CONCEPTO]]&amp;Presupuestos[[#This Row],[DESCRIPCION]],Tabla28[[Columna1]:[CÓDIGO NUEVO]],2,0),"")</f>
        <v>P0303002</v>
      </c>
      <c r="J309" s="3" t="s">
        <v>666</v>
      </c>
      <c r="K309" s="3" t="s">
        <v>666</v>
      </c>
      <c r="L309" s="3" t="s">
        <v>666</v>
      </c>
      <c r="M309" s="31" t="s">
        <v>1201</v>
      </c>
      <c r="N309" s="3" t="s">
        <v>33</v>
      </c>
      <c r="O309" s="3" t="s">
        <v>300</v>
      </c>
      <c r="P309" s="3" t="s">
        <v>122</v>
      </c>
      <c r="Q309" s="3" t="str">
        <f>IFERROR(VLOOKUP(Presupuestos[[#This Row],[CLASIFICACIÓN (N)]],Tabla17[],2,0),"")</f>
        <v>Costos de ventas</v>
      </c>
      <c r="R309" s="3" t="str">
        <f>IFERROR(VLOOKUP(Presupuestos[[#This Row],[CLASIFICACIÓN (N)]],Tabla17[],3,0),"")</f>
        <v>Operativo</v>
      </c>
      <c r="S309" s="3" t="s">
        <v>16</v>
      </c>
      <c r="T309" s="3" t="str">
        <f>IFERROR(VLOOKUP(Presupuestos[[#This Row],[ALMACEN]],Tabla5[],2,0),"")</f>
        <v>Arequipa</v>
      </c>
      <c r="U309" s="19" t="str">
        <f>IFERROR(VLOOKUP(Presupuestos[[#This Row],[TIPO DE DOCUMENTO]],Tipo_Documento[],2,0)&amp;Presupuestos[[#This Row],[SERIE]]&amp;Presupuestos[[#This Row],[NUMERO]]&amp;Presupuestos[[#This Row],[RUC]],"")</f>
        <v>01F11248747720517252558</v>
      </c>
      <c r="V309" s="3" t="s">
        <v>120</v>
      </c>
      <c r="W309" s="7">
        <v>45848</v>
      </c>
      <c r="X309" s="7">
        <v>45848</v>
      </c>
      <c r="Y309" s="3" t="s">
        <v>1202</v>
      </c>
      <c r="Z309" s="3">
        <v>487477</v>
      </c>
      <c r="AA309" s="3">
        <f>IFERROR(VLOOKUP(Presupuestos[[#This Row],[RAZON SOCIAL]],CHOOSE({1,2},Clientes_Proveedores[Razon Social],Clientes_Proveedores[Ruc / Dni]),2,0),"-")</f>
        <v>20517252558</v>
      </c>
      <c r="AB309" s="31" t="s">
        <v>714</v>
      </c>
      <c r="AC309" s="3" t="s">
        <v>670</v>
      </c>
      <c r="AD309" s="5">
        <v>0.18</v>
      </c>
      <c r="AE309" s="6">
        <v>6.78</v>
      </c>
      <c r="AF309" s="6">
        <f>Presupuestos[[#This Row],[BASE]]*Presupuestos[[#This Row],[% IGV]]</f>
        <v>1.2203999999999999</v>
      </c>
      <c r="AG309" s="22">
        <f>ROUND(SUM(Presupuestos[[#This Row],[BASE]:[IGV]]),2)</f>
        <v>8</v>
      </c>
      <c r="AH309" s="9" t="str">
        <f>IF(Presupuestos[[#This Row],[MONEDA]]="USD",VLOOKUP(Presupuestos[[#This Row],[FECHA DE EMISION]],Tipo_Cambio[],3,0),"")</f>
        <v/>
      </c>
      <c r="AI309" s="22">
        <f>IFERROR(ROUND(IF(Presupuestos[[#This Row],[MONEDA]]="PEN",Presupuestos[[#This Row],[TOTAL]],Presupuestos[[#This Row],[TOTAL]]*Presupuestos[[#This Row],[TIPO DE CAMBIO]]),2),"")</f>
        <v>8</v>
      </c>
      <c r="AJ309" s="5"/>
      <c r="AK309" s="33" t="s">
        <v>671</v>
      </c>
      <c r="AL309" s="5" t="s">
        <v>715</v>
      </c>
      <c r="AM309" s="23" t="s">
        <v>671</v>
      </c>
      <c r="AN309" s="23" t="s">
        <v>671</v>
      </c>
      <c r="AO309" s="7">
        <f>IFERROR(VLOOKUP("1-"&amp;Presupuestos[[#This Row],[ID DOCUMENTO]],BD_Pagos[],7,0),"")</f>
        <v>45848</v>
      </c>
      <c r="AP309" s="16" t="str">
        <f>IFERROR(VLOOKUP("1-"&amp;Presupuestos[[#This Row],[ID DOCUMENTO]],BD_Pagos[],8,0),"")</f>
        <v>C_Ope_003</v>
      </c>
      <c r="AQ309" s="17">
        <f>IFERROR(VLOOKUP("1-"&amp;Presupuestos[[#This Row],[ID DOCUMENTO]],BD_Pagos[],9,0),"")</f>
        <v>24844</v>
      </c>
      <c r="AR309" s="54"/>
      <c r="AS309" s="7">
        <f>IFERROR(VLOOKUP("2-"&amp;Presupuestos[[#This Row],[ID DOCUMENTO]],BD_Pagos[],7,0),"")</f>
        <v>0</v>
      </c>
      <c r="AT309" s="16" t="str">
        <f>IFERROR(VLOOKUP("2-"&amp;Presupuestos[[#This Row],[ID DOCUMENTO]],BD_Pagos[],8,0),"")</f>
        <v/>
      </c>
      <c r="AU309" s="17">
        <f>IFERROR(VLOOKUP("2-"&amp;Presupuestos[[#This Row],[ID DOCUMENTO]],BD_Pagos[],9,0),"")</f>
        <v>0</v>
      </c>
      <c r="AV309" s="20">
        <f>IF(IFERROR(VLOOKUP("2-"&amp;Presupuestos[[#This Row],[ID DOCUMENTO]],BD_Pagos[],10,0),0)&gt;Presupuestos[[#This Row],[TOTAL SOLES]],Presupuestos[[#This Row],[TOTAL SOLES]],IFERROR(VLOOKUP("2-"&amp;Presupuestos[[#This Row],[ID DOCUMENTO]],BD_Pagos[],10,0),0))</f>
        <v>0</v>
      </c>
      <c r="AW309" s="7"/>
      <c r="AX309" s="16"/>
      <c r="AY309" s="17"/>
      <c r="AZ309" s="20"/>
      <c r="BA309" s="7"/>
      <c r="BB309" s="16"/>
      <c r="BC309" s="17"/>
      <c r="BD309" s="20"/>
      <c r="BE309" s="7">
        <f>IFERROR(VLOOKUP("5-"&amp;Presupuestos[[#This Row],[ID DOCUMENTO]],BD_Pagos[],7,0),"")</f>
        <v>0</v>
      </c>
      <c r="BF309" s="17">
        <f>IFERROR(VLOOKUP("5-"&amp;Presupuestos[[#This Row],[ID DOCUMENTO]],BD_Pagos[],9,0),"")</f>
        <v>0</v>
      </c>
      <c r="BG309" s="20">
        <f>IF(IFERROR(VLOOKUP("5-"&amp;Presupuestos[[#This Row],[ID DOCUMENTO]],BD_Pagos[],10,0),0)&gt;Presupuestos[[#This Row],[TOTAL SOLES]],Presupuestos[[#This Row],[TOTAL SOLES]],IFERROR(VLOOKUP("5-"&amp;Presupuestos[[#This Row],[ID DOCUMENTO]],BD_Pagos[],10,0),0))</f>
        <v>0</v>
      </c>
      <c r="BH309" s="7">
        <f>IFERROR(VLOOKUP("1-Detraccion"&amp;Presupuestos[[#This Row],[ID DOCUMENTO]],BD_Pagos[],2,0),"")</f>
        <v>0</v>
      </c>
      <c r="BI309" s="3" t="str">
        <f>IFERROR(VLOOKUP("1-Detraccion"&amp;Presupuestos[[#This Row],[ID DOCUMENTO]],BD_Pagos[],3,0),"")</f>
        <v/>
      </c>
      <c r="BJ309" s="3">
        <f>IFERROR(VLOOKUP("1-Detraccion"&amp;Presupuestos[[#This Row],[ID DOCUMENTO]],BD_Pagos[],4,0),"")</f>
        <v>0</v>
      </c>
      <c r="BK309" s="6">
        <f>IF(IFERROR(VLOOKUP("1-Detraccion"&amp;Presupuestos[[#This Row],[ID DOCUMENTO]],BD_Pagos[],5,0),0)&gt;Presupuestos[[#This Row],[TOTAL SOLES]],Presupuestos[[#This Row],[TOTAL SOLES]],IFERROR(VLOOKUP("1-Detraccion"&amp;Presupuestos[[#This Row],[ID DOCUMENTO]],BD_Pagos[],5,0),0))</f>
        <v>0</v>
      </c>
      <c r="BL309" s="6">
        <f>IF(IFERROR(VLOOKUP("1-Detraccion"&amp;Presupuestos[[#This Row],[ID DOCUMENTO]],BD_Pagos[],6,0),0)&gt;Presupuestos[[#This Row],[TOTAL SOLES]],Presupuestos[[#This Row],[TOTAL SOLES]],IFERROR(VLOOKUP("1-Detraccion"&amp;Presupuestos[[#This Row],[ID DOCUMENTO]],BD_Pagos[],6,0),0))</f>
        <v>0</v>
      </c>
      <c r="BM309" s="37"/>
      <c r="BN309" s="3"/>
      <c r="BO309" s="3"/>
      <c r="BP309" s="6"/>
      <c r="BQ30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309" s="23" t="str">
        <f>IF(Presupuestos[[#This Row],[SALDO ME-MN]]&gt;0,"PENDIENTE","CANCELADO")</f>
        <v>PENDIENTE</v>
      </c>
      <c r="BS309" s="23" t="str">
        <f>IF(COUNTIFS($U$4:$U308,Presupuestos[[#This Row],[ID DOCUMENTO]])&gt;=1,IF(B308=Presupuestos[[#This Row],[ID]],"OK","DOC. DUPLICADO"),"OK")</f>
        <v>OK</v>
      </c>
    </row>
    <row r="310" spans="2:71" ht="24" x14ac:dyDescent="0.25">
      <c r="B310" s="34">
        <f>IF(Presupuestos[[#This Row],[ID DOCUMENTO]]=U309,B309,IF(B309="ID",1,B309+1))</f>
        <v>303</v>
      </c>
      <c r="C310" s="2">
        <v>45848</v>
      </c>
      <c r="D310" s="2">
        <v>45848</v>
      </c>
      <c r="E310" s="3" t="s">
        <v>1199</v>
      </c>
      <c r="F310" s="25" t="s">
        <v>35</v>
      </c>
      <c r="G310" s="25" t="s">
        <v>223</v>
      </c>
      <c r="H310" s="25" t="s">
        <v>214</v>
      </c>
      <c r="I310" s="36" t="str">
        <f>IFERROR(VLOOKUP(Presupuestos[[#This Row],[AREA]]&amp;Presupuestos[[#This Row],[CONCEPTO]]&amp;Presupuestos[[#This Row],[DESCRIPCION]],Tabla28[[Columna1]:[CÓDIGO NUEVO]],2,0),"")</f>
        <v>P0303002</v>
      </c>
      <c r="J310" s="3" t="s">
        <v>666</v>
      </c>
      <c r="K310" s="3" t="s">
        <v>666</v>
      </c>
      <c r="L310" s="3" t="s">
        <v>666</v>
      </c>
      <c r="M310" s="31" t="s">
        <v>1201</v>
      </c>
      <c r="N310" s="3" t="s">
        <v>33</v>
      </c>
      <c r="O310" s="3" t="s">
        <v>300</v>
      </c>
      <c r="P310" s="3" t="s">
        <v>122</v>
      </c>
      <c r="Q310" s="3" t="str">
        <f>IFERROR(VLOOKUP(Presupuestos[[#This Row],[CLASIFICACIÓN (N)]],Tabla17[],2,0),"")</f>
        <v>Costos de ventas</v>
      </c>
      <c r="R310" s="3" t="str">
        <f>IFERROR(VLOOKUP(Presupuestos[[#This Row],[CLASIFICACIÓN (N)]],Tabla17[],3,0),"")</f>
        <v>Operativo</v>
      </c>
      <c r="S310" s="3" t="s">
        <v>16</v>
      </c>
      <c r="T310" s="3" t="str">
        <f>IFERROR(VLOOKUP(Presupuestos[[#This Row],[ALMACEN]],Tabla5[],2,0),"")</f>
        <v>Arequipa</v>
      </c>
      <c r="U310" s="19" t="str">
        <f>IFERROR(VLOOKUP(Presupuestos[[#This Row],[TIPO DE DOCUMENTO]],Tipo_Documento[],2,0)&amp;Presupuestos[[#This Row],[SERIE]]&amp;Presupuestos[[#This Row],[NUMERO]]&amp;Presupuestos[[#This Row],[RUC]],"")</f>
        <v>01F114108785120517252558</v>
      </c>
      <c r="V310" s="3" t="s">
        <v>120</v>
      </c>
      <c r="W310" s="7">
        <v>45848</v>
      </c>
      <c r="X310" s="7">
        <v>45848</v>
      </c>
      <c r="Y310" s="3" t="s">
        <v>832</v>
      </c>
      <c r="Z310" s="3">
        <v>1087851</v>
      </c>
      <c r="AA310" s="3">
        <f>IFERROR(VLOOKUP(Presupuestos[[#This Row],[RAZON SOCIAL]],CHOOSE({1,2},Clientes_Proveedores[Razon Social],Clientes_Proveedores[Ruc / Dni]),2,0),"-")</f>
        <v>20517252558</v>
      </c>
      <c r="AB310" s="31" t="s">
        <v>714</v>
      </c>
      <c r="AC310" s="3" t="s">
        <v>670</v>
      </c>
      <c r="AD310" s="5">
        <v>0.18</v>
      </c>
      <c r="AE310" s="6">
        <v>6.78</v>
      </c>
      <c r="AF310" s="6">
        <f>Presupuestos[[#This Row],[BASE]]*Presupuestos[[#This Row],[% IGV]]</f>
        <v>1.2203999999999999</v>
      </c>
      <c r="AG310" s="22">
        <f>ROUND(SUM(Presupuestos[[#This Row],[BASE]:[IGV]]),2)</f>
        <v>8</v>
      </c>
      <c r="AH310" s="9" t="str">
        <f>IF(Presupuestos[[#This Row],[MONEDA]]="USD",VLOOKUP(Presupuestos[[#This Row],[FECHA DE EMISION]],Tipo_Cambio[],3,0),"")</f>
        <v/>
      </c>
      <c r="AI310" s="22">
        <f>IFERROR(ROUND(IF(Presupuestos[[#This Row],[MONEDA]]="PEN",Presupuestos[[#This Row],[TOTAL]],Presupuestos[[#This Row],[TOTAL]]*Presupuestos[[#This Row],[TIPO DE CAMBIO]]),2),"")</f>
        <v>8</v>
      </c>
      <c r="AJ310" s="5"/>
      <c r="AK310" s="33" t="s">
        <v>671</v>
      </c>
      <c r="AL310" s="5" t="s">
        <v>715</v>
      </c>
      <c r="AM310" s="23" t="s">
        <v>671</v>
      </c>
      <c r="AN310" s="23" t="s">
        <v>671</v>
      </c>
      <c r="AO310" s="7">
        <f>IFERROR(VLOOKUP("1-"&amp;Presupuestos[[#This Row],[ID DOCUMENTO]],BD_Pagos[],7,0),"")</f>
        <v>45848</v>
      </c>
      <c r="AP310" s="16" t="str">
        <f>IFERROR(VLOOKUP("1-"&amp;Presupuestos[[#This Row],[ID DOCUMENTO]],BD_Pagos[],8,0),"")</f>
        <v>C_Ope_003</v>
      </c>
      <c r="AQ310" s="17">
        <f>IFERROR(VLOOKUP("1-"&amp;Presupuestos[[#This Row],[ID DOCUMENTO]],BD_Pagos[],9,0),"")</f>
        <v>24846</v>
      </c>
      <c r="AR310" s="54"/>
      <c r="AS310" s="7">
        <f>IFERROR(VLOOKUP("2-"&amp;Presupuestos[[#This Row],[ID DOCUMENTO]],BD_Pagos[],7,0),"")</f>
        <v>0</v>
      </c>
      <c r="AT310" s="16" t="str">
        <f>IFERROR(VLOOKUP("2-"&amp;Presupuestos[[#This Row],[ID DOCUMENTO]],BD_Pagos[],8,0),"")</f>
        <v/>
      </c>
      <c r="AU310" s="17">
        <f>IFERROR(VLOOKUP("2-"&amp;Presupuestos[[#This Row],[ID DOCUMENTO]],BD_Pagos[],9,0),"")</f>
        <v>0</v>
      </c>
      <c r="AV310" s="20">
        <f>IF(IFERROR(VLOOKUP("2-"&amp;Presupuestos[[#This Row],[ID DOCUMENTO]],BD_Pagos[],10,0),0)&gt;Presupuestos[[#This Row],[TOTAL SOLES]],Presupuestos[[#This Row],[TOTAL SOLES]],IFERROR(VLOOKUP("2-"&amp;Presupuestos[[#This Row],[ID DOCUMENTO]],BD_Pagos[],10,0),0))</f>
        <v>0</v>
      </c>
      <c r="AW310" s="7"/>
      <c r="AX310" s="16"/>
      <c r="AY310" s="17"/>
      <c r="AZ310" s="20"/>
      <c r="BA310" s="7"/>
      <c r="BB310" s="16"/>
      <c r="BC310" s="17"/>
      <c r="BD310" s="20"/>
      <c r="BE310" s="7">
        <f>IFERROR(VLOOKUP("5-"&amp;Presupuestos[[#This Row],[ID DOCUMENTO]],BD_Pagos[],7,0),"")</f>
        <v>0</v>
      </c>
      <c r="BF310" s="17">
        <f>IFERROR(VLOOKUP("5-"&amp;Presupuestos[[#This Row],[ID DOCUMENTO]],BD_Pagos[],9,0),"")</f>
        <v>0</v>
      </c>
      <c r="BG310" s="20">
        <f>IF(IFERROR(VLOOKUP("5-"&amp;Presupuestos[[#This Row],[ID DOCUMENTO]],BD_Pagos[],10,0),0)&gt;Presupuestos[[#This Row],[TOTAL SOLES]],Presupuestos[[#This Row],[TOTAL SOLES]],IFERROR(VLOOKUP("5-"&amp;Presupuestos[[#This Row],[ID DOCUMENTO]],BD_Pagos[],10,0),0))</f>
        <v>0</v>
      </c>
      <c r="BH310" s="7">
        <f>IFERROR(VLOOKUP("1-Detraccion"&amp;Presupuestos[[#This Row],[ID DOCUMENTO]],BD_Pagos[],2,0),"")</f>
        <v>0</v>
      </c>
      <c r="BI310" s="3" t="str">
        <f>IFERROR(VLOOKUP("1-Detraccion"&amp;Presupuestos[[#This Row],[ID DOCUMENTO]],BD_Pagos[],3,0),"")</f>
        <v/>
      </c>
      <c r="BJ310" s="3">
        <f>IFERROR(VLOOKUP("1-Detraccion"&amp;Presupuestos[[#This Row],[ID DOCUMENTO]],BD_Pagos[],4,0),"")</f>
        <v>0</v>
      </c>
      <c r="BK310" s="6">
        <f>IF(IFERROR(VLOOKUP("1-Detraccion"&amp;Presupuestos[[#This Row],[ID DOCUMENTO]],BD_Pagos[],5,0),0)&gt;Presupuestos[[#This Row],[TOTAL SOLES]],Presupuestos[[#This Row],[TOTAL SOLES]],IFERROR(VLOOKUP("1-Detraccion"&amp;Presupuestos[[#This Row],[ID DOCUMENTO]],BD_Pagos[],5,0),0))</f>
        <v>0</v>
      </c>
      <c r="BL310" s="6">
        <f>IF(IFERROR(VLOOKUP("1-Detraccion"&amp;Presupuestos[[#This Row],[ID DOCUMENTO]],BD_Pagos[],6,0),0)&gt;Presupuestos[[#This Row],[TOTAL SOLES]],Presupuestos[[#This Row],[TOTAL SOLES]],IFERROR(VLOOKUP("1-Detraccion"&amp;Presupuestos[[#This Row],[ID DOCUMENTO]],BD_Pagos[],6,0),0))</f>
        <v>0</v>
      </c>
      <c r="BM310" s="37"/>
      <c r="BN310" s="3"/>
      <c r="BO310" s="3"/>
      <c r="BP310" s="6"/>
      <c r="BQ31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310" s="23" t="str">
        <f>IF(Presupuestos[[#This Row],[SALDO ME-MN]]&gt;0,"PENDIENTE","CANCELADO")</f>
        <v>PENDIENTE</v>
      </c>
      <c r="BS310" s="23" t="str">
        <f>IF(COUNTIFS($U$4:$U309,Presupuestos[[#This Row],[ID DOCUMENTO]])&gt;=1,IF(B309=Presupuestos[[#This Row],[ID]],"OK","DOC. DUPLICADO"),"OK")</f>
        <v>OK</v>
      </c>
    </row>
    <row r="311" spans="2:71" ht="24" x14ac:dyDescent="0.25">
      <c r="B311" s="34">
        <f>IF(Presupuestos[[#This Row],[ID DOCUMENTO]]=U310,B310,IF(B310="ID",1,B310+1))</f>
        <v>304</v>
      </c>
      <c r="C311" s="2">
        <v>45848</v>
      </c>
      <c r="D311" s="2">
        <v>45848</v>
      </c>
      <c r="E311" s="3" t="s">
        <v>1199</v>
      </c>
      <c r="F311" s="25" t="s">
        <v>35</v>
      </c>
      <c r="G311" s="25" t="s">
        <v>223</v>
      </c>
      <c r="H311" s="25" t="s">
        <v>199</v>
      </c>
      <c r="I311" s="36" t="str">
        <f>IFERROR(VLOOKUP(Presupuestos[[#This Row],[AREA]]&amp;Presupuestos[[#This Row],[CONCEPTO]]&amp;Presupuestos[[#This Row],[DESCRIPCION]],Tabla28[[Columna1]:[CÓDIGO NUEVO]],2,0),"")</f>
        <v>P0303001</v>
      </c>
      <c r="J311" s="3" t="s">
        <v>666</v>
      </c>
      <c r="K311" s="3" t="s">
        <v>666</v>
      </c>
      <c r="L311" s="3" t="s">
        <v>666</v>
      </c>
      <c r="M311" s="31" t="s">
        <v>1203</v>
      </c>
      <c r="N311" s="3" t="s">
        <v>33</v>
      </c>
      <c r="O311" s="3" t="s">
        <v>300</v>
      </c>
      <c r="P311" s="3" t="s">
        <v>122</v>
      </c>
      <c r="Q311" s="3" t="str">
        <f>IFERROR(VLOOKUP(Presupuestos[[#This Row],[CLASIFICACIÓN (N)]],Tabla17[],2,0),"")</f>
        <v>Costos de ventas</v>
      </c>
      <c r="R311" s="3" t="str">
        <f>IFERROR(VLOOKUP(Presupuestos[[#This Row],[CLASIFICACIÓN (N)]],Tabla17[],3,0),"")</f>
        <v>Operativo</v>
      </c>
      <c r="S311" s="3" t="s">
        <v>16</v>
      </c>
      <c r="T311" s="3" t="str">
        <f>IFERROR(VLOOKUP(Presupuestos[[#This Row],[ALMACEN]],Tabla5[],2,0),"")</f>
        <v>Arequipa</v>
      </c>
      <c r="U311" s="19" t="str">
        <f>IFERROR(VLOOKUP(Presupuestos[[#This Row],[TIPO DE DOCUMENTO]],Tipo_Documento[],2,0)&amp;Presupuestos[[#This Row],[SERIE]]&amp;Presupuestos[[#This Row],[NUMERO]]&amp;Presupuestos[[#This Row],[RUC]],"")</f>
        <v>01F0011792320454058187</v>
      </c>
      <c r="V311" s="3" t="s">
        <v>120</v>
      </c>
      <c r="W311" s="7">
        <v>45848</v>
      </c>
      <c r="X311" s="7">
        <v>45848</v>
      </c>
      <c r="Y311" s="3" t="s">
        <v>688</v>
      </c>
      <c r="Z311" s="3">
        <v>17923</v>
      </c>
      <c r="AA311" s="3">
        <f>IFERROR(VLOOKUP(Presupuestos[[#This Row],[RAZON SOCIAL]],CHOOSE({1,2},Clientes_Proveedores[Razon Social],Clientes_Proveedores[Ruc / Dni]),2,0),"-")</f>
        <v>20454058187</v>
      </c>
      <c r="AB311" s="31" t="s">
        <v>1121</v>
      </c>
      <c r="AC311" s="3" t="s">
        <v>670</v>
      </c>
      <c r="AD311" s="5"/>
      <c r="AE311" s="6">
        <v>11</v>
      </c>
      <c r="AF311" s="6">
        <f>Presupuestos[[#This Row],[BASE]]*Presupuestos[[#This Row],[% IGV]]</f>
        <v>0</v>
      </c>
      <c r="AG311" s="22">
        <f>ROUND(SUM(Presupuestos[[#This Row],[BASE]:[IGV]]),2)</f>
        <v>11</v>
      </c>
      <c r="AH311" s="9" t="str">
        <f>IF(Presupuestos[[#This Row],[MONEDA]]="USD",VLOOKUP(Presupuestos[[#This Row],[FECHA DE EMISION]],Tipo_Cambio[],3,0),"")</f>
        <v/>
      </c>
      <c r="AI311" s="22">
        <f>IFERROR(ROUND(IF(Presupuestos[[#This Row],[MONEDA]]="PEN",Presupuestos[[#This Row],[TOTAL]],Presupuestos[[#This Row],[TOTAL]]*Presupuestos[[#This Row],[TIPO DE CAMBIO]]),2),"")</f>
        <v>11</v>
      </c>
      <c r="AJ311" s="5"/>
      <c r="AK311" s="33" t="s">
        <v>671</v>
      </c>
      <c r="AL311" s="5" t="s">
        <v>715</v>
      </c>
      <c r="AM311" s="23" t="s">
        <v>671</v>
      </c>
      <c r="AN311" s="23" t="s">
        <v>671</v>
      </c>
      <c r="AO311" s="7">
        <f>IFERROR(VLOOKUP("1-"&amp;Presupuestos[[#This Row],[ID DOCUMENTO]],BD_Pagos[],7,0),"")</f>
        <v>45848</v>
      </c>
      <c r="AP311" s="16" t="str">
        <f>IFERROR(VLOOKUP("1-"&amp;Presupuestos[[#This Row],[ID DOCUMENTO]],BD_Pagos[],8,0),"")</f>
        <v>C_Ope_003</v>
      </c>
      <c r="AQ311" s="17">
        <f>IFERROR(VLOOKUP("1-"&amp;Presupuestos[[#This Row],[ID DOCUMENTO]],BD_Pagos[],9,0),"")</f>
        <v>24849</v>
      </c>
      <c r="AR311" s="54"/>
      <c r="AS311" s="7">
        <f>IFERROR(VLOOKUP("2-"&amp;Presupuestos[[#This Row],[ID DOCUMENTO]],BD_Pagos[],7,0),"")</f>
        <v>0</v>
      </c>
      <c r="AT311" s="16" t="str">
        <f>IFERROR(VLOOKUP("2-"&amp;Presupuestos[[#This Row],[ID DOCUMENTO]],BD_Pagos[],8,0),"")</f>
        <v/>
      </c>
      <c r="AU311" s="17">
        <f>IFERROR(VLOOKUP("2-"&amp;Presupuestos[[#This Row],[ID DOCUMENTO]],BD_Pagos[],9,0),"")</f>
        <v>0</v>
      </c>
      <c r="AV311" s="20">
        <f>IF(IFERROR(VLOOKUP("2-"&amp;Presupuestos[[#This Row],[ID DOCUMENTO]],BD_Pagos[],10,0),0)&gt;Presupuestos[[#This Row],[TOTAL SOLES]],Presupuestos[[#This Row],[TOTAL SOLES]],IFERROR(VLOOKUP("2-"&amp;Presupuestos[[#This Row],[ID DOCUMENTO]],BD_Pagos[],10,0),0))</f>
        <v>0</v>
      </c>
      <c r="AW311" s="7"/>
      <c r="AX311" s="16"/>
      <c r="AY311" s="17"/>
      <c r="AZ311" s="20"/>
      <c r="BA311" s="7"/>
      <c r="BB311" s="16"/>
      <c r="BC311" s="17"/>
      <c r="BD311" s="20"/>
      <c r="BE311" s="7">
        <f>IFERROR(VLOOKUP("5-"&amp;Presupuestos[[#This Row],[ID DOCUMENTO]],BD_Pagos[],7,0),"")</f>
        <v>0</v>
      </c>
      <c r="BF311" s="17">
        <f>IFERROR(VLOOKUP("5-"&amp;Presupuestos[[#This Row],[ID DOCUMENTO]],BD_Pagos[],9,0),"")</f>
        <v>0</v>
      </c>
      <c r="BG311" s="20">
        <f>IF(IFERROR(VLOOKUP("5-"&amp;Presupuestos[[#This Row],[ID DOCUMENTO]],BD_Pagos[],10,0),0)&gt;Presupuestos[[#This Row],[TOTAL SOLES]],Presupuestos[[#This Row],[TOTAL SOLES]],IFERROR(VLOOKUP("5-"&amp;Presupuestos[[#This Row],[ID DOCUMENTO]],BD_Pagos[],10,0),0))</f>
        <v>0</v>
      </c>
      <c r="BH311" s="7">
        <f>IFERROR(VLOOKUP("1-Detraccion"&amp;Presupuestos[[#This Row],[ID DOCUMENTO]],BD_Pagos[],2,0),"")</f>
        <v>0</v>
      </c>
      <c r="BI311" s="3" t="str">
        <f>IFERROR(VLOOKUP("1-Detraccion"&amp;Presupuestos[[#This Row],[ID DOCUMENTO]],BD_Pagos[],3,0),"")</f>
        <v/>
      </c>
      <c r="BJ311" s="3">
        <f>IFERROR(VLOOKUP("1-Detraccion"&amp;Presupuestos[[#This Row],[ID DOCUMENTO]],BD_Pagos[],4,0),"")</f>
        <v>0</v>
      </c>
      <c r="BK311" s="6">
        <f>IF(IFERROR(VLOOKUP("1-Detraccion"&amp;Presupuestos[[#This Row],[ID DOCUMENTO]],BD_Pagos[],5,0),0)&gt;Presupuestos[[#This Row],[TOTAL SOLES]],Presupuestos[[#This Row],[TOTAL SOLES]],IFERROR(VLOOKUP("1-Detraccion"&amp;Presupuestos[[#This Row],[ID DOCUMENTO]],BD_Pagos[],5,0),0))</f>
        <v>0</v>
      </c>
      <c r="BL311" s="6">
        <f>IF(IFERROR(VLOOKUP("1-Detraccion"&amp;Presupuestos[[#This Row],[ID DOCUMENTO]],BD_Pagos[],6,0),0)&gt;Presupuestos[[#This Row],[TOTAL SOLES]],Presupuestos[[#This Row],[TOTAL SOLES]],IFERROR(VLOOKUP("1-Detraccion"&amp;Presupuestos[[#This Row],[ID DOCUMENTO]],BD_Pagos[],6,0),0))</f>
        <v>0</v>
      </c>
      <c r="BM311" s="37"/>
      <c r="BN311" s="3"/>
      <c r="BO311" s="3"/>
      <c r="BP311" s="6"/>
      <c r="BQ31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v>
      </c>
      <c r="BR311" s="23" t="str">
        <f>IF(Presupuestos[[#This Row],[SALDO ME-MN]]&gt;0,"PENDIENTE","CANCELADO")</f>
        <v>PENDIENTE</v>
      </c>
      <c r="BS311" s="23" t="str">
        <f>IF(COUNTIFS($U$4:$U310,Presupuestos[[#This Row],[ID DOCUMENTO]])&gt;=1,IF(B310=Presupuestos[[#This Row],[ID]],"OK","DOC. DUPLICADO"),"OK")</f>
        <v>OK</v>
      </c>
    </row>
    <row r="312" spans="2:71" ht="24" x14ac:dyDescent="0.25">
      <c r="B312" s="34">
        <f>IF(Presupuestos[[#This Row],[ID DOCUMENTO]]=U311,B311,IF(B311="ID",1,B311+1))</f>
        <v>305</v>
      </c>
      <c r="C312" s="2">
        <v>45848</v>
      </c>
      <c r="D312" s="2">
        <v>45848</v>
      </c>
      <c r="E312" s="3" t="s">
        <v>1199</v>
      </c>
      <c r="F312" s="25" t="s">
        <v>35</v>
      </c>
      <c r="G312" s="25" t="s">
        <v>223</v>
      </c>
      <c r="H312" s="25" t="s">
        <v>199</v>
      </c>
      <c r="I312" s="36" t="str">
        <f>IFERROR(VLOOKUP(Presupuestos[[#This Row],[AREA]]&amp;Presupuestos[[#This Row],[CONCEPTO]]&amp;Presupuestos[[#This Row],[DESCRIPCION]],Tabla28[[Columna1]:[CÓDIGO NUEVO]],2,0),"")</f>
        <v>P0303001</v>
      </c>
      <c r="J312" s="3" t="s">
        <v>666</v>
      </c>
      <c r="K312" s="3" t="s">
        <v>666</v>
      </c>
      <c r="L312" s="3" t="s">
        <v>666</v>
      </c>
      <c r="M312" s="31" t="s">
        <v>1203</v>
      </c>
      <c r="N312" s="3" t="s">
        <v>33</v>
      </c>
      <c r="O312" s="3" t="s">
        <v>300</v>
      </c>
      <c r="P312" s="3" t="s">
        <v>122</v>
      </c>
      <c r="Q312" s="3" t="str">
        <f>IFERROR(VLOOKUP(Presupuestos[[#This Row],[CLASIFICACIÓN (N)]],Tabla17[],2,0),"")</f>
        <v>Costos de ventas</v>
      </c>
      <c r="R312" s="3" t="str">
        <f>IFERROR(VLOOKUP(Presupuestos[[#This Row],[CLASIFICACIÓN (N)]],Tabla17[],3,0),"")</f>
        <v>Operativo</v>
      </c>
      <c r="S312" s="3" t="s">
        <v>16</v>
      </c>
      <c r="T312" s="3" t="str">
        <f>IFERROR(VLOOKUP(Presupuestos[[#This Row],[ALMACEN]],Tabla5[],2,0),"")</f>
        <v>Arequipa</v>
      </c>
      <c r="U312" s="19" t="str">
        <f>IFERROR(VLOOKUP(Presupuestos[[#This Row],[TIPO DE DOCUMENTO]],Tipo_Documento[],2,0)&amp;Presupuestos[[#This Row],[SERIE]]&amp;Presupuestos[[#This Row],[NUMERO]]&amp;Presupuestos[[#This Row],[RUC]],"")</f>
        <v>01F0011792420454058187</v>
      </c>
      <c r="V312" s="3" t="s">
        <v>120</v>
      </c>
      <c r="W312" s="7">
        <v>45848</v>
      </c>
      <c r="X312" s="7">
        <v>45848</v>
      </c>
      <c r="Y312" s="3" t="s">
        <v>688</v>
      </c>
      <c r="Z312" s="3">
        <v>17924</v>
      </c>
      <c r="AA312" s="3">
        <f>IFERROR(VLOOKUP(Presupuestos[[#This Row],[RAZON SOCIAL]],CHOOSE({1,2},Clientes_Proveedores[Razon Social],Clientes_Proveedores[Ruc / Dni]),2,0),"-")</f>
        <v>20454058187</v>
      </c>
      <c r="AB312" s="31" t="s">
        <v>1121</v>
      </c>
      <c r="AC312" s="3" t="s">
        <v>670</v>
      </c>
      <c r="AD312" s="5"/>
      <c r="AE312" s="6">
        <v>22</v>
      </c>
      <c r="AF312" s="6">
        <f>Presupuestos[[#This Row],[BASE]]*Presupuestos[[#This Row],[% IGV]]</f>
        <v>0</v>
      </c>
      <c r="AG312" s="22">
        <f>ROUND(SUM(Presupuestos[[#This Row],[BASE]:[IGV]]),2)</f>
        <v>22</v>
      </c>
      <c r="AH312" s="9" t="str">
        <f>IF(Presupuestos[[#This Row],[MONEDA]]="USD",VLOOKUP(Presupuestos[[#This Row],[FECHA DE EMISION]],Tipo_Cambio[],3,0),"")</f>
        <v/>
      </c>
      <c r="AI312" s="22">
        <f>IFERROR(ROUND(IF(Presupuestos[[#This Row],[MONEDA]]="PEN",Presupuestos[[#This Row],[TOTAL]],Presupuestos[[#This Row],[TOTAL]]*Presupuestos[[#This Row],[TIPO DE CAMBIO]]),2),"")</f>
        <v>22</v>
      </c>
      <c r="AJ312" s="5"/>
      <c r="AK312" s="33" t="s">
        <v>671</v>
      </c>
      <c r="AL312" s="5" t="s">
        <v>715</v>
      </c>
      <c r="AM312" s="23" t="s">
        <v>671</v>
      </c>
      <c r="AN312" s="23" t="s">
        <v>671</v>
      </c>
      <c r="AO312" s="7">
        <f>IFERROR(VLOOKUP("1-"&amp;Presupuestos[[#This Row],[ID DOCUMENTO]],BD_Pagos[],7,0),"")</f>
        <v>45848</v>
      </c>
      <c r="AP312" s="16" t="str">
        <f>IFERROR(VLOOKUP("1-"&amp;Presupuestos[[#This Row],[ID DOCUMENTO]],BD_Pagos[],8,0),"")</f>
        <v>C_Ope_003</v>
      </c>
      <c r="AQ312" s="17">
        <f>IFERROR(VLOOKUP("1-"&amp;Presupuestos[[#This Row],[ID DOCUMENTO]],BD_Pagos[],9,0),"")</f>
        <v>24850</v>
      </c>
      <c r="AR312" s="54"/>
      <c r="AS312" s="7">
        <f>IFERROR(VLOOKUP("2-"&amp;Presupuestos[[#This Row],[ID DOCUMENTO]],BD_Pagos[],7,0),"")</f>
        <v>0</v>
      </c>
      <c r="AT312" s="16" t="str">
        <f>IFERROR(VLOOKUP("2-"&amp;Presupuestos[[#This Row],[ID DOCUMENTO]],BD_Pagos[],8,0),"")</f>
        <v/>
      </c>
      <c r="AU312" s="17">
        <f>IFERROR(VLOOKUP("2-"&amp;Presupuestos[[#This Row],[ID DOCUMENTO]],BD_Pagos[],9,0),"")</f>
        <v>0</v>
      </c>
      <c r="AV312" s="20">
        <f>IF(IFERROR(VLOOKUP("2-"&amp;Presupuestos[[#This Row],[ID DOCUMENTO]],BD_Pagos[],10,0),0)&gt;Presupuestos[[#This Row],[TOTAL SOLES]],Presupuestos[[#This Row],[TOTAL SOLES]],IFERROR(VLOOKUP("2-"&amp;Presupuestos[[#This Row],[ID DOCUMENTO]],BD_Pagos[],10,0),0))</f>
        <v>0</v>
      </c>
      <c r="AW312" s="7"/>
      <c r="AX312" s="16"/>
      <c r="AY312" s="17"/>
      <c r="AZ312" s="20"/>
      <c r="BA312" s="7"/>
      <c r="BB312" s="16"/>
      <c r="BC312" s="17"/>
      <c r="BD312" s="20"/>
      <c r="BE312" s="7">
        <f>IFERROR(VLOOKUP("5-"&amp;Presupuestos[[#This Row],[ID DOCUMENTO]],BD_Pagos[],7,0),"")</f>
        <v>0</v>
      </c>
      <c r="BF312" s="17">
        <f>IFERROR(VLOOKUP("5-"&amp;Presupuestos[[#This Row],[ID DOCUMENTO]],BD_Pagos[],9,0),"")</f>
        <v>0</v>
      </c>
      <c r="BG312" s="20">
        <f>IF(IFERROR(VLOOKUP("5-"&amp;Presupuestos[[#This Row],[ID DOCUMENTO]],BD_Pagos[],10,0),0)&gt;Presupuestos[[#This Row],[TOTAL SOLES]],Presupuestos[[#This Row],[TOTAL SOLES]],IFERROR(VLOOKUP("5-"&amp;Presupuestos[[#This Row],[ID DOCUMENTO]],BD_Pagos[],10,0),0))</f>
        <v>0</v>
      </c>
      <c r="BH312" s="7">
        <f>IFERROR(VLOOKUP("1-Detraccion"&amp;Presupuestos[[#This Row],[ID DOCUMENTO]],BD_Pagos[],2,0),"")</f>
        <v>0</v>
      </c>
      <c r="BI312" s="3" t="str">
        <f>IFERROR(VLOOKUP("1-Detraccion"&amp;Presupuestos[[#This Row],[ID DOCUMENTO]],BD_Pagos[],3,0),"")</f>
        <v/>
      </c>
      <c r="BJ312" s="3">
        <f>IFERROR(VLOOKUP("1-Detraccion"&amp;Presupuestos[[#This Row],[ID DOCUMENTO]],BD_Pagos[],4,0),"")</f>
        <v>0</v>
      </c>
      <c r="BK312" s="6">
        <f>IF(IFERROR(VLOOKUP("1-Detraccion"&amp;Presupuestos[[#This Row],[ID DOCUMENTO]],BD_Pagos[],5,0),0)&gt;Presupuestos[[#This Row],[TOTAL SOLES]],Presupuestos[[#This Row],[TOTAL SOLES]],IFERROR(VLOOKUP("1-Detraccion"&amp;Presupuestos[[#This Row],[ID DOCUMENTO]],BD_Pagos[],5,0),0))</f>
        <v>0</v>
      </c>
      <c r="BL312" s="6">
        <f>IF(IFERROR(VLOOKUP("1-Detraccion"&amp;Presupuestos[[#This Row],[ID DOCUMENTO]],BD_Pagos[],6,0),0)&gt;Presupuestos[[#This Row],[TOTAL SOLES]],Presupuestos[[#This Row],[TOTAL SOLES]],IFERROR(VLOOKUP("1-Detraccion"&amp;Presupuestos[[#This Row],[ID DOCUMENTO]],BD_Pagos[],6,0),0))</f>
        <v>0</v>
      </c>
      <c r="BM312" s="37"/>
      <c r="BN312" s="3"/>
      <c r="BO312" s="3"/>
      <c r="BP312" s="6"/>
      <c r="BQ31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v>
      </c>
      <c r="BR312" s="23" t="str">
        <f>IF(Presupuestos[[#This Row],[SALDO ME-MN]]&gt;0,"PENDIENTE","CANCELADO")</f>
        <v>PENDIENTE</v>
      </c>
      <c r="BS312" s="23" t="str">
        <f>IF(COUNTIFS($U$4:$U311,Presupuestos[[#This Row],[ID DOCUMENTO]])&gt;=1,IF(B311=Presupuestos[[#This Row],[ID]],"OK","DOC. DUPLICADO"),"OK")</f>
        <v>OK</v>
      </c>
    </row>
    <row r="313" spans="2:71" x14ac:dyDescent="0.25">
      <c r="B313" s="34">
        <f>IF(Presupuestos[[#This Row],[ID DOCUMENTO]]=U312,B312,IF(B312="ID",1,B312+1))</f>
        <v>306</v>
      </c>
      <c r="C313" s="2">
        <v>45855</v>
      </c>
      <c r="D313" s="2">
        <v>45855</v>
      </c>
      <c r="E313" s="3" t="s">
        <v>1199</v>
      </c>
      <c r="F313" s="25" t="s">
        <v>35</v>
      </c>
      <c r="G313" s="25" t="s">
        <v>223</v>
      </c>
      <c r="H313" s="25" t="s">
        <v>214</v>
      </c>
      <c r="I313" s="36" t="str">
        <f>IFERROR(VLOOKUP(Presupuestos[[#This Row],[AREA]]&amp;Presupuestos[[#This Row],[CONCEPTO]]&amp;Presupuestos[[#This Row],[DESCRIPCION]],Tabla28[[Columna1]:[CÓDIGO NUEVO]],2,0),"")</f>
        <v>P0303002</v>
      </c>
      <c r="J313" s="3" t="s">
        <v>666</v>
      </c>
      <c r="K313" s="3" t="s">
        <v>666</v>
      </c>
      <c r="L313" s="3" t="s">
        <v>666</v>
      </c>
      <c r="M313" s="31" t="s">
        <v>1204</v>
      </c>
      <c r="N313" s="3" t="s">
        <v>33</v>
      </c>
      <c r="O313" s="3" t="s">
        <v>300</v>
      </c>
      <c r="P313" s="3" t="s">
        <v>122</v>
      </c>
      <c r="Q313" s="3" t="str">
        <f>IFERROR(VLOOKUP(Presupuestos[[#This Row],[CLASIFICACIÓN (N)]],Tabla17[],2,0),"")</f>
        <v>Costos de ventas</v>
      </c>
      <c r="R313" s="3" t="str">
        <f>IFERROR(VLOOKUP(Presupuestos[[#This Row],[CLASIFICACIÓN (N)]],Tabla17[],3,0),"")</f>
        <v>Operativo</v>
      </c>
      <c r="S313" s="3" t="s">
        <v>16</v>
      </c>
      <c r="T313" s="3" t="str">
        <f>IFERROR(VLOOKUP(Presupuestos[[#This Row],[ALMACEN]],Tabla5[],2,0),"")</f>
        <v>Arequipa</v>
      </c>
      <c r="U313" s="19" t="str">
        <f>IFERROR(VLOOKUP(Presupuestos[[#This Row],[TIPO DE DOCUMENTO]],Tipo_Documento[],2,0)&amp;Presupuestos[[#This Row],[SERIE]]&amp;Presupuestos[[#This Row],[NUMERO]]&amp;Presupuestos[[#This Row],[RUC]],"")</f>
        <v>01F211240147820517252558</v>
      </c>
      <c r="V313" s="3" t="s">
        <v>120</v>
      </c>
      <c r="W313" s="7">
        <v>45855</v>
      </c>
      <c r="X313" s="7">
        <v>45855</v>
      </c>
      <c r="Y313" s="3" t="s">
        <v>829</v>
      </c>
      <c r="Z313" s="3">
        <v>2401478</v>
      </c>
      <c r="AA313" s="3">
        <f>IFERROR(VLOOKUP(Presupuestos[[#This Row],[RAZON SOCIAL]],CHOOSE({1,2},Clientes_Proveedores[Razon Social],Clientes_Proveedores[Ruc / Dni]),2,0),"-")</f>
        <v>20517252558</v>
      </c>
      <c r="AB313" s="31" t="s">
        <v>714</v>
      </c>
      <c r="AC313" s="3" t="s">
        <v>670</v>
      </c>
      <c r="AD313" s="5">
        <v>0.18</v>
      </c>
      <c r="AE313" s="6">
        <v>6.78</v>
      </c>
      <c r="AF313" s="6">
        <f>Presupuestos[[#This Row],[BASE]]*Presupuestos[[#This Row],[% IGV]]</f>
        <v>1.2203999999999999</v>
      </c>
      <c r="AG313" s="22">
        <f>ROUND(SUM(Presupuestos[[#This Row],[BASE]:[IGV]]),2)</f>
        <v>8</v>
      </c>
      <c r="AH313" s="9" t="str">
        <f>IF(Presupuestos[[#This Row],[MONEDA]]="USD",VLOOKUP(Presupuestos[[#This Row],[FECHA DE EMISION]],Tipo_Cambio[],3,0),"")</f>
        <v/>
      </c>
      <c r="AI313" s="22">
        <f>IFERROR(ROUND(IF(Presupuestos[[#This Row],[MONEDA]]="PEN",Presupuestos[[#This Row],[TOTAL]],Presupuestos[[#This Row],[TOTAL]]*Presupuestos[[#This Row],[TIPO DE CAMBIO]]),2),"")</f>
        <v>8</v>
      </c>
      <c r="AJ313" s="5"/>
      <c r="AK313" s="33" t="s">
        <v>671</v>
      </c>
      <c r="AL313" s="5" t="s">
        <v>715</v>
      </c>
      <c r="AM313" s="23" t="s">
        <v>671</v>
      </c>
      <c r="AN313" s="23" t="s">
        <v>671</v>
      </c>
      <c r="AO313" s="7">
        <f>IFERROR(VLOOKUP("1-"&amp;Presupuestos[[#This Row],[ID DOCUMENTO]],BD_Pagos[],7,0),"")</f>
        <v>45855</v>
      </c>
      <c r="AP313" s="16" t="str">
        <f>IFERROR(VLOOKUP("1-"&amp;Presupuestos[[#This Row],[ID DOCUMENTO]],BD_Pagos[],8,0),"")</f>
        <v>C_Ope_003</v>
      </c>
      <c r="AQ313" s="17">
        <f>IFERROR(VLOOKUP("1-"&amp;Presupuestos[[#This Row],[ID DOCUMENTO]],BD_Pagos[],9,0),"")</f>
        <v>24913</v>
      </c>
      <c r="AR313" s="54"/>
      <c r="AS313" s="7">
        <f>IFERROR(VLOOKUP("2-"&amp;Presupuestos[[#This Row],[ID DOCUMENTO]],BD_Pagos[],7,0),"")</f>
        <v>0</v>
      </c>
      <c r="AT313" s="16" t="str">
        <f>IFERROR(VLOOKUP("2-"&amp;Presupuestos[[#This Row],[ID DOCUMENTO]],BD_Pagos[],8,0),"")</f>
        <v/>
      </c>
      <c r="AU313" s="17">
        <f>IFERROR(VLOOKUP("2-"&amp;Presupuestos[[#This Row],[ID DOCUMENTO]],BD_Pagos[],9,0),"")</f>
        <v>0</v>
      </c>
      <c r="AV313" s="20">
        <f>IF(IFERROR(VLOOKUP("2-"&amp;Presupuestos[[#This Row],[ID DOCUMENTO]],BD_Pagos[],10,0),0)&gt;Presupuestos[[#This Row],[TOTAL SOLES]],Presupuestos[[#This Row],[TOTAL SOLES]],IFERROR(VLOOKUP("2-"&amp;Presupuestos[[#This Row],[ID DOCUMENTO]],BD_Pagos[],10,0),0))</f>
        <v>0</v>
      </c>
      <c r="AW313" s="7"/>
      <c r="AX313" s="16"/>
      <c r="AY313" s="17"/>
      <c r="AZ313" s="20"/>
      <c r="BA313" s="7"/>
      <c r="BB313" s="16"/>
      <c r="BC313" s="17"/>
      <c r="BD313" s="20"/>
      <c r="BE313" s="7">
        <f>IFERROR(VLOOKUP("5-"&amp;Presupuestos[[#This Row],[ID DOCUMENTO]],BD_Pagos[],7,0),"")</f>
        <v>0</v>
      </c>
      <c r="BF313" s="17">
        <f>IFERROR(VLOOKUP("5-"&amp;Presupuestos[[#This Row],[ID DOCUMENTO]],BD_Pagos[],9,0),"")</f>
        <v>0</v>
      </c>
      <c r="BG313" s="20">
        <f>IF(IFERROR(VLOOKUP("5-"&amp;Presupuestos[[#This Row],[ID DOCUMENTO]],BD_Pagos[],10,0),0)&gt;Presupuestos[[#This Row],[TOTAL SOLES]],Presupuestos[[#This Row],[TOTAL SOLES]],IFERROR(VLOOKUP("5-"&amp;Presupuestos[[#This Row],[ID DOCUMENTO]],BD_Pagos[],10,0),0))</f>
        <v>0</v>
      </c>
      <c r="BH313" s="7">
        <f>IFERROR(VLOOKUP("1-Detraccion"&amp;Presupuestos[[#This Row],[ID DOCUMENTO]],BD_Pagos[],2,0),"")</f>
        <v>0</v>
      </c>
      <c r="BI313" s="3" t="str">
        <f>IFERROR(VLOOKUP("1-Detraccion"&amp;Presupuestos[[#This Row],[ID DOCUMENTO]],BD_Pagos[],3,0),"")</f>
        <v/>
      </c>
      <c r="BJ313" s="3">
        <f>IFERROR(VLOOKUP("1-Detraccion"&amp;Presupuestos[[#This Row],[ID DOCUMENTO]],BD_Pagos[],4,0),"")</f>
        <v>0</v>
      </c>
      <c r="BK313" s="6">
        <f>IF(IFERROR(VLOOKUP("1-Detraccion"&amp;Presupuestos[[#This Row],[ID DOCUMENTO]],BD_Pagos[],5,0),0)&gt;Presupuestos[[#This Row],[TOTAL SOLES]],Presupuestos[[#This Row],[TOTAL SOLES]],IFERROR(VLOOKUP("1-Detraccion"&amp;Presupuestos[[#This Row],[ID DOCUMENTO]],BD_Pagos[],5,0),0))</f>
        <v>0</v>
      </c>
      <c r="BL313" s="6">
        <f>IF(IFERROR(VLOOKUP("1-Detraccion"&amp;Presupuestos[[#This Row],[ID DOCUMENTO]],BD_Pagos[],6,0),0)&gt;Presupuestos[[#This Row],[TOTAL SOLES]],Presupuestos[[#This Row],[TOTAL SOLES]],IFERROR(VLOOKUP("1-Detraccion"&amp;Presupuestos[[#This Row],[ID DOCUMENTO]],BD_Pagos[],6,0),0))</f>
        <v>0</v>
      </c>
      <c r="BM313" s="37"/>
      <c r="BN313" s="3"/>
      <c r="BO313" s="3"/>
      <c r="BP313" s="6"/>
      <c r="BQ31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313" s="23" t="str">
        <f>IF(Presupuestos[[#This Row],[SALDO ME-MN]]&gt;0,"PENDIENTE","CANCELADO")</f>
        <v>PENDIENTE</v>
      </c>
      <c r="BS313" s="23" t="str">
        <f>IF(COUNTIFS($U$4:$U312,Presupuestos[[#This Row],[ID DOCUMENTO]])&gt;=1,IF(B312=Presupuestos[[#This Row],[ID]],"OK","DOC. DUPLICADO"),"OK")</f>
        <v>OK</v>
      </c>
    </row>
    <row r="314" spans="2:71" ht="24" x14ac:dyDescent="0.25">
      <c r="B314" s="34">
        <f>IF(Presupuestos[[#This Row],[ID DOCUMENTO]]=U313,B313,IF(B313="ID",1,B313+1))</f>
        <v>307</v>
      </c>
      <c r="C314" s="2">
        <v>45859</v>
      </c>
      <c r="D314" s="2">
        <v>45859</v>
      </c>
      <c r="E314" s="3" t="s">
        <v>1199</v>
      </c>
      <c r="F314" s="25" t="s">
        <v>35</v>
      </c>
      <c r="G314" s="25" t="s">
        <v>223</v>
      </c>
      <c r="H314" s="25" t="s">
        <v>199</v>
      </c>
      <c r="I314" s="36" t="str">
        <f>IFERROR(VLOOKUP(Presupuestos[[#This Row],[AREA]]&amp;Presupuestos[[#This Row],[CONCEPTO]]&amp;Presupuestos[[#This Row],[DESCRIPCION]],Tabla28[[Columna1]:[CÓDIGO NUEVO]],2,0),"")</f>
        <v>P0303001</v>
      </c>
      <c r="J314" s="3" t="s">
        <v>666</v>
      </c>
      <c r="K314" s="3" t="s">
        <v>666</v>
      </c>
      <c r="L314" s="3" t="s">
        <v>666</v>
      </c>
      <c r="M314" s="31" t="s">
        <v>1205</v>
      </c>
      <c r="N314" s="3" t="s">
        <v>47</v>
      </c>
      <c r="O314" s="3" t="s">
        <v>300</v>
      </c>
      <c r="P314" s="3" t="s">
        <v>122</v>
      </c>
      <c r="Q314" s="3" t="str">
        <f>IFERROR(VLOOKUP(Presupuestos[[#This Row],[CLASIFICACIÓN (N)]],Tabla17[],2,0),"")</f>
        <v>Costos de ventas</v>
      </c>
      <c r="R314" s="3" t="str">
        <f>IFERROR(VLOOKUP(Presupuestos[[#This Row],[CLASIFICACIÓN (N)]],Tabla17[],3,0),"")</f>
        <v>Operativo</v>
      </c>
      <c r="S314" s="3" t="s">
        <v>16</v>
      </c>
      <c r="T314" s="3" t="str">
        <f>IFERROR(VLOOKUP(Presupuestos[[#This Row],[ALMACEN]],Tabla5[],2,0),"")</f>
        <v>Arequipa</v>
      </c>
      <c r="U314" s="19" t="str">
        <f>IFERROR(VLOOKUP(Presupuestos[[#This Row],[TIPO DE DOCUMENTO]],Tipo_Documento[],2,0)&amp;Presupuestos[[#This Row],[SERIE]]&amp;Presupuestos[[#This Row],[NUMERO]]&amp;Presupuestos[[#This Row],[RUC]],"")</f>
        <v>01FE021705020259858934</v>
      </c>
      <c r="V314" s="3" t="s">
        <v>120</v>
      </c>
      <c r="W314" s="7">
        <v>45859</v>
      </c>
      <c r="X314" s="7">
        <v>45859</v>
      </c>
      <c r="Y314" s="3" t="s">
        <v>841</v>
      </c>
      <c r="Z314" s="3">
        <v>17050</v>
      </c>
      <c r="AA314" s="3">
        <f>IFERROR(VLOOKUP(Presupuestos[[#This Row],[RAZON SOCIAL]],CHOOSE({1,2},Clientes_Proveedores[Razon Social],Clientes_Proveedores[Ruc / Dni]),2,0),"-")</f>
        <v>20259858934</v>
      </c>
      <c r="AB314" s="31" t="s">
        <v>842</v>
      </c>
      <c r="AC314" s="3" t="s">
        <v>670</v>
      </c>
      <c r="AD314" s="5">
        <v>0.18</v>
      </c>
      <c r="AE314" s="6">
        <v>16.95</v>
      </c>
      <c r="AF314" s="6">
        <f>Presupuestos[[#This Row],[BASE]]*Presupuestos[[#This Row],[% IGV]]</f>
        <v>3.0509999999999997</v>
      </c>
      <c r="AG314" s="22">
        <f>ROUND(SUM(Presupuestos[[#This Row],[BASE]:[IGV]]),2)</f>
        <v>20</v>
      </c>
      <c r="AH314" s="9" t="str">
        <f>IF(Presupuestos[[#This Row],[MONEDA]]="USD",VLOOKUP(Presupuestos[[#This Row],[FECHA DE EMISION]],Tipo_Cambio[],3,0),"")</f>
        <v/>
      </c>
      <c r="AI314" s="22">
        <f>IFERROR(ROUND(IF(Presupuestos[[#This Row],[MONEDA]]="PEN",Presupuestos[[#This Row],[TOTAL]],Presupuestos[[#This Row],[TOTAL]]*Presupuestos[[#This Row],[TIPO DE CAMBIO]]),2),"")</f>
        <v>20</v>
      </c>
      <c r="AJ314" s="5"/>
      <c r="AK314" s="33" t="s">
        <v>671</v>
      </c>
      <c r="AL314" s="5" t="s">
        <v>715</v>
      </c>
      <c r="AM314" s="23" t="s">
        <v>671</v>
      </c>
      <c r="AN314" s="23" t="s">
        <v>671</v>
      </c>
      <c r="AO314" s="7">
        <f>IFERROR(VLOOKUP("1-"&amp;Presupuestos[[#This Row],[ID DOCUMENTO]],BD_Pagos[],7,0),"")</f>
        <v>45859</v>
      </c>
      <c r="AP314" s="16" t="str">
        <f>IFERROR(VLOOKUP("1-"&amp;Presupuestos[[#This Row],[ID DOCUMENTO]],BD_Pagos[],8,0),"")</f>
        <v>C_Ope_003</v>
      </c>
      <c r="AQ314" s="17">
        <f>IFERROR(VLOOKUP("1-"&amp;Presupuestos[[#This Row],[ID DOCUMENTO]],BD_Pagos[],9,0),"")</f>
        <v>24962</v>
      </c>
      <c r="AR314" s="54"/>
      <c r="AS314" s="7">
        <f>IFERROR(VLOOKUP("2-"&amp;Presupuestos[[#This Row],[ID DOCUMENTO]],BD_Pagos[],7,0),"")</f>
        <v>0</v>
      </c>
      <c r="AT314" s="16" t="str">
        <f>IFERROR(VLOOKUP("2-"&amp;Presupuestos[[#This Row],[ID DOCUMENTO]],BD_Pagos[],8,0),"")</f>
        <v/>
      </c>
      <c r="AU314" s="17">
        <f>IFERROR(VLOOKUP("2-"&amp;Presupuestos[[#This Row],[ID DOCUMENTO]],BD_Pagos[],9,0),"")</f>
        <v>0</v>
      </c>
      <c r="AV314" s="20">
        <f>IF(IFERROR(VLOOKUP("2-"&amp;Presupuestos[[#This Row],[ID DOCUMENTO]],BD_Pagos[],10,0),0)&gt;Presupuestos[[#This Row],[TOTAL SOLES]],Presupuestos[[#This Row],[TOTAL SOLES]],IFERROR(VLOOKUP("2-"&amp;Presupuestos[[#This Row],[ID DOCUMENTO]],BD_Pagos[],10,0),0))</f>
        <v>0</v>
      </c>
      <c r="AW314" s="7"/>
      <c r="AX314" s="16"/>
      <c r="AY314" s="17"/>
      <c r="AZ314" s="20"/>
      <c r="BA314" s="7"/>
      <c r="BB314" s="16"/>
      <c r="BC314" s="17"/>
      <c r="BD314" s="20"/>
      <c r="BE314" s="7">
        <f>IFERROR(VLOOKUP("5-"&amp;Presupuestos[[#This Row],[ID DOCUMENTO]],BD_Pagos[],7,0),"")</f>
        <v>0</v>
      </c>
      <c r="BF314" s="17">
        <f>IFERROR(VLOOKUP("5-"&amp;Presupuestos[[#This Row],[ID DOCUMENTO]],BD_Pagos[],9,0),"")</f>
        <v>0</v>
      </c>
      <c r="BG314" s="20">
        <f>IF(IFERROR(VLOOKUP("5-"&amp;Presupuestos[[#This Row],[ID DOCUMENTO]],BD_Pagos[],10,0),0)&gt;Presupuestos[[#This Row],[TOTAL SOLES]],Presupuestos[[#This Row],[TOTAL SOLES]],IFERROR(VLOOKUP("5-"&amp;Presupuestos[[#This Row],[ID DOCUMENTO]],BD_Pagos[],10,0),0))</f>
        <v>0</v>
      </c>
      <c r="BH314" s="7">
        <f>IFERROR(VLOOKUP("1-Detraccion"&amp;Presupuestos[[#This Row],[ID DOCUMENTO]],BD_Pagos[],2,0),"")</f>
        <v>0</v>
      </c>
      <c r="BI314" s="3" t="str">
        <f>IFERROR(VLOOKUP("1-Detraccion"&amp;Presupuestos[[#This Row],[ID DOCUMENTO]],BD_Pagos[],3,0),"")</f>
        <v/>
      </c>
      <c r="BJ314" s="3">
        <f>IFERROR(VLOOKUP("1-Detraccion"&amp;Presupuestos[[#This Row],[ID DOCUMENTO]],BD_Pagos[],4,0),"")</f>
        <v>0</v>
      </c>
      <c r="BK314" s="6">
        <f>IF(IFERROR(VLOOKUP("1-Detraccion"&amp;Presupuestos[[#This Row],[ID DOCUMENTO]],BD_Pagos[],5,0),0)&gt;Presupuestos[[#This Row],[TOTAL SOLES]],Presupuestos[[#This Row],[TOTAL SOLES]],IFERROR(VLOOKUP("1-Detraccion"&amp;Presupuestos[[#This Row],[ID DOCUMENTO]],BD_Pagos[],5,0),0))</f>
        <v>0</v>
      </c>
      <c r="BL314" s="6">
        <f>IF(IFERROR(VLOOKUP("1-Detraccion"&amp;Presupuestos[[#This Row],[ID DOCUMENTO]],BD_Pagos[],6,0),0)&gt;Presupuestos[[#This Row],[TOTAL SOLES]],Presupuestos[[#This Row],[TOTAL SOLES]],IFERROR(VLOOKUP("1-Detraccion"&amp;Presupuestos[[#This Row],[ID DOCUMENTO]],BD_Pagos[],6,0),0))</f>
        <v>0</v>
      </c>
      <c r="BM314" s="37"/>
      <c r="BN314" s="3"/>
      <c r="BO314" s="3"/>
      <c r="BP314" s="6"/>
      <c r="BQ31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314" s="23" t="str">
        <f>IF(Presupuestos[[#This Row],[SALDO ME-MN]]&gt;0,"PENDIENTE","CANCELADO")</f>
        <v>PENDIENTE</v>
      </c>
      <c r="BS314" s="23" t="str">
        <f>IF(COUNTIFS($U$4:$U313,Presupuestos[[#This Row],[ID DOCUMENTO]])&gt;=1,IF(B313=Presupuestos[[#This Row],[ID]],"OK","DOC. DUPLICADO"),"OK")</f>
        <v>OK</v>
      </c>
    </row>
    <row r="315" spans="2:71" ht="24" x14ac:dyDescent="0.25">
      <c r="B315" s="34">
        <f>IF(Presupuestos[[#This Row],[ID DOCUMENTO]]=U314,B314,IF(B314="ID",1,B314+1))</f>
        <v>308</v>
      </c>
      <c r="C315" s="2">
        <v>45860</v>
      </c>
      <c r="D315" s="2">
        <v>45860</v>
      </c>
      <c r="E315" s="3" t="s">
        <v>1199</v>
      </c>
      <c r="F315" s="25" t="s">
        <v>35</v>
      </c>
      <c r="G315" s="25" t="s">
        <v>223</v>
      </c>
      <c r="H315" s="25" t="s">
        <v>199</v>
      </c>
      <c r="I315" s="36" t="str">
        <f>IFERROR(VLOOKUP(Presupuestos[[#This Row],[AREA]]&amp;Presupuestos[[#This Row],[CONCEPTO]]&amp;Presupuestos[[#This Row],[DESCRIPCION]],Tabla28[[Columna1]:[CÓDIGO NUEVO]],2,0),"")</f>
        <v>P0303001</v>
      </c>
      <c r="J315" s="3" t="s">
        <v>666</v>
      </c>
      <c r="K315" s="3" t="s">
        <v>666</v>
      </c>
      <c r="L315" s="3" t="s">
        <v>666</v>
      </c>
      <c r="M315" s="31" t="s">
        <v>1206</v>
      </c>
      <c r="N315" s="3" t="s">
        <v>33</v>
      </c>
      <c r="O315" s="3" t="s">
        <v>300</v>
      </c>
      <c r="P315" s="3" t="s">
        <v>122</v>
      </c>
      <c r="Q315" s="3" t="str">
        <f>IFERROR(VLOOKUP(Presupuestos[[#This Row],[CLASIFICACIÓN (N)]],Tabla17[],2,0),"")</f>
        <v>Costos de ventas</v>
      </c>
      <c r="R315" s="3" t="str">
        <f>IFERROR(VLOOKUP(Presupuestos[[#This Row],[CLASIFICACIÓN (N)]],Tabla17[],3,0),"")</f>
        <v>Operativo</v>
      </c>
      <c r="S315" s="3" t="s">
        <v>16</v>
      </c>
      <c r="T315" s="3" t="str">
        <f>IFERROR(VLOOKUP(Presupuestos[[#This Row],[ALMACEN]],Tabla5[],2,0),"")</f>
        <v>Arequipa</v>
      </c>
      <c r="U315" s="19" t="str">
        <f>IFERROR(VLOOKUP(Presupuestos[[#This Row],[TIPO DE DOCUMENTO]],Tipo_Documento[],2,0)&amp;Presupuestos[[#This Row],[SERIE]]&amp;Presupuestos[[#This Row],[NUMERO]]&amp;Presupuestos[[#This Row],[RUC]],"")</f>
        <v>01FE021707620259858934</v>
      </c>
      <c r="V315" s="3" t="s">
        <v>120</v>
      </c>
      <c r="W315" s="7">
        <v>45860</v>
      </c>
      <c r="X315" s="7">
        <v>45860</v>
      </c>
      <c r="Y315" s="3" t="s">
        <v>841</v>
      </c>
      <c r="Z315" s="3">
        <v>17076</v>
      </c>
      <c r="AA315" s="3">
        <f>IFERROR(VLOOKUP(Presupuestos[[#This Row],[RAZON SOCIAL]],CHOOSE({1,2},Clientes_Proveedores[Razon Social],Clientes_Proveedores[Ruc / Dni]),2,0),"-")</f>
        <v>20259858934</v>
      </c>
      <c r="AB315" s="31" t="s">
        <v>842</v>
      </c>
      <c r="AC315" s="3" t="s">
        <v>670</v>
      </c>
      <c r="AD315" s="5">
        <v>0.18</v>
      </c>
      <c r="AE315" s="6">
        <v>8.4749999999999996</v>
      </c>
      <c r="AF315" s="6">
        <f>Presupuestos[[#This Row],[BASE]]*Presupuestos[[#This Row],[% IGV]]</f>
        <v>1.5254999999999999</v>
      </c>
      <c r="AG315" s="22">
        <f>ROUND(SUM(Presupuestos[[#This Row],[BASE]:[IGV]]),2)</f>
        <v>10</v>
      </c>
      <c r="AH315" s="9" t="str">
        <f>IF(Presupuestos[[#This Row],[MONEDA]]="USD",VLOOKUP(Presupuestos[[#This Row],[FECHA DE EMISION]],Tipo_Cambio[],3,0),"")</f>
        <v/>
      </c>
      <c r="AI315" s="22">
        <f>IFERROR(ROUND(IF(Presupuestos[[#This Row],[MONEDA]]="PEN",Presupuestos[[#This Row],[TOTAL]],Presupuestos[[#This Row],[TOTAL]]*Presupuestos[[#This Row],[TIPO DE CAMBIO]]),2),"")</f>
        <v>10</v>
      </c>
      <c r="AJ315" s="5"/>
      <c r="AK315" s="33" t="s">
        <v>671</v>
      </c>
      <c r="AL315" s="5" t="s">
        <v>715</v>
      </c>
      <c r="AM315" s="23" t="s">
        <v>671</v>
      </c>
      <c r="AN315" s="23" t="s">
        <v>671</v>
      </c>
      <c r="AO315" s="7">
        <f>IFERROR(VLOOKUP("1-"&amp;Presupuestos[[#This Row],[ID DOCUMENTO]],BD_Pagos[],7,0),"")</f>
        <v>45860</v>
      </c>
      <c r="AP315" s="16" t="str">
        <f>IFERROR(VLOOKUP("1-"&amp;Presupuestos[[#This Row],[ID DOCUMENTO]],BD_Pagos[],8,0),"")</f>
        <v>C_Ope_003</v>
      </c>
      <c r="AQ315" s="17">
        <f>IFERROR(VLOOKUP("1-"&amp;Presupuestos[[#This Row],[ID DOCUMENTO]],BD_Pagos[],9,0),"")</f>
        <v>25002</v>
      </c>
      <c r="AR315" s="54"/>
      <c r="AS315" s="7">
        <f>IFERROR(VLOOKUP("2-"&amp;Presupuestos[[#This Row],[ID DOCUMENTO]],BD_Pagos[],7,0),"")</f>
        <v>0</v>
      </c>
      <c r="AT315" s="16" t="str">
        <f>IFERROR(VLOOKUP("2-"&amp;Presupuestos[[#This Row],[ID DOCUMENTO]],BD_Pagos[],8,0),"")</f>
        <v/>
      </c>
      <c r="AU315" s="17">
        <f>IFERROR(VLOOKUP("2-"&amp;Presupuestos[[#This Row],[ID DOCUMENTO]],BD_Pagos[],9,0),"")</f>
        <v>0</v>
      </c>
      <c r="AV315" s="20">
        <f>IF(IFERROR(VLOOKUP("2-"&amp;Presupuestos[[#This Row],[ID DOCUMENTO]],BD_Pagos[],10,0),0)&gt;Presupuestos[[#This Row],[TOTAL SOLES]],Presupuestos[[#This Row],[TOTAL SOLES]],IFERROR(VLOOKUP("2-"&amp;Presupuestos[[#This Row],[ID DOCUMENTO]],BD_Pagos[],10,0),0))</f>
        <v>0</v>
      </c>
      <c r="AW315" s="7"/>
      <c r="AX315" s="16"/>
      <c r="AY315" s="17"/>
      <c r="AZ315" s="20"/>
      <c r="BA315" s="7"/>
      <c r="BB315" s="16"/>
      <c r="BC315" s="17"/>
      <c r="BD315" s="20"/>
      <c r="BE315" s="7">
        <f>IFERROR(VLOOKUP("5-"&amp;Presupuestos[[#This Row],[ID DOCUMENTO]],BD_Pagos[],7,0),"")</f>
        <v>0</v>
      </c>
      <c r="BF315" s="17">
        <f>IFERROR(VLOOKUP("5-"&amp;Presupuestos[[#This Row],[ID DOCUMENTO]],BD_Pagos[],9,0),"")</f>
        <v>0</v>
      </c>
      <c r="BG315" s="20">
        <f>IF(IFERROR(VLOOKUP("5-"&amp;Presupuestos[[#This Row],[ID DOCUMENTO]],BD_Pagos[],10,0),0)&gt;Presupuestos[[#This Row],[TOTAL SOLES]],Presupuestos[[#This Row],[TOTAL SOLES]],IFERROR(VLOOKUP("5-"&amp;Presupuestos[[#This Row],[ID DOCUMENTO]],BD_Pagos[],10,0),0))</f>
        <v>0</v>
      </c>
      <c r="BH315" s="7">
        <f>IFERROR(VLOOKUP("1-Detraccion"&amp;Presupuestos[[#This Row],[ID DOCUMENTO]],BD_Pagos[],2,0),"")</f>
        <v>0</v>
      </c>
      <c r="BI315" s="3" t="str">
        <f>IFERROR(VLOOKUP("1-Detraccion"&amp;Presupuestos[[#This Row],[ID DOCUMENTO]],BD_Pagos[],3,0),"")</f>
        <v/>
      </c>
      <c r="BJ315" s="3">
        <f>IFERROR(VLOOKUP("1-Detraccion"&amp;Presupuestos[[#This Row],[ID DOCUMENTO]],BD_Pagos[],4,0),"")</f>
        <v>0</v>
      </c>
      <c r="BK315" s="6">
        <f>IF(IFERROR(VLOOKUP("1-Detraccion"&amp;Presupuestos[[#This Row],[ID DOCUMENTO]],BD_Pagos[],5,0),0)&gt;Presupuestos[[#This Row],[TOTAL SOLES]],Presupuestos[[#This Row],[TOTAL SOLES]],IFERROR(VLOOKUP("1-Detraccion"&amp;Presupuestos[[#This Row],[ID DOCUMENTO]],BD_Pagos[],5,0),0))</f>
        <v>0</v>
      </c>
      <c r="BL315" s="6">
        <f>IF(IFERROR(VLOOKUP("1-Detraccion"&amp;Presupuestos[[#This Row],[ID DOCUMENTO]],BD_Pagos[],6,0),0)&gt;Presupuestos[[#This Row],[TOTAL SOLES]],Presupuestos[[#This Row],[TOTAL SOLES]],IFERROR(VLOOKUP("1-Detraccion"&amp;Presupuestos[[#This Row],[ID DOCUMENTO]],BD_Pagos[],6,0),0))</f>
        <v>0</v>
      </c>
      <c r="BM315" s="37"/>
      <c r="BN315" s="3"/>
      <c r="BO315" s="3"/>
      <c r="BP315" s="6"/>
      <c r="BQ31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315" s="23" t="str">
        <f>IF(Presupuestos[[#This Row],[SALDO ME-MN]]&gt;0,"PENDIENTE","CANCELADO")</f>
        <v>PENDIENTE</v>
      </c>
      <c r="BS315" s="23" t="str">
        <f>IF(COUNTIFS($U$4:$U314,Presupuestos[[#This Row],[ID DOCUMENTO]])&gt;=1,IF(B314=Presupuestos[[#This Row],[ID]],"OK","DOC. DUPLICADO"),"OK")</f>
        <v>OK</v>
      </c>
    </row>
    <row r="316" spans="2:71" ht="24" x14ac:dyDescent="0.25">
      <c r="B316" s="34">
        <f>IF(Presupuestos[[#This Row],[ID DOCUMENTO]]=U315,B315,IF(B315="ID",1,B315+1))</f>
        <v>309</v>
      </c>
      <c r="C316" s="2">
        <v>45862</v>
      </c>
      <c r="D316" s="2">
        <v>45862</v>
      </c>
      <c r="E316" s="3" t="s">
        <v>1199</v>
      </c>
      <c r="F316" s="25" t="s">
        <v>35</v>
      </c>
      <c r="G316" s="25" t="s">
        <v>223</v>
      </c>
      <c r="H316" s="25" t="s">
        <v>199</v>
      </c>
      <c r="I316" s="36" t="str">
        <f>IFERROR(VLOOKUP(Presupuestos[[#This Row],[AREA]]&amp;Presupuestos[[#This Row],[CONCEPTO]]&amp;Presupuestos[[#This Row],[DESCRIPCION]],Tabla28[[Columna1]:[CÓDIGO NUEVO]],2,0),"")</f>
        <v>P0303001</v>
      </c>
      <c r="J316" s="3" t="s">
        <v>666</v>
      </c>
      <c r="K316" s="3" t="s">
        <v>666</v>
      </c>
      <c r="L316" s="3" t="s">
        <v>666</v>
      </c>
      <c r="M316" s="31" t="s">
        <v>1206</v>
      </c>
      <c r="N316" s="3" t="s">
        <v>33</v>
      </c>
      <c r="O316" s="3" t="s">
        <v>300</v>
      </c>
      <c r="P316" s="3" t="s">
        <v>122</v>
      </c>
      <c r="Q316" s="3" t="str">
        <f>IFERROR(VLOOKUP(Presupuestos[[#This Row],[CLASIFICACIÓN (N)]],Tabla17[],2,0),"")</f>
        <v>Costos de ventas</v>
      </c>
      <c r="R316" s="3" t="str">
        <f>IFERROR(VLOOKUP(Presupuestos[[#This Row],[CLASIFICACIÓN (N)]],Tabla17[],3,0),"")</f>
        <v>Operativo</v>
      </c>
      <c r="S316" s="3" t="s">
        <v>16</v>
      </c>
      <c r="T316" s="3" t="str">
        <f>IFERROR(VLOOKUP(Presupuestos[[#This Row],[ALMACEN]],Tabla5[],2,0),"")</f>
        <v>Arequipa</v>
      </c>
      <c r="U316" s="19" t="str">
        <f>IFERROR(VLOOKUP(Presupuestos[[#This Row],[TIPO DE DOCUMENTO]],Tipo_Documento[],2,0)&amp;Presupuestos[[#This Row],[SERIE]]&amp;Presupuestos[[#This Row],[NUMERO]]&amp;Presupuestos[[#This Row],[RUC]],"")</f>
        <v>01FE021709020259858934</v>
      </c>
      <c r="V316" s="3" t="s">
        <v>120</v>
      </c>
      <c r="W316" s="7">
        <v>45862</v>
      </c>
      <c r="X316" s="7">
        <v>45862</v>
      </c>
      <c r="Y316" s="3" t="s">
        <v>841</v>
      </c>
      <c r="Z316" s="3">
        <v>17090</v>
      </c>
      <c r="AA316" s="3">
        <f>IFERROR(VLOOKUP(Presupuestos[[#This Row],[RAZON SOCIAL]],CHOOSE({1,2},Clientes_Proveedores[Razon Social],Clientes_Proveedores[Ruc / Dni]),2,0),"-")</f>
        <v>20259858934</v>
      </c>
      <c r="AB316" s="31" t="s">
        <v>842</v>
      </c>
      <c r="AC316" s="3" t="s">
        <v>670</v>
      </c>
      <c r="AD316" s="5">
        <v>0.18</v>
      </c>
      <c r="AE316" s="6">
        <v>8.4749999999999996</v>
      </c>
      <c r="AF316" s="6">
        <f>Presupuestos[[#This Row],[BASE]]*Presupuestos[[#This Row],[% IGV]]</f>
        <v>1.5254999999999999</v>
      </c>
      <c r="AG316" s="22">
        <f>ROUND(SUM(Presupuestos[[#This Row],[BASE]:[IGV]]),2)</f>
        <v>10</v>
      </c>
      <c r="AH316" s="9" t="str">
        <f>IF(Presupuestos[[#This Row],[MONEDA]]="USD",VLOOKUP(Presupuestos[[#This Row],[FECHA DE EMISION]],Tipo_Cambio[],3,0),"")</f>
        <v/>
      </c>
      <c r="AI316" s="22">
        <f>IFERROR(ROUND(IF(Presupuestos[[#This Row],[MONEDA]]="PEN",Presupuestos[[#This Row],[TOTAL]],Presupuestos[[#This Row],[TOTAL]]*Presupuestos[[#This Row],[TIPO DE CAMBIO]]),2),"")</f>
        <v>10</v>
      </c>
      <c r="AJ316" s="5"/>
      <c r="AK316" s="33" t="s">
        <v>671</v>
      </c>
      <c r="AL316" s="5" t="s">
        <v>715</v>
      </c>
      <c r="AM316" s="23" t="s">
        <v>671</v>
      </c>
      <c r="AN316" s="23" t="s">
        <v>671</v>
      </c>
      <c r="AO316" s="7">
        <f>IFERROR(VLOOKUP("1-"&amp;Presupuestos[[#This Row],[ID DOCUMENTO]],BD_Pagos[],7,0),"")</f>
        <v>45862</v>
      </c>
      <c r="AP316" s="16" t="str">
        <f>IFERROR(VLOOKUP("1-"&amp;Presupuestos[[#This Row],[ID DOCUMENTO]],BD_Pagos[],8,0),"")</f>
        <v>C_Ope_003</v>
      </c>
      <c r="AQ316" s="17">
        <f>IFERROR(VLOOKUP("1-"&amp;Presupuestos[[#This Row],[ID DOCUMENTO]],BD_Pagos[],9,0),"")</f>
        <v>25009</v>
      </c>
      <c r="AR316" s="54"/>
      <c r="AS316" s="7">
        <f>IFERROR(VLOOKUP("2-"&amp;Presupuestos[[#This Row],[ID DOCUMENTO]],BD_Pagos[],7,0),"")</f>
        <v>0</v>
      </c>
      <c r="AT316" s="16" t="str">
        <f>IFERROR(VLOOKUP("2-"&amp;Presupuestos[[#This Row],[ID DOCUMENTO]],BD_Pagos[],8,0),"")</f>
        <v/>
      </c>
      <c r="AU316" s="17">
        <f>IFERROR(VLOOKUP("2-"&amp;Presupuestos[[#This Row],[ID DOCUMENTO]],BD_Pagos[],9,0),"")</f>
        <v>0</v>
      </c>
      <c r="AV316" s="20">
        <f>IF(IFERROR(VLOOKUP("2-"&amp;Presupuestos[[#This Row],[ID DOCUMENTO]],BD_Pagos[],10,0),0)&gt;Presupuestos[[#This Row],[TOTAL SOLES]],Presupuestos[[#This Row],[TOTAL SOLES]],IFERROR(VLOOKUP("2-"&amp;Presupuestos[[#This Row],[ID DOCUMENTO]],BD_Pagos[],10,0),0))</f>
        <v>0</v>
      </c>
      <c r="AW316" s="7"/>
      <c r="AX316" s="16"/>
      <c r="AY316" s="17"/>
      <c r="AZ316" s="20"/>
      <c r="BA316" s="7"/>
      <c r="BB316" s="16"/>
      <c r="BC316" s="17"/>
      <c r="BD316" s="20"/>
      <c r="BE316" s="7">
        <f>IFERROR(VLOOKUP("5-"&amp;Presupuestos[[#This Row],[ID DOCUMENTO]],BD_Pagos[],7,0),"")</f>
        <v>0</v>
      </c>
      <c r="BF316" s="17">
        <f>IFERROR(VLOOKUP("5-"&amp;Presupuestos[[#This Row],[ID DOCUMENTO]],BD_Pagos[],9,0),"")</f>
        <v>0</v>
      </c>
      <c r="BG316" s="20">
        <f>IF(IFERROR(VLOOKUP("5-"&amp;Presupuestos[[#This Row],[ID DOCUMENTO]],BD_Pagos[],10,0),0)&gt;Presupuestos[[#This Row],[TOTAL SOLES]],Presupuestos[[#This Row],[TOTAL SOLES]],IFERROR(VLOOKUP("5-"&amp;Presupuestos[[#This Row],[ID DOCUMENTO]],BD_Pagos[],10,0),0))</f>
        <v>0</v>
      </c>
      <c r="BH316" s="7">
        <f>IFERROR(VLOOKUP("1-Detraccion"&amp;Presupuestos[[#This Row],[ID DOCUMENTO]],BD_Pagos[],2,0),"")</f>
        <v>0</v>
      </c>
      <c r="BI316" s="3" t="str">
        <f>IFERROR(VLOOKUP("1-Detraccion"&amp;Presupuestos[[#This Row],[ID DOCUMENTO]],BD_Pagos[],3,0),"")</f>
        <v/>
      </c>
      <c r="BJ316" s="3">
        <f>IFERROR(VLOOKUP("1-Detraccion"&amp;Presupuestos[[#This Row],[ID DOCUMENTO]],BD_Pagos[],4,0),"")</f>
        <v>0</v>
      </c>
      <c r="BK316" s="6">
        <f>IF(IFERROR(VLOOKUP("1-Detraccion"&amp;Presupuestos[[#This Row],[ID DOCUMENTO]],BD_Pagos[],5,0),0)&gt;Presupuestos[[#This Row],[TOTAL SOLES]],Presupuestos[[#This Row],[TOTAL SOLES]],IFERROR(VLOOKUP("1-Detraccion"&amp;Presupuestos[[#This Row],[ID DOCUMENTO]],BD_Pagos[],5,0),0))</f>
        <v>0</v>
      </c>
      <c r="BL316" s="6">
        <f>IF(IFERROR(VLOOKUP("1-Detraccion"&amp;Presupuestos[[#This Row],[ID DOCUMENTO]],BD_Pagos[],6,0),0)&gt;Presupuestos[[#This Row],[TOTAL SOLES]],Presupuestos[[#This Row],[TOTAL SOLES]],IFERROR(VLOOKUP("1-Detraccion"&amp;Presupuestos[[#This Row],[ID DOCUMENTO]],BD_Pagos[],6,0),0))</f>
        <v>0</v>
      </c>
      <c r="BM316" s="37"/>
      <c r="BN316" s="3"/>
      <c r="BO316" s="3"/>
      <c r="BP316" s="6"/>
      <c r="BQ31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316" s="23" t="str">
        <f>IF(Presupuestos[[#This Row],[SALDO ME-MN]]&gt;0,"PENDIENTE","CANCELADO")</f>
        <v>PENDIENTE</v>
      </c>
      <c r="BS316" s="23" t="str">
        <f>IF(COUNTIFS($U$4:$U315,Presupuestos[[#This Row],[ID DOCUMENTO]])&gt;=1,IF(B315=Presupuestos[[#This Row],[ID]],"OK","DOC. DUPLICADO"),"OK")</f>
        <v>OK</v>
      </c>
    </row>
    <row r="317" spans="2:71" ht="24" x14ac:dyDescent="0.25">
      <c r="B317" s="34">
        <f>IF(Presupuestos[[#This Row],[ID DOCUMENTO]]=U316,B316,IF(B316="ID",1,B316+1))</f>
        <v>310</v>
      </c>
      <c r="C317" s="2">
        <v>45862</v>
      </c>
      <c r="D317" s="2">
        <v>45862</v>
      </c>
      <c r="E317" s="3" t="s">
        <v>675</v>
      </c>
      <c r="F317" s="25" t="s">
        <v>54</v>
      </c>
      <c r="G317" s="25" t="s">
        <v>19</v>
      </c>
      <c r="H317" s="25" t="s">
        <v>20</v>
      </c>
      <c r="I317" s="36" t="str">
        <f>IFERROR(VLOOKUP(Presupuestos[[#This Row],[AREA]]&amp;Presupuestos[[#This Row],[CONCEPTO]]&amp;Presupuestos[[#This Row],[DESCRIPCION]],Tabla28[[Columna1]:[CÓDIGO NUEVO]],2,0),"")</f>
        <v>P0604001</v>
      </c>
      <c r="J317" s="3" t="s">
        <v>666</v>
      </c>
      <c r="K317" s="3" t="s">
        <v>666</v>
      </c>
      <c r="L317" s="3" t="s">
        <v>666</v>
      </c>
      <c r="M317" s="31" t="s">
        <v>1207</v>
      </c>
      <c r="N317" s="3"/>
      <c r="O317" s="3" t="s">
        <v>315</v>
      </c>
      <c r="P317" s="3" t="s">
        <v>127</v>
      </c>
      <c r="Q317" s="3" t="str">
        <f>IFERROR(VLOOKUP(Presupuestos[[#This Row],[CLASIFICACIÓN (N)]],Tabla17[],2,0),"")</f>
        <v>Gastos operativos</v>
      </c>
      <c r="R317" s="3" t="str">
        <f>IFERROR(VLOOKUP(Presupuestos[[#This Row],[CLASIFICACIÓN (N)]],Tabla17[],3,0),"")</f>
        <v>Operativo</v>
      </c>
      <c r="S317" s="3" t="s">
        <v>16</v>
      </c>
      <c r="T317" s="3" t="str">
        <f>IFERROR(VLOOKUP(Presupuestos[[#This Row],[ALMACEN]],Tabla5[],2,0),"")</f>
        <v>Arequipa</v>
      </c>
      <c r="U317" s="19" t="str">
        <f>IFERROR(VLOOKUP(Presupuestos[[#This Row],[TIPO DE DOCUMENTO]],Tipo_Documento[],2,0)&amp;Presupuestos[[#This Row],[SERIE]]&amp;Presupuestos[[#This Row],[NUMERO]]&amp;Presupuestos[[#This Row],[RUC]],"")</f>
        <v>LIQGH5011111111</v>
      </c>
      <c r="V317" s="3" t="s">
        <v>175</v>
      </c>
      <c r="W317" s="7">
        <v>45863</v>
      </c>
      <c r="X317" s="7">
        <v>45863</v>
      </c>
      <c r="Y317" s="3" t="s">
        <v>56</v>
      </c>
      <c r="Z317" s="3">
        <v>50</v>
      </c>
      <c r="AA317" s="3">
        <f>IFERROR(VLOOKUP(Presupuestos[[#This Row],[RAZON SOCIAL]],CHOOSE({1,2},Clientes_Proveedores[Razon Social],Clientes_Proveedores[Ruc / Dni]),2,0),"-")</f>
        <v>11111111</v>
      </c>
      <c r="AB317" s="31" t="s">
        <v>916</v>
      </c>
      <c r="AC317" s="3" t="s">
        <v>670</v>
      </c>
      <c r="AD317" s="5"/>
      <c r="AE317" s="6">
        <v>128</v>
      </c>
      <c r="AF317" s="6">
        <f>Presupuestos[[#This Row],[BASE]]*Presupuestos[[#This Row],[% IGV]]</f>
        <v>0</v>
      </c>
      <c r="AG317" s="22">
        <f>ROUND(SUM(Presupuestos[[#This Row],[BASE]:[IGV]]),2)</f>
        <v>128</v>
      </c>
      <c r="AH317" s="9" t="str">
        <f>IF(Presupuestos[[#This Row],[MONEDA]]="USD",VLOOKUP(Presupuestos[[#This Row],[FECHA DE EMISION]],Tipo_Cambio[],3,0),"")</f>
        <v/>
      </c>
      <c r="AI317" s="22">
        <f>IFERROR(ROUND(IF(Presupuestos[[#This Row],[MONEDA]]="PEN",Presupuestos[[#This Row],[TOTAL]],Presupuestos[[#This Row],[TOTAL]]*Presupuestos[[#This Row],[TIPO DE CAMBIO]]),2),"")</f>
        <v>128</v>
      </c>
      <c r="AJ317" s="5"/>
      <c r="AK317" s="33" t="s">
        <v>671</v>
      </c>
      <c r="AL317" s="5" t="s">
        <v>742</v>
      </c>
      <c r="AM317" s="23" t="s">
        <v>671</v>
      </c>
      <c r="AN317" s="23" t="s">
        <v>759</v>
      </c>
      <c r="AO317" s="7" t="str">
        <f>IFERROR(VLOOKUP("1-"&amp;Presupuestos[[#This Row],[ID DOCUMENTO]],BD_Pagos[],7,0),"")</f>
        <v/>
      </c>
      <c r="AP317" s="16" t="str">
        <f>IFERROR(VLOOKUP("1-"&amp;Presupuestos[[#This Row],[ID DOCUMENTO]],BD_Pagos[],8,0),"")</f>
        <v/>
      </c>
      <c r="AQ317" s="17" t="str">
        <f>IFERROR(VLOOKUP("1-"&amp;Presupuestos[[#This Row],[ID DOCUMENTO]],BD_Pagos[],9,0),"")</f>
        <v/>
      </c>
      <c r="AR317" s="54"/>
      <c r="AS317" s="7" t="str">
        <f>IFERROR(VLOOKUP("2-"&amp;Presupuestos[[#This Row],[ID DOCUMENTO]],BD_Pagos[],7,0),"")</f>
        <v/>
      </c>
      <c r="AT317" s="16" t="str">
        <f>IFERROR(VLOOKUP("2-"&amp;Presupuestos[[#This Row],[ID DOCUMENTO]],BD_Pagos[],8,0),"")</f>
        <v/>
      </c>
      <c r="AU317" s="17" t="str">
        <f>IFERROR(VLOOKUP("2-"&amp;Presupuestos[[#This Row],[ID DOCUMENTO]],BD_Pagos[],9,0),"")</f>
        <v/>
      </c>
      <c r="AV317" s="20">
        <f>IF(IFERROR(VLOOKUP("2-"&amp;Presupuestos[[#This Row],[ID DOCUMENTO]],BD_Pagos[],10,0),0)&gt;Presupuestos[[#This Row],[TOTAL SOLES]],Presupuestos[[#This Row],[TOTAL SOLES]],IFERROR(VLOOKUP("2-"&amp;Presupuestos[[#This Row],[ID DOCUMENTO]],BD_Pagos[],10,0),0))</f>
        <v>0</v>
      </c>
      <c r="AW317" s="7"/>
      <c r="AX317" s="16"/>
      <c r="AY317" s="17"/>
      <c r="AZ317" s="20"/>
      <c r="BA317" s="7"/>
      <c r="BB317" s="16"/>
      <c r="BC317" s="17"/>
      <c r="BD317" s="20"/>
      <c r="BE317" s="7" t="str">
        <f>IFERROR(VLOOKUP("5-"&amp;Presupuestos[[#This Row],[ID DOCUMENTO]],BD_Pagos[],7,0),"")</f>
        <v/>
      </c>
      <c r="BF317" s="17" t="str">
        <f>IFERROR(VLOOKUP("5-"&amp;Presupuestos[[#This Row],[ID DOCUMENTO]],BD_Pagos[],9,0),"")</f>
        <v/>
      </c>
      <c r="BG317" s="20">
        <f>IF(IFERROR(VLOOKUP("5-"&amp;Presupuestos[[#This Row],[ID DOCUMENTO]],BD_Pagos[],10,0),0)&gt;Presupuestos[[#This Row],[TOTAL SOLES]],Presupuestos[[#This Row],[TOTAL SOLES]],IFERROR(VLOOKUP("5-"&amp;Presupuestos[[#This Row],[ID DOCUMENTO]],BD_Pagos[],10,0),0))</f>
        <v>0</v>
      </c>
      <c r="BH317" s="7" t="str">
        <f>IFERROR(VLOOKUP("1-Detraccion"&amp;Presupuestos[[#This Row],[ID DOCUMENTO]],BD_Pagos[],2,0),"")</f>
        <v/>
      </c>
      <c r="BI317" s="3" t="str">
        <f>IFERROR(VLOOKUP("1-Detraccion"&amp;Presupuestos[[#This Row],[ID DOCUMENTO]],BD_Pagos[],3,0),"")</f>
        <v/>
      </c>
      <c r="BJ317" s="3" t="str">
        <f>IFERROR(VLOOKUP("1-Detraccion"&amp;Presupuestos[[#This Row],[ID DOCUMENTO]],BD_Pagos[],4,0),"")</f>
        <v/>
      </c>
      <c r="BK317" s="6">
        <f>IF(IFERROR(VLOOKUP("1-Detraccion"&amp;Presupuestos[[#This Row],[ID DOCUMENTO]],BD_Pagos[],5,0),0)&gt;Presupuestos[[#This Row],[TOTAL SOLES]],Presupuestos[[#This Row],[TOTAL SOLES]],IFERROR(VLOOKUP("1-Detraccion"&amp;Presupuestos[[#This Row],[ID DOCUMENTO]],BD_Pagos[],5,0),0))</f>
        <v>0</v>
      </c>
      <c r="BL317" s="6">
        <f>IF(IFERROR(VLOOKUP("1-Detraccion"&amp;Presupuestos[[#This Row],[ID DOCUMENTO]],BD_Pagos[],6,0),0)&gt;Presupuestos[[#This Row],[TOTAL SOLES]],Presupuestos[[#This Row],[TOTAL SOLES]],IFERROR(VLOOKUP("1-Detraccion"&amp;Presupuestos[[#This Row],[ID DOCUMENTO]],BD_Pagos[],6,0),0))</f>
        <v>0</v>
      </c>
      <c r="BM317" s="37"/>
      <c r="BN317" s="3"/>
      <c r="BO317" s="3"/>
      <c r="BP317" s="6"/>
      <c r="BQ31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128</v>
      </c>
      <c r="BR317" s="23" t="str">
        <f>IF(Presupuestos[[#This Row],[SALDO ME-MN]]&gt;0,"PENDIENTE","CANCELADO")</f>
        <v>PENDIENTE</v>
      </c>
      <c r="BS317" s="23" t="str">
        <f>IF(COUNTIFS($U$4:$U316,Presupuestos[[#This Row],[ID DOCUMENTO]])&gt;=1,IF(B316=Presupuestos[[#This Row],[ID]],"OK","DOC. DUPLICADO"),"OK")</f>
        <v>OK</v>
      </c>
    </row>
    <row r="318" spans="2:71" ht="36" x14ac:dyDescent="0.25">
      <c r="B318" s="34">
        <f>IF(Presupuestos[[#This Row],[ID DOCUMENTO]]=U317,B317,IF(B317="ID",1,B317+1))</f>
        <v>311</v>
      </c>
      <c r="C318" s="2">
        <v>45863</v>
      </c>
      <c r="D318" s="2">
        <v>45863</v>
      </c>
      <c r="E318" s="3" t="s">
        <v>681</v>
      </c>
      <c r="F318" s="25" t="s">
        <v>27</v>
      </c>
      <c r="G318" s="25" t="s">
        <v>118</v>
      </c>
      <c r="H318" s="25" t="s">
        <v>107</v>
      </c>
      <c r="I318" s="36" t="str">
        <f>IFERROR(VLOOKUP(Presupuestos[[#This Row],[AREA]]&amp;Presupuestos[[#This Row],[CONCEPTO]]&amp;Presupuestos[[#This Row],[DESCRIPCION]],Tabla28[[Columna1]:[CÓDIGO NUEVO]],2,0),"")</f>
        <v>P0205002</v>
      </c>
      <c r="J318" s="3" t="s">
        <v>1208</v>
      </c>
      <c r="K318" s="3" t="s">
        <v>666</v>
      </c>
      <c r="L318" s="3" t="s">
        <v>666</v>
      </c>
      <c r="M318" s="31" t="s">
        <v>1209</v>
      </c>
      <c r="N318" s="3" t="s">
        <v>58</v>
      </c>
      <c r="O318" s="3" t="s">
        <v>308</v>
      </c>
      <c r="P318" s="3" t="s">
        <v>132</v>
      </c>
      <c r="Q318" s="3" t="str">
        <f>IFERROR(VLOOKUP(Presupuestos[[#This Row],[CLASIFICACIÓN (N)]],Tabla17[],2,0),"")</f>
        <v>Gastos operativos</v>
      </c>
      <c r="R318" s="3" t="str">
        <f>IFERROR(VLOOKUP(Presupuestos[[#This Row],[CLASIFICACIÓN (N)]],Tabla17[],3,0),"")</f>
        <v>Operativo</v>
      </c>
      <c r="S318" s="3" t="s">
        <v>16</v>
      </c>
      <c r="T318" s="3" t="str">
        <f>IFERROR(VLOOKUP(Presupuestos[[#This Row],[ALMACEN]],Tabla5[],2,0),"")</f>
        <v>Arequipa</v>
      </c>
      <c r="U318" s="19" t="str">
        <f>IFERROR(VLOOKUP(Presupuestos[[#This Row],[TIPO DE DOCUMENTO]],Tipo_Documento[],2,0)&amp;Presupuestos[[#This Row],[SERIE]]&amp;Presupuestos[[#This Row],[NUMERO]]&amp;Presupuestos[[#This Row],[RUC]],"")</f>
        <v>LIQCOM12410489531963</v>
      </c>
      <c r="V318" s="3" t="s">
        <v>175</v>
      </c>
      <c r="W318" s="7">
        <v>45863</v>
      </c>
      <c r="X318" s="7">
        <v>45863</v>
      </c>
      <c r="Y318" s="3" t="s">
        <v>28</v>
      </c>
      <c r="Z318" s="3">
        <v>124</v>
      </c>
      <c r="AA318" s="3">
        <f>IFERROR(VLOOKUP(Presupuestos[[#This Row],[RAZON SOCIAL]],CHOOSE({1,2},Clientes_Proveedores[Razon Social],Clientes_Proveedores[Ruc / Dni]),2,0),"-")</f>
        <v>10489531963</v>
      </c>
      <c r="AB318" s="31" t="s">
        <v>1210</v>
      </c>
      <c r="AC318" s="3" t="s">
        <v>670</v>
      </c>
      <c r="AD318" s="5"/>
      <c r="AE318" s="6">
        <v>1200</v>
      </c>
      <c r="AF318" s="6">
        <f>Presupuestos[[#This Row],[BASE]]*Presupuestos[[#This Row],[% IGV]]</f>
        <v>0</v>
      </c>
      <c r="AG318" s="22">
        <f>ROUND(SUM(Presupuestos[[#This Row],[BASE]:[IGV]]),2)</f>
        <v>1200</v>
      </c>
      <c r="AH318" s="9" t="str">
        <f>IF(Presupuestos[[#This Row],[MONEDA]]="USD",VLOOKUP(Presupuestos[[#This Row],[FECHA DE EMISION]],Tipo_Cambio[],3,0),"")</f>
        <v/>
      </c>
      <c r="AI318" s="22">
        <f>IFERROR(ROUND(IF(Presupuestos[[#This Row],[MONEDA]]="PEN",Presupuestos[[#This Row],[TOTAL]],Presupuestos[[#This Row],[TOTAL]]*Presupuestos[[#This Row],[TIPO DE CAMBIO]]),2),"")</f>
        <v>1200</v>
      </c>
      <c r="AJ318" s="5"/>
      <c r="AK318" s="33" t="s">
        <v>671</v>
      </c>
      <c r="AL318" s="5" t="s">
        <v>742</v>
      </c>
      <c r="AM318" s="23" t="s">
        <v>671</v>
      </c>
      <c r="AN318" s="23" t="s">
        <v>759</v>
      </c>
      <c r="AO318" s="7">
        <f>IFERROR(VLOOKUP("1-"&amp;Presupuestos[[#This Row],[ID DOCUMENTO]],BD_Pagos[],7,0),"")</f>
        <v>45863</v>
      </c>
      <c r="AP318" s="16" t="str">
        <f>IFERROR(VLOOKUP("1-"&amp;Presupuestos[[#This Row],[ID DOCUMENTO]],BD_Pagos[],8,0),"")</f>
        <v>C-Finanzas</v>
      </c>
      <c r="AQ318" s="17" t="str">
        <f>IFERROR(VLOOKUP("1-"&amp;Presupuestos[[#This Row],[ID DOCUMENTO]],BD_Pagos[],9,0),"")</f>
        <v>CFI.D25-07-0612</v>
      </c>
      <c r="AR318" s="54"/>
      <c r="AS318" s="7">
        <f>IFERROR(VLOOKUP("2-"&amp;Presupuestos[[#This Row],[ID DOCUMENTO]],BD_Pagos[],7,0),"")</f>
        <v>0</v>
      </c>
      <c r="AT318" s="16" t="str">
        <f>IFERROR(VLOOKUP("2-"&amp;Presupuestos[[#This Row],[ID DOCUMENTO]],BD_Pagos[],8,0),"")</f>
        <v/>
      </c>
      <c r="AU318" s="17">
        <f>IFERROR(VLOOKUP("2-"&amp;Presupuestos[[#This Row],[ID DOCUMENTO]],BD_Pagos[],9,0),"")</f>
        <v>0</v>
      </c>
      <c r="AV318" s="20">
        <f>IF(IFERROR(VLOOKUP("2-"&amp;Presupuestos[[#This Row],[ID DOCUMENTO]],BD_Pagos[],10,0),0)&gt;Presupuestos[[#This Row],[TOTAL SOLES]],Presupuestos[[#This Row],[TOTAL SOLES]],IFERROR(VLOOKUP("2-"&amp;Presupuestos[[#This Row],[ID DOCUMENTO]],BD_Pagos[],10,0),0))</f>
        <v>0</v>
      </c>
      <c r="AW318" s="7"/>
      <c r="AX318" s="16"/>
      <c r="AY318" s="17"/>
      <c r="AZ318" s="20"/>
      <c r="BA318" s="7"/>
      <c r="BB318" s="16"/>
      <c r="BC318" s="17"/>
      <c r="BD318" s="20"/>
      <c r="BE318" s="7">
        <f>IFERROR(VLOOKUP("5-"&amp;Presupuestos[[#This Row],[ID DOCUMENTO]],BD_Pagos[],7,0),"")</f>
        <v>0</v>
      </c>
      <c r="BF318" s="17">
        <f>IFERROR(VLOOKUP("5-"&amp;Presupuestos[[#This Row],[ID DOCUMENTO]],BD_Pagos[],9,0),"")</f>
        <v>0</v>
      </c>
      <c r="BG318" s="20">
        <f>IF(IFERROR(VLOOKUP("5-"&amp;Presupuestos[[#This Row],[ID DOCUMENTO]],BD_Pagos[],10,0),0)&gt;Presupuestos[[#This Row],[TOTAL SOLES]],Presupuestos[[#This Row],[TOTAL SOLES]],IFERROR(VLOOKUP("5-"&amp;Presupuestos[[#This Row],[ID DOCUMENTO]],BD_Pagos[],10,0),0))</f>
        <v>0</v>
      </c>
      <c r="BH318" s="7">
        <f>IFERROR(VLOOKUP("1-Detraccion"&amp;Presupuestos[[#This Row],[ID DOCUMENTO]],BD_Pagos[],2,0),"")</f>
        <v>0</v>
      </c>
      <c r="BI318" s="3" t="str">
        <f>IFERROR(VLOOKUP("1-Detraccion"&amp;Presupuestos[[#This Row],[ID DOCUMENTO]],BD_Pagos[],3,0),"")</f>
        <v/>
      </c>
      <c r="BJ318" s="3">
        <f>IFERROR(VLOOKUP("1-Detraccion"&amp;Presupuestos[[#This Row],[ID DOCUMENTO]],BD_Pagos[],4,0),"")</f>
        <v>0</v>
      </c>
      <c r="BK318" s="6">
        <f>IF(IFERROR(VLOOKUP("1-Detraccion"&amp;Presupuestos[[#This Row],[ID DOCUMENTO]],BD_Pagos[],5,0),0)&gt;Presupuestos[[#This Row],[TOTAL SOLES]],Presupuestos[[#This Row],[TOTAL SOLES]],IFERROR(VLOOKUP("1-Detraccion"&amp;Presupuestos[[#This Row],[ID DOCUMENTO]],BD_Pagos[],5,0),0))</f>
        <v>0</v>
      </c>
      <c r="BL318" s="6">
        <f>IF(IFERROR(VLOOKUP("1-Detraccion"&amp;Presupuestos[[#This Row],[ID DOCUMENTO]],BD_Pagos[],6,0),0)&gt;Presupuestos[[#This Row],[TOTAL SOLES]],Presupuestos[[#This Row],[TOTAL SOLES]],IFERROR(VLOOKUP("1-Detraccion"&amp;Presupuestos[[#This Row],[ID DOCUMENTO]],BD_Pagos[],6,0),0))</f>
        <v>0</v>
      </c>
      <c r="BM318" s="37"/>
      <c r="BN318" s="3"/>
      <c r="BO318" s="3"/>
      <c r="BP318" s="6"/>
      <c r="BQ31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1200</v>
      </c>
      <c r="BR318" s="23" t="str">
        <f>IF(Presupuestos[[#This Row],[SALDO ME-MN]]&gt;0,"PENDIENTE","CANCELADO")</f>
        <v>PENDIENTE</v>
      </c>
      <c r="BS318" s="23" t="str">
        <f>IF(COUNTIFS($U$4:$U317,Presupuestos[[#This Row],[ID DOCUMENTO]])&gt;=1,IF(B317=Presupuestos[[#This Row],[ID]],"OK","DOC. DUPLICADO"),"OK")</f>
        <v>OK</v>
      </c>
    </row>
    <row r="319" spans="2:71" ht="24" x14ac:dyDescent="0.25">
      <c r="B319" s="34">
        <f>IF(Presupuestos[[#This Row],[ID DOCUMENTO]]=U318,B318,IF(B318="ID",1,B318+1))</f>
        <v>312</v>
      </c>
      <c r="C319" s="2">
        <v>45849</v>
      </c>
      <c r="D319" s="2">
        <v>45849</v>
      </c>
      <c r="E319" s="3" t="s">
        <v>665</v>
      </c>
      <c r="F319" s="25" t="s">
        <v>35</v>
      </c>
      <c r="G319" s="25" t="s">
        <v>211</v>
      </c>
      <c r="H319" s="25" t="s">
        <v>198</v>
      </c>
      <c r="I319" s="36" t="str">
        <f>IFERROR(VLOOKUP(Presupuestos[[#This Row],[AREA]]&amp;Presupuestos[[#This Row],[CONCEPTO]]&amp;Presupuestos[[#This Row],[DESCRIPCION]],Tabla28[[Columna1]:[CÓDIGO NUEVO]],2,0),"")</f>
        <v>P0302001</v>
      </c>
      <c r="J319" s="3" t="s">
        <v>666</v>
      </c>
      <c r="K319" s="3" t="s">
        <v>666</v>
      </c>
      <c r="L319" s="3" t="s">
        <v>666</v>
      </c>
      <c r="M319" s="31" t="s">
        <v>1211</v>
      </c>
      <c r="N319" s="3" t="s">
        <v>25</v>
      </c>
      <c r="O319" s="3" t="s">
        <v>315</v>
      </c>
      <c r="P319" s="3" t="s">
        <v>122</v>
      </c>
      <c r="Q319" s="3" t="str">
        <f>IFERROR(VLOOKUP(Presupuestos[[#This Row],[CLASIFICACIÓN (N)]],Tabla17[],2,0),"")</f>
        <v>Costos de ventas</v>
      </c>
      <c r="R319" s="3" t="str">
        <f>IFERROR(VLOOKUP(Presupuestos[[#This Row],[CLASIFICACIÓN (N)]],Tabla17[],3,0),"")</f>
        <v>Operativo</v>
      </c>
      <c r="S319" s="3" t="s">
        <v>41</v>
      </c>
      <c r="T319" s="3" t="str">
        <f>IFERROR(VLOOKUP(Presupuestos[[#This Row],[ALMACEN]],Tabla5[],2,0),"")</f>
        <v>Lima</v>
      </c>
      <c r="U319" s="19" t="str">
        <f>IFERROR(VLOOKUP(Presupuestos[[#This Row],[TIPO DE DOCUMENTO]],Tipo_Documento[],2,0)&amp;Presupuestos[[#This Row],[SERIE]]&amp;Presupuestos[[#This Row],[NUMERO]]&amp;Presupuestos[[#This Row],[RUC]],"")</f>
        <v>0318510704693015</v>
      </c>
      <c r="V319" s="3" t="s">
        <v>130</v>
      </c>
      <c r="W319" s="7">
        <v>45849</v>
      </c>
      <c r="X319" s="7">
        <v>45849</v>
      </c>
      <c r="Y319" s="3">
        <v>1</v>
      </c>
      <c r="Z319" s="3">
        <v>85</v>
      </c>
      <c r="AA319" s="3">
        <f>IFERROR(VLOOKUP(Presupuestos[[#This Row],[RAZON SOCIAL]],CHOOSE({1,2},Clientes_Proveedores[Razon Social],Clientes_Proveedores[Ruc / Dni]),2,0),"-")</f>
        <v>10704693015</v>
      </c>
      <c r="AB319" s="31" t="s">
        <v>1212</v>
      </c>
      <c r="AC319" s="3" t="s">
        <v>670</v>
      </c>
      <c r="AD319" s="5"/>
      <c r="AE319" s="6">
        <v>70</v>
      </c>
      <c r="AF319" s="6">
        <f>Presupuestos[[#This Row],[BASE]]*Presupuestos[[#This Row],[% IGV]]</f>
        <v>0</v>
      </c>
      <c r="AG319" s="22">
        <f>ROUND(SUM(Presupuestos[[#This Row],[BASE]:[IGV]]),2)</f>
        <v>70</v>
      </c>
      <c r="AH319" s="9" t="str">
        <f>IF(Presupuestos[[#This Row],[MONEDA]]="USD",VLOOKUP(Presupuestos[[#This Row],[FECHA DE EMISION]],Tipo_Cambio[],3,0),"")</f>
        <v/>
      </c>
      <c r="AI319" s="22">
        <f>IFERROR(ROUND(IF(Presupuestos[[#This Row],[MONEDA]]="PEN",Presupuestos[[#This Row],[TOTAL]],Presupuestos[[#This Row],[TOTAL]]*Presupuestos[[#This Row],[TIPO DE CAMBIO]]),2),"")</f>
        <v>70</v>
      </c>
      <c r="AJ319" s="5"/>
      <c r="AK319" s="33" t="s">
        <v>671</v>
      </c>
      <c r="AL319" s="5" t="s">
        <v>715</v>
      </c>
      <c r="AM319" s="23" t="s">
        <v>671</v>
      </c>
      <c r="AN319" s="23" t="s">
        <v>671</v>
      </c>
      <c r="AO319" s="7">
        <f>IFERROR(VLOOKUP("1-"&amp;Presupuestos[[#This Row],[ID DOCUMENTO]],BD_Pagos[],7,0),"")</f>
        <v>45849</v>
      </c>
      <c r="AP319" s="16" t="str">
        <f>IFERROR(VLOOKUP("1-"&amp;Presupuestos[[#This Row],[ID DOCUMENTO]],BD_Pagos[],8,0),"")</f>
        <v>C_Ope_008</v>
      </c>
      <c r="AQ319" s="17">
        <f>IFERROR(VLOOKUP("1-"&amp;Presupuestos[[#This Row],[ID DOCUMENTO]],BD_Pagos[],9,0),"")</f>
        <v>24871</v>
      </c>
      <c r="AR319" s="54"/>
      <c r="AS319" s="7">
        <f>IFERROR(VLOOKUP("2-"&amp;Presupuestos[[#This Row],[ID DOCUMENTO]],BD_Pagos[],7,0),"")</f>
        <v>0</v>
      </c>
      <c r="AT319" s="16" t="str">
        <f>IFERROR(VLOOKUP("2-"&amp;Presupuestos[[#This Row],[ID DOCUMENTO]],BD_Pagos[],8,0),"")</f>
        <v/>
      </c>
      <c r="AU319" s="17">
        <f>IFERROR(VLOOKUP("2-"&amp;Presupuestos[[#This Row],[ID DOCUMENTO]],BD_Pagos[],9,0),"")</f>
        <v>0</v>
      </c>
      <c r="AV319" s="20">
        <f>IF(IFERROR(VLOOKUP("2-"&amp;Presupuestos[[#This Row],[ID DOCUMENTO]],BD_Pagos[],10,0),0)&gt;Presupuestos[[#This Row],[TOTAL SOLES]],Presupuestos[[#This Row],[TOTAL SOLES]],IFERROR(VLOOKUP("2-"&amp;Presupuestos[[#This Row],[ID DOCUMENTO]],BD_Pagos[],10,0),0))</f>
        <v>0</v>
      </c>
      <c r="AW319" s="7"/>
      <c r="AX319" s="16"/>
      <c r="AY319" s="17"/>
      <c r="AZ319" s="20"/>
      <c r="BA319" s="7"/>
      <c r="BB319" s="16"/>
      <c r="BC319" s="17"/>
      <c r="BD319" s="20"/>
      <c r="BE319" s="7">
        <f>IFERROR(VLOOKUP("5-"&amp;Presupuestos[[#This Row],[ID DOCUMENTO]],BD_Pagos[],7,0),"")</f>
        <v>0</v>
      </c>
      <c r="BF319" s="17">
        <f>IFERROR(VLOOKUP("5-"&amp;Presupuestos[[#This Row],[ID DOCUMENTO]],BD_Pagos[],9,0),"")</f>
        <v>0</v>
      </c>
      <c r="BG319" s="20">
        <f>IF(IFERROR(VLOOKUP("5-"&amp;Presupuestos[[#This Row],[ID DOCUMENTO]],BD_Pagos[],10,0),0)&gt;Presupuestos[[#This Row],[TOTAL SOLES]],Presupuestos[[#This Row],[TOTAL SOLES]],IFERROR(VLOOKUP("5-"&amp;Presupuestos[[#This Row],[ID DOCUMENTO]],BD_Pagos[],10,0),0))</f>
        <v>0</v>
      </c>
      <c r="BH319" s="7">
        <f>IFERROR(VLOOKUP("1-Detraccion"&amp;Presupuestos[[#This Row],[ID DOCUMENTO]],BD_Pagos[],2,0),"")</f>
        <v>0</v>
      </c>
      <c r="BI319" s="3" t="str">
        <f>IFERROR(VLOOKUP("1-Detraccion"&amp;Presupuestos[[#This Row],[ID DOCUMENTO]],BD_Pagos[],3,0),"")</f>
        <v/>
      </c>
      <c r="BJ319" s="3">
        <f>IFERROR(VLOOKUP("1-Detraccion"&amp;Presupuestos[[#This Row],[ID DOCUMENTO]],BD_Pagos[],4,0),"")</f>
        <v>0</v>
      </c>
      <c r="BK319" s="6">
        <f>IF(IFERROR(VLOOKUP("1-Detraccion"&amp;Presupuestos[[#This Row],[ID DOCUMENTO]],BD_Pagos[],5,0),0)&gt;Presupuestos[[#This Row],[TOTAL SOLES]],Presupuestos[[#This Row],[TOTAL SOLES]],IFERROR(VLOOKUP("1-Detraccion"&amp;Presupuestos[[#This Row],[ID DOCUMENTO]],BD_Pagos[],5,0),0))</f>
        <v>0</v>
      </c>
      <c r="BL319" s="6">
        <f>IF(IFERROR(VLOOKUP("1-Detraccion"&amp;Presupuestos[[#This Row],[ID DOCUMENTO]],BD_Pagos[],6,0),0)&gt;Presupuestos[[#This Row],[TOTAL SOLES]],Presupuestos[[#This Row],[TOTAL SOLES]],IFERROR(VLOOKUP("1-Detraccion"&amp;Presupuestos[[#This Row],[ID DOCUMENTO]],BD_Pagos[],6,0),0))</f>
        <v>0</v>
      </c>
      <c r="BM319" s="37"/>
      <c r="BN319" s="3"/>
      <c r="BO319" s="3"/>
      <c r="BP319" s="6"/>
      <c r="BQ31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v>
      </c>
      <c r="BR319" s="23" t="str">
        <f>IF(Presupuestos[[#This Row],[SALDO ME-MN]]&gt;0,"PENDIENTE","CANCELADO")</f>
        <v>PENDIENTE</v>
      </c>
      <c r="BS319" s="23" t="str">
        <f>IF(COUNTIFS($U$4:$U318,Presupuestos[[#This Row],[ID DOCUMENTO]])&gt;=1,IF(B318=Presupuestos[[#This Row],[ID]],"OK","DOC. DUPLICADO"),"OK")</f>
        <v>OK</v>
      </c>
    </row>
    <row r="320" spans="2:71" x14ac:dyDescent="0.25">
      <c r="B320" s="34">
        <f>IF(Presupuestos[[#This Row],[ID DOCUMENTO]]=U319,B319,IF(B319="ID",1,B319+1))</f>
        <v>313</v>
      </c>
      <c r="C320" s="2">
        <v>45860</v>
      </c>
      <c r="D320" s="2">
        <v>45860</v>
      </c>
      <c r="E320" s="3" t="s">
        <v>685</v>
      </c>
      <c r="F320" s="25" t="s">
        <v>27</v>
      </c>
      <c r="G320" s="25" t="s">
        <v>91</v>
      </c>
      <c r="H320" s="25" t="s">
        <v>92</v>
      </c>
      <c r="I320" s="36" t="str">
        <f>IFERROR(VLOOKUP(Presupuestos[[#This Row],[AREA]]&amp;Presupuestos[[#This Row],[CONCEPTO]]&amp;Presupuestos[[#This Row],[DESCRIPCION]],Tabla28[[Columna1]:[CÓDIGO NUEVO]],2,0),"")</f>
        <v>P0201001</v>
      </c>
      <c r="J320" s="3" t="s">
        <v>666</v>
      </c>
      <c r="K320" s="3" t="s">
        <v>1213</v>
      </c>
      <c r="L320" s="3" t="s">
        <v>666</v>
      </c>
      <c r="M320" s="31" t="s">
        <v>790</v>
      </c>
      <c r="N320" s="3"/>
      <c r="O320" s="3" t="s">
        <v>308</v>
      </c>
      <c r="P320" s="3" t="s">
        <v>71</v>
      </c>
      <c r="Q320" s="3" t="str">
        <f>IFERROR(VLOOKUP(Presupuestos[[#This Row],[CLASIFICACIÓN (N)]],Tabla17[],2,0),"")</f>
        <v>Costos de ventas</v>
      </c>
      <c r="R320" s="3" t="str">
        <f>IFERROR(VLOOKUP(Presupuestos[[#This Row],[CLASIFICACIÓN (N)]],Tabla17[],3,0),"")</f>
        <v>Operativo</v>
      </c>
      <c r="S320" s="3" t="s">
        <v>16</v>
      </c>
      <c r="T320" s="3" t="str">
        <f>IFERROR(VLOOKUP(Presupuestos[[#This Row],[ALMACEN]],Tabla5[],2,0),"")</f>
        <v>Arequipa</v>
      </c>
      <c r="U320" s="19" t="str">
        <f>IFERROR(VLOOKUP(Presupuestos[[#This Row],[TIPO DE DOCUMENTO]],Tipo_Documento[],2,0)&amp;Presupuestos[[#This Row],[SERIE]]&amp;Presupuestos[[#This Row],[NUMERO]]&amp;Presupuestos[[#This Row],[RUC]],"")</f>
        <v>01F0021650120100192064</v>
      </c>
      <c r="V320" s="3" t="s">
        <v>120</v>
      </c>
      <c r="W320" s="7">
        <v>45860</v>
      </c>
      <c r="X320" s="7">
        <v>45890</v>
      </c>
      <c r="Y320" s="3" t="s">
        <v>721</v>
      </c>
      <c r="Z320" s="3">
        <v>16501</v>
      </c>
      <c r="AA320" s="3">
        <f>IFERROR(VLOOKUP(Presupuestos[[#This Row],[RAZON SOCIAL]],CHOOSE({1,2},Clientes_Proveedores[Razon Social],Clientes_Proveedores[Ruc / Dni]),2,0),"-")</f>
        <v>20100192064</v>
      </c>
      <c r="AB320" s="31" t="s">
        <v>900</v>
      </c>
      <c r="AC320" s="3" t="s">
        <v>801</v>
      </c>
      <c r="AD320" s="5">
        <v>0.18</v>
      </c>
      <c r="AE320" s="6">
        <v>42.6</v>
      </c>
      <c r="AF320" s="6">
        <f>Presupuestos[[#This Row],[BASE]]*Presupuestos[[#This Row],[% IGV]]</f>
        <v>7.6680000000000001</v>
      </c>
      <c r="AG320" s="22">
        <f>ROUND(SUM(Presupuestos[[#This Row],[BASE]:[IGV]]),2)</f>
        <v>50.27</v>
      </c>
      <c r="AH320" s="9">
        <f>IF(Presupuestos[[#This Row],[MONEDA]]="USD",VLOOKUP(Presupuestos[[#This Row],[FECHA DE EMISION]],Tipo_Cambio[],3,0),"")</f>
        <v>3.5659999999999998</v>
      </c>
      <c r="AI320" s="22">
        <f>IFERROR(ROUND(IF(Presupuestos[[#This Row],[MONEDA]]="PEN",Presupuestos[[#This Row],[TOTAL]],Presupuestos[[#This Row],[TOTAL]]*Presupuestos[[#This Row],[TIPO DE CAMBIO]]),2),"")</f>
        <v>179.26</v>
      </c>
      <c r="AJ320" s="5">
        <v>0.15</v>
      </c>
      <c r="AK320" s="33" t="s">
        <v>671</v>
      </c>
      <c r="AL320" s="5" t="s">
        <v>680</v>
      </c>
      <c r="AM320" s="23" t="s">
        <v>671</v>
      </c>
      <c r="AN320" s="23" t="s">
        <v>671</v>
      </c>
      <c r="AO320" s="7">
        <f>IFERROR(VLOOKUP("1-"&amp;Presupuestos[[#This Row],[ID DOCUMENTO]],BD_Pagos[],7,0),"")</f>
        <v>0</v>
      </c>
      <c r="AP320" s="16" t="str">
        <f>IFERROR(VLOOKUP("1-"&amp;Presupuestos[[#This Row],[ID DOCUMENTO]],BD_Pagos[],8,0),"")</f>
        <v/>
      </c>
      <c r="AQ320" s="17" t="str">
        <f>IFERROR(VLOOKUP("1-"&amp;Presupuestos[[#This Row],[ID DOCUMENTO]],BD_Pagos[],9,0),"")</f>
        <v/>
      </c>
      <c r="AR320" s="54"/>
      <c r="AS320" s="7">
        <f>IFERROR(VLOOKUP("2-"&amp;Presupuestos[[#This Row],[ID DOCUMENTO]],BD_Pagos[],7,0),"")</f>
        <v>0</v>
      </c>
      <c r="AT320" s="16" t="str">
        <f>IFERROR(VLOOKUP("2-"&amp;Presupuestos[[#This Row],[ID DOCUMENTO]],BD_Pagos[],8,0),"")</f>
        <v/>
      </c>
      <c r="AU320" s="17">
        <f>IFERROR(VLOOKUP("2-"&amp;Presupuestos[[#This Row],[ID DOCUMENTO]],BD_Pagos[],9,0),"")</f>
        <v>0</v>
      </c>
      <c r="AV320" s="20">
        <f>IF(IFERROR(VLOOKUP("2-"&amp;Presupuestos[[#This Row],[ID DOCUMENTO]],BD_Pagos[],10,0),0)&gt;Presupuestos[[#This Row],[TOTAL SOLES]],Presupuestos[[#This Row],[TOTAL SOLES]],IFERROR(VLOOKUP("2-"&amp;Presupuestos[[#This Row],[ID DOCUMENTO]],BD_Pagos[],10,0),0))</f>
        <v>0</v>
      </c>
      <c r="AW320" s="7"/>
      <c r="AX320" s="16"/>
      <c r="AY320" s="17"/>
      <c r="AZ320" s="20"/>
      <c r="BA320" s="7"/>
      <c r="BB320" s="16"/>
      <c r="BC320" s="17"/>
      <c r="BD320" s="20"/>
      <c r="BE320" s="7">
        <f>IFERROR(VLOOKUP("5-"&amp;Presupuestos[[#This Row],[ID DOCUMENTO]],BD_Pagos[],7,0),"")</f>
        <v>0</v>
      </c>
      <c r="BF320" s="17">
        <f>IFERROR(VLOOKUP("5-"&amp;Presupuestos[[#This Row],[ID DOCUMENTO]],BD_Pagos[],9,0),"")</f>
        <v>0</v>
      </c>
      <c r="BG320" s="20">
        <f>IF(IFERROR(VLOOKUP("5-"&amp;Presupuestos[[#This Row],[ID DOCUMENTO]],BD_Pagos[],10,0),0)&gt;Presupuestos[[#This Row],[TOTAL SOLES]],Presupuestos[[#This Row],[TOTAL SOLES]],IFERROR(VLOOKUP("5-"&amp;Presupuestos[[#This Row],[ID DOCUMENTO]],BD_Pagos[],10,0),0))</f>
        <v>0</v>
      </c>
      <c r="BH320" s="7">
        <f>IFERROR(VLOOKUP("1-Detraccion"&amp;Presupuestos[[#This Row],[ID DOCUMENTO]],BD_Pagos[],2,0),"")</f>
        <v>45870</v>
      </c>
      <c r="BI320" s="3" t="str">
        <f>IFERROR(VLOOKUP("1-Detraccion"&amp;Presupuestos[[#This Row],[ID DOCUMENTO]],BD_Pagos[],3,0),"")</f>
        <v>Adquiriente</v>
      </c>
      <c r="BJ320" s="3">
        <f>IFERROR(VLOOKUP("1-Detraccion"&amp;Presupuestos[[#This Row],[ID DOCUMENTO]],BD_Pagos[],4,0),"")</f>
        <v>277160615</v>
      </c>
      <c r="BK320" s="6">
        <f>IF(IFERROR(VLOOKUP("1-Detraccion"&amp;Presupuestos[[#This Row],[ID DOCUMENTO]],BD_Pagos[],5,0),0)&gt;Presupuestos[[#This Row],[TOTAL SOLES]],Presupuestos[[#This Row],[TOTAL SOLES]],IFERROR(VLOOKUP("1-Detraccion"&amp;Presupuestos[[#This Row],[ID DOCUMENTO]],BD_Pagos[],5,0),0))</f>
        <v>27</v>
      </c>
      <c r="BL320" s="6">
        <f>IF(IFERROR(VLOOKUP("1-Detraccion"&amp;Presupuestos[[#This Row],[ID DOCUMENTO]],BD_Pagos[],6,0),0)&gt;Presupuestos[[#This Row],[TOTAL SOLES]],Presupuestos[[#This Row],[TOTAL SOLES]],IFERROR(VLOOKUP("1-Detraccion"&amp;Presupuestos[[#This Row],[ID DOCUMENTO]],BD_Pagos[],6,0),0))</f>
        <v>7.57</v>
      </c>
      <c r="BM320" s="37"/>
      <c r="BN320" s="3"/>
      <c r="BO320" s="3"/>
      <c r="BP320" s="6"/>
      <c r="BQ32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42.7</v>
      </c>
      <c r="BR320" s="23" t="str">
        <f>IF(Presupuestos[[#This Row],[SALDO ME-MN]]&gt;0,"PENDIENTE","CANCELADO")</f>
        <v>PENDIENTE</v>
      </c>
      <c r="BS320" s="23" t="str">
        <f>IF(COUNTIFS($U$4:$U319,Presupuestos[[#This Row],[ID DOCUMENTO]])&gt;=1,IF(B319=Presupuestos[[#This Row],[ID]],"OK","DOC. DUPLICADO"),"OK")</f>
        <v>OK</v>
      </c>
    </row>
    <row r="321" spans="2:71" x14ac:dyDescent="0.25">
      <c r="B321" s="34">
        <f>IF(Presupuestos[[#This Row],[ID DOCUMENTO]]=U320,B320,IF(B320="ID",1,B320+1))</f>
        <v>314</v>
      </c>
      <c r="C321" s="2">
        <v>45855</v>
      </c>
      <c r="D321" s="2">
        <v>45855</v>
      </c>
      <c r="E321" s="3" t="s">
        <v>675</v>
      </c>
      <c r="F321" s="25" t="s">
        <v>54</v>
      </c>
      <c r="G321" s="25" t="s">
        <v>330</v>
      </c>
      <c r="H321" s="25" t="s">
        <v>422</v>
      </c>
      <c r="I321" s="36" t="str">
        <f>IFERROR(VLOOKUP(Presupuestos[[#This Row],[AREA]]&amp;Presupuestos[[#This Row],[CONCEPTO]]&amp;Presupuestos[[#This Row],[DESCRIPCION]],Tabla28[[Columna1]:[CÓDIGO NUEVO]],2,0),"")</f>
        <v>P0601019</v>
      </c>
      <c r="J321" s="3" t="s">
        <v>1214</v>
      </c>
      <c r="K321" s="3" t="s">
        <v>666</v>
      </c>
      <c r="L321" s="3" t="s">
        <v>666</v>
      </c>
      <c r="M321" s="31" t="s">
        <v>1215</v>
      </c>
      <c r="N321" s="3"/>
      <c r="O321" s="3" t="s">
        <v>315</v>
      </c>
      <c r="P321" s="3" t="s">
        <v>86</v>
      </c>
      <c r="Q321" s="3" t="str">
        <f>IFERROR(VLOOKUP(Presupuestos[[#This Row],[CLASIFICACIÓN (N)]],Tabla17[],2,0),"")</f>
        <v>Costos de ventas</v>
      </c>
      <c r="R321" s="3" t="str">
        <f>IFERROR(VLOOKUP(Presupuestos[[#This Row],[CLASIFICACIÓN (N)]],Tabla17[],3,0),"")</f>
        <v>Operativo</v>
      </c>
      <c r="S321" s="3" t="s">
        <v>16</v>
      </c>
      <c r="T321" s="3" t="str">
        <f>IFERROR(VLOOKUP(Presupuestos[[#This Row],[ALMACEN]],Tabla5[],2,0),"")</f>
        <v>Arequipa</v>
      </c>
      <c r="U321" s="19" t="str">
        <f>IFERROR(VLOOKUP(Presupuestos[[#This Row],[TIPO DE DOCUMENTO]],Tipo_Documento[],2,0)&amp;Presupuestos[[#This Row],[SERIE]]&amp;Presupuestos[[#This Row],[NUMERO]]&amp;Presupuestos[[#This Row],[RUC]],"")</f>
        <v>01F2001620120517035964</v>
      </c>
      <c r="V321" s="3" t="s">
        <v>120</v>
      </c>
      <c r="W321" s="7">
        <v>45855</v>
      </c>
      <c r="X321" s="7">
        <v>45885</v>
      </c>
      <c r="Y321" s="3" t="s">
        <v>678</v>
      </c>
      <c r="Z321" s="3">
        <v>16201</v>
      </c>
      <c r="AA321" s="3">
        <f>IFERROR(VLOOKUP(Presupuestos[[#This Row],[RAZON SOCIAL]],CHOOSE({1,2},Clientes_Proveedores[Razon Social],Clientes_Proveedores[Ruc / Dni]),2,0),"-")</f>
        <v>20517035964</v>
      </c>
      <c r="AB321" s="31" t="s">
        <v>679</v>
      </c>
      <c r="AC321" s="3" t="s">
        <v>670</v>
      </c>
      <c r="AD321" s="5">
        <v>0.18</v>
      </c>
      <c r="AE321" s="6">
        <v>219</v>
      </c>
      <c r="AF321" s="6">
        <f>Presupuestos[[#This Row],[BASE]]*Presupuestos[[#This Row],[% IGV]]</f>
        <v>39.42</v>
      </c>
      <c r="AG321" s="22">
        <f>ROUND(SUM(Presupuestos[[#This Row],[BASE]:[IGV]]),2)</f>
        <v>258.42</v>
      </c>
      <c r="AH321" s="9" t="str">
        <f>IF(Presupuestos[[#This Row],[MONEDA]]="USD",VLOOKUP(Presupuestos[[#This Row],[FECHA DE EMISION]],Tipo_Cambio[],3,0),"")</f>
        <v/>
      </c>
      <c r="AI321" s="22">
        <f>IFERROR(ROUND(IF(Presupuestos[[#This Row],[MONEDA]]="PEN",Presupuestos[[#This Row],[TOTAL]],Presupuestos[[#This Row],[TOTAL]]*Presupuestos[[#This Row],[TIPO DE CAMBIO]]),2),"")</f>
        <v>258.42</v>
      </c>
      <c r="AJ321" s="5"/>
      <c r="AK321" s="33" t="s">
        <v>671</v>
      </c>
      <c r="AL321" s="5" t="s">
        <v>680</v>
      </c>
      <c r="AM321" s="23" t="s">
        <v>671</v>
      </c>
      <c r="AN321" s="23" t="s">
        <v>671</v>
      </c>
      <c r="AO321" s="7">
        <f>IFERROR(VLOOKUP("1-"&amp;Presupuestos[[#This Row],[ID DOCUMENTO]],BD_Pagos[],7,0),"")</f>
        <v>45888</v>
      </c>
      <c r="AP321" s="16" t="str">
        <f>IFERROR(VLOOKUP("1-"&amp;Presupuestos[[#This Row],[ID DOCUMENTO]],BD_Pagos[],8,0),"")</f>
        <v>B-Interbank</v>
      </c>
      <c r="AQ321" s="17">
        <f>IFERROR(VLOOKUP("1-"&amp;Presupuestos[[#This Row],[ID DOCUMENTO]],BD_Pagos[],9,0),"")</f>
        <v>256897</v>
      </c>
      <c r="AR321" s="54"/>
      <c r="AS321" s="7">
        <f>IFERROR(VLOOKUP("2-"&amp;Presupuestos[[#This Row],[ID DOCUMENTO]],BD_Pagos[],7,0),"")</f>
        <v>0</v>
      </c>
      <c r="AT321" s="16" t="str">
        <f>IFERROR(VLOOKUP("2-"&amp;Presupuestos[[#This Row],[ID DOCUMENTO]],BD_Pagos[],8,0),"")</f>
        <v/>
      </c>
      <c r="AU321" s="17">
        <f>IFERROR(VLOOKUP("2-"&amp;Presupuestos[[#This Row],[ID DOCUMENTO]],BD_Pagos[],9,0),"")</f>
        <v>0</v>
      </c>
      <c r="AV321" s="20">
        <f>IF(IFERROR(VLOOKUP("2-"&amp;Presupuestos[[#This Row],[ID DOCUMENTO]],BD_Pagos[],10,0),0)&gt;Presupuestos[[#This Row],[TOTAL SOLES]],Presupuestos[[#This Row],[TOTAL SOLES]],IFERROR(VLOOKUP("2-"&amp;Presupuestos[[#This Row],[ID DOCUMENTO]],BD_Pagos[],10,0),0))</f>
        <v>0</v>
      </c>
      <c r="AW321" s="7"/>
      <c r="AX321" s="16"/>
      <c r="AY321" s="17"/>
      <c r="AZ321" s="20"/>
      <c r="BA321" s="7"/>
      <c r="BB321" s="16"/>
      <c r="BC321" s="17"/>
      <c r="BD321" s="20"/>
      <c r="BE321" s="7">
        <f>IFERROR(VLOOKUP("5-"&amp;Presupuestos[[#This Row],[ID DOCUMENTO]],BD_Pagos[],7,0),"")</f>
        <v>0</v>
      </c>
      <c r="BF321" s="17">
        <f>IFERROR(VLOOKUP("5-"&amp;Presupuestos[[#This Row],[ID DOCUMENTO]],BD_Pagos[],9,0),"")</f>
        <v>0</v>
      </c>
      <c r="BG321" s="20">
        <f>IF(IFERROR(VLOOKUP("5-"&amp;Presupuestos[[#This Row],[ID DOCUMENTO]],BD_Pagos[],10,0),0)&gt;Presupuestos[[#This Row],[TOTAL SOLES]],Presupuestos[[#This Row],[TOTAL SOLES]],IFERROR(VLOOKUP("5-"&amp;Presupuestos[[#This Row],[ID DOCUMENTO]],BD_Pagos[],10,0),0))</f>
        <v>0</v>
      </c>
      <c r="BH321" s="7">
        <f>IFERROR(VLOOKUP("1-Detraccion"&amp;Presupuestos[[#This Row],[ID DOCUMENTO]],BD_Pagos[],2,0),"")</f>
        <v>0</v>
      </c>
      <c r="BI321" s="3" t="str">
        <f>IFERROR(VLOOKUP("1-Detraccion"&amp;Presupuestos[[#This Row],[ID DOCUMENTO]],BD_Pagos[],3,0),"")</f>
        <v/>
      </c>
      <c r="BJ321" s="3">
        <f>IFERROR(VLOOKUP("1-Detraccion"&amp;Presupuestos[[#This Row],[ID DOCUMENTO]],BD_Pagos[],4,0),"")</f>
        <v>0</v>
      </c>
      <c r="BK321" s="6">
        <f>IF(IFERROR(VLOOKUP("1-Detraccion"&amp;Presupuestos[[#This Row],[ID DOCUMENTO]],BD_Pagos[],5,0),0)&gt;Presupuestos[[#This Row],[TOTAL SOLES]],Presupuestos[[#This Row],[TOTAL SOLES]],IFERROR(VLOOKUP("1-Detraccion"&amp;Presupuestos[[#This Row],[ID DOCUMENTO]],BD_Pagos[],5,0),0))</f>
        <v>0</v>
      </c>
      <c r="BL321" s="6">
        <f>IF(IFERROR(VLOOKUP("1-Detraccion"&amp;Presupuestos[[#This Row],[ID DOCUMENTO]],BD_Pagos[],6,0),0)&gt;Presupuestos[[#This Row],[TOTAL SOLES]],Presupuestos[[#This Row],[TOTAL SOLES]],IFERROR(VLOOKUP("1-Detraccion"&amp;Presupuestos[[#This Row],[ID DOCUMENTO]],BD_Pagos[],6,0),0))</f>
        <v>0</v>
      </c>
      <c r="BM321" s="37"/>
      <c r="BN321" s="3"/>
      <c r="BO321" s="3"/>
      <c r="BP321" s="6"/>
      <c r="BQ32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258.42</v>
      </c>
      <c r="BR321" s="23" t="str">
        <f>IF(Presupuestos[[#This Row],[SALDO ME-MN]]&gt;0,"PENDIENTE","CANCELADO")</f>
        <v>PENDIENTE</v>
      </c>
      <c r="BS321" s="23" t="str">
        <f>IF(COUNTIFS($U$4:$U320,Presupuestos[[#This Row],[ID DOCUMENTO]])&gt;=1,IF(B320=Presupuestos[[#This Row],[ID]],"OK","DOC. DUPLICADO"),"OK")</f>
        <v>OK</v>
      </c>
    </row>
    <row r="322" spans="2:71" x14ac:dyDescent="0.25">
      <c r="B322" s="34">
        <f>IF(Presupuestos[[#This Row],[ID DOCUMENTO]]=U321,B321,IF(B321="ID",1,B321+1))</f>
        <v>315</v>
      </c>
      <c r="C322" s="2">
        <v>45856</v>
      </c>
      <c r="D322" s="2">
        <v>45856</v>
      </c>
      <c r="E322" s="3" t="s">
        <v>685</v>
      </c>
      <c r="F322" s="25" t="s">
        <v>27</v>
      </c>
      <c r="G322" s="25" t="s">
        <v>91</v>
      </c>
      <c r="H322" s="25" t="s">
        <v>92</v>
      </c>
      <c r="I322" s="36" t="str">
        <f>IFERROR(VLOOKUP(Presupuestos[[#This Row],[AREA]]&amp;Presupuestos[[#This Row],[CONCEPTO]]&amp;Presupuestos[[#This Row],[DESCRIPCION]],Tabla28[[Columna1]:[CÓDIGO NUEVO]],2,0),"")</f>
        <v>P0201001</v>
      </c>
      <c r="J322" s="3" t="s">
        <v>666</v>
      </c>
      <c r="K322" s="3" t="s">
        <v>1216</v>
      </c>
      <c r="L322" s="3" t="s">
        <v>666</v>
      </c>
      <c r="M322" s="31" t="s">
        <v>790</v>
      </c>
      <c r="N322" s="3"/>
      <c r="O322" s="3" t="s">
        <v>308</v>
      </c>
      <c r="P322" s="3" t="s">
        <v>71</v>
      </c>
      <c r="Q322" s="3" t="str">
        <f>IFERROR(VLOOKUP(Presupuestos[[#This Row],[CLASIFICACIÓN (N)]],Tabla17[],2,0),"")</f>
        <v>Costos de ventas</v>
      </c>
      <c r="R322" s="3" t="str">
        <f>IFERROR(VLOOKUP(Presupuestos[[#This Row],[CLASIFICACIÓN (N)]],Tabla17[],3,0),"")</f>
        <v>Operativo</v>
      </c>
      <c r="S322" s="3" t="s">
        <v>16</v>
      </c>
      <c r="T322" s="3" t="str">
        <f>IFERROR(VLOOKUP(Presupuestos[[#This Row],[ALMACEN]],Tabla5[],2,0),"")</f>
        <v>Arequipa</v>
      </c>
      <c r="U322" s="19" t="str">
        <f>IFERROR(VLOOKUP(Presupuestos[[#This Row],[TIPO DE DOCUMENTO]],Tipo_Documento[],2,0)&amp;Presupuestos[[#This Row],[SERIE]]&amp;Presupuestos[[#This Row],[NUMERO]]&amp;Presupuestos[[#This Row],[RUC]],"")</f>
        <v>01F0021648020100192064</v>
      </c>
      <c r="V322" s="3" t="s">
        <v>120</v>
      </c>
      <c r="W322" s="7">
        <v>45856</v>
      </c>
      <c r="X322" s="7">
        <v>45886</v>
      </c>
      <c r="Y322" s="3" t="s">
        <v>721</v>
      </c>
      <c r="Z322" s="3">
        <v>16480</v>
      </c>
      <c r="AA322" s="3">
        <f>IFERROR(VLOOKUP(Presupuestos[[#This Row],[RAZON SOCIAL]],CHOOSE({1,2},Clientes_Proveedores[Razon Social],Clientes_Proveedores[Ruc / Dni]),2,0),"-")</f>
        <v>20100192064</v>
      </c>
      <c r="AB322" s="31" t="s">
        <v>900</v>
      </c>
      <c r="AC322" s="3" t="s">
        <v>801</v>
      </c>
      <c r="AD322" s="5">
        <v>0.18</v>
      </c>
      <c r="AE322" s="6">
        <v>22.2</v>
      </c>
      <c r="AF322" s="6">
        <f>Presupuestos[[#This Row],[BASE]]*Presupuestos[[#This Row],[% IGV]]</f>
        <v>3.9959999999999996</v>
      </c>
      <c r="AG322" s="22">
        <f>ROUND(SUM(Presupuestos[[#This Row],[BASE]:[IGV]]),2)</f>
        <v>26.2</v>
      </c>
      <c r="AH322" s="9">
        <f>IF(Presupuestos[[#This Row],[MONEDA]]="USD",VLOOKUP(Presupuestos[[#This Row],[FECHA DE EMISION]],Tipo_Cambio[],3,0),"")</f>
        <v>3.556</v>
      </c>
      <c r="AI322" s="22">
        <f>IFERROR(ROUND(IF(Presupuestos[[#This Row],[MONEDA]]="PEN",Presupuestos[[#This Row],[TOTAL]],Presupuestos[[#This Row],[TOTAL]]*Presupuestos[[#This Row],[TIPO DE CAMBIO]]),2),"")</f>
        <v>93.17</v>
      </c>
      <c r="AJ322" s="5">
        <v>0.15</v>
      </c>
      <c r="AK322" s="33" t="s">
        <v>671</v>
      </c>
      <c r="AL322" s="5" t="s">
        <v>680</v>
      </c>
      <c r="AM322" s="23" t="s">
        <v>671</v>
      </c>
      <c r="AN322" s="23" t="s">
        <v>671</v>
      </c>
      <c r="AO322" s="7">
        <f>IFERROR(VLOOKUP("1-"&amp;Presupuestos[[#This Row],[ID DOCUMENTO]],BD_Pagos[],7,0),"")</f>
        <v>45882</v>
      </c>
      <c r="AP322" s="16" t="str">
        <f>IFERROR(VLOOKUP("1-"&amp;Presupuestos[[#This Row],[ID DOCUMENTO]],BD_Pagos[],8,0),"")</f>
        <v>B-BCP - Dolares</v>
      </c>
      <c r="AQ322" s="17">
        <f>IFERROR(VLOOKUP("1-"&amp;Presupuestos[[#This Row],[ID DOCUMENTO]],BD_Pagos[],9,0),"")</f>
        <v>1401621</v>
      </c>
      <c r="AR322" s="54"/>
      <c r="AS322" s="7">
        <f>IFERROR(VLOOKUP("2-"&amp;Presupuestos[[#This Row],[ID DOCUMENTO]],BD_Pagos[],7,0),"")</f>
        <v>0</v>
      </c>
      <c r="AT322" s="16" t="str">
        <f>IFERROR(VLOOKUP("2-"&amp;Presupuestos[[#This Row],[ID DOCUMENTO]],BD_Pagos[],8,0),"")</f>
        <v/>
      </c>
      <c r="AU322" s="17">
        <f>IFERROR(VLOOKUP("2-"&amp;Presupuestos[[#This Row],[ID DOCUMENTO]],BD_Pagos[],9,0),"")</f>
        <v>0</v>
      </c>
      <c r="AV322" s="20">
        <f>IF(IFERROR(VLOOKUP("2-"&amp;Presupuestos[[#This Row],[ID DOCUMENTO]],BD_Pagos[],10,0),0)&gt;Presupuestos[[#This Row],[TOTAL SOLES]],Presupuestos[[#This Row],[TOTAL SOLES]],IFERROR(VLOOKUP("2-"&amp;Presupuestos[[#This Row],[ID DOCUMENTO]],BD_Pagos[],10,0),0))</f>
        <v>0</v>
      </c>
      <c r="AW322" s="7"/>
      <c r="AX322" s="16"/>
      <c r="AY322" s="17"/>
      <c r="AZ322" s="20"/>
      <c r="BA322" s="7"/>
      <c r="BB322" s="16"/>
      <c r="BC322" s="17"/>
      <c r="BD322" s="20"/>
      <c r="BE322" s="7">
        <f>IFERROR(VLOOKUP("5-"&amp;Presupuestos[[#This Row],[ID DOCUMENTO]],BD_Pagos[],7,0),"")</f>
        <v>0</v>
      </c>
      <c r="BF322" s="17">
        <f>IFERROR(VLOOKUP("5-"&amp;Presupuestos[[#This Row],[ID DOCUMENTO]],BD_Pagos[],9,0),"")</f>
        <v>0</v>
      </c>
      <c r="BG322" s="20">
        <f>IF(IFERROR(VLOOKUP("5-"&amp;Presupuestos[[#This Row],[ID DOCUMENTO]],BD_Pagos[],10,0),0)&gt;Presupuestos[[#This Row],[TOTAL SOLES]],Presupuestos[[#This Row],[TOTAL SOLES]],IFERROR(VLOOKUP("5-"&amp;Presupuestos[[#This Row],[ID DOCUMENTO]],BD_Pagos[],10,0),0))</f>
        <v>0</v>
      </c>
      <c r="BH322" s="7">
        <f>IFERROR(VLOOKUP("1-Detraccion"&amp;Presupuestos[[#This Row],[ID DOCUMENTO]],BD_Pagos[],2,0),"")</f>
        <v>45870</v>
      </c>
      <c r="BI322" s="3" t="str">
        <f>IFERROR(VLOOKUP("1-Detraccion"&amp;Presupuestos[[#This Row],[ID DOCUMENTO]],BD_Pagos[],3,0),"")</f>
        <v>Adquiriente</v>
      </c>
      <c r="BJ322" s="3">
        <f>IFERROR(VLOOKUP("1-Detraccion"&amp;Presupuestos[[#This Row],[ID DOCUMENTO]],BD_Pagos[],4,0),"")</f>
        <v>277160613</v>
      </c>
      <c r="BK322" s="6">
        <f>IF(IFERROR(VLOOKUP("1-Detraccion"&amp;Presupuestos[[#This Row],[ID DOCUMENTO]],BD_Pagos[],5,0),0)&gt;Presupuestos[[#This Row],[TOTAL SOLES]],Presupuestos[[#This Row],[TOTAL SOLES]],IFERROR(VLOOKUP("1-Detraccion"&amp;Presupuestos[[#This Row],[ID DOCUMENTO]],BD_Pagos[],5,0),0))</f>
        <v>14</v>
      </c>
      <c r="BL322" s="6">
        <f>IF(IFERROR(VLOOKUP("1-Detraccion"&amp;Presupuestos[[#This Row],[ID DOCUMENTO]],BD_Pagos[],6,0),0)&gt;Presupuestos[[#This Row],[TOTAL SOLES]],Presupuestos[[#This Row],[TOTAL SOLES]],IFERROR(VLOOKUP("1-Detraccion"&amp;Presupuestos[[#This Row],[ID DOCUMENTO]],BD_Pagos[],6,0),0))</f>
        <v>3.94</v>
      </c>
      <c r="BM322" s="37"/>
      <c r="BN322" s="3"/>
      <c r="BO322" s="3"/>
      <c r="BP322" s="6"/>
      <c r="BQ32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22.26</v>
      </c>
      <c r="BR322" s="23" t="str">
        <f>IF(Presupuestos[[#This Row],[SALDO ME-MN]]&gt;0,"PENDIENTE","CANCELADO")</f>
        <v>PENDIENTE</v>
      </c>
      <c r="BS322" s="23" t="str">
        <f>IF(COUNTIFS($U$4:$U321,Presupuestos[[#This Row],[ID DOCUMENTO]])&gt;=1,IF(B321=Presupuestos[[#This Row],[ID]],"OK","DOC. DUPLICADO"),"OK")</f>
        <v>OK</v>
      </c>
    </row>
    <row r="323" spans="2:71" x14ac:dyDescent="0.25">
      <c r="B323" s="34">
        <f>IF(Presupuestos[[#This Row],[ID DOCUMENTO]]=U322,B322,IF(B322="ID",1,B322+1))</f>
        <v>316</v>
      </c>
      <c r="C323" s="2">
        <v>45860</v>
      </c>
      <c r="D323" s="2">
        <v>45860</v>
      </c>
      <c r="E323" s="3" t="s">
        <v>685</v>
      </c>
      <c r="F323" s="25" t="s">
        <v>27</v>
      </c>
      <c r="G323" s="25" t="s">
        <v>91</v>
      </c>
      <c r="H323" s="25" t="s">
        <v>92</v>
      </c>
      <c r="I323" s="36" t="str">
        <f>IFERROR(VLOOKUP(Presupuestos[[#This Row],[AREA]]&amp;Presupuestos[[#This Row],[CONCEPTO]]&amp;Presupuestos[[#This Row],[DESCRIPCION]],Tabla28[[Columna1]:[CÓDIGO NUEVO]],2,0),"")</f>
        <v>P0201001</v>
      </c>
      <c r="J323" s="3" t="s">
        <v>666</v>
      </c>
      <c r="K323" s="3" t="s">
        <v>1217</v>
      </c>
      <c r="L323" s="3" t="s">
        <v>666</v>
      </c>
      <c r="M323" s="31" t="s">
        <v>790</v>
      </c>
      <c r="N323" s="3"/>
      <c r="O323" s="3" t="s">
        <v>308</v>
      </c>
      <c r="P323" s="3" t="s">
        <v>71</v>
      </c>
      <c r="Q323" s="3" t="str">
        <f>IFERROR(VLOOKUP(Presupuestos[[#This Row],[CLASIFICACIÓN (N)]],Tabla17[],2,0),"")</f>
        <v>Costos de ventas</v>
      </c>
      <c r="R323" s="3" t="str">
        <f>IFERROR(VLOOKUP(Presupuestos[[#This Row],[CLASIFICACIÓN (N)]],Tabla17[],3,0),"")</f>
        <v>Operativo</v>
      </c>
      <c r="S323" s="3" t="s">
        <v>16</v>
      </c>
      <c r="T323" s="3" t="str">
        <f>IFERROR(VLOOKUP(Presupuestos[[#This Row],[ALMACEN]],Tabla5[],2,0),"")</f>
        <v>Arequipa</v>
      </c>
      <c r="U323" s="19" t="str">
        <f>IFERROR(VLOOKUP(Presupuestos[[#This Row],[TIPO DE DOCUMENTO]],Tipo_Documento[],2,0)&amp;Presupuestos[[#This Row],[SERIE]]&amp;Presupuestos[[#This Row],[NUMERO]]&amp;Presupuestos[[#This Row],[RUC]],"")</f>
        <v>01F0021650020100192064</v>
      </c>
      <c r="V323" s="3" t="s">
        <v>120</v>
      </c>
      <c r="W323" s="7">
        <v>45860</v>
      </c>
      <c r="X323" s="7">
        <v>45890</v>
      </c>
      <c r="Y323" s="3" t="s">
        <v>721</v>
      </c>
      <c r="Z323" s="3">
        <v>16500</v>
      </c>
      <c r="AA323" s="3">
        <f>IFERROR(VLOOKUP(Presupuestos[[#This Row],[RAZON SOCIAL]],CHOOSE({1,2},Clientes_Proveedores[Razon Social],Clientes_Proveedores[Ruc / Dni]),2,0),"-")</f>
        <v>20100192064</v>
      </c>
      <c r="AB323" s="31" t="s">
        <v>900</v>
      </c>
      <c r="AC323" s="3" t="s">
        <v>801</v>
      </c>
      <c r="AD323" s="5">
        <v>0.18</v>
      </c>
      <c r="AE323" s="6">
        <v>90.6</v>
      </c>
      <c r="AF323" s="6">
        <f>Presupuestos[[#This Row],[BASE]]*Presupuestos[[#This Row],[% IGV]]</f>
        <v>16.308</v>
      </c>
      <c r="AG323" s="22">
        <f>ROUND(SUM(Presupuestos[[#This Row],[BASE]:[IGV]]),2)</f>
        <v>106.91</v>
      </c>
      <c r="AH323" s="9">
        <f>IF(Presupuestos[[#This Row],[MONEDA]]="USD",VLOOKUP(Presupuestos[[#This Row],[FECHA DE EMISION]],Tipo_Cambio[],3,0),"")</f>
        <v>3.5659999999999998</v>
      </c>
      <c r="AI323" s="22">
        <f>IFERROR(ROUND(IF(Presupuestos[[#This Row],[MONEDA]]="PEN",Presupuestos[[#This Row],[TOTAL]],Presupuestos[[#This Row],[TOTAL]]*Presupuestos[[#This Row],[TIPO DE CAMBIO]]),2),"")</f>
        <v>381.24</v>
      </c>
      <c r="AJ323" s="5">
        <v>0.15</v>
      </c>
      <c r="AK323" s="33" t="s">
        <v>671</v>
      </c>
      <c r="AL323" s="5" t="s">
        <v>680</v>
      </c>
      <c r="AM323" s="23" t="s">
        <v>671</v>
      </c>
      <c r="AN323" s="23" t="s">
        <v>671</v>
      </c>
      <c r="AO323" s="7">
        <f>IFERROR(VLOOKUP("1-"&amp;Presupuestos[[#This Row],[ID DOCUMENTO]],BD_Pagos[],7,0),"")</f>
        <v>0</v>
      </c>
      <c r="AP323" s="16" t="str">
        <f>IFERROR(VLOOKUP("1-"&amp;Presupuestos[[#This Row],[ID DOCUMENTO]],BD_Pagos[],8,0),"")</f>
        <v/>
      </c>
      <c r="AQ323" s="17" t="str">
        <f>IFERROR(VLOOKUP("1-"&amp;Presupuestos[[#This Row],[ID DOCUMENTO]],BD_Pagos[],9,0),"")</f>
        <v/>
      </c>
      <c r="AR323" s="54"/>
      <c r="AS323" s="7">
        <f>IFERROR(VLOOKUP("2-"&amp;Presupuestos[[#This Row],[ID DOCUMENTO]],BD_Pagos[],7,0),"")</f>
        <v>0</v>
      </c>
      <c r="AT323" s="16" t="str">
        <f>IFERROR(VLOOKUP("2-"&amp;Presupuestos[[#This Row],[ID DOCUMENTO]],BD_Pagos[],8,0),"")</f>
        <v/>
      </c>
      <c r="AU323" s="17">
        <f>IFERROR(VLOOKUP("2-"&amp;Presupuestos[[#This Row],[ID DOCUMENTO]],BD_Pagos[],9,0),"")</f>
        <v>0</v>
      </c>
      <c r="AV323" s="20">
        <f>IF(IFERROR(VLOOKUP("2-"&amp;Presupuestos[[#This Row],[ID DOCUMENTO]],BD_Pagos[],10,0),0)&gt;Presupuestos[[#This Row],[TOTAL SOLES]],Presupuestos[[#This Row],[TOTAL SOLES]],IFERROR(VLOOKUP("2-"&amp;Presupuestos[[#This Row],[ID DOCUMENTO]],BD_Pagos[],10,0),0))</f>
        <v>0</v>
      </c>
      <c r="AW323" s="7"/>
      <c r="AX323" s="16"/>
      <c r="AY323" s="17"/>
      <c r="AZ323" s="20"/>
      <c r="BA323" s="7"/>
      <c r="BB323" s="16"/>
      <c r="BC323" s="17"/>
      <c r="BD323" s="20"/>
      <c r="BE323" s="7">
        <f>IFERROR(VLOOKUP("5-"&amp;Presupuestos[[#This Row],[ID DOCUMENTO]],BD_Pagos[],7,0),"")</f>
        <v>0</v>
      </c>
      <c r="BF323" s="17">
        <f>IFERROR(VLOOKUP("5-"&amp;Presupuestos[[#This Row],[ID DOCUMENTO]],BD_Pagos[],9,0),"")</f>
        <v>0</v>
      </c>
      <c r="BG323" s="20">
        <f>IF(IFERROR(VLOOKUP("5-"&amp;Presupuestos[[#This Row],[ID DOCUMENTO]],BD_Pagos[],10,0),0)&gt;Presupuestos[[#This Row],[TOTAL SOLES]],Presupuestos[[#This Row],[TOTAL SOLES]],IFERROR(VLOOKUP("5-"&amp;Presupuestos[[#This Row],[ID DOCUMENTO]],BD_Pagos[],10,0),0))</f>
        <v>0</v>
      </c>
      <c r="BH323" s="7">
        <f>IFERROR(VLOOKUP("1-Detraccion"&amp;Presupuestos[[#This Row],[ID DOCUMENTO]],BD_Pagos[],2,0),"")</f>
        <v>45870</v>
      </c>
      <c r="BI323" s="3" t="str">
        <f>IFERROR(VLOOKUP("1-Detraccion"&amp;Presupuestos[[#This Row],[ID DOCUMENTO]],BD_Pagos[],3,0),"")</f>
        <v>Adquiriente</v>
      </c>
      <c r="BJ323" s="3">
        <f>IFERROR(VLOOKUP("1-Detraccion"&amp;Presupuestos[[#This Row],[ID DOCUMENTO]],BD_Pagos[],4,0),"")</f>
        <v>277160611</v>
      </c>
      <c r="BK323" s="6">
        <f>IF(IFERROR(VLOOKUP("1-Detraccion"&amp;Presupuestos[[#This Row],[ID DOCUMENTO]],BD_Pagos[],5,0),0)&gt;Presupuestos[[#This Row],[TOTAL SOLES]],Presupuestos[[#This Row],[TOTAL SOLES]],IFERROR(VLOOKUP("1-Detraccion"&amp;Presupuestos[[#This Row],[ID DOCUMENTO]],BD_Pagos[],5,0),0))</f>
        <v>57</v>
      </c>
      <c r="BL323" s="6">
        <f>IF(IFERROR(VLOOKUP("1-Detraccion"&amp;Presupuestos[[#This Row],[ID DOCUMENTO]],BD_Pagos[],6,0),0)&gt;Presupuestos[[#This Row],[TOTAL SOLES]],Presupuestos[[#This Row],[TOTAL SOLES]],IFERROR(VLOOKUP("1-Detraccion"&amp;Presupuestos[[#This Row],[ID DOCUMENTO]],BD_Pagos[],6,0),0))</f>
        <v>15.98</v>
      </c>
      <c r="BM323" s="37"/>
      <c r="BN323" s="3"/>
      <c r="BO323" s="3"/>
      <c r="BP323" s="6"/>
      <c r="BQ32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90.93</v>
      </c>
      <c r="BR323" s="23" t="str">
        <f>IF(Presupuestos[[#This Row],[SALDO ME-MN]]&gt;0,"PENDIENTE","CANCELADO")</f>
        <v>PENDIENTE</v>
      </c>
      <c r="BS323" s="23" t="str">
        <f>IF(COUNTIFS($U$4:$U322,Presupuestos[[#This Row],[ID DOCUMENTO]])&gt;=1,IF(B322=Presupuestos[[#This Row],[ID]],"OK","DOC. DUPLICADO"),"OK")</f>
        <v>OK</v>
      </c>
    </row>
    <row r="324" spans="2:71" ht="24" x14ac:dyDescent="0.25">
      <c r="B324" s="34">
        <f>IF(Presupuestos[[#This Row],[ID DOCUMENTO]]=U323,B323,IF(B323="ID",1,B323+1))</f>
        <v>317</v>
      </c>
      <c r="C324" s="2">
        <v>45856</v>
      </c>
      <c r="D324" s="2">
        <v>45856</v>
      </c>
      <c r="E324" s="3" t="s">
        <v>675</v>
      </c>
      <c r="F324" s="25" t="s">
        <v>54</v>
      </c>
      <c r="G324" s="25" t="s">
        <v>330</v>
      </c>
      <c r="H324" s="25" t="s">
        <v>422</v>
      </c>
      <c r="I324" s="36" t="str">
        <f>IFERROR(VLOOKUP(Presupuestos[[#This Row],[AREA]]&amp;Presupuestos[[#This Row],[CONCEPTO]]&amp;Presupuestos[[#This Row],[DESCRIPCION]],Tabla28[[Columna1]:[CÓDIGO NUEVO]],2,0),"")</f>
        <v>P0601019</v>
      </c>
      <c r="J324" s="3" t="s">
        <v>1218</v>
      </c>
      <c r="K324" s="3" t="s">
        <v>666</v>
      </c>
      <c r="L324" s="3" t="s">
        <v>666</v>
      </c>
      <c r="M324" s="31" t="s">
        <v>1219</v>
      </c>
      <c r="N324" s="3"/>
      <c r="O324" s="3" t="s">
        <v>315</v>
      </c>
      <c r="P324" s="3" t="s">
        <v>86</v>
      </c>
      <c r="Q324" s="3" t="str">
        <f>IFERROR(VLOOKUP(Presupuestos[[#This Row],[CLASIFICACIÓN (N)]],Tabla17[],2,0),"")</f>
        <v>Costos de ventas</v>
      </c>
      <c r="R324" s="3" t="str">
        <f>IFERROR(VLOOKUP(Presupuestos[[#This Row],[CLASIFICACIÓN (N)]],Tabla17[],3,0),"")</f>
        <v>Operativo</v>
      </c>
      <c r="S324" s="3" t="s">
        <v>16</v>
      </c>
      <c r="T324" s="3" t="str">
        <f>IFERROR(VLOOKUP(Presupuestos[[#This Row],[ALMACEN]],Tabla5[],2,0),"")</f>
        <v>Arequipa</v>
      </c>
      <c r="U324" s="19" t="str">
        <f>IFERROR(VLOOKUP(Presupuestos[[#This Row],[TIPO DE DOCUMENTO]],Tipo_Documento[],2,0)&amp;Presupuestos[[#This Row],[SERIE]]&amp;Presupuestos[[#This Row],[NUMERO]]&amp;Presupuestos[[#This Row],[RUC]],"")</f>
        <v>01F2001620920517035964</v>
      </c>
      <c r="V324" s="3" t="s">
        <v>120</v>
      </c>
      <c r="W324" s="7">
        <v>45856</v>
      </c>
      <c r="X324" s="7">
        <v>45886</v>
      </c>
      <c r="Y324" s="3" t="s">
        <v>678</v>
      </c>
      <c r="Z324" s="3">
        <v>16209</v>
      </c>
      <c r="AA324" s="3">
        <f>IFERROR(VLOOKUP(Presupuestos[[#This Row],[RAZON SOCIAL]],CHOOSE({1,2},Clientes_Proveedores[Razon Social],Clientes_Proveedores[Ruc / Dni]),2,0),"-")</f>
        <v>20517035964</v>
      </c>
      <c r="AB324" s="31" t="s">
        <v>679</v>
      </c>
      <c r="AC324" s="3" t="s">
        <v>670</v>
      </c>
      <c r="AD324" s="5">
        <v>0.18</v>
      </c>
      <c r="AE324" s="6">
        <v>438</v>
      </c>
      <c r="AF324" s="6">
        <f>Presupuestos[[#This Row],[BASE]]*Presupuestos[[#This Row],[% IGV]]</f>
        <v>78.84</v>
      </c>
      <c r="AG324" s="22">
        <f>ROUND(SUM(Presupuestos[[#This Row],[BASE]:[IGV]]),2)</f>
        <v>516.84</v>
      </c>
      <c r="AH324" s="9" t="str">
        <f>IF(Presupuestos[[#This Row],[MONEDA]]="USD",VLOOKUP(Presupuestos[[#This Row],[FECHA DE EMISION]],Tipo_Cambio[],3,0),"")</f>
        <v/>
      </c>
      <c r="AI324" s="22">
        <f>IFERROR(ROUND(IF(Presupuestos[[#This Row],[MONEDA]]="PEN",Presupuestos[[#This Row],[TOTAL]],Presupuestos[[#This Row],[TOTAL]]*Presupuestos[[#This Row],[TIPO DE CAMBIO]]),2),"")</f>
        <v>516.84</v>
      </c>
      <c r="AJ324" s="5"/>
      <c r="AK324" s="33" t="s">
        <v>671</v>
      </c>
      <c r="AL324" s="5" t="s">
        <v>680</v>
      </c>
      <c r="AM324" s="23" t="s">
        <v>671</v>
      </c>
      <c r="AN324" s="23" t="s">
        <v>671</v>
      </c>
      <c r="AO324" s="7">
        <f>IFERROR(VLOOKUP("1-"&amp;Presupuestos[[#This Row],[ID DOCUMENTO]],BD_Pagos[],7,0),"")</f>
        <v>45888</v>
      </c>
      <c r="AP324" s="16" t="str">
        <f>IFERROR(VLOOKUP("1-"&amp;Presupuestos[[#This Row],[ID DOCUMENTO]],BD_Pagos[],8,0),"")</f>
        <v>B-Interbank</v>
      </c>
      <c r="AQ324" s="17">
        <f>IFERROR(VLOOKUP("1-"&amp;Presupuestos[[#This Row],[ID DOCUMENTO]],BD_Pagos[],9,0),"")</f>
        <v>256897</v>
      </c>
      <c r="AR324" s="54"/>
      <c r="AS324" s="7">
        <f>IFERROR(VLOOKUP("2-"&amp;Presupuestos[[#This Row],[ID DOCUMENTO]],BD_Pagos[],7,0),"")</f>
        <v>0</v>
      </c>
      <c r="AT324" s="16" t="str">
        <f>IFERROR(VLOOKUP("2-"&amp;Presupuestos[[#This Row],[ID DOCUMENTO]],BD_Pagos[],8,0),"")</f>
        <v/>
      </c>
      <c r="AU324" s="17">
        <f>IFERROR(VLOOKUP("2-"&amp;Presupuestos[[#This Row],[ID DOCUMENTO]],BD_Pagos[],9,0),"")</f>
        <v>0</v>
      </c>
      <c r="AV324" s="20">
        <f>IF(IFERROR(VLOOKUP("2-"&amp;Presupuestos[[#This Row],[ID DOCUMENTO]],BD_Pagos[],10,0),0)&gt;Presupuestos[[#This Row],[TOTAL SOLES]],Presupuestos[[#This Row],[TOTAL SOLES]],IFERROR(VLOOKUP("2-"&amp;Presupuestos[[#This Row],[ID DOCUMENTO]],BD_Pagos[],10,0),0))</f>
        <v>0</v>
      </c>
      <c r="AW324" s="7"/>
      <c r="AX324" s="16"/>
      <c r="AY324" s="17"/>
      <c r="AZ324" s="20"/>
      <c r="BA324" s="7"/>
      <c r="BB324" s="16"/>
      <c r="BC324" s="17"/>
      <c r="BD324" s="20"/>
      <c r="BE324" s="7">
        <f>IFERROR(VLOOKUP("5-"&amp;Presupuestos[[#This Row],[ID DOCUMENTO]],BD_Pagos[],7,0),"")</f>
        <v>0</v>
      </c>
      <c r="BF324" s="17">
        <f>IFERROR(VLOOKUP("5-"&amp;Presupuestos[[#This Row],[ID DOCUMENTO]],BD_Pagos[],9,0),"")</f>
        <v>0</v>
      </c>
      <c r="BG324" s="20">
        <f>IF(IFERROR(VLOOKUP("5-"&amp;Presupuestos[[#This Row],[ID DOCUMENTO]],BD_Pagos[],10,0),0)&gt;Presupuestos[[#This Row],[TOTAL SOLES]],Presupuestos[[#This Row],[TOTAL SOLES]],IFERROR(VLOOKUP("5-"&amp;Presupuestos[[#This Row],[ID DOCUMENTO]],BD_Pagos[],10,0),0))</f>
        <v>0</v>
      </c>
      <c r="BH324" s="7">
        <f>IFERROR(VLOOKUP("1-Detraccion"&amp;Presupuestos[[#This Row],[ID DOCUMENTO]],BD_Pagos[],2,0),"")</f>
        <v>0</v>
      </c>
      <c r="BI324" s="3" t="str">
        <f>IFERROR(VLOOKUP("1-Detraccion"&amp;Presupuestos[[#This Row],[ID DOCUMENTO]],BD_Pagos[],3,0),"")</f>
        <v/>
      </c>
      <c r="BJ324" s="3">
        <f>IFERROR(VLOOKUP("1-Detraccion"&amp;Presupuestos[[#This Row],[ID DOCUMENTO]],BD_Pagos[],4,0),"")</f>
        <v>0</v>
      </c>
      <c r="BK324" s="6">
        <f>IF(IFERROR(VLOOKUP("1-Detraccion"&amp;Presupuestos[[#This Row],[ID DOCUMENTO]],BD_Pagos[],5,0),0)&gt;Presupuestos[[#This Row],[TOTAL SOLES]],Presupuestos[[#This Row],[TOTAL SOLES]],IFERROR(VLOOKUP("1-Detraccion"&amp;Presupuestos[[#This Row],[ID DOCUMENTO]],BD_Pagos[],5,0),0))</f>
        <v>0</v>
      </c>
      <c r="BL324" s="6">
        <f>IF(IFERROR(VLOOKUP("1-Detraccion"&amp;Presupuestos[[#This Row],[ID DOCUMENTO]],BD_Pagos[],6,0),0)&gt;Presupuestos[[#This Row],[TOTAL SOLES]],Presupuestos[[#This Row],[TOTAL SOLES]],IFERROR(VLOOKUP("1-Detraccion"&amp;Presupuestos[[#This Row],[ID DOCUMENTO]],BD_Pagos[],6,0),0))</f>
        <v>0</v>
      </c>
      <c r="BM324" s="37"/>
      <c r="BN324" s="3"/>
      <c r="BO324" s="3"/>
      <c r="BP324" s="6"/>
      <c r="BQ32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516.84</v>
      </c>
      <c r="BR324" s="23" t="str">
        <f>IF(Presupuestos[[#This Row],[SALDO ME-MN]]&gt;0,"PENDIENTE","CANCELADO")</f>
        <v>PENDIENTE</v>
      </c>
      <c r="BS324" s="23" t="str">
        <f>IF(COUNTIFS($U$4:$U323,Presupuestos[[#This Row],[ID DOCUMENTO]])&gt;=1,IF(B323=Presupuestos[[#This Row],[ID]],"OK","DOC. DUPLICADO"),"OK")</f>
        <v>OK</v>
      </c>
    </row>
    <row r="325" spans="2:71" x14ac:dyDescent="0.25">
      <c r="B325" s="34">
        <f>IF(Presupuestos[[#This Row],[ID DOCUMENTO]]=U324,B324,IF(B324="ID",1,B324+1))</f>
        <v>318</v>
      </c>
      <c r="C325" s="2">
        <v>45855</v>
      </c>
      <c r="D325" s="2">
        <v>45855</v>
      </c>
      <c r="E325" s="3" t="s">
        <v>685</v>
      </c>
      <c r="F325" s="25" t="s">
        <v>27</v>
      </c>
      <c r="G325" s="25" t="s">
        <v>91</v>
      </c>
      <c r="H325" s="25" t="s">
        <v>92</v>
      </c>
      <c r="I325" s="36" t="str">
        <f>IFERROR(VLOOKUP(Presupuestos[[#This Row],[AREA]]&amp;Presupuestos[[#This Row],[CONCEPTO]]&amp;Presupuestos[[#This Row],[DESCRIPCION]],Tabla28[[Columna1]:[CÓDIGO NUEVO]],2,0),"")</f>
        <v>P0201001</v>
      </c>
      <c r="J325" s="3" t="s">
        <v>666</v>
      </c>
      <c r="K325" s="3" t="s">
        <v>1220</v>
      </c>
      <c r="L325" s="3" t="s">
        <v>666</v>
      </c>
      <c r="M325" s="31" t="s">
        <v>790</v>
      </c>
      <c r="N325" s="3"/>
      <c r="O325" s="3" t="s">
        <v>308</v>
      </c>
      <c r="P325" s="3" t="s">
        <v>71</v>
      </c>
      <c r="Q325" s="3" t="str">
        <f>IFERROR(VLOOKUP(Presupuestos[[#This Row],[CLASIFICACIÓN (N)]],Tabla17[],2,0),"")</f>
        <v>Costos de ventas</v>
      </c>
      <c r="R325" s="3" t="str">
        <f>IFERROR(VLOOKUP(Presupuestos[[#This Row],[CLASIFICACIÓN (N)]],Tabla17[],3,0),"")</f>
        <v>Operativo</v>
      </c>
      <c r="S325" s="3" t="s">
        <v>16</v>
      </c>
      <c r="T325" s="3" t="str">
        <f>IFERROR(VLOOKUP(Presupuestos[[#This Row],[ALMACEN]],Tabla5[],2,0),"")</f>
        <v>Arequipa</v>
      </c>
      <c r="U325" s="19" t="str">
        <f>IFERROR(VLOOKUP(Presupuestos[[#This Row],[TIPO DE DOCUMENTO]],Tipo_Documento[],2,0)&amp;Presupuestos[[#This Row],[SERIE]]&amp;Presupuestos[[#This Row],[NUMERO]]&amp;Presupuestos[[#This Row],[RUC]],"")</f>
        <v>01F0021647620100192064</v>
      </c>
      <c r="V325" s="3" t="s">
        <v>120</v>
      </c>
      <c r="W325" s="7">
        <v>45855</v>
      </c>
      <c r="X325" s="7">
        <v>45885</v>
      </c>
      <c r="Y325" s="3" t="s">
        <v>721</v>
      </c>
      <c r="Z325" s="3">
        <v>16476</v>
      </c>
      <c r="AA325" s="3">
        <f>IFERROR(VLOOKUP(Presupuestos[[#This Row],[RAZON SOCIAL]],CHOOSE({1,2},Clientes_Proveedores[Razon Social],Clientes_Proveedores[Ruc / Dni]),2,0),"-")</f>
        <v>20100192064</v>
      </c>
      <c r="AB325" s="31" t="s">
        <v>900</v>
      </c>
      <c r="AC325" s="3" t="s">
        <v>801</v>
      </c>
      <c r="AD325" s="5">
        <v>0.18</v>
      </c>
      <c r="AE325" s="6">
        <v>60.6</v>
      </c>
      <c r="AF325" s="6">
        <f>Presupuestos[[#This Row],[BASE]]*Presupuestos[[#This Row],[% IGV]]</f>
        <v>10.907999999999999</v>
      </c>
      <c r="AG325" s="22">
        <f>ROUND(SUM(Presupuestos[[#This Row],[BASE]:[IGV]]),2)</f>
        <v>71.510000000000005</v>
      </c>
      <c r="AH325" s="9">
        <f>IF(Presupuestos[[#This Row],[MONEDA]]="USD",VLOOKUP(Presupuestos[[#This Row],[FECHA DE EMISION]],Tipo_Cambio[],3,0),"")</f>
        <v>3.56</v>
      </c>
      <c r="AI325" s="22">
        <f>IFERROR(ROUND(IF(Presupuestos[[#This Row],[MONEDA]]="PEN",Presupuestos[[#This Row],[TOTAL]],Presupuestos[[#This Row],[TOTAL]]*Presupuestos[[#This Row],[TIPO DE CAMBIO]]),2),"")</f>
        <v>254.58</v>
      </c>
      <c r="AJ325" s="5">
        <v>0.15</v>
      </c>
      <c r="AK325" s="33" t="s">
        <v>671</v>
      </c>
      <c r="AL325" s="5" t="s">
        <v>680</v>
      </c>
      <c r="AM325" s="23" t="s">
        <v>671</v>
      </c>
      <c r="AN325" s="23" t="s">
        <v>671</v>
      </c>
      <c r="AO325" s="7">
        <f>IFERROR(VLOOKUP("1-"&amp;Presupuestos[[#This Row],[ID DOCUMENTO]],BD_Pagos[],7,0),"")</f>
        <v>45882</v>
      </c>
      <c r="AP325" s="16" t="str">
        <f>IFERROR(VLOOKUP("1-"&amp;Presupuestos[[#This Row],[ID DOCUMENTO]],BD_Pagos[],8,0),"")</f>
        <v>B-BCP - Dolares</v>
      </c>
      <c r="AQ325" s="17">
        <f>IFERROR(VLOOKUP("1-"&amp;Presupuestos[[#This Row],[ID DOCUMENTO]],BD_Pagos[],9,0),"")</f>
        <v>1401621</v>
      </c>
      <c r="AR325" s="54"/>
      <c r="AS325" s="7">
        <f>IFERROR(VLOOKUP("2-"&amp;Presupuestos[[#This Row],[ID DOCUMENTO]],BD_Pagos[],7,0),"")</f>
        <v>0</v>
      </c>
      <c r="AT325" s="16" t="str">
        <f>IFERROR(VLOOKUP("2-"&amp;Presupuestos[[#This Row],[ID DOCUMENTO]],BD_Pagos[],8,0),"")</f>
        <v/>
      </c>
      <c r="AU325" s="17">
        <f>IFERROR(VLOOKUP("2-"&amp;Presupuestos[[#This Row],[ID DOCUMENTO]],BD_Pagos[],9,0),"")</f>
        <v>0</v>
      </c>
      <c r="AV325" s="20">
        <f>IF(IFERROR(VLOOKUP("2-"&amp;Presupuestos[[#This Row],[ID DOCUMENTO]],BD_Pagos[],10,0),0)&gt;Presupuestos[[#This Row],[TOTAL SOLES]],Presupuestos[[#This Row],[TOTAL SOLES]],IFERROR(VLOOKUP("2-"&amp;Presupuestos[[#This Row],[ID DOCUMENTO]],BD_Pagos[],10,0),0))</f>
        <v>0</v>
      </c>
      <c r="AW325" s="7"/>
      <c r="AX325" s="16"/>
      <c r="AY325" s="17"/>
      <c r="AZ325" s="20"/>
      <c r="BA325" s="7"/>
      <c r="BB325" s="16"/>
      <c r="BC325" s="17"/>
      <c r="BD325" s="20"/>
      <c r="BE325" s="7">
        <f>IFERROR(VLOOKUP("5-"&amp;Presupuestos[[#This Row],[ID DOCUMENTO]],BD_Pagos[],7,0),"")</f>
        <v>0</v>
      </c>
      <c r="BF325" s="17">
        <f>IFERROR(VLOOKUP("5-"&amp;Presupuestos[[#This Row],[ID DOCUMENTO]],BD_Pagos[],9,0),"")</f>
        <v>0</v>
      </c>
      <c r="BG325" s="20">
        <f>IF(IFERROR(VLOOKUP("5-"&amp;Presupuestos[[#This Row],[ID DOCUMENTO]],BD_Pagos[],10,0),0)&gt;Presupuestos[[#This Row],[TOTAL SOLES]],Presupuestos[[#This Row],[TOTAL SOLES]],IFERROR(VLOOKUP("5-"&amp;Presupuestos[[#This Row],[ID DOCUMENTO]],BD_Pagos[],10,0),0))</f>
        <v>0</v>
      </c>
      <c r="BH325" s="7">
        <f>IFERROR(VLOOKUP("1-Detraccion"&amp;Presupuestos[[#This Row],[ID DOCUMENTO]],BD_Pagos[],2,0),"")</f>
        <v>45870</v>
      </c>
      <c r="BI325" s="3" t="str">
        <f>IFERROR(VLOOKUP("1-Detraccion"&amp;Presupuestos[[#This Row],[ID DOCUMENTO]],BD_Pagos[],3,0),"")</f>
        <v>Adquiriente</v>
      </c>
      <c r="BJ325" s="3">
        <f>IFERROR(VLOOKUP("1-Detraccion"&amp;Presupuestos[[#This Row],[ID DOCUMENTO]],BD_Pagos[],4,0),"")</f>
        <v>277160609</v>
      </c>
      <c r="BK325" s="6">
        <f>IF(IFERROR(VLOOKUP("1-Detraccion"&amp;Presupuestos[[#This Row],[ID DOCUMENTO]],BD_Pagos[],5,0),0)&gt;Presupuestos[[#This Row],[TOTAL SOLES]],Presupuestos[[#This Row],[TOTAL SOLES]],IFERROR(VLOOKUP("1-Detraccion"&amp;Presupuestos[[#This Row],[ID DOCUMENTO]],BD_Pagos[],5,0),0))</f>
        <v>38</v>
      </c>
      <c r="BL325" s="6">
        <f>IF(IFERROR(VLOOKUP("1-Detraccion"&amp;Presupuestos[[#This Row],[ID DOCUMENTO]],BD_Pagos[],6,0),0)&gt;Presupuestos[[#This Row],[TOTAL SOLES]],Presupuestos[[#This Row],[TOTAL SOLES]],IFERROR(VLOOKUP("1-Detraccion"&amp;Presupuestos[[#This Row],[ID DOCUMENTO]],BD_Pagos[],6,0),0))</f>
        <v>10.67</v>
      </c>
      <c r="BM325" s="37"/>
      <c r="BN325" s="3"/>
      <c r="BO325" s="3"/>
      <c r="BP325" s="6"/>
      <c r="BQ32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60.84</v>
      </c>
      <c r="BR325" s="23" t="str">
        <f>IF(Presupuestos[[#This Row],[SALDO ME-MN]]&gt;0,"PENDIENTE","CANCELADO")</f>
        <v>PENDIENTE</v>
      </c>
      <c r="BS325" s="23" t="str">
        <f>IF(COUNTIFS($U$4:$U324,Presupuestos[[#This Row],[ID DOCUMENTO]])&gt;=1,IF(B324=Presupuestos[[#This Row],[ID]],"OK","DOC. DUPLICADO"),"OK")</f>
        <v>OK</v>
      </c>
    </row>
    <row r="326" spans="2:71" x14ac:dyDescent="0.25">
      <c r="B326" s="34">
        <f>IF(Presupuestos[[#This Row],[ID DOCUMENTO]]=U325,B325,IF(B325="ID",1,B325+1))</f>
        <v>319</v>
      </c>
      <c r="C326" s="2">
        <v>45857</v>
      </c>
      <c r="D326" s="2">
        <v>45857</v>
      </c>
      <c r="E326" s="3" t="s">
        <v>675</v>
      </c>
      <c r="F326" s="25" t="s">
        <v>54</v>
      </c>
      <c r="G326" s="25" t="s">
        <v>330</v>
      </c>
      <c r="H326" s="25" t="s">
        <v>422</v>
      </c>
      <c r="I326" s="36" t="str">
        <f>IFERROR(VLOOKUP(Presupuestos[[#This Row],[AREA]]&amp;Presupuestos[[#This Row],[CONCEPTO]]&amp;Presupuestos[[#This Row],[DESCRIPCION]],Tabla28[[Columna1]:[CÓDIGO NUEVO]],2,0),"")</f>
        <v>P0601019</v>
      </c>
      <c r="J326" s="3" t="s">
        <v>1221</v>
      </c>
      <c r="K326" s="3" t="s">
        <v>666</v>
      </c>
      <c r="L326" s="3" t="s">
        <v>666</v>
      </c>
      <c r="M326" s="31" t="s">
        <v>1222</v>
      </c>
      <c r="N326" s="3"/>
      <c r="O326" s="3" t="s">
        <v>315</v>
      </c>
      <c r="P326" s="3" t="s">
        <v>86</v>
      </c>
      <c r="Q326" s="3" t="str">
        <f>IFERROR(VLOOKUP(Presupuestos[[#This Row],[CLASIFICACIÓN (N)]],Tabla17[],2,0),"")</f>
        <v>Costos de ventas</v>
      </c>
      <c r="R326" s="3" t="str">
        <f>IFERROR(VLOOKUP(Presupuestos[[#This Row],[CLASIFICACIÓN (N)]],Tabla17[],3,0),"")</f>
        <v>Operativo</v>
      </c>
      <c r="S326" s="3" t="s">
        <v>16</v>
      </c>
      <c r="T326" s="3" t="str">
        <f>IFERROR(VLOOKUP(Presupuestos[[#This Row],[ALMACEN]],Tabla5[],2,0),"")</f>
        <v>Arequipa</v>
      </c>
      <c r="U326" s="19" t="str">
        <f>IFERROR(VLOOKUP(Presupuestos[[#This Row],[TIPO DE DOCUMENTO]],Tipo_Documento[],2,0)&amp;Presupuestos[[#This Row],[SERIE]]&amp;Presupuestos[[#This Row],[NUMERO]]&amp;Presupuestos[[#This Row],[RUC]],"")</f>
        <v>01F1001143420517035964</v>
      </c>
      <c r="V326" s="3" t="s">
        <v>120</v>
      </c>
      <c r="W326" s="7">
        <v>45857</v>
      </c>
      <c r="X326" s="7">
        <v>45887</v>
      </c>
      <c r="Y326" s="3" t="s">
        <v>1223</v>
      </c>
      <c r="Z326" s="3">
        <v>11434</v>
      </c>
      <c r="AA326" s="3">
        <f>IFERROR(VLOOKUP(Presupuestos[[#This Row],[RAZON SOCIAL]],CHOOSE({1,2},Clientes_Proveedores[Razon Social],Clientes_Proveedores[Ruc / Dni]),2,0),"-")</f>
        <v>20517035964</v>
      </c>
      <c r="AB326" s="31" t="s">
        <v>679</v>
      </c>
      <c r="AC326" s="3" t="s">
        <v>670</v>
      </c>
      <c r="AD326" s="5">
        <v>0.18</v>
      </c>
      <c r="AE326" s="6">
        <v>219</v>
      </c>
      <c r="AF326" s="6">
        <f>Presupuestos[[#This Row],[BASE]]*Presupuestos[[#This Row],[% IGV]]</f>
        <v>39.42</v>
      </c>
      <c r="AG326" s="22">
        <f>ROUND(SUM(Presupuestos[[#This Row],[BASE]:[IGV]]),2)</f>
        <v>258.42</v>
      </c>
      <c r="AH326" s="9" t="str">
        <f>IF(Presupuestos[[#This Row],[MONEDA]]="USD",VLOOKUP(Presupuestos[[#This Row],[FECHA DE EMISION]],Tipo_Cambio[],3,0),"")</f>
        <v/>
      </c>
      <c r="AI326" s="22">
        <f>IFERROR(ROUND(IF(Presupuestos[[#This Row],[MONEDA]]="PEN",Presupuestos[[#This Row],[TOTAL]],Presupuestos[[#This Row],[TOTAL]]*Presupuestos[[#This Row],[TIPO DE CAMBIO]]),2),"")</f>
        <v>258.42</v>
      </c>
      <c r="AJ326" s="5"/>
      <c r="AK326" s="33" t="s">
        <v>671</v>
      </c>
      <c r="AL326" s="5" t="s">
        <v>680</v>
      </c>
      <c r="AM326" s="23" t="s">
        <v>671</v>
      </c>
      <c r="AN326" s="23" t="s">
        <v>671</v>
      </c>
      <c r="AO326" s="7">
        <f>IFERROR(VLOOKUP("1-"&amp;Presupuestos[[#This Row],[ID DOCUMENTO]],BD_Pagos[],7,0),"")</f>
        <v>45888</v>
      </c>
      <c r="AP326" s="16" t="str">
        <f>IFERROR(VLOOKUP("1-"&amp;Presupuestos[[#This Row],[ID DOCUMENTO]],BD_Pagos[],8,0),"")</f>
        <v>B-Interbank</v>
      </c>
      <c r="AQ326" s="17">
        <f>IFERROR(VLOOKUP("1-"&amp;Presupuestos[[#This Row],[ID DOCUMENTO]],BD_Pagos[],9,0),"")</f>
        <v>256897</v>
      </c>
      <c r="AR326" s="54"/>
      <c r="AS326" s="7">
        <f>IFERROR(VLOOKUP("2-"&amp;Presupuestos[[#This Row],[ID DOCUMENTO]],BD_Pagos[],7,0),"")</f>
        <v>0</v>
      </c>
      <c r="AT326" s="16" t="str">
        <f>IFERROR(VLOOKUP("2-"&amp;Presupuestos[[#This Row],[ID DOCUMENTO]],BD_Pagos[],8,0),"")</f>
        <v/>
      </c>
      <c r="AU326" s="17">
        <f>IFERROR(VLOOKUP("2-"&amp;Presupuestos[[#This Row],[ID DOCUMENTO]],BD_Pagos[],9,0),"")</f>
        <v>0</v>
      </c>
      <c r="AV326" s="20">
        <f>IF(IFERROR(VLOOKUP("2-"&amp;Presupuestos[[#This Row],[ID DOCUMENTO]],BD_Pagos[],10,0),0)&gt;Presupuestos[[#This Row],[TOTAL SOLES]],Presupuestos[[#This Row],[TOTAL SOLES]],IFERROR(VLOOKUP("2-"&amp;Presupuestos[[#This Row],[ID DOCUMENTO]],BD_Pagos[],10,0),0))</f>
        <v>0</v>
      </c>
      <c r="AW326" s="7"/>
      <c r="AX326" s="16"/>
      <c r="AY326" s="17"/>
      <c r="AZ326" s="20"/>
      <c r="BA326" s="7"/>
      <c r="BB326" s="16"/>
      <c r="BC326" s="17"/>
      <c r="BD326" s="20"/>
      <c r="BE326" s="7">
        <f>IFERROR(VLOOKUP("5-"&amp;Presupuestos[[#This Row],[ID DOCUMENTO]],BD_Pagos[],7,0),"")</f>
        <v>0</v>
      </c>
      <c r="BF326" s="17">
        <f>IFERROR(VLOOKUP("5-"&amp;Presupuestos[[#This Row],[ID DOCUMENTO]],BD_Pagos[],9,0),"")</f>
        <v>0</v>
      </c>
      <c r="BG326" s="20">
        <f>IF(IFERROR(VLOOKUP("5-"&amp;Presupuestos[[#This Row],[ID DOCUMENTO]],BD_Pagos[],10,0),0)&gt;Presupuestos[[#This Row],[TOTAL SOLES]],Presupuestos[[#This Row],[TOTAL SOLES]],IFERROR(VLOOKUP("5-"&amp;Presupuestos[[#This Row],[ID DOCUMENTO]],BD_Pagos[],10,0),0))</f>
        <v>0</v>
      </c>
      <c r="BH326" s="7">
        <f>IFERROR(VLOOKUP("1-Detraccion"&amp;Presupuestos[[#This Row],[ID DOCUMENTO]],BD_Pagos[],2,0),"")</f>
        <v>0</v>
      </c>
      <c r="BI326" s="3" t="str">
        <f>IFERROR(VLOOKUP("1-Detraccion"&amp;Presupuestos[[#This Row],[ID DOCUMENTO]],BD_Pagos[],3,0),"")</f>
        <v/>
      </c>
      <c r="BJ326" s="3">
        <f>IFERROR(VLOOKUP("1-Detraccion"&amp;Presupuestos[[#This Row],[ID DOCUMENTO]],BD_Pagos[],4,0),"")</f>
        <v>0</v>
      </c>
      <c r="BK326" s="6">
        <f>IF(IFERROR(VLOOKUP("1-Detraccion"&amp;Presupuestos[[#This Row],[ID DOCUMENTO]],BD_Pagos[],5,0),0)&gt;Presupuestos[[#This Row],[TOTAL SOLES]],Presupuestos[[#This Row],[TOTAL SOLES]],IFERROR(VLOOKUP("1-Detraccion"&amp;Presupuestos[[#This Row],[ID DOCUMENTO]],BD_Pagos[],5,0),0))</f>
        <v>0</v>
      </c>
      <c r="BL326" s="6">
        <f>IF(IFERROR(VLOOKUP("1-Detraccion"&amp;Presupuestos[[#This Row],[ID DOCUMENTO]],BD_Pagos[],6,0),0)&gt;Presupuestos[[#This Row],[TOTAL SOLES]],Presupuestos[[#This Row],[TOTAL SOLES]],IFERROR(VLOOKUP("1-Detraccion"&amp;Presupuestos[[#This Row],[ID DOCUMENTO]],BD_Pagos[],6,0),0))</f>
        <v>0</v>
      </c>
      <c r="BM326" s="37"/>
      <c r="BN326" s="3"/>
      <c r="BO326" s="3"/>
      <c r="BP326" s="6"/>
      <c r="BQ32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258.42</v>
      </c>
      <c r="BR326" s="23" t="str">
        <f>IF(Presupuestos[[#This Row],[SALDO ME-MN]]&gt;0,"PENDIENTE","CANCELADO")</f>
        <v>PENDIENTE</v>
      </c>
      <c r="BS326" s="23" t="str">
        <f>IF(COUNTIFS($U$4:$U325,Presupuestos[[#This Row],[ID DOCUMENTO]])&gt;=1,IF(B325=Presupuestos[[#This Row],[ID]],"OK","DOC. DUPLICADO"),"OK")</f>
        <v>OK</v>
      </c>
    </row>
    <row r="327" spans="2:71" ht="24" x14ac:dyDescent="0.25">
      <c r="B327" s="34">
        <f>IF(Presupuestos[[#This Row],[ID DOCUMENTO]]=U326,B326,IF(B326="ID",1,B326+1))</f>
        <v>320</v>
      </c>
      <c r="C327" s="2">
        <v>45860</v>
      </c>
      <c r="D327" s="2">
        <v>45860</v>
      </c>
      <c r="E327" s="3" t="s">
        <v>665</v>
      </c>
      <c r="F327" s="25" t="s">
        <v>27</v>
      </c>
      <c r="G327" s="25" t="s">
        <v>128</v>
      </c>
      <c r="H327" s="25" t="s">
        <v>100</v>
      </c>
      <c r="I327" s="36" t="str">
        <f>IFERROR(VLOOKUP(Presupuestos[[#This Row],[AREA]]&amp;Presupuestos[[#This Row],[CONCEPTO]]&amp;Presupuestos[[#This Row],[DESCRIPCION]],Tabla28[[Columna1]:[CÓDIGO NUEVO]],2,0),"")</f>
        <v>P0210001</v>
      </c>
      <c r="J327" s="3" t="s">
        <v>666</v>
      </c>
      <c r="K327" s="3" t="s">
        <v>666</v>
      </c>
      <c r="L327" s="3" t="s">
        <v>666</v>
      </c>
      <c r="M327" s="31" t="s">
        <v>1224</v>
      </c>
      <c r="N327" s="3"/>
      <c r="O327" s="3" t="s">
        <v>308</v>
      </c>
      <c r="P327" s="3" t="s">
        <v>132</v>
      </c>
      <c r="Q327" s="3" t="str">
        <f>IFERROR(VLOOKUP(Presupuestos[[#This Row],[CLASIFICACIÓN (N)]],Tabla17[],2,0),"")</f>
        <v>Gastos operativos</v>
      </c>
      <c r="R327" s="3" t="str">
        <f>IFERROR(VLOOKUP(Presupuestos[[#This Row],[CLASIFICACIÓN (N)]],Tabla17[],3,0),"")</f>
        <v>Operativo</v>
      </c>
      <c r="S327" s="3" t="s">
        <v>34</v>
      </c>
      <c r="T327" s="3" t="str">
        <f>IFERROR(VLOOKUP(Presupuestos[[#This Row],[ALMACEN]],Tabla5[],2,0),"")</f>
        <v>Arequipa</v>
      </c>
      <c r="U327" s="19" t="str">
        <f>IFERROR(VLOOKUP(Presupuestos[[#This Row],[TIPO DE DOCUMENTO]],Tipo_Documento[],2,0)&amp;Presupuestos[[#This Row],[SERIE]]&amp;Presupuestos[[#This Row],[NUMERO]]&amp;Presupuestos[[#This Row],[RUC]],"")</f>
        <v>01FE021706720259858934</v>
      </c>
      <c r="V327" s="3" t="s">
        <v>120</v>
      </c>
      <c r="W327" s="7">
        <v>45860</v>
      </c>
      <c r="X327" s="7">
        <v>45860</v>
      </c>
      <c r="Y327" s="3" t="s">
        <v>841</v>
      </c>
      <c r="Z327" s="3">
        <v>17067</v>
      </c>
      <c r="AA327" s="3">
        <f>IFERROR(VLOOKUP(Presupuestos[[#This Row],[RAZON SOCIAL]],CHOOSE({1,2},Clientes_Proveedores[Razon Social],Clientes_Proveedores[Ruc / Dni]),2,0),"-")</f>
        <v>20259858934</v>
      </c>
      <c r="AB327" s="31" t="s">
        <v>842</v>
      </c>
      <c r="AC327" s="3" t="s">
        <v>670</v>
      </c>
      <c r="AD327" s="5">
        <v>0.18</v>
      </c>
      <c r="AE327" s="6">
        <v>16.95</v>
      </c>
      <c r="AF327" s="6">
        <f>Presupuestos[[#This Row],[BASE]]*Presupuestos[[#This Row],[% IGV]]</f>
        <v>3.0509999999999997</v>
      </c>
      <c r="AG327" s="22">
        <f>ROUND(SUM(Presupuestos[[#This Row],[BASE]:[IGV]]),2)</f>
        <v>20</v>
      </c>
      <c r="AH327" s="9" t="str">
        <f>IF(Presupuestos[[#This Row],[MONEDA]]="USD",VLOOKUP(Presupuestos[[#This Row],[FECHA DE EMISION]],Tipo_Cambio[],3,0),"")</f>
        <v/>
      </c>
      <c r="AI327" s="22">
        <f>IFERROR(ROUND(IF(Presupuestos[[#This Row],[MONEDA]]="PEN",Presupuestos[[#This Row],[TOTAL]],Presupuestos[[#This Row],[TOTAL]]*Presupuestos[[#This Row],[TIPO DE CAMBIO]]),2),"")</f>
        <v>20</v>
      </c>
      <c r="AJ327" s="5"/>
      <c r="AK327" s="33" t="s">
        <v>671</v>
      </c>
      <c r="AL327" s="5" t="s">
        <v>672</v>
      </c>
      <c r="AM327" s="23" t="s">
        <v>671</v>
      </c>
      <c r="AN327" s="23" t="s">
        <v>671</v>
      </c>
      <c r="AO327" s="7">
        <f>IFERROR(VLOOKUP("1-"&amp;Presupuestos[[#This Row],[ID DOCUMENTO]],BD_Pagos[],7,0),"")</f>
        <v>45881</v>
      </c>
      <c r="AP327" s="16" t="str">
        <f>IFERROR(VLOOKUP("1-"&amp;Presupuestos[[#This Row],[ID DOCUMENTO]],BD_Pagos[],8,0),"")</f>
        <v>C-Tesoreria</v>
      </c>
      <c r="AQ327" s="17" t="str">
        <f>IFERROR(VLOOKUP("1-"&amp;Presupuestos[[#This Row],[ID DOCUMENTO]],BD_Pagos[],9,0),"")</f>
        <v>001-12570</v>
      </c>
      <c r="AR327" s="54"/>
      <c r="AS327" s="7">
        <f>IFERROR(VLOOKUP("2-"&amp;Presupuestos[[#This Row],[ID DOCUMENTO]],BD_Pagos[],7,0),"")</f>
        <v>0</v>
      </c>
      <c r="AT327" s="16" t="str">
        <f>IFERROR(VLOOKUP("2-"&amp;Presupuestos[[#This Row],[ID DOCUMENTO]],BD_Pagos[],8,0),"")</f>
        <v/>
      </c>
      <c r="AU327" s="17">
        <f>IFERROR(VLOOKUP("2-"&amp;Presupuestos[[#This Row],[ID DOCUMENTO]],BD_Pagos[],9,0),"")</f>
        <v>0</v>
      </c>
      <c r="AV327" s="20">
        <f>IF(IFERROR(VLOOKUP("2-"&amp;Presupuestos[[#This Row],[ID DOCUMENTO]],BD_Pagos[],10,0),0)&gt;Presupuestos[[#This Row],[TOTAL SOLES]],Presupuestos[[#This Row],[TOTAL SOLES]],IFERROR(VLOOKUP("2-"&amp;Presupuestos[[#This Row],[ID DOCUMENTO]],BD_Pagos[],10,0),0))</f>
        <v>0</v>
      </c>
      <c r="AW327" s="7"/>
      <c r="AX327" s="16"/>
      <c r="AY327" s="17"/>
      <c r="AZ327" s="20"/>
      <c r="BA327" s="7"/>
      <c r="BB327" s="16"/>
      <c r="BC327" s="17"/>
      <c r="BD327" s="20"/>
      <c r="BE327" s="7">
        <f>IFERROR(VLOOKUP("5-"&amp;Presupuestos[[#This Row],[ID DOCUMENTO]],BD_Pagos[],7,0),"")</f>
        <v>0</v>
      </c>
      <c r="BF327" s="17">
        <f>IFERROR(VLOOKUP("5-"&amp;Presupuestos[[#This Row],[ID DOCUMENTO]],BD_Pagos[],9,0),"")</f>
        <v>0</v>
      </c>
      <c r="BG327" s="20">
        <f>IF(IFERROR(VLOOKUP("5-"&amp;Presupuestos[[#This Row],[ID DOCUMENTO]],BD_Pagos[],10,0),0)&gt;Presupuestos[[#This Row],[TOTAL SOLES]],Presupuestos[[#This Row],[TOTAL SOLES]],IFERROR(VLOOKUP("5-"&amp;Presupuestos[[#This Row],[ID DOCUMENTO]],BD_Pagos[],10,0),0))</f>
        <v>0</v>
      </c>
      <c r="BH327" s="7">
        <f>IFERROR(VLOOKUP("1-Detraccion"&amp;Presupuestos[[#This Row],[ID DOCUMENTO]],BD_Pagos[],2,0),"")</f>
        <v>0</v>
      </c>
      <c r="BI327" s="3" t="str">
        <f>IFERROR(VLOOKUP("1-Detraccion"&amp;Presupuestos[[#This Row],[ID DOCUMENTO]],BD_Pagos[],3,0),"")</f>
        <v/>
      </c>
      <c r="BJ327" s="3">
        <f>IFERROR(VLOOKUP("1-Detraccion"&amp;Presupuestos[[#This Row],[ID DOCUMENTO]],BD_Pagos[],4,0),"")</f>
        <v>0</v>
      </c>
      <c r="BK327" s="6">
        <f>IF(IFERROR(VLOOKUP("1-Detraccion"&amp;Presupuestos[[#This Row],[ID DOCUMENTO]],BD_Pagos[],5,0),0)&gt;Presupuestos[[#This Row],[TOTAL SOLES]],Presupuestos[[#This Row],[TOTAL SOLES]],IFERROR(VLOOKUP("1-Detraccion"&amp;Presupuestos[[#This Row],[ID DOCUMENTO]],BD_Pagos[],5,0),0))</f>
        <v>0</v>
      </c>
      <c r="BL327" s="6">
        <f>IF(IFERROR(VLOOKUP("1-Detraccion"&amp;Presupuestos[[#This Row],[ID DOCUMENTO]],BD_Pagos[],6,0),0)&gt;Presupuestos[[#This Row],[TOTAL SOLES]],Presupuestos[[#This Row],[TOTAL SOLES]],IFERROR(VLOOKUP("1-Detraccion"&amp;Presupuestos[[#This Row],[ID DOCUMENTO]],BD_Pagos[],6,0),0))</f>
        <v>0</v>
      </c>
      <c r="BM327" s="37"/>
      <c r="BN327" s="3"/>
      <c r="BO327" s="3"/>
      <c r="BP327" s="6"/>
      <c r="BQ32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327" s="23" t="str">
        <f>IF(Presupuestos[[#This Row],[SALDO ME-MN]]&gt;0,"PENDIENTE","CANCELADO")</f>
        <v>PENDIENTE</v>
      </c>
      <c r="BS327" s="23" t="str">
        <f>IF(COUNTIFS($U$4:$U326,Presupuestos[[#This Row],[ID DOCUMENTO]])&gt;=1,IF(B326=Presupuestos[[#This Row],[ID]],"OK","DOC. DUPLICADO"),"OK")</f>
        <v>OK</v>
      </c>
    </row>
    <row r="328" spans="2:71" ht="24" x14ac:dyDescent="0.25">
      <c r="B328" s="34">
        <f>IF(Presupuestos[[#This Row],[ID DOCUMENTO]]=U327,B327,IF(B327="ID",1,B327+1))</f>
        <v>321</v>
      </c>
      <c r="C328" s="2">
        <v>45860</v>
      </c>
      <c r="D328" s="2">
        <v>45860</v>
      </c>
      <c r="E328" s="3" t="s">
        <v>665</v>
      </c>
      <c r="F328" s="25" t="s">
        <v>27</v>
      </c>
      <c r="G328" s="25" t="s">
        <v>128</v>
      </c>
      <c r="H328" s="25" t="s">
        <v>100</v>
      </c>
      <c r="I328" s="36" t="str">
        <f>IFERROR(VLOOKUP(Presupuestos[[#This Row],[AREA]]&amp;Presupuestos[[#This Row],[CONCEPTO]]&amp;Presupuestos[[#This Row],[DESCRIPCION]],Tabla28[[Columna1]:[CÓDIGO NUEVO]],2,0),"")</f>
        <v>P0210001</v>
      </c>
      <c r="J328" s="3" t="s">
        <v>666</v>
      </c>
      <c r="K328" s="3" t="s">
        <v>666</v>
      </c>
      <c r="L328" s="3" t="s">
        <v>666</v>
      </c>
      <c r="M328" s="31" t="s">
        <v>1225</v>
      </c>
      <c r="N328" s="3"/>
      <c r="O328" s="3" t="s">
        <v>308</v>
      </c>
      <c r="P328" s="3" t="s">
        <v>132</v>
      </c>
      <c r="Q328" s="3" t="str">
        <f>IFERROR(VLOOKUP(Presupuestos[[#This Row],[CLASIFICACIÓN (N)]],Tabla17[],2,0),"")</f>
        <v>Gastos operativos</v>
      </c>
      <c r="R328" s="3" t="str">
        <f>IFERROR(VLOOKUP(Presupuestos[[#This Row],[CLASIFICACIÓN (N)]],Tabla17[],3,0),"")</f>
        <v>Operativo</v>
      </c>
      <c r="S328" s="3" t="s">
        <v>34</v>
      </c>
      <c r="T328" s="3" t="str">
        <f>IFERROR(VLOOKUP(Presupuestos[[#This Row],[ALMACEN]],Tabla5[],2,0),"")</f>
        <v>Arequipa</v>
      </c>
      <c r="U328" s="19" t="str">
        <f>IFERROR(VLOOKUP(Presupuestos[[#This Row],[TIPO DE DOCUMENTO]],Tipo_Documento[],2,0)&amp;Presupuestos[[#This Row],[SERIE]]&amp;Presupuestos[[#This Row],[NUMERO]]&amp;Presupuestos[[#This Row],[RUC]],"")</f>
        <v>01FE021706620259858934</v>
      </c>
      <c r="V328" s="3" t="s">
        <v>120</v>
      </c>
      <c r="W328" s="7">
        <v>45860</v>
      </c>
      <c r="X328" s="7">
        <v>45860</v>
      </c>
      <c r="Y328" s="3" t="s">
        <v>841</v>
      </c>
      <c r="Z328" s="3">
        <v>17066</v>
      </c>
      <c r="AA328" s="3">
        <f>IFERROR(VLOOKUP(Presupuestos[[#This Row],[RAZON SOCIAL]],CHOOSE({1,2},Clientes_Proveedores[Razon Social],Clientes_Proveedores[Ruc / Dni]),2,0),"-")</f>
        <v>20259858934</v>
      </c>
      <c r="AB328" s="31" t="s">
        <v>842</v>
      </c>
      <c r="AC328" s="3" t="s">
        <v>670</v>
      </c>
      <c r="AD328" s="5">
        <v>0.18</v>
      </c>
      <c r="AE328" s="6">
        <v>16.95</v>
      </c>
      <c r="AF328" s="6">
        <f>Presupuestos[[#This Row],[BASE]]*Presupuestos[[#This Row],[% IGV]]</f>
        <v>3.0509999999999997</v>
      </c>
      <c r="AG328" s="22">
        <f>ROUND(SUM(Presupuestos[[#This Row],[BASE]:[IGV]]),2)</f>
        <v>20</v>
      </c>
      <c r="AH328" s="9" t="str">
        <f>IF(Presupuestos[[#This Row],[MONEDA]]="USD",VLOOKUP(Presupuestos[[#This Row],[FECHA DE EMISION]],Tipo_Cambio[],3,0),"")</f>
        <v/>
      </c>
      <c r="AI328" s="22">
        <f>IFERROR(ROUND(IF(Presupuestos[[#This Row],[MONEDA]]="PEN",Presupuestos[[#This Row],[TOTAL]],Presupuestos[[#This Row],[TOTAL]]*Presupuestos[[#This Row],[TIPO DE CAMBIO]]),2),"")</f>
        <v>20</v>
      </c>
      <c r="AJ328" s="5"/>
      <c r="AK328" s="33" t="s">
        <v>671</v>
      </c>
      <c r="AL328" s="5" t="s">
        <v>672</v>
      </c>
      <c r="AM328" s="23" t="s">
        <v>671</v>
      </c>
      <c r="AN328" s="23" t="s">
        <v>671</v>
      </c>
      <c r="AO328" s="7">
        <f>IFERROR(VLOOKUP("1-"&amp;Presupuestos[[#This Row],[ID DOCUMENTO]],BD_Pagos[],7,0),"")</f>
        <v>0</v>
      </c>
      <c r="AP328" s="16" t="str">
        <f>IFERROR(VLOOKUP("1-"&amp;Presupuestos[[#This Row],[ID DOCUMENTO]],BD_Pagos[],8,0),"")</f>
        <v/>
      </c>
      <c r="AQ328" s="17" t="str">
        <f>IFERROR(VLOOKUP("1-"&amp;Presupuestos[[#This Row],[ID DOCUMENTO]],BD_Pagos[],9,0),"")</f>
        <v/>
      </c>
      <c r="AR328" s="54"/>
      <c r="AS328" s="7">
        <f>IFERROR(VLOOKUP("2-"&amp;Presupuestos[[#This Row],[ID DOCUMENTO]],BD_Pagos[],7,0),"")</f>
        <v>0</v>
      </c>
      <c r="AT328" s="16" t="str">
        <f>IFERROR(VLOOKUP("2-"&amp;Presupuestos[[#This Row],[ID DOCUMENTO]],BD_Pagos[],8,0),"")</f>
        <v/>
      </c>
      <c r="AU328" s="17">
        <f>IFERROR(VLOOKUP("2-"&amp;Presupuestos[[#This Row],[ID DOCUMENTO]],BD_Pagos[],9,0),"")</f>
        <v>0</v>
      </c>
      <c r="AV328" s="20">
        <f>IF(IFERROR(VLOOKUP("2-"&amp;Presupuestos[[#This Row],[ID DOCUMENTO]],BD_Pagos[],10,0),0)&gt;Presupuestos[[#This Row],[TOTAL SOLES]],Presupuestos[[#This Row],[TOTAL SOLES]],IFERROR(VLOOKUP("2-"&amp;Presupuestos[[#This Row],[ID DOCUMENTO]],BD_Pagos[],10,0),0))</f>
        <v>0</v>
      </c>
      <c r="AW328" s="7"/>
      <c r="AX328" s="16"/>
      <c r="AY328" s="17"/>
      <c r="AZ328" s="20"/>
      <c r="BA328" s="7"/>
      <c r="BB328" s="16"/>
      <c r="BC328" s="17"/>
      <c r="BD328" s="20"/>
      <c r="BE328" s="7">
        <f>IFERROR(VLOOKUP("5-"&amp;Presupuestos[[#This Row],[ID DOCUMENTO]],BD_Pagos[],7,0),"")</f>
        <v>0</v>
      </c>
      <c r="BF328" s="17">
        <f>IFERROR(VLOOKUP("5-"&amp;Presupuestos[[#This Row],[ID DOCUMENTO]],BD_Pagos[],9,0),"")</f>
        <v>0</v>
      </c>
      <c r="BG328" s="20">
        <f>IF(IFERROR(VLOOKUP("5-"&amp;Presupuestos[[#This Row],[ID DOCUMENTO]],BD_Pagos[],10,0),0)&gt;Presupuestos[[#This Row],[TOTAL SOLES]],Presupuestos[[#This Row],[TOTAL SOLES]],IFERROR(VLOOKUP("5-"&amp;Presupuestos[[#This Row],[ID DOCUMENTO]],BD_Pagos[],10,0),0))</f>
        <v>0</v>
      </c>
      <c r="BH328" s="7">
        <f>IFERROR(VLOOKUP("1-Detraccion"&amp;Presupuestos[[#This Row],[ID DOCUMENTO]],BD_Pagos[],2,0),"")</f>
        <v>0</v>
      </c>
      <c r="BI328" s="3" t="str">
        <f>IFERROR(VLOOKUP("1-Detraccion"&amp;Presupuestos[[#This Row],[ID DOCUMENTO]],BD_Pagos[],3,0),"")</f>
        <v/>
      </c>
      <c r="BJ328" s="3">
        <f>IFERROR(VLOOKUP("1-Detraccion"&amp;Presupuestos[[#This Row],[ID DOCUMENTO]],BD_Pagos[],4,0),"")</f>
        <v>0</v>
      </c>
      <c r="BK328" s="6">
        <f>IF(IFERROR(VLOOKUP("1-Detraccion"&amp;Presupuestos[[#This Row],[ID DOCUMENTO]],BD_Pagos[],5,0),0)&gt;Presupuestos[[#This Row],[TOTAL SOLES]],Presupuestos[[#This Row],[TOTAL SOLES]],IFERROR(VLOOKUP("1-Detraccion"&amp;Presupuestos[[#This Row],[ID DOCUMENTO]],BD_Pagos[],5,0),0))</f>
        <v>0</v>
      </c>
      <c r="BL328" s="6">
        <f>IF(IFERROR(VLOOKUP("1-Detraccion"&amp;Presupuestos[[#This Row],[ID DOCUMENTO]],BD_Pagos[],6,0),0)&gt;Presupuestos[[#This Row],[TOTAL SOLES]],Presupuestos[[#This Row],[TOTAL SOLES]],IFERROR(VLOOKUP("1-Detraccion"&amp;Presupuestos[[#This Row],[ID DOCUMENTO]],BD_Pagos[],6,0),0))</f>
        <v>0</v>
      </c>
      <c r="BM328" s="37"/>
      <c r="BN328" s="3"/>
      <c r="BO328" s="3"/>
      <c r="BP328" s="6"/>
      <c r="BQ32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328" s="23" t="str">
        <f>IF(Presupuestos[[#This Row],[SALDO ME-MN]]&gt;0,"PENDIENTE","CANCELADO")</f>
        <v>PENDIENTE</v>
      </c>
      <c r="BS328" s="23" t="str">
        <f>IF(COUNTIFS($U$4:$U327,Presupuestos[[#This Row],[ID DOCUMENTO]])&gt;=1,IF(B327=Presupuestos[[#This Row],[ID]],"OK","DOC. DUPLICADO"),"OK")</f>
        <v>OK</v>
      </c>
    </row>
    <row r="329" spans="2:71" ht="24" x14ac:dyDescent="0.25">
      <c r="B329" s="34">
        <f>IF(Presupuestos[[#This Row],[ID DOCUMENTO]]=U328,B328,IF(B328="ID",1,B328+1))</f>
        <v>322</v>
      </c>
      <c r="C329" s="2">
        <v>45862</v>
      </c>
      <c r="D329" s="2">
        <v>45862</v>
      </c>
      <c r="E329" s="40" t="s">
        <v>698</v>
      </c>
      <c r="F329" s="25" t="s">
        <v>70</v>
      </c>
      <c r="G329" s="25" t="s">
        <v>139</v>
      </c>
      <c r="H329" s="25" t="s">
        <v>385</v>
      </c>
      <c r="I329" s="36" t="str">
        <f>IFERROR(VLOOKUP(Presupuestos[[#This Row],[AREA]]&amp;Presupuestos[[#This Row],[CONCEPTO]]&amp;Presupuestos[[#This Row],[DESCRIPCION]],Tabla28[[Columna1]:[CÓDIGO NUEVO]],2,0),"")</f>
        <v>P1002005</v>
      </c>
      <c r="J329" s="3" t="s">
        <v>1226</v>
      </c>
      <c r="K329" s="3" t="s">
        <v>666</v>
      </c>
      <c r="L329" s="3" t="s">
        <v>1227</v>
      </c>
      <c r="M329" s="31" t="s">
        <v>1228</v>
      </c>
      <c r="N329" s="3"/>
      <c r="O329" s="3" t="s">
        <v>315</v>
      </c>
      <c r="P329" s="3" t="s">
        <v>127</v>
      </c>
      <c r="Q329" s="3" t="str">
        <f>IFERROR(VLOOKUP(Presupuestos[[#This Row],[CLASIFICACIÓN (N)]],Tabla17[],2,0),"")</f>
        <v>Gastos operativos</v>
      </c>
      <c r="R329" s="3" t="str">
        <f>IFERROR(VLOOKUP(Presupuestos[[#This Row],[CLASIFICACIÓN (N)]],Tabla17[],3,0),"")</f>
        <v>Operativo</v>
      </c>
      <c r="S329" s="3" t="s">
        <v>16</v>
      </c>
      <c r="T329" s="3" t="str">
        <f>IFERROR(VLOOKUP(Presupuestos[[#This Row],[ALMACEN]],Tabla5[],2,0),"")</f>
        <v>Arequipa</v>
      </c>
      <c r="U329" s="19" t="str">
        <f>IFERROR(VLOOKUP(Presupuestos[[#This Row],[TIPO DE DOCUMENTO]],Tipo_Documento[],2,0)&amp;Presupuestos[[#This Row],[SERIE]]&amp;Presupuestos[[#This Row],[NUMERO]]&amp;Presupuestos[[#This Row],[RUC]],"")</f>
        <v>01E00148520498380931</v>
      </c>
      <c r="V329" s="3" t="s">
        <v>120</v>
      </c>
      <c r="W329" s="7">
        <v>45862</v>
      </c>
      <c r="X329" s="7">
        <v>45866</v>
      </c>
      <c r="Y329" s="3" t="s">
        <v>668</v>
      </c>
      <c r="Z329" s="3">
        <v>485</v>
      </c>
      <c r="AA329" s="3">
        <f>IFERROR(VLOOKUP(Presupuestos[[#This Row],[RAZON SOCIAL]],CHOOSE({1,2},Clientes_Proveedores[Razon Social],Clientes_Proveedores[Ruc / Dni]),2,0),"-")</f>
        <v>20498380931</v>
      </c>
      <c r="AB329" s="31" t="s">
        <v>1229</v>
      </c>
      <c r="AC329" s="3" t="s">
        <v>670</v>
      </c>
      <c r="AD329" s="5">
        <v>0.18</v>
      </c>
      <c r="AE329" s="6">
        <v>300</v>
      </c>
      <c r="AF329" s="6">
        <f>Presupuestos[[#This Row],[BASE]]*Presupuestos[[#This Row],[% IGV]]</f>
        <v>54</v>
      </c>
      <c r="AG329" s="22">
        <f>ROUND(SUM(Presupuestos[[#This Row],[BASE]:[IGV]]),2)</f>
        <v>354</v>
      </c>
      <c r="AH329" s="9" t="str">
        <f>IF(Presupuestos[[#This Row],[MONEDA]]="USD",VLOOKUP(Presupuestos[[#This Row],[FECHA DE EMISION]],Tipo_Cambio[],3,0),"")</f>
        <v/>
      </c>
      <c r="AI329" s="22">
        <f>IFERROR(ROUND(IF(Presupuestos[[#This Row],[MONEDA]]="PEN",Presupuestos[[#This Row],[TOTAL]],Presupuestos[[#This Row],[TOTAL]]*Presupuestos[[#This Row],[TIPO DE CAMBIO]]),2),"")</f>
        <v>354</v>
      </c>
      <c r="AJ329" s="5"/>
      <c r="AK329" s="33" t="s">
        <v>671</v>
      </c>
      <c r="AL329" s="5" t="s">
        <v>680</v>
      </c>
      <c r="AM329" s="23" t="s">
        <v>671</v>
      </c>
      <c r="AN329" s="23" t="s">
        <v>671</v>
      </c>
      <c r="AO329" s="7">
        <f>IFERROR(VLOOKUP("1-"&amp;Presupuestos[[#This Row],[ID DOCUMENTO]],BD_Pagos[],7,0),"")</f>
        <v>45868</v>
      </c>
      <c r="AP329" s="16" t="str">
        <f>IFERROR(VLOOKUP("1-"&amp;Presupuestos[[#This Row],[ID DOCUMENTO]],BD_Pagos[],8,0),"")</f>
        <v>B-BCP - Soles</v>
      </c>
      <c r="AQ329" s="17">
        <f>IFERROR(VLOOKUP("1-"&amp;Presupuestos[[#This Row],[ID DOCUMENTO]],BD_Pagos[],9,0),"")</f>
        <v>5935656</v>
      </c>
      <c r="AR329" s="54"/>
      <c r="AS329" s="7">
        <f>IFERROR(VLOOKUP("2-"&amp;Presupuestos[[#This Row],[ID DOCUMENTO]],BD_Pagos[],7,0),"")</f>
        <v>0</v>
      </c>
      <c r="AT329" s="16" t="str">
        <f>IFERROR(VLOOKUP("2-"&amp;Presupuestos[[#This Row],[ID DOCUMENTO]],BD_Pagos[],8,0),"")</f>
        <v/>
      </c>
      <c r="AU329" s="17">
        <f>IFERROR(VLOOKUP("2-"&amp;Presupuestos[[#This Row],[ID DOCUMENTO]],BD_Pagos[],9,0),"")</f>
        <v>0</v>
      </c>
      <c r="AV329" s="20">
        <f>IF(IFERROR(VLOOKUP("2-"&amp;Presupuestos[[#This Row],[ID DOCUMENTO]],BD_Pagos[],10,0),0)&gt;Presupuestos[[#This Row],[TOTAL SOLES]],Presupuestos[[#This Row],[TOTAL SOLES]],IFERROR(VLOOKUP("2-"&amp;Presupuestos[[#This Row],[ID DOCUMENTO]],BD_Pagos[],10,0),0))</f>
        <v>0</v>
      </c>
      <c r="AW329" s="7"/>
      <c r="AX329" s="16"/>
      <c r="AY329" s="17"/>
      <c r="AZ329" s="20"/>
      <c r="BA329" s="7"/>
      <c r="BB329" s="16"/>
      <c r="BC329" s="17"/>
      <c r="BD329" s="20"/>
      <c r="BE329" s="7">
        <f>IFERROR(VLOOKUP("5-"&amp;Presupuestos[[#This Row],[ID DOCUMENTO]],BD_Pagos[],7,0),"")</f>
        <v>0</v>
      </c>
      <c r="BF329" s="17">
        <f>IFERROR(VLOOKUP("5-"&amp;Presupuestos[[#This Row],[ID DOCUMENTO]],BD_Pagos[],9,0),"")</f>
        <v>0</v>
      </c>
      <c r="BG329" s="20">
        <f>IF(IFERROR(VLOOKUP("5-"&amp;Presupuestos[[#This Row],[ID DOCUMENTO]],BD_Pagos[],10,0),0)&gt;Presupuestos[[#This Row],[TOTAL SOLES]],Presupuestos[[#This Row],[TOTAL SOLES]],IFERROR(VLOOKUP("5-"&amp;Presupuestos[[#This Row],[ID DOCUMENTO]],BD_Pagos[],10,0),0))</f>
        <v>0</v>
      </c>
      <c r="BH329" s="7">
        <f>IFERROR(VLOOKUP("1-Detraccion"&amp;Presupuestos[[#This Row],[ID DOCUMENTO]],BD_Pagos[],2,0),"")</f>
        <v>0</v>
      </c>
      <c r="BI329" s="3" t="str">
        <f>IFERROR(VLOOKUP("1-Detraccion"&amp;Presupuestos[[#This Row],[ID DOCUMENTO]],BD_Pagos[],3,0),"")</f>
        <v/>
      </c>
      <c r="BJ329" s="3">
        <f>IFERROR(VLOOKUP("1-Detraccion"&amp;Presupuestos[[#This Row],[ID DOCUMENTO]],BD_Pagos[],4,0),"")</f>
        <v>0</v>
      </c>
      <c r="BK329" s="6">
        <f>IF(IFERROR(VLOOKUP("1-Detraccion"&amp;Presupuestos[[#This Row],[ID DOCUMENTO]],BD_Pagos[],5,0),0)&gt;Presupuestos[[#This Row],[TOTAL SOLES]],Presupuestos[[#This Row],[TOTAL SOLES]],IFERROR(VLOOKUP("1-Detraccion"&amp;Presupuestos[[#This Row],[ID DOCUMENTO]],BD_Pagos[],5,0),0))</f>
        <v>0</v>
      </c>
      <c r="BL329" s="6">
        <f>IF(IFERROR(VLOOKUP("1-Detraccion"&amp;Presupuestos[[#This Row],[ID DOCUMENTO]],BD_Pagos[],6,0),0)&gt;Presupuestos[[#This Row],[TOTAL SOLES]],Presupuestos[[#This Row],[TOTAL SOLES]],IFERROR(VLOOKUP("1-Detraccion"&amp;Presupuestos[[#This Row],[ID DOCUMENTO]],BD_Pagos[],6,0),0))</f>
        <v>0</v>
      </c>
      <c r="BM329" s="37"/>
      <c r="BN329" s="3"/>
      <c r="BO329" s="3"/>
      <c r="BP329" s="6"/>
      <c r="BQ32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354</v>
      </c>
      <c r="BR329" s="23" t="str">
        <f>IF(Presupuestos[[#This Row],[SALDO ME-MN]]&gt;0,"PENDIENTE","CANCELADO")</f>
        <v>PENDIENTE</v>
      </c>
      <c r="BS329" s="23" t="str">
        <f>IF(COUNTIFS($U$4:$U328,Presupuestos[[#This Row],[ID DOCUMENTO]])&gt;=1,IF(B328=Presupuestos[[#This Row],[ID]],"OK","DOC. DUPLICADO"),"OK")</f>
        <v>OK</v>
      </c>
    </row>
    <row r="330" spans="2:71" ht="36" x14ac:dyDescent="0.25">
      <c r="B330" s="34">
        <f>IF(Presupuestos[[#This Row],[ID DOCUMENTO]]=U329,B329,IF(B329="ID",1,B329+1))</f>
        <v>323</v>
      </c>
      <c r="C330" s="2">
        <v>45837</v>
      </c>
      <c r="D330" s="2">
        <v>45837</v>
      </c>
      <c r="E330" s="3" t="s">
        <v>675</v>
      </c>
      <c r="F330" s="25" t="s">
        <v>54</v>
      </c>
      <c r="G330" s="25" t="s">
        <v>330</v>
      </c>
      <c r="H330" s="25" t="s">
        <v>437</v>
      </c>
      <c r="I330" s="36" t="str">
        <f>IFERROR(VLOOKUP(Presupuestos[[#This Row],[AREA]]&amp;Presupuestos[[#This Row],[CONCEPTO]]&amp;Presupuestos[[#This Row],[DESCRIPCION]],Tabla28[[Columna1]:[CÓDIGO NUEVO]],2,0),"")</f>
        <v>P0601022</v>
      </c>
      <c r="J330" s="3" t="s">
        <v>1230</v>
      </c>
      <c r="K330" s="3" t="s">
        <v>666</v>
      </c>
      <c r="L330" s="3" t="s">
        <v>666</v>
      </c>
      <c r="M330" s="31" t="s">
        <v>1231</v>
      </c>
      <c r="N330" s="3"/>
      <c r="O330" s="3" t="s">
        <v>315</v>
      </c>
      <c r="P330" s="3" t="s">
        <v>86</v>
      </c>
      <c r="Q330" s="3" t="str">
        <f>IFERROR(VLOOKUP(Presupuestos[[#This Row],[CLASIFICACIÓN (N)]],Tabla17[],2,0),"")</f>
        <v>Costos de ventas</v>
      </c>
      <c r="R330" s="3" t="str">
        <f>IFERROR(VLOOKUP(Presupuestos[[#This Row],[CLASIFICACIÓN (N)]],Tabla17[],3,0),"")</f>
        <v>Operativo</v>
      </c>
      <c r="S330" s="3" t="s">
        <v>16</v>
      </c>
      <c r="T330" s="3" t="str">
        <f>IFERROR(VLOOKUP(Presupuestos[[#This Row],[ALMACEN]],Tabla5[],2,0),"")</f>
        <v>Arequipa</v>
      </c>
      <c r="U330" s="19" t="str">
        <f>IFERROR(VLOOKUP(Presupuestos[[#This Row],[TIPO DE DOCUMENTO]],Tipo_Documento[],2,0)&amp;Presupuestos[[#This Row],[SERIE]]&amp;Presupuestos[[#This Row],[NUMERO]]&amp;Presupuestos[[#This Row],[RUC]],"")</f>
        <v>01F001153420610760008</v>
      </c>
      <c r="V330" s="3" t="s">
        <v>120</v>
      </c>
      <c r="W330" s="7">
        <v>45837</v>
      </c>
      <c r="X330" s="7">
        <v>45837</v>
      </c>
      <c r="Y330" s="3" t="s">
        <v>688</v>
      </c>
      <c r="Z330" s="3">
        <v>1534</v>
      </c>
      <c r="AA330" s="3">
        <f>IFERROR(VLOOKUP(Presupuestos[[#This Row],[RAZON SOCIAL]],CHOOSE({1,2},Clientes_Proveedores[Razon Social],Clientes_Proveedores[Ruc / Dni]),2,0),"-")</f>
        <v>20610760008</v>
      </c>
      <c r="AB330" s="31" t="s">
        <v>1232</v>
      </c>
      <c r="AC330" s="3" t="s">
        <v>670</v>
      </c>
      <c r="AD330" s="5">
        <v>0.1</v>
      </c>
      <c r="AE330" s="6">
        <v>45.45</v>
      </c>
      <c r="AF330" s="6">
        <f>Presupuestos[[#This Row],[BASE]]*Presupuestos[[#This Row],[% IGV]]</f>
        <v>4.5450000000000008</v>
      </c>
      <c r="AG330" s="22">
        <f>ROUND(SUM(Presupuestos[[#This Row],[BASE]:[IGV]]),2)</f>
        <v>50</v>
      </c>
      <c r="AH330" s="9" t="str">
        <f>IF(Presupuestos[[#This Row],[MONEDA]]="USD",VLOOKUP(Presupuestos[[#This Row],[FECHA DE EMISION]],Tipo_Cambio[],3,0),"")</f>
        <v/>
      </c>
      <c r="AI330" s="22">
        <f>IFERROR(ROUND(IF(Presupuestos[[#This Row],[MONEDA]]="PEN",Presupuestos[[#This Row],[TOTAL]],Presupuestos[[#This Row],[TOTAL]]*Presupuestos[[#This Row],[TIPO DE CAMBIO]]),2),"")</f>
        <v>50</v>
      </c>
      <c r="AJ330" s="5"/>
      <c r="AK330" s="33" t="s">
        <v>671</v>
      </c>
      <c r="AL330" s="5" t="s">
        <v>672</v>
      </c>
      <c r="AM330" s="23" t="s">
        <v>671</v>
      </c>
      <c r="AN330" s="23" t="s">
        <v>759</v>
      </c>
      <c r="AO330" s="7">
        <f>IFERROR(VLOOKUP("1-"&amp;Presupuestos[[#This Row],[ID DOCUMENTO]],BD_Pagos[],7,0),"")</f>
        <v>45873</v>
      </c>
      <c r="AP330" s="16" t="str">
        <f>IFERROR(VLOOKUP("1-"&amp;Presupuestos[[#This Row],[ID DOCUMENTO]],BD_Pagos[],8,0),"")</f>
        <v>C-Tesoreria</v>
      </c>
      <c r="AQ330" s="17" t="str">
        <f>IFERROR(VLOOKUP("1-"&amp;Presupuestos[[#This Row],[ID DOCUMENTO]],BD_Pagos[],9,0),"")</f>
        <v>001-12560</v>
      </c>
      <c r="AR330" s="54"/>
      <c r="AS330" s="7">
        <f>IFERROR(VLOOKUP("2-"&amp;Presupuestos[[#This Row],[ID DOCUMENTO]],BD_Pagos[],7,0),"")</f>
        <v>0</v>
      </c>
      <c r="AT330" s="16" t="str">
        <f>IFERROR(VLOOKUP("2-"&amp;Presupuestos[[#This Row],[ID DOCUMENTO]],BD_Pagos[],8,0),"")</f>
        <v/>
      </c>
      <c r="AU330" s="17">
        <f>IFERROR(VLOOKUP("2-"&amp;Presupuestos[[#This Row],[ID DOCUMENTO]],BD_Pagos[],9,0),"")</f>
        <v>0</v>
      </c>
      <c r="AV330" s="20">
        <f>IF(IFERROR(VLOOKUP("2-"&amp;Presupuestos[[#This Row],[ID DOCUMENTO]],BD_Pagos[],10,0),0)&gt;Presupuestos[[#This Row],[TOTAL SOLES]],Presupuestos[[#This Row],[TOTAL SOLES]],IFERROR(VLOOKUP("2-"&amp;Presupuestos[[#This Row],[ID DOCUMENTO]],BD_Pagos[],10,0),0))</f>
        <v>0</v>
      </c>
      <c r="AW330" s="7"/>
      <c r="AX330" s="16"/>
      <c r="AY330" s="17"/>
      <c r="AZ330" s="20"/>
      <c r="BA330" s="7"/>
      <c r="BB330" s="16"/>
      <c r="BC330" s="17"/>
      <c r="BD330" s="20"/>
      <c r="BE330" s="7">
        <f>IFERROR(VLOOKUP("5-"&amp;Presupuestos[[#This Row],[ID DOCUMENTO]],BD_Pagos[],7,0),"")</f>
        <v>0</v>
      </c>
      <c r="BF330" s="17">
        <f>IFERROR(VLOOKUP("5-"&amp;Presupuestos[[#This Row],[ID DOCUMENTO]],BD_Pagos[],9,0),"")</f>
        <v>0</v>
      </c>
      <c r="BG330" s="20">
        <f>IF(IFERROR(VLOOKUP("5-"&amp;Presupuestos[[#This Row],[ID DOCUMENTO]],BD_Pagos[],10,0),0)&gt;Presupuestos[[#This Row],[TOTAL SOLES]],Presupuestos[[#This Row],[TOTAL SOLES]],IFERROR(VLOOKUP("5-"&amp;Presupuestos[[#This Row],[ID DOCUMENTO]],BD_Pagos[],10,0),0))</f>
        <v>0</v>
      </c>
      <c r="BH330" s="7">
        <f>IFERROR(VLOOKUP("1-Detraccion"&amp;Presupuestos[[#This Row],[ID DOCUMENTO]],BD_Pagos[],2,0),"")</f>
        <v>0</v>
      </c>
      <c r="BI330" s="3" t="str">
        <f>IFERROR(VLOOKUP("1-Detraccion"&amp;Presupuestos[[#This Row],[ID DOCUMENTO]],BD_Pagos[],3,0),"")</f>
        <v/>
      </c>
      <c r="BJ330" s="3">
        <f>IFERROR(VLOOKUP("1-Detraccion"&amp;Presupuestos[[#This Row],[ID DOCUMENTO]],BD_Pagos[],4,0),"")</f>
        <v>0</v>
      </c>
      <c r="BK330" s="6">
        <f>IF(IFERROR(VLOOKUP("1-Detraccion"&amp;Presupuestos[[#This Row],[ID DOCUMENTO]],BD_Pagos[],5,0),0)&gt;Presupuestos[[#This Row],[TOTAL SOLES]],Presupuestos[[#This Row],[TOTAL SOLES]],IFERROR(VLOOKUP("1-Detraccion"&amp;Presupuestos[[#This Row],[ID DOCUMENTO]],BD_Pagos[],5,0),0))</f>
        <v>0</v>
      </c>
      <c r="BL330" s="6">
        <f>IF(IFERROR(VLOOKUP("1-Detraccion"&amp;Presupuestos[[#This Row],[ID DOCUMENTO]],BD_Pagos[],6,0),0)&gt;Presupuestos[[#This Row],[TOTAL SOLES]],Presupuestos[[#This Row],[TOTAL SOLES]],IFERROR(VLOOKUP("1-Detraccion"&amp;Presupuestos[[#This Row],[ID DOCUMENTO]],BD_Pagos[],6,0),0))</f>
        <v>0</v>
      </c>
      <c r="BM330" s="37"/>
      <c r="BN330" s="3"/>
      <c r="BO330" s="3"/>
      <c r="BP330" s="6"/>
      <c r="BQ33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v>
      </c>
      <c r="BR330" s="23" t="str">
        <f>IF(Presupuestos[[#This Row],[SALDO ME-MN]]&gt;0,"PENDIENTE","CANCELADO")</f>
        <v>PENDIENTE</v>
      </c>
      <c r="BS330" s="23" t="str">
        <f>IF(COUNTIFS($U$4:$U329,Presupuestos[[#This Row],[ID DOCUMENTO]])&gt;=1,IF(B329=Presupuestos[[#This Row],[ID]],"OK","DOC. DUPLICADO"),"OK")</f>
        <v>OK</v>
      </c>
    </row>
    <row r="331" spans="2:71" x14ac:dyDescent="0.25">
      <c r="B331" s="34">
        <f>IF(Presupuestos[[#This Row],[ID DOCUMENTO]]=U330,B330,IF(B330="ID",1,B330+1))</f>
        <v>324</v>
      </c>
      <c r="C331" s="2">
        <v>45862</v>
      </c>
      <c r="D331" s="2">
        <v>45862</v>
      </c>
      <c r="E331" s="3" t="s">
        <v>685</v>
      </c>
      <c r="F331" s="25" t="s">
        <v>27</v>
      </c>
      <c r="G331" s="25" t="s">
        <v>91</v>
      </c>
      <c r="H331" s="25" t="s">
        <v>92</v>
      </c>
      <c r="I331" s="36" t="str">
        <f>IFERROR(VLOOKUP(Presupuestos[[#This Row],[AREA]]&amp;Presupuestos[[#This Row],[CONCEPTO]]&amp;Presupuestos[[#This Row],[DESCRIPCION]],Tabla28[[Columna1]:[CÓDIGO NUEVO]],2,0),"")</f>
        <v>P0201001</v>
      </c>
      <c r="J331" s="3" t="s">
        <v>666</v>
      </c>
      <c r="K331" s="3" t="s">
        <v>1233</v>
      </c>
      <c r="L331" s="3" t="s">
        <v>666</v>
      </c>
      <c r="M331" s="31" t="s">
        <v>790</v>
      </c>
      <c r="N331" s="3"/>
      <c r="O331" s="3" t="s">
        <v>308</v>
      </c>
      <c r="P331" s="3" t="s">
        <v>71</v>
      </c>
      <c r="Q331" s="3" t="str">
        <f>IFERROR(VLOOKUP(Presupuestos[[#This Row],[CLASIFICACIÓN (N)]],Tabla17[],2,0),"")</f>
        <v>Costos de ventas</v>
      </c>
      <c r="R331" s="3" t="str">
        <f>IFERROR(VLOOKUP(Presupuestos[[#This Row],[CLASIFICACIÓN (N)]],Tabla17[],3,0),"")</f>
        <v>Operativo</v>
      </c>
      <c r="S331" s="3" t="s">
        <v>16</v>
      </c>
      <c r="T331" s="3" t="str">
        <f>IFERROR(VLOOKUP(Presupuestos[[#This Row],[ALMACEN]],Tabla5[],2,0),"")</f>
        <v>Arequipa</v>
      </c>
      <c r="U331" s="19" t="str">
        <f>IFERROR(VLOOKUP(Presupuestos[[#This Row],[TIPO DE DOCUMENTO]],Tipo_Documento[],2,0)&amp;Presupuestos[[#This Row],[SERIE]]&amp;Presupuestos[[#This Row],[NUMERO]]&amp;Presupuestos[[#This Row],[RUC]],"")</f>
        <v>01F102695120419158462</v>
      </c>
      <c r="V331" s="3" t="s">
        <v>120</v>
      </c>
      <c r="W331" s="7">
        <v>45862</v>
      </c>
      <c r="X331" s="7">
        <v>45862</v>
      </c>
      <c r="Y331" s="3" t="s">
        <v>791</v>
      </c>
      <c r="Z331" s="3">
        <v>6951</v>
      </c>
      <c r="AA331" s="3">
        <f>IFERROR(VLOOKUP(Presupuestos[[#This Row],[RAZON SOCIAL]],CHOOSE({1,2},Clientes_Proveedores[Razon Social],Clientes_Proveedores[Ruc / Dni]),2,0),"-")</f>
        <v>20419158462</v>
      </c>
      <c r="AB331" s="31" t="s">
        <v>792</v>
      </c>
      <c r="AC331" s="3" t="s">
        <v>670</v>
      </c>
      <c r="AD331" s="5">
        <v>0.18</v>
      </c>
      <c r="AE331" s="6">
        <v>2241.5250000000001</v>
      </c>
      <c r="AF331" s="6">
        <f>Presupuestos[[#This Row],[BASE]]*Presupuestos[[#This Row],[% IGV]]</f>
        <v>403.47449999999998</v>
      </c>
      <c r="AG331" s="22">
        <f>ROUND(SUM(Presupuestos[[#This Row],[BASE]:[IGV]]),2)</f>
        <v>2645</v>
      </c>
      <c r="AH331" s="9" t="str">
        <f>IF(Presupuestos[[#This Row],[MONEDA]]="USD",VLOOKUP(Presupuestos[[#This Row],[FECHA DE EMISION]],Tipo_Cambio[],3,0),"")</f>
        <v/>
      </c>
      <c r="AI331" s="22">
        <f>IFERROR(ROUND(IF(Presupuestos[[#This Row],[MONEDA]]="PEN",Presupuestos[[#This Row],[TOTAL]],Presupuestos[[#This Row],[TOTAL]]*Presupuestos[[#This Row],[TIPO DE CAMBIO]]),2),"")</f>
        <v>2645</v>
      </c>
      <c r="AJ331" s="5">
        <v>0.15</v>
      </c>
      <c r="AK331" s="33" t="s">
        <v>671</v>
      </c>
      <c r="AL331" s="5" t="s">
        <v>680</v>
      </c>
      <c r="AM331" s="23" t="s">
        <v>671</v>
      </c>
      <c r="AN331" s="23" t="s">
        <v>671</v>
      </c>
      <c r="AO331" s="7">
        <f>IFERROR(VLOOKUP("1-"&amp;Presupuestos[[#This Row],[ID DOCUMENTO]],BD_Pagos[],7,0),"")</f>
        <v>45863</v>
      </c>
      <c r="AP331" s="16" t="str">
        <f>IFERROR(VLOOKUP("1-"&amp;Presupuestos[[#This Row],[ID DOCUMENTO]],BD_Pagos[],8,0),"")</f>
        <v>B-BCP - Soles</v>
      </c>
      <c r="AQ331" s="17">
        <f>IFERROR(VLOOKUP("1-"&amp;Presupuestos[[#This Row],[ID DOCUMENTO]],BD_Pagos[],9,0),"")</f>
        <v>4654315</v>
      </c>
      <c r="AR331" s="54"/>
      <c r="AS331" s="7">
        <f>IFERROR(VLOOKUP("2-"&amp;Presupuestos[[#This Row],[ID DOCUMENTO]],BD_Pagos[],7,0),"")</f>
        <v>0</v>
      </c>
      <c r="AT331" s="16" t="str">
        <f>IFERROR(VLOOKUP("2-"&amp;Presupuestos[[#This Row],[ID DOCUMENTO]],BD_Pagos[],8,0),"")</f>
        <v/>
      </c>
      <c r="AU331" s="17">
        <f>IFERROR(VLOOKUP("2-"&amp;Presupuestos[[#This Row],[ID DOCUMENTO]],BD_Pagos[],9,0),"")</f>
        <v>0</v>
      </c>
      <c r="AV331" s="20">
        <f>IF(IFERROR(VLOOKUP("2-"&amp;Presupuestos[[#This Row],[ID DOCUMENTO]],BD_Pagos[],10,0),0)&gt;Presupuestos[[#This Row],[TOTAL SOLES]],Presupuestos[[#This Row],[TOTAL SOLES]],IFERROR(VLOOKUP("2-"&amp;Presupuestos[[#This Row],[ID DOCUMENTO]],BD_Pagos[],10,0),0))</f>
        <v>0</v>
      </c>
      <c r="AW331" s="7"/>
      <c r="AX331" s="16"/>
      <c r="AY331" s="17"/>
      <c r="AZ331" s="20"/>
      <c r="BA331" s="7"/>
      <c r="BB331" s="16"/>
      <c r="BC331" s="17"/>
      <c r="BD331" s="20"/>
      <c r="BE331" s="7">
        <f>IFERROR(VLOOKUP("5-"&amp;Presupuestos[[#This Row],[ID DOCUMENTO]],BD_Pagos[],7,0),"")</f>
        <v>0</v>
      </c>
      <c r="BF331" s="17">
        <f>IFERROR(VLOOKUP("5-"&amp;Presupuestos[[#This Row],[ID DOCUMENTO]],BD_Pagos[],9,0),"")</f>
        <v>0</v>
      </c>
      <c r="BG331" s="20">
        <f>IF(IFERROR(VLOOKUP("5-"&amp;Presupuestos[[#This Row],[ID DOCUMENTO]],BD_Pagos[],10,0),0)&gt;Presupuestos[[#This Row],[TOTAL SOLES]],Presupuestos[[#This Row],[TOTAL SOLES]],IFERROR(VLOOKUP("5-"&amp;Presupuestos[[#This Row],[ID DOCUMENTO]],BD_Pagos[],10,0),0))</f>
        <v>0</v>
      </c>
      <c r="BH331" s="7">
        <f>IFERROR(VLOOKUP("1-Detraccion"&amp;Presupuestos[[#This Row],[ID DOCUMENTO]],BD_Pagos[],2,0),"")</f>
        <v>45863</v>
      </c>
      <c r="BI331" s="3" t="str">
        <f>IFERROR(VLOOKUP("1-Detraccion"&amp;Presupuestos[[#This Row],[ID DOCUMENTO]],BD_Pagos[],3,0),"")</f>
        <v>Adquiriente</v>
      </c>
      <c r="BJ331" s="3">
        <f>IFERROR(VLOOKUP("1-Detraccion"&amp;Presupuestos[[#This Row],[ID DOCUMENTO]],BD_Pagos[],4,0),"")</f>
        <v>276642073</v>
      </c>
      <c r="BK331" s="6">
        <f>IF(IFERROR(VLOOKUP("1-Detraccion"&amp;Presupuestos[[#This Row],[ID DOCUMENTO]],BD_Pagos[],5,0),0)&gt;Presupuestos[[#This Row],[TOTAL SOLES]],Presupuestos[[#This Row],[TOTAL SOLES]],IFERROR(VLOOKUP("1-Detraccion"&amp;Presupuestos[[#This Row],[ID DOCUMENTO]],BD_Pagos[],5,0),0))</f>
        <v>397</v>
      </c>
      <c r="BL331" s="6">
        <f>IF(IFERROR(VLOOKUP("1-Detraccion"&amp;Presupuestos[[#This Row],[ID DOCUMENTO]],BD_Pagos[],6,0),0)&gt;Presupuestos[[#This Row],[TOTAL SOLES]],Presupuestos[[#This Row],[TOTAL SOLES]],IFERROR(VLOOKUP("1-Detraccion"&amp;Presupuestos[[#This Row],[ID DOCUMENTO]],BD_Pagos[],6,0),0))</f>
        <v>397</v>
      </c>
      <c r="BM331" s="37"/>
      <c r="BN331" s="3"/>
      <c r="BO331" s="3"/>
      <c r="BP331" s="6"/>
      <c r="BQ33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2248</v>
      </c>
      <c r="BR331" s="23" t="str">
        <f>IF(Presupuestos[[#This Row],[SALDO ME-MN]]&gt;0,"PENDIENTE","CANCELADO")</f>
        <v>PENDIENTE</v>
      </c>
      <c r="BS331" s="23" t="str">
        <f>IF(COUNTIFS($U$4:$U330,Presupuestos[[#This Row],[ID DOCUMENTO]])&gt;=1,IF(B330=Presupuestos[[#This Row],[ID]],"OK","DOC. DUPLICADO"),"OK")</f>
        <v>OK</v>
      </c>
    </row>
    <row r="332" spans="2:71" x14ac:dyDescent="0.25">
      <c r="B332" s="34">
        <f>IF(Presupuestos[[#This Row],[ID DOCUMENTO]]=U331,B331,IF(B331="ID",1,B331+1))</f>
        <v>325</v>
      </c>
      <c r="C332" s="2">
        <v>45862</v>
      </c>
      <c r="D332" s="2">
        <v>45862</v>
      </c>
      <c r="E332" s="3" t="s">
        <v>685</v>
      </c>
      <c r="F332" s="25" t="s">
        <v>27</v>
      </c>
      <c r="G332" s="25" t="s">
        <v>91</v>
      </c>
      <c r="H332" s="25" t="s">
        <v>92</v>
      </c>
      <c r="I332" s="36" t="str">
        <f>IFERROR(VLOOKUP(Presupuestos[[#This Row],[AREA]]&amp;Presupuestos[[#This Row],[CONCEPTO]]&amp;Presupuestos[[#This Row],[DESCRIPCION]],Tabla28[[Columna1]:[CÓDIGO NUEVO]],2,0),"")</f>
        <v>P0201001</v>
      </c>
      <c r="J332" s="3" t="s">
        <v>666</v>
      </c>
      <c r="K332" s="3" t="s">
        <v>896</v>
      </c>
      <c r="L332" s="3" t="s">
        <v>666</v>
      </c>
      <c r="M332" s="31" t="s">
        <v>790</v>
      </c>
      <c r="N332" s="3"/>
      <c r="O332" s="3" t="s">
        <v>308</v>
      </c>
      <c r="P332" s="3" t="s">
        <v>71</v>
      </c>
      <c r="Q332" s="3" t="str">
        <f>IFERROR(VLOOKUP(Presupuestos[[#This Row],[CLASIFICACIÓN (N)]],Tabla17[],2,0),"")</f>
        <v>Costos de ventas</v>
      </c>
      <c r="R332" s="3" t="str">
        <f>IFERROR(VLOOKUP(Presupuestos[[#This Row],[CLASIFICACIÓN (N)]],Tabla17[],3,0),"")</f>
        <v>Operativo</v>
      </c>
      <c r="S332" s="3" t="s">
        <v>16</v>
      </c>
      <c r="T332" s="3" t="str">
        <f>IFERROR(VLOOKUP(Presupuestos[[#This Row],[ALMACEN]],Tabla5[],2,0),"")</f>
        <v>Arequipa</v>
      </c>
      <c r="U332" s="19" t="str">
        <f>IFERROR(VLOOKUP(Presupuestos[[#This Row],[TIPO DE DOCUMENTO]],Tipo_Documento[],2,0)&amp;Presupuestos[[#This Row],[SERIE]]&amp;Presupuestos[[#This Row],[NUMERO]]&amp;Presupuestos[[#This Row],[RUC]],"")</f>
        <v>01F102695020419158462</v>
      </c>
      <c r="V332" s="3" t="s">
        <v>120</v>
      </c>
      <c r="W332" s="7">
        <v>45862</v>
      </c>
      <c r="X332" s="7">
        <v>45862</v>
      </c>
      <c r="Y332" s="3" t="s">
        <v>791</v>
      </c>
      <c r="Z332" s="3">
        <v>6950</v>
      </c>
      <c r="AA332" s="3">
        <f>IFERROR(VLOOKUP(Presupuestos[[#This Row],[RAZON SOCIAL]],CHOOSE({1,2},Clientes_Proveedores[Razon Social],Clientes_Proveedores[Ruc / Dni]),2,0),"-")</f>
        <v>20419158462</v>
      </c>
      <c r="AB332" s="31" t="s">
        <v>792</v>
      </c>
      <c r="AC332" s="3" t="s">
        <v>670</v>
      </c>
      <c r="AD332" s="5">
        <v>0.18</v>
      </c>
      <c r="AE332" s="6">
        <v>692.37</v>
      </c>
      <c r="AF332" s="6">
        <f>Presupuestos[[#This Row],[BASE]]*Presupuestos[[#This Row],[% IGV]]</f>
        <v>124.6266</v>
      </c>
      <c r="AG332" s="22">
        <f>ROUND(SUM(Presupuestos[[#This Row],[BASE]:[IGV]]),2)</f>
        <v>817</v>
      </c>
      <c r="AH332" s="9" t="str">
        <f>IF(Presupuestos[[#This Row],[MONEDA]]="USD",VLOOKUP(Presupuestos[[#This Row],[FECHA DE EMISION]],Tipo_Cambio[],3,0),"")</f>
        <v/>
      </c>
      <c r="AI332" s="22">
        <f>IFERROR(ROUND(IF(Presupuestos[[#This Row],[MONEDA]]="PEN",Presupuestos[[#This Row],[TOTAL]],Presupuestos[[#This Row],[TOTAL]]*Presupuestos[[#This Row],[TIPO DE CAMBIO]]),2),"")</f>
        <v>817</v>
      </c>
      <c r="AJ332" s="5">
        <v>0.15</v>
      </c>
      <c r="AK332" s="33" t="s">
        <v>671</v>
      </c>
      <c r="AL332" s="5" t="s">
        <v>680</v>
      </c>
      <c r="AM332" s="23" t="s">
        <v>671</v>
      </c>
      <c r="AN332" s="23" t="s">
        <v>671</v>
      </c>
      <c r="AO332" s="7">
        <f>IFERROR(VLOOKUP("1-"&amp;Presupuestos[[#This Row],[ID DOCUMENTO]],BD_Pagos[],7,0),"")</f>
        <v>45863</v>
      </c>
      <c r="AP332" s="16" t="str">
        <f>IFERROR(VLOOKUP("1-"&amp;Presupuestos[[#This Row],[ID DOCUMENTO]],BD_Pagos[],8,0),"")</f>
        <v>B-BCP - Soles</v>
      </c>
      <c r="AQ332" s="17">
        <f>IFERROR(VLOOKUP("1-"&amp;Presupuestos[[#This Row],[ID DOCUMENTO]],BD_Pagos[],9,0),"")</f>
        <v>4654315</v>
      </c>
      <c r="AR332" s="54"/>
      <c r="AS332" s="7">
        <f>IFERROR(VLOOKUP("2-"&amp;Presupuestos[[#This Row],[ID DOCUMENTO]],BD_Pagos[],7,0),"")</f>
        <v>0</v>
      </c>
      <c r="AT332" s="16" t="str">
        <f>IFERROR(VLOOKUP("2-"&amp;Presupuestos[[#This Row],[ID DOCUMENTO]],BD_Pagos[],8,0),"")</f>
        <v/>
      </c>
      <c r="AU332" s="17">
        <f>IFERROR(VLOOKUP("2-"&amp;Presupuestos[[#This Row],[ID DOCUMENTO]],BD_Pagos[],9,0),"")</f>
        <v>0</v>
      </c>
      <c r="AV332" s="20">
        <f>IF(IFERROR(VLOOKUP("2-"&amp;Presupuestos[[#This Row],[ID DOCUMENTO]],BD_Pagos[],10,0),0)&gt;Presupuestos[[#This Row],[TOTAL SOLES]],Presupuestos[[#This Row],[TOTAL SOLES]],IFERROR(VLOOKUP("2-"&amp;Presupuestos[[#This Row],[ID DOCUMENTO]],BD_Pagos[],10,0),0))</f>
        <v>0</v>
      </c>
      <c r="AW332" s="7"/>
      <c r="AX332" s="16"/>
      <c r="AY332" s="17"/>
      <c r="AZ332" s="20"/>
      <c r="BA332" s="7"/>
      <c r="BB332" s="16"/>
      <c r="BC332" s="17"/>
      <c r="BD332" s="20"/>
      <c r="BE332" s="7">
        <f>IFERROR(VLOOKUP("5-"&amp;Presupuestos[[#This Row],[ID DOCUMENTO]],BD_Pagos[],7,0),"")</f>
        <v>0</v>
      </c>
      <c r="BF332" s="17">
        <f>IFERROR(VLOOKUP("5-"&amp;Presupuestos[[#This Row],[ID DOCUMENTO]],BD_Pagos[],9,0),"")</f>
        <v>0</v>
      </c>
      <c r="BG332" s="20">
        <f>IF(IFERROR(VLOOKUP("5-"&amp;Presupuestos[[#This Row],[ID DOCUMENTO]],BD_Pagos[],10,0),0)&gt;Presupuestos[[#This Row],[TOTAL SOLES]],Presupuestos[[#This Row],[TOTAL SOLES]],IFERROR(VLOOKUP("5-"&amp;Presupuestos[[#This Row],[ID DOCUMENTO]],BD_Pagos[],10,0),0))</f>
        <v>0</v>
      </c>
      <c r="BH332" s="7">
        <f>IFERROR(VLOOKUP("1-Detraccion"&amp;Presupuestos[[#This Row],[ID DOCUMENTO]],BD_Pagos[],2,0),"")</f>
        <v>45863</v>
      </c>
      <c r="BI332" s="3" t="str">
        <f>IFERROR(VLOOKUP("1-Detraccion"&amp;Presupuestos[[#This Row],[ID DOCUMENTO]],BD_Pagos[],3,0),"")</f>
        <v>Adquiriente</v>
      </c>
      <c r="BJ332" s="3">
        <f>IFERROR(VLOOKUP("1-Detraccion"&amp;Presupuestos[[#This Row],[ID DOCUMENTO]],BD_Pagos[],4,0),"")</f>
        <v>276642074</v>
      </c>
      <c r="BK332" s="6">
        <f>IF(IFERROR(VLOOKUP("1-Detraccion"&amp;Presupuestos[[#This Row],[ID DOCUMENTO]],BD_Pagos[],5,0),0)&gt;Presupuestos[[#This Row],[TOTAL SOLES]],Presupuestos[[#This Row],[TOTAL SOLES]],IFERROR(VLOOKUP("1-Detraccion"&amp;Presupuestos[[#This Row],[ID DOCUMENTO]],BD_Pagos[],5,0),0))</f>
        <v>123</v>
      </c>
      <c r="BL332" s="6">
        <f>IF(IFERROR(VLOOKUP("1-Detraccion"&amp;Presupuestos[[#This Row],[ID DOCUMENTO]],BD_Pagos[],6,0),0)&gt;Presupuestos[[#This Row],[TOTAL SOLES]],Presupuestos[[#This Row],[TOTAL SOLES]],IFERROR(VLOOKUP("1-Detraccion"&amp;Presupuestos[[#This Row],[ID DOCUMENTO]],BD_Pagos[],6,0),0))</f>
        <v>123</v>
      </c>
      <c r="BM332" s="37"/>
      <c r="BN332" s="3"/>
      <c r="BO332" s="3"/>
      <c r="BP332" s="6"/>
      <c r="BQ33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694</v>
      </c>
      <c r="BR332" s="23" t="str">
        <f>IF(Presupuestos[[#This Row],[SALDO ME-MN]]&gt;0,"PENDIENTE","CANCELADO")</f>
        <v>PENDIENTE</v>
      </c>
      <c r="BS332" s="23" t="str">
        <f>IF(COUNTIFS($U$4:$U331,Presupuestos[[#This Row],[ID DOCUMENTO]])&gt;=1,IF(B331=Presupuestos[[#This Row],[ID]],"OK","DOC. DUPLICADO"),"OK")</f>
        <v>OK</v>
      </c>
    </row>
    <row r="333" spans="2:71" x14ac:dyDescent="0.25">
      <c r="B333" s="34">
        <f>IF(Presupuestos[[#This Row],[ID DOCUMENTO]]=U332,B332,IF(B332="ID",1,B332+1))</f>
        <v>326</v>
      </c>
      <c r="C333" s="2">
        <v>45862</v>
      </c>
      <c r="D333" s="2">
        <v>45862</v>
      </c>
      <c r="E333" s="3" t="s">
        <v>685</v>
      </c>
      <c r="F333" s="25" t="s">
        <v>27</v>
      </c>
      <c r="G333" s="25" t="s">
        <v>91</v>
      </c>
      <c r="H333" s="25" t="s">
        <v>92</v>
      </c>
      <c r="I333" s="36" t="str">
        <f>IFERROR(VLOOKUP(Presupuestos[[#This Row],[AREA]]&amp;Presupuestos[[#This Row],[CONCEPTO]]&amp;Presupuestos[[#This Row],[DESCRIPCION]],Tabla28[[Columna1]:[CÓDIGO NUEVO]],2,0),"")</f>
        <v>P0201001</v>
      </c>
      <c r="J333" s="3" t="s">
        <v>666</v>
      </c>
      <c r="K333" s="3" t="s">
        <v>1234</v>
      </c>
      <c r="L333" s="3" t="s">
        <v>666</v>
      </c>
      <c r="M333" s="31" t="s">
        <v>790</v>
      </c>
      <c r="N333" s="3"/>
      <c r="O333" s="3" t="s">
        <v>308</v>
      </c>
      <c r="P333" s="3" t="s">
        <v>71</v>
      </c>
      <c r="Q333" s="3" t="str">
        <f>IFERROR(VLOOKUP(Presupuestos[[#This Row],[CLASIFICACIÓN (N)]],Tabla17[],2,0),"")</f>
        <v>Costos de ventas</v>
      </c>
      <c r="R333" s="3" t="str">
        <f>IFERROR(VLOOKUP(Presupuestos[[#This Row],[CLASIFICACIÓN (N)]],Tabla17[],3,0),"")</f>
        <v>Operativo</v>
      </c>
      <c r="S333" s="3" t="s">
        <v>16</v>
      </c>
      <c r="T333" s="3" t="str">
        <f>IFERROR(VLOOKUP(Presupuestos[[#This Row],[ALMACEN]],Tabla5[],2,0),"")</f>
        <v>Arequipa</v>
      </c>
      <c r="U333" s="19" t="str">
        <f>IFERROR(VLOOKUP(Presupuestos[[#This Row],[TIPO DE DOCUMENTO]],Tipo_Documento[],2,0)&amp;Presupuestos[[#This Row],[SERIE]]&amp;Presupuestos[[#This Row],[NUMERO]]&amp;Presupuestos[[#This Row],[RUC]],"")</f>
        <v>01F003171520454186002</v>
      </c>
      <c r="V333" s="3" t="s">
        <v>120</v>
      </c>
      <c r="W333" s="7">
        <v>45862</v>
      </c>
      <c r="X333" s="7">
        <v>45862</v>
      </c>
      <c r="Y333" s="3" t="s">
        <v>869</v>
      </c>
      <c r="Z333" s="3">
        <v>1715</v>
      </c>
      <c r="AA333" s="3">
        <f>IFERROR(VLOOKUP(Presupuestos[[#This Row],[RAZON SOCIAL]],CHOOSE({1,2},Clientes_Proveedores[Razon Social],Clientes_Proveedores[Ruc / Dni]),2,0),"-")</f>
        <v>20454186002</v>
      </c>
      <c r="AB333" s="31" t="s">
        <v>898</v>
      </c>
      <c r="AC333" s="3" t="s">
        <v>670</v>
      </c>
      <c r="AD333" s="5">
        <v>0.18</v>
      </c>
      <c r="AE333" s="6">
        <v>147.46</v>
      </c>
      <c r="AF333" s="6">
        <f>Presupuestos[[#This Row],[BASE]]*Presupuestos[[#This Row],[% IGV]]</f>
        <v>26.5428</v>
      </c>
      <c r="AG333" s="22">
        <f>ROUND(SUM(Presupuestos[[#This Row],[BASE]:[IGV]]),2)</f>
        <v>174</v>
      </c>
      <c r="AH333" s="9" t="str">
        <f>IF(Presupuestos[[#This Row],[MONEDA]]="USD",VLOOKUP(Presupuestos[[#This Row],[FECHA DE EMISION]],Tipo_Cambio[],3,0),"")</f>
        <v/>
      </c>
      <c r="AI333" s="22">
        <f>IFERROR(ROUND(IF(Presupuestos[[#This Row],[MONEDA]]="PEN",Presupuestos[[#This Row],[TOTAL]],Presupuestos[[#This Row],[TOTAL]]*Presupuestos[[#This Row],[TIPO DE CAMBIO]]),2),"")</f>
        <v>174</v>
      </c>
      <c r="AJ333" s="5">
        <v>0.15</v>
      </c>
      <c r="AK333" s="33" t="s">
        <v>671</v>
      </c>
      <c r="AL333" s="5" t="s">
        <v>680</v>
      </c>
      <c r="AM333" s="23" t="s">
        <v>671</v>
      </c>
      <c r="AN333" s="23" t="s">
        <v>671</v>
      </c>
      <c r="AO333" s="7">
        <f>IFERROR(VLOOKUP("1-"&amp;Presupuestos[[#This Row],[ID DOCUMENTO]],BD_Pagos[],7,0),"")</f>
        <v>45863</v>
      </c>
      <c r="AP333" s="16" t="str">
        <f>IFERROR(VLOOKUP("1-"&amp;Presupuestos[[#This Row],[ID DOCUMENTO]],BD_Pagos[],8,0),"")</f>
        <v>B-BCP - Soles</v>
      </c>
      <c r="AQ333" s="17">
        <f>IFERROR(VLOOKUP("1-"&amp;Presupuestos[[#This Row],[ID DOCUMENTO]],BD_Pagos[],9,0),"")</f>
        <v>4654315</v>
      </c>
      <c r="AR333" s="54"/>
      <c r="AS333" s="7">
        <f>IFERROR(VLOOKUP("2-"&amp;Presupuestos[[#This Row],[ID DOCUMENTO]],BD_Pagos[],7,0),"")</f>
        <v>0</v>
      </c>
      <c r="AT333" s="16" t="str">
        <f>IFERROR(VLOOKUP("2-"&amp;Presupuestos[[#This Row],[ID DOCUMENTO]],BD_Pagos[],8,0),"")</f>
        <v/>
      </c>
      <c r="AU333" s="17">
        <f>IFERROR(VLOOKUP("2-"&amp;Presupuestos[[#This Row],[ID DOCUMENTO]],BD_Pagos[],9,0),"")</f>
        <v>0</v>
      </c>
      <c r="AV333" s="20">
        <f>IF(IFERROR(VLOOKUP("2-"&amp;Presupuestos[[#This Row],[ID DOCUMENTO]],BD_Pagos[],10,0),0)&gt;Presupuestos[[#This Row],[TOTAL SOLES]],Presupuestos[[#This Row],[TOTAL SOLES]],IFERROR(VLOOKUP("2-"&amp;Presupuestos[[#This Row],[ID DOCUMENTO]],BD_Pagos[],10,0),0))</f>
        <v>0</v>
      </c>
      <c r="AW333" s="7"/>
      <c r="AX333" s="16"/>
      <c r="AY333" s="17"/>
      <c r="AZ333" s="20"/>
      <c r="BA333" s="7"/>
      <c r="BB333" s="16"/>
      <c r="BC333" s="17"/>
      <c r="BD333" s="20"/>
      <c r="BE333" s="7">
        <f>IFERROR(VLOOKUP("5-"&amp;Presupuestos[[#This Row],[ID DOCUMENTO]],BD_Pagos[],7,0),"")</f>
        <v>0</v>
      </c>
      <c r="BF333" s="17">
        <f>IFERROR(VLOOKUP("5-"&amp;Presupuestos[[#This Row],[ID DOCUMENTO]],BD_Pagos[],9,0),"")</f>
        <v>0</v>
      </c>
      <c r="BG333" s="20">
        <f>IF(IFERROR(VLOOKUP("5-"&amp;Presupuestos[[#This Row],[ID DOCUMENTO]],BD_Pagos[],10,0),0)&gt;Presupuestos[[#This Row],[TOTAL SOLES]],Presupuestos[[#This Row],[TOTAL SOLES]],IFERROR(VLOOKUP("5-"&amp;Presupuestos[[#This Row],[ID DOCUMENTO]],BD_Pagos[],10,0),0))</f>
        <v>0</v>
      </c>
      <c r="BH333" s="7">
        <f>IFERROR(VLOOKUP("1-Detraccion"&amp;Presupuestos[[#This Row],[ID DOCUMENTO]],BD_Pagos[],2,0),"")</f>
        <v>45863</v>
      </c>
      <c r="BI333" s="3" t="str">
        <f>IFERROR(VLOOKUP("1-Detraccion"&amp;Presupuestos[[#This Row],[ID DOCUMENTO]],BD_Pagos[],3,0),"")</f>
        <v>Adquiriente</v>
      </c>
      <c r="BJ333" s="3">
        <f>IFERROR(VLOOKUP("1-Detraccion"&amp;Presupuestos[[#This Row],[ID DOCUMENTO]],BD_Pagos[],4,0),"")</f>
        <v>276642075</v>
      </c>
      <c r="BK333" s="6">
        <f>IF(IFERROR(VLOOKUP("1-Detraccion"&amp;Presupuestos[[#This Row],[ID DOCUMENTO]],BD_Pagos[],5,0),0)&gt;Presupuestos[[#This Row],[TOTAL SOLES]],Presupuestos[[#This Row],[TOTAL SOLES]],IFERROR(VLOOKUP("1-Detraccion"&amp;Presupuestos[[#This Row],[ID DOCUMENTO]],BD_Pagos[],5,0),0))</f>
        <v>26</v>
      </c>
      <c r="BL333" s="6">
        <f>IF(IFERROR(VLOOKUP("1-Detraccion"&amp;Presupuestos[[#This Row],[ID DOCUMENTO]],BD_Pagos[],6,0),0)&gt;Presupuestos[[#This Row],[TOTAL SOLES]],Presupuestos[[#This Row],[TOTAL SOLES]],IFERROR(VLOOKUP("1-Detraccion"&amp;Presupuestos[[#This Row],[ID DOCUMENTO]],BD_Pagos[],6,0),0))</f>
        <v>26</v>
      </c>
      <c r="BM333" s="37"/>
      <c r="BN333" s="3"/>
      <c r="BO333" s="3"/>
      <c r="BP333" s="6"/>
      <c r="BQ33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148</v>
      </c>
      <c r="BR333" s="23" t="str">
        <f>IF(Presupuestos[[#This Row],[SALDO ME-MN]]&gt;0,"PENDIENTE","CANCELADO")</f>
        <v>PENDIENTE</v>
      </c>
      <c r="BS333" s="23" t="str">
        <f>IF(COUNTIFS($U$4:$U332,Presupuestos[[#This Row],[ID DOCUMENTO]])&gt;=1,IF(B332=Presupuestos[[#This Row],[ID]],"OK","DOC. DUPLICADO"),"OK")</f>
        <v>OK</v>
      </c>
    </row>
    <row r="334" spans="2:71" ht="36" x14ac:dyDescent="0.25">
      <c r="B334" s="34">
        <f>IF(Presupuestos[[#This Row],[ID DOCUMENTO]]=U333,B333,IF(B333="ID",1,B333+1))</f>
        <v>327</v>
      </c>
      <c r="C334" s="2">
        <v>45849</v>
      </c>
      <c r="D334" s="2">
        <v>45849</v>
      </c>
      <c r="E334" s="3" t="s">
        <v>675</v>
      </c>
      <c r="F334" s="25" t="s">
        <v>54</v>
      </c>
      <c r="G334" s="25" t="s">
        <v>51</v>
      </c>
      <c r="H334" s="25" t="s">
        <v>24</v>
      </c>
      <c r="I334" s="36" t="str">
        <f>IFERROR(VLOOKUP(Presupuestos[[#This Row],[AREA]]&amp;Presupuestos[[#This Row],[CONCEPTO]]&amp;Presupuestos[[#This Row],[DESCRIPCION]],Tabla28[[Columna1]:[CÓDIGO NUEVO]],2,0),"")</f>
        <v>P0607001</v>
      </c>
      <c r="J334" s="3" t="s">
        <v>666</v>
      </c>
      <c r="K334" s="3" t="s">
        <v>666</v>
      </c>
      <c r="L334" s="3" t="s">
        <v>666</v>
      </c>
      <c r="M334" s="31" t="s">
        <v>1235</v>
      </c>
      <c r="N334" s="3"/>
      <c r="O334" s="3" t="s">
        <v>315</v>
      </c>
      <c r="P334" s="3" t="s">
        <v>127</v>
      </c>
      <c r="Q334" s="3" t="str">
        <f>IFERROR(VLOOKUP(Presupuestos[[#This Row],[CLASIFICACIÓN (N)]],Tabla17[],2,0),"")</f>
        <v>Gastos operativos</v>
      </c>
      <c r="R334" s="3" t="str">
        <f>IFERROR(VLOOKUP(Presupuestos[[#This Row],[CLASIFICACIÓN (N)]],Tabla17[],3,0),"")</f>
        <v>Operativo</v>
      </c>
      <c r="S334" s="3" t="s">
        <v>16</v>
      </c>
      <c r="T334" s="3" t="str">
        <f>IFERROR(VLOOKUP(Presupuestos[[#This Row],[ALMACEN]],Tabla5[],2,0),"")</f>
        <v>Arequipa</v>
      </c>
      <c r="U334" s="19" t="str">
        <f>IFERROR(VLOOKUP(Presupuestos[[#This Row],[TIPO DE DOCUMENTO]],Tipo_Documento[],2,0)&amp;Presupuestos[[#This Row],[SERIE]]&amp;Presupuestos[[#This Row],[NUMERO]]&amp;Presupuestos[[#This Row],[RUC]],"")</f>
        <v>LIQGH4711111111</v>
      </c>
      <c r="V334" s="3" t="s">
        <v>175</v>
      </c>
      <c r="W334" s="7">
        <v>45849</v>
      </c>
      <c r="X334" s="7">
        <v>45849</v>
      </c>
      <c r="Y334" s="3" t="s">
        <v>56</v>
      </c>
      <c r="Z334" s="3">
        <v>47</v>
      </c>
      <c r="AA334" s="3">
        <f>IFERROR(VLOOKUP(Presupuestos[[#This Row],[RAZON SOCIAL]],CHOOSE({1,2},Clientes_Proveedores[Razon Social],Clientes_Proveedores[Ruc / Dni]),2,0),"-")</f>
        <v>11111111</v>
      </c>
      <c r="AB334" s="31" t="s">
        <v>916</v>
      </c>
      <c r="AC334" s="3" t="s">
        <v>670</v>
      </c>
      <c r="AD334" s="5"/>
      <c r="AE334" s="6">
        <v>40</v>
      </c>
      <c r="AF334" s="6">
        <f>Presupuestos[[#This Row],[BASE]]*Presupuestos[[#This Row],[% IGV]]</f>
        <v>0</v>
      </c>
      <c r="AG334" s="22">
        <f>ROUND(SUM(Presupuestos[[#This Row],[BASE]:[IGV]]),2)</f>
        <v>40</v>
      </c>
      <c r="AH334" s="9" t="str">
        <f>IF(Presupuestos[[#This Row],[MONEDA]]="USD",VLOOKUP(Presupuestos[[#This Row],[FECHA DE EMISION]],Tipo_Cambio[],3,0),"")</f>
        <v/>
      </c>
      <c r="AI334" s="22">
        <f>IFERROR(ROUND(IF(Presupuestos[[#This Row],[MONEDA]]="PEN",Presupuestos[[#This Row],[TOTAL]],Presupuestos[[#This Row],[TOTAL]]*Presupuestos[[#This Row],[TIPO DE CAMBIO]]),2),"")</f>
        <v>40</v>
      </c>
      <c r="AJ334" s="5"/>
      <c r="AK334" s="33" t="s">
        <v>671</v>
      </c>
      <c r="AL334" s="5" t="s">
        <v>742</v>
      </c>
      <c r="AM334" s="23" t="s">
        <v>671</v>
      </c>
      <c r="AN334" s="23" t="s">
        <v>759</v>
      </c>
      <c r="AO334" s="7">
        <f>IFERROR(VLOOKUP("1-"&amp;Presupuestos[[#This Row],[ID DOCUMENTO]],BD_Pagos[],7,0),"")</f>
        <v>0</v>
      </c>
      <c r="AP334" s="16" t="str">
        <f>IFERROR(VLOOKUP("1-"&amp;Presupuestos[[#This Row],[ID DOCUMENTO]],BD_Pagos[],8,0),"")</f>
        <v/>
      </c>
      <c r="AQ334" s="17" t="str">
        <f>IFERROR(VLOOKUP("1-"&amp;Presupuestos[[#This Row],[ID DOCUMENTO]],BD_Pagos[],9,0),"")</f>
        <v/>
      </c>
      <c r="AR334" s="54"/>
      <c r="AS334" s="7">
        <f>IFERROR(VLOOKUP("2-"&amp;Presupuestos[[#This Row],[ID DOCUMENTO]],BD_Pagos[],7,0),"")</f>
        <v>0</v>
      </c>
      <c r="AT334" s="16" t="str">
        <f>IFERROR(VLOOKUP("2-"&amp;Presupuestos[[#This Row],[ID DOCUMENTO]],BD_Pagos[],8,0),"")</f>
        <v/>
      </c>
      <c r="AU334" s="17">
        <f>IFERROR(VLOOKUP("2-"&amp;Presupuestos[[#This Row],[ID DOCUMENTO]],BD_Pagos[],9,0),"")</f>
        <v>0</v>
      </c>
      <c r="AV334" s="20">
        <f>IF(IFERROR(VLOOKUP("2-"&amp;Presupuestos[[#This Row],[ID DOCUMENTO]],BD_Pagos[],10,0),0)&gt;Presupuestos[[#This Row],[TOTAL SOLES]],Presupuestos[[#This Row],[TOTAL SOLES]],IFERROR(VLOOKUP("2-"&amp;Presupuestos[[#This Row],[ID DOCUMENTO]],BD_Pagos[],10,0),0))</f>
        <v>0</v>
      </c>
      <c r="AW334" s="7"/>
      <c r="AX334" s="16"/>
      <c r="AY334" s="17"/>
      <c r="AZ334" s="20"/>
      <c r="BA334" s="7"/>
      <c r="BB334" s="16"/>
      <c r="BC334" s="17"/>
      <c r="BD334" s="20"/>
      <c r="BE334" s="7">
        <f>IFERROR(VLOOKUP("5-"&amp;Presupuestos[[#This Row],[ID DOCUMENTO]],BD_Pagos[],7,0),"")</f>
        <v>0</v>
      </c>
      <c r="BF334" s="17">
        <f>IFERROR(VLOOKUP("5-"&amp;Presupuestos[[#This Row],[ID DOCUMENTO]],BD_Pagos[],9,0),"")</f>
        <v>0</v>
      </c>
      <c r="BG334" s="20">
        <f>IF(IFERROR(VLOOKUP("5-"&amp;Presupuestos[[#This Row],[ID DOCUMENTO]],BD_Pagos[],10,0),0)&gt;Presupuestos[[#This Row],[TOTAL SOLES]],Presupuestos[[#This Row],[TOTAL SOLES]],IFERROR(VLOOKUP("5-"&amp;Presupuestos[[#This Row],[ID DOCUMENTO]],BD_Pagos[],10,0),0))</f>
        <v>0</v>
      </c>
      <c r="BH334" s="7">
        <f>IFERROR(VLOOKUP("1-Detraccion"&amp;Presupuestos[[#This Row],[ID DOCUMENTO]],BD_Pagos[],2,0),"")</f>
        <v>0</v>
      </c>
      <c r="BI334" s="3" t="str">
        <f>IFERROR(VLOOKUP("1-Detraccion"&amp;Presupuestos[[#This Row],[ID DOCUMENTO]],BD_Pagos[],3,0),"")</f>
        <v/>
      </c>
      <c r="BJ334" s="3">
        <f>IFERROR(VLOOKUP("1-Detraccion"&amp;Presupuestos[[#This Row],[ID DOCUMENTO]],BD_Pagos[],4,0),"")</f>
        <v>0</v>
      </c>
      <c r="BK334" s="6">
        <f>IF(IFERROR(VLOOKUP("1-Detraccion"&amp;Presupuestos[[#This Row],[ID DOCUMENTO]],BD_Pagos[],5,0),0)&gt;Presupuestos[[#This Row],[TOTAL SOLES]],Presupuestos[[#This Row],[TOTAL SOLES]],IFERROR(VLOOKUP("1-Detraccion"&amp;Presupuestos[[#This Row],[ID DOCUMENTO]],BD_Pagos[],5,0),0))</f>
        <v>0</v>
      </c>
      <c r="BL334" s="6">
        <f>IF(IFERROR(VLOOKUP("1-Detraccion"&amp;Presupuestos[[#This Row],[ID DOCUMENTO]],BD_Pagos[],6,0),0)&gt;Presupuestos[[#This Row],[TOTAL SOLES]],Presupuestos[[#This Row],[TOTAL SOLES]],IFERROR(VLOOKUP("1-Detraccion"&amp;Presupuestos[[#This Row],[ID DOCUMENTO]],BD_Pagos[],6,0),0))</f>
        <v>0</v>
      </c>
      <c r="BM334" s="37"/>
      <c r="BN334" s="3"/>
      <c r="BO334" s="3"/>
      <c r="BP334" s="6"/>
      <c r="BQ33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40</v>
      </c>
      <c r="BR334" s="23" t="str">
        <f>IF(Presupuestos[[#This Row],[SALDO ME-MN]]&gt;0,"PENDIENTE","CANCELADO")</f>
        <v>PENDIENTE</v>
      </c>
      <c r="BS334" s="23" t="str">
        <f>IF(COUNTIFS($U$4:$U333,Presupuestos[[#This Row],[ID DOCUMENTO]])&gt;=1,IF(B333=Presupuestos[[#This Row],[ID]],"OK","DOC. DUPLICADO"),"OK")</f>
        <v>OK</v>
      </c>
    </row>
    <row r="335" spans="2:71" ht="24" x14ac:dyDescent="0.25">
      <c r="B335" s="34">
        <f>IF(Presupuestos[[#This Row],[ID DOCUMENTO]]=U334,B334,IF(B334="ID",1,B334+1))</f>
        <v>328</v>
      </c>
      <c r="C335" s="2">
        <v>45862</v>
      </c>
      <c r="D335" s="2">
        <v>45862</v>
      </c>
      <c r="E335" s="3" t="s">
        <v>1236</v>
      </c>
      <c r="F335" s="25" t="s">
        <v>35</v>
      </c>
      <c r="G335" s="25" t="s">
        <v>19</v>
      </c>
      <c r="H335" s="25" t="s">
        <v>99</v>
      </c>
      <c r="I335" s="36" t="str">
        <f>IFERROR(VLOOKUP(Presupuestos[[#This Row],[AREA]]&amp;Presupuestos[[#This Row],[CONCEPTO]]&amp;Presupuestos[[#This Row],[DESCRIPCION]],Tabla28[[Columna1]:[CÓDIGO NUEVO]],2,0),"")</f>
        <v>P0307004</v>
      </c>
      <c r="J335" s="3" t="s">
        <v>666</v>
      </c>
      <c r="K335" s="3" t="s">
        <v>666</v>
      </c>
      <c r="L335" s="3" t="s">
        <v>666</v>
      </c>
      <c r="M335" s="31" t="s">
        <v>1237</v>
      </c>
      <c r="N335" s="3"/>
      <c r="O335" s="3" t="s">
        <v>300</v>
      </c>
      <c r="P335" s="3" t="s">
        <v>127</v>
      </c>
      <c r="Q335" s="3" t="str">
        <f>IFERROR(VLOOKUP(Presupuestos[[#This Row],[CLASIFICACIÓN (N)]],Tabla17[],2,0),"")</f>
        <v>Gastos operativos</v>
      </c>
      <c r="R335" s="3" t="str">
        <f>IFERROR(VLOOKUP(Presupuestos[[#This Row],[CLASIFICACIÓN (N)]],Tabla17[],3,0),"")</f>
        <v>Operativo</v>
      </c>
      <c r="S335" s="3" t="s">
        <v>16</v>
      </c>
      <c r="T335" s="3" t="str">
        <f>IFERROR(VLOOKUP(Presupuestos[[#This Row],[ALMACEN]],Tabla5[],2,0),"")</f>
        <v>Arequipa</v>
      </c>
      <c r="U335" s="19" t="str">
        <f>IFERROR(VLOOKUP(Presupuestos[[#This Row],[TIPO DE DOCUMENTO]],Tipo_Documento[],2,0)&amp;Presupuestos[[#This Row],[SERIE]]&amp;Presupuestos[[#This Row],[NUMERO]]&amp;Presupuestos[[#This Row],[RUC]],"")</f>
        <v>01F553539120558053691</v>
      </c>
      <c r="V335" s="3" t="s">
        <v>120</v>
      </c>
      <c r="W335" s="7">
        <v>45862</v>
      </c>
      <c r="X335" s="7">
        <v>45862</v>
      </c>
      <c r="Y335" s="3" t="s">
        <v>692</v>
      </c>
      <c r="Z335" s="3">
        <v>5391</v>
      </c>
      <c r="AA335" s="3">
        <f>IFERROR(VLOOKUP(Presupuestos[[#This Row],[RAZON SOCIAL]],CHOOSE({1,2},Clientes_Proveedores[Razon Social],Clientes_Proveedores[Ruc / Dni]),2,0),"-")</f>
        <v>20558053691</v>
      </c>
      <c r="AB335" s="31" t="s">
        <v>693</v>
      </c>
      <c r="AC335" s="3" t="s">
        <v>670</v>
      </c>
      <c r="AD335" s="5">
        <v>0.18</v>
      </c>
      <c r="AE335" s="6">
        <v>41.52</v>
      </c>
      <c r="AF335" s="6">
        <f>Presupuestos[[#This Row],[BASE]]*Presupuestos[[#This Row],[% IGV]]</f>
        <v>7.4736000000000002</v>
      </c>
      <c r="AG335" s="22">
        <f>ROUND(SUM(Presupuestos[[#This Row],[BASE]:[IGV]]),2)</f>
        <v>48.99</v>
      </c>
      <c r="AH335" s="9" t="str">
        <f>IF(Presupuestos[[#This Row],[MONEDA]]="USD",VLOOKUP(Presupuestos[[#This Row],[FECHA DE EMISION]],Tipo_Cambio[],3,0),"")</f>
        <v/>
      </c>
      <c r="AI335" s="22">
        <f>IFERROR(ROUND(IF(Presupuestos[[#This Row],[MONEDA]]="PEN",Presupuestos[[#This Row],[TOTAL]],Presupuestos[[#This Row],[TOTAL]]*Presupuestos[[#This Row],[TIPO DE CAMBIO]]),2),"")</f>
        <v>48.99</v>
      </c>
      <c r="AJ335" s="5"/>
      <c r="AK335" s="33" t="s">
        <v>671</v>
      </c>
      <c r="AL335" s="5" t="s">
        <v>672</v>
      </c>
      <c r="AM335" s="23" t="s">
        <v>671</v>
      </c>
      <c r="AN335" s="23" t="s">
        <v>671</v>
      </c>
      <c r="AO335" s="7">
        <f>IFERROR(VLOOKUP("1-"&amp;Presupuestos[[#This Row],[ID DOCUMENTO]],BD_Pagos[],7,0),"")</f>
        <v>45868</v>
      </c>
      <c r="AP335" s="16" t="str">
        <f>IFERROR(VLOOKUP("1-"&amp;Presupuestos[[#This Row],[ID DOCUMENTO]],BD_Pagos[],8,0),"")</f>
        <v>C-Tesoreria</v>
      </c>
      <c r="AQ335" s="17" t="str">
        <f>IFERROR(VLOOKUP("1-"&amp;Presupuestos[[#This Row],[ID DOCUMENTO]],BD_Pagos[],9,0),"")</f>
        <v>001-12537</v>
      </c>
      <c r="AR335" s="54"/>
      <c r="AS335" s="7">
        <f>IFERROR(VLOOKUP("2-"&amp;Presupuestos[[#This Row],[ID DOCUMENTO]],BD_Pagos[],7,0),"")</f>
        <v>0</v>
      </c>
      <c r="AT335" s="16" t="str">
        <f>IFERROR(VLOOKUP("2-"&amp;Presupuestos[[#This Row],[ID DOCUMENTO]],BD_Pagos[],8,0),"")</f>
        <v/>
      </c>
      <c r="AU335" s="17">
        <f>IFERROR(VLOOKUP("2-"&amp;Presupuestos[[#This Row],[ID DOCUMENTO]],BD_Pagos[],9,0),"")</f>
        <v>0</v>
      </c>
      <c r="AV335" s="20">
        <f>IF(IFERROR(VLOOKUP("2-"&amp;Presupuestos[[#This Row],[ID DOCUMENTO]],BD_Pagos[],10,0),0)&gt;Presupuestos[[#This Row],[TOTAL SOLES]],Presupuestos[[#This Row],[TOTAL SOLES]],IFERROR(VLOOKUP("2-"&amp;Presupuestos[[#This Row],[ID DOCUMENTO]],BD_Pagos[],10,0),0))</f>
        <v>0</v>
      </c>
      <c r="AW335" s="7"/>
      <c r="AX335" s="16"/>
      <c r="AY335" s="17"/>
      <c r="AZ335" s="20"/>
      <c r="BA335" s="7"/>
      <c r="BB335" s="16"/>
      <c r="BC335" s="17"/>
      <c r="BD335" s="20"/>
      <c r="BE335" s="7">
        <f>IFERROR(VLOOKUP("5-"&amp;Presupuestos[[#This Row],[ID DOCUMENTO]],BD_Pagos[],7,0),"")</f>
        <v>0</v>
      </c>
      <c r="BF335" s="17">
        <f>IFERROR(VLOOKUP("5-"&amp;Presupuestos[[#This Row],[ID DOCUMENTO]],BD_Pagos[],9,0),"")</f>
        <v>0</v>
      </c>
      <c r="BG335" s="20">
        <f>IF(IFERROR(VLOOKUP("5-"&amp;Presupuestos[[#This Row],[ID DOCUMENTO]],BD_Pagos[],10,0),0)&gt;Presupuestos[[#This Row],[TOTAL SOLES]],Presupuestos[[#This Row],[TOTAL SOLES]],IFERROR(VLOOKUP("5-"&amp;Presupuestos[[#This Row],[ID DOCUMENTO]],BD_Pagos[],10,0),0))</f>
        <v>0</v>
      </c>
      <c r="BH335" s="7">
        <f>IFERROR(VLOOKUP("1-Detraccion"&amp;Presupuestos[[#This Row],[ID DOCUMENTO]],BD_Pagos[],2,0),"")</f>
        <v>0</v>
      </c>
      <c r="BI335" s="3" t="str">
        <f>IFERROR(VLOOKUP("1-Detraccion"&amp;Presupuestos[[#This Row],[ID DOCUMENTO]],BD_Pagos[],3,0),"")</f>
        <v/>
      </c>
      <c r="BJ335" s="3">
        <f>IFERROR(VLOOKUP("1-Detraccion"&amp;Presupuestos[[#This Row],[ID DOCUMENTO]],BD_Pagos[],4,0),"")</f>
        <v>0</v>
      </c>
      <c r="BK335" s="6">
        <f>IF(IFERROR(VLOOKUP("1-Detraccion"&amp;Presupuestos[[#This Row],[ID DOCUMENTO]],BD_Pagos[],5,0),0)&gt;Presupuestos[[#This Row],[TOTAL SOLES]],Presupuestos[[#This Row],[TOTAL SOLES]],IFERROR(VLOOKUP("1-Detraccion"&amp;Presupuestos[[#This Row],[ID DOCUMENTO]],BD_Pagos[],5,0),0))</f>
        <v>0</v>
      </c>
      <c r="BL335" s="6">
        <f>IF(IFERROR(VLOOKUP("1-Detraccion"&amp;Presupuestos[[#This Row],[ID DOCUMENTO]],BD_Pagos[],6,0),0)&gt;Presupuestos[[#This Row],[TOTAL SOLES]],Presupuestos[[#This Row],[TOTAL SOLES]],IFERROR(VLOOKUP("1-Detraccion"&amp;Presupuestos[[#This Row],[ID DOCUMENTO]],BD_Pagos[],6,0),0))</f>
        <v>0</v>
      </c>
      <c r="BM335" s="37"/>
      <c r="BN335" s="3"/>
      <c r="BO335" s="3"/>
      <c r="BP335" s="6"/>
      <c r="BQ33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48.99</v>
      </c>
      <c r="BR335" s="23" t="str">
        <f>IF(Presupuestos[[#This Row],[SALDO ME-MN]]&gt;0,"PENDIENTE","CANCELADO")</f>
        <v>PENDIENTE</v>
      </c>
      <c r="BS335" s="23" t="str">
        <f>IF(COUNTIFS($U$4:$U334,Presupuestos[[#This Row],[ID DOCUMENTO]])&gt;=1,IF(B334=Presupuestos[[#This Row],[ID]],"OK","DOC. DUPLICADO"),"OK")</f>
        <v>OK</v>
      </c>
    </row>
    <row r="336" spans="2:71" ht="48" x14ac:dyDescent="0.25">
      <c r="B336" s="34">
        <f>IF(Presupuestos[[#This Row],[ID DOCUMENTO]]=U335,B335,IF(B335="ID",1,B335+1))</f>
        <v>329</v>
      </c>
      <c r="C336" s="2">
        <v>45863</v>
      </c>
      <c r="D336" s="2">
        <v>45863</v>
      </c>
      <c r="E336" s="3" t="s">
        <v>1236</v>
      </c>
      <c r="F336" s="25" t="s">
        <v>35</v>
      </c>
      <c r="G336" s="25" t="s">
        <v>19</v>
      </c>
      <c r="H336" s="25" t="s">
        <v>228</v>
      </c>
      <c r="I336" s="36" t="str">
        <f>IFERROR(VLOOKUP(Presupuestos[[#This Row],[AREA]]&amp;Presupuestos[[#This Row],[CONCEPTO]]&amp;Presupuestos[[#This Row],[DESCRIPCION]],Tabla28[[Columna1]:[CÓDIGO NUEVO]],2,0),"")</f>
        <v>P0307003</v>
      </c>
      <c r="J336" s="3" t="s">
        <v>666</v>
      </c>
      <c r="K336" s="3" t="s">
        <v>666</v>
      </c>
      <c r="L336" s="3" t="s">
        <v>666</v>
      </c>
      <c r="M336" s="31" t="s">
        <v>1238</v>
      </c>
      <c r="N336" s="3"/>
      <c r="O336" s="3" t="s">
        <v>300</v>
      </c>
      <c r="P336" s="3" t="s">
        <v>127</v>
      </c>
      <c r="Q336" s="3" t="str">
        <f>IFERROR(VLOOKUP(Presupuestos[[#This Row],[CLASIFICACIÓN (N)]],Tabla17[],2,0),"")</f>
        <v>Gastos operativos</v>
      </c>
      <c r="R336" s="3" t="str">
        <f>IFERROR(VLOOKUP(Presupuestos[[#This Row],[CLASIFICACIÓN (N)]],Tabla17[],3,0),"")</f>
        <v>Operativo</v>
      </c>
      <c r="S336" s="3" t="s">
        <v>16</v>
      </c>
      <c r="T336" s="3" t="str">
        <f>IFERROR(VLOOKUP(Presupuestos[[#This Row],[ALMACEN]],Tabla5[],2,0),"")</f>
        <v>Arequipa</v>
      </c>
      <c r="U336" s="19" t="str">
        <f>IFERROR(VLOOKUP(Presupuestos[[#This Row],[TIPO DE DOCUMENTO]],Tipo_Documento[],2,0)&amp;Presupuestos[[#This Row],[SERIE]]&amp;Presupuestos[[#This Row],[NUMERO]]&amp;Presupuestos[[#This Row],[RUC]],"")</f>
        <v>PLM326473195103</v>
      </c>
      <c r="V336" s="3" t="s">
        <v>171</v>
      </c>
      <c r="W336" s="7">
        <v>45862</v>
      </c>
      <c r="X336" s="7">
        <v>45862</v>
      </c>
      <c r="Y336" s="3">
        <v>3</v>
      </c>
      <c r="Z336" s="3">
        <v>264</v>
      </c>
      <c r="AA336" s="3">
        <f>IFERROR(VLOOKUP(Presupuestos[[#This Row],[RAZON SOCIAL]],CHOOSE({1,2},Clientes_Proveedores[Razon Social],Clientes_Proveedores[Ruc / Dni]),2,0),"-")</f>
        <v>73195103</v>
      </c>
      <c r="AB336" s="31" t="s">
        <v>1239</v>
      </c>
      <c r="AC336" s="3" t="s">
        <v>670</v>
      </c>
      <c r="AD336" s="5"/>
      <c r="AE336" s="6">
        <v>110</v>
      </c>
      <c r="AF336" s="6">
        <f>Presupuestos[[#This Row],[BASE]]*Presupuestos[[#This Row],[% IGV]]</f>
        <v>0</v>
      </c>
      <c r="AG336" s="22">
        <f>ROUND(SUM(Presupuestos[[#This Row],[BASE]:[IGV]]),2)</f>
        <v>110</v>
      </c>
      <c r="AH336" s="9" t="str">
        <f>IF(Presupuestos[[#This Row],[MONEDA]]="USD",VLOOKUP(Presupuestos[[#This Row],[FECHA DE EMISION]],Tipo_Cambio[],3,0),"")</f>
        <v/>
      </c>
      <c r="AI336" s="22">
        <f>IFERROR(ROUND(IF(Presupuestos[[#This Row],[MONEDA]]="PEN",Presupuestos[[#This Row],[TOTAL]],Presupuestos[[#This Row],[TOTAL]]*Presupuestos[[#This Row],[TIPO DE CAMBIO]]),2),"")</f>
        <v>110</v>
      </c>
      <c r="AJ336" s="5"/>
      <c r="AK336" s="33" t="s">
        <v>671</v>
      </c>
      <c r="AL336" s="5" t="s">
        <v>672</v>
      </c>
      <c r="AM336" s="23"/>
      <c r="AN336" s="23"/>
      <c r="AO336" s="7">
        <f>IFERROR(VLOOKUP("1-"&amp;Presupuestos[[#This Row],[ID DOCUMENTO]],BD_Pagos[],7,0),"")</f>
        <v>45868</v>
      </c>
      <c r="AP336" s="16" t="str">
        <f>IFERROR(VLOOKUP("1-"&amp;Presupuestos[[#This Row],[ID DOCUMENTO]],BD_Pagos[],8,0),"")</f>
        <v>C-Tesoreria</v>
      </c>
      <c r="AQ336" s="17" t="str">
        <f>IFERROR(VLOOKUP("1-"&amp;Presupuestos[[#This Row],[ID DOCUMENTO]],BD_Pagos[],9,0),"")</f>
        <v>001-12536</v>
      </c>
      <c r="AR336" s="54"/>
      <c r="AS336" s="7">
        <f>IFERROR(VLOOKUP("2-"&amp;Presupuestos[[#This Row],[ID DOCUMENTO]],BD_Pagos[],7,0),"")</f>
        <v>0</v>
      </c>
      <c r="AT336" s="16" t="str">
        <f>IFERROR(VLOOKUP("2-"&amp;Presupuestos[[#This Row],[ID DOCUMENTO]],BD_Pagos[],8,0),"")</f>
        <v/>
      </c>
      <c r="AU336" s="17">
        <f>IFERROR(VLOOKUP("2-"&amp;Presupuestos[[#This Row],[ID DOCUMENTO]],BD_Pagos[],9,0),"")</f>
        <v>0</v>
      </c>
      <c r="AV336" s="20">
        <f>IF(IFERROR(VLOOKUP("2-"&amp;Presupuestos[[#This Row],[ID DOCUMENTO]],BD_Pagos[],10,0),0)&gt;Presupuestos[[#This Row],[TOTAL SOLES]],Presupuestos[[#This Row],[TOTAL SOLES]],IFERROR(VLOOKUP("2-"&amp;Presupuestos[[#This Row],[ID DOCUMENTO]],BD_Pagos[],10,0),0))</f>
        <v>0</v>
      </c>
      <c r="AW336" s="7"/>
      <c r="AX336" s="16"/>
      <c r="AY336" s="17"/>
      <c r="AZ336" s="20"/>
      <c r="BA336" s="7"/>
      <c r="BB336" s="16"/>
      <c r="BC336" s="17"/>
      <c r="BD336" s="20"/>
      <c r="BE336" s="7">
        <f>IFERROR(VLOOKUP("5-"&amp;Presupuestos[[#This Row],[ID DOCUMENTO]],BD_Pagos[],7,0),"")</f>
        <v>0</v>
      </c>
      <c r="BF336" s="17">
        <f>IFERROR(VLOOKUP("5-"&amp;Presupuestos[[#This Row],[ID DOCUMENTO]],BD_Pagos[],9,0),"")</f>
        <v>0</v>
      </c>
      <c r="BG336" s="20">
        <f>IF(IFERROR(VLOOKUP("5-"&amp;Presupuestos[[#This Row],[ID DOCUMENTO]],BD_Pagos[],10,0),0)&gt;Presupuestos[[#This Row],[TOTAL SOLES]],Presupuestos[[#This Row],[TOTAL SOLES]],IFERROR(VLOOKUP("5-"&amp;Presupuestos[[#This Row],[ID DOCUMENTO]],BD_Pagos[],10,0),0))</f>
        <v>0</v>
      </c>
      <c r="BH336" s="7">
        <f>IFERROR(VLOOKUP("1-Detraccion"&amp;Presupuestos[[#This Row],[ID DOCUMENTO]],BD_Pagos[],2,0),"")</f>
        <v>0</v>
      </c>
      <c r="BI336" s="3" t="str">
        <f>IFERROR(VLOOKUP("1-Detraccion"&amp;Presupuestos[[#This Row],[ID DOCUMENTO]],BD_Pagos[],3,0),"")</f>
        <v/>
      </c>
      <c r="BJ336" s="3">
        <f>IFERROR(VLOOKUP("1-Detraccion"&amp;Presupuestos[[#This Row],[ID DOCUMENTO]],BD_Pagos[],4,0),"")</f>
        <v>0</v>
      </c>
      <c r="BK336" s="6">
        <f>IF(IFERROR(VLOOKUP("1-Detraccion"&amp;Presupuestos[[#This Row],[ID DOCUMENTO]],BD_Pagos[],5,0),0)&gt;Presupuestos[[#This Row],[TOTAL SOLES]],Presupuestos[[#This Row],[TOTAL SOLES]],IFERROR(VLOOKUP("1-Detraccion"&amp;Presupuestos[[#This Row],[ID DOCUMENTO]],BD_Pagos[],5,0),0))</f>
        <v>0</v>
      </c>
      <c r="BL336" s="6">
        <f>IF(IFERROR(VLOOKUP("1-Detraccion"&amp;Presupuestos[[#This Row],[ID DOCUMENTO]],BD_Pagos[],6,0),0)&gt;Presupuestos[[#This Row],[TOTAL SOLES]],Presupuestos[[#This Row],[TOTAL SOLES]],IFERROR(VLOOKUP("1-Detraccion"&amp;Presupuestos[[#This Row],[ID DOCUMENTO]],BD_Pagos[],6,0),0))</f>
        <v>0</v>
      </c>
      <c r="BM336" s="37"/>
      <c r="BN336" s="3"/>
      <c r="BO336" s="3"/>
      <c r="BP336" s="6"/>
      <c r="BQ33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110</v>
      </c>
      <c r="BR336" s="23" t="str">
        <f>IF(Presupuestos[[#This Row],[SALDO ME-MN]]&gt;0,"PENDIENTE","CANCELADO")</f>
        <v>PENDIENTE</v>
      </c>
      <c r="BS336" s="23" t="str">
        <f>IF(COUNTIFS($U$4:$U335,Presupuestos[[#This Row],[ID DOCUMENTO]])&gt;=1,IF(B335=Presupuestos[[#This Row],[ID]],"OK","DOC. DUPLICADO"),"OK")</f>
        <v>OK</v>
      </c>
    </row>
    <row r="337" spans="2:71" ht="24" x14ac:dyDescent="0.25">
      <c r="B337" s="34">
        <f>IF(Presupuestos[[#This Row],[ID DOCUMENTO]]=U336,B336,IF(B336="ID",1,B336+1))</f>
        <v>330</v>
      </c>
      <c r="C337" s="2">
        <v>45855</v>
      </c>
      <c r="D337" s="2">
        <v>45855</v>
      </c>
      <c r="E337" s="3" t="s">
        <v>1240</v>
      </c>
      <c r="F337" s="25" t="s">
        <v>43</v>
      </c>
      <c r="G337" s="25" t="s">
        <v>19</v>
      </c>
      <c r="H337" s="25" t="s">
        <v>20</v>
      </c>
      <c r="I337" s="36" t="str">
        <f>IFERROR(VLOOKUP(Presupuestos[[#This Row],[AREA]]&amp;Presupuestos[[#This Row],[CONCEPTO]]&amp;Presupuestos[[#This Row],[DESCRIPCION]],Tabla28[[Columna1]:[CÓDIGO NUEVO]],2,0),"")</f>
        <v>P0407001</v>
      </c>
      <c r="J337" s="3" t="s">
        <v>666</v>
      </c>
      <c r="K337" s="3" t="s">
        <v>666</v>
      </c>
      <c r="L337" s="3" t="s">
        <v>666</v>
      </c>
      <c r="M337" s="31" t="s">
        <v>1241</v>
      </c>
      <c r="N337" s="3"/>
      <c r="O337" s="3" t="s">
        <v>315</v>
      </c>
      <c r="P337" s="3" t="s">
        <v>127</v>
      </c>
      <c r="Q337" s="3" t="str">
        <f>IFERROR(VLOOKUP(Presupuestos[[#This Row],[CLASIFICACIÓN (N)]],Tabla17[],2,0),"")</f>
        <v>Gastos operativos</v>
      </c>
      <c r="R337" s="3" t="str">
        <f>IFERROR(VLOOKUP(Presupuestos[[#This Row],[CLASIFICACIÓN (N)]],Tabla17[],3,0),"")</f>
        <v>Operativo</v>
      </c>
      <c r="S337" s="3" t="s">
        <v>16</v>
      </c>
      <c r="T337" s="3" t="str">
        <f>IFERROR(VLOOKUP(Presupuestos[[#This Row],[ALMACEN]],Tabla5[],2,0),"")</f>
        <v>Arequipa</v>
      </c>
      <c r="U337" s="19" t="str">
        <f>IFERROR(VLOOKUP(Presupuestos[[#This Row],[TIPO DE DOCUMENTO]],Tipo_Documento[],2,0)&amp;Presupuestos[[#This Row],[SERIE]]&amp;Presupuestos[[#This Row],[NUMERO]]&amp;Presupuestos[[#This Row],[RUC]],"")</f>
        <v>PLM326572302392</v>
      </c>
      <c r="V337" s="3" t="s">
        <v>171</v>
      </c>
      <c r="W337" s="7">
        <v>45855</v>
      </c>
      <c r="X337" s="7">
        <v>45855</v>
      </c>
      <c r="Y337" s="3">
        <v>3</v>
      </c>
      <c r="Z337" s="3">
        <v>265</v>
      </c>
      <c r="AA337" s="3">
        <f>IFERROR(VLOOKUP(Presupuestos[[#This Row],[RAZON SOCIAL]],CHOOSE({1,2},Clientes_Proveedores[Razon Social],Clientes_Proveedores[Ruc / Dni]),2,0),"-")</f>
        <v>72302392</v>
      </c>
      <c r="AB337" s="31" t="s">
        <v>1242</v>
      </c>
      <c r="AC337" s="3" t="s">
        <v>670</v>
      </c>
      <c r="AD337" s="5"/>
      <c r="AE337" s="6">
        <v>16</v>
      </c>
      <c r="AF337" s="6">
        <f>Presupuestos[[#This Row],[BASE]]*Presupuestos[[#This Row],[% IGV]]</f>
        <v>0</v>
      </c>
      <c r="AG337" s="22">
        <f>ROUND(SUM(Presupuestos[[#This Row],[BASE]:[IGV]]),2)</f>
        <v>16</v>
      </c>
      <c r="AH337" s="9" t="str">
        <f>IF(Presupuestos[[#This Row],[MONEDA]]="USD",VLOOKUP(Presupuestos[[#This Row],[FECHA DE EMISION]],Tipo_Cambio[],3,0),"")</f>
        <v/>
      </c>
      <c r="AI337" s="22">
        <f>IFERROR(ROUND(IF(Presupuestos[[#This Row],[MONEDA]]="PEN",Presupuestos[[#This Row],[TOTAL]],Presupuestos[[#This Row],[TOTAL]]*Presupuestos[[#This Row],[TIPO DE CAMBIO]]),2),"")</f>
        <v>16</v>
      </c>
      <c r="AJ337" s="5"/>
      <c r="AK337" s="33" t="s">
        <v>671</v>
      </c>
      <c r="AL337" s="5" t="s">
        <v>672</v>
      </c>
      <c r="AM337" s="23"/>
      <c r="AN337" s="23"/>
      <c r="AO337" s="7">
        <f>IFERROR(VLOOKUP("1-"&amp;Presupuestos[[#This Row],[ID DOCUMENTO]],BD_Pagos[],7,0),"")</f>
        <v>45869</v>
      </c>
      <c r="AP337" s="16" t="str">
        <f>IFERROR(VLOOKUP("1-"&amp;Presupuestos[[#This Row],[ID DOCUMENTO]],BD_Pagos[],8,0),"")</f>
        <v>C-Tesoreria</v>
      </c>
      <c r="AQ337" s="17" t="str">
        <f>IFERROR(VLOOKUP("1-"&amp;Presupuestos[[#This Row],[ID DOCUMENTO]],BD_Pagos[],9,0),"")</f>
        <v>001-12554</v>
      </c>
      <c r="AR337" s="54"/>
      <c r="AS337" s="7">
        <f>IFERROR(VLOOKUP("2-"&amp;Presupuestos[[#This Row],[ID DOCUMENTO]],BD_Pagos[],7,0),"")</f>
        <v>0</v>
      </c>
      <c r="AT337" s="16" t="str">
        <f>IFERROR(VLOOKUP("2-"&amp;Presupuestos[[#This Row],[ID DOCUMENTO]],BD_Pagos[],8,0),"")</f>
        <v/>
      </c>
      <c r="AU337" s="17">
        <f>IFERROR(VLOOKUP("2-"&amp;Presupuestos[[#This Row],[ID DOCUMENTO]],BD_Pagos[],9,0),"")</f>
        <v>0</v>
      </c>
      <c r="AV337" s="20">
        <f>IF(IFERROR(VLOOKUP("2-"&amp;Presupuestos[[#This Row],[ID DOCUMENTO]],BD_Pagos[],10,0),0)&gt;Presupuestos[[#This Row],[TOTAL SOLES]],Presupuestos[[#This Row],[TOTAL SOLES]],IFERROR(VLOOKUP("2-"&amp;Presupuestos[[#This Row],[ID DOCUMENTO]],BD_Pagos[],10,0),0))</f>
        <v>0</v>
      </c>
      <c r="AW337" s="7"/>
      <c r="AX337" s="16"/>
      <c r="AY337" s="17"/>
      <c r="AZ337" s="20"/>
      <c r="BA337" s="7"/>
      <c r="BB337" s="16"/>
      <c r="BC337" s="17"/>
      <c r="BD337" s="20"/>
      <c r="BE337" s="7">
        <f>IFERROR(VLOOKUP("5-"&amp;Presupuestos[[#This Row],[ID DOCUMENTO]],BD_Pagos[],7,0),"")</f>
        <v>0</v>
      </c>
      <c r="BF337" s="17">
        <f>IFERROR(VLOOKUP("5-"&amp;Presupuestos[[#This Row],[ID DOCUMENTO]],BD_Pagos[],9,0),"")</f>
        <v>0</v>
      </c>
      <c r="BG337" s="20">
        <f>IF(IFERROR(VLOOKUP("5-"&amp;Presupuestos[[#This Row],[ID DOCUMENTO]],BD_Pagos[],10,0),0)&gt;Presupuestos[[#This Row],[TOTAL SOLES]],Presupuestos[[#This Row],[TOTAL SOLES]],IFERROR(VLOOKUP("5-"&amp;Presupuestos[[#This Row],[ID DOCUMENTO]],BD_Pagos[],10,0),0))</f>
        <v>0</v>
      </c>
      <c r="BH337" s="7">
        <f>IFERROR(VLOOKUP("1-Detraccion"&amp;Presupuestos[[#This Row],[ID DOCUMENTO]],BD_Pagos[],2,0),"")</f>
        <v>0</v>
      </c>
      <c r="BI337" s="3" t="str">
        <f>IFERROR(VLOOKUP("1-Detraccion"&amp;Presupuestos[[#This Row],[ID DOCUMENTO]],BD_Pagos[],3,0),"")</f>
        <v/>
      </c>
      <c r="BJ337" s="3">
        <f>IFERROR(VLOOKUP("1-Detraccion"&amp;Presupuestos[[#This Row],[ID DOCUMENTO]],BD_Pagos[],4,0),"")</f>
        <v>0</v>
      </c>
      <c r="BK337" s="6">
        <f>IF(IFERROR(VLOOKUP("1-Detraccion"&amp;Presupuestos[[#This Row],[ID DOCUMENTO]],BD_Pagos[],5,0),0)&gt;Presupuestos[[#This Row],[TOTAL SOLES]],Presupuestos[[#This Row],[TOTAL SOLES]],IFERROR(VLOOKUP("1-Detraccion"&amp;Presupuestos[[#This Row],[ID DOCUMENTO]],BD_Pagos[],5,0),0))</f>
        <v>0</v>
      </c>
      <c r="BL337" s="6">
        <f>IF(IFERROR(VLOOKUP("1-Detraccion"&amp;Presupuestos[[#This Row],[ID DOCUMENTO]],BD_Pagos[],6,0),0)&gt;Presupuestos[[#This Row],[TOTAL SOLES]],Presupuestos[[#This Row],[TOTAL SOLES]],IFERROR(VLOOKUP("1-Detraccion"&amp;Presupuestos[[#This Row],[ID DOCUMENTO]],BD_Pagos[],6,0),0))</f>
        <v>0</v>
      </c>
      <c r="BM337" s="37"/>
      <c r="BN337" s="3"/>
      <c r="BO337" s="3"/>
      <c r="BP337" s="6"/>
      <c r="BQ33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v>
      </c>
      <c r="BR337" s="23" t="str">
        <f>IF(Presupuestos[[#This Row],[SALDO ME-MN]]&gt;0,"PENDIENTE","CANCELADO")</f>
        <v>PENDIENTE</v>
      </c>
      <c r="BS337" s="23" t="str">
        <f>IF(COUNTIFS($U$4:$U336,Presupuestos[[#This Row],[ID DOCUMENTO]])&gt;=1,IF(B336=Presupuestos[[#This Row],[ID]],"OK","DOC. DUPLICADO"),"OK")</f>
        <v>OK</v>
      </c>
    </row>
    <row r="338" spans="2:71" x14ac:dyDescent="0.25">
      <c r="B338" s="34">
        <f>IF(Presupuestos[[#This Row],[ID DOCUMENTO]]=U337,B337,IF(B337="ID",1,B337+1))</f>
        <v>331</v>
      </c>
      <c r="C338" s="2">
        <v>45838</v>
      </c>
      <c r="D338" s="2">
        <v>45838</v>
      </c>
      <c r="E338" s="3" t="s">
        <v>885</v>
      </c>
      <c r="F338" s="25" t="s">
        <v>27</v>
      </c>
      <c r="G338" s="25" t="s">
        <v>91</v>
      </c>
      <c r="H338" s="25" t="s">
        <v>92</v>
      </c>
      <c r="I338" s="36" t="str">
        <f>IFERROR(VLOOKUP(Presupuestos[[#This Row],[AREA]]&amp;Presupuestos[[#This Row],[CONCEPTO]]&amp;Presupuestos[[#This Row],[DESCRIPCION]],Tabla28[[Columna1]:[CÓDIGO NUEVO]],2,0),"")</f>
        <v>P0201001</v>
      </c>
      <c r="J338" s="3" t="s">
        <v>666</v>
      </c>
      <c r="K338" s="3" t="s">
        <v>666</v>
      </c>
      <c r="L338" s="3" t="s">
        <v>666</v>
      </c>
      <c r="M338" s="31" t="s">
        <v>790</v>
      </c>
      <c r="N338" s="3"/>
      <c r="O338" s="3" t="s">
        <v>308</v>
      </c>
      <c r="P338" s="3" t="s">
        <v>71</v>
      </c>
      <c r="Q338" s="3" t="str">
        <f>IFERROR(VLOOKUP(Presupuestos[[#This Row],[CLASIFICACIÓN (N)]],Tabla17[],2,0),"")</f>
        <v>Costos de ventas</v>
      </c>
      <c r="R338" s="3" t="str">
        <f>IFERROR(VLOOKUP(Presupuestos[[#This Row],[CLASIFICACIÓN (N)]],Tabla17[],3,0),"")</f>
        <v>Operativo</v>
      </c>
      <c r="S338" s="3" t="s">
        <v>16</v>
      </c>
      <c r="T338" s="3" t="str">
        <f>IFERROR(VLOOKUP(Presupuestos[[#This Row],[ALMACEN]],Tabla5[],2,0),"")</f>
        <v>Arequipa</v>
      </c>
      <c r="U338" s="19" t="str">
        <f>IFERROR(VLOOKUP(Presupuestos[[#This Row],[TIPO DE DOCUMENTO]],Tipo_Documento[],2,0)&amp;Presupuestos[[#This Row],[SERIE]]&amp;Presupuestos[[#This Row],[NUMERO]]&amp;Presupuestos[[#This Row],[RUC]],"")</f>
        <v>01E00187720605447814</v>
      </c>
      <c r="V338" s="3" t="s">
        <v>120</v>
      </c>
      <c r="W338" s="7">
        <v>45838</v>
      </c>
      <c r="X338" s="7">
        <v>45845</v>
      </c>
      <c r="Y338" s="3" t="s">
        <v>668</v>
      </c>
      <c r="Z338" s="3">
        <v>877</v>
      </c>
      <c r="AA338" s="3">
        <f>IFERROR(VLOOKUP(Presupuestos[[#This Row],[RAZON SOCIAL]],CHOOSE({1,2},Clientes_Proveedores[Razon Social],Clientes_Proveedores[Ruc / Dni]),2,0),"-")</f>
        <v>20605447814</v>
      </c>
      <c r="AB338" s="31" t="s">
        <v>1243</v>
      </c>
      <c r="AC338" s="3" t="s">
        <v>670</v>
      </c>
      <c r="AD338" s="5">
        <v>0.18</v>
      </c>
      <c r="AE338" s="6">
        <v>474.58</v>
      </c>
      <c r="AF338" s="6">
        <f>Presupuestos[[#This Row],[BASE]]*Presupuestos[[#This Row],[% IGV]]</f>
        <v>85.424399999999991</v>
      </c>
      <c r="AG338" s="22">
        <f>ROUND(SUM(Presupuestos[[#This Row],[BASE]:[IGV]]),2)</f>
        <v>560</v>
      </c>
      <c r="AH338" s="9" t="str">
        <f>IF(Presupuestos[[#This Row],[MONEDA]]="USD",VLOOKUP(Presupuestos[[#This Row],[FECHA DE EMISION]],Tipo_Cambio[],3,0),"")</f>
        <v/>
      </c>
      <c r="AI338" s="22">
        <f>IFERROR(ROUND(IF(Presupuestos[[#This Row],[MONEDA]]="PEN",Presupuestos[[#This Row],[TOTAL]],Presupuestos[[#This Row],[TOTAL]]*Presupuestos[[#This Row],[TIPO DE CAMBIO]]),2),"")</f>
        <v>560</v>
      </c>
      <c r="AJ338" s="5">
        <v>0.15</v>
      </c>
      <c r="AK338" s="33" t="s">
        <v>671</v>
      </c>
      <c r="AL338" s="5" t="s">
        <v>680</v>
      </c>
      <c r="AM338" s="23"/>
      <c r="AN338" s="23"/>
      <c r="AO338" s="7">
        <f>IFERROR(VLOOKUP("1-"&amp;Presupuestos[[#This Row],[ID DOCUMENTO]],BD_Pagos[],7,0),"")</f>
        <v>45869</v>
      </c>
      <c r="AP338" s="16" t="str">
        <f>IFERROR(VLOOKUP("1-"&amp;Presupuestos[[#This Row],[ID DOCUMENTO]],BD_Pagos[],8,0),"")</f>
        <v>B-BCP - Soles</v>
      </c>
      <c r="AQ338" s="17">
        <f>IFERROR(VLOOKUP("1-"&amp;Presupuestos[[#This Row],[ID DOCUMENTO]],BD_Pagos[],9,0),"")</f>
        <v>6986228</v>
      </c>
      <c r="AR338" s="54"/>
      <c r="AS338" s="7">
        <f>IFERROR(VLOOKUP("2-"&amp;Presupuestos[[#This Row],[ID DOCUMENTO]],BD_Pagos[],7,0),"")</f>
        <v>0</v>
      </c>
      <c r="AT338" s="16" t="str">
        <f>IFERROR(VLOOKUP("2-"&amp;Presupuestos[[#This Row],[ID DOCUMENTO]],BD_Pagos[],8,0),"")</f>
        <v/>
      </c>
      <c r="AU338" s="17">
        <f>IFERROR(VLOOKUP("2-"&amp;Presupuestos[[#This Row],[ID DOCUMENTO]],BD_Pagos[],9,0),"")</f>
        <v>0</v>
      </c>
      <c r="AV338" s="20">
        <f>IF(IFERROR(VLOOKUP("2-"&amp;Presupuestos[[#This Row],[ID DOCUMENTO]],BD_Pagos[],10,0),0)&gt;Presupuestos[[#This Row],[TOTAL SOLES]],Presupuestos[[#This Row],[TOTAL SOLES]],IFERROR(VLOOKUP("2-"&amp;Presupuestos[[#This Row],[ID DOCUMENTO]],BD_Pagos[],10,0),0))</f>
        <v>0</v>
      </c>
      <c r="AW338" s="7"/>
      <c r="AX338" s="16"/>
      <c r="AY338" s="17"/>
      <c r="AZ338" s="20"/>
      <c r="BA338" s="7"/>
      <c r="BB338" s="16"/>
      <c r="BC338" s="17"/>
      <c r="BD338" s="20"/>
      <c r="BE338" s="7">
        <f>IFERROR(VLOOKUP("5-"&amp;Presupuestos[[#This Row],[ID DOCUMENTO]],BD_Pagos[],7,0),"")</f>
        <v>0</v>
      </c>
      <c r="BF338" s="17">
        <f>IFERROR(VLOOKUP("5-"&amp;Presupuestos[[#This Row],[ID DOCUMENTO]],BD_Pagos[],9,0),"")</f>
        <v>0</v>
      </c>
      <c r="BG338" s="20">
        <f>IF(IFERROR(VLOOKUP("5-"&amp;Presupuestos[[#This Row],[ID DOCUMENTO]],BD_Pagos[],10,0),0)&gt;Presupuestos[[#This Row],[TOTAL SOLES]],Presupuestos[[#This Row],[TOTAL SOLES]],IFERROR(VLOOKUP("5-"&amp;Presupuestos[[#This Row],[ID DOCUMENTO]],BD_Pagos[],10,0),0))</f>
        <v>0</v>
      </c>
      <c r="BH338" s="7">
        <f>IFERROR(VLOOKUP("1-Detraccion"&amp;Presupuestos[[#This Row],[ID DOCUMENTO]],BD_Pagos[],2,0),"")</f>
        <v>45870</v>
      </c>
      <c r="BI338" s="3" t="str">
        <f>IFERROR(VLOOKUP("1-Detraccion"&amp;Presupuestos[[#This Row],[ID DOCUMENTO]],BD_Pagos[],3,0),"")</f>
        <v>Adquiriente</v>
      </c>
      <c r="BJ338" s="3">
        <f>IFERROR(VLOOKUP("1-Detraccion"&amp;Presupuestos[[#This Row],[ID DOCUMENTO]],BD_Pagos[],4,0),"")</f>
        <v>277160601</v>
      </c>
      <c r="BK338" s="6">
        <f>IF(IFERROR(VLOOKUP("1-Detraccion"&amp;Presupuestos[[#This Row],[ID DOCUMENTO]],BD_Pagos[],5,0),0)&gt;Presupuestos[[#This Row],[TOTAL SOLES]],Presupuestos[[#This Row],[TOTAL SOLES]],IFERROR(VLOOKUP("1-Detraccion"&amp;Presupuestos[[#This Row],[ID DOCUMENTO]],BD_Pagos[],5,0),0))</f>
        <v>84</v>
      </c>
      <c r="BL338" s="6">
        <f>IF(IFERROR(VLOOKUP("1-Detraccion"&amp;Presupuestos[[#This Row],[ID DOCUMENTO]],BD_Pagos[],6,0),0)&gt;Presupuestos[[#This Row],[TOTAL SOLES]],Presupuestos[[#This Row],[TOTAL SOLES]],IFERROR(VLOOKUP("1-Detraccion"&amp;Presupuestos[[#This Row],[ID DOCUMENTO]],BD_Pagos[],6,0),0))</f>
        <v>84</v>
      </c>
      <c r="BM338" s="37"/>
      <c r="BN338" s="3"/>
      <c r="BO338" s="3"/>
      <c r="BP338" s="6"/>
      <c r="BQ33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476</v>
      </c>
      <c r="BR338" s="23" t="str">
        <f>IF(Presupuestos[[#This Row],[SALDO ME-MN]]&gt;0,"PENDIENTE","CANCELADO")</f>
        <v>PENDIENTE</v>
      </c>
      <c r="BS338" s="23" t="str">
        <f>IF(COUNTIFS($U$4:$U337,Presupuestos[[#This Row],[ID DOCUMENTO]])&gt;=1,IF(B337=Presupuestos[[#This Row],[ID]],"OK","DOC. DUPLICADO"),"OK")</f>
        <v>OK</v>
      </c>
    </row>
    <row r="339" spans="2:71" ht="36" x14ac:dyDescent="0.25">
      <c r="B339" s="34">
        <f>IF(Presupuestos[[#This Row],[ID DOCUMENTO]]=U338,B338,IF(B338="ID",1,B338+1))</f>
        <v>332</v>
      </c>
      <c r="C339" s="2">
        <v>45856</v>
      </c>
      <c r="D339" s="2">
        <v>45856</v>
      </c>
      <c r="E339" s="3" t="s">
        <v>1240</v>
      </c>
      <c r="F339" s="25" t="s">
        <v>27</v>
      </c>
      <c r="G339" s="25" t="s">
        <v>118</v>
      </c>
      <c r="H339" s="25" t="s">
        <v>96</v>
      </c>
      <c r="I339" s="36" t="str">
        <f>IFERROR(VLOOKUP(Presupuestos[[#This Row],[AREA]]&amp;Presupuestos[[#This Row],[CONCEPTO]]&amp;Presupuestos[[#This Row],[DESCRIPCION]],Tabla28[[Columna1]:[CÓDIGO NUEVO]],2,0),"")</f>
        <v>P0205001</v>
      </c>
      <c r="J339" s="3" t="s">
        <v>1244</v>
      </c>
      <c r="K339" s="3" t="s">
        <v>666</v>
      </c>
      <c r="L339" s="3" t="s">
        <v>666</v>
      </c>
      <c r="M339" s="31" t="s">
        <v>1245</v>
      </c>
      <c r="N339" s="3"/>
      <c r="O339" s="3" t="s">
        <v>308</v>
      </c>
      <c r="P339" s="3" t="s">
        <v>132</v>
      </c>
      <c r="Q339" s="3" t="str">
        <f>IFERROR(VLOOKUP(Presupuestos[[#This Row],[CLASIFICACIÓN (N)]],Tabla17[],2,0),"")</f>
        <v>Gastos operativos</v>
      </c>
      <c r="R339" s="3" t="str">
        <f>IFERROR(VLOOKUP(Presupuestos[[#This Row],[CLASIFICACIÓN (N)]],Tabla17[],3,0),"")</f>
        <v>Operativo</v>
      </c>
      <c r="S339" s="3" t="s">
        <v>16</v>
      </c>
      <c r="T339" s="3" t="str">
        <f>IFERROR(VLOOKUP(Presupuestos[[#This Row],[ALMACEN]],Tabla5[],2,0),"")</f>
        <v>Arequipa</v>
      </c>
      <c r="U339" s="19" t="str">
        <f>IFERROR(VLOOKUP(Presupuestos[[#This Row],[TIPO DE DOCUMENTO]],Tipo_Documento[],2,0)&amp;Presupuestos[[#This Row],[SERIE]]&amp;Presupuestos[[#This Row],[NUMERO]]&amp;Presupuestos[[#This Row],[RUC]],"")</f>
        <v>LIQCOM12511111111</v>
      </c>
      <c r="V339" s="3" t="s">
        <v>175</v>
      </c>
      <c r="W339" s="7">
        <v>45868</v>
      </c>
      <c r="X339" s="7">
        <v>45868</v>
      </c>
      <c r="Y339" s="3" t="s">
        <v>28</v>
      </c>
      <c r="Z339" s="3">
        <v>125</v>
      </c>
      <c r="AA339" s="3">
        <f>IFERROR(VLOOKUP(Presupuestos[[#This Row],[RAZON SOCIAL]],CHOOSE({1,2},Clientes_Proveedores[Razon Social],Clientes_Proveedores[Ruc / Dni]),2,0),"-")</f>
        <v>11111111</v>
      </c>
      <c r="AB339" s="31" t="s">
        <v>916</v>
      </c>
      <c r="AC339" s="3" t="s">
        <v>670</v>
      </c>
      <c r="AD339" s="5"/>
      <c r="AE339" s="6">
        <v>700</v>
      </c>
      <c r="AF339" s="6">
        <f>Presupuestos[[#This Row],[BASE]]*Presupuestos[[#This Row],[% IGV]]</f>
        <v>0</v>
      </c>
      <c r="AG339" s="22">
        <f>ROUND(SUM(Presupuestos[[#This Row],[BASE]:[IGV]]),2)</f>
        <v>700</v>
      </c>
      <c r="AH339" s="9" t="str">
        <f>IF(Presupuestos[[#This Row],[MONEDA]]="USD",VLOOKUP(Presupuestos[[#This Row],[FECHA DE EMISION]],Tipo_Cambio[],3,0),"")</f>
        <v/>
      </c>
      <c r="AI339" s="22">
        <f>IFERROR(ROUND(IF(Presupuestos[[#This Row],[MONEDA]]="PEN",Presupuestos[[#This Row],[TOTAL]],Presupuestos[[#This Row],[TOTAL]]*Presupuestos[[#This Row],[TIPO DE CAMBIO]]),2),"")</f>
        <v>700</v>
      </c>
      <c r="AJ339" s="5"/>
      <c r="AK339" s="33" t="s">
        <v>671</v>
      </c>
      <c r="AL339" s="5" t="s">
        <v>742</v>
      </c>
      <c r="AM339" s="23"/>
      <c r="AN339" s="23"/>
      <c r="AO339" s="7" t="str">
        <f>IFERROR(VLOOKUP("1-"&amp;Presupuestos[[#This Row],[ID DOCUMENTO]],BD_Pagos[],7,0),"")</f>
        <v/>
      </c>
      <c r="AP339" s="16" t="str">
        <f>IFERROR(VLOOKUP("1-"&amp;Presupuestos[[#This Row],[ID DOCUMENTO]],BD_Pagos[],8,0),"")</f>
        <v/>
      </c>
      <c r="AQ339" s="17" t="str">
        <f>IFERROR(VLOOKUP("1-"&amp;Presupuestos[[#This Row],[ID DOCUMENTO]],BD_Pagos[],9,0),"")</f>
        <v/>
      </c>
      <c r="AR339" s="54"/>
      <c r="AS339" s="7" t="str">
        <f>IFERROR(VLOOKUP("2-"&amp;Presupuestos[[#This Row],[ID DOCUMENTO]],BD_Pagos[],7,0),"")</f>
        <v/>
      </c>
      <c r="AT339" s="16" t="str">
        <f>IFERROR(VLOOKUP("2-"&amp;Presupuestos[[#This Row],[ID DOCUMENTO]],BD_Pagos[],8,0),"")</f>
        <v/>
      </c>
      <c r="AU339" s="17" t="str">
        <f>IFERROR(VLOOKUP("2-"&amp;Presupuestos[[#This Row],[ID DOCUMENTO]],BD_Pagos[],9,0),"")</f>
        <v/>
      </c>
      <c r="AV339" s="20">
        <f>IF(IFERROR(VLOOKUP("2-"&amp;Presupuestos[[#This Row],[ID DOCUMENTO]],BD_Pagos[],10,0),0)&gt;Presupuestos[[#This Row],[TOTAL SOLES]],Presupuestos[[#This Row],[TOTAL SOLES]],IFERROR(VLOOKUP("2-"&amp;Presupuestos[[#This Row],[ID DOCUMENTO]],BD_Pagos[],10,0),0))</f>
        <v>0</v>
      </c>
      <c r="AW339" s="7"/>
      <c r="AX339" s="16"/>
      <c r="AY339" s="17"/>
      <c r="AZ339" s="20"/>
      <c r="BA339" s="7"/>
      <c r="BB339" s="16"/>
      <c r="BC339" s="17"/>
      <c r="BD339" s="20"/>
      <c r="BE339" s="7" t="str">
        <f>IFERROR(VLOOKUP("5-"&amp;Presupuestos[[#This Row],[ID DOCUMENTO]],BD_Pagos[],7,0),"")</f>
        <v/>
      </c>
      <c r="BF339" s="17" t="str">
        <f>IFERROR(VLOOKUP("5-"&amp;Presupuestos[[#This Row],[ID DOCUMENTO]],BD_Pagos[],9,0),"")</f>
        <v/>
      </c>
      <c r="BG339" s="20">
        <f>IF(IFERROR(VLOOKUP("5-"&amp;Presupuestos[[#This Row],[ID DOCUMENTO]],BD_Pagos[],10,0),0)&gt;Presupuestos[[#This Row],[TOTAL SOLES]],Presupuestos[[#This Row],[TOTAL SOLES]],IFERROR(VLOOKUP("5-"&amp;Presupuestos[[#This Row],[ID DOCUMENTO]],BD_Pagos[],10,0),0))</f>
        <v>0</v>
      </c>
      <c r="BH339" s="7" t="str">
        <f>IFERROR(VLOOKUP("1-Detraccion"&amp;Presupuestos[[#This Row],[ID DOCUMENTO]],BD_Pagos[],2,0),"")</f>
        <v/>
      </c>
      <c r="BI339" s="3" t="str">
        <f>IFERROR(VLOOKUP("1-Detraccion"&amp;Presupuestos[[#This Row],[ID DOCUMENTO]],BD_Pagos[],3,0),"")</f>
        <v/>
      </c>
      <c r="BJ339" s="3" t="str">
        <f>IFERROR(VLOOKUP("1-Detraccion"&amp;Presupuestos[[#This Row],[ID DOCUMENTO]],BD_Pagos[],4,0),"")</f>
        <v/>
      </c>
      <c r="BK339" s="6">
        <f>IF(IFERROR(VLOOKUP("1-Detraccion"&amp;Presupuestos[[#This Row],[ID DOCUMENTO]],BD_Pagos[],5,0),0)&gt;Presupuestos[[#This Row],[TOTAL SOLES]],Presupuestos[[#This Row],[TOTAL SOLES]],IFERROR(VLOOKUP("1-Detraccion"&amp;Presupuestos[[#This Row],[ID DOCUMENTO]],BD_Pagos[],5,0),0))</f>
        <v>0</v>
      </c>
      <c r="BL339" s="6">
        <f>IF(IFERROR(VLOOKUP("1-Detraccion"&amp;Presupuestos[[#This Row],[ID DOCUMENTO]],BD_Pagos[],6,0),0)&gt;Presupuestos[[#This Row],[TOTAL SOLES]],Presupuestos[[#This Row],[TOTAL SOLES]],IFERROR(VLOOKUP("1-Detraccion"&amp;Presupuestos[[#This Row],[ID DOCUMENTO]],BD_Pagos[],6,0),0))</f>
        <v>0</v>
      </c>
      <c r="BM339" s="37"/>
      <c r="BN339" s="3"/>
      <c r="BO339" s="3"/>
      <c r="BP339" s="6"/>
      <c r="BQ33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700</v>
      </c>
      <c r="BR339" s="23" t="str">
        <f>IF(Presupuestos[[#This Row],[SALDO ME-MN]]&gt;0,"PENDIENTE","CANCELADO")</f>
        <v>PENDIENTE</v>
      </c>
      <c r="BS339" s="23" t="str">
        <f>IF(COUNTIFS($U$4:$U338,Presupuestos[[#This Row],[ID DOCUMENTO]])&gt;=1,IF(B338=Presupuestos[[#This Row],[ID]],"OK","DOC. DUPLICADO"),"OK")</f>
        <v>OK</v>
      </c>
    </row>
    <row r="340" spans="2:71" ht="36" x14ac:dyDescent="0.25">
      <c r="B340" s="34">
        <f>IF(Presupuestos[[#This Row],[ID DOCUMENTO]]=U339,B339,IF(B339="ID",1,B339+1))</f>
        <v>333</v>
      </c>
      <c r="C340" s="2">
        <v>45863</v>
      </c>
      <c r="D340" s="2">
        <v>45863</v>
      </c>
      <c r="E340" s="3" t="s">
        <v>966</v>
      </c>
      <c r="F340" s="25" t="s">
        <v>35</v>
      </c>
      <c r="G340" s="25" t="s">
        <v>118</v>
      </c>
      <c r="H340" s="25" t="s">
        <v>206</v>
      </c>
      <c r="I340" s="36" t="str">
        <f>IFERROR(VLOOKUP(Presupuestos[[#This Row],[AREA]]&amp;Presupuestos[[#This Row],[CONCEPTO]]&amp;Presupuestos[[#This Row],[DESCRIPCION]],Tabla28[[Columna1]:[CÓDIGO NUEVO]],2,0),"")</f>
        <v>P0311001</v>
      </c>
      <c r="J340" s="3" t="s">
        <v>1246</v>
      </c>
      <c r="K340" s="3" t="s">
        <v>1247</v>
      </c>
      <c r="L340" s="3" t="s">
        <v>1248</v>
      </c>
      <c r="M340" s="31" t="s">
        <v>1249</v>
      </c>
      <c r="N340" s="3"/>
      <c r="O340" s="3" t="s">
        <v>300</v>
      </c>
      <c r="P340" s="3" t="s">
        <v>132</v>
      </c>
      <c r="Q340" s="3" t="str">
        <f>IFERROR(VLOOKUP(Presupuestos[[#This Row],[CLASIFICACIÓN (N)]],Tabla17[],2,0),"")</f>
        <v>Gastos operativos</v>
      </c>
      <c r="R340" s="3" t="str">
        <f>IFERROR(VLOOKUP(Presupuestos[[#This Row],[CLASIFICACIÓN (N)]],Tabla17[],3,0),"")</f>
        <v>Operativo</v>
      </c>
      <c r="S340" s="3" t="s">
        <v>34</v>
      </c>
      <c r="T340" s="3" t="str">
        <f>IFERROR(VLOOKUP(Presupuestos[[#This Row],[ALMACEN]],Tabla5[],2,0),"")</f>
        <v>Arequipa</v>
      </c>
      <c r="U340" s="19" t="str">
        <f>IFERROR(VLOOKUP(Presupuestos[[#This Row],[TIPO DE DOCUMENTO]],Tipo_Documento[],2,0)&amp;Presupuestos[[#This Row],[SERIE]]&amp;Presupuestos[[#This Row],[NUMERO]]&amp;Presupuestos[[#This Row],[RUC]],"")</f>
        <v>01E0013410410162551</v>
      </c>
      <c r="V340" s="3" t="s">
        <v>120</v>
      </c>
      <c r="W340" s="7">
        <v>45863</v>
      </c>
      <c r="X340" s="7">
        <v>45863</v>
      </c>
      <c r="Y340" s="3" t="s">
        <v>668</v>
      </c>
      <c r="Z340" s="3">
        <v>34</v>
      </c>
      <c r="AA340" s="3">
        <f>IFERROR(VLOOKUP(Presupuestos[[#This Row],[RAZON SOCIAL]],CHOOSE({1,2},Clientes_Proveedores[Razon Social],Clientes_Proveedores[Ruc / Dni]),2,0),"-")</f>
        <v>10410162551</v>
      </c>
      <c r="AB340" s="31" t="s">
        <v>1028</v>
      </c>
      <c r="AC340" s="3" t="s">
        <v>670</v>
      </c>
      <c r="AD340" s="5">
        <v>0.18</v>
      </c>
      <c r="AE340" s="6">
        <v>381.36</v>
      </c>
      <c r="AF340" s="6">
        <f>Presupuestos[[#This Row],[BASE]]*Presupuestos[[#This Row],[% IGV]]</f>
        <v>68.644800000000004</v>
      </c>
      <c r="AG340" s="22">
        <f>ROUND(SUM(Presupuestos[[#This Row],[BASE]:[IGV]]),2)</f>
        <v>450</v>
      </c>
      <c r="AH340" s="9" t="str">
        <f>IF(Presupuestos[[#This Row],[MONEDA]]="USD",VLOOKUP(Presupuestos[[#This Row],[FECHA DE EMISION]],Tipo_Cambio[],3,0),"")</f>
        <v/>
      </c>
      <c r="AI340" s="22">
        <f>IFERROR(ROUND(IF(Presupuestos[[#This Row],[MONEDA]]="PEN",Presupuestos[[#This Row],[TOTAL]],Presupuestos[[#This Row],[TOTAL]]*Presupuestos[[#This Row],[TIPO DE CAMBIO]]),2),"")</f>
        <v>450</v>
      </c>
      <c r="AJ340" s="5">
        <v>0.04</v>
      </c>
      <c r="AK340" s="33" t="s">
        <v>671</v>
      </c>
      <c r="AL340" s="5" t="s">
        <v>680</v>
      </c>
      <c r="AM340" s="23"/>
      <c r="AN340" s="23"/>
      <c r="AO340" s="7">
        <f>IFERROR(VLOOKUP("1-"&amp;Presupuestos[[#This Row],[ID DOCUMENTO]],BD_Pagos[],7,0),"")</f>
        <v>45869</v>
      </c>
      <c r="AP340" s="16" t="str">
        <f>IFERROR(VLOOKUP("1-"&amp;Presupuestos[[#This Row],[ID DOCUMENTO]],BD_Pagos[],8,0),"")</f>
        <v>B-BCP - Soles</v>
      </c>
      <c r="AQ340" s="17">
        <f>IFERROR(VLOOKUP("1-"&amp;Presupuestos[[#This Row],[ID DOCUMENTO]],BD_Pagos[],9,0),"")</f>
        <v>6986228</v>
      </c>
      <c r="AR340" s="54"/>
      <c r="AS340" s="7">
        <f>IFERROR(VLOOKUP("2-"&amp;Presupuestos[[#This Row],[ID DOCUMENTO]],BD_Pagos[],7,0),"")</f>
        <v>0</v>
      </c>
      <c r="AT340" s="16" t="str">
        <f>IFERROR(VLOOKUP("2-"&amp;Presupuestos[[#This Row],[ID DOCUMENTO]],BD_Pagos[],8,0),"")</f>
        <v/>
      </c>
      <c r="AU340" s="17">
        <f>IFERROR(VLOOKUP("2-"&amp;Presupuestos[[#This Row],[ID DOCUMENTO]],BD_Pagos[],9,0),"")</f>
        <v>0</v>
      </c>
      <c r="AV340" s="20">
        <f>IF(IFERROR(VLOOKUP("2-"&amp;Presupuestos[[#This Row],[ID DOCUMENTO]],BD_Pagos[],10,0),0)&gt;Presupuestos[[#This Row],[TOTAL SOLES]],Presupuestos[[#This Row],[TOTAL SOLES]],IFERROR(VLOOKUP("2-"&amp;Presupuestos[[#This Row],[ID DOCUMENTO]],BD_Pagos[],10,0),0))</f>
        <v>0</v>
      </c>
      <c r="AW340" s="7"/>
      <c r="AX340" s="16"/>
      <c r="AY340" s="17"/>
      <c r="AZ340" s="20"/>
      <c r="BA340" s="7"/>
      <c r="BB340" s="16"/>
      <c r="BC340" s="17"/>
      <c r="BD340" s="20"/>
      <c r="BE340" s="7">
        <f>IFERROR(VLOOKUP("5-"&amp;Presupuestos[[#This Row],[ID DOCUMENTO]],BD_Pagos[],7,0),"")</f>
        <v>0</v>
      </c>
      <c r="BF340" s="17">
        <f>IFERROR(VLOOKUP("5-"&amp;Presupuestos[[#This Row],[ID DOCUMENTO]],BD_Pagos[],9,0),"")</f>
        <v>0</v>
      </c>
      <c r="BG340" s="20">
        <f>IF(IFERROR(VLOOKUP("5-"&amp;Presupuestos[[#This Row],[ID DOCUMENTO]],BD_Pagos[],10,0),0)&gt;Presupuestos[[#This Row],[TOTAL SOLES]],Presupuestos[[#This Row],[TOTAL SOLES]],IFERROR(VLOOKUP("5-"&amp;Presupuestos[[#This Row],[ID DOCUMENTO]],BD_Pagos[],10,0),0))</f>
        <v>0</v>
      </c>
      <c r="BH340" s="7">
        <f>IFERROR(VLOOKUP("1-Detraccion"&amp;Presupuestos[[#This Row],[ID DOCUMENTO]],BD_Pagos[],2,0),"")</f>
        <v>45870</v>
      </c>
      <c r="BI340" s="3" t="str">
        <f>IFERROR(VLOOKUP("1-Detraccion"&amp;Presupuestos[[#This Row],[ID DOCUMENTO]],BD_Pagos[],3,0),"")</f>
        <v>Adquiriente</v>
      </c>
      <c r="BJ340" s="3">
        <f>IFERROR(VLOOKUP("1-Detraccion"&amp;Presupuestos[[#This Row],[ID DOCUMENTO]],BD_Pagos[],4,0),"")</f>
        <v>277160619</v>
      </c>
      <c r="BK340" s="6">
        <f>IF(IFERROR(VLOOKUP("1-Detraccion"&amp;Presupuestos[[#This Row],[ID DOCUMENTO]],BD_Pagos[],5,0),0)&gt;Presupuestos[[#This Row],[TOTAL SOLES]],Presupuestos[[#This Row],[TOTAL SOLES]],IFERROR(VLOOKUP("1-Detraccion"&amp;Presupuestos[[#This Row],[ID DOCUMENTO]],BD_Pagos[],5,0),0))</f>
        <v>18</v>
      </c>
      <c r="BL340" s="6">
        <f>IF(IFERROR(VLOOKUP("1-Detraccion"&amp;Presupuestos[[#This Row],[ID DOCUMENTO]],BD_Pagos[],6,0),0)&gt;Presupuestos[[#This Row],[TOTAL SOLES]],Presupuestos[[#This Row],[TOTAL SOLES]],IFERROR(VLOOKUP("1-Detraccion"&amp;Presupuestos[[#This Row],[ID DOCUMENTO]],BD_Pagos[],6,0),0))</f>
        <v>18</v>
      </c>
      <c r="BM340" s="37"/>
      <c r="BN340" s="3"/>
      <c r="BO340" s="3"/>
      <c r="BP340" s="6"/>
      <c r="BQ34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432</v>
      </c>
      <c r="BR340" s="23" t="str">
        <f>IF(Presupuestos[[#This Row],[SALDO ME-MN]]&gt;0,"PENDIENTE","CANCELADO")</f>
        <v>PENDIENTE</v>
      </c>
      <c r="BS340" s="23" t="str">
        <f>IF(COUNTIFS($U$4:$U339,Presupuestos[[#This Row],[ID DOCUMENTO]])&gt;=1,IF(B339=Presupuestos[[#This Row],[ID]],"OK","DOC. DUPLICADO"),"OK")</f>
        <v>OK</v>
      </c>
    </row>
    <row r="341" spans="2:71" ht="36" x14ac:dyDescent="0.25">
      <c r="B341" s="34">
        <f>IF(Presupuestos[[#This Row],[ID DOCUMENTO]]=U340,B340,IF(B340="ID",1,B340+1))</f>
        <v>334</v>
      </c>
      <c r="C341" s="2">
        <v>45856</v>
      </c>
      <c r="D341" s="2">
        <v>45856</v>
      </c>
      <c r="E341" s="3" t="s">
        <v>966</v>
      </c>
      <c r="F341" s="25" t="s">
        <v>27</v>
      </c>
      <c r="G341" s="25" t="s">
        <v>118</v>
      </c>
      <c r="H341" s="25" t="s">
        <v>96</v>
      </c>
      <c r="I341" s="36" t="str">
        <f>IFERROR(VLOOKUP(Presupuestos[[#This Row],[AREA]]&amp;Presupuestos[[#This Row],[CONCEPTO]]&amp;Presupuestos[[#This Row],[DESCRIPCION]],Tabla28[[Columna1]:[CÓDIGO NUEVO]],2,0),"")</f>
        <v>P0205001</v>
      </c>
      <c r="J341" s="3" t="s">
        <v>1250</v>
      </c>
      <c r="K341" s="3" t="s">
        <v>1251</v>
      </c>
      <c r="L341" s="3" t="s">
        <v>1252</v>
      </c>
      <c r="M341" s="31" t="s">
        <v>1253</v>
      </c>
      <c r="N341" s="3"/>
      <c r="O341" s="3" t="s">
        <v>308</v>
      </c>
      <c r="P341" s="3" t="s">
        <v>132</v>
      </c>
      <c r="Q341" s="3" t="str">
        <f>IFERROR(VLOOKUP(Presupuestos[[#This Row],[CLASIFICACIÓN (N)]],Tabla17[],2,0),"")</f>
        <v>Gastos operativos</v>
      </c>
      <c r="R341" s="3" t="str">
        <f>IFERROR(VLOOKUP(Presupuestos[[#This Row],[CLASIFICACIÓN (N)]],Tabla17[],3,0),"")</f>
        <v>Operativo</v>
      </c>
      <c r="S341" s="3" t="s">
        <v>34</v>
      </c>
      <c r="T341" s="3" t="str">
        <f>IFERROR(VLOOKUP(Presupuestos[[#This Row],[ALMACEN]],Tabla5[],2,0),"")</f>
        <v>Arequipa</v>
      </c>
      <c r="U341" s="19" t="str">
        <f>IFERROR(VLOOKUP(Presupuestos[[#This Row],[TIPO DE DOCUMENTO]],Tipo_Documento[],2,0)&amp;Presupuestos[[#This Row],[SERIE]]&amp;Presupuestos[[#This Row],[NUMERO]]&amp;Presupuestos[[#This Row],[RUC]],"")</f>
        <v>01E0011510736055631</v>
      </c>
      <c r="V341" s="3" t="s">
        <v>120</v>
      </c>
      <c r="W341" s="7">
        <v>45856</v>
      </c>
      <c r="X341" s="7">
        <v>45856</v>
      </c>
      <c r="Y341" s="3" t="s">
        <v>668</v>
      </c>
      <c r="Z341" s="3">
        <v>15</v>
      </c>
      <c r="AA341" s="3">
        <f>IFERROR(VLOOKUP(Presupuestos[[#This Row],[RAZON SOCIAL]],CHOOSE({1,2},Clientes_Proveedores[Razon Social],Clientes_Proveedores[Ruc / Dni]),2,0),"-")</f>
        <v>10736055631</v>
      </c>
      <c r="AB341" s="31" t="s">
        <v>1080</v>
      </c>
      <c r="AC341" s="3" t="s">
        <v>670</v>
      </c>
      <c r="AD341" s="5">
        <v>0.18</v>
      </c>
      <c r="AE341" s="6">
        <v>762.72</v>
      </c>
      <c r="AF341" s="6">
        <f>Presupuestos[[#This Row],[BASE]]*Presupuestos[[#This Row],[% IGV]]</f>
        <v>137.28960000000001</v>
      </c>
      <c r="AG341" s="22">
        <f>ROUND(SUM(Presupuestos[[#This Row],[BASE]:[IGV]]),2)</f>
        <v>900.01</v>
      </c>
      <c r="AH341" s="9" t="str">
        <f>IF(Presupuestos[[#This Row],[MONEDA]]="USD",VLOOKUP(Presupuestos[[#This Row],[FECHA DE EMISION]],Tipo_Cambio[],3,0),"")</f>
        <v/>
      </c>
      <c r="AI341" s="22">
        <f>IFERROR(ROUND(IF(Presupuestos[[#This Row],[MONEDA]]="PEN",Presupuestos[[#This Row],[TOTAL]],Presupuestos[[#This Row],[TOTAL]]*Presupuestos[[#This Row],[TIPO DE CAMBIO]]),2),"")</f>
        <v>900.01</v>
      </c>
      <c r="AJ341" s="5">
        <v>0.04</v>
      </c>
      <c r="AK341" s="33" t="s">
        <v>671</v>
      </c>
      <c r="AL341" s="5" t="s">
        <v>680</v>
      </c>
      <c r="AM341" s="23"/>
      <c r="AN341" s="23"/>
      <c r="AO341" s="7">
        <f>IFERROR(VLOOKUP("1-"&amp;Presupuestos[[#This Row],[ID DOCUMENTO]],BD_Pagos[],7,0),"")</f>
        <v>45869</v>
      </c>
      <c r="AP341" s="16" t="str">
        <f>IFERROR(VLOOKUP("1-"&amp;Presupuestos[[#This Row],[ID DOCUMENTO]],BD_Pagos[],8,0),"")</f>
        <v>B-BCP - Soles</v>
      </c>
      <c r="AQ341" s="17">
        <f>IFERROR(VLOOKUP("1-"&amp;Presupuestos[[#This Row],[ID DOCUMENTO]],BD_Pagos[],9,0),"")</f>
        <v>6986228</v>
      </c>
      <c r="AR341" s="54"/>
      <c r="AS341" s="7">
        <f>IFERROR(VLOOKUP("2-"&amp;Presupuestos[[#This Row],[ID DOCUMENTO]],BD_Pagos[],7,0),"")</f>
        <v>0</v>
      </c>
      <c r="AT341" s="16" t="str">
        <f>IFERROR(VLOOKUP("2-"&amp;Presupuestos[[#This Row],[ID DOCUMENTO]],BD_Pagos[],8,0),"")</f>
        <v/>
      </c>
      <c r="AU341" s="17">
        <f>IFERROR(VLOOKUP("2-"&amp;Presupuestos[[#This Row],[ID DOCUMENTO]],BD_Pagos[],9,0),"")</f>
        <v>0</v>
      </c>
      <c r="AV341" s="20">
        <f>IF(IFERROR(VLOOKUP("2-"&amp;Presupuestos[[#This Row],[ID DOCUMENTO]],BD_Pagos[],10,0),0)&gt;Presupuestos[[#This Row],[TOTAL SOLES]],Presupuestos[[#This Row],[TOTAL SOLES]],IFERROR(VLOOKUP("2-"&amp;Presupuestos[[#This Row],[ID DOCUMENTO]],BD_Pagos[],10,0),0))</f>
        <v>0</v>
      </c>
      <c r="AW341" s="7"/>
      <c r="AX341" s="16"/>
      <c r="AY341" s="17"/>
      <c r="AZ341" s="20"/>
      <c r="BA341" s="7"/>
      <c r="BB341" s="16"/>
      <c r="BC341" s="17"/>
      <c r="BD341" s="20"/>
      <c r="BE341" s="7">
        <f>IFERROR(VLOOKUP("5-"&amp;Presupuestos[[#This Row],[ID DOCUMENTO]],BD_Pagos[],7,0),"")</f>
        <v>0</v>
      </c>
      <c r="BF341" s="17">
        <f>IFERROR(VLOOKUP("5-"&amp;Presupuestos[[#This Row],[ID DOCUMENTO]],BD_Pagos[],9,0),"")</f>
        <v>0</v>
      </c>
      <c r="BG341" s="20">
        <f>IF(IFERROR(VLOOKUP("5-"&amp;Presupuestos[[#This Row],[ID DOCUMENTO]],BD_Pagos[],10,0),0)&gt;Presupuestos[[#This Row],[TOTAL SOLES]],Presupuestos[[#This Row],[TOTAL SOLES]],IFERROR(VLOOKUP("5-"&amp;Presupuestos[[#This Row],[ID DOCUMENTO]],BD_Pagos[],10,0),0))</f>
        <v>0</v>
      </c>
      <c r="BH341" s="7">
        <f>IFERROR(VLOOKUP("1-Detraccion"&amp;Presupuestos[[#This Row],[ID DOCUMENTO]],BD_Pagos[],2,0),"")</f>
        <v>45870</v>
      </c>
      <c r="BI341" s="3" t="str">
        <f>IFERROR(VLOOKUP("1-Detraccion"&amp;Presupuestos[[#This Row],[ID DOCUMENTO]],BD_Pagos[],3,0),"")</f>
        <v>Adquiriente</v>
      </c>
      <c r="BJ341" s="3">
        <f>IFERROR(VLOOKUP("1-Detraccion"&amp;Presupuestos[[#This Row],[ID DOCUMENTO]],BD_Pagos[],4,0),"")</f>
        <v>277160624</v>
      </c>
      <c r="BK341" s="6">
        <f>IF(IFERROR(VLOOKUP("1-Detraccion"&amp;Presupuestos[[#This Row],[ID DOCUMENTO]],BD_Pagos[],5,0),0)&gt;Presupuestos[[#This Row],[TOTAL SOLES]],Presupuestos[[#This Row],[TOTAL SOLES]],IFERROR(VLOOKUP("1-Detraccion"&amp;Presupuestos[[#This Row],[ID DOCUMENTO]],BD_Pagos[],5,0),0))</f>
        <v>36</v>
      </c>
      <c r="BL341" s="6">
        <f>IF(IFERROR(VLOOKUP("1-Detraccion"&amp;Presupuestos[[#This Row],[ID DOCUMENTO]],BD_Pagos[],6,0),0)&gt;Presupuestos[[#This Row],[TOTAL SOLES]],Presupuestos[[#This Row],[TOTAL SOLES]],IFERROR(VLOOKUP("1-Detraccion"&amp;Presupuestos[[#This Row],[ID DOCUMENTO]],BD_Pagos[],6,0),0))</f>
        <v>36</v>
      </c>
      <c r="BM341" s="37"/>
      <c r="BN341" s="3"/>
      <c r="BO341" s="3"/>
      <c r="BP341" s="6"/>
      <c r="BQ34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864.01</v>
      </c>
      <c r="BR341" s="23" t="str">
        <f>IF(Presupuestos[[#This Row],[SALDO ME-MN]]&gt;0,"PENDIENTE","CANCELADO")</f>
        <v>PENDIENTE</v>
      </c>
      <c r="BS341" s="23" t="str">
        <f>IF(COUNTIFS($U$4:$U340,Presupuestos[[#This Row],[ID DOCUMENTO]])&gt;=1,IF(B340=Presupuestos[[#This Row],[ID]],"OK","DOC. DUPLICADO"),"OK")</f>
        <v>OK</v>
      </c>
    </row>
    <row r="342" spans="2:71" ht="36" x14ac:dyDescent="0.25">
      <c r="B342" s="34">
        <f>IF(Presupuestos[[#This Row],[ID DOCUMENTO]]=U341,B341,IF(B341="ID",1,B341+1))</f>
        <v>335</v>
      </c>
      <c r="C342" s="2">
        <v>45862</v>
      </c>
      <c r="D342" s="2">
        <v>45862</v>
      </c>
      <c r="E342" s="3" t="s">
        <v>1240</v>
      </c>
      <c r="F342" s="25" t="s">
        <v>27</v>
      </c>
      <c r="G342" s="25" t="s">
        <v>118</v>
      </c>
      <c r="H342" s="25" t="s">
        <v>107</v>
      </c>
      <c r="I342" s="36" t="str">
        <f>IFERROR(VLOOKUP(Presupuestos[[#This Row],[AREA]]&amp;Presupuestos[[#This Row],[CONCEPTO]]&amp;Presupuestos[[#This Row],[DESCRIPCION]],Tabla28[[Columna1]:[CÓDIGO NUEVO]],2,0),"")</f>
        <v>P0205002</v>
      </c>
      <c r="J342" s="3" t="s">
        <v>1208</v>
      </c>
      <c r="K342" s="3" t="s">
        <v>1254</v>
      </c>
      <c r="L342" s="3" t="s">
        <v>1255</v>
      </c>
      <c r="M342" s="31" t="s">
        <v>1256</v>
      </c>
      <c r="N342" s="3"/>
      <c r="O342" s="3" t="s">
        <v>308</v>
      </c>
      <c r="P342" s="3" t="s">
        <v>132</v>
      </c>
      <c r="Q342" s="3" t="str">
        <f>IFERROR(VLOOKUP(Presupuestos[[#This Row],[CLASIFICACIÓN (N)]],Tabla17[],2,0),"")</f>
        <v>Gastos operativos</v>
      </c>
      <c r="R342" s="3" t="str">
        <f>IFERROR(VLOOKUP(Presupuestos[[#This Row],[CLASIFICACIÓN (N)]],Tabla17[],3,0),"")</f>
        <v>Operativo</v>
      </c>
      <c r="S342" s="3" t="s">
        <v>41</v>
      </c>
      <c r="T342" s="3" t="str">
        <f>IFERROR(VLOOKUP(Presupuestos[[#This Row],[ALMACEN]],Tabla5[],2,0),"")</f>
        <v>Lima</v>
      </c>
      <c r="U342" s="19" t="str">
        <f>IFERROR(VLOOKUP(Presupuestos[[#This Row],[TIPO DE DOCUMENTO]],Tipo_Documento[],2,0)&amp;Presupuestos[[#This Row],[SERIE]]&amp;Presupuestos[[#This Row],[NUMERO]]&amp;Presupuestos[[#This Row],[RUC]],"")</f>
        <v>01E00114110489531963</v>
      </c>
      <c r="V342" s="3" t="s">
        <v>120</v>
      </c>
      <c r="W342" s="7">
        <v>45867</v>
      </c>
      <c r="X342" s="7">
        <v>45867</v>
      </c>
      <c r="Y342" s="3" t="s">
        <v>668</v>
      </c>
      <c r="Z342" s="3">
        <v>141</v>
      </c>
      <c r="AA342" s="3">
        <f>IFERROR(VLOOKUP(Presupuestos[[#This Row],[RAZON SOCIAL]],CHOOSE({1,2},Clientes_Proveedores[Razon Social],Clientes_Proveedores[Ruc / Dni]),2,0),"-")</f>
        <v>10489531963</v>
      </c>
      <c r="AB342" s="31" t="s">
        <v>1210</v>
      </c>
      <c r="AC342" s="3" t="s">
        <v>670</v>
      </c>
      <c r="AD342" s="5">
        <v>0.18</v>
      </c>
      <c r="AE342" s="6">
        <v>1016.95</v>
      </c>
      <c r="AF342" s="6">
        <f>Presupuestos[[#This Row],[BASE]]*Presupuestos[[#This Row],[% IGV]]</f>
        <v>183.05099999999999</v>
      </c>
      <c r="AG342" s="22">
        <f>ROUND(SUM(Presupuestos[[#This Row],[BASE]:[IGV]]),2)</f>
        <v>1200</v>
      </c>
      <c r="AH342" s="9" t="str">
        <f>IF(Presupuestos[[#This Row],[MONEDA]]="USD",VLOOKUP(Presupuestos[[#This Row],[FECHA DE EMISION]],Tipo_Cambio[],3,0),"")</f>
        <v/>
      </c>
      <c r="AI342" s="22">
        <f>IFERROR(ROUND(IF(Presupuestos[[#This Row],[MONEDA]]="PEN",Presupuestos[[#This Row],[TOTAL]],Presupuestos[[#This Row],[TOTAL]]*Presupuestos[[#This Row],[TIPO DE CAMBIO]]),2),"")</f>
        <v>1200</v>
      </c>
      <c r="AJ342" s="5">
        <v>0.04</v>
      </c>
      <c r="AK342" s="33" t="s">
        <v>671</v>
      </c>
      <c r="AL342" s="5" t="s">
        <v>680</v>
      </c>
      <c r="AM342" s="23"/>
      <c r="AN342" s="23"/>
      <c r="AO342" s="7">
        <f>IFERROR(VLOOKUP("1-"&amp;Presupuestos[[#This Row],[ID DOCUMENTO]],BD_Pagos[],7,0),"")</f>
        <v>45869</v>
      </c>
      <c r="AP342" s="16" t="str">
        <f>IFERROR(VLOOKUP("1-"&amp;Presupuestos[[#This Row],[ID DOCUMENTO]],BD_Pagos[],8,0),"")</f>
        <v>B-BCP - Soles</v>
      </c>
      <c r="AQ342" s="17">
        <f>IFERROR(VLOOKUP("1-"&amp;Presupuestos[[#This Row],[ID DOCUMENTO]],BD_Pagos[],9,0),"")</f>
        <v>6986228</v>
      </c>
      <c r="AR342" s="54"/>
      <c r="AS342" s="7">
        <f>IFERROR(VLOOKUP("2-"&amp;Presupuestos[[#This Row],[ID DOCUMENTO]],BD_Pagos[],7,0),"")</f>
        <v>0</v>
      </c>
      <c r="AT342" s="16" t="str">
        <f>IFERROR(VLOOKUP("2-"&amp;Presupuestos[[#This Row],[ID DOCUMENTO]],BD_Pagos[],8,0),"")</f>
        <v/>
      </c>
      <c r="AU342" s="17">
        <f>IFERROR(VLOOKUP("2-"&amp;Presupuestos[[#This Row],[ID DOCUMENTO]],BD_Pagos[],9,0),"")</f>
        <v>0</v>
      </c>
      <c r="AV342" s="20">
        <f>IF(IFERROR(VLOOKUP("2-"&amp;Presupuestos[[#This Row],[ID DOCUMENTO]],BD_Pagos[],10,0),0)&gt;Presupuestos[[#This Row],[TOTAL SOLES]],Presupuestos[[#This Row],[TOTAL SOLES]],IFERROR(VLOOKUP("2-"&amp;Presupuestos[[#This Row],[ID DOCUMENTO]],BD_Pagos[],10,0),0))</f>
        <v>0</v>
      </c>
      <c r="AW342" s="7"/>
      <c r="AX342" s="16"/>
      <c r="AY342" s="17"/>
      <c r="AZ342" s="20"/>
      <c r="BA342" s="7"/>
      <c r="BB342" s="16"/>
      <c r="BC342" s="17"/>
      <c r="BD342" s="20"/>
      <c r="BE342" s="7">
        <f>IFERROR(VLOOKUP("5-"&amp;Presupuestos[[#This Row],[ID DOCUMENTO]],BD_Pagos[],7,0),"")</f>
        <v>0</v>
      </c>
      <c r="BF342" s="17">
        <f>IFERROR(VLOOKUP("5-"&amp;Presupuestos[[#This Row],[ID DOCUMENTO]],BD_Pagos[],9,0),"")</f>
        <v>0</v>
      </c>
      <c r="BG342" s="20">
        <f>IF(IFERROR(VLOOKUP("5-"&amp;Presupuestos[[#This Row],[ID DOCUMENTO]],BD_Pagos[],10,0),0)&gt;Presupuestos[[#This Row],[TOTAL SOLES]],Presupuestos[[#This Row],[TOTAL SOLES]],IFERROR(VLOOKUP("5-"&amp;Presupuestos[[#This Row],[ID DOCUMENTO]],BD_Pagos[],10,0),0))</f>
        <v>0</v>
      </c>
      <c r="BH342" s="7">
        <f>IFERROR(VLOOKUP("1-Detraccion"&amp;Presupuestos[[#This Row],[ID DOCUMENTO]],BD_Pagos[],2,0),"")</f>
        <v>45870</v>
      </c>
      <c r="BI342" s="3" t="str">
        <f>IFERROR(VLOOKUP("1-Detraccion"&amp;Presupuestos[[#This Row],[ID DOCUMENTO]],BD_Pagos[],3,0),"")</f>
        <v>Adquiriente</v>
      </c>
      <c r="BJ342" s="3">
        <f>IFERROR(VLOOKUP("1-Detraccion"&amp;Presupuestos[[#This Row],[ID DOCUMENTO]],BD_Pagos[],4,0),"")</f>
        <v>277160626</v>
      </c>
      <c r="BK342" s="6">
        <f>IF(IFERROR(VLOOKUP("1-Detraccion"&amp;Presupuestos[[#This Row],[ID DOCUMENTO]],BD_Pagos[],5,0),0)&gt;Presupuestos[[#This Row],[TOTAL SOLES]],Presupuestos[[#This Row],[TOTAL SOLES]],IFERROR(VLOOKUP("1-Detraccion"&amp;Presupuestos[[#This Row],[ID DOCUMENTO]],BD_Pagos[],5,0),0))</f>
        <v>48</v>
      </c>
      <c r="BL342" s="6">
        <f>IF(IFERROR(VLOOKUP("1-Detraccion"&amp;Presupuestos[[#This Row],[ID DOCUMENTO]],BD_Pagos[],6,0),0)&gt;Presupuestos[[#This Row],[TOTAL SOLES]],Presupuestos[[#This Row],[TOTAL SOLES]],IFERROR(VLOOKUP("1-Detraccion"&amp;Presupuestos[[#This Row],[ID DOCUMENTO]],BD_Pagos[],6,0),0))</f>
        <v>48</v>
      </c>
      <c r="BM342" s="37"/>
      <c r="BN342" s="3"/>
      <c r="BO342" s="3"/>
      <c r="BP342" s="6"/>
      <c r="BQ34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1152</v>
      </c>
      <c r="BR342" s="23" t="str">
        <f>IF(Presupuestos[[#This Row],[SALDO ME-MN]]&gt;0,"PENDIENTE","CANCELADO")</f>
        <v>PENDIENTE</v>
      </c>
      <c r="BS342" s="23" t="str">
        <f>IF(COUNTIFS($U$4:$U341,Presupuestos[[#This Row],[ID DOCUMENTO]])&gt;=1,IF(B341=Presupuestos[[#This Row],[ID]],"OK","DOC. DUPLICADO"),"OK")</f>
        <v>OK</v>
      </c>
    </row>
    <row r="343" spans="2:71" ht="36" x14ac:dyDescent="0.25">
      <c r="B343" s="34">
        <f>IF(Presupuestos[[#This Row],[ID DOCUMENTO]]=U342,B342,IF(B342="ID",1,B342+1))</f>
        <v>336</v>
      </c>
      <c r="C343" s="2">
        <v>45860</v>
      </c>
      <c r="D343" s="2">
        <v>45860</v>
      </c>
      <c r="E343" s="3" t="s">
        <v>1240</v>
      </c>
      <c r="F343" s="25" t="s">
        <v>27</v>
      </c>
      <c r="G343" s="25" t="s">
        <v>118</v>
      </c>
      <c r="H343" s="25" t="s">
        <v>107</v>
      </c>
      <c r="I343" s="36" t="str">
        <f>IFERROR(VLOOKUP(Presupuestos[[#This Row],[AREA]]&amp;Presupuestos[[#This Row],[CONCEPTO]]&amp;Presupuestos[[#This Row],[DESCRIPCION]],Tabla28[[Columna1]:[CÓDIGO NUEVO]],2,0),"")</f>
        <v>P0205002</v>
      </c>
      <c r="J343" s="3" t="s">
        <v>1257</v>
      </c>
      <c r="K343" s="3" t="s">
        <v>1258</v>
      </c>
      <c r="L343" s="3" t="s">
        <v>1259</v>
      </c>
      <c r="M343" s="31" t="s">
        <v>1260</v>
      </c>
      <c r="N343" s="3"/>
      <c r="O343" s="3" t="s">
        <v>308</v>
      </c>
      <c r="P343" s="3" t="s">
        <v>132</v>
      </c>
      <c r="Q343" s="3" t="str">
        <f>IFERROR(VLOOKUP(Presupuestos[[#This Row],[CLASIFICACIÓN (N)]],Tabla17[],2,0),"")</f>
        <v>Gastos operativos</v>
      </c>
      <c r="R343" s="3" t="str">
        <f>IFERROR(VLOOKUP(Presupuestos[[#This Row],[CLASIFICACIÓN (N)]],Tabla17[],3,0),"")</f>
        <v>Operativo</v>
      </c>
      <c r="S343" s="3" t="s">
        <v>41</v>
      </c>
      <c r="T343" s="3" t="str">
        <f>IFERROR(VLOOKUP(Presupuestos[[#This Row],[ALMACEN]],Tabla5[],2,0),"")</f>
        <v>Lima</v>
      </c>
      <c r="U343" s="19" t="str">
        <f>IFERROR(VLOOKUP(Presupuestos[[#This Row],[TIPO DE DOCUMENTO]],Tipo_Documento[],2,0)&amp;Presupuestos[[#This Row],[SERIE]]&amp;Presupuestos[[#This Row],[NUMERO]]&amp;Presupuestos[[#This Row],[RUC]],"")</f>
        <v>01E0015010410687491</v>
      </c>
      <c r="V343" s="3" t="s">
        <v>120</v>
      </c>
      <c r="W343" s="7">
        <v>45867</v>
      </c>
      <c r="X343" s="7">
        <v>45869</v>
      </c>
      <c r="Y343" s="3" t="s">
        <v>668</v>
      </c>
      <c r="Z343" s="3">
        <v>50</v>
      </c>
      <c r="AA343" s="3">
        <f>IFERROR(VLOOKUP(Presupuestos[[#This Row],[RAZON SOCIAL]],CHOOSE({1,2},Clientes_Proveedores[Razon Social],Clientes_Proveedores[Ruc / Dni]),2,0),"-")</f>
        <v>10410687491</v>
      </c>
      <c r="AB343" s="31" t="s">
        <v>1005</v>
      </c>
      <c r="AC343" s="3" t="s">
        <v>670</v>
      </c>
      <c r="AD343" s="5">
        <v>0.18</v>
      </c>
      <c r="AE343" s="6">
        <v>550</v>
      </c>
      <c r="AF343" s="6">
        <f>Presupuestos[[#This Row],[BASE]]*Presupuestos[[#This Row],[% IGV]]</f>
        <v>99</v>
      </c>
      <c r="AG343" s="22">
        <f>ROUND(SUM(Presupuestos[[#This Row],[BASE]:[IGV]]),2)</f>
        <v>649</v>
      </c>
      <c r="AH343" s="9" t="str">
        <f>IF(Presupuestos[[#This Row],[MONEDA]]="USD",VLOOKUP(Presupuestos[[#This Row],[FECHA DE EMISION]],Tipo_Cambio[],3,0),"")</f>
        <v/>
      </c>
      <c r="AI343" s="22">
        <f>IFERROR(ROUND(IF(Presupuestos[[#This Row],[MONEDA]]="PEN",Presupuestos[[#This Row],[TOTAL]],Presupuestos[[#This Row],[TOTAL]]*Presupuestos[[#This Row],[TIPO DE CAMBIO]]),2),"")</f>
        <v>649</v>
      </c>
      <c r="AJ343" s="5">
        <v>0.04</v>
      </c>
      <c r="AK343" s="33" t="s">
        <v>671</v>
      </c>
      <c r="AL343" s="5" t="s">
        <v>680</v>
      </c>
      <c r="AM343" s="23"/>
      <c r="AN343" s="23"/>
      <c r="AO343" s="7">
        <f>IFERROR(VLOOKUP("1-"&amp;Presupuestos[[#This Row],[ID DOCUMENTO]],BD_Pagos[],7,0),"")</f>
        <v>45869</v>
      </c>
      <c r="AP343" s="16" t="str">
        <f>IFERROR(VLOOKUP("1-"&amp;Presupuestos[[#This Row],[ID DOCUMENTO]],BD_Pagos[],8,0),"")</f>
        <v>B-BCP - Soles</v>
      </c>
      <c r="AQ343" s="17">
        <f>IFERROR(VLOOKUP("1-"&amp;Presupuestos[[#This Row],[ID DOCUMENTO]],BD_Pagos[],9,0),"")</f>
        <v>6986228</v>
      </c>
      <c r="AR343" s="54"/>
      <c r="AS343" s="7">
        <f>IFERROR(VLOOKUP("2-"&amp;Presupuestos[[#This Row],[ID DOCUMENTO]],BD_Pagos[],7,0),"")</f>
        <v>0</v>
      </c>
      <c r="AT343" s="16" t="str">
        <f>IFERROR(VLOOKUP("2-"&amp;Presupuestos[[#This Row],[ID DOCUMENTO]],BD_Pagos[],8,0),"")</f>
        <v/>
      </c>
      <c r="AU343" s="17">
        <f>IFERROR(VLOOKUP("2-"&amp;Presupuestos[[#This Row],[ID DOCUMENTO]],BD_Pagos[],9,0),"")</f>
        <v>0</v>
      </c>
      <c r="AV343" s="20">
        <f>IF(IFERROR(VLOOKUP("2-"&amp;Presupuestos[[#This Row],[ID DOCUMENTO]],BD_Pagos[],10,0),0)&gt;Presupuestos[[#This Row],[TOTAL SOLES]],Presupuestos[[#This Row],[TOTAL SOLES]],IFERROR(VLOOKUP("2-"&amp;Presupuestos[[#This Row],[ID DOCUMENTO]],BD_Pagos[],10,0),0))</f>
        <v>0</v>
      </c>
      <c r="AW343" s="7"/>
      <c r="AX343" s="16"/>
      <c r="AY343" s="17"/>
      <c r="AZ343" s="20"/>
      <c r="BA343" s="7"/>
      <c r="BB343" s="16"/>
      <c r="BC343" s="17"/>
      <c r="BD343" s="20"/>
      <c r="BE343" s="7">
        <f>IFERROR(VLOOKUP("5-"&amp;Presupuestos[[#This Row],[ID DOCUMENTO]],BD_Pagos[],7,0),"")</f>
        <v>0</v>
      </c>
      <c r="BF343" s="17">
        <f>IFERROR(VLOOKUP("5-"&amp;Presupuestos[[#This Row],[ID DOCUMENTO]],BD_Pagos[],9,0),"")</f>
        <v>0</v>
      </c>
      <c r="BG343" s="20">
        <f>IF(IFERROR(VLOOKUP("5-"&amp;Presupuestos[[#This Row],[ID DOCUMENTO]],BD_Pagos[],10,0),0)&gt;Presupuestos[[#This Row],[TOTAL SOLES]],Presupuestos[[#This Row],[TOTAL SOLES]],IFERROR(VLOOKUP("5-"&amp;Presupuestos[[#This Row],[ID DOCUMENTO]],BD_Pagos[],10,0),0))</f>
        <v>0</v>
      </c>
      <c r="BH343" s="7">
        <f>IFERROR(VLOOKUP("1-Detraccion"&amp;Presupuestos[[#This Row],[ID DOCUMENTO]],BD_Pagos[],2,0),"")</f>
        <v>45870</v>
      </c>
      <c r="BI343" s="3" t="str">
        <f>IFERROR(VLOOKUP("1-Detraccion"&amp;Presupuestos[[#This Row],[ID DOCUMENTO]],BD_Pagos[],3,0),"")</f>
        <v>Adquiriente</v>
      </c>
      <c r="BJ343" s="3">
        <f>IFERROR(VLOOKUP("1-Detraccion"&amp;Presupuestos[[#This Row],[ID DOCUMENTO]],BD_Pagos[],4,0),"")</f>
        <v>277160621</v>
      </c>
      <c r="BK343" s="6">
        <f>IF(IFERROR(VLOOKUP("1-Detraccion"&amp;Presupuestos[[#This Row],[ID DOCUMENTO]],BD_Pagos[],5,0),0)&gt;Presupuestos[[#This Row],[TOTAL SOLES]],Presupuestos[[#This Row],[TOTAL SOLES]],IFERROR(VLOOKUP("1-Detraccion"&amp;Presupuestos[[#This Row],[ID DOCUMENTO]],BD_Pagos[],5,0),0))</f>
        <v>26</v>
      </c>
      <c r="BL343" s="6">
        <f>IF(IFERROR(VLOOKUP("1-Detraccion"&amp;Presupuestos[[#This Row],[ID DOCUMENTO]],BD_Pagos[],6,0),0)&gt;Presupuestos[[#This Row],[TOTAL SOLES]],Presupuestos[[#This Row],[TOTAL SOLES]],IFERROR(VLOOKUP("1-Detraccion"&amp;Presupuestos[[#This Row],[ID DOCUMENTO]],BD_Pagos[],6,0),0))</f>
        <v>26</v>
      </c>
      <c r="BM343" s="37"/>
      <c r="BN343" s="3"/>
      <c r="BO343" s="3"/>
      <c r="BP343" s="6"/>
      <c r="BQ34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623</v>
      </c>
      <c r="BR343" s="23" t="str">
        <f>IF(Presupuestos[[#This Row],[SALDO ME-MN]]&gt;0,"PENDIENTE","CANCELADO")</f>
        <v>PENDIENTE</v>
      </c>
      <c r="BS343" s="23" t="str">
        <f>IF(COUNTIFS($U$4:$U342,Presupuestos[[#This Row],[ID DOCUMENTO]])&gt;=1,IF(B342=Presupuestos[[#This Row],[ID]],"OK","DOC. DUPLICADO"),"OK")</f>
        <v>OK</v>
      </c>
    </row>
    <row r="344" spans="2:71" ht="24" x14ac:dyDescent="0.25">
      <c r="B344" s="34">
        <f>IF(Presupuestos[[#This Row],[ID DOCUMENTO]]=U343,B343,IF(B343="ID",1,B343+1))</f>
        <v>337</v>
      </c>
      <c r="C344" s="2">
        <v>45868</v>
      </c>
      <c r="D344" s="2">
        <v>45868</v>
      </c>
      <c r="E344" s="3" t="s">
        <v>685</v>
      </c>
      <c r="F344" s="25" t="s">
        <v>27</v>
      </c>
      <c r="G344" s="25" t="s">
        <v>51</v>
      </c>
      <c r="H344" s="25" t="s">
        <v>24</v>
      </c>
      <c r="I344" s="36" t="str">
        <f>IFERROR(VLOOKUP(Presupuestos[[#This Row],[AREA]]&amp;Presupuestos[[#This Row],[CONCEPTO]]&amp;Presupuestos[[#This Row],[DESCRIPCION]],Tabla28[[Columna1]:[CÓDIGO NUEVO]],2,0),"")</f>
        <v>P0211001</v>
      </c>
      <c r="J344" s="3" t="s">
        <v>666</v>
      </c>
      <c r="K344" s="3" t="s">
        <v>666</v>
      </c>
      <c r="L344" s="3" t="s">
        <v>666</v>
      </c>
      <c r="M344" s="31" t="s">
        <v>1261</v>
      </c>
      <c r="N344" s="3"/>
      <c r="O344" s="3" t="s">
        <v>315</v>
      </c>
      <c r="P344" s="3" t="s">
        <v>132</v>
      </c>
      <c r="Q344" s="3" t="str">
        <f>IFERROR(VLOOKUP(Presupuestos[[#This Row],[CLASIFICACIÓN (N)]],Tabla17[],2,0),"")</f>
        <v>Gastos operativos</v>
      </c>
      <c r="R344" s="3" t="str">
        <f>IFERROR(VLOOKUP(Presupuestos[[#This Row],[CLASIFICACIÓN (N)]],Tabla17[],3,0),"")</f>
        <v>Operativo</v>
      </c>
      <c r="S344" s="3" t="s">
        <v>34</v>
      </c>
      <c r="T344" s="3" t="str">
        <f>IFERROR(VLOOKUP(Presupuestos[[#This Row],[ALMACEN]],Tabla5[],2,0),"")</f>
        <v>Arequipa</v>
      </c>
      <c r="U344" s="19" t="str">
        <f>IFERROR(VLOOKUP(Presupuestos[[#This Row],[TIPO DE DOCUMENTO]],Tipo_Documento[],2,0)&amp;Presupuestos[[#This Row],[SERIE]]&amp;Presupuestos[[#This Row],[NUMERO]]&amp;Presupuestos[[#This Row],[RUC]],"")</f>
        <v>01F001698120604947520</v>
      </c>
      <c r="V344" s="3" t="s">
        <v>120</v>
      </c>
      <c r="W344" s="7">
        <v>45868</v>
      </c>
      <c r="X344" s="7">
        <v>45868</v>
      </c>
      <c r="Y344" s="3" t="s">
        <v>688</v>
      </c>
      <c r="Z344" s="3">
        <v>6981</v>
      </c>
      <c r="AA344" s="3">
        <f>IFERROR(VLOOKUP(Presupuestos[[#This Row],[RAZON SOCIAL]],CHOOSE({1,2},Clientes_Proveedores[Razon Social],Clientes_Proveedores[Ruc / Dni]),2,0),"-")</f>
        <v>20604947520</v>
      </c>
      <c r="AB344" s="31" t="s">
        <v>1179</v>
      </c>
      <c r="AC344" s="3" t="s">
        <v>670</v>
      </c>
      <c r="AD344" s="5">
        <v>0.18</v>
      </c>
      <c r="AE344" s="6">
        <v>12.54</v>
      </c>
      <c r="AF344" s="6">
        <f>Presupuestos[[#This Row],[BASE]]*Presupuestos[[#This Row],[% IGV]]</f>
        <v>2.2571999999999997</v>
      </c>
      <c r="AG344" s="22">
        <f>ROUND(SUM(Presupuestos[[#This Row],[BASE]:[IGV]]),2)</f>
        <v>14.8</v>
      </c>
      <c r="AH344" s="9" t="str">
        <f>IF(Presupuestos[[#This Row],[MONEDA]]="USD",VLOOKUP(Presupuestos[[#This Row],[FECHA DE EMISION]],Tipo_Cambio[],3,0),"")</f>
        <v/>
      </c>
      <c r="AI344" s="22">
        <f>IFERROR(ROUND(IF(Presupuestos[[#This Row],[MONEDA]]="PEN",Presupuestos[[#This Row],[TOTAL]],Presupuestos[[#This Row],[TOTAL]]*Presupuestos[[#This Row],[TIPO DE CAMBIO]]),2),"")</f>
        <v>14.8</v>
      </c>
      <c r="AJ344" s="5"/>
      <c r="AK344" s="33" t="s">
        <v>671</v>
      </c>
      <c r="AL344" s="5" t="s">
        <v>672</v>
      </c>
      <c r="AM344" s="23"/>
      <c r="AN344" s="23"/>
      <c r="AO344" s="7">
        <f>IFERROR(VLOOKUP("1-"&amp;Presupuestos[[#This Row],[ID DOCUMENTO]],BD_Pagos[],7,0),"")</f>
        <v>45873</v>
      </c>
      <c r="AP344" s="16" t="str">
        <f>IFERROR(VLOOKUP("1-"&amp;Presupuestos[[#This Row],[ID DOCUMENTO]],BD_Pagos[],8,0),"")</f>
        <v>C-Tesoreria</v>
      </c>
      <c r="AQ344" s="17" t="str">
        <f>IFERROR(VLOOKUP("1-"&amp;Presupuestos[[#This Row],[ID DOCUMENTO]],BD_Pagos[],9,0),"")</f>
        <v>001-12558</v>
      </c>
      <c r="AR344" s="54"/>
      <c r="AS344" s="7">
        <f>IFERROR(VLOOKUP("2-"&amp;Presupuestos[[#This Row],[ID DOCUMENTO]],BD_Pagos[],7,0),"")</f>
        <v>0</v>
      </c>
      <c r="AT344" s="16" t="str">
        <f>IFERROR(VLOOKUP("2-"&amp;Presupuestos[[#This Row],[ID DOCUMENTO]],BD_Pagos[],8,0),"")</f>
        <v/>
      </c>
      <c r="AU344" s="17">
        <f>IFERROR(VLOOKUP("2-"&amp;Presupuestos[[#This Row],[ID DOCUMENTO]],BD_Pagos[],9,0),"")</f>
        <v>0</v>
      </c>
      <c r="AV344" s="20">
        <f>IF(IFERROR(VLOOKUP("2-"&amp;Presupuestos[[#This Row],[ID DOCUMENTO]],BD_Pagos[],10,0),0)&gt;Presupuestos[[#This Row],[TOTAL SOLES]],Presupuestos[[#This Row],[TOTAL SOLES]],IFERROR(VLOOKUP("2-"&amp;Presupuestos[[#This Row],[ID DOCUMENTO]],BD_Pagos[],10,0),0))</f>
        <v>0</v>
      </c>
      <c r="AW344" s="7"/>
      <c r="AX344" s="16"/>
      <c r="AY344" s="17"/>
      <c r="AZ344" s="20"/>
      <c r="BA344" s="7"/>
      <c r="BB344" s="16"/>
      <c r="BC344" s="17"/>
      <c r="BD344" s="20"/>
      <c r="BE344" s="7">
        <f>IFERROR(VLOOKUP("5-"&amp;Presupuestos[[#This Row],[ID DOCUMENTO]],BD_Pagos[],7,0),"")</f>
        <v>0</v>
      </c>
      <c r="BF344" s="17">
        <f>IFERROR(VLOOKUP("5-"&amp;Presupuestos[[#This Row],[ID DOCUMENTO]],BD_Pagos[],9,0),"")</f>
        <v>0</v>
      </c>
      <c r="BG344" s="20">
        <f>IF(IFERROR(VLOOKUP("5-"&amp;Presupuestos[[#This Row],[ID DOCUMENTO]],BD_Pagos[],10,0),0)&gt;Presupuestos[[#This Row],[TOTAL SOLES]],Presupuestos[[#This Row],[TOTAL SOLES]],IFERROR(VLOOKUP("5-"&amp;Presupuestos[[#This Row],[ID DOCUMENTO]],BD_Pagos[],10,0),0))</f>
        <v>0</v>
      </c>
      <c r="BH344" s="7">
        <f>IFERROR(VLOOKUP("1-Detraccion"&amp;Presupuestos[[#This Row],[ID DOCUMENTO]],BD_Pagos[],2,0),"")</f>
        <v>0</v>
      </c>
      <c r="BI344" s="3" t="str">
        <f>IFERROR(VLOOKUP("1-Detraccion"&amp;Presupuestos[[#This Row],[ID DOCUMENTO]],BD_Pagos[],3,0),"")</f>
        <v/>
      </c>
      <c r="BJ344" s="3">
        <f>IFERROR(VLOOKUP("1-Detraccion"&amp;Presupuestos[[#This Row],[ID DOCUMENTO]],BD_Pagos[],4,0),"")</f>
        <v>0</v>
      </c>
      <c r="BK344" s="6">
        <f>IF(IFERROR(VLOOKUP("1-Detraccion"&amp;Presupuestos[[#This Row],[ID DOCUMENTO]],BD_Pagos[],5,0),0)&gt;Presupuestos[[#This Row],[TOTAL SOLES]],Presupuestos[[#This Row],[TOTAL SOLES]],IFERROR(VLOOKUP("1-Detraccion"&amp;Presupuestos[[#This Row],[ID DOCUMENTO]],BD_Pagos[],5,0),0))</f>
        <v>0</v>
      </c>
      <c r="BL344" s="6">
        <f>IF(IFERROR(VLOOKUP("1-Detraccion"&amp;Presupuestos[[#This Row],[ID DOCUMENTO]],BD_Pagos[],6,0),0)&gt;Presupuestos[[#This Row],[TOTAL SOLES]],Presupuestos[[#This Row],[TOTAL SOLES]],IFERROR(VLOOKUP("1-Detraccion"&amp;Presupuestos[[#This Row],[ID DOCUMENTO]],BD_Pagos[],6,0),0))</f>
        <v>0</v>
      </c>
      <c r="BM344" s="37"/>
      <c r="BN344" s="3"/>
      <c r="BO344" s="3"/>
      <c r="BP344" s="6"/>
      <c r="BQ34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14.8</v>
      </c>
      <c r="BR344" s="23" t="str">
        <f>IF(Presupuestos[[#This Row],[SALDO ME-MN]]&gt;0,"PENDIENTE","CANCELADO")</f>
        <v>PENDIENTE</v>
      </c>
      <c r="BS344" s="23" t="str">
        <f>IF(COUNTIFS($U$4:$U343,Presupuestos[[#This Row],[ID DOCUMENTO]])&gt;=1,IF(B343=Presupuestos[[#This Row],[ID]],"OK","DOC. DUPLICADO"),"OK")</f>
        <v>OK</v>
      </c>
    </row>
    <row r="345" spans="2:71" ht="36" x14ac:dyDescent="0.25">
      <c r="B345" s="34">
        <f>IF(Presupuestos[[#This Row],[ID DOCUMENTO]]=U344,B344,IF(B344="ID",1,B344+1))</f>
        <v>338</v>
      </c>
      <c r="C345" s="2">
        <v>45868</v>
      </c>
      <c r="D345" s="2">
        <v>45868</v>
      </c>
      <c r="E345" s="3" t="s">
        <v>685</v>
      </c>
      <c r="F345" s="25" t="s">
        <v>27</v>
      </c>
      <c r="G345" s="25" t="s">
        <v>128</v>
      </c>
      <c r="H345" s="25" t="s">
        <v>100</v>
      </c>
      <c r="I345" s="36" t="str">
        <f>IFERROR(VLOOKUP(Presupuestos[[#This Row],[AREA]]&amp;Presupuestos[[#This Row],[CONCEPTO]]&amp;Presupuestos[[#This Row],[DESCRIPCION]],Tabla28[[Columna1]:[CÓDIGO NUEVO]],2,0),"")</f>
        <v>P0210001</v>
      </c>
      <c r="J345" s="3" t="s">
        <v>666</v>
      </c>
      <c r="K345" s="3" t="s">
        <v>666</v>
      </c>
      <c r="L345" s="3" t="s">
        <v>666</v>
      </c>
      <c r="M345" s="31" t="s">
        <v>1262</v>
      </c>
      <c r="N345" s="3"/>
      <c r="O345" s="3" t="s">
        <v>308</v>
      </c>
      <c r="P345" s="3" t="s">
        <v>132</v>
      </c>
      <c r="Q345" s="3" t="str">
        <f>IFERROR(VLOOKUP(Presupuestos[[#This Row],[CLASIFICACIÓN (N)]],Tabla17[],2,0),"")</f>
        <v>Gastos operativos</v>
      </c>
      <c r="R345" s="3" t="str">
        <f>IFERROR(VLOOKUP(Presupuestos[[#This Row],[CLASIFICACIÓN (N)]],Tabla17[],3,0),"")</f>
        <v>Operativo</v>
      </c>
      <c r="S345" s="3" t="s">
        <v>34</v>
      </c>
      <c r="T345" s="3" t="str">
        <f>IFERROR(VLOOKUP(Presupuestos[[#This Row],[ALMACEN]],Tabla5[],2,0),"")</f>
        <v>Arequipa</v>
      </c>
      <c r="U345" s="19" t="str">
        <f>IFERROR(VLOOKUP(Presupuestos[[#This Row],[TIPO DE DOCUMENTO]],Tipo_Documento[],2,0)&amp;Presupuestos[[#This Row],[SERIE]]&amp;Presupuestos[[#This Row],[NUMERO]]&amp;Presupuestos[[#This Row],[RUC]],"")</f>
        <v>01FE021715220259858934</v>
      </c>
      <c r="V345" s="3" t="s">
        <v>120</v>
      </c>
      <c r="W345" s="7">
        <v>45868</v>
      </c>
      <c r="X345" s="7">
        <v>45868</v>
      </c>
      <c r="Y345" s="3" t="s">
        <v>841</v>
      </c>
      <c r="Z345" s="3">
        <v>17152</v>
      </c>
      <c r="AA345" s="3">
        <f>IFERROR(VLOOKUP(Presupuestos[[#This Row],[RAZON SOCIAL]],CHOOSE({1,2},Clientes_Proveedores[Razon Social],Clientes_Proveedores[Ruc / Dni]),2,0),"-")</f>
        <v>20259858934</v>
      </c>
      <c r="AB345" s="31" t="s">
        <v>842</v>
      </c>
      <c r="AC345" s="3" t="s">
        <v>670</v>
      </c>
      <c r="AD345" s="5">
        <v>0.18</v>
      </c>
      <c r="AE345" s="6">
        <v>16.95</v>
      </c>
      <c r="AF345" s="6">
        <f>Presupuestos[[#This Row],[BASE]]*Presupuestos[[#This Row],[% IGV]]</f>
        <v>3.0509999999999997</v>
      </c>
      <c r="AG345" s="22">
        <f>ROUND(SUM(Presupuestos[[#This Row],[BASE]:[IGV]]),2)</f>
        <v>20</v>
      </c>
      <c r="AH345" s="9" t="str">
        <f>IF(Presupuestos[[#This Row],[MONEDA]]="USD",VLOOKUP(Presupuestos[[#This Row],[FECHA DE EMISION]],Tipo_Cambio[],3,0),"")</f>
        <v/>
      </c>
      <c r="AI345" s="22">
        <f>IFERROR(ROUND(IF(Presupuestos[[#This Row],[MONEDA]]="PEN",Presupuestos[[#This Row],[TOTAL]],Presupuestos[[#This Row],[TOTAL]]*Presupuestos[[#This Row],[TIPO DE CAMBIO]]),2),"")</f>
        <v>20</v>
      </c>
      <c r="AJ345" s="5"/>
      <c r="AK345" s="33" t="s">
        <v>671</v>
      </c>
      <c r="AL345" s="5" t="s">
        <v>672</v>
      </c>
      <c r="AM345" s="23"/>
      <c r="AN345" s="23"/>
      <c r="AO345" s="7">
        <f>IFERROR(VLOOKUP("1-"&amp;Presupuestos[[#This Row],[ID DOCUMENTO]],BD_Pagos[],7,0),"")</f>
        <v>45873</v>
      </c>
      <c r="AP345" s="16" t="str">
        <f>IFERROR(VLOOKUP("1-"&amp;Presupuestos[[#This Row],[ID DOCUMENTO]],BD_Pagos[],8,0),"")</f>
        <v>C-Tesoreria</v>
      </c>
      <c r="AQ345" s="17" t="str">
        <f>IFERROR(VLOOKUP("1-"&amp;Presupuestos[[#This Row],[ID DOCUMENTO]],BD_Pagos[],9,0),"")</f>
        <v>001-12559</v>
      </c>
      <c r="AR345" s="54"/>
      <c r="AS345" s="7">
        <f>IFERROR(VLOOKUP("2-"&amp;Presupuestos[[#This Row],[ID DOCUMENTO]],BD_Pagos[],7,0),"")</f>
        <v>0</v>
      </c>
      <c r="AT345" s="16" t="str">
        <f>IFERROR(VLOOKUP("2-"&amp;Presupuestos[[#This Row],[ID DOCUMENTO]],BD_Pagos[],8,0),"")</f>
        <v/>
      </c>
      <c r="AU345" s="17">
        <f>IFERROR(VLOOKUP("2-"&amp;Presupuestos[[#This Row],[ID DOCUMENTO]],BD_Pagos[],9,0),"")</f>
        <v>0</v>
      </c>
      <c r="AV345" s="20">
        <f>IF(IFERROR(VLOOKUP("2-"&amp;Presupuestos[[#This Row],[ID DOCUMENTO]],BD_Pagos[],10,0),0)&gt;Presupuestos[[#This Row],[TOTAL SOLES]],Presupuestos[[#This Row],[TOTAL SOLES]],IFERROR(VLOOKUP("2-"&amp;Presupuestos[[#This Row],[ID DOCUMENTO]],BD_Pagos[],10,0),0))</f>
        <v>0</v>
      </c>
      <c r="AW345" s="7"/>
      <c r="AX345" s="16"/>
      <c r="AY345" s="17"/>
      <c r="AZ345" s="20"/>
      <c r="BA345" s="7"/>
      <c r="BB345" s="16"/>
      <c r="BC345" s="17"/>
      <c r="BD345" s="20"/>
      <c r="BE345" s="7">
        <f>IFERROR(VLOOKUP("5-"&amp;Presupuestos[[#This Row],[ID DOCUMENTO]],BD_Pagos[],7,0),"")</f>
        <v>0</v>
      </c>
      <c r="BF345" s="17">
        <f>IFERROR(VLOOKUP("5-"&amp;Presupuestos[[#This Row],[ID DOCUMENTO]],BD_Pagos[],9,0),"")</f>
        <v>0</v>
      </c>
      <c r="BG345" s="20">
        <f>IF(IFERROR(VLOOKUP("5-"&amp;Presupuestos[[#This Row],[ID DOCUMENTO]],BD_Pagos[],10,0),0)&gt;Presupuestos[[#This Row],[TOTAL SOLES]],Presupuestos[[#This Row],[TOTAL SOLES]],IFERROR(VLOOKUP("5-"&amp;Presupuestos[[#This Row],[ID DOCUMENTO]],BD_Pagos[],10,0),0))</f>
        <v>0</v>
      </c>
      <c r="BH345" s="7">
        <f>IFERROR(VLOOKUP("1-Detraccion"&amp;Presupuestos[[#This Row],[ID DOCUMENTO]],BD_Pagos[],2,0),"")</f>
        <v>0</v>
      </c>
      <c r="BI345" s="3" t="str">
        <f>IFERROR(VLOOKUP("1-Detraccion"&amp;Presupuestos[[#This Row],[ID DOCUMENTO]],BD_Pagos[],3,0),"")</f>
        <v/>
      </c>
      <c r="BJ345" s="3">
        <f>IFERROR(VLOOKUP("1-Detraccion"&amp;Presupuestos[[#This Row],[ID DOCUMENTO]],BD_Pagos[],4,0),"")</f>
        <v>0</v>
      </c>
      <c r="BK345" s="6">
        <f>IF(IFERROR(VLOOKUP("1-Detraccion"&amp;Presupuestos[[#This Row],[ID DOCUMENTO]],BD_Pagos[],5,0),0)&gt;Presupuestos[[#This Row],[TOTAL SOLES]],Presupuestos[[#This Row],[TOTAL SOLES]],IFERROR(VLOOKUP("1-Detraccion"&amp;Presupuestos[[#This Row],[ID DOCUMENTO]],BD_Pagos[],5,0),0))</f>
        <v>0</v>
      </c>
      <c r="BL345" s="6">
        <f>IF(IFERROR(VLOOKUP("1-Detraccion"&amp;Presupuestos[[#This Row],[ID DOCUMENTO]],BD_Pagos[],6,0),0)&gt;Presupuestos[[#This Row],[TOTAL SOLES]],Presupuestos[[#This Row],[TOTAL SOLES]],IFERROR(VLOOKUP("1-Detraccion"&amp;Presupuestos[[#This Row],[ID DOCUMENTO]],BD_Pagos[],6,0),0))</f>
        <v>0</v>
      </c>
      <c r="BM345" s="37"/>
      <c r="BN345" s="3"/>
      <c r="BO345" s="3"/>
      <c r="BP345" s="6"/>
      <c r="BQ34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345" s="23" t="str">
        <f>IF(Presupuestos[[#This Row],[SALDO ME-MN]]&gt;0,"PENDIENTE","CANCELADO")</f>
        <v>PENDIENTE</v>
      </c>
      <c r="BS345" s="23" t="str">
        <f>IF(COUNTIFS($U$4:$U344,Presupuestos[[#This Row],[ID DOCUMENTO]])&gt;=1,IF(B344=Presupuestos[[#This Row],[ID]],"OK","DOC. DUPLICADO"),"OK")</f>
        <v>OK</v>
      </c>
    </row>
    <row r="346" spans="2:71" ht="36" x14ac:dyDescent="0.25">
      <c r="B346" s="34">
        <f>IF(Presupuestos[[#This Row],[ID DOCUMENTO]]=U345,B345,IF(B345="ID",1,B345+1))</f>
        <v>339</v>
      </c>
      <c r="C346" s="2">
        <v>45868</v>
      </c>
      <c r="D346" s="2">
        <v>45868</v>
      </c>
      <c r="E346" s="3" t="s">
        <v>685</v>
      </c>
      <c r="F346" s="25" t="s">
        <v>27</v>
      </c>
      <c r="G346" s="25" t="s">
        <v>128</v>
      </c>
      <c r="H346" s="25" t="s">
        <v>100</v>
      </c>
      <c r="I346" s="36" t="str">
        <f>IFERROR(VLOOKUP(Presupuestos[[#This Row],[AREA]]&amp;Presupuestos[[#This Row],[CONCEPTO]]&amp;Presupuestos[[#This Row],[DESCRIPCION]],Tabla28[[Columna1]:[CÓDIGO NUEVO]],2,0),"")</f>
        <v>P0210001</v>
      </c>
      <c r="J346" s="3" t="s">
        <v>666</v>
      </c>
      <c r="K346" s="3" t="s">
        <v>666</v>
      </c>
      <c r="L346" s="3" t="s">
        <v>666</v>
      </c>
      <c r="M346" s="31" t="s">
        <v>1263</v>
      </c>
      <c r="N346" s="3"/>
      <c r="O346" s="3" t="s">
        <v>308</v>
      </c>
      <c r="P346" s="3" t="s">
        <v>132</v>
      </c>
      <c r="Q346" s="3" t="str">
        <f>IFERROR(VLOOKUP(Presupuestos[[#This Row],[CLASIFICACIÓN (N)]],Tabla17[],2,0),"")</f>
        <v>Gastos operativos</v>
      </c>
      <c r="R346" s="3" t="str">
        <f>IFERROR(VLOOKUP(Presupuestos[[#This Row],[CLASIFICACIÓN (N)]],Tabla17[],3,0),"")</f>
        <v>Operativo</v>
      </c>
      <c r="S346" s="3" t="s">
        <v>34</v>
      </c>
      <c r="T346" s="3" t="str">
        <f>IFERROR(VLOOKUP(Presupuestos[[#This Row],[ALMACEN]],Tabla5[],2,0),"")</f>
        <v>Arequipa</v>
      </c>
      <c r="U346" s="19" t="str">
        <f>IFERROR(VLOOKUP(Presupuestos[[#This Row],[TIPO DE DOCUMENTO]],Tipo_Documento[],2,0)&amp;Presupuestos[[#This Row],[SERIE]]&amp;Presupuestos[[#This Row],[NUMERO]]&amp;Presupuestos[[#This Row],[RUC]],"")</f>
        <v>01FE021715320259858934</v>
      </c>
      <c r="V346" s="3" t="s">
        <v>120</v>
      </c>
      <c r="W346" s="7">
        <v>45868</v>
      </c>
      <c r="X346" s="7">
        <v>45868</v>
      </c>
      <c r="Y346" s="3" t="s">
        <v>841</v>
      </c>
      <c r="Z346" s="3">
        <v>17153</v>
      </c>
      <c r="AA346" s="3">
        <f>IFERROR(VLOOKUP(Presupuestos[[#This Row],[RAZON SOCIAL]],CHOOSE({1,2},Clientes_Proveedores[Razon Social],Clientes_Proveedores[Ruc / Dni]),2,0),"-")</f>
        <v>20259858934</v>
      </c>
      <c r="AB346" s="31" t="s">
        <v>842</v>
      </c>
      <c r="AC346" s="3" t="s">
        <v>670</v>
      </c>
      <c r="AD346" s="5">
        <v>0.18</v>
      </c>
      <c r="AE346" s="6">
        <v>16.95</v>
      </c>
      <c r="AF346" s="6">
        <f>Presupuestos[[#This Row],[BASE]]*Presupuestos[[#This Row],[% IGV]]</f>
        <v>3.0509999999999997</v>
      </c>
      <c r="AG346" s="22">
        <f>ROUND(SUM(Presupuestos[[#This Row],[BASE]:[IGV]]),2)</f>
        <v>20</v>
      </c>
      <c r="AH346" s="9" t="str">
        <f>IF(Presupuestos[[#This Row],[MONEDA]]="USD",VLOOKUP(Presupuestos[[#This Row],[FECHA DE EMISION]],Tipo_Cambio[],3,0),"")</f>
        <v/>
      </c>
      <c r="AI346" s="22">
        <f>IFERROR(ROUND(IF(Presupuestos[[#This Row],[MONEDA]]="PEN",Presupuestos[[#This Row],[TOTAL]],Presupuestos[[#This Row],[TOTAL]]*Presupuestos[[#This Row],[TIPO DE CAMBIO]]),2),"")</f>
        <v>20</v>
      </c>
      <c r="AJ346" s="5"/>
      <c r="AK346" s="33" t="s">
        <v>671</v>
      </c>
      <c r="AL346" s="5" t="s">
        <v>672</v>
      </c>
      <c r="AM346" s="23"/>
      <c r="AN346" s="23"/>
      <c r="AO346" s="7">
        <f>IFERROR(VLOOKUP("1-"&amp;Presupuestos[[#This Row],[ID DOCUMENTO]],BD_Pagos[],7,0),"")</f>
        <v>45873</v>
      </c>
      <c r="AP346" s="16" t="str">
        <f>IFERROR(VLOOKUP("1-"&amp;Presupuestos[[#This Row],[ID DOCUMENTO]],BD_Pagos[],8,0),"")</f>
        <v>C-Tesoreria</v>
      </c>
      <c r="AQ346" s="17" t="str">
        <f>IFERROR(VLOOKUP("1-"&amp;Presupuestos[[#This Row],[ID DOCUMENTO]],BD_Pagos[],9,0),"")</f>
        <v>001-12558</v>
      </c>
      <c r="AR346" s="54"/>
      <c r="AS346" s="7">
        <f>IFERROR(VLOOKUP("2-"&amp;Presupuestos[[#This Row],[ID DOCUMENTO]],BD_Pagos[],7,0),"")</f>
        <v>0</v>
      </c>
      <c r="AT346" s="16" t="str">
        <f>IFERROR(VLOOKUP("2-"&amp;Presupuestos[[#This Row],[ID DOCUMENTO]],BD_Pagos[],8,0),"")</f>
        <v/>
      </c>
      <c r="AU346" s="17">
        <f>IFERROR(VLOOKUP("2-"&amp;Presupuestos[[#This Row],[ID DOCUMENTO]],BD_Pagos[],9,0),"")</f>
        <v>0</v>
      </c>
      <c r="AV346" s="20">
        <f>IF(IFERROR(VLOOKUP("2-"&amp;Presupuestos[[#This Row],[ID DOCUMENTO]],BD_Pagos[],10,0),0)&gt;Presupuestos[[#This Row],[TOTAL SOLES]],Presupuestos[[#This Row],[TOTAL SOLES]],IFERROR(VLOOKUP("2-"&amp;Presupuestos[[#This Row],[ID DOCUMENTO]],BD_Pagos[],10,0),0))</f>
        <v>0</v>
      </c>
      <c r="AW346" s="7"/>
      <c r="AX346" s="16"/>
      <c r="AY346" s="17"/>
      <c r="AZ346" s="20"/>
      <c r="BA346" s="7"/>
      <c r="BB346" s="16"/>
      <c r="BC346" s="17"/>
      <c r="BD346" s="20"/>
      <c r="BE346" s="7">
        <f>IFERROR(VLOOKUP("5-"&amp;Presupuestos[[#This Row],[ID DOCUMENTO]],BD_Pagos[],7,0),"")</f>
        <v>0</v>
      </c>
      <c r="BF346" s="17">
        <f>IFERROR(VLOOKUP("5-"&amp;Presupuestos[[#This Row],[ID DOCUMENTO]],BD_Pagos[],9,0),"")</f>
        <v>0</v>
      </c>
      <c r="BG346" s="20">
        <f>IF(IFERROR(VLOOKUP("5-"&amp;Presupuestos[[#This Row],[ID DOCUMENTO]],BD_Pagos[],10,0),0)&gt;Presupuestos[[#This Row],[TOTAL SOLES]],Presupuestos[[#This Row],[TOTAL SOLES]],IFERROR(VLOOKUP("5-"&amp;Presupuestos[[#This Row],[ID DOCUMENTO]],BD_Pagos[],10,0),0))</f>
        <v>0</v>
      </c>
      <c r="BH346" s="7">
        <f>IFERROR(VLOOKUP("1-Detraccion"&amp;Presupuestos[[#This Row],[ID DOCUMENTO]],BD_Pagos[],2,0),"")</f>
        <v>0</v>
      </c>
      <c r="BI346" s="3" t="str">
        <f>IFERROR(VLOOKUP("1-Detraccion"&amp;Presupuestos[[#This Row],[ID DOCUMENTO]],BD_Pagos[],3,0),"")</f>
        <v/>
      </c>
      <c r="BJ346" s="3">
        <f>IFERROR(VLOOKUP("1-Detraccion"&amp;Presupuestos[[#This Row],[ID DOCUMENTO]],BD_Pagos[],4,0),"")</f>
        <v>0</v>
      </c>
      <c r="BK346" s="6">
        <f>IF(IFERROR(VLOOKUP("1-Detraccion"&amp;Presupuestos[[#This Row],[ID DOCUMENTO]],BD_Pagos[],5,0),0)&gt;Presupuestos[[#This Row],[TOTAL SOLES]],Presupuestos[[#This Row],[TOTAL SOLES]],IFERROR(VLOOKUP("1-Detraccion"&amp;Presupuestos[[#This Row],[ID DOCUMENTO]],BD_Pagos[],5,0),0))</f>
        <v>0</v>
      </c>
      <c r="BL346" s="6">
        <f>IF(IFERROR(VLOOKUP("1-Detraccion"&amp;Presupuestos[[#This Row],[ID DOCUMENTO]],BD_Pagos[],6,0),0)&gt;Presupuestos[[#This Row],[TOTAL SOLES]],Presupuestos[[#This Row],[TOTAL SOLES]],IFERROR(VLOOKUP("1-Detraccion"&amp;Presupuestos[[#This Row],[ID DOCUMENTO]],BD_Pagos[],6,0),0))</f>
        <v>0</v>
      </c>
      <c r="BM346" s="37"/>
      <c r="BN346" s="3"/>
      <c r="BO346" s="3"/>
      <c r="BP346" s="6"/>
      <c r="BQ34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346" s="23" t="str">
        <f>IF(Presupuestos[[#This Row],[SALDO ME-MN]]&gt;0,"PENDIENTE","CANCELADO")</f>
        <v>PENDIENTE</v>
      </c>
      <c r="BS346" s="23" t="str">
        <f>IF(COUNTIFS($U$4:$U345,Presupuestos[[#This Row],[ID DOCUMENTO]])&gt;=1,IF(B345=Presupuestos[[#This Row],[ID]],"OK","DOC. DUPLICADO"),"OK")</f>
        <v>OK</v>
      </c>
    </row>
    <row r="347" spans="2:71" ht="72" x14ac:dyDescent="0.25">
      <c r="B347" s="34">
        <f>IF(Presupuestos[[#This Row],[ID DOCUMENTO]]=U346,B346,IF(B346="ID",1,B346+1))</f>
        <v>340</v>
      </c>
      <c r="C347" s="2">
        <v>45862</v>
      </c>
      <c r="D347" s="2">
        <v>45862</v>
      </c>
      <c r="E347" s="3" t="s">
        <v>702</v>
      </c>
      <c r="F347" s="25" t="s">
        <v>62</v>
      </c>
      <c r="G347" s="25" t="s">
        <v>51</v>
      </c>
      <c r="H347" s="25" t="s">
        <v>24</v>
      </c>
      <c r="I347" s="36" t="str">
        <f>IFERROR(VLOOKUP(Presupuestos[[#This Row],[AREA]]&amp;Presupuestos[[#This Row],[CONCEPTO]]&amp;Presupuestos[[#This Row],[DESCRIPCION]],Tabla28[[Columna1]:[CÓDIGO NUEVO]],2,0),"")</f>
        <v>P0807001</v>
      </c>
      <c r="J347" s="3" t="s">
        <v>666</v>
      </c>
      <c r="K347" s="3" t="s">
        <v>666</v>
      </c>
      <c r="L347" s="3" t="s">
        <v>666</v>
      </c>
      <c r="M347" s="31" t="s">
        <v>1264</v>
      </c>
      <c r="N347" s="3"/>
      <c r="O347" s="3" t="s">
        <v>315</v>
      </c>
      <c r="P347" s="3" t="s">
        <v>127</v>
      </c>
      <c r="Q347" s="3" t="str">
        <f>IFERROR(VLOOKUP(Presupuestos[[#This Row],[CLASIFICACIÓN (N)]],Tabla17[],2,0),"")</f>
        <v>Gastos operativos</v>
      </c>
      <c r="R347" s="3" t="str">
        <f>IFERROR(VLOOKUP(Presupuestos[[#This Row],[CLASIFICACIÓN (N)]],Tabla17[],3,0),"")</f>
        <v>Operativo</v>
      </c>
      <c r="S347" s="3" t="s">
        <v>16</v>
      </c>
      <c r="T347" s="3" t="str">
        <f>IFERROR(VLOOKUP(Presupuestos[[#This Row],[ALMACEN]],Tabla5[],2,0),"")</f>
        <v>Arequipa</v>
      </c>
      <c r="U347" s="19" t="str">
        <f>IFERROR(VLOOKUP(Presupuestos[[#This Row],[TIPO DE DOCUMENTO]],Tipo_Documento[],2,0)&amp;Presupuestos[[#This Row],[SERIE]]&amp;Presupuestos[[#This Row],[NUMERO]]&amp;Presupuestos[[#This Row],[RUC]],"")</f>
        <v>03118710309622885</v>
      </c>
      <c r="V347" s="3" t="s">
        <v>130</v>
      </c>
      <c r="W347" s="7">
        <v>45862</v>
      </c>
      <c r="X347" s="7">
        <v>45862</v>
      </c>
      <c r="Y347" s="3">
        <v>1</v>
      </c>
      <c r="Z347" s="3">
        <v>187</v>
      </c>
      <c r="AA347" s="3">
        <f>IFERROR(VLOOKUP(Presupuestos[[#This Row],[RAZON SOCIAL]],CHOOSE({1,2},Clientes_Proveedores[Razon Social],Clientes_Proveedores[Ruc / Dni]),2,0),"-")</f>
        <v>10309622885</v>
      </c>
      <c r="AB347" s="31" t="s">
        <v>807</v>
      </c>
      <c r="AC347" s="3" t="s">
        <v>670</v>
      </c>
      <c r="AD347" s="5"/>
      <c r="AE347" s="6">
        <v>55.5</v>
      </c>
      <c r="AF347" s="6">
        <f>Presupuestos[[#This Row],[BASE]]*Presupuestos[[#This Row],[% IGV]]</f>
        <v>0</v>
      </c>
      <c r="AG347" s="22">
        <f>ROUND(SUM(Presupuestos[[#This Row],[BASE]:[IGV]]),2)</f>
        <v>55.5</v>
      </c>
      <c r="AH347" s="9" t="str">
        <f>IF(Presupuestos[[#This Row],[MONEDA]]="USD",VLOOKUP(Presupuestos[[#This Row],[FECHA DE EMISION]],Tipo_Cambio[],3,0),"")</f>
        <v/>
      </c>
      <c r="AI347" s="22">
        <f>IFERROR(ROUND(IF(Presupuestos[[#This Row],[MONEDA]]="PEN",Presupuestos[[#This Row],[TOTAL]],Presupuestos[[#This Row],[TOTAL]]*Presupuestos[[#This Row],[TIPO DE CAMBIO]]),2),"")</f>
        <v>55.5</v>
      </c>
      <c r="AJ347" s="5"/>
      <c r="AK347" s="33" t="s">
        <v>671</v>
      </c>
      <c r="AL347" s="5" t="s">
        <v>672</v>
      </c>
      <c r="AM347" s="23"/>
      <c r="AN347" s="23"/>
      <c r="AO347" s="7">
        <f>IFERROR(VLOOKUP("1-"&amp;Presupuestos[[#This Row],[ID DOCUMENTO]],BD_Pagos[],7,0),"")</f>
        <v>45862</v>
      </c>
      <c r="AP347" s="16" t="str">
        <f>IFERROR(VLOOKUP("1-"&amp;Presupuestos[[#This Row],[ID DOCUMENTO]],BD_Pagos[],8,0),"")</f>
        <v>C-Tesoreria</v>
      </c>
      <c r="AQ347" s="17" t="str">
        <f>IFERROR(VLOOKUP("1-"&amp;Presupuestos[[#This Row],[ID DOCUMENTO]],BD_Pagos[],9,0),"")</f>
        <v>001-12534</v>
      </c>
      <c r="AR347" s="54"/>
      <c r="AS347" s="7">
        <f>IFERROR(VLOOKUP("2-"&amp;Presupuestos[[#This Row],[ID DOCUMENTO]],BD_Pagos[],7,0),"")</f>
        <v>0</v>
      </c>
      <c r="AT347" s="16" t="str">
        <f>IFERROR(VLOOKUP("2-"&amp;Presupuestos[[#This Row],[ID DOCUMENTO]],BD_Pagos[],8,0),"")</f>
        <v/>
      </c>
      <c r="AU347" s="17">
        <f>IFERROR(VLOOKUP("2-"&amp;Presupuestos[[#This Row],[ID DOCUMENTO]],BD_Pagos[],9,0),"")</f>
        <v>0</v>
      </c>
      <c r="AV347" s="20">
        <f>IF(IFERROR(VLOOKUP("2-"&amp;Presupuestos[[#This Row],[ID DOCUMENTO]],BD_Pagos[],10,0),0)&gt;Presupuestos[[#This Row],[TOTAL SOLES]],Presupuestos[[#This Row],[TOTAL SOLES]],IFERROR(VLOOKUP("2-"&amp;Presupuestos[[#This Row],[ID DOCUMENTO]],BD_Pagos[],10,0),0))</f>
        <v>0</v>
      </c>
      <c r="AW347" s="7"/>
      <c r="AX347" s="16"/>
      <c r="AY347" s="17"/>
      <c r="AZ347" s="20"/>
      <c r="BA347" s="7"/>
      <c r="BB347" s="16"/>
      <c r="BC347" s="17"/>
      <c r="BD347" s="20"/>
      <c r="BE347" s="7">
        <f>IFERROR(VLOOKUP("5-"&amp;Presupuestos[[#This Row],[ID DOCUMENTO]],BD_Pagos[],7,0),"")</f>
        <v>0</v>
      </c>
      <c r="BF347" s="17">
        <f>IFERROR(VLOOKUP("5-"&amp;Presupuestos[[#This Row],[ID DOCUMENTO]],BD_Pagos[],9,0),"")</f>
        <v>0</v>
      </c>
      <c r="BG347" s="20">
        <f>IF(IFERROR(VLOOKUP("5-"&amp;Presupuestos[[#This Row],[ID DOCUMENTO]],BD_Pagos[],10,0),0)&gt;Presupuestos[[#This Row],[TOTAL SOLES]],Presupuestos[[#This Row],[TOTAL SOLES]],IFERROR(VLOOKUP("5-"&amp;Presupuestos[[#This Row],[ID DOCUMENTO]],BD_Pagos[],10,0),0))</f>
        <v>0</v>
      </c>
      <c r="BH347" s="7">
        <f>IFERROR(VLOOKUP("1-Detraccion"&amp;Presupuestos[[#This Row],[ID DOCUMENTO]],BD_Pagos[],2,0),"")</f>
        <v>0</v>
      </c>
      <c r="BI347" s="3" t="str">
        <f>IFERROR(VLOOKUP("1-Detraccion"&amp;Presupuestos[[#This Row],[ID DOCUMENTO]],BD_Pagos[],3,0),"")</f>
        <v/>
      </c>
      <c r="BJ347" s="3">
        <f>IFERROR(VLOOKUP("1-Detraccion"&amp;Presupuestos[[#This Row],[ID DOCUMENTO]],BD_Pagos[],4,0),"")</f>
        <v>0</v>
      </c>
      <c r="BK347" s="6">
        <f>IF(IFERROR(VLOOKUP("1-Detraccion"&amp;Presupuestos[[#This Row],[ID DOCUMENTO]],BD_Pagos[],5,0),0)&gt;Presupuestos[[#This Row],[TOTAL SOLES]],Presupuestos[[#This Row],[TOTAL SOLES]],IFERROR(VLOOKUP("1-Detraccion"&amp;Presupuestos[[#This Row],[ID DOCUMENTO]],BD_Pagos[],5,0),0))</f>
        <v>0</v>
      </c>
      <c r="BL347" s="6">
        <f>IF(IFERROR(VLOOKUP("1-Detraccion"&amp;Presupuestos[[#This Row],[ID DOCUMENTO]],BD_Pagos[],6,0),0)&gt;Presupuestos[[#This Row],[TOTAL SOLES]],Presupuestos[[#This Row],[TOTAL SOLES]],IFERROR(VLOOKUP("1-Detraccion"&amp;Presupuestos[[#This Row],[ID DOCUMENTO]],BD_Pagos[],6,0),0))</f>
        <v>0</v>
      </c>
      <c r="BM347" s="37"/>
      <c r="BN347" s="3"/>
      <c r="BO347" s="3"/>
      <c r="BP347" s="6"/>
      <c r="BQ34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55.5</v>
      </c>
      <c r="BR347" s="23" t="str">
        <f>IF(Presupuestos[[#This Row],[SALDO ME-MN]]&gt;0,"PENDIENTE","CANCELADO")</f>
        <v>PENDIENTE</v>
      </c>
      <c r="BS347" s="23" t="str">
        <f>IF(COUNTIFS($U$4:$U346,Presupuestos[[#This Row],[ID DOCUMENTO]])&gt;=1,IF(B346=Presupuestos[[#This Row],[ID]],"OK","DOC. DUPLICADO"),"OK")</f>
        <v>OK</v>
      </c>
    </row>
    <row r="348" spans="2:71" ht="36" x14ac:dyDescent="0.25">
      <c r="B348" s="34">
        <f>IF(Presupuestos[[#This Row],[ID DOCUMENTO]]=U347,B347,IF(B347="ID",1,B347+1))</f>
        <v>341</v>
      </c>
      <c r="C348" s="2">
        <v>45854</v>
      </c>
      <c r="D348" s="2">
        <v>45854</v>
      </c>
      <c r="E348" s="3" t="s">
        <v>966</v>
      </c>
      <c r="F348" s="25" t="s">
        <v>35</v>
      </c>
      <c r="G348" s="25" t="s">
        <v>118</v>
      </c>
      <c r="H348" s="25" t="s">
        <v>219</v>
      </c>
      <c r="I348" s="36" t="str">
        <f>IFERROR(VLOOKUP(Presupuestos[[#This Row],[AREA]]&amp;Presupuestos[[#This Row],[CONCEPTO]]&amp;Presupuestos[[#This Row],[DESCRIPCION]],Tabla28[[Columna1]:[CÓDIGO NUEVO]],2,0),"")</f>
        <v>P0311002</v>
      </c>
      <c r="J348" s="3" t="s">
        <v>1265</v>
      </c>
      <c r="K348" s="3" t="s">
        <v>1266</v>
      </c>
      <c r="L348" s="3" t="s">
        <v>1267</v>
      </c>
      <c r="M348" s="31" t="s">
        <v>1268</v>
      </c>
      <c r="N348" s="3"/>
      <c r="O348" s="3" t="s">
        <v>300</v>
      </c>
      <c r="P348" s="3" t="s">
        <v>132</v>
      </c>
      <c r="Q348" s="3" t="str">
        <f>IFERROR(VLOOKUP(Presupuestos[[#This Row],[CLASIFICACIÓN (N)]],Tabla17[],2,0),"")</f>
        <v>Gastos operativos</v>
      </c>
      <c r="R348" s="3" t="str">
        <f>IFERROR(VLOOKUP(Presupuestos[[#This Row],[CLASIFICACIÓN (N)]],Tabla17[],3,0),"")</f>
        <v>Operativo</v>
      </c>
      <c r="S348" s="3" t="s">
        <v>26</v>
      </c>
      <c r="T348" s="3" t="str">
        <f>IFERROR(VLOOKUP(Presupuestos[[#This Row],[ALMACEN]],Tabla5[],2,0),"")</f>
        <v>Arequipa</v>
      </c>
      <c r="U348" s="19" t="str">
        <f>IFERROR(VLOOKUP(Presupuestos[[#This Row],[TIPO DE DOCUMENTO]],Tipo_Documento[],2,0)&amp;Presupuestos[[#This Row],[SERIE]]&amp;Presupuestos[[#This Row],[NUMERO]]&amp;Presupuestos[[#This Row],[RUC]],"")</f>
        <v>01E0011310736055631</v>
      </c>
      <c r="V348" s="3" t="s">
        <v>120</v>
      </c>
      <c r="W348" s="7">
        <v>45854</v>
      </c>
      <c r="X348" s="7">
        <v>45854</v>
      </c>
      <c r="Y348" s="3" t="s">
        <v>668</v>
      </c>
      <c r="Z348" s="3">
        <v>13</v>
      </c>
      <c r="AA348" s="3">
        <f>IFERROR(VLOOKUP(Presupuestos[[#This Row],[RAZON SOCIAL]],CHOOSE({1,2},Clientes_Proveedores[Razon Social],Clientes_Proveedores[Ruc / Dni]),2,0),"-")</f>
        <v>10736055631</v>
      </c>
      <c r="AB348" s="31" t="s">
        <v>1080</v>
      </c>
      <c r="AC348" s="3" t="s">
        <v>670</v>
      </c>
      <c r="AD348" s="5">
        <v>0.18</v>
      </c>
      <c r="AE348" s="6">
        <v>423.73</v>
      </c>
      <c r="AF348" s="6">
        <f>Presupuestos[[#This Row],[BASE]]*Presupuestos[[#This Row],[% IGV]]</f>
        <v>76.2714</v>
      </c>
      <c r="AG348" s="22">
        <f>ROUND(SUM(Presupuestos[[#This Row],[BASE]:[IGV]]),2)</f>
        <v>500</v>
      </c>
      <c r="AH348" s="9" t="str">
        <f>IF(Presupuestos[[#This Row],[MONEDA]]="USD",VLOOKUP(Presupuestos[[#This Row],[FECHA DE EMISION]],Tipo_Cambio[],3,0),"")</f>
        <v/>
      </c>
      <c r="AI348" s="22">
        <f>IFERROR(ROUND(IF(Presupuestos[[#This Row],[MONEDA]]="PEN",Presupuestos[[#This Row],[TOTAL]],Presupuestos[[#This Row],[TOTAL]]*Presupuestos[[#This Row],[TIPO DE CAMBIO]]),2),"")</f>
        <v>500</v>
      </c>
      <c r="AJ348" s="5">
        <v>0.04</v>
      </c>
      <c r="AK348" s="33" t="s">
        <v>671</v>
      </c>
      <c r="AL348" s="5" t="s">
        <v>680</v>
      </c>
      <c r="AM348" s="23"/>
      <c r="AN348" s="23"/>
      <c r="AO348" s="7">
        <f>IFERROR(VLOOKUP("1-"&amp;Presupuestos[[#This Row],[ID DOCUMENTO]],BD_Pagos[],7,0),"")</f>
        <v>45869</v>
      </c>
      <c r="AP348" s="16" t="str">
        <f>IFERROR(VLOOKUP("1-"&amp;Presupuestos[[#This Row],[ID DOCUMENTO]],BD_Pagos[],8,0),"")</f>
        <v>B-BCP - Soles</v>
      </c>
      <c r="AQ348" s="17">
        <f>IFERROR(VLOOKUP("1-"&amp;Presupuestos[[#This Row],[ID DOCUMENTO]],BD_Pagos[],9,0),"")</f>
        <v>6986228</v>
      </c>
      <c r="AR348" s="54"/>
      <c r="AS348" s="7">
        <f>IFERROR(VLOOKUP("2-"&amp;Presupuestos[[#This Row],[ID DOCUMENTO]],BD_Pagos[],7,0),"")</f>
        <v>0</v>
      </c>
      <c r="AT348" s="16" t="str">
        <f>IFERROR(VLOOKUP("2-"&amp;Presupuestos[[#This Row],[ID DOCUMENTO]],BD_Pagos[],8,0),"")</f>
        <v/>
      </c>
      <c r="AU348" s="17">
        <f>IFERROR(VLOOKUP("2-"&amp;Presupuestos[[#This Row],[ID DOCUMENTO]],BD_Pagos[],9,0),"")</f>
        <v>0</v>
      </c>
      <c r="AV348" s="20">
        <f>IF(IFERROR(VLOOKUP("2-"&amp;Presupuestos[[#This Row],[ID DOCUMENTO]],BD_Pagos[],10,0),0)&gt;Presupuestos[[#This Row],[TOTAL SOLES]],Presupuestos[[#This Row],[TOTAL SOLES]],IFERROR(VLOOKUP("2-"&amp;Presupuestos[[#This Row],[ID DOCUMENTO]],BD_Pagos[],10,0),0))</f>
        <v>0</v>
      </c>
      <c r="AW348" s="7"/>
      <c r="AX348" s="16"/>
      <c r="AY348" s="17"/>
      <c r="AZ348" s="20"/>
      <c r="BA348" s="7"/>
      <c r="BB348" s="16"/>
      <c r="BC348" s="17"/>
      <c r="BD348" s="20"/>
      <c r="BE348" s="7">
        <f>IFERROR(VLOOKUP("5-"&amp;Presupuestos[[#This Row],[ID DOCUMENTO]],BD_Pagos[],7,0),"")</f>
        <v>0</v>
      </c>
      <c r="BF348" s="17">
        <f>IFERROR(VLOOKUP("5-"&amp;Presupuestos[[#This Row],[ID DOCUMENTO]],BD_Pagos[],9,0),"")</f>
        <v>0</v>
      </c>
      <c r="BG348" s="20">
        <f>IF(IFERROR(VLOOKUP("5-"&amp;Presupuestos[[#This Row],[ID DOCUMENTO]],BD_Pagos[],10,0),0)&gt;Presupuestos[[#This Row],[TOTAL SOLES]],Presupuestos[[#This Row],[TOTAL SOLES]],IFERROR(VLOOKUP("5-"&amp;Presupuestos[[#This Row],[ID DOCUMENTO]],BD_Pagos[],10,0),0))</f>
        <v>0</v>
      </c>
      <c r="BH348" s="7">
        <f>IFERROR(VLOOKUP("1-Detraccion"&amp;Presupuestos[[#This Row],[ID DOCUMENTO]],BD_Pagos[],2,0),"")</f>
        <v>45870</v>
      </c>
      <c r="BI348" s="3" t="str">
        <f>IFERROR(VLOOKUP("1-Detraccion"&amp;Presupuestos[[#This Row],[ID DOCUMENTO]],BD_Pagos[],3,0),"")</f>
        <v>Adquiriente</v>
      </c>
      <c r="BJ348" s="3">
        <f>IFERROR(VLOOKUP("1-Detraccion"&amp;Presupuestos[[#This Row],[ID DOCUMENTO]],BD_Pagos[],4,0),"")</f>
        <v>277160629</v>
      </c>
      <c r="BK348" s="6">
        <f>IF(IFERROR(VLOOKUP("1-Detraccion"&amp;Presupuestos[[#This Row],[ID DOCUMENTO]],BD_Pagos[],5,0),0)&gt;Presupuestos[[#This Row],[TOTAL SOLES]],Presupuestos[[#This Row],[TOTAL SOLES]],IFERROR(VLOOKUP("1-Detraccion"&amp;Presupuestos[[#This Row],[ID DOCUMENTO]],BD_Pagos[],5,0),0))</f>
        <v>20</v>
      </c>
      <c r="BL348" s="6">
        <f>IF(IFERROR(VLOOKUP("1-Detraccion"&amp;Presupuestos[[#This Row],[ID DOCUMENTO]],BD_Pagos[],6,0),0)&gt;Presupuestos[[#This Row],[TOTAL SOLES]],Presupuestos[[#This Row],[TOTAL SOLES]],IFERROR(VLOOKUP("1-Detraccion"&amp;Presupuestos[[#This Row],[ID DOCUMENTO]],BD_Pagos[],6,0),0))</f>
        <v>20</v>
      </c>
      <c r="BM348" s="37"/>
      <c r="BN348" s="3"/>
      <c r="BO348" s="3"/>
      <c r="BP348" s="6"/>
      <c r="BQ34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480</v>
      </c>
      <c r="BR348" s="23" t="str">
        <f>IF(Presupuestos[[#This Row],[SALDO ME-MN]]&gt;0,"PENDIENTE","CANCELADO")</f>
        <v>PENDIENTE</v>
      </c>
      <c r="BS348" s="23" t="str">
        <f>IF(COUNTIFS($U$4:$U347,Presupuestos[[#This Row],[ID DOCUMENTO]])&gt;=1,IF(B347=Presupuestos[[#This Row],[ID]],"OK","DOC. DUPLICADO"),"OK")</f>
        <v>OK</v>
      </c>
    </row>
    <row r="349" spans="2:71" ht="24" x14ac:dyDescent="0.25">
      <c r="B349" s="34">
        <f>IF(Presupuestos[[#This Row],[ID DOCUMENTO]]=U348,B348,IF(B348="ID",1,B348+1))</f>
        <v>342</v>
      </c>
      <c r="C349" s="2">
        <v>45870</v>
      </c>
      <c r="D349" s="2">
        <v>45870</v>
      </c>
      <c r="E349" s="3" t="s">
        <v>746</v>
      </c>
      <c r="F349" s="25" t="s">
        <v>65</v>
      </c>
      <c r="G349" s="25" t="s">
        <v>211</v>
      </c>
      <c r="H349" s="25" t="s">
        <v>583</v>
      </c>
      <c r="I349" s="36" t="str">
        <f>IFERROR(VLOOKUP(Presupuestos[[#This Row],[AREA]]&amp;Presupuestos[[#This Row],[CONCEPTO]]&amp;Presupuestos[[#This Row],[DESCRIPCION]],Tabla28[[Columna1]:[CÓDIGO NUEVO]],2,0),"")</f>
        <v>P0902008</v>
      </c>
      <c r="J349" s="3" t="s">
        <v>1269</v>
      </c>
      <c r="K349" s="3" t="s">
        <v>666</v>
      </c>
      <c r="L349" s="3" t="s">
        <v>666</v>
      </c>
      <c r="M349" s="31" t="s">
        <v>1270</v>
      </c>
      <c r="N349" s="3"/>
      <c r="O349" s="3" t="s">
        <v>315</v>
      </c>
      <c r="P349" s="3" t="s">
        <v>127</v>
      </c>
      <c r="Q349" s="3" t="str">
        <f>IFERROR(VLOOKUP(Presupuestos[[#This Row],[CLASIFICACIÓN (N)]],Tabla17[],2,0),"")</f>
        <v>Gastos operativos</v>
      </c>
      <c r="R349" s="3" t="str">
        <f>IFERROR(VLOOKUP(Presupuestos[[#This Row],[CLASIFICACIÓN (N)]],Tabla17[],3,0),"")</f>
        <v>Operativo</v>
      </c>
      <c r="S349" s="3" t="s">
        <v>16</v>
      </c>
      <c r="T349" s="3" t="str">
        <f>IFERROR(VLOOKUP(Presupuestos[[#This Row],[ALMACEN]],Tabla5[],2,0),"")</f>
        <v>Arequipa</v>
      </c>
      <c r="U349" s="19" t="str">
        <f>IFERROR(VLOOKUP(Presupuestos[[#This Row],[TIPO DE DOCUMENTO]],Tipo_Documento[],2,0)&amp;Presupuestos[[#This Row],[SERIE]]&amp;Presupuestos[[#This Row],[NUMERO]]&amp;Presupuestos[[#This Row],[RUC]],"")</f>
        <v>LIQSTI1576310875</v>
      </c>
      <c r="V349" s="3" t="s">
        <v>175</v>
      </c>
      <c r="W349" s="7">
        <v>45870</v>
      </c>
      <c r="X349" s="7">
        <v>45870</v>
      </c>
      <c r="Y349" s="3" t="s">
        <v>1271</v>
      </c>
      <c r="Z349" s="3">
        <v>15</v>
      </c>
      <c r="AA349" s="3">
        <f>IFERROR(VLOOKUP(Presupuestos[[#This Row],[RAZON SOCIAL]],CHOOSE({1,2},Clientes_Proveedores[Razon Social],Clientes_Proveedores[Ruc / Dni]),2,0),"-")</f>
        <v>76310875</v>
      </c>
      <c r="AB349" s="31" t="s">
        <v>1272</v>
      </c>
      <c r="AC349" s="3" t="s">
        <v>670</v>
      </c>
      <c r="AD349" s="5"/>
      <c r="AE349" s="6">
        <v>330</v>
      </c>
      <c r="AF349" s="6">
        <f>Presupuestos[[#This Row],[BASE]]*Presupuestos[[#This Row],[% IGV]]</f>
        <v>0</v>
      </c>
      <c r="AG349" s="22">
        <f>ROUND(SUM(Presupuestos[[#This Row],[BASE]:[IGV]]),2)</f>
        <v>330</v>
      </c>
      <c r="AH349" s="9" t="str">
        <f>IF(Presupuestos[[#This Row],[MONEDA]]="USD",VLOOKUP(Presupuestos[[#This Row],[FECHA DE EMISION]],Tipo_Cambio[],3,0),"")</f>
        <v/>
      </c>
      <c r="AI349" s="22">
        <f>IFERROR(ROUND(IF(Presupuestos[[#This Row],[MONEDA]]="PEN",Presupuestos[[#This Row],[TOTAL]],Presupuestos[[#This Row],[TOTAL]]*Presupuestos[[#This Row],[TIPO DE CAMBIO]]),2),"")</f>
        <v>330</v>
      </c>
      <c r="AJ349" s="5"/>
      <c r="AK349" s="33" t="s">
        <v>671</v>
      </c>
      <c r="AL349" s="5" t="s">
        <v>742</v>
      </c>
      <c r="AM349" s="23"/>
      <c r="AN349" s="23"/>
      <c r="AO349" s="7">
        <f>IFERROR(VLOOKUP("1-"&amp;Presupuestos[[#This Row],[ID DOCUMENTO]],BD_Pagos[],7,0),"")</f>
        <v>45870</v>
      </c>
      <c r="AP349" s="16" t="str">
        <f>IFERROR(VLOOKUP("1-"&amp;Presupuestos[[#This Row],[ID DOCUMENTO]],BD_Pagos[],8,0),"")</f>
        <v>C-Finanzas</v>
      </c>
      <c r="AQ349" s="17" t="str">
        <f>IFERROR(VLOOKUP("1-"&amp;Presupuestos[[#This Row],[ID DOCUMENTO]],BD_Pagos[],9,0),"")</f>
        <v>CFI.D01-08-0620</v>
      </c>
      <c r="AR349" s="54"/>
      <c r="AS349" s="7">
        <f>IFERROR(VLOOKUP("2-"&amp;Presupuestos[[#This Row],[ID DOCUMENTO]],BD_Pagos[],7,0),"")</f>
        <v>0</v>
      </c>
      <c r="AT349" s="16" t="str">
        <f>IFERROR(VLOOKUP("2-"&amp;Presupuestos[[#This Row],[ID DOCUMENTO]],BD_Pagos[],8,0),"")</f>
        <v/>
      </c>
      <c r="AU349" s="17">
        <f>IFERROR(VLOOKUP("2-"&amp;Presupuestos[[#This Row],[ID DOCUMENTO]],BD_Pagos[],9,0),"")</f>
        <v>0</v>
      </c>
      <c r="AV349" s="20">
        <f>IF(IFERROR(VLOOKUP("2-"&amp;Presupuestos[[#This Row],[ID DOCUMENTO]],BD_Pagos[],10,0),0)&gt;Presupuestos[[#This Row],[TOTAL SOLES]],Presupuestos[[#This Row],[TOTAL SOLES]],IFERROR(VLOOKUP("2-"&amp;Presupuestos[[#This Row],[ID DOCUMENTO]],BD_Pagos[],10,0),0))</f>
        <v>0</v>
      </c>
      <c r="AW349" s="7"/>
      <c r="AX349" s="16"/>
      <c r="AY349" s="17"/>
      <c r="AZ349" s="20"/>
      <c r="BA349" s="7"/>
      <c r="BB349" s="16"/>
      <c r="BC349" s="17"/>
      <c r="BD349" s="20"/>
      <c r="BE349" s="7">
        <f>IFERROR(VLOOKUP("5-"&amp;Presupuestos[[#This Row],[ID DOCUMENTO]],BD_Pagos[],7,0),"")</f>
        <v>0</v>
      </c>
      <c r="BF349" s="17">
        <f>IFERROR(VLOOKUP("5-"&amp;Presupuestos[[#This Row],[ID DOCUMENTO]],BD_Pagos[],9,0),"")</f>
        <v>0</v>
      </c>
      <c r="BG349" s="20">
        <f>IF(IFERROR(VLOOKUP("5-"&amp;Presupuestos[[#This Row],[ID DOCUMENTO]],BD_Pagos[],10,0),0)&gt;Presupuestos[[#This Row],[TOTAL SOLES]],Presupuestos[[#This Row],[TOTAL SOLES]],IFERROR(VLOOKUP("5-"&amp;Presupuestos[[#This Row],[ID DOCUMENTO]],BD_Pagos[],10,0),0))</f>
        <v>0</v>
      </c>
      <c r="BH349" s="7">
        <f>IFERROR(VLOOKUP("1-Detraccion"&amp;Presupuestos[[#This Row],[ID DOCUMENTO]],BD_Pagos[],2,0),"")</f>
        <v>0</v>
      </c>
      <c r="BI349" s="3" t="str">
        <f>IFERROR(VLOOKUP("1-Detraccion"&amp;Presupuestos[[#This Row],[ID DOCUMENTO]],BD_Pagos[],3,0),"")</f>
        <v/>
      </c>
      <c r="BJ349" s="3">
        <f>IFERROR(VLOOKUP("1-Detraccion"&amp;Presupuestos[[#This Row],[ID DOCUMENTO]],BD_Pagos[],4,0),"")</f>
        <v>0</v>
      </c>
      <c r="BK349" s="6">
        <f>IF(IFERROR(VLOOKUP("1-Detraccion"&amp;Presupuestos[[#This Row],[ID DOCUMENTO]],BD_Pagos[],5,0),0)&gt;Presupuestos[[#This Row],[TOTAL SOLES]],Presupuestos[[#This Row],[TOTAL SOLES]],IFERROR(VLOOKUP("1-Detraccion"&amp;Presupuestos[[#This Row],[ID DOCUMENTO]],BD_Pagos[],5,0),0))</f>
        <v>0</v>
      </c>
      <c r="BL349" s="6">
        <f>IF(IFERROR(VLOOKUP("1-Detraccion"&amp;Presupuestos[[#This Row],[ID DOCUMENTO]],BD_Pagos[],6,0),0)&gt;Presupuestos[[#This Row],[TOTAL SOLES]],Presupuestos[[#This Row],[TOTAL SOLES]],IFERROR(VLOOKUP("1-Detraccion"&amp;Presupuestos[[#This Row],[ID DOCUMENTO]],BD_Pagos[],6,0),0))</f>
        <v>0</v>
      </c>
      <c r="BM349" s="37"/>
      <c r="BN349" s="3"/>
      <c r="BO349" s="3"/>
      <c r="BP349" s="6"/>
      <c r="BQ34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330</v>
      </c>
      <c r="BR349" s="23" t="str">
        <f>IF(Presupuestos[[#This Row],[SALDO ME-MN]]&gt;0,"PENDIENTE","CANCELADO")</f>
        <v>PENDIENTE</v>
      </c>
      <c r="BS349" s="23" t="str">
        <f>IF(COUNTIFS($U$4:$U348,Presupuestos[[#This Row],[ID DOCUMENTO]])&gt;=1,IF(B348=Presupuestos[[#This Row],[ID]],"OK","DOC. DUPLICADO"),"OK")</f>
        <v>OK</v>
      </c>
    </row>
    <row r="350" spans="2:71" x14ac:dyDescent="0.25">
      <c r="B350" s="34">
        <f>IF(Presupuestos[[#This Row],[ID DOCUMENTO]]=U349,B349,IF(B349="ID",1,B349+1))</f>
        <v>343</v>
      </c>
      <c r="C350" s="2">
        <v>45869</v>
      </c>
      <c r="D350" s="2">
        <v>45869</v>
      </c>
      <c r="E350" s="3" t="s">
        <v>885</v>
      </c>
      <c r="F350" s="25" t="s">
        <v>27</v>
      </c>
      <c r="G350" s="25" t="s">
        <v>91</v>
      </c>
      <c r="H350" s="25" t="s">
        <v>92</v>
      </c>
      <c r="I350" s="36" t="str">
        <f>IFERROR(VLOOKUP(Presupuestos[[#This Row],[AREA]]&amp;Presupuestos[[#This Row],[CONCEPTO]]&amp;Presupuestos[[#This Row],[DESCRIPCION]],Tabla28[[Columna1]:[CÓDIGO NUEVO]],2,0),"")</f>
        <v>P0201001</v>
      </c>
      <c r="J350" s="3" t="s">
        <v>666</v>
      </c>
      <c r="K350" s="3" t="s">
        <v>1273</v>
      </c>
      <c r="L350" s="3" t="s">
        <v>666</v>
      </c>
      <c r="M350" s="31" t="s">
        <v>790</v>
      </c>
      <c r="N350" s="3"/>
      <c r="O350" s="3" t="s">
        <v>308</v>
      </c>
      <c r="P350" s="3" t="s">
        <v>71</v>
      </c>
      <c r="Q350" s="3" t="str">
        <f>IFERROR(VLOOKUP(Presupuestos[[#This Row],[CLASIFICACIÓN (N)]],Tabla17[],2,0),"")</f>
        <v>Costos de ventas</v>
      </c>
      <c r="R350" s="3" t="str">
        <f>IFERROR(VLOOKUP(Presupuestos[[#This Row],[CLASIFICACIÓN (N)]],Tabla17[],3,0),"")</f>
        <v>Operativo</v>
      </c>
      <c r="S350" s="3" t="s">
        <v>16</v>
      </c>
      <c r="T350" s="3" t="str">
        <f>IFERROR(VLOOKUP(Presupuestos[[#This Row],[ALMACEN]],Tabla5[],2,0),"")</f>
        <v>Arequipa</v>
      </c>
      <c r="U350" s="19" t="str">
        <f>IFERROR(VLOOKUP(Presupuestos[[#This Row],[TIPO DE DOCUMENTO]],Tipo_Documento[],2,0)&amp;Presupuestos[[#This Row],[SERIE]]&amp;Presupuestos[[#This Row],[NUMERO]]&amp;Presupuestos[[#This Row],[RUC]],"")</f>
        <v>01F0021653420100192064</v>
      </c>
      <c r="V350" s="3" t="s">
        <v>120</v>
      </c>
      <c r="W350" s="7">
        <v>45869</v>
      </c>
      <c r="X350" s="7">
        <v>45899</v>
      </c>
      <c r="Y350" s="3" t="s">
        <v>721</v>
      </c>
      <c r="Z350" s="3">
        <v>16534</v>
      </c>
      <c r="AA350" s="3">
        <f>IFERROR(VLOOKUP(Presupuestos[[#This Row],[RAZON SOCIAL]],CHOOSE({1,2},Clientes_Proveedores[Razon Social],Clientes_Proveedores[Ruc / Dni]),2,0),"-")</f>
        <v>20100192064</v>
      </c>
      <c r="AB350" s="31" t="s">
        <v>900</v>
      </c>
      <c r="AC350" s="3" t="s">
        <v>801</v>
      </c>
      <c r="AD350" s="5">
        <v>0.18</v>
      </c>
      <c r="AE350" s="6">
        <v>140.4</v>
      </c>
      <c r="AF350" s="6">
        <f>Presupuestos[[#This Row],[BASE]]*Presupuestos[[#This Row],[% IGV]]</f>
        <v>25.271999999999998</v>
      </c>
      <c r="AG350" s="22">
        <f>ROUND(SUM(Presupuestos[[#This Row],[BASE]:[IGV]]),2)</f>
        <v>165.67</v>
      </c>
      <c r="AH350" s="9">
        <f>IF(Presupuestos[[#This Row],[MONEDA]]="USD",VLOOKUP(Presupuestos[[#This Row],[FECHA DE EMISION]],Tipo_Cambio[],3,0),"")</f>
        <v>3.57</v>
      </c>
      <c r="AI350" s="22">
        <f>IFERROR(ROUND(IF(Presupuestos[[#This Row],[MONEDA]]="PEN",Presupuestos[[#This Row],[TOTAL]],Presupuestos[[#This Row],[TOTAL]]*Presupuestos[[#This Row],[TIPO DE CAMBIO]]),2),"")</f>
        <v>591.44000000000005</v>
      </c>
      <c r="AJ350" s="5">
        <v>0.15</v>
      </c>
      <c r="AK350" s="33" t="s">
        <v>671</v>
      </c>
      <c r="AL350" s="5" t="s">
        <v>680</v>
      </c>
      <c r="AM350" s="23"/>
      <c r="AN350" s="23"/>
      <c r="AO350" s="7">
        <f>IFERROR(VLOOKUP("1-"&amp;Presupuestos[[#This Row],[ID DOCUMENTO]],BD_Pagos[],7,0),"")</f>
        <v>0</v>
      </c>
      <c r="AP350" s="16" t="str">
        <f>IFERROR(VLOOKUP("1-"&amp;Presupuestos[[#This Row],[ID DOCUMENTO]],BD_Pagos[],8,0),"")</f>
        <v/>
      </c>
      <c r="AQ350" s="17" t="str">
        <f>IFERROR(VLOOKUP("1-"&amp;Presupuestos[[#This Row],[ID DOCUMENTO]],BD_Pagos[],9,0),"")</f>
        <v/>
      </c>
      <c r="AR350" s="54"/>
      <c r="AS350" s="7">
        <f>IFERROR(VLOOKUP("2-"&amp;Presupuestos[[#This Row],[ID DOCUMENTO]],BD_Pagos[],7,0),"")</f>
        <v>0</v>
      </c>
      <c r="AT350" s="16" t="str">
        <f>IFERROR(VLOOKUP("2-"&amp;Presupuestos[[#This Row],[ID DOCUMENTO]],BD_Pagos[],8,0),"")</f>
        <v/>
      </c>
      <c r="AU350" s="17">
        <f>IFERROR(VLOOKUP("2-"&amp;Presupuestos[[#This Row],[ID DOCUMENTO]],BD_Pagos[],9,0),"")</f>
        <v>0</v>
      </c>
      <c r="AV350" s="20">
        <f>IF(IFERROR(VLOOKUP("2-"&amp;Presupuestos[[#This Row],[ID DOCUMENTO]],BD_Pagos[],10,0),0)&gt;Presupuestos[[#This Row],[TOTAL SOLES]],Presupuestos[[#This Row],[TOTAL SOLES]],IFERROR(VLOOKUP("2-"&amp;Presupuestos[[#This Row],[ID DOCUMENTO]],BD_Pagos[],10,0),0))</f>
        <v>0</v>
      </c>
      <c r="AW350" s="7"/>
      <c r="AX350" s="16"/>
      <c r="AY350" s="17"/>
      <c r="AZ350" s="20"/>
      <c r="BA350" s="7"/>
      <c r="BB350" s="16"/>
      <c r="BC350" s="17"/>
      <c r="BD350" s="20"/>
      <c r="BE350" s="7">
        <f>IFERROR(VLOOKUP("5-"&amp;Presupuestos[[#This Row],[ID DOCUMENTO]],BD_Pagos[],7,0),"")</f>
        <v>0</v>
      </c>
      <c r="BF350" s="17">
        <f>IFERROR(VLOOKUP("5-"&amp;Presupuestos[[#This Row],[ID DOCUMENTO]],BD_Pagos[],9,0),"")</f>
        <v>0</v>
      </c>
      <c r="BG350" s="20">
        <f>IF(IFERROR(VLOOKUP("5-"&amp;Presupuestos[[#This Row],[ID DOCUMENTO]],BD_Pagos[],10,0),0)&gt;Presupuestos[[#This Row],[TOTAL SOLES]],Presupuestos[[#This Row],[TOTAL SOLES]],IFERROR(VLOOKUP("5-"&amp;Presupuestos[[#This Row],[ID DOCUMENTO]],BD_Pagos[],10,0),0))</f>
        <v>0</v>
      </c>
      <c r="BH350" s="7">
        <f>IFERROR(VLOOKUP("1-Detraccion"&amp;Presupuestos[[#This Row],[ID DOCUMENTO]],BD_Pagos[],2,0),"")</f>
        <v>45870</v>
      </c>
      <c r="BI350" s="3" t="str">
        <f>IFERROR(VLOOKUP("1-Detraccion"&amp;Presupuestos[[#This Row],[ID DOCUMENTO]],BD_Pagos[],3,0),"")</f>
        <v>Adquiriente</v>
      </c>
      <c r="BJ350" s="3">
        <f>IFERROR(VLOOKUP("1-Detraccion"&amp;Presupuestos[[#This Row],[ID DOCUMENTO]],BD_Pagos[],4,0),"")</f>
        <v>277160639</v>
      </c>
      <c r="BK350" s="6">
        <f>IF(IFERROR(VLOOKUP("1-Detraccion"&amp;Presupuestos[[#This Row],[ID DOCUMENTO]],BD_Pagos[],5,0),0)&gt;Presupuestos[[#This Row],[TOTAL SOLES]],Presupuestos[[#This Row],[TOTAL SOLES]],IFERROR(VLOOKUP("1-Detraccion"&amp;Presupuestos[[#This Row],[ID DOCUMENTO]],BD_Pagos[],5,0),0))</f>
        <v>89</v>
      </c>
      <c r="BL350" s="6">
        <f>IF(IFERROR(VLOOKUP("1-Detraccion"&amp;Presupuestos[[#This Row],[ID DOCUMENTO]],BD_Pagos[],6,0),0)&gt;Presupuestos[[#This Row],[TOTAL SOLES]],Presupuestos[[#This Row],[TOTAL SOLES]],IFERROR(VLOOKUP("1-Detraccion"&amp;Presupuestos[[#This Row],[ID DOCUMENTO]],BD_Pagos[],6,0),0))</f>
        <v>24.93</v>
      </c>
      <c r="BM350" s="37"/>
      <c r="BN350" s="3"/>
      <c r="BO350" s="3"/>
      <c r="BP350" s="6"/>
      <c r="BQ35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140.74</v>
      </c>
      <c r="BR350" s="23" t="str">
        <f>IF(Presupuestos[[#This Row],[SALDO ME-MN]]&gt;0,"PENDIENTE","CANCELADO")</f>
        <v>PENDIENTE</v>
      </c>
      <c r="BS350" s="23" t="str">
        <f>IF(COUNTIFS($U$4:$U349,Presupuestos[[#This Row],[ID DOCUMENTO]])&gt;=1,IF(B349=Presupuestos[[#This Row],[ID]],"OK","DOC. DUPLICADO"),"OK")</f>
        <v>OK</v>
      </c>
    </row>
    <row r="351" spans="2:71" x14ac:dyDescent="0.25">
      <c r="B351" s="34">
        <f>IF(Presupuestos[[#This Row],[ID DOCUMENTO]]=U350,B350,IF(B350="ID",1,B350+1))</f>
        <v>344</v>
      </c>
      <c r="C351" s="2">
        <v>45869</v>
      </c>
      <c r="D351" s="2">
        <v>45869</v>
      </c>
      <c r="E351" s="3" t="s">
        <v>885</v>
      </c>
      <c r="F351" s="25" t="s">
        <v>27</v>
      </c>
      <c r="G351" s="25" t="s">
        <v>91</v>
      </c>
      <c r="H351" s="25" t="s">
        <v>92</v>
      </c>
      <c r="I351" s="36" t="str">
        <f>IFERROR(VLOOKUP(Presupuestos[[#This Row],[AREA]]&amp;Presupuestos[[#This Row],[CONCEPTO]]&amp;Presupuestos[[#This Row],[DESCRIPCION]],Tabla28[[Columna1]:[CÓDIGO NUEVO]],2,0),"")</f>
        <v>P0201001</v>
      </c>
      <c r="J351" s="3" t="s">
        <v>666</v>
      </c>
      <c r="K351" s="3" t="s">
        <v>1274</v>
      </c>
      <c r="L351" s="3" t="s">
        <v>666</v>
      </c>
      <c r="M351" s="31" t="s">
        <v>790</v>
      </c>
      <c r="N351" s="3"/>
      <c r="O351" s="3" t="s">
        <v>308</v>
      </c>
      <c r="P351" s="3" t="s">
        <v>71</v>
      </c>
      <c r="Q351" s="3" t="str">
        <f>IFERROR(VLOOKUP(Presupuestos[[#This Row],[CLASIFICACIÓN (N)]],Tabla17[],2,0),"")</f>
        <v>Costos de ventas</v>
      </c>
      <c r="R351" s="3" t="str">
        <f>IFERROR(VLOOKUP(Presupuestos[[#This Row],[CLASIFICACIÓN (N)]],Tabla17[],3,0),"")</f>
        <v>Operativo</v>
      </c>
      <c r="S351" s="3" t="s">
        <v>16</v>
      </c>
      <c r="T351" s="3" t="str">
        <f>IFERROR(VLOOKUP(Presupuestos[[#This Row],[ALMACEN]],Tabla5[],2,0),"")</f>
        <v>Arequipa</v>
      </c>
      <c r="U351" s="19" t="str">
        <f>IFERROR(VLOOKUP(Presupuestos[[#This Row],[TIPO DE DOCUMENTO]],Tipo_Documento[],2,0)&amp;Presupuestos[[#This Row],[SERIE]]&amp;Presupuestos[[#This Row],[NUMERO]]&amp;Presupuestos[[#This Row],[RUC]],"")</f>
        <v>01F0021653220100192064</v>
      </c>
      <c r="V351" s="3" t="s">
        <v>120</v>
      </c>
      <c r="W351" s="7">
        <v>45869</v>
      </c>
      <c r="X351" s="7">
        <v>45899</v>
      </c>
      <c r="Y351" s="3" t="s">
        <v>721</v>
      </c>
      <c r="Z351" s="3">
        <v>16532</v>
      </c>
      <c r="AA351" s="3">
        <f>IFERROR(VLOOKUP(Presupuestos[[#This Row],[RAZON SOCIAL]],CHOOSE({1,2},Clientes_Proveedores[Razon Social],Clientes_Proveedores[Ruc / Dni]),2,0),"-")</f>
        <v>20100192064</v>
      </c>
      <c r="AB351" s="31" t="s">
        <v>900</v>
      </c>
      <c r="AC351" s="3" t="s">
        <v>801</v>
      </c>
      <c r="AD351" s="5">
        <v>0.18</v>
      </c>
      <c r="AE351" s="6">
        <v>28.8</v>
      </c>
      <c r="AF351" s="6">
        <f>Presupuestos[[#This Row],[BASE]]*Presupuestos[[#This Row],[% IGV]]</f>
        <v>5.1840000000000002</v>
      </c>
      <c r="AG351" s="22">
        <f>ROUND(SUM(Presupuestos[[#This Row],[BASE]:[IGV]]),2)</f>
        <v>33.979999999999997</v>
      </c>
      <c r="AH351" s="9">
        <f>IF(Presupuestos[[#This Row],[MONEDA]]="USD",VLOOKUP(Presupuestos[[#This Row],[FECHA DE EMISION]],Tipo_Cambio[],3,0),"")</f>
        <v>3.57</v>
      </c>
      <c r="AI351" s="22">
        <f>IFERROR(ROUND(IF(Presupuestos[[#This Row],[MONEDA]]="PEN",Presupuestos[[#This Row],[TOTAL]],Presupuestos[[#This Row],[TOTAL]]*Presupuestos[[#This Row],[TIPO DE CAMBIO]]),2),"")</f>
        <v>121.31</v>
      </c>
      <c r="AJ351" s="5">
        <v>0.15</v>
      </c>
      <c r="AK351" s="33" t="s">
        <v>671</v>
      </c>
      <c r="AL351" s="5" t="s">
        <v>680</v>
      </c>
      <c r="AM351" s="23"/>
      <c r="AN351" s="23"/>
      <c r="AO351" s="7">
        <f>IFERROR(VLOOKUP("1-"&amp;Presupuestos[[#This Row],[ID DOCUMENTO]],BD_Pagos[],7,0),"")</f>
        <v>0</v>
      </c>
      <c r="AP351" s="16" t="str">
        <f>IFERROR(VLOOKUP("1-"&amp;Presupuestos[[#This Row],[ID DOCUMENTO]],BD_Pagos[],8,0),"")</f>
        <v/>
      </c>
      <c r="AQ351" s="17" t="str">
        <f>IFERROR(VLOOKUP("1-"&amp;Presupuestos[[#This Row],[ID DOCUMENTO]],BD_Pagos[],9,0),"")</f>
        <v/>
      </c>
      <c r="AR351" s="54"/>
      <c r="AS351" s="7">
        <f>IFERROR(VLOOKUP("2-"&amp;Presupuestos[[#This Row],[ID DOCUMENTO]],BD_Pagos[],7,0),"")</f>
        <v>0</v>
      </c>
      <c r="AT351" s="16" t="str">
        <f>IFERROR(VLOOKUP("2-"&amp;Presupuestos[[#This Row],[ID DOCUMENTO]],BD_Pagos[],8,0),"")</f>
        <v/>
      </c>
      <c r="AU351" s="17">
        <f>IFERROR(VLOOKUP("2-"&amp;Presupuestos[[#This Row],[ID DOCUMENTO]],BD_Pagos[],9,0),"")</f>
        <v>0</v>
      </c>
      <c r="AV351" s="20">
        <f>IF(IFERROR(VLOOKUP("2-"&amp;Presupuestos[[#This Row],[ID DOCUMENTO]],BD_Pagos[],10,0),0)&gt;Presupuestos[[#This Row],[TOTAL SOLES]],Presupuestos[[#This Row],[TOTAL SOLES]],IFERROR(VLOOKUP("2-"&amp;Presupuestos[[#This Row],[ID DOCUMENTO]],BD_Pagos[],10,0),0))</f>
        <v>0</v>
      </c>
      <c r="AW351" s="7"/>
      <c r="AX351" s="16"/>
      <c r="AY351" s="17"/>
      <c r="AZ351" s="20"/>
      <c r="BA351" s="7"/>
      <c r="BB351" s="16"/>
      <c r="BC351" s="17"/>
      <c r="BD351" s="20"/>
      <c r="BE351" s="7">
        <f>IFERROR(VLOOKUP("5-"&amp;Presupuestos[[#This Row],[ID DOCUMENTO]],BD_Pagos[],7,0),"")</f>
        <v>0</v>
      </c>
      <c r="BF351" s="17">
        <f>IFERROR(VLOOKUP("5-"&amp;Presupuestos[[#This Row],[ID DOCUMENTO]],BD_Pagos[],9,0),"")</f>
        <v>0</v>
      </c>
      <c r="BG351" s="20">
        <f>IF(IFERROR(VLOOKUP("5-"&amp;Presupuestos[[#This Row],[ID DOCUMENTO]],BD_Pagos[],10,0),0)&gt;Presupuestos[[#This Row],[TOTAL SOLES]],Presupuestos[[#This Row],[TOTAL SOLES]],IFERROR(VLOOKUP("5-"&amp;Presupuestos[[#This Row],[ID DOCUMENTO]],BD_Pagos[],10,0),0))</f>
        <v>0</v>
      </c>
      <c r="BH351" s="7">
        <f>IFERROR(VLOOKUP("1-Detraccion"&amp;Presupuestos[[#This Row],[ID DOCUMENTO]],BD_Pagos[],2,0),"")</f>
        <v>45870</v>
      </c>
      <c r="BI351" s="3" t="str">
        <f>IFERROR(VLOOKUP("1-Detraccion"&amp;Presupuestos[[#This Row],[ID DOCUMENTO]],BD_Pagos[],3,0),"")</f>
        <v>Adquiriente</v>
      </c>
      <c r="BJ351" s="3">
        <f>IFERROR(VLOOKUP("1-Detraccion"&amp;Presupuestos[[#This Row],[ID DOCUMENTO]],BD_Pagos[],4,0),"")</f>
        <v>277160637</v>
      </c>
      <c r="BK351" s="6">
        <f>IF(IFERROR(VLOOKUP("1-Detraccion"&amp;Presupuestos[[#This Row],[ID DOCUMENTO]],BD_Pagos[],5,0),0)&gt;Presupuestos[[#This Row],[TOTAL SOLES]],Presupuestos[[#This Row],[TOTAL SOLES]],IFERROR(VLOOKUP("1-Detraccion"&amp;Presupuestos[[#This Row],[ID DOCUMENTO]],BD_Pagos[],5,0),0))</f>
        <v>18</v>
      </c>
      <c r="BL351" s="6">
        <f>IF(IFERROR(VLOOKUP("1-Detraccion"&amp;Presupuestos[[#This Row],[ID DOCUMENTO]],BD_Pagos[],6,0),0)&gt;Presupuestos[[#This Row],[TOTAL SOLES]],Presupuestos[[#This Row],[TOTAL SOLES]],IFERROR(VLOOKUP("1-Detraccion"&amp;Presupuestos[[#This Row],[ID DOCUMENTO]],BD_Pagos[],6,0),0))</f>
        <v>5.04</v>
      </c>
      <c r="BM351" s="37"/>
      <c r="BN351" s="3"/>
      <c r="BO351" s="3"/>
      <c r="BP351" s="6"/>
      <c r="BQ35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28.94</v>
      </c>
      <c r="BR351" s="23" t="str">
        <f>IF(Presupuestos[[#This Row],[SALDO ME-MN]]&gt;0,"PENDIENTE","CANCELADO")</f>
        <v>PENDIENTE</v>
      </c>
      <c r="BS351" s="23" t="str">
        <f>IF(COUNTIFS($U$4:$U350,Presupuestos[[#This Row],[ID DOCUMENTO]])&gt;=1,IF(B350=Presupuestos[[#This Row],[ID]],"OK","DOC. DUPLICADO"),"OK")</f>
        <v>OK</v>
      </c>
    </row>
    <row r="352" spans="2:71" x14ac:dyDescent="0.25">
      <c r="B352" s="34">
        <f>IF(Presupuestos[[#This Row],[ID DOCUMENTO]]=U351,B351,IF(B351="ID",1,B351+1))</f>
        <v>345</v>
      </c>
      <c r="C352" s="2">
        <v>45869</v>
      </c>
      <c r="D352" s="2">
        <v>45869</v>
      </c>
      <c r="E352" s="3" t="s">
        <v>885</v>
      </c>
      <c r="F352" s="25" t="s">
        <v>27</v>
      </c>
      <c r="G352" s="25" t="s">
        <v>91</v>
      </c>
      <c r="H352" s="25" t="s">
        <v>92</v>
      </c>
      <c r="I352" s="36" t="str">
        <f>IFERROR(VLOOKUP(Presupuestos[[#This Row],[AREA]]&amp;Presupuestos[[#This Row],[CONCEPTO]]&amp;Presupuestos[[#This Row],[DESCRIPCION]],Tabla28[[Columna1]:[CÓDIGO NUEVO]],2,0),"")</f>
        <v>P0201001</v>
      </c>
      <c r="J352" s="3" t="s">
        <v>666</v>
      </c>
      <c r="K352" s="3" t="s">
        <v>1275</v>
      </c>
      <c r="L352" s="3" t="s">
        <v>666</v>
      </c>
      <c r="M352" s="31" t="s">
        <v>790</v>
      </c>
      <c r="N352" s="3"/>
      <c r="O352" s="3" t="s">
        <v>308</v>
      </c>
      <c r="P352" s="3" t="s">
        <v>71</v>
      </c>
      <c r="Q352" s="3" t="str">
        <f>IFERROR(VLOOKUP(Presupuestos[[#This Row],[CLASIFICACIÓN (N)]],Tabla17[],2,0),"")</f>
        <v>Costos de ventas</v>
      </c>
      <c r="R352" s="3" t="str">
        <f>IFERROR(VLOOKUP(Presupuestos[[#This Row],[CLASIFICACIÓN (N)]],Tabla17[],3,0),"")</f>
        <v>Operativo</v>
      </c>
      <c r="S352" s="3" t="s">
        <v>16</v>
      </c>
      <c r="T352" s="3" t="str">
        <f>IFERROR(VLOOKUP(Presupuestos[[#This Row],[ALMACEN]],Tabla5[],2,0),"")</f>
        <v>Arequipa</v>
      </c>
      <c r="U352" s="19" t="str">
        <f>IFERROR(VLOOKUP(Presupuestos[[#This Row],[TIPO DE DOCUMENTO]],Tipo_Documento[],2,0)&amp;Presupuestos[[#This Row],[SERIE]]&amp;Presupuestos[[#This Row],[NUMERO]]&amp;Presupuestos[[#This Row],[RUC]],"")</f>
        <v>01F0021653120100192064</v>
      </c>
      <c r="V352" s="3" t="s">
        <v>120</v>
      </c>
      <c r="W352" s="7">
        <v>45869</v>
      </c>
      <c r="X352" s="7">
        <v>45899</v>
      </c>
      <c r="Y352" s="3" t="s">
        <v>721</v>
      </c>
      <c r="Z352" s="3">
        <v>16531</v>
      </c>
      <c r="AA352" s="3">
        <f>IFERROR(VLOOKUP(Presupuestos[[#This Row],[RAZON SOCIAL]],CHOOSE({1,2},Clientes_Proveedores[Razon Social],Clientes_Proveedores[Ruc / Dni]),2,0),"-")</f>
        <v>20100192064</v>
      </c>
      <c r="AB352" s="31" t="s">
        <v>900</v>
      </c>
      <c r="AC352" s="3" t="s">
        <v>801</v>
      </c>
      <c r="AD352" s="5">
        <v>0.18</v>
      </c>
      <c r="AE352" s="6">
        <v>52.8</v>
      </c>
      <c r="AF352" s="6">
        <f>Presupuestos[[#This Row],[BASE]]*Presupuestos[[#This Row],[% IGV]]</f>
        <v>9.5039999999999996</v>
      </c>
      <c r="AG352" s="22">
        <f>ROUND(SUM(Presupuestos[[#This Row],[BASE]:[IGV]]),2)</f>
        <v>62.3</v>
      </c>
      <c r="AH352" s="9">
        <f>IF(Presupuestos[[#This Row],[MONEDA]]="USD",VLOOKUP(Presupuestos[[#This Row],[FECHA DE EMISION]],Tipo_Cambio[],3,0),"")</f>
        <v>3.57</v>
      </c>
      <c r="AI352" s="22">
        <f>IFERROR(ROUND(IF(Presupuestos[[#This Row],[MONEDA]]="PEN",Presupuestos[[#This Row],[TOTAL]],Presupuestos[[#This Row],[TOTAL]]*Presupuestos[[#This Row],[TIPO DE CAMBIO]]),2),"")</f>
        <v>222.41</v>
      </c>
      <c r="AJ352" s="5">
        <v>0.15</v>
      </c>
      <c r="AK352" s="33" t="s">
        <v>671</v>
      </c>
      <c r="AL352" s="5" t="s">
        <v>680</v>
      </c>
      <c r="AM352" s="23"/>
      <c r="AN352" s="23"/>
      <c r="AO352" s="7">
        <f>IFERROR(VLOOKUP("1-"&amp;Presupuestos[[#This Row],[ID DOCUMENTO]],BD_Pagos[],7,0),"")</f>
        <v>0</v>
      </c>
      <c r="AP352" s="16" t="str">
        <f>IFERROR(VLOOKUP("1-"&amp;Presupuestos[[#This Row],[ID DOCUMENTO]],BD_Pagos[],8,0),"")</f>
        <v/>
      </c>
      <c r="AQ352" s="17" t="str">
        <f>IFERROR(VLOOKUP("1-"&amp;Presupuestos[[#This Row],[ID DOCUMENTO]],BD_Pagos[],9,0),"")</f>
        <v/>
      </c>
      <c r="AR352" s="54"/>
      <c r="AS352" s="7">
        <f>IFERROR(VLOOKUP("2-"&amp;Presupuestos[[#This Row],[ID DOCUMENTO]],BD_Pagos[],7,0),"")</f>
        <v>0</v>
      </c>
      <c r="AT352" s="16" t="str">
        <f>IFERROR(VLOOKUP("2-"&amp;Presupuestos[[#This Row],[ID DOCUMENTO]],BD_Pagos[],8,0),"")</f>
        <v/>
      </c>
      <c r="AU352" s="17">
        <f>IFERROR(VLOOKUP("2-"&amp;Presupuestos[[#This Row],[ID DOCUMENTO]],BD_Pagos[],9,0),"")</f>
        <v>0</v>
      </c>
      <c r="AV352" s="20">
        <f>IF(IFERROR(VLOOKUP("2-"&amp;Presupuestos[[#This Row],[ID DOCUMENTO]],BD_Pagos[],10,0),0)&gt;Presupuestos[[#This Row],[TOTAL SOLES]],Presupuestos[[#This Row],[TOTAL SOLES]],IFERROR(VLOOKUP("2-"&amp;Presupuestos[[#This Row],[ID DOCUMENTO]],BD_Pagos[],10,0),0))</f>
        <v>0</v>
      </c>
      <c r="AW352" s="7"/>
      <c r="AX352" s="16"/>
      <c r="AY352" s="17"/>
      <c r="AZ352" s="20"/>
      <c r="BA352" s="7"/>
      <c r="BB352" s="16"/>
      <c r="BC352" s="17"/>
      <c r="BD352" s="20"/>
      <c r="BE352" s="7">
        <f>IFERROR(VLOOKUP("5-"&amp;Presupuestos[[#This Row],[ID DOCUMENTO]],BD_Pagos[],7,0),"")</f>
        <v>0</v>
      </c>
      <c r="BF352" s="17">
        <f>IFERROR(VLOOKUP("5-"&amp;Presupuestos[[#This Row],[ID DOCUMENTO]],BD_Pagos[],9,0),"")</f>
        <v>0</v>
      </c>
      <c r="BG352" s="20">
        <f>IF(IFERROR(VLOOKUP("5-"&amp;Presupuestos[[#This Row],[ID DOCUMENTO]],BD_Pagos[],10,0),0)&gt;Presupuestos[[#This Row],[TOTAL SOLES]],Presupuestos[[#This Row],[TOTAL SOLES]],IFERROR(VLOOKUP("5-"&amp;Presupuestos[[#This Row],[ID DOCUMENTO]],BD_Pagos[],10,0),0))</f>
        <v>0</v>
      </c>
      <c r="BH352" s="7">
        <f>IFERROR(VLOOKUP("1-Detraccion"&amp;Presupuestos[[#This Row],[ID DOCUMENTO]],BD_Pagos[],2,0),"")</f>
        <v>45870</v>
      </c>
      <c r="BI352" s="3" t="str">
        <f>IFERROR(VLOOKUP("1-Detraccion"&amp;Presupuestos[[#This Row],[ID DOCUMENTO]],BD_Pagos[],3,0),"")</f>
        <v>Adquiriente</v>
      </c>
      <c r="BJ352" s="3">
        <f>IFERROR(VLOOKUP("1-Detraccion"&amp;Presupuestos[[#This Row],[ID DOCUMENTO]],BD_Pagos[],4,0),"")</f>
        <v>277160635</v>
      </c>
      <c r="BK352" s="6">
        <f>IF(IFERROR(VLOOKUP("1-Detraccion"&amp;Presupuestos[[#This Row],[ID DOCUMENTO]],BD_Pagos[],5,0),0)&gt;Presupuestos[[#This Row],[TOTAL SOLES]],Presupuestos[[#This Row],[TOTAL SOLES]],IFERROR(VLOOKUP("1-Detraccion"&amp;Presupuestos[[#This Row],[ID DOCUMENTO]],BD_Pagos[],5,0),0))</f>
        <v>33</v>
      </c>
      <c r="BL352" s="6">
        <f>IF(IFERROR(VLOOKUP("1-Detraccion"&amp;Presupuestos[[#This Row],[ID DOCUMENTO]],BD_Pagos[],6,0),0)&gt;Presupuestos[[#This Row],[TOTAL SOLES]],Presupuestos[[#This Row],[TOTAL SOLES]],IFERROR(VLOOKUP("1-Detraccion"&amp;Presupuestos[[#This Row],[ID DOCUMENTO]],BD_Pagos[],6,0),0))</f>
        <v>9.24</v>
      </c>
      <c r="BM352" s="37"/>
      <c r="BN352" s="3"/>
      <c r="BO352" s="3"/>
      <c r="BP352" s="6"/>
      <c r="BQ35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53.06</v>
      </c>
      <c r="BR352" s="23" t="str">
        <f>IF(Presupuestos[[#This Row],[SALDO ME-MN]]&gt;0,"PENDIENTE","CANCELADO")</f>
        <v>PENDIENTE</v>
      </c>
      <c r="BS352" s="23" t="str">
        <f>IF(COUNTIFS($U$4:$U351,Presupuestos[[#This Row],[ID DOCUMENTO]])&gt;=1,IF(B351=Presupuestos[[#This Row],[ID]],"OK","DOC. DUPLICADO"),"OK")</f>
        <v>OK</v>
      </c>
    </row>
    <row r="353" spans="2:71" x14ac:dyDescent="0.25">
      <c r="B353" s="34">
        <f>IF(Presupuestos[[#This Row],[ID DOCUMENTO]]=U352,B352,IF(B352="ID",1,B352+1))</f>
        <v>346</v>
      </c>
      <c r="C353" s="2">
        <v>45870</v>
      </c>
      <c r="D353" s="2">
        <v>45870</v>
      </c>
      <c r="E353" s="3" t="s">
        <v>885</v>
      </c>
      <c r="F353" s="25" t="s">
        <v>27</v>
      </c>
      <c r="G353" s="25" t="s">
        <v>91</v>
      </c>
      <c r="H353" s="25" t="s">
        <v>92</v>
      </c>
      <c r="I353" s="36" t="str">
        <f>IFERROR(VLOOKUP(Presupuestos[[#This Row],[AREA]]&amp;Presupuestos[[#This Row],[CONCEPTO]]&amp;Presupuestos[[#This Row],[DESCRIPCION]],Tabla28[[Columna1]:[CÓDIGO NUEVO]],2,0),"")</f>
        <v>P0201001</v>
      </c>
      <c r="J353" s="3" t="s">
        <v>666</v>
      </c>
      <c r="K353" s="3" t="s">
        <v>1276</v>
      </c>
      <c r="L353" s="3" t="s">
        <v>666</v>
      </c>
      <c r="M353" s="31" t="s">
        <v>790</v>
      </c>
      <c r="N353" s="3"/>
      <c r="O353" s="3" t="s">
        <v>308</v>
      </c>
      <c r="P353" s="3" t="s">
        <v>71</v>
      </c>
      <c r="Q353" s="3" t="str">
        <f>IFERROR(VLOOKUP(Presupuestos[[#This Row],[CLASIFICACIÓN (N)]],Tabla17[],2,0),"")</f>
        <v>Costos de ventas</v>
      </c>
      <c r="R353" s="3" t="str">
        <f>IFERROR(VLOOKUP(Presupuestos[[#This Row],[CLASIFICACIÓN (N)]],Tabla17[],3,0),"")</f>
        <v>Operativo</v>
      </c>
      <c r="S353" s="3" t="s">
        <v>16</v>
      </c>
      <c r="T353" s="3" t="str">
        <f>IFERROR(VLOOKUP(Presupuestos[[#This Row],[ALMACEN]],Tabla5[],2,0),"")</f>
        <v>Arequipa</v>
      </c>
      <c r="U353" s="19" t="str">
        <f>IFERROR(VLOOKUP(Presupuestos[[#This Row],[TIPO DE DOCUMENTO]],Tipo_Documento[],2,0)&amp;Presupuestos[[#This Row],[SERIE]]&amp;Presupuestos[[#This Row],[NUMERO]]&amp;Presupuestos[[#This Row],[RUC]],"")</f>
        <v>01E001134220539387104</v>
      </c>
      <c r="V353" s="3" t="s">
        <v>120</v>
      </c>
      <c r="W353" s="7">
        <v>45870</v>
      </c>
      <c r="X353" s="7">
        <v>45870</v>
      </c>
      <c r="Y353" s="3" t="s">
        <v>668</v>
      </c>
      <c r="Z353" s="3">
        <v>1342</v>
      </c>
      <c r="AA353" s="3">
        <f>IFERROR(VLOOKUP(Presupuestos[[#This Row],[RAZON SOCIAL]],CHOOSE({1,2},Clientes_Proveedores[Razon Social],Clientes_Proveedores[Ruc / Dni]),2,0),"-")</f>
        <v>20539387104</v>
      </c>
      <c r="AB353" s="31" t="s">
        <v>1277</v>
      </c>
      <c r="AC353" s="3" t="s">
        <v>670</v>
      </c>
      <c r="AD353" s="5">
        <v>0.18</v>
      </c>
      <c r="AE353" s="6">
        <v>770.34</v>
      </c>
      <c r="AF353" s="6">
        <f>Presupuestos[[#This Row],[BASE]]*Presupuestos[[#This Row],[% IGV]]</f>
        <v>138.66120000000001</v>
      </c>
      <c r="AG353" s="22">
        <f>ROUND(SUM(Presupuestos[[#This Row],[BASE]:[IGV]]),2)</f>
        <v>909</v>
      </c>
      <c r="AH353" s="9" t="str">
        <f>IF(Presupuestos[[#This Row],[MONEDA]]="USD",VLOOKUP(Presupuestos[[#This Row],[FECHA DE EMISION]],Tipo_Cambio[],3,0),"")</f>
        <v/>
      </c>
      <c r="AI353" s="22">
        <f>IFERROR(ROUND(IF(Presupuestos[[#This Row],[MONEDA]]="PEN",Presupuestos[[#This Row],[TOTAL]],Presupuestos[[#This Row],[TOTAL]]*Presupuestos[[#This Row],[TIPO DE CAMBIO]]),2),"")</f>
        <v>909</v>
      </c>
      <c r="AJ353" s="5">
        <v>0.15</v>
      </c>
      <c r="AK353" s="33" t="s">
        <v>671</v>
      </c>
      <c r="AL353" s="5" t="s">
        <v>680</v>
      </c>
      <c r="AM353" s="23"/>
      <c r="AN353" s="23"/>
      <c r="AO353" s="7">
        <f>IFERROR(VLOOKUP("1-"&amp;Presupuestos[[#This Row],[ID DOCUMENTO]],BD_Pagos[],7,0),"")</f>
        <v>45870</v>
      </c>
      <c r="AP353" s="16" t="str">
        <f>IFERROR(VLOOKUP("1-"&amp;Presupuestos[[#This Row],[ID DOCUMENTO]],BD_Pagos[],8,0),"")</f>
        <v>B-BCP - Soles</v>
      </c>
      <c r="AQ353" s="17">
        <f>IFERROR(VLOOKUP("1-"&amp;Presupuestos[[#This Row],[ID DOCUMENTO]],BD_Pagos[],9,0),"")</f>
        <v>7623995</v>
      </c>
      <c r="AR353" s="54"/>
      <c r="AS353" s="7">
        <f>IFERROR(VLOOKUP("2-"&amp;Presupuestos[[#This Row],[ID DOCUMENTO]],BD_Pagos[],7,0),"")</f>
        <v>0</v>
      </c>
      <c r="AT353" s="16" t="str">
        <f>IFERROR(VLOOKUP("2-"&amp;Presupuestos[[#This Row],[ID DOCUMENTO]],BD_Pagos[],8,0),"")</f>
        <v/>
      </c>
      <c r="AU353" s="17">
        <f>IFERROR(VLOOKUP("2-"&amp;Presupuestos[[#This Row],[ID DOCUMENTO]],BD_Pagos[],9,0),"")</f>
        <v>0</v>
      </c>
      <c r="AV353" s="20">
        <f>IF(IFERROR(VLOOKUP("2-"&amp;Presupuestos[[#This Row],[ID DOCUMENTO]],BD_Pagos[],10,0),0)&gt;Presupuestos[[#This Row],[TOTAL SOLES]],Presupuestos[[#This Row],[TOTAL SOLES]],IFERROR(VLOOKUP("2-"&amp;Presupuestos[[#This Row],[ID DOCUMENTO]],BD_Pagos[],10,0),0))</f>
        <v>0</v>
      </c>
      <c r="AW353" s="7"/>
      <c r="AX353" s="16"/>
      <c r="AY353" s="17"/>
      <c r="AZ353" s="20"/>
      <c r="BA353" s="7"/>
      <c r="BB353" s="16"/>
      <c r="BC353" s="17"/>
      <c r="BD353" s="20"/>
      <c r="BE353" s="7">
        <f>IFERROR(VLOOKUP("5-"&amp;Presupuestos[[#This Row],[ID DOCUMENTO]],BD_Pagos[],7,0),"")</f>
        <v>0</v>
      </c>
      <c r="BF353" s="17">
        <f>IFERROR(VLOOKUP("5-"&amp;Presupuestos[[#This Row],[ID DOCUMENTO]],BD_Pagos[],9,0),"")</f>
        <v>0</v>
      </c>
      <c r="BG353" s="20">
        <f>IF(IFERROR(VLOOKUP("5-"&amp;Presupuestos[[#This Row],[ID DOCUMENTO]],BD_Pagos[],10,0),0)&gt;Presupuestos[[#This Row],[TOTAL SOLES]],Presupuestos[[#This Row],[TOTAL SOLES]],IFERROR(VLOOKUP("5-"&amp;Presupuestos[[#This Row],[ID DOCUMENTO]],BD_Pagos[],10,0),0))</f>
        <v>0</v>
      </c>
      <c r="BH353" s="7">
        <f>IFERROR(VLOOKUP("1-Detraccion"&amp;Presupuestos[[#This Row],[ID DOCUMENTO]],BD_Pagos[],2,0),"")</f>
        <v>45870</v>
      </c>
      <c r="BI353" s="3" t="str">
        <f>IFERROR(VLOOKUP("1-Detraccion"&amp;Presupuestos[[#This Row],[ID DOCUMENTO]],BD_Pagos[],3,0),"")</f>
        <v>Adquiriente</v>
      </c>
      <c r="BJ353" s="3">
        <f>IFERROR(VLOOKUP("1-Detraccion"&amp;Presupuestos[[#This Row],[ID DOCUMENTO]],BD_Pagos[],4,0),"")</f>
        <v>277160641</v>
      </c>
      <c r="BK353" s="6">
        <f>IF(IFERROR(VLOOKUP("1-Detraccion"&amp;Presupuestos[[#This Row],[ID DOCUMENTO]],BD_Pagos[],5,0),0)&gt;Presupuestos[[#This Row],[TOTAL SOLES]],Presupuestos[[#This Row],[TOTAL SOLES]],IFERROR(VLOOKUP("1-Detraccion"&amp;Presupuestos[[#This Row],[ID DOCUMENTO]],BD_Pagos[],5,0),0))</f>
        <v>136</v>
      </c>
      <c r="BL353" s="6">
        <f>IF(IFERROR(VLOOKUP("1-Detraccion"&amp;Presupuestos[[#This Row],[ID DOCUMENTO]],BD_Pagos[],6,0),0)&gt;Presupuestos[[#This Row],[TOTAL SOLES]],Presupuestos[[#This Row],[TOTAL SOLES]],IFERROR(VLOOKUP("1-Detraccion"&amp;Presupuestos[[#This Row],[ID DOCUMENTO]],BD_Pagos[],6,0),0))</f>
        <v>136</v>
      </c>
      <c r="BM353" s="37"/>
      <c r="BN353" s="3"/>
      <c r="BO353" s="3"/>
      <c r="BP353" s="6"/>
      <c r="BQ35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773</v>
      </c>
      <c r="BR353" s="23" t="str">
        <f>IF(Presupuestos[[#This Row],[SALDO ME-MN]]&gt;0,"PENDIENTE","CANCELADO")</f>
        <v>PENDIENTE</v>
      </c>
      <c r="BS353" s="23" t="str">
        <f>IF(COUNTIFS($U$4:$U352,Presupuestos[[#This Row],[ID DOCUMENTO]])&gt;=1,IF(B352=Presupuestos[[#This Row],[ID]],"OK","DOC. DUPLICADO"),"OK")</f>
        <v>OK</v>
      </c>
    </row>
    <row r="354" spans="2:71" x14ac:dyDescent="0.25">
      <c r="B354" s="34">
        <f>IF(Presupuestos[[#This Row],[ID DOCUMENTO]]=U353,B353,IF(B353="ID",1,B353+1))</f>
        <v>347</v>
      </c>
      <c r="C354" s="2">
        <v>45869</v>
      </c>
      <c r="D354" s="2">
        <v>45869</v>
      </c>
      <c r="E354" s="3" t="s">
        <v>885</v>
      </c>
      <c r="F354" s="25" t="s">
        <v>27</v>
      </c>
      <c r="G354" s="25" t="s">
        <v>91</v>
      </c>
      <c r="H354" s="25" t="s">
        <v>92</v>
      </c>
      <c r="I354" s="36" t="str">
        <f>IFERROR(VLOOKUP(Presupuestos[[#This Row],[AREA]]&amp;Presupuestos[[#This Row],[CONCEPTO]]&amp;Presupuestos[[#This Row],[DESCRIPCION]],Tabla28[[Columna1]:[CÓDIGO NUEVO]],2,0),"")</f>
        <v>P0201001</v>
      </c>
      <c r="J354" s="3" t="s">
        <v>666</v>
      </c>
      <c r="K354" s="3" t="s">
        <v>1278</v>
      </c>
      <c r="L354" s="3" t="s">
        <v>666</v>
      </c>
      <c r="M354" s="31" t="s">
        <v>790</v>
      </c>
      <c r="N354" s="3"/>
      <c r="O354" s="3" t="s">
        <v>308</v>
      </c>
      <c r="P354" s="3" t="s">
        <v>71</v>
      </c>
      <c r="Q354" s="3" t="str">
        <f>IFERROR(VLOOKUP(Presupuestos[[#This Row],[CLASIFICACIÓN (N)]],Tabla17[],2,0),"")</f>
        <v>Costos de ventas</v>
      </c>
      <c r="R354" s="3" t="str">
        <f>IFERROR(VLOOKUP(Presupuestos[[#This Row],[CLASIFICACIÓN (N)]],Tabla17[],3,0),"")</f>
        <v>Operativo</v>
      </c>
      <c r="S354" s="3" t="s">
        <v>16</v>
      </c>
      <c r="T354" s="3" t="str">
        <f>IFERROR(VLOOKUP(Presupuestos[[#This Row],[ALMACEN]],Tabla5[],2,0),"")</f>
        <v>Arequipa</v>
      </c>
      <c r="U354" s="19" t="str">
        <f>IFERROR(VLOOKUP(Presupuestos[[#This Row],[TIPO DE DOCUMENTO]],Tipo_Documento[],2,0)&amp;Presupuestos[[#This Row],[SERIE]]&amp;Presupuestos[[#This Row],[NUMERO]]&amp;Presupuestos[[#This Row],[RUC]],"")</f>
        <v>01F102696120419158462</v>
      </c>
      <c r="V354" s="3" t="s">
        <v>120</v>
      </c>
      <c r="W354" s="7">
        <v>45869</v>
      </c>
      <c r="X354" s="7">
        <v>45869</v>
      </c>
      <c r="Y354" s="3" t="s">
        <v>791</v>
      </c>
      <c r="Z354" s="3">
        <v>6961</v>
      </c>
      <c r="AA354" s="3">
        <f>IFERROR(VLOOKUP(Presupuestos[[#This Row],[RAZON SOCIAL]],CHOOSE({1,2},Clientes_Proveedores[Razon Social],Clientes_Proveedores[Ruc / Dni]),2,0),"-")</f>
        <v>20419158462</v>
      </c>
      <c r="AB354" s="31" t="s">
        <v>792</v>
      </c>
      <c r="AC354" s="3" t="s">
        <v>670</v>
      </c>
      <c r="AD354" s="5">
        <v>0.18</v>
      </c>
      <c r="AE354" s="6">
        <v>804</v>
      </c>
      <c r="AF354" s="6">
        <f>Presupuestos[[#This Row],[BASE]]*Presupuestos[[#This Row],[% IGV]]</f>
        <v>144.72</v>
      </c>
      <c r="AG354" s="22">
        <f>ROUND(SUM(Presupuestos[[#This Row],[BASE]:[IGV]]),2)</f>
        <v>948.72</v>
      </c>
      <c r="AH354" s="9" t="str">
        <f>IF(Presupuestos[[#This Row],[MONEDA]]="USD",VLOOKUP(Presupuestos[[#This Row],[FECHA DE EMISION]],Tipo_Cambio[],3,0),"")</f>
        <v/>
      </c>
      <c r="AI354" s="22">
        <f>IFERROR(ROUND(IF(Presupuestos[[#This Row],[MONEDA]]="PEN",Presupuestos[[#This Row],[TOTAL]],Presupuestos[[#This Row],[TOTAL]]*Presupuestos[[#This Row],[TIPO DE CAMBIO]]),2),"")</f>
        <v>948.72</v>
      </c>
      <c r="AJ354" s="5">
        <v>0.15</v>
      </c>
      <c r="AK354" s="33" t="s">
        <v>671</v>
      </c>
      <c r="AL354" s="5" t="s">
        <v>680</v>
      </c>
      <c r="AM354" s="23"/>
      <c r="AN354" s="23"/>
      <c r="AO354" s="7">
        <f>IFERROR(VLOOKUP("1-"&amp;Presupuestos[[#This Row],[ID DOCUMENTO]],BD_Pagos[],7,0),"")</f>
        <v>45870</v>
      </c>
      <c r="AP354" s="16" t="str">
        <f>IFERROR(VLOOKUP("1-"&amp;Presupuestos[[#This Row],[ID DOCUMENTO]],BD_Pagos[],8,0),"")</f>
        <v>B-BCP - Soles</v>
      </c>
      <c r="AQ354" s="17">
        <f>IFERROR(VLOOKUP("1-"&amp;Presupuestos[[#This Row],[ID DOCUMENTO]],BD_Pagos[],9,0),"")</f>
        <v>7623995</v>
      </c>
      <c r="AR354" s="54"/>
      <c r="AS354" s="7">
        <f>IFERROR(VLOOKUP("2-"&amp;Presupuestos[[#This Row],[ID DOCUMENTO]],BD_Pagos[],7,0),"")</f>
        <v>0</v>
      </c>
      <c r="AT354" s="16" t="str">
        <f>IFERROR(VLOOKUP("2-"&amp;Presupuestos[[#This Row],[ID DOCUMENTO]],BD_Pagos[],8,0),"")</f>
        <v/>
      </c>
      <c r="AU354" s="17">
        <f>IFERROR(VLOOKUP("2-"&amp;Presupuestos[[#This Row],[ID DOCUMENTO]],BD_Pagos[],9,0),"")</f>
        <v>0</v>
      </c>
      <c r="AV354" s="20">
        <f>IF(IFERROR(VLOOKUP("2-"&amp;Presupuestos[[#This Row],[ID DOCUMENTO]],BD_Pagos[],10,0),0)&gt;Presupuestos[[#This Row],[TOTAL SOLES]],Presupuestos[[#This Row],[TOTAL SOLES]],IFERROR(VLOOKUP("2-"&amp;Presupuestos[[#This Row],[ID DOCUMENTO]],BD_Pagos[],10,0),0))</f>
        <v>0</v>
      </c>
      <c r="AW354" s="7"/>
      <c r="AX354" s="16"/>
      <c r="AY354" s="17"/>
      <c r="AZ354" s="20"/>
      <c r="BA354" s="7"/>
      <c r="BB354" s="16"/>
      <c r="BC354" s="17"/>
      <c r="BD354" s="20"/>
      <c r="BE354" s="7">
        <f>IFERROR(VLOOKUP("5-"&amp;Presupuestos[[#This Row],[ID DOCUMENTO]],BD_Pagos[],7,0),"")</f>
        <v>0</v>
      </c>
      <c r="BF354" s="17">
        <f>IFERROR(VLOOKUP("5-"&amp;Presupuestos[[#This Row],[ID DOCUMENTO]],BD_Pagos[],9,0),"")</f>
        <v>0</v>
      </c>
      <c r="BG354" s="20">
        <f>IF(IFERROR(VLOOKUP("5-"&amp;Presupuestos[[#This Row],[ID DOCUMENTO]],BD_Pagos[],10,0),0)&gt;Presupuestos[[#This Row],[TOTAL SOLES]],Presupuestos[[#This Row],[TOTAL SOLES]],IFERROR(VLOOKUP("5-"&amp;Presupuestos[[#This Row],[ID DOCUMENTO]],BD_Pagos[],10,0),0))</f>
        <v>0</v>
      </c>
      <c r="BH354" s="7">
        <f>IFERROR(VLOOKUP("1-Detraccion"&amp;Presupuestos[[#This Row],[ID DOCUMENTO]],BD_Pagos[],2,0),"")</f>
        <v>45870</v>
      </c>
      <c r="BI354" s="3" t="str">
        <f>IFERROR(VLOOKUP("1-Detraccion"&amp;Presupuestos[[#This Row],[ID DOCUMENTO]],BD_Pagos[],3,0),"")</f>
        <v>Adquiriente</v>
      </c>
      <c r="BJ354" s="3">
        <f>IFERROR(VLOOKUP("1-Detraccion"&amp;Presupuestos[[#This Row],[ID DOCUMENTO]],BD_Pagos[],4,0),"")</f>
        <v>277160634</v>
      </c>
      <c r="BK354" s="6">
        <f>IF(IFERROR(VLOOKUP("1-Detraccion"&amp;Presupuestos[[#This Row],[ID DOCUMENTO]],BD_Pagos[],5,0),0)&gt;Presupuestos[[#This Row],[TOTAL SOLES]],Presupuestos[[#This Row],[TOTAL SOLES]],IFERROR(VLOOKUP("1-Detraccion"&amp;Presupuestos[[#This Row],[ID DOCUMENTO]],BD_Pagos[],5,0),0))</f>
        <v>142</v>
      </c>
      <c r="BL354" s="6">
        <f>IF(IFERROR(VLOOKUP("1-Detraccion"&amp;Presupuestos[[#This Row],[ID DOCUMENTO]],BD_Pagos[],6,0),0)&gt;Presupuestos[[#This Row],[TOTAL SOLES]],Presupuestos[[#This Row],[TOTAL SOLES]],IFERROR(VLOOKUP("1-Detraccion"&amp;Presupuestos[[#This Row],[ID DOCUMENTO]],BD_Pagos[],6,0),0))</f>
        <v>142</v>
      </c>
      <c r="BM354" s="37"/>
      <c r="BN354" s="3"/>
      <c r="BO354" s="3"/>
      <c r="BP354" s="6"/>
      <c r="BQ35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806.72</v>
      </c>
      <c r="BR354" s="23" t="str">
        <f>IF(Presupuestos[[#This Row],[SALDO ME-MN]]&gt;0,"PENDIENTE","CANCELADO")</f>
        <v>PENDIENTE</v>
      </c>
      <c r="BS354" s="23" t="str">
        <f>IF(COUNTIFS($U$4:$U353,Presupuestos[[#This Row],[ID DOCUMENTO]])&gt;=1,IF(B353=Presupuestos[[#This Row],[ID]],"OK","DOC. DUPLICADO"),"OK")</f>
        <v>OK</v>
      </c>
    </row>
    <row r="355" spans="2:71" x14ac:dyDescent="0.25">
      <c r="B355" s="34">
        <f>IF(Presupuestos[[#This Row],[ID DOCUMENTO]]=U354,B354,IF(B354="ID",1,B354+1))</f>
        <v>348</v>
      </c>
      <c r="C355" s="2">
        <v>45869</v>
      </c>
      <c r="D355" s="2">
        <v>45869</v>
      </c>
      <c r="E355" s="3" t="s">
        <v>885</v>
      </c>
      <c r="F355" s="25" t="s">
        <v>27</v>
      </c>
      <c r="G355" s="25" t="s">
        <v>91</v>
      </c>
      <c r="H355" s="25" t="s">
        <v>92</v>
      </c>
      <c r="I355" s="36" t="str">
        <f>IFERROR(VLOOKUP(Presupuestos[[#This Row],[AREA]]&amp;Presupuestos[[#This Row],[CONCEPTO]]&amp;Presupuestos[[#This Row],[DESCRIPCION]],Tabla28[[Columna1]:[CÓDIGO NUEVO]],2,0),"")</f>
        <v>P0201001</v>
      </c>
      <c r="J355" s="3" t="s">
        <v>666</v>
      </c>
      <c r="K355" s="3" t="s">
        <v>1279</v>
      </c>
      <c r="L355" s="3" t="s">
        <v>666</v>
      </c>
      <c r="M355" s="31" t="s">
        <v>790</v>
      </c>
      <c r="N355" s="3"/>
      <c r="O355" s="3" t="s">
        <v>308</v>
      </c>
      <c r="P355" s="3" t="s">
        <v>71</v>
      </c>
      <c r="Q355" s="3" t="str">
        <f>IFERROR(VLOOKUP(Presupuestos[[#This Row],[CLASIFICACIÓN (N)]],Tabla17[],2,0),"")</f>
        <v>Costos de ventas</v>
      </c>
      <c r="R355" s="3" t="str">
        <f>IFERROR(VLOOKUP(Presupuestos[[#This Row],[CLASIFICACIÓN (N)]],Tabla17[],3,0),"")</f>
        <v>Operativo</v>
      </c>
      <c r="S355" s="3" t="s">
        <v>16</v>
      </c>
      <c r="T355" s="3" t="str">
        <f>IFERROR(VLOOKUP(Presupuestos[[#This Row],[ALMACEN]],Tabla5[],2,0),"")</f>
        <v>Arequipa</v>
      </c>
      <c r="U355" s="19" t="str">
        <f>IFERROR(VLOOKUP(Presupuestos[[#This Row],[TIPO DE DOCUMENTO]],Tipo_Documento[],2,0)&amp;Presupuestos[[#This Row],[SERIE]]&amp;Presupuestos[[#This Row],[NUMERO]]&amp;Presupuestos[[#This Row],[RUC]],"")</f>
        <v>01F102696220419158462</v>
      </c>
      <c r="V355" s="3" t="s">
        <v>120</v>
      </c>
      <c r="W355" s="7">
        <v>45869</v>
      </c>
      <c r="X355" s="7">
        <v>45869</v>
      </c>
      <c r="Y355" s="3" t="s">
        <v>791</v>
      </c>
      <c r="Z355" s="3">
        <v>6962</v>
      </c>
      <c r="AA355" s="3">
        <f>IFERROR(VLOOKUP(Presupuestos[[#This Row],[RAZON SOCIAL]],CHOOSE({1,2},Clientes_Proveedores[Razon Social],Clientes_Proveedores[Ruc / Dni]),2,0),"-")</f>
        <v>20419158462</v>
      </c>
      <c r="AB355" s="31" t="s">
        <v>792</v>
      </c>
      <c r="AC355" s="3" t="s">
        <v>670</v>
      </c>
      <c r="AD355" s="5">
        <v>0.18</v>
      </c>
      <c r="AE355" s="6">
        <v>759.66499999999996</v>
      </c>
      <c r="AF355" s="6">
        <f>Presupuestos[[#This Row],[BASE]]*Presupuestos[[#This Row],[% IGV]]</f>
        <v>136.7397</v>
      </c>
      <c r="AG355" s="22">
        <f>ROUND(SUM(Presupuestos[[#This Row],[BASE]:[IGV]]),2)</f>
        <v>896.4</v>
      </c>
      <c r="AH355" s="9" t="str">
        <f>IF(Presupuestos[[#This Row],[MONEDA]]="USD",VLOOKUP(Presupuestos[[#This Row],[FECHA DE EMISION]],Tipo_Cambio[],3,0),"")</f>
        <v/>
      </c>
      <c r="AI355" s="22">
        <f>IFERROR(ROUND(IF(Presupuestos[[#This Row],[MONEDA]]="PEN",Presupuestos[[#This Row],[TOTAL]],Presupuestos[[#This Row],[TOTAL]]*Presupuestos[[#This Row],[TIPO DE CAMBIO]]),2),"")</f>
        <v>896.4</v>
      </c>
      <c r="AJ355" s="5">
        <v>0.15</v>
      </c>
      <c r="AK355" s="33" t="s">
        <v>671</v>
      </c>
      <c r="AL355" s="5" t="s">
        <v>680</v>
      </c>
      <c r="AM355" s="23"/>
      <c r="AN355" s="23"/>
      <c r="AO355" s="7">
        <f>IFERROR(VLOOKUP("1-"&amp;Presupuestos[[#This Row],[ID DOCUMENTO]],BD_Pagos[],7,0),"")</f>
        <v>45870</v>
      </c>
      <c r="AP355" s="16" t="str">
        <f>IFERROR(VLOOKUP("1-"&amp;Presupuestos[[#This Row],[ID DOCUMENTO]],BD_Pagos[],8,0),"")</f>
        <v>B-BCP - Soles</v>
      </c>
      <c r="AQ355" s="17">
        <f>IFERROR(VLOOKUP("1-"&amp;Presupuestos[[#This Row],[ID DOCUMENTO]],BD_Pagos[],9,0),"")</f>
        <v>7623995</v>
      </c>
      <c r="AR355" s="54"/>
      <c r="AS355" s="7">
        <f>IFERROR(VLOOKUP("2-"&amp;Presupuestos[[#This Row],[ID DOCUMENTO]],BD_Pagos[],7,0),"")</f>
        <v>0</v>
      </c>
      <c r="AT355" s="16" t="str">
        <f>IFERROR(VLOOKUP("2-"&amp;Presupuestos[[#This Row],[ID DOCUMENTO]],BD_Pagos[],8,0),"")</f>
        <v/>
      </c>
      <c r="AU355" s="17">
        <f>IFERROR(VLOOKUP("2-"&amp;Presupuestos[[#This Row],[ID DOCUMENTO]],BD_Pagos[],9,0),"")</f>
        <v>0</v>
      </c>
      <c r="AV355" s="20">
        <f>IF(IFERROR(VLOOKUP("2-"&amp;Presupuestos[[#This Row],[ID DOCUMENTO]],BD_Pagos[],10,0),0)&gt;Presupuestos[[#This Row],[TOTAL SOLES]],Presupuestos[[#This Row],[TOTAL SOLES]],IFERROR(VLOOKUP("2-"&amp;Presupuestos[[#This Row],[ID DOCUMENTO]],BD_Pagos[],10,0),0))</f>
        <v>0</v>
      </c>
      <c r="AW355" s="7"/>
      <c r="AX355" s="16"/>
      <c r="AY355" s="17"/>
      <c r="AZ355" s="20"/>
      <c r="BA355" s="7"/>
      <c r="BB355" s="16"/>
      <c r="BC355" s="17"/>
      <c r="BD355" s="20"/>
      <c r="BE355" s="7">
        <f>IFERROR(VLOOKUP("5-"&amp;Presupuestos[[#This Row],[ID DOCUMENTO]],BD_Pagos[],7,0),"")</f>
        <v>0</v>
      </c>
      <c r="BF355" s="17">
        <f>IFERROR(VLOOKUP("5-"&amp;Presupuestos[[#This Row],[ID DOCUMENTO]],BD_Pagos[],9,0),"")</f>
        <v>0</v>
      </c>
      <c r="BG355" s="20">
        <f>IF(IFERROR(VLOOKUP("5-"&amp;Presupuestos[[#This Row],[ID DOCUMENTO]],BD_Pagos[],10,0),0)&gt;Presupuestos[[#This Row],[TOTAL SOLES]],Presupuestos[[#This Row],[TOTAL SOLES]],IFERROR(VLOOKUP("5-"&amp;Presupuestos[[#This Row],[ID DOCUMENTO]],BD_Pagos[],10,0),0))</f>
        <v>0</v>
      </c>
      <c r="BH355" s="7">
        <f>IFERROR(VLOOKUP("1-Detraccion"&amp;Presupuestos[[#This Row],[ID DOCUMENTO]],BD_Pagos[],2,0),"")</f>
        <v>45870</v>
      </c>
      <c r="BI355" s="3" t="str">
        <f>IFERROR(VLOOKUP("1-Detraccion"&amp;Presupuestos[[#This Row],[ID DOCUMENTO]],BD_Pagos[],3,0),"")</f>
        <v>Adquiriente</v>
      </c>
      <c r="BJ355" s="3">
        <f>IFERROR(VLOOKUP("1-Detraccion"&amp;Presupuestos[[#This Row],[ID DOCUMENTO]],BD_Pagos[],4,0),"")</f>
        <v>277160632</v>
      </c>
      <c r="BK355" s="6">
        <f>IF(IFERROR(VLOOKUP("1-Detraccion"&amp;Presupuestos[[#This Row],[ID DOCUMENTO]],BD_Pagos[],5,0),0)&gt;Presupuestos[[#This Row],[TOTAL SOLES]],Presupuestos[[#This Row],[TOTAL SOLES]],IFERROR(VLOOKUP("1-Detraccion"&amp;Presupuestos[[#This Row],[ID DOCUMENTO]],BD_Pagos[],5,0),0))</f>
        <v>134</v>
      </c>
      <c r="BL355" s="6">
        <f>IF(IFERROR(VLOOKUP("1-Detraccion"&amp;Presupuestos[[#This Row],[ID DOCUMENTO]],BD_Pagos[],6,0),0)&gt;Presupuestos[[#This Row],[TOTAL SOLES]],Presupuestos[[#This Row],[TOTAL SOLES]],IFERROR(VLOOKUP("1-Detraccion"&amp;Presupuestos[[#This Row],[ID DOCUMENTO]],BD_Pagos[],6,0),0))</f>
        <v>134</v>
      </c>
      <c r="BM355" s="37"/>
      <c r="BN355" s="3"/>
      <c r="BO355" s="3"/>
      <c r="BP355" s="6"/>
      <c r="BQ35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762.4</v>
      </c>
      <c r="BR355" s="23" t="str">
        <f>IF(Presupuestos[[#This Row],[SALDO ME-MN]]&gt;0,"PENDIENTE","CANCELADO")</f>
        <v>PENDIENTE</v>
      </c>
      <c r="BS355" s="23" t="str">
        <f>IF(COUNTIFS($U$4:$U354,Presupuestos[[#This Row],[ID DOCUMENTO]])&gt;=1,IF(B354=Presupuestos[[#This Row],[ID]],"OK","DOC. DUPLICADO"),"OK")</f>
        <v>OK</v>
      </c>
    </row>
    <row r="356" spans="2:71" x14ac:dyDescent="0.25">
      <c r="B356" s="34">
        <f>IF(Presupuestos[[#This Row],[ID DOCUMENTO]]=U355,B355,IF(B355="ID",1,B355+1))</f>
        <v>349</v>
      </c>
      <c r="C356" s="2">
        <v>45868</v>
      </c>
      <c r="D356" s="2">
        <v>45868</v>
      </c>
      <c r="E356" s="3" t="s">
        <v>885</v>
      </c>
      <c r="F356" s="25" t="s">
        <v>27</v>
      </c>
      <c r="G356" s="25" t="s">
        <v>91</v>
      </c>
      <c r="H356" s="25" t="s">
        <v>92</v>
      </c>
      <c r="I356" s="36" t="str">
        <f>IFERROR(VLOOKUP(Presupuestos[[#This Row],[AREA]]&amp;Presupuestos[[#This Row],[CONCEPTO]]&amp;Presupuestos[[#This Row],[DESCRIPCION]],Tabla28[[Columna1]:[CÓDIGO NUEVO]],2,0),"")</f>
        <v>P0201001</v>
      </c>
      <c r="J356" s="3" t="s">
        <v>666</v>
      </c>
      <c r="K356" s="3" t="s">
        <v>1280</v>
      </c>
      <c r="L356" s="3" t="s">
        <v>666</v>
      </c>
      <c r="M356" s="31" t="s">
        <v>790</v>
      </c>
      <c r="N356" s="3"/>
      <c r="O356" s="3" t="s">
        <v>308</v>
      </c>
      <c r="P356" s="3" t="s">
        <v>71</v>
      </c>
      <c r="Q356" s="3" t="str">
        <f>IFERROR(VLOOKUP(Presupuestos[[#This Row],[CLASIFICACIÓN (N)]],Tabla17[],2,0),"")</f>
        <v>Costos de ventas</v>
      </c>
      <c r="R356" s="3" t="str">
        <f>IFERROR(VLOOKUP(Presupuestos[[#This Row],[CLASIFICACIÓN (N)]],Tabla17[],3,0),"")</f>
        <v>Operativo</v>
      </c>
      <c r="S356" s="3" t="s">
        <v>16</v>
      </c>
      <c r="T356" s="3" t="str">
        <f>IFERROR(VLOOKUP(Presupuestos[[#This Row],[ALMACEN]],Tabla5[],2,0),"")</f>
        <v>Arequipa</v>
      </c>
      <c r="U356" s="19" t="str">
        <f>IFERROR(VLOOKUP(Presupuestos[[#This Row],[TIPO DE DOCUMENTO]],Tipo_Documento[],2,0)&amp;Presupuestos[[#This Row],[SERIE]]&amp;Presupuestos[[#This Row],[NUMERO]]&amp;Presupuestos[[#This Row],[RUC]],"")</f>
        <v>01F102695720419158462</v>
      </c>
      <c r="V356" s="3" t="s">
        <v>120</v>
      </c>
      <c r="W356" s="7">
        <v>45868</v>
      </c>
      <c r="X356" s="7">
        <v>45868</v>
      </c>
      <c r="Y356" s="3" t="s">
        <v>791</v>
      </c>
      <c r="Z356" s="3">
        <v>6957</v>
      </c>
      <c r="AA356" s="3">
        <f>IFERROR(VLOOKUP(Presupuestos[[#This Row],[RAZON SOCIAL]],CHOOSE({1,2},Clientes_Proveedores[Razon Social],Clientes_Proveedores[Ruc / Dni]),2,0),"-")</f>
        <v>20419158462</v>
      </c>
      <c r="AB356" s="31" t="s">
        <v>792</v>
      </c>
      <c r="AC356" s="3" t="s">
        <v>670</v>
      </c>
      <c r="AD356" s="5">
        <v>0.18</v>
      </c>
      <c r="AE356" s="6">
        <v>1329.66</v>
      </c>
      <c r="AF356" s="6">
        <f>Presupuestos[[#This Row],[BASE]]*Presupuestos[[#This Row],[% IGV]]</f>
        <v>239.33879999999999</v>
      </c>
      <c r="AG356" s="22">
        <f>ROUND(SUM(Presupuestos[[#This Row],[BASE]:[IGV]]),2)</f>
        <v>1569</v>
      </c>
      <c r="AH356" s="9" t="str">
        <f>IF(Presupuestos[[#This Row],[MONEDA]]="USD",VLOOKUP(Presupuestos[[#This Row],[FECHA DE EMISION]],Tipo_Cambio[],3,0),"")</f>
        <v/>
      </c>
      <c r="AI356" s="22">
        <f>IFERROR(ROUND(IF(Presupuestos[[#This Row],[MONEDA]]="PEN",Presupuestos[[#This Row],[TOTAL]],Presupuestos[[#This Row],[TOTAL]]*Presupuestos[[#This Row],[TIPO DE CAMBIO]]),2),"")</f>
        <v>1569</v>
      </c>
      <c r="AJ356" s="5">
        <v>0.15</v>
      </c>
      <c r="AK356" s="33" t="s">
        <v>671</v>
      </c>
      <c r="AL356" s="5" t="s">
        <v>680</v>
      </c>
      <c r="AM356" s="23"/>
      <c r="AN356" s="23"/>
      <c r="AO356" s="7">
        <f>IFERROR(VLOOKUP("1-"&amp;Presupuestos[[#This Row],[ID DOCUMENTO]],BD_Pagos[],7,0),"")</f>
        <v>45870</v>
      </c>
      <c r="AP356" s="16" t="str">
        <f>IFERROR(VLOOKUP("1-"&amp;Presupuestos[[#This Row],[ID DOCUMENTO]],BD_Pagos[],8,0),"")</f>
        <v>B-BCP - Soles</v>
      </c>
      <c r="AQ356" s="17">
        <f>IFERROR(VLOOKUP("1-"&amp;Presupuestos[[#This Row],[ID DOCUMENTO]],BD_Pagos[],9,0),"")</f>
        <v>7623995</v>
      </c>
      <c r="AR356" s="54"/>
      <c r="AS356" s="7">
        <f>IFERROR(VLOOKUP("2-"&amp;Presupuestos[[#This Row],[ID DOCUMENTO]],BD_Pagos[],7,0),"")</f>
        <v>0</v>
      </c>
      <c r="AT356" s="16" t="str">
        <f>IFERROR(VLOOKUP("2-"&amp;Presupuestos[[#This Row],[ID DOCUMENTO]],BD_Pagos[],8,0),"")</f>
        <v/>
      </c>
      <c r="AU356" s="17">
        <f>IFERROR(VLOOKUP("2-"&amp;Presupuestos[[#This Row],[ID DOCUMENTO]],BD_Pagos[],9,0),"")</f>
        <v>0</v>
      </c>
      <c r="AV356" s="20">
        <f>IF(IFERROR(VLOOKUP("2-"&amp;Presupuestos[[#This Row],[ID DOCUMENTO]],BD_Pagos[],10,0),0)&gt;Presupuestos[[#This Row],[TOTAL SOLES]],Presupuestos[[#This Row],[TOTAL SOLES]],IFERROR(VLOOKUP("2-"&amp;Presupuestos[[#This Row],[ID DOCUMENTO]],BD_Pagos[],10,0),0))</f>
        <v>0</v>
      </c>
      <c r="AW356" s="7"/>
      <c r="AX356" s="16"/>
      <c r="AY356" s="17"/>
      <c r="AZ356" s="20"/>
      <c r="BA356" s="7"/>
      <c r="BB356" s="16"/>
      <c r="BC356" s="17"/>
      <c r="BD356" s="20"/>
      <c r="BE356" s="7">
        <f>IFERROR(VLOOKUP("5-"&amp;Presupuestos[[#This Row],[ID DOCUMENTO]],BD_Pagos[],7,0),"")</f>
        <v>0</v>
      </c>
      <c r="BF356" s="17">
        <f>IFERROR(VLOOKUP("5-"&amp;Presupuestos[[#This Row],[ID DOCUMENTO]],BD_Pagos[],9,0),"")</f>
        <v>0</v>
      </c>
      <c r="BG356" s="20">
        <f>IF(IFERROR(VLOOKUP("5-"&amp;Presupuestos[[#This Row],[ID DOCUMENTO]],BD_Pagos[],10,0),0)&gt;Presupuestos[[#This Row],[TOTAL SOLES]],Presupuestos[[#This Row],[TOTAL SOLES]],IFERROR(VLOOKUP("5-"&amp;Presupuestos[[#This Row],[ID DOCUMENTO]],BD_Pagos[],10,0),0))</f>
        <v>0</v>
      </c>
      <c r="BH356" s="7">
        <f>IFERROR(VLOOKUP("1-Detraccion"&amp;Presupuestos[[#This Row],[ID DOCUMENTO]],BD_Pagos[],2,0),"")</f>
        <v>45870</v>
      </c>
      <c r="BI356" s="3" t="str">
        <f>IFERROR(VLOOKUP("1-Detraccion"&amp;Presupuestos[[#This Row],[ID DOCUMENTO]],BD_Pagos[],3,0),"")</f>
        <v>Adquiriente</v>
      </c>
      <c r="BJ356" s="3">
        <f>IFERROR(VLOOKUP("1-Detraccion"&amp;Presupuestos[[#This Row],[ID DOCUMENTO]],BD_Pagos[],4,0),"")</f>
        <v>277160631</v>
      </c>
      <c r="BK356" s="6">
        <f>IF(IFERROR(VLOOKUP("1-Detraccion"&amp;Presupuestos[[#This Row],[ID DOCUMENTO]],BD_Pagos[],5,0),0)&gt;Presupuestos[[#This Row],[TOTAL SOLES]],Presupuestos[[#This Row],[TOTAL SOLES]],IFERROR(VLOOKUP("1-Detraccion"&amp;Presupuestos[[#This Row],[ID DOCUMENTO]],BD_Pagos[],5,0),0))</f>
        <v>235</v>
      </c>
      <c r="BL356" s="6">
        <f>IF(IFERROR(VLOOKUP("1-Detraccion"&amp;Presupuestos[[#This Row],[ID DOCUMENTO]],BD_Pagos[],6,0),0)&gt;Presupuestos[[#This Row],[TOTAL SOLES]],Presupuestos[[#This Row],[TOTAL SOLES]],IFERROR(VLOOKUP("1-Detraccion"&amp;Presupuestos[[#This Row],[ID DOCUMENTO]],BD_Pagos[],6,0),0))</f>
        <v>235</v>
      </c>
      <c r="BM356" s="37"/>
      <c r="BN356" s="3"/>
      <c r="BO356" s="3"/>
      <c r="BP356" s="6"/>
      <c r="BQ35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1334</v>
      </c>
      <c r="BR356" s="23" t="str">
        <f>IF(Presupuestos[[#This Row],[SALDO ME-MN]]&gt;0,"PENDIENTE","CANCELADO")</f>
        <v>PENDIENTE</v>
      </c>
      <c r="BS356" s="23" t="str">
        <f>IF(COUNTIFS($U$4:$U355,Presupuestos[[#This Row],[ID DOCUMENTO]])&gt;=1,IF(B355=Presupuestos[[#This Row],[ID]],"OK","DOC. DUPLICADO"),"OK")</f>
        <v>OK</v>
      </c>
    </row>
    <row r="357" spans="2:71" ht="36" x14ac:dyDescent="0.25">
      <c r="B357" s="34">
        <f>IF(Presupuestos[[#This Row],[ID DOCUMENTO]]=U356,B356,IF(B356="ID",1,B356+1))</f>
        <v>350</v>
      </c>
      <c r="C357" s="2">
        <v>45869</v>
      </c>
      <c r="D357" s="2">
        <v>45869</v>
      </c>
      <c r="E357" s="3" t="s">
        <v>675</v>
      </c>
      <c r="F357" s="25" t="s">
        <v>54</v>
      </c>
      <c r="G357" s="25" t="s">
        <v>330</v>
      </c>
      <c r="H357" s="25" t="s">
        <v>422</v>
      </c>
      <c r="I357" s="36" t="str">
        <f>IFERROR(VLOOKUP(Presupuestos[[#This Row],[AREA]]&amp;Presupuestos[[#This Row],[CONCEPTO]]&amp;Presupuestos[[#This Row],[DESCRIPCION]],Tabla28[[Columna1]:[CÓDIGO NUEVO]],2,0),"")</f>
        <v>P0601019</v>
      </c>
      <c r="J357" s="3" t="s">
        <v>1281</v>
      </c>
      <c r="K357" s="3" t="s">
        <v>666</v>
      </c>
      <c r="L357" s="3" t="s">
        <v>666</v>
      </c>
      <c r="M357" s="31" t="s">
        <v>1282</v>
      </c>
      <c r="N357" s="3"/>
      <c r="O357" s="3" t="s">
        <v>315</v>
      </c>
      <c r="P357" s="3" t="s">
        <v>86</v>
      </c>
      <c r="Q357" s="3" t="str">
        <f>IFERROR(VLOOKUP(Presupuestos[[#This Row],[CLASIFICACIÓN (N)]],Tabla17[],2,0),"")</f>
        <v>Costos de ventas</v>
      </c>
      <c r="R357" s="3" t="str">
        <f>IFERROR(VLOOKUP(Presupuestos[[#This Row],[CLASIFICACIÓN (N)]],Tabla17[],3,0),"")</f>
        <v>Operativo</v>
      </c>
      <c r="S357" s="3" t="s">
        <v>16</v>
      </c>
      <c r="T357" s="3" t="str">
        <f>IFERROR(VLOOKUP(Presupuestos[[#This Row],[ALMACEN]],Tabla5[],2,0),"")</f>
        <v>Arequipa</v>
      </c>
      <c r="U357" s="19" t="str">
        <f>IFERROR(VLOOKUP(Presupuestos[[#This Row],[TIPO DE DOCUMENTO]],Tipo_Documento[],2,0)&amp;Presupuestos[[#This Row],[SERIE]]&amp;Presupuestos[[#This Row],[NUMERO]]&amp;Presupuestos[[#This Row],[RUC]],"")</f>
        <v>01F2001629820517035964</v>
      </c>
      <c r="V357" s="3" t="s">
        <v>120</v>
      </c>
      <c r="W357" s="7">
        <v>45869</v>
      </c>
      <c r="X357" s="7">
        <v>45899</v>
      </c>
      <c r="Y357" s="3" t="s">
        <v>678</v>
      </c>
      <c r="Z357" s="3">
        <v>16298</v>
      </c>
      <c r="AA357" s="3">
        <f>IFERROR(VLOOKUP(Presupuestos[[#This Row],[RAZON SOCIAL]],CHOOSE({1,2},Clientes_Proveedores[Razon Social],Clientes_Proveedores[Ruc / Dni]),2,0),"-")</f>
        <v>20517035964</v>
      </c>
      <c r="AB357" s="31" t="s">
        <v>679</v>
      </c>
      <c r="AC357" s="3" t="s">
        <v>670</v>
      </c>
      <c r="AD357" s="5">
        <v>0.18</v>
      </c>
      <c r="AE357" s="6">
        <v>403</v>
      </c>
      <c r="AF357" s="6">
        <f>Presupuestos[[#This Row],[BASE]]*Presupuestos[[#This Row],[% IGV]]</f>
        <v>72.539999999999992</v>
      </c>
      <c r="AG357" s="22">
        <f>ROUND(SUM(Presupuestos[[#This Row],[BASE]:[IGV]]),2)</f>
        <v>475.54</v>
      </c>
      <c r="AH357" s="9" t="str">
        <f>IF(Presupuestos[[#This Row],[MONEDA]]="USD",VLOOKUP(Presupuestos[[#This Row],[FECHA DE EMISION]],Tipo_Cambio[],3,0),"")</f>
        <v/>
      </c>
      <c r="AI357" s="22">
        <f>IFERROR(ROUND(IF(Presupuestos[[#This Row],[MONEDA]]="PEN",Presupuestos[[#This Row],[TOTAL]],Presupuestos[[#This Row],[TOTAL]]*Presupuestos[[#This Row],[TIPO DE CAMBIO]]),2),"")</f>
        <v>475.54</v>
      </c>
      <c r="AJ357" s="5"/>
      <c r="AK357" s="33" t="s">
        <v>671</v>
      </c>
      <c r="AL357" s="5" t="s">
        <v>680</v>
      </c>
      <c r="AM357" s="23"/>
      <c r="AN357" s="23"/>
      <c r="AO357" s="7">
        <f>IFERROR(VLOOKUP("1-"&amp;Presupuestos[[#This Row],[ID DOCUMENTO]],BD_Pagos[],7,0),"")</f>
        <v>0</v>
      </c>
      <c r="AP357" s="16" t="str">
        <f>IFERROR(VLOOKUP("1-"&amp;Presupuestos[[#This Row],[ID DOCUMENTO]],BD_Pagos[],8,0),"")</f>
        <v/>
      </c>
      <c r="AQ357" s="17" t="str">
        <f>IFERROR(VLOOKUP("1-"&amp;Presupuestos[[#This Row],[ID DOCUMENTO]],BD_Pagos[],9,0),"")</f>
        <v/>
      </c>
      <c r="AR357" s="54"/>
      <c r="AS357" s="7">
        <f>IFERROR(VLOOKUP("2-"&amp;Presupuestos[[#This Row],[ID DOCUMENTO]],BD_Pagos[],7,0),"")</f>
        <v>0</v>
      </c>
      <c r="AT357" s="16" t="str">
        <f>IFERROR(VLOOKUP("2-"&amp;Presupuestos[[#This Row],[ID DOCUMENTO]],BD_Pagos[],8,0),"")</f>
        <v/>
      </c>
      <c r="AU357" s="17">
        <f>IFERROR(VLOOKUP("2-"&amp;Presupuestos[[#This Row],[ID DOCUMENTO]],BD_Pagos[],9,0),"")</f>
        <v>0</v>
      </c>
      <c r="AV357" s="20">
        <f>IF(IFERROR(VLOOKUP("2-"&amp;Presupuestos[[#This Row],[ID DOCUMENTO]],BD_Pagos[],10,0),0)&gt;Presupuestos[[#This Row],[TOTAL SOLES]],Presupuestos[[#This Row],[TOTAL SOLES]],IFERROR(VLOOKUP("2-"&amp;Presupuestos[[#This Row],[ID DOCUMENTO]],BD_Pagos[],10,0),0))</f>
        <v>0</v>
      </c>
      <c r="AW357" s="7"/>
      <c r="AX357" s="16"/>
      <c r="AY357" s="17"/>
      <c r="AZ357" s="20"/>
      <c r="BA357" s="7"/>
      <c r="BB357" s="16"/>
      <c r="BC357" s="17"/>
      <c r="BD357" s="20"/>
      <c r="BE357" s="7">
        <f>IFERROR(VLOOKUP("5-"&amp;Presupuestos[[#This Row],[ID DOCUMENTO]],BD_Pagos[],7,0),"")</f>
        <v>0</v>
      </c>
      <c r="BF357" s="17">
        <f>IFERROR(VLOOKUP("5-"&amp;Presupuestos[[#This Row],[ID DOCUMENTO]],BD_Pagos[],9,0),"")</f>
        <v>0</v>
      </c>
      <c r="BG357" s="20">
        <f>IF(IFERROR(VLOOKUP("5-"&amp;Presupuestos[[#This Row],[ID DOCUMENTO]],BD_Pagos[],10,0),0)&gt;Presupuestos[[#This Row],[TOTAL SOLES]],Presupuestos[[#This Row],[TOTAL SOLES]],IFERROR(VLOOKUP("5-"&amp;Presupuestos[[#This Row],[ID DOCUMENTO]],BD_Pagos[],10,0),0))</f>
        <v>0</v>
      </c>
      <c r="BH357" s="7">
        <f>IFERROR(VLOOKUP("1-Detraccion"&amp;Presupuestos[[#This Row],[ID DOCUMENTO]],BD_Pagos[],2,0),"")</f>
        <v>0</v>
      </c>
      <c r="BI357" s="3" t="str">
        <f>IFERROR(VLOOKUP("1-Detraccion"&amp;Presupuestos[[#This Row],[ID DOCUMENTO]],BD_Pagos[],3,0),"")</f>
        <v/>
      </c>
      <c r="BJ357" s="3">
        <f>IFERROR(VLOOKUP("1-Detraccion"&amp;Presupuestos[[#This Row],[ID DOCUMENTO]],BD_Pagos[],4,0),"")</f>
        <v>0</v>
      </c>
      <c r="BK357" s="6">
        <f>IF(IFERROR(VLOOKUP("1-Detraccion"&amp;Presupuestos[[#This Row],[ID DOCUMENTO]],BD_Pagos[],5,0),0)&gt;Presupuestos[[#This Row],[TOTAL SOLES]],Presupuestos[[#This Row],[TOTAL SOLES]],IFERROR(VLOOKUP("1-Detraccion"&amp;Presupuestos[[#This Row],[ID DOCUMENTO]],BD_Pagos[],5,0),0))</f>
        <v>0</v>
      </c>
      <c r="BL357" s="6">
        <f>IF(IFERROR(VLOOKUP("1-Detraccion"&amp;Presupuestos[[#This Row],[ID DOCUMENTO]],BD_Pagos[],6,0),0)&gt;Presupuestos[[#This Row],[TOTAL SOLES]],Presupuestos[[#This Row],[TOTAL SOLES]],IFERROR(VLOOKUP("1-Detraccion"&amp;Presupuestos[[#This Row],[ID DOCUMENTO]],BD_Pagos[],6,0),0))</f>
        <v>0</v>
      </c>
      <c r="BM357" s="37"/>
      <c r="BN357" s="3"/>
      <c r="BO357" s="3"/>
      <c r="BP357" s="6"/>
      <c r="BQ35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475.54</v>
      </c>
      <c r="BR357" s="23" t="str">
        <f>IF(Presupuestos[[#This Row],[SALDO ME-MN]]&gt;0,"PENDIENTE","CANCELADO")</f>
        <v>PENDIENTE</v>
      </c>
      <c r="BS357" s="23" t="str">
        <f>IF(COUNTIFS($U$4:$U356,Presupuestos[[#This Row],[ID DOCUMENTO]])&gt;=1,IF(B356=Presupuestos[[#This Row],[ID]],"OK","DOC. DUPLICADO"),"OK")</f>
        <v>OK</v>
      </c>
    </row>
    <row r="358" spans="2:71" x14ac:dyDescent="0.25">
      <c r="B358" s="34">
        <f>IF(Presupuestos[[#This Row],[ID DOCUMENTO]]=U357,B357,IF(B357="ID",1,B357+1))</f>
        <v>351</v>
      </c>
      <c r="C358" s="2">
        <v>45870</v>
      </c>
      <c r="D358" s="2">
        <v>45870</v>
      </c>
      <c r="E358" s="3" t="s">
        <v>681</v>
      </c>
      <c r="F358" s="25" t="s">
        <v>49</v>
      </c>
      <c r="G358" s="25" t="s">
        <v>142</v>
      </c>
      <c r="H358" s="25" t="s">
        <v>110</v>
      </c>
      <c r="I358" s="36" t="str">
        <f>IFERROR(VLOOKUP(Presupuestos[[#This Row],[AREA]]&amp;Presupuestos[[#This Row],[CONCEPTO]]&amp;Presupuestos[[#This Row],[DESCRIPCION]],Tabla28[[Columna1]:[CÓDIGO NUEVO]],2,0),"")</f>
        <v>P0506001</v>
      </c>
      <c r="J358" s="3" t="s">
        <v>1283</v>
      </c>
      <c r="K358" s="3" t="s">
        <v>666</v>
      </c>
      <c r="L358" s="3" t="s">
        <v>666</v>
      </c>
      <c r="M358" s="31" t="s">
        <v>1284</v>
      </c>
      <c r="N358" s="3"/>
      <c r="O358" s="3" t="s">
        <v>315</v>
      </c>
      <c r="P358" s="3" t="s">
        <v>142</v>
      </c>
      <c r="Q358" s="3" t="str">
        <f>IFERROR(VLOOKUP(Presupuestos[[#This Row],[CLASIFICACIÓN (N)]],Tabla17[],2,0),"")</f>
        <v>Gastos no operativos</v>
      </c>
      <c r="R358" s="3" t="str">
        <f>IFERROR(VLOOKUP(Presupuestos[[#This Row],[CLASIFICACIÓN (N)]],Tabla17[],3,0),"")</f>
        <v>Operativo</v>
      </c>
      <c r="S358" s="3" t="s">
        <v>34</v>
      </c>
      <c r="T358" s="3" t="str">
        <f>IFERROR(VLOOKUP(Presupuestos[[#This Row],[ALMACEN]],Tabla5[],2,0),"")</f>
        <v>Arequipa</v>
      </c>
      <c r="U358" s="19" t="str">
        <f>IFERROR(VLOOKUP(Presupuestos[[#This Row],[TIPO DE DOCUMENTO]],Tipo_Documento[],2,0)&amp;Presupuestos[[#This Row],[SERIE]]&amp;Presupuestos[[#This Row],[NUMERO]]&amp;Presupuestos[[#This Row],[RUC]],"")</f>
        <v>01FA05168357020492092313</v>
      </c>
      <c r="V358" s="3" t="s">
        <v>120</v>
      </c>
      <c r="W358" s="7">
        <v>45870</v>
      </c>
      <c r="X358" s="7">
        <v>45870</v>
      </c>
      <c r="Y358" s="3" t="s">
        <v>1136</v>
      </c>
      <c r="Z358" s="3">
        <v>1683570</v>
      </c>
      <c r="AA358" s="3">
        <f>IFERROR(VLOOKUP(Presupuestos[[#This Row],[RAZON SOCIAL]],CHOOSE({1,2},Clientes_Proveedores[Razon Social],Clientes_Proveedores[Ruc / Dni]),2,0),"-")</f>
        <v>20492092313</v>
      </c>
      <c r="AB358" s="31" t="s">
        <v>1137</v>
      </c>
      <c r="AC358" s="3" t="s">
        <v>670</v>
      </c>
      <c r="AD358" s="5">
        <v>0.18</v>
      </c>
      <c r="AE358" s="6">
        <v>89.745000000000005</v>
      </c>
      <c r="AF358" s="6">
        <f>Presupuestos[[#This Row],[BASE]]*Presupuestos[[#This Row],[% IGV]]</f>
        <v>16.1541</v>
      </c>
      <c r="AG358" s="22">
        <f>ROUND(SUM(Presupuestos[[#This Row],[BASE]:[IGV]]),2)</f>
        <v>105.9</v>
      </c>
      <c r="AH358" s="9" t="str">
        <f>IF(Presupuestos[[#This Row],[MONEDA]]="USD",VLOOKUP(Presupuestos[[#This Row],[FECHA DE EMISION]],Tipo_Cambio[],3,0),"")</f>
        <v/>
      </c>
      <c r="AI358" s="22">
        <f>IFERROR(ROUND(IF(Presupuestos[[#This Row],[MONEDA]]="PEN",Presupuestos[[#This Row],[TOTAL]],Presupuestos[[#This Row],[TOTAL]]*Presupuestos[[#This Row],[TIPO DE CAMBIO]]),2),"")</f>
        <v>105.9</v>
      </c>
      <c r="AJ358" s="5"/>
      <c r="AK358" s="33" t="s">
        <v>671</v>
      </c>
      <c r="AL358" s="5" t="s">
        <v>672</v>
      </c>
      <c r="AM358" s="23"/>
      <c r="AN358" s="23"/>
      <c r="AO358" s="7">
        <f>IFERROR(VLOOKUP("1-"&amp;Presupuestos[[#This Row],[ID DOCUMENTO]],BD_Pagos[],7,0),"")</f>
        <v>45881</v>
      </c>
      <c r="AP358" s="16" t="str">
        <f>IFERROR(VLOOKUP("1-"&amp;Presupuestos[[#This Row],[ID DOCUMENTO]],BD_Pagos[],8,0),"")</f>
        <v>C-Tesoreria</v>
      </c>
      <c r="AQ358" s="17" t="str">
        <f>IFERROR(VLOOKUP("1-"&amp;Presupuestos[[#This Row],[ID DOCUMENTO]],BD_Pagos[],9,0),"")</f>
        <v>001-12573</v>
      </c>
      <c r="AR358" s="54"/>
      <c r="AS358" s="7">
        <f>IFERROR(VLOOKUP("2-"&amp;Presupuestos[[#This Row],[ID DOCUMENTO]],BD_Pagos[],7,0),"")</f>
        <v>0</v>
      </c>
      <c r="AT358" s="16" t="str">
        <f>IFERROR(VLOOKUP("2-"&amp;Presupuestos[[#This Row],[ID DOCUMENTO]],BD_Pagos[],8,0),"")</f>
        <v/>
      </c>
      <c r="AU358" s="17">
        <f>IFERROR(VLOOKUP("2-"&amp;Presupuestos[[#This Row],[ID DOCUMENTO]],BD_Pagos[],9,0),"")</f>
        <v>0</v>
      </c>
      <c r="AV358" s="20">
        <f>IF(IFERROR(VLOOKUP("2-"&amp;Presupuestos[[#This Row],[ID DOCUMENTO]],BD_Pagos[],10,0),0)&gt;Presupuestos[[#This Row],[TOTAL SOLES]],Presupuestos[[#This Row],[TOTAL SOLES]],IFERROR(VLOOKUP("2-"&amp;Presupuestos[[#This Row],[ID DOCUMENTO]],BD_Pagos[],10,0),0))</f>
        <v>0</v>
      </c>
      <c r="AW358" s="7"/>
      <c r="AX358" s="16"/>
      <c r="AY358" s="17"/>
      <c r="AZ358" s="20"/>
      <c r="BA358" s="7"/>
      <c r="BB358" s="16"/>
      <c r="BC358" s="17"/>
      <c r="BD358" s="20"/>
      <c r="BE358" s="7">
        <f>IFERROR(VLOOKUP("5-"&amp;Presupuestos[[#This Row],[ID DOCUMENTO]],BD_Pagos[],7,0),"")</f>
        <v>0</v>
      </c>
      <c r="BF358" s="17">
        <f>IFERROR(VLOOKUP("5-"&amp;Presupuestos[[#This Row],[ID DOCUMENTO]],BD_Pagos[],9,0),"")</f>
        <v>0</v>
      </c>
      <c r="BG358" s="20">
        <f>IF(IFERROR(VLOOKUP("5-"&amp;Presupuestos[[#This Row],[ID DOCUMENTO]],BD_Pagos[],10,0),0)&gt;Presupuestos[[#This Row],[TOTAL SOLES]],Presupuestos[[#This Row],[TOTAL SOLES]],IFERROR(VLOOKUP("5-"&amp;Presupuestos[[#This Row],[ID DOCUMENTO]],BD_Pagos[],10,0),0))</f>
        <v>0</v>
      </c>
      <c r="BH358" s="7">
        <f>IFERROR(VLOOKUP("1-Detraccion"&amp;Presupuestos[[#This Row],[ID DOCUMENTO]],BD_Pagos[],2,0),"")</f>
        <v>0</v>
      </c>
      <c r="BI358" s="3" t="str">
        <f>IFERROR(VLOOKUP("1-Detraccion"&amp;Presupuestos[[#This Row],[ID DOCUMENTO]],BD_Pagos[],3,0),"")</f>
        <v/>
      </c>
      <c r="BJ358" s="3">
        <f>IFERROR(VLOOKUP("1-Detraccion"&amp;Presupuestos[[#This Row],[ID DOCUMENTO]],BD_Pagos[],4,0),"")</f>
        <v>0</v>
      </c>
      <c r="BK358" s="6">
        <f>IF(IFERROR(VLOOKUP("1-Detraccion"&amp;Presupuestos[[#This Row],[ID DOCUMENTO]],BD_Pagos[],5,0),0)&gt;Presupuestos[[#This Row],[TOTAL SOLES]],Presupuestos[[#This Row],[TOTAL SOLES]],IFERROR(VLOOKUP("1-Detraccion"&amp;Presupuestos[[#This Row],[ID DOCUMENTO]],BD_Pagos[],5,0),0))</f>
        <v>0</v>
      </c>
      <c r="BL358" s="6">
        <f>IF(IFERROR(VLOOKUP("1-Detraccion"&amp;Presupuestos[[#This Row],[ID DOCUMENTO]],BD_Pagos[],6,0),0)&gt;Presupuestos[[#This Row],[TOTAL SOLES]],Presupuestos[[#This Row],[TOTAL SOLES]],IFERROR(VLOOKUP("1-Detraccion"&amp;Presupuestos[[#This Row],[ID DOCUMENTO]],BD_Pagos[],6,0),0))</f>
        <v>0</v>
      </c>
      <c r="BM358" s="37"/>
      <c r="BN358" s="3"/>
      <c r="BO358" s="3"/>
      <c r="BP358" s="6"/>
      <c r="BQ35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105.9</v>
      </c>
      <c r="BR358" s="23" t="str">
        <f>IF(Presupuestos[[#This Row],[SALDO ME-MN]]&gt;0,"PENDIENTE","CANCELADO")</f>
        <v>PENDIENTE</v>
      </c>
      <c r="BS358" s="23" t="str">
        <f>IF(COUNTIFS($U$4:$U357,Presupuestos[[#This Row],[ID DOCUMENTO]])&gt;=1,IF(B357=Presupuestos[[#This Row],[ID]],"OK","DOC. DUPLICADO"),"OK")</f>
        <v>OK</v>
      </c>
    </row>
    <row r="359" spans="2:71" ht="36" x14ac:dyDescent="0.25">
      <c r="B359" s="34">
        <f>IF(Presupuestos[[#This Row],[ID DOCUMENTO]]=U358,B358,IF(B358="ID",1,B358+1))</f>
        <v>352</v>
      </c>
      <c r="C359" s="2">
        <v>45860</v>
      </c>
      <c r="D359" s="2">
        <v>45860</v>
      </c>
      <c r="E359" s="3" t="s">
        <v>681</v>
      </c>
      <c r="F359" s="25" t="s">
        <v>49</v>
      </c>
      <c r="G359" s="25" t="s">
        <v>19</v>
      </c>
      <c r="H359" s="25" t="s">
        <v>20</v>
      </c>
      <c r="I359" s="36" t="str">
        <f>IFERROR(VLOOKUP(Presupuestos[[#This Row],[AREA]]&amp;Presupuestos[[#This Row],[CONCEPTO]]&amp;Presupuestos[[#This Row],[DESCRIPCION]],Tabla28[[Columna1]:[CÓDIGO NUEVO]],2,0),"")</f>
        <v>P0504002</v>
      </c>
      <c r="J359" s="3" t="s">
        <v>666</v>
      </c>
      <c r="K359" s="3" t="s">
        <v>666</v>
      </c>
      <c r="L359" s="3" t="s">
        <v>666</v>
      </c>
      <c r="M359" s="31" t="s">
        <v>1285</v>
      </c>
      <c r="N359" s="3"/>
      <c r="O359" s="3" t="s">
        <v>315</v>
      </c>
      <c r="P359" s="3" t="s">
        <v>127</v>
      </c>
      <c r="Q359" s="3" t="str">
        <f>IFERROR(VLOOKUP(Presupuestos[[#This Row],[CLASIFICACIÓN (N)]],Tabla17[],2,0),"")</f>
        <v>Gastos operativos</v>
      </c>
      <c r="R359" s="3" t="str">
        <f>IFERROR(VLOOKUP(Presupuestos[[#This Row],[CLASIFICACIÓN (N)]],Tabla17[],3,0),"")</f>
        <v>Operativo</v>
      </c>
      <c r="S359" s="3" t="s">
        <v>16</v>
      </c>
      <c r="T359" s="3" t="str">
        <f>IFERROR(VLOOKUP(Presupuestos[[#This Row],[ALMACEN]],Tabla5[],2,0),"")</f>
        <v>Arequipa</v>
      </c>
      <c r="U359" s="19" t="str">
        <f>IFERROR(VLOOKUP(Presupuestos[[#This Row],[TIPO DE DOCUMENTO]],Tipo_Documento[],2,0)&amp;Presupuestos[[#This Row],[SERIE]]&amp;Presupuestos[[#This Row],[NUMERO]]&amp;Presupuestos[[#This Row],[RUC]],"")</f>
        <v>PLM326670517150</v>
      </c>
      <c r="V359" s="3" t="s">
        <v>171</v>
      </c>
      <c r="W359" s="7">
        <v>45868</v>
      </c>
      <c r="X359" s="7">
        <v>45868</v>
      </c>
      <c r="Y359" s="3">
        <v>3</v>
      </c>
      <c r="Z359" s="3">
        <v>266</v>
      </c>
      <c r="AA359" s="3">
        <f>IFERROR(VLOOKUP(Presupuestos[[#This Row],[RAZON SOCIAL]],CHOOSE({1,2},Clientes_Proveedores[Razon Social],Clientes_Proveedores[Ruc / Dni]),2,0),"-")</f>
        <v>70517150</v>
      </c>
      <c r="AB359" s="31" t="s">
        <v>706</v>
      </c>
      <c r="AC359" s="3" t="s">
        <v>670</v>
      </c>
      <c r="AD359" s="5"/>
      <c r="AE359" s="6">
        <v>30</v>
      </c>
      <c r="AF359" s="6">
        <f>Presupuestos[[#This Row],[BASE]]*Presupuestos[[#This Row],[% IGV]]</f>
        <v>0</v>
      </c>
      <c r="AG359" s="22">
        <f>ROUND(SUM(Presupuestos[[#This Row],[BASE]:[IGV]]),2)</f>
        <v>30</v>
      </c>
      <c r="AH359" s="9" t="str">
        <f>IF(Presupuestos[[#This Row],[MONEDA]]="USD",VLOOKUP(Presupuestos[[#This Row],[FECHA DE EMISION]],Tipo_Cambio[],3,0),"")</f>
        <v/>
      </c>
      <c r="AI359" s="22">
        <f>IFERROR(ROUND(IF(Presupuestos[[#This Row],[MONEDA]]="PEN",Presupuestos[[#This Row],[TOTAL]],Presupuestos[[#This Row],[TOTAL]]*Presupuestos[[#This Row],[TIPO DE CAMBIO]]),2),"")</f>
        <v>30</v>
      </c>
      <c r="AJ359" s="5"/>
      <c r="AK359" s="33" t="s">
        <v>671</v>
      </c>
      <c r="AL359" s="5" t="s">
        <v>672</v>
      </c>
      <c r="AM359" s="23"/>
      <c r="AN359" s="23"/>
      <c r="AO359" s="7">
        <f>IFERROR(VLOOKUP("1-"&amp;Presupuestos[[#This Row],[ID DOCUMENTO]],BD_Pagos[],7,0),"")</f>
        <v>45868</v>
      </c>
      <c r="AP359" s="16" t="str">
        <f>IFERROR(VLOOKUP("1-"&amp;Presupuestos[[#This Row],[ID DOCUMENTO]],BD_Pagos[],8,0),"")</f>
        <v>C-Tesoreria</v>
      </c>
      <c r="AQ359" s="17" t="str">
        <f>IFERROR(VLOOKUP("1-"&amp;Presupuestos[[#This Row],[ID DOCUMENTO]],BD_Pagos[],9,0),"")</f>
        <v>001-12538</v>
      </c>
      <c r="AR359" s="54"/>
      <c r="AS359" s="7">
        <f>IFERROR(VLOOKUP("2-"&amp;Presupuestos[[#This Row],[ID DOCUMENTO]],BD_Pagos[],7,0),"")</f>
        <v>0</v>
      </c>
      <c r="AT359" s="16" t="str">
        <f>IFERROR(VLOOKUP("2-"&amp;Presupuestos[[#This Row],[ID DOCUMENTO]],BD_Pagos[],8,0),"")</f>
        <v/>
      </c>
      <c r="AU359" s="17">
        <f>IFERROR(VLOOKUP("2-"&amp;Presupuestos[[#This Row],[ID DOCUMENTO]],BD_Pagos[],9,0),"")</f>
        <v>0</v>
      </c>
      <c r="AV359" s="20">
        <f>IF(IFERROR(VLOOKUP("2-"&amp;Presupuestos[[#This Row],[ID DOCUMENTO]],BD_Pagos[],10,0),0)&gt;Presupuestos[[#This Row],[TOTAL SOLES]],Presupuestos[[#This Row],[TOTAL SOLES]],IFERROR(VLOOKUP("2-"&amp;Presupuestos[[#This Row],[ID DOCUMENTO]],BD_Pagos[],10,0),0))</f>
        <v>0</v>
      </c>
      <c r="AW359" s="7"/>
      <c r="AX359" s="16"/>
      <c r="AY359" s="17"/>
      <c r="AZ359" s="20"/>
      <c r="BA359" s="7"/>
      <c r="BB359" s="16"/>
      <c r="BC359" s="17"/>
      <c r="BD359" s="20"/>
      <c r="BE359" s="7">
        <f>IFERROR(VLOOKUP("5-"&amp;Presupuestos[[#This Row],[ID DOCUMENTO]],BD_Pagos[],7,0),"")</f>
        <v>0</v>
      </c>
      <c r="BF359" s="17">
        <f>IFERROR(VLOOKUP("5-"&amp;Presupuestos[[#This Row],[ID DOCUMENTO]],BD_Pagos[],9,0),"")</f>
        <v>0</v>
      </c>
      <c r="BG359" s="20">
        <f>IF(IFERROR(VLOOKUP("5-"&amp;Presupuestos[[#This Row],[ID DOCUMENTO]],BD_Pagos[],10,0),0)&gt;Presupuestos[[#This Row],[TOTAL SOLES]],Presupuestos[[#This Row],[TOTAL SOLES]],IFERROR(VLOOKUP("5-"&amp;Presupuestos[[#This Row],[ID DOCUMENTO]],BD_Pagos[],10,0),0))</f>
        <v>0</v>
      </c>
      <c r="BH359" s="7">
        <f>IFERROR(VLOOKUP("1-Detraccion"&amp;Presupuestos[[#This Row],[ID DOCUMENTO]],BD_Pagos[],2,0),"")</f>
        <v>0</v>
      </c>
      <c r="BI359" s="3" t="str">
        <f>IFERROR(VLOOKUP("1-Detraccion"&amp;Presupuestos[[#This Row],[ID DOCUMENTO]],BD_Pagos[],3,0),"")</f>
        <v/>
      </c>
      <c r="BJ359" s="3">
        <f>IFERROR(VLOOKUP("1-Detraccion"&amp;Presupuestos[[#This Row],[ID DOCUMENTO]],BD_Pagos[],4,0),"")</f>
        <v>0</v>
      </c>
      <c r="BK359" s="6">
        <f>IF(IFERROR(VLOOKUP("1-Detraccion"&amp;Presupuestos[[#This Row],[ID DOCUMENTO]],BD_Pagos[],5,0),0)&gt;Presupuestos[[#This Row],[TOTAL SOLES]],Presupuestos[[#This Row],[TOTAL SOLES]],IFERROR(VLOOKUP("1-Detraccion"&amp;Presupuestos[[#This Row],[ID DOCUMENTO]],BD_Pagos[],5,0),0))</f>
        <v>0</v>
      </c>
      <c r="BL359" s="6">
        <f>IF(IFERROR(VLOOKUP("1-Detraccion"&amp;Presupuestos[[#This Row],[ID DOCUMENTO]],BD_Pagos[],6,0),0)&gt;Presupuestos[[#This Row],[TOTAL SOLES]],Presupuestos[[#This Row],[TOTAL SOLES]],IFERROR(VLOOKUP("1-Detraccion"&amp;Presupuestos[[#This Row],[ID DOCUMENTO]],BD_Pagos[],6,0),0))</f>
        <v>0</v>
      </c>
      <c r="BM359" s="37"/>
      <c r="BN359" s="3"/>
      <c r="BO359" s="3"/>
      <c r="BP359" s="6"/>
      <c r="BQ35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359" s="23" t="str">
        <f>IF(Presupuestos[[#This Row],[SALDO ME-MN]]&gt;0,"PENDIENTE","CANCELADO")</f>
        <v>PENDIENTE</v>
      </c>
      <c r="BS359" s="23" t="str">
        <f>IF(COUNTIFS($U$4:$U358,Presupuestos[[#This Row],[ID DOCUMENTO]])&gt;=1,IF(B358=Presupuestos[[#This Row],[ID]],"OK","DOC. DUPLICADO"),"OK")</f>
        <v>OK</v>
      </c>
    </row>
    <row r="360" spans="2:71" ht="24" x14ac:dyDescent="0.25">
      <c r="B360" s="34">
        <f>IF(Presupuestos[[#This Row],[ID DOCUMENTO]]=U359,B359,IF(B359="ID",1,B359+1))</f>
        <v>353</v>
      </c>
      <c r="C360" s="2">
        <v>45839</v>
      </c>
      <c r="D360" s="2">
        <v>45839</v>
      </c>
      <c r="E360" s="3" t="s">
        <v>1127</v>
      </c>
      <c r="F360" s="25" t="s">
        <v>35</v>
      </c>
      <c r="G360" s="25" t="s">
        <v>19</v>
      </c>
      <c r="H360" s="25" t="s">
        <v>203</v>
      </c>
      <c r="I360" s="36" t="str">
        <f>IFERROR(VLOOKUP(Presupuestos[[#This Row],[AREA]]&amp;Presupuestos[[#This Row],[CONCEPTO]]&amp;Presupuestos[[#This Row],[DESCRIPCION]],Tabla28[[Columna1]:[CÓDIGO NUEVO]],2,0),"")</f>
        <v>P0307001</v>
      </c>
      <c r="J360" s="3" t="s">
        <v>666</v>
      </c>
      <c r="K360" s="3" t="s">
        <v>666</v>
      </c>
      <c r="L360" s="3" t="s">
        <v>666</v>
      </c>
      <c r="M360" s="31" t="s">
        <v>1286</v>
      </c>
      <c r="N360" s="3"/>
      <c r="O360" s="3" t="s">
        <v>315</v>
      </c>
      <c r="P360" s="3" t="s">
        <v>127</v>
      </c>
      <c r="Q360" s="3" t="str">
        <f>IFERROR(VLOOKUP(Presupuestos[[#This Row],[CLASIFICACIÓN (N)]],Tabla17[],2,0),"")</f>
        <v>Gastos operativos</v>
      </c>
      <c r="R360" s="3" t="str">
        <f>IFERROR(VLOOKUP(Presupuestos[[#This Row],[CLASIFICACIÓN (N)]],Tabla17[],3,0),"")</f>
        <v>Operativo</v>
      </c>
      <c r="S360" s="3" t="s">
        <v>16</v>
      </c>
      <c r="T360" s="3" t="str">
        <f>IFERROR(VLOOKUP(Presupuestos[[#This Row],[ALMACEN]],Tabla5[],2,0),"")</f>
        <v>Arequipa</v>
      </c>
      <c r="U360" s="19" t="str">
        <f>IFERROR(VLOOKUP(Presupuestos[[#This Row],[TIPO DE DOCUMENTO]],Tipo_Documento[],2,0)&amp;Presupuestos[[#This Row],[SERIE]]&amp;Presupuestos[[#This Row],[NUMERO]]&amp;Presupuestos[[#This Row],[RUC]],"")</f>
        <v>PLM326910736055631</v>
      </c>
      <c r="V360" s="3" t="s">
        <v>171</v>
      </c>
      <c r="W360" s="7">
        <v>45839</v>
      </c>
      <c r="X360" s="7">
        <v>45839</v>
      </c>
      <c r="Y360" s="3">
        <v>3</v>
      </c>
      <c r="Z360" s="3">
        <v>269</v>
      </c>
      <c r="AA360" s="3">
        <f>IFERROR(VLOOKUP(Presupuestos[[#This Row],[RAZON SOCIAL]],CHOOSE({1,2},Clientes_Proveedores[Razon Social],Clientes_Proveedores[Ruc / Dni]),2,0),"-")</f>
        <v>10736055631</v>
      </c>
      <c r="AB360" s="31" t="s">
        <v>1080</v>
      </c>
      <c r="AC360" s="3" t="s">
        <v>670</v>
      </c>
      <c r="AD360" s="5"/>
      <c r="AE360" s="6">
        <v>10</v>
      </c>
      <c r="AF360" s="6">
        <f>Presupuestos[[#This Row],[BASE]]*Presupuestos[[#This Row],[% IGV]]</f>
        <v>0</v>
      </c>
      <c r="AG360" s="22">
        <f>ROUND(SUM(Presupuestos[[#This Row],[BASE]:[IGV]]),2)</f>
        <v>10</v>
      </c>
      <c r="AH360" s="9" t="str">
        <f>IF(Presupuestos[[#This Row],[MONEDA]]="USD",VLOOKUP(Presupuestos[[#This Row],[FECHA DE EMISION]],Tipo_Cambio[],3,0),"")</f>
        <v/>
      </c>
      <c r="AI360" s="22">
        <f>IFERROR(ROUND(IF(Presupuestos[[#This Row],[MONEDA]]="PEN",Presupuestos[[#This Row],[TOTAL]],Presupuestos[[#This Row],[TOTAL]]*Presupuestos[[#This Row],[TIPO DE CAMBIO]]),2),"")</f>
        <v>10</v>
      </c>
      <c r="AJ360" s="5"/>
      <c r="AK360" s="33" t="s">
        <v>671</v>
      </c>
      <c r="AL360" s="5" t="s">
        <v>672</v>
      </c>
      <c r="AM360" s="23"/>
      <c r="AN360" s="23"/>
      <c r="AO360" s="7">
        <f>IFERROR(VLOOKUP("1-"&amp;Presupuestos[[#This Row],[ID DOCUMENTO]],BD_Pagos[],7,0),"")</f>
        <v>45869</v>
      </c>
      <c r="AP360" s="16" t="str">
        <f>IFERROR(VLOOKUP("1-"&amp;Presupuestos[[#This Row],[ID DOCUMENTO]],BD_Pagos[],8,0),"")</f>
        <v>C-Tesoreria</v>
      </c>
      <c r="AQ360" s="17" t="str">
        <f>IFERROR(VLOOKUP("1-"&amp;Presupuestos[[#This Row],[ID DOCUMENTO]],BD_Pagos[],9,0),"")</f>
        <v>001-12541</v>
      </c>
      <c r="AR360" s="54"/>
      <c r="AS360" s="7">
        <f>IFERROR(VLOOKUP("2-"&amp;Presupuestos[[#This Row],[ID DOCUMENTO]],BD_Pagos[],7,0),"")</f>
        <v>0</v>
      </c>
      <c r="AT360" s="16" t="str">
        <f>IFERROR(VLOOKUP("2-"&amp;Presupuestos[[#This Row],[ID DOCUMENTO]],BD_Pagos[],8,0),"")</f>
        <v/>
      </c>
      <c r="AU360" s="17">
        <f>IFERROR(VLOOKUP("2-"&amp;Presupuestos[[#This Row],[ID DOCUMENTO]],BD_Pagos[],9,0),"")</f>
        <v>0</v>
      </c>
      <c r="AV360" s="20">
        <f>IF(IFERROR(VLOOKUP("2-"&amp;Presupuestos[[#This Row],[ID DOCUMENTO]],BD_Pagos[],10,0),0)&gt;Presupuestos[[#This Row],[TOTAL SOLES]],Presupuestos[[#This Row],[TOTAL SOLES]],IFERROR(VLOOKUP("2-"&amp;Presupuestos[[#This Row],[ID DOCUMENTO]],BD_Pagos[],10,0),0))</f>
        <v>0</v>
      </c>
      <c r="AW360" s="7"/>
      <c r="AX360" s="16"/>
      <c r="AY360" s="17"/>
      <c r="AZ360" s="20"/>
      <c r="BA360" s="7"/>
      <c r="BB360" s="16"/>
      <c r="BC360" s="17"/>
      <c r="BD360" s="20"/>
      <c r="BE360" s="7">
        <f>IFERROR(VLOOKUP("5-"&amp;Presupuestos[[#This Row],[ID DOCUMENTO]],BD_Pagos[],7,0),"")</f>
        <v>0</v>
      </c>
      <c r="BF360" s="17">
        <f>IFERROR(VLOOKUP("5-"&amp;Presupuestos[[#This Row],[ID DOCUMENTO]],BD_Pagos[],9,0),"")</f>
        <v>0</v>
      </c>
      <c r="BG360" s="20">
        <f>IF(IFERROR(VLOOKUP("5-"&amp;Presupuestos[[#This Row],[ID DOCUMENTO]],BD_Pagos[],10,0),0)&gt;Presupuestos[[#This Row],[TOTAL SOLES]],Presupuestos[[#This Row],[TOTAL SOLES]],IFERROR(VLOOKUP("5-"&amp;Presupuestos[[#This Row],[ID DOCUMENTO]],BD_Pagos[],10,0),0))</f>
        <v>0</v>
      </c>
      <c r="BH360" s="7">
        <f>IFERROR(VLOOKUP("1-Detraccion"&amp;Presupuestos[[#This Row],[ID DOCUMENTO]],BD_Pagos[],2,0),"")</f>
        <v>0</v>
      </c>
      <c r="BI360" s="3" t="str">
        <f>IFERROR(VLOOKUP("1-Detraccion"&amp;Presupuestos[[#This Row],[ID DOCUMENTO]],BD_Pagos[],3,0),"")</f>
        <v/>
      </c>
      <c r="BJ360" s="3">
        <f>IFERROR(VLOOKUP("1-Detraccion"&amp;Presupuestos[[#This Row],[ID DOCUMENTO]],BD_Pagos[],4,0),"")</f>
        <v>0</v>
      </c>
      <c r="BK360" s="6">
        <f>IF(IFERROR(VLOOKUP("1-Detraccion"&amp;Presupuestos[[#This Row],[ID DOCUMENTO]],BD_Pagos[],5,0),0)&gt;Presupuestos[[#This Row],[TOTAL SOLES]],Presupuestos[[#This Row],[TOTAL SOLES]],IFERROR(VLOOKUP("1-Detraccion"&amp;Presupuestos[[#This Row],[ID DOCUMENTO]],BD_Pagos[],5,0),0))</f>
        <v>0</v>
      </c>
      <c r="BL360" s="6">
        <f>IF(IFERROR(VLOOKUP("1-Detraccion"&amp;Presupuestos[[#This Row],[ID DOCUMENTO]],BD_Pagos[],6,0),0)&gt;Presupuestos[[#This Row],[TOTAL SOLES]],Presupuestos[[#This Row],[TOTAL SOLES]],IFERROR(VLOOKUP("1-Detraccion"&amp;Presupuestos[[#This Row],[ID DOCUMENTO]],BD_Pagos[],6,0),0))</f>
        <v>0</v>
      </c>
      <c r="BM360" s="37"/>
      <c r="BN360" s="3"/>
      <c r="BO360" s="3"/>
      <c r="BP360" s="6"/>
      <c r="BQ36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360" s="23" t="str">
        <f>IF(Presupuestos[[#This Row],[SALDO ME-MN]]&gt;0,"PENDIENTE","CANCELADO")</f>
        <v>PENDIENTE</v>
      </c>
      <c r="BS360" s="23" t="str">
        <f>IF(COUNTIFS($U$4:$U359,Presupuestos[[#This Row],[ID DOCUMENTO]])&gt;=1,IF(B359=Presupuestos[[#This Row],[ID]],"OK","DOC. DUPLICADO"),"OK")</f>
        <v>OK</v>
      </c>
    </row>
    <row r="361" spans="2:71" ht="24" x14ac:dyDescent="0.25">
      <c r="B361" s="34">
        <f>IF(Presupuestos[[#This Row],[ID DOCUMENTO]]=U360,B360,IF(B360="ID",1,B360+1))</f>
        <v>354</v>
      </c>
      <c r="C361" s="2">
        <v>45840</v>
      </c>
      <c r="D361" s="2">
        <v>45840</v>
      </c>
      <c r="E361" s="3" t="s">
        <v>1127</v>
      </c>
      <c r="F361" s="25" t="s">
        <v>35</v>
      </c>
      <c r="G361" s="25" t="s">
        <v>19</v>
      </c>
      <c r="H361" s="25" t="s">
        <v>203</v>
      </c>
      <c r="I361" s="36" t="str">
        <f>IFERROR(VLOOKUP(Presupuestos[[#This Row],[AREA]]&amp;Presupuestos[[#This Row],[CONCEPTO]]&amp;Presupuestos[[#This Row],[DESCRIPCION]],Tabla28[[Columna1]:[CÓDIGO NUEVO]],2,0),"")</f>
        <v>P0307001</v>
      </c>
      <c r="J361" s="3" t="s">
        <v>666</v>
      </c>
      <c r="K361" s="3" t="s">
        <v>666</v>
      </c>
      <c r="L361" s="3" t="s">
        <v>666</v>
      </c>
      <c r="M361" s="31" t="s">
        <v>1287</v>
      </c>
      <c r="N361" s="3"/>
      <c r="O361" s="3" t="s">
        <v>315</v>
      </c>
      <c r="P361" s="3" t="s">
        <v>127</v>
      </c>
      <c r="Q361" s="3" t="str">
        <f>IFERROR(VLOOKUP(Presupuestos[[#This Row],[CLASIFICACIÓN (N)]],Tabla17[],2,0),"")</f>
        <v>Gastos operativos</v>
      </c>
      <c r="R361" s="3" t="str">
        <f>IFERROR(VLOOKUP(Presupuestos[[#This Row],[CLASIFICACIÓN (N)]],Tabla17[],3,0),"")</f>
        <v>Operativo</v>
      </c>
      <c r="S361" s="3" t="s">
        <v>16</v>
      </c>
      <c r="T361" s="3" t="str">
        <f>IFERROR(VLOOKUP(Presupuestos[[#This Row],[ALMACEN]],Tabla5[],2,0),"")</f>
        <v>Arequipa</v>
      </c>
      <c r="U361" s="19" t="str">
        <f>IFERROR(VLOOKUP(Presupuestos[[#This Row],[TIPO DE DOCUMENTO]],Tipo_Documento[],2,0)&amp;Presupuestos[[#This Row],[SERIE]]&amp;Presupuestos[[#This Row],[NUMERO]]&amp;Presupuestos[[#This Row],[RUC]],"")</f>
        <v>PLM327010736055631</v>
      </c>
      <c r="V361" s="3" t="s">
        <v>171</v>
      </c>
      <c r="W361" s="7">
        <v>45840</v>
      </c>
      <c r="X361" s="7">
        <v>45840</v>
      </c>
      <c r="Y361" s="3">
        <v>3</v>
      </c>
      <c r="Z361" s="3">
        <v>270</v>
      </c>
      <c r="AA361" s="3">
        <f>IFERROR(VLOOKUP(Presupuestos[[#This Row],[RAZON SOCIAL]],CHOOSE({1,2},Clientes_Proveedores[Razon Social],Clientes_Proveedores[Ruc / Dni]),2,0),"-")</f>
        <v>10736055631</v>
      </c>
      <c r="AB361" s="31" t="s">
        <v>1080</v>
      </c>
      <c r="AC361" s="3" t="s">
        <v>670</v>
      </c>
      <c r="AD361" s="5"/>
      <c r="AE361" s="6">
        <v>15</v>
      </c>
      <c r="AF361" s="6">
        <f>Presupuestos[[#This Row],[BASE]]*Presupuestos[[#This Row],[% IGV]]</f>
        <v>0</v>
      </c>
      <c r="AG361" s="22">
        <f>ROUND(SUM(Presupuestos[[#This Row],[BASE]:[IGV]]),2)</f>
        <v>15</v>
      </c>
      <c r="AH361" s="9" t="str">
        <f>IF(Presupuestos[[#This Row],[MONEDA]]="USD",VLOOKUP(Presupuestos[[#This Row],[FECHA DE EMISION]],Tipo_Cambio[],3,0),"")</f>
        <v/>
      </c>
      <c r="AI361" s="22">
        <f>IFERROR(ROUND(IF(Presupuestos[[#This Row],[MONEDA]]="PEN",Presupuestos[[#This Row],[TOTAL]],Presupuestos[[#This Row],[TOTAL]]*Presupuestos[[#This Row],[TIPO DE CAMBIO]]),2),"")</f>
        <v>15</v>
      </c>
      <c r="AJ361" s="5"/>
      <c r="AK361" s="33" t="s">
        <v>671</v>
      </c>
      <c r="AL361" s="5" t="s">
        <v>672</v>
      </c>
      <c r="AM361" s="23"/>
      <c r="AN361" s="23"/>
      <c r="AO361" s="7">
        <f>IFERROR(VLOOKUP("1-"&amp;Presupuestos[[#This Row],[ID DOCUMENTO]],BD_Pagos[],7,0),"")</f>
        <v>45869</v>
      </c>
      <c r="AP361" s="16" t="str">
        <f>IFERROR(VLOOKUP("1-"&amp;Presupuestos[[#This Row],[ID DOCUMENTO]],BD_Pagos[],8,0),"")</f>
        <v>C-Tesoreria</v>
      </c>
      <c r="AQ361" s="17" t="str">
        <f>IFERROR(VLOOKUP("1-"&amp;Presupuestos[[#This Row],[ID DOCUMENTO]],BD_Pagos[],9,0),"")</f>
        <v>001-12542</v>
      </c>
      <c r="AR361" s="54"/>
      <c r="AS361" s="7">
        <f>IFERROR(VLOOKUP("2-"&amp;Presupuestos[[#This Row],[ID DOCUMENTO]],BD_Pagos[],7,0),"")</f>
        <v>0</v>
      </c>
      <c r="AT361" s="16" t="str">
        <f>IFERROR(VLOOKUP("2-"&amp;Presupuestos[[#This Row],[ID DOCUMENTO]],BD_Pagos[],8,0),"")</f>
        <v/>
      </c>
      <c r="AU361" s="17">
        <f>IFERROR(VLOOKUP("2-"&amp;Presupuestos[[#This Row],[ID DOCUMENTO]],BD_Pagos[],9,0),"")</f>
        <v>0</v>
      </c>
      <c r="AV361" s="20">
        <f>IF(IFERROR(VLOOKUP("2-"&amp;Presupuestos[[#This Row],[ID DOCUMENTO]],BD_Pagos[],10,0),0)&gt;Presupuestos[[#This Row],[TOTAL SOLES]],Presupuestos[[#This Row],[TOTAL SOLES]],IFERROR(VLOOKUP("2-"&amp;Presupuestos[[#This Row],[ID DOCUMENTO]],BD_Pagos[],10,0),0))</f>
        <v>0</v>
      </c>
      <c r="AW361" s="7"/>
      <c r="AX361" s="16"/>
      <c r="AY361" s="17"/>
      <c r="AZ361" s="20"/>
      <c r="BA361" s="7"/>
      <c r="BB361" s="16"/>
      <c r="BC361" s="17"/>
      <c r="BD361" s="20"/>
      <c r="BE361" s="7">
        <f>IFERROR(VLOOKUP("5-"&amp;Presupuestos[[#This Row],[ID DOCUMENTO]],BD_Pagos[],7,0),"")</f>
        <v>0</v>
      </c>
      <c r="BF361" s="17">
        <f>IFERROR(VLOOKUP("5-"&amp;Presupuestos[[#This Row],[ID DOCUMENTO]],BD_Pagos[],9,0),"")</f>
        <v>0</v>
      </c>
      <c r="BG361" s="20">
        <f>IF(IFERROR(VLOOKUP("5-"&amp;Presupuestos[[#This Row],[ID DOCUMENTO]],BD_Pagos[],10,0),0)&gt;Presupuestos[[#This Row],[TOTAL SOLES]],Presupuestos[[#This Row],[TOTAL SOLES]],IFERROR(VLOOKUP("5-"&amp;Presupuestos[[#This Row],[ID DOCUMENTO]],BD_Pagos[],10,0),0))</f>
        <v>0</v>
      </c>
      <c r="BH361" s="7">
        <f>IFERROR(VLOOKUP("1-Detraccion"&amp;Presupuestos[[#This Row],[ID DOCUMENTO]],BD_Pagos[],2,0),"")</f>
        <v>0</v>
      </c>
      <c r="BI361" s="3" t="str">
        <f>IFERROR(VLOOKUP("1-Detraccion"&amp;Presupuestos[[#This Row],[ID DOCUMENTO]],BD_Pagos[],3,0),"")</f>
        <v/>
      </c>
      <c r="BJ361" s="3">
        <f>IFERROR(VLOOKUP("1-Detraccion"&amp;Presupuestos[[#This Row],[ID DOCUMENTO]],BD_Pagos[],4,0),"")</f>
        <v>0</v>
      </c>
      <c r="BK361" s="6">
        <f>IF(IFERROR(VLOOKUP("1-Detraccion"&amp;Presupuestos[[#This Row],[ID DOCUMENTO]],BD_Pagos[],5,0),0)&gt;Presupuestos[[#This Row],[TOTAL SOLES]],Presupuestos[[#This Row],[TOTAL SOLES]],IFERROR(VLOOKUP("1-Detraccion"&amp;Presupuestos[[#This Row],[ID DOCUMENTO]],BD_Pagos[],5,0),0))</f>
        <v>0</v>
      </c>
      <c r="BL361" s="6">
        <f>IF(IFERROR(VLOOKUP("1-Detraccion"&amp;Presupuestos[[#This Row],[ID DOCUMENTO]],BD_Pagos[],6,0),0)&gt;Presupuestos[[#This Row],[TOTAL SOLES]],Presupuestos[[#This Row],[TOTAL SOLES]],IFERROR(VLOOKUP("1-Detraccion"&amp;Presupuestos[[#This Row],[ID DOCUMENTO]],BD_Pagos[],6,0),0))</f>
        <v>0</v>
      </c>
      <c r="BM361" s="37"/>
      <c r="BN361" s="3"/>
      <c r="BO361" s="3"/>
      <c r="BP361" s="6"/>
      <c r="BQ36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361" s="23" t="str">
        <f>IF(Presupuestos[[#This Row],[SALDO ME-MN]]&gt;0,"PENDIENTE","CANCELADO")</f>
        <v>PENDIENTE</v>
      </c>
      <c r="BS361" s="23" t="str">
        <f>IF(COUNTIFS($U$4:$U360,Presupuestos[[#This Row],[ID DOCUMENTO]])&gt;=1,IF(B360=Presupuestos[[#This Row],[ID]],"OK","DOC. DUPLICADO"),"OK")</f>
        <v>OK</v>
      </c>
    </row>
    <row r="362" spans="2:71" ht="24" x14ac:dyDescent="0.25">
      <c r="B362" s="34">
        <f>IF(Presupuestos[[#This Row],[ID DOCUMENTO]]=U361,B361,IF(B361="ID",1,B361+1))</f>
        <v>355</v>
      </c>
      <c r="C362" s="2">
        <v>45842</v>
      </c>
      <c r="D362" s="2">
        <v>45842</v>
      </c>
      <c r="E362" s="3" t="s">
        <v>1127</v>
      </c>
      <c r="F362" s="25" t="s">
        <v>35</v>
      </c>
      <c r="G362" s="25" t="s">
        <v>19</v>
      </c>
      <c r="H362" s="25" t="s">
        <v>203</v>
      </c>
      <c r="I362" s="36" t="str">
        <f>IFERROR(VLOOKUP(Presupuestos[[#This Row],[AREA]]&amp;Presupuestos[[#This Row],[CONCEPTO]]&amp;Presupuestos[[#This Row],[DESCRIPCION]],Tabla28[[Columna1]:[CÓDIGO NUEVO]],2,0),"")</f>
        <v>P0307001</v>
      </c>
      <c r="J362" s="3" t="s">
        <v>666</v>
      </c>
      <c r="K362" s="3" t="s">
        <v>666</v>
      </c>
      <c r="L362" s="3" t="s">
        <v>666</v>
      </c>
      <c r="M362" s="31" t="s">
        <v>1288</v>
      </c>
      <c r="N362" s="3"/>
      <c r="O362" s="3" t="s">
        <v>315</v>
      </c>
      <c r="P362" s="3" t="s">
        <v>127</v>
      </c>
      <c r="Q362" s="3" t="str">
        <f>IFERROR(VLOOKUP(Presupuestos[[#This Row],[CLASIFICACIÓN (N)]],Tabla17[],2,0),"")</f>
        <v>Gastos operativos</v>
      </c>
      <c r="R362" s="3" t="str">
        <f>IFERROR(VLOOKUP(Presupuestos[[#This Row],[CLASIFICACIÓN (N)]],Tabla17[],3,0),"")</f>
        <v>Operativo</v>
      </c>
      <c r="S362" s="3" t="s">
        <v>16</v>
      </c>
      <c r="T362" s="3" t="str">
        <f>IFERROR(VLOOKUP(Presupuestos[[#This Row],[ALMACEN]],Tabla5[],2,0),"")</f>
        <v>Arequipa</v>
      </c>
      <c r="U362" s="19" t="str">
        <f>IFERROR(VLOOKUP(Presupuestos[[#This Row],[TIPO DE DOCUMENTO]],Tipo_Documento[],2,0)&amp;Presupuestos[[#This Row],[SERIE]]&amp;Presupuestos[[#This Row],[NUMERO]]&amp;Presupuestos[[#This Row],[RUC]],"")</f>
        <v>PLM327110736055631</v>
      </c>
      <c r="V362" s="3" t="s">
        <v>171</v>
      </c>
      <c r="W362" s="7">
        <v>45842</v>
      </c>
      <c r="X362" s="7">
        <v>45842</v>
      </c>
      <c r="Y362" s="3">
        <v>3</v>
      </c>
      <c r="Z362" s="3">
        <v>271</v>
      </c>
      <c r="AA362" s="3">
        <f>IFERROR(VLOOKUP(Presupuestos[[#This Row],[RAZON SOCIAL]],CHOOSE({1,2},Clientes_Proveedores[Razon Social],Clientes_Proveedores[Ruc / Dni]),2,0),"-")</f>
        <v>10736055631</v>
      </c>
      <c r="AB362" s="31" t="s">
        <v>1080</v>
      </c>
      <c r="AC362" s="3" t="s">
        <v>670</v>
      </c>
      <c r="AD362" s="5"/>
      <c r="AE362" s="6">
        <v>15</v>
      </c>
      <c r="AF362" s="6">
        <f>Presupuestos[[#This Row],[BASE]]*Presupuestos[[#This Row],[% IGV]]</f>
        <v>0</v>
      </c>
      <c r="AG362" s="22">
        <f>ROUND(SUM(Presupuestos[[#This Row],[BASE]:[IGV]]),2)</f>
        <v>15</v>
      </c>
      <c r="AH362" s="9" t="str">
        <f>IF(Presupuestos[[#This Row],[MONEDA]]="USD",VLOOKUP(Presupuestos[[#This Row],[FECHA DE EMISION]],Tipo_Cambio[],3,0),"")</f>
        <v/>
      </c>
      <c r="AI362" s="22">
        <f>IFERROR(ROUND(IF(Presupuestos[[#This Row],[MONEDA]]="PEN",Presupuestos[[#This Row],[TOTAL]],Presupuestos[[#This Row],[TOTAL]]*Presupuestos[[#This Row],[TIPO DE CAMBIO]]),2),"")</f>
        <v>15</v>
      </c>
      <c r="AJ362" s="5"/>
      <c r="AK362" s="33" t="s">
        <v>671</v>
      </c>
      <c r="AL362" s="5" t="s">
        <v>672</v>
      </c>
      <c r="AM362" s="23"/>
      <c r="AN362" s="23"/>
      <c r="AO362" s="7">
        <f>IFERROR(VLOOKUP("1-"&amp;Presupuestos[[#This Row],[ID DOCUMENTO]],BD_Pagos[],7,0),"")</f>
        <v>45869</v>
      </c>
      <c r="AP362" s="16" t="str">
        <f>IFERROR(VLOOKUP("1-"&amp;Presupuestos[[#This Row],[ID DOCUMENTO]],BD_Pagos[],8,0),"")</f>
        <v>C-Tesoreria</v>
      </c>
      <c r="AQ362" s="17" t="str">
        <f>IFERROR(VLOOKUP("1-"&amp;Presupuestos[[#This Row],[ID DOCUMENTO]],BD_Pagos[],9,0),"")</f>
        <v>001-12543</v>
      </c>
      <c r="AR362" s="54"/>
      <c r="AS362" s="7">
        <f>IFERROR(VLOOKUP("2-"&amp;Presupuestos[[#This Row],[ID DOCUMENTO]],BD_Pagos[],7,0),"")</f>
        <v>0</v>
      </c>
      <c r="AT362" s="16" t="str">
        <f>IFERROR(VLOOKUP("2-"&amp;Presupuestos[[#This Row],[ID DOCUMENTO]],BD_Pagos[],8,0),"")</f>
        <v/>
      </c>
      <c r="AU362" s="17">
        <f>IFERROR(VLOOKUP("2-"&amp;Presupuestos[[#This Row],[ID DOCUMENTO]],BD_Pagos[],9,0),"")</f>
        <v>0</v>
      </c>
      <c r="AV362" s="20">
        <f>IF(IFERROR(VLOOKUP("2-"&amp;Presupuestos[[#This Row],[ID DOCUMENTO]],BD_Pagos[],10,0),0)&gt;Presupuestos[[#This Row],[TOTAL SOLES]],Presupuestos[[#This Row],[TOTAL SOLES]],IFERROR(VLOOKUP("2-"&amp;Presupuestos[[#This Row],[ID DOCUMENTO]],BD_Pagos[],10,0),0))</f>
        <v>0</v>
      </c>
      <c r="AW362" s="7"/>
      <c r="AX362" s="16"/>
      <c r="AY362" s="17"/>
      <c r="AZ362" s="20"/>
      <c r="BA362" s="7"/>
      <c r="BB362" s="16"/>
      <c r="BC362" s="17"/>
      <c r="BD362" s="20"/>
      <c r="BE362" s="7">
        <f>IFERROR(VLOOKUP("5-"&amp;Presupuestos[[#This Row],[ID DOCUMENTO]],BD_Pagos[],7,0),"")</f>
        <v>0</v>
      </c>
      <c r="BF362" s="17">
        <f>IFERROR(VLOOKUP("5-"&amp;Presupuestos[[#This Row],[ID DOCUMENTO]],BD_Pagos[],9,0),"")</f>
        <v>0</v>
      </c>
      <c r="BG362" s="20">
        <f>IF(IFERROR(VLOOKUP("5-"&amp;Presupuestos[[#This Row],[ID DOCUMENTO]],BD_Pagos[],10,0),0)&gt;Presupuestos[[#This Row],[TOTAL SOLES]],Presupuestos[[#This Row],[TOTAL SOLES]],IFERROR(VLOOKUP("5-"&amp;Presupuestos[[#This Row],[ID DOCUMENTO]],BD_Pagos[],10,0),0))</f>
        <v>0</v>
      </c>
      <c r="BH362" s="7">
        <f>IFERROR(VLOOKUP("1-Detraccion"&amp;Presupuestos[[#This Row],[ID DOCUMENTO]],BD_Pagos[],2,0),"")</f>
        <v>0</v>
      </c>
      <c r="BI362" s="3" t="str">
        <f>IFERROR(VLOOKUP("1-Detraccion"&amp;Presupuestos[[#This Row],[ID DOCUMENTO]],BD_Pagos[],3,0),"")</f>
        <v/>
      </c>
      <c r="BJ362" s="3">
        <f>IFERROR(VLOOKUP("1-Detraccion"&amp;Presupuestos[[#This Row],[ID DOCUMENTO]],BD_Pagos[],4,0),"")</f>
        <v>0</v>
      </c>
      <c r="BK362" s="6">
        <f>IF(IFERROR(VLOOKUP("1-Detraccion"&amp;Presupuestos[[#This Row],[ID DOCUMENTO]],BD_Pagos[],5,0),0)&gt;Presupuestos[[#This Row],[TOTAL SOLES]],Presupuestos[[#This Row],[TOTAL SOLES]],IFERROR(VLOOKUP("1-Detraccion"&amp;Presupuestos[[#This Row],[ID DOCUMENTO]],BD_Pagos[],5,0),0))</f>
        <v>0</v>
      </c>
      <c r="BL362" s="6">
        <f>IF(IFERROR(VLOOKUP("1-Detraccion"&amp;Presupuestos[[#This Row],[ID DOCUMENTO]],BD_Pagos[],6,0),0)&gt;Presupuestos[[#This Row],[TOTAL SOLES]],Presupuestos[[#This Row],[TOTAL SOLES]],IFERROR(VLOOKUP("1-Detraccion"&amp;Presupuestos[[#This Row],[ID DOCUMENTO]],BD_Pagos[],6,0),0))</f>
        <v>0</v>
      </c>
      <c r="BM362" s="37"/>
      <c r="BN362" s="3"/>
      <c r="BO362" s="3"/>
      <c r="BP362" s="6"/>
      <c r="BQ36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362" s="23" t="str">
        <f>IF(Presupuestos[[#This Row],[SALDO ME-MN]]&gt;0,"PENDIENTE","CANCELADO")</f>
        <v>PENDIENTE</v>
      </c>
      <c r="BS362" s="23" t="str">
        <f>IF(COUNTIFS($U$4:$U361,Presupuestos[[#This Row],[ID DOCUMENTO]])&gt;=1,IF(B361=Presupuestos[[#This Row],[ID]],"OK","DOC. DUPLICADO"),"OK")</f>
        <v>OK</v>
      </c>
    </row>
    <row r="363" spans="2:71" ht="24" x14ac:dyDescent="0.25">
      <c r="B363" s="34">
        <f>IF(Presupuestos[[#This Row],[ID DOCUMENTO]]=U362,B362,IF(B362="ID",1,B362+1))</f>
        <v>356</v>
      </c>
      <c r="C363" s="2">
        <v>45847</v>
      </c>
      <c r="D363" s="2">
        <v>45847</v>
      </c>
      <c r="E363" s="3" t="s">
        <v>1127</v>
      </c>
      <c r="F363" s="25" t="s">
        <v>35</v>
      </c>
      <c r="G363" s="25" t="s">
        <v>19</v>
      </c>
      <c r="H363" s="25" t="s">
        <v>203</v>
      </c>
      <c r="I363" s="36" t="str">
        <f>IFERROR(VLOOKUP(Presupuestos[[#This Row],[AREA]]&amp;Presupuestos[[#This Row],[CONCEPTO]]&amp;Presupuestos[[#This Row],[DESCRIPCION]],Tabla28[[Columna1]:[CÓDIGO NUEVO]],2,0),"")</f>
        <v>P0307001</v>
      </c>
      <c r="J363" s="3" t="s">
        <v>666</v>
      </c>
      <c r="K363" s="3" t="s">
        <v>666</v>
      </c>
      <c r="L363" s="3" t="s">
        <v>666</v>
      </c>
      <c r="M363" s="31" t="s">
        <v>1289</v>
      </c>
      <c r="N363" s="3"/>
      <c r="O363" s="3" t="s">
        <v>315</v>
      </c>
      <c r="P363" s="3" t="s">
        <v>127</v>
      </c>
      <c r="Q363" s="3" t="str">
        <f>IFERROR(VLOOKUP(Presupuestos[[#This Row],[CLASIFICACIÓN (N)]],Tabla17[],2,0),"")</f>
        <v>Gastos operativos</v>
      </c>
      <c r="R363" s="3" t="str">
        <f>IFERROR(VLOOKUP(Presupuestos[[#This Row],[CLASIFICACIÓN (N)]],Tabla17[],3,0),"")</f>
        <v>Operativo</v>
      </c>
      <c r="S363" s="3" t="s">
        <v>16</v>
      </c>
      <c r="T363" s="3" t="str">
        <f>IFERROR(VLOOKUP(Presupuestos[[#This Row],[ALMACEN]],Tabla5[],2,0),"")</f>
        <v>Arequipa</v>
      </c>
      <c r="U363" s="19" t="str">
        <f>IFERROR(VLOOKUP(Presupuestos[[#This Row],[TIPO DE DOCUMENTO]],Tipo_Documento[],2,0)&amp;Presupuestos[[#This Row],[SERIE]]&amp;Presupuestos[[#This Row],[NUMERO]]&amp;Presupuestos[[#This Row],[RUC]],"")</f>
        <v>PLM327210736055631</v>
      </c>
      <c r="V363" s="3" t="s">
        <v>171</v>
      </c>
      <c r="W363" s="7">
        <v>45847</v>
      </c>
      <c r="X363" s="7">
        <v>45847</v>
      </c>
      <c r="Y363" s="3">
        <v>3</v>
      </c>
      <c r="Z363" s="3">
        <v>272</v>
      </c>
      <c r="AA363" s="3">
        <f>IFERROR(VLOOKUP(Presupuestos[[#This Row],[RAZON SOCIAL]],CHOOSE({1,2},Clientes_Proveedores[Razon Social],Clientes_Proveedores[Ruc / Dni]),2,0),"-")</f>
        <v>10736055631</v>
      </c>
      <c r="AB363" s="31" t="s">
        <v>1080</v>
      </c>
      <c r="AC363" s="3" t="s">
        <v>670</v>
      </c>
      <c r="AD363" s="5"/>
      <c r="AE363" s="6">
        <v>37</v>
      </c>
      <c r="AF363" s="6">
        <f>Presupuestos[[#This Row],[BASE]]*Presupuestos[[#This Row],[% IGV]]</f>
        <v>0</v>
      </c>
      <c r="AG363" s="22">
        <f>ROUND(SUM(Presupuestos[[#This Row],[BASE]:[IGV]]),2)</f>
        <v>37</v>
      </c>
      <c r="AH363" s="9" t="str">
        <f>IF(Presupuestos[[#This Row],[MONEDA]]="USD",VLOOKUP(Presupuestos[[#This Row],[FECHA DE EMISION]],Tipo_Cambio[],3,0),"")</f>
        <v/>
      </c>
      <c r="AI363" s="22">
        <f>IFERROR(ROUND(IF(Presupuestos[[#This Row],[MONEDA]]="PEN",Presupuestos[[#This Row],[TOTAL]],Presupuestos[[#This Row],[TOTAL]]*Presupuestos[[#This Row],[TIPO DE CAMBIO]]),2),"")</f>
        <v>37</v>
      </c>
      <c r="AJ363" s="5"/>
      <c r="AK363" s="33" t="s">
        <v>671</v>
      </c>
      <c r="AL363" s="5" t="s">
        <v>672</v>
      </c>
      <c r="AM363" s="23"/>
      <c r="AN363" s="23"/>
      <c r="AO363" s="7">
        <f>IFERROR(VLOOKUP("1-"&amp;Presupuestos[[#This Row],[ID DOCUMENTO]],BD_Pagos[],7,0),"")</f>
        <v>45869</v>
      </c>
      <c r="AP363" s="16" t="str">
        <f>IFERROR(VLOOKUP("1-"&amp;Presupuestos[[#This Row],[ID DOCUMENTO]],BD_Pagos[],8,0),"")</f>
        <v>C-Tesoreria</v>
      </c>
      <c r="AQ363" s="17" t="str">
        <f>IFERROR(VLOOKUP("1-"&amp;Presupuestos[[#This Row],[ID DOCUMENTO]],BD_Pagos[],9,0),"")</f>
        <v>001-12544</v>
      </c>
      <c r="AR363" s="54"/>
      <c r="AS363" s="7">
        <f>IFERROR(VLOOKUP("2-"&amp;Presupuestos[[#This Row],[ID DOCUMENTO]],BD_Pagos[],7,0),"")</f>
        <v>0</v>
      </c>
      <c r="AT363" s="16" t="str">
        <f>IFERROR(VLOOKUP("2-"&amp;Presupuestos[[#This Row],[ID DOCUMENTO]],BD_Pagos[],8,0),"")</f>
        <v/>
      </c>
      <c r="AU363" s="17">
        <f>IFERROR(VLOOKUP("2-"&amp;Presupuestos[[#This Row],[ID DOCUMENTO]],BD_Pagos[],9,0),"")</f>
        <v>0</v>
      </c>
      <c r="AV363" s="20">
        <f>IF(IFERROR(VLOOKUP("2-"&amp;Presupuestos[[#This Row],[ID DOCUMENTO]],BD_Pagos[],10,0),0)&gt;Presupuestos[[#This Row],[TOTAL SOLES]],Presupuestos[[#This Row],[TOTAL SOLES]],IFERROR(VLOOKUP("2-"&amp;Presupuestos[[#This Row],[ID DOCUMENTO]],BD_Pagos[],10,0),0))</f>
        <v>0</v>
      </c>
      <c r="AW363" s="7"/>
      <c r="AX363" s="16"/>
      <c r="AY363" s="17"/>
      <c r="AZ363" s="20"/>
      <c r="BA363" s="7"/>
      <c r="BB363" s="16"/>
      <c r="BC363" s="17"/>
      <c r="BD363" s="20"/>
      <c r="BE363" s="7">
        <f>IFERROR(VLOOKUP("5-"&amp;Presupuestos[[#This Row],[ID DOCUMENTO]],BD_Pagos[],7,0),"")</f>
        <v>0</v>
      </c>
      <c r="BF363" s="17">
        <f>IFERROR(VLOOKUP("5-"&amp;Presupuestos[[#This Row],[ID DOCUMENTO]],BD_Pagos[],9,0),"")</f>
        <v>0</v>
      </c>
      <c r="BG363" s="20">
        <f>IF(IFERROR(VLOOKUP("5-"&amp;Presupuestos[[#This Row],[ID DOCUMENTO]],BD_Pagos[],10,0),0)&gt;Presupuestos[[#This Row],[TOTAL SOLES]],Presupuestos[[#This Row],[TOTAL SOLES]],IFERROR(VLOOKUP("5-"&amp;Presupuestos[[#This Row],[ID DOCUMENTO]],BD_Pagos[],10,0),0))</f>
        <v>0</v>
      </c>
      <c r="BH363" s="7">
        <f>IFERROR(VLOOKUP("1-Detraccion"&amp;Presupuestos[[#This Row],[ID DOCUMENTO]],BD_Pagos[],2,0),"")</f>
        <v>0</v>
      </c>
      <c r="BI363" s="3" t="str">
        <f>IFERROR(VLOOKUP("1-Detraccion"&amp;Presupuestos[[#This Row],[ID DOCUMENTO]],BD_Pagos[],3,0),"")</f>
        <v/>
      </c>
      <c r="BJ363" s="3">
        <f>IFERROR(VLOOKUP("1-Detraccion"&amp;Presupuestos[[#This Row],[ID DOCUMENTO]],BD_Pagos[],4,0),"")</f>
        <v>0</v>
      </c>
      <c r="BK363" s="6">
        <f>IF(IFERROR(VLOOKUP("1-Detraccion"&amp;Presupuestos[[#This Row],[ID DOCUMENTO]],BD_Pagos[],5,0),0)&gt;Presupuestos[[#This Row],[TOTAL SOLES]],Presupuestos[[#This Row],[TOTAL SOLES]],IFERROR(VLOOKUP("1-Detraccion"&amp;Presupuestos[[#This Row],[ID DOCUMENTO]],BD_Pagos[],5,0),0))</f>
        <v>0</v>
      </c>
      <c r="BL363" s="6">
        <f>IF(IFERROR(VLOOKUP("1-Detraccion"&amp;Presupuestos[[#This Row],[ID DOCUMENTO]],BD_Pagos[],6,0),0)&gt;Presupuestos[[#This Row],[TOTAL SOLES]],Presupuestos[[#This Row],[TOTAL SOLES]],IFERROR(VLOOKUP("1-Detraccion"&amp;Presupuestos[[#This Row],[ID DOCUMENTO]],BD_Pagos[],6,0),0))</f>
        <v>0</v>
      </c>
      <c r="BM363" s="37"/>
      <c r="BN363" s="3"/>
      <c r="BO363" s="3"/>
      <c r="BP363" s="6"/>
      <c r="BQ36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37</v>
      </c>
      <c r="BR363" s="23" t="str">
        <f>IF(Presupuestos[[#This Row],[SALDO ME-MN]]&gt;0,"PENDIENTE","CANCELADO")</f>
        <v>PENDIENTE</v>
      </c>
      <c r="BS363" s="23" t="str">
        <f>IF(COUNTIFS($U$4:$U362,Presupuestos[[#This Row],[ID DOCUMENTO]])&gt;=1,IF(B362=Presupuestos[[#This Row],[ID]],"OK","DOC. DUPLICADO"),"OK")</f>
        <v>OK</v>
      </c>
    </row>
    <row r="364" spans="2:71" ht="24" x14ac:dyDescent="0.25">
      <c r="B364" s="34">
        <f>IF(Presupuestos[[#This Row],[ID DOCUMENTO]]=U363,B363,IF(B363="ID",1,B363+1))</f>
        <v>357</v>
      </c>
      <c r="C364" s="2">
        <v>45848</v>
      </c>
      <c r="D364" s="2">
        <v>45848</v>
      </c>
      <c r="E364" s="3" t="s">
        <v>1127</v>
      </c>
      <c r="F364" s="25" t="s">
        <v>35</v>
      </c>
      <c r="G364" s="25" t="s">
        <v>19</v>
      </c>
      <c r="H364" s="25" t="s">
        <v>203</v>
      </c>
      <c r="I364" s="36" t="str">
        <f>IFERROR(VLOOKUP(Presupuestos[[#This Row],[AREA]]&amp;Presupuestos[[#This Row],[CONCEPTO]]&amp;Presupuestos[[#This Row],[DESCRIPCION]],Tabla28[[Columna1]:[CÓDIGO NUEVO]],2,0),"")</f>
        <v>P0307001</v>
      </c>
      <c r="J364" s="3" t="s">
        <v>666</v>
      </c>
      <c r="K364" s="3" t="s">
        <v>666</v>
      </c>
      <c r="L364" s="3" t="s">
        <v>666</v>
      </c>
      <c r="M364" s="31" t="s">
        <v>1290</v>
      </c>
      <c r="N364" s="3"/>
      <c r="O364" s="3" t="s">
        <v>315</v>
      </c>
      <c r="P364" s="3" t="s">
        <v>127</v>
      </c>
      <c r="Q364" s="3" t="str">
        <f>IFERROR(VLOOKUP(Presupuestos[[#This Row],[CLASIFICACIÓN (N)]],Tabla17[],2,0),"")</f>
        <v>Gastos operativos</v>
      </c>
      <c r="R364" s="3" t="str">
        <f>IFERROR(VLOOKUP(Presupuestos[[#This Row],[CLASIFICACIÓN (N)]],Tabla17[],3,0),"")</f>
        <v>Operativo</v>
      </c>
      <c r="S364" s="3" t="s">
        <v>16</v>
      </c>
      <c r="T364" s="3" t="str">
        <f>IFERROR(VLOOKUP(Presupuestos[[#This Row],[ALMACEN]],Tabla5[],2,0),"")</f>
        <v>Arequipa</v>
      </c>
      <c r="U364" s="19" t="str">
        <f>IFERROR(VLOOKUP(Presupuestos[[#This Row],[TIPO DE DOCUMENTO]],Tipo_Documento[],2,0)&amp;Presupuestos[[#This Row],[SERIE]]&amp;Presupuestos[[#This Row],[NUMERO]]&amp;Presupuestos[[#This Row],[RUC]],"")</f>
        <v>PLM327310736055631</v>
      </c>
      <c r="V364" s="3" t="s">
        <v>171</v>
      </c>
      <c r="W364" s="7">
        <v>45848</v>
      </c>
      <c r="X364" s="7">
        <v>45848</v>
      </c>
      <c r="Y364" s="3">
        <v>3</v>
      </c>
      <c r="Z364" s="3">
        <v>273</v>
      </c>
      <c r="AA364" s="3">
        <f>IFERROR(VLOOKUP(Presupuestos[[#This Row],[RAZON SOCIAL]],CHOOSE({1,2},Clientes_Proveedores[Razon Social],Clientes_Proveedores[Ruc / Dni]),2,0),"-")</f>
        <v>10736055631</v>
      </c>
      <c r="AB364" s="31" t="s">
        <v>1080</v>
      </c>
      <c r="AC364" s="3" t="s">
        <v>670</v>
      </c>
      <c r="AD364" s="5"/>
      <c r="AE364" s="6">
        <v>24</v>
      </c>
      <c r="AF364" s="6">
        <f>Presupuestos[[#This Row],[BASE]]*Presupuestos[[#This Row],[% IGV]]</f>
        <v>0</v>
      </c>
      <c r="AG364" s="22">
        <f>ROUND(SUM(Presupuestos[[#This Row],[BASE]:[IGV]]),2)</f>
        <v>24</v>
      </c>
      <c r="AH364" s="9" t="str">
        <f>IF(Presupuestos[[#This Row],[MONEDA]]="USD",VLOOKUP(Presupuestos[[#This Row],[FECHA DE EMISION]],Tipo_Cambio[],3,0),"")</f>
        <v/>
      </c>
      <c r="AI364" s="22">
        <f>IFERROR(ROUND(IF(Presupuestos[[#This Row],[MONEDA]]="PEN",Presupuestos[[#This Row],[TOTAL]],Presupuestos[[#This Row],[TOTAL]]*Presupuestos[[#This Row],[TIPO DE CAMBIO]]),2),"")</f>
        <v>24</v>
      </c>
      <c r="AJ364" s="5"/>
      <c r="AK364" s="33" t="s">
        <v>671</v>
      </c>
      <c r="AL364" s="5" t="s">
        <v>672</v>
      </c>
      <c r="AM364" s="23"/>
      <c r="AN364" s="23"/>
      <c r="AO364" s="7">
        <f>IFERROR(VLOOKUP("1-"&amp;Presupuestos[[#This Row],[ID DOCUMENTO]],BD_Pagos[],7,0),"")</f>
        <v>45869</v>
      </c>
      <c r="AP364" s="16" t="str">
        <f>IFERROR(VLOOKUP("1-"&amp;Presupuestos[[#This Row],[ID DOCUMENTO]],BD_Pagos[],8,0),"")</f>
        <v>C-Tesoreria</v>
      </c>
      <c r="AQ364" s="17" t="str">
        <f>IFERROR(VLOOKUP("1-"&amp;Presupuestos[[#This Row],[ID DOCUMENTO]],BD_Pagos[],9,0),"")</f>
        <v>001-12545</v>
      </c>
      <c r="AR364" s="54"/>
      <c r="AS364" s="7">
        <f>IFERROR(VLOOKUP("2-"&amp;Presupuestos[[#This Row],[ID DOCUMENTO]],BD_Pagos[],7,0),"")</f>
        <v>0</v>
      </c>
      <c r="AT364" s="16" t="str">
        <f>IFERROR(VLOOKUP("2-"&amp;Presupuestos[[#This Row],[ID DOCUMENTO]],BD_Pagos[],8,0),"")</f>
        <v/>
      </c>
      <c r="AU364" s="17">
        <f>IFERROR(VLOOKUP("2-"&amp;Presupuestos[[#This Row],[ID DOCUMENTO]],BD_Pagos[],9,0),"")</f>
        <v>0</v>
      </c>
      <c r="AV364" s="20">
        <f>IF(IFERROR(VLOOKUP("2-"&amp;Presupuestos[[#This Row],[ID DOCUMENTO]],BD_Pagos[],10,0),0)&gt;Presupuestos[[#This Row],[TOTAL SOLES]],Presupuestos[[#This Row],[TOTAL SOLES]],IFERROR(VLOOKUP("2-"&amp;Presupuestos[[#This Row],[ID DOCUMENTO]],BD_Pagos[],10,0),0))</f>
        <v>0</v>
      </c>
      <c r="AW364" s="7"/>
      <c r="AX364" s="16"/>
      <c r="AY364" s="17"/>
      <c r="AZ364" s="20"/>
      <c r="BA364" s="7"/>
      <c r="BB364" s="16"/>
      <c r="BC364" s="17"/>
      <c r="BD364" s="20"/>
      <c r="BE364" s="7">
        <f>IFERROR(VLOOKUP("5-"&amp;Presupuestos[[#This Row],[ID DOCUMENTO]],BD_Pagos[],7,0),"")</f>
        <v>0</v>
      </c>
      <c r="BF364" s="17">
        <f>IFERROR(VLOOKUP("5-"&amp;Presupuestos[[#This Row],[ID DOCUMENTO]],BD_Pagos[],9,0),"")</f>
        <v>0</v>
      </c>
      <c r="BG364" s="20">
        <f>IF(IFERROR(VLOOKUP("5-"&amp;Presupuestos[[#This Row],[ID DOCUMENTO]],BD_Pagos[],10,0),0)&gt;Presupuestos[[#This Row],[TOTAL SOLES]],Presupuestos[[#This Row],[TOTAL SOLES]],IFERROR(VLOOKUP("5-"&amp;Presupuestos[[#This Row],[ID DOCUMENTO]],BD_Pagos[],10,0),0))</f>
        <v>0</v>
      </c>
      <c r="BH364" s="7">
        <f>IFERROR(VLOOKUP("1-Detraccion"&amp;Presupuestos[[#This Row],[ID DOCUMENTO]],BD_Pagos[],2,0),"")</f>
        <v>0</v>
      </c>
      <c r="BI364" s="3" t="str">
        <f>IFERROR(VLOOKUP("1-Detraccion"&amp;Presupuestos[[#This Row],[ID DOCUMENTO]],BD_Pagos[],3,0),"")</f>
        <v/>
      </c>
      <c r="BJ364" s="3">
        <f>IFERROR(VLOOKUP("1-Detraccion"&amp;Presupuestos[[#This Row],[ID DOCUMENTO]],BD_Pagos[],4,0),"")</f>
        <v>0</v>
      </c>
      <c r="BK364" s="6">
        <f>IF(IFERROR(VLOOKUP("1-Detraccion"&amp;Presupuestos[[#This Row],[ID DOCUMENTO]],BD_Pagos[],5,0),0)&gt;Presupuestos[[#This Row],[TOTAL SOLES]],Presupuestos[[#This Row],[TOTAL SOLES]],IFERROR(VLOOKUP("1-Detraccion"&amp;Presupuestos[[#This Row],[ID DOCUMENTO]],BD_Pagos[],5,0),0))</f>
        <v>0</v>
      </c>
      <c r="BL364" s="6">
        <f>IF(IFERROR(VLOOKUP("1-Detraccion"&amp;Presupuestos[[#This Row],[ID DOCUMENTO]],BD_Pagos[],6,0),0)&gt;Presupuestos[[#This Row],[TOTAL SOLES]],Presupuestos[[#This Row],[TOTAL SOLES]],IFERROR(VLOOKUP("1-Detraccion"&amp;Presupuestos[[#This Row],[ID DOCUMENTO]],BD_Pagos[],6,0),0))</f>
        <v>0</v>
      </c>
      <c r="BM364" s="37"/>
      <c r="BN364" s="3"/>
      <c r="BO364" s="3"/>
      <c r="BP364" s="6"/>
      <c r="BQ36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364" s="23" t="str">
        <f>IF(Presupuestos[[#This Row],[SALDO ME-MN]]&gt;0,"PENDIENTE","CANCELADO")</f>
        <v>PENDIENTE</v>
      </c>
      <c r="BS364" s="23" t="str">
        <f>IF(COUNTIFS($U$4:$U363,Presupuestos[[#This Row],[ID DOCUMENTO]])&gt;=1,IF(B363=Presupuestos[[#This Row],[ID]],"OK","DOC. DUPLICADO"),"OK")</f>
        <v>OK</v>
      </c>
    </row>
    <row r="365" spans="2:71" ht="24" x14ac:dyDescent="0.25">
      <c r="B365" s="34">
        <f>IF(Presupuestos[[#This Row],[ID DOCUMENTO]]=U364,B364,IF(B364="ID",1,B364+1))</f>
        <v>358</v>
      </c>
      <c r="C365" s="2">
        <v>45849</v>
      </c>
      <c r="D365" s="2">
        <v>45849</v>
      </c>
      <c r="E365" s="3" t="s">
        <v>1127</v>
      </c>
      <c r="F365" s="25" t="s">
        <v>35</v>
      </c>
      <c r="G365" s="25" t="s">
        <v>19</v>
      </c>
      <c r="H365" s="25" t="s">
        <v>203</v>
      </c>
      <c r="I365" s="36" t="str">
        <f>IFERROR(VLOOKUP(Presupuestos[[#This Row],[AREA]]&amp;Presupuestos[[#This Row],[CONCEPTO]]&amp;Presupuestos[[#This Row],[DESCRIPCION]],Tabla28[[Columna1]:[CÓDIGO NUEVO]],2,0),"")</f>
        <v>P0307001</v>
      </c>
      <c r="J365" s="3" t="s">
        <v>666</v>
      </c>
      <c r="K365" s="3" t="s">
        <v>666</v>
      </c>
      <c r="L365" s="3" t="s">
        <v>666</v>
      </c>
      <c r="M365" s="31" t="s">
        <v>1291</v>
      </c>
      <c r="N365" s="3"/>
      <c r="O365" s="3" t="s">
        <v>315</v>
      </c>
      <c r="P365" s="3" t="s">
        <v>127</v>
      </c>
      <c r="Q365" s="3" t="str">
        <f>IFERROR(VLOOKUP(Presupuestos[[#This Row],[CLASIFICACIÓN (N)]],Tabla17[],2,0),"")</f>
        <v>Gastos operativos</v>
      </c>
      <c r="R365" s="3" t="str">
        <f>IFERROR(VLOOKUP(Presupuestos[[#This Row],[CLASIFICACIÓN (N)]],Tabla17[],3,0),"")</f>
        <v>Operativo</v>
      </c>
      <c r="S365" s="3" t="s">
        <v>16</v>
      </c>
      <c r="T365" s="3" t="str">
        <f>IFERROR(VLOOKUP(Presupuestos[[#This Row],[ALMACEN]],Tabla5[],2,0),"")</f>
        <v>Arequipa</v>
      </c>
      <c r="U365" s="19" t="str">
        <f>IFERROR(VLOOKUP(Presupuestos[[#This Row],[TIPO DE DOCUMENTO]],Tipo_Documento[],2,0)&amp;Presupuestos[[#This Row],[SERIE]]&amp;Presupuestos[[#This Row],[NUMERO]]&amp;Presupuestos[[#This Row],[RUC]],"")</f>
        <v>PLM327410736055631</v>
      </c>
      <c r="V365" s="3" t="s">
        <v>171</v>
      </c>
      <c r="W365" s="7">
        <v>45849</v>
      </c>
      <c r="X365" s="7">
        <v>45849</v>
      </c>
      <c r="Y365" s="3">
        <v>3</v>
      </c>
      <c r="Z365" s="3">
        <v>274</v>
      </c>
      <c r="AA365" s="3">
        <f>IFERROR(VLOOKUP(Presupuestos[[#This Row],[RAZON SOCIAL]],CHOOSE({1,2},Clientes_Proveedores[Razon Social],Clientes_Proveedores[Ruc / Dni]),2,0),"-")</f>
        <v>10736055631</v>
      </c>
      <c r="AB365" s="31" t="s">
        <v>1080</v>
      </c>
      <c r="AC365" s="3" t="s">
        <v>670</v>
      </c>
      <c r="AD365" s="5"/>
      <c r="AE365" s="6">
        <v>12</v>
      </c>
      <c r="AF365" s="6">
        <f>Presupuestos[[#This Row],[BASE]]*Presupuestos[[#This Row],[% IGV]]</f>
        <v>0</v>
      </c>
      <c r="AG365" s="22">
        <f>ROUND(SUM(Presupuestos[[#This Row],[BASE]:[IGV]]),2)</f>
        <v>12</v>
      </c>
      <c r="AH365" s="9" t="str">
        <f>IF(Presupuestos[[#This Row],[MONEDA]]="USD",VLOOKUP(Presupuestos[[#This Row],[FECHA DE EMISION]],Tipo_Cambio[],3,0),"")</f>
        <v/>
      </c>
      <c r="AI365" s="22">
        <f>IFERROR(ROUND(IF(Presupuestos[[#This Row],[MONEDA]]="PEN",Presupuestos[[#This Row],[TOTAL]],Presupuestos[[#This Row],[TOTAL]]*Presupuestos[[#This Row],[TIPO DE CAMBIO]]),2),"")</f>
        <v>12</v>
      </c>
      <c r="AJ365" s="5"/>
      <c r="AK365" s="33" t="s">
        <v>671</v>
      </c>
      <c r="AL365" s="5" t="s">
        <v>672</v>
      </c>
      <c r="AM365" s="23"/>
      <c r="AN365" s="23"/>
      <c r="AO365" s="7">
        <f>IFERROR(VLOOKUP("1-"&amp;Presupuestos[[#This Row],[ID DOCUMENTO]],BD_Pagos[],7,0),"")</f>
        <v>45869</v>
      </c>
      <c r="AP365" s="16" t="str">
        <f>IFERROR(VLOOKUP("1-"&amp;Presupuestos[[#This Row],[ID DOCUMENTO]],BD_Pagos[],8,0),"")</f>
        <v>C-Tesoreria</v>
      </c>
      <c r="AQ365" s="17" t="str">
        <f>IFERROR(VLOOKUP("1-"&amp;Presupuestos[[#This Row],[ID DOCUMENTO]],BD_Pagos[],9,0),"")</f>
        <v>001-12546</v>
      </c>
      <c r="AR365" s="54"/>
      <c r="AS365" s="7">
        <f>IFERROR(VLOOKUP("2-"&amp;Presupuestos[[#This Row],[ID DOCUMENTO]],BD_Pagos[],7,0),"")</f>
        <v>0</v>
      </c>
      <c r="AT365" s="16" t="str">
        <f>IFERROR(VLOOKUP("2-"&amp;Presupuestos[[#This Row],[ID DOCUMENTO]],BD_Pagos[],8,0),"")</f>
        <v/>
      </c>
      <c r="AU365" s="17">
        <f>IFERROR(VLOOKUP("2-"&amp;Presupuestos[[#This Row],[ID DOCUMENTO]],BD_Pagos[],9,0),"")</f>
        <v>0</v>
      </c>
      <c r="AV365" s="20">
        <f>IF(IFERROR(VLOOKUP("2-"&amp;Presupuestos[[#This Row],[ID DOCUMENTO]],BD_Pagos[],10,0),0)&gt;Presupuestos[[#This Row],[TOTAL SOLES]],Presupuestos[[#This Row],[TOTAL SOLES]],IFERROR(VLOOKUP("2-"&amp;Presupuestos[[#This Row],[ID DOCUMENTO]],BD_Pagos[],10,0),0))</f>
        <v>0</v>
      </c>
      <c r="AW365" s="7"/>
      <c r="AX365" s="16"/>
      <c r="AY365" s="17"/>
      <c r="AZ365" s="20"/>
      <c r="BA365" s="7"/>
      <c r="BB365" s="16"/>
      <c r="BC365" s="17"/>
      <c r="BD365" s="20"/>
      <c r="BE365" s="7">
        <f>IFERROR(VLOOKUP("5-"&amp;Presupuestos[[#This Row],[ID DOCUMENTO]],BD_Pagos[],7,0),"")</f>
        <v>0</v>
      </c>
      <c r="BF365" s="17">
        <f>IFERROR(VLOOKUP("5-"&amp;Presupuestos[[#This Row],[ID DOCUMENTO]],BD_Pagos[],9,0),"")</f>
        <v>0</v>
      </c>
      <c r="BG365" s="20">
        <f>IF(IFERROR(VLOOKUP("5-"&amp;Presupuestos[[#This Row],[ID DOCUMENTO]],BD_Pagos[],10,0),0)&gt;Presupuestos[[#This Row],[TOTAL SOLES]],Presupuestos[[#This Row],[TOTAL SOLES]],IFERROR(VLOOKUP("5-"&amp;Presupuestos[[#This Row],[ID DOCUMENTO]],BD_Pagos[],10,0),0))</f>
        <v>0</v>
      </c>
      <c r="BH365" s="7">
        <f>IFERROR(VLOOKUP("1-Detraccion"&amp;Presupuestos[[#This Row],[ID DOCUMENTO]],BD_Pagos[],2,0),"")</f>
        <v>0</v>
      </c>
      <c r="BI365" s="3" t="str">
        <f>IFERROR(VLOOKUP("1-Detraccion"&amp;Presupuestos[[#This Row],[ID DOCUMENTO]],BD_Pagos[],3,0),"")</f>
        <v/>
      </c>
      <c r="BJ365" s="3">
        <f>IFERROR(VLOOKUP("1-Detraccion"&amp;Presupuestos[[#This Row],[ID DOCUMENTO]],BD_Pagos[],4,0),"")</f>
        <v>0</v>
      </c>
      <c r="BK365" s="6">
        <f>IF(IFERROR(VLOOKUP("1-Detraccion"&amp;Presupuestos[[#This Row],[ID DOCUMENTO]],BD_Pagos[],5,0),0)&gt;Presupuestos[[#This Row],[TOTAL SOLES]],Presupuestos[[#This Row],[TOTAL SOLES]],IFERROR(VLOOKUP("1-Detraccion"&amp;Presupuestos[[#This Row],[ID DOCUMENTO]],BD_Pagos[],5,0),0))</f>
        <v>0</v>
      </c>
      <c r="BL365" s="6">
        <f>IF(IFERROR(VLOOKUP("1-Detraccion"&amp;Presupuestos[[#This Row],[ID DOCUMENTO]],BD_Pagos[],6,0),0)&gt;Presupuestos[[#This Row],[TOTAL SOLES]],Presupuestos[[#This Row],[TOTAL SOLES]],IFERROR(VLOOKUP("1-Detraccion"&amp;Presupuestos[[#This Row],[ID DOCUMENTO]],BD_Pagos[],6,0),0))</f>
        <v>0</v>
      </c>
      <c r="BM365" s="37"/>
      <c r="BN365" s="3"/>
      <c r="BO365" s="3"/>
      <c r="BP365" s="6"/>
      <c r="BQ36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365" s="23" t="str">
        <f>IF(Presupuestos[[#This Row],[SALDO ME-MN]]&gt;0,"PENDIENTE","CANCELADO")</f>
        <v>PENDIENTE</v>
      </c>
      <c r="BS365" s="23" t="str">
        <f>IF(COUNTIFS($U$4:$U364,Presupuestos[[#This Row],[ID DOCUMENTO]])&gt;=1,IF(B364=Presupuestos[[#This Row],[ID]],"OK","DOC. DUPLICADO"),"OK")</f>
        <v>OK</v>
      </c>
    </row>
    <row r="366" spans="2:71" ht="24" x14ac:dyDescent="0.25">
      <c r="B366" s="34">
        <f>IF(Presupuestos[[#This Row],[ID DOCUMENTO]]=U365,B365,IF(B365="ID",1,B365+1))</f>
        <v>359</v>
      </c>
      <c r="C366" s="2">
        <v>45852</v>
      </c>
      <c r="D366" s="2">
        <v>45852</v>
      </c>
      <c r="E366" s="3" t="s">
        <v>1127</v>
      </c>
      <c r="F366" s="25" t="s">
        <v>35</v>
      </c>
      <c r="G366" s="25" t="s">
        <v>19</v>
      </c>
      <c r="H366" s="25" t="s">
        <v>203</v>
      </c>
      <c r="I366" s="36" t="str">
        <f>IFERROR(VLOOKUP(Presupuestos[[#This Row],[AREA]]&amp;Presupuestos[[#This Row],[CONCEPTO]]&amp;Presupuestos[[#This Row],[DESCRIPCION]],Tabla28[[Columna1]:[CÓDIGO NUEVO]],2,0),"")</f>
        <v>P0307001</v>
      </c>
      <c r="J366" s="3" t="s">
        <v>666</v>
      </c>
      <c r="K366" s="3" t="s">
        <v>666</v>
      </c>
      <c r="L366" s="3" t="s">
        <v>666</v>
      </c>
      <c r="M366" s="31" t="s">
        <v>1292</v>
      </c>
      <c r="N366" s="3"/>
      <c r="O366" s="3" t="s">
        <v>315</v>
      </c>
      <c r="P366" s="3" t="s">
        <v>127</v>
      </c>
      <c r="Q366" s="3" t="str">
        <f>IFERROR(VLOOKUP(Presupuestos[[#This Row],[CLASIFICACIÓN (N)]],Tabla17[],2,0),"")</f>
        <v>Gastos operativos</v>
      </c>
      <c r="R366" s="3" t="str">
        <f>IFERROR(VLOOKUP(Presupuestos[[#This Row],[CLASIFICACIÓN (N)]],Tabla17[],3,0),"")</f>
        <v>Operativo</v>
      </c>
      <c r="S366" s="3" t="s">
        <v>16</v>
      </c>
      <c r="T366" s="3" t="str">
        <f>IFERROR(VLOOKUP(Presupuestos[[#This Row],[ALMACEN]],Tabla5[],2,0),"")</f>
        <v>Arequipa</v>
      </c>
      <c r="U366" s="19" t="str">
        <f>IFERROR(VLOOKUP(Presupuestos[[#This Row],[TIPO DE DOCUMENTO]],Tipo_Documento[],2,0)&amp;Presupuestos[[#This Row],[SERIE]]&amp;Presupuestos[[#This Row],[NUMERO]]&amp;Presupuestos[[#This Row],[RUC]],"")</f>
        <v>PLM327510736055631</v>
      </c>
      <c r="V366" s="3" t="s">
        <v>171</v>
      </c>
      <c r="W366" s="7">
        <v>45852</v>
      </c>
      <c r="X366" s="7">
        <v>45852</v>
      </c>
      <c r="Y366" s="3">
        <v>3</v>
      </c>
      <c r="Z366" s="3">
        <v>275</v>
      </c>
      <c r="AA366" s="3">
        <f>IFERROR(VLOOKUP(Presupuestos[[#This Row],[RAZON SOCIAL]],CHOOSE({1,2},Clientes_Proveedores[Razon Social],Clientes_Proveedores[Ruc / Dni]),2,0),"-")</f>
        <v>10736055631</v>
      </c>
      <c r="AB366" s="31" t="s">
        <v>1080</v>
      </c>
      <c r="AC366" s="3" t="s">
        <v>670</v>
      </c>
      <c r="AD366" s="5"/>
      <c r="AE366" s="6">
        <v>5</v>
      </c>
      <c r="AF366" s="6">
        <f>Presupuestos[[#This Row],[BASE]]*Presupuestos[[#This Row],[% IGV]]</f>
        <v>0</v>
      </c>
      <c r="AG366" s="22">
        <f>ROUND(SUM(Presupuestos[[#This Row],[BASE]:[IGV]]),2)</f>
        <v>5</v>
      </c>
      <c r="AH366" s="9" t="str">
        <f>IF(Presupuestos[[#This Row],[MONEDA]]="USD",VLOOKUP(Presupuestos[[#This Row],[FECHA DE EMISION]],Tipo_Cambio[],3,0),"")</f>
        <v/>
      </c>
      <c r="AI366" s="22">
        <f>IFERROR(ROUND(IF(Presupuestos[[#This Row],[MONEDA]]="PEN",Presupuestos[[#This Row],[TOTAL]],Presupuestos[[#This Row],[TOTAL]]*Presupuestos[[#This Row],[TIPO DE CAMBIO]]),2),"")</f>
        <v>5</v>
      </c>
      <c r="AJ366" s="5"/>
      <c r="AK366" s="33" t="s">
        <v>671</v>
      </c>
      <c r="AL366" s="5" t="s">
        <v>672</v>
      </c>
      <c r="AM366" s="23"/>
      <c r="AN366" s="23"/>
      <c r="AO366" s="7">
        <f>IFERROR(VLOOKUP("1-"&amp;Presupuestos[[#This Row],[ID DOCUMENTO]],BD_Pagos[],7,0),"")</f>
        <v>45869</v>
      </c>
      <c r="AP366" s="16" t="str">
        <f>IFERROR(VLOOKUP("1-"&amp;Presupuestos[[#This Row],[ID DOCUMENTO]],BD_Pagos[],8,0),"")</f>
        <v>C-Tesoreria</v>
      </c>
      <c r="AQ366" s="17" t="str">
        <f>IFERROR(VLOOKUP("1-"&amp;Presupuestos[[#This Row],[ID DOCUMENTO]],BD_Pagos[],9,0),"")</f>
        <v>001-12547</v>
      </c>
      <c r="AR366" s="54"/>
      <c r="AS366" s="7">
        <f>IFERROR(VLOOKUP("2-"&amp;Presupuestos[[#This Row],[ID DOCUMENTO]],BD_Pagos[],7,0),"")</f>
        <v>0</v>
      </c>
      <c r="AT366" s="16" t="str">
        <f>IFERROR(VLOOKUP("2-"&amp;Presupuestos[[#This Row],[ID DOCUMENTO]],BD_Pagos[],8,0),"")</f>
        <v/>
      </c>
      <c r="AU366" s="17">
        <f>IFERROR(VLOOKUP("2-"&amp;Presupuestos[[#This Row],[ID DOCUMENTO]],BD_Pagos[],9,0),"")</f>
        <v>0</v>
      </c>
      <c r="AV366" s="20">
        <f>IF(IFERROR(VLOOKUP("2-"&amp;Presupuestos[[#This Row],[ID DOCUMENTO]],BD_Pagos[],10,0),0)&gt;Presupuestos[[#This Row],[TOTAL SOLES]],Presupuestos[[#This Row],[TOTAL SOLES]],IFERROR(VLOOKUP("2-"&amp;Presupuestos[[#This Row],[ID DOCUMENTO]],BD_Pagos[],10,0),0))</f>
        <v>0</v>
      </c>
      <c r="AW366" s="7"/>
      <c r="AX366" s="16"/>
      <c r="AY366" s="17"/>
      <c r="AZ366" s="20"/>
      <c r="BA366" s="7"/>
      <c r="BB366" s="16"/>
      <c r="BC366" s="17"/>
      <c r="BD366" s="20"/>
      <c r="BE366" s="7">
        <f>IFERROR(VLOOKUP("5-"&amp;Presupuestos[[#This Row],[ID DOCUMENTO]],BD_Pagos[],7,0),"")</f>
        <v>0</v>
      </c>
      <c r="BF366" s="17">
        <f>IFERROR(VLOOKUP("5-"&amp;Presupuestos[[#This Row],[ID DOCUMENTO]],BD_Pagos[],9,0),"")</f>
        <v>0</v>
      </c>
      <c r="BG366" s="20">
        <f>IF(IFERROR(VLOOKUP("5-"&amp;Presupuestos[[#This Row],[ID DOCUMENTO]],BD_Pagos[],10,0),0)&gt;Presupuestos[[#This Row],[TOTAL SOLES]],Presupuestos[[#This Row],[TOTAL SOLES]],IFERROR(VLOOKUP("5-"&amp;Presupuestos[[#This Row],[ID DOCUMENTO]],BD_Pagos[],10,0),0))</f>
        <v>0</v>
      </c>
      <c r="BH366" s="7">
        <f>IFERROR(VLOOKUP("1-Detraccion"&amp;Presupuestos[[#This Row],[ID DOCUMENTO]],BD_Pagos[],2,0),"")</f>
        <v>0</v>
      </c>
      <c r="BI366" s="3" t="str">
        <f>IFERROR(VLOOKUP("1-Detraccion"&amp;Presupuestos[[#This Row],[ID DOCUMENTO]],BD_Pagos[],3,0),"")</f>
        <v/>
      </c>
      <c r="BJ366" s="3">
        <f>IFERROR(VLOOKUP("1-Detraccion"&amp;Presupuestos[[#This Row],[ID DOCUMENTO]],BD_Pagos[],4,0),"")</f>
        <v>0</v>
      </c>
      <c r="BK366" s="6">
        <f>IF(IFERROR(VLOOKUP("1-Detraccion"&amp;Presupuestos[[#This Row],[ID DOCUMENTO]],BD_Pagos[],5,0),0)&gt;Presupuestos[[#This Row],[TOTAL SOLES]],Presupuestos[[#This Row],[TOTAL SOLES]],IFERROR(VLOOKUP("1-Detraccion"&amp;Presupuestos[[#This Row],[ID DOCUMENTO]],BD_Pagos[],5,0),0))</f>
        <v>0</v>
      </c>
      <c r="BL366" s="6">
        <f>IF(IFERROR(VLOOKUP("1-Detraccion"&amp;Presupuestos[[#This Row],[ID DOCUMENTO]],BD_Pagos[],6,0),0)&gt;Presupuestos[[#This Row],[TOTAL SOLES]],Presupuestos[[#This Row],[TOTAL SOLES]],IFERROR(VLOOKUP("1-Detraccion"&amp;Presupuestos[[#This Row],[ID DOCUMENTO]],BD_Pagos[],6,0),0))</f>
        <v>0</v>
      </c>
      <c r="BM366" s="37"/>
      <c r="BN366" s="3"/>
      <c r="BO366" s="3"/>
      <c r="BP366" s="6"/>
      <c r="BQ36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366" s="23" t="str">
        <f>IF(Presupuestos[[#This Row],[SALDO ME-MN]]&gt;0,"PENDIENTE","CANCELADO")</f>
        <v>PENDIENTE</v>
      </c>
      <c r="BS366" s="23" t="str">
        <f>IF(COUNTIFS($U$4:$U365,Presupuestos[[#This Row],[ID DOCUMENTO]])&gt;=1,IF(B365=Presupuestos[[#This Row],[ID]],"OK","DOC. DUPLICADO"),"OK")</f>
        <v>OK</v>
      </c>
    </row>
    <row r="367" spans="2:71" ht="24" x14ac:dyDescent="0.25">
      <c r="B367" s="34">
        <f>IF(Presupuestos[[#This Row],[ID DOCUMENTO]]=U366,B366,IF(B366="ID",1,B366+1))</f>
        <v>360</v>
      </c>
      <c r="C367" s="2">
        <v>45854</v>
      </c>
      <c r="D367" s="2">
        <v>45854</v>
      </c>
      <c r="E367" s="3" t="s">
        <v>1127</v>
      </c>
      <c r="F367" s="25" t="s">
        <v>35</v>
      </c>
      <c r="G367" s="25" t="s">
        <v>19</v>
      </c>
      <c r="H367" s="25" t="s">
        <v>203</v>
      </c>
      <c r="I367" s="36" t="str">
        <f>IFERROR(VLOOKUP(Presupuestos[[#This Row],[AREA]]&amp;Presupuestos[[#This Row],[CONCEPTO]]&amp;Presupuestos[[#This Row],[DESCRIPCION]],Tabla28[[Columna1]:[CÓDIGO NUEVO]],2,0),"")</f>
        <v>P0307001</v>
      </c>
      <c r="J367" s="3" t="s">
        <v>666</v>
      </c>
      <c r="K367" s="3" t="s">
        <v>666</v>
      </c>
      <c r="L367" s="3" t="s">
        <v>666</v>
      </c>
      <c r="M367" s="31" t="s">
        <v>1293</v>
      </c>
      <c r="N367" s="3"/>
      <c r="O367" s="3" t="s">
        <v>315</v>
      </c>
      <c r="P367" s="3" t="s">
        <v>127</v>
      </c>
      <c r="Q367" s="3" t="str">
        <f>IFERROR(VLOOKUP(Presupuestos[[#This Row],[CLASIFICACIÓN (N)]],Tabla17[],2,0),"")</f>
        <v>Gastos operativos</v>
      </c>
      <c r="R367" s="3" t="str">
        <f>IFERROR(VLOOKUP(Presupuestos[[#This Row],[CLASIFICACIÓN (N)]],Tabla17[],3,0),"")</f>
        <v>Operativo</v>
      </c>
      <c r="S367" s="3" t="s">
        <v>16</v>
      </c>
      <c r="T367" s="3" t="str">
        <f>IFERROR(VLOOKUP(Presupuestos[[#This Row],[ALMACEN]],Tabla5[],2,0),"")</f>
        <v>Arequipa</v>
      </c>
      <c r="U367" s="19" t="str">
        <f>IFERROR(VLOOKUP(Presupuestos[[#This Row],[TIPO DE DOCUMENTO]],Tipo_Documento[],2,0)&amp;Presupuestos[[#This Row],[SERIE]]&amp;Presupuestos[[#This Row],[NUMERO]]&amp;Presupuestos[[#This Row],[RUC]],"")</f>
        <v>PLM327610736055631</v>
      </c>
      <c r="V367" s="3" t="s">
        <v>171</v>
      </c>
      <c r="W367" s="7">
        <v>45854</v>
      </c>
      <c r="X367" s="7">
        <v>45854</v>
      </c>
      <c r="Y367" s="3">
        <v>3</v>
      </c>
      <c r="Z367" s="3">
        <v>276</v>
      </c>
      <c r="AA367" s="3">
        <f>IFERROR(VLOOKUP(Presupuestos[[#This Row],[RAZON SOCIAL]],CHOOSE({1,2},Clientes_Proveedores[Razon Social],Clientes_Proveedores[Ruc / Dni]),2,0),"-")</f>
        <v>10736055631</v>
      </c>
      <c r="AB367" s="31" t="s">
        <v>1080</v>
      </c>
      <c r="AC367" s="3" t="s">
        <v>670</v>
      </c>
      <c r="AD367" s="5"/>
      <c r="AE367" s="6">
        <v>55</v>
      </c>
      <c r="AF367" s="6">
        <f>Presupuestos[[#This Row],[BASE]]*Presupuestos[[#This Row],[% IGV]]</f>
        <v>0</v>
      </c>
      <c r="AG367" s="22">
        <f>ROUND(SUM(Presupuestos[[#This Row],[BASE]:[IGV]]),2)</f>
        <v>55</v>
      </c>
      <c r="AH367" s="9" t="str">
        <f>IF(Presupuestos[[#This Row],[MONEDA]]="USD",VLOOKUP(Presupuestos[[#This Row],[FECHA DE EMISION]],Tipo_Cambio[],3,0),"")</f>
        <v/>
      </c>
      <c r="AI367" s="22">
        <f>IFERROR(ROUND(IF(Presupuestos[[#This Row],[MONEDA]]="PEN",Presupuestos[[#This Row],[TOTAL]],Presupuestos[[#This Row],[TOTAL]]*Presupuestos[[#This Row],[TIPO DE CAMBIO]]),2),"")</f>
        <v>55</v>
      </c>
      <c r="AJ367" s="5"/>
      <c r="AK367" s="33" t="s">
        <v>671</v>
      </c>
      <c r="AL367" s="5" t="s">
        <v>672</v>
      </c>
      <c r="AM367" s="23"/>
      <c r="AN367" s="23"/>
      <c r="AO367" s="7">
        <f>IFERROR(VLOOKUP("1-"&amp;Presupuestos[[#This Row],[ID DOCUMENTO]],BD_Pagos[],7,0),"")</f>
        <v>45869</v>
      </c>
      <c r="AP367" s="16" t="str">
        <f>IFERROR(VLOOKUP("1-"&amp;Presupuestos[[#This Row],[ID DOCUMENTO]],BD_Pagos[],8,0),"")</f>
        <v>C-Tesoreria</v>
      </c>
      <c r="AQ367" s="17" t="str">
        <f>IFERROR(VLOOKUP("1-"&amp;Presupuestos[[#This Row],[ID DOCUMENTO]],BD_Pagos[],9,0),"")</f>
        <v>001-12548</v>
      </c>
      <c r="AR367" s="54"/>
      <c r="AS367" s="7">
        <f>IFERROR(VLOOKUP("2-"&amp;Presupuestos[[#This Row],[ID DOCUMENTO]],BD_Pagos[],7,0),"")</f>
        <v>0</v>
      </c>
      <c r="AT367" s="16" t="str">
        <f>IFERROR(VLOOKUP("2-"&amp;Presupuestos[[#This Row],[ID DOCUMENTO]],BD_Pagos[],8,0),"")</f>
        <v/>
      </c>
      <c r="AU367" s="17">
        <f>IFERROR(VLOOKUP("2-"&amp;Presupuestos[[#This Row],[ID DOCUMENTO]],BD_Pagos[],9,0),"")</f>
        <v>0</v>
      </c>
      <c r="AV367" s="20">
        <f>IF(IFERROR(VLOOKUP("2-"&amp;Presupuestos[[#This Row],[ID DOCUMENTO]],BD_Pagos[],10,0),0)&gt;Presupuestos[[#This Row],[TOTAL SOLES]],Presupuestos[[#This Row],[TOTAL SOLES]],IFERROR(VLOOKUP("2-"&amp;Presupuestos[[#This Row],[ID DOCUMENTO]],BD_Pagos[],10,0),0))</f>
        <v>0</v>
      </c>
      <c r="AW367" s="7"/>
      <c r="AX367" s="16"/>
      <c r="AY367" s="17"/>
      <c r="AZ367" s="20"/>
      <c r="BA367" s="7"/>
      <c r="BB367" s="16"/>
      <c r="BC367" s="17"/>
      <c r="BD367" s="20"/>
      <c r="BE367" s="7">
        <f>IFERROR(VLOOKUP("5-"&amp;Presupuestos[[#This Row],[ID DOCUMENTO]],BD_Pagos[],7,0),"")</f>
        <v>0</v>
      </c>
      <c r="BF367" s="17">
        <f>IFERROR(VLOOKUP("5-"&amp;Presupuestos[[#This Row],[ID DOCUMENTO]],BD_Pagos[],9,0),"")</f>
        <v>0</v>
      </c>
      <c r="BG367" s="20">
        <f>IF(IFERROR(VLOOKUP("5-"&amp;Presupuestos[[#This Row],[ID DOCUMENTO]],BD_Pagos[],10,0),0)&gt;Presupuestos[[#This Row],[TOTAL SOLES]],Presupuestos[[#This Row],[TOTAL SOLES]],IFERROR(VLOOKUP("5-"&amp;Presupuestos[[#This Row],[ID DOCUMENTO]],BD_Pagos[],10,0),0))</f>
        <v>0</v>
      </c>
      <c r="BH367" s="7">
        <f>IFERROR(VLOOKUP("1-Detraccion"&amp;Presupuestos[[#This Row],[ID DOCUMENTO]],BD_Pagos[],2,0),"")</f>
        <v>0</v>
      </c>
      <c r="BI367" s="3" t="str">
        <f>IFERROR(VLOOKUP("1-Detraccion"&amp;Presupuestos[[#This Row],[ID DOCUMENTO]],BD_Pagos[],3,0),"")</f>
        <v/>
      </c>
      <c r="BJ367" s="3">
        <f>IFERROR(VLOOKUP("1-Detraccion"&amp;Presupuestos[[#This Row],[ID DOCUMENTO]],BD_Pagos[],4,0),"")</f>
        <v>0</v>
      </c>
      <c r="BK367" s="6">
        <f>IF(IFERROR(VLOOKUP("1-Detraccion"&amp;Presupuestos[[#This Row],[ID DOCUMENTO]],BD_Pagos[],5,0),0)&gt;Presupuestos[[#This Row],[TOTAL SOLES]],Presupuestos[[#This Row],[TOTAL SOLES]],IFERROR(VLOOKUP("1-Detraccion"&amp;Presupuestos[[#This Row],[ID DOCUMENTO]],BD_Pagos[],5,0),0))</f>
        <v>0</v>
      </c>
      <c r="BL367" s="6">
        <f>IF(IFERROR(VLOOKUP("1-Detraccion"&amp;Presupuestos[[#This Row],[ID DOCUMENTO]],BD_Pagos[],6,0),0)&gt;Presupuestos[[#This Row],[TOTAL SOLES]],Presupuestos[[#This Row],[TOTAL SOLES]],IFERROR(VLOOKUP("1-Detraccion"&amp;Presupuestos[[#This Row],[ID DOCUMENTO]],BD_Pagos[],6,0),0))</f>
        <v>0</v>
      </c>
      <c r="BM367" s="37"/>
      <c r="BN367" s="3"/>
      <c r="BO367" s="3"/>
      <c r="BP367" s="6"/>
      <c r="BQ36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55</v>
      </c>
      <c r="BR367" s="23" t="str">
        <f>IF(Presupuestos[[#This Row],[SALDO ME-MN]]&gt;0,"PENDIENTE","CANCELADO")</f>
        <v>PENDIENTE</v>
      </c>
      <c r="BS367" s="23" t="str">
        <f>IF(COUNTIFS($U$4:$U366,Presupuestos[[#This Row],[ID DOCUMENTO]])&gt;=1,IF(B366=Presupuestos[[#This Row],[ID]],"OK","DOC. DUPLICADO"),"OK")</f>
        <v>OK</v>
      </c>
    </row>
    <row r="368" spans="2:71" ht="24" x14ac:dyDescent="0.25">
      <c r="B368" s="34">
        <f>IF(Presupuestos[[#This Row],[ID DOCUMENTO]]=U367,B367,IF(B367="ID",1,B367+1))</f>
        <v>361</v>
      </c>
      <c r="C368" s="2">
        <v>45854</v>
      </c>
      <c r="D368" s="2">
        <v>45854</v>
      </c>
      <c r="E368" s="3" t="s">
        <v>1127</v>
      </c>
      <c r="F368" s="25" t="s">
        <v>35</v>
      </c>
      <c r="G368" s="25" t="s">
        <v>19</v>
      </c>
      <c r="H368" s="25" t="s">
        <v>203</v>
      </c>
      <c r="I368" s="36" t="str">
        <f>IFERROR(VLOOKUP(Presupuestos[[#This Row],[AREA]]&amp;Presupuestos[[#This Row],[CONCEPTO]]&amp;Presupuestos[[#This Row],[DESCRIPCION]],Tabla28[[Columna1]:[CÓDIGO NUEVO]],2,0),"")</f>
        <v>P0307001</v>
      </c>
      <c r="J368" s="3" t="s">
        <v>666</v>
      </c>
      <c r="K368" s="3" t="s">
        <v>666</v>
      </c>
      <c r="L368" s="3" t="s">
        <v>666</v>
      </c>
      <c r="M368" s="31" t="s">
        <v>1293</v>
      </c>
      <c r="N368" s="3"/>
      <c r="O368" s="3" t="s">
        <v>315</v>
      </c>
      <c r="P368" s="3" t="s">
        <v>127</v>
      </c>
      <c r="Q368" s="3" t="str">
        <f>IFERROR(VLOOKUP(Presupuestos[[#This Row],[CLASIFICACIÓN (N)]],Tabla17[],2,0),"")</f>
        <v>Gastos operativos</v>
      </c>
      <c r="R368" s="3" t="str">
        <f>IFERROR(VLOOKUP(Presupuestos[[#This Row],[CLASIFICACIÓN (N)]],Tabla17[],3,0),"")</f>
        <v>Operativo</v>
      </c>
      <c r="S368" s="3" t="s">
        <v>16</v>
      </c>
      <c r="T368" s="3" t="str">
        <f>IFERROR(VLOOKUP(Presupuestos[[#This Row],[ALMACEN]],Tabla5[],2,0),"")</f>
        <v>Arequipa</v>
      </c>
      <c r="U368" s="19" t="str">
        <f>IFERROR(VLOOKUP(Presupuestos[[#This Row],[TIPO DE DOCUMENTO]],Tipo_Documento[],2,0)&amp;Presupuestos[[#This Row],[SERIE]]&amp;Presupuestos[[#This Row],[NUMERO]]&amp;Presupuestos[[#This Row],[RUC]],"")</f>
        <v>PLM327710736055631</v>
      </c>
      <c r="V368" s="3" t="s">
        <v>171</v>
      </c>
      <c r="W368" s="7">
        <v>45854</v>
      </c>
      <c r="X368" s="7">
        <v>45854</v>
      </c>
      <c r="Y368" s="3">
        <v>3</v>
      </c>
      <c r="Z368" s="3">
        <v>277</v>
      </c>
      <c r="AA368" s="3">
        <f>IFERROR(VLOOKUP(Presupuestos[[#This Row],[RAZON SOCIAL]],CHOOSE({1,2},Clientes_Proveedores[Razon Social],Clientes_Proveedores[Ruc / Dni]),2,0),"-")</f>
        <v>10736055631</v>
      </c>
      <c r="AB368" s="31" t="s">
        <v>1080</v>
      </c>
      <c r="AC368" s="3" t="s">
        <v>670</v>
      </c>
      <c r="AD368" s="5"/>
      <c r="AE368" s="6">
        <v>15</v>
      </c>
      <c r="AF368" s="6">
        <f>Presupuestos[[#This Row],[BASE]]*Presupuestos[[#This Row],[% IGV]]</f>
        <v>0</v>
      </c>
      <c r="AG368" s="22">
        <f>ROUND(SUM(Presupuestos[[#This Row],[BASE]:[IGV]]),2)</f>
        <v>15</v>
      </c>
      <c r="AH368" s="9" t="str">
        <f>IF(Presupuestos[[#This Row],[MONEDA]]="USD",VLOOKUP(Presupuestos[[#This Row],[FECHA DE EMISION]],Tipo_Cambio[],3,0),"")</f>
        <v/>
      </c>
      <c r="AI368" s="22">
        <f>IFERROR(ROUND(IF(Presupuestos[[#This Row],[MONEDA]]="PEN",Presupuestos[[#This Row],[TOTAL]],Presupuestos[[#This Row],[TOTAL]]*Presupuestos[[#This Row],[TIPO DE CAMBIO]]),2),"")</f>
        <v>15</v>
      </c>
      <c r="AJ368" s="5"/>
      <c r="AK368" s="33" t="s">
        <v>671</v>
      </c>
      <c r="AL368" s="5" t="s">
        <v>672</v>
      </c>
      <c r="AM368" s="23"/>
      <c r="AN368" s="23"/>
      <c r="AO368" s="7">
        <f>IFERROR(VLOOKUP("1-"&amp;Presupuestos[[#This Row],[ID DOCUMENTO]],BD_Pagos[],7,0),"")</f>
        <v>45869</v>
      </c>
      <c r="AP368" s="16" t="str">
        <f>IFERROR(VLOOKUP("1-"&amp;Presupuestos[[#This Row],[ID DOCUMENTO]],BD_Pagos[],8,0),"")</f>
        <v>C-Tesoreria</v>
      </c>
      <c r="AQ368" s="17" t="str">
        <f>IFERROR(VLOOKUP("1-"&amp;Presupuestos[[#This Row],[ID DOCUMENTO]],BD_Pagos[],9,0),"")</f>
        <v>001-12549</v>
      </c>
      <c r="AR368" s="54"/>
      <c r="AS368" s="7">
        <f>IFERROR(VLOOKUP("2-"&amp;Presupuestos[[#This Row],[ID DOCUMENTO]],BD_Pagos[],7,0),"")</f>
        <v>0</v>
      </c>
      <c r="AT368" s="16" t="str">
        <f>IFERROR(VLOOKUP("2-"&amp;Presupuestos[[#This Row],[ID DOCUMENTO]],BD_Pagos[],8,0),"")</f>
        <v/>
      </c>
      <c r="AU368" s="17">
        <f>IFERROR(VLOOKUP("2-"&amp;Presupuestos[[#This Row],[ID DOCUMENTO]],BD_Pagos[],9,0),"")</f>
        <v>0</v>
      </c>
      <c r="AV368" s="20">
        <f>IF(IFERROR(VLOOKUP("2-"&amp;Presupuestos[[#This Row],[ID DOCUMENTO]],BD_Pagos[],10,0),0)&gt;Presupuestos[[#This Row],[TOTAL SOLES]],Presupuestos[[#This Row],[TOTAL SOLES]],IFERROR(VLOOKUP("2-"&amp;Presupuestos[[#This Row],[ID DOCUMENTO]],BD_Pagos[],10,0),0))</f>
        <v>0</v>
      </c>
      <c r="AW368" s="7"/>
      <c r="AX368" s="16"/>
      <c r="AY368" s="17"/>
      <c r="AZ368" s="20"/>
      <c r="BA368" s="7"/>
      <c r="BB368" s="16"/>
      <c r="BC368" s="17"/>
      <c r="BD368" s="20"/>
      <c r="BE368" s="7">
        <f>IFERROR(VLOOKUP("5-"&amp;Presupuestos[[#This Row],[ID DOCUMENTO]],BD_Pagos[],7,0),"")</f>
        <v>0</v>
      </c>
      <c r="BF368" s="17">
        <f>IFERROR(VLOOKUP("5-"&amp;Presupuestos[[#This Row],[ID DOCUMENTO]],BD_Pagos[],9,0),"")</f>
        <v>0</v>
      </c>
      <c r="BG368" s="20">
        <f>IF(IFERROR(VLOOKUP("5-"&amp;Presupuestos[[#This Row],[ID DOCUMENTO]],BD_Pagos[],10,0),0)&gt;Presupuestos[[#This Row],[TOTAL SOLES]],Presupuestos[[#This Row],[TOTAL SOLES]],IFERROR(VLOOKUP("5-"&amp;Presupuestos[[#This Row],[ID DOCUMENTO]],BD_Pagos[],10,0),0))</f>
        <v>0</v>
      </c>
      <c r="BH368" s="7">
        <f>IFERROR(VLOOKUP("1-Detraccion"&amp;Presupuestos[[#This Row],[ID DOCUMENTO]],BD_Pagos[],2,0),"")</f>
        <v>0</v>
      </c>
      <c r="BI368" s="3" t="str">
        <f>IFERROR(VLOOKUP("1-Detraccion"&amp;Presupuestos[[#This Row],[ID DOCUMENTO]],BD_Pagos[],3,0),"")</f>
        <v/>
      </c>
      <c r="BJ368" s="3">
        <f>IFERROR(VLOOKUP("1-Detraccion"&amp;Presupuestos[[#This Row],[ID DOCUMENTO]],BD_Pagos[],4,0),"")</f>
        <v>0</v>
      </c>
      <c r="BK368" s="6">
        <f>IF(IFERROR(VLOOKUP("1-Detraccion"&amp;Presupuestos[[#This Row],[ID DOCUMENTO]],BD_Pagos[],5,0),0)&gt;Presupuestos[[#This Row],[TOTAL SOLES]],Presupuestos[[#This Row],[TOTAL SOLES]],IFERROR(VLOOKUP("1-Detraccion"&amp;Presupuestos[[#This Row],[ID DOCUMENTO]],BD_Pagos[],5,0),0))</f>
        <v>0</v>
      </c>
      <c r="BL368" s="6">
        <f>IF(IFERROR(VLOOKUP("1-Detraccion"&amp;Presupuestos[[#This Row],[ID DOCUMENTO]],BD_Pagos[],6,0),0)&gt;Presupuestos[[#This Row],[TOTAL SOLES]],Presupuestos[[#This Row],[TOTAL SOLES]],IFERROR(VLOOKUP("1-Detraccion"&amp;Presupuestos[[#This Row],[ID DOCUMENTO]],BD_Pagos[],6,0),0))</f>
        <v>0</v>
      </c>
      <c r="BM368" s="37"/>
      <c r="BN368" s="3"/>
      <c r="BO368" s="3"/>
      <c r="BP368" s="6"/>
      <c r="BQ36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368" s="23" t="str">
        <f>IF(Presupuestos[[#This Row],[SALDO ME-MN]]&gt;0,"PENDIENTE","CANCELADO")</f>
        <v>PENDIENTE</v>
      </c>
      <c r="BS368" s="23" t="str">
        <f>IF(COUNTIFS($U$4:$U367,Presupuestos[[#This Row],[ID DOCUMENTO]])&gt;=1,IF(B367=Presupuestos[[#This Row],[ID]],"OK","DOC. DUPLICADO"),"OK")</f>
        <v>OK</v>
      </c>
    </row>
    <row r="369" spans="2:71" ht="24" x14ac:dyDescent="0.25">
      <c r="B369" s="34">
        <f>IF(Presupuestos[[#This Row],[ID DOCUMENTO]]=U368,B368,IF(B368="ID",1,B368+1))</f>
        <v>362</v>
      </c>
      <c r="C369" s="2">
        <v>45855</v>
      </c>
      <c r="D369" s="2">
        <v>45855</v>
      </c>
      <c r="E369" s="3" t="s">
        <v>1127</v>
      </c>
      <c r="F369" s="25" t="s">
        <v>35</v>
      </c>
      <c r="G369" s="25" t="s">
        <v>19</v>
      </c>
      <c r="H369" s="25" t="s">
        <v>203</v>
      </c>
      <c r="I369" s="36" t="str">
        <f>IFERROR(VLOOKUP(Presupuestos[[#This Row],[AREA]]&amp;Presupuestos[[#This Row],[CONCEPTO]]&amp;Presupuestos[[#This Row],[DESCRIPCION]],Tabla28[[Columna1]:[CÓDIGO NUEVO]],2,0),"")</f>
        <v>P0307001</v>
      </c>
      <c r="J369" s="3" t="s">
        <v>666</v>
      </c>
      <c r="K369" s="3" t="s">
        <v>666</v>
      </c>
      <c r="L369" s="3" t="s">
        <v>666</v>
      </c>
      <c r="M369" s="31" t="s">
        <v>1294</v>
      </c>
      <c r="N369" s="3"/>
      <c r="O369" s="3" t="s">
        <v>315</v>
      </c>
      <c r="P369" s="3" t="s">
        <v>127</v>
      </c>
      <c r="Q369" s="3" t="str">
        <f>IFERROR(VLOOKUP(Presupuestos[[#This Row],[CLASIFICACIÓN (N)]],Tabla17[],2,0),"")</f>
        <v>Gastos operativos</v>
      </c>
      <c r="R369" s="3" t="str">
        <f>IFERROR(VLOOKUP(Presupuestos[[#This Row],[CLASIFICACIÓN (N)]],Tabla17[],3,0),"")</f>
        <v>Operativo</v>
      </c>
      <c r="S369" s="3" t="s">
        <v>16</v>
      </c>
      <c r="T369" s="3" t="str">
        <f>IFERROR(VLOOKUP(Presupuestos[[#This Row],[ALMACEN]],Tabla5[],2,0),"")</f>
        <v>Arequipa</v>
      </c>
      <c r="U369" s="19" t="str">
        <f>IFERROR(VLOOKUP(Presupuestos[[#This Row],[TIPO DE DOCUMENTO]],Tipo_Documento[],2,0)&amp;Presupuestos[[#This Row],[SERIE]]&amp;Presupuestos[[#This Row],[NUMERO]]&amp;Presupuestos[[#This Row],[RUC]],"")</f>
        <v>PLM327810736055631</v>
      </c>
      <c r="V369" s="3" t="s">
        <v>171</v>
      </c>
      <c r="W369" s="7">
        <v>45855</v>
      </c>
      <c r="X369" s="7">
        <v>45855</v>
      </c>
      <c r="Y369" s="3">
        <v>3</v>
      </c>
      <c r="Z369" s="3">
        <v>278</v>
      </c>
      <c r="AA369" s="3">
        <f>IFERROR(VLOOKUP(Presupuestos[[#This Row],[RAZON SOCIAL]],CHOOSE({1,2},Clientes_Proveedores[Razon Social],Clientes_Proveedores[Ruc / Dni]),2,0),"-")</f>
        <v>10736055631</v>
      </c>
      <c r="AB369" s="31" t="s">
        <v>1080</v>
      </c>
      <c r="AC369" s="3" t="s">
        <v>670</v>
      </c>
      <c r="AD369" s="5"/>
      <c r="AE369" s="6">
        <v>43</v>
      </c>
      <c r="AF369" s="6">
        <f>Presupuestos[[#This Row],[BASE]]*Presupuestos[[#This Row],[% IGV]]</f>
        <v>0</v>
      </c>
      <c r="AG369" s="22">
        <f>ROUND(SUM(Presupuestos[[#This Row],[BASE]:[IGV]]),2)</f>
        <v>43</v>
      </c>
      <c r="AH369" s="9" t="str">
        <f>IF(Presupuestos[[#This Row],[MONEDA]]="USD",VLOOKUP(Presupuestos[[#This Row],[FECHA DE EMISION]],Tipo_Cambio[],3,0),"")</f>
        <v/>
      </c>
      <c r="AI369" s="22">
        <f>IFERROR(ROUND(IF(Presupuestos[[#This Row],[MONEDA]]="PEN",Presupuestos[[#This Row],[TOTAL]],Presupuestos[[#This Row],[TOTAL]]*Presupuestos[[#This Row],[TIPO DE CAMBIO]]),2),"")</f>
        <v>43</v>
      </c>
      <c r="AJ369" s="5"/>
      <c r="AK369" s="33" t="s">
        <v>671</v>
      </c>
      <c r="AL369" s="5" t="s">
        <v>672</v>
      </c>
      <c r="AM369" s="23"/>
      <c r="AN369" s="23"/>
      <c r="AO369" s="7">
        <f>IFERROR(VLOOKUP("1-"&amp;Presupuestos[[#This Row],[ID DOCUMENTO]],BD_Pagos[],7,0),"")</f>
        <v>45869</v>
      </c>
      <c r="AP369" s="16" t="str">
        <f>IFERROR(VLOOKUP("1-"&amp;Presupuestos[[#This Row],[ID DOCUMENTO]],BD_Pagos[],8,0),"")</f>
        <v>C-Tesoreria</v>
      </c>
      <c r="AQ369" s="17" t="str">
        <f>IFERROR(VLOOKUP("1-"&amp;Presupuestos[[#This Row],[ID DOCUMENTO]],BD_Pagos[],9,0),"")</f>
        <v>001-12550</v>
      </c>
      <c r="AR369" s="54"/>
      <c r="AS369" s="7">
        <f>IFERROR(VLOOKUP("2-"&amp;Presupuestos[[#This Row],[ID DOCUMENTO]],BD_Pagos[],7,0),"")</f>
        <v>0</v>
      </c>
      <c r="AT369" s="16" t="str">
        <f>IFERROR(VLOOKUP("2-"&amp;Presupuestos[[#This Row],[ID DOCUMENTO]],BD_Pagos[],8,0),"")</f>
        <v/>
      </c>
      <c r="AU369" s="17">
        <f>IFERROR(VLOOKUP("2-"&amp;Presupuestos[[#This Row],[ID DOCUMENTO]],BD_Pagos[],9,0),"")</f>
        <v>0</v>
      </c>
      <c r="AV369" s="20">
        <f>IF(IFERROR(VLOOKUP("2-"&amp;Presupuestos[[#This Row],[ID DOCUMENTO]],BD_Pagos[],10,0),0)&gt;Presupuestos[[#This Row],[TOTAL SOLES]],Presupuestos[[#This Row],[TOTAL SOLES]],IFERROR(VLOOKUP("2-"&amp;Presupuestos[[#This Row],[ID DOCUMENTO]],BD_Pagos[],10,0),0))</f>
        <v>0</v>
      </c>
      <c r="AW369" s="7"/>
      <c r="AX369" s="16"/>
      <c r="AY369" s="17"/>
      <c r="AZ369" s="20"/>
      <c r="BA369" s="7"/>
      <c r="BB369" s="16"/>
      <c r="BC369" s="17"/>
      <c r="BD369" s="20"/>
      <c r="BE369" s="7">
        <f>IFERROR(VLOOKUP("5-"&amp;Presupuestos[[#This Row],[ID DOCUMENTO]],BD_Pagos[],7,0),"")</f>
        <v>0</v>
      </c>
      <c r="BF369" s="17">
        <f>IFERROR(VLOOKUP("5-"&amp;Presupuestos[[#This Row],[ID DOCUMENTO]],BD_Pagos[],9,0),"")</f>
        <v>0</v>
      </c>
      <c r="BG369" s="20">
        <f>IF(IFERROR(VLOOKUP("5-"&amp;Presupuestos[[#This Row],[ID DOCUMENTO]],BD_Pagos[],10,0),0)&gt;Presupuestos[[#This Row],[TOTAL SOLES]],Presupuestos[[#This Row],[TOTAL SOLES]],IFERROR(VLOOKUP("5-"&amp;Presupuestos[[#This Row],[ID DOCUMENTO]],BD_Pagos[],10,0),0))</f>
        <v>0</v>
      </c>
      <c r="BH369" s="7">
        <f>IFERROR(VLOOKUP("1-Detraccion"&amp;Presupuestos[[#This Row],[ID DOCUMENTO]],BD_Pagos[],2,0),"")</f>
        <v>0</v>
      </c>
      <c r="BI369" s="3" t="str">
        <f>IFERROR(VLOOKUP("1-Detraccion"&amp;Presupuestos[[#This Row],[ID DOCUMENTO]],BD_Pagos[],3,0),"")</f>
        <v/>
      </c>
      <c r="BJ369" s="3">
        <f>IFERROR(VLOOKUP("1-Detraccion"&amp;Presupuestos[[#This Row],[ID DOCUMENTO]],BD_Pagos[],4,0),"")</f>
        <v>0</v>
      </c>
      <c r="BK369" s="6">
        <f>IF(IFERROR(VLOOKUP("1-Detraccion"&amp;Presupuestos[[#This Row],[ID DOCUMENTO]],BD_Pagos[],5,0),0)&gt;Presupuestos[[#This Row],[TOTAL SOLES]],Presupuestos[[#This Row],[TOTAL SOLES]],IFERROR(VLOOKUP("1-Detraccion"&amp;Presupuestos[[#This Row],[ID DOCUMENTO]],BD_Pagos[],5,0),0))</f>
        <v>0</v>
      </c>
      <c r="BL369" s="6">
        <f>IF(IFERROR(VLOOKUP("1-Detraccion"&amp;Presupuestos[[#This Row],[ID DOCUMENTO]],BD_Pagos[],6,0),0)&gt;Presupuestos[[#This Row],[TOTAL SOLES]],Presupuestos[[#This Row],[TOTAL SOLES]],IFERROR(VLOOKUP("1-Detraccion"&amp;Presupuestos[[#This Row],[ID DOCUMENTO]],BD_Pagos[],6,0),0))</f>
        <v>0</v>
      </c>
      <c r="BM369" s="37"/>
      <c r="BN369" s="3"/>
      <c r="BO369" s="3"/>
      <c r="BP369" s="6"/>
      <c r="BQ36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43</v>
      </c>
      <c r="BR369" s="23" t="str">
        <f>IF(Presupuestos[[#This Row],[SALDO ME-MN]]&gt;0,"PENDIENTE","CANCELADO")</f>
        <v>PENDIENTE</v>
      </c>
      <c r="BS369" s="23" t="str">
        <f>IF(COUNTIFS($U$4:$U368,Presupuestos[[#This Row],[ID DOCUMENTO]])&gt;=1,IF(B368=Presupuestos[[#This Row],[ID]],"OK","DOC. DUPLICADO"),"OK")</f>
        <v>OK</v>
      </c>
    </row>
    <row r="370" spans="2:71" ht="24" x14ac:dyDescent="0.25">
      <c r="B370" s="34">
        <f>IF(Presupuestos[[#This Row],[ID DOCUMENTO]]=U369,B369,IF(B369="ID",1,B369+1))</f>
        <v>363</v>
      </c>
      <c r="C370" s="2">
        <v>45856</v>
      </c>
      <c r="D370" s="2">
        <v>45856</v>
      </c>
      <c r="E370" s="3" t="s">
        <v>1127</v>
      </c>
      <c r="F370" s="25" t="s">
        <v>35</v>
      </c>
      <c r="G370" s="25" t="s">
        <v>19</v>
      </c>
      <c r="H370" s="25" t="s">
        <v>203</v>
      </c>
      <c r="I370" s="36" t="str">
        <f>IFERROR(VLOOKUP(Presupuestos[[#This Row],[AREA]]&amp;Presupuestos[[#This Row],[CONCEPTO]]&amp;Presupuestos[[#This Row],[DESCRIPCION]],Tabla28[[Columna1]:[CÓDIGO NUEVO]],2,0),"")</f>
        <v>P0307001</v>
      </c>
      <c r="J370" s="3" t="s">
        <v>666</v>
      </c>
      <c r="K370" s="3" t="s">
        <v>666</v>
      </c>
      <c r="L370" s="3" t="s">
        <v>666</v>
      </c>
      <c r="M370" s="31" t="s">
        <v>1295</v>
      </c>
      <c r="N370" s="3"/>
      <c r="O370" s="3" t="s">
        <v>315</v>
      </c>
      <c r="P370" s="3" t="s">
        <v>127</v>
      </c>
      <c r="Q370" s="3" t="str">
        <f>IFERROR(VLOOKUP(Presupuestos[[#This Row],[CLASIFICACIÓN (N)]],Tabla17[],2,0),"")</f>
        <v>Gastos operativos</v>
      </c>
      <c r="R370" s="3" t="str">
        <f>IFERROR(VLOOKUP(Presupuestos[[#This Row],[CLASIFICACIÓN (N)]],Tabla17[],3,0),"")</f>
        <v>Operativo</v>
      </c>
      <c r="S370" s="3" t="s">
        <v>16</v>
      </c>
      <c r="T370" s="3" t="str">
        <f>IFERROR(VLOOKUP(Presupuestos[[#This Row],[ALMACEN]],Tabla5[],2,0),"")</f>
        <v>Arequipa</v>
      </c>
      <c r="U370" s="19" t="str">
        <f>IFERROR(VLOOKUP(Presupuestos[[#This Row],[TIPO DE DOCUMENTO]],Tipo_Documento[],2,0)&amp;Presupuestos[[#This Row],[SERIE]]&amp;Presupuestos[[#This Row],[NUMERO]]&amp;Presupuestos[[#This Row],[RUC]],"")</f>
        <v>PLM327910736055631</v>
      </c>
      <c r="V370" s="3" t="s">
        <v>171</v>
      </c>
      <c r="W370" s="7">
        <v>45856</v>
      </c>
      <c r="X370" s="7">
        <v>45856</v>
      </c>
      <c r="Y370" s="3">
        <v>3</v>
      </c>
      <c r="Z370" s="3">
        <v>279</v>
      </c>
      <c r="AA370" s="3">
        <f>IFERROR(VLOOKUP(Presupuestos[[#This Row],[RAZON SOCIAL]],CHOOSE({1,2},Clientes_Proveedores[Razon Social],Clientes_Proveedores[Ruc / Dni]),2,0),"-")</f>
        <v>10736055631</v>
      </c>
      <c r="AB370" s="31" t="s">
        <v>1080</v>
      </c>
      <c r="AC370" s="3" t="s">
        <v>670</v>
      </c>
      <c r="AD370" s="5"/>
      <c r="AE370" s="6">
        <v>53</v>
      </c>
      <c r="AF370" s="6">
        <f>Presupuestos[[#This Row],[BASE]]*Presupuestos[[#This Row],[% IGV]]</f>
        <v>0</v>
      </c>
      <c r="AG370" s="22">
        <f>ROUND(SUM(Presupuestos[[#This Row],[BASE]:[IGV]]),2)</f>
        <v>53</v>
      </c>
      <c r="AH370" s="9" t="str">
        <f>IF(Presupuestos[[#This Row],[MONEDA]]="USD",VLOOKUP(Presupuestos[[#This Row],[FECHA DE EMISION]],Tipo_Cambio[],3,0),"")</f>
        <v/>
      </c>
      <c r="AI370" s="22">
        <f>IFERROR(ROUND(IF(Presupuestos[[#This Row],[MONEDA]]="PEN",Presupuestos[[#This Row],[TOTAL]],Presupuestos[[#This Row],[TOTAL]]*Presupuestos[[#This Row],[TIPO DE CAMBIO]]),2),"")</f>
        <v>53</v>
      </c>
      <c r="AJ370" s="5"/>
      <c r="AK370" s="33" t="s">
        <v>671</v>
      </c>
      <c r="AL370" s="5" t="s">
        <v>672</v>
      </c>
      <c r="AM370" s="23"/>
      <c r="AN370" s="23"/>
      <c r="AO370" s="7">
        <f>IFERROR(VLOOKUP("1-"&amp;Presupuestos[[#This Row],[ID DOCUMENTO]],BD_Pagos[],7,0),"")</f>
        <v>45869</v>
      </c>
      <c r="AP370" s="16" t="str">
        <f>IFERROR(VLOOKUP("1-"&amp;Presupuestos[[#This Row],[ID DOCUMENTO]],BD_Pagos[],8,0),"")</f>
        <v>C-Tesoreria</v>
      </c>
      <c r="AQ370" s="17" t="str">
        <f>IFERROR(VLOOKUP("1-"&amp;Presupuestos[[#This Row],[ID DOCUMENTO]],BD_Pagos[],9,0),"")</f>
        <v>001-12551</v>
      </c>
      <c r="AR370" s="54"/>
      <c r="AS370" s="7">
        <f>IFERROR(VLOOKUP("2-"&amp;Presupuestos[[#This Row],[ID DOCUMENTO]],BD_Pagos[],7,0),"")</f>
        <v>0</v>
      </c>
      <c r="AT370" s="16" t="str">
        <f>IFERROR(VLOOKUP("2-"&amp;Presupuestos[[#This Row],[ID DOCUMENTO]],BD_Pagos[],8,0),"")</f>
        <v/>
      </c>
      <c r="AU370" s="17">
        <f>IFERROR(VLOOKUP("2-"&amp;Presupuestos[[#This Row],[ID DOCUMENTO]],BD_Pagos[],9,0),"")</f>
        <v>0</v>
      </c>
      <c r="AV370" s="20">
        <f>IF(IFERROR(VLOOKUP("2-"&amp;Presupuestos[[#This Row],[ID DOCUMENTO]],BD_Pagos[],10,0),0)&gt;Presupuestos[[#This Row],[TOTAL SOLES]],Presupuestos[[#This Row],[TOTAL SOLES]],IFERROR(VLOOKUP("2-"&amp;Presupuestos[[#This Row],[ID DOCUMENTO]],BD_Pagos[],10,0),0))</f>
        <v>0</v>
      </c>
      <c r="AW370" s="7"/>
      <c r="AX370" s="16"/>
      <c r="AY370" s="17"/>
      <c r="AZ370" s="20"/>
      <c r="BA370" s="7"/>
      <c r="BB370" s="16"/>
      <c r="BC370" s="17"/>
      <c r="BD370" s="20"/>
      <c r="BE370" s="7">
        <f>IFERROR(VLOOKUP("5-"&amp;Presupuestos[[#This Row],[ID DOCUMENTO]],BD_Pagos[],7,0),"")</f>
        <v>0</v>
      </c>
      <c r="BF370" s="17">
        <f>IFERROR(VLOOKUP("5-"&amp;Presupuestos[[#This Row],[ID DOCUMENTO]],BD_Pagos[],9,0),"")</f>
        <v>0</v>
      </c>
      <c r="BG370" s="20">
        <f>IF(IFERROR(VLOOKUP("5-"&amp;Presupuestos[[#This Row],[ID DOCUMENTO]],BD_Pagos[],10,0),0)&gt;Presupuestos[[#This Row],[TOTAL SOLES]],Presupuestos[[#This Row],[TOTAL SOLES]],IFERROR(VLOOKUP("5-"&amp;Presupuestos[[#This Row],[ID DOCUMENTO]],BD_Pagos[],10,0),0))</f>
        <v>0</v>
      </c>
      <c r="BH370" s="7">
        <f>IFERROR(VLOOKUP("1-Detraccion"&amp;Presupuestos[[#This Row],[ID DOCUMENTO]],BD_Pagos[],2,0),"")</f>
        <v>0</v>
      </c>
      <c r="BI370" s="3" t="str">
        <f>IFERROR(VLOOKUP("1-Detraccion"&amp;Presupuestos[[#This Row],[ID DOCUMENTO]],BD_Pagos[],3,0),"")</f>
        <v/>
      </c>
      <c r="BJ370" s="3">
        <f>IFERROR(VLOOKUP("1-Detraccion"&amp;Presupuestos[[#This Row],[ID DOCUMENTO]],BD_Pagos[],4,0),"")</f>
        <v>0</v>
      </c>
      <c r="BK370" s="6">
        <f>IF(IFERROR(VLOOKUP("1-Detraccion"&amp;Presupuestos[[#This Row],[ID DOCUMENTO]],BD_Pagos[],5,0),0)&gt;Presupuestos[[#This Row],[TOTAL SOLES]],Presupuestos[[#This Row],[TOTAL SOLES]],IFERROR(VLOOKUP("1-Detraccion"&amp;Presupuestos[[#This Row],[ID DOCUMENTO]],BD_Pagos[],5,0),0))</f>
        <v>0</v>
      </c>
      <c r="BL370" s="6">
        <f>IF(IFERROR(VLOOKUP("1-Detraccion"&amp;Presupuestos[[#This Row],[ID DOCUMENTO]],BD_Pagos[],6,0),0)&gt;Presupuestos[[#This Row],[TOTAL SOLES]],Presupuestos[[#This Row],[TOTAL SOLES]],IFERROR(VLOOKUP("1-Detraccion"&amp;Presupuestos[[#This Row],[ID DOCUMENTO]],BD_Pagos[],6,0),0))</f>
        <v>0</v>
      </c>
      <c r="BM370" s="37"/>
      <c r="BN370" s="3"/>
      <c r="BO370" s="3"/>
      <c r="BP370" s="6"/>
      <c r="BQ37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53</v>
      </c>
      <c r="BR370" s="23" t="str">
        <f>IF(Presupuestos[[#This Row],[SALDO ME-MN]]&gt;0,"PENDIENTE","CANCELADO")</f>
        <v>PENDIENTE</v>
      </c>
      <c r="BS370" s="23" t="str">
        <f>IF(COUNTIFS($U$4:$U369,Presupuestos[[#This Row],[ID DOCUMENTO]])&gt;=1,IF(B369=Presupuestos[[#This Row],[ID]],"OK","DOC. DUPLICADO"),"OK")</f>
        <v>OK</v>
      </c>
    </row>
    <row r="371" spans="2:71" ht="24" x14ac:dyDescent="0.25">
      <c r="B371" s="34">
        <f>IF(Presupuestos[[#This Row],[ID DOCUMENTO]]=U370,B370,IF(B370="ID",1,B370+1))</f>
        <v>364</v>
      </c>
      <c r="C371" s="2">
        <v>45859</v>
      </c>
      <c r="D371" s="2">
        <v>45859</v>
      </c>
      <c r="E371" s="3" t="s">
        <v>1127</v>
      </c>
      <c r="F371" s="25" t="s">
        <v>35</v>
      </c>
      <c r="G371" s="25" t="s">
        <v>19</v>
      </c>
      <c r="H371" s="25" t="s">
        <v>203</v>
      </c>
      <c r="I371" s="36" t="str">
        <f>IFERROR(VLOOKUP(Presupuestos[[#This Row],[AREA]]&amp;Presupuestos[[#This Row],[CONCEPTO]]&amp;Presupuestos[[#This Row],[DESCRIPCION]],Tabla28[[Columna1]:[CÓDIGO NUEVO]],2,0),"")</f>
        <v>P0307001</v>
      </c>
      <c r="J371" s="3" t="s">
        <v>666</v>
      </c>
      <c r="K371" s="3" t="s">
        <v>666</v>
      </c>
      <c r="L371" s="3" t="s">
        <v>666</v>
      </c>
      <c r="M371" s="31" t="s">
        <v>1296</v>
      </c>
      <c r="N371" s="3"/>
      <c r="O371" s="3" t="s">
        <v>315</v>
      </c>
      <c r="P371" s="3" t="s">
        <v>127</v>
      </c>
      <c r="Q371" s="3" t="str">
        <f>IFERROR(VLOOKUP(Presupuestos[[#This Row],[CLASIFICACIÓN (N)]],Tabla17[],2,0),"")</f>
        <v>Gastos operativos</v>
      </c>
      <c r="R371" s="3" t="str">
        <f>IFERROR(VLOOKUP(Presupuestos[[#This Row],[CLASIFICACIÓN (N)]],Tabla17[],3,0),"")</f>
        <v>Operativo</v>
      </c>
      <c r="S371" s="3" t="s">
        <v>16</v>
      </c>
      <c r="T371" s="3" t="str">
        <f>IFERROR(VLOOKUP(Presupuestos[[#This Row],[ALMACEN]],Tabla5[],2,0),"")</f>
        <v>Arequipa</v>
      </c>
      <c r="U371" s="19" t="str">
        <f>IFERROR(VLOOKUP(Presupuestos[[#This Row],[TIPO DE DOCUMENTO]],Tipo_Documento[],2,0)&amp;Presupuestos[[#This Row],[SERIE]]&amp;Presupuestos[[#This Row],[NUMERO]]&amp;Presupuestos[[#This Row],[RUC]],"")</f>
        <v>PLM328010736055631</v>
      </c>
      <c r="V371" s="3" t="s">
        <v>171</v>
      </c>
      <c r="W371" s="7">
        <v>45859</v>
      </c>
      <c r="X371" s="7">
        <v>45859</v>
      </c>
      <c r="Y371" s="3">
        <v>3</v>
      </c>
      <c r="Z371" s="3">
        <v>280</v>
      </c>
      <c r="AA371" s="3">
        <f>IFERROR(VLOOKUP(Presupuestos[[#This Row],[RAZON SOCIAL]],CHOOSE({1,2},Clientes_Proveedores[Razon Social],Clientes_Proveedores[Ruc / Dni]),2,0),"-")</f>
        <v>10736055631</v>
      </c>
      <c r="AB371" s="31" t="s">
        <v>1080</v>
      </c>
      <c r="AC371" s="3" t="s">
        <v>670</v>
      </c>
      <c r="AD371" s="5"/>
      <c r="AE371" s="6">
        <v>20</v>
      </c>
      <c r="AF371" s="6">
        <f>Presupuestos[[#This Row],[BASE]]*Presupuestos[[#This Row],[% IGV]]</f>
        <v>0</v>
      </c>
      <c r="AG371" s="22">
        <f>ROUND(SUM(Presupuestos[[#This Row],[BASE]:[IGV]]),2)</f>
        <v>20</v>
      </c>
      <c r="AH371" s="9" t="str">
        <f>IF(Presupuestos[[#This Row],[MONEDA]]="USD",VLOOKUP(Presupuestos[[#This Row],[FECHA DE EMISION]],Tipo_Cambio[],3,0),"")</f>
        <v/>
      </c>
      <c r="AI371" s="22">
        <f>IFERROR(ROUND(IF(Presupuestos[[#This Row],[MONEDA]]="PEN",Presupuestos[[#This Row],[TOTAL]],Presupuestos[[#This Row],[TOTAL]]*Presupuestos[[#This Row],[TIPO DE CAMBIO]]),2),"")</f>
        <v>20</v>
      </c>
      <c r="AJ371" s="5"/>
      <c r="AK371" s="33" t="s">
        <v>671</v>
      </c>
      <c r="AL371" s="5" t="s">
        <v>672</v>
      </c>
      <c r="AM371" s="23"/>
      <c r="AN371" s="23"/>
      <c r="AO371" s="7">
        <f>IFERROR(VLOOKUP("1-"&amp;Presupuestos[[#This Row],[ID DOCUMENTO]],BD_Pagos[],7,0),"")</f>
        <v>45869</v>
      </c>
      <c r="AP371" s="16" t="str">
        <f>IFERROR(VLOOKUP("1-"&amp;Presupuestos[[#This Row],[ID DOCUMENTO]],BD_Pagos[],8,0),"")</f>
        <v>C-Tesoreria</v>
      </c>
      <c r="AQ371" s="17" t="str">
        <f>IFERROR(VLOOKUP("1-"&amp;Presupuestos[[#This Row],[ID DOCUMENTO]],BD_Pagos[],9,0),"")</f>
        <v>001-12552</v>
      </c>
      <c r="AR371" s="54"/>
      <c r="AS371" s="7">
        <f>IFERROR(VLOOKUP("2-"&amp;Presupuestos[[#This Row],[ID DOCUMENTO]],BD_Pagos[],7,0),"")</f>
        <v>0</v>
      </c>
      <c r="AT371" s="16" t="str">
        <f>IFERROR(VLOOKUP("2-"&amp;Presupuestos[[#This Row],[ID DOCUMENTO]],BD_Pagos[],8,0),"")</f>
        <v/>
      </c>
      <c r="AU371" s="17">
        <f>IFERROR(VLOOKUP("2-"&amp;Presupuestos[[#This Row],[ID DOCUMENTO]],BD_Pagos[],9,0),"")</f>
        <v>0</v>
      </c>
      <c r="AV371" s="20">
        <f>IF(IFERROR(VLOOKUP("2-"&amp;Presupuestos[[#This Row],[ID DOCUMENTO]],BD_Pagos[],10,0),0)&gt;Presupuestos[[#This Row],[TOTAL SOLES]],Presupuestos[[#This Row],[TOTAL SOLES]],IFERROR(VLOOKUP("2-"&amp;Presupuestos[[#This Row],[ID DOCUMENTO]],BD_Pagos[],10,0),0))</f>
        <v>0</v>
      </c>
      <c r="AW371" s="7"/>
      <c r="AX371" s="16"/>
      <c r="AY371" s="17"/>
      <c r="AZ371" s="20"/>
      <c r="BA371" s="7"/>
      <c r="BB371" s="16"/>
      <c r="BC371" s="17"/>
      <c r="BD371" s="20"/>
      <c r="BE371" s="7">
        <f>IFERROR(VLOOKUP("5-"&amp;Presupuestos[[#This Row],[ID DOCUMENTO]],BD_Pagos[],7,0),"")</f>
        <v>0</v>
      </c>
      <c r="BF371" s="17">
        <f>IFERROR(VLOOKUP("5-"&amp;Presupuestos[[#This Row],[ID DOCUMENTO]],BD_Pagos[],9,0),"")</f>
        <v>0</v>
      </c>
      <c r="BG371" s="20">
        <f>IF(IFERROR(VLOOKUP("5-"&amp;Presupuestos[[#This Row],[ID DOCUMENTO]],BD_Pagos[],10,0),0)&gt;Presupuestos[[#This Row],[TOTAL SOLES]],Presupuestos[[#This Row],[TOTAL SOLES]],IFERROR(VLOOKUP("5-"&amp;Presupuestos[[#This Row],[ID DOCUMENTO]],BD_Pagos[],10,0),0))</f>
        <v>0</v>
      </c>
      <c r="BH371" s="7">
        <f>IFERROR(VLOOKUP("1-Detraccion"&amp;Presupuestos[[#This Row],[ID DOCUMENTO]],BD_Pagos[],2,0),"")</f>
        <v>0</v>
      </c>
      <c r="BI371" s="3" t="str">
        <f>IFERROR(VLOOKUP("1-Detraccion"&amp;Presupuestos[[#This Row],[ID DOCUMENTO]],BD_Pagos[],3,0),"")</f>
        <v/>
      </c>
      <c r="BJ371" s="3">
        <f>IFERROR(VLOOKUP("1-Detraccion"&amp;Presupuestos[[#This Row],[ID DOCUMENTO]],BD_Pagos[],4,0),"")</f>
        <v>0</v>
      </c>
      <c r="BK371" s="6">
        <f>IF(IFERROR(VLOOKUP("1-Detraccion"&amp;Presupuestos[[#This Row],[ID DOCUMENTO]],BD_Pagos[],5,0),0)&gt;Presupuestos[[#This Row],[TOTAL SOLES]],Presupuestos[[#This Row],[TOTAL SOLES]],IFERROR(VLOOKUP("1-Detraccion"&amp;Presupuestos[[#This Row],[ID DOCUMENTO]],BD_Pagos[],5,0),0))</f>
        <v>0</v>
      </c>
      <c r="BL371" s="6">
        <f>IF(IFERROR(VLOOKUP("1-Detraccion"&amp;Presupuestos[[#This Row],[ID DOCUMENTO]],BD_Pagos[],6,0),0)&gt;Presupuestos[[#This Row],[TOTAL SOLES]],Presupuestos[[#This Row],[TOTAL SOLES]],IFERROR(VLOOKUP("1-Detraccion"&amp;Presupuestos[[#This Row],[ID DOCUMENTO]],BD_Pagos[],6,0),0))</f>
        <v>0</v>
      </c>
      <c r="BM371" s="37"/>
      <c r="BN371" s="3"/>
      <c r="BO371" s="3"/>
      <c r="BP371" s="6"/>
      <c r="BQ37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371" s="23" t="str">
        <f>IF(Presupuestos[[#This Row],[SALDO ME-MN]]&gt;0,"PENDIENTE","CANCELADO")</f>
        <v>PENDIENTE</v>
      </c>
      <c r="BS371" s="23" t="str">
        <f>IF(COUNTIFS($U$4:$U370,Presupuestos[[#This Row],[ID DOCUMENTO]])&gt;=1,IF(B370=Presupuestos[[#This Row],[ID]],"OK","DOC. DUPLICADO"),"OK")</f>
        <v>OK</v>
      </c>
    </row>
    <row r="372" spans="2:71" ht="24" x14ac:dyDescent="0.25">
      <c r="B372" s="34">
        <f>IF(Presupuestos[[#This Row],[ID DOCUMENTO]]=U371,B371,IF(B371="ID",1,B371+1))</f>
        <v>365</v>
      </c>
      <c r="C372" s="2">
        <v>45860</v>
      </c>
      <c r="D372" s="2">
        <v>45860</v>
      </c>
      <c r="E372" s="3" t="s">
        <v>1127</v>
      </c>
      <c r="F372" s="25" t="s">
        <v>35</v>
      </c>
      <c r="G372" s="25" t="s">
        <v>19</v>
      </c>
      <c r="H372" s="25" t="s">
        <v>203</v>
      </c>
      <c r="I372" s="36" t="str">
        <f>IFERROR(VLOOKUP(Presupuestos[[#This Row],[AREA]]&amp;Presupuestos[[#This Row],[CONCEPTO]]&amp;Presupuestos[[#This Row],[DESCRIPCION]],Tabla28[[Columna1]:[CÓDIGO NUEVO]],2,0),"")</f>
        <v>P0307001</v>
      </c>
      <c r="J372" s="3" t="s">
        <v>666</v>
      </c>
      <c r="K372" s="3" t="s">
        <v>666</v>
      </c>
      <c r="L372" s="3" t="s">
        <v>666</v>
      </c>
      <c r="M372" s="31" t="s">
        <v>1297</v>
      </c>
      <c r="N372" s="3"/>
      <c r="O372" s="3" t="s">
        <v>315</v>
      </c>
      <c r="P372" s="3" t="s">
        <v>127</v>
      </c>
      <c r="Q372" s="3" t="str">
        <f>IFERROR(VLOOKUP(Presupuestos[[#This Row],[CLASIFICACIÓN (N)]],Tabla17[],2,0),"")</f>
        <v>Gastos operativos</v>
      </c>
      <c r="R372" s="3" t="str">
        <f>IFERROR(VLOOKUP(Presupuestos[[#This Row],[CLASIFICACIÓN (N)]],Tabla17[],3,0),"")</f>
        <v>Operativo</v>
      </c>
      <c r="S372" s="3" t="s">
        <v>16</v>
      </c>
      <c r="T372" s="3" t="str">
        <f>IFERROR(VLOOKUP(Presupuestos[[#This Row],[ALMACEN]],Tabla5[],2,0),"")</f>
        <v>Arequipa</v>
      </c>
      <c r="U372" s="19" t="str">
        <f>IFERROR(VLOOKUP(Presupuestos[[#This Row],[TIPO DE DOCUMENTO]],Tipo_Documento[],2,0)&amp;Presupuestos[[#This Row],[SERIE]]&amp;Presupuestos[[#This Row],[NUMERO]]&amp;Presupuestos[[#This Row],[RUC]],"")</f>
        <v>PLM328110736055631</v>
      </c>
      <c r="V372" s="3" t="s">
        <v>171</v>
      </c>
      <c r="W372" s="7">
        <v>45860</v>
      </c>
      <c r="X372" s="7">
        <v>45860</v>
      </c>
      <c r="Y372" s="3">
        <v>3</v>
      </c>
      <c r="Z372" s="3">
        <v>281</v>
      </c>
      <c r="AA372" s="3">
        <f>IFERROR(VLOOKUP(Presupuestos[[#This Row],[RAZON SOCIAL]],CHOOSE({1,2},Clientes_Proveedores[Razon Social],Clientes_Proveedores[Ruc / Dni]),2,0),"-")</f>
        <v>10736055631</v>
      </c>
      <c r="AB372" s="31" t="s">
        <v>1080</v>
      </c>
      <c r="AC372" s="3" t="s">
        <v>670</v>
      </c>
      <c r="AD372" s="5"/>
      <c r="AE372" s="6">
        <v>165</v>
      </c>
      <c r="AF372" s="6">
        <f>Presupuestos[[#This Row],[BASE]]*Presupuestos[[#This Row],[% IGV]]</f>
        <v>0</v>
      </c>
      <c r="AG372" s="22">
        <f>ROUND(SUM(Presupuestos[[#This Row],[BASE]:[IGV]]),2)</f>
        <v>165</v>
      </c>
      <c r="AH372" s="9" t="str">
        <f>IF(Presupuestos[[#This Row],[MONEDA]]="USD",VLOOKUP(Presupuestos[[#This Row],[FECHA DE EMISION]],Tipo_Cambio[],3,0),"")</f>
        <v/>
      </c>
      <c r="AI372" s="22">
        <f>IFERROR(ROUND(IF(Presupuestos[[#This Row],[MONEDA]]="PEN",Presupuestos[[#This Row],[TOTAL]],Presupuestos[[#This Row],[TOTAL]]*Presupuestos[[#This Row],[TIPO DE CAMBIO]]),2),"")</f>
        <v>165</v>
      </c>
      <c r="AJ372" s="5"/>
      <c r="AK372" s="33" t="s">
        <v>671</v>
      </c>
      <c r="AL372" s="5" t="s">
        <v>672</v>
      </c>
      <c r="AM372" s="23"/>
      <c r="AN372" s="23"/>
      <c r="AO372" s="7">
        <f>IFERROR(VLOOKUP("1-"&amp;Presupuestos[[#This Row],[ID DOCUMENTO]],BD_Pagos[],7,0),"")</f>
        <v>45869</v>
      </c>
      <c r="AP372" s="16" t="str">
        <f>IFERROR(VLOOKUP("1-"&amp;Presupuestos[[#This Row],[ID DOCUMENTO]],BD_Pagos[],8,0),"")</f>
        <v>C-Tesoreria</v>
      </c>
      <c r="AQ372" s="17" t="str">
        <f>IFERROR(VLOOKUP("1-"&amp;Presupuestos[[#This Row],[ID DOCUMENTO]],BD_Pagos[],9,0),"")</f>
        <v>001-12553</v>
      </c>
      <c r="AR372" s="54"/>
      <c r="AS372" s="7">
        <f>IFERROR(VLOOKUP("2-"&amp;Presupuestos[[#This Row],[ID DOCUMENTO]],BD_Pagos[],7,0),"")</f>
        <v>0</v>
      </c>
      <c r="AT372" s="16" t="str">
        <f>IFERROR(VLOOKUP("2-"&amp;Presupuestos[[#This Row],[ID DOCUMENTO]],BD_Pagos[],8,0),"")</f>
        <v/>
      </c>
      <c r="AU372" s="17">
        <f>IFERROR(VLOOKUP("2-"&amp;Presupuestos[[#This Row],[ID DOCUMENTO]],BD_Pagos[],9,0),"")</f>
        <v>0</v>
      </c>
      <c r="AV372" s="20">
        <f>IF(IFERROR(VLOOKUP("2-"&amp;Presupuestos[[#This Row],[ID DOCUMENTO]],BD_Pagos[],10,0),0)&gt;Presupuestos[[#This Row],[TOTAL SOLES]],Presupuestos[[#This Row],[TOTAL SOLES]],IFERROR(VLOOKUP("2-"&amp;Presupuestos[[#This Row],[ID DOCUMENTO]],BD_Pagos[],10,0),0))</f>
        <v>0</v>
      </c>
      <c r="AW372" s="7"/>
      <c r="AX372" s="16"/>
      <c r="AY372" s="17"/>
      <c r="AZ372" s="20"/>
      <c r="BA372" s="7"/>
      <c r="BB372" s="16"/>
      <c r="BC372" s="17"/>
      <c r="BD372" s="20"/>
      <c r="BE372" s="7">
        <f>IFERROR(VLOOKUP("5-"&amp;Presupuestos[[#This Row],[ID DOCUMENTO]],BD_Pagos[],7,0),"")</f>
        <v>0</v>
      </c>
      <c r="BF372" s="17">
        <f>IFERROR(VLOOKUP("5-"&amp;Presupuestos[[#This Row],[ID DOCUMENTO]],BD_Pagos[],9,0),"")</f>
        <v>0</v>
      </c>
      <c r="BG372" s="20">
        <f>IF(IFERROR(VLOOKUP("5-"&amp;Presupuestos[[#This Row],[ID DOCUMENTO]],BD_Pagos[],10,0),0)&gt;Presupuestos[[#This Row],[TOTAL SOLES]],Presupuestos[[#This Row],[TOTAL SOLES]],IFERROR(VLOOKUP("5-"&amp;Presupuestos[[#This Row],[ID DOCUMENTO]],BD_Pagos[],10,0),0))</f>
        <v>0</v>
      </c>
      <c r="BH372" s="7">
        <f>IFERROR(VLOOKUP("1-Detraccion"&amp;Presupuestos[[#This Row],[ID DOCUMENTO]],BD_Pagos[],2,0),"")</f>
        <v>0</v>
      </c>
      <c r="BI372" s="3" t="str">
        <f>IFERROR(VLOOKUP("1-Detraccion"&amp;Presupuestos[[#This Row],[ID DOCUMENTO]],BD_Pagos[],3,0),"")</f>
        <v/>
      </c>
      <c r="BJ372" s="3">
        <f>IFERROR(VLOOKUP("1-Detraccion"&amp;Presupuestos[[#This Row],[ID DOCUMENTO]],BD_Pagos[],4,0),"")</f>
        <v>0</v>
      </c>
      <c r="BK372" s="6">
        <f>IF(IFERROR(VLOOKUP("1-Detraccion"&amp;Presupuestos[[#This Row],[ID DOCUMENTO]],BD_Pagos[],5,0),0)&gt;Presupuestos[[#This Row],[TOTAL SOLES]],Presupuestos[[#This Row],[TOTAL SOLES]],IFERROR(VLOOKUP("1-Detraccion"&amp;Presupuestos[[#This Row],[ID DOCUMENTO]],BD_Pagos[],5,0),0))</f>
        <v>0</v>
      </c>
      <c r="BL372" s="6">
        <f>IF(IFERROR(VLOOKUP("1-Detraccion"&amp;Presupuestos[[#This Row],[ID DOCUMENTO]],BD_Pagos[],6,0),0)&gt;Presupuestos[[#This Row],[TOTAL SOLES]],Presupuestos[[#This Row],[TOTAL SOLES]],IFERROR(VLOOKUP("1-Detraccion"&amp;Presupuestos[[#This Row],[ID DOCUMENTO]],BD_Pagos[],6,0),0))</f>
        <v>0</v>
      </c>
      <c r="BM372" s="37"/>
      <c r="BN372" s="3"/>
      <c r="BO372" s="3"/>
      <c r="BP372" s="6"/>
      <c r="BQ37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165</v>
      </c>
      <c r="BR372" s="23" t="str">
        <f>IF(Presupuestos[[#This Row],[SALDO ME-MN]]&gt;0,"PENDIENTE","CANCELADO")</f>
        <v>PENDIENTE</v>
      </c>
      <c r="BS372" s="23" t="str">
        <f>IF(COUNTIFS($U$4:$U371,Presupuestos[[#This Row],[ID DOCUMENTO]])&gt;=1,IF(B371=Presupuestos[[#This Row],[ID]],"OK","DOC. DUPLICADO"),"OK")</f>
        <v>OK</v>
      </c>
    </row>
    <row r="373" spans="2:71" ht="36" x14ac:dyDescent="0.25">
      <c r="B373" s="34">
        <f>IF(Presupuestos[[#This Row],[ID DOCUMENTO]]=U372,B372,IF(B372="ID",1,B372+1))</f>
        <v>366</v>
      </c>
      <c r="C373" s="2">
        <v>45870</v>
      </c>
      <c r="D373" s="2">
        <v>45870</v>
      </c>
      <c r="E373" s="3" t="s">
        <v>1298</v>
      </c>
      <c r="F373" s="25" t="s">
        <v>27</v>
      </c>
      <c r="G373" s="25" t="s">
        <v>144</v>
      </c>
      <c r="H373" s="25" t="s">
        <v>19</v>
      </c>
      <c r="I373" s="36" t="str">
        <f>IFERROR(VLOOKUP(Presupuestos[[#This Row],[AREA]]&amp;Presupuestos[[#This Row],[CONCEPTO]]&amp;Presupuestos[[#This Row],[DESCRIPCION]],Tabla28[[Columna1]:[CÓDIGO NUEVO]],2,0),"")</f>
        <v>P0208001</v>
      </c>
      <c r="J373" s="3" t="s">
        <v>666</v>
      </c>
      <c r="K373" s="3" t="s">
        <v>666</v>
      </c>
      <c r="L373" s="3" t="s">
        <v>666</v>
      </c>
      <c r="M373" s="31" t="s">
        <v>1299</v>
      </c>
      <c r="N373" s="3"/>
      <c r="O373" s="3" t="s">
        <v>308</v>
      </c>
      <c r="P373" s="3" t="s">
        <v>127</v>
      </c>
      <c r="Q373" s="3" t="str">
        <f>IFERROR(VLOOKUP(Presupuestos[[#This Row],[CLASIFICACIÓN (N)]],Tabla17[],2,0),"")</f>
        <v>Gastos operativos</v>
      </c>
      <c r="R373" s="3" t="str">
        <f>IFERROR(VLOOKUP(Presupuestos[[#This Row],[CLASIFICACIÓN (N)]],Tabla17[],3,0),"")</f>
        <v>Operativo</v>
      </c>
      <c r="S373" s="3" t="s">
        <v>16</v>
      </c>
      <c r="T373" s="3" t="str">
        <f>IFERROR(VLOOKUP(Presupuestos[[#This Row],[ALMACEN]],Tabla5[],2,0),"")</f>
        <v>Arequipa</v>
      </c>
      <c r="U373" s="19" t="str">
        <f>IFERROR(VLOOKUP(Presupuestos[[#This Row],[TIPO DE DOCUMENTO]],Tipo_Documento[],2,0)&amp;Presupuestos[[#This Row],[SERIE]]&amp;Presupuestos[[#This Row],[NUMERO]]&amp;Presupuestos[[#This Row],[RUC]],"")</f>
        <v>PLM328272204134</v>
      </c>
      <c r="V373" s="3" t="s">
        <v>171</v>
      </c>
      <c r="W373" s="7">
        <v>45870</v>
      </c>
      <c r="X373" s="7">
        <v>45870</v>
      </c>
      <c r="Y373" s="3">
        <v>3</v>
      </c>
      <c r="Z373" s="3">
        <v>282</v>
      </c>
      <c r="AA373" s="3">
        <f>IFERROR(VLOOKUP(Presupuestos[[#This Row],[RAZON SOCIAL]],CHOOSE({1,2},Clientes_Proveedores[Razon Social],Clientes_Proveedores[Ruc / Dni]),2,0),"-")</f>
        <v>72204134</v>
      </c>
      <c r="AB373" s="31" t="s">
        <v>1300</v>
      </c>
      <c r="AC373" s="3" t="s">
        <v>670</v>
      </c>
      <c r="AD373" s="5"/>
      <c r="AE373" s="6">
        <v>20</v>
      </c>
      <c r="AF373" s="6">
        <f>Presupuestos[[#This Row],[BASE]]*Presupuestos[[#This Row],[% IGV]]</f>
        <v>0</v>
      </c>
      <c r="AG373" s="22">
        <f>ROUND(SUM(Presupuestos[[#This Row],[BASE]:[IGV]]),2)</f>
        <v>20</v>
      </c>
      <c r="AH373" s="9" t="str">
        <f>IF(Presupuestos[[#This Row],[MONEDA]]="USD",VLOOKUP(Presupuestos[[#This Row],[FECHA DE EMISION]],Tipo_Cambio[],3,0),"")</f>
        <v/>
      </c>
      <c r="AI373" s="22">
        <f>IFERROR(ROUND(IF(Presupuestos[[#This Row],[MONEDA]]="PEN",Presupuestos[[#This Row],[TOTAL]],Presupuestos[[#This Row],[TOTAL]]*Presupuestos[[#This Row],[TIPO DE CAMBIO]]),2),"")</f>
        <v>20</v>
      </c>
      <c r="AJ373" s="5"/>
      <c r="AK373" s="33" t="s">
        <v>671</v>
      </c>
      <c r="AL373" s="5" t="s">
        <v>672</v>
      </c>
      <c r="AM373" s="23"/>
      <c r="AN373" s="23"/>
      <c r="AO373" s="7">
        <f>IFERROR(VLOOKUP("1-"&amp;Presupuestos[[#This Row],[ID DOCUMENTO]],BD_Pagos[],7,0),"")</f>
        <v>45870</v>
      </c>
      <c r="AP373" s="16" t="str">
        <f>IFERROR(VLOOKUP("1-"&amp;Presupuestos[[#This Row],[ID DOCUMENTO]],BD_Pagos[],8,0),"")</f>
        <v>C-Tesoreria</v>
      </c>
      <c r="AQ373" s="17" t="str">
        <f>IFERROR(VLOOKUP("1-"&amp;Presupuestos[[#This Row],[ID DOCUMENTO]],BD_Pagos[],9,0),"")</f>
        <v>001-12557</v>
      </c>
      <c r="AR373" s="54"/>
      <c r="AS373" s="7">
        <f>IFERROR(VLOOKUP("2-"&amp;Presupuestos[[#This Row],[ID DOCUMENTO]],BD_Pagos[],7,0),"")</f>
        <v>0</v>
      </c>
      <c r="AT373" s="16" t="str">
        <f>IFERROR(VLOOKUP("2-"&amp;Presupuestos[[#This Row],[ID DOCUMENTO]],BD_Pagos[],8,0),"")</f>
        <v/>
      </c>
      <c r="AU373" s="17">
        <f>IFERROR(VLOOKUP("2-"&amp;Presupuestos[[#This Row],[ID DOCUMENTO]],BD_Pagos[],9,0),"")</f>
        <v>0</v>
      </c>
      <c r="AV373" s="20">
        <f>IF(IFERROR(VLOOKUP("2-"&amp;Presupuestos[[#This Row],[ID DOCUMENTO]],BD_Pagos[],10,0),0)&gt;Presupuestos[[#This Row],[TOTAL SOLES]],Presupuestos[[#This Row],[TOTAL SOLES]],IFERROR(VLOOKUP("2-"&amp;Presupuestos[[#This Row],[ID DOCUMENTO]],BD_Pagos[],10,0),0))</f>
        <v>0</v>
      </c>
      <c r="AW373" s="7"/>
      <c r="AX373" s="16"/>
      <c r="AY373" s="17"/>
      <c r="AZ373" s="20"/>
      <c r="BA373" s="7"/>
      <c r="BB373" s="16"/>
      <c r="BC373" s="17"/>
      <c r="BD373" s="20"/>
      <c r="BE373" s="7">
        <f>IFERROR(VLOOKUP("5-"&amp;Presupuestos[[#This Row],[ID DOCUMENTO]],BD_Pagos[],7,0),"")</f>
        <v>0</v>
      </c>
      <c r="BF373" s="17">
        <f>IFERROR(VLOOKUP("5-"&amp;Presupuestos[[#This Row],[ID DOCUMENTO]],BD_Pagos[],9,0),"")</f>
        <v>0</v>
      </c>
      <c r="BG373" s="20">
        <f>IF(IFERROR(VLOOKUP("5-"&amp;Presupuestos[[#This Row],[ID DOCUMENTO]],BD_Pagos[],10,0),0)&gt;Presupuestos[[#This Row],[TOTAL SOLES]],Presupuestos[[#This Row],[TOTAL SOLES]],IFERROR(VLOOKUP("5-"&amp;Presupuestos[[#This Row],[ID DOCUMENTO]],BD_Pagos[],10,0),0))</f>
        <v>0</v>
      </c>
      <c r="BH373" s="7">
        <f>IFERROR(VLOOKUP("1-Detraccion"&amp;Presupuestos[[#This Row],[ID DOCUMENTO]],BD_Pagos[],2,0),"")</f>
        <v>0</v>
      </c>
      <c r="BI373" s="3" t="str">
        <f>IFERROR(VLOOKUP("1-Detraccion"&amp;Presupuestos[[#This Row],[ID DOCUMENTO]],BD_Pagos[],3,0),"")</f>
        <v/>
      </c>
      <c r="BJ373" s="3">
        <f>IFERROR(VLOOKUP("1-Detraccion"&amp;Presupuestos[[#This Row],[ID DOCUMENTO]],BD_Pagos[],4,0),"")</f>
        <v>0</v>
      </c>
      <c r="BK373" s="6">
        <f>IF(IFERROR(VLOOKUP("1-Detraccion"&amp;Presupuestos[[#This Row],[ID DOCUMENTO]],BD_Pagos[],5,0),0)&gt;Presupuestos[[#This Row],[TOTAL SOLES]],Presupuestos[[#This Row],[TOTAL SOLES]],IFERROR(VLOOKUP("1-Detraccion"&amp;Presupuestos[[#This Row],[ID DOCUMENTO]],BD_Pagos[],5,0),0))</f>
        <v>0</v>
      </c>
      <c r="BL373" s="6">
        <f>IF(IFERROR(VLOOKUP("1-Detraccion"&amp;Presupuestos[[#This Row],[ID DOCUMENTO]],BD_Pagos[],6,0),0)&gt;Presupuestos[[#This Row],[TOTAL SOLES]],Presupuestos[[#This Row],[TOTAL SOLES]],IFERROR(VLOOKUP("1-Detraccion"&amp;Presupuestos[[#This Row],[ID DOCUMENTO]],BD_Pagos[],6,0),0))</f>
        <v>0</v>
      </c>
      <c r="BM373" s="37"/>
      <c r="BN373" s="3"/>
      <c r="BO373" s="3"/>
      <c r="BP373" s="6"/>
      <c r="BQ37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373" s="23" t="str">
        <f>IF(Presupuestos[[#This Row],[SALDO ME-MN]]&gt;0,"PENDIENTE","CANCELADO")</f>
        <v>PENDIENTE</v>
      </c>
      <c r="BS373" s="23" t="str">
        <f>IF(COUNTIFS($U$4:$U372,Presupuestos[[#This Row],[ID DOCUMENTO]])&gt;=1,IF(B372=Presupuestos[[#This Row],[ID]],"OK","DOC. DUPLICADO"),"OK")</f>
        <v>OK</v>
      </c>
    </row>
    <row r="374" spans="2:71" ht="24" x14ac:dyDescent="0.25">
      <c r="B374" s="34">
        <f>IF(Presupuestos[[#This Row],[ID DOCUMENTO]]=U373,B373,IF(B373="ID",1,B373+1))</f>
        <v>367</v>
      </c>
      <c r="C374" s="2">
        <v>45870</v>
      </c>
      <c r="D374" s="2">
        <v>45870</v>
      </c>
      <c r="E374" s="3" t="s">
        <v>675</v>
      </c>
      <c r="F374" s="25" t="s">
        <v>54</v>
      </c>
      <c r="G374" s="25" t="s">
        <v>19</v>
      </c>
      <c r="H374" s="25" t="s">
        <v>20</v>
      </c>
      <c r="I374" s="36" t="str">
        <f>IFERROR(VLOOKUP(Presupuestos[[#This Row],[AREA]]&amp;Presupuestos[[#This Row],[CONCEPTO]]&amp;Presupuestos[[#This Row],[DESCRIPCION]],Tabla28[[Columna1]:[CÓDIGO NUEVO]],2,0),"")</f>
        <v>P0604001</v>
      </c>
      <c r="J374" s="3" t="s">
        <v>666</v>
      </c>
      <c r="K374" s="3" t="s">
        <v>666</v>
      </c>
      <c r="L374" s="3" t="s">
        <v>666</v>
      </c>
      <c r="M374" s="31" t="s">
        <v>1301</v>
      </c>
      <c r="N374" s="3"/>
      <c r="O374" s="3" t="s">
        <v>315</v>
      </c>
      <c r="P374" s="3" t="s">
        <v>127</v>
      </c>
      <c r="Q374" s="3" t="str">
        <f>IFERROR(VLOOKUP(Presupuestos[[#This Row],[CLASIFICACIÓN (N)]],Tabla17[],2,0),"")</f>
        <v>Gastos operativos</v>
      </c>
      <c r="R374" s="3" t="str">
        <f>IFERROR(VLOOKUP(Presupuestos[[#This Row],[CLASIFICACIÓN (N)]],Tabla17[],3,0),"")</f>
        <v>Operativo</v>
      </c>
      <c r="S374" s="3" t="s">
        <v>16</v>
      </c>
      <c r="T374" s="3" t="str">
        <f>IFERROR(VLOOKUP(Presupuestos[[#This Row],[ALMACEN]],Tabla5[],2,0),"")</f>
        <v>Arequipa</v>
      </c>
      <c r="U374" s="19" t="str">
        <f>IFERROR(VLOOKUP(Presupuestos[[#This Row],[TIPO DE DOCUMENTO]],Tipo_Documento[],2,0)&amp;Presupuestos[[#This Row],[SERIE]]&amp;Presupuestos[[#This Row],[NUMERO]]&amp;Presupuestos[[#This Row],[RUC]],"")</f>
        <v>PLM328376390500</v>
      </c>
      <c r="V374" s="3" t="s">
        <v>171</v>
      </c>
      <c r="W374" s="7">
        <v>45870</v>
      </c>
      <c r="X374" s="7">
        <v>45870</v>
      </c>
      <c r="Y374" s="3">
        <v>3</v>
      </c>
      <c r="Z374" s="3">
        <v>283</v>
      </c>
      <c r="AA374" s="3">
        <f>IFERROR(VLOOKUP(Presupuestos[[#This Row],[RAZON SOCIAL]],CHOOSE({1,2},Clientes_Proveedores[Razon Social],Clientes_Proveedores[Ruc / Dni]),2,0),"-")</f>
        <v>76390500</v>
      </c>
      <c r="AB374" s="31" t="s">
        <v>1302</v>
      </c>
      <c r="AC374" s="3" t="s">
        <v>670</v>
      </c>
      <c r="AD374" s="5"/>
      <c r="AE374" s="6">
        <v>19</v>
      </c>
      <c r="AF374" s="6">
        <f>Presupuestos[[#This Row],[BASE]]*Presupuestos[[#This Row],[% IGV]]</f>
        <v>0</v>
      </c>
      <c r="AG374" s="22">
        <f>ROUND(SUM(Presupuestos[[#This Row],[BASE]:[IGV]]),2)</f>
        <v>19</v>
      </c>
      <c r="AH374" s="9" t="str">
        <f>IF(Presupuestos[[#This Row],[MONEDA]]="USD",VLOOKUP(Presupuestos[[#This Row],[FECHA DE EMISION]],Tipo_Cambio[],3,0),"")</f>
        <v/>
      </c>
      <c r="AI374" s="22">
        <f>IFERROR(ROUND(IF(Presupuestos[[#This Row],[MONEDA]]="PEN",Presupuestos[[#This Row],[TOTAL]],Presupuestos[[#This Row],[TOTAL]]*Presupuestos[[#This Row],[TIPO DE CAMBIO]]),2),"")</f>
        <v>19</v>
      </c>
      <c r="AJ374" s="5"/>
      <c r="AK374" s="33" t="s">
        <v>671</v>
      </c>
      <c r="AL374" s="5" t="s">
        <v>672</v>
      </c>
      <c r="AM374" s="23"/>
      <c r="AN374" s="23"/>
      <c r="AO374" s="7">
        <f>IFERROR(VLOOKUP("1-"&amp;Presupuestos[[#This Row],[ID DOCUMENTO]],BD_Pagos[],7,0),"")</f>
        <v>45870</v>
      </c>
      <c r="AP374" s="16" t="str">
        <f>IFERROR(VLOOKUP("1-"&amp;Presupuestos[[#This Row],[ID DOCUMENTO]],BD_Pagos[],8,0),"")</f>
        <v>C-Tesoreria</v>
      </c>
      <c r="AQ374" s="17" t="str">
        <f>IFERROR(VLOOKUP("1-"&amp;Presupuestos[[#This Row],[ID DOCUMENTO]],BD_Pagos[],9,0),"")</f>
        <v>001-12556</v>
      </c>
      <c r="AR374" s="54"/>
      <c r="AS374" s="7">
        <f>IFERROR(VLOOKUP("2-"&amp;Presupuestos[[#This Row],[ID DOCUMENTO]],BD_Pagos[],7,0),"")</f>
        <v>0</v>
      </c>
      <c r="AT374" s="16" t="str">
        <f>IFERROR(VLOOKUP("2-"&amp;Presupuestos[[#This Row],[ID DOCUMENTO]],BD_Pagos[],8,0),"")</f>
        <v/>
      </c>
      <c r="AU374" s="17">
        <f>IFERROR(VLOOKUP("2-"&amp;Presupuestos[[#This Row],[ID DOCUMENTO]],BD_Pagos[],9,0),"")</f>
        <v>0</v>
      </c>
      <c r="AV374" s="20">
        <f>IF(IFERROR(VLOOKUP("2-"&amp;Presupuestos[[#This Row],[ID DOCUMENTO]],BD_Pagos[],10,0),0)&gt;Presupuestos[[#This Row],[TOTAL SOLES]],Presupuestos[[#This Row],[TOTAL SOLES]],IFERROR(VLOOKUP("2-"&amp;Presupuestos[[#This Row],[ID DOCUMENTO]],BD_Pagos[],10,0),0))</f>
        <v>0</v>
      </c>
      <c r="AW374" s="7"/>
      <c r="AX374" s="16"/>
      <c r="AY374" s="17"/>
      <c r="AZ374" s="20"/>
      <c r="BA374" s="7"/>
      <c r="BB374" s="16"/>
      <c r="BC374" s="17"/>
      <c r="BD374" s="20"/>
      <c r="BE374" s="7">
        <f>IFERROR(VLOOKUP("5-"&amp;Presupuestos[[#This Row],[ID DOCUMENTO]],BD_Pagos[],7,0),"")</f>
        <v>0</v>
      </c>
      <c r="BF374" s="17">
        <f>IFERROR(VLOOKUP("5-"&amp;Presupuestos[[#This Row],[ID DOCUMENTO]],BD_Pagos[],9,0),"")</f>
        <v>0</v>
      </c>
      <c r="BG374" s="20">
        <f>IF(IFERROR(VLOOKUP("5-"&amp;Presupuestos[[#This Row],[ID DOCUMENTO]],BD_Pagos[],10,0),0)&gt;Presupuestos[[#This Row],[TOTAL SOLES]],Presupuestos[[#This Row],[TOTAL SOLES]],IFERROR(VLOOKUP("5-"&amp;Presupuestos[[#This Row],[ID DOCUMENTO]],BD_Pagos[],10,0),0))</f>
        <v>0</v>
      </c>
      <c r="BH374" s="7">
        <f>IFERROR(VLOOKUP("1-Detraccion"&amp;Presupuestos[[#This Row],[ID DOCUMENTO]],BD_Pagos[],2,0),"")</f>
        <v>0</v>
      </c>
      <c r="BI374" s="3" t="str">
        <f>IFERROR(VLOOKUP("1-Detraccion"&amp;Presupuestos[[#This Row],[ID DOCUMENTO]],BD_Pagos[],3,0),"")</f>
        <v/>
      </c>
      <c r="BJ374" s="3">
        <f>IFERROR(VLOOKUP("1-Detraccion"&amp;Presupuestos[[#This Row],[ID DOCUMENTO]],BD_Pagos[],4,0),"")</f>
        <v>0</v>
      </c>
      <c r="BK374" s="6">
        <f>IF(IFERROR(VLOOKUP("1-Detraccion"&amp;Presupuestos[[#This Row],[ID DOCUMENTO]],BD_Pagos[],5,0),0)&gt;Presupuestos[[#This Row],[TOTAL SOLES]],Presupuestos[[#This Row],[TOTAL SOLES]],IFERROR(VLOOKUP("1-Detraccion"&amp;Presupuestos[[#This Row],[ID DOCUMENTO]],BD_Pagos[],5,0),0))</f>
        <v>0</v>
      </c>
      <c r="BL374" s="6">
        <f>IF(IFERROR(VLOOKUP("1-Detraccion"&amp;Presupuestos[[#This Row],[ID DOCUMENTO]],BD_Pagos[],6,0),0)&gt;Presupuestos[[#This Row],[TOTAL SOLES]],Presupuestos[[#This Row],[TOTAL SOLES]],IFERROR(VLOOKUP("1-Detraccion"&amp;Presupuestos[[#This Row],[ID DOCUMENTO]],BD_Pagos[],6,0),0))</f>
        <v>0</v>
      </c>
      <c r="BM374" s="37"/>
      <c r="BN374" s="3"/>
      <c r="BO374" s="3"/>
      <c r="BP374" s="6"/>
      <c r="BQ37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v>
      </c>
      <c r="BR374" s="23" t="str">
        <f>IF(Presupuestos[[#This Row],[SALDO ME-MN]]&gt;0,"PENDIENTE","CANCELADO")</f>
        <v>PENDIENTE</v>
      </c>
      <c r="BS374" s="23" t="str">
        <f>IF(COUNTIFS($U$4:$U373,Presupuestos[[#This Row],[ID DOCUMENTO]])&gt;=1,IF(B373=Presupuestos[[#This Row],[ID]],"OK","DOC. DUPLICADO"),"OK")</f>
        <v>OK</v>
      </c>
    </row>
    <row r="375" spans="2:71" ht="36" x14ac:dyDescent="0.25">
      <c r="B375" s="34">
        <f>IF(Presupuestos[[#This Row],[ID DOCUMENTO]]=U374,B374,IF(B374="ID",1,B374+1))</f>
        <v>368</v>
      </c>
      <c r="C375" s="2">
        <v>45854</v>
      </c>
      <c r="D375" s="2">
        <v>45854</v>
      </c>
      <c r="E375" s="3" t="s">
        <v>966</v>
      </c>
      <c r="F375" s="25" t="s">
        <v>35</v>
      </c>
      <c r="G375" s="25" t="s">
        <v>118</v>
      </c>
      <c r="H375" s="25" t="s">
        <v>206</v>
      </c>
      <c r="I375" s="36" t="str">
        <f>IFERROR(VLOOKUP(Presupuestos[[#This Row],[AREA]]&amp;Presupuestos[[#This Row],[CONCEPTO]]&amp;Presupuestos[[#This Row],[DESCRIPCION]],Tabla28[[Columna1]:[CÓDIGO NUEVO]],2,0),"")</f>
        <v>P0311001</v>
      </c>
      <c r="J375" s="3" t="s">
        <v>1303</v>
      </c>
      <c r="K375" s="3" t="s">
        <v>1304</v>
      </c>
      <c r="L375" s="3" t="s">
        <v>1305</v>
      </c>
      <c r="M375" s="31" t="s">
        <v>1306</v>
      </c>
      <c r="N375" s="3"/>
      <c r="O375" s="3" t="s">
        <v>300</v>
      </c>
      <c r="P375" s="3" t="s">
        <v>132</v>
      </c>
      <c r="Q375" s="3" t="str">
        <f>IFERROR(VLOOKUP(Presupuestos[[#This Row],[CLASIFICACIÓN (N)]],Tabla17[],2,0),"")</f>
        <v>Gastos operativos</v>
      </c>
      <c r="R375" s="3" t="str">
        <f>IFERROR(VLOOKUP(Presupuestos[[#This Row],[CLASIFICACIÓN (N)]],Tabla17[],3,0),"")</f>
        <v>Operativo</v>
      </c>
      <c r="S375" s="3" t="s">
        <v>26</v>
      </c>
      <c r="T375" s="3" t="str">
        <f>IFERROR(VLOOKUP(Presupuestos[[#This Row],[ALMACEN]],Tabla5[],2,0),"")</f>
        <v>Arequipa</v>
      </c>
      <c r="U375" s="19" t="str">
        <f>IFERROR(VLOOKUP(Presupuestos[[#This Row],[TIPO DE DOCUMENTO]],Tipo_Documento[],2,0)&amp;Presupuestos[[#This Row],[SERIE]]&amp;Presupuestos[[#This Row],[NUMERO]]&amp;Presupuestos[[#This Row],[RUC]],"")</f>
        <v>01E0011410736055631</v>
      </c>
      <c r="V375" s="3" t="s">
        <v>120</v>
      </c>
      <c r="W375" s="7">
        <v>45854</v>
      </c>
      <c r="X375" s="7">
        <v>45854</v>
      </c>
      <c r="Y375" s="3" t="s">
        <v>668</v>
      </c>
      <c r="Z375" s="3">
        <v>14</v>
      </c>
      <c r="AA375" s="3">
        <f>IFERROR(VLOOKUP(Presupuestos[[#This Row],[RAZON SOCIAL]],CHOOSE({1,2},Clientes_Proveedores[Razon Social],Clientes_Proveedores[Ruc / Dni]),2,0),"-")</f>
        <v>10736055631</v>
      </c>
      <c r="AB375" s="31" t="s">
        <v>1080</v>
      </c>
      <c r="AC375" s="3" t="s">
        <v>670</v>
      </c>
      <c r="AD375" s="5">
        <v>0.18</v>
      </c>
      <c r="AE375" s="6">
        <v>254.24</v>
      </c>
      <c r="AF375" s="6">
        <f>Presupuestos[[#This Row],[BASE]]*Presupuestos[[#This Row],[% IGV]]</f>
        <v>45.763199999999998</v>
      </c>
      <c r="AG375" s="22">
        <f>ROUND(SUM(Presupuestos[[#This Row],[BASE]:[IGV]]),2)</f>
        <v>300</v>
      </c>
      <c r="AH375" s="9" t="str">
        <f>IF(Presupuestos[[#This Row],[MONEDA]]="USD",VLOOKUP(Presupuestos[[#This Row],[FECHA DE EMISION]],Tipo_Cambio[],3,0),"")</f>
        <v/>
      </c>
      <c r="AI375" s="22">
        <f>IFERROR(ROUND(IF(Presupuestos[[#This Row],[MONEDA]]="PEN",Presupuestos[[#This Row],[TOTAL]],Presupuestos[[#This Row],[TOTAL]]*Presupuestos[[#This Row],[TIPO DE CAMBIO]]),2),"")</f>
        <v>300</v>
      </c>
      <c r="AJ375" s="5"/>
      <c r="AK375" s="33" t="s">
        <v>671</v>
      </c>
      <c r="AL375" s="5" t="s">
        <v>680</v>
      </c>
      <c r="AM375" s="23"/>
      <c r="AN375" s="23"/>
      <c r="AO375" s="7">
        <f>IFERROR(VLOOKUP("1-"&amp;Presupuestos[[#This Row],[ID DOCUMENTO]],BD_Pagos[],7,0),"")</f>
        <v>45874</v>
      </c>
      <c r="AP375" s="16" t="str">
        <f>IFERROR(VLOOKUP("1-"&amp;Presupuestos[[#This Row],[ID DOCUMENTO]],BD_Pagos[],8,0),"")</f>
        <v>B-BCP - Soles</v>
      </c>
      <c r="AQ375" s="17">
        <f>IFERROR(VLOOKUP("1-"&amp;Presupuestos[[#This Row],[ID DOCUMENTO]],BD_Pagos[],9,0),"")</f>
        <v>8939851</v>
      </c>
      <c r="AR375" s="54"/>
      <c r="AS375" s="7">
        <f>IFERROR(VLOOKUP("2-"&amp;Presupuestos[[#This Row],[ID DOCUMENTO]],BD_Pagos[],7,0),"")</f>
        <v>0</v>
      </c>
      <c r="AT375" s="16" t="str">
        <f>IFERROR(VLOOKUP("2-"&amp;Presupuestos[[#This Row],[ID DOCUMENTO]],BD_Pagos[],8,0),"")</f>
        <v/>
      </c>
      <c r="AU375" s="17">
        <f>IFERROR(VLOOKUP("2-"&amp;Presupuestos[[#This Row],[ID DOCUMENTO]],BD_Pagos[],9,0),"")</f>
        <v>0</v>
      </c>
      <c r="AV375" s="20">
        <f>IF(IFERROR(VLOOKUP("2-"&amp;Presupuestos[[#This Row],[ID DOCUMENTO]],BD_Pagos[],10,0),0)&gt;Presupuestos[[#This Row],[TOTAL SOLES]],Presupuestos[[#This Row],[TOTAL SOLES]],IFERROR(VLOOKUP("2-"&amp;Presupuestos[[#This Row],[ID DOCUMENTO]],BD_Pagos[],10,0),0))</f>
        <v>0</v>
      </c>
      <c r="AW375" s="7"/>
      <c r="AX375" s="16"/>
      <c r="AY375" s="17"/>
      <c r="AZ375" s="20"/>
      <c r="BA375" s="7"/>
      <c r="BB375" s="16"/>
      <c r="BC375" s="17"/>
      <c r="BD375" s="20"/>
      <c r="BE375" s="7">
        <f>IFERROR(VLOOKUP("5-"&amp;Presupuestos[[#This Row],[ID DOCUMENTO]],BD_Pagos[],7,0),"")</f>
        <v>0</v>
      </c>
      <c r="BF375" s="17">
        <f>IFERROR(VLOOKUP("5-"&amp;Presupuestos[[#This Row],[ID DOCUMENTO]],BD_Pagos[],9,0),"")</f>
        <v>0</v>
      </c>
      <c r="BG375" s="20">
        <f>IF(IFERROR(VLOOKUP("5-"&amp;Presupuestos[[#This Row],[ID DOCUMENTO]],BD_Pagos[],10,0),0)&gt;Presupuestos[[#This Row],[TOTAL SOLES]],Presupuestos[[#This Row],[TOTAL SOLES]],IFERROR(VLOOKUP("5-"&amp;Presupuestos[[#This Row],[ID DOCUMENTO]],BD_Pagos[],10,0),0))</f>
        <v>0</v>
      </c>
      <c r="BH375" s="7">
        <f>IFERROR(VLOOKUP("1-Detraccion"&amp;Presupuestos[[#This Row],[ID DOCUMENTO]],BD_Pagos[],2,0),"")</f>
        <v>0</v>
      </c>
      <c r="BI375" s="3" t="str">
        <f>IFERROR(VLOOKUP("1-Detraccion"&amp;Presupuestos[[#This Row],[ID DOCUMENTO]],BD_Pagos[],3,0),"")</f>
        <v/>
      </c>
      <c r="BJ375" s="3">
        <f>IFERROR(VLOOKUP("1-Detraccion"&amp;Presupuestos[[#This Row],[ID DOCUMENTO]],BD_Pagos[],4,0),"")</f>
        <v>0</v>
      </c>
      <c r="BK375" s="6">
        <f>IF(IFERROR(VLOOKUP("1-Detraccion"&amp;Presupuestos[[#This Row],[ID DOCUMENTO]],BD_Pagos[],5,0),0)&gt;Presupuestos[[#This Row],[TOTAL SOLES]],Presupuestos[[#This Row],[TOTAL SOLES]],IFERROR(VLOOKUP("1-Detraccion"&amp;Presupuestos[[#This Row],[ID DOCUMENTO]],BD_Pagos[],5,0),0))</f>
        <v>0</v>
      </c>
      <c r="BL375" s="6">
        <f>IF(IFERROR(VLOOKUP("1-Detraccion"&amp;Presupuestos[[#This Row],[ID DOCUMENTO]],BD_Pagos[],6,0),0)&gt;Presupuestos[[#This Row],[TOTAL SOLES]],Presupuestos[[#This Row],[TOTAL SOLES]],IFERROR(VLOOKUP("1-Detraccion"&amp;Presupuestos[[#This Row],[ID DOCUMENTO]],BD_Pagos[],6,0),0))</f>
        <v>0</v>
      </c>
      <c r="BM375" s="37"/>
      <c r="BN375" s="3"/>
      <c r="BO375" s="3"/>
      <c r="BP375" s="6"/>
      <c r="BQ37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300</v>
      </c>
      <c r="BR375" s="23" t="str">
        <f>IF(Presupuestos[[#This Row],[SALDO ME-MN]]&gt;0,"PENDIENTE","CANCELADO")</f>
        <v>PENDIENTE</v>
      </c>
      <c r="BS375" s="23" t="str">
        <f>IF(COUNTIFS($U$4:$U374,Presupuestos[[#This Row],[ID DOCUMENTO]])&gt;=1,IF(B374=Presupuestos[[#This Row],[ID]],"OK","DOC. DUPLICADO"),"OK")</f>
        <v>OK</v>
      </c>
    </row>
    <row r="376" spans="2:71" ht="24" x14ac:dyDescent="0.25">
      <c r="B376" s="34">
        <f>IF(Presupuestos[[#This Row],[ID DOCUMENTO]]=U375,B375,IF(B375="ID",1,B375+1))</f>
        <v>369</v>
      </c>
      <c r="C376" s="2">
        <v>45869</v>
      </c>
      <c r="D376" s="2">
        <v>45869</v>
      </c>
      <c r="E376" s="3" t="s">
        <v>665</v>
      </c>
      <c r="F376" s="25" t="s">
        <v>35</v>
      </c>
      <c r="G376" s="25" t="s">
        <v>211</v>
      </c>
      <c r="H376" s="25" t="s">
        <v>240</v>
      </c>
      <c r="I376" s="36" t="str">
        <f>IFERROR(VLOOKUP(Presupuestos[[#This Row],[AREA]]&amp;Presupuestos[[#This Row],[CONCEPTO]]&amp;Presupuestos[[#This Row],[DESCRIPCION]],Tabla28[[Columna1]:[CÓDIGO NUEVO]],2,0),"")</f>
        <v>P0302005</v>
      </c>
      <c r="J376" s="3" t="s">
        <v>1307</v>
      </c>
      <c r="K376" s="3" t="s">
        <v>1308</v>
      </c>
      <c r="L376" s="3" t="s">
        <v>1309</v>
      </c>
      <c r="M376" s="31" t="s">
        <v>1310</v>
      </c>
      <c r="N376" s="3"/>
      <c r="O376" s="3" t="s">
        <v>315</v>
      </c>
      <c r="P376" s="3" t="s">
        <v>142</v>
      </c>
      <c r="Q376" s="3" t="str">
        <f>IFERROR(VLOOKUP(Presupuestos[[#This Row],[CLASIFICACIÓN (N)]],Tabla17[],2,0),"")</f>
        <v>Gastos no operativos</v>
      </c>
      <c r="R376" s="3" t="str">
        <f>IFERROR(VLOOKUP(Presupuestos[[#This Row],[CLASIFICACIÓN (N)]],Tabla17[],3,0),"")</f>
        <v>Operativo</v>
      </c>
      <c r="S376" s="3" t="s">
        <v>34</v>
      </c>
      <c r="T376" s="3" t="str">
        <f>IFERROR(VLOOKUP(Presupuestos[[#This Row],[ALMACEN]],Tabla5[],2,0),"")</f>
        <v>Arequipa</v>
      </c>
      <c r="U376" s="19" t="str">
        <f>IFERROR(VLOOKUP(Presupuestos[[#This Row],[TIPO DE DOCUMENTO]],Tipo_Documento[],2,0)&amp;Presupuestos[[#This Row],[SERIE]]&amp;Presupuestos[[#This Row],[NUMERO]]&amp;Presupuestos[[#This Row],[RUC]],"")</f>
        <v>01E00122110440377497</v>
      </c>
      <c r="V376" s="3" t="s">
        <v>120</v>
      </c>
      <c r="W376" s="7">
        <v>45862</v>
      </c>
      <c r="X376" s="7">
        <v>45862</v>
      </c>
      <c r="Y376" s="3" t="s">
        <v>668</v>
      </c>
      <c r="Z376" s="3">
        <v>221</v>
      </c>
      <c r="AA376" s="3">
        <f>IFERROR(VLOOKUP(Presupuestos[[#This Row],[RAZON SOCIAL]],CHOOSE({1,2},Clientes_Proveedores[Razon Social],Clientes_Proveedores[Ruc / Dni]),2,0),"-")</f>
        <v>10440377497</v>
      </c>
      <c r="AB376" s="31" t="s">
        <v>1311</v>
      </c>
      <c r="AC376" s="3" t="s">
        <v>670</v>
      </c>
      <c r="AD376" s="5">
        <v>0.18</v>
      </c>
      <c r="AE376" s="6">
        <v>152.54</v>
      </c>
      <c r="AF376" s="6">
        <f>Presupuestos[[#This Row],[BASE]]*Presupuestos[[#This Row],[% IGV]]</f>
        <v>27.457199999999997</v>
      </c>
      <c r="AG376" s="22">
        <f>ROUND(SUM(Presupuestos[[#This Row],[BASE]:[IGV]]),2)</f>
        <v>180</v>
      </c>
      <c r="AH376" s="9" t="str">
        <f>IF(Presupuestos[[#This Row],[MONEDA]]="USD",VLOOKUP(Presupuestos[[#This Row],[FECHA DE EMISION]],Tipo_Cambio[],3,0),"")</f>
        <v/>
      </c>
      <c r="AI376" s="22">
        <f>IFERROR(ROUND(IF(Presupuestos[[#This Row],[MONEDA]]="PEN",Presupuestos[[#This Row],[TOTAL]],Presupuestos[[#This Row],[TOTAL]]*Presupuestos[[#This Row],[TIPO DE CAMBIO]]),2),"")</f>
        <v>180</v>
      </c>
      <c r="AJ376" s="5"/>
      <c r="AK376" s="33" t="s">
        <v>671</v>
      </c>
      <c r="AL376" s="5" t="s">
        <v>680</v>
      </c>
      <c r="AM376" s="23" t="s">
        <v>671</v>
      </c>
      <c r="AN376" s="23" t="s">
        <v>759</v>
      </c>
      <c r="AO376" s="7">
        <f>IFERROR(VLOOKUP("1-"&amp;Presupuestos[[#This Row],[ID DOCUMENTO]],BD_Pagos[],7,0),"")</f>
        <v>45863</v>
      </c>
      <c r="AP376" s="16" t="str">
        <f>IFERROR(VLOOKUP("1-"&amp;Presupuestos[[#This Row],[ID DOCUMENTO]],BD_Pagos[],8,0),"")</f>
        <v>B-BCP - Soles</v>
      </c>
      <c r="AQ376" s="17">
        <f>IFERROR(VLOOKUP("1-"&amp;Presupuestos[[#This Row],[ID DOCUMENTO]],BD_Pagos[],9,0),"")</f>
        <v>1254704</v>
      </c>
      <c r="AR376" s="54"/>
      <c r="AS376" s="7">
        <f>IFERROR(VLOOKUP("2-"&amp;Presupuestos[[#This Row],[ID DOCUMENTO]],BD_Pagos[],7,0),"")</f>
        <v>0</v>
      </c>
      <c r="AT376" s="16" t="str">
        <f>IFERROR(VLOOKUP("2-"&amp;Presupuestos[[#This Row],[ID DOCUMENTO]],BD_Pagos[],8,0),"")</f>
        <v/>
      </c>
      <c r="AU376" s="17">
        <f>IFERROR(VLOOKUP("2-"&amp;Presupuestos[[#This Row],[ID DOCUMENTO]],BD_Pagos[],9,0),"")</f>
        <v>0</v>
      </c>
      <c r="AV376" s="20">
        <f>IF(IFERROR(VLOOKUP("2-"&amp;Presupuestos[[#This Row],[ID DOCUMENTO]],BD_Pagos[],10,0),0)&gt;Presupuestos[[#This Row],[TOTAL SOLES]],Presupuestos[[#This Row],[TOTAL SOLES]],IFERROR(VLOOKUP("2-"&amp;Presupuestos[[#This Row],[ID DOCUMENTO]],BD_Pagos[],10,0),0))</f>
        <v>0</v>
      </c>
      <c r="AW376" s="7"/>
      <c r="AX376" s="16"/>
      <c r="AY376" s="17"/>
      <c r="AZ376" s="20"/>
      <c r="BA376" s="7"/>
      <c r="BB376" s="16"/>
      <c r="BC376" s="17"/>
      <c r="BD376" s="20"/>
      <c r="BE376" s="7">
        <f>IFERROR(VLOOKUP("5-"&amp;Presupuestos[[#This Row],[ID DOCUMENTO]],BD_Pagos[],7,0),"")</f>
        <v>0</v>
      </c>
      <c r="BF376" s="17">
        <f>IFERROR(VLOOKUP("5-"&amp;Presupuestos[[#This Row],[ID DOCUMENTO]],BD_Pagos[],9,0),"")</f>
        <v>0</v>
      </c>
      <c r="BG376" s="20">
        <f>IF(IFERROR(VLOOKUP("5-"&amp;Presupuestos[[#This Row],[ID DOCUMENTO]],BD_Pagos[],10,0),0)&gt;Presupuestos[[#This Row],[TOTAL SOLES]],Presupuestos[[#This Row],[TOTAL SOLES]],IFERROR(VLOOKUP("5-"&amp;Presupuestos[[#This Row],[ID DOCUMENTO]],BD_Pagos[],10,0),0))</f>
        <v>0</v>
      </c>
      <c r="BH376" s="7">
        <f>IFERROR(VLOOKUP("1-Detraccion"&amp;Presupuestos[[#This Row],[ID DOCUMENTO]],BD_Pagos[],2,0),"")</f>
        <v>0</v>
      </c>
      <c r="BI376" s="3" t="str">
        <f>IFERROR(VLOOKUP("1-Detraccion"&amp;Presupuestos[[#This Row],[ID DOCUMENTO]],BD_Pagos[],3,0),"")</f>
        <v/>
      </c>
      <c r="BJ376" s="3">
        <f>IFERROR(VLOOKUP("1-Detraccion"&amp;Presupuestos[[#This Row],[ID DOCUMENTO]],BD_Pagos[],4,0),"")</f>
        <v>0</v>
      </c>
      <c r="BK376" s="6">
        <f>IF(IFERROR(VLOOKUP("1-Detraccion"&amp;Presupuestos[[#This Row],[ID DOCUMENTO]],BD_Pagos[],5,0),0)&gt;Presupuestos[[#This Row],[TOTAL SOLES]],Presupuestos[[#This Row],[TOTAL SOLES]],IFERROR(VLOOKUP("1-Detraccion"&amp;Presupuestos[[#This Row],[ID DOCUMENTO]],BD_Pagos[],5,0),0))</f>
        <v>0</v>
      </c>
      <c r="BL376" s="6">
        <f>IF(IFERROR(VLOOKUP("1-Detraccion"&amp;Presupuestos[[#This Row],[ID DOCUMENTO]],BD_Pagos[],6,0),0)&gt;Presupuestos[[#This Row],[TOTAL SOLES]],Presupuestos[[#This Row],[TOTAL SOLES]],IFERROR(VLOOKUP("1-Detraccion"&amp;Presupuestos[[#This Row],[ID DOCUMENTO]],BD_Pagos[],6,0),0))</f>
        <v>0</v>
      </c>
      <c r="BM376" s="37"/>
      <c r="BN376" s="3"/>
      <c r="BO376" s="3"/>
      <c r="BP376" s="6"/>
      <c r="BQ37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180</v>
      </c>
      <c r="BR376" s="23" t="str">
        <f>IF(Presupuestos[[#This Row],[SALDO ME-MN]]&gt;0,"PENDIENTE","CANCELADO")</f>
        <v>PENDIENTE</v>
      </c>
      <c r="BS376" s="23" t="str">
        <f>IF(COUNTIFS($U$4:$U375,Presupuestos[[#This Row],[ID DOCUMENTO]])&gt;=1,IF(B375=Presupuestos[[#This Row],[ID]],"OK","DOC. DUPLICADO"),"OK")</f>
        <v>OK</v>
      </c>
    </row>
    <row r="377" spans="2:71" ht="48" x14ac:dyDescent="0.25">
      <c r="B377" s="34">
        <f>IF(Presupuestos[[#This Row],[ID DOCUMENTO]]=U376,B376,IF(B376="ID",1,B376+1))</f>
        <v>370</v>
      </c>
      <c r="C377" s="2">
        <v>45855</v>
      </c>
      <c r="D377" s="2">
        <v>45855</v>
      </c>
      <c r="E377" s="3" t="s">
        <v>966</v>
      </c>
      <c r="F377" s="25" t="s">
        <v>35</v>
      </c>
      <c r="G377" s="25" t="s">
        <v>134</v>
      </c>
      <c r="H377" s="25" t="s">
        <v>97</v>
      </c>
      <c r="I377" s="36" t="str">
        <f>IFERROR(VLOOKUP(Presupuestos[[#This Row],[AREA]]&amp;Presupuestos[[#This Row],[CONCEPTO]]&amp;Presupuestos[[#This Row],[DESCRIPCION]],Tabla28[[Columna1]:[CÓDIGO NUEVO]],2,0),"")</f>
        <v>P0312001</v>
      </c>
      <c r="J377" s="3" t="s">
        <v>1312</v>
      </c>
      <c r="K377" s="3" t="s">
        <v>666</v>
      </c>
      <c r="L377" s="3" t="s">
        <v>666</v>
      </c>
      <c r="M377" s="31" t="s">
        <v>1313</v>
      </c>
      <c r="N377" s="3"/>
      <c r="O377" s="3" t="s">
        <v>300</v>
      </c>
      <c r="P377" s="3" t="s">
        <v>132</v>
      </c>
      <c r="Q377" s="3" t="str">
        <f>IFERROR(VLOOKUP(Presupuestos[[#This Row],[CLASIFICACIÓN (N)]],Tabla17[],2,0),"")</f>
        <v>Gastos operativos</v>
      </c>
      <c r="R377" s="3" t="str">
        <f>IFERROR(VLOOKUP(Presupuestos[[#This Row],[CLASIFICACIÓN (N)]],Tabla17[],3,0),"")</f>
        <v>Operativo</v>
      </c>
      <c r="S377" s="3" t="s">
        <v>26</v>
      </c>
      <c r="T377" s="3" t="str">
        <f>IFERROR(VLOOKUP(Presupuestos[[#This Row],[ALMACEN]],Tabla5[],2,0),"")</f>
        <v>Arequipa</v>
      </c>
      <c r="U377" s="19" t="str">
        <f>IFERROR(VLOOKUP(Presupuestos[[#This Row],[TIPO DE DOCUMENTO]],Tipo_Documento[],2,0)&amp;Presupuestos[[#This Row],[SERIE]]&amp;Presupuestos[[#This Row],[NUMERO]]&amp;Presupuestos[[#This Row],[RUC]],"")</f>
        <v>01E001405520603974817</v>
      </c>
      <c r="V377" s="3" t="s">
        <v>120</v>
      </c>
      <c r="W377" s="7">
        <v>45855</v>
      </c>
      <c r="X377" s="7">
        <v>45855</v>
      </c>
      <c r="Y377" s="3" t="s">
        <v>668</v>
      </c>
      <c r="Z377" s="3">
        <v>4055</v>
      </c>
      <c r="AA377" s="3">
        <f>IFERROR(VLOOKUP(Presupuestos[[#This Row],[RAZON SOCIAL]],CHOOSE({1,2},Clientes_Proveedores[Razon Social],Clientes_Proveedores[Ruc / Dni]),2,0),"-")</f>
        <v>20603974817</v>
      </c>
      <c r="AB377" s="31" t="s">
        <v>971</v>
      </c>
      <c r="AC377" s="3" t="s">
        <v>670</v>
      </c>
      <c r="AD377" s="5">
        <v>0.18</v>
      </c>
      <c r="AE377" s="6">
        <v>170</v>
      </c>
      <c r="AF377" s="6">
        <f>Presupuestos[[#This Row],[BASE]]*Presupuestos[[#This Row],[% IGV]]</f>
        <v>30.599999999999998</v>
      </c>
      <c r="AG377" s="22">
        <f>ROUND(SUM(Presupuestos[[#This Row],[BASE]:[IGV]]),2)</f>
        <v>200.6</v>
      </c>
      <c r="AH377" s="9" t="str">
        <f>IF(Presupuestos[[#This Row],[MONEDA]]="USD",VLOOKUP(Presupuestos[[#This Row],[FECHA DE EMISION]],Tipo_Cambio[],3,0),"")</f>
        <v/>
      </c>
      <c r="AI377" s="22">
        <f>IFERROR(ROUND(IF(Presupuestos[[#This Row],[MONEDA]]="PEN",Presupuestos[[#This Row],[TOTAL]],Presupuestos[[#This Row],[TOTAL]]*Presupuestos[[#This Row],[TIPO DE CAMBIO]]),2),"")</f>
        <v>200.6</v>
      </c>
      <c r="AJ377" s="5"/>
      <c r="AK377" s="33" t="s">
        <v>671</v>
      </c>
      <c r="AL377" s="5" t="s">
        <v>680</v>
      </c>
      <c r="AM377" s="23"/>
      <c r="AN377" s="23"/>
      <c r="AO377" s="7">
        <f>IFERROR(VLOOKUP("1-"&amp;Presupuestos[[#This Row],[ID DOCUMENTO]],BD_Pagos[],7,0),"")</f>
        <v>45874</v>
      </c>
      <c r="AP377" s="16" t="str">
        <f>IFERROR(VLOOKUP("1-"&amp;Presupuestos[[#This Row],[ID DOCUMENTO]],BD_Pagos[],8,0),"")</f>
        <v>B-BCP - Soles</v>
      </c>
      <c r="AQ377" s="17">
        <f>IFERROR(VLOOKUP("1-"&amp;Presupuestos[[#This Row],[ID DOCUMENTO]],BD_Pagos[],9,0),"")</f>
        <v>8939851</v>
      </c>
      <c r="AR377" s="54"/>
      <c r="AS377" s="7">
        <f>IFERROR(VLOOKUP("2-"&amp;Presupuestos[[#This Row],[ID DOCUMENTO]],BD_Pagos[],7,0),"")</f>
        <v>0</v>
      </c>
      <c r="AT377" s="16" t="str">
        <f>IFERROR(VLOOKUP("2-"&amp;Presupuestos[[#This Row],[ID DOCUMENTO]],BD_Pagos[],8,0),"")</f>
        <v/>
      </c>
      <c r="AU377" s="17">
        <f>IFERROR(VLOOKUP("2-"&amp;Presupuestos[[#This Row],[ID DOCUMENTO]],BD_Pagos[],9,0),"")</f>
        <v>0</v>
      </c>
      <c r="AV377" s="20">
        <f>IF(IFERROR(VLOOKUP("2-"&amp;Presupuestos[[#This Row],[ID DOCUMENTO]],BD_Pagos[],10,0),0)&gt;Presupuestos[[#This Row],[TOTAL SOLES]],Presupuestos[[#This Row],[TOTAL SOLES]],IFERROR(VLOOKUP("2-"&amp;Presupuestos[[#This Row],[ID DOCUMENTO]],BD_Pagos[],10,0),0))</f>
        <v>0</v>
      </c>
      <c r="AW377" s="7"/>
      <c r="AX377" s="16"/>
      <c r="AY377" s="17"/>
      <c r="AZ377" s="20"/>
      <c r="BA377" s="7"/>
      <c r="BB377" s="16"/>
      <c r="BC377" s="17"/>
      <c r="BD377" s="20"/>
      <c r="BE377" s="7">
        <f>IFERROR(VLOOKUP("5-"&amp;Presupuestos[[#This Row],[ID DOCUMENTO]],BD_Pagos[],7,0),"")</f>
        <v>0</v>
      </c>
      <c r="BF377" s="17">
        <f>IFERROR(VLOOKUP("5-"&amp;Presupuestos[[#This Row],[ID DOCUMENTO]],BD_Pagos[],9,0),"")</f>
        <v>0</v>
      </c>
      <c r="BG377" s="20">
        <f>IF(IFERROR(VLOOKUP("5-"&amp;Presupuestos[[#This Row],[ID DOCUMENTO]],BD_Pagos[],10,0),0)&gt;Presupuestos[[#This Row],[TOTAL SOLES]],Presupuestos[[#This Row],[TOTAL SOLES]],IFERROR(VLOOKUP("5-"&amp;Presupuestos[[#This Row],[ID DOCUMENTO]],BD_Pagos[],10,0),0))</f>
        <v>0</v>
      </c>
      <c r="BH377" s="7">
        <f>IFERROR(VLOOKUP("1-Detraccion"&amp;Presupuestos[[#This Row],[ID DOCUMENTO]],BD_Pagos[],2,0),"")</f>
        <v>0</v>
      </c>
      <c r="BI377" s="3" t="str">
        <f>IFERROR(VLOOKUP("1-Detraccion"&amp;Presupuestos[[#This Row],[ID DOCUMENTO]],BD_Pagos[],3,0),"")</f>
        <v/>
      </c>
      <c r="BJ377" s="3">
        <f>IFERROR(VLOOKUP("1-Detraccion"&amp;Presupuestos[[#This Row],[ID DOCUMENTO]],BD_Pagos[],4,0),"")</f>
        <v>0</v>
      </c>
      <c r="BK377" s="6">
        <f>IF(IFERROR(VLOOKUP("1-Detraccion"&amp;Presupuestos[[#This Row],[ID DOCUMENTO]],BD_Pagos[],5,0),0)&gt;Presupuestos[[#This Row],[TOTAL SOLES]],Presupuestos[[#This Row],[TOTAL SOLES]],IFERROR(VLOOKUP("1-Detraccion"&amp;Presupuestos[[#This Row],[ID DOCUMENTO]],BD_Pagos[],5,0),0))</f>
        <v>0</v>
      </c>
      <c r="BL377" s="6">
        <f>IF(IFERROR(VLOOKUP("1-Detraccion"&amp;Presupuestos[[#This Row],[ID DOCUMENTO]],BD_Pagos[],6,0),0)&gt;Presupuestos[[#This Row],[TOTAL SOLES]],Presupuestos[[#This Row],[TOTAL SOLES]],IFERROR(VLOOKUP("1-Detraccion"&amp;Presupuestos[[#This Row],[ID DOCUMENTO]],BD_Pagos[],6,0),0))</f>
        <v>0</v>
      </c>
      <c r="BM377" s="37"/>
      <c r="BN377" s="3"/>
      <c r="BO377" s="3"/>
      <c r="BP377" s="6"/>
      <c r="BQ37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200.6</v>
      </c>
      <c r="BR377" s="23" t="str">
        <f>IF(Presupuestos[[#This Row],[SALDO ME-MN]]&gt;0,"PENDIENTE","CANCELADO")</f>
        <v>PENDIENTE</v>
      </c>
      <c r="BS377" s="23" t="str">
        <f>IF(COUNTIFS($U$4:$U376,Presupuestos[[#This Row],[ID DOCUMENTO]])&gt;=1,IF(B376=Presupuestos[[#This Row],[ID]],"OK","DOC. DUPLICADO"),"OK")</f>
        <v>OK</v>
      </c>
    </row>
    <row r="378" spans="2:71" ht="36" x14ac:dyDescent="0.25">
      <c r="B378" s="34">
        <f>IF(Presupuestos[[#This Row],[ID DOCUMENTO]]=U377,B377,IF(B377="ID",1,B377+1))</f>
        <v>371</v>
      </c>
      <c r="C378" s="41">
        <v>45860</v>
      </c>
      <c r="D378" s="2">
        <v>45860</v>
      </c>
      <c r="E378" s="3" t="s">
        <v>966</v>
      </c>
      <c r="F378" s="25" t="s">
        <v>27</v>
      </c>
      <c r="G378" s="25" t="s">
        <v>118</v>
      </c>
      <c r="H378" s="25" t="s">
        <v>96</v>
      </c>
      <c r="I378" s="36" t="str">
        <f>IFERROR(VLOOKUP(Presupuestos[[#This Row],[AREA]]&amp;Presupuestos[[#This Row],[CONCEPTO]]&amp;Presupuestos[[#This Row],[DESCRIPCION]],Tabla28[[Columna1]:[CÓDIGO NUEVO]],2,0),"")</f>
        <v>P0205001</v>
      </c>
      <c r="J378" s="3" t="s">
        <v>1314</v>
      </c>
      <c r="K378" s="3" t="s">
        <v>1315</v>
      </c>
      <c r="L378" s="3" t="s">
        <v>1316</v>
      </c>
      <c r="M378" s="31" t="s">
        <v>1317</v>
      </c>
      <c r="N378" s="3"/>
      <c r="O378" s="3" t="s">
        <v>308</v>
      </c>
      <c r="P378" s="3" t="s">
        <v>132</v>
      </c>
      <c r="Q378" s="3" t="str">
        <f>IFERROR(VLOOKUP(Presupuestos[[#This Row],[CLASIFICACIÓN (N)]],Tabla17[],2,0),"")</f>
        <v>Gastos operativos</v>
      </c>
      <c r="R378" s="3" t="str">
        <f>IFERROR(VLOOKUP(Presupuestos[[#This Row],[CLASIFICACIÓN (N)]],Tabla17[],3,0),"")</f>
        <v>Operativo</v>
      </c>
      <c r="S378" s="3" t="s">
        <v>34</v>
      </c>
      <c r="T378" s="3" t="str">
        <f>IFERROR(VLOOKUP(Presupuestos[[#This Row],[ALMACEN]],Tabla5[],2,0),"")</f>
        <v>Arequipa</v>
      </c>
      <c r="U378" s="42" t="str">
        <f>IFERROR(VLOOKUP(Presupuestos[[#This Row],[TIPO DE DOCUMENTO]],Tipo_Documento[],2,0)&amp;Presupuestos[[#This Row],[SERIE]]&amp;Presupuestos[[#This Row],[NUMERO]]&amp;Presupuestos[[#This Row],[RUC]],"")</f>
        <v>01E0011610736055631</v>
      </c>
      <c r="V378" s="3" t="s">
        <v>120</v>
      </c>
      <c r="W378" s="7">
        <v>45862</v>
      </c>
      <c r="X378" s="7">
        <v>45862</v>
      </c>
      <c r="Y378" s="3" t="s">
        <v>668</v>
      </c>
      <c r="Z378" s="3">
        <v>16</v>
      </c>
      <c r="AA378" s="3">
        <f>IFERROR(VLOOKUP(Presupuestos[[#This Row],[RAZON SOCIAL]],CHOOSE({1,2},Clientes_Proveedores[Razon Social],Clientes_Proveedores[Ruc / Dni]),2,0),"-")</f>
        <v>10736055631</v>
      </c>
      <c r="AB378" s="31" t="s">
        <v>1080</v>
      </c>
      <c r="AC378" s="3" t="s">
        <v>670</v>
      </c>
      <c r="AD378" s="43">
        <v>0.18</v>
      </c>
      <c r="AE378" s="44">
        <v>450</v>
      </c>
      <c r="AF378" s="44">
        <f>Presupuestos[[#This Row],[BASE]]*Presupuestos[[#This Row],[% IGV]]</f>
        <v>81</v>
      </c>
      <c r="AG378" s="45">
        <f>ROUND(SUM(Presupuestos[[#This Row],[BASE]:[IGV]]),2)</f>
        <v>531</v>
      </c>
      <c r="AH378" s="9" t="str">
        <f>IF(Presupuestos[[#This Row],[MONEDA]]="USD",VLOOKUP(Presupuestos[[#This Row],[FECHA DE EMISION]],Tipo_Cambio[],3,0),"")</f>
        <v/>
      </c>
      <c r="AI378" s="45">
        <f>IFERROR(ROUND(IF(Presupuestos[[#This Row],[MONEDA]]="PEN",Presupuestos[[#This Row],[TOTAL]],Presupuestos[[#This Row],[TOTAL]]*Presupuestos[[#This Row],[TIPO DE CAMBIO]]),2),"")</f>
        <v>531</v>
      </c>
      <c r="AJ378" s="43">
        <v>0.04</v>
      </c>
      <c r="AK378" s="46" t="s">
        <v>671</v>
      </c>
      <c r="AL378" s="43" t="s">
        <v>680</v>
      </c>
      <c r="AM378" s="23"/>
      <c r="AN378" s="23"/>
      <c r="AO378" s="7">
        <f>IFERROR(VLOOKUP("1-"&amp;Presupuestos[[#This Row],[ID DOCUMENTO]],BD_Pagos[],7,0),"")</f>
        <v>45874</v>
      </c>
      <c r="AP378" s="16" t="str">
        <f>IFERROR(VLOOKUP("1-"&amp;Presupuestos[[#This Row],[ID DOCUMENTO]],BD_Pagos[],8,0),"")</f>
        <v>B-BCP - Soles</v>
      </c>
      <c r="AQ378" s="17">
        <f>IFERROR(VLOOKUP("1-"&amp;Presupuestos[[#This Row],[ID DOCUMENTO]],BD_Pagos[],9,0),"")</f>
        <v>8939851</v>
      </c>
      <c r="AR378" s="54"/>
      <c r="AS378" s="7">
        <f>IFERROR(VLOOKUP("2-"&amp;Presupuestos[[#This Row],[ID DOCUMENTO]],BD_Pagos[],7,0),"")</f>
        <v>0</v>
      </c>
      <c r="AT378" s="16" t="str">
        <f>IFERROR(VLOOKUP("2-"&amp;Presupuestos[[#This Row],[ID DOCUMENTO]],BD_Pagos[],8,0),"")</f>
        <v/>
      </c>
      <c r="AU378" s="17">
        <f>IFERROR(VLOOKUP("2-"&amp;Presupuestos[[#This Row],[ID DOCUMENTO]],BD_Pagos[],9,0),"")</f>
        <v>0</v>
      </c>
      <c r="AV378" s="18">
        <f>IF(IFERROR(VLOOKUP("2-"&amp;Presupuestos[[#This Row],[ID DOCUMENTO]],BD_Pagos[],10,0),0)&gt;Presupuestos[[#This Row],[TOTAL SOLES]],Presupuestos[[#This Row],[TOTAL SOLES]],IFERROR(VLOOKUP("2-"&amp;Presupuestos[[#This Row],[ID DOCUMENTO]],BD_Pagos[],10,0),0))</f>
        <v>0</v>
      </c>
      <c r="AW378" s="7"/>
      <c r="AX378" s="16"/>
      <c r="AY378" s="17"/>
      <c r="AZ378" s="18"/>
      <c r="BA378" s="7"/>
      <c r="BB378" s="16"/>
      <c r="BC378" s="17"/>
      <c r="BD378" s="18"/>
      <c r="BE378" s="7">
        <f>IFERROR(VLOOKUP("5-"&amp;Presupuestos[[#This Row],[ID DOCUMENTO]],BD_Pagos[],7,0),"")</f>
        <v>0</v>
      </c>
      <c r="BF378" s="17">
        <f>IFERROR(VLOOKUP("5-"&amp;Presupuestos[[#This Row],[ID DOCUMENTO]],BD_Pagos[],9,0),"")</f>
        <v>0</v>
      </c>
      <c r="BG378" s="18">
        <f>IF(IFERROR(VLOOKUP("5-"&amp;Presupuestos[[#This Row],[ID DOCUMENTO]],BD_Pagos[],10,0),0)&gt;Presupuestos[[#This Row],[TOTAL SOLES]],Presupuestos[[#This Row],[TOTAL SOLES]],IFERROR(VLOOKUP("5-"&amp;Presupuestos[[#This Row],[ID DOCUMENTO]],BD_Pagos[],10,0),0))</f>
        <v>0</v>
      </c>
      <c r="BH378" s="7">
        <f>IFERROR(VLOOKUP("1-Detraccion"&amp;Presupuestos[[#This Row],[ID DOCUMENTO]],BD_Pagos[],2,0),"")</f>
        <v>45874</v>
      </c>
      <c r="BI378" s="3" t="str">
        <f>IFERROR(VLOOKUP("1-Detraccion"&amp;Presupuestos[[#This Row],[ID DOCUMENTO]],BD_Pagos[],3,0),"")</f>
        <v>Adquiriente</v>
      </c>
      <c r="BJ378" s="3">
        <f>IFERROR(VLOOKUP("1-Detraccion"&amp;Presupuestos[[#This Row],[ID DOCUMENTO]],BD_Pagos[],4,0),"")</f>
        <v>277450128</v>
      </c>
      <c r="BK378" s="44">
        <f>IF(IFERROR(VLOOKUP("1-Detraccion"&amp;Presupuestos[[#This Row],[ID DOCUMENTO]],BD_Pagos[],5,0),0)&gt;Presupuestos[[#This Row],[TOTAL SOLES]],Presupuestos[[#This Row],[TOTAL SOLES]],IFERROR(VLOOKUP("1-Detraccion"&amp;Presupuestos[[#This Row],[ID DOCUMENTO]],BD_Pagos[],5,0),0))</f>
        <v>21</v>
      </c>
      <c r="BL378" s="44">
        <f>IF(IFERROR(VLOOKUP("1-Detraccion"&amp;Presupuestos[[#This Row],[ID DOCUMENTO]],BD_Pagos[],6,0),0)&gt;Presupuestos[[#This Row],[TOTAL SOLES]],Presupuestos[[#This Row],[TOTAL SOLES]],IFERROR(VLOOKUP("1-Detraccion"&amp;Presupuestos[[#This Row],[ID DOCUMENTO]],BD_Pagos[],6,0),0))</f>
        <v>21</v>
      </c>
      <c r="BM378" s="37"/>
      <c r="BN378" s="3"/>
      <c r="BO378" s="3"/>
      <c r="BP378" s="44"/>
      <c r="BQ37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510</v>
      </c>
      <c r="BR378" s="23" t="str">
        <f>IF(Presupuestos[[#This Row],[SALDO ME-MN]]&gt;0,"PENDIENTE","CANCELADO")</f>
        <v>PENDIENTE</v>
      </c>
      <c r="BS378" s="23" t="str">
        <f>IF(COUNTIFS($U$4:$U377,Presupuestos[[#This Row],[ID DOCUMENTO]])&gt;=1,IF(B377=Presupuestos[[#This Row],[ID]],"OK","DOC. DUPLICADO"),"OK")</f>
        <v>OK</v>
      </c>
    </row>
    <row r="379" spans="2:71" x14ac:dyDescent="0.25">
      <c r="B379" s="34">
        <f>IF(Presupuestos[[#This Row],[ID DOCUMENTO]]=U378,B378,IF(B378="ID",1,B378+1))</f>
        <v>372</v>
      </c>
      <c r="C379" s="2">
        <v>45870</v>
      </c>
      <c r="D379" s="2">
        <v>45870</v>
      </c>
      <c r="E379" s="3" t="s">
        <v>885</v>
      </c>
      <c r="F379" s="25" t="s">
        <v>27</v>
      </c>
      <c r="G379" s="25" t="s">
        <v>91</v>
      </c>
      <c r="H379" s="25" t="s">
        <v>92</v>
      </c>
      <c r="I379" s="36" t="str">
        <f>IFERROR(VLOOKUP(Presupuestos[[#This Row],[AREA]]&amp;Presupuestos[[#This Row],[CONCEPTO]]&amp;Presupuestos[[#This Row],[DESCRIPCION]],Tabla28[[Columna1]:[CÓDIGO NUEVO]],2,0),"")</f>
        <v>P0201001</v>
      </c>
      <c r="J379" s="3" t="s">
        <v>666</v>
      </c>
      <c r="K379" s="3" t="s">
        <v>1318</v>
      </c>
      <c r="L379" s="3" t="s">
        <v>666</v>
      </c>
      <c r="M379" s="31" t="s">
        <v>790</v>
      </c>
      <c r="N379" s="3"/>
      <c r="O379" s="3" t="s">
        <v>308</v>
      </c>
      <c r="P379" s="3" t="s">
        <v>71</v>
      </c>
      <c r="Q379" s="3" t="str">
        <f>IFERROR(VLOOKUP(Presupuestos[[#This Row],[CLASIFICACIÓN (N)]],Tabla17[],2,0),"")</f>
        <v>Costos de ventas</v>
      </c>
      <c r="R379" s="3" t="str">
        <f>IFERROR(VLOOKUP(Presupuestos[[#This Row],[CLASIFICACIÓN (N)]],Tabla17[],3,0),"")</f>
        <v>Operativo</v>
      </c>
      <c r="S379" s="3" t="s">
        <v>16</v>
      </c>
      <c r="T379" s="3" t="str">
        <f>IFERROR(VLOOKUP(Presupuestos[[#This Row],[ALMACEN]],Tabla5[],2,0),"")</f>
        <v>Arequipa</v>
      </c>
      <c r="U379" s="19" t="str">
        <f>IFERROR(VLOOKUP(Presupuestos[[#This Row],[TIPO DE DOCUMENTO]],Tipo_Documento[],2,0)&amp;Presupuestos[[#This Row],[SERIE]]&amp;Presupuestos[[#This Row],[NUMERO]]&amp;Presupuestos[[#This Row],[RUC]],"")</f>
        <v>01F313666420100055237</v>
      </c>
      <c r="V379" s="3" t="s">
        <v>120</v>
      </c>
      <c r="W379" s="7">
        <v>45870</v>
      </c>
      <c r="X379" s="7">
        <v>45870</v>
      </c>
      <c r="Y379" s="3" t="s">
        <v>809</v>
      </c>
      <c r="Z379" s="3">
        <v>6664</v>
      </c>
      <c r="AA379" s="3">
        <f>IFERROR(VLOOKUP(Presupuestos[[#This Row],[RAZON SOCIAL]],CHOOSE({1,2},Clientes_Proveedores[Razon Social],Clientes_Proveedores[Ruc / Dni]),2,0),"-")</f>
        <v>20100055237</v>
      </c>
      <c r="AB379" s="31" t="s">
        <v>810</v>
      </c>
      <c r="AC379" s="3" t="s">
        <v>670</v>
      </c>
      <c r="AD379" s="43">
        <v>0.18</v>
      </c>
      <c r="AE379" s="6">
        <v>7.8</v>
      </c>
      <c r="AF379" s="6">
        <f>Presupuestos[[#This Row],[BASE]]*Presupuestos[[#This Row],[% IGV]]</f>
        <v>1.4039999999999999</v>
      </c>
      <c r="AG379" s="22">
        <f>ROUND(SUM(Presupuestos[[#This Row],[BASE]:[IGV]]),2)</f>
        <v>9.1999999999999993</v>
      </c>
      <c r="AH379" s="9" t="str">
        <f>IF(Presupuestos[[#This Row],[MONEDA]]="USD",VLOOKUP(Presupuestos[[#This Row],[FECHA DE EMISION]],Tipo_Cambio[],3,0),"")</f>
        <v/>
      </c>
      <c r="AI379" s="22">
        <f>IFERROR(ROUND(IF(Presupuestos[[#This Row],[MONEDA]]="PEN",Presupuestos[[#This Row],[TOTAL]],Presupuestos[[#This Row],[TOTAL]]*Presupuestos[[#This Row],[TIPO DE CAMBIO]]),2),"")</f>
        <v>9.1999999999999993</v>
      </c>
      <c r="AJ379" s="5">
        <v>0.15</v>
      </c>
      <c r="AK379" s="46" t="s">
        <v>671</v>
      </c>
      <c r="AL379" s="43" t="s">
        <v>680</v>
      </c>
      <c r="AM379" s="23"/>
      <c r="AN379" s="23"/>
      <c r="AO379" s="7">
        <f>IFERROR(VLOOKUP("1-"&amp;Presupuestos[[#This Row],[ID DOCUMENTO]],BD_Pagos[],7,0),"")</f>
        <v>45874</v>
      </c>
      <c r="AP379" s="16" t="str">
        <f>IFERROR(VLOOKUP("1-"&amp;Presupuestos[[#This Row],[ID DOCUMENTO]],BD_Pagos[],8,0),"")</f>
        <v>B-Interbank</v>
      </c>
      <c r="AQ379" s="17">
        <f>IFERROR(VLOOKUP("1-"&amp;Presupuestos[[#This Row],[ID DOCUMENTO]],BD_Pagos[],9,0),"")</f>
        <v>568021</v>
      </c>
      <c r="AR379" s="54"/>
      <c r="AS379" s="7">
        <f>IFERROR(VLOOKUP("2-"&amp;Presupuestos[[#This Row],[ID DOCUMENTO]],BD_Pagos[],7,0),"")</f>
        <v>0</v>
      </c>
      <c r="AT379" s="16" t="str">
        <f>IFERROR(VLOOKUP("2-"&amp;Presupuestos[[#This Row],[ID DOCUMENTO]],BD_Pagos[],8,0),"")</f>
        <v/>
      </c>
      <c r="AU379" s="17">
        <f>IFERROR(VLOOKUP("2-"&amp;Presupuestos[[#This Row],[ID DOCUMENTO]],BD_Pagos[],9,0),"")</f>
        <v>0</v>
      </c>
      <c r="AV379" s="20">
        <f>IF(IFERROR(VLOOKUP("2-"&amp;Presupuestos[[#This Row],[ID DOCUMENTO]],BD_Pagos[],10,0),0)&gt;Presupuestos[[#This Row],[TOTAL SOLES]],Presupuestos[[#This Row],[TOTAL SOLES]],IFERROR(VLOOKUP("2-"&amp;Presupuestos[[#This Row],[ID DOCUMENTO]],BD_Pagos[],10,0),0))</f>
        <v>0</v>
      </c>
      <c r="AW379" s="7"/>
      <c r="AX379" s="16"/>
      <c r="AY379" s="17"/>
      <c r="AZ379" s="20"/>
      <c r="BA379" s="7"/>
      <c r="BB379" s="16"/>
      <c r="BC379" s="17"/>
      <c r="BD379" s="20"/>
      <c r="BE379" s="7">
        <f>IFERROR(VLOOKUP("5-"&amp;Presupuestos[[#This Row],[ID DOCUMENTO]],BD_Pagos[],7,0),"")</f>
        <v>0</v>
      </c>
      <c r="BF379" s="17">
        <f>IFERROR(VLOOKUP("5-"&amp;Presupuestos[[#This Row],[ID DOCUMENTO]],BD_Pagos[],9,0),"")</f>
        <v>0</v>
      </c>
      <c r="BG379" s="20">
        <f>IF(IFERROR(VLOOKUP("5-"&amp;Presupuestos[[#This Row],[ID DOCUMENTO]],BD_Pagos[],10,0),0)&gt;Presupuestos[[#This Row],[TOTAL SOLES]],Presupuestos[[#This Row],[TOTAL SOLES]],IFERROR(VLOOKUP("5-"&amp;Presupuestos[[#This Row],[ID DOCUMENTO]],BD_Pagos[],10,0),0))</f>
        <v>0</v>
      </c>
      <c r="BH379" s="7">
        <f>IFERROR(VLOOKUP("1-Detraccion"&amp;Presupuestos[[#This Row],[ID DOCUMENTO]],BD_Pagos[],2,0),"")</f>
        <v>45881</v>
      </c>
      <c r="BI379" s="3" t="str">
        <f>IFERROR(VLOOKUP("1-Detraccion"&amp;Presupuestos[[#This Row],[ID DOCUMENTO]],BD_Pagos[],3,0),"")</f>
        <v>Adquiriente</v>
      </c>
      <c r="BJ379" s="3">
        <f>IFERROR(VLOOKUP("1-Detraccion"&amp;Presupuestos[[#This Row],[ID DOCUMENTO]],BD_Pagos[],4,0),"")</f>
        <v>278530555</v>
      </c>
      <c r="BK379" s="6">
        <f>IF(IFERROR(VLOOKUP("1-Detraccion"&amp;Presupuestos[[#This Row],[ID DOCUMENTO]],BD_Pagos[],5,0),0)&gt;Presupuestos[[#This Row],[TOTAL SOLES]],Presupuestos[[#This Row],[TOTAL SOLES]],IFERROR(VLOOKUP("1-Detraccion"&amp;Presupuestos[[#This Row],[ID DOCUMENTO]],BD_Pagos[],5,0),0))</f>
        <v>1</v>
      </c>
      <c r="BL379" s="6">
        <f>IF(IFERROR(VLOOKUP("1-Detraccion"&amp;Presupuestos[[#This Row],[ID DOCUMENTO]],BD_Pagos[],6,0),0)&gt;Presupuestos[[#This Row],[TOTAL SOLES]],Presupuestos[[#This Row],[TOTAL SOLES]],IFERROR(VLOOKUP("1-Detraccion"&amp;Presupuestos[[#This Row],[ID DOCUMENTO]],BD_Pagos[],6,0),0))</f>
        <v>1</v>
      </c>
      <c r="BM379" s="37"/>
      <c r="BN379" s="3"/>
      <c r="BO379" s="3"/>
      <c r="BP379" s="6"/>
      <c r="BQ37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8.1999999999999993</v>
      </c>
      <c r="BR379" s="23" t="str">
        <f>IF(Presupuestos[[#This Row],[SALDO ME-MN]]&gt;0,"PENDIENTE","CANCELADO")</f>
        <v>PENDIENTE</v>
      </c>
      <c r="BS379" s="23" t="str">
        <f>IF(COUNTIFS($U$4:$U378,Presupuestos[[#This Row],[ID DOCUMENTO]])&gt;=1,IF(B378=Presupuestos[[#This Row],[ID]],"OK","DOC. DUPLICADO"),"OK")</f>
        <v>OK</v>
      </c>
    </row>
    <row r="380" spans="2:71" x14ac:dyDescent="0.25">
      <c r="B380" s="34">
        <f>IF(Presupuestos[[#This Row],[ID DOCUMENTO]]=U379,B379,IF(B379="ID",1,B379+1))</f>
        <v>373</v>
      </c>
      <c r="C380" s="2">
        <v>45870</v>
      </c>
      <c r="D380" s="2">
        <v>45870</v>
      </c>
      <c r="E380" s="3" t="s">
        <v>885</v>
      </c>
      <c r="F380" s="25" t="s">
        <v>27</v>
      </c>
      <c r="G380" s="25" t="s">
        <v>91</v>
      </c>
      <c r="H380" s="25" t="s">
        <v>92</v>
      </c>
      <c r="I380" s="36" t="str">
        <f>IFERROR(VLOOKUP(Presupuestos[[#This Row],[AREA]]&amp;Presupuestos[[#This Row],[CONCEPTO]]&amp;Presupuestos[[#This Row],[DESCRIPCION]],Tabla28[[Columna1]:[CÓDIGO NUEVO]],2,0),"")</f>
        <v>P0201001</v>
      </c>
      <c r="J380" s="3" t="s">
        <v>666</v>
      </c>
      <c r="K380" s="3" t="s">
        <v>1319</v>
      </c>
      <c r="L380" s="3" t="s">
        <v>666</v>
      </c>
      <c r="M380" s="31" t="s">
        <v>790</v>
      </c>
      <c r="N380" s="3"/>
      <c r="O380" s="3" t="s">
        <v>308</v>
      </c>
      <c r="P380" s="3" t="s">
        <v>71</v>
      </c>
      <c r="Q380" s="3" t="str">
        <f>IFERROR(VLOOKUP(Presupuestos[[#This Row],[CLASIFICACIÓN (N)]],Tabla17[],2,0),"")</f>
        <v>Costos de ventas</v>
      </c>
      <c r="R380" s="3" t="str">
        <f>IFERROR(VLOOKUP(Presupuestos[[#This Row],[CLASIFICACIÓN (N)]],Tabla17[],3,0),"")</f>
        <v>Operativo</v>
      </c>
      <c r="S380" s="3" t="s">
        <v>16</v>
      </c>
      <c r="T380" s="3" t="str">
        <f>IFERROR(VLOOKUP(Presupuestos[[#This Row],[ALMACEN]],Tabla5[],2,0),"")</f>
        <v>Arequipa</v>
      </c>
      <c r="U380" s="19" t="str">
        <f>IFERROR(VLOOKUP(Presupuestos[[#This Row],[TIPO DE DOCUMENTO]],Tipo_Documento[],2,0)&amp;Presupuestos[[#This Row],[SERIE]]&amp;Presupuestos[[#This Row],[NUMERO]]&amp;Presupuestos[[#This Row],[RUC]],"")</f>
        <v>01F313666120100055237</v>
      </c>
      <c r="V380" s="3" t="s">
        <v>120</v>
      </c>
      <c r="W380" s="7">
        <v>45870</v>
      </c>
      <c r="X380" s="7">
        <v>45870</v>
      </c>
      <c r="Y380" s="3" t="s">
        <v>809</v>
      </c>
      <c r="Z380" s="3">
        <v>6661</v>
      </c>
      <c r="AA380" s="3">
        <f>IFERROR(VLOOKUP(Presupuestos[[#This Row],[RAZON SOCIAL]],CHOOSE({1,2},Clientes_Proveedores[Razon Social],Clientes_Proveedores[Ruc / Dni]),2,0),"-")</f>
        <v>20100055237</v>
      </c>
      <c r="AB380" s="31" t="s">
        <v>810</v>
      </c>
      <c r="AC380" s="3" t="s">
        <v>670</v>
      </c>
      <c r="AD380" s="43">
        <v>0.18</v>
      </c>
      <c r="AE380" s="6">
        <v>140.4</v>
      </c>
      <c r="AF380" s="6">
        <f>Presupuestos[[#This Row],[BASE]]*Presupuestos[[#This Row],[% IGV]]</f>
        <v>25.271999999999998</v>
      </c>
      <c r="AG380" s="22">
        <f>ROUND(SUM(Presupuestos[[#This Row],[BASE]:[IGV]]),2)</f>
        <v>165.67</v>
      </c>
      <c r="AH380" s="9" t="str">
        <f>IF(Presupuestos[[#This Row],[MONEDA]]="USD",VLOOKUP(Presupuestos[[#This Row],[FECHA DE EMISION]],Tipo_Cambio[],3,0),"")</f>
        <v/>
      </c>
      <c r="AI380" s="22">
        <f>IFERROR(ROUND(IF(Presupuestos[[#This Row],[MONEDA]]="PEN",Presupuestos[[#This Row],[TOTAL]],Presupuestos[[#This Row],[TOTAL]]*Presupuestos[[#This Row],[TIPO DE CAMBIO]]),2),"")</f>
        <v>165.67</v>
      </c>
      <c r="AJ380" s="5">
        <v>0.15</v>
      </c>
      <c r="AK380" s="46" t="s">
        <v>671</v>
      </c>
      <c r="AL380" s="43" t="s">
        <v>680</v>
      </c>
      <c r="AM380" s="23"/>
      <c r="AN380" s="23"/>
      <c r="AO380" s="7">
        <f>IFERROR(VLOOKUP("1-"&amp;Presupuestos[[#This Row],[ID DOCUMENTO]],BD_Pagos[],7,0),"")</f>
        <v>45874</v>
      </c>
      <c r="AP380" s="16" t="str">
        <f>IFERROR(VLOOKUP("1-"&amp;Presupuestos[[#This Row],[ID DOCUMENTO]],BD_Pagos[],8,0),"")</f>
        <v>B-Interbank</v>
      </c>
      <c r="AQ380" s="17">
        <f>IFERROR(VLOOKUP("1-"&amp;Presupuestos[[#This Row],[ID DOCUMENTO]],BD_Pagos[],9,0),"")</f>
        <v>570268</v>
      </c>
      <c r="AR380" s="54"/>
      <c r="AS380" s="7">
        <f>IFERROR(VLOOKUP("2-"&amp;Presupuestos[[#This Row],[ID DOCUMENTO]],BD_Pagos[],7,0),"")</f>
        <v>0</v>
      </c>
      <c r="AT380" s="16" t="str">
        <f>IFERROR(VLOOKUP("2-"&amp;Presupuestos[[#This Row],[ID DOCUMENTO]],BD_Pagos[],8,0),"")</f>
        <v/>
      </c>
      <c r="AU380" s="17">
        <f>IFERROR(VLOOKUP("2-"&amp;Presupuestos[[#This Row],[ID DOCUMENTO]],BD_Pagos[],9,0),"")</f>
        <v>0</v>
      </c>
      <c r="AV380" s="20">
        <f>IF(IFERROR(VLOOKUP("2-"&amp;Presupuestos[[#This Row],[ID DOCUMENTO]],BD_Pagos[],10,0),0)&gt;Presupuestos[[#This Row],[TOTAL SOLES]],Presupuestos[[#This Row],[TOTAL SOLES]],IFERROR(VLOOKUP("2-"&amp;Presupuestos[[#This Row],[ID DOCUMENTO]],BD_Pagos[],10,0),0))</f>
        <v>0</v>
      </c>
      <c r="AW380" s="7"/>
      <c r="AX380" s="16"/>
      <c r="AY380" s="17"/>
      <c r="AZ380" s="20"/>
      <c r="BA380" s="7"/>
      <c r="BB380" s="16"/>
      <c r="BC380" s="17"/>
      <c r="BD380" s="20"/>
      <c r="BE380" s="7">
        <f>IFERROR(VLOOKUP("5-"&amp;Presupuestos[[#This Row],[ID DOCUMENTO]],BD_Pagos[],7,0),"")</f>
        <v>0</v>
      </c>
      <c r="BF380" s="17">
        <f>IFERROR(VLOOKUP("5-"&amp;Presupuestos[[#This Row],[ID DOCUMENTO]],BD_Pagos[],9,0),"")</f>
        <v>0</v>
      </c>
      <c r="BG380" s="20">
        <f>IF(IFERROR(VLOOKUP("5-"&amp;Presupuestos[[#This Row],[ID DOCUMENTO]],BD_Pagos[],10,0),0)&gt;Presupuestos[[#This Row],[TOTAL SOLES]],Presupuestos[[#This Row],[TOTAL SOLES]],IFERROR(VLOOKUP("5-"&amp;Presupuestos[[#This Row],[ID DOCUMENTO]],BD_Pagos[],10,0),0))</f>
        <v>0</v>
      </c>
      <c r="BH380" s="7">
        <f>IFERROR(VLOOKUP("1-Detraccion"&amp;Presupuestos[[#This Row],[ID DOCUMENTO]],BD_Pagos[],2,0),"")</f>
        <v>45874</v>
      </c>
      <c r="BI380" s="3" t="str">
        <f>IFERROR(VLOOKUP("1-Detraccion"&amp;Presupuestos[[#This Row],[ID DOCUMENTO]],BD_Pagos[],3,0),"")</f>
        <v>Adquiriente</v>
      </c>
      <c r="BJ380" s="3">
        <f>IFERROR(VLOOKUP("1-Detraccion"&amp;Presupuestos[[#This Row],[ID DOCUMENTO]],BD_Pagos[],4,0),"")</f>
        <v>277450127</v>
      </c>
      <c r="BK380" s="6">
        <f>IF(IFERROR(VLOOKUP("1-Detraccion"&amp;Presupuestos[[#This Row],[ID DOCUMENTO]],BD_Pagos[],5,0),0)&gt;Presupuestos[[#This Row],[TOTAL SOLES]],Presupuestos[[#This Row],[TOTAL SOLES]],IFERROR(VLOOKUP("1-Detraccion"&amp;Presupuestos[[#This Row],[ID DOCUMENTO]],BD_Pagos[],5,0),0))</f>
        <v>25</v>
      </c>
      <c r="BL380" s="6">
        <f>IF(IFERROR(VLOOKUP("1-Detraccion"&amp;Presupuestos[[#This Row],[ID DOCUMENTO]],BD_Pagos[],6,0),0)&gt;Presupuestos[[#This Row],[TOTAL SOLES]],Presupuestos[[#This Row],[TOTAL SOLES]],IFERROR(VLOOKUP("1-Detraccion"&amp;Presupuestos[[#This Row],[ID DOCUMENTO]],BD_Pagos[],6,0),0))</f>
        <v>25</v>
      </c>
      <c r="BM380" s="37"/>
      <c r="BN380" s="3"/>
      <c r="BO380" s="3"/>
      <c r="BP380" s="6"/>
      <c r="BQ38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140.66999999999999</v>
      </c>
      <c r="BR380" s="23" t="str">
        <f>IF(Presupuestos[[#This Row],[SALDO ME-MN]]&gt;0,"PENDIENTE","CANCELADO")</f>
        <v>PENDIENTE</v>
      </c>
      <c r="BS380" s="23" t="str">
        <f>IF(COUNTIFS($U$4:$U379,Presupuestos[[#This Row],[ID DOCUMENTO]])&gt;=1,IF(B379=Presupuestos[[#This Row],[ID]],"OK","DOC. DUPLICADO"),"OK")</f>
        <v>OK</v>
      </c>
    </row>
    <row r="381" spans="2:71" x14ac:dyDescent="0.25">
      <c r="B381" s="34">
        <f>IF(Presupuestos[[#This Row],[ID DOCUMENTO]]=U380,B380,IF(B380="ID",1,B380+1))</f>
        <v>374</v>
      </c>
      <c r="C381" s="2">
        <v>45870</v>
      </c>
      <c r="D381" s="2">
        <v>45870</v>
      </c>
      <c r="E381" s="3" t="s">
        <v>885</v>
      </c>
      <c r="F381" s="25" t="s">
        <v>27</v>
      </c>
      <c r="G381" s="25" t="s">
        <v>91</v>
      </c>
      <c r="H381" s="25" t="s">
        <v>92</v>
      </c>
      <c r="I381" s="36" t="str">
        <f>IFERROR(VLOOKUP(Presupuestos[[#This Row],[AREA]]&amp;Presupuestos[[#This Row],[CONCEPTO]]&amp;Presupuestos[[#This Row],[DESCRIPCION]],Tabla28[[Columna1]:[CÓDIGO NUEVO]],2,0),"")</f>
        <v>P0201001</v>
      </c>
      <c r="J381" s="3" t="s">
        <v>666</v>
      </c>
      <c r="K381" s="3" t="s">
        <v>1320</v>
      </c>
      <c r="L381" s="3" t="s">
        <v>666</v>
      </c>
      <c r="M381" s="31" t="s">
        <v>790</v>
      </c>
      <c r="N381" s="3"/>
      <c r="O381" s="3" t="s">
        <v>308</v>
      </c>
      <c r="P381" s="3" t="s">
        <v>71</v>
      </c>
      <c r="Q381" s="3" t="str">
        <f>IFERROR(VLOOKUP(Presupuestos[[#This Row],[CLASIFICACIÓN (N)]],Tabla17[],2,0),"")</f>
        <v>Costos de ventas</v>
      </c>
      <c r="R381" s="3" t="str">
        <f>IFERROR(VLOOKUP(Presupuestos[[#This Row],[CLASIFICACIÓN (N)]],Tabla17[],3,0),"")</f>
        <v>Operativo</v>
      </c>
      <c r="S381" s="3" t="s">
        <v>16</v>
      </c>
      <c r="T381" s="3" t="str">
        <f>IFERROR(VLOOKUP(Presupuestos[[#This Row],[ALMACEN]],Tabla5[],2,0),"")</f>
        <v>Arequipa</v>
      </c>
      <c r="U381" s="19" t="str">
        <f>IFERROR(VLOOKUP(Presupuestos[[#This Row],[TIPO DE DOCUMENTO]],Tipo_Documento[],2,0)&amp;Presupuestos[[#This Row],[SERIE]]&amp;Presupuestos[[#This Row],[NUMERO]]&amp;Presupuestos[[#This Row],[RUC]],"")</f>
        <v>01F313666220100055237</v>
      </c>
      <c r="V381" s="3" t="s">
        <v>120</v>
      </c>
      <c r="W381" s="7">
        <v>45870</v>
      </c>
      <c r="X381" s="7">
        <v>45870</v>
      </c>
      <c r="Y381" s="3" t="s">
        <v>809</v>
      </c>
      <c r="Z381" s="3">
        <v>6662</v>
      </c>
      <c r="AA381" s="3">
        <f>IFERROR(VLOOKUP(Presupuestos[[#This Row],[RAZON SOCIAL]],CHOOSE({1,2},Clientes_Proveedores[Razon Social],Clientes_Proveedores[Ruc / Dni]),2,0),"-")</f>
        <v>20100055237</v>
      </c>
      <c r="AB381" s="31" t="s">
        <v>810</v>
      </c>
      <c r="AC381" s="3" t="s">
        <v>670</v>
      </c>
      <c r="AD381" s="43">
        <v>0.18</v>
      </c>
      <c r="AE381" s="6">
        <v>423</v>
      </c>
      <c r="AF381" s="6">
        <f>Presupuestos[[#This Row],[BASE]]*Presupuestos[[#This Row],[% IGV]]</f>
        <v>76.14</v>
      </c>
      <c r="AG381" s="22">
        <f>ROUND(SUM(Presupuestos[[#This Row],[BASE]:[IGV]]),2)</f>
        <v>499.14</v>
      </c>
      <c r="AH381" s="9" t="str">
        <f>IF(Presupuestos[[#This Row],[MONEDA]]="USD",VLOOKUP(Presupuestos[[#This Row],[FECHA DE EMISION]],Tipo_Cambio[],3,0),"")</f>
        <v/>
      </c>
      <c r="AI381" s="22">
        <f>IFERROR(ROUND(IF(Presupuestos[[#This Row],[MONEDA]]="PEN",Presupuestos[[#This Row],[TOTAL]],Presupuestos[[#This Row],[TOTAL]]*Presupuestos[[#This Row],[TIPO DE CAMBIO]]),2),"")</f>
        <v>499.14</v>
      </c>
      <c r="AJ381" s="5">
        <v>0.15</v>
      </c>
      <c r="AK381" s="46" t="s">
        <v>671</v>
      </c>
      <c r="AL381" s="43" t="s">
        <v>680</v>
      </c>
      <c r="AM381" s="23"/>
      <c r="AN381" s="23"/>
      <c r="AO381" s="7">
        <f>IFERROR(VLOOKUP("1-"&amp;Presupuestos[[#This Row],[ID DOCUMENTO]],BD_Pagos[],7,0),"")</f>
        <v>45874</v>
      </c>
      <c r="AP381" s="16" t="str">
        <f>IFERROR(VLOOKUP("1-"&amp;Presupuestos[[#This Row],[ID DOCUMENTO]],BD_Pagos[],8,0),"")</f>
        <v>B-Interbank</v>
      </c>
      <c r="AQ381" s="17">
        <f>IFERROR(VLOOKUP("1-"&amp;Presupuestos[[#This Row],[ID DOCUMENTO]],BD_Pagos[],9,0),"")</f>
        <v>571801</v>
      </c>
      <c r="AR381" s="54"/>
      <c r="AS381" s="7">
        <f>IFERROR(VLOOKUP("2-"&amp;Presupuestos[[#This Row],[ID DOCUMENTO]],BD_Pagos[],7,0),"")</f>
        <v>0</v>
      </c>
      <c r="AT381" s="16" t="str">
        <f>IFERROR(VLOOKUP("2-"&amp;Presupuestos[[#This Row],[ID DOCUMENTO]],BD_Pagos[],8,0),"")</f>
        <v/>
      </c>
      <c r="AU381" s="17">
        <f>IFERROR(VLOOKUP("2-"&amp;Presupuestos[[#This Row],[ID DOCUMENTO]],BD_Pagos[],9,0),"")</f>
        <v>0</v>
      </c>
      <c r="AV381" s="20">
        <f>IF(IFERROR(VLOOKUP("2-"&amp;Presupuestos[[#This Row],[ID DOCUMENTO]],BD_Pagos[],10,0),0)&gt;Presupuestos[[#This Row],[TOTAL SOLES]],Presupuestos[[#This Row],[TOTAL SOLES]],IFERROR(VLOOKUP("2-"&amp;Presupuestos[[#This Row],[ID DOCUMENTO]],BD_Pagos[],10,0),0))</f>
        <v>0</v>
      </c>
      <c r="AW381" s="7"/>
      <c r="AX381" s="16"/>
      <c r="AY381" s="17"/>
      <c r="AZ381" s="20"/>
      <c r="BA381" s="7"/>
      <c r="BB381" s="16"/>
      <c r="BC381" s="17"/>
      <c r="BD381" s="20"/>
      <c r="BE381" s="7">
        <f>IFERROR(VLOOKUP("5-"&amp;Presupuestos[[#This Row],[ID DOCUMENTO]],BD_Pagos[],7,0),"")</f>
        <v>0</v>
      </c>
      <c r="BF381" s="17">
        <f>IFERROR(VLOOKUP("5-"&amp;Presupuestos[[#This Row],[ID DOCUMENTO]],BD_Pagos[],9,0),"")</f>
        <v>0</v>
      </c>
      <c r="BG381" s="20">
        <f>IF(IFERROR(VLOOKUP("5-"&amp;Presupuestos[[#This Row],[ID DOCUMENTO]],BD_Pagos[],10,0),0)&gt;Presupuestos[[#This Row],[TOTAL SOLES]],Presupuestos[[#This Row],[TOTAL SOLES]],IFERROR(VLOOKUP("5-"&amp;Presupuestos[[#This Row],[ID DOCUMENTO]],BD_Pagos[],10,0),0))</f>
        <v>0</v>
      </c>
      <c r="BH381" s="7">
        <f>IFERROR(VLOOKUP("1-Detraccion"&amp;Presupuestos[[#This Row],[ID DOCUMENTO]],BD_Pagos[],2,0),"")</f>
        <v>45874</v>
      </c>
      <c r="BI381" s="3" t="str">
        <f>IFERROR(VLOOKUP("1-Detraccion"&amp;Presupuestos[[#This Row],[ID DOCUMENTO]],BD_Pagos[],3,0),"")</f>
        <v>Adquiriente</v>
      </c>
      <c r="BJ381" s="3">
        <f>IFERROR(VLOOKUP("1-Detraccion"&amp;Presupuestos[[#This Row],[ID DOCUMENTO]],BD_Pagos[],4,0),"")</f>
        <v>277450126</v>
      </c>
      <c r="BK381" s="6">
        <f>IF(IFERROR(VLOOKUP("1-Detraccion"&amp;Presupuestos[[#This Row],[ID DOCUMENTO]],BD_Pagos[],5,0),0)&gt;Presupuestos[[#This Row],[TOTAL SOLES]],Presupuestos[[#This Row],[TOTAL SOLES]],IFERROR(VLOOKUP("1-Detraccion"&amp;Presupuestos[[#This Row],[ID DOCUMENTO]],BD_Pagos[],5,0),0))</f>
        <v>75</v>
      </c>
      <c r="BL381" s="6">
        <f>IF(IFERROR(VLOOKUP("1-Detraccion"&amp;Presupuestos[[#This Row],[ID DOCUMENTO]],BD_Pagos[],6,0),0)&gt;Presupuestos[[#This Row],[TOTAL SOLES]],Presupuestos[[#This Row],[TOTAL SOLES]],IFERROR(VLOOKUP("1-Detraccion"&amp;Presupuestos[[#This Row],[ID DOCUMENTO]],BD_Pagos[],6,0),0))</f>
        <v>75</v>
      </c>
      <c r="BM381" s="37"/>
      <c r="BN381" s="3"/>
      <c r="BO381" s="3"/>
      <c r="BP381" s="6"/>
      <c r="BQ38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424.14</v>
      </c>
      <c r="BR381" s="23" t="str">
        <f>IF(Presupuestos[[#This Row],[SALDO ME-MN]]&gt;0,"PENDIENTE","CANCELADO")</f>
        <v>PENDIENTE</v>
      </c>
      <c r="BS381" s="23" t="str">
        <f>IF(COUNTIFS($U$4:$U380,Presupuestos[[#This Row],[ID DOCUMENTO]])&gt;=1,IF(B380=Presupuestos[[#This Row],[ID]],"OK","DOC. DUPLICADO"),"OK")</f>
        <v>OK</v>
      </c>
    </row>
    <row r="382" spans="2:71" x14ac:dyDescent="0.25">
      <c r="B382" s="34">
        <f>IF(Presupuestos[[#This Row],[ID DOCUMENTO]]=U381,B381,IF(B381="ID",1,B381+1))</f>
        <v>375</v>
      </c>
      <c r="C382" s="2">
        <v>45870</v>
      </c>
      <c r="D382" s="2">
        <v>45870</v>
      </c>
      <c r="E382" s="3" t="s">
        <v>885</v>
      </c>
      <c r="F382" s="25" t="s">
        <v>27</v>
      </c>
      <c r="G382" s="25" t="s">
        <v>91</v>
      </c>
      <c r="H382" s="25" t="s">
        <v>92</v>
      </c>
      <c r="I382" s="36" t="str">
        <f>IFERROR(VLOOKUP(Presupuestos[[#This Row],[AREA]]&amp;Presupuestos[[#This Row],[CONCEPTO]]&amp;Presupuestos[[#This Row],[DESCRIPCION]],Tabla28[[Columna1]:[CÓDIGO NUEVO]],2,0),"")</f>
        <v>P0201001</v>
      </c>
      <c r="J382" s="3" t="s">
        <v>666</v>
      </c>
      <c r="K382" s="3" t="s">
        <v>1321</v>
      </c>
      <c r="L382" s="3" t="s">
        <v>666</v>
      </c>
      <c r="M382" s="31" t="s">
        <v>790</v>
      </c>
      <c r="N382" s="3"/>
      <c r="O382" s="3" t="s">
        <v>308</v>
      </c>
      <c r="P382" s="3" t="s">
        <v>71</v>
      </c>
      <c r="Q382" s="3" t="str">
        <f>IFERROR(VLOOKUP(Presupuestos[[#This Row],[CLASIFICACIÓN (N)]],Tabla17[],2,0),"")</f>
        <v>Costos de ventas</v>
      </c>
      <c r="R382" s="3" t="str">
        <f>IFERROR(VLOOKUP(Presupuestos[[#This Row],[CLASIFICACIÓN (N)]],Tabla17[],3,0),"")</f>
        <v>Operativo</v>
      </c>
      <c r="S382" s="3" t="s">
        <v>16</v>
      </c>
      <c r="T382" s="3" t="str">
        <f>IFERROR(VLOOKUP(Presupuestos[[#This Row],[ALMACEN]],Tabla5[],2,0),"")</f>
        <v>Arequipa</v>
      </c>
      <c r="U382" s="19" t="str">
        <f>IFERROR(VLOOKUP(Presupuestos[[#This Row],[TIPO DE DOCUMENTO]],Tipo_Documento[],2,0)&amp;Presupuestos[[#This Row],[SERIE]]&amp;Presupuestos[[#This Row],[NUMERO]]&amp;Presupuestos[[#This Row],[RUC]],"")</f>
        <v>01F313666720100055237</v>
      </c>
      <c r="V382" s="3" t="s">
        <v>120</v>
      </c>
      <c r="W382" s="7">
        <v>45870</v>
      </c>
      <c r="X382" s="7">
        <v>45870</v>
      </c>
      <c r="Y382" s="3" t="s">
        <v>809</v>
      </c>
      <c r="Z382" s="3">
        <v>6667</v>
      </c>
      <c r="AA382" s="3">
        <f>IFERROR(VLOOKUP(Presupuestos[[#This Row],[RAZON SOCIAL]],CHOOSE({1,2},Clientes_Proveedores[Razon Social],Clientes_Proveedores[Ruc / Dni]),2,0),"-")</f>
        <v>20100055237</v>
      </c>
      <c r="AB382" s="31" t="s">
        <v>810</v>
      </c>
      <c r="AC382" s="3" t="s">
        <v>670</v>
      </c>
      <c r="AD382" s="43">
        <v>0.18</v>
      </c>
      <c r="AE382" s="6">
        <v>608</v>
      </c>
      <c r="AF382" s="6">
        <f>Presupuestos[[#This Row],[BASE]]*Presupuestos[[#This Row],[% IGV]]</f>
        <v>109.44</v>
      </c>
      <c r="AG382" s="22">
        <f>ROUND(SUM(Presupuestos[[#This Row],[BASE]:[IGV]]),2)</f>
        <v>717.44</v>
      </c>
      <c r="AH382" s="9" t="str">
        <f>IF(Presupuestos[[#This Row],[MONEDA]]="USD",VLOOKUP(Presupuestos[[#This Row],[FECHA DE EMISION]],Tipo_Cambio[],3,0),"")</f>
        <v/>
      </c>
      <c r="AI382" s="22">
        <f>IFERROR(ROUND(IF(Presupuestos[[#This Row],[MONEDA]]="PEN",Presupuestos[[#This Row],[TOTAL]],Presupuestos[[#This Row],[TOTAL]]*Presupuestos[[#This Row],[TIPO DE CAMBIO]]),2),"")</f>
        <v>717.44</v>
      </c>
      <c r="AJ382" s="5">
        <v>0.15</v>
      </c>
      <c r="AK382" s="46" t="s">
        <v>671</v>
      </c>
      <c r="AL382" s="43" t="s">
        <v>680</v>
      </c>
      <c r="AM382" s="23"/>
      <c r="AN382" s="23"/>
      <c r="AO382" s="7">
        <f>IFERROR(VLOOKUP("1-"&amp;Presupuestos[[#This Row],[ID DOCUMENTO]],BD_Pagos[],7,0),"")</f>
        <v>45874</v>
      </c>
      <c r="AP382" s="16" t="str">
        <f>IFERROR(VLOOKUP("1-"&amp;Presupuestos[[#This Row],[ID DOCUMENTO]],BD_Pagos[],8,0),"")</f>
        <v>B-Interbank</v>
      </c>
      <c r="AQ382" s="17">
        <f>IFERROR(VLOOKUP("1-"&amp;Presupuestos[[#This Row],[ID DOCUMENTO]],BD_Pagos[],9,0),"")</f>
        <v>573445</v>
      </c>
      <c r="AR382" s="54"/>
      <c r="AS382" s="7">
        <f>IFERROR(VLOOKUP("2-"&amp;Presupuestos[[#This Row],[ID DOCUMENTO]],BD_Pagos[],7,0),"")</f>
        <v>0</v>
      </c>
      <c r="AT382" s="16" t="str">
        <f>IFERROR(VLOOKUP("2-"&amp;Presupuestos[[#This Row],[ID DOCUMENTO]],BD_Pagos[],8,0),"")</f>
        <v/>
      </c>
      <c r="AU382" s="17">
        <f>IFERROR(VLOOKUP("2-"&amp;Presupuestos[[#This Row],[ID DOCUMENTO]],BD_Pagos[],9,0),"")</f>
        <v>0</v>
      </c>
      <c r="AV382" s="20">
        <f>IF(IFERROR(VLOOKUP("2-"&amp;Presupuestos[[#This Row],[ID DOCUMENTO]],BD_Pagos[],10,0),0)&gt;Presupuestos[[#This Row],[TOTAL SOLES]],Presupuestos[[#This Row],[TOTAL SOLES]],IFERROR(VLOOKUP("2-"&amp;Presupuestos[[#This Row],[ID DOCUMENTO]],BD_Pagos[],10,0),0))</f>
        <v>0</v>
      </c>
      <c r="AW382" s="7"/>
      <c r="AX382" s="16"/>
      <c r="AY382" s="17"/>
      <c r="AZ382" s="20"/>
      <c r="BA382" s="7"/>
      <c r="BB382" s="16"/>
      <c r="BC382" s="17"/>
      <c r="BD382" s="20"/>
      <c r="BE382" s="7">
        <f>IFERROR(VLOOKUP("5-"&amp;Presupuestos[[#This Row],[ID DOCUMENTO]],BD_Pagos[],7,0),"")</f>
        <v>0</v>
      </c>
      <c r="BF382" s="17">
        <f>IFERROR(VLOOKUP("5-"&amp;Presupuestos[[#This Row],[ID DOCUMENTO]],BD_Pagos[],9,0),"")</f>
        <v>0</v>
      </c>
      <c r="BG382" s="20">
        <f>IF(IFERROR(VLOOKUP("5-"&amp;Presupuestos[[#This Row],[ID DOCUMENTO]],BD_Pagos[],10,0),0)&gt;Presupuestos[[#This Row],[TOTAL SOLES]],Presupuestos[[#This Row],[TOTAL SOLES]],IFERROR(VLOOKUP("5-"&amp;Presupuestos[[#This Row],[ID DOCUMENTO]],BD_Pagos[],10,0),0))</f>
        <v>0</v>
      </c>
      <c r="BH382" s="7">
        <f>IFERROR(VLOOKUP("1-Detraccion"&amp;Presupuestos[[#This Row],[ID DOCUMENTO]],BD_Pagos[],2,0),"")</f>
        <v>45874</v>
      </c>
      <c r="BI382" s="3" t="str">
        <f>IFERROR(VLOOKUP("1-Detraccion"&amp;Presupuestos[[#This Row],[ID DOCUMENTO]],BD_Pagos[],3,0),"")</f>
        <v>Adquiriente</v>
      </c>
      <c r="BJ382" s="3">
        <f>IFERROR(VLOOKUP("1-Detraccion"&amp;Presupuestos[[#This Row],[ID DOCUMENTO]],BD_Pagos[],4,0),"")</f>
        <v>277450125</v>
      </c>
      <c r="BK382" s="6">
        <f>IF(IFERROR(VLOOKUP("1-Detraccion"&amp;Presupuestos[[#This Row],[ID DOCUMENTO]],BD_Pagos[],5,0),0)&gt;Presupuestos[[#This Row],[TOTAL SOLES]],Presupuestos[[#This Row],[TOTAL SOLES]],IFERROR(VLOOKUP("1-Detraccion"&amp;Presupuestos[[#This Row],[ID DOCUMENTO]],BD_Pagos[],5,0),0))</f>
        <v>108</v>
      </c>
      <c r="BL382" s="6">
        <f>IF(IFERROR(VLOOKUP("1-Detraccion"&amp;Presupuestos[[#This Row],[ID DOCUMENTO]],BD_Pagos[],6,0),0)&gt;Presupuestos[[#This Row],[TOTAL SOLES]],Presupuestos[[#This Row],[TOTAL SOLES]],IFERROR(VLOOKUP("1-Detraccion"&amp;Presupuestos[[#This Row],[ID DOCUMENTO]],BD_Pagos[],6,0),0))</f>
        <v>108</v>
      </c>
      <c r="BM382" s="37"/>
      <c r="BN382" s="3"/>
      <c r="BO382" s="3"/>
      <c r="BP382" s="6"/>
      <c r="BQ38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609.44000000000005</v>
      </c>
      <c r="BR382" s="23" t="str">
        <f>IF(Presupuestos[[#This Row],[SALDO ME-MN]]&gt;0,"PENDIENTE","CANCELADO")</f>
        <v>PENDIENTE</v>
      </c>
      <c r="BS382" s="23" t="str">
        <f>IF(COUNTIFS($U$4:$U381,Presupuestos[[#This Row],[ID DOCUMENTO]])&gt;=1,IF(B381=Presupuestos[[#This Row],[ID]],"OK","DOC. DUPLICADO"),"OK")</f>
        <v>OK</v>
      </c>
    </row>
    <row r="383" spans="2:71" x14ac:dyDescent="0.25">
      <c r="B383" s="34">
        <f>IF(Presupuestos[[#This Row],[ID DOCUMENTO]]=U382,B382,IF(B382="ID",1,B382+1))</f>
        <v>376</v>
      </c>
      <c r="C383" s="2">
        <v>45870</v>
      </c>
      <c r="D383" s="2">
        <v>45870</v>
      </c>
      <c r="E383" s="3" t="s">
        <v>885</v>
      </c>
      <c r="F383" s="25" t="s">
        <v>27</v>
      </c>
      <c r="G383" s="25" t="s">
        <v>91</v>
      </c>
      <c r="H383" s="25" t="s">
        <v>92</v>
      </c>
      <c r="I383" s="36" t="str">
        <f>IFERROR(VLOOKUP(Presupuestos[[#This Row],[AREA]]&amp;Presupuestos[[#This Row],[CONCEPTO]]&amp;Presupuestos[[#This Row],[DESCRIPCION]],Tabla28[[Columna1]:[CÓDIGO NUEVO]],2,0),"")</f>
        <v>P0201001</v>
      </c>
      <c r="J383" s="3" t="s">
        <v>666</v>
      </c>
      <c r="K383" s="3" t="s">
        <v>1322</v>
      </c>
      <c r="L383" s="3" t="s">
        <v>666</v>
      </c>
      <c r="M383" s="31" t="s">
        <v>790</v>
      </c>
      <c r="N383" s="3"/>
      <c r="O383" s="3" t="s">
        <v>308</v>
      </c>
      <c r="P383" s="3" t="s">
        <v>71</v>
      </c>
      <c r="Q383" s="3" t="str">
        <f>IFERROR(VLOOKUP(Presupuestos[[#This Row],[CLASIFICACIÓN (N)]],Tabla17[],2,0),"")</f>
        <v>Costos de ventas</v>
      </c>
      <c r="R383" s="3" t="str">
        <f>IFERROR(VLOOKUP(Presupuestos[[#This Row],[CLASIFICACIÓN (N)]],Tabla17[],3,0),"")</f>
        <v>Operativo</v>
      </c>
      <c r="S383" s="3" t="s">
        <v>16</v>
      </c>
      <c r="T383" s="3" t="str">
        <f>IFERROR(VLOOKUP(Presupuestos[[#This Row],[ALMACEN]],Tabla5[],2,0),"")</f>
        <v>Arequipa</v>
      </c>
      <c r="U383" s="19" t="str">
        <f>IFERROR(VLOOKUP(Presupuestos[[#This Row],[TIPO DE DOCUMENTO]],Tipo_Documento[],2,0)&amp;Presupuestos[[#This Row],[SERIE]]&amp;Presupuestos[[#This Row],[NUMERO]]&amp;Presupuestos[[#This Row],[RUC]],"")</f>
        <v>01F313666620100055237</v>
      </c>
      <c r="V383" s="3" t="s">
        <v>120</v>
      </c>
      <c r="W383" s="7">
        <v>45870</v>
      </c>
      <c r="X383" s="7">
        <v>45870</v>
      </c>
      <c r="Y383" s="3" t="s">
        <v>809</v>
      </c>
      <c r="Z383" s="3">
        <v>6666</v>
      </c>
      <c r="AA383" s="3">
        <f>IFERROR(VLOOKUP(Presupuestos[[#This Row],[RAZON SOCIAL]],CHOOSE({1,2},Clientes_Proveedores[Razon Social],Clientes_Proveedores[Ruc / Dni]),2,0),"-")</f>
        <v>20100055237</v>
      </c>
      <c r="AB383" s="31" t="s">
        <v>810</v>
      </c>
      <c r="AC383" s="3" t="s">
        <v>670</v>
      </c>
      <c r="AD383" s="43">
        <v>0.18</v>
      </c>
      <c r="AE383" s="6">
        <v>52</v>
      </c>
      <c r="AF383" s="6">
        <f>Presupuestos[[#This Row],[BASE]]*Presupuestos[[#This Row],[% IGV]]</f>
        <v>9.36</v>
      </c>
      <c r="AG383" s="22">
        <f>ROUND(SUM(Presupuestos[[#This Row],[BASE]:[IGV]]),2)</f>
        <v>61.36</v>
      </c>
      <c r="AH383" s="9" t="str">
        <f>IF(Presupuestos[[#This Row],[MONEDA]]="USD",VLOOKUP(Presupuestos[[#This Row],[FECHA DE EMISION]],Tipo_Cambio[],3,0),"")</f>
        <v/>
      </c>
      <c r="AI383" s="22">
        <f>IFERROR(ROUND(IF(Presupuestos[[#This Row],[MONEDA]]="PEN",Presupuestos[[#This Row],[TOTAL]],Presupuestos[[#This Row],[TOTAL]]*Presupuestos[[#This Row],[TIPO DE CAMBIO]]),2),"")</f>
        <v>61.36</v>
      </c>
      <c r="AJ383" s="5">
        <v>0.15</v>
      </c>
      <c r="AK383" s="46" t="s">
        <v>671</v>
      </c>
      <c r="AL383" s="43" t="s">
        <v>680</v>
      </c>
      <c r="AM383" s="23"/>
      <c r="AN383" s="23"/>
      <c r="AO383" s="7">
        <f>IFERROR(VLOOKUP("1-"&amp;Presupuestos[[#This Row],[ID DOCUMENTO]],BD_Pagos[],7,0),"")</f>
        <v>45874</v>
      </c>
      <c r="AP383" s="16" t="str">
        <f>IFERROR(VLOOKUP("1-"&amp;Presupuestos[[#This Row],[ID DOCUMENTO]],BD_Pagos[],8,0),"")</f>
        <v>B-Interbank</v>
      </c>
      <c r="AQ383" s="17">
        <f>IFERROR(VLOOKUP("1-"&amp;Presupuestos[[#This Row],[ID DOCUMENTO]],BD_Pagos[],9,0),"")</f>
        <v>575009</v>
      </c>
      <c r="AR383" s="54"/>
      <c r="AS383" s="7">
        <f>IFERROR(VLOOKUP("2-"&amp;Presupuestos[[#This Row],[ID DOCUMENTO]],BD_Pagos[],7,0),"")</f>
        <v>0</v>
      </c>
      <c r="AT383" s="16" t="str">
        <f>IFERROR(VLOOKUP("2-"&amp;Presupuestos[[#This Row],[ID DOCUMENTO]],BD_Pagos[],8,0),"")</f>
        <v/>
      </c>
      <c r="AU383" s="17">
        <f>IFERROR(VLOOKUP("2-"&amp;Presupuestos[[#This Row],[ID DOCUMENTO]],BD_Pagos[],9,0),"")</f>
        <v>0</v>
      </c>
      <c r="AV383" s="20">
        <f>IF(IFERROR(VLOOKUP("2-"&amp;Presupuestos[[#This Row],[ID DOCUMENTO]],BD_Pagos[],10,0),0)&gt;Presupuestos[[#This Row],[TOTAL SOLES]],Presupuestos[[#This Row],[TOTAL SOLES]],IFERROR(VLOOKUP("2-"&amp;Presupuestos[[#This Row],[ID DOCUMENTO]],BD_Pagos[],10,0),0))</f>
        <v>0</v>
      </c>
      <c r="AW383" s="7"/>
      <c r="AX383" s="16"/>
      <c r="AY383" s="17"/>
      <c r="AZ383" s="20"/>
      <c r="BA383" s="7"/>
      <c r="BB383" s="16"/>
      <c r="BC383" s="17"/>
      <c r="BD383" s="20"/>
      <c r="BE383" s="7">
        <f>IFERROR(VLOOKUP("5-"&amp;Presupuestos[[#This Row],[ID DOCUMENTO]],BD_Pagos[],7,0),"")</f>
        <v>0</v>
      </c>
      <c r="BF383" s="17">
        <f>IFERROR(VLOOKUP("5-"&amp;Presupuestos[[#This Row],[ID DOCUMENTO]],BD_Pagos[],9,0),"")</f>
        <v>0</v>
      </c>
      <c r="BG383" s="20">
        <f>IF(IFERROR(VLOOKUP("5-"&amp;Presupuestos[[#This Row],[ID DOCUMENTO]],BD_Pagos[],10,0),0)&gt;Presupuestos[[#This Row],[TOTAL SOLES]],Presupuestos[[#This Row],[TOTAL SOLES]],IFERROR(VLOOKUP("5-"&amp;Presupuestos[[#This Row],[ID DOCUMENTO]],BD_Pagos[],10,0),0))</f>
        <v>0</v>
      </c>
      <c r="BH383" s="7">
        <f>IFERROR(VLOOKUP("1-Detraccion"&amp;Presupuestos[[#This Row],[ID DOCUMENTO]],BD_Pagos[],2,0),"")</f>
        <v>45874</v>
      </c>
      <c r="BI383" s="3" t="str">
        <f>IFERROR(VLOOKUP("1-Detraccion"&amp;Presupuestos[[#This Row],[ID DOCUMENTO]],BD_Pagos[],3,0),"")</f>
        <v>Adquiriente</v>
      </c>
      <c r="BJ383" s="3">
        <f>IFERROR(VLOOKUP("1-Detraccion"&amp;Presupuestos[[#This Row],[ID DOCUMENTO]],BD_Pagos[],4,0),"")</f>
        <v>277450124</v>
      </c>
      <c r="BK383" s="6">
        <f>IF(IFERROR(VLOOKUP("1-Detraccion"&amp;Presupuestos[[#This Row],[ID DOCUMENTO]],BD_Pagos[],5,0),0)&gt;Presupuestos[[#This Row],[TOTAL SOLES]],Presupuestos[[#This Row],[TOTAL SOLES]],IFERROR(VLOOKUP("1-Detraccion"&amp;Presupuestos[[#This Row],[ID DOCUMENTO]],BD_Pagos[],5,0),0))</f>
        <v>9</v>
      </c>
      <c r="BL383" s="6">
        <f>IF(IFERROR(VLOOKUP("1-Detraccion"&amp;Presupuestos[[#This Row],[ID DOCUMENTO]],BD_Pagos[],6,0),0)&gt;Presupuestos[[#This Row],[TOTAL SOLES]],Presupuestos[[#This Row],[TOTAL SOLES]],IFERROR(VLOOKUP("1-Detraccion"&amp;Presupuestos[[#This Row],[ID DOCUMENTO]],BD_Pagos[],6,0),0))</f>
        <v>9</v>
      </c>
      <c r="BM383" s="37"/>
      <c r="BN383" s="3"/>
      <c r="BO383" s="3"/>
      <c r="BP383" s="6"/>
      <c r="BQ38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52.36</v>
      </c>
      <c r="BR383" s="23" t="str">
        <f>IF(Presupuestos[[#This Row],[SALDO ME-MN]]&gt;0,"PENDIENTE","CANCELADO")</f>
        <v>PENDIENTE</v>
      </c>
      <c r="BS383" s="23" t="str">
        <f>IF(COUNTIFS($U$4:$U382,Presupuestos[[#This Row],[ID DOCUMENTO]])&gt;=1,IF(B382=Presupuestos[[#This Row],[ID]],"OK","DOC. DUPLICADO"),"OK")</f>
        <v>OK</v>
      </c>
    </row>
    <row r="384" spans="2:71" x14ac:dyDescent="0.25">
      <c r="B384" s="34">
        <f>IF(Presupuestos[[#This Row],[ID DOCUMENTO]]=U383,B383,IF(B383="ID",1,B383+1))</f>
        <v>377</v>
      </c>
      <c r="C384" s="2">
        <v>45870</v>
      </c>
      <c r="D384" s="2">
        <v>45870</v>
      </c>
      <c r="E384" s="3" t="s">
        <v>885</v>
      </c>
      <c r="F384" s="25" t="s">
        <v>27</v>
      </c>
      <c r="G384" s="25" t="s">
        <v>91</v>
      </c>
      <c r="H384" s="25" t="s">
        <v>92</v>
      </c>
      <c r="I384" s="36" t="str">
        <f>IFERROR(VLOOKUP(Presupuestos[[#This Row],[AREA]]&amp;Presupuestos[[#This Row],[CONCEPTO]]&amp;Presupuestos[[#This Row],[DESCRIPCION]],Tabla28[[Columna1]:[CÓDIGO NUEVO]],2,0),"")</f>
        <v>P0201001</v>
      </c>
      <c r="J384" s="3" t="s">
        <v>666</v>
      </c>
      <c r="K384" s="3" t="s">
        <v>1323</v>
      </c>
      <c r="L384" s="3" t="s">
        <v>666</v>
      </c>
      <c r="M384" s="31" t="s">
        <v>790</v>
      </c>
      <c r="N384" s="3"/>
      <c r="O384" s="3" t="s">
        <v>308</v>
      </c>
      <c r="P384" s="3" t="s">
        <v>71</v>
      </c>
      <c r="Q384" s="3" t="str">
        <f>IFERROR(VLOOKUP(Presupuestos[[#This Row],[CLASIFICACIÓN (N)]],Tabla17[],2,0),"")</f>
        <v>Costos de ventas</v>
      </c>
      <c r="R384" s="3" t="str">
        <f>IFERROR(VLOOKUP(Presupuestos[[#This Row],[CLASIFICACIÓN (N)]],Tabla17[],3,0),"")</f>
        <v>Operativo</v>
      </c>
      <c r="S384" s="3" t="s">
        <v>16</v>
      </c>
      <c r="T384" s="3" t="str">
        <f>IFERROR(VLOOKUP(Presupuestos[[#This Row],[ALMACEN]],Tabla5[],2,0),"")</f>
        <v>Arequipa</v>
      </c>
      <c r="U384" s="19" t="str">
        <f>IFERROR(VLOOKUP(Presupuestos[[#This Row],[TIPO DE DOCUMENTO]],Tipo_Documento[],2,0)&amp;Presupuestos[[#This Row],[SERIE]]&amp;Presupuestos[[#This Row],[NUMERO]]&amp;Presupuestos[[#This Row],[RUC]],"")</f>
        <v>01F313666320100055237</v>
      </c>
      <c r="V384" s="3" t="s">
        <v>120</v>
      </c>
      <c r="W384" s="7">
        <v>45870</v>
      </c>
      <c r="X384" s="7">
        <v>45870</v>
      </c>
      <c r="Y384" s="3" t="s">
        <v>809</v>
      </c>
      <c r="Z384" s="3">
        <v>6663</v>
      </c>
      <c r="AA384" s="3">
        <f>IFERROR(VLOOKUP(Presupuestos[[#This Row],[RAZON SOCIAL]],CHOOSE({1,2},Clientes_Proveedores[Razon Social],Clientes_Proveedores[Ruc / Dni]),2,0),"-")</f>
        <v>20100055237</v>
      </c>
      <c r="AB384" s="31" t="s">
        <v>810</v>
      </c>
      <c r="AC384" s="3" t="s">
        <v>670</v>
      </c>
      <c r="AD384" s="43">
        <v>0.18</v>
      </c>
      <c r="AE384" s="6">
        <v>12.5</v>
      </c>
      <c r="AF384" s="6">
        <f>Presupuestos[[#This Row],[BASE]]*Presupuestos[[#This Row],[% IGV]]</f>
        <v>2.25</v>
      </c>
      <c r="AG384" s="22">
        <f>ROUND(SUM(Presupuestos[[#This Row],[BASE]:[IGV]]),2)</f>
        <v>14.75</v>
      </c>
      <c r="AH384" s="9" t="str">
        <f>IF(Presupuestos[[#This Row],[MONEDA]]="USD",VLOOKUP(Presupuestos[[#This Row],[FECHA DE EMISION]],Tipo_Cambio[],3,0),"")</f>
        <v/>
      </c>
      <c r="AI384" s="22">
        <f>IFERROR(ROUND(IF(Presupuestos[[#This Row],[MONEDA]]="PEN",Presupuestos[[#This Row],[TOTAL]],Presupuestos[[#This Row],[TOTAL]]*Presupuestos[[#This Row],[TIPO DE CAMBIO]]),2),"")</f>
        <v>14.75</v>
      </c>
      <c r="AJ384" s="5">
        <v>0.15</v>
      </c>
      <c r="AK384" s="46" t="s">
        <v>671</v>
      </c>
      <c r="AL384" s="43" t="s">
        <v>680</v>
      </c>
      <c r="AM384" s="23"/>
      <c r="AN384" s="23"/>
      <c r="AO384" s="7">
        <f>IFERROR(VLOOKUP("1-"&amp;Presupuestos[[#This Row],[ID DOCUMENTO]],BD_Pagos[],7,0),"")</f>
        <v>45874</v>
      </c>
      <c r="AP384" s="16" t="str">
        <f>IFERROR(VLOOKUP("1-"&amp;Presupuestos[[#This Row],[ID DOCUMENTO]],BD_Pagos[],8,0),"")</f>
        <v>B-Interbank</v>
      </c>
      <c r="AQ384" s="17">
        <f>IFERROR(VLOOKUP("1-"&amp;Presupuestos[[#This Row],[ID DOCUMENTO]],BD_Pagos[],9,0),"")</f>
        <v>576372</v>
      </c>
      <c r="AR384" s="54"/>
      <c r="AS384" s="7">
        <f>IFERROR(VLOOKUP("2-"&amp;Presupuestos[[#This Row],[ID DOCUMENTO]],BD_Pagos[],7,0),"")</f>
        <v>0</v>
      </c>
      <c r="AT384" s="16" t="str">
        <f>IFERROR(VLOOKUP("2-"&amp;Presupuestos[[#This Row],[ID DOCUMENTO]],BD_Pagos[],8,0),"")</f>
        <v/>
      </c>
      <c r="AU384" s="17">
        <f>IFERROR(VLOOKUP("2-"&amp;Presupuestos[[#This Row],[ID DOCUMENTO]],BD_Pagos[],9,0),"")</f>
        <v>0</v>
      </c>
      <c r="AV384" s="20">
        <f>IF(IFERROR(VLOOKUP("2-"&amp;Presupuestos[[#This Row],[ID DOCUMENTO]],BD_Pagos[],10,0),0)&gt;Presupuestos[[#This Row],[TOTAL SOLES]],Presupuestos[[#This Row],[TOTAL SOLES]],IFERROR(VLOOKUP("2-"&amp;Presupuestos[[#This Row],[ID DOCUMENTO]],BD_Pagos[],10,0),0))</f>
        <v>0</v>
      </c>
      <c r="AW384" s="7"/>
      <c r="AX384" s="16"/>
      <c r="AY384" s="17"/>
      <c r="AZ384" s="20"/>
      <c r="BA384" s="7"/>
      <c r="BB384" s="16"/>
      <c r="BC384" s="17"/>
      <c r="BD384" s="20"/>
      <c r="BE384" s="7">
        <f>IFERROR(VLOOKUP("5-"&amp;Presupuestos[[#This Row],[ID DOCUMENTO]],BD_Pagos[],7,0),"")</f>
        <v>0</v>
      </c>
      <c r="BF384" s="17">
        <f>IFERROR(VLOOKUP("5-"&amp;Presupuestos[[#This Row],[ID DOCUMENTO]],BD_Pagos[],9,0),"")</f>
        <v>0</v>
      </c>
      <c r="BG384" s="20">
        <f>IF(IFERROR(VLOOKUP("5-"&amp;Presupuestos[[#This Row],[ID DOCUMENTO]],BD_Pagos[],10,0),0)&gt;Presupuestos[[#This Row],[TOTAL SOLES]],Presupuestos[[#This Row],[TOTAL SOLES]],IFERROR(VLOOKUP("5-"&amp;Presupuestos[[#This Row],[ID DOCUMENTO]],BD_Pagos[],10,0),0))</f>
        <v>0</v>
      </c>
      <c r="BH384" s="7">
        <f>IFERROR(VLOOKUP("1-Detraccion"&amp;Presupuestos[[#This Row],[ID DOCUMENTO]],BD_Pagos[],2,0),"")</f>
        <v>45874</v>
      </c>
      <c r="BI384" s="3" t="str">
        <f>IFERROR(VLOOKUP("1-Detraccion"&amp;Presupuestos[[#This Row],[ID DOCUMENTO]],BD_Pagos[],3,0),"")</f>
        <v>Adquiriente</v>
      </c>
      <c r="BJ384" s="3">
        <f>IFERROR(VLOOKUP("1-Detraccion"&amp;Presupuestos[[#This Row],[ID DOCUMENTO]],BD_Pagos[],4,0),"")</f>
        <v>277450123</v>
      </c>
      <c r="BK384" s="6">
        <f>IF(IFERROR(VLOOKUP("1-Detraccion"&amp;Presupuestos[[#This Row],[ID DOCUMENTO]],BD_Pagos[],5,0),0)&gt;Presupuestos[[#This Row],[TOTAL SOLES]],Presupuestos[[#This Row],[TOTAL SOLES]],IFERROR(VLOOKUP("1-Detraccion"&amp;Presupuestos[[#This Row],[ID DOCUMENTO]],BD_Pagos[],5,0),0))</f>
        <v>2</v>
      </c>
      <c r="BL384" s="6">
        <f>IF(IFERROR(VLOOKUP("1-Detraccion"&amp;Presupuestos[[#This Row],[ID DOCUMENTO]],BD_Pagos[],6,0),0)&gt;Presupuestos[[#This Row],[TOTAL SOLES]],Presupuestos[[#This Row],[TOTAL SOLES]],IFERROR(VLOOKUP("1-Detraccion"&amp;Presupuestos[[#This Row],[ID DOCUMENTO]],BD_Pagos[],6,0),0))</f>
        <v>2</v>
      </c>
      <c r="BM384" s="37"/>
      <c r="BN384" s="3"/>
      <c r="BO384" s="3"/>
      <c r="BP384" s="6"/>
      <c r="BQ38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12.75</v>
      </c>
      <c r="BR384" s="23" t="str">
        <f>IF(Presupuestos[[#This Row],[SALDO ME-MN]]&gt;0,"PENDIENTE","CANCELADO")</f>
        <v>PENDIENTE</v>
      </c>
      <c r="BS384" s="23" t="str">
        <f>IF(COUNTIFS($U$4:$U383,Presupuestos[[#This Row],[ID DOCUMENTO]])&gt;=1,IF(B383=Presupuestos[[#This Row],[ID]],"OK","DOC. DUPLICADO"),"OK")</f>
        <v>OK</v>
      </c>
    </row>
    <row r="385" spans="2:71" x14ac:dyDescent="0.25">
      <c r="B385" s="34">
        <f>IF(Presupuestos[[#This Row],[ID DOCUMENTO]]=U384,B384,IF(B384="ID",1,B384+1))</f>
        <v>378</v>
      </c>
      <c r="C385" s="2">
        <v>45870</v>
      </c>
      <c r="D385" s="2">
        <v>45870</v>
      </c>
      <c r="E385" s="3" t="s">
        <v>885</v>
      </c>
      <c r="F385" s="25" t="s">
        <v>27</v>
      </c>
      <c r="G385" s="25" t="s">
        <v>91</v>
      </c>
      <c r="H385" s="25" t="s">
        <v>92</v>
      </c>
      <c r="I385" s="36" t="str">
        <f>IFERROR(VLOOKUP(Presupuestos[[#This Row],[AREA]]&amp;Presupuestos[[#This Row],[CONCEPTO]]&amp;Presupuestos[[#This Row],[DESCRIPCION]],Tabla28[[Columna1]:[CÓDIGO NUEVO]],2,0),"")</f>
        <v>P0201001</v>
      </c>
      <c r="J385" s="3" t="s">
        <v>666</v>
      </c>
      <c r="K385" s="3" t="s">
        <v>1324</v>
      </c>
      <c r="L385" s="3" t="s">
        <v>666</v>
      </c>
      <c r="M385" s="31" t="s">
        <v>790</v>
      </c>
      <c r="N385" s="3"/>
      <c r="O385" s="3" t="s">
        <v>308</v>
      </c>
      <c r="P385" s="3" t="s">
        <v>71</v>
      </c>
      <c r="Q385" s="3" t="str">
        <f>IFERROR(VLOOKUP(Presupuestos[[#This Row],[CLASIFICACIÓN (N)]],Tabla17[],2,0),"")</f>
        <v>Costos de ventas</v>
      </c>
      <c r="R385" s="3" t="str">
        <f>IFERROR(VLOOKUP(Presupuestos[[#This Row],[CLASIFICACIÓN (N)]],Tabla17[],3,0),"")</f>
        <v>Operativo</v>
      </c>
      <c r="S385" s="3" t="s">
        <v>16</v>
      </c>
      <c r="T385" s="3" t="str">
        <f>IFERROR(VLOOKUP(Presupuestos[[#This Row],[ALMACEN]],Tabla5[],2,0),"")</f>
        <v>Arequipa</v>
      </c>
      <c r="U385" s="19" t="str">
        <f>IFERROR(VLOOKUP(Presupuestos[[#This Row],[TIPO DE DOCUMENTO]],Tipo_Documento[],2,0)&amp;Presupuestos[[#This Row],[SERIE]]&amp;Presupuestos[[#This Row],[NUMERO]]&amp;Presupuestos[[#This Row],[RUC]],"")</f>
        <v>01F313666520100055237</v>
      </c>
      <c r="V385" s="3" t="s">
        <v>120</v>
      </c>
      <c r="W385" s="7">
        <v>45870</v>
      </c>
      <c r="X385" s="7">
        <v>45870</v>
      </c>
      <c r="Y385" s="3" t="s">
        <v>809</v>
      </c>
      <c r="Z385" s="3">
        <v>6665</v>
      </c>
      <c r="AA385" s="3">
        <f>IFERROR(VLOOKUP(Presupuestos[[#This Row],[RAZON SOCIAL]],CHOOSE({1,2},Clientes_Proveedores[Razon Social],Clientes_Proveedores[Ruc / Dni]),2,0),"-")</f>
        <v>20100055237</v>
      </c>
      <c r="AB385" s="31" t="s">
        <v>810</v>
      </c>
      <c r="AC385" s="3" t="s">
        <v>670</v>
      </c>
      <c r="AD385" s="43">
        <v>0.18</v>
      </c>
      <c r="AE385" s="6">
        <v>344</v>
      </c>
      <c r="AF385" s="6">
        <f>Presupuestos[[#This Row],[BASE]]*Presupuestos[[#This Row],[% IGV]]</f>
        <v>61.919999999999995</v>
      </c>
      <c r="AG385" s="22">
        <f>ROUND(SUM(Presupuestos[[#This Row],[BASE]:[IGV]]),2)</f>
        <v>405.92</v>
      </c>
      <c r="AH385" s="9" t="str">
        <f>IF(Presupuestos[[#This Row],[MONEDA]]="USD",VLOOKUP(Presupuestos[[#This Row],[FECHA DE EMISION]],Tipo_Cambio[],3,0),"")</f>
        <v/>
      </c>
      <c r="AI385" s="22">
        <f>IFERROR(ROUND(IF(Presupuestos[[#This Row],[MONEDA]]="PEN",Presupuestos[[#This Row],[TOTAL]],Presupuestos[[#This Row],[TOTAL]]*Presupuestos[[#This Row],[TIPO DE CAMBIO]]),2),"")</f>
        <v>405.92</v>
      </c>
      <c r="AJ385" s="5">
        <v>0.15</v>
      </c>
      <c r="AK385" s="46" t="s">
        <v>671</v>
      </c>
      <c r="AL385" s="43" t="s">
        <v>680</v>
      </c>
      <c r="AM385" s="23"/>
      <c r="AN385" s="23"/>
      <c r="AO385" s="7">
        <f>IFERROR(VLOOKUP("1-"&amp;Presupuestos[[#This Row],[ID DOCUMENTO]],BD_Pagos[],7,0),"")</f>
        <v>45874</v>
      </c>
      <c r="AP385" s="16" t="str">
        <f>IFERROR(VLOOKUP("1-"&amp;Presupuestos[[#This Row],[ID DOCUMENTO]],BD_Pagos[],8,0),"")</f>
        <v>B-Interbank</v>
      </c>
      <c r="AQ385" s="17">
        <f>IFERROR(VLOOKUP("1-"&amp;Presupuestos[[#This Row],[ID DOCUMENTO]],BD_Pagos[],9,0),"")</f>
        <v>577719</v>
      </c>
      <c r="AR385" s="54"/>
      <c r="AS385" s="7">
        <f>IFERROR(VLOOKUP("2-"&amp;Presupuestos[[#This Row],[ID DOCUMENTO]],BD_Pagos[],7,0),"")</f>
        <v>0</v>
      </c>
      <c r="AT385" s="16" t="str">
        <f>IFERROR(VLOOKUP("2-"&amp;Presupuestos[[#This Row],[ID DOCUMENTO]],BD_Pagos[],8,0),"")</f>
        <v/>
      </c>
      <c r="AU385" s="17">
        <f>IFERROR(VLOOKUP("2-"&amp;Presupuestos[[#This Row],[ID DOCUMENTO]],BD_Pagos[],9,0),"")</f>
        <v>0</v>
      </c>
      <c r="AV385" s="20">
        <f>IF(IFERROR(VLOOKUP("2-"&amp;Presupuestos[[#This Row],[ID DOCUMENTO]],BD_Pagos[],10,0),0)&gt;Presupuestos[[#This Row],[TOTAL SOLES]],Presupuestos[[#This Row],[TOTAL SOLES]],IFERROR(VLOOKUP("2-"&amp;Presupuestos[[#This Row],[ID DOCUMENTO]],BD_Pagos[],10,0),0))</f>
        <v>0</v>
      </c>
      <c r="AW385" s="7"/>
      <c r="AX385" s="16"/>
      <c r="AY385" s="17"/>
      <c r="AZ385" s="20"/>
      <c r="BA385" s="7"/>
      <c r="BB385" s="16"/>
      <c r="BC385" s="17"/>
      <c r="BD385" s="20"/>
      <c r="BE385" s="7">
        <f>IFERROR(VLOOKUP("5-"&amp;Presupuestos[[#This Row],[ID DOCUMENTO]],BD_Pagos[],7,0),"")</f>
        <v>0</v>
      </c>
      <c r="BF385" s="17">
        <f>IFERROR(VLOOKUP("5-"&amp;Presupuestos[[#This Row],[ID DOCUMENTO]],BD_Pagos[],9,0),"")</f>
        <v>0</v>
      </c>
      <c r="BG385" s="20">
        <f>IF(IFERROR(VLOOKUP("5-"&amp;Presupuestos[[#This Row],[ID DOCUMENTO]],BD_Pagos[],10,0),0)&gt;Presupuestos[[#This Row],[TOTAL SOLES]],Presupuestos[[#This Row],[TOTAL SOLES]],IFERROR(VLOOKUP("5-"&amp;Presupuestos[[#This Row],[ID DOCUMENTO]],BD_Pagos[],10,0),0))</f>
        <v>0</v>
      </c>
      <c r="BH385" s="7">
        <f>IFERROR(VLOOKUP("1-Detraccion"&amp;Presupuestos[[#This Row],[ID DOCUMENTO]],BD_Pagos[],2,0),"")</f>
        <v>45874</v>
      </c>
      <c r="BI385" s="3" t="str">
        <f>IFERROR(VLOOKUP("1-Detraccion"&amp;Presupuestos[[#This Row],[ID DOCUMENTO]],BD_Pagos[],3,0),"")</f>
        <v>Adquiriente</v>
      </c>
      <c r="BJ385" s="3">
        <f>IFERROR(VLOOKUP("1-Detraccion"&amp;Presupuestos[[#This Row],[ID DOCUMENTO]],BD_Pagos[],4,0),"")</f>
        <v>277450122</v>
      </c>
      <c r="BK385" s="6">
        <f>IF(IFERROR(VLOOKUP("1-Detraccion"&amp;Presupuestos[[#This Row],[ID DOCUMENTO]],BD_Pagos[],5,0),0)&gt;Presupuestos[[#This Row],[TOTAL SOLES]],Presupuestos[[#This Row],[TOTAL SOLES]],IFERROR(VLOOKUP("1-Detraccion"&amp;Presupuestos[[#This Row],[ID DOCUMENTO]],BD_Pagos[],5,0),0))</f>
        <v>61</v>
      </c>
      <c r="BL385" s="6">
        <f>IF(IFERROR(VLOOKUP("1-Detraccion"&amp;Presupuestos[[#This Row],[ID DOCUMENTO]],BD_Pagos[],6,0),0)&gt;Presupuestos[[#This Row],[TOTAL SOLES]],Presupuestos[[#This Row],[TOTAL SOLES]],IFERROR(VLOOKUP("1-Detraccion"&amp;Presupuestos[[#This Row],[ID DOCUMENTO]],BD_Pagos[],6,0),0))</f>
        <v>61</v>
      </c>
      <c r="BM385" s="37"/>
      <c r="BN385" s="3"/>
      <c r="BO385" s="3"/>
      <c r="BP385" s="6"/>
      <c r="BQ38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344.92</v>
      </c>
      <c r="BR385" s="23" t="str">
        <f>IF(Presupuestos[[#This Row],[SALDO ME-MN]]&gt;0,"PENDIENTE","CANCELADO")</f>
        <v>PENDIENTE</v>
      </c>
      <c r="BS385" s="23" t="str">
        <f>IF(COUNTIFS($U$4:$U384,Presupuestos[[#This Row],[ID DOCUMENTO]])&gt;=1,IF(B384=Presupuestos[[#This Row],[ID]],"OK","DOC. DUPLICADO"),"OK")</f>
        <v>OK</v>
      </c>
    </row>
    <row r="386" spans="2:71" ht="24" x14ac:dyDescent="0.25">
      <c r="B386" s="34">
        <f>IF(Presupuestos[[#This Row],[ID DOCUMENTO]]=U385,B385,IF(B385="ID",1,B385+1))</f>
        <v>379</v>
      </c>
      <c r="C386" s="2">
        <v>45847</v>
      </c>
      <c r="D386" s="2">
        <v>45847</v>
      </c>
      <c r="E386" s="3" t="s">
        <v>681</v>
      </c>
      <c r="F386" s="25" t="s">
        <v>49</v>
      </c>
      <c r="G386" s="25" t="s">
        <v>19</v>
      </c>
      <c r="H386" s="25" t="s">
        <v>20</v>
      </c>
      <c r="I386" s="36" t="str">
        <f>IFERROR(VLOOKUP(Presupuestos[[#This Row],[AREA]]&amp;Presupuestos[[#This Row],[CONCEPTO]]&amp;Presupuestos[[#This Row],[DESCRIPCION]],Tabla28[[Columna1]:[CÓDIGO NUEVO]],2,0),"")</f>
        <v>P0504002</v>
      </c>
      <c r="J386" s="3" t="s">
        <v>666</v>
      </c>
      <c r="K386" s="3" t="s">
        <v>666</v>
      </c>
      <c r="L386" s="3" t="s">
        <v>666</v>
      </c>
      <c r="M386" s="31" t="s">
        <v>1325</v>
      </c>
      <c r="N386" s="3"/>
      <c r="O386" s="3" t="s">
        <v>315</v>
      </c>
      <c r="P386" s="3" t="s">
        <v>127</v>
      </c>
      <c r="Q386" s="3" t="str">
        <f>IFERROR(VLOOKUP(Presupuestos[[#This Row],[CLASIFICACIÓN (N)]],Tabla17[],2,0),"")</f>
        <v>Gastos operativos</v>
      </c>
      <c r="R386" s="3" t="str">
        <f>IFERROR(VLOOKUP(Presupuestos[[#This Row],[CLASIFICACIÓN (N)]],Tabla17[],3,0),"")</f>
        <v>Operativo</v>
      </c>
      <c r="S386" s="3" t="s">
        <v>16</v>
      </c>
      <c r="T386" s="3" t="str">
        <f>IFERROR(VLOOKUP(Presupuestos[[#This Row],[ALMACEN]],Tabla5[],2,0),"")</f>
        <v>Arequipa</v>
      </c>
      <c r="U386" s="19" t="str">
        <f>IFERROR(VLOOKUP(Presupuestos[[#This Row],[TIPO DE DOCUMENTO]],Tipo_Documento[],2,0)&amp;Presupuestos[[#This Row],[SERIE]]&amp;Presupuestos[[#This Row],[NUMERO]]&amp;Presupuestos[[#This Row],[RUC]],"")</f>
        <v>PLM328470517150</v>
      </c>
      <c r="V386" s="3" t="s">
        <v>171</v>
      </c>
      <c r="W386" s="7">
        <v>45873</v>
      </c>
      <c r="X386" s="7">
        <v>45873</v>
      </c>
      <c r="Y386" s="3">
        <v>3</v>
      </c>
      <c r="Z386" s="3">
        <v>284</v>
      </c>
      <c r="AA386" s="3">
        <f>IFERROR(VLOOKUP(Presupuestos[[#This Row],[RAZON SOCIAL]],CHOOSE({1,2},Clientes_Proveedores[Razon Social],Clientes_Proveedores[Ruc / Dni]),2,0),"-")</f>
        <v>70517150</v>
      </c>
      <c r="AB386" s="31" t="s">
        <v>706</v>
      </c>
      <c r="AC386" s="3" t="s">
        <v>670</v>
      </c>
      <c r="AD386" s="5"/>
      <c r="AE386" s="6">
        <v>20</v>
      </c>
      <c r="AF386" s="6">
        <f>Presupuestos[[#This Row],[BASE]]*Presupuestos[[#This Row],[% IGV]]</f>
        <v>0</v>
      </c>
      <c r="AG386" s="22">
        <f>ROUND(SUM(Presupuestos[[#This Row],[BASE]:[IGV]]),2)</f>
        <v>20</v>
      </c>
      <c r="AH386" s="9" t="str">
        <f>IF(Presupuestos[[#This Row],[MONEDA]]="USD",VLOOKUP(Presupuestos[[#This Row],[FECHA DE EMISION]],Tipo_Cambio[],3,0),"")</f>
        <v/>
      </c>
      <c r="AI386" s="22">
        <f>IFERROR(ROUND(IF(Presupuestos[[#This Row],[MONEDA]]="PEN",Presupuestos[[#This Row],[TOTAL]],Presupuestos[[#This Row],[TOTAL]]*Presupuestos[[#This Row],[TIPO DE CAMBIO]]),2),"")</f>
        <v>20</v>
      </c>
      <c r="AJ386" s="5"/>
      <c r="AK386" s="33" t="s">
        <v>671</v>
      </c>
      <c r="AL386" s="5" t="s">
        <v>672</v>
      </c>
      <c r="AM386" s="23"/>
      <c r="AN386" s="23"/>
      <c r="AO386" s="7">
        <f>IFERROR(VLOOKUP("1-"&amp;Presupuestos[[#This Row],[ID DOCUMENTO]],BD_Pagos[],7,0),"")</f>
        <v>45849</v>
      </c>
      <c r="AP386" s="16" t="str">
        <f>IFERROR(VLOOKUP("1-"&amp;Presupuestos[[#This Row],[ID DOCUMENTO]],BD_Pagos[],8,0),"")</f>
        <v>C-Tesoreria</v>
      </c>
      <c r="AQ386" s="17" t="str">
        <f>IFERROR(VLOOKUP("1-"&amp;Presupuestos[[#This Row],[ID DOCUMENTO]],BD_Pagos[],9,0),"")</f>
        <v>001-12518</v>
      </c>
      <c r="AR386" s="54"/>
      <c r="AS386" s="7">
        <f>IFERROR(VLOOKUP("2-"&amp;Presupuestos[[#This Row],[ID DOCUMENTO]],BD_Pagos[],7,0),"")</f>
        <v>0</v>
      </c>
      <c r="AT386" s="16" t="str">
        <f>IFERROR(VLOOKUP("2-"&amp;Presupuestos[[#This Row],[ID DOCUMENTO]],BD_Pagos[],8,0),"")</f>
        <v/>
      </c>
      <c r="AU386" s="17">
        <f>IFERROR(VLOOKUP("2-"&amp;Presupuestos[[#This Row],[ID DOCUMENTO]],BD_Pagos[],9,0),"")</f>
        <v>0</v>
      </c>
      <c r="AV386" s="20">
        <f>IF(IFERROR(VLOOKUP("2-"&amp;Presupuestos[[#This Row],[ID DOCUMENTO]],BD_Pagos[],10,0),0)&gt;Presupuestos[[#This Row],[TOTAL SOLES]],Presupuestos[[#This Row],[TOTAL SOLES]],IFERROR(VLOOKUP("2-"&amp;Presupuestos[[#This Row],[ID DOCUMENTO]],BD_Pagos[],10,0),0))</f>
        <v>0</v>
      </c>
      <c r="AW386" s="7"/>
      <c r="AX386" s="16"/>
      <c r="AY386" s="17"/>
      <c r="AZ386" s="20"/>
      <c r="BA386" s="7"/>
      <c r="BB386" s="16"/>
      <c r="BC386" s="17"/>
      <c r="BD386" s="20"/>
      <c r="BE386" s="7">
        <f>IFERROR(VLOOKUP("5-"&amp;Presupuestos[[#This Row],[ID DOCUMENTO]],BD_Pagos[],7,0),"")</f>
        <v>0</v>
      </c>
      <c r="BF386" s="17">
        <f>IFERROR(VLOOKUP("5-"&amp;Presupuestos[[#This Row],[ID DOCUMENTO]],BD_Pagos[],9,0),"")</f>
        <v>0</v>
      </c>
      <c r="BG386" s="20">
        <f>IF(IFERROR(VLOOKUP("5-"&amp;Presupuestos[[#This Row],[ID DOCUMENTO]],BD_Pagos[],10,0),0)&gt;Presupuestos[[#This Row],[TOTAL SOLES]],Presupuestos[[#This Row],[TOTAL SOLES]],IFERROR(VLOOKUP("5-"&amp;Presupuestos[[#This Row],[ID DOCUMENTO]],BD_Pagos[],10,0),0))</f>
        <v>0</v>
      </c>
      <c r="BH386" s="7">
        <f>IFERROR(VLOOKUP("1-Detraccion"&amp;Presupuestos[[#This Row],[ID DOCUMENTO]],BD_Pagos[],2,0),"")</f>
        <v>0</v>
      </c>
      <c r="BI386" s="3" t="str">
        <f>IFERROR(VLOOKUP("1-Detraccion"&amp;Presupuestos[[#This Row],[ID DOCUMENTO]],BD_Pagos[],3,0),"")</f>
        <v/>
      </c>
      <c r="BJ386" s="3">
        <f>IFERROR(VLOOKUP("1-Detraccion"&amp;Presupuestos[[#This Row],[ID DOCUMENTO]],BD_Pagos[],4,0),"")</f>
        <v>0</v>
      </c>
      <c r="BK386" s="6">
        <f>IF(IFERROR(VLOOKUP("1-Detraccion"&amp;Presupuestos[[#This Row],[ID DOCUMENTO]],BD_Pagos[],5,0),0)&gt;Presupuestos[[#This Row],[TOTAL SOLES]],Presupuestos[[#This Row],[TOTAL SOLES]],IFERROR(VLOOKUP("1-Detraccion"&amp;Presupuestos[[#This Row],[ID DOCUMENTO]],BD_Pagos[],5,0),0))</f>
        <v>0</v>
      </c>
      <c r="BL386" s="6">
        <f>IF(IFERROR(VLOOKUP("1-Detraccion"&amp;Presupuestos[[#This Row],[ID DOCUMENTO]],BD_Pagos[],6,0),0)&gt;Presupuestos[[#This Row],[TOTAL SOLES]],Presupuestos[[#This Row],[TOTAL SOLES]],IFERROR(VLOOKUP("1-Detraccion"&amp;Presupuestos[[#This Row],[ID DOCUMENTO]],BD_Pagos[],6,0),0))</f>
        <v>0</v>
      </c>
      <c r="BM386" s="37"/>
      <c r="BN386" s="3"/>
      <c r="BO386" s="3"/>
      <c r="BP386" s="6"/>
      <c r="BQ38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386" s="23" t="str">
        <f>IF(Presupuestos[[#This Row],[SALDO ME-MN]]&gt;0,"PENDIENTE","CANCELADO")</f>
        <v>PENDIENTE</v>
      </c>
      <c r="BS386" s="23" t="str">
        <f>IF(COUNTIFS($U$4:$U385,Presupuestos[[#This Row],[ID DOCUMENTO]])&gt;=1,IF(B385=Presupuestos[[#This Row],[ID]],"OK","DOC. DUPLICADO"),"OK")</f>
        <v>OK</v>
      </c>
    </row>
    <row r="387" spans="2:71" ht="24" x14ac:dyDescent="0.25">
      <c r="B387" s="34">
        <f>IF(Presupuestos[[#This Row],[ID DOCUMENTO]]=U386,B386,IF(B386="ID",1,B386+1))</f>
        <v>380</v>
      </c>
      <c r="C387" s="2">
        <v>45870</v>
      </c>
      <c r="D387" s="2">
        <v>45870</v>
      </c>
      <c r="E387" s="3" t="s">
        <v>702</v>
      </c>
      <c r="F387" s="25" t="s">
        <v>59</v>
      </c>
      <c r="G387" s="25" t="s">
        <v>144</v>
      </c>
      <c r="H387" s="25" t="s">
        <v>19</v>
      </c>
      <c r="I387" s="36" t="str">
        <f>IFERROR(VLOOKUP(Presupuestos[[#This Row],[AREA]]&amp;Presupuestos[[#This Row],[CONCEPTO]]&amp;Presupuestos[[#This Row],[DESCRIPCION]],Tabla28[[Columna1]:[CÓDIGO NUEVO]],2,0),"")</f>
        <v>P0706001</v>
      </c>
      <c r="J387" s="3" t="s">
        <v>666</v>
      </c>
      <c r="K387" s="3" t="s">
        <v>666</v>
      </c>
      <c r="L387" s="3" t="s">
        <v>666</v>
      </c>
      <c r="M387" s="31" t="s">
        <v>1326</v>
      </c>
      <c r="N387" s="3"/>
      <c r="O387" s="3" t="s">
        <v>300</v>
      </c>
      <c r="P387" s="3" t="s">
        <v>127</v>
      </c>
      <c r="Q387" s="3" t="str">
        <f>IFERROR(VLOOKUP(Presupuestos[[#This Row],[CLASIFICACIÓN (N)]],Tabla17[],2,0),"")</f>
        <v>Gastos operativos</v>
      </c>
      <c r="R387" s="3" t="str">
        <f>IFERROR(VLOOKUP(Presupuestos[[#This Row],[CLASIFICACIÓN (N)]],Tabla17[],3,0),"")</f>
        <v>Operativo</v>
      </c>
      <c r="S387" s="3" t="s">
        <v>16</v>
      </c>
      <c r="T387" s="3" t="str">
        <f>IFERROR(VLOOKUP(Presupuestos[[#This Row],[ALMACEN]],Tabla5[],2,0),"")</f>
        <v>Arequipa</v>
      </c>
      <c r="U387" s="19" t="str">
        <f>IFERROR(VLOOKUP(Presupuestos[[#This Row],[TIPO DE DOCUMENTO]],Tipo_Documento[],2,0)&amp;Presupuestos[[#This Row],[SERIE]]&amp;Presupuestos[[#This Row],[NUMERO]]&amp;Presupuestos[[#This Row],[RUC]],"")</f>
        <v>PLM328572169020</v>
      </c>
      <c r="V387" s="3" t="s">
        <v>171</v>
      </c>
      <c r="W387" s="7">
        <v>45870</v>
      </c>
      <c r="X387" s="7">
        <v>45870</v>
      </c>
      <c r="Y387" s="3">
        <v>3</v>
      </c>
      <c r="Z387" s="3">
        <v>285</v>
      </c>
      <c r="AA387" s="3">
        <f>IFERROR(VLOOKUP(Presupuestos[[#This Row],[RAZON SOCIAL]],CHOOSE({1,2},Clientes_Proveedores[Razon Social],Clientes_Proveedores[Ruc / Dni]),2,0),"-")</f>
        <v>72169020</v>
      </c>
      <c r="AB387" s="31" t="s">
        <v>704</v>
      </c>
      <c r="AC387" s="3" t="s">
        <v>670</v>
      </c>
      <c r="AD387" s="5"/>
      <c r="AE387" s="6">
        <v>14</v>
      </c>
      <c r="AF387" s="6">
        <f>Presupuestos[[#This Row],[BASE]]*Presupuestos[[#This Row],[% IGV]]</f>
        <v>0</v>
      </c>
      <c r="AG387" s="22">
        <f>ROUND(SUM(Presupuestos[[#This Row],[BASE]:[IGV]]),2)</f>
        <v>14</v>
      </c>
      <c r="AH387" s="9" t="str">
        <f>IF(Presupuestos[[#This Row],[MONEDA]]="USD",VLOOKUP(Presupuestos[[#This Row],[FECHA DE EMISION]],Tipo_Cambio[],3,0),"")</f>
        <v/>
      </c>
      <c r="AI387" s="22">
        <f>IFERROR(ROUND(IF(Presupuestos[[#This Row],[MONEDA]]="PEN",Presupuestos[[#This Row],[TOTAL]],Presupuestos[[#This Row],[TOTAL]]*Presupuestos[[#This Row],[TIPO DE CAMBIO]]),2),"")</f>
        <v>14</v>
      </c>
      <c r="AJ387" s="5"/>
      <c r="AK387" s="33" t="s">
        <v>671</v>
      </c>
      <c r="AL387" s="5" t="s">
        <v>672</v>
      </c>
      <c r="AM387" s="23"/>
      <c r="AN387" s="23"/>
      <c r="AO387" s="7">
        <f>IFERROR(VLOOKUP("1-"&amp;Presupuestos[[#This Row],[ID DOCUMENTO]],BD_Pagos[],7,0),"")</f>
        <v>45870</v>
      </c>
      <c r="AP387" s="16" t="str">
        <f>IFERROR(VLOOKUP("1-"&amp;Presupuestos[[#This Row],[ID DOCUMENTO]],BD_Pagos[],8,0),"")</f>
        <v>C-Tesoreria</v>
      </c>
      <c r="AQ387" s="17" t="str">
        <f>IFERROR(VLOOKUP("1-"&amp;Presupuestos[[#This Row],[ID DOCUMENTO]],BD_Pagos[],9,0),"")</f>
        <v>001-12558</v>
      </c>
      <c r="AR387" s="54"/>
      <c r="AS387" s="7">
        <f>IFERROR(VLOOKUP("2-"&amp;Presupuestos[[#This Row],[ID DOCUMENTO]],BD_Pagos[],7,0),"")</f>
        <v>0</v>
      </c>
      <c r="AT387" s="16" t="str">
        <f>IFERROR(VLOOKUP("2-"&amp;Presupuestos[[#This Row],[ID DOCUMENTO]],BD_Pagos[],8,0),"")</f>
        <v/>
      </c>
      <c r="AU387" s="17">
        <f>IFERROR(VLOOKUP("2-"&amp;Presupuestos[[#This Row],[ID DOCUMENTO]],BD_Pagos[],9,0),"")</f>
        <v>0</v>
      </c>
      <c r="AV387" s="20">
        <f>IF(IFERROR(VLOOKUP("2-"&amp;Presupuestos[[#This Row],[ID DOCUMENTO]],BD_Pagos[],10,0),0)&gt;Presupuestos[[#This Row],[TOTAL SOLES]],Presupuestos[[#This Row],[TOTAL SOLES]],IFERROR(VLOOKUP("2-"&amp;Presupuestos[[#This Row],[ID DOCUMENTO]],BD_Pagos[],10,0),0))</f>
        <v>0</v>
      </c>
      <c r="AW387" s="7"/>
      <c r="AX387" s="16"/>
      <c r="AY387" s="17"/>
      <c r="AZ387" s="20"/>
      <c r="BA387" s="7"/>
      <c r="BB387" s="16"/>
      <c r="BC387" s="17"/>
      <c r="BD387" s="20"/>
      <c r="BE387" s="7">
        <f>IFERROR(VLOOKUP("5-"&amp;Presupuestos[[#This Row],[ID DOCUMENTO]],BD_Pagos[],7,0),"")</f>
        <v>0</v>
      </c>
      <c r="BF387" s="17">
        <f>IFERROR(VLOOKUP("5-"&amp;Presupuestos[[#This Row],[ID DOCUMENTO]],BD_Pagos[],9,0),"")</f>
        <v>0</v>
      </c>
      <c r="BG387" s="20">
        <f>IF(IFERROR(VLOOKUP("5-"&amp;Presupuestos[[#This Row],[ID DOCUMENTO]],BD_Pagos[],10,0),0)&gt;Presupuestos[[#This Row],[TOTAL SOLES]],Presupuestos[[#This Row],[TOTAL SOLES]],IFERROR(VLOOKUP("5-"&amp;Presupuestos[[#This Row],[ID DOCUMENTO]],BD_Pagos[],10,0),0))</f>
        <v>0</v>
      </c>
      <c r="BH387" s="7">
        <f>IFERROR(VLOOKUP("1-Detraccion"&amp;Presupuestos[[#This Row],[ID DOCUMENTO]],BD_Pagos[],2,0),"")</f>
        <v>0</v>
      </c>
      <c r="BI387" s="3" t="str">
        <f>IFERROR(VLOOKUP("1-Detraccion"&amp;Presupuestos[[#This Row],[ID DOCUMENTO]],BD_Pagos[],3,0),"")</f>
        <v/>
      </c>
      <c r="BJ387" s="3">
        <f>IFERROR(VLOOKUP("1-Detraccion"&amp;Presupuestos[[#This Row],[ID DOCUMENTO]],BD_Pagos[],4,0),"")</f>
        <v>0</v>
      </c>
      <c r="BK387" s="6">
        <f>IF(IFERROR(VLOOKUP("1-Detraccion"&amp;Presupuestos[[#This Row],[ID DOCUMENTO]],BD_Pagos[],5,0),0)&gt;Presupuestos[[#This Row],[TOTAL SOLES]],Presupuestos[[#This Row],[TOTAL SOLES]],IFERROR(VLOOKUP("1-Detraccion"&amp;Presupuestos[[#This Row],[ID DOCUMENTO]],BD_Pagos[],5,0),0))</f>
        <v>0</v>
      </c>
      <c r="BL387" s="6">
        <f>IF(IFERROR(VLOOKUP("1-Detraccion"&amp;Presupuestos[[#This Row],[ID DOCUMENTO]],BD_Pagos[],6,0),0)&gt;Presupuestos[[#This Row],[TOTAL SOLES]],Presupuestos[[#This Row],[TOTAL SOLES]],IFERROR(VLOOKUP("1-Detraccion"&amp;Presupuestos[[#This Row],[ID DOCUMENTO]],BD_Pagos[],6,0),0))</f>
        <v>0</v>
      </c>
      <c r="BM387" s="37"/>
      <c r="BN387" s="3"/>
      <c r="BO387" s="3"/>
      <c r="BP387" s="6"/>
      <c r="BQ38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v>
      </c>
      <c r="BR387" s="23" t="str">
        <f>IF(Presupuestos[[#This Row],[SALDO ME-MN]]&gt;0,"PENDIENTE","CANCELADO")</f>
        <v>PENDIENTE</v>
      </c>
      <c r="BS387" s="23" t="str">
        <f>IF(COUNTIFS($U$4:$U386,Presupuestos[[#This Row],[ID DOCUMENTO]])&gt;=1,IF(B386=Presupuestos[[#This Row],[ID]],"OK","DOC. DUPLICADO"),"OK")</f>
        <v>OK</v>
      </c>
    </row>
    <row r="388" spans="2:71" x14ac:dyDescent="0.25">
      <c r="B388" s="34">
        <f>IF(Presupuestos[[#This Row],[ID DOCUMENTO]]=U387,B387,IF(B387="ID",1,B387+1))</f>
        <v>381</v>
      </c>
      <c r="C388" s="2">
        <v>45869</v>
      </c>
      <c r="D388" s="2">
        <v>45869</v>
      </c>
      <c r="E388" s="3" t="s">
        <v>885</v>
      </c>
      <c r="F388" s="25" t="s">
        <v>27</v>
      </c>
      <c r="G388" s="25" t="s">
        <v>91</v>
      </c>
      <c r="H388" s="25" t="s">
        <v>92</v>
      </c>
      <c r="I388" s="36" t="str">
        <f>IFERROR(VLOOKUP(Presupuestos[[#This Row],[AREA]]&amp;Presupuestos[[#This Row],[CONCEPTO]]&amp;Presupuestos[[#This Row],[DESCRIPCION]],Tabla28[[Columna1]:[CÓDIGO NUEVO]],2,0),"")</f>
        <v>P0201001</v>
      </c>
      <c r="J388" s="3" t="s">
        <v>666</v>
      </c>
      <c r="K388" s="3" t="s">
        <v>1327</v>
      </c>
      <c r="L388" s="3" t="s">
        <v>666</v>
      </c>
      <c r="M388" s="31" t="s">
        <v>790</v>
      </c>
      <c r="N388" s="3"/>
      <c r="O388" s="3" t="s">
        <v>308</v>
      </c>
      <c r="P388" s="3" t="s">
        <v>71</v>
      </c>
      <c r="Q388" s="3" t="str">
        <f>IFERROR(VLOOKUP(Presupuestos[[#This Row],[CLASIFICACIÓN (N)]],Tabla17[],2,0),"")</f>
        <v>Costos de ventas</v>
      </c>
      <c r="R388" s="3" t="str">
        <f>IFERROR(VLOOKUP(Presupuestos[[#This Row],[CLASIFICACIÓN (N)]],Tabla17[],3,0),"")</f>
        <v>Operativo</v>
      </c>
      <c r="S388" s="3" t="s">
        <v>16</v>
      </c>
      <c r="T388" s="3" t="str">
        <f>IFERROR(VLOOKUP(Presupuestos[[#This Row],[ALMACEN]],Tabla5[],2,0),"")</f>
        <v>Arequipa</v>
      </c>
      <c r="U388" s="19" t="str">
        <f>IFERROR(VLOOKUP(Presupuestos[[#This Row],[TIPO DE DOCUMENTO]],Tipo_Documento[],2,0)&amp;Presupuestos[[#This Row],[SERIE]]&amp;Presupuestos[[#This Row],[NUMERO]]&amp;Presupuestos[[#This Row],[RUC]],"")</f>
        <v>01F0021656620100192064</v>
      </c>
      <c r="V388" s="3" t="s">
        <v>120</v>
      </c>
      <c r="W388" s="7">
        <v>45869</v>
      </c>
      <c r="X388" s="7">
        <v>45899</v>
      </c>
      <c r="Y388" s="3" t="s">
        <v>721</v>
      </c>
      <c r="Z388" s="3">
        <v>16566</v>
      </c>
      <c r="AA388" s="3">
        <f>IFERROR(VLOOKUP(Presupuestos[[#This Row],[RAZON SOCIAL]],CHOOSE({1,2},Clientes_Proveedores[Razon Social],Clientes_Proveedores[Ruc / Dni]),2,0),"-")</f>
        <v>20100192064</v>
      </c>
      <c r="AB388" s="31" t="s">
        <v>900</v>
      </c>
      <c r="AC388" s="3" t="s">
        <v>801</v>
      </c>
      <c r="AD388" s="5">
        <v>0.18</v>
      </c>
      <c r="AE388" s="6">
        <v>675.34</v>
      </c>
      <c r="AF388" s="6">
        <f>Presupuestos[[#This Row],[BASE]]*Presupuestos[[#This Row],[% IGV]]</f>
        <v>121.5612</v>
      </c>
      <c r="AG388" s="22">
        <f>ROUND(SUM(Presupuestos[[#This Row],[BASE]:[IGV]]),2)</f>
        <v>796.9</v>
      </c>
      <c r="AH388" s="9">
        <f>IF(Presupuestos[[#This Row],[MONEDA]]="USD",VLOOKUP(Presupuestos[[#This Row],[FECHA DE EMISION]],Tipo_Cambio[],3,0),"")</f>
        <v>3.57</v>
      </c>
      <c r="AI388" s="22">
        <f>IFERROR(ROUND(IF(Presupuestos[[#This Row],[MONEDA]]="PEN",Presupuestos[[#This Row],[TOTAL]],Presupuestos[[#This Row],[TOTAL]]*Presupuestos[[#This Row],[TIPO DE CAMBIO]]),2),"")</f>
        <v>2844.93</v>
      </c>
      <c r="AJ388" s="5">
        <v>0.15</v>
      </c>
      <c r="AK388" s="46" t="s">
        <v>671</v>
      </c>
      <c r="AL388" s="43" t="s">
        <v>680</v>
      </c>
      <c r="AM388" s="23"/>
      <c r="AN388" s="23"/>
      <c r="AO388" s="7">
        <f>IFERROR(VLOOKUP("1-"&amp;Presupuestos[[#This Row],[ID DOCUMENTO]],BD_Pagos[],7,0),"")</f>
        <v>0</v>
      </c>
      <c r="AP388" s="16" t="str">
        <f>IFERROR(VLOOKUP("1-"&amp;Presupuestos[[#This Row],[ID DOCUMENTO]],BD_Pagos[],8,0),"")</f>
        <v/>
      </c>
      <c r="AQ388" s="17" t="str">
        <f>IFERROR(VLOOKUP("1-"&amp;Presupuestos[[#This Row],[ID DOCUMENTO]],BD_Pagos[],9,0),"")</f>
        <v/>
      </c>
      <c r="AR388" s="54"/>
      <c r="AS388" s="7">
        <f>IFERROR(VLOOKUP("2-"&amp;Presupuestos[[#This Row],[ID DOCUMENTO]],BD_Pagos[],7,0),"")</f>
        <v>0</v>
      </c>
      <c r="AT388" s="16" t="str">
        <f>IFERROR(VLOOKUP("2-"&amp;Presupuestos[[#This Row],[ID DOCUMENTO]],BD_Pagos[],8,0),"")</f>
        <v/>
      </c>
      <c r="AU388" s="17">
        <f>IFERROR(VLOOKUP("2-"&amp;Presupuestos[[#This Row],[ID DOCUMENTO]],BD_Pagos[],9,0),"")</f>
        <v>0</v>
      </c>
      <c r="AV388" s="20">
        <f>IF(IFERROR(VLOOKUP("2-"&amp;Presupuestos[[#This Row],[ID DOCUMENTO]],BD_Pagos[],10,0),0)&gt;Presupuestos[[#This Row],[TOTAL SOLES]],Presupuestos[[#This Row],[TOTAL SOLES]],IFERROR(VLOOKUP("2-"&amp;Presupuestos[[#This Row],[ID DOCUMENTO]],BD_Pagos[],10,0),0))</f>
        <v>0</v>
      </c>
      <c r="AW388" s="7"/>
      <c r="AX388" s="16"/>
      <c r="AY388" s="17"/>
      <c r="AZ388" s="20"/>
      <c r="BA388" s="7"/>
      <c r="BB388" s="16"/>
      <c r="BC388" s="17"/>
      <c r="BD388" s="20"/>
      <c r="BE388" s="7">
        <f>IFERROR(VLOOKUP("5-"&amp;Presupuestos[[#This Row],[ID DOCUMENTO]],BD_Pagos[],7,0),"")</f>
        <v>0</v>
      </c>
      <c r="BF388" s="17">
        <f>IFERROR(VLOOKUP("5-"&amp;Presupuestos[[#This Row],[ID DOCUMENTO]],BD_Pagos[],9,0),"")</f>
        <v>0</v>
      </c>
      <c r="BG388" s="20">
        <f>IF(IFERROR(VLOOKUP("5-"&amp;Presupuestos[[#This Row],[ID DOCUMENTO]],BD_Pagos[],10,0),0)&gt;Presupuestos[[#This Row],[TOTAL SOLES]],Presupuestos[[#This Row],[TOTAL SOLES]],IFERROR(VLOOKUP("5-"&amp;Presupuestos[[#This Row],[ID DOCUMENTO]],BD_Pagos[],10,0),0))</f>
        <v>0</v>
      </c>
      <c r="BH388" s="7">
        <f>IFERROR(VLOOKUP("1-Detraccion"&amp;Presupuestos[[#This Row],[ID DOCUMENTO]],BD_Pagos[],2,0),"")</f>
        <v>45874</v>
      </c>
      <c r="BI388" s="3" t="str">
        <f>IFERROR(VLOOKUP("1-Detraccion"&amp;Presupuestos[[#This Row],[ID DOCUMENTO]],BD_Pagos[],3,0),"")</f>
        <v>Adquiriente</v>
      </c>
      <c r="BJ388" s="3">
        <f>IFERROR(VLOOKUP("1-Detraccion"&amp;Presupuestos[[#This Row],[ID DOCUMENTO]],BD_Pagos[],4,0),"")</f>
        <v>277450130</v>
      </c>
      <c r="BK388" s="6">
        <f>IF(IFERROR(VLOOKUP("1-Detraccion"&amp;Presupuestos[[#This Row],[ID DOCUMENTO]],BD_Pagos[],5,0),0)&gt;Presupuestos[[#This Row],[TOTAL SOLES]],Presupuestos[[#This Row],[TOTAL SOLES]],IFERROR(VLOOKUP("1-Detraccion"&amp;Presupuestos[[#This Row],[ID DOCUMENTO]],BD_Pagos[],5,0),0))</f>
        <v>427</v>
      </c>
      <c r="BL388" s="6">
        <f>IF(IFERROR(VLOOKUP("1-Detraccion"&amp;Presupuestos[[#This Row],[ID DOCUMENTO]],BD_Pagos[],6,0),0)&gt;Presupuestos[[#This Row],[TOTAL SOLES]],Presupuestos[[#This Row],[TOTAL SOLES]],IFERROR(VLOOKUP("1-Detraccion"&amp;Presupuestos[[#This Row],[ID DOCUMENTO]],BD_Pagos[],6,0),0))</f>
        <v>119.61</v>
      </c>
      <c r="BM388" s="37"/>
      <c r="BN388" s="3"/>
      <c r="BO388" s="3"/>
      <c r="BP388" s="6"/>
      <c r="BQ38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677.29</v>
      </c>
      <c r="BR388" s="23" t="str">
        <f>IF(Presupuestos[[#This Row],[SALDO ME-MN]]&gt;0,"PENDIENTE","CANCELADO")</f>
        <v>PENDIENTE</v>
      </c>
      <c r="BS388" s="23" t="str">
        <f>IF(COUNTIFS($U$4:$U387,Presupuestos[[#This Row],[ID DOCUMENTO]])&gt;=1,IF(B387=Presupuestos[[#This Row],[ID]],"OK","DOC. DUPLICADO"),"OK")</f>
        <v>OK</v>
      </c>
    </row>
    <row r="389" spans="2:71" x14ac:dyDescent="0.25">
      <c r="B389" s="34">
        <f>IF(Presupuestos[[#This Row],[ID DOCUMENTO]]=U388,B388,IF(B388="ID",1,B388+1))</f>
        <v>382</v>
      </c>
      <c r="C389" s="2">
        <v>45869</v>
      </c>
      <c r="D389" s="2">
        <v>45869</v>
      </c>
      <c r="E389" s="3" t="s">
        <v>885</v>
      </c>
      <c r="F389" s="25" t="s">
        <v>27</v>
      </c>
      <c r="G389" s="25" t="s">
        <v>91</v>
      </c>
      <c r="H389" s="25" t="s">
        <v>92</v>
      </c>
      <c r="I389" s="36" t="str">
        <f>IFERROR(VLOOKUP(Presupuestos[[#This Row],[AREA]]&amp;Presupuestos[[#This Row],[CONCEPTO]]&amp;Presupuestos[[#This Row],[DESCRIPCION]],Tabla28[[Columna1]:[CÓDIGO NUEVO]],2,0),"")</f>
        <v>P0201001</v>
      </c>
      <c r="J389" s="3" t="s">
        <v>666</v>
      </c>
      <c r="K389" s="3" t="s">
        <v>1328</v>
      </c>
      <c r="L389" s="3" t="s">
        <v>666</v>
      </c>
      <c r="M389" s="31" t="s">
        <v>790</v>
      </c>
      <c r="N389" s="3"/>
      <c r="O389" s="3" t="s">
        <v>308</v>
      </c>
      <c r="P389" s="3" t="s">
        <v>71</v>
      </c>
      <c r="Q389" s="3" t="str">
        <f>IFERROR(VLOOKUP(Presupuestos[[#This Row],[CLASIFICACIÓN (N)]],Tabla17[],2,0),"")</f>
        <v>Costos de ventas</v>
      </c>
      <c r="R389" s="3" t="str">
        <f>IFERROR(VLOOKUP(Presupuestos[[#This Row],[CLASIFICACIÓN (N)]],Tabla17[],3,0),"")</f>
        <v>Operativo</v>
      </c>
      <c r="S389" s="3" t="s">
        <v>16</v>
      </c>
      <c r="T389" s="3" t="str">
        <f>IFERROR(VLOOKUP(Presupuestos[[#This Row],[ALMACEN]],Tabla5[],2,0),"")</f>
        <v>Arequipa</v>
      </c>
      <c r="U389" s="19" t="str">
        <f>IFERROR(VLOOKUP(Presupuestos[[#This Row],[TIPO DE DOCUMENTO]],Tipo_Documento[],2,0)&amp;Presupuestos[[#This Row],[SERIE]]&amp;Presupuestos[[#This Row],[NUMERO]]&amp;Presupuestos[[#This Row],[RUC]],"")</f>
        <v>01F0021656720100192064</v>
      </c>
      <c r="V389" s="3" t="s">
        <v>120</v>
      </c>
      <c r="W389" s="7">
        <v>45869</v>
      </c>
      <c r="X389" s="7">
        <v>45899</v>
      </c>
      <c r="Y389" s="3" t="s">
        <v>721</v>
      </c>
      <c r="Z389" s="3">
        <v>16567</v>
      </c>
      <c r="AA389" s="3">
        <f>IFERROR(VLOOKUP(Presupuestos[[#This Row],[RAZON SOCIAL]],CHOOSE({1,2},Clientes_Proveedores[Razon Social],Clientes_Proveedores[Ruc / Dni]),2,0),"-")</f>
        <v>20100192064</v>
      </c>
      <c r="AB389" s="31" t="s">
        <v>900</v>
      </c>
      <c r="AC389" s="3" t="s">
        <v>801</v>
      </c>
      <c r="AD389" s="5">
        <v>0.18</v>
      </c>
      <c r="AE389" s="6">
        <v>797.78</v>
      </c>
      <c r="AF389" s="6">
        <f>Presupuestos[[#This Row],[BASE]]*Presupuestos[[#This Row],[% IGV]]</f>
        <v>143.60039999999998</v>
      </c>
      <c r="AG389" s="22">
        <f>ROUND(SUM(Presupuestos[[#This Row],[BASE]:[IGV]]),2)</f>
        <v>941.38</v>
      </c>
      <c r="AH389" s="9">
        <f>IF(Presupuestos[[#This Row],[MONEDA]]="USD",VLOOKUP(Presupuestos[[#This Row],[FECHA DE EMISION]],Tipo_Cambio[],3,0),"")</f>
        <v>3.57</v>
      </c>
      <c r="AI389" s="22">
        <f>IFERROR(ROUND(IF(Presupuestos[[#This Row],[MONEDA]]="PEN",Presupuestos[[#This Row],[TOTAL]],Presupuestos[[#This Row],[TOTAL]]*Presupuestos[[#This Row],[TIPO DE CAMBIO]]),2),"")</f>
        <v>3360.73</v>
      </c>
      <c r="AJ389" s="5">
        <v>0.15</v>
      </c>
      <c r="AK389" s="46" t="s">
        <v>671</v>
      </c>
      <c r="AL389" s="43" t="s">
        <v>680</v>
      </c>
      <c r="AM389" s="23"/>
      <c r="AN389" s="23"/>
      <c r="AO389" s="7">
        <f>IFERROR(VLOOKUP("1-"&amp;Presupuestos[[#This Row],[ID DOCUMENTO]],BD_Pagos[],7,0),"")</f>
        <v>0</v>
      </c>
      <c r="AP389" s="16" t="str">
        <f>IFERROR(VLOOKUP("1-"&amp;Presupuestos[[#This Row],[ID DOCUMENTO]],BD_Pagos[],8,0),"")</f>
        <v/>
      </c>
      <c r="AQ389" s="17" t="str">
        <f>IFERROR(VLOOKUP("1-"&amp;Presupuestos[[#This Row],[ID DOCUMENTO]],BD_Pagos[],9,0),"")</f>
        <v/>
      </c>
      <c r="AR389" s="54"/>
      <c r="AS389" s="7">
        <f>IFERROR(VLOOKUP("2-"&amp;Presupuestos[[#This Row],[ID DOCUMENTO]],BD_Pagos[],7,0),"")</f>
        <v>0</v>
      </c>
      <c r="AT389" s="16" t="str">
        <f>IFERROR(VLOOKUP("2-"&amp;Presupuestos[[#This Row],[ID DOCUMENTO]],BD_Pagos[],8,0),"")</f>
        <v/>
      </c>
      <c r="AU389" s="17">
        <f>IFERROR(VLOOKUP("2-"&amp;Presupuestos[[#This Row],[ID DOCUMENTO]],BD_Pagos[],9,0),"")</f>
        <v>0</v>
      </c>
      <c r="AV389" s="20">
        <f>IF(IFERROR(VLOOKUP("2-"&amp;Presupuestos[[#This Row],[ID DOCUMENTO]],BD_Pagos[],10,0),0)&gt;Presupuestos[[#This Row],[TOTAL SOLES]],Presupuestos[[#This Row],[TOTAL SOLES]],IFERROR(VLOOKUP("2-"&amp;Presupuestos[[#This Row],[ID DOCUMENTO]],BD_Pagos[],10,0),0))</f>
        <v>0</v>
      </c>
      <c r="AW389" s="7"/>
      <c r="AX389" s="16"/>
      <c r="AY389" s="17"/>
      <c r="AZ389" s="20"/>
      <c r="BA389" s="7"/>
      <c r="BB389" s="16"/>
      <c r="BC389" s="17"/>
      <c r="BD389" s="20"/>
      <c r="BE389" s="7">
        <f>IFERROR(VLOOKUP("5-"&amp;Presupuestos[[#This Row],[ID DOCUMENTO]],BD_Pagos[],7,0),"")</f>
        <v>0</v>
      </c>
      <c r="BF389" s="17">
        <f>IFERROR(VLOOKUP("5-"&amp;Presupuestos[[#This Row],[ID DOCUMENTO]],BD_Pagos[],9,0),"")</f>
        <v>0</v>
      </c>
      <c r="BG389" s="20">
        <f>IF(IFERROR(VLOOKUP("5-"&amp;Presupuestos[[#This Row],[ID DOCUMENTO]],BD_Pagos[],10,0),0)&gt;Presupuestos[[#This Row],[TOTAL SOLES]],Presupuestos[[#This Row],[TOTAL SOLES]],IFERROR(VLOOKUP("5-"&amp;Presupuestos[[#This Row],[ID DOCUMENTO]],BD_Pagos[],10,0),0))</f>
        <v>0</v>
      </c>
      <c r="BH389" s="7">
        <f>IFERROR(VLOOKUP("1-Detraccion"&amp;Presupuestos[[#This Row],[ID DOCUMENTO]],BD_Pagos[],2,0),"")</f>
        <v>45874</v>
      </c>
      <c r="BI389" s="3" t="str">
        <f>IFERROR(VLOOKUP("1-Detraccion"&amp;Presupuestos[[#This Row],[ID DOCUMENTO]],BD_Pagos[],3,0),"")</f>
        <v>Adquiriente</v>
      </c>
      <c r="BJ389" s="3">
        <f>IFERROR(VLOOKUP("1-Detraccion"&amp;Presupuestos[[#This Row],[ID DOCUMENTO]],BD_Pagos[],4,0),"")</f>
        <v>277450129</v>
      </c>
      <c r="BK389" s="6">
        <f>IF(IFERROR(VLOOKUP("1-Detraccion"&amp;Presupuestos[[#This Row],[ID DOCUMENTO]],BD_Pagos[],5,0),0)&gt;Presupuestos[[#This Row],[TOTAL SOLES]],Presupuestos[[#This Row],[TOTAL SOLES]],IFERROR(VLOOKUP("1-Detraccion"&amp;Presupuestos[[#This Row],[ID DOCUMENTO]],BD_Pagos[],5,0),0))</f>
        <v>504</v>
      </c>
      <c r="BL389" s="6">
        <f>IF(IFERROR(VLOOKUP("1-Detraccion"&amp;Presupuestos[[#This Row],[ID DOCUMENTO]],BD_Pagos[],6,0),0)&gt;Presupuestos[[#This Row],[TOTAL SOLES]],Presupuestos[[#This Row],[TOTAL SOLES]],IFERROR(VLOOKUP("1-Detraccion"&amp;Presupuestos[[#This Row],[ID DOCUMENTO]],BD_Pagos[],6,0),0))</f>
        <v>141.18</v>
      </c>
      <c r="BM389" s="37"/>
      <c r="BN389" s="3"/>
      <c r="BO389" s="3"/>
      <c r="BP389" s="6"/>
      <c r="BQ38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800.2</v>
      </c>
      <c r="BR389" s="23" t="str">
        <f>IF(Presupuestos[[#This Row],[SALDO ME-MN]]&gt;0,"PENDIENTE","CANCELADO")</f>
        <v>PENDIENTE</v>
      </c>
      <c r="BS389" s="23" t="str">
        <f>IF(COUNTIFS($U$4:$U388,Presupuestos[[#This Row],[ID DOCUMENTO]])&gt;=1,IF(B388=Presupuestos[[#This Row],[ID]],"OK","DOC. DUPLICADO"),"OK")</f>
        <v>OK</v>
      </c>
    </row>
    <row r="390" spans="2:71" x14ac:dyDescent="0.25">
      <c r="B390" s="34">
        <f>IF(Presupuestos[[#This Row],[ID DOCUMENTO]]=U389,B389,IF(B389="ID",1,B389+1))</f>
        <v>383</v>
      </c>
      <c r="C390" s="2">
        <v>45869</v>
      </c>
      <c r="D390" s="2">
        <v>45869</v>
      </c>
      <c r="E390" s="3" t="s">
        <v>885</v>
      </c>
      <c r="F390" s="25" t="s">
        <v>27</v>
      </c>
      <c r="G390" s="25" t="s">
        <v>91</v>
      </c>
      <c r="H390" s="25" t="s">
        <v>92</v>
      </c>
      <c r="I390" s="36" t="str">
        <f>IFERROR(VLOOKUP(Presupuestos[[#This Row],[AREA]]&amp;Presupuestos[[#This Row],[CONCEPTO]]&amp;Presupuestos[[#This Row],[DESCRIPCION]],Tabla28[[Columna1]:[CÓDIGO NUEVO]],2,0),"")</f>
        <v>P0201001</v>
      </c>
      <c r="J390" s="3" t="s">
        <v>666</v>
      </c>
      <c r="K390" s="3" t="s">
        <v>1329</v>
      </c>
      <c r="L390" s="3" t="s">
        <v>666</v>
      </c>
      <c r="M390" s="31" t="s">
        <v>790</v>
      </c>
      <c r="N390" s="3"/>
      <c r="O390" s="3" t="s">
        <v>308</v>
      </c>
      <c r="P390" s="3" t="s">
        <v>71</v>
      </c>
      <c r="Q390" s="3" t="str">
        <f>IFERROR(VLOOKUP(Presupuestos[[#This Row],[CLASIFICACIÓN (N)]],Tabla17[],2,0),"")</f>
        <v>Costos de ventas</v>
      </c>
      <c r="R390" s="3" t="str">
        <f>IFERROR(VLOOKUP(Presupuestos[[#This Row],[CLASIFICACIÓN (N)]],Tabla17[],3,0),"")</f>
        <v>Operativo</v>
      </c>
      <c r="S390" s="3" t="s">
        <v>16</v>
      </c>
      <c r="T390" s="3" t="str">
        <f>IFERROR(VLOOKUP(Presupuestos[[#This Row],[ALMACEN]],Tabla5[],2,0),"")</f>
        <v>Arequipa</v>
      </c>
      <c r="U390" s="19" t="str">
        <f>IFERROR(VLOOKUP(Presupuestos[[#This Row],[TIPO DE DOCUMENTO]],Tipo_Documento[],2,0)&amp;Presupuestos[[#This Row],[SERIE]]&amp;Presupuestos[[#This Row],[NUMERO]]&amp;Presupuestos[[#This Row],[RUC]],"")</f>
        <v>01E00189620605447814</v>
      </c>
      <c r="V390" s="3" t="s">
        <v>120</v>
      </c>
      <c r="W390" s="7">
        <v>45869</v>
      </c>
      <c r="X390" s="7">
        <v>45877</v>
      </c>
      <c r="Y390" s="3" t="s">
        <v>668</v>
      </c>
      <c r="Z390" s="3">
        <v>896</v>
      </c>
      <c r="AA390" s="3">
        <f>IFERROR(VLOOKUP(Presupuestos[[#This Row],[RAZON SOCIAL]],CHOOSE({1,2},Clientes_Proveedores[Razon Social],Clientes_Proveedores[Ruc / Dni]),2,0),"-")</f>
        <v>20605447814</v>
      </c>
      <c r="AB390" s="31" t="s">
        <v>1243</v>
      </c>
      <c r="AC390" s="3" t="s">
        <v>670</v>
      </c>
      <c r="AD390" s="5">
        <v>0.18</v>
      </c>
      <c r="AE390" s="6">
        <v>664.41</v>
      </c>
      <c r="AF390" s="6">
        <f>Presupuestos[[#This Row],[BASE]]*Presupuestos[[#This Row],[% IGV]]</f>
        <v>119.59379999999999</v>
      </c>
      <c r="AG390" s="22">
        <f>ROUND(SUM(Presupuestos[[#This Row],[BASE]:[IGV]]),2)</f>
        <v>784</v>
      </c>
      <c r="AH390" s="9" t="str">
        <f>IF(Presupuestos[[#This Row],[MONEDA]]="USD",VLOOKUP(Presupuestos[[#This Row],[FECHA DE EMISION]],Tipo_Cambio[],3,0),"")</f>
        <v/>
      </c>
      <c r="AI390" s="22">
        <f>IFERROR(ROUND(IF(Presupuestos[[#This Row],[MONEDA]]="PEN",Presupuestos[[#This Row],[TOTAL]],Presupuestos[[#This Row],[TOTAL]]*Presupuestos[[#This Row],[TIPO DE CAMBIO]]),2),"")</f>
        <v>784</v>
      </c>
      <c r="AJ390" s="5">
        <v>0.15</v>
      </c>
      <c r="AK390" s="46" t="s">
        <v>671</v>
      </c>
      <c r="AL390" s="43" t="s">
        <v>680</v>
      </c>
      <c r="AM390" s="23"/>
      <c r="AN390" s="23"/>
      <c r="AO390" s="7">
        <f>IFERROR(VLOOKUP("1-"&amp;Presupuestos[[#This Row],[ID DOCUMENTO]],BD_Pagos[],7,0),"")</f>
        <v>45874</v>
      </c>
      <c r="AP390" s="16" t="str">
        <f>IFERROR(VLOOKUP("1-"&amp;Presupuestos[[#This Row],[ID DOCUMENTO]],BD_Pagos[],8,0),"")</f>
        <v>B-BCP - Soles</v>
      </c>
      <c r="AQ390" s="17">
        <f>IFERROR(VLOOKUP("1-"&amp;Presupuestos[[#This Row],[ID DOCUMENTO]],BD_Pagos[],9,0),"")</f>
        <v>8939851</v>
      </c>
      <c r="AR390" s="54"/>
      <c r="AS390" s="7">
        <f>IFERROR(VLOOKUP("2-"&amp;Presupuestos[[#This Row],[ID DOCUMENTO]],BD_Pagos[],7,0),"")</f>
        <v>0</v>
      </c>
      <c r="AT390" s="16" t="str">
        <f>IFERROR(VLOOKUP("2-"&amp;Presupuestos[[#This Row],[ID DOCUMENTO]],BD_Pagos[],8,0),"")</f>
        <v/>
      </c>
      <c r="AU390" s="17">
        <f>IFERROR(VLOOKUP("2-"&amp;Presupuestos[[#This Row],[ID DOCUMENTO]],BD_Pagos[],9,0),"")</f>
        <v>0</v>
      </c>
      <c r="AV390" s="20">
        <f>IF(IFERROR(VLOOKUP("2-"&amp;Presupuestos[[#This Row],[ID DOCUMENTO]],BD_Pagos[],10,0),0)&gt;Presupuestos[[#This Row],[TOTAL SOLES]],Presupuestos[[#This Row],[TOTAL SOLES]],IFERROR(VLOOKUP("2-"&amp;Presupuestos[[#This Row],[ID DOCUMENTO]],BD_Pagos[],10,0),0))</f>
        <v>0</v>
      </c>
      <c r="AW390" s="7"/>
      <c r="AX390" s="16"/>
      <c r="AY390" s="17"/>
      <c r="AZ390" s="20"/>
      <c r="BA390" s="7"/>
      <c r="BB390" s="16"/>
      <c r="BC390" s="17"/>
      <c r="BD390" s="20"/>
      <c r="BE390" s="7">
        <f>IFERROR(VLOOKUP("5-"&amp;Presupuestos[[#This Row],[ID DOCUMENTO]],BD_Pagos[],7,0),"")</f>
        <v>0</v>
      </c>
      <c r="BF390" s="17">
        <f>IFERROR(VLOOKUP("5-"&amp;Presupuestos[[#This Row],[ID DOCUMENTO]],BD_Pagos[],9,0),"")</f>
        <v>0</v>
      </c>
      <c r="BG390" s="20">
        <f>IF(IFERROR(VLOOKUP("5-"&amp;Presupuestos[[#This Row],[ID DOCUMENTO]],BD_Pagos[],10,0),0)&gt;Presupuestos[[#This Row],[TOTAL SOLES]],Presupuestos[[#This Row],[TOTAL SOLES]],IFERROR(VLOOKUP("5-"&amp;Presupuestos[[#This Row],[ID DOCUMENTO]],BD_Pagos[],10,0),0))</f>
        <v>0</v>
      </c>
      <c r="BH390" s="7">
        <f>IFERROR(VLOOKUP("1-Detraccion"&amp;Presupuestos[[#This Row],[ID DOCUMENTO]],BD_Pagos[],2,0),"")</f>
        <v>45874</v>
      </c>
      <c r="BI390" s="3" t="str">
        <f>IFERROR(VLOOKUP("1-Detraccion"&amp;Presupuestos[[#This Row],[ID DOCUMENTO]],BD_Pagos[],3,0),"")</f>
        <v>Adquiriente</v>
      </c>
      <c r="BJ390" s="3">
        <f>IFERROR(VLOOKUP("1-Detraccion"&amp;Presupuestos[[#This Row],[ID DOCUMENTO]],BD_Pagos[],4,0),"")</f>
        <v>277450131</v>
      </c>
      <c r="BK390" s="6">
        <f>IF(IFERROR(VLOOKUP("1-Detraccion"&amp;Presupuestos[[#This Row],[ID DOCUMENTO]],BD_Pagos[],5,0),0)&gt;Presupuestos[[#This Row],[TOTAL SOLES]],Presupuestos[[#This Row],[TOTAL SOLES]],IFERROR(VLOOKUP("1-Detraccion"&amp;Presupuestos[[#This Row],[ID DOCUMENTO]],BD_Pagos[],5,0),0))</f>
        <v>118</v>
      </c>
      <c r="BL390" s="6">
        <f>IF(IFERROR(VLOOKUP("1-Detraccion"&amp;Presupuestos[[#This Row],[ID DOCUMENTO]],BD_Pagos[],6,0),0)&gt;Presupuestos[[#This Row],[TOTAL SOLES]],Presupuestos[[#This Row],[TOTAL SOLES]],IFERROR(VLOOKUP("1-Detraccion"&amp;Presupuestos[[#This Row],[ID DOCUMENTO]],BD_Pagos[],6,0),0))</f>
        <v>118</v>
      </c>
      <c r="BM390" s="37"/>
      <c r="BN390" s="3"/>
      <c r="BO390" s="3"/>
      <c r="BP390" s="6"/>
      <c r="BQ39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666</v>
      </c>
      <c r="BR390" s="23" t="str">
        <f>IF(Presupuestos[[#This Row],[SALDO ME-MN]]&gt;0,"PENDIENTE","CANCELADO")</f>
        <v>PENDIENTE</v>
      </c>
      <c r="BS390" s="23" t="str">
        <f>IF(COUNTIFS($U$4:$U389,Presupuestos[[#This Row],[ID DOCUMENTO]])&gt;=1,IF(B389=Presupuestos[[#This Row],[ID]],"OK","DOC. DUPLICADO"),"OK")</f>
        <v>OK</v>
      </c>
    </row>
    <row r="391" spans="2:71" ht="24" x14ac:dyDescent="0.25">
      <c r="B391" s="34">
        <f>IF(Presupuestos[[#This Row],[ID DOCUMENTO]]=U390,B390,IF(B390="ID",1,B390+1))</f>
        <v>384</v>
      </c>
      <c r="C391" s="2">
        <v>45867</v>
      </c>
      <c r="D391" s="2">
        <v>45867</v>
      </c>
      <c r="E391" s="3" t="s">
        <v>665</v>
      </c>
      <c r="F391" s="25" t="s">
        <v>35</v>
      </c>
      <c r="G391" s="25" t="s">
        <v>196</v>
      </c>
      <c r="H391" s="25" t="s">
        <v>197</v>
      </c>
      <c r="I391" s="36" t="str">
        <f>IFERROR(VLOOKUP(Presupuestos[[#This Row],[AREA]]&amp;Presupuestos[[#This Row],[CONCEPTO]]&amp;Presupuestos[[#This Row],[DESCRIPCION]],Tabla28[[Columna1]:[CÓDIGO NUEVO]],2,0),"")</f>
        <v>P0301001</v>
      </c>
      <c r="J391" s="3" t="s">
        <v>666</v>
      </c>
      <c r="K391" s="3" t="s">
        <v>666</v>
      </c>
      <c r="L391" s="3" t="s">
        <v>666</v>
      </c>
      <c r="M391" s="31" t="s">
        <v>1330</v>
      </c>
      <c r="N391" s="3" t="s">
        <v>40</v>
      </c>
      <c r="O391" s="3" t="s">
        <v>315</v>
      </c>
      <c r="P391" s="3" t="s">
        <v>142</v>
      </c>
      <c r="Q391" s="3" t="str">
        <f>IFERROR(VLOOKUP(Presupuestos[[#This Row],[CLASIFICACIÓN (N)]],Tabla17[],2,0),"")</f>
        <v>Gastos no operativos</v>
      </c>
      <c r="R391" s="3" t="str">
        <f>IFERROR(VLOOKUP(Presupuestos[[#This Row],[CLASIFICACIÓN (N)]],Tabla17[],3,0),"")</f>
        <v>Operativo</v>
      </c>
      <c r="S391" s="3" t="s">
        <v>16</v>
      </c>
      <c r="T391" s="3" t="str">
        <f>IFERROR(VLOOKUP(Presupuestos[[#This Row],[ALMACEN]],Tabla5[],2,0),"")</f>
        <v>Arequipa</v>
      </c>
      <c r="U391" s="19" t="str">
        <f>IFERROR(VLOOKUP(Presupuestos[[#This Row],[TIPO DE DOCUMENTO]],Tipo_Documento[],2,0)&amp;Presupuestos[[#This Row],[SERIE]]&amp;Presupuestos[[#This Row],[NUMERO]]&amp;Presupuestos[[#This Row],[RUC]],"")</f>
        <v>01F86415056620127765279</v>
      </c>
      <c r="V391" s="3" t="s">
        <v>120</v>
      </c>
      <c r="W391" s="7">
        <v>45867</v>
      </c>
      <c r="X391" s="7">
        <v>45874</v>
      </c>
      <c r="Y391" s="3" t="s">
        <v>1331</v>
      </c>
      <c r="Z391" s="3">
        <v>150566</v>
      </c>
      <c r="AA391" s="3">
        <f>IFERROR(VLOOKUP(Presupuestos[[#This Row],[RAZON SOCIAL]],CHOOSE({1,2},Clientes_Proveedores[Razon Social],Clientes_Proveedores[Ruc / Dni]),2,0),"-")</f>
        <v>20127765279</v>
      </c>
      <c r="AB391" s="31" t="s">
        <v>1332</v>
      </c>
      <c r="AC391" s="3" t="s">
        <v>670</v>
      </c>
      <c r="AD391" s="5">
        <v>0.18</v>
      </c>
      <c r="AE391" s="6">
        <v>648.37</v>
      </c>
      <c r="AF391" s="6">
        <f>Presupuestos[[#This Row],[BASE]]*Presupuestos[[#This Row],[% IGV]]</f>
        <v>116.70659999999999</v>
      </c>
      <c r="AG391" s="22">
        <f>ROUND(SUM(Presupuestos[[#This Row],[BASE]:[IGV]]),2)</f>
        <v>765.08</v>
      </c>
      <c r="AH391" s="9" t="str">
        <f>IF(Presupuestos[[#This Row],[MONEDA]]="USD",VLOOKUP(Presupuestos[[#This Row],[FECHA DE EMISION]],Tipo_Cambio[],3,0),"")</f>
        <v/>
      </c>
      <c r="AI391" s="22">
        <f>IFERROR(ROUND(IF(Presupuestos[[#This Row],[MONEDA]]="PEN",Presupuestos[[#This Row],[TOTAL]],Presupuestos[[#This Row],[TOTAL]]*Presupuestos[[#This Row],[TIPO DE CAMBIO]]),2),"")</f>
        <v>765.08</v>
      </c>
      <c r="AJ391" s="5"/>
      <c r="AK391" s="33" t="s">
        <v>671</v>
      </c>
      <c r="AL391" s="5" t="s">
        <v>680</v>
      </c>
      <c r="AM391" s="23"/>
      <c r="AN391" s="23"/>
      <c r="AO391" s="7">
        <f>IFERROR(VLOOKUP("1-"&amp;Presupuestos[[#This Row],[ID DOCUMENTO]],BD_Pagos[],7,0),"")</f>
        <v>45873</v>
      </c>
      <c r="AP391" s="16" t="str">
        <f>IFERROR(VLOOKUP("1-"&amp;Presupuestos[[#This Row],[ID DOCUMENTO]],BD_Pagos[],8,0),"")</f>
        <v>B-BCP - Soles</v>
      </c>
      <c r="AQ391" s="17">
        <f>IFERROR(VLOOKUP("1-"&amp;Presupuestos[[#This Row],[ID DOCUMENTO]],BD_Pagos[],9,0),"")</f>
        <v>63273</v>
      </c>
      <c r="AR391" s="54"/>
      <c r="AS391" s="7">
        <f>IFERROR(VLOOKUP("2-"&amp;Presupuestos[[#This Row],[ID DOCUMENTO]],BD_Pagos[],7,0),"")</f>
        <v>0</v>
      </c>
      <c r="AT391" s="16" t="str">
        <f>IFERROR(VLOOKUP("2-"&amp;Presupuestos[[#This Row],[ID DOCUMENTO]],BD_Pagos[],8,0),"")</f>
        <v/>
      </c>
      <c r="AU391" s="17">
        <f>IFERROR(VLOOKUP("2-"&amp;Presupuestos[[#This Row],[ID DOCUMENTO]],BD_Pagos[],9,0),"")</f>
        <v>0</v>
      </c>
      <c r="AV391" s="20">
        <f>IF(IFERROR(VLOOKUP("2-"&amp;Presupuestos[[#This Row],[ID DOCUMENTO]],BD_Pagos[],10,0),0)&gt;Presupuestos[[#This Row],[TOTAL SOLES]],Presupuestos[[#This Row],[TOTAL SOLES]],IFERROR(VLOOKUP("2-"&amp;Presupuestos[[#This Row],[ID DOCUMENTO]],BD_Pagos[],10,0),0))</f>
        <v>0</v>
      </c>
      <c r="AW391" s="7"/>
      <c r="AX391" s="16"/>
      <c r="AY391" s="17"/>
      <c r="AZ391" s="20"/>
      <c r="BA391" s="7"/>
      <c r="BB391" s="16"/>
      <c r="BC391" s="17"/>
      <c r="BD391" s="20"/>
      <c r="BE391" s="7">
        <f>IFERROR(VLOOKUP("5-"&amp;Presupuestos[[#This Row],[ID DOCUMENTO]],BD_Pagos[],7,0),"")</f>
        <v>0</v>
      </c>
      <c r="BF391" s="17">
        <f>IFERROR(VLOOKUP("5-"&amp;Presupuestos[[#This Row],[ID DOCUMENTO]],BD_Pagos[],9,0),"")</f>
        <v>0</v>
      </c>
      <c r="BG391" s="20">
        <f>IF(IFERROR(VLOOKUP("5-"&amp;Presupuestos[[#This Row],[ID DOCUMENTO]],BD_Pagos[],10,0),0)&gt;Presupuestos[[#This Row],[TOTAL SOLES]],Presupuestos[[#This Row],[TOTAL SOLES]],IFERROR(VLOOKUP("5-"&amp;Presupuestos[[#This Row],[ID DOCUMENTO]],BD_Pagos[],10,0),0))</f>
        <v>0</v>
      </c>
      <c r="BH391" s="7">
        <f>IFERROR(VLOOKUP("1-Detraccion"&amp;Presupuestos[[#This Row],[ID DOCUMENTO]],BD_Pagos[],2,0),"")</f>
        <v>0</v>
      </c>
      <c r="BI391" s="3" t="str">
        <f>IFERROR(VLOOKUP("1-Detraccion"&amp;Presupuestos[[#This Row],[ID DOCUMENTO]],BD_Pagos[],3,0),"")</f>
        <v/>
      </c>
      <c r="BJ391" s="3">
        <f>IFERROR(VLOOKUP("1-Detraccion"&amp;Presupuestos[[#This Row],[ID DOCUMENTO]],BD_Pagos[],4,0),"")</f>
        <v>0</v>
      </c>
      <c r="BK391" s="6">
        <f>IF(IFERROR(VLOOKUP("1-Detraccion"&amp;Presupuestos[[#This Row],[ID DOCUMENTO]],BD_Pagos[],5,0),0)&gt;Presupuestos[[#This Row],[TOTAL SOLES]],Presupuestos[[#This Row],[TOTAL SOLES]],IFERROR(VLOOKUP("1-Detraccion"&amp;Presupuestos[[#This Row],[ID DOCUMENTO]],BD_Pagos[],5,0),0))</f>
        <v>0</v>
      </c>
      <c r="BL391" s="6">
        <f>IF(IFERROR(VLOOKUP("1-Detraccion"&amp;Presupuestos[[#This Row],[ID DOCUMENTO]],BD_Pagos[],6,0),0)&gt;Presupuestos[[#This Row],[TOTAL SOLES]],Presupuestos[[#This Row],[TOTAL SOLES]],IFERROR(VLOOKUP("1-Detraccion"&amp;Presupuestos[[#This Row],[ID DOCUMENTO]],BD_Pagos[],6,0),0))</f>
        <v>0</v>
      </c>
      <c r="BM391" s="37"/>
      <c r="BN391" s="3"/>
      <c r="BO391" s="3"/>
      <c r="BP391" s="6"/>
      <c r="BQ39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765.08</v>
      </c>
      <c r="BR391" s="23" t="str">
        <f>IF(Presupuestos[[#This Row],[SALDO ME-MN]]&gt;0,"PENDIENTE","CANCELADO")</f>
        <v>PENDIENTE</v>
      </c>
      <c r="BS391" s="23" t="str">
        <f>IF(COUNTIFS($U$4:$U390,Presupuestos[[#This Row],[ID DOCUMENTO]])&gt;=1,IF(B390=Presupuestos[[#This Row],[ID]],"OK","DOC. DUPLICADO"),"OK")</f>
        <v>OK</v>
      </c>
    </row>
    <row r="392" spans="2:71" ht="24" x14ac:dyDescent="0.25">
      <c r="B392" s="34">
        <f>IF(Presupuestos[[#This Row],[ID DOCUMENTO]]=U391,B391,IF(B391="ID",1,B391+1))</f>
        <v>384</v>
      </c>
      <c r="C392" s="2">
        <v>45867</v>
      </c>
      <c r="D392" s="2">
        <v>45867</v>
      </c>
      <c r="E392" s="3" t="s">
        <v>665</v>
      </c>
      <c r="F392" s="25" t="s">
        <v>35</v>
      </c>
      <c r="G392" s="25" t="s">
        <v>196</v>
      </c>
      <c r="H392" s="25" t="s">
        <v>197</v>
      </c>
      <c r="I392" s="36" t="str">
        <f>IFERROR(VLOOKUP(Presupuestos[[#This Row],[AREA]]&amp;Presupuestos[[#This Row],[CONCEPTO]]&amp;Presupuestos[[#This Row],[DESCRIPCION]],Tabla28[[Columna1]:[CÓDIGO NUEVO]],2,0),"")</f>
        <v>P0301001</v>
      </c>
      <c r="J392" s="3" t="s">
        <v>666</v>
      </c>
      <c r="K392" s="3" t="s">
        <v>666</v>
      </c>
      <c r="L392" s="3" t="s">
        <v>666</v>
      </c>
      <c r="M392" s="31" t="s">
        <v>1330</v>
      </c>
      <c r="N392" s="3" t="s">
        <v>15</v>
      </c>
      <c r="O392" s="3" t="s">
        <v>315</v>
      </c>
      <c r="P392" s="3" t="s">
        <v>142</v>
      </c>
      <c r="Q392" s="3" t="str">
        <f>IFERROR(VLOOKUP(Presupuestos[[#This Row],[CLASIFICACIÓN (N)]],Tabla17[],2,0),"")</f>
        <v>Gastos no operativos</v>
      </c>
      <c r="R392" s="3" t="str">
        <f>IFERROR(VLOOKUP(Presupuestos[[#This Row],[CLASIFICACIÓN (N)]],Tabla17[],3,0),"")</f>
        <v>Operativo</v>
      </c>
      <c r="S392" s="3" t="s">
        <v>16</v>
      </c>
      <c r="T392" s="3" t="str">
        <f>IFERROR(VLOOKUP(Presupuestos[[#This Row],[ALMACEN]],Tabla5[],2,0),"")</f>
        <v>Arequipa</v>
      </c>
      <c r="U392" s="19" t="str">
        <f>IFERROR(VLOOKUP(Presupuestos[[#This Row],[TIPO DE DOCUMENTO]],Tipo_Documento[],2,0)&amp;Presupuestos[[#This Row],[SERIE]]&amp;Presupuestos[[#This Row],[NUMERO]]&amp;Presupuestos[[#This Row],[RUC]],"")</f>
        <v>01F86415056620127765279</v>
      </c>
      <c r="V392" s="3" t="s">
        <v>120</v>
      </c>
      <c r="W392" s="7">
        <v>45867</v>
      </c>
      <c r="X392" s="7">
        <v>45874</v>
      </c>
      <c r="Y392" s="3" t="s">
        <v>1331</v>
      </c>
      <c r="Z392" s="3">
        <v>150566</v>
      </c>
      <c r="AA392" s="3">
        <f>IFERROR(VLOOKUP(Presupuestos[[#This Row],[RAZON SOCIAL]],CHOOSE({1,2},Clientes_Proveedores[Razon Social],Clientes_Proveedores[Ruc / Dni]),2,0),"-")</f>
        <v>20127765279</v>
      </c>
      <c r="AB392" s="31" t="s">
        <v>1332</v>
      </c>
      <c r="AC392" s="3" t="s">
        <v>670</v>
      </c>
      <c r="AD392" s="5">
        <v>0.18</v>
      </c>
      <c r="AE392" s="6">
        <v>514</v>
      </c>
      <c r="AF392" s="6">
        <f>Presupuestos[[#This Row],[BASE]]*Presupuestos[[#This Row],[% IGV]]</f>
        <v>92.52</v>
      </c>
      <c r="AG392" s="22">
        <f>ROUND(SUM(Presupuestos[[#This Row],[BASE]:[IGV]]),2)</f>
        <v>606.52</v>
      </c>
      <c r="AH392" s="9" t="str">
        <f>IF(Presupuestos[[#This Row],[MONEDA]]="USD",VLOOKUP(Presupuestos[[#This Row],[FECHA DE EMISION]],Tipo_Cambio[],3,0),"")</f>
        <v/>
      </c>
      <c r="AI392" s="22">
        <f>IFERROR(ROUND(IF(Presupuestos[[#This Row],[MONEDA]]="PEN",Presupuestos[[#This Row],[TOTAL]],Presupuestos[[#This Row],[TOTAL]]*Presupuestos[[#This Row],[TIPO DE CAMBIO]]),2),"")</f>
        <v>606.52</v>
      </c>
      <c r="AJ392" s="5"/>
      <c r="AK392" s="33" t="s">
        <v>671</v>
      </c>
      <c r="AL392" s="5" t="s">
        <v>680</v>
      </c>
      <c r="AM392" s="23"/>
      <c r="AN392" s="23"/>
      <c r="AO392" s="7">
        <f>IFERROR(VLOOKUP("1-"&amp;Presupuestos[[#This Row],[ID DOCUMENTO]],BD_Pagos[],7,0),"")</f>
        <v>45873</v>
      </c>
      <c r="AP392" s="16" t="str">
        <f>IFERROR(VLOOKUP("1-"&amp;Presupuestos[[#This Row],[ID DOCUMENTO]],BD_Pagos[],8,0),"")</f>
        <v>B-BCP - Soles</v>
      </c>
      <c r="AQ392" s="17">
        <f>IFERROR(VLOOKUP("1-"&amp;Presupuestos[[#This Row],[ID DOCUMENTO]],BD_Pagos[],9,0),"")</f>
        <v>63273</v>
      </c>
      <c r="AR392" s="54"/>
      <c r="AS392" s="7">
        <f>IFERROR(VLOOKUP("2-"&amp;Presupuestos[[#This Row],[ID DOCUMENTO]],BD_Pagos[],7,0),"")</f>
        <v>0</v>
      </c>
      <c r="AT392" s="16" t="str">
        <f>IFERROR(VLOOKUP("2-"&amp;Presupuestos[[#This Row],[ID DOCUMENTO]],BD_Pagos[],8,0),"")</f>
        <v/>
      </c>
      <c r="AU392" s="17">
        <f>IFERROR(VLOOKUP("2-"&amp;Presupuestos[[#This Row],[ID DOCUMENTO]],BD_Pagos[],9,0),"")</f>
        <v>0</v>
      </c>
      <c r="AV392" s="20">
        <f>IF(IFERROR(VLOOKUP("2-"&amp;Presupuestos[[#This Row],[ID DOCUMENTO]],BD_Pagos[],10,0),0)&gt;Presupuestos[[#This Row],[TOTAL SOLES]],Presupuestos[[#This Row],[TOTAL SOLES]],IFERROR(VLOOKUP("2-"&amp;Presupuestos[[#This Row],[ID DOCUMENTO]],BD_Pagos[],10,0),0))</f>
        <v>0</v>
      </c>
      <c r="AW392" s="7"/>
      <c r="AX392" s="16"/>
      <c r="AY392" s="17"/>
      <c r="AZ392" s="20"/>
      <c r="BA392" s="7"/>
      <c r="BB392" s="16"/>
      <c r="BC392" s="17"/>
      <c r="BD392" s="20"/>
      <c r="BE392" s="7">
        <f>IFERROR(VLOOKUP("5-"&amp;Presupuestos[[#This Row],[ID DOCUMENTO]],BD_Pagos[],7,0),"")</f>
        <v>0</v>
      </c>
      <c r="BF392" s="17">
        <f>IFERROR(VLOOKUP("5-"&amp;Presupuestos[[#This Row],[ID DOCUMENTO]],BD_Pagos[],9,0),"")</f>
        <v>0</v>
      </c>
      <c r="BG392" s="20">
        <f>IF(IFERROR(VLOOKUP("5-"&amp;Presupuestos[[#This Row],[ID DOCUMENTO]],BD_Pagos[],10,0),0)&gt;Presupuestos[[#This Row],[TOTAL SOLES]],Presupuestos[[#This Row],[TOTAL SOLES]],IFERROR(VLOOKUP("5-"&amp;Presupuestos[[#This Row],[ID DOCUMENTO]],BD_Pagos[],10,0),0))</f>
        <v>0</v>
      </c>
      <c r="BH392" s="7">
        <f>IFERROR(VLOOKUP("1-Detraccion"&amp;Presupuestos[[#This Row],[ID DOCUMENTO]],BD_Pagos[],2,0),"")</f>
        <v>0</v>
      </c>
      <c r="BI392" s="3" t="str">
        <f>IFERROR(VLOOKUP("1-Detraccion"&amp;Presupuestos[[#This Row],[ID DOCUMENTO]],BD_Pagos[],3,0),"")</f>
        <v/>
      </c>
      <c r="BJ392" s="3">
        <f>IFERROR(VLOOKUP("1-Detraccion"&amp;Presupuestos[[#This Row],[ID DOCUMENTO]],BD_Pagos[],4,0),"")</f>
        <v>0</v>
      </c>
      <c r="BK392" s="6">
        <f>IF(IFERROR(VLOOKUP("1-Detraccion"&amp;Presupuestos[[#This Row],[ID DOCUMENTO]],BD_Pagos[],5,0),0)&gt;Presupuestos[[#This Row],[TOTAL SOLES]],Presupuestos[[#This Row],[TOTAL SOLES]],IFERROR(VLOOKUP("1-Detraccion"&amp;Presupuestos[[#This Row],[ID DOCUMENTO]],BD_Pagos[],5,0),0))</f>
        <v>0</v>
      </c>
      <c r="BL392" s="6">
        <f>IF(IFERROR(VLOOKUP("1-Detraccion"&amp;Presupuestos[[#This Row],[ID DOCUMENTO]],BD_Pagos[],6,0),0)&gt;Presupuestos[[#This Row],[TOTAL SOLES]],Presupuestos[[#This Row],[TOTAL SOLES]],IFERROR(VLOOKUP("1-Detraccion"&amp;Presupuestos[[#This Row],[ID DOCUMENTO]],BD_Pagos[],6,0),0))</f>
        <v>0</v>
      </c>
      <c r="BM392" s="37"/>
      <c r="BN392" s="3"/>
      <c r="BO392" s="3"/>
      <c r="BP392" s="6"/>
      <c r="BQ39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606.52</v>
      </c>
      <c r="BR392" s="23" t="str">
        <f>IF(Presupuestos[[#This Row],[SALDO ME-MN]]&gt;0,"PENDIENTE","CANCELADO")</f>
        <v>PENDIENTE</v>
      </c>
      <c r="BS392" s="23" t="str">
        <f>IF(COUNTIFS($U$4:$U391,Presupuestos[[#This Row],[ID DOCUMENTO]])&gt;=1,IF(B391=Presupuestos[[#This Row],[ID]],"OK","DOC. DUPLICADO"),"OK")</f>
        <v>OK</v>
      </c>
    </row>
    <row r="393" spans="2:71" ht="24" x14ac:dyDescent="0.25">
      <c r="B393" s="34">
        <f>IF(Presupuestos[[#This Row],[ID DOCUMENTO]]=U392,B392,IF(B392="ID",1,B392+1))</f>
        <v>385</v>
      </c>
      <c r="C393" s="2">
        <v>45860</v>
      </c>
      <c r="D393" s="2">
        <v>45860</v>
      </c>
      <c r="E393" s="3" t="s">
        <v>665</v>
      </c>
      <c r="F393" s="25" t="s">
        <v>35</v>
      </c>
      <c r="G393" s="25" t="s">
        <v>196</v>
      </c>
      <c r="H393" s="25" t="s">
        <v>197</v>
      </c>
      <c r="I393" s="36" t="str">
        <f>IFERROR(VLOOKUP(Presupuestos[[#This Row],[AREA]]&amp;Presupuestos[[#This Row],[CONCEPTO]]&amp;Presupuestos[[#This Row],[DESCRIPCION]],Tabla28[[Columna1]:[CÓDIGO NUEVO]],2,0),"")</f>
        <v>P0301001</v>
      </c>
      <c r="J393" s="3" t="s">
        <v>666</v>
      </c>
      <c r="K393" s="3" t="s">
        <v>666</v>
      </c>
      <c r="L393" s="3" t="s">
        <v>666</v>
      </c>
      <c r="M393" s="31" t="s">
        <v>1330</v>
      </c>
      <c r="N393" s="3" t="s">
        <v>40</v>
      </c>
      <c r="O393" s="3" t="s">
        <v>315</v>
      </c>
      <c r="P393" s="3" t="s">
        <v>142</v>
      </c>
      <c r="Q393" s="3" t="str">
        <f>IFERROR(VLOOKUP(Presupuestos[[#This Row],[CLASIFICACIÓN (N)]],Tabla17[],2,0),"")</f>
        <v>Gastos no operativos</v>
      </c>
      <c r="R393" s="3" t="str">
        <f>IFERROR(VLOOKUP(Presupuestos[[#This Row],[CLASIFICACIÓN (N)]],Tabla17[],3,0),"")</f>
        <v>Operativo</v>
      </c>
      <c r="S393" s="3" t="s">
        <v>16</v>
      </c>
      <c r="T393" s="3" t="str">
        <f>IFERROR(VLOOKUP(Presupuestos[[#This Row],[ALMACEN]],Tabla5[],2,0),"")</f>
        <v>Arequipa</v>
      </c>
      <c r="U393" s="19" t="str">
        <f>IFERROR(VLOOKUP(Presupuestos[[#This Row],[TIPO DE DOCUMENTO]],Tipo_Documento[],2,0)&amp;Presupuestos[[#This Row],[SERIE]]&amp;Presupuestos[[#This Row],[NUMERO]]&amp;Presupuestos[[#This Row],[RUC]],"")</f>
        <v>01F86414967520127765279</v>
      </c>
      <c r="V393" s="3" t="s">
        <v>120</v>
      </c>
      <c r="W393" s="7">
        <v>45860</v>
      </c>
      <c r="X393" s="7">
        <v>45867</v>
      </c>
      <c r="Y393" s="3" t="s">
        <v>1331</v>
      </c>
      <c r="Z393" s="3">
        <v>149675</v>
      </c>
      <c r="AA393" s="3">
        <f>IFERROR(VLOOKUP(Presupuestos[[#This Row],[RAZON SOCIAL]],CHOOSE({1,2},Clientes_Proveedores[Razon Social],Clientes_Proveedores[Ruc / Dni]),2,0),"-")</f>
        <v>20127765279</v>
      </c>
      <c r="AB393" s="31" t="s">
        <v>1332</v>
      </c>
      <c r="AC393" s="3" t="s">
        <v>670</v>
      </c>
      <c r="AD393" s="5">
        <v>0.18</v>
      </c>
      <c r="AE393" s="6">
        <v>142.25</v>
      </c>
      <c r="AF393" s="6">
        <f>Presupuestos[[#This Row],[BASE]]*Presupuestos[[#This Row],[% IGV]]</f>
        <v>25.605</v>
      </c>
      <c r="AG393" s="22">
        <f>ROUND(SUM(Presupuestos[[#This Row],[BASE]:[IGV]]),2)</f>
        <v>167.86</v>
      </c>
      <c r="AH393" s="9" t="str">
        <f>IF(Presupuestos[[#This Row],[MONEDA]]="USD",VLOOKUP(Presupuestos[[#This Row],[FECHA DE EMISION]],Tipo_Cambio[],3,0),"")</f>
        <v/>
      </c>
      <c r="AI393" s="22">
        <f>IFERROR(ROUND(IF(Presupuestos[[#This Row],[MONEDA]]="PEN",Presupuestos[[#This Row],[TOTAL]],Presupuestos[[#This Row],[TOTAL]]*Presupuestos[[#This Row],[TIPO DE CAMBIO]]),2),"")</f>
        <v>167.86</v>
      </c>
      <c r="AJ393" s="5"/>
      <c r="AK393" s="33" t="s">
        <v>671</v>
      </c>
      <c r="AL393" s="5" t="s">
        <v>680</v>
      </c>
      <c r="AM393" s="23"/>
      <c r="AN393" s="23"/>
      <c r="AO393" s="7">
        <f>IFERROR(VLOOKUP("1-"&amp;Presupuestos[[#This Row],[ID DOCUMENTO]],BD_Pagos[],7,0),"")</f>
        <v>45870</v>
      </c>
      <c r="AP393" s="16" t="str">
        <f>IFERROR(VLOOKUP("1-"&amp;Presupuestos[[#This Row],[ID DOCUMENTO]],BD_Pagos[],8,0),"")</f>
        <v>B-BCP - Soles</v>
      </c>
      <c r="AQ393" s="17">
        <f>IFERROR(VLOOKUP("1-"&amp;Presupuestos[[#This Row],[ID DOCUMENTO]],BD_Pagos[],9,0),"")</f>
        <v>236850</v>
      </c>
      <c r="AR393" s="54"/>
      <c r="AS393" s="7">
        <f>IFERROR(VLOOKUP("2-"&amp;Presupuestos[[#This Row],[ID DOCUMENTO]],BD_Pagos[],7,0),"")</f>
        <v>0</v>
      </c>
      <c r="AT393" s="16" t="str">
        <f>IFERROR(VLOOKUP("2-"&amp;Presupuestos[[#This Row],[ID DOCUMENTO]],BD_Pagos[],8,0),"")</f>
        <v/>
      </c>
      <c r="AU393" s="17">
        <f>IFERROR(VLOOKUP("2-"&amp;Presupuestos[[#This Row],[ID DOCUMENTO]],BD_Pagos[],9,0),"")</f>
        <v>0</v>
      </c>
      <c r="AV393" s="20">
        <f>IF(IFERROR(VLOOKUP("2-"&amp;Presupuestos[[#This Row],[ID DOCUMENTO]],BD_Pagos[],10,0),0)&gt;Presupuestos[[#This Row],[TOTAL SOLES]],Presupuestos[[#This Row],[TOTAL SOLES]],IFERROR(VLOOKUP("2-"&amp;Presupuestos[[#This Row],[ID DOCUMENTO]],BD_Pagos[],10,0),0))</f>
        <v>0</v>
      </c>
      <c r="AW393" s="7"/>
      <c r="AX393" s="16"/>
      <c r="AY393" s="17"/>
      <c r="AZ393" s="20"/>
      <c r="BA393" s="7"/>
      <c r="BB393" s="16"/>
      <c r="BC393" s="17"/>
      <c r="BD393" s="20"/>
      <c r="BE393" s="7">
        <f>IFERROR(VLOOKUP("5-"&amp;Presupuestos[[#This Row],[ID DOCUMENTO]],BD_Pagos[],7,0),"")</f>
        <v>0</v>
      </c>
      <c r="BF393" s="17">
        <f>IFERROR(VLOOKUP("5-"&amp;Presupuestos[[#This Row],[ID DOCUMENTO]],BD_Pagos[],9,0),"")</f>
        <v>0</v>
      </c>
      <c r="BG393" s="20">
        <f>IF(IFERROR(VLOOKUP("5-"&amp;Presupuestos[[#This Row],[ID DOCUMENTO]],BD_Pagos[],10,0),0)&gt;Presupuestos[[#This Row],[TOTAL SOLES]],Presupuestos[[#This Row],[TOTAL SOLES]],IFERROR(VLOOKUP("5-"&amp;Presupuestos[[#This Row],[ID DOCUMENTO]],BD_Pagos[],10,0),0))</f>
        <v>0</v>
      </c>
      <c r="BH393" s="7">
        <f>IFERROR(VLOOKUP("1-Detraccion"&amp;Presupuestos[[#This Row],[ID DOCUMENTO]],BD_Pagos[],2,0),"")</f>
        <v>0</v>
      </c>
      <c r="BI393" s="3" t="str">
        <f>IFERROR(VLOOKUP("1-Detraccion"&amp;Presupuestos[[#This Row],[ID DOCUMENTO]],BD_Pagos[],3,0),"")</f>
        <v/>
      </c>
      <c r="BJ393" s="3">
        <f>IFERROR(VLOOKUP("1-Detraccion"&amp;Presupuestos[[#This Row],[ID DOCUMENTO]],BD_Pagos[],4,0),"")</f>
        <v>0</v>
      </c>
      <c r="BK393" s="6">
        <f>IF(IFERROR(VLOOKUP("1-Detraccion"&amp;Presupuestos[[#This Row],[ID DOCUMENTO]],BD_Pagos[],5,0),0)&gt;Presupuestos[[#This Row],[TOTAL SOLES]],Presupuestos[[#This Row],[TOTAL SOLES]],IFERROR(VLOOKUP("1-Detraccion"&amp;Presupuestos[[#This Row],[ID DOCUMENTO]],BD_Pagos[],5,0),0))</f>
        <v>0</v>
      </c>
      <c r="BL393" s="6">
        <f>IF(IFERROR(VLOOKUP("1-Detraccion"&amp;Presupuestos[[#This Row],[ID DOCUMENTO]],BD_Pagos[],6,0),0)&gt;Presupuestos[[#This Row],[TOTAL SOLES]],Presupuestos[[#This Row],[TOTAL SOLES]],IFERROR(VLOOKUP("1-Detraccion"&amp;Presupuestos[[#This Row],[ID DOCUMENTO]],BD_Pagos[],6,0),0))</f>
        <v>0</v>
      </c>
      <c r="BM393" s="37"/>
      <c r="BN393" s="3"/>
      <c r="BO393" s="3"/>
      <c r="BP393" s="6"/>
      <c r="BQ39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167.86</v>
      </c>
      <c r="BR393" s="23" t="str">
        <f>IF(Presupuestos[[#This Row],[SALDO ME-MN]]&gt;0,"PENDIENTE","CANCELADO")</f>
        <v>PENDIENTE</v>
      </c>
      <c r="BS393" s="23" t="str">
        <f>IF(COUNTIFS($U$4:$U392,Presupuestos[[#This Row],[ID DOCUMENTO]])&gt;=1,IF(B392=Presupuestos[[#This Row],[ID]],"OK","DOC. DUPLICADO"),"OK")</f>
        <v>OK</v>
      </c>
    </row>
    <row r="394" spans="2:71" ht="24" x14ac:dyDescent="0.25">
      <c r="B394" s="34">
        <f>IF(Presupuestos[[#This Row],[ID DOCUMENTO]]=U393,B393,IF(B393="ID",1,B393+1))</f>
        <v>385</v>
      </c>
      <c r="C394" s="2">
        <v>45860</v>
      </c>
      <c r="D394" s="2">
        <v>45860</v>
      </c>
      <c r="E394" s="3" t="s">
        <v>665</v>
      </c>
      <c r="F394" s="25" t="s">
        <v>35</v>
      </c>
      <c r="G394" s="25" t="s">
        <v>196</v>
      </c>
      <c r="H394" s="25" t="s">
        <v>197</v>
      </c>
      <c r="I394" s="36" t="str">
        <f>IFERROR(VLOOKUP(Presupuestos[[#This Row],[AREA]]&amp;Presupuestos[[#This Row],[CONCEPTO]]&amp;Presupuestos[[#This Row],[DESCRIPCION]],Tabla28[[Columna1]:[CÓDIGO NUEVO]],2,0),"")</f>
        <v>P0301001</v>
      </c>
      <c r="J394" s="3" t="s">
        <v>666</v>
      </c>
      <c r="K394" s="3" t="s">
        <v>666</v>
      </c>
      <c r="L394" s="3" t="s">
        <v>666</v>
      </c>
      <c r="M394" s="31" t="s">
        <v>1330</v>
      </c>
      <c r="N394" s="3" t="s">
        <v>15</v>
      </c>
      <c r="O394" s="3" t="s">
        <v>315</v>
      </c>
      <c r="P394" s="3" t="s">
        <v>142</v>
      </c>
      <c r="Q394" s="3" t="str">
        <f>IFERROR(VLOOKUP(Presupuestos[[#This Row],[CLASIFICACIÓN (N)]],Tabla17[],2,0),"")</f>
        <v>Gastos no operativos</v>
      </c>
      <c r="R394" s="3" t="str">
        <f>IFERROR(VLOOKUP(Presupuestos[[#This Row],[CLASIFICACIÓN (N)]],Tabla17[],3,0),"")</f>
        <v>Operativo</v>
      </c>
      <c r="S394" s="3" t="s">
        <v>16</v>
      </c>
      <c r="T394" s="3" t="str">
        <f>IFERROR(VLOOKUP(Presupuestos[[#This Row],[ALMACEN]],Tabla5[],2,0),"")</f>
        <v>Arequipa</v>
      </c>
      <c r="U394" s="19" t="str">
        <f>IFERROR(VLOOKUP(Presupuestos[[#This Row],[TIPO DE DOCUMENTO]],Tipo_Documento[],2,0)&amp;Presupuestos[[#This Row],[SERIE]]&amp;Presupuestos[[#This Row],[NUMERO]]&amp;Presupuestos[[#This Row],[RUC]],"")</f>
        <v>01F86414967520127765279</v>
      </c>
      <c r="V394" s="3" t="s">
        <v>120</v>
      </c>
      <c r="W394" s="7">
        <v>45860</v>
      </c>
      <c r="X394" s="7">
        <v>45867</v>
      </c>
      <c r="Y394" s="3" t="s">
        <v>1331</v>
      </c>
      <c r="Z394" s="3">
        <v>149675</v>
      </c>
      <c r="AA394" s="3">
        <f>IFERROR(VLOOKUP(Presupuestos[[#This Row],[RAZON SOCIAL]],CHOOSE({1,2},Clientes_Proveedores[Razon Social],Clientes_Proveedores[Ruc / Dni]),2,0),"-")</f>
        <v>20127765279</v>
      </c>
      <c r="AB394" s="31" t="s">
        <v>1332</v>
      </c>
      <c r="AC394" s="3" t="s">
        <v>670</v>
      </c>
      <c r="AD394" s="5">
        <v>0.18</v>
      </c>
      <c r="AE394" s="6">
        <v>1923.28</v>
      </c>
      <c r="AF394" s="6">
        <f>Presupuestos[[#This Row],[BASE]]*Presupuestos[[#This Row],[% IGV]]</f>
        <v>346.19039999999995</v>
      </c>
      <c r="AG394" s="22">
        <f>ROUND(SUM(Presupuestos[[#This Row],[BASE]:[IGV]]),2)</f>
        <v>2269.4699999999998</v>
      </c>
      <c r="AH394" s="9" t="str">
        <f>IF(Presupuestos[[#This Row],[MONEDA]]="USD",VLOOKUP(Presupuestos[[#This Row],[FECHA DE EMISION]],Tipo_Cambio[],3,0),"")</f>
        <v/>
      </c>
      <c r="AI394" s="22">
        <f>IFERROR(ROUND(IF(Presupuestos[[#This Row],[MONEDA]]="PEN",Presupuestos[[#This Row],[TOTAL]],Presupuestos[[#This Row],[TOTAL]]*Presupuestos[[#This Row],[TIPO DE CAMBIO]]),2),"")</f>
        <v>2269.4699999999998</v>
      </c>
      <c r="AJ394" s="5"/>
      <c r="AK394" s="33" t="s">
        <v>671</v>
      </c>
      <c r="AL394" s="5" t="s">
        <v>680</v>
      </c>
      <c r="AM394" s="23"/>
      <c r="AN394" s="23"/>
      <c r="AO394" s="7">
        <f>IFERROR(VLOOKUP("1-"&amp;Presupuestos[[#This Row],[ID DOCUMENTO]],BD_Pagos[],7,0),"")</f>
        <v>45870</v>
      </c>
      <c r="AP394" s="16" t="str">
        <f>IFERROR(VLOOKUP("1-"&amp;Presupuestos[[#This Row],[ID DOCUMENTO]],BD_Pagos[],8,0),"")</f>
        <v>B-BCP - Soles</v>
      </c>
      <c r="AQ394" s="17">
        <f>IFERROR(VLOOKUP("1-"&amp;Presupuestos[[#This Row],[ID DOCUMENTO]],BD_Pagos[],9,0),"")</f>
        <v>236850</v>
      </c>
      <c r="AR394" s="54"/>
      <c r="AS394" s="7">
        <f>IFERROR(VLOOKUP("2-"&amp;Presupuestos[[#This Row],[ID DOCUMENTO]],BD_Pagos[],7,0),"")</f>
        <v>0</v>
      </c>
      <c r="AT394" s="16" t="str">
        <f>IFERROR(VLOOKUP("2-"&amp;Presupuestos[[#This Row],[ID DOCUMENTO]],BD_Pagos[],8,0),"")</f>
        <v/>
      </c>
      <c r="AU394" s="17">
        <f>IFERROR(VLOOKUP("2-"&amp;Presupuestos[[#This Row],[ID DOCUMENTO]],BD_Pagos[],9,0),"")</f>
        <v>0</v>
      </c>
      <c r="AV394" s="20">
        <f>IF(IFERROR(VLOOKUP("2-"&amp;Presupuestos[[#This Row],[ID DOCUMENTO]],BD_Pagos[],10,0),0)&gt;Presupuestos[[#This Row],[TOTAL SOLES]],Presupuestos[[#This Row],[TOTAL SOLES]],IFERROR(VLOOKUP("2-"&amp;Presupuestos[[#This Row],[ID DOCUMENTO]],BD_Pagos[],10,0),0))</f>
        <v>0</v>
      </c>
      <c r="AW394" s="7"/>
      <c r="AX394" s="16"/>
      <c r="AY394" s="17"/>
      <c r="AZ394" s="20"/>
      <c r="BA394" s="7"/>
      <c r="BB394" s="16"/>
      <c r="BC394" s="17"/>
      <c r="BD394" s="20"/>
      <c r="BE394" s="7">
        <f>IFERROR(VLOOKUP("5-"&amp;Presupuestos[[#This Row],[ID DOCUMENTO]],BD_Pagos[],7,0),"")</f>
        <v>0</v>
      </c>
      <c r="BF394" s="17">
        <f>IFERROR(VLOOKUP("5-"&amp;Presupuestos[[#This Row],[ID DOCUMENTO]],BD_Pagos[],9,0),"")</f>
        <v>0</v>
      </c>
      <c r="BG394" s="20">
        <f>IF(IFERROR(VLOOKUP("5-"&amp;Presupuestos[[#This Row],[ID DOCUMENTO]],BD_Pagos[],10,0),0)&gt;Presupuestos[[#This Row],[TOTAL SOLES]],Presupuestos[[#This Row],[TOTAL SOLES]],IFERROR(VLOOKUP("5-"&amp;Presupuestos[[#This Row],[ID DOCUMENTO]],BD_Pagos[],10,0),0))</f>
        <v>0</v>
      </c>
      <c r="BH394" s="7">
        <f>IFERROR(VLOOKUP("1-Detraccion"&amp;Presupuestos[[#This Row],[ID DOCUMENTO]],BD_Pagos[],2,0),"")</f>
        <v>0</v>
      </c>
      <c r="BI394" s="3" t="str">
        <f>IFERROR(VLOOKUP("1-Detraccion"&amp;Presupuestos[[#This Row],[ID DOCUMENTO]],BD_Pagos[],3,0),"")</f>
        <v/>
      </c>
      <c r="BJ394" s="3">
        <f>IFERROR(VLOOKUP("1-Detraccion"&amp;Presupuestos[[#This Row],[ID DOCUMENTO]],BD_Pagos[],4,0),"")</f>
        <v>0</v>
      </c>
      <c r="BK394" s="6">
        <f>IF(IFERROR(VLOOKUP("1-Detraccion"&amp;Presupuestos[[#This Row],[ID DOCUMENTO]],BD_Pagos[],5,0),0)&gt;Presupuestos[[#This Row],[TOTAL SOLES]],Presupuestos[[#This Row],[TOTAL SOLES]],IFERROR(VLOOKUP("1-Detraccion"&amp;Presupuestos[[#This Row],[ID DOCUMENTO]],BD_Pagos[],5,0),0))</f>
        <v>0</v>
      </c>
      <c r="BL394" s="6">
        <f>IF(IFERROR(VLOOKUP("1-Detraccion"&amp;Presupuestos[[#This Row],[ID DOCUMENTO]],BD_Pagos[],6,0),0)&gt;Presupuestos[[#This Row],[TOTAL SOLES]],Presupuestos[[#This Row],[TOTAL SOLES]],IFERROR(VLOOKUP("1-Detraccion"&amp;Presupuestos[[#This Row],[ID DOCUMENTO]],BD_Pagos[],6,0),0))</f>
        <v>0</v>
      </c>
      <c r="BM394" s="37"/>
      <c r="BN394" s="3"/>
      <c r="BO394" s="3"/>
      <c r="BP394" s="6"/>
      <c r="BQ39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2269.4699999999998</v>
      </c>
      <c r="BR394" s="23" t="str">
        <f>IF(Presupuestos[[#This Row],[SALDO ME-MN]]&gt;0,"PENDIENTE","CANCELADO")</f>
        <v>PENDIENTE</v>
      </c>
      <c r="BS394" s="23" t="str">
        <f>IF(COUNTIFS($U$4:$U393,Presupuestos[[#This Row],[ID DOCUMENTO]])&gt;=1,IF(B393=Presupuestos[[#This Row],[ID]],"OK","DOC. DUPLICADO"),"OK")</f>
        <v>OK</v>
      </c>
    </row>
    <row r="395" spans="2:71" ht="24" x14ac:dyDescent="0.25">
      <c r="B395" s="34">
        <f>IF(Presupuestos[[#This Row],[ID DOCUMENTO]]=U394,B394,IF(B394="ID",1,B394+1))</f>
        <v>386</v>
      </c>
      <c r="C395" s="2">
        <v>45846</v>
      </c>
      <c r="D395" s="2">
        <v>45846</v>
      </c>
      <c r="E395" s="3" t="s">
        <v>665</v>
      </c>
      <c r="F395" s="25" t="s">
        <v>35</v>
      </c>
      <c r="G395" s="25" t="s">
        <v>196</v>
      </c>
      <c r="H395" s="25" t="s">
        <v>197</v>
      </c>
      <c r="I395" s="36" t="str">
        <f>IFERROR(VLOOKUP(Presupuestos[[#This Row],[AREA]]&amp;Presupuestos[[#This Row],[CONCEPTO]]&amp;Presupuestos[[#This Row],[DESCRIPCION]],Tabla28[[Columna1]:[CÓDIGO NUEVO]],2,0),"")</f>
        <v>P0301001</v>
      </c>
      <c r="J395" s="3" t="s">
        <v>666</v>
      </c>
      <c r="K395" s="3" t="s">
        <v>666</v>
      </c>
      <c r="L395" s="3" t="s">
        <v>666</v>
      </c>
      <c r="M395" s="31" t="s">
        <v>1330</v>
      </c>
      <c r="N395" s="3" t="s">
        <v>40</v>
      </c>
      <c r="O395" s="3" t="s">
        <v>315</v>
      </c>
      <c r="P395" s="3" t="s">
        <v>142</v>
      </c>
      <c r="Q395" s="3" t="str">
        <f>IFERROR(VLOOKUP(Presupuestos[[#This Row],[CLASIFICACIÓN (N)]],Tabla17[],2,0),"")</f>
        <v>Gastos no operativos</v>
      </c>
      <c r="R395" s="3" t="str">
        <f>IFERROR(VLOOKUP(Presupuestos[[#This Row],[CLASIFICACIÓN (N)]],Tabla17[],3,0),"")</f>
        <v>Operativo</v>
      </c>
      <c r="S395" s="3" t="s">
        <v>16</v>
      </c>
      <c r="T395" s="3" t="str">
        <f>IFERROR(VLOOKUP(Presupuestos[[#This Row],[ALMACEN]],Tabla5[],2,0),"")</f>
        <v>Arequipa</v>
      </c>
      <c r="U395" s="19" t="str">
        <f>IFERROR(VLOOKUP(Presupuestos[[#This Row],[TIPO DE DOCUMENTO]],Tipo_Documento[],2,0)&amp;Presupuestos[[#This Row],[SERIE]]&amp;Presupuestos[[#This Row],[NUMERO]]&amp;Presupuestos[[#This Row],[RUC]],"")</f>
        <v>01F86717111120127765279</v>
      </c>
      <c r="V395" s="3" t="s">
        <v>120</v>
      </c>
      <c r="W395" s="7">
        <v>45846</v>
      </c>
      <c r="X395" s="7">
        <v>45853</v>
      </c>
      <c r="Y395" s="3" t="s">
        <v>1333</v>
      </c>
      <c r="Z395" s="3">
        <v>171111</v>
      </c>
      <c r="AA395" s="3">
        <f>IFERROR(VLOOKUP(Presupuestos[[#This Row],[RAZON SOCIAL]],CHOOSE({1,2},Clientes_Proveedores[Razon Social],Clientes_Proveedores[Ruc / Dni]),2,0),"-")</f>
        <v>20127765279</v>
      </c>
      <c r="AB395" s="31" t="s">
        <v>1332</v>
      </c>
      <c r="AC395" s="3" t="s">
        <v>670</v>
      </c>
      <c r="AD395" s="5">
        <v>0.18</v>
      </c>
      <c r="AE395" s="6">
        <v>184.27</v>
      </c>
      <c r="AF395" s="6">
        <f>Presupuestos[[#This Row],[BASE]]*Presupuestos[[#This Row],[% IGV]]</f>
        <v>33.168599999999998</v>
      </c>
      <c r="AG395" s="22">
        <f>ROUND(SUM(Presupuestos[[#This Row],[BASE]:[IGV]]),2)</f>
        <v>217.44</v>
      </c>
      <c r="AH395" s="9" t="str">
        <f>IF(Presupuestos[[#This Row],[MONEDA]]="USD",VLOOKUP(Presupuestos[[#This Row],[FECHA DE EMISION]],Tipo_Cambio[],3,0),"")</f>
        <v/>
      </c>
      <c r="AI395" s="22">
        <f>IFERROR(ROUND(IF(Presupuestos[[#This Row],[MONEDA]]="PEN",Presupuestos[[#This Row],[TOTAL]],Presupuestos[[#This Row],[TOTAL]]*Presupuestos[[#This Row],[TIPO DE CAMBIO]]),2),"")</f>
        <v>217.44</v>
      </c>
      <c r="AJ395" s="5"/>
      <c r="AK395" s="33" t="s">
        <v>671</v>
      </c>
      <c r="AL395" s="5" t="s">
        <v>680</v>
      </c>
      <c r="AM395" s="23"/>
      <c r="AN395" s="23"/>
      <c r="AO395" s="7">
        <f>IFERROR(VLOOKUP("1-"&amp;Presupuestos[[#This Row],[ID DOCUMENTO]],BD_Pagos[],7,0),"")</f>
        <v>45853</v>
      </c>
      <c r="AP395" s="16" t="str">
        <f>IFERROR(VLOOKUP("1-"&amp;Presupuestos[[#This Row],[ID DOCUMENTO]],BD_Pagos[],8,0),"")</f>
        <v>B-BCP - Soles</v>
      </c>
      <c r="AQ395" s="17">
        <f>IFERROR(VLOOKUP("1-"&amp;Presupuestos[[#This Row],[ID DOCUMENTO]],BD_Pagos[],9,0),"")</f>
        <v>360694</v>
      </c>
      <c r="AR395" s="54"/>
      <c r="AS395" s="7">
        <f>IFERROR(VLOOKUP("2-"&amp;Presupuestos[[#This Row],[ID DOCUMENTO]],BD_Pagos[],7,0),"")</f>
        <v>0</v>
      </c>
      <c r="AT395" s="16" t="str">
        <f>IFERROR(VLOOKUP("2-"&amp;Presupuestos[[#This Row],[ID DOCUMENTO]],BD_Pagos[],8,0),"")</f>
        <v/>
      </c>
      <c r="AU395" s="17">
        <f>IFERROR(VLOOKUP("2-"&amp;Presupuestos[[#This Row],[ID DOCUMENTO]],BD_Pagos[],9,0),"")</f>
        <v>0</v>
      </c>
      <c r="AV395" s="20">
        <f>IF(IFERROR(VLOOKUP("2-"&amp;Presupuestos[[#This Row],[ID DOCUMENTO]],BD_Pagos[],10,0),0)&gt;Presupuestos[[#This Row],[TOTAL SOLES]],Presupuestos[[#This Row],[TOTAL SOLES]],IFERROR(VLOOKUP("2-"&amp;Presupuestos[[#This Row],[ID DOCUMENTO]],BD_Pagos[],10,0),0))</f>
        <v>0</v>
      </c>
      <c r="AW395" s="7"/>
      <c r="AX395" s="16"/>
      <c r="AY395" s="17"/>
      <c r="AZ395" s="20"/>
      <c r="BA395" s="7"/>
      <c r="BB395" s="16"/>
      <c r="BC395" s="17"/>
      <c r="BD395" s="20"/>
      <c r="BE395" s="7">
        <f>IFERROR(VLOOKUP("5-"&amp;Presupuestos[[#This Row],[ID DOCUMENTO]],BD_Pagos[],7,0),"")</f>
        <v>0</v>
      </c>
      <c r="BF395" s="17">
        <f>IFERROR(VLOOKUP("5-"&amp;Presupuestos[[#This Row],[ID DOCUMENTO]],BD_Pagos[],9,0),"")</f>
        <v>0</v>
      </c>
      <c r="BG395" s="20">
        <f>IF(IFERROR(VLOOKUP("5-"&amp;Presupuestos[[#This Row],[ID DOCUMENTO]],BD_Pagos[],10,0),0)&gt;Presupuestos[[#This Row],[TOTAL SOLES]],Presupuestos[[#This Row],[TOTAL SOLES]],IFERROR(VLOOKUP("5-"&amp;Presupuestos[[#This Row],[ID DOCUMENTO]],BD_Pagos[],10,0),0))</f>
        <v>0</v>
      </c>
      <c r="BH395" s="7">
        <f>IFERROR(VLOOKUP("1-Detraccion"&amp;Presupuestos[[#This Row],[ID DOCUMENTO]],BD_Pagos[],2,0),"")</f>
        <v>0</v>
      </c>
      <c r="BI395" s="3" t="str">
        <f>IFERROR(VLOOKUP("1-Detraccion"&amp;Presupuestos[[#This Row],[ID DOCUMENTO]],BD_Pagos[],3,0),"")</f>
        <v/>
      </c>
      <c r="BJ395" s="3">
        <f>IFERROR(VLOOKUP("1-Detraccion"&amp;Presupuestos[[#This Row],[ID DOCUMENTO]],BD_Pagos[],4,0),"")</f>
        <v>0</v>
      </c>
      <c r="BK395" s="6">
        <f>IF(IFERROR(VLOOKUP("1-Detraccion"&amp;Presupuestos[[#This Row],[ID DOCUMENTO]],BD_Pagos[],5,0),0)&gt;Presupuestos[[#This Row],[TOTAL SOLES]],Presupuestos[[#This Row],[TOTAL SOLES]],IFERROR(VLOOKUP("1-Detraccion"&amp;Presupuestos[[#This Row],[ID DOCUMENTO]],BD_Pagos[],5,0),0))</f>
        <v>0</v>
      </c>
      <c r="BL395" s="6">
        <f>IF(IFERROR(VLOOKUP("1-Detraccion"&amp;Presupuestos[[#This Row],[ID DOCUMENTO]],BD_Pagos[],6,0),0)&gt;Presupuestos[[#This Row],[TOTAL SOLES]],Presupuestos[[#This Row],[TOTAL SOLES]],IFERROR(VLOOKUP("1-Detraccion"&amp;Presupuestos[[#This Row],[ID DOCUMENTO]],BD_Pagos[],6,0),0))</f>
        <v>0</v>
      </c>
      <c r="BM395" s="37"/>
      <c r="BN395" s="3"/>
      <c r="BO395" s="3"/>
      <c r="BP395" s="6"/>
      <c r="BQ39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217.44</v>
      </c>
      <c r="BR395" s="23" t="str">
        <f>IF(Presupuestos[[#This Row],[SALDO ME-MN]]&gt;0,"PENDIENTE","CANCELADO")</f>
        <v>PENDIENTE</v>
      </c>
      <c r="BS395" s="23" t="str">
        <f>IF(COUNTIFS($U$4:$U394,Presupuestos[[#This Row],[ID DOCUMENTO]])&gt;=1,IF(B394=Presupuestos[[#This Row],[ID]],"OK","DOC. DUPLICADO"),"OK")</f>
        <v>OK</v>
      </c>
    </row>
    <row r="396" spans="2:71" ht="24" x14ac:dyDescent="0.25">
      <c r="B396" s="34">
        <f>IF(Presupuestos[[#This Row],[ID DOCUMENTO]]=U395,B395,IF(B395="ID",1,B395+1))</f>
        <v>386</v>
      </c>
      <c r="C396" s="2">
        <v>45846</v>
      </c>
      <c r="D396" s="2">
        <v>45846</v>
      </c>
      <c r="E396" s="3" t="s">
        <v>665</v>
      </c>
      <c r="F396" s="25" t="s">
        <v>35</v>
      </c>
      <c r="G396" s="25" t="s">
        <v>196</v>
      </c>
      <c r="H396" s="25" t="s">
        <v>197</v>
      </c>
      <c r="I396" s="36" t="str">
        <f>IFERROR(VLOOKUP(Presupuestos[[#This Row],[AREA]]&amp;Presupuestos[[#This Row],[CONCEPTO]]&amp;Presupuestos[[#This Row],[DESCRIPCION]],Tabla28[[Columna1]:[CÓDIGO NUEVO]],2,0),"")</f>
        <v>P0301001</v>
      </c>
      <c r="J396" s="3" t="s">
        <v>666</v>
      </c>
      <c r="K396" s="3" t="s">
        <v>666</v>
      </c>
      <c r="L396" s="3" t="s">
        <v>666</v>
      </c>
      <c r="M396" s="31" t="s">
        <v>1330</v>
      </c>
      <c r="N396" s="3" t="s">
        <v>33</v>
      </c>
      <c r="O396" s="3" t="s">
        <v>315</v>
      </c>
      <c r="P396" s="3" t="s">
        <v>142</v>
      </c>
      <c r="Q396" s="3" t="str">
        <f>IFERROR(VLOOKUP(Presupuestos[[#This Row],[CLASIFICACIÓN (N)]],Tabla17[],2,0),"")</f>
        <v>Gastos no operativos</v>
      </c>
      <c r="R396" s="3" t="str">
        <f>IFERROR(VLOOKUP(Presupuestos[[#This Row],[CLASIFICACIÓN (N)]],Tabla17[],3,0),"")</f>
        <v>Operativo</v>
      </c>
      <c r="S396" s="3" t="s">
        <v>16</v>
      </c>
      <c r="T396" s="3" t="str">
        <f>IFERROR(VLOOKUP(Presupuestos[[#This Row],[ALMACEN]],Tabla5[],2,0),"")</f>
        <v>Arequipa</v>
      </c>
      <c r="U396" s="19" t="str">
        <f>IFERROR(VLOOKUP(Presupuestos[[#This Row],[TIPO DE DOCUMENTO]],Tipo_Documento[],2,0)&amp;Presupuestos[[#This Row],[SERIE]]&amp;Presupuestos[[#This Row],[NUMERO]]&amp;Presupuestos[[#This Row],[RUC]],"")</f>
        <v>01F86717111120127765279</v>
      </c>
      <c r="V396" s="3" t="s">
        <v>120</v>
      </c>
      <c r="W396" s="7">
        <v>45846</v>
      </c>
      <c r="X396" s="7">
        <v>45853</v>
      </c>
      <c r="Y396" s="3" t="s">
        <v>1333</v>
      </c>
      <c r="Z396" s="3">
        <v>171111</v>
      </c>
      <c r="AA396" s="3">
        <f>IFERROR(VLOOKUP(Presupuestos[[#This Row],[RAZON SOCIAL]],CHOOSE({1,2},Clientes_Proveedores[Razon Social],Clientes_Proveedores[Ruc / Dni]),2,0),"-")</f>
        <v>20127765279</v>
      </c>
      <c r="AB396" s="31" t="s">
        <v>1332</v>
      </c>
      <c r="AC396" s="3" t="s">
        <v>670</v>
      </c>
      <c r="AD396" s="5">
        <v>0.18</v>
      </c>
      <c r="AE396" s="6">
        <v>415.31</v>
      </c>
      <c r="AF396" s="6">
        <f>Presupuestos[[#This Row],[BASE]]*Presupuestos[[#This Row],[% IGV]]</f>
        <v>74.755799999999994</v>
      </c>
      <c r="AG396" s="22">
        <f>ROUND(SUM(Presupuestos[[#This Row],[BASE]:[IGV]]),2)</f>
        <v>490.07</v>
      </c>
      <c r="AH396" s="9" t="str">
        <f>IF(Presupuestos[[#This Row],[MONEDA]]="USD",VLOOKUP(Presupuestos[[#This Row],[FECHA DE EMISION]],Tipo_Cambio[],3,0),"")</f>
        <v/>
      </c>
      <c r="AI396" s="22">
        <f>IFERROR(ROUND(IF(Presupuestos[[#This Row],[MONEDA]]="PEN",Presupuestos[[#This Row],[TOTAL]],Presupuestos[[#This Row],[TOTAL]]*Presupuestos[[#This Row],[TIPO DE CAMBIO]]),2),"")</f>
        <v>490.07</v>
      </c>
      <c r="AJ396" s="5"/>
      <c r="AK396" s="33" t="s">
        <v>671</v>
      </c>
      <c r="AL396" s="5" t="s">
        <v>680</v>
      </c>
      <c r="AM396" s="23"/>
      <c r="AN396" s="23"/>
      <c r="AO396" s="7">
        <f>IFERROR(VLOOKUP("1-"&amp;Presupuestos[[#This Row],[ID DOCUMENTO]],BD_Pagos[],7,0),"")</f>
        <v>45853</v>
      </c>
      <c r="AP396" s="16" t="str">
        <f>IFERROR(VLOOKUP("1-"&amp;Presupuestos[[#This Row],[ID DOCUMENTO]],BD_Pagos[],8,0),"")</f>
        <v>B-BCP - Soles</v>
      </c>
      <c r="AQ396" s="17">
        <f>IFERROR(VLOOKUP("1-"&amp;Presupuestos[[#This Row],[ID DOCUMENTO]],BD_Pagos[],9,0),"")</f>
        <v>360694</v>
      </c>
      <c r="AR396" s="54"/>
      <c r="AS396" s="7">
        <f>IFERROR(VLOOKUP("2-"&amp;Presupuestos[[#This Row],[ID DOCUMENTO]],BD_Pagos[],7,0),"")</f>
        <v>0</v>
      </c>
      <c r="AT396" s="16" t="str">
        <f>IFERROR(VLOOKUP("2-"&amp;Presupuestos[[#This Row],[ID DOCUMENTO]],BD_Pagos[],8,0),"")</f>
        <v/>
      </c>
      <c r="AU396" s="17">
        <f>IFERROR(VLOOKUP("2-"&amp;Presupuestos[[#This Row],[ID DOCUMENTO]],BD_Pagos[],9,0),"")</f>
        <v>0</v>
      </c>
      <c r="AV396" s="39">
        <f>IF(IFERROR(VLOOKUP("2-"&amp;Presupuestos[[#This Row],[ID DOCUMENTO]],BD_Pagos[],10,0),0)&gt;Presupuestos[[#This Row],[TOTAL SOLES]],Presupuestos[[#This Row],[TOTAL SOLES]],IFERROR(VLOOKUP("2-"&amp;Presupuestos[[#This Row],[ID DOCUMENTO]],BD_Pagos[],10,0),0))</f>
        <v>0</v>
      </c>
      <c r="AW396" s="7"/>
      <c r="AX396" s="16"/>
      <c r="AY396" s="17"/>
      <c r="AZ396" s="39"/>
      <c r="BA396" s="7"/>
      <c r="BB396" s="16"/>
      <c r="BC396" s="17"/>
      <c r="BD396" s="20"/>
      <c r="BE396" s="7">
        <f>IFERROR(VLOOKUP("5-"&amp;Presupuestos[[#This Row],[ID DOCUMENTO]],BD_Pagos[],7,0),"")</f>
        <v>0</v>
      </c>
      <c r="BF396" s="17">
        <f>IFERROR(VLOOKUP("5-"&amp;Presupuestos[[#This Row],[ID DOCUMENTO]],BD_Pagos[],9,0),"")</f>
        <v>0</v>
      </c>
      <c r="BG396" s="39">
        <f>IF(IFERROR(VLOOKUP("5-"&amp;Presupuestos[[#This Row],[ID DOCUMENTO]],BD_Pagos[],10,0),0)&gt;Presupuestos[[#This Row],[TOTAL SOLES]],Presupuestos[[#This Row],[TOTAL SOLES]],IFERROR(VLOOKUP("5-"&amp;Presupuestos[[#This Row],[ID DOCUMENTO]],BD_Pagos[],10,0),0))</f>
        <v>0</v>
      </c>
      <c r="BH396" s="7">
        <f>IFERROR(VLOOKUP("1-Detraccion"&amp;Presupuestos[[#This Row],[ID DOCUMENTO]],BD_Pagos[],2,0),"")</f>
        <v>0</v>
      </c>
      <c r="BI396" s="3" t="str">
        <f>IFERROR(VLOOKUP("1-Detraccion"&amp;Presupuestos[[#This Row],[ID DOCUMENTO]],BD_Pagos[],3,0),"")</f>
        <v/>
      </c>
      <c r="BJ396" s="3">
        <f>IFERROR(VLOOKUP("1-Detraccion"&amp;Presupuestos[[#This Row],[ID DOCUMENTO]],BD_Pagos[],4,0),"")</f>
        <v>0</v>
      </c>
      <c r="BK396" s="6">
        <f>IF(IFERROR(VLOOKUP("1-Detraccion"&amp;Presupuestos[[#This Row],[ID DOCUMENTO]],BD_Pagos[],5,0),0)&gt;Presupuestos[[#This Row],[TOTAL SOLES]],Presupuestos[[#This Row],[TOTAL SOLES]],IFERROR(VLOOKUP("1-Detraccion"&amp;Presupuestos[[#This Row],[ID DOCUMENTO]],BD_Pagos[],5,0),0))</f>
        <v>0</v>
      </c>
      <c r="BL396" s="6">
        <f>IF(IFERROR(VLOOKUP("1-Detraccion"&amp;Presupuestos[[#This Row],[ID DOCUMENTO]],BD_Pagos[],6,0),0)&gt;Presupuestos[[#This Row],[TOTAL SOLES]],Presupuestos[[#This Row],[TOTAL SOLES]],IFERROR(VLOOKUP("1-Detraccion"&amp;Presupuestos[[#This Row],[ID DOCUMENTO]],BD_Pagos[],6,0),0))</f>
        <v>0</v>
      </c>
      <c r="BM396" s="37"/>
      <c r="BN396" s="3"/>
      <c r="BO396" s="3"/>
      <c r="BP396" s="6"/>
      <c r="BQ39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490.07</v>
      </c>
      <c r="BR396" s="23" t="str">
        <f>IF(Presupuestos[[#This Row],[SALDO ME-MN]]&gt;0,"PENDIENTE","CANCELADO")</f>
        <v>PENDIENTE</v>
      </c>
      <c r="BS396" s="23" t="str">
        <f>IF(COUNTIFS($U$4:$U395,Presupuestos[[#This Row],[ID DOCUMENTO]])&gt;=1,IF(B395=Presupuestos[[#This Row],[ID]],"OK","DOC. DUPLICADO"),"OK")</f>
        <v>OK</v>
      </c>
    </row>
    <row r="397" spans="2:71" ht="24" x14ac:dyDescent="0.25">
      <c r="B397" s="34">
        <f>IF(Presupuestos[[#This Row],[ID DOCUMENTO]]=U396,B396,IF(B396="ID",1,B396+1))</f>
        <v>386</v>
      </c>
      <c r="C397" s="2">
        <v>45846</v>
      </c>
      <c r="D397" s="2">
        <v>45846</v>
      </c>
      <c r="E397" s="3" t="s">
        <v>665</v>
      </c>
      <c r="F397" s="25" t="s">
        <v>35</v>
      </c>
      <c r="G397" s="25" t="s">
        <v>196</v>
      </c>
      <c r="H397" s="25" t="s">
        <v>197</v>
      </c>
      <c r="I397" s="36" t="str">
        <f>IFERROR(VLOOKUP(Presupuestos[[#This Row],[AREA]]&amp;Presupuestos[[#This Row],[CONCEPTO]]&amp;Presupuestos[[#This Row],[DESCRIPCION]],Tabla28[[Columna1]:[CÓDIGO NUEVO]],2,0),"")</f>
        <v>P0301001</v>
      </c>
      <c r="J397" s="3" t="s">
        <v>666</v>
      </c>
      <c r="K397" s="3" t="s">
        <v>666</v>
      </c>
      <c r="L397" s="3" t="s">
        <v>666</v>
      </c>
      <c r="M397" s="31" t="s">
        <v>1330</v>
      </c>
      <c r="N397" s="3" t="s">
        <v>15</v>
      </c>
      <c r="O397" s="3" t="s">
        <v>315</v>
      </c>
      <c r="P397" s="3" t="s">
        <v>142</v>
      </c>
      <c r="Q397" s="3" t="str">
        <f>IFERROR(VLOOKUP(Presupuestos[[#This Row],[CLASIFICACIÓN (N)]],Tabla17[],2,0),"")</f>
        <v>Gastos no operativos</v>
      </c>
      <c r="R397" s="3" t="str">
        <f>IFERROR(VLOOKUP(Presupuestos[[#This Row],[CLASIFICACIÓN (N)]],Tabla17[],3,0),"")</f>
        <v>Operativo</v>
      </c>
      <c r="S397" s="3" t="s">
        <v>16</v>
      </c>
      <c r="T397" s="3" t="str">
        <f>IFERROR(VLOOKUP(Presupuestos[[#This Row],[ALMACEN]],Tabla5[],2,0),"")</f>
        <v>Arequipa</v>
      </c>
      <c r="U397" s="19" t="str">
        <f>IFERROR(VLOOKUP(Presupuestos[[#This Row],[TIPO DE DOCUMENTO]],Tipo_Documento[],2,0)&amp;Presupuestos[[#This Row],[SERIE]]&amp;Presupuestos[[#This Row],[NUMERO]]&amp;Presupuestos[[#This Row],[RUC]],"")</f>
        <v>01F86717111120127765279</v>
      </c>
      <c r="V397" s="3" t="s">
        <v>120</v>
      </c>
      <c r="W397" s="7">
        <v>45846</v>
      </c>
      <c r="X397" s="7">
        <v>45853</v>
      </c>
      <c r="Y397" s="3" t="s">
        <v>1333</v>
      </c>
      <c r="Z397" s="3">
        <v>171111</v>
      </c>
      <c r="AA397" s="3">
        <f>IFERROR(VLOOKUP(Presupuestos[[#This Row],[RAZON SOCIAL]],CHOOSE({1,2},Clientes_Proveedores[Razon Social],Clientes_Proveedores[Ruc / Dni]),2,0),"-")</f>
        <v>20127765279</v>
      </c>
      <c r="AB397" s="31" t="s">
        <v>1332</v>
      </c>
      <c r="AC397" s="3" t="s">
        <v>670</v>
      </c>
      <c r="AD397" s="5">
        <v>0.18</v>
      </c>
      <c r="AE397" s="6">
        <v>368.17</v>
      </c>
      <c r="AF397" s="6">
        <f>Presupuestos[[#This Row],[BASE]]*Presupuestos[[#This Row],[% IGV]]</f>
        <v>66.270600000000002</v>
      </c>
      <c r="AG397" s="22">
        <f>ROUND(SUM(Presupuestos[[#This Row],[BASE]:[IGV]]),2)</f>
        <v>434.44</v>
      </c>
      <c r="AH397" s="9" t="str">
        <f>IF(Presupuestos[[#This Row],[MONEDA]]="USD",VLOOKUP(Presupuestos[[#This Row],[FECHA DE EMISION]],Tipo_Cambio[],3,0),"")</f>
        <v/>
      </c>
      <c r="AI397" s="22">
        <f>IFERROR(ROUND(IF(Presupuestos[[#This Row],[MONEDA]]="PEN",Presupuestos[[#This Row],[TOTAL]],Presupuestos[[#This Row],[TOTAL]]*Presupuestos[[#This Row],[TIPO DE CAMBIO]]),2),"")</f>
        <v>434.44</v>
      </c>
      <c r="AJ397" s="5"/>
      <c r="AK397" s="33" t="s">
        <v>671</v>
      </c>
      <c r="AL397" s="5" t="s">
        <v>680</v>
      </c>
      <c r="AM397" s="23"/>
      <c r="AN397" s="23"/>
      <c r="AO397" s="7">
        <f>IFERROR(VLOOKUP("1-"&amp;Presupuestos[[#This Row],[ID DOCUMENTO]],BD_Pagos[],7,0),"")</f>
        <v>45853</v>
      </c>
      <c r="AP397" s="16" t="str">
        <f>IFERROR(VLOOKUP("1-"&amp;Presupuestos[[#This Row],[ID DOCUMENTO]],BD_Pagos[],8,0),"")</f>
        <v>B-BCP - Soles</v>
      </c>
      <c r="AQ397" s="17">
        <f>IFERROR(VLOOKUP("1-"&amp;Presupuestos[[#This Row],[ID DOCUMENTO]],BD_Pagos[],9,0),"")</f>
        <v>360694</v>
      </c>
      <c r="AR397" s="54"/>
      <c r="AS397" s="7">
        <f>IFERROR(VLOOKUP("2-"&amp;Presupuestos[[#This Row],[ID DOCUMENTO]],BD_Pagos[],7,0),"")</f>
        <v>0</v>
      </c>
      <c r="AT397" s="16" t="str">
        <f>IFERROR(VLOOKUP("2-"&amp;Presupuestos[[#This Row],[ID DOCUMENTO]],BD_Pagos[],8,0),"")</f>
        <v/>
      </c>
      <c r="AU397" s="17">
        <f>IFERROR(VLOOKUP("2-"&amp;Presupuestos[[#This Row],[ID DOCUMENTO]],BD_Pagos[],9,0),"")</f>
        <v>0</v>
      </c>
      <c r="AV397" s="20">
        <f>IF(IFERROR(VLOOKUP("2-"&amp;Presupuestos[[#This Row],[ID DOCUMENTO]],BD_Pagos[],10,0),0)&gt;Presupuestos[[#This Row],[TOTAL SOLES]],Presupuestos[[#This Row],[TOTAL SOLES]],IFERROR(VLOOKUP("2-"&amp;Presupuestos[[#This Row],[ID DOCUMENTO]],BD_Pagos[],10,0),0))</f>
        <v>0</v>
      </c>
      <c r="AW397" s="7"/>
      <c r="AX397" s="16"/>
      <c r="AY397" s="17"/>
      <c r="AZ397" s="20"/>
      <c r="BA397" s="7"/>
      <c r="BB397" s="16"/>
      <c r="BC397" s="17"/>
      <c r="BD397" s="20"/>
      <c r="BE397" s="7">
        <f>IFERROR(VLOOKUP("5-"&amp;Presupuestos[[#This Row],[ID DOCUMENTO]],BD_Pagos[],7,0),"")</f>
        <v>0</v>
      </c>
      <c r="BF397" s="17">
        <f>IFERROR(VLOOKUP("5-"&amp;Presupuestos[[#This Row],[ID DOCUMENTO]],BD_Pagos[],9,0),"")</f>
        <v>0</v>
      </c>
      <c r="BG397" s="20">
        <f>IF(IFERROR(VLOOKUP("5-"&amp;Presupuestos[[#This Row],[ID DOCUMENTO]],BD_Pagos[],10,0),0)&gt;Presupuestos[[#This Row],[TOTAL SOLES]],Presupuestos[[#This Row],[TOTAL SOLES]],IFERROR(VLOOKUP("5-"&amp;Presupuestos[[#This Row],[ID DOCUMENTO]],BD_Pagos[],10,0),0))</f>
        <v>0</v>
      </c>
      <c r="BH397" s="7">
        <f>IFERROR(VLOOKUP("1-Detraccion"&amp;Presupuestos[[#This Row],[ID DOCUMENTO]],BD_Pagos[],2,0),"")</f>
        <v>0</v>
      </c>
      <c r="BI397" s="3" t="str">
        <f>IFERROR(VLOOKUP("1-Detraccion"&amp;Presupuestos[[#This Row],[ID DOCUMENTO]],BD_Pagos[],3,0),"")</f>
        <v/>
      </c>
      <c r="BJ397" s="3">
        <f>IFERROR(VLOOKUP("1-Detraccion"&amp;Presupuestos[[#This Row],[ID DOCUMENTO]],BD_Pagos[],4,0),"")</f>
        <v>0</v>
      </c>
      <c r="BK397" s="6">
        <f>IF(IFERROR(VLOOKUP("1-Detraccion"&amp;Presupuestos[[#This Row],[ID DOCUMENTO]],BD_Pagos[],5,0),0)&gt;Presupuestos[[#This Row],[TOTAL SOLES]],Presupuestos[[#This Row],[TOTAL SOLES]],IFERROR(VLOOKUP("1-Detraccion"&amp;Presupuestos[[#This Row],[ID DOCUMENTO]],BD_Pagos[],5,0),0))</f>
        <v>0</v>
      </c>
      <c r="BL397" s="6">
        <f>IF(IFERROR(VLOOKUP("1-Detraccion"&amp;Presupuestos[[#This Row],[ID DOCUMENTO]],BD_Pagos[],6,0),0)&gt;Presupuestos[[#This Row],[TOTAL SOLES]],Presupuestos[[#This Row],[TOTAL SOLES]],IFERROR(VLOOKUP("1-Detraccion"&amp;Presupuestos[[#This Row],[ID DOCUMENTO]],BD_Pagos[],6,0),0))</f>
        <v>0</v>
      </c>
      <c r="BM397" s="37"/>
      <c r="BN397" s="3"/>
      <c r="BO397" s="3"/>
      <c r="BP397" s="6"/>
      <c r="BQ39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434.44</v>
      </c>
      <c r="BR397" s="23" t="str">
        <f>IF(Presupuestos[[#This Row],[SALDO ME-MN]]&gt;0,"PENDIENTE","CANCELADO")</f>
        <v>PENDIENTE</v>
      </c>
      <c r="BS397" s="23" t="str">
        <f>IF(COUNTIFS($U$4:$U396,Presupuestos[[#This Row],[ID DOCUMENTO]])&gt;=1,IF(B396=Presupuestos[[#This Row],[ID]],"OK","DOC. DUPLICADO"),"OK")</f>
        <v>OK</v>
      </c>
    </row>
    <row r="398" spans="2:71" ht="24" x14ac:dyDescent="0.25">
      <c r="B398" s="34">
        <f>IF(Presupuestos[[#This Row],[ID DOCUMENTO]]=U397,B397,IF(B397="ID",1,B397+1))</f>
        <v>387</v>
      </c>
      <c r="C398" s="2">
        <v>45846</v>
      </c>
      <c r="D398" s="2">
        <v>45846</v>
      </c>
      <c r="E398" s="3" t="s">
        <v>665</v>
      </c>
      <c r="F398" s="25" t="s">
        <v>35</v>
      </c>
      <c r="G398" s="25" t="s">
        <v>196</v>
      </c>
      <c r="H398" s="25" t="s">
        <v>197</v>
      </c>
      <c r="I398" s="36" t="str">
        <f>IFERROR(VLOOKUP(Presupuestos[[#This Row],[AREA]]&amp;Presupuestos[[#This Row],[CONCEPTO]]&amp;Presupuestos[[#This Row],[DESCRIPCION]],Tabla28[[Columna1]:[CÓDIGO NUEVO]],2,0),"")</f>
        <v>P0301001</v>
      </c>
      <c r="J398" s="3" t="s">
        <v>666</v>
      </c>
      <c r="K398" s="3" t="s">
        <v>666</v>
      </c>
      <c r="L398" s="3" t="s">
        <v>666</v>
      </c>
      <c r="M398" s="31" t="s">
        <v>1330</v>
      </c>
      <c r="N398" s="3" t="s">
        <v>25</v>
      </c>
      <c r="O398" s="3" t="s">
        <v>315</v>
      </c>
      <c r="P398" s="3" t="s">
        <v>142</v>
      </c>
      <c r="Q398" s="3" t="str">
        <f>IFERROR(VLOOKUP(Presupuestos[[#This Row],[CLASIFICACIÓN (N)]],Tabla17[],2,0),"")</f>
        <v>Gastos no operativos</v>
      </c>
      <c r="R398" s="3" t="str">
        <f>IFERROR(VLOOKUP(Presupuestos[[#This Row],[CLASIFICACIÓN (N)]],Tabla17[],3,0),"")</f>
        <v>Operativo</v>
      </c>
      <c r="S398" s="3" t="s">
        <v>16</v>
      </c>
      <c r="T398" s="3" t="str">
        <f>IFERROR(VLOOKUP(Presupuestos[[#This Row],[ALMACEN]],Tabla5[],2,0),"")</f>
        <v>Arequipa</v>
      </c>
      <c r="U398" s="19" t="str">
        <f>IFERROR(VLOOKUP(Presupuestos[[#This Row],[TIPO DE DOCUMENTO]],Tipo_Documento[],2,0)&amp;Presupuestos[[#This Row],[SERIE]]&amp;Presupuestos[[#This Row],[NUMERO]]&amp;Presupuestos[[#This Row],[RUC]],"")</f>
        <v>01F86717109320127765279</v>
      </c>
      <c r="V398" s="3" t="s">
        <v>120</v>
      </c>
      <c r="W398" s="7">
        <v>45846</v>
      </c>
      <c r="X398" s="7">
        <v>45853</v>
      </c>
      <c r="Y398" s="3" t="s">
        <v>1333</v>
      </c>
      <c r="Z398" s="3">
        <v>171093</v>
      </c>
      <c r="AA398" s="3">
        <f>IFERROR(VLOOKUP(Presupuestos[[#This Row],[RAZON SOCIAL]],CHOOSE({1,2},Clientes_Proveedores[Razon Social],Clientes_Proveedores[Ruc / Dni]),2,0),"-")</f>
        <v>20127765279</v>
      </c>
      <c r="AB398" s="31" t="s">
        <v>1332</v>
      </c>
      <c r="AC398" s="3" t="s">
        <v>670</v>
      </c>
      <c r="AD398" s="5">
        <v>0.18</v>
      </c>
      <c r="AE398" s="6">
        <v>478.67</v>
      </c>
      <c r="AF398" s="6">
        <f>Presupuestos[[#This Row],[BASE]]*Presupuestos[[#This Row],[% IGV]]</f>
        <v>86.160600000000002</v>
      </c>
      <c r="AG398" s="22">
        <f>ROUND(SUM(Presupuestos[[#This Row],[BASE]:[IGV]]),2)</f>
        <v>564.83000000000004</v>
      </c>
      <c r="AH398" s="9" t="str">
        <f>IF(Presupuestos[[#This Row],[MONEDA]]="USD",VLOOKUP(Presupuestos[[#This Row],[FECHA DE EMISION]],Tipo_Cambio[],3,0),"")</f>
        <v/>
      </c>
      <c r="AI398" s="22">
        <f>IFERROR(ROUND(IF(Presupuestos[[#This Row],[MONEDA]]="PEN",Presupuestos[[#This Row],[TOTAL]],Presupuestos[[#This Row],[TOTAL]]*Presupuestos[[#This Row],[TIPO DE CAMBIO]]),2),"")</f>
        <v>564.83000000000004</v>
      </c>
      <c r="AJ398" s="5"/>
      <c r="AK398" s="33" t="s">
        <v>671</v>
      </c>
      <c r="AL398" s="5" t="s">
        <v>680</v>
      </c>
      <c r="AM398" s="23"/>
      <c r="AN398" s="23"/>
      <c r="AO398" s="7">
        <f>IFERROR(VLOOKUP("1-"&amp;Presupuestos[[#This Row],[ID DOCUMENTO]],BD_Pagos[],7,0),"")</f>
        <v>45853</v>
      </c>
      <c r="AP398" s="16" t="str">
        <f>IFERROR(VLOOKUP("1-"&amp;Presupuestos[[#This Row],[ID DOCUMENTO]],BD_Pagos[],8,0),"")</f>
        <v>B-BCP - Soles</v>
      </c>
      <c r="AQ398" s="17">
        <f>IFERROR(VLOOKUP("1-"&amp;Presupuestos[[#This Row],[ID DOCUMENTO]],BD_Pagos[],9,0),"")</f>
        <v>360694</v>
      </c>
      <c r="AR398" s="54"/>
      <c r="AS398" s="7">
        <f>IFERROR(VLOOKUP("2-"&amp;Presupuestos[[#This Row],[ID DOCUMENTO]],BD_Pagos[],7,0),"")</f>
        <v>0</v>
      </c>
      <c r="AT398" s="16" t="str">
        <f>IFERROR(VLOOKUP("2-"&amp;Presupuestos[[#This Row],[ID DOCUMENTO]],BD_Pagos[],8,0),"")</f>
        <v/>
      </c>
      <c r="AU398" s="17">
        <f>IFERROR(VLOOKUP("2-"&amp;Presupuestos[[#This Row],[ID DOCUMENTO]],BD_Pagos[],9,0),"")</f>
        <v>0</v>
      </c>
      <c r="AV398" s="20">
        <f>IF(IFERROR(VLOOKUP("2-"&amp;Presupuestos[[#This Row],[ID DOCUMENTO]],BD_Pagos[],10,0),0)&gt;Presupuestos[[#This Row],[TOTAL SOLES]],Presupuestos[[#This Row],[TOTAL SOLES]],IFERROR(VLOOKUP("2-"&amp;Presupuestos[[#This Row],[ID DOCUMENTO]],BD_Pagos[],10,0),0))</f>
        <v>0</v>
      </c>
      <c r="AW398" s="7"/>
      <c r="AX398" s="16"/>
      <c r="AY398" s="17"/>
      <c r="AZ398" s="20"/>
      <c r="BA398" s="7"/>
      <c r="BB398" s="16"/>
      <c r="BC398" s="17"/>
      <c r="BD398" s="20"/>
      <c r="BE398" s="7">
        <f>IFERROR(VLOOKUP("5-"&amp;Presupuestos[[#This Row],[ID DOCUMENTO]],BD_Pagos[],7,0),"")</f>
        <v>0</v>
      </c>
      <c r="BF398" s="17">
        <f>IFERROR(VLOOKUP("5-"&amp;Presupuestos[[#This Row],[ID DOCUMENTO]],BD_Pagos[],9,0),"")</f>
        <v>0</v>
      </c>
      <c r="BG398" s="20">
        <f>IF(IFERROR(VLOOKUP("5-"&amp;Presupuestos[[#This Row],[ID DOCUMENTO]],BD_Pagos[],10,0),0)&gt;Presupuestos[[#This Row],[TOTAL SOLES]],Presupuestos[[#This Row],[TOTAL SOLES]],IFERROR(VLOOKUP("5-"&amp;Presupuestos[[#This Row],[ID DOCUMENTO]],BD_Pagos[],10,0),0))</f>
        <v>0</v>
      </c>
      <c r="BH398" s="7">
        <f>IFERROR(VLOOKUP("1-Detraccion"&amp;Presupuestos[[#This Row],[ID DOCUMENTO]],BD_Pagos[],2,0),"")</f>
        <v>0</v>
      </c>
      <c r="BI398" s="3" t="str">
        <f>IFERROR(VLOOKUP("1-Detraccion"&amp;Presupuestos[[#This Row],[ID DOCUMENTO]],BD_Pagos[],3,0),"")</f>
        <v/>
      </c>
      <c r="BJ398" s="3">
        <f>IFERROR(VLOOKUP("1-Detraccion"&amp;Presupuestos[[#This Row],[ID DOCUMENTO]],BD_Pagos[],4,0),"")</f>
        <v>0</v>
      </c>
      <c r="BK398" s="6">
        <f>IF(IFERROR(VLOOKUP("1-Detraccion"&amp;Presupuestos[[#This Row],[ID DOCUMENTO]],BD_Pagos[],5,0),0)&gt;Presupuestos[[#This Row],[TOTAL SOLES]],Presupuestos[[#This Row],[TOTAL SOLES]],IFERROR(VLOOKUP("1-Detraccion"&amp;Presupuestos[[#This Row],[ID DOCUMENTO]],BD_Pagos[],5,0),0))</f>
        <v>0</v>
      </c>
      <c r="BL398" s="6">
        <f>IF(IFERROR(VLOOKUP("1-Detraccion"&amp;Presupuestos[[#This Row],[ID DOCUMENTO]],BD_Pagos[],6,0),0)&gt;Presupuestos[[#This Row],[TOTAL SOLES]],Presupuestos[[#This Row],[TOTAL SOLES]],IFERROR(VLOOKUP("1-Detraccion"&amp;Presupuestos[[#This Row],[ID DOCUMENTO]],BD_Pagos[],6,0),0))</f>
        <v>0</v>
      </c>
      <c r="BM398" s="37"/>
      <c r="BN398" s="3"/>
      <c r="BO398" s="3"/>
      <c r="BP398" s="6"/>
      <c r="BQ39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564.83000000000004</v>
      </c>
      <c r="BR398" s="23" t="str">
        <f>IF(Presupuestos[[#This Row],[SALDO ME-MN]]&gt;0,"PENDIENTE","CANCELADO")</f>
        <v>PENDIENTE</v>
      </c>
      <c r="BS398" s="23" t="str">
        <f>IF(COUNTIFS($U$4:$U397,Presupuestos[[#This Row],[ID DOCUMENTO]])&gt;=1,IF(B397=Presupuestos[[#This Row],[ID]],"OK","DOC. DUPLICADO"),"OK")</f>
        <v>OK</v>
      </c>
    </row>
    <row r="399" spans="2:71" ht="24" x14ac:dyDescent="0.25">
      <c r="B399" s="34">
        <f>IF(Presupuestos[[#This Row],[ID DOCUMENTO]]=U398,B398,IF(B398="ID",1,B398+1))</f>
        <v>387</v>
      </c>
      <c r="C399" s="2">
        <v>45846</v>
      </c>
      <c r="D399" s="2">
        <v>45846</v>
      </c>
      <c r="E399" s="3" t="s">
        <v>665</v>
      </c>
      <c r="F399" s="25" t="s">
        <v>35</v>
      </c>
      <c r="G399" s="25" t="s">
        <v>196</v>
      </c>
      <c r="H399" s="25" t="s">
        <v>197</v>
      </c>
      <c r="I399" s="36" t="str">
        <f>IFERROR(VLOOKUP(Presupuestos[[#This Row],[AREA]]&amp;Presupuestos[[#This Row],[CONCEPTO]]&amp;Presupuestos[[#This Row],[DESCRIPCION]],Tabla28[[Columna1]:[CÓDIGO NUEVO]],2,0),"")</f>
        <v>P0301001</v>
      </c>
      <c r="J399" s="3" t="s">
        <v>666</v>
      </c>
      <c r="K399" s="3" t="s">
        <v>666</v>
      </c>
      <c r="L399" s="3" t="s">
        <v>666</v>
      </c>
      <c r="M399" s="31" t="s">
        <v>1330</v>
      </c>
      <c r="N399" s="3" t="s">
        <v>53</v>
      </c>
      <c r="O399" s="3" t="s">
        <v>315</v>
      </c>
      <c r="P399" s="3" t="s">
        <v>142</v>
      </c>
      <c r="Q399" s="3" t="str">
        <f>IFERROR(VLOOKUP(Presupuestos[[#This Row],[CLASIFICACIÓN (N)]],Tabla17[],2,0),"")</f>
        <v>Gastos no operativos</v>
      </c>
      <c r="R399" s="3" t="str">
        <f>IFERROR(VLOOKUP(Presupuestos[[#This Row],[CLASIFICACIÓN (N)]],Tabla17[],3,0),"")</f>
        <v>Operativo</v>
      </c>
      <c r="S399" s="3" t="s">
        <v>16</v>
      </c>
      <c r="T399" s="3" t="str">
        <f>IFERROR(VLOOKUP(Presupuestos[[#This Row],[ALMACEN]],Tabla5[],2,0),"")</f>
        <v>Arequipa</v>
      </c>
      <c r="U399" s="19" t="str">
        <f>IFERROR(VLOOKUP(Presupuestos[[#This Row],[TIPO DE DOCUMENTO]],Tipo_Documento[],2,0)&amp;Presupuestos[[#This Row],[SERIE]]&amp;Presupuestos[[#This Row],[NUMERO]]&amp;Presupuestos[[#This Row],[RUC]],"")</f>
        <v>01F86717109320127765279</v>
      </c>
      <c r="V399" s="3" t="s">
        <v>120</v>
      </c>
      <c r="W399" s="7">
        <v>45846</v>
      </c>
      <c r="X399" s="7">
        <v>45853</v>
      </c>
      <c r="Y399" s="3" t="s">
        <v>1333</v>
      </c>
      <c r="Z399" s="3">
        <v>171093</v>
      </c>
      <c r="AA399" s="3">
        <f>IFERROR(VLOOKUP(Presupuestos[[#This Row],[RAZON SOCIAL]],CHOOSE({1,2},Clientes_Proveedores[Razon Social],Clientes_Proveedores[Ruc / Dni]),2,0),"-")</f>
        <v>20127765279</v>
      </c>
      <c r="AB399" s="31" t="s">
        <v>1332</v>
      </c>
      <c r="AC399" s="3" t="s">
        <v>670</v>
      </c>
      <c r="AD399" s="5">
        <v>0.18</v>
      </c>
      <c r="AE399" s="6">
        <v>252.37</v>
      </c>
      <c r="AF399" s="6">
        <f>Presupuestos[[#This Row],[BASE]]*Presupuestos[[#This Row],[% IGV]]</f>
        <v>45.426600000000001</v>
      </c>
      <c r="AG399" s="22">
        <f>ROUND(SUM(Presupuestos[[#This Row],[BASE]:[IGV]]),2)</f>
        <v>297.8</v>
      </c>
      <c r="AH399" s="9" t="str">
        <f>IF(Presupuestos[[#This Row],[MONEDA]]="USD",VLOOKUP(Presupuestos[[#This Row],[FECHA DE EMISION]],Tipo_Cambio[],3,0),"")</f>
        <v/>
      </c>
      <c r="AI399" s="22">
        <f>IFERROR(ROUND(IF(Presupuestos[[#This Row],[MONEDA]]="PEN",Presupuestos[[#This Row],[TOTAL]],Presupuestos[[#This Row],[TOTAL]]*Presupuestos[[#This Row],[TIPO DE CAMBIO]]),2),"")</f>
        <v>297.8</v>
      </c>
      <c r="AJ399" s="5"/>
      <c r="AK399" s="33" t="s">
        <v>671</v>
      </c>
      <c r="AL399" s="5" t="s">
        <v>680</v>
      </c>
      <c r="AM399" s="23"/>
      <c r="AN399" s="23"/>
      <c r="AO399" s="7">
        <f>IFERROR(VLOOKUP("1-"&amp;Presupuestos[[#This Row],[ID DOCUMENTO]],BD_Pagos[],7,0),"")</f>
        <v>45853</v>
      </c>
      <c r="AP399" s="16" t="str">
        <f>IFERROR(VLOOKUP("1-"&amp;Presupuestos[[#This Row],[ID DOCUMENTO]],BD_Pagos[],8,0),"")</f>
        <v>B-BCP - Soles</v>
      </c>
      <c r="AQ399" s="17">
        <f>IFERROR(VLOOKUP("1-"&amp;Presupuestos[[#This Row],[ID DOCUMENTO]],BD_Pagos[],9,0),"")</f>
        <v>360694</v>
      </c>
      <c r="AR399" s="54"/>
      <c r="AS399" s="7">
        <f>IFERROR(VLOOKUP("2-"&amp;Presupuestos[[#This Row],[ID DOCUMENTO]],BD_Pagos[],7,0),"")</f>
        <v>0</v>
      </c>
      <c r="AT399" s="16" t="str">
        <f>IFERROR(VLOOKUP("2-"&amp;Presupuestos[[#This Row],[ID DOCUMENTO]],BD_Pagos[],8,0),"")</f>
        <v/>
      </c>
      <c r="AU399" s="17">
        <f>IFERROR(VLOOKUP("2-"&amp;Presupuestos[[#This Row],[ID DOCUMENTO]],BD_Pagos[],9,0),"")</f>
        <v>0</v>
      </c>
      <c r="AV399" s="39">
        <f>IF(IFERROR(VLOOKUP("2-"&amp;Presupuestos[[#This Row],[ID DOCUMENTO]],BD_Pagos[],10,0),0)&gt;Presupuestos[[#This Row],[TOTAL SOLES]],Presupuestos[[#This Row],[TOTAL SOLES]],IFERROR(VLOOKUP("2-"&amp;Presupuestos[[#This Row],[ID DOCUMENTO]],BD_Pagos[],10,0),0))</f>
        <v>0</v>
      </c>
      <c r="AW399" s="7"/>
      <c r="AX399" s="16"/>
      <c r="AY399" s="17"/>
      <c r="AZ399" s="39"/>
      <c r="BA399" s="7"/>
      <c r="BB399" s="16"/>
      <c r="BC399" s="17"/>
      <c r="BD399" s="20"/>
      <c r="BE399" s="7">
        <f>IFERROR(VLOOKUP("5-"&amp;Presupuestos[[#This Row],[ID DOCUMENTO]],BD_Pagos[],7,0),"")</f>
        <v>0</v>
      </c>
      <c r="BF399" s="17">
        <f>IFERROR(VLOOKUP("5-"&amp;Presupuestos[[#This Row],[ID DOCUMENTO]],BD_Pagos[],9,0),"")</f>
        <v>0</v>
      </c>
      <c r="BG399" s="39">
        <f>IF(IFERROR(VLOOKUP("5-"&amp;Presupuestos[[#This Row],[ID DOCUMENTO]],BD_Pagos[],10,0),0)&gt;Presupuestos[[#This Row],[TOTAL SOLES]],Presupuestos[[#This Row],[TOTAL SOLES]],IFERROR(VLOOKUP("5-"&amp;Presupuestos[[#This Row],[ID DOCUMENTO]],BD_Pagos[],10,0),0))</f>
        <v>0</v>
      </c>
      <c r="BH399" s="7">
        <f>IFERROR(VLOOKUP("1-Detraccion"&amp;Presupuestos[[#This Row],[ID DOCUMENTO]],BD_Pagos[],2,0),"")</f>
        <v>0</v>
      </c>
      <c r="BI399" s="3" t="str">
        <f>IFERROR(VLOOKUP("1-Detraccion"&amp;Presupuestos[[#This Row],[ID DOCUMENTO]],BD_Pagos[],3,0),"")</f>
        <v/>
      </c>
      <c r="BJ399" s="3">
        <f>IFERROR(VLOOKUP("1-Detraccion"&amp;Presupuestos[[#This Row],[ID DOCUMENTO]],BD_Pagos[],4,0),"")</f>
        <v>0</v>
      </c>
      <c r="BK399" s="6">
        <f>IF(IFERROR(VLOOKUP("1-Detraccion"&amp;Presupuestos[[#This Row],[ID DOCUMENTO]],BD_Pagos[],5,0),0)&gt;Presupuestos[[#This Row],[TOTAL SOLES]],Presupuestos[[#This Row],[TOTAL SOLES]],IFERROR(VLOOKUP("1-Detraccion"&amp;Presupuestos[[#This Row],[ID DOCUMENTO]],BD_Pagos[],5,0),0))</f>
        <v>0</v>
      </c>
      <c r="BL399" s="6">
        <f>IF(IFERROR(VLOOKUP("1-Detraccion"&amp;Presupuestos[[#This Row],[ID DOCUMENTO]],BD_Pagos[],6,0),0)&gt;Presupuestos[[#This Row],[TOTAL SOLES]],Presupuestos[[#This Row],[TOTAL SOLES]],IFERROR(VLOOKUP("1-Detraccion"&amp;Presupuestos[[#This Row],[ID DOCUMENTO]],BD_Pagos[],6,0),0))</f>
        <v>0</v>
      </c>
      <c r="BM399" s="37"/>
      <c r="BN399" s="3"/>
      <c r="BO399" s="3"/>
      <c r="BP399" s="6"/>
      <c r="BQ39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297.8</v>
      </c>
      <c r="BR399" s="23" t="str">
        <f>IF(Presupuestos[[#This Row],[SALDO ME-MN]]&gt;0,"PENDIENTE","CANCELADO")</f>
        <v>PENDIENTE</v>
      </c>
      <c r="BS399" s="23" t="str">
        <f>IF(COUNTIFS($U$4:$U398,Presupuestos[[#This Row],[ID DOCUMENTO]])&gt;=1,IF(B398=Presupuestos[[#This Row],[ID]],"OK","DOC. DUPLICADO"),"OK")</f>
        <v>OK</v>
      </c>
    </row>
    <row r="400" spans="2:71" ht="24" x14ac:dyDescent="0.25">
      <c r="B400" s="34">
        <f>IF(Presupuestos[[#This Row],[ID DOCUMENTO]]=U399,B399,IF(B399="ID",1,B399+1))</f>
        <v>387</v>
      </c>
      <c r="C400" s="2">
        <v>45846</v>
      </c>
      <c r="D400" s="2">
        <v>45846</v>
      </c>
      <c r="E400" s="3" t="s">
        <v>665</v>
      </c>
      <c r="F400" s="25" t="s">
        <v>35</v>
      </c>
      <c r="G400" s="25" t="s">
        <v>196</v>
      </c>
      <c r="H400" s="25" t="s">
        <v>197</v>
      </c>
      <c r="I400" s="36" t="str">
        <f>IFERROR(VLOOKUP(Presupuestos[[#This Row],[AREA]]&amp;Presupuestos[[#This Row],[CONCEPTO]]&amp;Presupuestos[[#This Row],[DESCRIPCION]],Tabla28[[Columna1]:[CÓDIGO NUEVO]],2,0),"")</f>
        <v>P0301001</v>
      </c>
      <c r="J400" s="3" t="s">
        <v>666</v>
      </c>
      <c r="K400" s="3" t="s">
        <v>666</v>
      </c>
      <c r="L400" s="3" t="s">
        <v>666</v>
      </c>
      <c r="M400" s="31" t="s">
        <v>1330</v>
      </c>
      <c r="N400" s="3" t="s">
        <v>47</v>
      </c>
      <c r="O400" s="3" t="s">
        <v>315</v>
      </c>
      <c r="P400" s="3" t="s">
        <v>142</v>
      </c>
      <c r="Q400" s="3" t="str">
        <f>IFERROR(VLOOKUP(Presupuestos[[#This Row],[CLASIFICACIÓN (N)]],Tabla17[],2,0),"")</f>
        <v>Gastos no operativos</v>
      </c>
      <c r="R400" s="3" t="str">
        <f>IFERROR(VLOOKUP(Presupuestos[[#This Row],[CLASIFICACIÓN (N)]],Tabla17[],3,0),"")</f>
        <v>Operativo</v>
      </c>
      <c r="S400" s="3" t="s">
        <v>16</v>
      </c>
      <c r="T400" s="3" t="str">
        <f>IFERROR(VLOOKUP(Presupuestos[[#This Row],[ALMACEN]],Tabla5[],2,0),"")</f>
        <v>Arequipa</v>
      </c>
      <c r="U400" s="19" t="str">
        <f>IFERROR(VLOOKUP(Presupuestos[[#This Row],[TIPO DE DOCUMENTO]],Tipo_Documento[],2,0)&amp;Presupuestos[[#This Row],[SERIE]]&amp;Presupuestos[[#This Row],[NUMERO]]&amp;Presupuestos[[#This Row],[RUC]],"")</f>
        <v>01F86717109320127765279</v>
      </c>
      <c r="V400" s="3" t="s">
        <v>120</v>
      </c>
      <c r="W400" s="7">
        <v>45846</v>
      </c>
      <c r="X400" s="7">
        <v>45853</v>
      </c>
      <c r="Y400" s="3" t="s">
        <v>1333</v>
      </c>
      <c r="Z400" s="3">
        <v>171093</v>
      </c>
      <c r="AA400" s="3">
        <f>IFERROR(VLOOKUP(Presupuestos[[#This Row],[RAZON SOCIAL]],CHOOSE({1,2},Clientes_Proveedores[Razon Social],Clientes_Proveedores[Ruc / Dni]),2,0),"-")</f>
        <v>20127765279</v>
      </c>
      <c r="AB400" s="31" t="s">
        <v>1332</v>
      </c>
      <c r="AC400" s="3" t="s">
        <v>670</v>
      </c>
      <c r="AD400" s="5">
        <v>0.18</v>
      </c>
      <c r="AE400" s="6">
        <v>272.69</v>
      </c>
      <c r="AF400" s="6">
        <f>Presupuestos[[#This Row],[BASE]]*Presupuestos[[#This Row],[% IGV]]</f>
        <v>49.084199999999996</v>
      </c>
      <c r="AG400" s="22">
        <f>ROUND(SUM(Presupuestos[[#This Row],[BASE]:[IGV]]),2)</f>
        <v>321.77</v>
      </c>
      <c r="AH400" s="9" t="str">
        <f>IF(Presupuestos[[#This Row],[MONEDA]]="USD",VLOOKUP(Presupuestos[[#This Row],[FECHA DE EMISION]],Tipo_Cambio[],3,0),"")</f>
        <v/>
      </c>
      <c r="AI400" s="22">
        <f>IFERROR(ROUND(IF(Presupuestos[[#This Row],[MONEDA]]="PEN",Presupuestos[[#This Row],[TOTAL]],Presupuestos[[#This Row],[TOTAL]]*Presupuestos[[#This Row],[TIPO DE CAMBIO]]),2),"")</f>
        <v>321.77</v>
      </c>
      <c r="AJ400" s="5"/>
      <c r="AK400" s="33" t="s">
        <v>671</v>
      </c>
      <c r="AL400" s="5" t="s">
        <v>680</v>
      </c>
      <c r="AM400" s="23"/>
      <c r="AN400" s="23"/>
      <c r="AO400" s="7">
        <f>IFERROR(VLOOKUP("1-"&amp;Presupuestos[[#This Row],[ID DOCUMENTO]],BD_Pagos[],7,0),"")</f>
        <v>45853</v>
      </c>
      <c r="AP400" s="16" t="str">
        <f>IFERROR(VLOOKUP("1-"&amp;Presupuestos[[#This Row],[ID DOCUMENTO]],BD_Pagos[],8,0),"")</f>
        <v>B-BCP - Soles</v>
      </c>
      <c r="AQ400" s="17">
        <f>IFERROR(VLOOKUP("1-"&amp;Presupuestos[[#This Row],[ID DOCUMENTO]],BD_Pagos[],9,0),"")</f>
        <v>360694</v>
      </c>
      <c r="AR400" s="54"/>
      <c r="AS400" s="7">
        <f>IFERROR(VLOOKUP("2-"&amp;Presupuestos[[#This Row],[ID DOCUMENTO]],BD_Pagos[],7,0),"")</f>
        <v>0</v>
      </c>
      <c r="AT400" s="16" t="str">
        <f>IFERROR(VLOOKUP("2-"&amp;Presupuestos[[#This Row],[ID DOCUMENTO]],BD_Pagos[],8,0),"")</f>
        <v/>
      </c>
      <c r="AU400" s="17">
        <f>IFERROR(VLOOKUP("2-"&amp;Presupuestos[[#This Row],[ID DOCUMENTO]],BD_Pagos[],9,0),"")</f>
        <v>0</v>
      </c>
      <c r="AV400" s="20">
        <f>IF(IFERROR(VLOOKUP("2-"&amp;Presupuestos[[#This Row],[ID DOCUMENTO]],BD_Pagos[],10,0),0)&gt;Presupuestos[[#This Row],[TOTAL SOLES]],Presupuestos[[#This Row],[TOTAL SOLES]],IFERROR(VLOOKUP("2-"&amp;Presupuestos[[#This Row],[ID DOCUMENTO]],BD_Pagos[],10,0),0))</f>
        <v>0</v>
      </c>
      <c r="AW400" s="7"/>
      <c r="AX400" s="16"/>
      <c r="AY400" s="17"/>
      <c r="AZ400" s="20"/>
      <c r="BA400" s="7"/>
      <c r="BB400" s="16"/>
      <c r="BC400" s="17"/>
      <c r="BD400" s="20"/>
      <c r="BE400" s="7">
        <f>IFERROR(VLOOKUP("5-"&amp;Presupuestos[[#This Row],[ID DOCUMENTO]],BD_Pagos[],7,0),"")</f>
        <v>0</v>
      </c>
      <c r="BF400" s="17">
        <f>IFERROR(VLOOKUP("5-"&amp;Presupuestos[[#This Row],[ID DOCUMENTO]],BD_Pagos[],9,0),"")</f>
        <v>0</v>
      </c>
      <c r="BG400" s="20">
        <f>IF(IFERROR(VLOOKUP("5-"&amp;Presupuestos[[#This Row],[ID DOCUMENTO]],BD_Pagos[],10,0),0)&gt;Presupuestos[[#This Row],[TOTAL SOLES]],Presupuestos[[#This Row],[TOTAL SOLES]],IFERROR(VLOOKUP("5-"&amp;Presupuestos[[#This Row],[ID DOCUMENTO]],BD_Pagos[],10,0),0))</f>
        <v>0</v>
      </c>
      <c r="BH400" s="7">
        <f>IFERROR(VLOOKUP("1-Detraccion"&amp;Presupuestos[[#This Row],[ID DOCUMENTO]],BD_Pagos[],2,0),"")</f>
        <v>0</v>
      </c>
      <c r="BI400" s="3" t="str">
        <f>IFERROR(VLOOKUP("1-Detraccion"&amp;Presupuestos[[#This Row],[ID DOCUMENTO]],BD_Pagos[],3,0),"")</f>
        <v/>
      </c>
      <c r="BJ400" s="3">
        <f>IFERROR(VLOOKUP("1-Detraccion"&amp;Presupuestos[[#This Row],[ID DOCUMENTO]],BD_Pagos[],4,0),"")</f>
        <v>0</v>
      </c>
      <c r="BK400" s="6">
        <f>IF(IFERROR(VLOOKUP("1-Detraccion"&amp;Presupuestos[[#This Row],[ID DOCUMENTO]],BD_Pagos[],5,0),0)&gt;Presupuestos[[#This Row],[TOTAL SOLES]],Presupuestos[[#This Row],[TOTAL SOLES]],IFERROR(VLOOKUP("1-Detraccion"&amp;Presupuestos[[#This Row],[ID DOCUMENTO]],BD_Pagos[],5,0),0))</f>
        <v>0</v>
      </c>
      <c r="BL400" s="6">
        <f>IF(IFERROR(VLOOKUP("1-Detraccion"&amp;Presupuestos[[#This Row],[ID DOCUMENTO]],BD_Pagos[],6,0),0)&gt;Presupuestos[[#This Row],[TOTAL SOLES]],Presupuestos[[#This Row],[TOTAL SOLES]],IFERROR(VLOOKUP("1-Detraccion"&amp;Presupuestos[[#This Row],[ID DOCUMENTO]],BD_Pagos[],6,0),0))</f>
        <v>0</v>
      </c>
      <c r="BM400" s="37"/>
      <c r="BN400" s="3"/>
      <c r="BO400" s="3"/>
      <c r="BP400" s="6"/>
      <c r="BQ40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321.77</v>
      </c>
      <c r="BR400" s="23" t="str">
        <f>IF(Presupuestos[[#This Row],[SALDO ME-MN]]&gt;0,"PENDIENTE","CANCELADO")</f>
        <v>PENDIENTE</v>
      </c>
      <c r="BS400" s="23" t="str">
        <f>IF(COUNTIFS($U$4:$U399,Presupuestos[[#This Row],[ID DOCUMENTO]])&gt;=1,IF(B399=Presupuestos[[#This Row],[ID]],"OK","DOC. DUPLICADO"),"OK")</f>
        <v>OK</v>
      </c>
    </row>
    <row r="401" spans="2:71" ht="24" x14ac:dyDescent="0.25">
      <c r="B401" s="34">
        <f>IF(Presupuestos[[#This Row],[ID DOCUMENTO]]=U400,B400,IF(B400="ID",1,B400+1))</f>
        <v>387</v>
      </c>
      <c r="C401" s="2">
        <v>45846</v>
      </c>
      <c r="D401" s="2">
        <v>45846</v>
      </c>
      <c r="E401" s="3" t="s">
        <v>665</v>
      </c>
      <c r="F401" s="25" t="s">
        <v>62</v>
      </c>
      <c r="G401" s="25" t="s">
        <v>169</v>
      </c>
      <c r="H401" s="25" t="s">
        <v>565</v>
      </c>
      <c r="I401" s="36" t="str">
        <f>IFERROR(VLOOKUP(Presupuestos[[#This Row],[AREA]]&amp;Presupuestos[[#This Row],[CONCEPTO]]&amp;Presupuestos[[#This Row],[DESCRIPCION]],Tabla28[[Columna1]:[CÓDIGO NUEVO]],2,0),"")</f>
        <v>P0802003</v>
      </c>
      <c r="J401" s="3" t="s">
        <v>666</v>
      </c>
      <c r="K401" s="3" t="s">
        <v>666</v>
      </c>
      <c r="L401" s="3" t="s">
        <v>666</v>
      </c>
      <c r="M401" s="31" t="s">
        <v>1334</v>
      </c>
      <c r="N401" s="3" t="s">
        <v>58</v>
      </c>
      <c r="O401" s="3" t="s">
        <v>315</v>
      </c>
      <c r="P401" s="3" t="s">
        <v>142</v>
      </c>
      <c r="Q401" s="3" t="str">
        <f>IFERROR(VLOOKUP(Presupuestos[[#This Row],[CLASIFICACIÓN (N)]],Tabla17[],2,0),"")</f>
        <v>Gastos no operativos</v>
      </c>
      <c r="R401" s="3" t="str">
        <f>IFERROR(VLOOKUP(Presupuestos[[#This Row],[CLASIFICACIÓN (N)]],Tabla17[],3,0),"")</f>
        <v>Operativo</v>
      </c>
      <c r="S401" s="3" t="s">
        <v>16</v>
      </c>
      <c r="T401" s="3" t="str">
        <f>IFERROR(VLOOKUP(Presupuestos[[#This Row],[ALMACEN]],Tabla5[],2,0),"")</f>
        <v>Arequipa</v>
      </c>
      <c r="U401" s="19" t="str">
        <f>IFERROR(VLOOKUP(Presupuestos[[#This Row],[TIPO DE DOCUMENTO]],Tipo_Documento[],2,0)&amp;Presupuestos[[#This Row],[SERIE]]&amp;Presupuestos[[#This Row],[NUMERO]]&amp;Presupuestos[[#This Row],[RUC]],"")</f>
        <v>01F86717109320127765279</v>
      </c>
      <c r="V401" s="3" t="s">
        <v>120</v>
      </c>
      <c r="W401" s="7">
        <v>45846</v>
      </c>
      <c r="X401" s="7">
        <v>45853</v>
      </c>
      <c r="Y401" s="3" t="s">
        <v>1333</v>
      </c>
      <c r="Z401" s="3">
        <v>171093</v>
      </c>
      <c r="AA401" s="3">
        <f>IFERROR(VLOOKUP(Presupuestos[[#This Row],[RAZON SOCIAL]],CHOOSE({1,2},Clientes_Proveedores[Razon Social],Clientes_Proveedores[Ruc / Dni]),2,0),"-")</f>
        <v>20127765279</v>
      </c>
      <c r="AB401" s="31" t="s">
        <v>1332</v>
      </c>
      <c r="AC401" s="3" t="s">
        <v>670</v>
      </c>
      <c r="AD401" s="5">
        <v>0.18</v>
      </c>
      <c r="AE401" s="6">
        <v>25.78</v>
      </c>
      <c r="AF401" s="6">
        <f>Presupuestos[[#This Row],[BASE]]*Presupuestos[[#This Row],[% IGV]]</f>
        <v>4.6403999999999996</v>
      </c>
      <c r="AG401" s="22">
        <f>ROUND(SUM(Presupuestos[[#This Row],[BASE]:[IGV]]),2)</f>
        <v>30.42</v>
      </c>
      <c r="AH401" s="9" t="str">
        <f>IF(Presupuestos[[#This Row],[MONEDA]]="USD",VLOOKUP(Presupuestos[[#This Row],[FECHA DE EMISION]],Tipo_Cambio[],3,0),"")</f>
        <v/>
      </c>
      <c r="AI401" s="22">
        <f>IFERROR(ROUND(IF(Presupuestos[[#This Row],[MONEDA]]="PEN",Presupuestos[[#This Row],[TOTAL]],Presupuestos[[#This Row],[TOTAL]]*Presupuestos[[#This Row],[TIPO DE CAMBIO]]),2),"")</f>
        <v>30.42</v>
      </c>
      <c r="AJ401" s="5"/>
      <c r="AK401" s="33" t="s">
        <v>671</v>
      </c>
      <c r="AL401" s="5" t="s">
        <v>680</v>
      </c>
      <c r="AM401" s="23"/>
      <c r="AN401" s="23"/>
      <c r="AO401" s="7">
        <f>IFERROR(VLOOKUP("1-"&amp;Presupuestos[[#This Row],[ID DOCUMENTO]],BD_Pagos[],7,0),"")</f>
        <v>45853</v>
      </c>
      <c r="AP401" s="16" t="str">
        <f>IFERROR(VLOOKUP("1-"&amp;Presupuestos[[#This Row],[ID DOCUMENTO]],BD_Pagos[],8,0),"")</f>
        <v>B-BCP - Soles</v>
      </c>
      <c r="AQ401" s="17">
        <f>IFERROR(VLOOKUP("1-"&amp;Presupuestos[[#This Row],[ID DOCUMENTO]],BD_Pagos[],9,0),"")</f>
        <v>360694</v>
      </c>
      <c r="AR401" s="54"/>
      <c r="AS401" s="7">
        <f>IFERROR(VLOOKUP("2-"&amp;Presupuestos[[#This Row],[ID DOCUMENTO]],BD_Pagos[],7,0),"")</f>
        <v>0</v>
      </c>
      <c r="AT401" s="16" t="str">
        <f>IFERROR(VLOOKUP("2-"&amp;Presupuestos[[#This Row],[ID DOCUMENTO]],BD_Pagos[],8,0),"")</f>
        <v/>
      </c>
      <c r="AU401" s="17">
        <f>IFERROR(VLOOKUP("2-"&amp;Presupuestos[[#This Row],[ID DOCUMENTO]],BD_Pagos[],9,0),"")</f>
        <v>0</v>
      </c>
      <c r="AV401" s="39">
        <f>IF(IFERROR(VLOOKUP("2-"&amp;Presupuestos[[#This Row],[ID DOCUMENTO]],BD_Pagos[],10,0),0)&gt;Presupuestos[[#This Row],[TOTAL SOLES]],Presupuestos[[#This Row],[TOTAL SOLES]],IFERROR(VLOOKUP("2-"&amp;Presupuestos[[#This Row],[ID DOCUMENTO]],BD_Pagos[],10,0),0))</f>
        <v>0</v>
      </c>
      <c r="AW401" s="7"/>
      <c r="AX401" s="16"/>
      <c r="AY401" s="17"/>
      <c r="AZ401" s="39"/>
      <c r="BA401" s="7"/>
      <c r="BB401" s="16"/>
      <c r="BC401" s="17"/>
      <c r="BD401" s="20"/>
      <c r="BE401" s="7">
        <f>IFERROR(VLOOKUP("5-"&amp;Presupuestos[[#This Row],[ID DOCUMENTO]],BD_Pagos[],7,0),"")</f>
        <v>0</v>
      </c>
      <c r="BF401" s="17">
        <f>IFERROR(VLOOKUP("5-"&amp;Presupuestos[[#This Row],[ID DOCUMENTO]],BD_Pagos[],9,0),"")</f>
        <v>0</v>
      </c>
      <c r="BG401" s="39">
        <f>IF(IFERROR(VLOOKUP("5-"&amp;Presupuestos[[#This Row],[ID DOCUMENTO]],BD_Pagos[],10,0),0)&gt;Presupuestos[[#This Row],[TOTAL SOLES]],Presupuestos[[#This Row],[TOTAL SOLES]],IFERROR(VLOOKUP("5-"&amp;Presupuestos[[#This Row],[ID DOCUMENTO]],BD_Pagos[],10,0),0))</f>
        <v>0</v>
      </c>
      <c r="BH401" s="7">
        <f>IFERROR(VLOOKUP("1-Detraccion"&amp;Presupuestos[[#This Row],[ID DOCUMENTO]],BD_Pagos[],2,0),"")</f>
        <v>0</v>
      </c>
      <c r="BI401" s="3" t="str">
        <f>IFERROR(VLOOKUP("1-Detraccion"&amp;Presupuestos[[#This Row],[ID DOCUMENTO]],BD_Pagos[],3,0),"")</f>
        <v/>
      </c>
      <c r="BJ401" s="3">
        <f>IFERROR(VLOOKUP("1-Detraccion"&amp;Presupuestos[[#This Row],[ID DOCUMENTO]],BD_Pagos[],4,0),"")</f>
        <v>0</v>
      </c>
      <c r="BK401" s="6">
        <f>IF(IFERROR(VLOOKUP("1-Detraccion"&amp;Presupuestos[[#This Row],[ID DOCUMENTO]],BD_Pagos[],5,0),0)&gt;Presupuestos[[#This Row],[TOTAL SOLES]],Presupuestos[[#This Row],[TOTAL SOLES]],IFERROR(VLOOKUP("1-Detraccion"&amp;Presupuestos[[#This Row],[ID DOCUMENTO]],BD_Pagos[],5,0),0))</f>
        <v>0</v>
      </c>
      <c r="BL401" s="6">
        <f>IF(IFERROR(VLOOKUP("1-Detraccion"&amp;Presupuestos[[#This Row],[ID DOCUMENTO]],BD_Pagos[],6,0),0)&gt;Presupuestos[[#This Row],[TOTAL SOLES]],Presupuestos[[#This Row],[TOTAL SOLES]],IFERROR(VLOOKUP("1-Detraccion"&amp;Presupuestos[[#This Row],[ID DOCUMENTO]],BD_Pagos[],6,0),0))</f>
        <v>0</v>
      </c>
      <c r="BM401" s="37"/>
      <c r="BN401" s="3"/>
      <c r="BO401" s="3"/>
      <c r="BP401" s="6"/>
      <c r="BQ40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30.42</v>
      </c>
      <c r="BR401" s="23" t="str">
        <f>IF(Presupuestos[[#This Row],[SALDO ME-MN]]&gt;0,"PENDIENTE","CANCELADO")</f>
        <v>PENDIENTE</v>
      </c>
      <c r="BS401" s="23" t="str">
        <f>IF(COUNTIFS($U$4:$U400,Presupuestos[[#This Row],[ID DOCUMENTO]])&gt;=1,IF(B400=Presupuestos[[#This Row],[ID]],"OK","DOC. DUPLICADO"),"OK")</f>
        <v>OK</v>
      </c>
    </row>
    <row r="402" spans="2:71" ht="24" x14ac:dyDescent="0.25">
      <c r="B402" s="34">
        <f>IF(Presupuestos[[#This Row],[ID DOCUMENTO]]=U401,B401,IF(B401="ID",1,B401+1))</f>
        <v>388</v>
      </c>
      <c r="C402" s="2">
        <v>45869</v>
      </c>
      <c r="D402" s="2">
        <v>45869</v>
      </c>
      <c r="E402" s="3" t="s">
        <v>665</v>
      </c>
      <c r="F402" s="25" t="s">
        <v>35</v>
      </c>
      <c r="G402" s="25" t="s">
        <v>196</v>
      </c>
      <c r="H402" s="25" t="s">
        <v>197</v>
      </c>
      <c r="I402" s="36" t="str">
        <f>IFERROR(VLOOKUP(Presupuestos[[#This Row],[AREA]]&amp;Presupuestos[[#This Row],[CONCEPTO]]&amp;Presupuestos[[#This Row],[DESCRIPCION]],Tabla28[[Columna1]:[CÓDIGO NUEVO]],2,0),"")</f>
        <v>P0301001</v>
      </c>
      <c r="J402" s="3" t="s">
        <v>666</v>
      </c>
      <c r="K402" s="3" t="s">
        <v>666</v>
      </c>
      <c r="L402" s="3" t="s">
        <v>666</v>
      </c>
      <c r="M402" s="31" t="s">
        <v>1330</v>
      </c>
      <c r="N402" s="3" t="s">
        <v>40</v>
      </c>
      <c r="O402" s="3" t="s">
        <v>315</v>
      </c>
      <c r="P402" s="3" t="s">
        <v>142</v>
      </c>
      <c r="Q402" s="3" t="str">
        <f>IFERROR(VLOOKUP(Presupuestos[[#This Row],[CLASIFICACIÓN (N)]],Tabla17[],2,0),"")</f>
        <v>Gastos no operativos</v>
      </c>
      <c r="R402" s="3" t="str">
        <f>IFERROR(VLOOKUP(Presupuestos[[#This Row],[CLASIFICACIÓN (N)]],Tabla17[],3,0),"")</f>
        <v>Operativo</v>
      </c>
      <c r="S402" s="3" t="s">
        <v>16</v>
      </c>
      <c r="T402" s="3" t="str">
        <f>IFERROR(VLOOKUP(Presupuestos[[#This Row],[ALMACEN]],Tabla5[],2,0),"")</f>
        <v>Arequipa</v>
      </c>
      <c r="U402" s="19" t="str">
        <f>IFERROR(VLOOKUP(Presupuestos[[#This Row],[TIPO DE DOCUMENTO]],Tipo_Documento[],2,0)&amp;Presupuestos[[#This Row],[SERIE]]&amp;Presupuestos[[#This Row],[NUMERO]]&amp;Presupuestos[[#This Row],[RUC]],"")</f>
        <v>01F86517605020127765279</v>
      </c>
      <c r="V402" s="3" t="s">
        <v>120</v>
      </c>
      <c r="W402" s="7">
        <v>45869</v>
      </c>
      <c r="X402" s="7">
        <v>45876</v>
      </c>
      <c r="Y402" s="3" t="s">
        <v>1335</v>
      </c>
      <c r="Z402" s="3">
        <v>176050</v>
      </c>
      <c r="AA402" s="3">
        <f>IFERROR(VLOOKUP(Presupuestos[[#This Row],[RAZON SOCIAL]],CHOOSE({1,2},Clientes_Proveedores[Razon Social],Clientes_Proveedores[Ruc / Dni]),2,0),"-")</f>
        <v>20127765279</v>
      </c>
      <c r="AB402" s="31" t="s">
        <v>1332</v>
      </c>
      <c r="AC402" s="3" t="s">
        <v>670</v>
      </c>
      <c r="AD402" s="5">
        <v>0.18</v>
      </c>
      <c r="AE402" s="6">
        <v>199.69</v>
      </c>
      <c r="AF402" s="6">
        <f>Presupuestos[[#This Row],[BASE]]*Presupuestos[[#This Row],[% IGV]]</f>
        <v>35.944199999999995</v>
      </c>
      <c r="AG402" s="22">
        <f>ROUND(SUM(Presupuestos[[#This Row],[BASE]:[IGV]]),2)</f>
        <v>235.63</v>
      </c>
      <c r="AH402" s="9" t="str">
        <f>IF(Presupuestos[[#This Row],[MONEDA]]="USD",VLOOKUP(Presupuestos[[#This Row],[FECHA DE EMISION]],Tipo_Cambio[],3,0),"")</f>
        <v/>
      </c>
      <c r="AI402" s="22">
        <f>IFERROR(ROUND(IF(Presupuestos[[#This Row],[MONEDA]]="PEN",Presupuestos[[#This Row],[TOTAL]],Presupuestos[[#This Row],[TOTAL]]*Presupuestos[[#This Row],[TIPO DE CAMBIO]]),2),"")</f>
        <v>235.63</v>
      </c>
      <c r="AJ402" s="5"/>
      <c r="AK402" s="33" t="s">
        <v>671</v>
      </c>
      <c r="AL402" s="5" t="s">
        <v>680</v>
      </c>
      <c r="AM402" s="23"/>
      <c r="AN402" s="23"/>
      <c r="AO402" s="7">
        <f>IFERROR(VLOOKUP("1-"&amp;Presupuestos[[#This Row],[ID DOCUMENTO]],BD_Pagos[],7,0),"")</f>
        <v>45874</v>
      </c>
      <c r="AP402" s="16" t="str">
        <f>IFERROR(VLOOKUP("1-"&amp;Presupuestos[[#This Row],[ID DOCUMENTO]],BD_Pagos[],8,0),"")</f>
        <v>B-BCP - Soles</v>
      </c>
      <c r="AQ402" s="17">
        <f>IFERROR(VLOOKUP("1-"&amp;Presupuestos[[#This Row],[ID DOCUMENTO]],BD_Pagos[],9,0),"")</f>
        <v>118795</v>
      </c>
      <c r="AR402" s="54"/>
      <c r="AS402" s="7">
        <f>IFERROR(VLOOKUP("2-"&amp;Presupuestos[[#This Row],[ID DOCUMENTO]],BD_Pagos[],7,0),"")</f>
        <v>0</v>
      </c>
      <c r="AT402" s="16" t="str">
        <f>IFERROR(VLOOKUP("2-"&amp;Presupuestos[[#This Row],[ID DOCUMENTO]],BD_Pagos[],8,0),"")</f>
        <v/>
      </c>
      <c r="AU402" s="17">
        <f>IFERROR(VLOOKUP("2-"&amp;Presupuestos[[#This Row],[ID DOCUMENTO]],BD_Pagos[],9,0),"")</f>
        <v>0</v>
      </c>
      <c r="AV402" s="20">
        <f>IF(IFERROR(VLOOKUP("2-"&amp;Presupuestos[[#This Row],[ID DOCUMENTO]],BD_Pagos[],10,0),0)&gt;Presupuestos[[#This Row],[TOTAL SOLES]],Presupuestos[[#This Row],[TOTAL SOLES]],IFERROR(VLOOKUP("2-"&amp;Presupuestos[[#This Row],[ID DOCUMENTO]],BD_Pagos[],10,0),0))</f>
        <v>0</v>
      </c>
      <c r="AW402" s="7"/>
      <c r="AX402" s="16"/>
      <c r="AY402" s="17"/>
      <c r="AZ402" s="20"/>
      <c r="BA402" s="7"/>
      <c r="BB402" s="16"/>
      <c r="BC402" s="17"/>
      <c r="BD402" s="20"/>
      <c r="BE402" s="7">
        <f>IFERROR(VLOOKUP("5-"&amp;Presupuestos[[#This Row],[ID DOCUMENTO]],BD_Pagos[],7,0),"")</f>
        <v>0</v>
      </c>
      <c r="BF402" s="17">
        <f>IFERROR(VLOOKUP("5-"&amp;Presupuestos[[#This Row],[ID DOCUMENTO]],BD_Pagos[],9,0),"")</f>
        <v>0</v>
      </c>
      <c r="BG402" s="20">
        <f>IF(IFERROR(VLOOKUP("5-"&amp;Presupuestos[[#This Row],[ID DOCUMENTO]],BD_Pagos[],10,0),0)&gt;Presupuestos[[#This Row],[TOTAL SOLES]],Presupuestos[[#This Row],[TOTAL SOLES]],IFERROR(VLOOKUP("5-"&amp;Presupuestos[[#This Row],[ID DOCUMENTO]],BD_Pagos[],10,0),0))</f>
        <v>0</v>
      </c>
      <c r="BH402" s="7">
        <f>IFERROR(VLOOKUP("1-Detraccion"&amp;Presupuestos[[#This Row],[ID DOCUMENTO]],BD_Pagos[],2,0),"")</f>
        <v>0</v>
      </c>
      <c r="BI402" s="3" t="str">
        <f>IFERROR(VLOOKUP("1-Detraccion"&amp;Presupuestos[[#This Row],[ID DOCUMENTO]],BD_Pagos[],3,0),"")</f>
        <v/>
      </c>
      <c r="BJ402" s="3">
        <f>IFERROR(VLOOKUP("1-Detraccion"&amp;Presupuestos[[#This Row],[ID DOCUMENTO]],BD_Pagos[],4,0),"")</f>
        <v>0</v>
      </c>
      <c r="BK402" s="6">
        <f>IF(IFERROR(VLOOKUP("1-Detraccion"&amp;Presupuestos[[#This Row],[ID DOCUMENTO]],BD_Pagos[],5,0),0)&gt;Presupuestos[[#This Row],[TOTAL SOLES]],Presupuestos[[#This Row],[TOTAL SOLES]],IFERROR(VLOOKUP("1-Detraccion"&amp;Presupuestos[[#This Row],[ID DOCUMENTO]],BD_Pagos[],5,0),0))</f>
        <v>0</v>
      </c>
      <c r="BL402" s="6">
        <f>IF(IFERROR(VLOOKUP("1-Detraccion"&amp;Presupuestos[[#This Row],[ID DOCUMENTO]],BD_Pagos[],6,0),0)&gt;Presupuestos[[#This Row],[TOTAL SOLES]],Presupuestos[[#This Row],[TOTAL SOLES]],IFERROR(VLOOKUP("1-Detraccion"&amp;Presupuestos[[#This Row],[ID DOCUMENTO]],BD_Pagos[],6,0),0))</f>
        <v>0</v>
      </c>
      <c r="BM402" s="37"/>
      <c r="BN402" s="3"/>
      <c r="BO402" s="3"/>
      <c r="BP402" s="6"/>
      <c r="BQ40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235.63</v>
      </c>
      <c r="BR402" s="23" t="str">
        <f>IF(Presupuestos[[#This Row],[SALDO ME-MN]]&gt;0,"PENDIENTE","CANCELADO")</f>
        <v>PENDIENTE</v>
      </c>
      <c r="BS402" s="23" t="str">
        <f>IF(COUNTIFS($U$4:$U401,Presupuestos[[#This Row],[ID DOCUMENTO]])&gt;=1,IF(B401=Presupuestos[[#This Row],[ID]],"OK","DOC. DUPLICADO"),"OK")</f>
        <v>OK</v>
      </c>
    </row>
    <row r="403" spans="2:71" ht="24" x14ac:dyDescent="0.25">
      <c r="B403" s="34">
        <f>IF(Presupuestos[[#This Row],[ID DOCUMENTO]]=U402,B402,IF(B402="ID",1,B402+1))</f>
        <v>388</v>
      </c>
      <c r="C403" s="2">
        <v>45869</v>
      </c>
      <c r="D403" s="2">
        <v>45869</v>
      </c>
      <c r="E403" s="3" t="s">
        <v>665</v>
      </c>
      <c r="F403" s="25" t="s">
        <v>35</v>
      </c>
      <c r="G403" s="25" t="s">
        <v>196</v>
      </c>
      <c r="H403" s="25" t="s">
        <v>197</v>
      </c>
      <c r="I403" s="36" t="str">
        <f>IFERROR(VLOOKUP(Presupuestos[[#This Row],[AREA]]&amp;Presupuestos[[#This Row],[CONCEPTO]]&amp;Presupuestos[[#This Row],[DESCRIPCION]],Tabla28[[Columna1]:[CÓDIGO NUEVO]],2,0),"")</f>
        <v>P0301001</v>
      </c>
      <c r="J403" s="3" t="s">
        <v>666</v>
      </c>
      <c r="K403" s="3" t="s">
        <v>666</v>
      </c>
      <c r="L403" s="3" t="s">
        <v>666</v>
      </c>
      <c r="M403" s="31" t="s">
        <v>1330</v>
      </c>
      <c r="N403" s="3" t="s">
        <v>33</v>
      </c>
      <c r="O403" s="3" t="s">
        <v>315</v>
      </c>
      <c r="P403" s="3" t="s">
        <v>142</v>
      </c>
      <c r="Q403" s="3" t="str">
        <f>IFERROR(VLOOKUP(Presupuestos[[#This Row],[CLASIFICACIÓN (N)]],Tabla17[],2,0),"")</f>
        <v>Gastos no operativos</v>
      </c>
      <c r="R403" s="3" t="str">
        <f>IFERROR(VLOOKUP(Presupuestos[[#This Row],[CLASIFICACIÓN (N)]],Tabla17[],3,0),"")</f>
        <v>Operativo</v>
      </c>
      <c r="S403" s="3" t="s">
        <v>16</v>
      </c>
      <c r="T403" s="3" t="str">
        <f>IFERROR(VLOOKUP(Presupuestos[[#This Row],[ALMACEN]],Tabla5[],2,0),"")</f>
        <v>Arequipa</v>
      </c>
      <c r="U403" s="19" t="str">
        <f>IFERROR(VLOOKUP(Presupuestos[[#This Row],[TIPO DE DOCUMENTO]],Tipo_Documento[],2,0)&amp;Presupuestos[[#This Row],[SERIE]]&amp;Presupuestos[[#This Row],[NUMERO]]&amp;Presupuestos[[#This Row],[RUC]],"")</f>
        <v>01F86517605020127765279</v>
      </c>
      <c r="V403" s="3" t="s">
        <v>120</v>
      </c>
      <c r="W403" s="7">
        <v>45869</v>
      </c>
      <c r="X403" s="7">
        <v>45876</v>
      </c>
      <c r="Y403" s="3" t="s">
        <v>1335</v>
      </c>
      <c r="Z403" s="3">
        <v>176050</v>
      </c>
      <c r="AA403" s="3">
        <f>IFERROR(VLOOKUP(Presupuestos[[#This Row],[RAZON SOCIAL]],CHOOSE({1,2},Clientes_Proveedores[Razon Social],Clientes_Proveedores[Ruc / Dni]),2,0),"-")</f>
        <v>20127765279</v>
      </c>
      <c r="AB403" s="31" t="s">
        <v>1332</v>
      </c>
      <c r="AC403" s="3" t="s">
        <v>670</v>
      </c>
      <c r="AD403" s="5">
        <v>0.18</v>
      </c>
      <c r="AE403" s="6">
        <v>595.05999999999995</v>
      </c>
      <c r="AF403" s="6">
        <f>Presupuestos[[#This Row],[BASE]]*Presupuestos[[#This Row],[% IGV]]</f>
        <v>107.11079999999998</v>
      </c>
      <c r="AG403" s="22">
        <f>ROUND(SUM(Presupuestos[[#This Row],[BASE]:[IGV]]),2)</f>
        <v>702.17</v>
      </c>
      <c r="AH403" s="9" t="str">
        <f>IF(Presupuestos[[#This Row],[MONEDA]]="USD",VLOOKUP(Presupuestos[[#This Row],[FECHA DE EMISION]],Tipo_Cambio[],3,0),"")</f>
        <v/>
      </c>
      <c r="AI403" s="22">
        <f>IFERROR(ROUND(IF(Presupuestos[[#This Row],[MONEDA]]="PEN",Presupuestos[[#This Row],[TOTAL]],Presupuestos[[#This Row],[TOTAL]]*Presupuestos[[#This Row],[TIPO DE CAMBIO]]),2),"")</f>
        <v>702.17</v>
      </c>
      <c r="AJ403" s="5"/>
      <c r="AK403" s="33" t="s">
        <v>671</v>
      </c>
      <c r="AL403" s="5" t="s">
        <v>680</v>
      </c>
      <c r="AM403" s="23"/>
      <c r="AN403" s="23"/>
      <c r="AO403" s="7">
        <f>IFERROR(VLOOKUP("1-"&amp;Presupuestos[[#This Row],[ID DOCUMENTO]],BD_Pagos[],7,0),"")</f>
        <v>45874</v>
      </c>
      <c r="AP403" s="16" t="str">
        <f>IFERROR(VLOOKUP("1-"&amp;Presupuestos[[#This Row],[ID DOCUMENTO]],BD_Pagos[],8,0),"")</f>
        <v>B-BCP - Soles</v>
      </c>
      <c r="AQ403" s="17">
        <f>IFERROR(VLOOKUP("1-"&amp;Presupuestos[[#This Row],[ID DOCUMENTO]],BD_Pagos[],9,0),"")</f>
        <v>118795</v>
      </c>
      <c r="AR403" s="54"/>
      <c r="AS403" s="7">
        <f>IFERROR(VLOOKUP("2-"&amp;Presupuestos[[#This Row],[ID DOCUMENTO]],BD_Pagos[],7,0),"")</f>
        <v>0</v>
      </c>
      <c r="AT403" s="16" t="str">
        <f>IFERROR(VLOOKUP("2-"&amp;Presupuestos[[#This Row],[ID DOCUMENTO]],BD_Pagos[],8,0),"")</f>
        <v/>
      </c>
      <c r="AU403" s="17">
        <f>IFERROR(VLOOKUP("2-"&amp;Presupuestos[[#This Row],[ID DOCUMENTO]],BD_Pagos[],9,0),"")</f>
        <v>0</v>
      </c>
      <c r="AV403" s="20">
        <f>IF(IFERROR(VLOOKUP("2-"&amp;Presupuestos[[#This Row],[ID DOCUMENTO]],BD_Pagos[],10,0),0)&gt;Presupuestos[[#This Row],[TOTAL SOLES]],Presupuestos[[#This Row],[TOTAL SOLES]],IFERROR(VLOOKUP("2-"&amp;Presupuestos[[#This Row],[ID DOCUMENTO]],BD_Pagos[],10,0),0))</f>
        <v>0</v>
      </c>
      <c r="AW403" s="7"/>
      <c r="AX403" s="16"/>
      <c r="AY403" s="17"/>
      <c r="AZ403" s="20"/>
      <c r="BA403" s="7"/>
      <c r="BB403" s="16"/>
      <c r="BC403" s="17"/>
      <c r="BD403" s="20"/>
      <c r="BE403" s="7">
        <f>IFERROR(VLOOKUP("5-"&amp;Presupuestos[[#This Row],[ID DOCUMENTO]],BD_Pagos[],7,0),"")</f>
        <v>0</v>
      </c>
      <c r="BF403" s="17">
        <f>IFERROR(VLOOKUP("5-"&amp;Presupuestos[[#This Row],[ID DOCUMENTO]],BD_Pagos[],9,0),"")</f>
        <v>0</v>
      </c>
      <c r="BG403" s="20">
        <f>IF(IFERROR(VLOOKUP("5-"&amp;Presupuestos[[#This Row],[ID DOCUMENTO]],BD_Pagos[],10,0),0)&gt;Presupuestos[[#This Row],[TOTAL SOLES]],Presupuestos[[#This Row],[TOTAL SOLES]],IFERROR(VLOOKUP("5-"&amp;Presupuestos[[#This Row],[ID DOCUMENTO]],BD_Pagos[],10,0),0))</f>
        <v>0</v>
      </c>
      <c r="BH403" s="7">
        <f>IFERROR(VLOOKUP("1-Detraccion"&amp;Presupuestos[[#This Row],[ID DOCUMENTO]],BD_Pagos[],2,0),"")</f>
        <v>0</v>
      </c>
      <c r="BI403" s="3" t="str">
        <f>IFERROR(VLOOKUP("1-Detraccion"&amp;Presupuestos[[#This Row],[ID DOCUMENTO]],BD_Pagos[],3,0),"")</f>
        <v/>
      </c>
      <c r="BJ403" s="3">
        <f>IFERROR(VLOOKUP("1-Detraccion"&amp;Presupuestos[[#This Row],[ID DOCUMENTO]],BD_Pagos[],4,0),"")</f>
        <v>0</v>
      </c>
      <c r="BK403" s="6">
        <f>IF(IFERROR(VLOOKUP("1-Detraccion"&amp;Presupuestos[[#This Row],[ID DOCUMENTO]],BD_Pagos[],5,0),0)&gt;Presupuestos[[#This Row],[TOTAL SOLES]],Presupuestos[[#This Row],[TOTAL SOLES]],IFERROR(VLOOKUP("1-Detraccion"&amp;Presupuestos[[#This Row],[ID DOCUMENTO]],BD_Pagos[],5,0),0))</f>
        <v>0</v>
      </c>
      <c r="BL403" s="6">
        <f>IF(IFERROR(VLOOKUP("1-Detraccion"&amp;Presupuestos[[#This Row],[ID DOCUMENTO]],BD_Pagos[],6,0),0)&gt;Presupuestos[[#This Row],[TOTAL SOLES]],Presupuestos[[#This Row],[TOTAL SOLES]],IFERROR(VLOOKUP("1-Detraccion"&amp;Presupuestos[[#This Row],[ID DOCUMENTO]],BD_Pagos[],6,0),0))</f>
        <v>0</v>
      </c>
      <c r="BM403" s="37"/>
      <c r="BN403" s="3"/>
      <c r="BO403" s="3"/>
      <c r="BP403" s="6"/>
      <c r="BQ40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702.17</v>
      </c>
      <c r="BR403" s="23" t="str">
        <f>IF(Presupuestos[[#This Row],[SALDO ME-MN]]&gt;0,"PENDIENTE","CANCELADO")</f>
        <v>PENDIENTE</v>
      </c>
      <c r="BS403" s="23" t="str">
        <f>IF(COUNTIFS($U$4:$U402,Presupuestos[[#This Row],[ID DOCUMENTO]])&gt;=1,IF(B402=Presupuestos[[#This Row],[ID]],"OK","DOC. DUPLICADO"),"OK")</f>
        <v>OK</v>
      </c>
    </row>
    <row r="404" spans="2:71" ht="24" x14ac:dyDescent="0.25">
      <c r="B404" s="34">
        <f>IF(Presupuestos[[#This Row],[ID DOCUMENTO]]=U403,B403,IF(B403="ID",1,B403+1))</f>
        <v>389</v>
      </c>
      <c r="C404" s="2">
        <v>45853</v>
      </c>
      <c r="D404" s="2">
        <v>45853</v>
      </c>
      <c r="E404" s="3" t="s">
        <v>665</v>
      </c>
      <c r="F404" s="25" t="s">
        <v>35</v>
      </c>
      <c r="G404" s="25" t="s">
        <v>196</v>
      </c>
      <c r="H404" s="25" t="s">
        <v>197</v>
      </c>
      <c r="I404" s="36" t="str">
        <f>IFERROR(VLOOKUP(Presupuestos[[#This Row],[AREA]]&amp;Presupuestos[[#This Row],[CONCEPTO]]&amp;Presupuestos[[#This Row],[DESCRIPCION]],Tabla28[[Columna1]:[CÓDIGO NUEVO]],2,0),"")</f>
        <v>P0301001</v>
      </c>
      <c r="J404" s="3" t="s">
        <v>666</v>
      </c>
      <c r="K404" s="3" t="s">
        <v>666</v>
      </c>
      <c r="L404" s="3" t="s">
        <v>666</v>
      </c>
      <c r="M404" s="31" t="s">
        <v>1330</v>
      </c>
      <c r="N404" s="3" t="s">
        <v>33</v>
      </c>
      <c r="O404" s="3" t="s">
        <v>315</v>
      </c>
      <c r="P404" s="3" t="s">
        <v>142</v>
      </c>
      <c r="Q404" s="3" t="str">
        <f>IFERROR(VLOOKUP(Presupuestos[[#This Row],[CLASIFICACIÓN (N)]],Tabla17[],2,0),"")</f>
        <v>Gastos no operativos</v>
      </c>
      <c r="R404" s="3" t="str">
        <f>IFERROR(VLOOKUP(Presupuestos[[#This Row],[CLASIFICACIÓN (N)]],Tabla17[],3,0),"")</f>
        <v>Operativo</v>
      </c>
      <c r="S404" s="3" t="s">
        <v>16</v>
      </c>
      <c r="T404" s="3" t="str">
        <f>IFERROR(VLOOKUP(Presupuestos[[#This Row],[ALMACEN]],Tabla5[],2,0),"")</f>
        <v>Arequipa</v>
      </c>
      <c r="U404" s="19" t="str">
        <f>IFERROR(VLOOKUP(Presupuestos[[#This Row],[TIPO DE DOCUMENTO]],Tipo_Documento[],2,0)&amp;Presupuestos[[#This Row],[SERIE]]&amp;Presupuestos[[#This Row],[NUMERO]]&amp;Presupuestos[[#This Row],[RUC]],"")</f>
        <v>01F86517362620127765279</v>
      </c>
      <c r="V404" s="3" t="s">
        <v>120</v>
      </c>
      <c r="W404" s="7">
        <v>45853</v>
      </c>
      <c r="X404" s="7">
        <v>45860</v>
      </c>
      <c r="Y404" s="3" t="s">
        <v>1335</v>
      </c>
      <c r="Z404" s="3">
        <v>173626</v>
      </c>
      <c r="AA404" s="3">
        <f>IFERROR(VLOOKUP(Presupuestos[[#This Row],[RAZON SOCIAL]],CHOOSE({1,2},Clientes_Proveedores[Razon Social],Clientes_Proveedores[Ruc / Dni]),2,0),"-")</f>
        <v>20127765279</v>
      </c>
      <c r="AB404" s="31" t="s">
        <v>1332</v>
      </c>
      <c r="AC404" s="3" t="s">
        <v>670</v>
      </c>
      <c r="AD404" s="5">
        <v>0.18</v>
      </c>
      <c r="AE404" s="6">
        <v>296.01</v>
      </c>
      <c r="AF404" s="6">
        <f>Presupuestos[[#This Row],[BASE]]*Presupuestos[[#This Row],[% IGV]]</f>
        <v>53.281799999999997</v>
      </c>
      <c r="AG404" s="22">
        <f>ROUND(SUM(Presupuestos[[#This Row],[BASE]:[IGV]]),2)</f>
        <v>349.29</v>
      </c>
      <c r="AH404" s="9" t="str">
        <f>IF(Presupuestos[[#This Row],[MONEDA]]="USD",VLOOKUP(Presupuestos[[#This Row],[FECHA DE EMISION]],Tipo_Cambio[],3,0),"")</f>
        <v/>
      </c>
      <c r="AI404" s="22">
        <f>IFERROR(ROUND(IF(Presupuestos[[#This Row],[MONEDA]]="PEN",Presupuestos[[#This Row],[TOTAL]],Presupuestos[[#This Row],[TOTAL]]*Presupuestos[[#This Row],[TIPO DE CAMBIO]]),2),"")</f>
        <v>349.29</v>
      </c>
      <c r="AJ404" s="5"/>
      <c r="AK404" s="33" t="s">
        <v>671</v>
      </c>
      <c r="AL404" s="5" t="s">
        <v>680</v>
      </c>
      <c r="AM404" s="23"/>
      <c r="AN404" s="23"/>
      <c r="AO404" s="7">
        <f>IFERROR(VLOOKUP("1-"&amp;Presupuestos[[#This Row],[ID DOCUMENTO]],BD_Pagos[],7,0),"")</f>
        <v>45859</v>
      </c>
      <c r="AP404" s="16" t="str">
        <f>IFERROR(VLOOKUP("1-"&amp;Presupuestos[[#This Row],[ID DOCUMENTO]],BD_Pagos[],8,0),"")</f>
        <v>B-BCP - Soles</v>
      </c>
      <c r="AQ404" s="17">
        <f>IFERROR(VLOOKUP("1-"&amp;Presupuestos[[#This Row],[ID DOCUMENTO]],BD_Pagos[],9,0),"")</f>
        <v>144039</v>
      </c>
      <c r="AR404" s="54"/>
      <c r="AS404" s="7">
        <f>IFERROR(VLOOKUP("2-"&amp;Presupuestos[[#This Row],[ID DOCUMENTO]],BD_Pagos[],7,0),"")</f>
        <v>0</v>
      </c>
      <c r="AT404" s="16" t="str">
        <f>IFERROR(VLOOKUP("2-"&amp;Presupuestos[[#This Row],[ID DOCUMENTO]],BD_Pagos[],8,0),"")</f>
        <v/>
      </c>
      <c r="AU404" s="17">
        <f>IFERROR(VLOOKUP("2-"&amp;Presupuestos[[#This Row],[ID DOCUMENTO]],BD_Pagos[],9,0),"")</f>
        <v>0</v>
      </c>
      <c r="AV404" s="20">
        <f>IF(IFERROR(VLOOKUP("2-"&amp;Presupuestos[[#This Row],[ID DOCUMENTO]],BD_Pagos[],10,0),0)&gt;Presupuestos[[#This Row],[TOTAL SOLES]],Presupuestos[[#This Row],[TOTAL SOLES]],IFERROR(VLOOKUP("2-"&amp;Presupuestos[[#This Row],[ID DOCUMENTO]],BD_Pagos[],10,0),0))</f>
        <v>0</v>
      </c>
      <c r="AW404" s="7"/>
      <c r="AX404" s="16"/>
      <c r="AY404" s="17"/>
      <c r="AZ404" s="20"/>
      <c r="BA404" s="7"/>
      <c r="BB404" s="16"/>
      <c r="BC404" s="17"/>
      <c r="BD404" s="20"/>
      <c r="BE404" s="7">
        <f>IFERROR(VLOOKUP("5-"&amp;Presupuestos[[#This Row],[ID DOCUMENTO]],BD_Pagos[],7,0),"")</f>
        <v>0</v>
      </c>
      <c r="BF404" s="17">
        <f>IFERROR(VLOOKUP("5-"&amp;Presupuestos[[#This Row],[ID DOCUMENTO]],BD_Pagos[],9,0),"")</f>
        <v>0</v>
      </c>
      <c r="BG404" s="20">
        <f>IF(IFERROR(VLOOKUP("5-"&amp;Presupuestos[[#This Row],[ID DOCUMENTO]],BD_Pagos[],10,0),0)&gt;Presupuestos[[#This Row],[TOTAL SOLES]],Presupuestos[[#This Row],[TOTAL SOLES]],IFERROR(VLOOKUP("5-"&amp;Presupuestos[[#This Row],[ID DOCUMENTO]],BD_Pagos[],10,0),0))</f>
        <v>0</v>
      </c>
      <c r="BH404" s="7">
        <f>IFERROR(VLOOKUP("1-Detraccion"&amp;Presupuestos[[#This Row],[ID DOCUMENTO]],BD_Pagos[],2,0),"")</f>
        <v>0</v>
      </c>
      <c r="BI404" s="3" t="str">
        <f>IFERROR(VLOOKUP("1-Detraccion"&amp;Presupuestos[[#This Row],[ID DOCUMENTO]],BD_Pagos[],3,0),"")</f>
        <v/>
      </c>
      <c r="BJ404" s="3">
        <f>IFERROR(VLOOKUP("1-Detraccion"&amp;Presupuestos[[#This Row],[ID DOCUMENTO]],BD_Pagos[],4,0),"")</f>
        <v>0</v>
      </c>
      <c r="BK404" s="6">
        <f>IF(IFERROR(VLOOKUP("1-Detraccion"&amp;Presupuestos[[#This Row],[ID DOCUMENTO]],BD_Pagos[],5,0),0)&gt;Presupuestos[[#This Row],[TOTAL SOLES]],Presupuestos[[#This Row],[TOTAL SOLES]],IFERROR(VLOOKUP("1-Detraccion"&amp;Presupuestos[[#This Row],[ID DOCUMENTO]],BD_Pagos[],5,0),0))</f>
        <v>0</v>
      </c>
      <c r="BL404" s="6">
        <f>IF(IFERROR(VLOOKUP("1-Detraccion"&amp;Presupuestos[[#This Row],[ID DOCUMENTO]],BD_Pagos[],6,0),0)&gt;Presupuestos[[#This Row],[TOTAL SOLES]],Presupuestos[[#This Row],[TOTAL SOLES]],IFERROR(VLOOKUP("1-Detraccion"&amp;Presupuestos[[#This Row],[ID DOCUMENTO]],BD_Pagos[],6,0),0))</f>
        <v>0</v>
      </c>
      <c r="BM404" s="37"/>
      <c r="BN404" s="3"/>
      <c r="BO404" s="3"/>
      <c r="BP404" s="6"/>
      <c r="BQ40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349.29</v>
      </c>
      <c r="BR404" s="23" t="str">
        <f>IF(Presupuestos[[#This Row],[SALDO ME-MN]]&gt;0,"PENDIENTE","CANCELADO")</f>
        <v>PENDIENTE</v>
      </c>
      <c r="BS404" s="23" t="str">
        <f>IF(COUNTIFS($U$4:$U403,Presupuestos[[#This Row],[ID DOCUMENTO]])&gt;=1,IF(B403=Presupuestos[[#This Row],[ID]],"OK","DOC. DUPLICADO"),"OK")</f>
        <v>OK</v>
      </c>
    </row>
    <row r="405" spans="2:71" ht="24" x14ac:dyDescent="0.25">
      <c r="B405" s="34">
        <f>IF(Presupuestos[[#This Row],[ID DOCUMENTO]]=U404,B404,IF(B404="ID",1,B404+1))</f>
        <v>389</v>
      </c>
      <c r="C405" s="2">
        <v>45853</v>
      </c>
      <c r="D405" s="2">
        <v>45853</v>
      </c>
      <c r="E405" s="3" t="s">
        <v>665</v>
      </c>
      <c r="F405" s="25" t="s">
        <v>35</v>
      </c>
      <c r="G405" s="25" t="s">
        <v>196</v>
      </c>
      <c r="H405" s="25" t="s">
        <v>197</v>
      </c>
      <c r="I405" s="36" t="str">
        <f>IFERROR(VLOOKUP(Presupuestos[[#This Row],[AREA]]&amp;Presupuestos[[#This Row],[CONCEPTO]]&amp;Presupuestos[[#This Row],[DESCRIPCION]],Tabla28[[Columna1]:[CÓDIGO NUEVO]],2,0),"")</f>
        <v>P0301001</v>
      </c>
      <c r="J405" s="3" t="s">
        <v>666</v>
      </c>
      <c r="K405" s="3" t="s">
        <v>666</v>
      </c>
      <c r="L405" s="3" t="s">
        <v>666</v>
      </c>
      <c r="M405" s="31" t="s">
        <v>1330</v>
      </c>
      <c r="N405" s="3" t="s">
        <v>15</v>
      </c>
      <c r="O405" s="3" t="s">
        <v>315</v>
      </c>
      <c r="P405" s="3" t="s">
        <v>142</v>
      </c>
      <c r="Q405" s="3" t="str">
        <f>IFERROR(VLOOKUP(Presupuestos[[#This Row],[CLASIFICACIÓN (N)]],Tabla17[],2,0),"")</f>
        <v>Gastos no operativos</v>
      </c>
      <c r="R405" s="3" t="str">
        <f>IFERROR(VLOOKUP(Presupuestos[[#This Row],[CLASIFICACIÓN (N)]],Tabla17[],3,0),"")</f>
        <v>Operativo</v>
      </c>
      <c r="S405" s="3" t="s">
        <v>16</v>
      </c>
      <c r="T405" s="3" t="str">
        <f>IFERROR(VLOOKUP(Presupuestos[[#This Row],[ALMACEN]],Tabla5[],2,0),"")</f>
        <v>Arequipa</v>
      </c>
      <c r="U405" s="19" t="str">
        <f>IFERROR(VLOOKUP(Presupuestos[[#This Row],[TIPO DE DOCUMENTO]],Tipo_Documento[],2,0)&amp;Presupuestos[[#This Row],[SERIE]]&amp;Presupuestos[[#This Row],[NUMERO]]&amp;Presupuestos[[#This Row],[RUC]],"")</f>
        <v>01F86517362620127765279</v>
      </c>
      <c r="V405" s="3" t="s">
        <v>120</v>
      </c>
      <c r="W405" s="7">
        <v>45853</v>
      </c>
      <c r="X405" s="7">
        <v>45860</v>
      </c>
      <c r="Y405" s="3" t="s">
        <v>1335</v>
      </c>
      <c r="Z405" s="3">
        <v>173626</v>
      </c>
      <c r="AA405" s="3">
        <f>IFERROR(VLOOKUP(Presupuestos[[#This Row],[RAZON SOCIAL]],CHOOSE({1,2},Clientes_Proveedores[Razon Social],Clientes_Proveedores[Ruc / Dni]),2,0),"-")</f>
        <v>20127765279</v>
      </c>
      <c r="AB405" s="31" t="s">
        <v>1332</v>
      </c>
      <c r="AC405" s="3" t="s">
        <v>670</v>
      </c>
      <c r="AD405" s="5">
        <v>0.18</v>
      </c>
      <c r="AE405" s="6">
        <v>298.52</v>
      </c>
      <c r="AF405" s="6">
        <f>Presupuestos[[#This Row],[BASE]]*Presupuestos[[#This Row],[% IGV]]</f>
        <v>53.733599999999996</v>
      </c>
      <c r="AG405" s="22">
        <f>ROUND(SUM(Presupuestos[[#This Row],[BASE]:[IGV]]),2)</f>
        <v>352.25</v>
      </c>
      <c r="AH405" s="9" t="str">
        <f>IF(Presupuestos[[#This Row],[MONEDA]]="USD",VLOOKUP(Presupuestos[[#This Row],[FECHA DE EMISION]],Tipo_Cambio[],3,0),"")</f>
        <v/>
      </c>
      <c r="AI405" s="22">
        <f>IFERROR(ROUND(IF(Presupuestos[[#This Row],[MONEDA]]="PEN",Presupuestos[[#This Row],[TOTAL]],Presupuestos[[#This Row],[TOTAL]]*Presupuestos[[#This Row],[TIPO DE CAMBIO]]),2),"")</f>
        <v>352.25</v>
      </c>
      <c r="AJ405" s="5"/>
      <c r="AK405" s="33" t="s">
        <v>671</v>
      </c>
      <c r="AL405" s="5" t="s">
        <v>680</v>
      </c>
      <c r="AM405" s="23"/>
      <c r="AN405" s="23"/>
      <c r="AO405" s="7">
        <f>IFERROR(VLOOKUP("1-"&amp;Presupuestos[[#This Row],[ID DOCUMENTO]],BD_Pagos[],7,0),"")</f>
        <v>45859</v>
      </c>
      <c r="AP405" s="16" t="str">
        <f>IFERROR(VLOOKUP("1-"&amp;Presupuestos[[#This Row],[ID DOCUMENTO]],BD_Pagos[],8,0),"")</f>
        <v>B-BCP - Soles</v>
      </c>
      <c r="AQ405" s="17">
        <f>IFERROR(VLOOKUP("1-"&amp;Presupuestos[[#This Row],[ID DOCUMENTO]],BD_Pagos[],9,0),"")</f>
        <v>144039</v>
      </c>
      <c r="AR405" s="54"/>
      <c r="AS405" s="7">
        <f>IFERROR(VLOOKUP("2-"&amp;Presupuestos[[#This Row],[ID DOCUMENTO]],BD_Pagos[],7,0),"")</f>
        <v>0</v>
      </c>
      <c r="AT405" s="16" t="str">
        <f>IFERROR(VLOOKUP("2-"&amp;Presupuestos[[#This Row],[ID DOCUMENTO]],BD_Pagos[],8,0),"")</f>
        <v/>
      </c>
      <c r="AU405" s="17">
        <f>IFERROR(VLOOKUP("2-"&amp;Presupuestos[[#This Row],[ID DOCUMENTO]],BD_Pagos[],9,0),"")</f>
        <v>0</v>
      </c>
      <c r="AV405" s="39">
        <f>IF(IFERROR(VLOOKUP("2-"&amp;Presupuestos[[#This Row],[ID DOCUMENTO]],BD_Pagos[],10,0),0)&gt;Presupuestos[[#This Row],[TOTAL SOLES]],Presupuestos[[#This Row],[TOTAL SOLES]],IFERROR(VLOOKUP("2-"&amp;Presupuestos[[#This Row],[ID DOCUMENTO]],BD_Pagos[],10,0),0))</f>
        <v>0</v>
      </c>
      <c r="AW405" s="7"/>
      <c r="AX405" s="16"/>
      <c r="AY405" s="17"/>
      <c r="AZ405" s="39"/>
      <c r="BA405" s="7"/>
      <c r="BB405" s="16"/>
      <c r="BC405" s="17"/>
      <c r="BD405" s="20"/>
      <c r="BE405" s="7">
        <f>IFERROR(VLOOKUP("5-"&amp;Presupuestos[[#This Row],[ID DOCUMENTO]],BD_Pagos[],7,0),"")</f>
        <v>0</v>
      </c>
      <c r="BF405" s="17">
        <f>IFERROR(VLOOKUP("5-"&amp;Presupuestos[[#This Row],[ID DOCUMENTO]],BD_Pagos[],9,0),"")</f>
        <v>0</v>
      </c>
      <c r="BG405" s="39">
        <f>IF(IFERROR(VLOOKUP("5-"&amp;Presupuestos[[#This Row],[ID DOCUMENTO]],BD_Pagos[],10,0),0)&gt;Presupuestos[[#This Row],[TOTAL SOLES]],Presupuestos[[#This Row],[TOTAL SOLES]],IFERROR(VLOOKUP("5-"&amp;Presupuestos[[#This Row],[ID DOCUMENTO]],BD_Pagos[],10,0),0))</f>
        <v>0</v>
      </c>
      <c r="BH405" s="7">
        <f>IFERROR(VLOOKUP("1-Detraccion"&amp;Presupuestos[[#This Row],[ID DOCUMENTO]],BD_Pagos[],2,0),"")</f>
        <v>0</v>
      </c>
      <c r="BI405" s="3" t="str">
        <f>IFERROR(VLOOKUP("1-Detraccion"&amp;Presupuestos[[#This Row],[ID DOCUMENTO]],BD_Pagos[],3,0),"")</f>
        <v/>
      </c>
      <c r="BJ405" s="3">
        <f>IFERROR(VLOOKUP("1-Detraccion"&amp;Presupuestos[[#This Row],[ID DOCUMENTO]],BD_Pagos[],4,0),"")</f>
        <v>0</v>
      </c>
      <c r="BK405" s="6">
        <f>IF(IFERROR(VLOOKUP("1-Detraccion"&amp;Presupuestos[[#This Row],[ID DOCUMENTO]],BD_Pagos[],5,0),0)&gt;Presupuestos[[#This Row],[TOTAL SOLES]],Presupuestos[[#This Row],[TOTAL SOLES]],IFERROR(VLOOKUP("1-Detraccion"&amp;Presupuestos[[#This Row],[ID DOCUMENTO]],BD_Pagos[],5,0),0))</f>
        <v>0</v>
      </c>
      <c r="BL405" s="6">
        <f>IF(IFERROR(VLOOKUP("1-Detraccion"&amp;Presupuestos[[#This Row],[ID DOCUMENTO]],BD_Pagos[],6,0),0)&gt;Presupuestos[[#This Row],[TOTAL SOLES]],Presupuestos[[#This Row],[TOTAL SOLES]],IFERROR(VLOOKUP("1-Detraccion"&amp;Presupuestos[[#This Row],[ID DOCUMENTO]],BD_Pagos[],6,0),0))</f>
        <v>0</v>
      </c>
      <c r="BM405" s="37"/>
      <c r="BN405" s="3"/>
      <c r="BO405" s="3"/>
      <c r="BP405" s="6"/>
      <c r="BQ40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352.25</v>
      </c>
      <c r="BR405" s="23" t="str">
        <f>IF(Presupuestos[[#This Row],[SALDO ME-MN]]&gt;0,"PENDIENTE","CANCELADO")</f>
        <v>PENDIENTE</v>
      </c>
      <c r="BS405" s="23" t="str">
        <f>IF(COUNTIFS($U$4:$U404,Presupuestos[[#This Row],[ID DOCUMENTO]])&gt;=1,IF(B404=Presupuestos[[#This Row],[ID]],"OK","DOC. DUPLICADO"),"OK")</f>
        <v>OK</v>
      </c>
    </row>
    <row r="406" spans="2:71" ht="24" x14ac:dyDescent="0.25">
      <c r="B406" s="34">
        <f>IF(Presupuestos[[#This Row],[ID DOCUMENTO]]=U405,B405,IF(B405="ID",1,B405+1))</f>
        <v>390</v>
      </c>
      <c r="C406" s="2">
        <v>45853</v>
      </c>
      <c r="D406" s="2">
        <v>45853</v>
      </c>
      <c r="E406" s="3" t="s">
        <v>665</v>
      </c>
      <c r="F406" s="25" t="s">
        <v>35</v>
      </c>
      <c r="G406" s="25" t="s">
        <v>196</v>
      </c>
      <c r="H406" s="25" t="s">
        <v>197</v>
      </c>
      <c r="I406" s="36" t="str">
        <f>IFERROR(VLOOKUP(Presupuestos[[#This Row],[AREA]]&amp;Presupuestos[[#This Row],[CONCEPTO]]&amp;Presupuestos[[#This Row],[DESCRIPCION]],Tabla28[[Columna1]:[CÓDIGO NUEVO]],2,0),"")</f>
        <v>P0301001</v>
      </c>
      <c r="J406" s="3" t="s">
        <v>666</v>
      </c>
      <c r="K406" s="3" t="s">
        <v>666</v>
      </c>
      <c r="L406" s="3" t="s">
        <v>666</v>
      </c>
      <c r="M406" s="31" t="s">
        <v>1330</v>
      </c>
      <c r="N406" s="3" t="s">
        <v>25</v>
      </c>
      <c r="O406" s="3" t="s">
        <v>315</v>
      </c>
      <c r="P406" s="3" t="s">
        <v>142</v>
      </c>
      <c r="Q406" s="3" t="str">
        <f>IFERROR(VLOOKUP(Presupuestos[[#This Row],[CLASIFICACIÓN (N)]],Tabla17[],2,0),"")</f>
        <v>Gastos no operativos</v>
      </c>
      <c r="R406" s="3" t="str">
        <f>IFERROR(VLOOKUP(Presupuestos[[#This Row],[CLASIFICACIÓN (N)]],Tabla17[],3,0),"")</f>
        <v>Operativo</v>
      </c>
      <c r="S406" s="3" t="s">
        <v>16</v>
      </c>
      <c r="T406" s="3" t="str">
        <f>IFERROR(VLOOKUP(Presupuestos[[#This Row],[ALMACEN]],Tabla5[],2,0),"")</f>
        <v>Arequipa</v>
      </c>
      <c r="U406" s="19" t="str">
        <f>IFERROR(VLOOKUP(Presupuestos[[#This Row],[TIPO DE DOCUMENTO]],Tipo_Documento[],2,0)&amp;Presupuestos[[#This Row],[SERIE]]&amp;Presupuestos[[#This Row],[NUMERO]]&amp;Presupuestos[[#This Row],[RUC]],"")</f>
        <v>01F86517360520127765279</v>
      </c>
      <c r="V406" s="3" t="s">
        <v>120</v>
      </c>
      <c r="W406" s="7">
        <v>45853</v>
      </c>
      <c r="X406" s="7">
        <v>45860</v>
      </c>
      <c r="Y406" s="3" t="s">
        <v>1335</v>
      </c>
      <c r="Z406" s="3">
        <v>173605</v>
      </c>
      <c r="AA406" s="3">
        <f>IFERROR(VLOOKUP(Presupuestos[[#This Row],[RAZON SOCIAL]],CHOOSE({1,2},Clientes_Proveedores[Razon Social],Clientes_Proveedores[Ruc / Dni]),2,0),"-")</f>
        <v>20127765279</v>
      </c>
      <c r="AB406" s="31" t="s">
        <v>1332</v>
      </c>
      <c r="AC406" s="3" t="s">
        <v>670</v>
      </c>
      <c r="AD406" s="5">
        <v>0.18</v>
      </c>
      <c r="AE406" s="6">
        <v>491.98</v>
      </c>
      <c r="AF406" s="6">
        <f>Presupuestos[[#This Row],[BASE]]*Presupuestos[[#This Row],[% IGV]]</f>
        <v>88.556399999999996</v>
      </c>
      <c r="AG406" s="22">
        <f>ROUND(SUM(Presupuestos[[#This Row],[BASE]:[IGV]]),2)</f>
        <v>580.54</v>
      </c>
      <c r="AH406" s="9" t="str">
        <f>IF(Presupuestos[[#This Row],[MONEDA]]="USD",VLOOKUP(Presupuestos[[#This Row],[FECHA DE EMISION]],Tipo_Cambio[],3,0),"")</f>
        <v/>
      </c>
      <c r="AI406" s="22">
        <f>IFERROR(ROUND(IF(Presupuestos[[#This Row],[MONEDA]]="PEN",Presupuestos[[#This Row],[TOTAL]],Presupuestos[[#This Row],[TOTAL]]*Presupuestos[[#This Row],[TIPO DE CAMBIO]]),2),"")</f>
        <v>580.54</v>
      </c>
      <c r="AJ406" s="5"/>
      <c r="AK406" s="33" t="s">
        <v>671</v>
      </c>
      <c r="AL406" s="5" t="s">
        <v>680</v>
      </c>
      <c r="AM406" s="23"/>
      <c r="AN406" s="23"/>
      <c r="AO406" s="7">
        <f>IFERROR(VLOOKUP("1-"&amp;Presupuestos[[#This Row],[ID DOCUMENTO]],BD_Pagos[],7,0),"")</f>
        <v>45859</v>
      </c>
      <c r="AP406" s="16" t="str">
        <f>IFERROR(VLOOKUP("1-"&amp;Presupuestos[[#This Row],[ID DOCUMENTO]],BD_Pagos[],8,0),"")</f>
        <v>B-BCP - Soles</v>
      </c>
      <c r="AQ406" s="17">
        <f>IFERROR(VLOOKUP("1-"&amp;Presupuestos[[#This Row],[ID DOCUMENTO]],BD_Pagos[],9,0),"")</f>
        <v>144039</v>
      </c>
      <c r="AR406" s="54"/>
      <c r="AS406" s="7">
        <f>IFERROR(VLOOKUP("2-"&amp;Presupuestos[[#This Row],[ID DOCUMENTO]],BD_Pagos[],7,0),"")</f>
        <v>0</v>
      </c>
      <c r="AT406" s="16" t="str">
        <f>IFERROR(VLOOKUP("2-"&amp;Presupuestos[[#This Row],[ID DOCUMENTO]],BD_Pagos[],8,0),"")</f>
        <v/>
      </c>
      <c r="AU406" s="17">
        <f>IFERROR(VLOOKUP("2-"&amp;Presupuestos[[#This Row],[ID DOCUMENTO]],BD_Pagos[],9,0),"")</f>
        <v>0</v>
      </c>
      <c r="AV406" s="20">
        <f>IF(IFERROR(VLOOKUP("2-"&amp;Presupuestos[[#This Row],[ID DOCUMENTO]],BD_Pagos[],10,0),0)&gt;Presupuestos[[#This Row],[TOTAL SOLES]],Presupuestos[[#This Row],[TOTAL SOLES]],IFERROR(VLOOKUP("2-"&amp;Presupuestos[[#This Row],[ID DOCUMENTO]],BD_Pagos[],10,0),0))</f>
        <v>0</v>
      </c>
      <c r="AW406" s="7"/>
      <c r="AX406" s="16"/>
      <c r="AY406" s="17"/>
      <c r="AZ406" s="20"/>
      <c r="BA406" s="7"/>
      <c r="BB406" s="16"/>
      <c r="BC406" s="17"/>
      <c r="BD406" s="20"/>
      <c r="BE406" s="7">
        <f>IFERROR(VLOOKUP("5-"&amp;Presupuestos[[#This Row],[ID DOCUMENTO]],BD_Pagos[],7,0),"")</f>
        <v>0</v>
      </c>
      <c r="BF406" s="17">
        <f>IFERROR(VLOOKUP("5-"&amp;Presupuestos[[#This Row],[ID DOCUMENTO]],BD_Pagos[],9,0),"")</f>
        <v>0</v>
      </c>
      <c r="BG406" s="20">
        <f>IF(IFERROR(VLOOKUP("5-"&amp;Presupuestos[[#This Row],[ID DOCUMENTO]],BD_Pagos[],10,0),0)&gt;Presupuestos[[#This Row],[TOTAL SOLES]],Presupuestos[[#This Row],[TOTAL SOLES]],IFERROR(VLOOKUP("5-"&amp;Presupuestos[[#This Row],[ID DOCUMENTO]],BD_Pagos[],10,0),0))</f>
        <v>0</v>
      </c>
      <c r="BH406" s="7">
        <f>IFERROR(VLOOKUP("1-Detraccion"&amp;Presupuestos[[#This Row],[ID DOCUMENTO]],BD_Pagos[],2,0),"")</f>
        <v>0</v>
      </c>
      <c r="BI406" s="3" t="str">
        <f>IFERROR(VLOOKUP("1-Detraccion"&amp;Presupuestos[[#This Row],[ID DOCUMENTO]],BD_Pagos[],3,0),"")</f>
        <v/>
      </c>
      <c r="BJ406" s="3">
        <f>IFERROR(VLOOKUP("1-Detraccion"&amp;Presupuestos[[#This Row],[ID DOCUMENTO]],BD_Pagos[],4,0),"")</f>
        <v>0</v>
      </c>
      <c r="BK406" s="6">
        <f>IF(IFERROR(VLOOKUP("1-Detraccion"&amp;Presupuestos[[#This Row],[ID DOCUMENTO]],BD_Pagos[],5,0),0)&gt;Presupuestos[[#This Row],[TOTAL SOLES]],Presupuestos[[#This Row],[TOTAL SOLES]],IFERROR(VLOOKUP("1-Detraccion"&amp;Presupuestos[[#This Row],[ID DOCUMENTO]],BD_Pagos[],5,0),0))</f>
        <v>0</v>
      </c>
      <c r="BL406" s="6">
        <f>IF(IFERROR(VLOOKUP("1-Detraccion"&amp;Presupuestos[[#This Row],[ID DOCUMENTO]],BD_Pagos[],6,0),0)&gt;Presupuestos[[#This Row],[TOTAL SOLES]],Presupuestos[[#This Row],[TOTAL SOLES]],IFERROR(VLOOKUP("1-Detraccion"&amp;Presupuestos[[#This Row],[ID DOCUMENTO]],BD_Pagos[],6,0),0))</f>
        <v>0</v>
      </c>
      <c r="BM406" s="37"/>
      <c r="BN406" s="3"/>
      <c r="BO406" s="3"/>
      <c r="BP406" s="6"/>
      <c r="BQ40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580.54</v>
      </c>
      <c r="BR406" s="23" t="str">
        <f>IF(Presupuestos[[#This Row],[SALDO ME-MN]]&gt;0,"PENDIENTE","CANCELADO")</f>
        <v>PENDIENTE</v>
      </c>
      <c r="BS406" s="23" t="str">
        <f>IF(COUNTIFS($U$4:$U405,Presupuestos[[#This Row],[ID DOCUMENTO]])&gt;=1,IF(B405=Presupuestos[[#This Row],[ID]],"OK","DOC. DUPLICADO"),"OK")</f>
        <v>OK</v>
      </c>
    </row>
    <row r="407" spans="2:71" ht="24" x14ac:dyDescent="0.25">
      <c r="B407" s="34">
        <f>IF(Presupuestos[[#This Row],[ID DOCUMENTO]]=U406,B406,IF(B406="ID",1,B406+1))</f>
        <v>390</v>
      </c>
      <c r="C407" s="2">
        <v>45853</v>
      </c>
      <c r="D407" s="2">
        <v>45853</v>
      </c>
      <c r="E407" s="3" t="s">
        <v>665</v>
      </c>
      <c r="F407" s="25" t="s">
        <v>35</v>
      </c>
      <c r="G407" s="25" t="s">
        <v>196</v>
      </c>
      <c r="H407" s="25" t="s">
        <v>197</v>
      </c>
      <c r="I407" s="36" t="str">
        <f>IFERROR(VLOOKUP(Presupuestos[[#This Row],[AREA]]&amp;Presupuestos[[#This Row],[CONCEPTO]]&amp;Presupuestos[[#This Row],[DESCRIPCION]],Tabla28[[Columna1]:[CÓDIGO NUEVO]],2,0),"")</f>
        <v>P0301001</v>
      </c>
      <c r="J407" s="3" t="s">
        <v>666</v>
      </c>
      <c r="K407" s="3" t="s">
        <v>666</v>
      </c>
      <c r="L407" s="3" t="s">
        <v>666</v>
      </c>
      <c r="M407" s="31" t="s">
        <v>1330</v>
      </c>
      <c r="N407" s="3" t="s">
        <v>53</v>
      </c>
      <c r="O407" s="3" t="s">
        <v>315</v>
      </c>
      <c r="P407" s="3" t="s">
        <v>142</v>
      </c>
      <c r="Q407" s="3" t="str">
        <f>IFERROR(VLOOKUP(Presupuestos[[#This Row],[CLASIFICACIÓN (N)]],Tabla17[],2,0),"")</f>
        <v>Gastos no operativos</v>
      </c>
      <c r="R407" s="3" t="str">
        <f>IFERROR(VLOOKUP(Presupuestos[[#This Row],[CLASIFICACIÓN (N)]],Tabla17[],3,0),"")</f>
        <v>Operativo</v>
      </c>
      <c r="S407" s="3" t="s">
        <v>16</v>
      </c>
      <c r="T407" s="3" t="str">
        <f>IFERROR(VLOOKUP(Presupuestos[[#This Row],[ALMACEN]],Tabla5[],2,0),"")</f>
        <v>Arequipa</v>
      </c>
      <c r="U407" s="19" t="str">
        <f>IFERROR(VLOOKUP(Presupuestos[[#This Row],[TIPO DE DOCUMENTO]],Tipo_Documento[],2,0)&amp;Presupuestos[[#This Row],[SERIE]]&amp;Presupuestos[[#This Row],[NUMERO]]&amp;Presupuestos[[#This Row],[RUC]],"")</f>
        <v>01F86517360520127765279</v>
      </c>
      <c r="V407" s="3" t="s">
        <v>120</v>
      </c>
      <c r="W407" s="7">
        <v>45853</v>
      </c>
      <c r="X407" s="7">
        <v>45860</v>
      </c>
      <c r="Y407" s="3" t="s">
        <v>1335</v>
      </c>
      <c r="Z407" s="3">
        <v>173605</v>
      </c>
      <c r="AA407" s="3">
        <f>IFERROR(VLOOKUP(Presupuestos[[#This Row],[RAZON SOCIAL]],CHOOSE({1,2},Clientes_Proveedores[Razon Social],Clientes_Proveedores[Ruc / Dni]),2,0),"-")</f>
        <v>20127765279</v>
      </c>
      <c r="AB407" s="31" t="s">
        <v>1332</v>
      </c>
      <c r="AC407" s="3" t="s">
        <v>670</v>
      </c>
      <c r="AD407" s="5">
        <v>0.18</v>
      </c>
      <c r="AE407" s="6">
        <v>134.47999999999999</v>
      </c>
      <c r="AF407" s="6">
        <f>Presupuestos[[#This Row],[BASE]]*Presupuestos[[#This Row],[% IGV]]</f>
        <v>24.206399999999999</v>
      </c>
      <c r="AG407" s="22">
        <f>ROUND(SUM(Presupuestos[[#This Row],[BASE]:[IGV]]),2)</f>
        <v>158.69</v>
      </c>
      <c r="AH407" s="9" t="str">
        <f>IF(Presupuestos[[#This Row],[MONEDA]]="USD",VLOOKUP(Presupuestos[[#This Row],[FECHA DE EMISION]],Tipo_Cambio[],3,0),"")</f>
        <v/>
      </c>
      <c r="AI407" s="22">
        <f>IFERROR(ROUND(IF(Presupuestos[[#This Row],[MONEDA]]="PEN",Presupuestos[[#This Row],[TOTAL]],Presupuestos[[#This Row],[TOTAL]]*Presupuestos[[#This Row],[TIPO DE CAMBIO]]),2),"")</f>
        <v>158.69</v>
      </c>
      <c r="AJ407" s="5"/>
      <c r="AK407" s="33" t="s">
        <v>671</v>
      </c>
      <c r="AL407" s="5" t="s">
        <v>680</v>
      </c>
      <c r="AM407" s="23"/>
      <c r="AN407" s="23"/>
      <c r="AO407" s="7">
        <f>IFERROR(VLOOKUP("1-"&amp;Presupuestos[[#This Row],[ID DOCUMENTO]],BD_Pagos[],7,0),"")</f>
        <v>45859</v>
      </c>
      <c r="AP407" s="16" t="str">
        <f>IFERROR(VLOOKUP("1-"&amp;Presupuestos[[#This Row],[ID DOCUMENTO]],BD_Pagos[],8,0),"")</f>
        <v>B-BCP - Soles</v>
      </c>
      <c r="AQ407" s="17">
        <f>IFERROR(VLOOKUP("1-"&amp;Presupuestos[[#This Row],[ID DOCUMENTO]],BD_Pagos[],9,0),"")</f>
        <v>144039</v>
      </c>
      <c r="AR407" s="54"/>
      <c r="AS407" s="7">
        <f>IFERROR(VLOOKUP("2-"&amp;Presupuestos[[#This Row],[ID DOCUMENTO]],BD_Pagos[],7,0),"")</f>
        <v>0</v>
      </c>
      <c r="AT407" s="16" t="str">
        <f>IFERROR(VLOOKUP("2-"&amp;Presupuestos[[#This Row],[ID DOCUMENTO]],BD_Pagos[],8,0),"")</f>
        <v/>
      </c>
      <c r="AU407" s="17">
        <f>IFERROR(VLOOKUP("2-"&amp;Presupuestos[[#This Row],[ID DOCUMENTO]],BD_Pagos[],9,0),"")</f>
        <v>0</v>
      </c>
      <c r="AV407" s="39">
        <f>IF(IFERROR(VLOOKUP("2-"&amp;Presupuestos[[#This Row],[ID DOCUMENTO]],BD_Pagos[],10,0),0)&gt;Presupuestos[[#This Row],[TOTAL SOLES]],Presupuestos[[#This Row],[TOTAL SOLES]],IFERROR(VLOOKUP("2-"&amp;Presupuestos[[#This Row],[ID DOCUMENTO]],BD_Pagos[],10,0),0))</f>
        <v>0</v>
      </c>
      <c r="AW407" s="7"/>
      <c r="AX407" s="16"/>
      <c r="AY407" s="17"/>
      <c r="AZ407" s="39"/>
      <c r="BA407" s="7"/>
      <c r="BB407" s="16"/>
      <c r="BC407" s="17"/>
      <c r="BD407" s="20"/>
      <c r="BE407" s="7">
        <f>IFERROR(VLOOKUP("5-"&amp;Presupuestos[[#This Row],[ID DOCUMENTO]],BD_Pagos[],7,0),"")</f>
        <v>0</v>
      </c>
      <c r="BF407" s="17">
        <f>IFERROR(VLOOKUP("5-"&amp;Presupuestos[[#This Row],[ID DOCUMENTO]],BD_Pagos[],9,0),"")</f>
        <v>0</v>
      </c>
      <c r="BG407" s="39">
        <f>IF(IFERROR(VLOOKUP("5-"&amp;Presupuestos[[#This Row],[ID DOCUMENTO]],BD_Pagos[],10,0),0)&gt;Presupuestos[[#This Row],[TOTAL SOLES]],Presupuestos[[#This Row],[TOTAL SOLES]],IFERROR(VLOOKUP("5-"&amp;Presupuestos[[#This Row],[ID DOCUMENTO]],BD_Pagos[],10,0),0))</f>
        <v>0</v>
      </c>
      <c r="BH407" s="7">
        <f>IFERROR(VLOOKUP("1-Detraccion"&amp;Presupuestos[[#This Row],[ID DOCUMENTO]],BD_Pagos[],2,0),"")</f>
        <v>0</v>
      </c>
      <c r="BI407" s="3" t="str">
        <f>IFERROR(VLOOKUP("1-Detraccion"&amp;Presupuestos[[#This Row],[ID DOCUMENTO]],BD_Pagos[],3,0),"")</f>
        <v/>
      </c>
      <c r="BJ407" s="3">
        <f>IFERROR(VLOOKUP("1-Detraccion"&amp;Presupuestos[[#This Row],[ID DOCUMENTO]],BD_Pagos[],4,0),"")</f>
        <v>0</v>
      </c>
      <c r="BK407" s="6">
        <f>IF(IFERROR(VLOOKUP("1-Detraccion"&amp;Presupuestos[[#This Row],[ID DOCUMENTO]],BD_Pagos[],5,0),0)&gt;Presupuestos[[#This Row],[TOTAL SOLES]],Presupuestos[[#This Row],[TOTAL SOLES]],IFERROR(VLOOKUP("1-Detraccion"&amp;Presupuestos[[#This Row],[ID DOCUMENTO]],BD_Pagos[],5,0),0))</f>
        <v>0</v>
      </c>
      <c r="BL407" s="6">
        <f>IF(IFERROR(VLOOKUP("1-Detraccion"&amp;Presupuestos[[#This Row],[ID DOCUMENTO]],BD_Pagos[],6,0),0)&gt;Presupuestos[[#This Row],[TOTAL SOLES]],Presupuestos[[#This Row],[TOTAL SOLES]],IFERROR(VLOOKUP("1-Detraccion"&amp;Presupuestos[[#This Row],[ID DOCUMENTO]],BD_Pagos[],6,0),0))</f>
        <v>0</v>
      </c>
      <c r="BM407" s="37"/>
      <c r="BN407" s="3"/>
      <c r="BO407" s="3"/>
      <c r="BP407" s="6"/>
      <c r="BQ40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158.69</v>
      </c>
      <c r="BR407" s="23" t="str">
        <f>IF(Presupuestos[[#This Row],[SALDO ME-MN]]&gt;0,"PENDIENTE","CANCELADO")</f>
        <v>PENDIENTE</v>
      </c>
      <c r="BS407" s="23" t="str">
        <f>IF(COUNTIFS($U$4:$U406,Presupuestos[[#This Row],[ID DOCUMENTO]])&gt;=1,IF(B406=Presupuestos[[#This Row],[ID]],"OK","DOC. DUPLICADO"),"OK")</f>
        <v>OK</v>
      </c>
    </row>
    <row r="408" spans="2:71" ht="24" x14ac:dyDescent="0.25">
      <c r="B408" s="34">
        <f>IF(Presupuestos[[#This Row],[ID DOCUMENTO]]=U407,B407,IF(B407="ID",1,B407+1))</f>
        <v>390</v>
      </c>
      <c r="C408" s="2">
        <v>45853</v>
      </c>
      <c r="D408" s="2">
        <v>45853</v>
      </c>
      <c r="E408" s="3" t="s">
        <v>665</v>
      </c>
      <c r="F408" s="25" t="s">
        <v>35</v>
      </c>
      <c r="G408" s="25" t="s">
        <v>196</v>
      </c>
      <c r="H408" s="25" t="s">
        <v>197</v>
      </c>
      <c r="I408" s="36" t="str">
        <f>IFERROR(VLOOKUP(Presupuestos[[#This Row],[AREA]]&amp;Presupuestos[[#This Row],[CONCEPTO]]&amp;Presupuestos[[#This Row],[DESCRIPCION]],Tabla28[[Columna1]:[CÓDIGO NUEVO]],2,0),"")</f>
        <v>P0301001</v>
      </c>
      <c r="J408" s="3" t="s">
        <v>666</v>
      </c>
      <c r="K408" s="3" t="s">
        <v>666</v>
      </c>
      <c r="L408" s="3" t="s">
        <v>666</v>
      </c>
      <c r="M408" s="31" t="s">
        <v>1330</v>
      </c>
      <c r="N408" s="3" t="s">
        <v>47</v>
      </c>
      <c r="O408" s="3" t="s">
        <v>315</v>
      </c>
      <c r="P408" s="3" t="s">
        <v>142</v>
      </c>
      <c r="Q408" s="3" t="str">
        <f>IFERROR(VLOOKUP(Presupuestos[[#This Row],[CLASIFICACIÓN (N)]],Tabla17[],2,0),"")</f>
        <v>Gastos no operativos</v>
      </c>
      <c r="R408" s="3" t="str">
        <f>IFERROR(VLOOKUP(Presupuestos[[#This Row],[CLASIFICACIÓN (N)]],Tabla17[],3,0),"")</f>
        <v>Operativo</v>
      </c>
      <c r="S408" s="3" t="s">
        <v>16</v>
      </c>
      <c r="T408" s="3" t="str">
        <f>IFERROR(VLOOKUP(Presupuestos[[#This Row],[ALMACEN]],Tabla5[],2,0),"")</f>
        <v>Arequipa</v>
      </c>
      <c r="U408" s="19" t="str">
        <f>IFERROR(VLOOKUP(Presupuestos[[#This Row],[TIPO DE DOCUMENTO]],Tipo_Documento[],2,0)&amp;Presupuestos[[#This Row],[SERIE]]&amp;Presupuestos[[#This Row],[NUMERO]]&amp;Presupuestos[[#This Row],[RUC]],"")</f>
        <v>01F86517360520127765279</v>
      </c>
      <c r="V408" s="3" t="s">
        <v>120</v>
      </c>
      <c r="W408" s="7">
        <v>45853</v>
      </c>
      <c r="X408" s="7">
        <v>45860</v>
      </c>
      <c r="Y408" s="3" t="s">
        <v>1335</v>
      </c>
      <c r="Z408" s="3">
        <v>173605</v>
      </c>
      <c r="AA408" s="3">
        <f>IFERROR(VLOOKUP(Presupuestos[[#This Row],[RAZON SOCIAL]],CHOOSE({1,2},Clientes_Proveedores[Razon Social],Clientes_Proveedores[Ruc / Dni]),2,0),"-")</f>
        <v>20127765279</v>
      </c>
      <c r="AB408" s="31" t="s">
        <v>1332</v>
      </c>
      <c r="AC408" s="3" t="s">
        <v>670</v>
      </c>
      <c r="AD408" s="5">
        <v>0.18</v>
      </c>
      <c r="AE408" s="6">
        <v>239.25</v>
      </c>
      <c r="AF408" s="6">
        <f>Presupuestos[[#This Row],[BASE]]*Presupuestos[[#This Row],[% IGV]]</f>
        <v>43.064999999999998</v>
      </c>
      <c r="AG408" s="22">
        <f>ROUND(SUM(Presupuestos[[#This Row],[BASE]:[IGV]]),2)</f>
        <v>282.32</v>
      </c>
      <c r="AH408" s="9" t="str">
        <f>IF(Presupuestos[[#This Row],[MONEDA]]="USD",VLOOKUP(Presupuestos[[#This Row],[FECHA DE EMISION]],Tipo_Cambio[],3,0),"")</f>
        <v/>
      </c>
      <c r="AI408" s="22">
        <f>IFERROR(ROUND(IF(Presupuestos[[#This Row],[MONEDA]]="PEN",Presupuestos[[#This Row],[TOTAL]],Presupuestos[[#This Row],[TOTAL]]*Presupuestos[[#This Row],[TIPO DE CAMBIO]]),2),"")</f>
        <v>282.32</v>
      </c>
      <c r="AJ408" s="5"/>
      <c r="AK408" s="33" t="s">
        <v>671</v>
      </c>
      <c r="AL408" s="5" t="s">
        <v>680</v>
      </c>
      <c r="AM408" s="23"/>
      <c r="AN408" s="23"/>
      <c r="AO408" s="7">
        <f>IFERROR(VLOOKUP("1-"&amp;Presupuestos[[#This Row],[ID DOCUMENTO]],BD_Pagos[],7,0),"")</f>
        <v>45859</v>
      </c>
      <c r="AP408" s="16" t="str">
        <f>IFERROR(VLOOKUP("1-"&amp;Presupuestos[[#This Row],[ID DOCUMENTO]],BD_Pagos[],8,0),"")</f>
        <v>B-BCP - Soles</v>
      </c>
      <c r="AQ408" s="17">
        <f>IFERROR(VLOOKUP("1-"&amp;Presupuestos[[#This Row],[ID DOCUMENTO]],BD_Pagos[],9,0),"")</f>
        <v>144039</v>
      </c>
      <c r="AR408" s="54"/>
      <c r="AS408" s="7">
        <f>IFERROR(VLOOKUP("2-"&amp;Presupuestos[[#This Row],[ID DOCUMENTO]],BD_Pagos[],7,0),"")</f>
        <v>0</v>
      </c>
      <c r="AT408" s="16" t="str">
        <f>IFERROR(VLOOKUP("2-"&amp;Presupuestos[[#This Row],[ID DOCUMENTO]],BD_Pagos[],8,0),"")</f>
        <v/>
      </c>
      <c r="AU408" s="17">
        <f>IFERROR(VLOOKUP("2-"&amp;Presupuestos[[#This Row],[ID DOCUMENTO]],BD_Pagos[],9,0),"")</f>
        <v>0</v>
      </c>
      <c r="AV408" s="20">
        <f>IF(IFERROR(VLOOKUP("2-"&amp;Presupuestos[[#This Row],[ID DOCUMENTO]],BD_Pagos[],10,0),0)&gt;Presupuestos[[#This Row],[TOTAL SOLES]],Presupuestos[[#This Row],[TOTAL SOLES]],IFERROR(VLOOKUP("2-"&amp;Presupuestos[[#This Row],[ID DOCUMENTO]],BD_Pagos[],10,0),0))</f>
        <v>0</v>
      </c>
      <c r="AW408" s="7"/>
      <c r="AX408" s="16"/>
      <c r="AY408" s="17"/>
      <c r="AZ408" s="20"/>
      <c r="BA408" s="7"/>
      <c r="BB408" s="16"/>
      <c r="BC408" s="17"/>
      <c r="BD408" s="20"/>
      <c r="BE408" s="7">
        <f>IFERROR(VLOOKUP("5-"&amp;Presupuestos[[#This Row],[ID DOCUMENTO]],BD_Pagos[],7,0),"")</f>
        <v>0</v>
      </c>
      <c r="BF408" s="17">
        <f>IFERROR(VLOOKUP("5-"&amp;Presupuestos[[#This Row],[ID DOCUMENTO]],BD_Pagos[],9,0),"")</f>
        <v>0</v>
      </c>
      <c r="BG408" s="20">
        <f>IF(IFERROR(VLOOKUP("5-"&amp;Presupuestos[[#This Row],[ID DOCUMENTO]],BD_Pagos[],10,0),0)&gt;Presupuestos[[#This Row],[TOTAL SOLES]],Presupuestos[[#This Row],[TOTAL SOLES]],IFERROR(VLOOKUP("5-"&amp;Presupuestos[[#This Row],[ID DOCUMENTO]],BD_Pagos[],10,0),0))</f>
        <v>0</v>
      </c>
      <c r="BH408" s="7">
        <f>IFERROR(VLOOKUP("1-Detraccion"&amp;Presupuestos[[#This Row],[ID DOCUMENTO]],BD_Pagos[],2,0),"")</f>
        <v>0</v>
      </c>
      <c r="BI408" s="3" t="str">
        <f>IFERROR(VLOOKUP("1-Detraccion"&amp;Presupuestos[[#This Row],[ID DOCUMENTO]],BD_Pagos[],3,0),"")</f>
        <v/>
      </c>
      <c r="BJ408" s="3">
        <f>IFERROR(VLOOKUP("1-Detraccion"&amp;Presupuestos[[#This Row],[ID DOCUMENTO]],BD_Pagos[],4,0),"")</f>
        <v>0</v>
      </c>
      <c r="BK408" s="6">
        <f>IF(IFERROR(VLOOKUP("1-Detraccion"&amp;Presupuestos[[#This Row],[ID DOCUMENTO]],BD_Pagos[],5,0),0)&gt;Presupuestos[[#This Row],[TOTAL SOLES]],Presupuestos[[#This Row],[TOTAL SOLES]],IFERROR(VLOOKUP("1-Detraccion"&amp;Presupuestos[[#This Row],[ID DOCUMENTO]],BD_Pagos[],5,0),0))</f>
        <v>0</v>
      </c>
      <c r="BL408" s="6">
        <f>IF(IFERROR(VLOOKUP("1-Detraccion"&amp;Presupuestos[[#This Row],[ID DOCUMENTO]],BD_Pagos[],6,0),0)&gt;Presupuestos[[#This Row],[TOTAL SOLES]],Presupuestos[[#This Row],[TOTAL SOLES]],IFERROR(VLOOKUP("1-Detraccion"&amp;Presupuestos[[#This Row],[ID DOCUMENTO]],BD_Pagos[],6,0),0))</f>
        <v>0</v>
      </c>
      <c r="BM408" s="37"/>
      <c r="BN408" s="3"/>
      <c r="BO408" s="3"/>
      <c r="BP408" s="6"/>
      <c r="BQ40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282.32</v>
      </c>
      <c r="BR408" s="23" t="str">
        <f>IF(Presupuestos[[#This Row],[SALDO ME-MN]]&gt;0,"PENDIENTE","CANCELADO")</f>
        <v>PENDIENTE</v>
      </c>
      <c r="BS408" s="23" t="str">
        <f>IF(COUNTIFS($U$4:$U407,Presupuestos[[#This Row],[ID DOCUMENTO]])&gt;=1,IF(B407=Presupuestos[[#This Row],[ID]],"OK","DOC. DUPLICADO"),"OK")</f>
        <v>OK</v>
      </c>
    </row>
    <row r="409" spans="2:71" ht="24" x14ac:dyDescent="0.25">
      <c r="B409" s="34">
        <f>IF(Presupuestos[[#This Row],[ID DOCUMENTO]]=U408,B408,IF(B408="ID",1,B408+1))</f>
        <v>390</v>
      </c>
      <c r="C409" s="2">
        <v>45853</v>
      </c>
      <c r="D409" s="2">
        <v>45853</v>
      </c>
      <c r="E409" s="3" t="s">
        <v>665</v>
      </c>
      <c r="F409" s="25" t="s">
        <v>62</v>
      </c>
      <c r="G409" s="25" t="s">
        <v>169</v>
      </c>
      <c r="H409" s="25" t="s">
        <v>565</v>
      </c>
      <c r="I409" s="36" t="str">
        <f>IFERROR(VLOOKUP(Presupuestos[[#This Row],[AREA]]&amp;Presupuestos[[#This Row],[CONCEPTO]]&amp;Presupuestos[[#This Row],[DESCRIPCION]],Tabla28[[Columna1]:[CÓDIGO NUEVO]],2,0),"")</f>
        <v>P0802003</v>
      </c>
      <c r="J409" s="3" t="s">
        <v>666</v>
      </c>
      <c r="K409" s="3" t="s">
        <v>666</v>
      </c>
      <c r="L409" s="3" t="s">
        <v>666</v>
      </c>
      <c r="M409" s="31" t="s">
        <v>1334</v>
      </c>
      <c r="N409" s="3" t="s">
        <v>58</v>
      </c>
      <c r="O409" s="3" t="s">
        <v>315</v>
      </c>
      <c r="P409" s="3" t="s">
        <v>142</v>
      </c>
      <c r="Q409" s="3" t="str">
        <f>IFERROR(VLOOKUP(Presupuestos[[#This Row],[CLASIFICACIÓN (N)]],Tabla17[],2,0),"")</f>
        <v>Gastos no operativos</v>
      </c>
      <c r="R409" s="3" t="str">
        <f>IFERROR(VLOOKUP(Presupuestos[[#This Row],[CLASIFICACIÓN (N)]],Tabla17[],3,0),"")</f>
        <v>Operativo</v>
      </c>
      <c r="S409" s="3" t="s">
        <v>16</v>
      </c>
      <c r="T409" s="3" t="str">
        <f>IFERROR(VLOOKUP(Presupuestos[[#This Row],[ALMACEN]],Tabla5[],2,0),"")</f>
        <v>Arequipa</v>
      </c>
      <c r="U409" s="19" t="str">
        <f>IFERROR(VLOOKUP(Presupuestos[[#This Row],[TIPO DE DOCUMENTO]],Tipo_Documento[],2,0)&amp;Presupuestos[[#This Row],[SERIE]]&amp;Presupuestos[[#This Row],[NUMERO]]&amp;Presupuestos[[#This Row],[RUC]],"")</f>
        <v>01F86517360520127765279</v>
      </c>
      <c r="V409" s="3" t="s">
        <v>120</v>
      </c>
      <c r="W409" s="7">
        <v>45853</v>
      </c>
      <c r="X409" s="7">
        <v>45860</v>
      </c>
      <c r="Y409" s="3" t="s">
        <v>1335</v>
      </c>
      <c r="Z409" s="3">
        <v>173605</v>
      </c>
      <c r="AA409" s="3">
        <f>IFERROR(VLOOKUP(Presupuestos[[#This Row],[RAZON SOCIAL]],CHOOSE({1,2},Clientes_Proveedores[Razon Social],Clientes_Proveedores[Ruc / Dni]),2,0),"-")</f>
        <v>20127765279</v>
      </c>
      <c r="AB409" s="31" t="s">
        <v>1332</v>
      </c>
      <c r="AC409" s="3" t="s">
        <v>670</v>
      </c>
      <c r="AD409" s="5">
        <v>0.18</v>
      </c>
      <c r="AE409" s="6">
        <v>32.979999999999997</v>
      </c>
      <c r="AF409" s="6">
        <f>Presupuestos[[#This Row],[BASE]]*Presupuestos[[#This Row],[% IGV]]</f>
        <v>5.936399999999999</v>
      </c>
      <c r="AG409" s="22">
        <f>ROUND(SUM(Presupuestos[[#This Row],[BASE]:[IGV]]),2)</f>
        <v>38.92</v>
      </c>
      <c r="AH409" s="9" t="str">
        <f>IF(Presupuestos[[#This Row],[MONEDA]]="USD",VLOOKUP(Presupuestos[[#This Row],[FECHA DE EMISION]],Tipo_Cambio[],3,0),"")</f>
        <v/>
      </c>
      <c r="AI409" s="22">
        <f>IFERROR(ROUND(IF(Presupuestos[[#This Row],[MONEDA]]="PEN",Presupuestos[[#This Row],[TOTAL]],Presupuestos[[#This Row],[TOTAL]]*Presupuestos[[#This Row],[TIPO DE CAMBIO]]),2),"")</f>
        <v>38.92</v>
      </c>
      <c r="AJ409" s="5"/>
      <c r="AK409" s="33" t="s">
        <v>671</v>
      </c>
      <c r="AL409" s="5" t="s">
        <v>680</v>
      </c>
      <c r="AM409" s="23"/>
      <c r="AN409" s="23"/>
      <c r="AO409" s="7">
        <f>IFERROR(VLOOKUP("1-"&amp;Presupuestos[[#This Row],[ID DOCUMENTO]],BD_Pagos[],7,0),"")</f>
        <v>45859</v>
      </c>
      <c r="AP409" s="16" t="str">
        <f>IFERROR(VLOOKUP("1-"&amp;Presupuestos[[#This Row],[ID DOCUMENTO]],BD_Pagos[],8,0),"")</f>
        <v>B-BCP - Soles</v>
      </c>
      <c r="AQ409" s="17">
        <f>IFERROR(VLOOKUP("1-"&amp;Presupuestos[[#This Row],[ID DOCUMENTO]],BD_Pagos[],9,0),"")</f>
        <v>144039</v>
      </c>
      <c r="AR409" s="54"/>
      <c r="AS409" s="7">
        <f>IFERROR(VLOOKUP("2-"&amp;Presupuestos[[#This Row],[ID DOCUMENTO]],BD_Pagos[],7,0),"")</f>
        <v>0</v>
      </c>
      <c r="AT409" s="16" t="str">
        <f>IFERROR(VLOOKUP("2-"&amp;Presupuestos[[#This Row],[ID DOCUMENTO]],BD_Pagos[],8,0),"")</f>
        <v/>
      </c>
      <c r="AU409" s="17">
        <f>IFERROR(VLOOKUP("2-"&amp;Presupuestos[[#This Row],[ID DOCUMENTO]],BD_Pagos[],9,0),"")</f>
        <v>0</v>
      </c>
      <c r="AV409" s="20">
        <f>IF(IFERROR(VLOOKUP("2-"&amp;Presupuestos[[#This Row],[ID DOCUMENTO]],BD_Pagos[],10,0),0)&gt;Presupuestos[[#This Row],[TOTAL SOLES]],Presupuestos[[#This Row],[TOTAL SOLES]],IFERROR(VLOOKUP("2-"&amp;Presupuestos[[#This Row],[ID DOCUMENTO]],BD_Pagos[],10,0),0))</f>
        <v>0</v>
      </c>
      <c r="AW409" s="7"/>
      <c r="AX409" s="16"/>
      <c r="AY409" s="17"/>
      <c r="AZ409" s="20"/>
      <c r="BA409" s="7"/>
      <c r="BB409" s="16"/>
      <c r="BC409" s="17"/>
      <c r="BD409" s="20"/>
      <c r="BE409" s="7">
        <f>IFERROR(VLOOKUP("5-"&amp;Presupuestos[[#This Row],[ID DOCUMENTO]],BD_Pagos[],7,0),"")</f>
        <v>0</v>
      </c>
      <c r="BF409" s="17">
        <f>IFERROR(VLOOKUP("5-"&amp;Presupuestos[[#This Row],[ID DOCUMENTO]],BD_Pagos[],9,0),"")</f>
        <v>0</v>
      </c>
      <c r="BG409" s="20">
        <f>IF(IFERROR(VLOOKUP("5-"&amp;Presupuestos[[#This Row],[ID DOCUMENTO]],BD_Pagos[],10,0),0)&gt;Presupuestos[[#This Row],[TOTAL SOLES]],Presupuestos[[#This Row],[TOTAL SOLES]],IFERROR(VLOOKUP("5-"&amp;Presupuestos[[#This Row],[ID DOCUMENTO]],BD_Pagos[],10,0),0))</f>
        <v>0</v>
      </c>
      <c r="BH409" s="7">
        <f>IFERROR(VLOOKUP("1-Detraccion"&amp;Presupuestos[[#This Row],[ID DOCUMENTO]],BD_Pagos[],2,0),"")</f>
        <v>0</v>
      </c>
      <c r="BI409" s="3" t="str">
        <f>IFERROR(VLOOKUP("1-Detraccion"&amp;Presupuestos[[#This Row],[ID DOCUMENTO]],BD_Pagos[],3,0),"")</f>
        <v/>
      </c>
      <c r="BJ409" s="3">
        <f>IFERROR(VLOOKUP("1-Detraccion"&amp;Presupuestos[[#This Row],[ID DOCUMENTO]],BD_Pagos[],4,0),"")</f>
        <v>0</v>
      </c>
      <c r="BK409" s="6">
        <f>IF(IFERROR(VLOOKUP("1-Detraccion"&amp;Presupuestos[[#This Row],[ID DOCUMENTO]],BD_Pagos[],5,0),0)&gt;Presupuestos[[#This Row],[TOTAL SOLES]],Presupuestos[[#This Row],[TOTAL SOLES]],IFERROR(VLOOKUP("1-Detraccion"&amp;Presupuestos[[#This Row],[ID DOCUMENTO]],BD_Pagos[],5,0),0))</f>
        <v>0</v>
      </c>
      <c r="BL409" s="6">
        <f>IF(IFERROR(VLOOKUP("1-Detraccion"&amp;Presupuestos[[#This Row],[ID DOCUMENTO]],BD_Pagos[],6,0),0)&gt;Presupuestos[[#This Row],[TOTAL SOLES]],Presupuestos[[#This Row],[TOTAL SOLES]],IFERROR(VLOOKUP("1-Detraccion"&amp;Presupuestos[[#This Row],[ID DOCUMENTO]],BD_Pagos[],6,0),0))</f>
        <v>0</v>
      </c>
      <c r="BM409" s="37"/>
      <c r="BN409" s="3"/>
      <c r="BO409" s="3"/>
      <c r="BP409" s="6"/>
      <c r="BQ40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38.92</v>
      </c>
      <c r="BR409" s="23" t="str">
        <f>IF(Presupuestos[[#This Row],[SALDO ME-MN]]&gt;0,"PENDIENTE","CANCELADO")</f>
        <v>PENDIENTE</v>
      </c>
      <c r="BS409" s="23" t="str">
        <f>IF(COUNTIFS($U$4:$U408,Presupuestos[[#This Row],[ID DOCUMENTO]])&gt;=1,IF(B408=Presupuestos[[#This Row],[ID]],"OK","DOC. DUPLICADO"),"OK")</f>
        <v>OK</v>
      </c>
    </row>
    <row r="410" spans="2:71" ht="24" x14ac:dyDescent="0.25">
      <c r="B410" s="34">
        <f>IF(Presupuestos[[#This Row],[ID DOCUMENTO]]=U409,B409,IF(B409="ID",1,B409+1))</f>
        <v>391</v>
      </c>
      <c r="C410" s="2">
        <v>45860</v>
      </c>
      <c r="D410" s="2">
        <v>45860</v>
      </c>
      <c r="E410" s="3" t="s">
        <v>665</v>
      </c>
      <c r="F410" s="25" t="s">
        <v>35</v>
      </c>
      <c r="G410" s="25" t="s">
        <v>196</v>
      </c>
      <c r="H410" s="25" t="s">
        <v>197</v>
      </c>
      <c r="I410" s="36" t="str">
        <f>IFERROR(VLOOKUP(Presupuestos[[#This Row],[AREA]]&amp;Presupuestos[[#This Row],[CONCEPTO]]&amp;Presupuestos[[#This Row],[DESCRIPCION]],Tabla28[[Columna1]:[CÓDIGO NUEVO]],2,0),"")</f>
        <v>P0301001</v>
      </c>
      <c r="J410" s="3" t="s">
        <v>666</v>
      </c>
      <c r="K410" s="3" t="s">
        <v>666</v>
      </c>
      <c r="L410" s="3" t="s">
        <v>666</v>
      </c>
      <c r="M410" s="31" t="s">
        <v>1330</v>
      </c>
      <c r="N410" s="3" t="s">
        <v>25</v>
      </c>
      <c r="O410" s="3" t="s">
        <v>315</v>
      </c>
      <c r="P410" s="3" t="s">
        <v>142</v>
      </c>
      <c r="Q410" s="3" t="str">
        <f>IFERROR(VLOOKUP(Presupuestos[[#This Row],[CLASIFICACIÓN (N)]],Tabla17[],2,0),"")</f>
        <v>Gastos no operativos</v>
      </c>
      <c r="R410" s="3" t="str">
        <f>IFERROR(VLOOKUP(Presupuestos[[#This Row],[CLASIFICACIÓN (N)]],Tabla17[],3,0),"")</f>
        <v>Operativo</v>
      </c>
      <c r="S410" s="3" t="s">
        <v>16</v>
      </c>
      <c r="T410" s="3" t="str">
        <f>IFERROR(VLOOKUP(Presupuestos[[#This Row],[ALMACEN]],Tabla5[],2,0),"")</f>
        <v>Arequipa</v>
      </c>
      <c r="U410" s="19" t="str">
        <f>IFERROR(VLOOKUP(Presupuestos[[#This Row],[TIPO DE DOCUMENTO]],Tipo_Documento[],2,0)&amp;Presupuestos[[#This Row],[SERIE]]&amp;Presupuestos[[#This Row],[NUMERO]]&amp;Presupuestos[[#This Row],[RUC]],"")</f>
        <v>01F86717347920127765279</v>
      </c>
      <c r="V410" s="3" t="s">
        <v>120</v>
      </c>
      <c r="W410" s="7">
        <v>45860</v>
      </c>
      <c r="X410" s="7">
        <v>45867</v>
      </c>
      <c r="Y410" s="3" t="s">
        <v>1333</v>
      </c>
      <c r="Z410" s="3">
        <v>173479</v>
      </c>
      <c r="AA410" s="3">
        <f>IFERROR(VLOOKUP(Presupuestos[[#This Row],[RAZON SOCIAL]],CHOOSE({1,2},Clientes_Proveedores[Razon Social],Clientes_Proveedores[Ruc / Dni]),2,0),"-")</f>
        <v>20127765279</v>
      </c>
      <c r="AB410" s="31" t="s">
        <v>1332</v>
      </c>
      <c r="AC410" s="3" t="s">
        <v>670</v>
      </c>
      <c r="AD410" s="5">
        <v>0.18</v>
      </c>
      <c r="AE410" s="6">
        <v>492.17</v>
      </c>
      <c r="AF410" s="6">
        <f>Presupuestos[[#This Row],[BASE]]*Presupuestos[[#This Row],[% IGV]]</f>
        <v>88.590599999999995</v>
      </c>
      <c r="AG410" s="22">
        <f>ROUND(SUM(Presupuestos[[#This Row],[BASE]:[IGV]]),2)</f>
        <v>580.76</v>
      </c>
      <c r="AH410" s="9" t="str">
        <f>IF(Presupuestos[[#This Row],[MONEDA]]="USD",VLOOKUP(Presupuestos[[#This Row],[FECHA DE EMISION]],Tipo_Cambio[],3,0),"")</f>
        <v/>
      </c>
      <c r="AI410" s="22">
        <f>IFERROR(ROUND(IF(Presupuestos[[#This Row],[MONEDA]]="PEN",Presupuestos[[#This Row],[TOTAL]],Presupuestos[[#This Row],[TOTAL]]*Presupuestos[[#This Row],[TIPO DE CAMBIO]]),2),"")</f>
        <v>580.76</v>
      </c>
      <c r="AJ410" s="5"/>
      <c r="AK410" s="33" t="s">
        <v>671</v>
      </c>
      <c r="AL410" s="5" t="s">
        <v>680</v>
      </c>
      <c r="AM410" s="23"/>
      <c r="AN410" s="23"/>
      <c r="AO410" s="7">
        <f>IFERROR(VLOOKUP("1-"&amp;Presupuestos[[#This Row],[ID DOCUMENTO]],BD_Pagos[],7,0),"")</f>
        <v>45870</v>
      </c>
      <c r="AP410" s="16" t="str">
        <f>IFERROR(VLOOKUP("1-"&amp;Presupuestos[[#This Row],[ID DOCUMENTO]],BD_Pagos[],8,0),"")</f>
        <v>B-BCP - Soles</v>
      </c>
      <c r="AQ410" s="17">
        <f>IFERROR(VLOOKUP("1-"&amp;Presupuestos[[#This Row],[ID DOCUMENTO]],BD_Pagos[],9,0),"")</f>
        <v>236850</v>
      </c>
      <c r="AR410" s="54"/>
      <c r="AS410" s="7">
        <f>IFERROR(VLOOKUP("2-"&amp;Presupuestos[[#This Row],[ID DOCUMENTO]],BD_Pagos[],7,0),"")</f>
        <v>0</v>
      </c>
      <c r="AT410" s="16" t="str">
        <f>IFERROR(VLOOKUP("2-"&amp;Presupuestos[[#This Row],[ID DOCUMENTO]],BD_Pagos[],8,0),"")</f>
        <v/>
      </c>
      <c r="AU410" s="17">
        <f>IFERROR(VLOOKUP("2-"&amp;Presupuestos[[#This Row],[ID DOCUMENTO]],BD_Pagos[],9,0),"")</f>
        <v>0</v>
      </c>
      <c r="AV410" s="20">
        <f>IF(IFERROR(VLOOKUP("2-"&amp;Presupuestos[[#This Row],[ID DOCUMENTO]],BD_Pagos[],10,0),0)&gt;Presupuestos[[#This Row],[TOTAL SOLES]],Presupuestos[[#This Row],[TOTAL SOLES]],IFERROR(VLOOKUP("2-"&amp;Presupuestos[[#This Row],[ID DOCUMENTO]],BD_Pagos[],10,0),0))</f>
        <v>0</v>
      </c>
      <c r="AW410" s="7"/>
      <c r="AX410" s="16"/>
      <c r="AY410" s="17"/>
      <c r="AZ410" s="20"/>
      <c r="BA410" s="7"/>
      <c r="BB410" s="16"/>
      <c r="BC410" s="17"/>
      <c r="BD410" s="20"/>
      <c r="BE410" s="7">
        <f>IFERROR(VLOOKUP("5-"&amp;Presupuestos[[#This Row],[ID DOCUMENTO]],BD_Pagos[],7,0),"")</f>
        <v>0</v>
      </c>
      <c r="BF410" s="17">
        <f>IFERROR(VLOOKUP("5-"&amp;Presupuestos[[#This Row],[ID DOCUMENTO]],BD_Pagos[],9,0),"")</f>
        <v>0</v>
      </c>
      <c r="BG410" s="20">
        <f>IF(IFERROR(VLOOKUP("5-"&amp;Presupuestos[[#This Row],[ID DOCUMENTO]],BD_Pagos[],10,0),0)&gt;Presupuestos[[#This Row],[TOTAL SOLES]],Presupuestos[[#This Row],[TOTAL SOLES]],IFERROR(VLOOKUP("5-"&amp;Presupuestos[[#This Row],[ID DOCUMENTO]],BD_Pagos[],10,0),0))</f>
        <v>0</v>
      </c>
      <c r="BH410" s="7">
        <f>IFERROR(VLOOKUP("1-Detraccion"&amp;Presupuestos[[#This Row],[ID DOCUMENTO]],BD_Pagos[],2,0),"")</f>
        <v>0</v>
      </c>
      <c r="BI410" s="3" t="str">
        <f>IFERROR(VLOOKUP("1-Detraccion"&amp;Presupuestos[[#This Row],[ID DOCUMENTO]],BD_Pagos[],3,0),"")</f>
        <v/>
      </c>
      <c r="BJ410" s="3">
        <f>IFERROR(VLOOKUP("1-Detraccion"&amp;Presupuestos[[#This Row],[ID DOCUMENTO]],BD_Pagos[],4,0),"")</f>
        <v>0</v>
      </c>
      <c r="BK410" s="6">
        <f>IF(IFERROR(VLOOKUP("1-Detraccion"&amp;Presupuestos[[#This Row],[ID DOCUMENTO]],BD_Pagos[],5,0),0)&gt;Presupuestos[[#This Row],[TOTAL SOLES]],Presupuestos[[#This Row],[TOTAL SOLES]],IFERROR(VLOOKUP("1-Detraccion"&amp;Presupuestos[[#This Row],[ID DOCUMENTO]],BD_Pagos[],5,0),0))</f>
        <v>0</v>
      </c>
      <c r="BL410" s="6">
        <f>IF(IFERROR(VLOOKUP("1-Detraccion"&amp;Presupuestos[[#This Row],[ID DOCUMENTO]],BD_Pagos[],6,0),0)&gt;Presupuestos[[#This Row],[TOTAL SOLES]],Presupuestos[[#This Row],[TOTAL SOLES]],IFERROR(VLOOKUP("1-Detraccion"&amp;Presupuestos[[#This Row],[ID DOCUMENTO]],BD_Pagos[],6,0),0))</f>
        <v>0</v>
      </c>
      <c r="BM410" s="37"/>
      <c r="BN410" s="3"/>
      <c r="BO410" s="3"/>
      <c r="BP410" s="6"/>
      <c r="BQ41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580.76</v>
      </c>
      <c r="BR410" s="23" t="str">
        <f>IF(Presupuestos[[#This Row],[SALDO ME-MN]]&gt;0,"PENDIENTE","CANCELADO")</f>
        <v>PENDIENTE</v>
      </c>
      <c r="BS410" s="23" t="str">
        <f>IF(COUNTIFS($U$4:$U409,Presupuestos[[#This Row],[ID DOCUMENTO]])&gt;=1,IF(B409=Presupuestos[[#This Row],[ID]],"OK","DOC. DUPLICADO"),"OK")</f>
        <v>OK</v>
      </c>
    </row>
    <row r="411" spans="2:71" ht="24" x14ac:dyDescent="0.25">
      <c r="B411" s="34">
        <f>IF(Presupuestos[[#This Row],[ID DOCUMENTO]]=U410,B410,IF(B410="ID",1,B410+1))</f>
        <v>391</v>
      </c>
      <c r="C411" s="2">
        <v>45860</v>
      </c>
      <c r="D411" s="2">
        <v>45860</v>
      </c>
      <c r="E411" s="3" t="s">
        <v>665</v>
      </c>
      <c r="F411" s="25" t="s">
        <v>35</v>
      </c>
      <c r="G411" s="25" t="s">
        <v>196</v>
      </c>
      <c r="H411" s="25" t="s">
        <v>197</v>
      </c>
      <c r="I411" s="36" t="str">
        <f>IFERROR(VLOOKUP(Presupuestos[[#This Row],[AREA]]&amp;Presupuestos[[#This Row],[CONCEPTO]]&amp;Presupuestos[[#This Row],[DESCRIPCION]],Tabla28[[Columna1]:[CÓDIGO NUEVO]],2,0),"")</f>
        <v>P0301001</v>
      </c>
      <c r="J411" s="3" t="s">
        <v>666</v>
      </c>
      <c r="K411" s="3" t="s">
        <v>666</v>
      </c>
      <c r="L411" s="3" t="s">
        <v>666</v>
      </c>
      <c r="M411" s="31" t="s">
        <v>1330</v>
      </c>
      <c r="N411" s="3" t="s">
        <v>53</v>
      </c>
      <c r="O411" s="3" t="s">
        <v>315</v>
      </c>
      <c r="P411" s="3" t="s">
        <v>142</v>
      </c>
      <c r="Q411" s="3" t="str">
        <f>IFERROR(VLOOKUP(Presupuestos[[#This Row],[CLASIFICACIÓN (N)]],Tabla17[],2,0),"")</f>
        <v>Gastos no operativos</v>
      </c>
      <c r="R411" s="3" t="str">
        <f>IFERROR(VLOOKUP(Presupuestos[[#This Row],[CLASIFICACIÓN (N)]],Tabla17[],3,0),"")</f>
        <v>Operativo</v>
      </c>
      <c r="S411" s="3" t="s">
        <v>16</v>
      </c>
      <c r="T411" s="3" t="str">
        <f>IFERROR(VLOOKUP(Presupuestos[[#This Row],[ALMACEN]],Tabla5[],2,0),"")</f>
        <v>Arequipa</v>
      </c>
      <c r="U411" s="19" t="str">
        <f>IFERROR(VLOOKUP(Presupuestos[[#This Row],[TIPO DE DOCUMENTO]],Tipo_Documento[],2,0)&amp;Presupuestos[[#This Row],[SERIE]]&amp;Presupuestos[[#This Row],[NUMERO]]&amp;Presupuestos[[#This Row],[RUC]],"")</f>
        <v>01F86717347920127765279</v>
      </c>
      <c r="V411" s="3" t="s">
        <v>120</v>
      </c>
      <c r="W411" s="7">
        <v>45860</v>
      </c>
      <c r="X411" s="7">
        <v>45867</v>
      </c>
      <c r="Y411" s="3" t="s">
        <v>1333</v>
      </c>
      <c r="Z411" s="3">
        <v>173479</v>
      </c>
      <c r="AA411" s="3">
        <f>IFERROR(VLOOKUP(Presupuestos[[#This Row],[RAZON SOCIAL]],CHOOSE({1,2},Clientes_Proveedores[Razon Social],Clientes_Proveedores[Ruc / Dni]),2,0),"-")</f>
        <v>20127765279</v>
      </c>
      <c r="AB411" s="31" t="s">
        <v>1332</v>
      </c>
      <c r="AC411" s="3" t="s">
        <v>670</v>
      </c>
      <c r="AD411" s="5">
        <v>0.18</v>
      </c>
      <c r="AE411" s="6">
        <v>296.31</v>
      </c>
      <c r="AF411" s="6">
        <f>Presupuestos[[#This Row],[BASE]]*Presupuestos[[#This Row],[% IGV]]</f>
        <v>53.335799999999999</v>
      </c>
      <c r="AG411" s="22">
        <f>ROUND(SUM(Presupuestos[[#This Row],[BASE]:[IGV]]),2)</f>
        <v>349.65</v>
      </c>
      <c r="AH411" s="9" t="str">
        <f>IF(Presupuestos[[#This Row],[MONEDA]]="USD",VLOOKUP(Presupuestos[[#This Row],[FECHA DE EMISION]],Tipo_Cambio[],3,0),"")</f>
        <v/>
      </c>
      <c r="AI411" s="22">
        <f>IFERROR(ROUND(IF(Presupuestos[[#This Row],[MONEDA]]="PEN",Presupuestos[[#This Row],[TOTAL]],Presupuestos[[#This Row],[TOTAL]]*Presupuestos[[#This Row],[TIPO DE CAMBIO]]),2),"")</f>
        <v>349.65</v>
      </c>
      <c r="AJ411" s="5"/>
      <c r="AK411" s="33" t="s">
        <v>671</v>
      </c>
      <c r="AL411" s="5" t="s">
        <v>680</v>
      </c>
      <c r="AM411" s="23"/>
      <c r="AN411" s="23"/>
      <c r="AO411" s="7">
        <f>IFERROR(VLOOKUP("1-"&amp;Presupuestos[[#This Row],[ID DOCUMENTO]],BD_Pagos[],7,0),"")</f>
        <v>45870</v>
      </c>
      <c r="AP411" s="16" t="str">
        <f>IFERROR(VLOOKUP("1-"&amp;Presupuestos[[#This Row],[ID DOCUMENTO]],BD_Pagos[],8,0),"")</f>
        <v>B-BCP - Soles</v>
      </c>
      <c r="AQ411" s="17">
        <f>IFERROR(VLOOKUP("1-"&amp;Presupuestos[[#This Row],[ID DOCUMENTO]],BD_Pagos[],9,0),"")</f>
        <v>236850</v>
      </c>
      <c r="AR411" s="54"/>
      <c r="AS411" s="7">
        <f>IFERROR(VLOOKUP("2-"&amp;Presupuestos[[#This Row],[ID DOCUMENTO]],BD_Pagos[],7,0),"")</f>
        <v>0</v>
      </c>
      <c r="AT411" s="16" t="str">
        <f>IFERROR(VLOOKUP("2-"&amp;Presupuestos[[#This Row],[ID DOCUMENTO]],BD_Pagos[],8,0),"")</f>
        <v/>
      </c>
      <c r="AU411" s="17">
        <f>IFERROR(VLOOKUP("2-"&amp;Presupuestos[[#This Row],[ID DOCUMENTO]],BD_Pagos[],9,0),"")</f>
        <v>0</v>
      </c>
      <c r="AV411" s="39">
        <f>IF(IFERROR(VLOOKUP("2-"&amp;Presupuestos[[#This Row],[ID DOCUMENTO]],BD_Pagos[],10,0),0)&gt;Presupuestos[[#This Row],[TOTAL SOLES]],Presupuestos[[#This Row],[TOTAL SOLES]],IFERROR(VLOOKUP("2-"&amp;Presupuestos[[#This Row],[ID DOCUMENTO]],BD_Pagos[],10,0),0))</f>
        <v>0</v>
      </c>
      <c r="AW411" s="7"/>
      <c r="AX411" s="16"/>
      <c r="AY411" s="17"/>
      <c r="AZ411" s="39"/>
      <c r="BA411" s="7"/>
      <c r="BB411" s="16"/>
      <c r="BC411" s="17"/>
      <c r="BD411" s="20"/>
      <c r="BE411" s="7">
        <f>IFERROR(VLOOKUP("5-"&amp;Presupuestos[[#This Row],[ID DOCUMENTO]],BD_Pagos[],7,0),"")</f>
        <v>0</v>
      </c>
      <c r="BF411" s="17">
        <f>IFERROR(VLOOKUP("5-"&amp;Presupuestos[[#This Row],[ID DOCUMENTO]],BD_Pagos[],9,0),"")</f>
        <v>0</v>
      </c>
      <c r="BG411" s="39">
        <f>IF(IFERROR(VLOOKUP("5-"&amp;Presupuestos[[#This Row],[ID DOCUMENTO]],BD_Pagos[],10,0),0)&gt;Presupuestos[[#This Row],[TOTAL SOLES]],Presupuestos[[#This Row],[TOTAL SOLES]],IFERROR(VLOOKUP("5-"&amp;Presupuestos[[#This Row],[ID DOCUMENTO]],BD_Pagos[],10,0),0))</f>
        <v>0</v>
      </c>
      <c r="BH411" s="7">
        <f>IFERROR(VLOOKUP("1-Detraccion"&amp;Presupuestos[[#This Row],[ID DOCUMENTO]],BD_Pagos[],2,0),"")</f>
        <v>0</v>
      </c>
      <c r="BI411" s="3" t="str">
        <f>IFERROR(VLOOKUP("1-Detraccion"&amp;Presupuestos[[#This Row],[ID DOCUMENTO]],BD_Pagos[],3,0),"")</f>
        <v/>
      </c>
      <c r="BJ411" s="3">
        <f>IFERROR(VLOOKUP("1-Detraccion"&amp;Presupuestos[[#This Row],[ID DOCUMENTO]],BD_Pagos[],4,0),"")</f>
        <v>0</v>
      </c>
      <c r="BK411" s="6">
        <f>IF(IFERROR(VLOOKUP("1-Detraccion"&amp;Presupuestos[[#This Row],[ID DOCUMENTO]],BD_Pagos[],5,0),0)&gt;Presupuestos[[#This Row],[TOTAL SOLES]],Presupuestos[[#This Row],[TOTAL SOLES]],IFERROR(VLOOKUP("1-Detraccion"&amp;Presupuestos[[#This Row],[ID DOCUMENTO]],BD_Pagos[],5,0),0))</f>
        <v>0</v>
      </c>
      <c r="BL411" s="6">
        <f>IF(IFERROR(VLOOKUP("1-Detraccion"&amp;Presupuestos[[#This Row],[ID DOCUMENTO]],BD_Pagos[],6,0),0)&gt;Presupuestos[[#This Row],[TOTAL SOLES]],Presupuestos[[#This Row],[TOTAL SOLES]],IFERROR(VLOOKUP("1-Detraccion"&amp;Presupuestos[[#This Row],[ID DOCUMENTO]],BD_Pagos[],6,0),0))</f>
        <v>0</v>
      </c>
      <c r="BM411" s="37"/>
      <c r="BN411" s="3"/>
      <c r="BO411" s="3"/>
      <c r="BP411" s="6"/>
      <c r="BQ41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349.65</v>
      </c>
      <c r="BR411" s="23" t="str">
        <f>IF(Presupuestos[[#This Row],[SALDO ME-MN]]&gt;0,"PENDIENTE","CANCELADO")</f>
        <v>PENDIENTE</v>
      </c>
      <c r="BS411" s="23" t="str">
        <f>IF(COUNTIFS($U$4:$U410,Presupuestos[[#This Row],[ID DOCUMENTO]])&gt;=1,IF(B410=Presupuestos[[#This Row],[ID]],"OK","DOC. DUPLICADO"),"OK")</f>
        <v>OK</v>
      </c>
    </row>
    <row r="412" spans="2:71" ht="24" x14ac:dyDescent="0.25">
      <c r="B412" s="34">
        <f>IF(Presupuestos[[#This Row],[ID DOCUMENTO]]=U411,B411,IF(B411="ID",1,B411+1))</f>
        <v>391</v>
      </c>
      <c r="C412" s="2">
        <v>45860</v>
      </c>
      <c r="D412" s="2">
        <v>45860</v>
      </c>
      <c r="E412" s="3" t="s">
        <v>665</v>
      </c>
      <c r="F412" s="25" t="s">
        <v>35</v>
      </c>
      <c r="G412" s="25" t="s">
        <v>196</v>
      </c>
      <c r="H412" s="25" t="s">
        <v>197</v>
      </c>
      <c r="I412" s="36" t="str">
        <f>IFERROR(VLOOKUP(Presupuestos[[#This Row],[AREA]]&amp;Presupuestos[[#This Row],[CONCEPTO]]&amp;Presupuestos[[#This Row],[DESCRIPCION]],Tabla28[[Columna1]:[CÓDIGO NUEVO]],2,0),"")</f>
        <v>P0301001</v>
      </c>
      <c r="J412" s="3" t="s">
        <v>666</v>
      </c>
      <c r="K412" s="3" t="s">
        <v>666</v>
      </c>
      <c r="L412" s="3" t="s">
        <v>666</v>
      </c>
      <c r="M412" s="31" t="s">
        <v>1330</v>
      </c>
      <c r="N412" s="3" t="s">
        <v>47</v>
      </c>
      <c r="O412" s="3" t="s">
        <v>315</v>
      </c>
      <c r="P412" s="3" t="s">
        <v>142</v>
      </c>
      <c r="Q412" s="3" t="str">
        <f>IFERROR(VLOOKUP(Presupuestos[[#This Row],[CLASIFICACIÓN (N)]],Tabla17[],2,0),"")</f>
        <v>Gastos no operativos</v>
      </c>
      <c r="R412" s="3" t="str">
        <f>IFERROR(VLOOKUP(Presupuestos[[#This Row],[CLASIFICACIÓN (N)]],Tabla17[],3,0),"")</f>
        <v>Operativo</v>
      </c>
      <c r="S412" s="3" t="s">
        <v>16</v>
      </c>
      <c r="T412" s="3" t="str">
        <f>IFERROR(VLOOKUP(Presupuestos[[#This Row],[ALMACEN]],Tabla5[],2,0),"")</f>
        <v>Arequipa</v>
      </c>
      <c r="U412" s="19" t="str">
        <f>IFERROR(VLOOKUP(Presupuestos[[#This Row],[TIPO DE DOCUMENTO]],Tipo_Documento[],2,0)&amp;Presupuestos[[#This Row],[SERIE]]&amp;Presupuestos[[#This Row],[NUMERO]]&amp;Presupuestos[[#This Row],[RUC]],"")</f>
        <v>01F86717347920127765279</v>
      </c>
      <c r="V412" s="3" t="s">
        <v>120</v>
      </c>
      <c r="W412" s="7">
        <v>45860</v>
      </c>
      <c r="X412" s="7">
        <v>45867</v>
      </c>
      <c r="Y412" s="3" t="s">
        <v>1333</v>
      </c>
      <c r="Z412" s="3">
        <v>173479</v>
      </c>
      <c r="AA412" s="3">
        <f>IFERROR(VLOOKUP(Presupuestos[[#This Row],[RAZON SOCIAL]],CHOOSE({1,2},Clientes_Proveedores[Razon Social],Clientes_Proveedores[Ruc / Dni]),2,0),"-")</f>
        <v>20127765279</v>
      </c>
      <c r="AB412" s="31" t="s">
        <v>1332</v>
      </c>
      <c r="AC412" s="3" t="s">
        <v>670</v>
      </c>
      <c r="AD412" s="5">
        <v>0.18</v>
      </c>
      <c r="AE412" s="6">
        <v>365.41</v>
      </c>
      <c r="AF412" s="6">
        <f>Presupuestos[[#This Row],[BASE]]*Presupuestos[[#This Row],[% IGV]]</f>
        <v>65.773800000000008</v>
      </c>
      <c r="AG412" s="22">
        <f>ROUND(SUM(Presupuestos[[#This Row],[BASE]:[IGV]]),2)</f>
        <v>431.18</v>
      </c>
      <c r="AH412" s="9" t="str">
        <f>IF(Presupuestos[[#This Row],[MONEDA]]="USD",VLOOKUP(Presupuestos[[#This Row],[FECHA DE EMISION]],Tipo_Cambio[],3,0),"")</f>
        <v/>
      </c>
      <c r="AI412" s="22">
        <f>IFERROR(ROUND(IF(Presupuestos[[#This Row],[MONEDA]]="PEN",Presupuestos[[#This Row],[TOTAL]],Presupuestos[[#This Row],[TOTAL]]*Presupuestos[[#This Row],[TIPO DE CAMBIO]]),2),"")</f>
        <v>431.18</v>
      </c>
      <c r="AJ412" s="5"/>
      <c r="AK412" s="33" t="s">
        <v>671</v>
      </c>
      <c r="AL412" s="5" t="s">
        <v>680</v>
      </c>
      <c r="AM412" s="23"/>
      <c r="AN412" s="23"/>
      <c r="AO412" s="7">
        <f>IFERROR(VLOOKUP("1-"&amp;Presupuestos[[#This Row],[ID DOCUMENTO]],BD_Pagos[],7,0),"")</f>
        <v>45870</v>
      </c>
      <c r="AP412" s="16" t="str">
        <f>IFERROR(VLOOKUP("1-"&amp;Presupuestos[[#This Row],[ID DOCUMENTO]],BD_Pagos[],8,0),"")</f>
        <v>B-BCP - Soles</v>
      </c>
      <c r="AQ412" s="17">
        <f>IFERROR(VLOOKUP("1-"&amp;Presupuestos[[#This Row],[ID DOCUMENTO]],BD_Pagos[],9,0),"")</f>
        <v>236850</v>
      </c>
      <c r="AR412" s="54"/>
      <c r="AS412" s="7">
        <f>IFERROR(VLOOKUP("2-"&amp;Presupuestos[[#This Row],[ID DOCUMENTO]],BD_Pagos[],7,0),"")</f>
        <v>0</v>
      </c>
      <c r="AT412" s="16" t="str">
        <f>IFERROR(VLOOKUP("2-"&amp;Presupuestos[[#This Row],[ID DOCUMENTO]],BD_Pagos[],8,0),"")</f>
        <v/>
      </c>
      <c r="AU412" s="17">
        <f>IFERROR(VLOOKUP("2-"&amp;Presupuestos[[#This Row],[ID DOCUMENTO]],BD_Pagos[],9,0),"")</f>
        <v>0</v>
      </c>
      <c r="AV412" s="20">
        <f>IF(IFERROR(VLOOKUP("2-"&amp;Presupuestos[[#This Row],[ID DOCUMENTO]],BD_Pagos[],10,0),0)&gt;Presupuestos[[#This Row],[TOTAL SOLES]],Presupuestos[[#This Row],[TOTAL SOLES]],IFERROR(VLOOKUP("2-"&amp;Presupuestos[[#This Row],[ID DOCUMENTO]],BD_Pagos[],10,0),0))</f>
        <v>0</v>
      </c>
      <c r="AW412" s="7"/>
      <c r="AX412" s="16"/>
      <c r="AY412" s="17"/>
      <c r="AZ412" s="20"/>
      <c r="BA412" s="7"/>
      <c r="BB412" s="16"/>
      <c r="BC412" s="17"/>
      <c r="BD412" s="20"/>
      <c r="BE412" s="7">
        <f>IFERROR(VLOOKUP("5-"&amp;Presupuestos[[#This Row],[ID DOCUMENTO]],BD_Pagos[],7,0),"")</f>
        <v>0</v>
      </c>
      <c r="BF412" s="17">
        <f>IFERROR(VLOOKUP("5-"&amp;Presupuestos[[#This Row],[ID DOCUMENTO]],BD_Pagos[],9,0),"")</f>
        <v>0</v>
      </c>
      <c r="BG412" s="20">
        <f>IF(IFERROR(VLOOKUP("5-"&amp;Presupuestos[[#This Row],[ID DOCUMENTO]],BD_Pagos[],10,0),0)&gt;Presupuestos[[#This Row],[TOTAL SOLES]],Presupuestos[[#This Row],[TOTAL SOLES]],IFERROR(VLOOKUP("5-"&amp;Presupuestos[[#This Row],[ID DOCUMENTO]],BD_Pagos[],10,0),0))</f>
        <v>0</v>
      </c>
      <c r="BH412" s="7">
        <f>IFERROR(VLOOKUP("1-Detraccion"&amp;Presupuestos[[#This Row],[ID DOCUMENTO]],BD_Pagos[],2,0),"")</f>
        <v>0</v>
      </c>
      <c r="BI412" s="3" t="str">
        <f>IFERROR(VLOOKUP("1-Detraccion"&amp;Presupuestos[[#This Row],[ID DOCUMENTO]],BD_Pagos[],3,0),"")</f>
        <v/>
      </c>
      <c r="BJ412" s="3">
        <f>IFERROR(VLOOKUP("1-Detraccion"&amp;Presupuestos[[#This Row],[ID DOCUMENTO]],BD_Pagos[],4,0),"")</f>
        <v>0</v>
      </c>
      <c r="BK412" s="6">
        <f>IF(IFERROR(VLOOKUP("1-Detraccion"&amp;Presupuestos[[#This Row],[ID DOCUMENTO]],BD_Pagos[],5,0),0)&gt;Presupuestos[[#This Row],[TOTAL SOLES]],Presupuestos[[#This Row],[TOTAL SOLES]],IFERROR(VLOOKUP("1-Detraccion"&amp;Presupuestos[[#This Row],[ID DOCUMENTO]],BD_Pagos[],5,0),0))</f>
        <v>0</v>
      </c>
      <c r="BL412" s="6">
        <f>IF(IFERROR(VLOOKUP("1-Detraccion"&amp;Presupuestos[[#This Row],[ID DOCUMENTO]],BD_Pagos[],6,0),0)&gt;Presupuestos[[#This Row],[TOTAL SOLES]],Presupuestos[[#This Row],[TOTAL SOLES]],IFERROR(VLOOKUP("1-Detraccion"&amp;Presupuestos[[#This Row],[ID DOCUMENTO]],BD_Pagos[],6,0),0))</f>
        <v>0</v>
      </c>
      <c r="BM412" s="37"/>
      <c r="BN412" s="3"/>
      <c r="BO412" s="3"/>
      <c r="BP412" s="6"/>
      <c r="BQ41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431.18</v>
      </c>
      <c r="BR412" s="23" t="str">
        <f>IF(Presupuestos[[#This Row],[SALDO ME-MN]]&gt;0,"PENDIENTE","CANCELADO")</f>
        <v>PENDIENTE</v>
      </c>
      <c r="BS412" s="23" t="str">
        <f>IF(COUNTIFS($U$4:$U411,Presupuestos[[#This Row],[ID DOCUMENTO]])&gt;=1,IF(B411=Presupuestos[[#This Row],[ID]],"OK","DOC. DUPLICADO"),"OK")</f>
        <v>OK</v>
      </c>
    </row>
    <row r="413" spans="2:71" ht="24" x14ac:dyDescent="0.25">
      <c r="B413" s="34">
        <f>IF(Presupuestos[[#This Row],[ID DOCUMENTO]]=U412,B412,IF(B412="ID",1,B412+1))</f>
        <v>391</v>
      </c>
      <c r="C413" s="2">
        <v>45860</v>
      </c>
      <c r="D413" s="2">
        <v>45860</v>
      </c>
      <c r="E413" s="3" t="s">
        <v>665</v>
      </c>
      <c r="F413" s="25" t="s">
        <v>62</v>
      </c>
      <c r="G413" s="25" t="s">
        <v>169</v>
      </c>
      <c r="H413" s="25" t="s">
        <v>565</v>
      </c>
      <c r="I413" s="36" t="str">
        <f>IFERROR(VLOOKUP(Presupuestos[[#This Row],[AREA]]&amp;Presupuestos[[#This Row],[CONCEPTO]]&amp;Presupuestos[[#This Row],[DESCRIPCION]],Tabla28[[Columna1]:[CÓDIGO NUEVO]],2,0),"")</f>
        <v>P0802003</v>
      </c>
      <c r="J413" s="3" t="s">
        <v>666</v>
      </c>
      <c r="K413" s="3" t="s">
        <v>666</v>
      </c>
      <c r="L413" s="3" t="s">
        <v>666</v>
      </c>
      <c r="M413" s="31" t="s">
        <v>1334</v>
      </c>
      <c r="N413" s="3" t="s">
        <v>58</v>
      </c>
      <c r="O413" s="3" t="s">
        <v>315</v>
      </c>
      <c r="P413" s="3" t="s">
        <v>142</v>
      </c>
      <c r="Q413" s="3" t="str">
        <f>IFERROR(VLOOKUP(Presupuestos[[#This Row],[CLASIFICACIÓN (N)]],Tabla17[],2,0),"")</f>
        <v>Gastos no operativos</v>
      </c>
      <c r="R413" s="3" t="str">
        <f>IFERROR(VLOOKUP(Presupuestos[[#This Row],[CLASIFICACIÓN (N)]],Tabla17[],3,0),"")</f>
        <v>Operativo</v>
      </c>
      <c r="S413" s="3" t="s">
        <v>16</v>
      </c>
      <c r="T413" s="3" t="str">
        <f>IFERROR(VLOOKUP(Presupuestos[[#This Row],[ALMACEN]],Tabla5[],2,0),"")</f>
        <v>Arequipa</v>
      </c>
      <c r="U413" s="19" t="str">
        <f>IFERROR(VLOOKUP(Presupuestos[[#This Row],[TIPO DE DOCUMENTO]],Tipo_Documento[],2,0)&amp;Presupuestos[[#This Row],[SERIE]]&amp;Presupuestos[[#This Row],[NUMERO]]&amp;Presupuestos[[#This Row],[RUC]],"")</f>
        <v>01F86717347920127765279</v>
      </c>
      <c r="V413" s="3" t="s">
        <v>120</v>
      </c>
      <c r="W413" s="7">
        <v>45860</v>
      </c>
      <c r="X413" s="7">
        <v>45867</v>
      </c>
      <c r="Y413" s="3" t="s">
        <v>1333</v>
      </c>
      <c r="Z413" s="3">
        <v>173479</v>
      </c>
      <c r="AA413" s="3">
        <f>IFERROR(VLOOKUP(Presupuestos[[#This Row],[RAZON SOCIAL]],CHOOSE({1,2},Clientes_Proveedores[Razon Social],Clientes_Proveedores[Ruc / Dni]),2,0),"-")</f>
        <v>20127765279</v>
      </c>
      <c r="AB413" s="31" t="s">
        <v>1332</v>
      </c>
      <c r="AC413" s="3" t="s">
        <v>670</v>
      </c>
      <c r="AD413" s="5">
        <v>0.18</v>
      </c>
      <c r="AE413" s="6">
        <v>70.42</v>
      </c>
      <c r="AF413" s="6">
        <f>Presupuestos[[#This Row],[BASE]]*Presupuestos[[#This Row],[% IGV]]</f>
        <v>12.675599999999999</v>
      </c>
      <c r="AG413" s="22">
        <f>ROUND(SUM(Presupuestos[[#This Row],[BASE]:[IGV]]),2)</f>
        <v>83.1</v>
      </c>
      <c r="AH413" s="9" t="str">
        <f>IF(Presupuestos[[#This Row],[MONEDA]]="USD",VLOOKUP(Presupuestos[[#This Row],[FECHA DE EMISION]],Tipo_Cambio[],3,0),"")</f>
        <v/>
      </c>
      <c r="AI413" s="22">
        <f>IFERROR(ROUND(IF(Presupuestos[[#This Row],[MONEDA]]="PEN",Presupuestos[[#This Row],[TOTAL]],Presupuestos[[#This Row],[TOTAL]]*Presupuestos[[#This Row],[TIPO DE CAMBIO]]),2),"")</f>
        <v>83.1</v>
      </c>
      <c r="AJ413" s="5"/>
      <c r="AK413" s="33" t="s">
        <v>671</v>
      </c>
      <c r="AL413" s="5" t="s">
        <v>680</v>
      </c>
      <c r="AM413" s="23"/>
      <c r="AN413" s="23"/>
      <c r="AO413" s="7">
        <f>IFERROR(VLOOKUP("1-"&amp;Presupuestos[[#This Row],[ID DOCUMENTO]],BD_Pagos[],7,0),"")</f>
        <v>45870</v>
      </c>
      <c r="AP413" s="16" t="str">
        <f>IFERROR(VLOOKUP("1-"&amp;Presupuestos[[#This Row],[ID DOCUMENTO]],BD_Pagos[],8,0),"")</f>
        <v>B-BCP - Soles</v>
      </c>
      <c r="AQ413" s="17">
        <f>IFERROR(VLOOKUP("1-"&amp;Presupuestos[[#This Row],[ID DOCUMENTO]],BD_Pagos[],9,0),"")</f>
        <v>236850</v>
      </c>
      <c r="AR413" s="54"/>
      <c r="AS413" s="7">
        <f>IFERROR(VLOOKUP("2-"&amp;Presupuestos[[#This Row],[ID DOCUMENTO]],BD_Pagos[],7,0),"")</f>
        <v>0</v>
      </c>
      <c r="AT413" s="16" t="str">
        <f>IFERROR(VLOOKUP("2-"&amp;Presupuestos[[#This Row],[ID DOCUMENTO]],BD_Pagos[],8,0),"")</f>
        <v/>
      </c>
      <c r="AU413" s="17">
        <f>IFERROR(VLOOKUP("2-"&amp;Presupuestos[[#This Row],[ID DOCUMENTO]],BD_Pagos[],9,0),"")</f>
        <v>0</v>
      </c>
      <c r="AV413" s="20">
        <f>IF(IFERROR(VLOOKUP("2-"&amp;Presupuestos[[#This Row],[ID DOCUMENTO]],BD_Pagos[],10,0),0)&gt;Presupuestos[[#This Row],[TOTAL SOLES]],Presupuestos[[#This Row],[TOTAL SOLES]],IFERROR(VLOOKUP("2-"&amp;Presupuestos[[#This Row],[ID DOCUMENTO]],BD_Pagos[],10,0),0))</f>
        <v>0</v>
      </c>
      <c r="AW413" s="7"/>
      <c r="AX413" s="16"/>
      <c r="AY413" s="17"/>
      <c r="AZ413" s="20"/>
      <c r="BA413" s="7"/>
      <c r="BB413" s="16"/>
      <c r="BC413" s="17"/>
      <c r="BD413" s="20"/>
      <c r="BE413" s="7">
        <f>IFERROR(VLOOKUP("5-"&amp;Presupuestos[[#This Row],[ID DOCUMENTO]],BD_Pagos[],7,0),"")</f>
        <v>0</v>
      </c>
      <c r="BF413" s="17">
        <f>IFERROR(VLOOKUP("5-"&amp;Presupuestos[[#This Row],[ID DOCUMENTO]],BD_Pagos[],9,0),"")</f>
        <v>0</v>
      </c>
      <c r="BG413" s="20">
        <f>IF(IFERROR(VLOOKUP("5-"&amp;Presupuestos[[#This Row],[ID DOCUMENTO]],BD_Pagos[],10,0),0)&gt;Presupuestos[[#This Row],[TOTAL SOLES]],Presupuestos[[#This Row],[TOTAL SOLES]],IFERROR(VLOOKUP("5-"&amp;Presupuestos[[#This Row],[ID DOCUMENTO]],BD_Pagos[],10,0),0))</f>
        <v>0</v>
      </c>
      <c r="BH413" s="7">
        <f>IFERROR(VLOOKUP("1-Detraccion"&amp;Presupuestos[[#This Row],[ID DOCUMENTO]],BD_Pagos[],2,0),"")</f>
        <v>0</v>
      </c>
      <c r="BI413" s="3" t="str">
        <f>IFERROR(VLOOKUP("1-Detraccion"&amp;Presupuestos[[#This Row],[ID DOCUMENTO]],BD_Pagos[],3,0),"")</f>
        <v/>
      </c>
      <c r="BJ413" s="3">
        <f>IFERROR(VLOOKUP("1-Detraccion"&amp;Presupuestos[[#This Row],[ID DOCUMENTO]],BD_Pagos[],4,0),"")</f>
        <v>0</v>
      </c>
      <c r="BK413" s="6">
        <f>IF(IFERROR(VLOOKUP("1-Detraccion"&amp;Presupuestos[[#This Row],[ID DOCUMENTO]],BD_Pagos[],5,0),0)&gt;Presupuestos[[#This Row],[TOTAL SOLES]],Presupuestos[[#This Row],[TOTAL SOLES]],IFERROR(VLOOKUP("1-Detraccion"&amp;Presupuestos[[#This Row],[ID DOCUMENTO]],BD_Pagos[],5,0),0))</f>
        <v>0</v>
      </c>
      <c r="BL413" s="6">
        <f>IF(IFERROR(VLOOKUP("1-Detraccion"&amp;Presupuestos[[#This Row],[ID DOCUMENTO]],BD_Pagos[],6,0),0)&gt;Presupuestos[[#This Row],[TOTAL SOLES]],Presupuestos[[#This Row],[TOTAL SOLES]],IFERROR(VLOOKUP("1-Detraccion"&amp;Presupuestos[[#This Row],[ID DOCUMENTO]],BD_Pagos[],6,0),0))</f>
        <v>0</v>
      </c>
      <c r="BM413" s="37"/>
      <c r="BN413" s="3"/>
      <c r="BO413" s="3"/>
      <c r="BP413" s="6"/>
      <c r="BQ41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83.1</v>
      </c>
      <c r="BR413" s="23" t="str">
        <f>IF(Presupuestos[[#This Row],[SALDO ME-MN]]&gt;0,"PENDIENTE","CANCELADO")</f>
        <v>PENDIENTE</v>
      </c>
      <c r="BS413" s="23" t="str">
        <f>IF(COUNTIFS($U$4:$U412,Presupuestos[[#This Row],[ID DOCUMENTO]])&gt;=1,IF(B412=Presupuestos[[#This Row],[ID]],"OK","DOC. DUPLICADO"),"OK")</f>
        <v>OK</v>
      </c>
    </row>
    <row r="414" spans="2:71" x14ac:dyDescent="0.25">
      <c r="B414" s="34">
        <f>IF(Presupuestos[[#This Row],[ID DOCUMENTO]]=U413,B413,IF(B413="ID",1,B413+1))</f>
        <v>392</v>
      </c>
      <c r="C414" s="2">
        <v>45862</v>
      </c>
      <c r="D414" s="2">
        <v>45862</v>
      </c>
      <c r="E414" s="3" t="s">
        <v>690</v>
      </c>
      <c r="F414" s="25" t="s">
        <v>35</v>
      </c>
      <c r="G414" s="25" t="s">
        <v>239</v>
      </c>
      <c r="H414" s="25" t="s">
        <v>201</v>
      </c>
      <c r="I414" s="36" t="str">
        <f>IFERROR(VLOOKUP(Presupuestos[[#This Row],[AREA]]&amp;Presupuestos[[#This Row],[CONCEPTO]]&amp;Presupuestos[[#This Row],[DESCRIPCION]],Tabla28[[Columna1]:[CÓDIGO NUEVO]],2,0),"")</f>
        <v>P0305001</v>
      </c>
      <c r="J414" s="3" t="s">
        <v>666</v>
      </c>
      <c r="K414" s="3" t="s">
        <v>666</v>
      </c>
      <c r="L414" s="3" t="s">
        <v>666</v>
      </c>
      <c r="M414" s="31" t="s">
        <v>1336</v>
      </c>
      <c r="N414" s="3"/>
      <c r="O414" s="3" t="s">
        <v>300</v>
      </c>
      <c r="P414" s="3" t="s">
        <v>132</v>
      </c>
      <c r="Q414" s="3" t="str">
        <f>IFERROR(VLOOKUP(Presupuestos[[#This Row],[CLASIFICACIÓN (N)]],Tabla17[],2,0),"")</f>
        <v>Gastos operativos</v>
      </c>
      <c r="R414" s="3" t="str">
        <f>IFERROR(VLOOKUP(Presupuestos[[#This Row],[CLASIFICACIÓN (N)]],Tabla17[],3,0),"")</f>
        <v>Operativo</v>
      </c>
      <c r="S414" s="3" t="s">
        <v>34</v>
      </c>
      <c r="T414" s="3" t="str">
        <f>IFERROR(VLOOKUP(Presupuestos[[#This Row],[ALMACEN]],Tabla5[],2,0),"")</f>
        <v>Arequipa</v>
      </c>
      <c r="U414" s="19" t="str">
        <f>IFERROR(VLOOKUP(Presupuestos[[#This Row],[TIPO DE DOCUMENTO]],Tipo_Documento[],2,0)&amp;Presupuestos[[#This Row],[SERIE]]&amp;Presupuestos[[#This Row],[NUMERO]]&amp;Presupuestos[[#This Row],[RUC]],"")</f>
        <v>01F0012081720302891452</v>
      </c>
      <c r="V414" s="3" t="s">
        <v>120</v>
      </c>
      <c r="W414" s="7">
        <v>45862</v>
      </c>
      <c r="X414" s="7">
        <v>45862</v>
      </c>
      <c r="Y414" s="3" t="s">
        <v>688</v>
      </c>
      <c r="Z414" s="3">
        <v>20817</v>
      </c>
      <c r="AA414" s="3">
        <f>IFERROR(VLOOKUP(Presupuestos[[#This Row],[RAZON SOCIAL]],CHOOSE({1,2},Clientes_Proveedores[Razon Social],Clientes_Proveedores[Ruc / Dni]),2,0),"-")</f>
        <v>20302891452</v>
      </c>
      <c r="AB414" s="31" t="s">
        <v>1337</v>
      </c>
      <c r="AC414" s="3" t="s">
        <v>670</v>
      </c>
      <c r="AD414" s="5">
        <v>0.18</v>
      </c>
      <c r="AE414" s="6">
        <v>6672</v>
      </c>
      <c r="AF414" s="6">
        <f>Presupuestos[[#This Row],[BASE]]*Presupuestos[[#This Row],[% IGV]]</f>
        <v>1200.96</v>
      </c>
      <c r="AG414" s="22">
        <f>ROUND(SUM(Presupuestos[[#This Row],[BASE]:[IGV]]),2)</f>
        <v>7872.96</v>
      </c>
      <c r="AH414" s="9" t="str">
        <f>IF(Presupuestos[[#This Row],[MONEDA]]="USD",VLOOKUP(Presupuestos[[#This Row],[FECHA DE EMISION]],Tipo_Cambio[],3,0),"")</f>
        <v/>
      </c>
      <c r="AI414" s="22">
        <f>IFERROR(ROUND(IF(Presupuestos[[#This Row],[MONEDA]]="PEN",Presupuestos[[#This Row],[TOTAL]],Presupuestos[[#This Row],[TOTAL]]*Presupuestos[[#This Row],[TIPO DE CAMBIO]]),2),"")</f>
        <v>7872.96</v>
      </c>
      <c r="AJ414" s="5"/>
      <c r="AK414" s="33" t="s">
        <v>671</v>
      </c>
      <c r="AL414" s="5" t="s">
        <v>680</v>
      </c>
      <c r="AM414" s="23" t="s">
        <v>671</v>
      </c>
      <c r="AN414" s="23" t="s">
        <v>671</v>
      </c>
      <c r="AO414" s="7">
        <f>IFERROR(VLOOKUP("1-"&amp;Presupuestos[[#This Row],[ID DOCUMENTO]],BD_Pagos[],7,0),"")</f>
        <v>0</v>
      </c>
      <c r="AP414" s="16" t="str">
        <f>IFERROR(VLOOKUP("1-"&amp;Presupuestos[[#This Row],[ID DOCUMENTO]],BD_Pagos[],8,0),"")</f>
        <v/>
      </c>
      <c r="AQ414" s="17" t="str">
        <f>IFERROR(VLOOKUP("1-"&amp;Presupuestos[[#This Row],[ID DOCUMENTO]],BD_Pagos[],9,0),"")</f>
        <v/>
      </c>
      <c r="AR414" s="54"/>
      <c r="AS414" s="7">
        <f>IFERROR(VLOOKUP("2-"&amp;Presupuestos[[#This Row],[ID DOCUMENTO]],BD_Pagos[],7,0),"")</f>
        <v>0</v>
      </c>
      <c r="AT414" s="16" t="str">
        <f>IFERROR(VLOOKUP("2-"&amp;Presupuestos[[#This Row],[ID DOCUMENTO]],BD_Pagos[],8,0),"")</f>
        <v/>
      </c>
      <c r="AU414" s="17">
        <f>IFERROR(VLOOKUP("2-"&amp;Presupuestos[[#This Row],[ID DOCUMENTO]],BD_Pagos[],9,0),"")</f>
        <v>0</v>
      </c>
      <c r="AV414" s="20">
        <f>IF(IFERROR(VLOOKUP("2-"&amp;Presupuestos[[#This Row],[ID DOCUMENTO]],BD_Pagos[],10,0),0)&gt;Presupuestos[[#This Row],[TOTAL SOLES]],Presupuestos[[#This Row],[TOTAL SOLES]],IFERROR(VLOOKUP("2-"&amp;Presupuestos[[#This Row],[ID DOCUMENTO]],BD_Pagos[],10,0),0))</f>
        <v>0</v>
      </c>
      <c r="AW414" s="7"/>
      <c r="AX414" s="16"/>
      <c r="AY414" s="17"/>
      <c r="AZ414" s="20"/>
      <c r="BA414" s="7"/>
      <c r="BB414" s="16"/>
      <c r="BC414" s="17"/>
      <c r="BD414" s="20"/>
      <c r="BE414" s="7">
        <f>IFERROR(VLOOKUP("5-"&amp;Presupuestos[[#This Row],[ID DOCUMENTO]],BD_Pagos[],7,0),"")</f>
        <v>0</v>
      </c>
      <c r="BF414" s="17">
        <f>IFERROR(VLOOKUP("5-"&amp;Presupuestos[[#This Row],[ID DOCUMENTO]],BD_Pagos[],9,0),"")</f>
        <v>0</v>
      </c>
      <c r="BG414" s="20">
        <f>IF(IFERROR(VLOOKUP("5-"&amp;Presupuestos[[#This Row],[ID DOCUMENTO]],BD_Pagos[],10,0),0)&gt;Presupuestos[[#This Row],[TOTAL SOLES]],Presupuestos[[#This Row],[TOTAL SOLES]],IFERROR(VLOOKUP("5-"&amp;Presupuestos[[#This Row],[ID DOCUMENTO]],BD_Pagos[],10,0),0))</f>
        <v>0</v>
      </c>
      <c r="BH414" s="7">
        <f>IFERROR(VLOOKUP("1-Detraccion"&amp;Presupuestos[[#This Row],[ID DOCUMENTO]],BD_Pagos[],2,0),"")</f>
        <v>45877</v>
      </c>
      <c r="BI414" s="3" t="str">
        <f>IFERROR(VLOOKUP("1-Detraccion"&amp;Presupuestos[[#This Row],[ID DOCUMENTO]],BD_Pagos[],3,0),"")</f>
        <v/>
      </c>
      <c r="BJ414" s="3">
        <f>IFERROR(VLOOKUP("1-Detraccion"&amp;Presupuestos[[#This Row],[ID DOCUMENTO]],BD_Pagos[],4,0),"")</f>
        <v>278079688</v>
      </c>
      <c r="BK414" s="6">
        <f>IF(IFERROR(VLOOKUP("1-Detraccion"&amp;Presupuestos[[#This Row],[ID DOCUMENTO]],BD_Pagos[],5,0),0)&gt;Presupuestos[[#This Row],[TOTAL SOLES]],Presupuestos[[#This Row],[TOTAL SOLES]],IFERROR(VLOOKUP("1-Detraccion"&amp;Presupuestos[[#This Row],[ID DOCUMENTO]],BD_Pagos[],5,0),0))</f>
        <v>1608</v>
      </c>
      <c r="BL414" s="6">
        <f>IF(IFERROR(VLOOKUP("1-Detraccion"&amp;Presupuestos[[#This Row],[ID DOCUMENTO]],BD_Pagos[],6,0),0)&gt;Presupuestos[[#This Row],[TOTAL SOLES]],Presupuestos[[#This Row],[TOTAL SOLES]],IFERROR(VLOOKUP("1-Detraccion"&amp;Presupuestos[[#This Row],[ID DOCUMENTO]],BD_Pagos[],6,0),0))</f>
        <v>1608</v>
      </c>
      <c r="BM414" s="37"/>
      <c r="BN414" s="3"/>
      <c r="BO414" s="3"/>
      <c r="BP414" s="6"/>
      <c r="BQ41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7872.96</v>
      </c>
      <c r="BR414" s="23" t="str">
        <f>IF(Presupuestos[[#This Row],[SALDO ME-MN]]&gt;0,"PENDIENTE","CANCELADO")</f>
        <v>PENDIENTE</v>
      </c>
      <c r="BS414" s="23" t="str">
        <f>IF(COUNTIFS($U$4:$U413,Presupuestos[[#This Row],[ID DOCUMENTO]])&gt;=1,IF(B413=Presupuestos[[#This Row],[ID]],"OK","DOC. DUPLICADO"),"OK")</f>
        <v>OK</v>
      </c>
    </row>
    <row r="415" spans="2:71" ht="24" x14ac:dyDescent="0.25">
      <c r="B415" s="34">
        <f>IF(Presupuestos[[#This Row],[ID DOCUMENTO]]=U414,B414,IF(B414="ID",1,B414+1))</f>
        <v>392</v>
      </c>
      <c r="C415" s="2">
        <v>45862</v>
      </c>
      <c r="D415" s="2">
        <v>45862</v>
      </c>
      <c r="E415" s="3" t="s">
        <v>690</v>
      </c>
      <c r="F415" s="25" t="s">
        <v>35</v>
      </c>
      <c r="G415" s="25" t="s">
        <v>239</v>
      </c>
      <c r="H415" s="25" t="s">
        <v>216</v>
      </c>
      <c r="I415" s="36" t="str">
        <f>IFERROR(VLOOKUP(Presupuestos[[#This Row],[AREA]]&amp;Presupuestos[[#This Row],[CONCEPTO]]&amp;Presupuestos[[#This Row],[DESCRIPCION]],Tabla28[[Columna1]:[CÓDIGO NUEVO]],2,0),"")</f>
        <v>P0305002</v>
      </c>
      <c r="J415" s="3" t="s">
        <v>666</v>
      </c>
      <c r="K415" s="3" t="s">
        <v>666</v>
      </c>
      <c r="L415" s="3" t="s">
        <v>666</v>
      </c>
      <c r="M415" s="31" t="s">
        <v>1338</v>
      </c>
      <c r="N415" s="3"/>
      <c r="O415" s="3" t="s">
        <v>300</v>
      </c>
      <c r="P415" s="3" t="s">
        <v>132</v>
      </c>
      <c r="Q415" s="3" t="str">
        <f>IFERROR(VLOOKUP(Presupuestos[[#This Row],[CLASIFICACIÓN (N)]],Tabla17[],2,0),"")</f>
        <v>Gastos operativos</v>
      </c>
      <c r="R415" s="3" t="str">
        <f>IFERROR(VLOOKUP(Presupuestos[[#This Row],[CLASIFICACIÓN (N)]],Tabla17[],3,0),"")</f>
        <v>Operativo</v>
      </c>
      <c r="S415" s="3" t="s">
        <v>34</v>
      </c>
      <c r="T415" s="3" t="str">
        <f>IFERROR(VLOOKUP(Presupuestos[[#This Row],[ALMACEN]],Tabla5[],2,0),"")</f>
        <v>Arequipa</v>
      </c>
      <c r="U415" s="19" t="str">
        <f>IFERROR(VLOOKUP(Presupuestos[[#This Row],[TIPO DE DOCUMENTO]],Tipo_Documento[],2,0)&amp;Presupuestos[[#This Row],[SERIE]]&amp;Presupuestos[[#This Row],[NUMERO]]&amp;Presupuestos[[#This Row],[RUC]],"")</f>
        <v>01F0012081720302891452</v>
      </c>
      <c r="V415" s="3" t="s">
        <v>120</v>
      </c>
      <c r="W415" s="7">
        <v>45862</v>
      </c>
      <c r="X415" s="7">
        <v>45862</v>
      </c>
      <c r="Y415" s="3" t="s">
        <v>688</v>
      </c>
      <c r="Z415" s="3">
        <v>20817</v>
      </c>
      <c r="AA415" s="3">
        <f>IFERROR(VLOOKUP(Presupuestos[[#This Row],[RAZON SOCIAL]],CHOOSE({1,2},Clientes_Proveedores[Razon Social],Clientes_Proveedores[Ruc / Dni]),2,0),"-")</f>
        <v>20302891452</v>
      </c>
      <c r="AB415" s="31" t="s">
        <v>1337</v>
      </c>
      <c r="AC415" s="3" t="s">
        <v>670</v>
      </c>
      <c r="AD415" s="5">
        <v>0.18</v>
      </c>
      <c r="AE415" s="6">
        <v>4680.8</v>
      </c>
      <c r="AF415" s="6">
        <f>Presupuestos[[#This Row],[BASE]]*Presupuestos[[#This Row],[% IGV]]</f>
        <v>842.54399999999998</v>
      </c>
      <c r="AG415" s="22">
        <f>ROUND(SUM(Presupuestos[[#This Row],[BASE]:[IGV]]),2)</f>
        <v>5523.34</v>
      </c>
      <c r="AH415" s="9" t="str">
        <f>IF(Presupuestos[[#This Row],[MONEDA]]="USD",VLOOKUP(Presupuestos[[#This Row],[FECHA DE EMISION]],Tipo_Cambio[],3,0),"")</f>
        <v/>
      </c>
      <c r="AI415" s="22">
        <f>IFERROR(ROUND(IF(Presupuestos[[#This Row],[MONEDA]]="PEN",Presupuestos[[#This Row],[TOTAL]],Presupuestos[[#This Row],[TOTAL]]*Presupuestos[[#This Row],[TIPO DE CAMBIO]]),2),"")</f>
        <v>5523.34</v>
      </c>
      <c r="AJ415" s="5"/>
      <c r="AK415" s="33" t="s">
        <v>671</v>
      </c>
      <c r="AL415" s="5" t="s">
        <v>680</v>
      </c>
      <c r="AM415" s="23" t="s">
        <v>671</v>
      </c>
      <c r="AN415" s="23" t="s">
        <v>671</v>
      </c>
      <c r="AO415" s="7">
        <f>IFERROR(VLOOKUP("1-"&amp;Presupuestos[[#This Row],[ID DOCUMENTO]],BD_Pagos[],7,0),"")</f>
        <v>0</v>
      </c>
      <c r="AP415" s="16" t="str">
        <f>IFERROR(VLOOKUP("1-"&amp;Presupuestos[[#This Row],[ID DOCUMENTO]],BD_Pagos[],8,0),"")</f>
        <v/>
      </c>
      <c r="AQ415" s="17" t="str">
        <f>IFERROR(VLOOKUP("1-"&amp;Presupuestos[[#This Row],[ID DOCUMENTO]],BD_Pagos[],9,0),"")</f>
        <v/>
      </c>
      <c r="AR415" s="54"/>
      <c r="AS415" s="7">
        <f>IFERROR(VLOOKUP("2-"&amp;Presupuestos[[#This Row],[ID DOCUMENTO]],BD_Pagos[],7,0),"")</f>
        <v>0</v>
      </c>
      <c r="AT415" s="16" t="str">
        <f>IFERROR(VLOOKUP("2-"&amp;Presupuestos[[#This Row],[ID DOCUMENTO]],BD_Pagos[],8,0),"")</f>
        <v/>
      </c>
      <c r="AU415" s="17">
        <f>IFERROR(VLOOKUP("2-"&amp;Presupuestos[[#This Row],[ID DOCUMENTO]],BD_Pagos[],9,0),"")</f>
        <v>0</v>
      </c>
      <c r="AV415" s="20">
        <f>IF(IFERROR(VLOOKUP("2-"&amp;Presupuestos[[#This Row],[ID DOCUMENTO]],BD_Pagos[],10,0),0)&gt;Presupuestos[[#This Row],[TOTAL SOLES]],Presupuestos[[#This Row],[TOTAL SOLES]],IFERROR(VLOOKUP("2-"&amp;Presupuestos[[#This Row],[ID DOCUMENTO]],BD_Pagos[],10,0),0))</f>
        <v>0</v>
      </c>
      <c r="AW415" s="7"/>
      <c r="AX415" s="16"/>
      <c r="AY415" s="17"/>
      <c r="AZ415" s="20"/>
      <c r="BA415" s="7"/>
      <c r="BB415" s="16"/>
      <c r="BC415" s="17"/>
      <c r="BD415" s="20"/>
      <c r="BE415" s="7">
        <f>IFERROR(VLOOKUP("5-"&amp;Presupuestos[[#This Row],[ID DOCUMENTO]],BD_Pagos[],7,0),"")</f>
        <v>0</v>
      </c>
      <c r="BF415" s="17">
        <f>IFERROR(VLOOKUP("5-"&amp;Presupuestos[[#This Row],[ID DOCUMENTO]],BD_Pagos[],9,0),"")</f>
        <v>0</v>
      </c>
      <c r="BG415" s="20">
        <f>IF(IFERROR(VLOOKUP("5-"&amp;Presupuestos[[#This Row],[ID DOCUMENTO]],BD_Pagos[],10,0),0)&gt;Presupuestos[[#This Row],[TOTAL SOLES]],Presupuestos[[#This Row],[TOTAL SOLES]],IFERROR(VLOOKUP("5-"&amp;Presupuestos[[#This Row],[ID DOCUMENTO]],BD_Pagos[],10,0),0))</f>
        <v>0</v>
      </c>
      <c r="BH415" s="7">
        <f>IFERROR(VLOOKUP("1-Detraccion"&amp;Presupuestos[[#This Row],[ID DOCUMENTO]],BD_Pagos[],2,0),"")</f>
        <v>45877</v>
      </c>
      <c r="BI415" s="3" t="str">
        <f>IFERROR(VLOOKUP("1-Detraccion"&amp;Presupuestos[[#This Row],[ID DOCUMENTO]],BD_Pagos[],3,0),"")</f>
        <v/>
      </c>
      <c r="BJ415" s="3">
        <f>IFERROR(VLOOKUP("1-Detraccion"&amp;Presupuestos[[#This Row],[ID DOCUMENTO]],BD_Pagos[],4,0),"")</f>
        <v>278079688</v>
      </c>
      <c r="BK415" s="6">
        <f>IF(IFERROR(VLOOKUP("1-Detraccion"&amp;Presupuestos[[#This Row],[ID DOCUMENTO]],BD_Pagos[],5,0),0)&gt;Presupuestos[[#This Row],[TOTAL SOLES]],Presupuestos[[#This Row],[TOTAL SOLES]],IFERROR(VLOOKUP("1-Detraccion"&amp;Presupuestos[[#This Row],[ID DOCUMENTO]],BD_Pagos[],5,0),0))</f>
        <v>1608</v>
      </c>
      <c r="BL415" s="6">
        <f>IF(IFERROR(VLOOKUP("1-Detraccion"&amp;Presupuestos[[#This Row],[ID DOCUMENTO]],BD_Pagos[],6,0),0)&gt;Presupuestos[[#This Row],[TOTAL SOLES]],Presupuestos[[#This Row],[TOTAL SOLES]],IFERROR(VLOOKUP("1-Detraccion"&amp;Presupuestos[[#This Row],[ID DOCUMENTO]],BD_Pagos[],6,0),0))</f>
        <v>1608</v>
      </c>
      <c r="BM415" s="37"/>
      <c r="BN415" s="3"/>
      <c r="BO415" s="3"/>
      <c r="BP415" s="6"/>
      <c r="BQ41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5523.34</v>
      </c>
      <c r="BR415" s="23" t="str">
        <f>IF(Presupuestos[[#This Row],[SALDO ME-MN]]&gt;0,"PENDIENTE","CANCELADO")</f>
        <v>PENDIENTE</v>
      </c>
      <c r="BS415" s="23" t="str">
        <f>IF(COUNTIFS($U$4:$U414,Presupuestos[[#This Row],[ID DOCUMENTO]])&gt;=1,IF(B414=Presupuestos[[#This Row],[ID]],"OK","DOC. DUPLICADO"),"OK")</f>
        <v>OK</v>
      </c>
    </row>
    <row r="416" spans="2:71" x14ac:dyDescent="0.25">
      <c r="B416" s="34">
        <f>IF(Presupuestos[[#This Row],[ID DOCUMENTO]]=U415,B415,IF(B415="ID",1,B415+1))</f>
        <v>393</v>
      </c>
      <c r="C416" s="2">
        <v>45872</v>
      </c>
      <c r="D416" s="2">
        <v>45872</v>
      </c>
      <c r="E416" s="3" t="s">
        <v>991</v>
      </c>
      <c r="F416" s="25" t="s">
        <v>9</v>
      </c>
      <c r="G416" s="25" t="s">
        <v>45</v>
      </c>
      <c r="H416" s="25" t="s">
        <v>52</v>
      </c>
      <c r="I416" s="36" t="str">
        <f>IFERROR(VLOOKUP(Presupuestos[[#This Row],[AREA]]&amp;Presupuestos[[#This Row],[CONCEPTO]]&amp;Presupuestos[[#This Row],[DESCRIPCION]],Tabla28[[Columna1]:[CÓDIGO NUEVO]],2,0),"")</f>
        <v>P0104005</v>
      </c>
      <c r="J416" s="3" t="s">
        <v>666</v>
      </c>
      <c r="K416" s="3" t="s">
        <v>666</v>
      </c>
      <c r="L416" s="3" t="s">
        <v>666</v>
      </c>
      <c r="M416" s="31" t="s">
        <v>1339</v>
      </c>
      <c r="N416" s="3"/>
      <c r="O416" s="3" t="s">
        <v>315</v>
      </c>
      <c r="P416" s="3" t="s">
        <v>127</v>
      </c>
      <c r="Q416" s="3" t="str">
        <f>IFERROR(VLOOKUP(Presupuestos[[#This Row],[CLASIFICACIÓN (N)]],Tabla17[],2,0),"")</f>
        <v>Gastos operativos</v>
      </c>
      <c r="R416" s="3" t="str">
        <f>IFERROR(VLOOKUP(Presupuestos[[#This Row],[CLASIFICACIÓN (N)]],Tabla17[],3,0),"")</f>
        <v>Operativo</v>
      </c>
      <c r="S416" s="3" t="s">
        <v>16</v>
      </c>
      <c r="T416" s="3" t="str">
        <f>IFERROR(VLOOKUP(Presupuestos[[#This Row],[ALMACEN]],Tabla5[],2,0),"")</f>
        <v>Arequipa</v>
      </c>
      <c r="U416" s="19" t="str">
        <f>IFERROR(VLOOKUP(Presupuestos[[#This Row],[TIPO DE DOCUMENTO]],Tipo_Documento[],2,0)&amp;Presupuestos[[#This Row],[SERIE]]&amp;Presupuestos[[#This Row],[NUMERO]]&amp;Presupuestos[[#This Row],[RUC]],"")</f>
        <v>01E00147820609368773</v>
      </c>
      <c r="V416" s="3" t="s">
        <v>120</v>
      </c>
      <c r="W416" s="7">
        <v>45872</v>
      </c>
      <c r="X416" s="7">
        <v>45872</v>
      </c>
      <c r="Y416" s="3" t="s">
        <v>668</v>
      </c>
      <c r="Z416" s="3">
        <v>478</v>
      </c>
      <c r="AA416" s="3">
        <f>IFERROR(VLOOKUP(Presupuestos[[#This Row],[RAZON SOCIAL]],CHOOSE({1,2},Clientes_Proveedores[Razon Social],Clientes_Proveedores[Ruc / Dni]),2,0),"-")</f>
        <v>20609368773</v>
      </c>
      <c r="AB416" s="31" t="s">
        <v>993</v>
      </c>
      <c r="AC416" s="3" t="s">
        <v>670</v>
      </c>
      <c r="AD416" s="5">
        <v>0.18</v>
      </c>
      <c r="AE416" s="6">
        <v>79.900000000000006</v>
      </c>
      <c r="AF416" s="6">
        <f>Presupuestos[[#This Row],[BASE]]*Presupuestos[[#This Row],[% IGV]]</f>
        <v>14.382</v>
      </c>
      <c r="AG416" s="22">
        <f>ROUND(SUM(Presupuestos[[#This Row],[BASE]:[IGV]]),2)</f>
        <v>94.28</v>
      </c>
      <c r="AH416" s="9" t="str">
        <f>IF(Presupuestos[[#This Row],[MONEDA]]="USD",VLOOKUP(Presupuestos[[#This Row],[FECHA DE EMISION]],Tipo_Cambio[],3,0),"")</f>
        <v/>
      </c>
      <c r="AI416" s="22">
        <f>IFERROR(ROUND(IF(Presupuestos[[#This Row],[MONEDA]]="PEN",Presupuestos[[#This Row],[TOTAL]],Presupuestos[[#This Row],[TOTAL]]*Presupuestos[[#This Row],[TIPO DE CAMBIO]]),2),"")</f>
        <v>94.28</v>
      </c>
      <c r="AJ416" s="5"/>
      <c r="AK416" s="33" t="s">
        <v>671</v>
      </c>
      <c r="AL416" s="5" t="s">
        <v>680</v>
      </c>
      <c r="AM416" s="23" t="s">
        <v>671</v>
      </c>
      <c r="AN416" s="23" t="s">
        <v>671</v>
      </c>
      <c r="AO416" s="7">
        <f>IFERROR(VLOOKUP("1-"&amp;Presupuestos[[#This Row],[ID DOCUMENTO]],BD_Pagos[],7,0),"")</f>
        <v>45873</v>
      </c>
      <c r="AP416" s="16" t="str">
        <f>IFERROR(VLOOKUP("1-"&amp;Presupuestos[[#This Row],[ID DOCUMENTO]],BD_Pagos[],8,0),"")</f>
        <v>B-BCP - Soles</v>
      </c>
      <c r="AQ416" s="17">
        <f>IFERROR(VLOOKUP("1-"&amp;Presupuestos[[#This Row],[ID DOCUMENTO]],BD_Pagos[],9,0),"")</f>
        <v>1002224</v>
      </c>
      <c r="AR416" s="54"/>
      <c r="AS416" s="7">
        <f>IFERROR(VLOOKUP("2-"&amp;Presupuestos[[#This Row],[ID DOCUMENTO]],BD_Pagos[],7,0),"")</f>
        <v>0</v>
      </c>
      <c r="AT416" s="16" t="str">
        <f>IFERROR(VLOOKUP("2-"&amp;Presupuestos[[#This Row],[ID DOCUMENTO]],BD_Pagos[],8,0),"")</f>
        <v/>
      </c>
      <c r="AU416" s="17">
        <f>IFERROR(VLOOKUP("2-"&amp;Presupuestos[[#This Row],[ID DOCUMENTO]],BD_Pagos[],9,0),"")</f>
        <v>0</v>
      </c>
      <c r="AV416" s="20">
        <f>IF(IFERROR(VLOOKUP("2-"&amp;Presupuestos[[#This Row],[ID DOCUMENTO]],BD_Pagos[],10,0),0)&gt;Presupuestos[[#This Row],[TOTAL SOLES]],Presupuestos[[#This Row],[TOTAL SOLES]],IFERROR(VLOOKUP("2-"&amp;Presupuestos[[#This Row],[ID DOCUMENTO]],BD_Pagos[],10,0),0))</f>
        <v>0</v>
      </c>
      <c r="AW416" s="7"/>
      <c r="AX416" s="16"/>
      <c r="AY416" s="17"/>
      <c r="AZ416" s="20"/>
      <c r="BA416" s="7"/>
      <c r="BB416" s="16"/>
      <c r="BC416" s="17"/>
      <c r="BD416" s="20"/>
      <c r="BE416" s="7">
        <f>IFERROR(VLOOKUP("5-"&amp;Presupuestos[[#This Row],[ID DOCUMENTO]],BD_Pagos[],7,0),"")</f>
        <v>0</v>
      </c>
      <c r="BF416" s="17">
        <f>IFERROR(VLOOKUP("5-"&amp;Presupuestos[[#This Row],[ID DOCUMENTO]],BD_Pagos[],9,0),"")</f>
        <v>0</v>
      </c>
      <c r="BG416" s="20">
        <f>IF(IFERROR(VLOOKUP("5-"&amp;Presupuestos[[#This Row],[ID DOCUMENTO]],BD_Pagos[],10,0),0)&gt;Presupuestos[[#This Row],[TOTAL SOLES]],Presupuestos[[#This Row],[TOTAL SOLES]],IFERROR(VLOOKUP("5-"&amp;Presupuestos[[#This Row],[ID DOCUMENTO]],BD_Pagos[],10,0),0))</f>
        <v>0</v>
      </c>
      <c r="BH416" s="7">
        <f>IFERROR(VLOOKUP("1-Detraccion"&amp;Presupuestos[[#This Row],[ID DOCUMENTO]],BD_Pagos[],2,0),"")</f>
        <v>0</v>
      </c>
      <c r="BI416" s="3" t="str">
        <f>IFERROR(VLOOKUP("1-Detraccion"&amp;Presupuestos[[#This Row],[ID DOCUMENTO]],BD_Pagos[],3,0),"")</f>
        <v/>
      </c>
      <c r="BJ416" s="3">
        <f>IFERROR(VLOOKUP("1-Detraccion"&amp;Presupuestos[[#This Row],[ID DOCUMENTO]],BD_Pagos[],4,0),"")</f>
        <v>0</v>
      </c>
      <c r="BK416" s="6">
        <f>IF(IFERROR(VLOOKUP("1-Detraccion"&amp;Presupuestos[[#This Row],[ID DOCUMENTO]],BD_Pagos[],5,0),0)&gt;Presupuestos[[#This Row],[TOTAL SOLES]],Presupuestos[[#This Row],[TOTAL SOLES]],IFERROR(VLOOKUP("1-Detraccion"&amp;Presupuestos[[#This Row],[ID DOCUMENTO]],BD_Pagos[],5,0),0))</f>
        <v>0</v>
      </c>
      <c r="BL416" s="6">
        <f>IF(IFERROR(VLOOKUP("1-Detraccion"&amp;Presupuestos[[#This Row],[ID DOCUMENTO]],BD_Pagos[],6,0),0)&gt;Presupuestos[[#This Row],[TOTAL SOLES]],Presupuestos[[#This Row],[TOTAL SOLES]],IFERROR(VLOOKUP("1-Detraccion"&amp;Presupuestos[[#This Row],[ID DOCUMENTO]],BD_Pagos[],6,0),0))</f>
        <v>0</v>
      </c>
      <c r="BM416" s="37"/>
      <c r="BN416" s="3"/>
      <c r="BO416" s="3"/>
      <c r="BP416" s="6"/>
      <c r="BQ41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94.28</v>
      </c>
      <c r="BR416" s="23" t="str">
        <f>IF(Presupuestos[[#This Row],[SALDO ME-MN]]&gt;0,"PENDIENTE","CANCELADO")</f>
        <v>PENDIENTE</v>
      </c>
      <c r="BS416" s="23" t="str">
        <f>IF(COUNTIFS($U$4:$U415,Presupuestos[[#This Row],[ID DOCUMENTO]])&gt;=1,IF(B415=Presupuestos[[#This Row],[ID]],"OK","DOC. DUPLICADO"),"OK")</f>
        <v>OK</v>
      </c>
    </row>
    <row r="417" spans="2:71" x14ac:dyDescent="0.25">
      <c r="B417" s="34">
        <f>IF(Presupuestos[[#This Row],[ID DOCUMENTO]]=U416,B416,IF(B416="ID",1,B416+1))</f>
        <v>394</v>
      </c>
      <c r="C417" s="2">
        <v>45869</v>
      </c>
      <c r="D417" s="2">
        <v>45869</v>
      </c>
      <c r="E417" s="3" t="s">
        <v>665</v>
      </c>
      <c r="F417" s="25" t="s">
        <v>35</v>
      </c>
      <c r="G417" s="25" t="s">
        <v>233</v>
      </c>
      <c r="H417" s="25" t="s">
        <v>215</v>
      </c>
      <c r="I417" s="36" t="str">
        <f>IFERROR(VLOOKUP(Presupuestos[[#This Row],[AREA]]&amp;Presupuestos[[#This Row],[CONCEPTO]]&amp;Presupuestos[[#This Row],[DESCRIPCION]],Tabla28[[Columna1]:[CÓDIGO NUEVO]],2,0),"")</f>
        <v>P0304002</v>
      </c>
      <c r="J417" s="3" t="s">
        <v>1340</v>
      </c>
      <c r="K417" s="3" t="s">
        <v>1341</v>
      </c>
      <c r="L417" s="3" t="s">
        <v>1342</v>
      </c>
      <c r="M417" s="31" t="s">
        <v>1343</v>
      </c>
      <c r="N417" s="3" t="s">
        <v>15</v>
      </c>
      <c r="O417" s="3" t="s">
        <v>315</v>
      </c>
      <c r="P417" s="3" t="s">
        <v>173</v>
      </c>
      <c r="Q417" s="3" t="str">
        <f>IFERROR(VLOOKUP(Presupuestos[[#This Row],[CLASIFICACIÓN (N)]],Tabla17[],2,0),"")</f>
        <v>Costos de ventas</v>
      </c>
      <c r="R417" s="3" t="str">
        <f>IFERROR(VLOOKUP(Presupuestos[[#This Row],[CLASIFICACIÓN (N)]],Tabla17[],3,0),"")</f>
        <v>Operativo</v>
      </c>
      <c r="S417" s="3" t="s">
        <v>16</v>
      </c>
      <c r="T417" s="3" t="str">
        <f>IFERROR(VLOOKUP(Presupuestos[[#This Row],[ALMACEN]],Tabla5[],2,0),"")</f>
        <v>Arequipa</v>
      </c>
      <c r="U417" s="19" t="str">
        <f>IFERROR(VLOOKUP(Presupuestos[[#This Row],[TIPO DE DOCUMENTO]],Tipo_Documento[],2,0)&amp;Presupuestos[[#This Row],[SERIE]]&amp;Presupuestos[[#This Row],[NUMERO]]&amp;Presupuestos[[#This Row],[RUC]],"")</f>
        <v>01F80938603020100210909</v>
      </c>
      <c r="V417" s="3" t="s">
        <v>120</v>
      </c>
      <c r="W417" s="7">
        <v>45870</v>
      </c>
      <c r="X417" s="7">
        <v>45870</v>
      </c>
      <c r="Y417" s="3" t="s">
        <v>910</v>
      </c>
      <c r="Z417" s="3">
        <v>386030</v>
      </c>
      <c r="AA417" s="3">
        <f>IFERROR(VLOOKUP(Presupuestos[[#This Row],[RAZON SOCIAL]],CHOOSE({1,2},Clientes_Proveedores[Razon Social],Clientes_Proveedores[Ruc / Dni]),2,0),"-")</f>
        <v>20100210909</v>
      </c>
      <c r="AB417" s="31" t="s">
        <v>800</v>
      </c>
      <c r="AC417" s="3" t="s">
        <v>670</v>
      </c>
      <c r="AD417" s="5">
        <v>0.18</v>
      </c>
      <c r="AE417" s="6">
        <v>129.66</v>
      </c>
      <c r="AF417" s="6">
        <f>Presupuestos[[#This Row],[BASE]]*Presupuestos[[#This Row],[% IGV]]</f>
        <v>23.338799999999999</v>
      </c>
      <c r="AG417" s="22">
        <f>ROUND(SUM(Presupuestos[[#This Row],[BASE]:[IGV]]),2)</f>
        <v>153</v>
      </c>
      <c r="AH417" s="9" t="str">
        <f>IF(Presupuestos[[#This Row],[MONEDA]]="USD",VLOOKUP(Presupuestos[[#This Row],[FECHA DE EMISION]],Tipo_Cambio[],3,0),"")</f>
        <v/>
      </c>
      <c r="AI417" s="22">
        <f>IFERROR(ROUND(IF(Presupuestos[[#This Row],[MONEDA]]="PEN",Presupuestos[[#This Row],[TOTAL]],Presupuestos[[#This Row],[TOTAL]]*Presupuestos[[#This Row],[TIPO DE CAMBIO]]),2),"")</f>
        <v>153</v>
      </c>
      <c r="AJ417" s="5"/>
      <c r="AK417" s="33" t="s">
        <v>671</v>
      </c>
      <c r="AL417" s="5" t="s">
        <v>680</v>
      </c>
      <c r="AM417" s="23" t="s">
        <v>671</v>
      </c>
      <c r="AN417" s="23" t="s">
        <v>671</v>
      </c>
      <c r="AO417" s="7">
        <f>IFERROR(VLOOKUP("1-"&amp;Presupuestos[[#This Row],[ID DOCUMENTO]],BD_Pagos[],7,0),"")</f>
        <v>45873</v>
      </c>
      <c r="AP417" s="16" t="str">
        <f>IFERROR(VLOOKUP("1-"&amp;Presupuestos[[#This Row],[ID DOCUMENTO]],BD_Pagos[],8,0),"")</f>
        <v>B-BCP - Soles</v>
      </c>
      <c r="AQ417" s="17">
        <f>IFERROR(VLOOKUP("1-"&amp;Presupuestos[[#This Row],[ID DOCUMENTO]],BD_Pagos[],9,0),"")</f>
        <v>1003733</v>
      </c>
      <c r="AR417" s="54"/>
      <c r="AS417" s="7">
        <f>IFERROR(VLOOKUP("2-"&amp;Presupuestos[[#This Row],[ID DOCUMENTO]],BD_Pagos[],7,0),"")</f>
        <v>0</v>
      </c>
      <c r="AT417" s="16" t="str">
        <f>IFERROR(VLOOKUP("2-"&amp;Presupuestos[[#This Row],[ID DOCUMENTO]],BD_Pagos[],8,0),"")</f>
        <v/>
      </c>
      <c r="AU417" s="17">
        <f>IFERROR(VLOOKUP("2-"&amp;Presupuestos[[#This Row],[ID DOCUMENTO]],BD_Pagos[],9,0),"")</f>
        <v>0</v>
      </c>
      <c r="AV417" s="20">
        <f>IF(IFERROR(VLOOKUP("2-"&amp;Presupuestos[[#This Row],[ID DOCUMENTO]],BD_Pagos[],10,0),0)&gt;Presupuestos[[#This Row],[TOTAL SOLES]],Presupuestos[[#This Row],[TOTAL SOLES]],IFERROR(VLOOKUP("2-"&amp;Presupuestos[[#This Row],[ID DOCUMENTO]],BD_Pagos[],10,0),0))</f>
        <v>0</v>
      </c>
      <c r="AW417" s="7"/>
      <c r="AX417" s="16"/>
      <c r="AY417" s="17"/>
      <c r="AZ417" s="20"/>
      <c r="BA417" s="7"/>
      <c r="BB417" s="16"/>
      <c r="BC417" s="17"/>
      <c r="BD417" s="20"/>
      <c r="BE417" s="7">
        <f>IFERROR(VLOOKUP("5-"&amp;Presupuestos[[#This Row],[ID DOCUMENTO]],BD_Pagos[],7,0),"")</f>
        <v>0</v>
      </c>
      <c r="BF417" s="17">
        <f>IFERROR(VLOOKUP("5-"&amp;Presupuestos[[#This Row],[ID DOCUMENTO]],BD_Pagos[],9,0),"")</f>
        <v>0</v>
      </c>
      <c r="BG417" s="20">
        <f>IF(IFERROR(VLOOKUP("5-"&amp;Presupuestos[[#This Row],[ID DOCUMENTO]],BD_Pagos[],10,0),0)&gt;Presupuestos[[#This Row],[TOTAL SOLES]],Presupuestos[[#This Row],[TOTAL SOLES]],IFERROR(VLOOKUP("5-"&amp;Presupuestos[[#This Row],[ID DOCUMENTO]],BD_Pagos[],10,0),0))</f>
        <v>0</v>
      </c>
      <c r="BH417" s="7">
        <f>IFERROR(VLOOKUP("1-Detraccion"&amp;Presupuestos[[#This Row],[ID DOCUMENTO]],BD_Pagos[],2,0),"")</f>
        <v>0</v>
      </c>
      <c r="BI417" s="3" t="str">
        <f>IFERROR(VLOOKUP("1-Detraccion"&amp;Presupuestos[[#This Row],[ID DOCUMENTO]],BD_Pagos[],3,0),"")</f>
        <v/>
      </c>
      <c r="BJ417" s="3">
        <f>IFERROR(VLOOKUP("1-Detraccion"&amp;Presupuestos[[#This Row],[ID DOCUMENTO]],BD_Pagos[],4,0),"")</f>
        <v>0</v>
      </c>
      <c r="BK417" s="6">
        <f>IF(IFERROR(VLOOKUP("1-Detraccion"&amp;Presupuestos[[#This Row],[ID DOCUMENTO]],BD_Pagos[],5,0),0)&gt;Presupuestos[[#This Row],[TOTAL SOLES]],Presupuestos[[#This Row],[TOTAL SOLES]],IFERROR(VLOOKUP("1-Detraccion"&amp;Presupuestos[[#This Row],[ID DOCUMENTO]],BD_Pagos[],5,0),0))</f>
        <v>0</v>
      </c>
      <c r="BL417" s="6">
        <f>IF(IFERROR(VLOOKUP("1-Detraccion"&amp;Presupuestos[[#This Row],[ID DOCUMENTO]],BD_Pagos[],6,0),0)&gt;Presupuestos[[#This Row],[TOTAL SOLES]],Presupuestos[[#This Row],[TOTAL SOLES]],IFERROR(VLOOKUP("1-Detraccion"&amp;Presupuestos[[#This Row],[ID DOCUMENTO]],BD_Pagos[],6,0),0))</f>
        <v>0</v>
      </c>
      <c r="BM417" s="37"/>
      <c r="BN417" s="3"/>
      <c r="BO417" s="3"/>
      <c r="BP417" s="6"/>
      <c r="BQ41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153</v>
      </c>
      <c r="BR417" s="23" t="str">
        <f>IF(Presupuestos[[#This Row],[SALDO ME-MN]]&gt;0,"PENDIENTE","CANCELADO")</f>
        <v>PENDIENTE</v>
      </c>
      <c r="BS417" s="23" t="str">
        <f>IF(COUNTIFS($U$4:$U416,Presupuestos[[#This Row],[ID DOCUMENTO]])&gt;=1,IF(B416=Presupuestos[[#This Row],[ID]],"OK","DOC. DUPLICADO"),"OK")</f>
        <v>OK</v>
      </c>
    </row>
    <row r="418" spans="2:71" ht="36" x14ac:dyDescent="0.25">
      <c r="B418" s="34">
        <f>IF(Presupuestos[[#This Row],[ID DOCUMENTO]]=U417,B417,IF(B417="ID",1,B417+1))</f>
        <v>395</v>
      </c>
      <c r="C418" s="2">
        <v>45868</v>
      </c>
      <c r="D418" s="2">
        <v>45868</v>
      </c>
      <c r="E418" s="3" t="s">
        <v>665</v>
      </c>
      <c r="F418" s="25" t="s">
        <v>35</v>
      </c>
      <c r="G418" s="25" t="s">
        <v>211</v>
      </c>
      <c r="H418" s="25" t="s">
        <v>213</v>
      </c>
      <c r="I418" s="36" t="str">
        <f>IFERROR(VLOOKUP(Presupuestos[[#This Row],[AREA]]&amp;Presupuestos[[#This Row],[CONCEPTO]]&amp;Presupuestos[[#This Row],[DESCRIPCION]],Tabla28[[Columna1]:[CÓDIGO NUEVO]],2,0),"")</f>
        <v>P0302002</v>
      </c>
      <c r="J418" s="3" t="s">
        <v>1344</v>
      </c>
      <c r="K418" s="3" t="s">
        <v>1345</v>
      </c>
      <c r="L418" s="3" t="s">
        <v>1346</v>
      </c>
      <c r="M418" s="31" t="s">
        <v>1347</v>
      </c>
      <c r="N418" s="3" t="s">
        <v>25</v>
      </c>
      <c r="O418" s="3" t="s">
        <v>315</v>
      </c>
      <c r="P418" s="3" t="s">
        <v>122</v>
      </c>
      <c r="Q418" s="3" t="str">
        <f>IFERROR(VLOOKUP(Presupuestos[[#This Row],[CLASIFICACIÓN (N)]],Tabla17[],2,0),"")</f>
        <v>Costos de ventas</v>
      </c>
      <c r="R418" s="3" t="str">
        <f>IFERROR(VLOOKUP(Presupuestos[[#This Row],[CLASIFICACIÓN (N)]],Tabla17[],3,0),"")</f>
        <v>Operativo</v>
      </c>
      <c r="S418" s="3" t="s">
        <v>16</v>
      </c>
      <c r="T418" s="3" t="str">
        <f>IFERROR(VLOOKUP(Presupuestos[[#This Row],[ALMACEN]],Tabla5[],2,0),"")</f>
        <v>Arequipa</v>
      </c>
      <c r="U418" s="19" t="str">
        <f>IFERROR(VLOOKUP(Presupuestos[[#This Row],[TIPO DE DOCUMENTO]],Tipo_Documento[],2,0)&amp;Presupuestos[[#This Row],[SERIE]]&amp;Presupuestos[[#This Row],[NUMERO]]&amp;Presupuestos[[#This Row],[RUC]],"")</f>
        <v>01E0014815609125303</v>
      </c>
      <c r="V418" s="3" t="s">
        <v>120</v>
      </c>
      <c r="W418" s="7">
        <v>45868</v>
      </c>
      <c r="X418" s="7">
        <v>45868</v>
      </c>
      <c r="Y418" s="3" t="s">
        <v>668</v>
      </c>
      <c r="Z418" s="3">
        <v>48</v>
      </c>
      <c r="AA418" s="3">
        <f>IFERROR(VLOOKUP(Presupuestos[[#This Row],[RAZON SOCIAL]],CHOOSE({1,2},Clientes_Proveedores[Razon Social],Clientes_Proveedores[Ruc / Dni]),2,0),"-")</f>
        <v>15609125303</v>
      </c>
      <c r="AB418" s="31" t="s">
        <v>1348</v>
      </c>
      <c r="AC418" s="3" t="s">
        <v>670</v>
      </c>
      <c r="AD418" s="5">
        <v>0.18</v>
      </c>
      <c r="AE418" s="6">
        <v>1339.5</v>
      </c>
      <c r="AF418" s="6">
        <f>Presupuestos[[#This Row],[BASE]]*Presupuestos[[#This Row],[% IGV]]</f>
        <v>241.10999999999999</v>
      </c>
      <c r="AG418" s="22">
        <f>ROUND(SUM(Presupuestos[[#This Row],[BASE]:[IGV]]),2)</f>
        <v>1580.61</v>
      </c>
      <c r="AH418" s="9" t="str">
        <f>IF(Presupuestos[[#This Row],[MONEDA]]="USD",VLOOKUP(Presupuestos[[#This Row],[FECHA DE EMISION]],Tipo_Cambio[],3,0),"")</f>
        <v/>
      </c>
      <c r="AI418" s="22">
        <f>IFERROR(ROUND(IF(Presupuestos[[#This Row],[MONEDA]]="PEN",Presupuestos[[#This Row],[TOTAL]],Presupuestos[[#This Row],[TOTAL]]*Presupuestos[[#This Row],[TIPO DE CAMBIO]]),2),"")</f>
        <v>1580.61</v>
      </c>
      <c r="AJ418" s="5"/>
      <c r="AK418" s="33" t="s">
        <v>671</v>
      </c>
      <c r="AL418" s="5" t="s">
        <v>680</v>
      </c>
      <c r="AM418" s="23" t="s">
        <v>671</v>
      </c>
      <c r="AN418" s="23" t="s">
        <v>759</v>
      </c>
      <c r="AO418" s="7">
        <f>IFERROR(VLOOKUP("1-"&amp;Presupuestos[[#This Row],[ID DOCUMENTO]],BD_Pagos[],7,0),"")</f>
        <v>45869</v>
      </c>
      <c r="AP418" s="16" t="str">
        <f>IFERROR(VLOOKUP("1-"&amp;Presupuestos[[#This Row],[ID DOCUMENTO]],BD_Pagos[],8,0),"")</f>
        <v>B-BCP - Soles</v>
      </c>
      <c r="AQ418" s="17">
        <f>IFERROR(VLOOKUP("1-"&amp;Presupuestos[[#This Row],[ID DOCUMENTO]],BD_Pagos[],9,0),"")</f>
        <v>1113732</v>
      </c>
      <c r="AR418" s="54"/>
      <c r="AS418" s="7">
        <f>IFERROR(VLOOKUP("2-"&amp;Presupuestos[[#This Row],[ID DOCUMENTO]],BD_Pagos[],7,0),"")</f>
        <v>0</v>
      </c>
      <c r="AT418" s="16" t="str">
        <f>IFERROR(VLOOKUP("2-"&amp;Presupuestos[[#This Row],[ID DOCUMENTO]],BD_Pagos[],8,0),"")</f>
        <v/>
      </c>
      <c r="AU418" s="17">
        <f>IFERROR(VLOOKUP("2-"&amp;Presupuestos[[#This Row],[ID DOCUMENTO]],BD_Pagos[],9,0),"")</f>
        <v>0</v>
      </c>
      <c r="AV418" s="20">
        <f>IF(IFERROR(VLOOKUP("2-"&amp;Presupuestos[[#This Row],[ID DOCUMENTO]],BD_Pagos[],10,0),0)&gt;Presupuestos[[#This Row],[TOTAL SOLES]],Presupuestos[[#This Row],[TOTAL SOLES]],IFERROR(VLOOKUP("2-"&amp;Presupuestos[[#This Row],[ID DOCUMENTO]],BD_Pagos[],10,0),0))</f>
        <v>0</v>
      </c>
      <c r="AW418" s="7"/>
      <c r="AX418" s="16"/>
      <c r="AY418" s="17"/>
      <c r="AZ418" s="20"/>
      <c r="BA418" s="7"/>
      <c r="BB418" s="16"/>
      <c r="BC418" s="17"/>
      <c r="BD418" s="20"/>
      <c r="BE418" s="7">
        <f>IFERROR(VLOOKUP("5-"&amp;Presupuestos[[#This Row],[ID DOCUMENTO]],BD_Pagos[],7,0),"")</f>
        <v>0</v>
      </c>
      <c r="BF418" s="17">
        <f>IFERROR(VLOOKUP("5-"&amp;Presupuestos[[#This Row],[ID DOCUMENTO]],BD_Pagos[],9,0),"")</f>
        <v>0</v>
      </c>
      <c r="BG418" s="20">
        <f>IF(IFERROR(VLOOKUP("5-"&amp;Presupuestos[[#This Row],[ID DOCUMENTO]],BD_Pagos[],10,0),0)&gt;Presupuestos[[#This Row],[TOTAL SOLES]],Presupuestos[[#This Row],[TOTAL SOLES]],IFERROR(VLOOKUP("5-"&amp;Presupuestos[[#This Row],[ID DOCUMENTO]],BD_Pagos[],10,0),0))</f>
        <v>0</v>
      </c>
      <c r="BH418" s="7">
        <f>IFERROR(VLOOKUP("1-Detraccion"&amp;Presupuestos[[#This Row],[ID DOCUMENTO]],BD_Pagos[],2,0),"")</f>
        <v>0</v>
      </c>
      <c r="BI418" s="3" t="str">
        <f>IFERROR(VLOOKUP("1-Detraccion"&amp;Presupuestos[[#This Row],[ID DOCUMENTO]],BD_Pagos[],3,0),"")</f>
        <v/>
      </c>
      <c r="BJ418" s="3">
        <f>IFERROR(VLOOKUP("1-Detraccion"&amp;Presupuestos[[#This Row],[ID DOCUMENTO]],BD_Pagos[],4,0),"")</f>
        <v>0</v>
      </c>
      <c r="BK418" s="6">
        <f>IF(IFERROR(VLOOKUP("1-Detraccion"&amp;Presupuestos[[#This Row],[ID DOCUMENTO]],BD_Pagos[],5,0),0)&gt;Presupuestos[[#This Row],[TOTAL SOLES]],Presupuestos[[#This Row],[TOTAL SOLES]],IFERROR(VLOOKUP("1-Detraccion"&amp;Presupuestos[[#This Row],[ID DOCUMENTO]],BD_Pagos[],5,0),0))</f>
        <v>0</v>
      </c>
      <c r="BL418" s="6">
        <f>IF(IFERROR(VLOOKUP("1-Detraccion"&amp;Presupuestos[[#This Row],[ID DOCUMENTO]],BD_Pagos[],6,0),0)&gt;Presupuestos[[#This Row],[TOTAL SOLES]],Presupuestos[[#This Row],[TOTAL SOLES]],IFERROR(VLOOKUP("1-Detraccion"&amp;Presupuestos[[#This Row],[ID DOCUMENTO]],BD_Pagos[],6,0),0))</f>
        <v>0</v>
      </c>
      <c r="BM418" s="37"/>
      <c r="BN418" s="3"/>
      <c r="BO418" s="3"/>
      <c r="BP418" s="6"/>
      <c r="BQ41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1580.61</v>
      </c>
      <c r="BR418" s="23" t="str">
        <f>IF(Presupuestos[[#This Row],[SALDO ME-MN]]&gt;0,"PENDIENTE","CANCELADO")</f>
        <v>PENDIENTE</v>
      </c>
      <c r="BS418" s="23" t="str">
        <f>IF(COUNTIFS($U$4:$U417,Presupuestos[[#This Row],[ID DOCUMENTO]])&gt;=1,IF(B417=Presupuestos[[#This Row],[ID]],"OK","DOC. DUPLICADO"),"OK")</f>
        <v>OK</v>
      </c>
    </row>
    <row r="419" spans="2:71" ht="24" x14ac:dyDescent="0.25">
      <c r="B419" s="34">
        <f>IF(Presupuestos[[#This Row],[ID DOCUMENTO]]=U418,B418,IF(B418="ID",1,B418+1))</f>
        <v>396</v>
      </c>
      <c r="C419" s="2">
        <v>45868</v>
      </c>
      <c r="D419" s="2">
        <v>45868</v>
      </c>
      <c r="E419" s="3" t="s">
        <v>665</v>
      </c>
      <c r="F419" s="25" t="s">
        <v>35</v>
      </c>
      <c r="G419" s="25" t="s">
        <v>211</v>
      </c>
      <c r="H419" s="25" t="s">
        <v>213</v>
      </c>
      <c r="I419" s="36" t="str">
        <f>IFERROR(VLOOKUP(Presupuestos[[#This Row],[AREA]]&amp;Presupuestos[[#This Row],[CONCEPTO]]&amp;Presupuestos[[#This Row],[DESCRIPCION]],Tabla28[[Columna1]:[CÓDIGO NUEVO]],2,0),"")</f>
        <v>P0302002</v>
      </c>
      <c r="J419" s="3" t="s">
        <v>1344</v>
      </c>
      <c r="K419" s="3" t="s">
        <v>1345</v>
      </c>
      <c r="L419" s="3" t="s">
        <v>1346</v>
      </c>
      <c r="M419" s="31" t="s">
        <v>1349</v>
      </c>
      <c r="N419" s="3" t="s">
        <v>25</v>
      </c>
      <c r="O419" s="3" t="s">
        <v>315</v>
      </c>
      <c r="P419" s="3" t="s">
        <v>122</v>
      </c>
      <c r="Q419" s="3" t="str">
        <f>IFERROR(VLOOKUP(Presupuestos[[#This Row],[CLASIFICACIÓN (N)]],Tabla17[],2,0),"")</f>
        <v>Costos de ventas</v>
      </c>
      <c r="R419" s="3" t="str">
        <f>IFERROR(VLOOKUP(Presupuestos[[#This Row],[CLASIFICACIÓN (N)]],Tabla17[],3,0),"")</f>
        <v>Operativo</v>
      </c>
      <c r="S419" s="3" t="s">
        <v>16</v>
      </c>
      <c r="T419" s="3" t="str">
        <f>IFERROR(VLOOKUP(Presupuestos[[#This Row],[ALMACEN]],Tabla5[],2,0),"")</f>
        <v>Arequipa</v>
      </c>
      <c r="U419" s="19" t="str">
        <f>IFERROR(VLOOKUP(Presupuestos[[#This Row],[TIPO DE DOCUMENTO]],Tipo_Documento[],2,0)&amp;Presupuestos[[#This Row],[SERIE]]&amp;Presupuestos[[#This Row],[NUMERO]]&amp;Presupuestos[[#This Row],[RUC]],"")</f>
        <v>01E0014915609125303</v>
      </c>
      <c r="V419" s="3" t="s">
        <v>120</v>
      </c>
      <c r="W419" s="7">
        <v>45868</v>
      </c>
      <c r="X419" s="7">
        <v>45868</v>
      </c>
      <c r="Y419" s="3" t="s">
        <v>668</v>
      </c>
      <c r="Z419" s="3">
        <v>49</v>
      </c>
      <c r="AA419" s="3">
        <f>IFERROR(VLOOKUP(Presupuestos[[#This Row],[RAZON SOCIAL]],CHOOSE({1,2},Clientes_Proveedores[Razon Social],Clientes_Proveedores[Ruc / Dni]),2,0),"-")</f>
        <v>15609125303</v>
      </c>
      <c r="AB419" s="31" t="s">
        <v>1348</v>
      </c>
      <c r="AC419" s="3" t="s">
        <v>670</v>
      </c>
      <c r="AD419" s="5">
        <v>0.18</v>
      </c>
      <c r="AE419" s="6">
        <v>1200</v>
      </c>
      <c r="AF419" s="6">
        <f>Presupuestos[[#This Row],[BASE]]*Presupuestos[[#This Row],[% IGV]]</f>
        <v>216</v>
      </c>
      <c r="AG419" s="22">
        <f>ROUND(SUM(Presupuestos[[#This Row],[BASE]:[IGV]]),2)</f>
        <v>1416</v>
      </c>
      <c r="AH419" s="9" t="str">
        <f>IF(Presupuestos[[#This Row],[MONEDA]]="USD",VLOOKUP(Presupuestos[[#This Row],[FECHA DE EMISION]],Tipo_Cambio[],3,0),"")</f>
        <v/>
      </c>
      <c r="AI419" s="22">
        <f>IFERROR(ROUND(IF(Presupuestos[[#This Row],[MONEDA]]="PEN",Presupuestos[[#This Row],[TOTAL]],Presupuestos[[#This Row],[TOTAL]]*Presupuestos[[#This Row],[TIPO DE CAMBIO]]),2),"")</f>
        <v>1416</v>
      </c>
      <c r="AJ419" s="5"/>
      <c r="AK419" s="33" t="s">
        <v>671</v>
      </c>
      <c r="AL419" s="5" t="s">
        <v>680</v>
      </c>
      <c r="AM419" s="23" t="s">
        <v>671</v>
      </c>
      <c r="AN419" s="23" t="s">
        <v>759</v>
      </c>
      <c r="AO419" s="7">
        <f>IFERROR(VLOOKUP("1-"&amp;Presupuestos[[#This Row],[ID DOCUMENTO]],BD_Pagos[],7,0),"")</f>
        <v>45863</v>
      </c>
      <c r="AP419" s="16" t="str">
        <f>IFERROR(VLOOKUP("1-"&amp;Presupuestos[[#This Row],[ID DOCUMENTO]],BD_Pagos[],8,0),"")</f>
        <v>B-BCP - Soles</v>
      </c>
      <c r="AQ419" s="17">
        <f>IFERROR(VLOOKUP("1-"&amp;Presupuestos[[#This Row],[ID DOCUMENTO]],BD_Pagos[],9,0),"")</f>
        <v>1293914</v>
      </c>
      <c r="AR419" s="54"/>
      <c r="AS419" s="7">
        <f>IFERROR(VLOOKUP("2-"&amp;Presupuestos[[#This Row],[ID DOCUMENTO]],BD_Pagos[],7,0),"")</f>
        <v>45869</v>
      </c>
      <c r="AT419" s="16" t="str">
        <f>IFERROR(VLOOKUP("2-"&amp;Presupuestos[[#This Row],[ID DOCUMENTO]],BD_Pagos[],8,0),"")</f>
        <v>B-BCP - Soles</v>
      </c>
      <c r="AU419" s="17">
        <f>IFERROR(VLOOKUP("2-"&amp;Presupuestos[[#This Row],[ID DOCUMENTO]],BD_Pagos[],9,0),"")</f>
        <v>1112271</v>
      </c>
      <c r="AV419" s="20">
        <f>IF(IFERROR(VLOOKUP("2-"&amp;Presupuestos[[#This Row],[ID DOCUMENTO]],BD_Pagos[],10,0),0)&gt;Presupuestos[[#This Row],[TOTAL SOLES]],Presupuestos[[#This Row],[TOTAL SOLES]],IFERROR(VLOOKUP("2-"&amp;Presupuestos[[#This Row],[ID DOCUMENTO]],BD_Pagos[],10,0),0))</f>
        <v>416</v>
      </c>
      <c r="AW419" s="7"/>
      <c r="AX419" s="16"/>
      <c r="AY419" s="17"/>
      <c r="AZ419" s="20"/>
      <c r="BA419" s="7"/>
      <c r="BB419" s="16"/>
      <c r="BC419" s="17"/>
      <c r="BD419" s="20"/>
      <c r="BE419" s="7">
        <f>IFERROR(VLOOKUP("5-"&amp;Presupuestos[[#This Row],[ID DOCUMENTO]],BD_Pagos[],7,0),"")</f>
        <v>0</v>
      </c>
      <c r="BF419" s="17">
        <f>IFERROR(VLOOKUP("5-"&amp;Presupuestos[[#This Row],[ID DOCUMENTO]],BD_Pagos[],9,0),"")</f>
        <v>0</v>
      </c>
      <c r="BG419" s="20">
        <f>IF(IFERROR(VLOOKUP("5-"&amp;Presupuestos[[#This Row],[ID DOCUMENTO]],BD_Pagos[],10,0),0)&gt;Presupuestos[[#This Row],[TOTAL SOLES]],Presupuestos[[#This Row],[TOTAL SOLES]],IFERROR(VLOOKUP("5-"&amp;Presupuestos[[#This Row],[ID DOCUMENTO]],BD_Pagos[],10,0),0))</f>
        <v>0</v>
      </c>
      <c r="BH419" s="7">
        <f>IFERROR(VLOOKUP("1-Detraccion"&amp;Presupuestos[[#This Row],[ID DOCUMENTO]],BD_Pagos[],2,0),"")</f>
        <v>0</v>
      </c>
      <c r="BI419" s="3" t="str">
        <f>IFERROR(VLOOKUP("1-Detraccion"&amp;Presupuestos[[#This Row],[ID DOCUMENTO]],BD_Pagos[],3,0),"")</f>
        <v/>
      </c>
      <c r="BJ419" s="3">
        <f>IFERROR(VLOOKUP("1-Detraccion"&amp;Presupuestos[[#This Row],[ID DOCUMENTO]],BD_Pagos[],4,0),"")</f>
        <v>0</v>
      </c>
      <c r="BK419" s="6">
        <f>IF(IFERROR(VLOOKUP("1-Detraccion"&amp;Presupuestos[[#This Row],[ID DOCUMENTO]],BD_Pagos[],5,0),0)&gt;Presupuestos[[#This Row],[TOTAL SOLES]],Presupuestos[[#This Row],[TOTAL SOLES]],IFERROR(VLOOKUP("1-Detraccion"&amp;Presupuestos[[#This Row],[ID DOCUMENTO]],BD_Pagos[],5,0),0))</f>
        <v>0</v>
      </c>
      <c r="BL419" s="6">
        <f>IF(IFERROR(VLOOKUP("1-Detraccion"&amp;Presupuestos[[#This Row],[ID DOCUMENTO]],BD_Pagos[],6,0),0)&gt;Presupuestos[[#This Row],[TOTAL SOLES]],Presupuestos[[#This Row],[TOTAL SOLES]],IFERROR(VLOOKUP("1-Detraccion"&amp;Presupuestos[[#This Row],[ID DOCUMENTO]],BD_Pagos[],6,0),0))</f>
        <v>0</v>
      </c>
      <c r="BM419" s="37"/>
      <c r="BN419" s="3"/>
      <c r="BO419" s="3"/>
      <c r="BP419" s="6"/>
      <c r="BQ41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1000</v>
      </c>
      <c r="BR419" s="23" t="str">
        <f>IF(Presupuestos[[#This Row],[SALDO ME-MN]]&gt;0,"PENDIENTE","CANCELADO")</f>
        <v>PENDIENTE</v>
      </c>
      <c r="BS419" s="23" t="str">
        <f>IF(COUNTIFS($U$4:$U418,Presupuestos[[#This Row],[ID DOCUMENTO]])&gt;=1,IF(B418=Presupuestos[[#This Row],[ID]],"OK","DOC. DUPLICADO"),"OK")</f>
        <v>OK</v>
      </c>
    </row>
    <row r="420" spans="2:71" ht="36" x14ac:dyDescent="0.25">
      <c r="B420" s="34">
        <f>IF(Presupuestos[[#This Row],[ID DOCUMENTO]]=U419,B419,IF(B419="ID",1,B419+1))</f>
        <v>397</v>
      </c>
      <c r="C420" s="2">
        <v>45868</v>
      </c>
      <c r="D420" s="2">
        <v>45868</v>
      </c>
      <c r="E420" s="3" t="s">
        <v>966</v>
      </c>
      <c r="F420" s="25" t="s">
        <v>35</v>
      </c>
      <c r="G420" s="25" t="s">
        <v>118</v>
      </c>
      <c r="H420" s="25" t="s">
        <v>219</v>
      </c>
      <c r="I420" s="36" t="str">
        <f>IFERROR(VLOOKUP(Presupuestos[[#This Row],[AREA]]&amp;Presupuestos[[#This Row],[CONCEPTO]]&amp;Presupuestos[[#This Row],[DESCRIPCION]],Tabla28[[Columna1]:[CÓDIGO NUEVO]],2,0),"")</f>
        <v>P0311002</v>
      </c>
      <c r="J420" s="3" t="s">
        <v>1350</v>
      </c>
      <c r="K420" s="3" t="s">
        <v>1351</v>
      </c>
      <c r="L420" s="3" t="s">
        <v>1021</v>
      </c>
      <c r="M420" s="31" t="s">
        <v>1352</v>
      </c>
      <c r="N420" s="3"/>
      <c r="O420" s="3" t="s">
        <v>300</v>
      </c>
      <c r="P420" s="3" t="s">
        <v>132</v>
      </c>
      <c r="Q420" s="3" t="str">
        <f>IFERROR(VLOOKUP(Presupuestos[[#This Row],[CLASIFICACIÓN (N)]],Tabla17[],2,0),"")</f>
        <v>Gastos operativos</v>
      </c>
      <c r="R420" s="3" t="str">
        <f>IFERROR(VLOOKUP(Presupuestos[[#This Row],[CLASIFICACIÓN (N)]],Tabla17[],3,0),"")</f>
        <v>Operativo</v>
      </c>
      <c r="S420" s="3" t="s">
        <v>34</v>
      </c>
      <c r="T420" s="3" t="str">
        <f>IFERROR(VLOOKUP(Presupuestos[[#This Row],[ALMACEN]],Tabla5[],2,0),"")</f>
        <v>Arequipa</v>
      </c>
      <c r="U420" s="19" t="str">
        <f>IFERROR(VLOOKUP(Presupuestos[[#This Row],[TIPO DE DOCUMENTO]],Tipo_Documento[],2,0)&amp;Presupuestos[[#This Row],[SERIE]]&amp;Presupuestos[[#This Row],[NUMERO]]&amp;Presupuestos[[#This Row],[RUC]],"")</f>
        <v>01E00118220606259116</v>
      </c>
      <c r="V420" s="3" t="s">
        <v>120</v>
      </c>
      <c r="W420" s="7">
        <v>45870</v>
      </c>
      <c r="X420" s="7">
        <v>45870</v>
      </c>
      <c r="Y420" s="3" t="s">
        <v>668</v>
      </c>
      <c r="Z420" s="3">
        <v>182</v>
      </c>
      <c r="AA420" s="3">
        <f>IFERROR(VLOOKUP(Presupuestos[[#This Row],[RAZON SOCIAL]],CHOOSE({1,2},Clientes_Proveedores[Razon Social],Clientes_Proveedores[Ruc / Dni]),2,0),"-")</f>
        <v>20606259116</v>
      </c>
      <c r="AB420" s="31" t="s">
        <v>1353</v>
      </c>
      <c r="AC420" s="3" t="s">
        <v>670</v>
      </c>
      <c r="AD420" s="5">
        <v>0.18</v>
      </c>
      <c r="AE420" s="6">
        <v>2500</v>
      </c>
      <c r="AF420" s="6">
        <f>Presupuestos[[#This Row],[BASE]]*Presupuestos[[#This Row],[% IGV]]</f>
        <v>450</v>
      </c>
      <c r="AG420" s="22">
        <f>ROUND(SUM(Presupuestos[[#This Row],[BASE]:[IGV]]),2)</f>
        <v>2950</v>
      </c>
      <c r="AH420" s="9" t="str">
        <f>IF(Presupuestos[[#This Row],[MONEDA]]="USD",VLOOKUP(Presupuestos[[#This Row],[FECHA DE EMISION]],Tipo_Cambio[],3,0),"")</f>
        <v/>
      </c>
      <c r="AI420" s="22">
        <f>IFERROR(ROUND(IF(Presupuestos[[#This Row],[MONEDA]]="PEN",Presupuestos[[#This Row],[TOTAL]],Presupuestos[[#This Row],[TOTAL]]*Presupuestos[[#This Row],[TIPO DE CAMBIO]]),2),"")</f>
        <v>2950</v>
      </c>
      <c r="AJ420" s="5">
        <v>0.04</v>
      </c>
      <c r="AK420" s="33" t="s">
        <v>671</v>
      </c>
      <c r="AL420" s="5" t="s">
        <v>680</v>
      </c>
      <c r="AM420" s="23" t="s">
        <v>671</v>
      </c>
      <c r="AN420" s="23" t="s">
        <v>671</v>
      </c>
      <c r="AO420" s="7">
        <f>IFERROR(VLOOKUP("1-"&amp;Presupuestos[[#This Row],[ID DOCUMENTO]],BD_Pagos[],7,0),"")</f>
        <v>45877</v>
      </c>
      <c r="AP420" s="16" t="str">
        <f>IFERROR(VLOOKUP("1-"&amp;Presupuestos[[#This Row],[ID DOCUMENTO]],BD_Pagos[],8,0),"")</f>
        <v>B-BCP - Soles</v>
      </c>
      <c r="AQ420" s="17">
        <f>IFERROR(VLOOKUP("1-"&amp;Presupuestos[[#This Row],[ID DOCUMENTO]],BD_Pagos[],9,0),"")</f>
        <v>1014991</v>
      </c>
      <c r="AR420" s="54"/>
      <c r="AS420" s="7">
        <f>IFERROR(VLOOKUP("2-"&amp;Presupuestos[[#This Row],[ID DOCUMENTO]],BD_Pagos[],7,0),"")</f>
        <v>45877</v>
      </c>
      <c r="AT420" s="16" t="str">
        <f>IFERROR(VLOOKUP("2-"&amp;Presupuestos[[#This Row],[ID DOCUMENTO]],BD_Pagos[],8,0),"")</f>
        <v>B-BCP - Soles</v>
      </c>
      <c r="AU420" s="17">
        <f>IFERROR(VLOOKUP("2-"&amp;Presupuestos[[#This Row],[ID DOCUMENTO]],BD_Pagos[],9,0),"")</f>
        <v>1016007</v>
      </c>
      <c r="AV420" s="20">
        <f>IF(IFERROR(VLOOKUP("2-"&amp;Presupuestos[[#This Row],[ID DOCUMENTO]],BD_Pagos[],10,0),0)&gt;Presupuestos[[#This Row],[TOTAL SOLES]],Presupuestos[[#This Row],[TOTAL SOLES]],IFERROR(VLOOKUP("2-"&amp;Presupuestos[[#This Row],[ID DOCUMENTO]],BD_Pagos[],10,0),0))</f>
        <v>950</v>
      </c>
      <c r="AW420" s="7"/>
      <c r="AX420" s="16"/>
      <c r="AY420" s="17"/>
      <c r="AZ420" s="20"/>
      <c r="BA420" s="7"/>
      <c r="BB420" s="16"/>
      <c r="BC420" s="17"/>
      <c r="BD420" s="20"/>
      <c r="BE420" s="7">
        <f>IFERROR(VLOOKUP("5-"&amp;Presupuestos[[#This Row],[ID DOCUMENTO]],BD_Pagos[],7,0),"")</f>
        <v>0</v>
      </c>
      <c r="BF420" s="17">
        <f>IFERROR(VLOOKUP("5-"&amp;Presupuestos[[#This Row],[ID DOCUMENTO]],BD_Pagos[],9,0),"")</f>
        <v>0</v>
      </c>
      <c r="BG420" s="20">
        <f>IF(IFERROR(VLOOKUP("5-"&amp;Presupuestos[[#This Row],[ID DOCUMENTO]],BD_Pagos[],10,0),0)&gt;Presupuestos[[#This Row],[TOTAL SOLES]],Presupuestos[[#This Row],[TOTAL SOLES]],IFERROR(VLOOKUP("5-"&amp;Presupuestos[[#This Row],[ID DOCUMENTO]],BD_Pagos[],10,0),0))</f>
        <v>0</v>
      </c>
      <c r="BH420" s="7">
        <f>IFERROR(VLOOKUP("1-Detraccion"&amp;Presupuestos[[#This Row],[ID DOCUMENTO]],BD_Pagos[],2,0),"")</f>
        <v>45876</v>
      </c>
      <c r="BI420" s="3" t="str">
        <f>IFERROR(VLOOKUP("1-Detraccion"&amp;Presupuestos[[#This Row],[ID DOCUMENTO]],BD_Pagos[],3,0),"")</f>
        <v/>
      </c>
      <c r="BJ420" s="3">
        <f>IFERROR(VLOOKUP("1-Detraccion"&amp;Presupuestos[[#This Row],[ID DOCUMENTO]],BD_Pagos[],4,0),"")</f>
        <v>277644574</v>
      </c>
      <c r="BK420" s="6">
        <f>IF(IFERROR(VLOOKUP("1-Detraccion"&amp;Presupuestos[[#This Row],[ID DOCUMENTO]],BD_Pagos[],5,0),0)&gt;Presupuestos[[#This Row],[TOTAL SOLES]],Presupuestos[[#This Row],[TOTAL SOLES]],IFERROR(VLOOKUP("1-Detraccion"&amp;Presupuestos[[#This Row],[ID DOCUMENTO]],BD_Pagos[],5,0),0))</f>
        <v>118</v>
      </c>
      <c r="BL420" s="6">
        <f>IF(IFERROR(VLOOKUP("1-Detraccion"&amp;Presupuestos[[#This Row],[ID DOCUMENTO]],BD_Pagos[],6,0),0)&gt;Presupuestos[[#This Row],[TOTAL SOLES]],Presupuestos[[#This Row],[TOTAL SOLES]],IFERROR(VLOOKUP("1-Detraccion"&amp;Presupuestos[[#This Row],[ID DOCUMENTO]],BD_Pagos[],6,0),0))</f>
        <v>118</v>
      </c>
      <c r="BM420" s="37"/>
      <c r="BN420" s="3"/>
      <c r="BO420" s="3"/>
      <c r="BP420" s="6"/>
      <c r="BQ42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2000</v>
      </c>
      <c r="BR420" s="23" t="str">
        <f>IF(Presupuestos[[#This Row],[SALDO ME-MN]]&gt;0,"PENDIENTE","CANCELADO")</f>
        <v>PENDIENTE</v>
      </c>
      <c r="BS420" s="23" t="str">
        <f>IF(COUNTIFS($U$4:$U419,Presupuestos[[#This Row],[ID DOCUMENTO]])&gt;=1,IF(B419=Presupuestos[[#This Row],[ID]],"OK","DOC. DUPLICADO"),"OK")</f>
        <v>OK</v>
      </c>
    </row>
    <row r="421" spans="2:71" ht="24" x14ac:dyDescent="0.25">
      <c r="B421" s="34">
        <f>IF(Presupuestos[[#This Row],[ID DOCUMENTO]]=U420,B420,IF(B420="ID",1,B420+1))</f>
        <v>398</v>
      </c>
      <c r="C421" s="2">
        <v>45859</v>
      </c>
      <c r="D421" s="2">
        <v>45859</v>
      </c>
      <c r="E421" s="3" t="s">
        <v>675</v>
      </c>
      <c r="F421" s="25" t="s">
        <v>54</v>
      </c>
      <c r="G421" s="25" t="s">
        <v>330</v>
      </c>
      <c r="H421" s="25" t="s">
        <v>418</v>
      </c>
      <c r="I421" s="36" t="str">
        <f>IFERROR(VLOOKUP(Presupuestos[[#This Row],[AREA]]&amp;Presupuestos[[#This Row],[CONCEPTO]]&amp;Presupuestos[[#This Row],[DESCRIPCION]],Tabla28[[Columna1]:[CÓDIGO NUEVO]],2,0),"")</f>
        <v>P0601016</v>
      </c>
      <c r="J421" s="3" t="s">
        <v>1354</v>
      </c>
      <c r="K421" s="3" t="s">
        <v>666</v>
      </c>
      <c r="L421" s="3" t="s">
        <v>666</v>
      </c>
      <c r="M421" s="31" t="s">
        <v>1355</v>
      </c>
      <c r="N421" s="3"/>
      <c r="O421" s="3" t="s">
        <v>315</v>
      </c>
      <c r="P421" s="3" t="s">
        <v>127</v>
      </c>
      <c r="Q421" s="3" t="str">
        <f>IFERROR(VLOOKUP(Presupuestos[[#This Row],[CLASIFICACIÓN (N)]],Tabla17[],2,0),"")</f>
        <v>Gastos operativos</v>
      </c>
      <c r="R421" s="3" t="str">
        <f>IFERROR(VLOOKUP(Presupuestos[[#This Row],[CLASIFICACIÓN (N)]],Tabla17[],3,0),"")</f>
        <v>Operativo</v>
      </c>
      <c r="S421" s="3" t="s">
        <v>16</v>
      </c>
      <c r="T421" s="3" t="str">
        <f>IFERROR(VLOOKUP(Presupuestos[[#This Row],[ALMACEN]],Tabla5[],2,0),"")</f>
        <v>Arequipa</v>
      </c>
      <c r="U421" s="19" t="str">
        <f>IFERROR(VLOOKUP(Presupuestos[[#This Row],[TIPO DE DOCUMENTO]],Tipo_Documento[],2,0)&amp;Presupuestos[[#This Row],[SERIE]]&amp;Presupuestos[[#This Row],[NUMERO]]&amp;Presupuestos[[#This Row],[RUC]],"")</f>
        <v>01F04053694020601978572</v>
      </c>
      <c r="V421" s="3" t="s">
        <v>120</v>
      </c>
      <c r="W421" s="7">
        <v>45859</v>
      </c>
      <c r="X421" s="7">
        <v>45859</v>
      </c>
      <c r="Y421" s="3" t="s">
        <v>799</v>
      </c>
      <c r="Z421" s="3">
        <v>536940</v>
      </c>
      <c r="AA421" s="3">
        <f>IFERROR(VLOOKUP(Presupuestos[[#This Row],[RAZON SOCIAL]],CHOOSE({1,2},Clientes_Proveedores[Razon Social],Clientes_Proveedores[Ruc / Dni]),2,0),"-")</f>
        <v>20601978572</v>
      </c>
      <c r="AB421" s="31" t="s">
        <v>1356</v>
      </c>
      <c r="AC421" s="3" t="s">
        <v>670</v>
      </c>
      <c r="AD421" s="5">
        <v>0.18</v>
      </c>
      <c r="AE421" s="6">
        <v>2013.66</v>
      </c>
      <c r="AF421" s="6">
        <f>Presupuestos[[#This Row],[BASE]]*Presupuestos[[#This Row],[% IGV]]</f>
        <v>362.4588</v>
      </c>
      <c r="AG421" s="22">
        <f>ROUND(SUM(Presupuestos[[#This Row],[BASE]:[IGV]]),2)</f>
        <v>2376.12</v>
      </c>
      <c r="AH421" s="9" t="str">
        <f>IF(Presupuestos[[#This Row],[MONEDA]]="USD",VLOOKUP(Presupuestos[[#This Row],[FECHA DE EMISION]],Tipo_Cambio[],3,0),"")</f>
        <v/>
      </c>
      <c r="AI421" s="22">
        <f>IFERROR(ROUND(IF(Presupuestos[[#This Row],[MONEDA]]="PEN",Presupuestos[[#This Row],[TOTAL]],Presupuestos[[#This Row],[TOTAL]]*Presupuestos[[#This Row],[TIPO DE CAMBIO]]),2),"")</f>
        <v>2376.12</v>
      </c>
      <c r="AJ421" s="5"/>
      <c r="AK421" s="33" t="s">
        <v>671</v>
      </c>
      <c r="AL421" s="5" t="s">
        <v>680</v>
      </c>
      <c r="AM421" s="23" t="s">
        <v>671</v>
      </c>
      <c r="AN421" s="23" t="s">
        <v>671</v>
      </c>
      <c r="AO421" s="7">
        <f>IFERROR(VLOOKUP("1-"&amp;Presupuestos[[#This Row],[ID DOCUMENTO]],BD_Pagos[],7,0),"")</f>
        <v>45859</v>
      </c>
      <c r="AP421" s="16" t="str">
        <f>IFERROR(VLOOKUP("1-"&amp;Presupuestos[[#This Row],[ID DOCUMENTO]],BD_Pagos[],8,0),"")</f>
        <v>B-BCP - Soles</v>
      </c>
      <c r="AQ421" s="17">
        <f>IFERROR(VLOOKUP("1-"&amp;Presupuestos[[#This Row],[ID DOCUMENTO]],BD_Pagos[],9,0),"")</f>
        <v>228457</v>
      </c>
      <c r="AR421" s="54"/>
      <c r="AS421" s="7">
        <f>IFERROR(VLOOKUP("2-"&amp;Presupuestos[[#This Row],[ID DOCUMENTO]],BD_Pagos[],7,0),"")</f>
        <v>0</v>
      </c>
      <c r="AT421" s="16" t="str">
        <f>IFERROR(VLOOKUP("2-"&amp;Presupuestos[[#This Row],[ID DOCUMENTO]],BD_Pagos[],8,0),"")</f>
        <v/>
      </c>
      <c r="AU421" s="17">
        <f>IFERROR(VLOOKUP("2-"&amp;Presupuestos[[#This Row],[ID DOCUMENTO]],BD_Pagos[],9,0),"")</f>
        <v>0</v>
      </c>
      <c r="AV421" s="20">
        <f>IF(IFERROR(VLOOKUP("2-"&amp;Presupuestos[[#This Row],[ID DOCUMENTO]],BD_Pagos[],10,0),0)&gt;Presupuestos[[#This Row],[TOTAL SOLES]],Presupuestos[[#This Row],[TOTAL SOLES]],IFERROR(VLOOKUP("2-"&amp;Presupuestos[[#This Row],[ID DOCUMENTO]],BD_Pagos[],10,0),0))</f>
        <v>0</v>
      </c>
      <c r="AW421" s="7"/>
      <c r="AX421" s="16"/>
      <c r="AY421" s="17"/>
      <c r="AZ421" s="20"/>
      <c r="BA421" s="7"/>
      <c r="BB421" s="16"/>
      <c r="BC421" s="17"/>
      <c r="BD421" s="20"/>
      <c r="BE421" s="7">
        <f>IFERROR(VLOOKUP("5-"&amp;Presupuestos[[#This Row],[ID DOCUMENTO]],BD_Pagos[],7,0),"")</f>
        <v>0</v>
      </c>
      <c r="BF421" s="17">
        <f>IFERROR(VLOOKUP("5-"&amp;Presupuestos[[#This Row],[ID DOCUMENTO]],BD_Pagos[],9,0),"")</f>
        <v>0</v>
      </c>
      <c r="BG421" s="20">
        <f>IF(IFERROR(VLOOKUP("5-"&amp;Presupuestos[[#This Row],[ID DOCUMENTO]],BD_Pagos[],10,0),0)&gt;Presupuestos[[#This Row],[TOTAL SOLES]],Presupuestos[[#This Row],[TOTAL SOLES]],IFERROR(VLOOKUP("5-"&amp;Presupuestos[[#This Row],[ID DOCUMENTO]],BD_Pagos[],10,0),0))</f>
        <v>0</v>
      </c>
      <c r="BH421" s="7">
        <f>IFERROR(VLOOKUP("1-Detraccion"&amp;Presupuestos[[#This Row],[ID DOCUMENTO]],BD_Pagos[],2,0),"")</f>
        <v>0</v>
      </c>
      <c r="BI421" s="3" t="str">
        <f>IFERROR(VLOOKUP("1-Detraccion"&amp;Presupuestos[[#This Row],[ID DOCUMENTO]],BD_Pagos[],3,0),"")</f>
        <v/>
      </c>
      <c r="BJ421" s="3">
        <f>IFERROR(VLOOKUP("1-Detraccion"&amp;Presupuestos[[#This Row],[ID DOCUMENTO]],BD_Pagos[],4,0),"")</f>
        <v>0</v>
      </c>
      <c r="BK421" s="6">
        <f>IF(IFERROR(VLOOKUP("1-Detraccion"&amp;Presupuestos[[#This Row],[ID DOCUMENTO]],BD_Pagos[],5,0),0)&gt;Presupuestos[[#This Row],[TOTAL SOLES]],Presupuestos[[#This Row],[TOTAL SOLES]],IFERROR(VLOOKUP("1-Detraccion"&amp;Presupuestos[[#This Row],[ID DOCUMENTO]],BD_Pagos[],5,0),0))</f>
        <v>0</v>
      </c>
      <c r="BL421" s="6">
        <f>IF(IFERROR(VLOOKUP("1-Detraccion"&amp;Presupuestos[[#This Row],[ID DOCUMENTO]],BD_Pagos[],6,0),0)&gt;Presupuestos[[#This Row],[TOTAL SOLES]],Presupuestos[[#This Row],[TOTAL SOLES]],IFERROR(VLOOKUP("1-Detraccion"&amp;Presupuestos[[#This Row],[ID DOCUMENTO]],BD_Pagos[],6,0),0))</f>
        <v>0</v>
      </c>
      <c r="BM421" s="37"/>
      <c r="BN421" s="3"/>
      <c r="BO421" s="3"/>
      <c r="BP421" s="6"/>
      <c r="BQ42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2376.12</v>
      </c>
      <c r="BR421" s="23" t="str">
        <f>IF(Presupuestos[[#This Row],[SALDO ME-MN]]&gt;0,"PENDIENTE","CANCELADO")</f>
        <v>PENDIENTE</v>
      </c>
      <c r="BS421" s="23" t="str">
        <f>IF(COUNTIFS($U$4:$U420,Presupuestos[[#This Row],[ID DOCUMENTO]])&gt;=1,IF(B420=Presupuestos[[#This Row],[ID]],"OK","DOC. DUPLICADO"),"OK")</f>
        <v>OK</v>
      </c>
    </row>
    <row r="422" spans="2:71" ht="24" x14ac:dyDescent="0.25">
      <c r="B422" s="34">
        <f>IF(Presupuestos[[#This Row],[ID DOCUMENTO]]=U421,B421,IF(B421="ID",1,B421+1))</f>
        <v>399</v>
      </c>
      <c r="C422" s="2">
        <v>45859</v>
      </c>
      <c r="D422" s="2">
        <v>45859</v>
      </c>
      <c r="E422" s="3" t="s">
        <v>675</v>
      </c>
      <c r="F422" s="25" t="s">
        <v>54</v>
      </c>
      <c r="G422" s="25" t="s">
        <v>330</v>
      </c>
      <c r="H422" s="25" t="s">
        <v>418</v>
      </c>
      <c r="I422" s="36" t="str">
        <f>IFERROR(VLOOKUP(Presupuestos[[#This Row],[AREA]]&amp;Presupuestos[[#This Row],[CONCEPTO]]&amp;Presupuestos[[#This Row],[DESCRIPCION]],Tabla28[[Columna1]:[CÓDIGO NUEVO]],2,0),"")</f>
        <v>P0601016</v>
      </c>
      <c r="J422" s="3" t="s">
        <v>1354</v>
      </c>
      <c r="K422" s="3" t="s">
        <v>666</v>
      </c>
      <c r="L422" s="3" t="s">
        <v>666</v>
      </c>
      <c r="M422" s="31" t="s">
        <v>1357</v>
      </c>
      <c r="N422" s="3"/>
      <c r="O422" s="3" t="s">
        <v>315</v>
      </c>
      <c r="P422" s="3" t="s">
        <v>127</v>
      </c>
      <c r="Q422" s="3" t="str">
        <f>IFERROR(VLOOKUP(Presupuestos[[#This Row],[CLASIFICACIÓN (N)]],Tabla17[],2,0),"")</f>
        <v>Gastos operativos</v>
      </c>
      <c r="R422" s="3" t="str">
        <f>IFERROR(VLOOKUP(Presupuestos[[#This Row],[CLASIFICACIÓN (N)]],Tabla17[],3,0),"")</f>
        <v>Operativo</v>
      </c>
      <c r="S422" s="3" t="s">
        <v>16</v>
      </c>
      <c r="T422" s="3" t="str">
        <f>IFERROR(VLOOKUP(Presupuestos[[#This Row],[ALMACEN]],Tabla5[],2,0),"")</f>
        <v>Arequipa</v>
      </c>
      <c r="U422" s="19" t="str">
        <f>IFERROR(VLOOKUP(Presupuestos[[#This Row],[TIPO DE DOCUMENTO]],Tipo_Documento[],2,0)&amp;Presupuestos[[#This Row],[SERIE]]&amp;Presupuestos[[#This Row],[NUMERO]]&amp;Presupuestos[[#This Row],[RUC]],"")</f>
        <v>01F04068718720601978572</v>
      </c>
      <c r="V422" s="3" t="s">
        <v>120</v>
      </c>
      <c r="W422" s="7">
        <v>45859</v>
      </c>
      <c r="X422" s="7">
        <v>45859</v>
      </c>
      <c r="Y422" s="3" t="s">
        <v>799</v>
      </c>
      <c r="Z422" s="3">
        <v>687187</v>
      </c>
      <c r="AA422" s="3">
        <f>IFERROR(VLOOKUP(Presupuestos[[#This Row],[RAZON SOCIAL]],CHOOSE({1,2},Clientes_Proveedores[Razon Social],Clientes_Proveedores[Ruc / Dni]),2,0),"-")</f>
        <v>20601978572</v>
      </c>
      <c r="AB422" s="31" t="s">
        <v>1356</v>
      </c>
      <c r="AC422" s="3" t="s">
        <v>670</v>
      </c>
      <c r="AD422" s="5">
        <v>0.18</v>
      </c>
      <c r="AE422" s="6">
        <v>928.83</v>
      </c>
      <c r="AF422" s="6">
        <f>Presupuestos[[#This Row],[BASE]]*Presupuestos[[#This Row],[% IGV]]</f>
        <v>167.18940000000001</v>
      </c>
      <c r="AG422" s="22">
        <f>ROUND(SUM(Presupuestos[[#This Row],[BASE]:[IGV]]),2)</f>
        <v>1096.02</v>
      </c>
      <c r="AH422" s="9" t="str">
        <f>IF(Presupuestos[[#This Row],[MONEDA]]="USD",VLOOKUP(Presupuestos[[#This Row],[FECHA DE EMISION]],Tipo_Cambio[],3,0),"")</f>
        <v/>
      </c>
      <c r="AI422" s="22">
        <f>IFERROR(ROUND(IF(Presupuestos[[#This Row],[MONEDA]]="PEN",Presupuestos[[#This Row],[TOTAL]],Presupuestos[[#This Row],[TOTAL]]*Presupuestos[[#This Row],[TIPO DE CAMBIO]]),2),"")</f>
        <v>1096.02</v>
      </c>
      <c r="AJ422" s="5"/>
      <c r="AK422" s="33" t="s">
        <v>671</v>
      </c>
      <c r="AL422" s="5" t="s">
        <v>680</v>
      </c>
      <c r="AM422" s="23" t="s">
        <v>671</v>
      </c>
      <c r="AN422" s="23" t="s">
        <v>671</v>
      </c>
      <c r="AO422" s="7">
        <f>IFERROR(VLOOKUP("1-"&amp;Presupuestos[[#This Row],[ID DOCUMENTO]],BD_Pagos[],7,0),"")</f>
        <v>0</v>
      </c>
      <c r="AP422" s="16" t="str">
        <f>IFERROR(VLOOKUP("1-"&amp;Presupuestos[[#This Row],[ID DOCUMENTO]],BD_Pagos[],8,0),"")</f>
        <v/>
      </c>
      <c r="AQ422" s="17" t="str">
        <f>IFERROR(VLOOKUP("1-"&amp;Presupuestos[[#This Row],[ID DOCUMENTO]],BD_Pagos[],9,0),"")</f>
        <v/>
      </c>
      <c r="AR422" s="54"/>
      <c r="AS422" s="7">
        <f>IFERROR(VLOOKUP("2-"&amp;Presupuestos[[#This Row],[ID DOCUMENTO]],BD_Pagos[],7,0),"")</f>
        <v>0</v>
      </c>
      <c r="AT422" s="16" t="str">
        <f>IFERROR(VLOOKUP("2-"&amp;Presupuestos[[#This Row],[ID DOCUMENTO]],BD_Pagos[],8,0),"")</f>
        <v/>
      </c>
      <c r="AU422" s="17">
        <f>IFERROR(VLOOKUP("2-"&amp;Presupuestos[[#This Row],[ID DOCUMENTO]],BD_Pagos[],9,0),"")</f>
        <v>0</v>
      </c>
      <c r="AV422" s="20">
        <f>IF(IFERROR(VLOOKUP("2-"&amp;Presupuestos[[#This Row],[ID DOCUMENTO]],BD_Pagos[],10,0),0)&gt;Presupuestos[[#This Row],[TOTAL SOLES]],Presupuestos[[#This Row],[TOTAL SOLES]],IFERROR(VLOOKUP("2-"&amp;Presupuestos[[#This Row],[ID DOCUMENTO]],BD_Pagos[],10,0),0))</f>
        <v>0</v>
      </c>
      <c r="AW422" s="7"/>
      <c r="AX422" s="16"/>
      <c r="AY422" s="17"/>
      <c r="AZ422" s="20"/>
      <c r="BA422" s="7"/>
      <c r="BB422" s="16"/>
      <c r="BC422" s="17"/>
      <c r="BD422" s="20"/>
      <c r="BE422" s="7">
        <f>IFERROR(VLOOKUP("5-"&amp;Presupuestos[[#This Row],[ID DOCUMENTO]],BD_Pagos[],7,0),"")</f>
        <v>0</v>
      </c>
      <c r="BF422" s="17">
        <f>IFERROR(VLOOKUP("5-"&amp;Presupuestos[[#This Row],[ID DOCUMENTO]],BD_Pagos[],9,0),"")</f>
        <v>0</v>
      </c>
      <c r="BG422" s="20">
        <f>IF(IFERROR(VLOOKUP("5-"&amp;Presupuestos[[#This Row],[ID DOCUMENTO]],BD_Pagos[],10,0),0)&gt;Presupuestos[[#This Row],[TOTAL SOLES]],Presupuestos[[#This Row],[TOTAL SOLES]],IFERROR(VLOOKUP("5-"&amp;Presupuestos[[#This Row],[ID DOCUMENTO]],BD_Pagos[],10,0),0))</f>
        <v>0</v>
      </c>
      <c r="BH422" s="7">
        <f>IFERROR(VLOOKUP("1-Detraccion"&amp;Presupuestos[[#This Row],[ID DOCUMENTO]],BD_Pagos[],2,0),"")</f>
        <v>0</v>
      </c>
      <c r="BI422" s="3" t="str">
        <f>IFERROR(VLOOKUP("1-Detraccion"&amp;Presupuestos[[#This Row],[ID DOCUMENTO]],BD_Pagos[],3,0),"")</f>
        <v/>
      </c>
      <c r="BJ422" s="3">
        <f>IFERROR(VLOOKUP("1-Detraccion"&amp;Presupuestos[[#This Row],[ID DOCUMENTO]],BD_Pagos[],4,0),"")</f>
        <v>0</v>
      </c>
      <c r="BK422" s="6">
        <f>IF(IFERROR(VLOOKUP("1-Detraccion"&amp;Presupuestos[[#This Row],[ID DOCUMENTO]],BD_Pagos[],5,0),0)&gt;Presupuestos[[#This Row],[TOTAL SOLES]],Presupuestos[[#This Row],[TOTAL SOLES]],IFERROR(VLOOKUP("1-Detraccion"&amp;Presupuestos[[#This Row],[ID DOCUMENTO]],BD_Pagos[],5,0),0))</f>
        <v>0</v>
      </c>
      <c r="BL422" s="6">
        <f>IF(IFERROR(VLOOKUP("1-Detraccion"&amp;Presupuestos[[#This Row],[ID DOCUMENTO]],BD_Pagos[],6,0),0)&gt;Presupuestos[[#This Row],[TOTAL SOLES]],Presupuestos[[#This Row],[TOTAL SOLES]],IFERROR(VLOOKUP("1-Detraccion"&amp;Presupuestos[[#This Row],[ID DOCUMENTO]],BD_Pagos[],6,0),0))</f>
        <v>0</v>
      </c>
      <c r="BM422" s="37"/>
      <c r="BN422" s="3"/>
      <c r="BO422" s="3"/>
      <c r="BP422" s="6"/>
      <c r="BQ42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1096.02</v>
      </c>
      <c r="BR422" s="23" t="str">
        <f>IF(Presupuestos[[#This Row],[SALDO ME-MN]]&gt;0,"PENDIENTE","CANCELADO")</f>
        <v>PENDIENTE</v>
      </c>
      <c r="BS422" s="23" t="str">
        <f>IF(COUNTIFS($U$4:$U421,Presupuestos[[#This Row],[ID DOCUMENTO]])&gt;=1,IF(B421=Presupuestos[[#This Row],[ID]],"OK","DOC. DUPLICADO"),"OK")</f>
        <v>OK</v>
      </c>
    </row>
    <row r="423" spans="2:71" ht="24" x14ac:dyDescent="0.25">
      <c r="B423" s="34">
        <f>IF(Presupuestos[[#This Row],[ID DOCUMENTO]]=U422,B422,IF(B422="ID",1,B422+1))</f>
        <v>400</v>
      </c>
      <c r="C423" s="2">
        <v>45863</v>
      </c>
      <c r="D423" s="2">
        <v>45863</v>
      </c>
      <c r="E423" s="3" t="s">
        <v>675</v>
      </c>
      <c r="F423" s="25" t="s">
        <v>54</v>
      </c>
      <c r="G423" s="25" t="s">
        <v>330</v>
      </c>
      <c r="H423" s="25" t="s">
        <v>420</v>
      </c>
      <c r="I423" s="36" t="str">
        <f>IFERROR(VLOOKUP(Presupuestos[[#This Row],[AREA]]&amp;Presupuestos[[#This Row],[CONCEPTO]]&amp;Presupuestos[[#This Row],[DESCRIPCION]],Tabla28[[Columna1]:[CÓDIGO NUEVO]],2,0),"")</f>
        <v>P0601017</v>
      </c>
      <c r="J423" s="3" t="s">
        <v>1354</v>
      </c>
      <c r="K423" s="3" t="s">
        <v>666</v>
      </c>
      <c r="L423" s="3" t="s">
        <v>666</v>
      </c>
      <c r="M423" s="31" t="s">
        <v>1358</v>
      </c>
      <c r="N423" s="3"/>
      <c r="O423" s="3" t="s">
        <v>315</v>
      </c>
      <c r="P423" s="3" t="s">
        <v>127</v>
      </c>
      <c r="Q423" s="3" t="str">
        <f>IFERROR(VLOOKUP(Presupuestos[[#This Row],[CLASIFICACIÓN (N)]],Tabla17[],2,0),"")</f>
        <v>Gastos operativos</v>
      </c>
      <c r="R423" s="3" t="str">
        <f>IFERROR(VLOOKUP(Presupuestos[[#This Row],[CLASIFICACIÓN (N)]],Tabla17[],3,0),"")</f>
        <v>Operativo</v>
      </c>
      <c r="S423" s="3" t="s">
        <v>16</v>
      </c>
      <c r="T423" s="3" t="str">
        <f>IFERROR(VLOOKUP(Presupuestos[[#This Row],[ALMACEN]],Tabla5[],2,0),"")</f>
        <v>Arequipa</v>
      </c>
      <c r="U423" s="19" t="str">
        <f>IFERROR(VLOOKUP(Presupuestos[[#This Row],[TIPO DE DOCUMENTO]],Tipo_Documento[],2,0)&amp;Presupuestos[[#This Row],[SERIE]]&amp;Presupuestos[[#This Row],[NUMERO]]&amp;Presupuestos[[#This Row],[RUC]],"")</f>
        <v>01F050183263320332970411</v>
      </c>
      <c r="V423" s="3" t="s">
        <v>120</v>
      </c>
      <c r="W423" s="7">
        <v>45863</v>
      </c>
      <c r="X423" s="7">
        <v>45863</v>
      </c>
      <c r="Y423" s="3" t="s">
        <v>1359</v>
      </c>
      <c r="Z423" s="3">
        <v>1832633</v>
      </c>
      <c r="AA423" s="3">
        <f>IFERROR(VLOOKUP(Presupuestos[[#This Row],[RAZON SOCIAL]],CHOOSE({1,2},Clientes_Proveedores[Razon Social],Clientes_Proveedores[Ruc / Dni]),2,0),"-")</f>
        <v>20332970411</v>
      </c>
      <c r="AB423" s="31" t="s">
        <v>1360</v>
      </c>
      <c r="AC423" s="3" t="s">
        <v>670</v>
      </c>
      <c r="AD423" s="5">
        <v>0.18</v>
      </c>
      <c r="AE423" s="6">
        <v>504.92</v>
      </c>
      <c r="AF423" s="6">
        <f>Presupuestos[[#This Row],[BASE]]*Presupuestos[[#This Row],[% IGV]]</f>
        <v>90.885599999999997</v>
      </c>
      <c r="AG423" s="22">
        <f>ROUND(SUM(Presupuestos[[#This Row],[BASE]:[IGV]]),2)</f>
        <v>595.80999999999995</v>
      </c>
      <c r="AH423" s="9" t="str">
        <f>IF(Presupuestos[[#This Row],[MONEDA]]="USD",VLOOKUP(Presupuestos[[#This Row],[FECHA DE EMISION]],Tipo_Cambio[],3,0),"")</f>
        <v/>
      </c>
      <c r="AI423" s="22">
        <f>IFERROR(ROUND(IF(Presupuestos[[#This Row],[MONEDA]]="PEN",Presupuestos[[#This Row],[TOTAL]],Presupuestos[[#This Row],[TOTAL]]*Presupuestos[[#This Row],[TIPO DE CAMBIO]]),2),"")</f>
        <v>595.80999999999995</v>
      </c>
      <c r="AJ423" s="5"/>
      <c r="AK423" s="33" t="s">
        <v>671</v>
      </c>
      <c r="AL423" s="5" t="s">
        <v>680</v>
      </c>
      <c r="AM423" s="23" t="s">
        <v>671</v>
      </c>
      <c r="AN423" s="23" t="s">
        <v>671</v>
      </c>
      <c r="AO423" s="7">
        <f>IFERROR(VLOOKUP("1-"&amp;Presupuestos[[#This Row],[ID DOCUMENTO]],BD_Pagos[],7,0),"")</f>
        <v>45863</v>
      </c>
      <c r="AP423" s="16" t="str">
        <f>IFERROR(VLOOKUP("1-"&amp;Presupuestos[[#This Row],[ID DOCUMENTO]],BD_Pagos[],8,0),"")</f>
        <v>B-BCP - Soles</v>
      </c>
      <c r="AQ423" s="17">
        <f>IFERROR(VLOOKUP("1-"&amp;Presupuestos[[#This Row],[ID DOCUMENTO]],BD_Pagos[],9,0),"")</f>
        <v>255168</v>
      </c>
      <c r="AR423" s="54"/>
      <c r="AS423" s="7">
        <f>IFERROR(VLOOKUP("2-"&amp;Presupuestos[[#This Row],[ID DOCUMENTO]],BD_Pagos[],7,0),"")</f>
        <v>0</v>
      </c>
      <c r="AT423" s="16" t="str">
        <f>IFERROR(VLOOKUP("2-"&amp;Presupuestos[[#This Row],[ID DOCUMENTO]],BD_Pagos[],8,0),"")</f>
        <v/>
      </c>
      <c r="AU423" s="17">
        <f>IFERROR(VLOOKUP("2-"&amp;Presupuestos[[#This Row],[ID DOCUMENTO]],BD_Pagos[],9,0),"")</f>
        <v>0</v>
      </c>
      <c r="AV423" s="20">
        <f>IF(IFERROR(VLOOKUP("2-"&amp;Presupuestos[[#This Row],[ID DOCUMENTO]],BD_Pagos[],10,0),0)&gt;Presupuestos[[#This Row],[TOTAL SOLES]],Presupuestos[[#This Row],[TOTAL SOLES]],IFERROR(VLOOKUP("2-"&amp;Presupuestos[[#This Row],[ID DOCUMENTO]],BD_Pagos[],10,0),0))</f>
        <v>0</v>
      </c>
      <c r="AW423" s="7"/>
      <c r="AX423" s="16"/>
      <c r="AY423" s="17"/>
      <c r="AZ423" s="20"/>
      <c r="BA423" s="7"/>
      <c r="BB423" s="16"/>
      <c r="BC423" s="17"/>
      <c r="BD423" s="20"/>
      <c r="BE423" s="7">
        <f>IFERROR(VLOOKUP("5-"&amp;Presupuestos[[#This Row],[ID DOCUMENTO]],BD_Pagos[],7,0),"")</f>
        <v>0</v>
      </c>
      <c r="BF423" s="17">
        <f>IFERROR(VLOOKUP("5-"&amp;Presupuestos[[#This Row],[ID DOCUMENTO]],BD_Pagos[],9,0),"")</f>
        <v>0</v>
      </c>
      <c r="BG423" s="20">
        <f>IF(IFERROR(VLOOKUP("5-"&amp;Presupuestos[[#This Row],[ID DOCUMENTO]],BD_Pagos[],10,0),0)&gt;Presupuestos[[#This Row],[TOTAL SOLES]],Presupuestos[[#This Row],[TOTAL SOLES]],IFERROR(VLOOKUP("5-"&amp;Presupuestos[[#This Row],[ID DOCUMENTO]],BD_Pagos[],10,0),0))</f>
        <v>0</v>
      </c>
      <c r="BH423" s="7">
        <f>IFERROR(VLOOKUP("1-Detraccion"&amp;Presupuestos[[#This Row],[ID DOCUMENTO]],BD_Pagos[],2,0),"")</f>
        <v>0</v>
      </c>
      <c r="BI423" s="3" t="str">
        <f>IFERROR(VLOOKUP("1-Detraccion"&amp;Presupuestos[[#This Row],[ID DOCUMENTO]],BD_Pagos[],3,0),"")</f>
        <v/>
      </c>
      <c r="BJ423" s="3">
        <f>IFERROR(VLOOKUP("1-Detraccion"&amp;Presupuestos[[#This Row],[ID DOCUMENTO]],BD_Pagos[],4,0),"")</f>
        <v>0</v>
      </c>
      <c r="BK423" s="6">
        <f>IF(IFERROR(VLOOKUP("1-Detraccion"&amp;Presupuestos[[#This Row],[ID DOCUMENTO]],BD_Pagos[],5,0),0)&gt;Presupuestos[[#This Row],[TOTAL SOLES]],Presupuestos[[#This Row],[TOTAL SOLES]],IFERROR(VLOOKUP("1-Detraccion"&amp;Presupuestos[[#This Row],[ID DOCUMENTO]],BD_Pagos[],5,0),0))</f>
        <v>0</v>
      </c>
      <c r="BL423" s="6">
        <f>IF(IFERROR(VLOOKUP("1-Detraccion"&amp;Presupuestos[[#This Row],[ID DOCUMENTO]],BD_Pagos[],6,0),0)&gt;Presupuestos[[#This Row],[TOTAL SOLES]],Presupuestos[[#This Row],[TOTAL SOLES]],IFERROR(VLOOKUP("1-Detraccion"&amp;Presupuestos[[#This Row],[ID DOCUMENTO]],BD_Pagos[],6,0),0))</f>
        <v>0</v>
      </c>
      <c r="BM423" s="37"/>
      <c r="BN423" s="3"/>
      <c r="BO423" s="3"/>
      <c r="BP423" s="6"/>
      <c r="BQ42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595.80999999999995</v>
      </c>
      <c r="BR423" s="23" t="str">
        <f>IF(Presupuestos[[#This Row],[SALDO ME-MN]]&gt;0,"PENDIENTE","CANCELADO")</f>
        <v>PENDIENTE</v>
      </c>
      <c r="BS423" s="23" t="str">
        <f>IF(COUNTIFS($U$4:$U422,Presupuestos[[#This Row],[ID DOCUMENTO]])&gt;=1,IF(B422=Presupuestos[[#This Row],[ID]],"OK","DOC. DUPLICADO"),"OK")</f>
        <v>OK</v>
      </c>
    </row>
    <row r="424" spans="2:71" ht="36" x14ac:dyDescent="0.25">
      <c r="B424" s="34">
        <f>IF(Presupuestos[[#This Row],[ID DOCUMENTO]]=U423,B423,IF(B423="ID",1,B423+1))</f>
        <v>401</v>
      </c>
      <c r="C424" s="2">
        <v>45874</v>
      </c>
      <c r="D424" s="2">
        <v>45874</v>
      </c>
      <c r="E424" s="3" t="s">
        <v>685</v>
      </c>
      <c r="F424" s="25" t="s">
        <v>27</v>
      </c>
      <c r="G424" s="25" t="s">
        <v>144</v>
      </c>
      <c r="H424" s="25" t="s">
        <v>19</v>
      </c>
      <c r="I424" s="36" t="str">
        <f>IFERROR(VLOOKUP(Presupuestos[[#This Row],[AREA]]&amp;Presupuestos[[#This Row],[CONCEPTO]]&amp;Presupuestos[[#This Row],[DESCRIPCION]],Tabla28[[Columna1]:[CÓDIGO NUEVO]],2,0),"")</f>
        <v>P0208001</v>
      </c>
      <c r="J424" s="3" t="s">
        <v>666</v>
      </c>
      <c r="K424" s="3" t="s">
        <v>666</v>
      </c>
      <c r="L424" s="3" t="s">
        <v>666</v>
      </c>
      <c r="M424" s="31" t="s">
        <v>1361</v>
      </c>
      <c r="N424" s="3" t="s">
        <v>53</v>
      </c>
      <c r="O424" s="3" t="s">
        <v>300</v>
      </c>
      <c r="P424" s="3" t="s">
        <v>127</v>
      </c>
      <c r="Q424" s="3" t="str">
        <f>IFERROR(VLOOKUP(Presupuestos[[#This Row],[CLASIFICACIÓN (N)]],Tabla17[],2,0),"")</f>
        <v>Gastos operativos</v>
      </c>
      <c r="R424" s="3" t="str">
        <f>IFERROR(VLOOKUP(Presupuestos[[#This Row],[CLASIFICACIÓN (N)]],Tabla17[],3,0),"")</f>
        <v>Operativo</v>
      </c>
      <c r="S424" s="3" t="s">
        <v>16</v>
      </c>
      <c r="T424" s="3" t="str">
        <f>IFERROR(VLOOKUP(Presupuestos[[#This Row],[ALMACEN]],Tabla5[],2,0),"")</f>
        <v>Arequipa</v>
      </c>
      <c r="U424" s="19" t="str">
        <f>IFERROR(VLOOKUP(Presupuestos[[#This Row],[TIPO DE DOCUMENTO]],Tipo_Documento[],2,0)&amp;Presupuestos[[#This Row],[SERIE]]&amp;Presupuestos[[#This Row],[NUMERO]]&amp;Presupuestos[[#This Row],[RUC]],"")</f>
        <v>01F212180330120517252558</v>
      </c>
      <c r="V424" s="3" t="s">
        <v>120</v>
      </c>
      <c r="W424" s="7">
        <v>45874</v>
      </c>
      <c r="X424" s="7">
        <v>45874</v>
      </c>
      <c r="Y424" s="3" t="s">
        <v>713</v>
      </c>
      <c r="Z424" s="3">
        <v>1803301</v>
      </c>
      <c r="AA424" s="3">
        <f>IFERROR(VLOOKUP(Presupuestos[[#This Row],[RAZON SOCIAL]],CHOOSE({1,2},Clientes_Proveedores[Razon Social],Clientes_Proveedores[Ruc / Dni]),2,0),"-")</f>
        <v>20517252558</v>
      </c>
      <c r="AB424" s="31" t="s">
        <v>714</v>
      </c>
      <c r="AC424" s="3" t="s">
        <v>670</v>
      </c>
      <c r="AD424" s="5">
        <v>0.18</v>
      </c>
      <c r="AE424" s="6">
        <v>4.24</v>
      </c>
      <c r="AF424" s="6">
        <f>Presupuestos[[#This Row],[BASE]]*Presupuestos[[#This Row],[% IGV]]</f>
        <v>0.76319999999999999</v>
      </c>
      <c r="AG424" s="22">
        <f>ROUND(SUM(Presupuestos[[#This Row],[BASE]:[IGV]]),2)</f>
        <v>5</v>
      </c>
      <c r="AH424" s="9" t="str">
        <f>IF(Presupuestos[[#This Row],[MONEDA]]="USD",VLOOKUP(Presupuestos[[#This Row],[FECHA DE EMISION]],Tipo_Cambio[],3,0),"")</f>
        <v/>
      </c>
      <c r="AI424" s="22">
        <f>IFERROR(ROUND(IF(Presupuestos[[#This Row],[MONEDA]]="PEN",Presupuestos[[#This Row],[TOTAL]],Presupuestos[[#This Row],[TOTAL]]*Presupuestos[[#This Row],[TIPO DE CAMBIO]]),2),"")</f>
        <v>5</v>
      </c>
      <c r="AJ424" s="5"/>
      <c r="AK424" s="33" t="s">
        <v>671</v>
      </c>
      <c r="AL424" s="5" t="s">
        <v>672</v>
      </c>
      <c r="AM424" s="23" t="s">
        <v>671</v>
      </c>
      <c r="AN424" s="23" t="s">
        <v>759</v>
      </c>
      <c r="AO424" s="7">
        <f>IFERROR(VLOOKUP("1-"&amp;Presupuestos[[#This Row],[ID DOCUMENTO]],BD_Pagos[],7,0),"")</f>
        <v>45881</v>
      </c>
      <c r="AP424" s="16" t="str">
        <f>IFERROR(VLOOKUP("1-"&amp;Presupuestos[[#This Row],[ID DOCUMENTO]],BD_Pagos[],8,0),"")</f>
        <v>C-Tesoreria</v>
      </c>
      <c r="AQ424" s="17" t="str">
        <f>IFERROR(VLOOKUP("1-"&amp;Presupuestos[[#This Row],[ID DOCUMENTO]],BD_Pagos[],9,0),"")</f>
        <v>001-12569</v>
      </c>
      <c r="AR424" s="54"/>
      <c r="AS424" s="7">
        <f>IFERROR(VLOOKUP("2-"&amp;Presupuestos[[#This Row],[ID DOCUMENTO]],BD_Pagos[],7,0),"")</f>
        <v>0</v>
      </c>
      <c r="AT424" s="16" t="str">
        <f>IFERROR(VLOOKUP("2-"&amp;Presupuestos[[#This Row],[ID DOCUMENTO]],BD_Pagos[],8,0),"")</f>
        <v/>
      </c>
      <c r="AU424" s="17">
        <f>IFERROR(VLOOKUP("2-"&amp;Presupuestos[[#This Row],[ID DOCUMENTO]],BD_Pagos[],9,0),"")</f>
        <v>0</v>
      </c>
      <c r="AV424" s="20">
        <f>IF(IFERROR(VLOOKUP("2-"&amp;Presupuestos[[#This Row],[ID DOCUMENTO]],BD_Pagos[],10,0),0)&gt;Presupuestos[[#This Row],[TOTAL SOLES]],Presupuestos[[#This Row],[TOTAL SOLES]],IFERROR(VLOOKUP("2-"&amp;Presupuestos[[#This Row],[ID DOCUMENTO]],BD_Pagos[],10,0),0))</f>
        <v>0</v>
      </c>
      <c r="AW424" s="7"/>
      <c r="AX424" s="16"/>
      <c r="AY424" s="17"/>
      <c r="AZ424" s="20"/>
      <c r="BA424" s="7"/>
      <c r="BB424" s="16"/>
      <c r="BC424" s="17"/>
      <c r="BD424" s="20"/>
      <c r="BE424" s="7">
        <f>IFERROR(VLOOKUP("5-"&amp;Presupuestos[[#This Row],[ID DOCUMENTO]],BD_Pagos[],7,0),"")</f>
        <v>0</v>
      </c>
      <c r="BF424" s="17">
        <f>IFERROR(VLOOKUP("5-"&amp;Presupuestos[[#This Row],[ID DOCUMENTO]],BD_Pagos[],9,0),"")</f>
        <v>0</v>
      </c>
      <c r="BG424" s="20">
        <f>IF(IFERROR(VLOOKUP("5-"&amp;Presupuestos[[#This Row],[ID DOCUMENTO]],BD_Pagos[],10,0),0)&gt;Presupuestos[[#This Row],[TOTAL SOLES]],Presupuestos[[#This Row],[TOTAL SOLES]],IFERROR(VLOOKUP("5-"&amp;Presupuestos[[#This Row],[ID DOCUMENTO]],BD_Pagos[],10,0),0))</f>
        <v>0</v>
      </c>
      <c r="BH424" s="7">
        <f>IFERROR(VLOOKUP("1-Detraccion"&amp;Presupuestos[[#This Row],[ID DOCUMENTO]],BD_Pagos[],2,0),"")</f>
        <v>0</v>
      </c>
      <c r="BI424" s="3" t="str">
        <f>IFERROR(VLOOKUP("1-Detraccion"&amp;Presupuestos[[#This Row],[ID DOCUMENTO]],BD_Pagos[],3,0),"")</f>
        <v/>
      </c>
      <c r="BJ424" s="3">
        <f>IFERROR(VLOOKUP("1-Detraccion"&amp;Presupuestos[[#This Row],[ID DOCUMENTO]],BD_Pagos[],4,0),"")</f>
        <v>0</v>
      </c>
      <c r="BK424" s="6">
        <f>IF(IFERROR(VLOOKUP("1-Detraccion"&amp;Presupuestos[[#This Row],[ID DOCUMENTO]],BD_Pagos[],5,0),0)&gt;Presupuestos[[#This Row],[TOTAL SOLES]],Presupuestos[[#This Row],[TOTAL SOLES]],IFERROR(VLOOKUP("1-Detraccion"&amp;Presupuestos[[#This Row],[ID DOCUMENTO]],BD_Pagos[],5,0),0))</f>
        <v>0</v>
      </c>
      <c r="BL424" s="6">
        <f>IF(IFERROR(VLOOKUP("1-Detraccion"&amp;Presupuestos[[#This Row],[ID DOCUMENTO]],BD_Pagos[],6,0),0)&gt;Presupuestos[[#This Row],[TOTAL SOLES]],Presupuestos[[#This Row],[TOTAL SOLES]],IFERROR(VLOOKUP("1-Detraccion"&amp;Presupuestos[[#This Row],[ID DOCUMENTO]],BD_Pagos[],6,0),0))</f>
        <v>0</v>
      </c>
      <c r="BM424" s="37"/>
      <c r="BN424" s="3"/>
      <c r="BO424" s="3"/>
      <c r="BP424" s="6"/>
      <c r="BQ42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424" s="23" t="str">
        <f>IF(Presupuestos[[#This Row],[SALDO ME-MN]]&gt;0,"PENDIENTE","CANCELADO")</f>
        <v>PENDIENTE</v>
      </c>
      <c r="BS424" s="23" t="str">
        <f>IF(COUNTIFS($U$4:$U423,Presupuestos[[#This Row],[ID DOCUMENTO]])&gt;=1,IF(B423=Presupuestos[[#This Row],[ID]],"OK","DOC. DUPLICADO"),"OK")</f>
        <v>OK</v>
      </c>
    </row>
    <row r="425" spans="2:71" ht="36" x14ac:dyDescent="0.25">
      <c r="B425" s="34">
        <f>IF(Presupuestos[[#This Row],[ID DOCUMENTO]]=U424,B424,IF(B424="ID",1,B424+1))</f>
        <v>402</v>
      </c>
      <c r="C425" s="2">
        <v>45874</v>
      </c>
      <c r="D425" s="2">
        <v>45874</v>
      </c>
      <c r="E425" s="3" t="s">
        <v>685</v>
      </c>
      <c r="F425" s="25" t="s">
        <v>27</v>
      </c>
      <c r="G425" s="25" t="s">
        <v>144</v>
      </c>
      <c r="H425" s="25" t="s">
        <v>19</v>
      </c>
      <c r="I425" s="36" t="str">
        <f>IFERROR(VLOOKUP(Presupuestos[[#This Row],[AREA]]&amp;Presupuestos[[#This Row],[CONCEPTO]]&amp;Presupuestos[[#This Row],[DESCRIPCION]],Tabla28[[Columna1]:[CÓDIGO NUEVO]],2,0),"")</f>
        <v>P0208001</v>
      </c>
      <c r="J425" s="3" t="s">
        <v>666</v>
      </c>
      <c r="K425" s="3" t="s">
        <v>666</v>
      </c>
      <c r="L425" s="3" t="s">
        <v>666</v>
      </c>
      <c r="M425" s="31" t="s">
        <v>1362</v>
      </c>
      <c r="N425" s="3" t="s">
        <v>53</v>
      </c>
      <c r="O425" s="3" t="s">
        <v>300</v>
      </c>
      <c r="P425" s="3" t="s">
        <v>127</v>
      </c>
      <c r="Q425" s="3" t="str">
        <f>IFERROR(VLOOKUP(Presupuestos[[#This Row],[CLASIFICACIÓN (N)]],Tabla17[],2,0),"")</f>
        <v>Gastos operativos</v>
      </c>
      <c r="R425" s="3" t="str">
        <f>IFERROR(VLOOKUP(Presupuestos[[#This Row],[CLASIFICACIÓN (N)]],Tabla17[],3,0),"")</f>
        <v>Operativo</v>
      </c>
      <c r="S425" s="3" t="s">
        <v>16</v>
      </c>
      <c r="T425" s="3" t="str">
        <f>IFERROR(VLOOKUP(Presupuestos[[#This Row],[ALMACEN]],Tabla5[],2,0),"")</f>
        <v>Arequipa</v>
      </c>
      <c r="U425" s="19" t="str">
        <f>IFERROR(VLOOKUP(Presupuestos[[#This Row],[TIPO DE DOCUMENTO]],Tipo_Documento[],2,0)&amp;Presupuestos[[#This Row],[SERIE]]&amp;Presupuestos[[#This Row],[NUMERO]]&amp;Presupuestos[[#This Row],[RUC]],"")</f>
        <v>01F213182376620517252558</v>
      </c>
      <c r="V425" s="3" t="s">
        <v>120</v>
      </c>
      <c r="W425" s="7">
        <v>45874</v>
      </c>
      <c r="X425" s="7">
        <v>45874</v>
      </c>
      <c r="Y425" s="3" t="s">
        <v>719</v>
      </c>
      <c r="Z425" s="3">
        <v>1823766</v>
      </c>
      <c r="AA425" s="3">
        <f>IFERROR(VLOOKUP(Presupuestos[[#This Row],[RAZON SOCIAL]],CHOOSE({1,2},Clientes_Proveedores[Razon Social],Clientes_Proveedores[Ruc / Dni]),2,0),"-")</f>
        <v>20517252558</v>
      </c>
      <c r="AB425" s="31" t="s">
        <v>714</v>
      </c>
      <c r="AC425" s="3" t="s">
        <v>670</v>
      </c>
      <c r="AD425" s="5">
        <v>0.18</v>
      </c>
      <c r="AE425" s="6">
        <v>4.24</v>
      </c>
      <c r="AF425" s="6">
        <f>Presupuestos[[#This Row],[BASE]]*Presupuestos[[#This Row],[% IGV]]</f>
        <v>0.76319999999999999</v>
      </c>
      <c r="AG425" s="22">
        <f>ROUND(SUM(Presupuestos[[#This Row],[BASE]:[IGV]]),2)</f>
        <v>5</v>
      </c>
      <c r="AH425" s="9" t="str">
        <f>IF(Presupuestos[[#This Row],[MONEDA]]="USD",VLOOKUP(Presupuestos[[#This Row],[FECHA DE EMISION]],Tipo_Cambio[],3,0),"")</f>
        <v/>
      </c>
      <c r="AI425" s="22">
        <f>IFERROR(ROUND(IF(Presupuestos[[#This Row],[MONEDA]]="PEN",Presupuestos[[#This Row],[TOTAL]],Presupuestos[[#This Row],[TOTAL]]*Presupuestos[[#This Row],[TIPO DE CAMBIO]]),2),"")</f>
        <v>5</v>
      </c>
      <c r="AJ425" s="5"/>
      <c r="AK425" s="33" t="s">
        <v>671</v>
      </c>
      <c r="AL425" s="5" t="s">
        <v>672</v>
      </c>
      <c r="AM425" s="23" t="s">
        <v>671</v>
      </c>
      <c r="AN425" s="23" t="s">
        <v>759</v>
      </c>
      <c r="AO425" s="7">
        <f>IFERROR(VLOOKUP("1-"&amp;Presupuestos[[#This Row],[ID DOCUMENTO]],BD_Pagos[],7,0),"")</f>
        <v>45881</v>
      </c>
      <c r="AP425" s="16" t="str">
        <f>IFERROR(VLOOKUP("1-"&amp;Presupuestos[[#This Row],[ID DOCUMENTO]],BD_Pagos[],8,0),"")</f>
        <v>C-Tesoreria</v>
      </c>
      <c r="AQ425" s="17" t="str">
        <f>IFERROR(VLOOKUP("1-"&amp;Presupuestos[[#This Row],[ID DOCUMENTO]],BD_Pagos[],9,0),"")</f>
        <v>001-12571</v>
      </c>
      <c r="AR425" s="54"/>
      <c r="AS425" s="7">
        <f>IFERROR(VLOOKUP("2-"&amp;Presupuestos[[#This Row],[ID DOCUMENTO]],BD_Pagos[],7,0),"")</f>
        <v>0</v>
      </c>
      <c r="AT425" s="16" t="str">
        <f>IFERROR(VLOOKUP("2-"&amp;Presupuestos[[#This Row],[ID DOCUMENTO]],BD_Pagos[],8,0),"")</f>
        <v/>
      </c>
      <c r="AU425" s="17">
        <f>IFERROR(VLOOKUP("2-"&amp;Presupuestos[[#This Row],[ID DOCUMENTO]],BD_Pagos[],9,0),"")</f>
        <v>0</v>
      </c>
      <c r="AV425" s="20">
        <f>IF(IFERROR(VLOOKUP("2-"&amp;Presupuestos[[#This Row],[ID DOCUMENTO]],BD_Pagos[],10,0),0)&gt;Presupuestos[[#This Row],[TOTAL SOLES]],Presupuestos[[#This Row],[TOTAL SOLES]],IFERROR(VLOOKUP("2-"&amp;Presupuestos[[#This Row],[ID DOCUMENTO]],BD_Pagos[],10,0),0))</f>
        <v>0</v>
      </c>
      <c r="AW425" s="7"/>
      <c r="AX425" s="16"/>
      <c r="AY425" s="17"/>
      <c r="AZ425" s="20"/>
      <c r="BA425" s="7"/>
      <c r="BB425" s="16"/>
      <c r="BC425" s="17"/>
      <c r="BD425" s="20"/>
      <c r="BE425" s="7">
        <f>IFERROR(VLOOKUP("5-"&amp;Presupuestos[[#This Row],[ID DOCUMENTO]],BD_Pagos[],7,0),"")</f>
        <v>0</v>
      </c>
      <c r="BF425" s="17">
        <f>IFERROR(VLOOKUP("5-"&amp;Presupuestos[[#This Row],[ID DOCUMENTO]],BD_Pagos[],9,0),"")</f>
        <v>0</v>
      </c>
      <c r="BG425" s="20">
        <f>IF(IFERROR(VLOOKUP("5-"&amp;Presupuestos[[#This Row],[ID DOCUMENTO]],BD_Pagos[],10,0),0)&gt;Presupuestos[[#This Row],[TOTAL SOLES]],Presupuestos[[#This Row],[TOTAL SOLES]],IFERROR(VLOOKUP("5-"&amp;Presupuestos[[#This Row],[ID DOCUMENTO]],BD_Pagos[],10,0),0))</f>
        <v>0</v>
      </c>
      <c r="BH425" s="7">
        <f>IFERROR(VLOOKUP("1-Detraccion"&amp;Presupuestos[[#This Row],[ID DOCUMENTO]],BD_Pagos[],2,0),"")</f>
        <v>0</v>
      </c>
      <c r="BI425" s="3" t="str">
        <f>IFERROR(VLOOKUP("1-Detraccion"&amp;Presupuestos[[#This Row],[ID DOCUMENTO]],BD_Pagos[],3,0),"")</f>
        <v/>
      </c>
      <c r="BJ425" s="3">
        <f>IFERROR(VLOOKUP("1-Detraccion"&amp;Presupuestos[[#This Row],[ID DOCUMENTO]],BD_Pagos[],4,0),"")</f>
        <v>0</v>
      </c>
      <c r="BK425" s="6">
        <f>IF(IFERROR(VLOOKUP("1-Detraccion"&amp;Presupuestos[[#This Row],[ID DOCUMENTO]],BD_Pagos[],5,0),0)&gt;Presupuestos[[#This Row],[TOTAL SOLES]],Presupuestos[[#This Row],[TOTAL SOLES]],IFERROR(VLOOKUP("1-Detraccion"&amp;Presupuestos[[#This Row],[ID DOCUMENTO]],BD_Pagos[],5,0),0))</f>
        <v>0</v>
      </c>
      <c r="BL425" s="6">
        <f>IF(IFERROR(VLOOKUP("1-Detraccion"&amp;Presupuestos[[#This Row],[ID DOCUMENTO]],BD_Pagos[],6,0),0)&gt;Presupuestos[[#This Row],[TOTAL SOLES]],Presupuestos[[#This Row],[TOTAL SOLES]],IFERROR(VLOOKUP("1-Detraccion"&amp;Presupuestos[[#This Row],[ID DOCUMENTO]],BD_Pagos[],6,0),0))</f>
        <v>0</v>
      </c>
      <c r="BM425" s="37"/>
      <c r="BN425" s="3"/>
      <c r="BO425" s="3"/>
      <c r="BP425" s="6"/>
      <c r="BQ42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425" s="23" t="str">
        <f>IF(Presupuestos[[#This Row],[SALDO ME-MN]]&gt;0,"PENDIENTE","CANCELADO")</f>
        <v>PENDIENTE</v>
      </c>
      <c r="BS425" s="23" t="str">
        <f>IF(COUNTIFS($U$4:$U424,Presupuestos[[#This Row],[ID DOCUMENTO]])&gt;=1,IF(B424=Presupuestos[[#This Row],[ID]],"OK","DOC. DUPLICADO"),"OK")</f>
        <v>OK</v>
      </c>
    </row>
    <row r="426" spans="2:71" ht="24" x14ac:dyDescent="0.25">
      <c r="B426" s="34">
        <f>IF(Presupuestos[[#This Row],[ID DOCUMENTO]]=U425,B425,IF(B425="ID",1,B425+1))</f>
        <v>403</v>
      </c>
      <c r="C426" s="2">
        <v>45873</v>
      </c>
      <c r="D426" s="2">
        <v>45873</v>
      </c>
      <c r="E426" s="3" t="s">
        <v>690</v>
      </c>
      <c r="F426" s="25" t="s">
        <v>35</v>
      </c>
      <c r="G426" s="25" t="s">
        <v>19</v>
      </c>
      <c r="H426" s="25" t="s">
        <v>99</v>
      </c>
      <c r="I426" s="36" t="str">
        <f>IFERROR(VLOOKUP(Presupuestos[[#This Row],[AREA]]&amp;Presupuestos[[#This Row],[CONCEPTO]]&amp;Presupuestos[[#This Row],[DESCRIPCION]],Tabla28[[Columna1]:[CÓDIGO NUEVO]],2,0),"")</f>
        <v>P0307004</v>
      </c>
      <c r="J426" s="3" t="s">
        <v>666</v>
      </c>
      <c r="K426" s="3" t="s">
        <v>666</v>
      </c>
      <c r="L426" s="3" t="s">
        <v>666</v>
      </c>
      <c r="M426" s="31" t="s">
        <v>1363</v>
      </c>
      <c r="N426" s="3"/>
      <c r="O426" s="3" t="s">
        <v>300</v>
      </c>
      <c r="P426" s="3" t="s">
        <v>127</v>
      </c>
      <c r="Q426" s="3" t="str">
        <f>IFERROR(VLOOKUP(Presupuestos[[#This Row],[CLASIFICACIÓN (N)]],Tabla17[],2,0),"")</f>
        <v>Gastos operativos</v>
      </c>
      <c r="R426" s="3" t="str">
        <f>IFERROR(VLOOKUP(Presupuestos[[#This Row],[CLASIFICACIÓN (N)]],Tabla17[],3,0),"")</f>
        <v>Operativo</v>
      </c>
      <c r="S426" s="3" t="s">
        <v>16</v>
      </c>
      <c r="T426" s="3" t="str">
        <f>IFERROR(VLOOKUP(Presupuestos[[#This Row],[ALMACEN]],Tabla5[],2,0),"")</f>
        <v>Arequipa</v>
      </c>
      <c r="U426" s="19" t="str">
        <f>IFERROR(VLOOKUP(Presupuestos[[#This Row],[TIPO DE DOCUMENTO]],Tipo_Documento[],2,0)&amp;Presupuestos[[#This Row],[SERIE]]&amp;Presupuestos[[#This Row],[NUMERO]]&amp;Presupuestos[[#This Row],[RUC]],"")</f>
        <v>01F5491412220558053691</v>
      </c>
      <c r="V426" s="3" t="s">
        <v>120</v>
      </c>
      <c r="W426" s="7">
        <v>45873</v>
      </c>
      <c r="X426" s="7">
        <v>45873</v>
      </c>
      <c r="Y426" s="3" t="s">
        <v>1364</v>
      </c>
      <c r="Z426" s="3">
        <v>14122</v>
      </c>
      <c r="AA426" s="3">
        <f>IFERROR(VLOOKUP(Presupuestos[[#This Row],[RAZON SOCIAL]],CHOOSE({1,2},Clientes_Proveedores[Razon Social],Clientes_Proveedores[Ruc / Dni]),2,0),"-")</f>
        <v>20558053691</v>
      </c>
      <c r="AB426" s="31" t="s">
        <v>693</v>
      </c>
      <c r="AC426" s="3" t="s">
        <v>670</v>
      </c>
      <c r="AD426" s="5">
        <v>0.18</v>
      </c>
      <c r="AE426" s="6">
        <v>16.95</v>
      </c>
      <c r="AF426" s="6">
        <f>Presupuestos[[#This Row],[BASE]]*Presupuestos[[#This Row],[% IGV]]</f>
        <v>3.0509999999999997</v>
      </c>
      <c r="AG426" s="22">
        <f>ROUND(SUM(Presupuestos[[#This Row],[BASE]:[IGV]]),2)</f>
        <v>20</v>
      </c>
      <c r="AH426" s="9" t="str">
        <f>IF(Presupuestos[[#This Row],[MONEDA]]="USD",VLOOKUP(Presupuestos[[#This Row],[FECHA DE EMISION]],Tipo_Cambio[],3,0),"")</f>
        <v/>
      </c>
      <c r="AI426" s="22">
        <f>IFERROR(ROUND(IF(Presupuestos[[#This Row],[MONEDA]]="PEN",Presupuestos[[#This Row],[TOTAL]],Presupuestos[[#This Row],[TOTAL]]*Presupuestos[[#This Row],[TIPO DE CAMBIO]]),2),"")</f>
        <v>20</v>
      </c>
      <c r="AJ426" s="5"/>
      <c r="AK426" s="33" t="s">
        <v>671</v>
      </c>
      <c r="AL426" s="5" t="s">
        <v>672</v>
      </c>
      <c r="AM426" s="23" t="s">
        <v>671</v>
      </c>
      <c r="AN426" s="23" t="s">
        <v>671</v>
      </c>
      <c r="AO426" s="7">
        <f>IFERROR(VLOOKUP("1-"&amp;Presupuestos[[#This Row],[ID DOCUMENTO]],BD_Pagos[],7,0),"")</f>
        <v>45873</v>
      </c>
      <c r="AP426" s="16" t="str">
        <f>IFERROR(VLOOKUP("1-"&amp;Presupuestos[[#This Row],[ID DOCUMENTO]],BD_Pagos[],8,0),"")</f>
        <v>C-Tesoreria</v>
      </c>
      <c r="AQ426" s="17" t="str">
        <f>IFERROR(VLOOKUP("1-"&amp;Presupuestos[[#This Row],[ID DOCUMENTO]],BD_Pagos[],9,0),"")</f>
        <v>001-12562</v>
      </c>
      <c r="AR426" s="54"/>
      <c r="AS426" s="7">
        <f>IFERROR(VLOOKUP("2-"&amp;Presupuestos[[#This Row],[ID DOCUMENTO]],BD_Pagos[],7,0),"")</f>
        <v>0</v>
      </c>
      <c r="AT426" s="16" t="str">
        <f>IFERROR(VLOOKUP("2-"&amp;Presupuestos[[#This Row],[ID DOCUMENTO]],BD_Pagos[],8,0),"")</f>
        <v/>
      </c>
      <c r="AU426" s="17">
        <f>IFERROR(VLOOKUP("2-"&amp;Presupuestos[[#This Row],[ID DOCUMENTO]],BD_Pagos[],9,0),"")</f>
        <v>0</v>
      </c>
      <c r="AV426" s="20">
        <f>IF(IFERROR(VLOOKUP("2-"&amp;Presupuestos[[#This Row],[ID DOCUMENTO]],BD_Pagos[],10,0),0)&gt;Presupuestos[[#This Row],[TOTAL SOLES]],Presupuestos[[#This Row],[TOTAL SOLES]],IFERROR(VLOOKUP("2-"&amp;Presupuestos[[#This Row],[ID DOCUMENTO]],BD_Pagos[],10,0),0))</f>
        <v>0</v>
      </c>
      <c r="AW426" s="7"/>
      <c r="AX426" s="16"/>
      <c r="AY426" s="17"/>
      <c r="AZ426" s="20"/>
      <c r="BA426" s="7"/>
      <c r="BB426" s="16"/>
      <c r="BC426" s="17"/>
      <c r="BD426" s="20"/>
      <c r="BE426" s="7">
        <f>IFERROR(VLOOKUP("5-"&amp;Presupuestos[[#This Row],[ID DOCUMENTO]],BD_Pagos[],7,0),"")</f>
        <v>0</v>
      </c>
      <c r="BF426" s="17">
        <f>IFERROR(VLOOKUP("5-"&amp;Presupuestos[[#This Row],[ID DOCUMENTO]],BD_Pagos[],9,0),"")</f>
        <v>0</v>
      </c>
      <c r="BG426" s="20">
        <f>IF(IFERROR(VLOOKUP("5-"&amp;Presupuestos[[#This Row],[ID DOCUMENTO]],BD_Pagos[],10,0),0)&gt;Presupuestos[[#This Row],[TOTAL SOLES]],Presupuestos[[#This Row],[TOTAL SOLES]],IFERROR(VLOOKUP("5-"&amp;Presupuestos[[#This Row],[ID DOCUMENTO]],BD_Pagos[],10,0),0))</f>
        <v>0</v>
      </c>
      <c r="BH426" s="7">
        <f>IFERROR(VLOOKUP("1-Detraccion"&amp;Presupuestos[[#This Row],[ID DOCUMENTO]],BD_Pagos[],2,0),"")</f>
        <v>0</v>
      </c>
      <c r="BI426" s="3" t="str">
        <f>IFERROR(VLOOKUP("1-Detraccion"&amp;Presupuestos[[#This Row],[ID DOCUMENTO]],BD_Pagos[],3,0),"")</f>
        <v/>
      </c>
      <c r="BJ426" s="3">
        <f>IFERROR(VLOOKUP("1-Detraccion"&amp;Presupuestos[[#This Row],[ID DOCUMENTO]],BD_Pagos[],4,0),"")</f>
        <v>0</v>
      </c>
      <c r="BK426" s="6">
        <f>IF(IFERROR(VLOOKUP("1-Detraccion"&amp;Presupuestos[[#This Row],[ID DOCUMENTO]],BD_Pagos[],5,0),0)&gt;Presupuestos[[#This Row],[TOTAL SOLES]],Presupuestos[[#This Row],[TOTAL SOLES]],IFERROR(VLOOKUP("1-Detraccion"&amp;Presupuestos[[#This Row],[ID DOCUMENTO]],BD_Pagos[],5,0),0))</f>
        <v>0</v>
      </c>
      <c r="BL426" s="6">
        <f>IF(IFERROR(VLOOKUP("1-Detraccion"&amp;Presupuestos[[#This Row],[ID DOCUMENTO]],BD_Pagos[],6,0),0)&gt;Presupuestos[[#This Row],[TOTAL SOLES]],Presupuestos[[#This Row],[TOTAL SOLES]],IFERROR(VLOOKUP("1-Detraccion"&amp;Presupuestos[[#This Row],[ID DOCUMENTO]],BD_Pagos[],6,0),0))</f>
        <v>0</v>
      </c>
      <c r="BM426" s="37"/>
      <c r="BN426" s="3"/>
      <c r="BO426" s="3"/>
      <c r="BP426" s="6"/>
      <c r="BQ42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426" s="23" t="str">
        <f>IF(Presupuestos[[#This Row],[SALDO ME-MN]]&gt;0,"PENDIENTE","CANCELADO")</f>
        <v>PENDIENTE</v>
      </c>
      <c r="BS426" s="23" t="str">
        <f>IF(COUNTIFS($U$4:$U425,Presupuestos[[#This Row],[ID DOCUMENTO]])&gt;=1,IF(B425=Presupuestos[[#This Row],[ID]],"OK","DOC. DUPLICADO"),"OK")</f>
        <v>OK</v>
      </c>
    </row>
    <row r="427" spans="2:71" ht="24" x14ac:dyDescent="0.25">
      <c r="B427" s="34">
        <f>IF(Presupuestos[[#This Row],[ID DOCUMENTO]]=U426,B426,IF(B426="ID",1,B426+1))</f>
        <v>404</v>
      </c>
      <c r="C427" s="2">
        <v>45870</v>
      </c>
      <c r="D427" s="2">
        <v>45870</v>
      </c>
      <c r="E427" s="3" t="s">
        <v>665</v>
      </c>
      <c r="F427" s="25" t="s">
        <v>35</v>
      </c>
      <c r="G427" s="25" t="s">
        <v>223</v>
      </c>
      <c r="H427" s="25" t="s">
        <v>214</v>
      </c>
      <c r="I427" s="36" t="str">
        <f>IFERROR(VLOOKUP(Presupuestos[[#This Row],[AREA]]&amp;Presupuestos[[#This Row],[CONCEPTO]]&amp;Presupuestos[[#This Row],[DESCRIPCION]],Tabla28[[Columna1]:[CÓDIGO NUEVO]],2,0),"")</f>
        <v>P0303002</v>
      </c>
      <c r="J427" s="3" t="s">
        <v>666</v>
      </c>
      <c r="K427" s="3" t="s">
        <v>666</v>
      </c>
      <c r="L427" s="3" t="s">
        <v>666</v>
      </c>
      <c r="M427" s="31" t="s">
        <v>1365</v>
      </c>
      <c r="N427" s="3"/>
      <c r="O427" s="3" t="s">
        <v>300</v>
      </c>
      <c r="P427" s="3" t="s">
        <v>122</v>
      </c>
      <c r="Q427" s="3" t="str">
        <f>IFERROR(VLOOKUP(Presupuestos[[#This Row],[CLASIFICACIÓN (N)]],Tabla17[],2,0),"")</f>
        <v>Costos de ventas</v>
      </c>
      <c r="R427" s="3" t="str">
        <f>IFERROR(VLOOKUP(Presupuestos[[#This Row],[CLASIFICACIÓN (N)]],Tabla17[],3,0),"")</f>
        <v>Operativo</v>
      </c>
      <c r="S427" s="3" t="s">
        <v>34</v>
      </c>
      <c r="T427" s="3" t="str">
        <f>IFERROR(VLOOKUP(Presupuestos[[#This Row],[ALMACEN]],Tabla5[],2,0),"")</f>
        <v>Arequipa</v>
      </c>
      <c r="U427" s="19" t="str">
        <f>IFERROR(VLOOKUP(Presupuestos[[#This Row],[TIPO DE DOCUMENTO]],Tipo_Documento[],2,0)&amp;Presupuestos[[#This Row],[SERIE]]&amp;Presupuestos[[#This Row],[NUMERO]]&amp;Presupuestos[[#This Row],[RUC]],"")</f>
        <v>01F211241895320517252558</v>
      </c>
      <c r="V427" s="3" t="s">
        <v>120</v>
      </c>
      <c r="W427" s="7">
        <v>45870</v>
      </c>
      <c r="X427" s="7">
        <v>45870</v>
      </c>
      <c r="Y427" s="3" t="s">
        <v>829</v>
      </c>
      <c r="Z427" s="3">
        <v>2418953</v>
      </c>
      <c r="AA427" s="3">
        <f>IFERROR(VLOOKUP(Presupuestos[[#This Row],[RAZON SOCIAL]],CHOOSE({1,2},Clientes_Proveedores[Razon Social],Clientes_Proveedores[Ruc / Dni]),2,0),"-")</f>
        <v>20517252558</v>
      </c>
      <c r="AB427" s="31" t="s">
        <v>714</v>
      </c>
      <c r="AC427" s="3" t="s">
        <v>670</v>
      </c>
      <c r="AD427" s="5">
        <v>0.18</v>
      </c>
      <c r="AE427" s="6">
        <v>6.78</v>
      </c>
      <c r="AF427" s="6">
        <f>Presupuestos[[#This Row],[BASE]]*Presupuestos[[#This Row],[% IGV]]</f>
        <v>1.2203999999999999</v>
      </c>
      <c r="AG427" s="22">
        <f>ROUND(SUM(Presupuestos[[#This Row],[BASE]:[IGV]]),2)</f>
        <v>8</v>
      </c>
      <c r="AH427" s="9" t="str">
        <f>IF(Presupuestos[[#This Row],[MONEDA]]="USD",VLOOKUP(Presupuestos[[#This Row],[FECHA DE EMISION]],Tipo_Cambio[],3,0),"")</f>
        <v/>
      </c>
      <c r="AI427" s="22">
        <f>IFERROR(ROUND(IF(Presupuestos[[#This Row],[MONEDA]]="PEN",Presupuestos[[#This Row],[TOTAL]],Presupuestos[[#This Row],[TOTAL]]*Presupuestos[[#This Row],[TIPO DE CAMBIO]]),2),"")</f>
        <v>8</v>
      </c>
      <c r="AJ427" s="5"/>
      <c r="AK427" s="33" t="s">
        <v>671</v>
      </c>
      <c r="AL427" s="5" t="s">
        <v>672</v>
      </c>
      <c r="AM427" s="23" t="s">
        <v>671</v>
      </c>
      <c r="AN427" s="23" t="s">
        <v>671</v>
      </c>
      <c r="AO427" s="7">
        <f>IFERROR(VLOOKUP("1-"&amp;Presupuestos[[#This Row],[ID DOCUMENTO]],BD_Pagos[],7,0),"")</f>
        <v>45881</v>
      </c>
      <c r="AP427" s="16" t="str">
        <f>IFERROR(VLOOKUP("1-"&amp;Presupuestos[[#This Row],[ID DOCUMENTO]],BD_Pagos[],8,0),"")</f>
        <v>C-Tesoreria</v>
      </c>
      <c r="AQ427" s="17" t="str">
        <f>IFERROR(VLOOKUP("1-"&amp;Presupuestos[[#This Row],[ID DOCUMENTO]],BD_Pagos[],9,0),"")</f>
        <v>001-12570</v>
      </c>
      <c r="AR427" s="54"/>
      <c r="AS427" s="7">
        <f>IFERROR(VLOOKUP("2-"&amp;Presupuestos[[#This Row],[ID DOCUMENTO]],BD_Pagos[],7,0),"")</f>
        <v>0</v>
      </c>
      <c r="AT427" s="16" t="str">
        <f>IFERROR(VLOOKUP("2-"&amp;Presupuestos[[#This Row],[ID DOCUMENTO]],BD_Pagos[],8,0),"")</f>
        <v/>
      </c>
      <c r="AU427" s="17">
        <f>IFERROR(VLOOKUP("2-"&amp;Presupuestos[[#This Row],[ID DOCUMENTO]],BD_Pagos[],9,0),"")</f>
        <v>0</v>
      </c>
      <c r="AV427" s="20">
        <f>IF(IFERROR(VLOOKUP("2-"&amp;Presupuestos[[#This Row],[ID DOCUMENTO]],BD_Pagos[],10,0),0)&gt;Presupuestos[[#This Row],[TOTAL SOLES]],Presupuestos[[#This Row],[TOTAL SOLES]],IFERROR(VLOOKUP("2-"&amp;Presupuestos[[#This Row],[ID DOCUMENTO]],BD_Pagos[],10,0),0))</f>
        <v>0</v>
      </c>
      <c r="AW427" s="7"/>
      <c r="AX427" s="16"/>
      <c r="AY427" s="17"/>
      <c r="AZ427" s="20"/>
      <c r="BA427" s="7"/>
      <c r="BB427" s="16"/>
      <c r="BC427" s="17"/>
      <c r="BD427" s="20"/>
      <c r="BE427" s="7">
        <f>IFERROR(VLOOKUP("5-"&amp;Presupuestos[[#This Row],[ID DOCUMENTO]],BD_Pagos[],7,0),"")</f>
        <v>0</v>
      </c>
      <c r="BF427" s="17">
        <f>IFERROR(VLOOKUP("5-"&amp;Presupuestos[[#This Row],[ID DOCUMENTO]],BD_Pagos[],9,0),"")</f>
        <v>0</v>
      </c>
      <c r="BG427" s="20">
        <f>IF(IFERROR(VLOOKUP("5-"&amp;Presupuestos[[#This Row],[ID DOCUMENTO]],BD_Pagos[],10,0),0)&gt;Presupuestos[[#This Row],[TOTAL SOLES]],Presupuestos[[#This Row],[TOTAL SOLES]],IFERROR(VLOOKUP("5-"&amp;Presupuestos[[#This Row],[ID DOCUMENTO]],BD_Pagos[],10,0),0))</f>
        <v>0</v>
      </c>
      <c r="BH427" s="7">
        <f>IFERROR(VLOOKUP("1-Detraccion"&amp;Presupuestos[[#This Row],[ID DOCUMENTO]],BD_Pagos[],2,0),"")</f>
        <v>0</v>
      </c>
      <c r="BI427" s="3" t="str">
        <f>IFERROR(VLOOKUP("1-Detraccion"&amp;Presupuestos[[#This Row],[ID DOCUMENTO]],BD_Pagos[],3,0),"")</f>
        <v/>
      </c>
      <c r="BJ427" s="3">
        <f>IFERROR(VLOOKUP("1-Detraccion"&amp;Presupuestos[[#This Row],[ID DOCUMENTO]],BD_Pagos[],4,0),"")</f>
        <v>0</v>
      </c>
      <c r="BK427" s="6">
        <f>IF(IFERROR(VLOOKUP("1-Detraccion"&amp;Presupuestos[[#This Row],[ID DOCUMENTO]],BD_Pagos[],5,0),0)&gt;Presupuestos[[#This Row],[TOTAL SOLES]],Presupuestos[[#This Row],[TOTAL SOLES]],IFERROR(VLOOKUP("1-Detraccion"&amp;Presupuestos[[#This Row],[ID DOCUMENTO]],BD_Pagos[],5,0),0))</f>
        <v>0</v>
      </c>
      <c r="BL427" s="6">
        <f>IF(IFERROR(VLOOKUP("1-Detraccion"&amp;Presupuestos[[#This Row],[ID DOCUMENTO]],BD_Pagos[],6,0),0)&gt;Presupuestos[[#This Row],[TOTAL SOLES]],Presupuestos[[#This Row],[TOTAL SOLES]],IFERROR(VLOOKUP("1-Detraccion"&amp;Presupuestos[[#This Row],[ID DOCUMENTO]],BD_Pagos[],6,0),0))</f>
        <v>0</v>
      </c>
      <c r="BM427" s="37"/>
      <c r="BN427" s="3"/>
      <c r="BO427" s="3"/>
      <c r="BP427" s="6"/>
      <c r="BQ42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427" s="23" t="str">
        <f>IF(Presupuestos[[#This Row],[SALDO ME-MN]]&gt;0,"PENDIENTE","CANCELADO")</f>
        <v>PENDIENTE</v>
      </c>
      <c r="BS427" s="23" t="str">
        <f>IF(COUNTIFS($U$4:$U426,Presupuestos[[#This Row],[ID DOCUMENTO]])&gt;=1,IF(B426=Presupuestos[[#This Row],[ID]],"OK","DOC. DUPLICADO"),"OK")</f>
        <v>OK</v>
      </c>
    </row>
    <row r="428" spans="2:71" ht="36" x14ac:dyDescent="0.25">
      <c r="B428" s="34">
        <f>IF(Presupuestos[[#This Row],[ID DOCUMENTO]]=U427,B427,IF(B427="ID",1,B427+1))</f>
        <v>405</v>
      </c>
      <c r="C428" s="2">
        <v>45870</v>
      </c>
      <c r="D428" s="2">
        <v>45870</v>
      </c>
      <c r="E428" s="3" t="s">
        <v>665</v>
      </c>
      <c r="F428" s="25" t="s">
        <v>35</v>
      </c>
      <c r="G428" s="25" t="s">
        <v>223</v>
      </c>
      <c r="H428" s="25" t="s">
        <v>214</v>
      </c>
      <c r="I428" s="36" t="str">
        <f>IFERROR(VLOOKUP(Presupuestos[[#This Row],[AREA]]&amp;Presupuestos[[#This Row],[CONCEPTO]]&amp;Presupuestos[[#This Row],[DESCRIPCION]],Tabla28[[Columna1]:[CÓDIGO NUEVO]],2,0),"")</f>
        <v>P0303002</v>
      </c>
      <c r="J428" s="3" t="s">
        <v>666</v>
      </c>
      <c r="K428" s="3" t="s">
        <v>666</v>
      </c>
      <c r="L428" s="3" t="s">
        <v>666</v>
      </c>
      <c r="M428" s="31" t="s">
        <v>1366</v>
      </c>
      <c r="N428" s="3"/>
      <c r="O428" s="3" t="s">
        <v>300</v>
      </c>
      <c r="P428" s="3" t="s">
        <v>122</v>
      </c>
      <c r="Q428" s="3" t="str">
        <f>IFERROR(VLOOKUP(Presupuestos[[#This Row],[CLASIFICACIÓN (N)]],Tabla17[],2,0),"")</f>
        <v>Costos de ventas</v>
      </c>
      <c r="R428" s="3" t="str">
        <f>IFERROR(VLOOKUP(Presupuestos[[#This Row],[CLASIFICACIÓN (N)]],Tabla17[],3,0),"")</f>
        <v>Operativo</v>
      </c>
      <c r="S428" s="3" t="s">
        <v>34</v>
      </c>
      <c r="T428" s="3" t="str">
        <f>IFERROR(VLOOKUP(Presupuestos[[#This Row],[ALMACEN]],Tabla5[],2,0),"")</f>
        <v>Arequipa</v>
      </c>
      <c r="U428" s="19" t="str">
        <f>IFERROR(VLOOKUP(Presupuestos[[#This Row],[TIPO DE DOCUMENTO]],Tipo_Documento[],2,0)&amp;Presupuestos[[#This Row],[SERIE]]&amp;Presupuestos[[#This Row],[NUMERO]]&amp;Presupuestos[[#This Row],[RUC]],"")</f>
        <v>01F214213060820517252558</v>
      </c>
      <c r="V428" s="3" t="s">
        <v>120</v>
      </c>
      <c r="W428" s="7">
        <v>45870</v>
      </c>
      <c r="X428" s="7">
        <v>45870</v>
      </c>
      <c r="Y428" s="3" t="s">
        <v>716</v>
      </c>
      <c r="Z428" s="3">
        <v>2130608</v>
      </c>
      <c r="AA428" s="3">
        <f>IFERROR(VLOOKUP(Presupuestos[[#This Row],[RAZON SOCIAL]],CHOOSE({1,2},Clientes_Proveedores[Razon Social],Clientes_Proveedores[Ruc / Dni]),2,0),"-")</f>
        <v>20517252558</v>
      </c>
      <c r="AB428" s="31" t="s">
        <v>714</v>
      </c>
      <c r="AC428" s="3" t="s">
        <v>670</v>
      </c>
      <c r="AD428" s="5">
        <v>0.18</v>
      </c>
      <c r="AE428" s="6">
        <v>6.78</v>
      </c>
      <c r="AF428" s="6">
        <f>Presupuestos[[#This Row],[BASE]]*Presupuestos[[#This Row],[% IGV]]</f>
        <v>1.2203999999999999</v>
      </c>
      <c r="AG428" s="22">
        <f>ROUND(SUM(Presupuestos[[#This Row],[BASE]:[IGV]]),2)</f>
        <v>8</v>
      </c>
      <c r="AH428" s="9" t="str">
        <f>IF(Presupuestos[[#This Row],[MONEDA]]="USD",VLOOKUP(Presupuestos[[#This Row],[FECHA DE EMISION]],Tipo_Cambio[],3,0),"")</f>
        <v/>
      </c>
      <c r="AI428" s="22">
        <f>IFERROR(ROUND(IF(Presupuestos[[#This Row],[MONEDA]]="PEN",Presupuestos[[#This Row],[TOTAL]],Presupuestos[[#This Row],[TOTAL]]*Presupuestos[[#This Row],[TIPO DE CAMBIO]]),2),"")</f>
        <v>8</v>
      </c>
      <c r="AJ428" s="5"/>
      <c r="AK428" s="33" t="s">
        <v>671</v>
      </c>
      <c r="AL428" s="5" t="s">
        <v>672</v>
      </c>
      <c r="AM428" s="23" t="s">
        <v>671</v>
      </c>
      <c r="AN428" s="23" t="s">
        <v>671</v>
      </c>
      <c r="AO428" s="7">
        <f>IFERROR(VLOOKUP("1-"&amp;Presupuestos[[#This Row],[ID DOCUMENTO]],BD_Pagos[],7,0),"")</f>
        <v>45881</v>
      </c>
      <c r="AP428" s="16" t="str">
        <f>IFERROR(VLOOKUP("1-"&amp;Presupuestos[[#This Row],[ID DOCUMENTO]],BD_Pagos[],8,0),"")</f>
        <v>C-Tesoreria</v>
      </c>
      <c r="AQ428" s="17" t="str">
        <f>IFERROR(VLOOKUP("1-"&amp;Presupuestos[[#This Row],[ID DOCUMENTO]],BD_Pagos[],9,0),"")</f>
        <v>001-12569</v>
      </c>
      <c r="AR428" s="54"/>
      <c r="AS428" s="7">
        <f>IFERROR(VLOOKUP("2-"&amp;Presupuestos[[#This Row],[ID DOCUMENTO]],BD_Pagos[],7,0),"")</f>
        <v>0</v>
      </c>
      <c r="AT428" s="16" t="str">
        <f>IFERROR(VLOOKUP("2-"&amp;Presupuestos[[#This Row],[ID DOCUMENTO]],BD_Pagos[],8,0),"")</f>
        <v/>
      </c>
      <c r="AU428" s="17">
        <f>IFERROR(VLOOKUP("2-"&amp;Presupuestos[[#This Row],[ID DOCUMENTO]],BD_Pagos[],9,0),"")</f>
        <v>0</v>
      </c>
      <c r="AV428" s="20">
        <f>IF(IFERROR(VLOOKUP("2-"&amp;Presupuestos[[#This Row],[ID DOCUMENTO]],BD_Pagos[],10,0),0)&gt;Presupuestos[[#This Row],[TOTAL SOLES]],Presupuestos[[#This Row],[TOTAL SOLES]],IFERROR(VLOOKUP("2-"&amp;Presupuestos[[#This Row],[ID DOCUMENTO]],BD_Pagos[],10,0),0))</f>
        <v>0</v>
      </c>
      <c r="AW428" s="7"/>
      <c r="AX428" s="16"/>
      <c r="AY428" s="17"/>
      <c r="AZ428" s="20"/>
      <c r="BA428" s="7"/>
      <c r="BB428" s="16"/>
      <c r="BC428" s="17"/>
      <c r="BD428" s="20"/>
      <c r="BE428" s="7">
        <f>IFERROR(VLOOKUP("5-"&amp;Presupuestos[[#This Row],[ID DOCUMENTO]],BD_Pagos[],7,0),"")</f>
        <v>0</v>
      </c>
      <c r="BF428" s="17">
        <f>IFERROR(VLOOKUP("5-"&amp;Presupuestos[[#This Row],[ID DOCUMENTO]],BD_Pagos[],9,0),"")</f>
        <v>0</v>
      </c>
      <c r="BG428" s="20">
        <f>IF(IFERROR(VLOOKUP("5-"&amp;Presupuestos[[#This Row],[ID DOCUMENTO]],BD_Pagos[],10,0),0)&gt;Presupuestos[[#This Row],[TOTAL SOLES]],Presupuestos[[#This Row],[TOTAL SOLES]],IFERROR(VLOOKUP("5-"&amp;Presupuestos[[#This Row],[ID DOCUMENTO]],BD_Pagos[],10,0),0))</f>
        <v>0</v>
      </c>
      <c r="BH428" s="7">
        <f>IFERROR(VLOOKUP("1-Detraccion"&amp;Presupuestos[[#This Row],[ID DOCUMENTO]],BD_Pagos[],2,0),"")</f>
        <v>0</v>
      </c>
      <c r="BI428" s="3" t="str">
        <f>IFERROR(VLOOKUP("1-Detraccion"&amp;Presupuestos[[#This Row],[ID DOCUMENTO]],BD_Pagos[],3,0),"")</f>
        <v/>
      </c>
      <c r="BJ428" s="3">
        <f>IFERROR(VLOOKUP("1-Detraccion"&amp;Presupuestos[[#This Row],[ID DOCUMENTO]],BD_Pagos[],4,0),"")</f>
        <v>0</v>
      </c>
      <c r="BK428" s="6">
        <f>IF(IFERROR(VLOOKUP("1-Detraccion"&amp;Presupuestos[[#This Row],[ID DOCUMENTO]],BD_Pagos[],5,0),0)&gt;Presupuestos[[#This Row],[TOTAL SOLES]],Presupuestos[[#This Row],[TOTAL SOLES]],IFERROR(VLOOKUP("1-Detraccion"&amp;Presupuestos[[#This Row],[ID DOCUMENTO]],BD_Pagos[],5,0),0))</f>
        <v>0</v>
      </c>
      <c r="BL428" s="6">
        <f>IF(IFERROR(VLOOKUP("1-Detraccion"&amp;Presupuestos[[#This Row],[ID DOCUMENTO]],BD_Pagos[],6,0),0)&gt;Presupuestos[[#This Row],[TOTAL SOLES]],Presupuestos[[#This Row],[TOTAL SOLES]],IFERROR(VLOOKUP("1-Detraccion"&amp;Presupuestos[[#This Row],[ID DOCUMENTO]],BD_Pagos[],6,0),0))</f>
        <v>0</v>
      </c>
      <c r="BM428" s="37"/>
      <c r="BN428" s="3"/>
      <c r="BO428" s="3"/>
      <c r="BP428" s="6"/>
      <c r="BQ42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428" s="23" t="str">
        <f>IF(Presupuestos[[#This Row],[SALDO ME-MN]]&gt;0,"PENDIENTE","CANCELADO")</f>
        <v>PENDIENTE</v>
      </c>
      <c r="BS428" s="23" t="str">
        <f>IF(COUNTIFS($U$4:$U427,Presupuestos[[#This Row],[ID DOCUMENTO]])&gt;=1,IF(B427=Presupuestos[[#This Row],[ID]],"OK","DOC. DUPLICADO"),"OK")</f>
        <v>OK</v>
      </c>
    </row>
    <row r="429" spans="2:71" ht="24" x14ac:dyDescent="0.25">
      <c r="B429" s="34">
        <f>IF(Presupuestos[[#This Row],[ID DOCUMENTO]]=U428,B428,IF(B428="ID",1,B428+1))</f>
        <v>406</v>
      </c>
      <c r="C429" s="2">
        <v>45870</v>
      </c>
      <c r="D429" s="2">
        <v>45870</v>
      </c>
      <c r="E429" s="3" t="s">
        <v>665</v>
      </c>
      <c r="F429" s="25" t="s">
        <v>35</v>
      </c>
      <c r="G429" s="25" t="s">
        <v>223</v>
      </c>
      <c r="H429" s="25" t="s">
        <v>199</v>
      </c>
      <c r="I429" s="36" t="str">
        <f>IFERROR(VLOOKUP(Presupuestos[[#This Row],[AREA]]&amp;Presupuestos[[#This Row],[CONCEPTO]]&amp;Presupuestos[[#This Row],[DESCRIPCION]],Tabla28[[Columna1]:[CÓDIGO NUEVO]],2,0),"")</f>
        <v>P0303001</v>
      </c>
      <c r="J429" s="3" t="s">
        <v>666</v>
      </c>
      <c r="K429" s="3" t="s">
        <v>666</v>
      </c>
      <c r="L429" s="3" t="s">
        <v>666</v>
      </c>
      <c r="M429" s="31" t="s">
        <v>1367</v>
      </c>
      <c r="N429" s="3"/>
      <c r="O429" s="3" t="s">
        <v>300</v>
      </c>
      <c r="P429" s="3" t="s">
        <v>142</v>
      </c>
      <c r="Q429" s="3" t="str">
        <f>IFERROR(VLOOKUP(Presupuestos[[#This Row],[CLASIFICACIÓN (N)]],Tabla17[],2,0),"")</f>
        <v>Gastos no operativos</v>
      </c>
      <c r="R429" s="3" t="str">
        <f>IFERROR(VLOOKUP(Presupuestos[[#This Row],[CLASIFICACIÓN (N)]],Tabla17[],3,0),"")</f>
        <v>Operativo</v>
      </c>
      <c r="S429" s="3" t="s">
        <v>34</v>
      </c>
      <c r="T429" s="3" t="str">
        <f>IFERROR(VLOOKUP(Presupuestos[[#This Row],[ALMACEN]],Tabla5[],2,0),"")</f>
        <v>Arequipa</v>
      </c>
      <c r="U429" s="19" t="str">
        <f>IFERROR(VLOOKUP(Presupuestos[[#This Row],[TIPO DE DOCUMENTO]],Tipo_Documento[],2,0)&amp;Presupuestos[[#This Row],[SERIE]]&amp;Presupuestos[[#This Row],[NUMERO]]&amp;Presupuestos[[#This Row],[RUC]],"")</f>
        <v>01FE021718020259858934</v>
      </c>
      <c r="V429" s="3" t="s">
        <v>120</v>
      </c>
      <c r="W429" s="7">
        <v>45870</v>
      </c>
      <c r="X429" s="7">
        <v>45870</v>
      </c>
      <c r="Y429" s="3" t="s">
        <v>841</v>
      </c>
      <c r="Z429" s="3">
        <v>17180</v>
      </c>
      <c r="AA429" s="3">
        <f>IFERROR(VLOOKUP(Presupuestos[[#This Row],[RAZON SOCIAL]],CHOOSE({1,2},Clientes_Proveedores[Razon Social],Clientes_Proveedores[Ruc / Dni]),2,0),"-")</f>
        <v>20259858934</v>
      </c>
      <c r="AB429" s="31" t="s">
        <v>842</v>
      </c>
      <c r="AC429" s="3" t="s">
        <v>670</v>
      </c>
      <c r="AD429" s="5">
        <v>0.18</v>
      </c>
      <c r="AE429" s="6">
        <v>16.95</v>
      </c>
      <c r="AF429" s="6">
        <f>Presupuestos[[#This Row],[BASE]]*Presupuestos[[#This Row],[% IGV]]</f>
        <v>3.0509999999999997</v>
      </c>
      <c r="AG429" s="22">
        <f>ROUND(SUM(Presupuestos[[#This Row],[BASE]:[IGV]]),2)</f>
        <v>20</v>
      </c>
      <c r="AH429" s="9" t="str">
        <f>IF(Presupuestos[[#This Row],[MONEDA]]="USD",VLOOKUP(Presupuestos[[#This Row],[FECHA DE EMISION]],Tipo_Cambio[],3,0),"")</f>
        <v/>
      </c>
      <c r="AI429" s="22">
        <f>IFERROR(ROUND(IF(Presupuestos[[#This Row],[MONEDA]]="PEN",Presupuestos[[#This Row],[TOTAL]],Presupuestos[[#This Row],[TOTAL]]*Presupuestos[[#This Row],[TIPO DE CAMBIO]]),2),"")</f>
        <v>20</v>
      </c>
      <c r="AJ429" s="5"/>
      <c r="AK429" s="33" t="s">
        <v>671</v>
      </c>
      <c r="AL429" s="5" t="s">
        <v>672</v>
      </c>
      <c r="AM429" s="23" t="s">
        <v>671</v>
      </c>
      <c r="AN429" s="23" t="s">
        <v>671</v>
      </c>
      <c r="AO429" s="7">
        <f>IFERROR(VLOOKUP("1-"&amp;Presupuestos[[#This Row],[ID DOCUMENTO]],BD_Pagos[],7,0),"")</f>
        <v>45881</v>
      </c>
      <c r="AP429" s="16" t="str">
        <f>IFERROR(VLOOKUP("1-"&amp;Presupuestos[[#This Row],[ID DOCUMENTO]],BD_Pagos[],8,0),"")</f>
        <v>C-Tesoreria</v>
      </c>
      <c r="AQ429" s="17" t="str">
        <f>IFERROR(VLOOKUP("1-"&amp;Presupuestos[[#This Row],[ID DOCUMENTO]],BD_Pagos[],9,0),"")</f>
        <v>001-12569</v>
      </c>
      <c r="AR429" s="54"/>
      <c r="AS429" s="7">
        <f>IFERROR(VLOOKUP("2-"&amp;Presupuestos[[#This Row],[ID DOCUMENTO]],BD_Pagos[],7,0),"")</f>
        <v>0</v>
      </c>
      <c r="AT429" s="16" t="str">
        <f>IFERROR(VLOOKUP("2-"&amp;Presupuestos[[#This Row],[ID DOCUMENTO]],BD_Pagos[],8,0),"")</f>
        <v/>
      </c>
      <c r="AU429" s="17">
        <f>IFERROR(VLOOKUP("2-"&amp;Presupuestos[[#This Row],[ID DOCUMENTO]],BD_Pagos[],9,0),"")</f>
        <v>0</v>
      </c>
      <c r="AV429" s="20">
        <f>IF(IFERROR(VLOOKUP("2-"&amp;Presupuestos[[#This Row],[ID DOCUMENTO]],BD_Pagos[],10,0),0)&gt;Presupuestos[[#This Row],[TOTAL SOLES]],Presupuestos[[#This Row],[TOTAL SOLES]],IFERROR(VLOOKUP("2-"&amp;Presupuestos[[#This Row],[ID DOCUMENTO]],BD_Pagos[],10,0),0))</f>
        <v>0</v>
      </c>
      <c r="AW429" s="7"/>
      <c r="AX429" s="16"/>
      <c r="AY429" s="17"/>
      <c r="AZ429" s="20"/>
      <c r="BA429" s="7"/>
      <c r="BB429" s="16"/>
      <c r="BC429" s="17"/>
      <c r="BD429" s="20"/>
      <c r="BE429" s="7">
        <f>IFERROR(VLOOKUP("5-"&amp;Presupuestos[[#This Row],[ID DOCUMENTO]],BD_Pagos[],7,0),"")</f>
        <v>0</v>
      </c>
      <c r="BF429" s="17">
        <f>IFERROR(VLOOKUP("5-"&amp;Presupuestos[[#This Row],[ID DOCUMENTO]],BD_Pagos[],9,0),"")</f>
        <v>0</v>
      </c>
      <c r="BG429" s="20">
        <f>IF(IFERROR(VLOOKUP("5-"&amp;Presupuestos[[#This Row],[ID DOCUMENTO]],BD_Pagos[],10,0),0)&gt;Presupuestos[[#This Row],[TOTAL SOLES]],Presupuestos[[#This Row],[TOTAL SOLES]],IFERROR(VLOOKUP("5-"&amp;Presupuestos[[#This Row],[ID DOCUMENTO]],BD_Pagos[],10,0),0))</f>
        <v>0</v>
      </c>
      <c r="BH429" s="7">
        <f>IFERROR(VLOOKUP("1-Detraccion"&amp;Presupuestos[[#This Row],[ID DOCUMENTO]],BD_Pagos[],2,0),"")</f>
        <v>0</v>
      </c>
      <c r="BI429" s="3" t="str">
        <f>IFERROR(VLOOKUP("1-Detraccion"&amp;Presupuestos[[#This Row],[ID DOCUMENTO]],BD_Pagos[],3,0),"")</f>
        <v/>
      </c>
      <c r="BJ429" s="3">
        <f>IFERROR(VLOOKUP("1-Detraccion"&amp;Presupuestos[[#This Row],[ID DOCUMENTO]],BD_Pagos[],4,0),"")</f>
        <v>0</v>
      </c>
      <c r="BK429" s="6">
        <f>IF(IFERROR(VLOOKUP("1-Detraccion"&amp;Presupuestos[[#This Row],[ID DOCUMENTO]],BD_Pagos[],5,0),0)&gt;Presupuestos[[#This Row],[TOTAL SOLES]],Presupuestos[[#This Row],[TOTAL SOLES]],IFERROR(VLOOKUP("1-Detraccion"&amp;Presupuestos[[#This Row],[ID DOCUMENTO]],BD_Pagos[],5,0),0))</f>
        <v>0</v>
      </c>
      <c r="BL429" s="6">
        <f>IF(IFERROR(VLOOKUP("1-Detraccion"&amp;Presupuestos[[#This Row],[ID DOCUMENTO]],BD_Pagos[],6,0),0)&gt;Presupuestos[[#This Row],[TOTAL SOLES]],Presupuestos[[#This Row],[TOTAL SOLES]],IFERROR(VLOOKUP("1-Detraccion"&amp;Presupuestos[[#This Row],[ID DOCUMENTO]],BD_Pagos[],6,0),0))</f>
        <v>0</v>
      </c>
      <c r="BM429" s="37"/>
      <c r="BN429" s="3"/>
      <c r="BO429" s="3"/>
      <c r="BP429" s="6"/>
      <c r="BQ42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429" s="23" t="str">
        <f>IF(Presupuestos[[#This Row],[SALDO ME-MN]]&gt;0,"PENDIENTE","CANCELADO")</f>
        <v>PENDIENTE</v>
      </c>
      <c r="BS429" s="23" t="str">
        <f>IF(COUNTIFS($U$4:$U428,Presupuestos[[#This Row],[ID DOCUMENTO]])&gt;=1,IF(B428=Presupuestos[[#This Row],[ID]],"OK","DOC. DUPLICADO"),"OK")</f>
        <v>OK</v>
      </c>
    </row>
    <row r="430" spans="2:71" ht="48" x14ac:dyDescent="0.25">
      <c r="B430" s="34">
        <f>IF(Presupuestos[[#This Row],[ID DOCUMENTO]]=U429,B429,IF(B429="ID",1,B429+1))</f>
        <v>407</v>
      </c>
      <c r="C430" s="2">
        <v>45862</v>
      </c>
      <c r="D430" s="2">
        <v>45862</v>
      </c>
      <c r="E430" s="3" t="s">
        <v>681</v>
      </c>
      <c r="F430" s="25" t="s">
        <v>54</v>
      </c>
      <c r="G430" s="25" t="s">
        <v>330</v>
      </c>
      <c r="H430" s="25" t="s">
        <v>437</v>
      </c>
      <c r="I430" s="36" t="str">
        <f>IFERROR(VLOOKUP(Presupuestos[[#This Row],[AREA]]&amp;Presupuestos[[#This Row],[CONCEPTO]]&amp;Presupuestos[[#This Row],[DESCRIPCION]],Tabla28[[Columna1]:[CÓDIGO NUEVO]],2,0),"")</f>
        <v>P0601022</v>
      </c>
      <c r="J430" s="3" t="s">
        <v>666</v>
      </c>
      <c r="K430" s="3" t="s">
        <v>666</v>
      </c>
      <c r="L430" s="3" t="s">
        <v>666</v>
      </c>
      <c r="M430" s="31" t="s">
        <v>1368</v>
      </c>
      <c r="N430" s="3"/>
      <c r="O430" s="3" t="s">
        <v>315</v>
      </c>
      <c r="P430" s="3" t="s">
        <v>86</v>
      </c>
      <c r="Q430" s="3" t="str">
        <f>IFERROR(VLOOKUP(Presupuestos[[#This Row],[CLASIFICACIÓN (N)]],Tabla17[],2,0),"")</f>
        <v>Costos de ventas</v>
      </c>
      <c r="R430" s="3" t="str">
        <f>IFERROR(VLOOKUP(Presupuestos[[#This Row],[CLASIFICACIÓN (N)]],Tabla17[],3,0),"")</f>
        <v>Operativo</v>
      </c>
      <c r="S430" s="3" t="s">
        <v>16</v>
      </c>
      <c r="T430" s="3" t="str">
        <f>IFERROR(VLOOKUP(Presupuestos[[#This Row],[ALMACEN]],Tabla5[],2,0),"")</f>
        <v>Arequipa</v>
      </c>
      <c r="U430" s="19" t="str">
        <f>IFERROR(VLOOKUP(Presupuestos[[#This Row],[TIPO DE DOCUMENTO]],Tipo_Documento[],2,0)&amp;Presupuestos[[#This Row],[SERIE]]&amp;Presupuestos[[#This Row],[NUMERO]]&amp;Presupuestos[[#This Row],[RUC]],"")</f>
        <v>0322810296171315</v>
      </c>
      <c r="V430" s="3" t="s">
        <v>130</v>
      </c>
      <c r="W430" s="7">
        <v>45862</v>
      </c>
      <c r="X430" s="7">
        <v>45862</v>
      </c>
      <c r="Y430" s="3">
        <v>2</v>
      </c>
      <c r="Z430" s="3">
        <v>28</v>
      </c>
      <c r="AA430" s="3">
        <f>IFERROR(VLOOKUP(Presupuestos[[#This Row],[RAZON SOCIAL]],CHOOSE({1,2},Clientes_Proveedores[Razon Social],Clientes_Proveedores[Ruc / Dni]),2,0),"-")</f>
        <v>10296171315</v>
      </c>
      <c r="AB430" s="31" t="s">
        <v>1369</v>
      </c>
      <c r="AC430" s="3" t="s">
        <v>670</v>
      </c>
      <c r="AD430" s="5"/>
      <c r="AE430" s="6">
        <v>30</v>
      </c>
      <c r="AF430" s="6">
        <f>Presupuestos[[#This Row],[BASE]]*Presupuestos[[#This Row],[% IGV]]</f>
        <v>0</v>
      </c>
      <c r="AG430" s="22">
        <f>ROUND(SUM(Presupuestos[[#This Row],[BASE]:[IGV]]),2)</f>
        <v>30</v>
      </c>
      <c r="AH430" s="9" t="str">
        <f>IF(Presupuestos[[#This Row],[MONEDA]]="USD",VLOOKUP(Presupuestos[[#This Row],[FECHA DE EMISION]],Tipo_Cambio[],3,0),"")</f>
        <v/>
      </c>
      <c r="AI430" s="22">
        <f>IFERROR(ROUND(IF(Presupuestos[[#This Row],[MONEDA]]="PEN",Presupuestos[[#This Row],[TOTAL]],Presupuestos[[#This Row],[TOTAL]]*Presupuestos[[#This Row],[TIPO DE CAMBIO]]),2),"")</f>
        <v>30</v>
      </c>
      <c r="AJ430" s="5"/>
      <c r="AK430" s="33" t="s">
        <v>671</v>
      </c>
      <c r="AL430" s="5" t="s">
        <v>672</v>
      </c>
      <c r="AM430" s="23" t="s">
        <v>671</v>
      </c>
      <c r="AN430" s="23" t="s">
        <v>671</v>
      </c>
      <c r="AO430" s="7">
        <f>IFERROR(VLOOKUP("1-"&amp;Presupuestos[[#This Row],[ID DOCUMENTO]],BD_Pagos[],7,0),"")</f>
        <v>45881</v>
      </c>
      <c r="AP430" s="16" t="str">
        <f>IFERROR(VLOOKUP("1-"&amp;Presupuestos[[#This Row],[ID DOCUMENTO]],BD_Pagos[],8,0),"")</f>
        <v>C-Tesoreria</v>
      </c>
      <c r="AQ430" s="17" t="str">
        <f>IFERROR(VLOOKUP("1-"&amp;Presupuestos[[#This Row],[ID DOCUMENTO]],BD_Pagos[],9,0),"")</f>
        <v>001-12572</v>
      </c>
      <c r="AR430" s="54"/>
      <c r="AS430" s="7">
        <f>IFERROR(VLOOKUP("2-"&amp;Presupuestos[[#This Row],[ID DOCUMENTO]],BD_Pagos[],7,0),"")</f>
        <v>0</v>
      </c>
      <c r="AT430" s="16" t="str">
        <f>IFERROR(VLOOKUP("2-"&amp;Presupuestos[[#This Row],[ID DOCUMENTO]],BD_Pagos[],8,0),"")</f>
        <v/>
      </c>
      <c r="AU430" s="17">
        <f>IFERROR(VLOOKUP("2-"&amp;Presupuestos[[#This Row],[ID DOCUMENTO]],BD_Pagos[],9,0),"")</f>
        <v>0</v>
      </c>
      <c r="AV430" s="20">
        <f>IF(IFERROR(VLOOKUP("2-"&amp;Presupuestos[[#This Row],[ID DOCUMENTO]],BD_Pagos[],10,0),0)&gt;Presupuestos[[#This Row],[TOTAL SOLES]],Presupuestos[[#This Row],[TOTAL SOLES]],IFERROR(VLOOKUP("2-"&amp;Presupuestos[[#This Row],[ID DOCUMENTO]],BD_Pagos[],10,0),0))</f>
        <v>0</v>
      </c>
      <c r="AW430" s="7"/>
      <c r="AX430" s="16"/>
      <c r="AY430" s="17"/>
      <c r="AZ430" s="20"/>
      <c r="BA430" s="7"/>
      <c r="BB430" s="16"/>
      <c r="BC430" s="17"/>
      <c r="BD430" s="20"/>
      <c r="BE430" s="7">
        <f>IFERROR(VLOOKUP("5-"&amp;Presupuestos[[#This Row],[ID DOCUMENTO]],BD_Pagos[],7,0),"")</f>
        <v>0</v>
      </c>
      <c r="BF430" s="17">
        <f>IFERROR(VLOOKUP("5-"&amp;Presupuestos[[#This Row],[ID DOCUMENTO]],BD_Pagos[],9,0),"")</f>
        <v>0</v>
      </c>
      <c r="BG430" s="20">
        <f>IF(IFERROR(VLOOKUP("5-"&amp;Presupuestos[[#This Row],[ID DOCUMENTO]],BD_Pagos[],10,0),0)&gt;Presupuestos[[#This Row],[TOTAL SOLES]],Presupuestos[[#This Row],[TOTAL SOLES]],IFERROR(VLOOKUP("5-"&amp;Presupuestos[[#This Row],[ID DOCUMENTO]],BD_Pagos[],10,0),0))</f>
        <v>0</v>
      </c>
      <c r="BH430" s="7">
        <f>IFERROR(VLOOKUP("1-Detraccion"&amp;Presupuestos[[#This Row],[ID DOCUMENTO]],BD_Pagos[],2,0),"")</f>
        <v>0</v>
      </c>
      <c r="BI430" s="3" t="str">
        <f>IFERROR(VLOOKUP("1-Detraccion"&amp;Presupuestos[[#This Row],[ID DOCUMENTO]],BD_Pagos[],3,0),"")</f>
        <v/>
      </c>
      <c r="BJ430" s="3">
        <f>IFERROR(VLOOKUP("1-Detraccion"&amp;Presupuestos[[#This Row],[ID DOCUMENTO]],BD_Pagos[],4,0),"")</f>
        <v>0</v>
      </c>
      <c r="BK430" s="6">
        <f>IF(IFERROR(VLOOKUP("1-Detraccion"&amp;Presupuestos[[#This Row],[ID DOCUMENTO]],BD_Pagos[],5,0),0)&gt;Presupuestos[[#This Row],[TOTAL SOLES]],Presupuestos[[#This Row],[TOTAL SOLES]],IFERROR(VLOOKUP("1-Detraccion"&amp;Presupuestos[[#This Row],[ID DOCUMENTO]],BD_Pagos[],5,0),0))</f>
        <v>0</v>
      </c>
      <c r="BL430" s="6">
        <f>IF(IFERROR(VLOOKUP("1-Detraccion"&amp;Presupuestos[[#This Row],[ID DOCUMENTO]],BD_Pagos[],6,0),0)&gt;Presupuestos[[#This Row],[TOTAL SOLES]],Presupuestos[[#This Row],[TOTAL SOLES]],IFERROR(VLOOKUP("1-Detraccion"&amp;Presupuestos[[#This Row],[ID DOCUMENTO]],BD_Pagos[],6,0),0))</f>
        <v>0</v>
      </c>
      <c r="BM430" s="37"/>
      <c r="BN430" s="3"/>
      <c r="BO430" s="3"/>
      <c r="BP430" s="6"/>
      <c r="BQ43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430" s="23" t="str">
        <f>IF(Presupuestos[[#This Row],[SALDO ME-MN]]&gt;0,"PENDIENTE","CANCELADO")</f>
        <v>PENDIENTE</v>
      </c>
      <c r="BS430" s="23" t="str">
        <f>IF(COUNTIFS($U$4:$U429,Presupuestos[[#This Row],[ID DOCUMENTO]])&gt;=1,IF(B429=Presupuestos[[#This Row],[ID]],"OK","DOC. DUPLICADO"),"OK")</f>
        <v>OK</v>
      </c>
    </row>
    <row r="431" spans="2:71" ht="24" x14ac:dyDescent="0.25">
      <c r="B431" s="34">
        <f>IF(Presupuestos[[#This Row],[ID DOCUMENTO]]=U430,B430,IF(B430="ID",1,B430+1))</f>
        <v>408</v>
      </c>
      <c r="C431" s="2">
        <v>45873</v>
      </c>
      <c r="D431" s="2">
        <v>45873</v>
      </c>
      <c r="E431" s="3" t="s">
        <v>885</v>
      </c>
      <c r="F431" s="25" t="s">
        <v>27</v>
      </c>
      <c r="G431" s="25" t="s">
        <v>144</v>
      </c>
      <c r="H431" s="25" t="s">
        <v>19</v>
      </c>
      <c r="I431" s="36" t="str">
        <f>IFERROR(VLOOKUP(Presupuestos[[#This Row],[AREA]]&amp;Presupuestos[[#This Row],[CONCEPTO]]&amp;Presupuestos[[#This Row],[DESCRIPCION]],Tabla28[[Columna1]:[CÓDIGO NUEVO]],2,0),"")</f>
        <v>P0208001</v>
      </c>
      <c r="J431" s="3" t="s">
        <v>666</v>
      </c>
      <c r="K431" s="3" t="s">
        <v>666</v>
      </c>
      <c r="L431" s="3" t="s">
        <v>666</v>
      </c>
      <c r="M431" s="31" t="s">
        <v>1370</v>
      </c>
      <c r="N431" s="3"/>
      <c r="O431" s="3" t="s">
        <v>308</v>
      </c>
      <c r="P431" s="3" t="s">
        <v>127</v>
      </c>
      <c r="Q431" s="3" t="str">
        <f>IFERROR(VLOOKUP(Presupuestos[[#This Row],[CLASIFICACIÓN (N)]],Tabla17[],2,0),"")</f>
        <v>Gastos operativos</v>
      </c>
      <c r="R431" s="3" t="str">
        <f>IFERROR(VLOOKUP(Presupuestos[[#This Row],[CLASIFICACIÓN (N)]],Tabla17[],3,0),"")</f>
        <v>Operativo</v>
      </c>
      <c r="S431" s="3" t="s">
        <v>16</v>
      </c>
      <c r="T431" s="3" t="str">
        <f>IFERROR(VLOOKUP(Presupuestos[[#This Row],[ALMACEN]],Tabla5[],2,0),"")</f>
        <v>Arequipa</v>
      </c>
      <c r="U431" s="19" t="str">
        <f>IFERROR(VLOOKUP(Presupuestos[[#This Row],[TIPO DE DOCUMENTO]],Tipo_Documento[],2,0)&amp;Presupuestos[[#This Row],[SERIE]]&amp;Presupuestos[[#This Row],[NUMERO]]&amp;Presupuestos[[#This Row],[RUC]],"")</f>
        <v>PLM328672728100</v>
      </c>
      <c r="V431" s="3" t="s">
        <v>171</v>
      </c>
      <c r="W431" s="7">
        <v>45873</v>
      </c>
      <c r="X431" s="7">
        <v>45873</v>
      </c>
      <c r="Y431" s="3">
        <v>3</v>
      </c>
      <c r="Z431" s="3">
        <v>286</v>
      </c>
      <c r="AA431" s="3">
        <f>IFERROR(VLOOKUP(Presupuestos[[#This Row],[RAZON SOCIAL]],CHOOSE({1,2},Clientes_Proveedores[Razon Social],Clientes_Proveedores[Ruc / Dni]),2,0),"-")</f>
        <v>72728100</v>
      </c>
      <c r="AB431" s="31" t="s">
        <v>1371</v>
      </c>
      <c r="AC431" s="3" t="s">
        <v>670</v>
      </c>
      <c r="AD431" s="5"/>
      <c r="AE431" s="6">
        <v>18</v>
      </c>
      <c r="AF431" s="6">
        <f>Presupuestos[[#This Row],[BASE]]*Presupuestos[[#This Row],[% IGV]]</f>
        <v>0</v>
      </c>
      <c r="AG431" s="22">
        <f>ROUND(SUM(Presupuestos[[#This Row],[BASE]:[IGV]]),2)</f>
        <v>18</v>
      </c>
      <c r="AH431" s="9" t="str">
        <f>IF(Presupuestos[[#This Row],[MONEDA]]="USD",VLOOKUP(Presupuestos[[#This Row],[FECHA DE EMISION]],Tipo_Cambio[],3,0),"")</f>
        <v/>
      </c>
      <c r="AI431" s="22">
        <f>IFERROR(ROUND(IF(Presupuestos[[#This Row],[MONEDA]]="PEN",Presupuestos[[#This Row],[TOTAL]],Presupuestos[[#This Row],[TOTAL]]*Presupuestos[[#This Row],[TIPO DE CAMBIO]]),2),"")</f>
        <v>18</v>
      </c>
      <c r="AJ431" s="5"/>
      <c r="AK431" s="33" t="s">
        <v>671</v>
      </c>
      <c r="AL431" s="5" t="s">
        <v>672</v>
      </c>
      <c r="AM431" s="23" t="s">
        <v>671</v>
      </c>
      <c r="AN431" s="23" t="s">
        <v>671</v>
      </c>
      <c r="AO431" s="7">
        <f>IFERROR(VLOOKUP("1-"&amp;Presupuestos[[#This Row],[ID DOCUMENTO]],BD_Pagos[],7,0),"")</f>
        <v>45882</v>
      </c>
      <c r="AP431" s="16" t="str">
        <f>IFERROR(VLOOKUP("1-"&amp;Presupuestos[[#This Row],[ID DOCUMENTO]],BD_Pagos[],8,0),"")</f>
        <v>C-Tesoreria</v>
      </c>
      <c r="AQ431" s="17" t="str">
        <f>IFERROR(VLOOKUP("1-"&amp;Presupuestos[[#This Row],[ID DOCUMENTO]],BD_Pagos[],9,0),"")</f>
        <v>001-12583</v>
      </c>
      <c r="AR431" s="54"/>
      <c r="AS431" s="7">
        <f>IFERROR(VLOOKUP("2-"&amp;Presupuestos[[#This Row],[ID DOCUMENTO]],BD_Pagos[],7,0),"")</f>
        <v>0</v>
      </c>
      <c r="AT431" s="16" t="str">
        <f>IFERROR(VLOOKUP("2-"&amp;Presupuestos[[#This Row],[ID DOCUMENTO]],BD_Pagos[],8,0),"")</f>
        <v/>
      </c>
      <c r="AU431" s="17">
        <f>IFERROR(VLOOKUP("2-"&amp;Presupuestos[[#This Row],[ID DOCUMENTO]],BD_Pagos[],9,0),"")</f>
        <v>0</v>
      </c>
      <c r="AV431" s="20">
        <f>IF(IFERROR(VLOOKUP("2-"&amp;Presupuestos[[#This Row],[ID DOCUMENTO]],BD_Pagos[],10,0),0)&gt;Presupuestos[[#This Row],[TOTAL SOLES]],Presupuestos[[#This Row],[TOTAL SOLES]],IFERROR(VLOOKUP("2-"&amp;Presupuestos[[#This Row],[ID DOCUMENTO]],BD_Pagos[],10,0),0))</f>
        <v>0</v>
      </c>
      <c r="AW431" s="7"/>
      <c r="AX431" s="16"/>
      <c r="AY431" s="17"/>
      <c r="AZ431" s="20"/>
      <c r="BA431" s="7"/>
      <c r="BB431" s="16"/>
      <c r="BC431" s="17"/>
      <c r="BD431" s="20"/>
      <c r="BE431" s="7">
        <f>IFERROR(VLOOKUP("5-"&amp;Presupuestos[[#This Row],[ID DOCUMENTO]],BD_Pagos[],7,0),"")</f>
        <v>0</v>
      </c>
      <c r="BF431" s="17">
        <f>IFERROR(VLOOKUP("5-"&amp;Presupuestos[[#This Row],[ID DOCUMENTO]],BD_Pagos[],9,0),"")</f>
        <v>0</v>
      </c>
      <c r="BG431" s="20">
        <f>IF(IFERROR(VLOOKUP("5-"&amp;Presupuestos[[#This Row],[ID DOCUMENTO]],BD_Pagos[],10,0),0)&gt;Presupuestos[[#This Row],[TOTAL SOLES]],Presupuestos[[#This Row],[TOTAL SOLES]],IFERROR(VLOOKUP("5-"&amp;Presupuestos[[#This Row],[ID DOCUMENTO]],BD_Pagos[],10,0),0))</f>
        <v>0</v>
      </c>
      <c r="BH431" s="7">
        <f>IFERROR(VLOOKUP("1-Detraccion"&amp;Presupuestos[[#This Row],[ID DOCUMENTO]],BD_Pagos[],2,0),"")</f>
        <v>0</v>
      </c>
      <c r="BI431" s="3" t="str">
        <f>IFERROR(VLOOKUP("1-Detraccion"&amp;Presupuestos[[#This Row],[ID DOCUMENTO]],BD_Pagos[],3,0),"")</f>
        <v/>
      </c>
      <c r="BJ431" s="3">
        <f>IFERROR(VLOOKUP("1-Detraccion"&amp;Presupuestos[[#This Row],[ID DOCUMENTO]],BD_Pagos[],4,0),"")</f>
        <v>0</v>
      </c>
      <c r="BK431" s="6">
        <f>IF(IFERROR(VLOOKUP("1-Detraccion"&amp;Presupuestos[[#This Row],[ID DOCUMENTO]],BD_Pagos[],5,0),0)&gt;Presupuestos[[#This Row],[TOTAL SOLES]],Presupuestos[[#This Row],[TOTAL SOLES]],IFERROR(VLOOKUP("1-Detraccion"&amp;Presupuestos[[#This Row],[ID DOCUMENTO]],BD_Pagos[],5,0),0))</f>
        <v>0</v>
      </c>
      <c r="BL431" s="6">
        <f>IF(IFERROR(VLOOKUP("1-Detraccion"&amp;Presupuestos[[#This Row],[ID DOCUMENTO]],BD_Pagos[],6,0),0)&gt;Presupuestos[[#This Row],[TOTAL SOLES]],Presupuestos[[#This Row],[TOTAL SOLES]],IFERROR(VLOOKUP("1-Detraccion"&amp;Presupuestos[[#This Row],[ID DOCUMENTO]],BD_Pagos[],6,0),0))</f>
        <v>0</v>
      </c>
      <c r="BM431" s="37"/>
      <c r="BN431" s="3"/>
      <c r="BO431" s="3"/>
      <c r="BP431" s="6"/>
      <c r="BQ43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v>
      </c>
      <c r="BR431" s="23" t="str">
        <f>IF(Presupuestos[[#This Row],[SALDO ME-MN]]&gt;0,"PENDIENTE","CANCELADO")</f>
        <v>PENDIENTE</v>
      </c>
      <c r="BS431" s="23" t="str">
        <f>IF(COUNTIFS($U$4:$U430,Presupuestos[[#This Row],[ID DOCUMENTO]])&gt;=1,IF(B430=Presupuestos[[#This Row],[ID]],"OK","DOC. DUPLICADO"),"OK")</f>
        <v>OK</v>
      </c>
    </row>
    <row r="432" spans="2:71" ht="36" x14ac:dyDescent="0.25">
      <c r="B432" s="34">
        <f>IF(Presupuestos[[#This Row],[ID DOCUMENTO]]=U431,B431,IF(B431="ID",1,B431+1))</f>
        <v>409</v>
      </c>
      <c r="C432" s="2">
        <v>45874</v>
      </c>
      <c r="D432" s="2">
        <v>45874</v>
      </c>
      <c r="E432" s="3" t="s">
        <v>746</v>
      </c>
      <c r="F432" s="25" t="s">
        <v>65</v>
      </c>
      <c r="G432" s="25" t="s">
        <v>211</v>
      </c>
      <c r="H432" s="25" t="s">
        <v>580</v>
      </c>
      <c r="I432" s="36" t="str">
        <f>IFERROR(VLOOKUP(Presupuestos[[#This Row],[AREA]]&amp;Presupuestos[[#This Row],[CONCEPTO]]&amp;Presupuestos[[#This Row],[DESCRIPCION]],Tabla28[[Columna1]:[CÓDIGO NUEVO]],2,0),"")</f>
        <v>P0902005</v>
      </c>
      <c r="J432" s="3" t="s">
        <v>1372</v>
      </c>
      <c r="K432" s="3" t="s">
        <v>666</v>
      </c>
      <c r="L432" s="3" t="s">
        <v>666</v>
      </c>
      <c r="M432" s="31" t="s">
        <v>1373</v>
      </c>
      <c r="N432" s="3"/>
      <c r="O432" s="3" t="s">
        <v>315</v>
      </c>
      <c r="P432" s="3" t="s">
        <v>127</v>
      </c>
      <c r="Q432" s="3" t="str">
        <f>IFERROR(VLOOKUP(Presupuestos[[#This Row],[CLASIFICACIÓN (N)]],Tabla17[],2,0),"")</f>
        <v>Gastos operativos</v>
      </c>
      <c r="R432" s="3" t="str">
        <f>IFERROR(VLOOKUP(Presupuestos[[#This Row],[CLASIFICACIÓN (N)]],Tabla17[],3,0),"")</f>
        <v>Operativo</v>
      </c>
      <c r="S432" s="3" t="s">
        <v>16</v>
      </c>
      <c r="T432" s="3" t="str">
        <f>IFERROR(VLOOKUP(Presupuestos[[#This Row],[ALMACEN]],Tabla5[],2,0),"")</f>
        <v>Arequipa</v>
      </c>
      <c r="U432" s="19" t="str">
        <f>IFERROR(VLOOKUP(Presupuestos[[#This Row],[TIPO DE DOCUMENTO]],Tipo_Documento[],2,0)&amp;Presupuestos[[#This Row],[SERIE]]&amp;Presupuestos[[#This Row],[NUMERO]]&amp;Presupuestos[[#This Row],[RUC]],"")</f>
        <v>LIQSTI1676310875</v>
      </c>
      <c r="V432" s="3" t="s">
        <v>175</v>
      </c>
      <c r="W432" s="7">
        <v>45874</v>
      </c>
      <c r="X432" s="7">
        <v>45874</v>
      </c>
      <c r="Y432" s="3" t="s">
        <v>1271</v>
      </c>
      <c r="Z432" s="3">
        <v>16</v>
      </c>
      <c r="AA432" s="3">
        <f>IFERROR(VLOOKUP(Presupuestos[[#This Row],[RAZON SOCIAL]],CHOOSE({1,2},Clientes_Proveedores[Razon Social],Clientes_Proveedores[Ruc / Dni]),2,0),"-")</f>
        <v>76310875</v>
      </c>
      <c r="AB432" s="31" t="s">
        <v>1272</v>
      </c>
      <c r="AC432" s="3" t="s">
        <v>670</v>
      </c>
      <c r="AD432" s="5"/>
      <c r="AE432" s="6">
        <v>80</v>
      </c>
      <c r="AF432" s="6">
        <f>Presupuestos[[#This Row],[BASE]]*Presupuestos[[#This Row],[% IGV]]</f>
        <v>0</v>
      </c>
      <c r="AG432" s="22">
        <f>ROUND(SUM(Presupuestos[[#This Row],[BASE]:[IGV]]),2)</f>
        <v>80</v>
      </c>
      <c r="AH432" s="9" t="str">
        <f>IF(Presupuestos[[#This Row],[MONEDA]]="USD",VLOOKUP(Presupuestos[[#This Row],[FECHA DE EMISION]],Tipo_Cambio[],3,0),"")</f>
        <v/>
      </c>
      <c r="AI432" s="22">
        <f>IFERROR(ROUND(IF(Presupuestos[[#This Row],[MONEDA]]="PEN",Presupuestos[[#This Row],[TOTAL]],Presupuestos[[#This Row],[TOTAL]]*Presupuestos[[#This Row],[TIPO DE CAMBIO]]),2),"")</f>
        <v>80</v>
      </c>
      <c r="AJ432" s="5"/>
      <c r="AK432" s="33" t="s">
        <v>671</v>
      </c>
      <c r="AL432" s="5" t="s">
        <v>742</v>
      </c>
      <c r="AM432" s="23" t="s">
        <v>671</v>
      </c>
      <c r="AN432" s="23" t="s">
        <v>671</v>
      </c>
      <c r="AO432" s="7">
        <f>IFERROR(VLOOKUP("1-"&amp;Presupuestos[[#This Row],[ID DOCUMENTO]],BD_Pagos[],7,0),"")</f>
        <v>0</v>
      </c>
      <c r="AP432" s="16" t="str">
        <f>IFERROR(VLOOKUP("1-"&amp;Presupuestos[[#This Row],[ID DOCUMENTO]],BD_Pagos[],8,0),"")</f>
        <v/>
      </c>
      <c r="AQ432" s="17" t="str">
        <f>IFERROR(VLOOKUP("1-"&amp;Presupuestos[[#This Row],[ID DOCUMENTO]],BD_Pagos[],9,0),"")</f>
        <v/>
      </c>
      <c r="AR432" s="54"/>
      <c r="AS432" s="7">
        <f>IFERROR(VLOOKUP("2-"&amp;Presupuestos[[#This Row],[ID DOCUMENTO]],BD_Pagos[],7,0),"")</f>
        <v>0</v>
      </c>
      <c r="AT432" s="16" t="str">
        <f>IFERROR(VLOOKUP("2-"&amp;Presupuestos[[#This Row],[ID DOCUMENTO]],BD_Pagos[],8,0),"")</f>
        <v/>
      </c>
      <c r="AU432" s="17">
        <f>IFERROR(VLOOKUP("2-"&amp;Presupuestos[[#This Row],[ID DOCUMENTO]],BD_Pagos[],9,0),"")</f>
        <v>0</v>
      </c>
      <c r="AV432" s="20">
        <f>IF(IFERROR(VLOOKUP("2-"&amp;Presupuestos[[#This Row],[ID DOCUMENTO]],BD_Pagos[],10,0),0)&gt;Presupuestos[[#This Row],[TOTAL SOLES]],Presupuestos[[#This Row],[TOTAL SOLES]],IFERROR(VLOOKUP("2-"&amp;Presupuestos[[#This Row],[ID DOCUMENTO]],BD_Pagos[],10,0),0))</f>
        <v>0</v>
      </c>
      <c r="AW432" s="7"/>
      <c r="AX432" s="16"/>
      <c r="AY432" s="17"/>
      <c r="AZ432" s="20"/>
      <c r="BA432" s="7"/>
      <c r="BB432" s="16"/>
      <c r="BC432" s="17"/>
      <c r="BD432" s="20"/>
      <c r="BE432" s="7">
        <f>IFERROR(VLOOKUP("5-"&amp;Presupuestos[[#This Row],[ID DOCUMENTO]],BD_Pagos[],7,0),"")</f>
        <v>0</v>
      </c>
      <c r="BF432" s="17">
        <f>IFERROR(VLOOKUP("5-"&amp;Presupuestos[[#This Row],[ID DOCUMENTO]],BD_Pagos[],9,0),"")</f>
        <v>0</v>
      </c>
      <c r="BG432" s="20">
        <f>IF(IFERROR(VLOOKUP("5-"&amp;Presupuestos[[#This Row],[ID DOCUMENTO]],BD_Pagos[],10,0),0)&gt;Presupuestos[[#This Row],[TOTAL SOLES]],Presupuestos[[#This Row],[TOTAL SOLES]],IFERROR(VLOOKUP("5-"&amp;Presupuestos[[#This Row],[ID DOCUMENTO]],BD_Pagos[],10,0),0))</f>
        <v>0</v>
      </c>
      <c r="BH432" s="7">
        <f>IFERROR(VLOOKUP("1-Detraccion"&amp;Presupuestos[[#This Row],[ID DOCUMENTO]],BD_Pagos[],2,0),"")</f>
        <v>0</v>
      </c>
      <c r="BI432" s="3" t="str">
        <f>IFERROR(VLOOKUP("1-Detraccion"&amp;Presupuestos[[#This Row],[ID DOCUMENTO]],BD_Pagos[],3,0),"")</f>
        <v/>
      </c>
      <c r="BJ432" s="3">
        <f>IFERROR(VLOOKUP("1-Detraccion"&amp;Presupuestos[[#This Row],[ID DOCUMENTO]],BD_Pagos[],4,0),"")</f>
        <v>0</v>
      </c>
      <c r="BK432" s="6">
        <f>IF(IFERROR(VLOOKUP("1-Detraccion"&amp;Presupuestos[[#This Row],[ID DOCUMENTO]],BD_Pagos[],5,0),0)&gt;Presupuestos[[#This Row],[TOTAL SOLES]],Presupuestos[[#This Row],[TOTAL SOLES]],IFERROR(VLOOKUP("1-Detraccion"&amp;Presupuestos[[#This Row],[ID DOCUMENTO]],BD_Pagos[],5,0),0))</f>
        <v>0</v>
      </c>
      <c r="BL432" s="6">
        <f>IF(IFERROR(VLOOKUP("1-Detraccion"&amp;Presupuestos[[#This Row],[ID DOCUMENTO]],BD_Pagos[],6,0),0)&gt;Presupuestos[[#This Row],[TOTAL SOLES]],Presupuestos[[#This Row],[TOTAL SOLES]],IFERROR(VLOOKUP("1-Detraccion"&amp;Presupuestos[[#This Row],[ID DOCUMENTO]],BD_Pagos[],6,0),0))</f>
        <v>0</v>
      </c>
      <c r="BM432" s="37"/>
      <c r="BN432" s="3"/>
      <c r="BO432" s="3"/>
      <c r="BP432" s="6"/>
      <c r="BQ43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80</v>
      </c>
      <c r="BR432" s="23" t="str">
        <f>IF(Presupuestos[[#This Row],[SALDO ME-MN]]&gt;0,"PENDIENTE","CANCELADO")</f>
        <v>PENDIENTE</v>
      </c>
      <c r="BS432" s="23" t="str">
        <f>IF(COUNTIFS($U$4:$U431,Presupuestos[[#This Row],[ID DOCUMENTO]])&gt;=1,IF(B431=Presupuestos[[#This Row],[ID]],"OK","DOC. DUPLICADO"),"OK")</f>
        <v>OK</v>
      </c>
    </row>
    <row r="433" spans="2:71" ht="24" x14ac:dyDescent="0.25">
      <c r="B433" s="34">
        <f>IF(Presupuestos[[#This Row],[ID DOCUMENTO]]=U432,B432,IF(B432="ID",1,B432+1))</f>
        <v>410</v>
      </c>
      <c r="C433" s="2">
        <v>45848</v>
      </c>
      <c r="D433" s="2">
        <v>45848</v>
      </c>
      <c r="E433" s="3" t="s">
        <v>973</v>
      </c>
      <c r="F433" s="25" t="s">
        <v>35</v>
      </c>
      <c r="G433" s="25" t="s">
        <v>223</v>
      </c>
      <c r="H433" s="25" t="s">
        <v>214</v>
      </c>
      <c r="I433" s="36" t="str">
        <f>IFERROR(VLOOKUP(Presupuestos[[#This Row],[AREA]]&amp;Presupuestos[[#This Row],[CONCEPTO]]&amp;Presupuestos[[#This Row],[DESCRIPCION]],Tabla28[[Columna1]:[CÓDIGO NUEVO]],2,0),"")</f>
        <v>P0303002</v>
      </c>
      <c r="J433" s="3" t="s">
        <v>666</v>
      </c>
      <c r="K433" s="3" t="s">
        <v>666</v>
      </c>
      <c r="L433" s="3" t="s">
        <v>666</v>
      </c>
      <c r="M433" s="31" t="s">
        <v>1374</v>
      </c>
      <c r="N433" s="3" t="s">
        <v>15</v>
      </c>
      <c r="O433" s="3" t="s">
        <v>308</v>
      </c>
      <c r="P433" s="3" t="s">
        <v>122</v>
      </c>
      <c r="Q433" s="3" t="str">
        <f>IFERROR(VLOOKUP(Presupuestos[[#This Row],[CLASIFICACIÓN (N)]],Tabla17[],2,0),"")</f>
        <v>Costos de ventas</v>
      </c>
      <c r="R433" s="3" t="str">
        <f>IFERROR(VLOOKUP(Presupuestos[[#This Row],[CLASIFICACIÓN (N)]],Tabla17[],3,0),"")</f>
        <v>Operativo</v>
      </c>
      <c r="S433" s="3" t="s">
        <v>16</v>
      </c>
      <c r="T433" s="3" t="str">
        <f>IFERROR(VLOOKUP(Presupuestos[[#This Row],[ALMACEN]],Tabla5[],2,0),"")</f>
        <v>Arequipa</v>
      </c>
      <c r="U433" s="19" t="str">
        <f>IFERROR(VLOOKUP(Presupuestos[[#This Row],[TIPO DE DOCUMENTO]],Tipo_Documento[],2,0)&amp;Presupuestos[[#This Row],[SERIE]]&amp;Presupuestos[[#This Row],[NUMERO]]&amp;Presupuestos[[#This Row],[RUC]],"")</f>
        <v>01F211239378820517252558</v>
      </c>
      <c r="V433" s="3" t="s">
        <v>120</v>
      </c>
      <c r="W433" s="7">
        <v>45848</v>
      </c>
      <c r="X433" s="7">
        <v>45848</v>
      </c>
      <c r="Y433" s="3" t="s">
        <v>829</v>
      </c>
      <c r="Z433" s="3">
        <v>2393788</v>
      </c>
      <c r="AA433" s="3">
        <f>IFERROR(VLOOKUP(Presupuestos[[#This Row],[RAZON SOCIAL]],CHOOSE({1,2},Clientes_Proveedores[Razon Social],Clientes_Proveedores[Ruc / Dni]),2,0),"-")</f>
        <v>20517252558</v>
      </c>
      <c r="AB433" s="31" t="s">
        <v>714</v>
      </c>
      <c r="AC433" s="3" t="s">
        <v>670</v>
      </c>
      <c r="AD433" s="5">
        <v>0.18</v>
      </c>
      <c r="AE433" s="6">
        <v>10.16949152542373</v>
      </c>
      <c r="AF433" s="6">
        <f>Presupuestos[[#This Row],[BASE]]*Presupuestos[[#This Row],[% IGV]]</f>
        <v>1.8305084745762714</v>
      </c>
      <c r="AG433" s="22">
        <f>ROUND(SUM(Presupuestos[[#This Row],[BASE]:[IGV]]),2)</f>
        <v>12</v>
      </c>
      <c r="AH433" s="9" t="str">
        <f>IF(Presupuestos[[#This Row],[MONEDA]]="USD",VLOOKUP(Presupuestos[[#This Row],[FECHA DE EMISION]],Tipo_Cambio[],3,0),"")</f>
        <v/>
      </c>
      <c r="AI433" s="22">
        <f>IFERROR(ROUND(IF(Presupuestos[[#This Row],[MONEDA]]="PEN",Presupuestos[[#This Row],[TOTAL]],Presupuestos[[#This Row],[TOTAL]]*Presupuestos[[#This Row],[TIPO DE CAMBIO]]),2),"")</f>
        <v>12</v>
      </c>
      <c r="AJ433" s="5"/>
      <c r="AK433" s="33" t="s">
        <v>671</v>
      </c>
      <c r="AL433" s="5" t="s">
        <v>715</v>
      </c>
      <c r="AM433" s="23" t="s">
        <v>671</v>
      </c>
      <c r="AN433" s="23" t="s">
        <v>671</v>
      </c>
      <c r="AO433" s="7">
        <f>IFERROR(VLOOKUP("1-"&amp;Presupuestos[[#This Row],[ID DOCUMENTO]],BD_Pagos[],7,0),"")</f>
        <v>45848</v>
      </c>
      <c r="AP433" s="16" t="str">
        <f>IFERROR(VLOOKUP("1-"&amp;Presupuestos[[#This Row],[ID DOCUMENTO]],BD_Pagos[],8,0),"")</f>
        <v>C_Ope_006</v>
      </c>
      <c r="AQ433" s="17">
        <f>IFERROR(VLOOKUP("1-"&amp;Presupuestos[[#This Row],[ID DOCUMENTO]],BD_Pagos[],9,0),"")</f>
        <v>24847</v>
      </c>
      <c r="AR433" s="54"/>
      <c r="AS433" s="7">
        <f>IFERROR(VLOOKUP("2-"&amp;Presupuestos[[#This Row],[ID DOCUMENTO]],BD_Pagos[],7,0),"")</f>
        <v>0</v>
      </c>
      <c r="AT433" s="16" t="str">
        <f>IFERROR(VLOOKUP("2-"&amp;Presupuestos[[#This Row],[ID DOCUMENTO]],BD_Pagos[],8,0),"")</f>
        <v/>
      </c>
      <c r="AU433" s="17">
        <f>IFERROR(VLOOKUP("2-"&amp;Presupuestos[[#This Row],[ID DOCUMENTO]],BD_Pagos[],9,0),"")</f>
        <v>0</v>
      </c>
      <c r="AV433" s="20">
        <f>IF(IFERROR(VLOOKUP("2-"&amp;Presupuestos[[#This Row],[ID DOCUMENTO]],BD_Pagos[],10,0),0)&gt;Presupuestos[[#This Row],[TOTAL SOLES]],Presupuestos[[#This Row],[TOTAL SOLES]],IFERROR(VLOOKUP("2-"&amp;Presupuestos[[#This Row],[ID DOCUMENTO]],BD_Pagos[],10,0),0))</f>
        <v>0</v>
      </c>
      <c r="AW433" s="7"/>
      <c r="AX433" s="16"/>
      <c r="AY433" s="17"/>
      <c r="AZ433" s="20"/>
      <c r="BA433" s="7"/>
      <c r="BB433" s="16"/>
      <c r="BC433" s="17"/>
      <c r="BD433" s="20"/>
      <c r="BE433" s="7">
        <f>IFERROR(VLOOKUP("5-"&amp;Presupuestos[[#This Row],[ID DOCUMENTO]],BD_Pagos[],7,0),"")</f>
        <v>0</v>
      </c>
      <c r="BF433" s="17">
        <f>IFERROR(VLOOKUP("5-"&amp;Presupuestos[[#This Row],[ID DOCUMENTO]],BD_Pagos[],9,0),"")</f>
        <v>0</v>
      </c>
      <c r="BG433" s="20">
        <f>IF(IFERROR(VLOOKUP("5-"&amp;Presupuestos[[#This Row],[ID DOCUMENTO]],BD_Pagos[],10,0),0)&gt;Presupuestos[[#This Row],[TOTAL SOLES]],Presupuestos[[#This Row],[TOTAL SOLES]],IFERROR(VLOOKUP("5-"&amp;Presupuestos[[#This Row],[ID DOCUMENTO]],BD_Pagos[],10,0),0))</f>
        <v>0</v>
      </c>
      <c r="BH433" s="7">
        <f>IFERROR(VLOOKUP("1-Detraccion"&amp;Presupuestos[[#This Row],[ID DOCUMENTO]],BD_Pagos[],2,0),"")</f>
        <v>0</v>
      </c>
      <c r="BI433" s="3" t="str">
        <f>IFERROR(VLOOKUP("1-Detraccion"&amp;Presupuestos[[#This Row],[ID DOCUMENTO]],BD_Pagos[],3,0),"")</f>
        <v/>
      </c>
      <c r="BJ433" s="3">
        <f>IFERROR(VLOOKUP("1-Detraccion"&amp;Presupuestos[[#This Row],[ID DOCUMENTO]],BD_Pagos[],4,0),"")</f>
        <v>0</v>
      </c>
      <c r="BK433" s="6">
        <f>IF(IFERROR(VLOOKUP("1-Detraccion"&amp;Presupuestos[[#This Row],[ID DOCUMENTO]],BD_Pagos[],5,0),0)&gt;Presupuestos[[#This Row],[TOTAL SOLES]],Presupuestos[[#This Row],[TOTAL SOLES]],IFERROR(VLOOKUP("1-Detraccion"&amp;Presupuestos[[#This Row],[ID DOCUMENTO]],BD_Pagos[],5,0),0))</f>
        <v>0</v>
      </c>
      <c r="BL433" s="6">
        <f>IF(IFERROR(VLOOKUP("1-Detraccion"&amp;Presupuestos[[#This Row],[ID DOCUMENTO]],BD_Pagos[],6,0),0)&gt;Presupuestos[[#This Row],[TOTAL SOLES]],Presupuestos[[#This Row],[TOTAL SOLES]],IFERROR(VLOOKUP("1-Detraccion"&amp;Presupuestos[[#This Row],[ID DOCUMENTO]],BD_Pagos[],6,0),0))</f>
        <v>0</v>
      </c>
      <c r="BM433" s="37"/>
      <c r="BN433" s="3"/>
      <c r="BO433" s="3"/>
      <c r="BP433" s="6"/>
      <c r="BQ43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33" s="23" t="str">
        <f>IF(Presupuestos[[#This Row],[SALDO ME-MN]]&gt;0,"PENDIENTE","CANCELADO")</f>
        <v>PENDIENTE</v>
      </c>
      <c r="BS433" s="23" t="str">
        <f>IF(COUNTIFS($U$4:$U432,Presupuestos[[#This Row],[ID DOCUMENTO]])&gt;=1,IF(B432=Presupuestos[[#This Row],[ID]],"OK","DOC. DUPLICADO"),"OK")</f>
        <v>OK</v>
      </c>
    </row>
    <row r="434" spans="2:71" ht="24" x14ac:dyDescent="0.25">
      <c r="B434" s="34">
        <f>IF(Presupuestos[[#This Row],[ID DOCUMENTO]]=U433,B433,IF(B433="ID",1,B433+1))</f>
        <v>411</v>
      </c>
      <c r="C434" s="2">
        <v>45848</v>
      </c>
      <c r="D434" s="2">
        <v>45848</v>
      </c>
      <c r="E434" s="3" t="s">
        <v>973</v>
      </c>
      <c r="F434" s="25" t="s">
        <v>35</v>
      </c>
      <c r="G434" s="25" t="s">
        <v>223</v>
      </c>
      <c r="H434" s="25" t="s">
        <v>214</v>
      </c>
      <c r="I434" s="36" t="str">
        <f>IFERROR(VLOOKUP(Presupuestos[[#This Row],[AREA]]&amp;Presupuestos[[#This Row],[CONCEPTO]]&amp;Presupuestos[[#This Row],[DESCRIPCION]],Tabla28[[Columna1]:[CÓDIGO NUEVO]],2,0),"")</f>
        <v>P0303002</v>
      </c>
      <c r="J434" s="3" t="s">
        <v>666</v>
      </c>
      <c r="K434" s="3" t="s">
        <v>666</v>
      </c>
      <c r="L434" s="3" t="s">
        <v>666</v>
      </c>
      <c r="M434" s="31" t="s">
        <v>1375</v>
      </c>
      <c r="N434" s="3" t="s">
        <v>15</v>
      </c>
      <c r="O434" s="3" t="s">
        <v>308</v>
      </c>
      <c r="P434" s="3" t="s">
        <v>122</v>
      </c>
      <c r="Q434" s="3" t="str">
        <f>IFERROR(VLOOKUP(Presupuestos[[#This Row],[CLASIFICACIÓN (N)]],Tabla17[],2,0),"")</f>
        <v>Costos de ventas</v>
      </c>
      <c r="R434" s="3" t="str">
        <f>IFERROR(VLOOKUP(Presupuestos[[#This Row],[CLASIFICACIÓN (N)]],Tabla17[],3,0),"")</f>
        <v>Operativo</v>
      </c>
      <c r="S434" s="3" t="s">
        <v>16</v>
      </c>
      <c r="T434" s="3" t="str">
        <f>IFERROR(VLOOKUP(Presupuestos[[#This Row],[ALMACEN]],Tabla5[],2,0),"")</f>
        <v>Arequipa</v>
      </c>
      <c r="U434" s="19" t="str">
        <f>IFERROR(VLOOKUP(Presupuestos[[#This Row],[TIPO DE DOCUMENTO]],Tipo_Documento[],2,0)&amp;Presupuestos[[#This Row],[SERIE]]&amp;Presupuestos[[#This Row],[NUMERO]]&amp;Presupuestos[[#This Row],[RUC]],"")</f>
        <v>01F214210745120517252558</v>
      </c>
      <c r="V434" s="3" t="s">
        <v>120</v>
      </c>
      <c r="W434" s="7">
        <v>45848</v>
      </c>
      <c r="X434" s="7">
        <v>45848</v>
      </c>
      <c r="Y434" s="3" t="s">
        <v>716</v>
      </c>
      <c r="Z434" s="3">
        <v>2107451</v>
      </c>
      <c r="AA434" s="3">
        <f>IFERROR(VLOOKUP(Presupuestos[[#This Row],[RAZON SOCIAL]],CHOOSE({1,2},Clientes_Proveedores[Razon Social],Clientes_Proveedores[Ruc / Dni]),2,0),"-")</f>
        <v>20517252558</v>
      </c>
      <c r="AB434" s="31" t="s">
        <v>714</v>
      </c>
      <c r="AC434" s="3" t="s">
        <v>670</v>
      </c>
      <c r="AD434" s="5">
        <v>0.18</v>
      </c>
      <c r="AE434" s="6">
        <v>10.16949152542373</v>
      </c>
      <c r="AF434" s="6">
        <f>Presupuestos[[#This Row],[BASE]]*Presupuestos[[#This Row],[% IGV]]</f>
        <v>1.8305084745762714</v>
      </c>
      <c r="AG434" s="22">
        <f>ROUND(SUM(Presupuestos[[#This Row],[BASE]:[IGV]]),2)</f>
        <v>12</v>
      </c>
      <c r="AH434" s="9" t="str">
        <f>IF(Presupuestos[[#This Row],[MONEDA]]="USD",VLOOKUP(Presupuestos[[#This Row],[FECHA DE EMISION]],Tipo_Cambio[],3,0),"")</f>
        <v/>
      </c>
      <c r="AI434" s="22">
        <f>IFERROR(ROUND(IF(Presupuestos[[#This Row],[MONEDA]]="PEN",Presupuestos[[#This Row],[TOTAL]],Presupuestos[[#This Row],[TOTAL]]*Presupuestos[[#This Row],[TIPO DE CAMBIO]]),2),"")</f>
        <v>12</v>
      </c>
      <c r="AJ434" s="5"/>
      <c r="AK434" s="33" t="s">
        <v>671</v>
      </c>
      <c r="AL434" s="5" t="s">
        <v>715</v>
      </c>
      <c r="AM434" s="23" t="s">
        <v>671</v>
      </c>
      <c r="AN434" s="23" t="s">
        <v>671</v>
      </c>
      <c r="AO434" s="7">
        <f>IFERROR(VLOOKUP("1-"&amp;Presupuestos[[#This Row],[ID DOCUMENTO]],BD_Pagos[],7,0),"")</f>
        <v>45848</v>
      </c>
      <c r="AP434" s="16" t="str">
        <f>IFERROR(VLOOKUP("1-"&amp;Presupuestos[[#This Row],[ID DOCUMENTO]],BD_Pagos[],8,0),"")</f>
        <v>C_Ope_006</v>
      </c>
      <c r="AQ434" s="17">
        <f>IFERROR(VLOOKUP("1-"&amp;Presupuestos[[#This Row],[ID DOCUMENTO]],BD_Pagos[],9,0),"")</f>
        <v>24852</v>
      </c>
      <c r="AR434" s="54"/>
      <c r="AS434" s="7">
        <f>IFERROR(VLOOKUP("2-"&amp;Presupuestos[[#This Row],[ID DOCUMENTO]],BD_Pagos[],7,0),"")</f>
        <v>0</v>
      </c>
      <c r="AT434" s="16" t="str">
        <f>IFERROR(VLOOKUP("2-"&amp;Presupuestos[[#This Row],[ID DOCUMENTO]],BD_Pagos[],8,0),"")</f>
        <v/>
      </c>
      <c r="AU434" s="17">
        <f>IFERROR(VLOOKUP("2-"&amp;Presupuestos[[#This Row],[ID DOCUMENTO]],BD_Pagos[],9,0),"")</f>
        <v>0</v>
      </c>
      <c r="AV434" s="20">
        <f>IF(IFERROR(VLOOKUP("2-"&amp;Presupuestos[[#This Row],[ID DOCUMENTO]],BD_Pagos[],10,0),0)&gt;Presupuestos[[#This Row],[TOTAL SOLES]],Presupuestos[[#This Row],[TOTAL SOLES]],IFERROR(VLOOKUP("2-"&amp;Presupuestos[[#This Row],[ID DOCUMENTO]],BD_Pagos[],10,0),0))</f>
        <v>0</v>
      </c>
      <c r="AW434" s="7"/>
      <c r="AX434" s="16"/>
      <c r="AY434" s="17"/>
      <c r="AZ434" s="20"/>
      <c r="BA434" s="7"/>
      <c r="BB434" s="16"/>
      <c r="BC434" s="17"/>
      <c r="BD434" s="20"/>
      <c r="BE434" s="7">
        <f>IFERROR(VLOOKUP("5-"&amp;Presupuestos[[#This Row],[ID DOCUMENTO]],BD_Pagos[],7,0),"")</f>
        <v>0</v>
      </c>
      <c r="BF434" s="17">
        <f>IFERROR(VLOOKUP("5-"&amp;Presupuestos[[#This Row],[ID DOCUMENTO]],BD_Pagos[],9,0),"")</f>
        <v>0</v>
      </c>
      <c r="BG434" s="20">
        <f>IF(IFERROR(VLOOKUP("5-"&amp;Presupuestos[[#This Row],[ID DOCUMENTO]],BD_Pagos[],10,0),0)&gt;Presupuestos[[#This Row],[TOTAL SOLES]],Presupuestos[[#This Row],[TOTAL SOLES]],IFERROR(VLOOKUP("5-"&amp;Presupuestos[[#This Row],[ID DOCUMENTO]],BD_Pagos[],10,0),0))</f>
        <v>0</v>
      </c>
      <c r="BH434" s="7">
        <f>IFERROR(VLOOKUP("1-Detraccion"&amp;Presupuestos[[#This Row],[ID DOCUMENTO]],BD_Pagos[],2,0),"")</f>
        <v>0</v>
      </c>
      <c r="BI434" s="3" t="str">
        <f>IFERROR(VLOOKUP("1-Detraccion"&amp;Presupuestos[[#This Row],[ID DOCUMENTO]],BD_Pagos[],3,0),"")</f>
        <v/>
      </c>
      <c r="BJ434" s="3">
        <f>IFERROR(VLOOKUP("1-Detraccion"&amp;Presupuestos[[#This Row],[ID DOCUMENTO]],BD_Pagos[],4,0),"")</f>
        <v>0</v>
      </c>
      <c r="BK434" s="6">
        <f>IF(IFERROR(VLOOKUP("1-Detraccion"&amp;Presupuestos[[#This Row],[ID DOCUMENTO]],BD_Pagos[],5,0),0)&gt;Presupuestos[[#This Row],[TOTAL SOLES]],Presupuestos[[#This Row],[TOTAL SOLES]],IFERROR(VLOOKUP("1-Detraccion"&amp;Presupuestos[[#This Row],[ID DOCUMENTO]],BD_Pagos[],5,0),0))</f>
        <v>0</v>
      </c>
      <c r="BL434" s="6">
        <f>IF(IFERROR(VLOOKUP("1-Detraccion"&amp;Presupuestos[[#This Row],[ID DOCUMENTO]],BD_Pagos[],6,0),0)&gt;Presupuestos[[#This Row],[TOTAL SOLES]],Presupuestos[[#This Row],[TOTAL SOLES]],IFERROR(VLOOKUP("1-Detraccion"&amp;Presupuestos[[#This Row],[ID DOCUMENTO]],BD_Pagos[],6,0),0))</f>
        <v>0</v>
      </c>
      <c r="BM434" s="37"/>
      <c r="BN434" s="3"/>
      <c r="BO434" s="3"/>
      <c r="BP434" s="6"/>
      <c r="BQ43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34" s="23" t="str">
        <f>IF(Presupuestos[[#This Row],[SALDO ME-MN]]&gt;0,"PENDIENTE","CANCELADO")</f>
        <v>PENDIENTE</v>
      </c>
      <c r="BS434" s="23" t="str">
        <f>IF(COUNTIFS($U$4:$U433,Presupuestos[[#This Row],[ID DOCUMENTO]])&gt;=1,IF(B433=Presupuestos[[#This Row],[ID]],"OK","DOC. DUPLICADO"),"OK")</f>
        <v>OK</v>
      </c>
    </row>
    <row r="435" spans="2:71" ht="24" x14ac:dyDescent="0.25">
      <c r="B435" s="34">
        <f>IF(Presupuestos[[#This Row],[ID DOCUMENTO]]=U434,B434,IF(B434="ID",1,B434+1))</f>
        <v>412</v>
      </c>
      <c r="C435" s="2">
        <v>45849</v>
      </c>
      <c r="D435" s="2">
        <v>45849</v>
      </c>
      <c r="E435" s="3" t="s">
        <v>973</v>
      </c>
      <c r="F435" s="25" t="s">
        <v>35</v>
      </c>
      <c r="G435" s="25" t="s">
        <v>223</v>
      </c>
      <c r="H435" s="25" t="s">
        <v>214</v>
      </c>
      <c r="I435" s="36" t="str">
        <f>IFERROR(VLOOKUP(Presupuestos[[#This Row],[AREA]]&amp;Presupuestos[[#This Row],[CONCEPTO]]&amp;Presupuestos[[#This Row],[DESCRIPCION]],Tabla28[[Columna1]:[CÓDIGO NUEVO]],2,0),"")</f>
        <v>P0303002</v>
      </c>
      <c r="J435" s="3" t="s">
        <v>666</v>
      </c>
      <c r="K435" s="3" t="s">
        <v>666</v>
      </c>
      <c r="L435" s="3" t="s">
        <v>666</v>
      </c>
      <c r="M435" s="31" t="s">
        <v>1376</v>
      </c>
      <c r="N435" s="3" t="s">
        <v>15</v>
      </c>
      <c r="O435" s="3" t="s">
        <v>300</v>
      </c>
      <c r="P435" s="3" t="s">
        <v>122</v>
      </c>
      <c r="Q435" s="3" t="str">
        <f>IFERROR(VLOOKUP(Presupuestos[[#This Row],[CLASIFICACIÓN (N)]],Tabla17[],2,0),"")</f>
        <v>Costos de ventas</v>
      </c>
      <c r="R435" s="3" t="str">
        <f>IFERROR(VLOOKUP(Presupuestos[[#This Row],[CLASIFICACIÓN (N)]],Tabla17[],3,0),"")</f>
        <v>Operativo</v>
      </c>
      <c r="S435" s="3" t="s">
        <v>16</v>
      </c>
      <c r="T435" s="3" t="str">
        <f>IFERROR(VLOOKUP(Presupuestos[[#This Row],[ALMACEN]],Tabla5[],2,0),"")</f>
        <v>Arequipa</v>
      </c>
      <c r="U435" s="19" t="str">
        <f>IFERROR(VLOOKUP(Presupuestos[[#This Row],[TIPO DE DOCUMENTO]],Tipo_Documento[],2,0)&amp;Presupuestos[[#This Row],[SERIE]]&amp;Presupuestos[[#This Row],[NUMERO]]&amp;Presupuestos[[#This Row],[RUC]],"")</f>
        <v>01F211239459120517252558</v>
      </c>
      <c r="V435" s="3" t="s">
        <v>120</v>
      </c>
      <c r="W435" s="7">
        <v>45849</v>
      </c>
      <c r="X435" s="7">
        <v>45849</v>
      </c>
      <c r="Y435" s="3" t="s">
        <v>829</v>
      </c>
      <c r="Z435" s="3">
        <v>2394591</v>
      </c>
      <c r="AA435" s="3">
        <f>IFERROR(VLOOKUP(Presupuestos[[#This Row],[RAZON SOCIAL]],CHOOSE({1,2},Clientes_Proveedores[Razon Social],Clientes_Proveedores[Ruc / Dni]),2,0),"-")</f>
        <v>20517252558</v>
      </c>
      <c r="AB435" s="31" t="s">
        <v>714</v>
      </c>
      <c r="AC435" s="3" t="s">
        <v>670</v>
      </c>
      <c r="AD435" s="5">
        <v>0.18</v>
      </c>
      <c r="AE435" s="6">
        <v>10.16949152542373</v>
      </c>
      <c r="AF435" s="6">
        <f>Presupuestos[[#This Row],[BASE]]*Presupuestos[[#This Row],[% IGV]]</f>
        <v>1.8305084745762714</v>
      </c>
      <c r="AG435" s="22">
        <f>ROUND(SUM(Presupuestos[[#This Row],[BASE]:[IGV]]),2)</f>
        <v>12</v>
      </c>
      <c r="AH435" s="9" t="str">
        <f>IF(Presupuestos[[#This Row],[MONEDA]]="USD",VLOOKUP(Presupuestos[[#This Row],[FECHA DE EMISION]],Tipo_Cambio[],3,0),"")</f>
        <v/>
      </c>
      <c r="AI435" s="22">
        <f>IFERROR(ROUND(IF(Presupuestos[[#This Row],[MONEDA]]="PEN",Presupuestos[[#This Row],[TOTAL]],Presupuestos[[#This Row],[TOTAL]]*Presupuestos[[#This Row],[TIPO DE CAMBIO]]),2),"")</f>
        <v>12</v>
      </c>
      <c r="AJ435" s="5"/>
      <c r="AK435" s="33" t="s">
        <v>671</v>
      </c>
      <c r="AL435" s="5" t="s">
        <v>715</v>
      </c>
      <c r="AM435" s="23" t="s">
        <v>671</v>
      </c>
      <c r="AN435" s="23" t="s">
        <v>671</v>
      </c>
      <c r="AO435" s="7">
        <f>IFERROR(VLOOKUP("1-"&amp;Presupuestos[[#This Row],[ID DOCUMENTO]],BD_Pagos[],7,0),"")</f>
        <v>45849</v>
      </c>
      <c r="AP435" s="16" t="str">
        <f>IFERROR(VLOOKUP("1-"&amp;Presupuestos[[#This Row],[ID DOCUMENTO]],BD_Pagos[],8,0),"")</f>
        <v>C_Ope_006</v>
      </c>
      <c r="AQ435" s="17">
        <f>IFERROR(VLOOKUP("1-"&amp;Presupuestos[[#This Row],[ID DOCUMENTO]],BD_Pagos[],9,0),"")</f>
        <v>24867</v>
      </c>
      <c r="AR435" s="54"/>
      <c r="AS435" s="7">
        <f>IFERROR(VLOOKUP("2-"&amp;Presupuestos[[#This Row],[ID DOCUMENTO]],BD_Pagos[],7,0),"")</f>
        <v>0</v>
      </c>
      <c r="AT435" s="16" t="str">
        <f>IFERROR(VLOOKUP("2-"&amp;Presupuestos[[#This Row],[ID DOCUMENTO]],BD_Pagos[],8,0),"")</f>
        <v/>
      </c>
      <c r="AU435" s="17">
        <f>IFERROR(VLOOKUP("2-"&amp;Presupuestos[[#This Row],[ID DOCUMENTO]],BD_Pagos[],9,0),"")</f>
        <v>0</v>
      </c>
      <c r="AV435" s="20">
        <f>IF(IFERROR(VLOOKUP("2-"&amp;Presupuestos[[#This Row],[ID DOCUMENTO]],BD_Pagos[],10,0),0)&gt;Presupuestos[[#This Row],[TOTAL SOLES]],Presupuestos[[#This Row],[TOTAL SOLES]],IFERROR(VLOOKUP("2-"&amp;Presupuestos[[#This Row],[ID DOCUMENTO]],BD_Pagos[],10,0),0))</f>
        <v>0</v>
      </c>
      <c r="AW435" s="7"/>
      <c r="AX435" s="16"/>
      <c r="AY435" s="17"/>
      <c r="AZ435" s="20"/>
      <c r="BA435" s="7"/>
      <c r="BB435" s="16"/>
      <c r="BC435" s="17"/>
      <c r="BD435" s="20"/>
      <c r="BE435" s="7">
        <f>IFERROR(VLOOKUP("5-"&amp;Presupuestos[[#This Row],[ID DOCUMENTO]],BD_Pagos[],7,0),"")</f>
        <v>0</v>
      </c>
      <c r="BF435" s="17">
        <f>IFERROR(VLOOKUP("5-"&amp;Presupuestos[[#This Row],[ID DOCUMENTO]],BD_Pagos[],9,0),"")</f>
        <v>0</v>
      </c>
      <c r="BG435" s="20">
        <f>IF(IFERROR(VLOOKUP("5-"&amp;Presupuestos[[#This Row],[ID DOCUMENTO]],BD_Pagos[],10,0),0)&gt;Presupuestos[[#This Row],[TOTAL SOLES]],Presupuestos[[#This Row],[TOTAL SOLES]],IFERROR(VLOOKUP("5-"&amp;Presupuestos[[#This Row],[ID DOCUMENTO]],BD_Pagos[],10,0),0))</f>
        <v>0</v>
      </c>
      <c r="BH435" s="7">
        <f>IFERROR(VLOOKUP("1-Detraccion"&amp;Presupuestos[[#This Row],[ID DOCUMENTO]],BD_Pagos[],2,0),"")</f>
        <v>0</v>
      </c>
      <c r="BI435" s="3" t="str">
        <f>IFERROR(VLOOKUP("1-Detraccion"&amp;Presupuestos[[#This Row],[ID DOCUMENTO]],BD_Pagos[],3,0),"")</f>
        <v/>
      </c>
      <c r="BJ435" s="3">
        <f>IFERROR(VLOOKUP("1-Detraccion"&amp;Presupuestos[[#This Row],[ID DOCUMENTO]],BD_Pagos[],4,0),"")</f>
        <v>0</v>
      </c>
      <c r="BK435" s="6">
        <f>IF(IFERROR(VLOOKUP("1-Detraccion"&amp;Presupuestos[[#This Row],[ID DOCUMENTO]],BD_Pagos[],5,0),0)&gt;Presupuestos[[#This Row],[TOTAL SOLES]],Presupuestos[[#This Row],[TOTAL SOLES]],IFERROR(VLOOKUP("1-Detraccion"&amp;Presupuestos[[#This Row],[ID DOCUMENTO]],BD_Pagos[],5,0),0))</f>
        <v>0</v>
      </c>
      <c r="BL435" s="6">
        <f>IF(IFERROR(VLOOKUP("1-Detraccion"&amp;Presupuestos[[#This Row],[ID DOCUMENTO]],BD_Pagos[],6,0),0)&gt;Presupuestos[[#This Row],[TOTAL SOLES]],Presupuestos[[#This Row],[TOTAL SOLES]],IFERROR(VLOOKUP("1-Detraccion"&amp;Presupuestos[[#This Row],[ID DOCUMENTO]],BD_Pagos[],6,0),0))</f>
        <v>0</v>
      </c>
      <c r="BM435" s="37"/>
      <c r="BN435" s="3"/>
      <c r="BO435" s="3"/>
      <c r="BP435" s="6"/>
      <c r="BQ43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35" s="23" t="str">
        <f>IF(Presupuestos[[#This Row],[SALDO ME-MN]]&gt;0,"PENDIENTE","CANCELADO")</f>
        <v>PENDIENTE</v>
      </c>
      <c r="BS435" s="23" t="str">
        <f>IF(COUNTIFS($U$4:$U434,Presupuestos[[#This Row],[ID DOCUMENTO]])&gt;=1,IF(B434=Presupuestos[[#This Row],[ID]],"OK","DOC. DUPLICADO"),"OK")</f>
        <v>OK</v>
      </c>
    </row>
    <row r="436" spans="2:71" ht="24" x14ac:dyDescent="0.25">
      <c r="B436" s="34">
        <f>IF(Presupuestos[[#This Row],[ID DOCUMENTO]]=U435,B435,IF(B435="ID",1,B435+1))</f>
        <v>413</v>
      </c>
      <c r="C436" s="2">
        <v>45849</v>
      </c>
      <c r="D436" s="2">
        <v>45849</v>
      </c>
      <c r="E436" s="3" t="s">
        <v>973</v>
      </c>
      <c r="F436" s="25" t="s">
        <v>35</v>
      </c>
      <c r="G436" s="25" t="s">
        <v>223</v>
      </c>
      <c r="H436" s="25" t="s">
        <v>214</v>
      </c>
      <c r="I436" s="36" t="str">
        <f>IFERROR(VLOOKUP(Presupuestos[[#This Row],[AREA]]&amp;Presupuestos[[#This Row],[CONCEPTO]]&amp;Presupuestos[[#This Row],[DESCRIPCION]],Tabla28[[Columna1]:[CÓDIGO NUEVO]],2,0),"")</f>
        <v>P0303002</v>
      </c>
      <c r="J436" s="3" t="s">
        <v>666</v>
      </c>
      <c r="K436" s="3" t="s">
        <v>666</v>
      </c>
      <c r="L436" s="3" t="s">
        <v>666</v>
      </c>
      <c r="M436" s="31" t="s">
        <v>1377</v>
      </c>
      <c r="N436" s="3" t="s">
        <v>15</v>
      </c>
      <c r="O436" s="3" t="s">
        <v>308</v>
      </c>
      <c r="P436" s="3" t="s">
        <v>122</v>
      </c>
      <c r="Q436" s="3" t="str">
        <f>IFERROR(VLOOKUP(Presupuestos[[#This Row],[CLASIFICACIÓN (N)]],Tabla17[],2,0),"")</f>
        <v>Costos de ventas</v>
      </c>
      <c r="R436" s="3" t="str">
        <f>IFERROR(VLOOKUP(Presupuestos[[#This Row],[CLASIFICACIÓN (N)]],Tabla17[],3,0),"")</f>
        <v>Operativo</v>
      </c>
      <c r="S436" s="3" t="s">
        <v>16</v>
      </c>
      <c r="T436" s="3" t="str">
        <f>IFERROR(VLOOKUP(Presupuestos[[#This Row],[ALMACEN]],Tabla5[],2,0),"")</f>
        <v>Arequipa</v>
      </c>
      <c r="U436" s="19" t="str">
        <f>IFERROR(VLOOKUP(Presupuestos[[#This Row],[TIPO DE DOCUMENTO]],Tipo_Documento[],2,0)&amp;Presupuestos[[#This Row],[SERIE]]&amp;Presupuestos[[#This Row],[NUMERO]]&amp;Presupuestos[[#This Row],[RUC]],"")</f>
        <v>01F214210823520517252558</v>
      </c>
      <c r="V436" s="3" t="s">
        <v>120</v>
      </c>
      <c r="W436" s="7">
        <v>45849</v>
      </c>
      <c r="X436" s="7">
        <v>45849</v>
      </c>
      <c r="Y436" s="3" t="s">
        <v>716</v>
      </c>
      <c r="Z436" s="3">
        <v>2108235</v>
      </c>
      <c r="AA436" s="3">
        <f>IFERROR(VLOOKUP(Presupuestos[[#This Row],[RAZON SOCIAL]],CHOOSE({1,2},Clientes_Proveedores[Razon Social],Clientes_Proveedores[Ruc / Dni]),2,0),"-")</f>
        <v>20517252558</v>
      </c>
      <c r="AB436" s="31" t="s">
        <v>714</v>
      </c>
      <c r="AC436" s="3" t="s">
        <v>670</v>
      </c>
      <c r="AD436" s="5">
        <v>0.18</v>
      </c>
      <c r="AE436" s="6">
        <v>10.16949152542373</v>
      </c>
      <c r="AF436" s="6">
        <f>Presupuestos[[#This Row],[BASE]]*Presupuestos[[#This Row],[% IGV]]</f>
        <v>1.8305084745762714</v>
      </c>
      <c r="AG436" s="22">
        <f>ROUND(SUM(Presupuestos[[#This Row],[BASE]:[IGV]]),2)</f>
        <v>12</v>
      </c>
      <c r="AH436" s="9" t="str">
        <f>IF(Presupuestos[[#This Row],[MONEDA]]="USD",VLOOKUP(Presupuestos[[#This Row],[FECHA DE EMISION]],Tipo_Cambio[],3,0),"")</f>
        <v/>
      </c>
      <c r="AI436" s="22">
        <f>IFERROR(ROUND(IF(Presupuestos[[#This Row],[MONEDA]]="PEN",Presupuestos[[#This Row],[TOTAL]],Presupuestos[[#This Row],[TOTAL]]*Presupuestos[[#This Row],[TIPO DE CAMBIO]]),2),"")</f>
        <v>12</v>
      </c>
      <c r="AJ436" s="5"/>
      <c r="AK436" s="33" t="s">
        <v>671</v>
      </c>
      <c r="AL436" s="5" t="s">
        <v>715</v>
      </c>
      <c r="AM436" s="23" t="s">
        <v>671</v>
      </c>
      <c r="AN436" s="23" t="s">
        <v>671</v>
      </c>
      <c r="AO436" s="7">
        <f>IFERROR(VLOOKUP("1-"&amp;Presupuestos[[#This Row],[ID DOCUMENTO]],BD_Pagos[],7,0),"")</f>
        <v>45849</v>
      </c>
      <c r="AP436" s="16" t="str">
        <f>IFERROR(VLOOKUP("1-"&amp;Presupuestos[[#This Row],[ID DOCUMENTO]],BD_Pagos[],8,0),"")</f>
        <v>C_Ope_006</v>
      </c>
      <c r="AQ436" s="17">
        <f>IFERROR(VLOOKUP("1-"&amp;Presupuestos[[#This Row],[ID DOCUMENTO]],BD_Pagos[],9,0),"")</f>
        <v>24879</v>
      </c>
      <c r="AR436" s="54"/>
      <c r="AS436" s="7">
        <f>IFERROR(VLOOKUP("2-"&amp;Presupuestos[[#This Row],[ID DOCUMENTO]],BD_Pagos[],7,0),"")</f>
        <v>0</v>
      </c>
      <c r="AT436" s="16" t="str">
        <f>IFERROR(VLOOKUP("2-"&amp;Presupuestos[[#This Row],[ID DOCUMENTO]],BD_Pagos[],8,0),"")</f>
        <v/>
      </c>
      <c r="AU436" s="17">
        <f>IFERROR(VLOOKUP("2-"&amp;Presupuestos[[#This Row],[ID DOCUMENTO]],BD_Pagos[],9,0),"")</f>
        <v>0</v>
      </c>
      <c r="AV436" s="20">
        <f>IF(IFERROR(VLOOKUP("2-"&amp;Presupuestos[[#This Row],[ID DOCUMENTO]],BD_Pagos[],10,0),0)&gt;Presupuestos[[#This Row],[TOTAL SOLES]],Presupuestos[[#This Row],[TOTAL SOLES]],IFERROR(VLOOKUP("2-"&amp;Presupuestos[[#This Row],[ID DOCUMENTO]],BD_Pagos[],10,0),0))</f>
        <v>0</v>
      </c>
      <c r="AW436" s="7"/>
      <c r="AX436" s="16"/>
      <c r="AY436" s="17"/>
      <c r="AZ436" s="20"/>
      <c r="BA436" s="7"/>
      <c r="BB436" s="16"/>
      <c r="BC436" s="17"/>
      <c r="BD436" s="20"/>
      <c r="BE436" s="7">
        <f>IFERROR(VLOOKUP("5-"&amp;Presupuestos[[#This Row],[ID DOCUMENTO]],BD_Pagos[],7,0),"")</f>
        <v>0</v>
      </c>
      <c r="BF436" s="17">
        <f>IFERROR(VLOOKUP("5-"&amp;Presupuestos[[#This Row],[ID DOCUMENTO]],BD_Pagos[],9,0),"")</f>
        <v>0</v>
      </c>
      <c r="BG436" s="20">
        <f>IF(IFERROR(VLOOKUP("5-"&amp;Presupuestos[[#This Row],[ID DOCUMENTO]],BD_Pagos[],10,0),0)&gt;Presupuestos[[#This Row],[TOTAL SOLES]],Presupuestos[[#This Row],[TOTAL SOLES]],IFERROR(VLOOKUP("5-"&amp;Presupuestos[[#This Row],[ID DOCUMENTO]],BD_Pagos[],10,0),0))</f>
        <v>0</v>
      </c>
      <c r="BH436" s="7">
        <f>IFERROR(VLOOKUP("1-Detraccion"&amp;Presupuestos[[#This Row],[ID DOCUMENTO]],BD_Pagos[],2,0),"")</f>
        <v>0</v>
      </c>
      <c r="BI436" s="3" t="str">
        <f>IFERROR(VLOOKUP("1-Detraccion"&amp;Presupuestos[[#This Row],[ID DOCUMENTO]],BD_Pagos[],3,0),"")</f>
        <v/>
      </c>
      <c r="BJ436" s="3">
        <f>IFERROR(VLOOKUP("1-Detraccion"&amp;Presupuestos[[#This Row],[ID DOCUMENTO]],BD_Pagos[],4,0),"")</f>
        <v>0</v>
      </c>
      <c r="BK436" s="6">
        <f>IF(IFERROR(VLOOKUP("1-Detraccion"&amp;Presupuestos[[#This Row],[ID DOCUMENTO]],BD_Pagos[],5,0),0)&gt;Presupuestos[[#This Row],[TOTAL SOLES]],Presupuestos[[#This Row],[TOTAL SOLES]],IFERROR(VLOOKUP("1-Detraccion"&amp;Presupuestos[[#This Row],[ID DOCUMENTO]],BD_Pagos[],5,0),0))</f>
        <v>0</v>
      </c>
      <c r="BL436" s="6">
        <f>IF(IFERROR(VLOOKUP("1-Detraccion"&amp;Presupuestos[[#This Row],[ID DOCUMENTO]],BD_Pagos[],6,0),0)&gt;Presupuestos[[#This Row],[TOTAL SOLES]],Presupuestos[[#This Row],[TOTAL SOLES]],IFERROR(VLOOKUP("1-Detraccion"&amp;Presupuestos[[#This Row],[ID DOCUMENTO]],BD_Pagos[],6,0),0))</f>
        <v>0</v>
      </c>
      <c r="BM436" s="37"/>
      <c r="BN436" s="3"/>
      <c r="BO436" s="3"/>
      <c r="BP436" s="6"/>
      <c r="BQ43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36" s="23" t="str">
        <f>IF(Presupuestos[[#This Row],[SALDO ME-MN]]&gt;0,"PENDIENTE","CANCELADO")</f>
        <v>PENDIENTE</v>
      </c>
      <c r="BS436" s="23" t="str">
        <f>IF(COUNTIFS($U$4:$U435,Presupuestos[[#This Row],[ID DOCUMENTO]])&gt;=1,IF(B435=Presupuestos[[#This Row],[ID]],"OK","DOC. DUPLICADO"),"OK")</f>
        <v>OK</v>
      </c>
    </row>
    <row r="437" spans="2:71" ht="24" x14ac:dyDescent="0.25">
      <c r="B437" s="34">
        <f>IF(Presupuestos[[#This Row],[ID DOCUMENTO]]=U436,B436,IF(B436="ID",1,B436+1))</f>
        <v>414</v>
      </c>
      <c r="C437" s="2">
        <v>45852</v>
      </c>
      <c r="D437" s="2">
        <v>45852</v>
      </c>
      <c r="E437" s="3" t="s">
        <v>973</v>
      </c>
      <c r="F437" s="25" t="s">
        <v>35</v>
      </c>
      <c r="G437" s="25" t="s">
        <v>223</v>
      </c>
      <c r="H437" s="25" t="s">
        <v>214</v>
      </c>
      <c r="I437" s="36" t="str">
        <f>IFERROR(VLOOKUP(Presupuestos[[#This Row],[AREA]]&amp;Presupuestos[[#This Row],[CONCEPTO]]&amp;Presupuestos[[#This Row],[DESCRIPCION]],Tabla28[[Columna1]:[CÓDIGO NUEVO]],2,0),"")</f>
        <v>P0303002</v>
      </c>
      <c r="J437" s="3" t="s">
        <v>666</v>
      </c>
      <c r="K437" s="3" t="s">
        <v>666</v>
      </c>
      <c r="L437" s="3" t="s">
        <v>666</v>
      </c>
      <c r="M437" s="31" t="s">
        <v>1378</v>
      </c>
      <c r="N437" s="3" t="s">
        <v>15</v>
      </c>
      <c r="O437" s="3" t="s">
        <v>308</v>
      </c>
      <c r="P437" s="3" t="s">
        <v>122</v>
      </c>
      <c r="Q437" s="3" t="str">
        <f>IFERROR(VLOOKUP(Presupuestos[[#This Row],[CLASIFICACIÓN (N)]],Tabla17[],2,0),"")</f>
        <v>Costos de ventas</v>
      </c>
      <c r="R437" s="3" t="str">
        <f>IFERROR(VLOOKUP(Presupuestos[[#This Row],[CLASIFICACIÓN (N)]],Tabla17[],3,0),"")</f>
        <v>Operativo</v>
      </c>
      <c r="S437" s="3" t="s">
        <v>16</v>
      </c>
      <c r="T437" s="3" t="str">
        <f>IFERROR(VLOOKUP(Presupuestos[[#This Row],[ALMACEN]],Tabla5[],2,0),"")</f>
        <v>Arequipa</v>
      </c>
      <c r="U437" s="19" t="str">
        <f>IFERROR(VLOOKUP(Presupuestos[[#This Row],[TIPO DE DOCUMENTO]],Tipo_Documento[],2,0)&amp;Presupuestos[[#This Row],[SERIE]]&amp;Presupuestos[[#This Row],[NUMERO]]&amp;Presupuestos[[#This Row],[RUC]],"")</f>
        <v>01F211239717620517252558</v>
      </c>
      <c r="V437" s="3" t="s">
        <v>120</v>
      </c>
      <c r="W437" s="7">
        <v>45852</v>
      </c>
      <c r="X437" s="7">
        <v>45852</v>
      </c>
      <c r="Y437" s="3" t="s">
        <v>829</v>
      </c>
      <c r="Z437" s="3">
        <v>2397176</v>
      </c>
      <c r="AA437" s="3">
        <f>IFERROR(VLOOKUP(Presupuestos[[#This Row],[RAZON SOCIAL]],CHOOSE({1,2},Clientes_Proveedores[Razon Social],Clientes_Proveedores[Ruc / Dni]),2,0),"-")</f>
        <v>20517252558</v>
      </c>
      <c r="AB437" s="31" t="s">
        <v>714</v>
      </c>
      <c r="AC437" s="3" t="s">
        <v>670</v>
      </c>
      <c r="AD437" s="5">
        <v>0.18</v>
      </c>
      <c r="AE437" s="6">
        <v>10.16949152542373</v>
      </c>
      <c r="AF437" s="6">
        <f>Presupuestos[[#This Row],[BASE]]*Presupuestos[[#This Row],[% IGV]]</f>
        <v>1.8305084745762714</v>
      </c>
      <c r="AG437" s="22">
        <f>ROUND(SUM(Presupuestos[[#This Row],[BASE]:[IGV]]),2)</f>
        <v>12</v>
      </c>
      <c r="AH437" s="9" t="str">
        <f>IF(Presupuestos[[#This Row],[MONEDA]]="USD",VLOOKUP(Presupuestos[[#This Row],[FECHA DE EMISION]],Tipo_Cambio[],3,0),"")</f>
        <v/>
      </c>
      <c r="AI437" s="22">
        <f>IFERROR(ROUND(IF(Presupuestos[[#This Row],[MONEDA]]="PEN",Presupuestos[[#This Row],[TOTAL]],Presupuestos[[#This Row],[TOTAL]]*Presupuestos[[#This Row],[TIPO DE CAMBIO]]),2),"")</f>
        <v>12</v>
      </c>
      <c r="AJ437" s="5"/>
      <c r="AK437" s="33" t="s">
        <v>671</v>
      </c>
      <c r="AL437" s="5" t="s">
        <v>715</v>
      </c>
      <c r="AM437" s="23" t="s">
        <v>671</v>
      </c>
      <c r="AN437" s="23" t="s">
        <v>671</v>
      </c>
      <c r="AO437" s="7">
        <f>IFERROR(VLOOKUP("1-"&amp;Presupuestos[[#This Row],[ID DOCUMENTO]],BD_Pagos[],7,0),"")</f>
        <v>45852</v>
      </c>
      <c r="AP437" s="16" t="str">
        <f>IFERROR(VLOOKUP("1-"&amp;Presupuestos[[#This Row],[ID DOCUMENTO]],BD_Pagos[],8,0),"")</f>
        <v>C_Ope_006</v>
      </c>
      <c r="AQ437" s="17">
        <f>IFERROR(VLOOKUP("1-"&amp;Presupuestos[[#This Row],[ID DOCUMENTO]],BD_Pagos[],9,0),"")</f>
        <v>24885</v>
      </c>
      <c r="AR437" s="54"/>
      <c r="AS437" s="7">
        <f>IFERROR(VLOOKUP("2-"&amp;Presupuestos[[#This Row],[ID DOCUMENTO]],BD_Pagos[],7,0),"")</f>
        <v>0</v>
      </c>
      <c r="AT437" s="16" t="str">
        <f>IFERROR(VLOOKUP("2-"&amp;Presupuestos[[#This Row],[ID DOCUMENTO]],BD_Pagos[],8,0),"")</f>
        <v/>
      </c>
      <c r="AU437" s="17">
        <f>IFERROR(VLOOKUP("2-"&amp;Presupuestos[[#This Row],[ID DOCUMENTO]],BD_Pagos[],9,0),"")</f>
        <v>0</v>
      </c>
      <c r="AV437" s="20">
        <f>IF(IFERROR(VLOOKUP("2-"&amp;Presupuestos[[#This Row],[ID DOCUMENTO]],BD_Pagos[],10,0),0)&gt;Presupuestos[[#This Row],[TOTAL SOLES]],Presupuestos[[#This Row],[TOTAL SOLES]],IFERROR(VLOOKUP("2-"&amp;Presupuestos[[#This Row],[ID DOCUMENTO]],BD_Pagos[],10,0),0))</f>
        <v>0</v>
      </c>
      <c r="AW437" s="7"/>
      <c r="AX437" s="16"/>
      <c r="AY437" s="17"/>
      <c r="AZ437" s="20"/>
      <c r="BA437" s="7"/>
      <c r="BB437" s="16"/>
      <c r="BC437" s="17"/>
      <c r="BD437" s="20"/>
      <c r="BE437" s="7">
        <f>IFERROR(VLOOKUP("5-"&amp;Presupuestos[[#This Row],[ID DOCUMENTO]],BD_Pagos[],7,0),"")</f>
        <v>0</v>
      </c>
      <c r="BF437" s="17">
        <f>IFERROR(VLOOKUP("5-"&amp;Presupuestos[[#This Row],[ID DOCUMENTO]],BD_Pagos[],9,0),"")</f>
        <v>0</v>
      </c>
      <c r="BG437" s="20">
        <f>IF(IFERROR(VLOOKUP("5-"&amp;Presupuestos[[#This Row],[ID DOCUMENTO]],BD_Pagos[],10,0),0)&gt;Presupuestos[[#This Row],[TOTAL SOLES]],Presupuestos[[#This Row],[TOTAL SOLES]],IFERROR(VLOOKUP("5-"&amp;Presupuestos[[#This Row],[ID DOCUMENTO]],BD_Pagos[],10,0),0))</f>
        <v>0</v>
      </c>
      <c r="BH437" s="7">
        <f>IFERROR(VLOOKUP("1-Detraccion"&amp;Presupuestos[[#This Row],[ID DOCUMENTO]],BD_Pagos[],2,0),"")</f>
        <v>0</v>
      </c>
      <c r="BI437" s="3" t="str">
        <f>IFERROR(VLOOKUP("1-Detraccion"&amp;Presupuestos[[#This Row],[ID DOCUMENTO]],BD_Pagos[],3,0),"")</f>
        <v/>
      </c>
      <c r="BJ437" s="3">
        <f>IFERROR(VLOOKUP("1-Detraccion"&amp;Presupuestos[[#This Row],[ID DOCUMENTO]],BD_Pagos[],4,0),"")</f>
        <v>0</v>
      </c>
      <c r="BK437" s="6">
        <f>IF(IFERROR(VLOOKUP("1-Detraccion"&amp;Presupuestos[[#This Row],[ID DOCUMENTO]],BD_Pagos[],5,0),0)&gt;Presupuestos[[#This Row],[TOTAL SOLES]],Presupuestos[[#This Row],[TOTAL SOLES]],IFERROR(VLOOKUP("1-Detraccion"&amp;Presupuestos[[#This Row],[ID DOCUMENTO]],BD_Pagos[],5,0),0))</f>
        <v>0</v>
      </c>
      <c r="BL437" s="6">
        <f>IF(IFERROR(VLOOKUP("1-Detraccion"&amp;Presupuestos[[#This Row],[ID DOCUMENTO]],BD_Pagos[],6,0),0)&gt;Presupuestos[[#This Row],[TOTAL SOLES]],Presupuestos[[#This Row],[TOTAL SOLES]],IFERROR(VLOOKUP("1-Detraccion"&amp;Presupuestos[[#This Row],[ID DOCUMENTO]],BD_Pagos[],6,0),0))</f>
        <v>0</v>
      </c>
      <c r="BM437" s="37"/>
      <c r="BN437" s="3"/>
      <c r="BO437" s="3"/>
      <c r="BP437" s="6"/>
      <c r="BQ43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37" s="23" t="str">
        <f>IF(Presupuestos[[#This Row],[SALDO ME-MN]]&gt;0,"PENDIENTE","CANCELADO")</f>
        <v>PENDIENTE</v>
      </c>
      <c r="BS437" s="23" t="str">
        <f>IF(COUNTIFS($U$4:$U436,Presupuestos[[#This Row],[ID DOCUMENTO]])&gt;=1,IF(B436=Presupuestos[[#This Row],[ID]],"OK","DOC. DUPLICADO"),"OK")</f>
        <v>OK</v>
      </c>
    </row>
    <row r="438" spans="2:71" ht="24" x14ac:dyDescent="0.25">
      <c r="B438" s="34">
        <f>IF(Presupuestos[[#This Row],[ID DOCUMENTO]]=U437,B437,IF(B437="ID",1,B437+1))</f>
        <v>415</v>
      </c>
      <c r="C438" s="2">
        <v>45852</v>
      </c>
      <c r="D438" s="2">
        <v>45852</v>
      </c>
      <c r="E438" s="3" t="s">
        <v>973</v>
      </c>
      <c r="F438" s="25" t="s">
        <v>35</v>
      </c>
      <c r="G438" s="25" t="s">
        <v>223</v>
      </c>
      <c r="H438" s="25" t="s">
        <v>214</v>
      </c>
      <c r="I438" s="36" t="str">
        <f>IFERROR(VLOOKUP(Presupuestos[[#This Row],[AREA]]&amp;Presupuestos[[#This Row],[CONCEPTO]]&amp;Presupuestos[[#This Row],[DESCRIPCION]],Tabla28[[Columna1]:[CÓDIGO NUEVO]],2,0),"")</f>
        <v>P0303002</v>
      </c>
      <c r="J438" s="3" t="s">
        <v>666</v>
      </c>
      <c r="K438" s="3" t="s">
        <v>666</v>
      </c>
      <c r="L438" s="3" t="s">
        <v>666</v>
      </c>
      <c r="M438" s="31" t="s">
        <v>1379</v>
      </c>
      <c r="N438" s="3" t="s">
        <v>15</v>
      </c>
      <c r="O438" s="3" t="s">
        <v>308</v>
      </c>
      <c r="P438" s="3" t="s">
        <v>122</v>
      </c>
      <c r="Q438" s="3" t="str">
        <f>IFERROR(VLOOKUP(Presupuestos[[#This Row],[CLASIFICACIÓN (N)]],Tabla17[],2,0),"")</f>
        <v>Costos de ventas</v>
      </c>
      <c r="R438" s="3" t="str">
        <f>IFERROR(VLOOKUP(Presupuestos[[#This Row],[CLASIFICACIÓN (N)]],Tabla17[],3,0),"")</f>
        <v>Operativo</v>
      </c>
      <c r="S438" s="3" t="s">
        <v>16</v>
      </c>
      <c r="T438" s="3" t="str">
        <f>IFERROR(VLOOKUP(Presupuestos[[#This Row],[ALMACEN]],Tabla5[],2,0),"")</f>
        <v>Arequipa</v>
      </c>
      <c r="U438" s="19" t="str">
        <f>IFERROR(VLOOKUP(Presupuestos[[#This Row],[TIPO DE DOCUMENTO]],Tipo_Documento[],2,0)&amp;Presupuestos[[#This Row],[SERIE]]&amp;Presupuestos[[#This Row],[NUMERO]]&amp;Presupuestos[[#This Row],[RUC]],"")</f>
        <v>01F213180325320517252558</v>
      </c>
      <c r="V438" s="3" t="s">
        <v>120</v>
      </c>
      <c r="W438" s="7">
        <v>45852</v>
      </c>
      <c r="X438" s="7">
        <v>45852</v>
      </c>
      <c r="Y438" s="3" t="s">
        <v>719</v>
      </c>
      <c r="Z438" s="3">
        <v>1803253</v>
      </c>
      <c r="AA438" s="3">
        <f>IFERROR(VLOOKUP(Presupuestos[[#This Row],[RAZON SOCIAL]],CHOOSE({1,2},Clientes_Proveedores[Razon Social],Clientes_Proveedores[Ruc / Dni]),2,0),"-")</f>
        <v>20517252558</v>
      </c>
      <c r="AB438" s="31" t="s">
        <v>714</v>
      </c>
      <c r="AC438" s="3" t="s">
        <v>670</v>
      </c>
      <c r="AD438" s="5">
        <v>0.18</v>
      </c>
      <c r="AE438" s="6">
        <v>10.16949152542373</v>
      </c>
      <c r="AF438" s="6">
        <f>Presupuestos[[#This Row],[BASE]]*Presupuestos[[#This Row],[% IGV]]</f>
        <v>1.8305084745762714</v>
      </c>
      <c r="AG438" s="22">
        <f>ROUND(SUM(Presupuestos[[#This Row],[BASE]:[IGV]]),2)</f>
        <v>12</v>
      </c>
      <c r="AH438" s="9" t="str">
        <f>IF(Presupuestos[[#This Row],[MONEDA]]="USD",VLOOKUP(Presupuestos[[#This Row],[FECHA DE EMISION]],Tipo_Cambio[],3,0),"")</f>
        <v/>
      </c>
      <c r="AI438" s="22">
        <f>IFERROR(ROUND(IF(Presupuestos[[#This Row],[MONEDA]]="PEN",Presupuestos[[#This Row],[TOTAL]],Presupuestos[[#This Row],[TOTAL]]*Presupuestos[[#This Row],[TIPO DE CAMBIO]]),2),"")</f>
        <v>12</v>
      </c>
      <c r="AJ438" s="5"/>
      <c r="AK438" s="33" t="s">
        <v>671</v>
      </c>
      <c r="AL438" s="5" t="s">
        <v>715</v>
      </c>
      <c r="AM438" s="23" t="s">
        <v>671</v>
      </c>
      <c r="AN438" s="23" t="s">
        <v>671</v>
      </c>
      <c r="AO438" s="7">
        <f>IFERROR(VLOOKUP("1-"&amp;Presupuestos[[#This Row],[ID DOCUMENTO]],BD_Pagos[],7,0),"")</f>
        <v>45852</v>
      </c>
      <c r="AP438" s="16" t="str">
        <f>IFERROR(VLOOKUP("1-"&amp;Presupuestos[[#This Row],[ID DOCUMENTO]],BD_Pagos[],8,0),"")</f>
        <v>C_Ope_006</v>
      </c>
      <c r="AQ438" s="17">
        <f>IFERROR(VLOOKUP("1-"&amp;Presupuestos[[#This Row],[ID DOCUMENTO]],BD_Pagos[],9,0),"")</f>
        <v>24886</v>
      </c>
      <c r="AR438" s="54"/>
      <c r="AS438" s="7">
        <f>IFERROR(VLOOKUP("2-"&amp;Presupuestos[[#This Row],[ID DOCUMENTO]],BD_Pagos[],7,0),"")</f>
        <v>0</v>
      </c>
      <c r="AT438" s="16" t="str">
        <f>IFERROR(VLOOKUP("2-"&amp;Presupuestos[[#This Row],[ID DOCUMENTO]],BD_Pagos[],8,0),"")</f>
        <v/>
      </c>
      <c r="AU438" s="17">
        <f>IFERROR(VLOOKUP("2-"&amp;Presupuestos[[#This Row],[ID DOCUMENTO]],BD_Pagos[],9,0),"")</f>
        <v>0</v>
      </c>
      <c r="AV438" s="20">
        <f>IF(IFERROR(VLOOKUP("2-"&amp;Presupuestos[[#This Row],[ID DOCUMENTO]],BD_Pagos[],10,0),0)&gt;Presupuestos[[#This Row],[TOTAL SOLES]],Presupuestos[[#This Row],[TOTAL SOLES]],IFERROR(VLOOKUP("2-"&amp;Presupuestos[[#This Row],[ID DOCUMENTO]],BD_Pagos[],10,0),0))</f>
        <v>0</v>
      </c>
      <c r="AW438" s="7"/>
      <c r="AX438" s="16"/>
      <c r="AY438" s="17"/>
      <c r="AZ438" s="20"/>
      <c r="BA438" s="7"/>
      <c r="BB438" s="16"/>
      <c r="BC438" s="17"/>
      <c r="BD438" s="20"/>
      <c r="BE438" s="7">
        <f>IFERROR(VLOOKUP("5-"&amp;Presupuestos[[#This Row],[ID DOCUMENTO]],BD_Pagos[],7,0),"")</f>
        <v>0</v>
      </c>
      <c r="BF438" s="17">
        <f>IFERROR(VLOOKUP("5-"&amp;Presupuestos[[#This Row],[ID DOCUMENTO]],BD_Pagos[],9,0),"")</f>
        <v>0</v>
      </c>
      <c r="BG438" s="20">
        <f>IF(IFERROR(VLOOKUP("5-"&amp;Presupuestos[[#This Row],[ID DOCUMENTO]],BD_Pagos[],10,0),0)&gt;Presupuestos[[#This Row],[TOTAL SOLES]],Presupuestos[[#This Row],[TOTAL SOLES]],IFERROR(VLOOKUP("5-"&amp;Presupuestos[[#This Row],[ID DOCUMENTO]],BD_Pagos[],10,0),0))</f>
        <v>0</v>
      </c>
      <c r="BH438" s="7">
        <f>IFERROR(VLOOKUP("1-Detraccion"&amp;Presupuestos[[#This Row],[ID DOCUMENTO]],BD_Pagos[],2,0),"")</f>
        <v>0</v>
      </c>
      <c r="BI438" s="3" t="str">
        <f>IFERROR(VLOOKUP("1-Detraccion"&amp;Presupuestos[[#This Row],[ID DOCUMENTO]],BD_Pagos[],3,0),"")</f>
        <v/>
      </c>
      <c r="BJ438" s="3">
        <f>IFERROR(VLOOKUP("1-Detraccion"&amp;Presupuestos[[#This Row],[ID DOCUMENTO]],BD_Pagos[],4,0),"")</f>
        <v>0</v>
      </c>
      <c r="BK438" s="6">
        <f>IF(IFERROR(VLOOKUP("1-Detraccion"&amp;Presupuestos[[#This Row],[ID DOCUMENTO]],BD_Pagos[],5,0),0)&gt;Presupuestos[[#This Row],[TOTAL SOLES]],Presupuestos[[#This Row],[TOTAL SOLES]],IFERROR(VLOOKUP("1-Detraccion"&amp;Presupuestos[[#This Row],[ID DOCUMENTO]],BD_Pagos[],5,0),0))</f>
        <v>0</v>
      </c>
      <c r="BL438" s="6">
        <f>IF(IFERROR(VLOOKUP("1-Detraccion"&amp;Presupuestos[[#This Row],[ID DOCUMENTO]],BD_Pagos[],6,0),0)&gt;Presupuestos[[#This Row],[TOTAL SOLES]],Presupuestos[[#This Row],[TOTAL SOLES]],IFERROR(VLOOKUP("1-Detraccion"&amp;Presupuestos[[#This Row],[ID DOCUMENTO]],BD_Pagos[],6,0),0))</f>
        <v>0</v>
      </c>
      <c r="BM438" s="37"/>
      <c r="BN438" s="3"/>
      <c r="BO438" s="3"/>
      <c r="BP438" s="6"/>
      <c r="BQ43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38" s="23" t="str">
        <f>IF(Presupuestos[[#This Row],[SALDO ME-MN]]&gt;0,"PENDIENTE","CANCELADO")</f>
        <v>PENDIENTE</v>
      </c>
      <c r="BS438" s="23" t="str">
        <f>IF(COUNTIFS($U$4:$U437,Presupuestos[[#This Row],[ID DOCUMENTO]])&gt;=1,IF(B437=Presupuestos[[#This Row],[ID]],"OK","DOC. DUPLICADO"),"OK")</f>
        <v>OK</v>
      </c>
    </row>
    <row r="439" spans="2:71" ht="24" x14ac:dyDescent="0.25">
      <c r="B439" s="34">
        <f>IF(Presupuestos[[#This Row],[ID DOCUMENTO]]=U438,B438,IF(B438="ID",1,B438+1))</f>
        <v>416</v>
      </c>
      <c r="C439" s="2">
        <v>45854</v>
      </c>
      <c r="D439" s="2">
        <v>45854</v>
      </c>
      <c r="E439" s="3" t="s">
        <v>973</v>
      </c>
      <c r="F439" s="25" t="s">
        <v>35</v>
      </c>
      <c r="G439" s="25" t="s">
        <v>223</v>
      </c>
      <c r="H439" s="25" t="s">
        <v>214</v>
      </c>
      <c r="I439" s="36" t="str">
        <f>IFERROR(VLOOKUP(Presupuestos[[#This Row],[AREA]]&amp;Presupuestos[[#This Row],[CONCEPTO]]&amp;Presupuestos[[#This Row],[DESCRIPCION]],Tabla28[[Columna1]:[CÓDIGO NUEVO]],2,0),"")</f>
        <v>P0303002</v>
      </c>
      <c r="J439" s="3" t="s">
        <v>666</v>
      </c>
      <c r="K439" s="3" t="s">
        <v>666</v>
      </c>
      <c r="L439" s="3" t="s">
        <v>666</v>
      </c>
      <c r="M439" s="31" t="s">
        <v>1380</v>
      </c>
      <c r="N439" s="3" t="s">
        <v>15</v>
      </c>
      <c r="O439" s="3" t="s">
        <v>308</v>
      </c>
      <c r="P439" s="3" t="s">
        <v>122</v>
      </c>
      <c r="Q439" s="3" t="str">
        <f>IFERROR(VLOOKUP(Presupuestos[[#This Row],[CLASIFICACIÓN (N)]],Tabla17[],2,0),"")</f>
        <v>Costos de ventas</v>
      </c>
      <c r="R439" s="3" t="str">
        <f>IFERROR(VLOOKUP(Presupuestos[[#This Row],[CLASIFICACIÓN (N)]],Tabla17[],3,0),"")</f>
        <v>Operativo</v>
      </c>
      <c r="S439" s="3" t="s">
        <v>16</v>
      </c>
      <c r="T439" s="3" t="str">
        <f>IFERROR(VLOOKUP(Presupuestos[[#This Row],[ALMACEN]],Tabla5[],2,0),"")</f>
        <v>Arequipa</v>
      </c>
      <c r="U439" s="19" t="str">
        <f>IFERROR(VLOOKUP(Presupuestos[[#This Row],[TIPO DE DOCUMENTO]],Tipo_Documento[],2,0)&amp;Presupuestos[[#This Row],[SERIE]]&amp;Presupuestos[[#This Row],[NUMERO]]&amp;Presupuestos[[#This Row],[RUC]],"")</f>
        <v>01F211239959220517252558</v>
      </c>
      <c r="V439" s="3" t="s">
        <v>120</v>
      </c>
      <c r="W439" s="7">
        <v>45854</v>
      </c>
      <c r="X439" s="7">
        <v>45854</v>
      </c>
      <c r="Y439" s="3" t="s">
        <v>829</v>
      </c>
      <c r="Z439" s="3">
        <v>2399592</v>
      </c>
      <c r="AA439" s="3">
        <f>IFERROR(VLOOKUP(Presupuestos[[#This Row],[RAZON SOCIAL]],CHOOSE({1,2},Clientes_Proveedores[Razon Social],Clientes_Proveedores[Ruc / Dni]),2,0),"-")</f>
        <v>20517252558</v>
      </c>
      <c r="AB439" s="31" t="s">
        <v>714</v>
      </c>
      <c r="AC439" s="3" t="s">
        <v>670</v>
      </c>
      <c r="AD439" s="5">
        <v>0.18</v>
      </c>
      <c r="AE439" s="6">
        <v>10.16949152542373</v>
      </c>
      <c r="AF439" s="6">
        <f>Presupuestos[[#This Row],[BASE]]*Presupuestos[[#This Row],[% IGV]]</f>
        <v>1.8305084745762714</v>
      </c>
      <c r="AG439" s="22">
        <f>ROUND(SUM(Presupuestos[[#This Row],[BASE]:[IGV]]),2)</f>
        <v>12</v>
      </c>
      <c r="AH439" s="9" t="str">
        <f>IF(Presupuestos[[#This Row],[MONEDA]]="USD",VLOOKUP(Presupuestos[[#This Row],[FECHA DE EMISION]],Tipo_Cambio[],3,0),"")</f>
        <v/>
      </c>
      <c r="AI439" s="22">
        <f>IFERROR(ROUND(IF(Presupuestos[[#This Row],[MONEDA]]="PEN",Presupuestos[[#This Row],[TOTAL]],Presupuestos[[#This Row],[TOTAL]]*Presupuestos[[#This Row],[TIPO DE CAMBIO]]),2),"")</f>
        <v>12</v>
      </c>
      <c r="AJ439" s="5"/>
      <c r="AK439" s="33" t="s">
        <v>671</v>
      </c>
      <c r="AL439" s="5" t="s">
        <v>715</v>
      </c>
      <c r="AM439" s="23" t="s">
        <v>671</v>
      </c>
      <c r="AN439" s="23" t="s">
        <v>671</v>
      </c>
      <c r="AO439" s="7">
        <f>IFERROR(VLOOKUP("1-"&amp;Presupuestos[[#This Row],[ID DOCUMENTO]],BD_Pagos[],7,0),"")</f>
        <v>45854</v>
      </c>
      <c r="AP439" s="16" t="str">
        <f>IFERROR(VLOOKUP("1-"&amp;Presupuestos[[#This Row],[ID DOCUMENTO]],BD_Pagos[],8,0),"")</f>
        <v>C_Ope_006</v>
      </c>
      <c r="AQ439" s="17">
        <f>IFERROR(VLOOKUP("1-"&amp;Presupuestos[[#This Row],[ID DOCUMENTO]],BD_Pagos[],9,0),"")</f>
        <v>24898</v>
      </c>
      <c r="AR439" s="54"/>
      <c r="AS439" s="7">
        <f>IFERROR(VLOOKUP("2-"&amp;Presupuestos[[#This Row],[ID DOCUMENTO]],BD_Pagos[],7,0),"")</f>
        <v>0</v>
      </c>
      <c r="AT439" s="16" t="str">
        <f>IFERROR(VLOOKUP("2-"&amp;Presupuestos[[#This Row],[ID DOCUMENTO]],BD_Pagos[],8,0),"")</f>
        <v/>
      </c>
      <c r="AU439" s="17">
        <f>IFERROR(VLOOKUP("2-"&amp;Presupuestos[[#This Row],[ID DOCUMENTO]],BD_Pagos[],9,0),"")</f>
        <v>0</v>
      </c>
      <c r="AV439" s="20">
        <f>IF(IFERROR(VLOOKUP("2-"&amp;Presupuestos[[#This Row],[ID DOCUMENTO]],BD_Pagos[],10,0),0)&gt;Presupuestos[[#This Row],[TOTAL SOLES]],Presupuestos[[#This Row],[TOTAL SOLES]],IFERROR(VLOOKUP("2-"&amp;Presupuestos[[#This Row],[ID DOCUMENTO]],BD_Pagos[],10,0),0))</f>
        <v>0</v>
      </c>
      <c r="AW439" s="7"/>
      <c r="AX439" s="16"/>
      <c r="AY439" s="17"/>
      <c r="AZ439" s="20"/>
      <c r="BA439" s="7"/>
      <c r="BB439" s="16"/>
      <c r="BC439" s="17"/>
      <c r="BD439" s="20"/>
      <c r="BE439" s="7">
        <f>IFERROR(VLOOKUP("5-"&amp;Presupuestos[[#This Row],[ID DOCUMENTO]],BD_Pagos[],7,0),"")</f>
        <v>0</v>
      </c>
      <c r="BF439" s="17">
        <f>IFERROR(VLOOKUP("5-"&amp;Presupuestos[[#This Row],[ID DOCUMENTO]],BD_Pagos[],9,0),"")</f>
        <v>0</v>
      </c>
      <c r="BG439" s="20">
        <f>IF(IFERROR(VLOOKUP("5-"&amp;Presupuestos[[#This Row],[ID DOCUMENTO]],BD_Pagos[],10,0),0)&gt;Presupuestos[[#This Row],[TOTAL SOLES]],Presupuestos[[#This Row],[TOTAL SOLES]],IFERROR(VLOOKUP("5-"&amp;Presupuestos[[#This Row],[ID DOCUMENTO]],BD_Pagos[],10,0),0))</f>
        <v>0</v>
      </c>
      <c r="BH439" s="7">
        <f>IFERROR(VLOOKUP("1-Detraccion"&amp;Presupuestos[[#This Row],[ID DOCUMENTO]],BD_Pagos[],2,0),"")</f>
        <v>0</v>
      </c>
      <c r="BI439" s="3" t="str">
        <f>IFERROR(VLOOKUP("1-Detraccion"&amp;Presupuestos[[#This Row],[ID DOCUMENTO]],BD_Pagos[],3,0),"")</f>
        <v/>
      </c>
      <c r="BJ439" s="3">
        <f>IFERROR(VLOOKUP("1-Detraccion"&amp;Presupuestos[[#This Row],[ID DOCUMENTO]],BD_Pagos[],4,0),"")</f>
        <v>0</v>
      </c>
      <c r="BK439" s="6">
        <f>IF(IFERROR(VLOOKUP("1-Detraccion"&amp;Presupuestos[[#This Row],[ID DOCUMENTO]],BD_Pagos[],5,0),0)&gt;Presupuestos[[#This Row],[TOTAL SOLES]],Presupuestos[[#This Row],[TOTAL SOLES]],IFERROR(VLOOKUP("1-Detraccion"&amp;Presupuestos[[#This Row],[ID DOCUMENTO]],BD_Pagos[],5,0),0))</f>
        <v>0</v>
      </c>
      <c r="BL439" s="6">
        <f>IF(IFERROR(VLOOKUP("1-Detraccion"&amp;Presupuestos[[#This Row],[ID DOCUMENTO]],BD_Pagos[],6,0),0)&gt;Presupuestos[[#This Row],[TOTAL SOLES]],Presupuestos[[#This Row],[TOTAL SOLES]],IFERROR(VLOOKUP("1-Detraccion"&amp;Presupuestos[[#This Row],[ID DOCUMENTO]],BD_Pagos[],6,0),0))</f>
        <v>0</v>
      </c>
      <c r="BM439" s="37"/>
      <c r="BN439" s="3"/>
      <c r="BO439" s="3"/>
      <c r="BP439" s="6"/>
      <c r="BQ43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39" s="23" t="str">
        <f>IF(Presupuestos[[#This Row],[SALDO ME-MN]]&gt;0,"PENDIENTE","CANCELADO")</f>
        <v>PENDIENTE</v>
      </c>
      <c r="BS439" s="23" t="str">
        <f>IF(COUNTIFS($U$4:$U438,Presupuestos[[#This Row],[ID DOCUMENTO]])&gt;=1,IF(B438=Presupuestos[[#This Row],[ID]],"OK","DOC. DUPLICADO"),"OK")</f>
        <v>OK</v>
      </c>
    </row>
    <row r="440" spans="2:71" ht="24" x14ac:dyDescent="0.25">
      <c r="B440" s="34">
        <f>IF(Presupuestos[[#This Row],[ID DOCUMENTO]]=U439,B439,IF(B439="ID",1,B439+1))</f>
        <v>417</v>
      </c>
      <c r="C440" s="2">
        <v>45855</v>
      </c>
      <c r="D440" s="2">
        <v>45855</v>
      </c>
      <c r="E440" s="3" t="s">
        <v>973</v>
      </c>
      <c r="F440" s="25" t="s">
        <v>35</v>
      </c>
      <c r="G440" s="25" t="s">
        <v>223</v>
      </c>
      <c r="H440" s="25" t="s">
        <v>214</v>
      </c>
      <c r="I440" s="36" t="str">
        <f>IFERROR(VLOOKUP(Presupuestos[[#This Row],[AREA]]&amp;Presupuestos[[#This Row],[CONCEPTO]]&amp;Presupuestos[[#This Row],[DESCRIPCION]],Tabla28[[Columna1]:[CÓDIGO NUEVO]],2,0),"")</f>
        <v>P0303002</v>
      </c>
      <c r="J440" s="3" t="s">
        <v>666</v>
      </c>
      <c r="K440" s="3" t="s">
        <v>666</v>
      </c>
      <c r="L440" s="3" t="s">
        <v>666</v>
      </c>
      <c r="M440" s="31" t="s">
        <v>1381</v>
      </c>
      <c r="N440" s="3" t="s">
        <v>15</v>
      </c>
      <c r="O440" s="3" t="s">
        <v>300</v>
      </c>
      <c r="P440" s="3" t="s">
        <v>122</v>
      </c>
      <c r="Q440" s="3" t="str">
        <f>IFERROR(VLOOKUP(Presupuestos[[#This Row],[CLASIFICACIÓN (N)]],Tabla17[],2,0),"")</f>
        <v>Costos de ventas</v>
      </c>
      <c r="R440" s="3" t="str">
        <f>IFERROR(VLOOKUP(Presupuestos[[#This Row],[CLASIFICACIÓN (N)]],Tabla17[],3,0),"")</f>
        <v>Operativo</v>
      </c>
      <c r="S440" s="3" t="s">
        <v>16</v>
      </c>
      <c r="T440" s="3" t="str">
        <f>IFERROR(VLOOKUP(Presupuestos[[#This Row],[ALMACEN]],Tabla5[],2,0),"")</f>
        <v>Arequipa</v>
      </c>
      <c r="U440" s="19" t="str">
        <f>IFERROR(VLOOKUP(Presupuestos[[#This Row],[TIPO DE DOCUMENTO]],Tipo_Documento[],2,0)&amp;Presupuestos[[#This Row],[SERIE]]&amp;Presupuestos[[#This Row],[NUMERO]]&amp;Presupuestos[[#This Row],[RUC]],"")</f>
        <v>01FG0163420320550033519</v>
      </c>
      <c r="V440" s="3" t="s">
        <v>120</v>
      </c>
      <c r="W440" s="7">
        <v>45855</v>
      </c>
      <c r="X440" s="7">
        <v>45855</v>
      </c>
      <c r="Y440" s="3" t="s">
        <v>1382</v>
      </c>
      <c r="Z440" s="3">
        <v>634203</v>
      </c>
      <c r="AA440" s="3">
        <f>IFERROR(VLOOKUP(Presupuestos[[#This Row],[RAZON SOCIAL]],CHOOSE({1,2},Clientes_Proveedores[Razon Social],Clientes_Proveedores[Ruc / Dni]),2,0),"-")</f>
        <v>20550033519</v>
      </c>
      <c r="AB440" s="31" t="s">
        <v>925</v>
      </c>
      <c r="AC440" s="3" t="s">
        <v>670</v>
      </c>
      <c r="AD440" s="5">
        <v>0.18</v>
      </c>
      <c r="AE440" s="6">
        <v>20.000000000000004</v>
      </c>
      <c r="AF440" s="6">
        <f>Presupuestos[[#This Row],[BASE]]*Presupuestos[[#This Row],[% IGV]]</f>
        <v>3.6000000000000005</v>
      </c>
      <c r="AG440" s="22">
        <f>ROUND(SUM(Presupuestos[[#This Row],[BASE]:[IGV]]),2)</f>
        <v>23.6</v>
      </c>
      <c r="AH440" s="9" t="str">
        <f>IF(Presupuestos[[#This Row],[MONEDA]]="USD",VLOOKUP(Presupuestos[[#This Row],[FECHA DE EMISION]],Tipo_Cambio[],3,0),"")</f>
        <v/>
      </c>
      <c r="AI440" s="22">
        <f>IFERROR(ROUND(IF(Presupuestos[[#This Row],[MONEDA]]="PEN",Presupuestos[[#This Row],[TOTAL]],Presupuestos[[#This Row],[TOTAL]]*Presupuestos[[#This Row],[TIPO DE CAMBIO]]),2),"")</f>
        <v>23.6</v>
      </c>
      <c r="AJ440" s="5"/>
      <c r="AK440" s="33" t="s">
        <v>671</v>
      </c>
      <c r="AL440" s="5" t="s">
        <v>715</v>
      </c>
      <c r="AM440" s="23" t="s">
        <v>671</v>
      </c>
      <c r="AN440" s="23" t="s">
        <v>671</v>
      </c>
      <c r="AO440" s="7">
        <f>IFERROR(VLOOKUP("1-"&amp;Presupuestos[[#This Row],[ID DOCUMENTO]],BD_Pagos[],7,0),"")</f>
        <v>45855</v>
      </c>
      <c r="AP440" s="16" t="str">
        <f>IFERROR(VLOOKUP("1-"&amp;Presupuestos[[#This Row],[ID DOCUMENTO]],BD_Pagos[],8,0),"")</f>
        <v>C_Ope_006</v>
      </c>
      <c r="AQ440" s="17">
        <f>IFERROR(VLOOKUP("1-"&amp;Presupuestos[[#This Row],[ID DOCUMENTO]],BD_Pagos[],9,0),"")</f>
        <v>24920</v>
      </c>
      <c r="AR440" s="54"/>
      <c r="AS440" s="7">
        <f>IFERROR(VLOOKUP("2-"&amp;Presupuestos[[#This Row],[ID DOCUMENTO]],BD_Pagos[],7,0),"")</f>
        <v>0</v>
      </c>
      <c r="AT440" s="16" t="str">
        <f>IFERROR(VLOOKUP("2-"&amp;Presupuestos[[#This Row],[ID DOCUMENTO]],BD_Pagos[],8,0),"")</f>
        <v/>
      </c>
      <c r="AU440" s="17">
        <f>IFERROR(VLOOKUP("2-"&amp;Presupuestos[[#This Row],[ID DOCUMENTO]],BD_Pagos[],9,0),"")</f>
        <v>0</v>
      </c>
      <c r="AV440" s="20">
        <f>IF(IFERROR(VLOOKUP("2-"&amp;Presupuestos[[#This Row],[ID DOCUMENTO]],BD_Pagos[],10,0),0)&gt;Presupuestos[[#This Row],[TOTAL SOLES]],Presupuestos[[#This Row],[TOTAL SOLES]],IFERROR(VLOOKUP("2-"&amp;Presupuestos[[#This Row],[ID DOCUMENTO]],BD_Pagos[],10,0),0))</f>
        <v>0</v>
      </c>
      <c r="AW440" s="7"/>
      <c r="AX440" s="16"/>
      <c r="AY440" s="17"/>
      <c r="AZ440" s="20"/>
      <c r="BA440" s="7"/>
      <c r="BB440" s="16"/>
      <c r="BC440" s="17"/>
      <c r="BD440" s="20"/>
      <c r="BE440" s="7">
        <f>IFERROR(VLOOKUP("5-"&amp;Presupuestos[[#This Row],[ID DOCUMENTO]],BD_Pagos[],7,0),"")</f>
        <v>0</v>
      </c>
      <c r="BF440" s="17">
        <f>IFERROR(VLOOKUP("5-"&amp;Presupuestos[[#This Row],[ID DOCUMENTO]],BD_Pagos[],9,0),"")</f>
        <v>0</v>
      </c>
      <c r="BG440" s="20">
        <f>IF(IFERROR(VLOOKUP("5-"&amp;Presupuestos[[#This Row],[ID DOCUMENTO]],BD_Pagos[],10,0),0)&gt;Presupuestos[[#This Row],[TOTAL SOLES]],Presupuestos[[#This Row],[TOTAL SOLES]],IFERROR(VLOOKUP("5-"&amp;Presupuestos[[#This Row],[ID DOCUMENTO]],BD_Pagos[],10,0),0))</f>
        <v>0</v>
      </c>
      <c r="BH440" s="7">
        <f>IFERROR(VLOOKUP("1-Detraccion"&amp;Presupuestos[[#This Row],[ID DOCUMENTO]],BD_Pagos[],2,0),"")</f>
        <v>0</v>
      </c>
      <c r="BI440" s="3" t="str">
        <f>IFERROR(VLOOKUP("1-Detraccion"&amp;Presupuestos[[#This Row],[ID DOCUMENTO]],BD_Pagos[],3,0),"")</f>
        <v/>
      </c>
      <c r="BJ440" s="3">
        <f>IFERROR(VLOOKUP("1-Detraccion"&amp;Presupuestos[[#This Row],[ID DOCUMENTO]],BD_Pagos[],4,0),"")</f>
        <v>0</v>
      </c>
      <c r="BK440" s="6">
        <f>IF(IFERROR(VLOOKUP("1-Detraccion"&amp;Presupuestos[[#This Row],[ID DOCUMENTO]],BD_Pagos[],5,0),0)&gt;Presupuestos[[#This Row],[TOTAL SOLES]],Presupuestos[[#This Row],[TOTAL SOLES]],IFERROR(VLOOKUP("1-Detraccion"&amp;Presupuestos[[#This Row],[ID DOCUMENTO]],BD_Pagos[],5,0),0))</f>
        <v>0</v>
      </c>
      <c r="BL440" s="6">
        <f>IF(IFERROR(VLOOKUP("1-Detraccion"&amp;Presupuestos[[#This Row],[ID DOCUMENTO]],BD_Pagos[],6,0),0)&gt;Presupuestos[[#This Row],[TOTAL SOLES]],Presupuestos[[#This Row],[TOTAL SOLES]],IFERROR(VLOOKUP("1-Detraccion"&amp;Presupuestos[[#This Row],[ID DOCUMENTO]],BD_Pagos[],6,0),0))</f>
        <v>0</v>
      </c>
      <c r="BM440" s="37"/>
      <c r="BN440" s="3"/>
      <c r="BO440" s="3"/>
      <c r="BP440" s="6"/>
      <c r="BQ44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23.6</v>
      </c>
      <c r="BR440" s="23" t="str">
        <f>IF(Presupuestos[[#This Row],[SALDO ME-MN]]&gt;0,"PENDIENTE","CANCELADO")</f>
        <v>PENDIENTE</v>
      </c>
      <c r="BS440" s="23" t="str">
        <f>IF(COUNTIFS($U$4:$U439,Presupuestos[[#This Row],[ID DOCUMENTO]])&gt;=1,IF(B439=Presupuestos[[#This Row],[ID]],"OK","DOC. DUPLICADO"),"OK")</f>
        <v>OK</v>
      </c>
    </row>
    <row r="441" spans="2:71" ht="24" x14ac:dyDescent="0.25">
      <c r="B441" s="34">
        <f>IF(Presupuestos[[#This Row],[ID DOCUMENTO]]=U440,B440,IF(B440="ID",1,B440+1))</f>
        <v>418</v>
      </c>
      <c r="C441" s="2">
        <v>45856</v>
      </c>
      <c r="D441" s="2">
        <v>45856</v>
      </c>
      <c r="E441" s="3" t="s">
        <v>973</v>
      </c>
      <c r="F441" s="25" t="s">
        <v>35</v>
      </c>
      <c r="G441" s="25" t="s">
        <v>223</v>
      </c>
      <c r="H441" s="25" t="s">
        <v>214</v>
      </c>
      <c r="I441" s="36" t="str">
        <f>IFERROR(VLOOKUP(Presupuestos[[#This Row],[AREA]]&amp;Presupuestos[[#This Row],[CONCEPTO]]&amp;Presupuestos[[#This Row],[DESCRIPCION]],Tabla28[[Columna1]:[CÓDIGO NUEVO]],2,0),"")</f>
        <v>P0303002</v>
      </c>
      <c r="J441" s="3" t="s">
        <v>666</v>
      </c>
      <c r="K441" s="3" t="s">
        <v>666</v>
      </c>
      <c r="L441" s="3" t="s">
        <v>666</v>
      </c>
      <c r="M441" s="31" t="s">
        <v>1383</v>
      </c>
      <c r="N441" s="3" t="s">
        <v>15</v>
      </c>
      <c r="O441" s="3" t="s">
        <v>300</v>
      </c>
      <c r="P441" s="3" t="s">
        <v>122</v>
      </c>
      <c r="Q441" s="3" t="str">
        <f>IFERROR(VLOOKUP(Presupuestos[[#This Row],[CLASIFICACIÓN (N)]],Tabla17[],2,0),"")</f>
        <v>Costos de ventas</v>
      </c>
      <c r="R441" s="3" t="str">
        <f>IFERROR(VLOOKUP(Presupuestos[[#This Row],[CLASIFICACIÓN (N)]],Tabla17[],3,0),"")</f>
        <v>Operativo</v>
      </c>
      <c r="S441" s="3" t="s">
        <v>16</v>
      </c>
      <c r="T441" s="3" t="str">
        <f>IFERROR(VLOOKUP(Presupuestos[[#This Row],[ALMACEN]],Tabla5[],2,0),"")</f>
        <v>Arequipa</v>
      </c>
      <c r="U441" s="19" t="str">
        <f>IFERROR(VLOOKUP(Presupuestos[[#This Row],[TIPO DE DOCUMENTO]],Tipo_Documento[],2,0)&amp;Presupuestos[[#This Row],[SERIE]]&amp;Presupuestos[[#This Row],[NUMERO]]&amp;Presupuestos[[#This Row],[RUC]],"")</f>
        <v>01F204291627720511465061</v>
      </c>
      <c r="V441" s="3" t="s">
        <v>120</v>
      </c>
      <c r="W441" s="7">
        <v>45856</v>
      </c>
      <c r="X441" s="7">
        <v>45856</v>
      </c>
      <c r="Y441" s="3" t="s">
        <v>1384</v>
      </c>
      <c r="Z441" s="3">
        <v>2916277</v>
      </c>
      <c r="AA441" s="3">
        <f>IFERROR(VLOOKUP(Presupuestos[[#This Row],[RAZON SOCIAL]],CHOOSE({1,2},Clientes_Proveedores[Razon Social],Clientes_Proveedores[Ruc / Dni]),2,0),"-")</f>
        <v>20511465061</v>
      </c>
      <c r="AB441" s="31" t="s">
        <v>1385</v>
      </c>
      <c r="AC441" s="3" t="s">
        <v>670</v>
      </c>
      <c r="AD441" s="5">
        <v>0.18</v>
      </c>
      <c r="AE441" s="6">
        <v>49.322033898305087</v>
      </c>
      <c r="AF441" s="6">
        <f>Presupuestos[[#This Row],[BASE]]*Presupuestos[[#This Row],[% IGV]]</f>
        <v>8.8779661016949145</v>
      </c>
      <c r="AG441" s="22">
        <f>ROUND(SUM(Presupuestos[[#This Row],[BASE]:[IGV]]),2)</f>
        <v>58.2</v>
      </c>
      <c r="AH441" s="9" t="str">
        <f>IF(Presupuestos[[#This Row],[MONEDA]]="USD",VLOOKUP(Presupuestos[[#This Row],[FECHA DE EMISION]],Tipo_Cambio[],3,0),"")</f>
        <v/>
      </c>
      <c r="AI441" s="22">
        <f>IFERROR(ROUND(IF(Presupuestos[[#This Row],[MONEDA]]="PEN",Presupuestos[[#This Row],[TOTAL]],Presupuestos[[#This Row],[TOTAL]]*Presupuestos[[#This Row],[TIPO DE CAMBIO]]),2),"")</f>
        <v>58.2</v>
      </c>
      <c r="AJ441" s="5"/>
      <c r="AK441" s="33" t="s">
        <v>671</v>
      </c>
      <c r="AL441" s="5" t="s">
        <v>715</v>
      </c>
      <c r="AM441" s="23" t="s">
        <v>671</v>
      </c>
      <c r="AN441" s="23" t="s">
        <v>671</v>
      </c>
      <c r="AO441" s="7">
        <f>IFERROR(VLOOKUP("1-"&amp;Presupuestos[[#This Row],[ID DOCUMENTO]],BD_Pagos[],7,0),"")</f>
        <v>45856</v>
      </c>
      <c r="AP441" s="16" t="str">
        <f>IFERROR(VLOOKUP("1-"&amp;Presupuestos[[#This Row],[ID DOCUMENTO]],BD_Pagos[],8,0),"")</f>
        <v>C_Ope_006</v>
      </c>
      <c r="AQ441" s="17">
        <f>IFERROR(VLOOKUP("1-"&amp;Presupuestos[[#This Row],[ID DOCUMENTO]],BD_Pagos[],9,0),"")</f>
        <v>24929</v>
      </c>
      <c r="AR441" s="54"/>
      <c r="AS441" s="7">
        <f>IFERROR(VLOOKUP("2-"&amp;Presupuestos[[#This Row],[ID DOCUMENTO]],BD_Pagos[],7,0),"")</f>
        <v>0</v>
      </c>
      <c r="AT441" s="16" t="str">
        <f>IFERROR(VLOOKUP("2-"&amp;Presupuestos[[#This Row],[ID DOCUMENTO]],BD_Pagos[],8,0),"")</f>
        <v/>
      </c>
      <c r="AU441" s="17">
        <f>IFERROR(VLOOKUP("2-"&amp;Presupuestos[[#This Row],[ID DOCUMENTO]],BD_Pagos[],9,0),"")</f>
        <v>0</v>
      </c>
      <c r="AV441" s="20">
        <f>IF(IFERROR(VLOOKUP("2-"&amp;Presupuestos[[#This Row],[ID DOCUMENTO]],BD_Pagos[],10,0),0)&gt;Presupuestos[[#This Row],[TOTAL SOLES]],Presupuestos[[#This Row],[TOTAL SOLES]],IFERROR(VLOOKUP("2-"&amp;Presupuestos[[#This Row],[ID DOCUMENTO]],BD_Pagos[],10,0),0))</f>
        <v>0</v>
      </c>
      <c r="AW441" s="7"/>
      <c r="AX441" s="16"/>
      <c r="AY441" s="17"/>
      <c r="AZ441" s="20"/>
      <c r="BA441" s="7"/>
      <c r="BB441" s="16"/>
      <c r="BC441" s="17"/>
      <c r="BD441" s="20"/>
      <c r="BE441" s="7">
        <f>IFERROR(VLOOKUP("5-"&amp;Presupuestos[[#This Row],[ID DOCUMENTO]],BD_Pagos[],7,0),"")</f>
        <v>0</v>
      </c>
      <c r="BF441" s="17">
        <f>IFERROR(VLOOKUP("5-"&amp;Presupuestos[[#This Row],[ID DOCUMENTO]],BD_Pagos[],9,0),"")</f>
        <v>0</v>
      </c>
      <c r="BG441" s="20">
        <f>IF(IFERROR(VLOOKUP("5-"&amp;Presupuestos[[#This Row],[ID DOCUMENTO]],BD_Pagos[],10,0),0)&gt;Presupuestos[[#This Row],[TOTAL SOLES]],Presupuestos[[#This Row],[TOTAL SOLES]],IFERROR(VLOOKUP("5-"&amp;Presupuestos[[#This Row],[ID DOCUMENTO]],BD_Pagos[],10,0),0))</f>
        <v>0</v>
      </c>
      <c r="BH441" s="7">
        <f>IFERROR(VLOOKUP("1-Detraccion"&amp;Presupuestos[[#This Row],[ID DOCUMENTO]],BD_Pagos[],2,0),"")</f>
        <v>0</v>
      </c>
      <c r="BI441" s="3" t="str">
        <f>IFERROR(VLOOKUP("1-Detraccion"&amp;Presupuestos[[#This Row],[ID DOCUMENTO]],BD_Pagos[],3,0),"")</f>
        <v/>
      </c>
      <c r="BJ441" s="3">
        <f>IFERROR(VLOOKUP("1-Detraccion"&amp;Presupuestos[[#This Row],[ID DOCUMENTO]],BD_Pagos[],4,0),"")</f>
        <v>0</v>
      </c>
      <c r="BK441" s="6">
        <f>IF(IFERROR(VLOOKUP("1-Detraccion"&amp;Presupuestos[[#This Row],[ID DOCUMENTO]],BD_Pagos[],5,0),0)&gt;Presupuestos[[#This Row],[TOTAL SOLES]],Presupuestos[[#This Row],[TOTAL SOLES]],IFERROR(VLOOKUP("1-Detraccion"&amp;Presupuestos[[#This Row],[ID DOCUMENTO]],BD_Pagos[],5,0),0))</f>
        <v>0</v>
      </c>
      <c r="BL441" s="6">
        <f>IF(IFERROR(VLOOKUP("1-Detraccion"&amp;Presupuestos[[#This Row],[ID DOCUMENTO]],BD_Pagos[],6,0),0)&gt;Presupuestos[[#This Row],[TOTAL SOLES]],Presupuestos[[#This Row],[TOTAL SOLES]],IFERROR(VLOOKUP("1-Detraccion"&amp;Presupuestos[[#This Row],[ID DOCUMENTO]],BD_Pagos[],6,0),0))</f>
        <v>0</v>
      </c>
      <c r="BM441" s="37"/>
      <c r="BN441" s="3"/>
      <c r="BO441" s="3"/>
      <c r="BP441" s="6"/>
      <c r="BQ44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58.2</v>
      </c>
      <c r="BR441" s="23" t="str">
        <f>IF(Presupuestos[[#This Row],[SALDO ME-MN]]&gt;0,"PENDIENTE","CANCELADO")</f>
        <v>PENDIENTE</v>
      </c>
      <c r="BS441" s="23" t="str">
        <f>IF(COUNTIFS($U$4:$U440,Presupuestos[[#This Row],[ID DOCUMENTO]])&gt;=1,IF(B440=Presupuestos[[#This Row],[ID]],"OK","DOC. DUPLICADO"),"OK")</f>
        <v>OK</v>
      </c>
    </row>
    <row r="442" spans="2:71" ht="24" x14ac:dyDescent="0.25">
      <c r="B442" s="34">
        <f>IF(Presupuestos[[#This Row],[ID DOCUMENTO]]=U441,B441,IF(B441="ID",1,B441+1))</f>
        <v>419</v>
      </c>
      <c r="C442" s="2">
        <v>45856</v>
      </c>
      <c r="D442" s="2">
        <v>45856</v>
      </c>
      <c r="E442" s="3" t="s">
        <v>973</v>
      </c>
      <c r="F442" s="25" t="s">
        <v>35</v>
      </c>
      <c r="G442" s="25" t="s">
        <v>223</v>
      </c>
      <c r="H442" s="25" t="s">
        <v>214</v>
      </c>
      <c r="I442" s="36" t="str">
        <f>IFERROR(VLOOKUP(Presupuestos[[#This Row],[AREA]]&amp;Presupuestos[[#This Row],[CONCEPTO]]&amp;Presupuestos[[#This Row],[DESCRIPCION]],Tabla28[[Columna1]:[CÓDIGO NUEVO]],2,0),"")</f>
        <v>P0303002</v>
      </c>
      <c r="J442" s="3" t="s">
        <v>666</v>
      </c>
      <c r="K442" s="3" t="s">
        <v>666</v>
      </c>
      <c r="L442" s="3" t="s">
        <v>666</v>
      </c>
      <c r="M442" s="31" t="s">
        <v>1386</v>
      </c>
      <c r="N442" s="3" t="s">
        <v>15</v>
      </c>
      <c r="O442" s="3" t="s">
        <v>308</v>
      </c>
      <c r="P442" s="3" t="s">
        <v>122</v>
      </c>
      <c r="Q442" s="3" t="str">
        <f>IFERROR(VLOOKUP(Presupuestos[[#This Row],[CLASIFICACIÓN (N)]],Tabla17[],2,0),"")</f>
        <v>Costos de ventas</v>
      </c>
      <c r="R442" s="3" t="str">
        <f>IFERROR(VLOOKUP(Presupuestos[[#This Row],[CLASIFICACIÓN (N)]],Tabla17[],3,0),"")</f>
        <v>Operativo</v>
      </c>
      <c r="S442" s="3" t="s">
        <v>16</v>
      </c>
      <c r="T442" s="3" t="str">
        <f>IFERROR(VLOOKUP(Presupuestos[[#This Row],[ALMACEN]],Tabla5[],2,0),"")</f>
        <v>Arequipa</v>
      </c>
      <c r="U442" s="19" t="str">
        <f>IFERROR(VLOOKUP(Presupuestos[[#This Row],[TIPO DE DOCUMENTO]],Tipo_Documento[],2,0)&amp;Presupuestos[[#This Row],[SERIE]]&amp;Presupuestos[[#This Row],[NUMERO]]&amp;Presupuestos[[#This Row],[RUC]],"")</f>
        <v>01F603305968520550372640</v>
      </c>
      <c r="V442" s="3" t="s">
        <v>120</v>
      </c>
      <c r="W442" s="7">
        <v>45856</v>
      </c>
      <c r="X442" s="7">
        <v>45856</v>
      </c>
      <c r="Y442" s="3" t="s">
        <v>961</v>
      </c>
      <c r="Z442" s="3">
        <v>3059685</v>
      </c>
      <c r="AA442" s="3">
        <f>IFERROR(VLOOKUP(Presupuestos[[#This Row],[RAZON SOCIAL]],CHOOSE({1,2},Clientes_Proveedores[Razon Social],Clientes_Proveedores[Ruc / Dni]),2,0),"-")</f>
        <v>20550372640</v>
      </c>
      <c r="AB442" s="31" t="s">
        <v>726</v>
      </c>
      <c r="AC442" s="3" t="s">
        <v>670</v>
      </c>
      <c r="AD442" s="5">
        <v>0.18</v>
      </c>
      <c r="AE442" s="6">
        <v>19.067796610169491</v>
      </c>
      <c r="AF442" s="6">
        <f>Presupuestos[[#This Row],[BASE]]*Presupuestos[[#This Row],[% IGV]]</f>
        <v>3.4322033898305082</v>
      </c>
      <c r="AG442" s="22">
        <f>ROUND(SUM(Presupuestos[[#This Row],[BASE]:[IGV]]),2)</f>
        <v>22.5</v>
      </c>
      <c r="AH442" s="9" t="str">
        <f>IF(Presupuestos[[#This Row],[MONEDA]]="USD",VLOOKUP(Presupuestos[[#This Row],[FECHA DE EMISION]],Tipo_Cambio[],3,0),"")</f>
        <v/>
      </c>
      <c r="AI442" s="22">
        <f>IFERROR(ROUND(IF(Presupuestos[[#This Row],[MONEDA]]="PEN",Presupuestos[[#This Row],[TOTAL]],Presupuestos[[#This Row],[TOTAL]]*Presupuestos[[#This Row],[TIPO DE CAMBIO]]),2),"")</f>
        <v>22.5</v>
      </c>
      <c r="AJ442" s="5"/>
      <c r="AK442" s="33" t="s">
        <v>671</v>
      </c>
      <c r="AL442" s="5" t="s">
        <v>715</v>
      </c>
      <c r="AM442" s="23" t="s">
        <v>671</v>
      </c>
      <c r="AN442" s="23" t="s">
        <v>671</v>
      </c>
      <c r="AO442" s="7">
        <f>IFERROR(VLOOKUP("1-"&amp;Presupuestos[[#This Row],[ID DOCUMENTO]],BD_Pagos[],7,0),"")</f>
        <v>45856</v>
      </c>
      <c r="AP442" s="16" t="str">
        <f>IFERROR(VLOOKUP("1-"&amp;Presupuestos[[#This Row],[ID DOCUMENTO]],BD_Pagos[],8,0),"")</f>
        <v>C_Ope_006</v>
      </c>
      <c r="AQ442" s="17">
        <f>IFERROR(VLOOKUP("1-"&amp;Presupuestos[[#This Row],[ID DOCUMENTO]],BD_Pagos[],9,0),"")</f>
        <v>24949</v>
      </c>
      <c r="AR442" s="54"/>
      <c r="AS442" s="7">
        <f>IFERROR(VLOOKUP("2-"&amp;Presupuestos[[#This Row],[ID DOCUMENTO]],BD_Pagos[],7,0),"")</f>
        <v>0</v>
      </c>
      <c r="AT442" s="16" t="str">
        <f>IFERROR(VLOOKUP("2-"&amp;Presupuestos[[#This Row],[ID DOCUMENTO]],BD_Pagos[],8,0),"")</f>
        <v/>
      </c>
      <c r="AU442" s="17">
        <f>IFERROR(VLOOKUP("2-"&amp;Presupuestos[[#This Row],[ID DOCUMENTO]],BD_Pagos[],9,0),"")</f>
        <v>0</v>
      </c>
      <c r="AV442" s="20">
        <f>IF(IFERROR(VLOOKUP("2-"&amp;Presupuestos[[#This Row],[ID DOCUMENTO]],BD_Pagos[],10,0),0)&gt;Presupuestos[[#This Row],[TOTAL SOLES]],Presupuestos[[#This Row],[TOTAL SOLES]],IFERROR(VLOOKUP("2-"&amp;Presupuestos[[#This Row],[ID DOCUMENTO]],BD_Pagos[],10,0),0))</f>
        <v>0</v>
      </c>
      <c r="AW442" s="7"/>
      <c r="AX442" s="16"/>
      <c r="AY442" s="17"/>
      <c r="AZ442" s="20"/>
      <c r="BA442" s="7"/>
      <c r="BB442" s="16"/>
      <c r="BC442" s="17"/>
      <c r="BD442" s="20"/>
      <c r="BE442" s="7">
        <f>IFERROR(VLOOKUP("5-"&amp;Presupuestos[[#This Row],[ID DOCUMENTO]],BD_Pagos[],7,0),"")</f>
        <v>0</v>
      </c>
      <c r="BF442" s="17">
        <f>IFERROR(VLOOKUP("5-"&amp;Presupuestos[[#This Row],[ID DOCUMENTO]],BD_Pagos[],9,0),"")</f>
        <v>0</v>
      </c>
      <c r="BG442" s="20">
        <f>IF(IFERROR(VLOOKUP("5-"&amp;Presupuestos[[#This Row],[ID DOCUMENTO]],BD_Pagos[],10,0),0)&gt;Presupuestos[[#This Row],[TOTAL SOLES]],Presupuestos[[#This Row],[TOTAL SOLES]],IFERROR(VLOOKUP("5-"&amp;Presupuestos[[#This Row],[ID DOCUMENTO]],BD_Pagos[],10,0),0))</f>
        <v>0</v>
      </c>
      <c r="BH442" s="7">
        <f>IFERROR(VLOOKUP("1-Detraccion"&amp;Presupuestos[[#This Row],[ID DOCUMENTO]],BD_Pagos[],2,0),"")</f>
        <v>0</v>
      </c>
      <c r="BI442" s="3" t="str">
        <f>IFERROR(VLOOKUP("1-Detraccion"&amp;Presupuestos[[#This Row],[ID DOCUMENTO]],BD_Pagos[],3,0),"")</f>
        <v/>
      </c>
      <c r="BJ442" s="3">
        <f>IFERROR(VLOOKUP("1-Detraccion"&amp;Presupuestos[[#This Row],[ID DOCUMENTO]],BD_Pagos[],4,0),"")</f>
        <v>0</v>
      </c>
      <c r="BK442" s="6">
        <f>IF(IFERROR(VLOOKUP("1-Detraccion"&amp;Presupuestos[[#This Row],[ID DOCUMENTO]],BD_Pagos[],5,0),0)&gt;Presupuestos[[#This Row],[TOTAL SOLES]],Presupuestos[[#This Row],[TOTAL SOLES]],IFERROR(VLOOKUP("1-Detraccion"&amp;Presupuestos[[#This Row],[ID DOCUMENTO]],BD_Pagos[],5,0),0))</f>
        <v>0</v>
      </c>
      <c r="BL442" s="6">
        <f>IF(IFERROR(VLOOKUP("1-Detraccion"&amp;Presupuestos[[#This Row],[ID DOCUMENTO]],BD_Pagos[],6,0),0)&gt;Presupuestos[[#This Row],[TOTAL SOLES]],Presupuestos[[#This Row],[TOTAL SOLES]],IFERROR(VLOOKUP("1-Detraccion"&amp;Presupuestos[[#This Row],[ID DOCUMENTO]],BD_Pagos[],6,0),0))</f>
        <v>0</v>
      </c>
      <c r="BM442" s="37"/>
      <c r="BN442" s="3"/>
      <c r="BO442" s="3"/>
      <c r="BP442" s="6"/>
      <c r="BQ44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22.5</v>
      </c>
      <c r="BR442" s="23" t="str">
        <f>IF(Presupuestos[[#This Row],[SALDO ME-MN]]&gt;0,"PENDIENTE","CANCELADO")</f>
        <v>PENDIENTE</v>
      </c>
      <c r="BS442" s="23" t="str">
        <f>IF(COUNTIFS($U$4:$U441,Presupuestos[[#This Row],[ID DOCUMENTO]])&gt;=1,IF(B441=Presupuestos[[#This Row],[ID]],"OK","DOC. DUPLICADO"),"OK")</f>
        <v>OK</v>
      </c>
    </row>
    <row r="443" spans="2:71" ht="24" x14ac:dyDescent="0.25">
      <c r="B443" s="34">
        <f>IF(Presupuestos[[#This Row],[ID DOCUMENTO]]=U442,B442,IF(B442="ID",1,B442+1))</f>
        <v>420</v>
      </c>
      <c r="C443" s="2">
        <v>45859</v>
      </c>
      <c r="D443" s="2">
        <v>45859</v>
      </c>
      <c r="E443" s="3" t="s">
        <v>973</v>
      </c>
      <c r="F443" s="25" t="s">
        <v>35</v>
      </c>
      <c r="G443" s="25" t="s">
        <v>223</v>
      </c>
      <c r="H443" s="25" t="s">
        <v>214</v>
      </c>
      <c r="I443" s="36" t="str">
        <f>IFERROR(VLOOKUP(Presupuestos[[#This Row],[AREA]]&amp;Presupuestos[[#This Row],[CONCEPTO]]&amp;Presupuestos[[#This Row],[DESCRIPCION]],Tabla28[[Columna1]:[CÓDIGO NUEVO]],2,0),"")</f>
        <v>P0303002</v>
      </c>
      <c r="J443" s="3" t="s">
        <v>666</v>
      </c>
      <c r="K443" s="3" t="s">
        <v>666</v>
      </c>
      <c r="L443" s="3" t="s">
        <v>666</v>
      </c>
      <c r="M443" s="31" t="s">
        <v>1387</v>
      </c>
      <c r="N443" s="3" t="s">
        <v>15</v>
      </c>
      <c r="O443" s="3" t="s">
        <v>308</v>
      </c>
      <c r="P443" s="3" t="s">
        <v>122</v>
      </c>
      <c r="Q443" s="3" t="str">
        <f>IFERROR(VLOOKUP(Presupuestos[[#This Row],[CLASIFICACIÓN (N)]],Tabla17[],2,0),"")</f>
        <v>Costos de ventas</v>
      </c>
      <c r="R443" s="3" t="str">
        <f>IFERROR(VLOOKUP(Presupuestos[[#This Row],[CLASIFICACIÓN (N)]],Tabla17[],3,0),"")</f>
        <v>Operativo</v>
      </c>
      <c r="S443" s="3" t="s">
        <v>16</v>
      </c>
      <c r="T443" s="3" t="str">
        <f>IFERROR(VLOOKUP(Presupuestos[[#This Row],[ALMACEN]],Tabla5[],2,0),"")</f>
        <v>Arequipa</v>
      </c>
      <c r="U443" s="19" t="str">
        <f>IFERROR(VLOOKUP(Presupuestos[[#This Row],[TIPO DE DOCUMENTO]],Tipo_Documento[],2,0)&amp;Presupuestos[[#This Row],[SERIE]]&amp;Presupuestos[[#This Row],[NUMERO]]&amp;Presupuestos[[#This Row],[RUC]],"")</f>
        <v>01F226127165120550372640</v>
      </c>
      <c r="V443" s="3" t="s">
        <v>120</v>
      </c>
      <c r="W443" s="7">
        <v>45859</v>
      </c>
      <c r="X443" s="7">
        <v>45859</v>
      </c>
      <c r="Y443" s="3" t="s">
        <v>1388</v>
      </c>
      <c r="Z443" s="3">
        <v>1271651</v>
      </c>
      <c r="AA443" s="3">
        <f>IFERROR(VLOOKUP(Presupuestos[[#This Row],[RAZON SOCIAL]],CHOOSE({1,2},Clientes_Proveedores[Razon Social],Clientes_Proveedores[Ruc / Dni]),2,0),"-")</f>
        <v>20550372640</v>
      </c>
      <c r="AB443" s="31" t="s">
        <v>726</v>
      </c>
      <c r="AC443" s="3" t="s">
        <v>670</v>
      </c>
      <c r="AD443" s="5">
        <v>0.18</v>
      </c>
      <c r="AE443" s="6">
        <v>19.067796610169491</v>
      </c>
      <c r="AF443" s="6">
        <f>Presupuestos[[#This Row],[BASE]]*Presupuestos[[#This Row],[% IGV]]</f>
        <v>3.4322033898305082</v>
      </c>
      <c r="AG443" s="22">
        <f>ROUND(SUM(Presupuestos[[#This Row],[BASE]:[IGV]]),2)</f>
        <v>22.5</v>
      </c>
      <c r="AH443" s="9" t="str">
        <f>IF(Presupuestos[[#This Row],[MONEDA]]="USD",VLOOKUP(Presupuestos[[#This Row],[FECHA DE EMISION]],Tipo_Cambio[],3,0),"")</f>
        <v/>
      </c>
      <c r="AI443" s="22">
        <f>IFERROR(ROUND(IF(Presupuestos[[#This Row],[MONEDA]]="PEN",Presupuestos[[#This Row],[TOTAL]],Presupuestos[[#This Row],[TOTAL]]*Presupuestos[[#This Row],[TIPO DE CAMBIO]]),2),"")</f>
        <v>22.5</v>
      </c>
      <c r="AJ443" s="5"/>
      <c r="AK443" s="33" t="s">
        <v>671</v>
      </c>
      <c r="AL443" s="5" t="s">
        <v>715</v>
      </c>
      <c r="AM443" s="23" t="s">
        <v>671</v>
      </c>
      <c r="AN443" s="23" t="s">
        <v>671</v>
      </c>
      <c r="AO443" s="7">
        <f>IFERROR(VLOOKUP("1-"&amp;Presupuestos[[#This Row],[ID DOCUMENTO]],BD_Pagos[],7,0),"")</f>
        <v>45859</v>
      </c>
      <c r="AP443" s="16" t="str">
        <f>IFERROR(VLOOKUP("1-"&amp;Presupuestos[[#This Row],[ID DOCUMENTO]],BD_Pagos[],8,0),"")</f>
        <v>C_Ope_006</v>
      </c>
      <c r="AQ443" s="17">
        <f>IFERROR(VLOOKUP("1-"&amp;Presupuestos[[#This Row],[ID DOCUMENTO]],BD_Pagos[],9,0),"")</f>
        <v>24970</v>
      </c>
      <c r="AR443" s="54"/>
      <c r="AS443" s="7">
        <f>IFERROR(VLOOKUP("2-"&amp;Presupuestos[[#This Row],[ID DOCUMENTO]],BD_Pagos[],7,0),"")</f>
        <v>0</v>
      </c>
      <c r="AT443" s="16" t="str">
        <f>IFERROR(VLOOKUP("2-"&amp;Presupuestos[[#This Row],[ID DOCUMENTO]],BD_Pagos[],8,0),"")</f>
        <v/>
      </c>
      <c r="AU443" s="17">
        <f>IFERROR(VLOOKUP("2-"&amp;Presupuestos[[#This Row],[ID DOCUMENTO]],BD_Pagos[],9,0),"")</f>
        <v>0</v>
      </c>
      <c r="AV443" s="20">
        <f>IF(IFERROR(VLOOKUP("2-"&amp;Presupuestos[[#This Row],[ID DOCUMENTO]],BD_Pagos[],10,0),0)&gt;Presupuestos[[#This Row],[TOTAL SOLES]],Presupuestos[[#This Row],[TOTAL SOLES]],IFERROR(VLOOKUP("2-"&amp;Presupuestos[[#This Row],[ID DOCUMENTO]],BD_Pagos[],10,0),0))</f>
        <v>0</v>
      </c>
      <c r="AW443" s="7"/>
      <c r="AX443" s="16"/>
      <c r="AY443" s="17"/>
      <c r="AZ443" s="20"/>
      <c r="BA443" s="7"/>
      <c r="BB443" s="16"/>
      <c r="BC443" s="17"/>
      <c r="BD443" s="20"/>
      <c r="BE443" s="7">
        <f>IFERROR(VLOOKUP("5-"&amp;Presupuestos[[#This Row],[ID DOCUMENTO]],BD_Pagos[],7,0),"")</f>
        <v>0</v>
      </c>
      <c r="BF443" s="17">
        <f>IFERROR(VLOOKUP("5-"&amp;Presupuestos[[#This Row],[ID DOCUMENTO]],BD_Pagos[],9,0),"")</f>
        <v>0</v>
      </c>
      <c r="BG443" s="20">
        <f>IF(IFERROR(VLOOKUP("5-"&amp;Presupuestos[[#This Row],[ID DOCUMENTO]],BD_Pagos[],10,0),0)&gt;Presupuestos[[#This Row],[TOTAL SOLES]],Presupuestos[[#This Row],[TOTAL SOLES]],IFERROR(VLOOKUP("5-"&amp;Presupuestos[[#This Row],[ID DOCUMENTO]],BD_Pagos[],10,0),0))</f>
        <v>0</v>
      </c>
      <c r="BH443" s="7">
        <f>IFERROR(VLOOKUP("1-Detraccion"&amp;Presupuestos[[#This Row],[ID DOCUMENTO]],BD_Pagos[],2,0),"")</f>
        <v>0</v>
      </c>
      <c r="BI443" s="3" t="str">
        <f>IFERROR(VLOOKUP("1-Detraccion"&amp;Presupuestos[[#This Row],[ID DOCUMENTO]],BD_Pagos[],3,0),"")</f>
        <v/>
      </c>
      <c r="BJ443" s="3">
        <f>IFERROR(VLOOKUP("1-Detraccion"&amp;Presupuestos[[#This Row],[ID DOCUMENTO]],BD_Pagos[],4,0),"")</f>
        <v>0</v>
      </c>
      <c r="BK443" s="6">
        <f>IF(IFERROR(VLOOKUP("1-Detraccion"&amp;Presupuestos[[#This Row],[ID DOCUMENTO]],BD_Pagos[],5,0),0)&gt;Presupuestos[[#This Row],[TOTAL SOLES]],Presupuestos[[#This Row],[TOTAL SOLES]],IFERROR(VLOOKUP("1-Detraccion"&amp;Presupuestos[[#This Row],[ID DOCUMENTO]],BD_Pagos[],5,0),0))</f>
        <v>0</v>
      </c>
      <c r="BL443" s="6">
        <f>IF(IFERROR(VLOOKUP("1-Detraccion"&amp;Presupuestos[[#This Row],[ID DOCUMENTO]],BD_Pagos[],6,0),0)&gt;Presupuestos[[#This Row],[TOTAL SOLES]],Presupuestos[[#This Row],[TOTAL SOLES]],IFERROR(VLOOKUP("1-Detraccion"&amp;Presupuestos[[#This Row],[ID DOCUMENTO]],BD_Pagos[],6,0),0))</f>
        <v>0</v>
      </c>
      <c r="BM443" s="37"/>
      <c r="BN443" s="3"/>
      <c r="BO443" s="3"/>
      <c r="BP443" s="6"/>
      <c r="BQ44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22.5</v>
      </c>
      <c r="BR443" s="23" t="str">
        <f>IF(Presupuestos[[#This Row],[SALDO ME-MN]]&gt;0,"PENDIENTE","CANCELADO")</f>
        <v>PENDIENTE</v>
      </c>
      <c r="BS443" s="23" t="str">
        <f>IF(COUNTIFS($U$4:$U442,Presupuestos[[#This Row],[ID DOCUMENTO]])&gt;=1,IF(B442=Presupuestos[[#This Row],[ID]],"OK","DOC. DUPLICADO"),"OK")</f>
        <v>OK</v>
      </c>
    </row>
    <row r="444" spans="2:71" ht="24" x14ac:dyDescent="0.25">
      <c r="B444" s="34">
        <f>IF(Presupuestos[[#This Row],[ID DOCUMENTO]]=U443,B443,IF(B443="ID",1,B443+1))</f>
        <v>421</v>
      </c>
      <c r="C444" s="2">
        <v>45859</v>
      </c>
      <c r="D444" s="2">
        <v>45859</v>
      </c>
      <c r="E444" s="3" t="s">
        <v>973</v>
      </c>
      <c r="F444" s="25" t="s">
        <v>35</v>
      </c>
      <c r="G444" s="25" t="s">
        <v>223</v>
      </c>
      <c r="H444" s="25" t="s">
        <v>214</v>
      </c>
      <c r="I444" s="36" t="str">
        <f>IFERROR(VLOOKUP(Presupuestos[[#This Row],[AREA]]&amp;Presupuestos[[#This Row],[CONCEPTO]]&amp;Presupuestos[[#This Row],[DESCRIPCION]],Tabla28[[Columna1]:[CÓDIGO NUEVO]],2,0),"")</f>
        <v>P0303002</v>
      </c>
      <c r="J444" s="3" t="s">
        <v>666</v>
      </c>
      <c r="K444" s="3" t="s">
        <v>666</v>
      </c>
      <c r="L444" s="3" t="s">
        <v>666</v>
      </c>
      <c r="M444" s="31" t="s">
        <v>1389</v>
      </c>
      <c r="N444" s="3" t="s">
        <v>15</v>
      </c>
      <c r="O444" s="3" t="s">
        <v>308</v>
      </c>
      <c r="P444" s="3" t="s">
        <v>122</v>
      </c>
      <c r="Q444" s="3" t="str">
        <f>IFERROR(VLOOKUP(Presupuestos[[#This Row],[CLASIFICACIÓN (N)]],Tabla17[],2,0),"")</f>
        <v>Costos de ventas</v>
      </c>
      <c r="R444" s="3" t="str">
        <f>IFERROR(VLOOKUP(Presupuestos[[#This Row],[CLASIFICACIÓN (N)]],Tabla17[],3,0),"")</f>
        <v>Operativo</v>
      </c>
      <c r="S444" s="3" t="s">
        <v>16</v>
      </c>
      <c r="T444" s="3" t="str">
        <f>IFERROR(VLOOKUP(Presupuestos[[#This Row],[ALMACEN]],Tabla5[],2,0),"")</f>
        <v>Arequipa</v>
      </c>
      <c r="U444" s="19" t="str">
        <f>IFERROR(VLOOKUP(Presupuestos[[#This Row],[TIPO DE DOCUMENTO]],Tipo_Documento[],2,0)&amp;Presupuestos[[#This Row],[SERIE]]&amp;Presupuestos[[#This Row],[NUMERO]]&amp;Presupuestos[[#This Row],[RUC]],"")</f>
        <v>01F102308534520511465061</v>
      </c>
      <c r="V444" s="3" t="s">
        <v>120</v>
      </c>
      <c r="W444" s="7">
        <v>45859</v>
      </c>
      <c r="X444" s="7">
        <v>45859</v>
      </c>
      <c r="Y444" s="3" t="s">
        <v>791</v>
      </c>
      <c r="Z444" s="3">
        <v>3085345</v>
      </c>
      <c r="AA444" s="3">
        <f>IFERROR(VLOOKUP(Presupuestos[[#This Row],[RAZON SOCIAL]],CHOOSE({1,2},Clientes_Proveedores[Razon Social],Clientes_Proveedores[Ruc / Dni]),2,0),"-")</f>
        <v>20511465061</v>
      </c>
      <c r="AB444" s="31" t="s">
        <v>1385</v>
      </c>
      <c r="AC444" s="3" t="s">
        <v>670</v>
      </c>
      <c r="AD444" s="5">
        <v>0.18</v>
      </c>
      <c r="AE444" s="6">
        <v>49.322033898305087</v>
      </c>
      <c r="AF444" s="6">
        <f>Presupuestos[[#This Row],[BASE]]*Presupuestos[[#This Row],[% IGV]]</f>
        <v>8.8779661016949145</v>
      </c>
      <c r="AG444" s="22">
        <f>ROUND(SUM(Presupuestos[[#This Row],[BASE]:[IGV]]),2)</f>
        <v>58.2</v>
      </c>
      <c r="AH444" s="9" t="str">
        <f>IF(Presupuestos[[#This Row],[MONEDA]]="USD",VLOOKUP(Presupuestos[[#This Row],[FECHA DE EMISION]],Tipo_Cambio[],3,0),"")</f>
        <v/>
      </c>
      <c r="AI444" s="22">
        <f>IFERROR(ROUND(IF(Presupuestos[[#This Row],[MONEDA]]="PEN",Presupuestos[[#This Row],[TOTAL]],Presupuestos[[#This Row],[TOTAL]]*Presupuestos[[#This Row],[TIPO DE CAMBIO]]),2),"")</f>
        <v>58.2</v>
      </c>
      <c r="AJ444" s="5"/>
      <c r="AK444" s="33" t="s">
        <v>671</v>
      </c>
      <c r="AL444" s="5" t="s">
        <v>715</v>
      </c>
      <c r="AM444" s="23" t="s">
        <v>671</v>
      </c>
      <c r="AN444" s="23" t="s">
        <v>671</v>
      </c>
      <c r="AO444" s="7">
        <f>IFERROR(VLOOKUP("1-"&amp;Presupuestos[[#This Row],[ID DOCUMENTO]],BD_Pagos[],7,0),"")</f>
        <v>45859</v>
      </c>
      <c r="AP444" s="16" t="str">
        <f>IFERROR(VLOOKUP("1-"&amp;Presupuestos[[#This Row],[ID DOCUMENTO]],BD_Pagos[],8,0),"")</f>
        <v>C_Ope_006</v>
      </c>
      <c r="AQ444" s="17">
        <f>IFERROR(VLOOKUP("1-"&amp;Presupuestos[[#This Row],[ID DOCUMENTO]],BD_Pagos[],9,0),"")</f>
        <v>24971</v>
      </c>
      <c r="AR444" s="54"/>
      <c r="AS444" s="7">
        <f>IFERROR(VLOOKUP("2-"&amp;Presupuestos[[#This Row],[ID DOCUMENTO]],BD_Pagos[],7,0),"")</f>
        <v>0</v>
      </c>
      <c r="AT444" s="16" t="str">
        <f>IFERROR(VLOOKUP("2-"&amp;Presupuestos[[#This Row],[ID DOCUMENTO]],BD_Pagos[],8,0),"")</f>
        <v/>
      </c>
      <c r="AU444" s="17">
        <f>IFERROR(VLOOKUP("2-"&amp;Presupuestos[[#This Row],[ID DOCUMENTO]],BD_Pagos[],9,0),"")</f>
        <v>0</v>
      </c>
      <c r="AV444" s="20">
        <f>IF(IFERROR(VLOOKUP("2-"&amp;Presupuestos[[#This Row],[ID DOCUMENTO]],BD_Pagos[],10,0),0)&gt;Presupuestos[[#This Row],[TOTAL SOLES]],Presupuestos[[#This Row],[TOTAL SOLES]],IFERROR(VLOOKUP("2-"&amp;Presupuestos[[#This Row],[ID DOCUMENTO]],BD_Pagos[],10,0),0))</f>
        <v>0</v>
      </c>
      <c r="AW444" s="7"/>
      <c r="AX444" s="16"/>
      <c r="AY444" s="17"/>
      <c r="AZ444" s="20"/>
      <c r="BA444" s="7"/>
      <c r="BB444" s="16"/>
      <c r="BC444" s="17"/>
      <c r="BD444" s="20"/>
      <c r="BE444" s="7">
        <f>IFERROR(VLOOKUP("5-"&amp;Presupuestos[[#This Row],[ID DOCUMENTO]],BD_Pagos[],7,0),"")</f>
        <v>0</v>
      </c>
      <c r="BF444" s="17">
        <f>IFERROR(VLOOKUP("5-"&amp;Presupuestos[[#This Row],[ID DOCUMENTO]],BD_Pagos[],9,0),"")</f>
        <v>0</v>
      </c>
      <c r="BG444" s="20">
        <f>IF(IFERROR(VLOOKUP("5-"&amp;Presupuestos[[#This Row],[ID DOCUMENTO]],BD_Pagos[],10,0),0)&gt;Presupuestos[[#This Row],[TOTAL SOLES]],Presupuestos[[#This Row],[TOTAL SOLES]],IFERROR(VLOOKUP("5-"&amp;Presupuestos[[#This Row],[ID DOCUMENTO]],BD_Pagos[],10,0),0))</f>
        <v>0</v>
      </c>
      <c r="BH444" s="7">
        <f>IFERROR(VLOOKUP("1-Detraccion"&amp;Presupuestos[[#This Row],[ID DOCUMENTO]],BD_Pagos[],2,0),"")</f>
        <v>0</v>
      </c>
      <c r="BI444" s="3" t="str">
        <f>IFERROR(VLOOKUP("1-Detraccion"&amp;Presupuestos[[#This Row],[ID DOCUMENTO]],BD_Pagos[],3,0),"")</f>
        <v/>
      </c>
      <c r="BJ444" s="3">
        <f>IFERROR(VLOOKUP("1-Detraccion"&amp;Presupuestos[[#This Row],[ID DOCUMENTO]],BD_Pagos[],4,0),"")</f>
        <v>0</v>
      </c>
      <c r="BK444" s="6">
        <f>IF(IFERROR(VLOOKUP("1-Detraccion"&amp;Presupuestos[[#This Row],[ID DOCUMENTO]],BD_Pagos[],5,0),0)&gt;Presupuestos[[#This Row],[TOTAL SOLES]],Presupuestos[[#This Row],[TOTAL SOLES]],IFERROR(VLOOKUP("1-Detraccion"&amp;Presupuestos[[#This Row],[ID DOCUMENTO]],BD_Pagos[],5,0),0))</f>
        <v>0</v>
      </c>
      <c r="BL444" s="6">
        <f>IF(IFERROR(VLOOKUP("1-Detraccion"&amp;Presupuestos[[#This Row],[ID DOCUMENTO]],BD_Pagos[],6,0),0)&gt;Presupuestos[[#This Row],[TOTAL SOLES]],Presupuestos[[#This Row],[TOTAL SOLES]],IFERROR(VLOOKUP("1-Detraccion"&amp;Presupuestos[[#This Row],[ID DOCUMENTO]],BD_Pagos[],6,0),0))</f>
        <v>0</v>
      </c>
      <c r="BM444" s="37"/>
      <c r="BN444" s="3"/>
      <c r="BO444" s="3"/>
      <c r="BP444" s="6"/>
      <c r="BQ44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58.2</v>
      </c>
      <c r="BR444" s="23" t="str">
        <f>IF(Presupuestos[[#This Row],[SALDO ME-MN]]&gt;0,"PENDIENTE","CANCELADO")</f>
        <v>PENDIENTE</v>
      </c>
      <c r="BS444" s="23" t="str">
        <f>IF(COUNTIFS($U$4:$U443,Presupuestos[[#This Row],[ID DOCUMENTO]])&gt;=1,IF(B443=Presupuestos[[#This Row],[ID]],"OK","DOC. DUPLICADO"),"OK")</f>
        <v>OK</v>
      </c>
    </row>
    <row r="445" spans="2:71" x14ac:dyDescent="0.25">
      <c r="B445" s="34">
        <f>IF(Presupuestos[[#This Row],[ID DOCUMENTO]]=U444,B444,IF(B444="ID",1,B444+1))</f>
        <v>422</v>
      </c>
      <c r="C445" s="2">
        <v>45859</v>
      </c>
      <c r="D445" s="2">
        <v>45859</v>
      </c>
      <c r="E445" s="3" t="s">
        <v>973</v>
      </c>
      <c r="F445" s="25" t="s">
        <v>35</v>
      </c>
      <c r="G445" s="25" t="s">
        <v>223</v>
      </c>
      <c r="H445" s="25" t="s">
        <v>214</v>
      </c>
      <c r="I445" s="36" t="str">
        <f>IFERROR(VLOOKUP(Presupuestos[[#This Row],[AREA]]&amp;Presupuestos[[#This Row],[CONCEPTO]]&amp;Presupuestos[[#This Row],[DESCRIPCION]],Tabla28[[Columna1]:[CÓDIGO NUEVO]],2,0),"")</f>
        <v>P0303002</v>
      </c>
      <c r="J445" s="3" t="s">
        <v>666</v>
      </c>
      <c r="K445" s="3" t="s">
        <v>666</v>
      </c>
      <c r="L445" s="3" t="s">
        <v>666</v>
      </c>
      <c r="M445" s="31" t="s">
        <v>1390</v>
      </c>
      <c r="N445" s="3" t="s">
        <v>15</v>
      </c>
      <c r="O445" s="3" t="s">
        <v>308</v>
      </c>
      <c r="P445" s="3" t="s">
        <v>122</v>
      </c>
      <c r="Q445" s="3" t="str">
        <f>IFERROR(VLOOKUP(Presupuestos[[#This Row],[CLASIFICACIÓN (N)]],Tabla17[],2,0),"")</f>
        <v>Costos de ventas</v>
      </c>
      <c r="R445" s="3" t="str">
        <f>IFERROR(VLOOKUP(Presupuestos[[#This Row],[CLASIFICACIÓN (N)]],Tabla17[],3,0),"")</f>
        <v>Operativo</v>
      </c>
      <c r="S445" s="3" t="s">
        <v>16</v>
      </c>
      <c r="T445" s="3" t="str">
        <f>IFERROR(VLOOKUP(Presupuestos[[#This Row],[ALMACEN]],Tabla5[],2,0),"")</f>
        <v>Arequipa</v>
      </c>
      <c r="U445" s="19" t="str">
        <f>IFERROR(VLOOKUP(Presupuestos[[#This Row],[TIPO DE DOCUMENTO]],Tipo_Documento[],2,0)&amp;Presupuestos[[#This Row],[SERIE]]&amp;Presupuestos[[#This Row],[NUMERO]]&amp;Presupuestos[[#This Row],[RUC]],"")</f>
        <v>01F301255161520511465061</v>
      </c>
      <c r="V445" s="3" t="s">
        <v>120</v>
      </c>
      <c r="W445" s="7">
        <v>45859</v>
      </c>
      <c r="X445" s="7">
        <v>45859</v>
      </c>
      <c r="Y445" s="3" t="s">
        <v>1391</v>
      </c>
      <c r="Z445" s="3">
        <v>2551615</v>
      </c>
      <c r="AA445" s="3">
        <f>IFERROR(VLOOKUP(Presupuestos[[#This Row],[RAZON SOCIAL]],CHOOSE({1,2},Clientes_Proveedores[Razon Social],Clientes_Proveedores[Ruc / Dni]),2,0),"-")</f>
        <v>20511465061</v>
      </c>
      <c r="AB445" s="31" t="s">
        <v>1385</v>
      </c>
      <c r="AC445" s="3" t="s">
        <v>670</v>
      </c>
      <c r="AD445" s="5">
        <v>0.18</v>
      </c>
      <c r="AE445" s="6">
        <v>49.322033898305087</v>
      </c>
      <c r="AF445" s="6">
        <f>Presupuestos[[#This Row],[BASE]]*Presupuestos[[#This Row],[% IGV]]</f>
        <v>8.8779661016949145</v>
      </c>
      <c r="AG445" s="22">
        <f>ROUND(SUM(Presupuestos[[#This Row],[BASE]:[IGV]]),2)</f>
        <v>58.2</v>
      </c>
      <c r="AH445" s="9" t="str">
        <f>IF(Presupuestos[[#This Row],[MONEDA]]="USD",VLOOKUP(Presupuestos[[#This Row],[FECHA DE EMISION]],Tipo_Cambio[],3,0),"")</f>
        <v/>
      </c>
      <c r="AI445" s="22">
        <f>IFERROR(ROUND(IF(Presupuestos[[#This Row],[MONEDA]]="PEN",Presupuestos[[#This Row],[TOTAL]],Presupuestos[[#This Row],[TOTAL]]*Presupuestos[[#This Row],[TIPO DE CAMBIO]]),2),"")</f>
        <v>58.2</v>
      </c>
      <c r="AJ445" s="5"/>
      <c r="AK445" s="33" t="s">
        <v>671</v>
      </c>
      <c r="AL445" s="5" t="s">
        <v>715</v>
      </c>
      <c r="AM445" s="23" t="s">
        <v>671</v>
      </c>
      <c r="AN445" s="23" t="s">
        <v>671</v>
      </c>
      <c r="AO445" s="7">
        <f>IFERROR(VLOOKUP("1-"&amp;Presupuestos[[#This Row],[ID DOCUMENTO]],BD_Pagos[],7,0),"")</f>
        <v>45859</v>
      </c>
      <c r="AP445" s="16" t="str">
        <f>IFERROR(VLOOKUP("1-"&amp;Presupuestos[[#This Row],[ID DOCUMENTO]],BD_Pagos[],8,0),"")</f>
        <v>C_Ope_006</v>
      </c>
      <c r="AQ445" s="17">
        <f>IFERROR(VLOOKUP("1-"&amp;Presupuestos[[#This Row],[ID DOCUMENTO]],BD_Pagos[],9,0),"")</f>
        <v>24972</v>
      </c>
      <c r="AR445" s="54"/>
      <c r="AS445" s="7">
        <f>IFERROR(VLOOKUP("2-"&amp;Presupuestos[[#This Row],[ID DOCUMENTO]],BD_Pagos[],7,0),"")</f>
        <v>0</v>
      </c>
      <c r="AT445" s="16" t="str">
        <f>IFERROR(VLOOKUP("2-"&amp;Presupuestos[[#This Row],[ID DOCUMENTO]],BD_Pagos[],8,0),"")</f>
        <v/>
      </c>
      <c r="AU445" s="17">
        <f>IFERROR(VLOOKUP("2-"&amp;Presupuestos[[#This Row],[ID DOCUMENTO]],BD_Pagos[],9,0),"")</f>
        <v>0</v>
      </c>
      <c r="AV445" s="20">
        <f>IF(IFERROR(VLOOKUP("2-"&amp;Presupuestos[[#This Row],[ID DOCUMENTO]],BD_Pagos[],10,0),0)&gt;Presupuestos[[#This Row],[TOTAL SOLES]],Presupuestos[[#This Row],[TOTAL SOLES]],IFERROR(VLOOKUP("2-"&amp;Presupuestos[[#This Row],[ID DOCUMENTO]],BD_Pagos[],10,0),0))</f>
        <v>0</v>
      </c>
      <c r="AW445" s="7"/>
      <c r="AX445" s="16"/>
      <c r="AY445" s="17"/>
      <c r="AZ445" s="20"/>
      <c r="BA445" s="7"/>
      <c r="BB445" s="16"/>
      <c r="BC445" s="17"/>
      <c r="BD445" s="20"/>
      <c r="BE445" s="7">
        <f>IFERROR(VLOOKUP("5-"&amp;Presupuestos[[#This Row],[ID DOCUMENTO]],BD_Pagos[],7,0),"")</f>
        <v>0</v>
      </c>
      <c r="BF445" s="17">
        <f>IFERROR(VLOOKUP("5-"&amp;Presupuestos[[#This Row],[ID DOCUMENTO]],BD_Pagos[],9,0),"")</f>
        <v>0</v>
      </c>
      <c r="BG445" s="20">
        <f>IF(IFERROR(VLOOKUP("5-"&amp;Presupuestos[[#This Row],[ID DOCUMENTO]],BD_Pagos[],10,0),0)&gt;Presupuestos[[#This Row],[TOTAL SOLES]],Presupuestos[[#This Row],[TOTAL SOLES]],IFERROR(VLOOKUP("5-"&amp;Presupuestos[[#This Row],[ID DOCUMENTO]],BD_Pagos[],10,0),0))</f>
        <v>0</v>
      </c>
      <c r="BH445" s="7">
        <f>IFERROR(VLOOKUP("1-Detraccion"&amp;Presupuestos[[#This Row],[ID DOCUMENTO]],BD_Pagos[],2,0),"")</f>
        <v>0</v>
      </c>
      <c r="BI445" s="3" t="str">
        <f>IFERROR(VLOOKUP("1-Detraccion"&amp;Presupuestos[[#This Row],[ID DOCUMENTO]],BD_Pagos[],3,0),"")</f>
        <v/>
      </c>
      <c r="BJ445" s="3">
        <f>IFERROR(VLOOKUP("1-Detraccion"&amp;Presupuestos[[#This Row],[ID DOCUMENTO]],BD_Pagos[],4,0),"")</f>
        <v>0</v>
      </c>
      <c r="BK445" s="6">
        <f>IF(IFERROR(VLOOKUP("1-Detraccion"&amp;Presupuestos[[#This Row],[ID DOCUMENTO]],BD_Pagos[],5,0),0)&gt;Presupuestos[[#This Row],[TOTAL SOLES]],Presupuestos[[#This Row],[TOTAL SOLES]],IFERROR(VLOOKUP("1-Detraccion"&amp;Presupuestos[[#This Row],[ID DOCUMENTO]],BD_Pagos[],5,0),0))</f>
        <v>0</v>
      </c>
      <c r="BL445" s="6">
        <f>IF(IFERROR(VLOOKUP("1-Detraccion"&amp;Presupuestos[[#This Row],[ID DOCUMENTO]],BD_Pagos[],6,0),0)&gt;Presupuestos[[#This Row],[TOTAL SOLES]],Presupuestos[[#This Row],[TOTAL SOLES]],IFERROR(VLOOKUP("1-Detraccion"&amp;Presupuestos[[#This Row],[ID DOCUMENTO]],BD_Pagos[],6,0),0))</f>
        <v>0</v>
      </c>
      <c r="BM445" s="37"/>
      <c r="BN445" s="3"/>
      <c r="BO445" s="3"/>
      <c r="BP445" s="6"/>
      <c r="BQ44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58.2</v>
      </c>
      <c r="BR445" s="23" t="str">
        <f>IF(Presupuestos[[#This Row],[SALDO ME-MN]]&gt;0,"PENDIENTE","CANCELADO")</f>
        <v>PENDIENTE</v>
      </c>
      <c r="BS445" s="23" t="str">
        <f>IF(COUNTIFS($U$4:$U444,Presupuestos[[#This Row],[ID DOCUMENTO]])&gt;=1,IF(B444=Presupuestos[[#This Row],[ID]],"OK","DOC. DUPLICADO"),"OK")</f>
        <v>OK</v>
      </c>
    </row>
    <row r="446" spans="2:71" ht="24" x14ac:dyDescent="0.25">
      <c r="B446" s="34">
        <f>IF(Presupuestos[[#This Row],[ID DOCUMENTO]]=U445,B445,IF(B445="ID",1,B445+1))</f>
        <v>423</v>
      </c>
      <c r="C446" s="2">
        <v>45859</v>
      </c>
      <c r="D446" s="2">
        <v>45859</v>
      </c>
      <c r="E446" s="3" t="s">
        <v>973</v>
      </c>
      <c r="F446" s="25" t="s">
        <v>35</v>
      </c>
      <c r="G446" s="25" t="s">
        <v>223</v>
      </c>
      <c r="H446" s="25" t="s">
        <v>214</v>
      </c>
      <c r="I446" s="36" t="str">
        <f>IFERROR(VLOOKUP(Presupuestos[[#This Row],[AREA]]&amp;Presupuestos[[#This Row],[CONCEPTO]]&amp;Presupuestos[[#This Row],[DESCRIPCION]],Tabla28[[Columna1]:[CÓDIGO NUEVO]],2,0),"")</f>
        <v>P0303002</v>
      </c>
      <c r="J446" s="3" t="s">
        <v>666</v>
      </c>
      <c r="K446" s="3" t="s">
        <v>666</v>
      </c>
      <c r="L446" s="3" t="s">
        <v>666</v>
      </c>
      <c r="M446" s="31" t="s">
        <v>1392</v>
      </c>
      <c r="N446" s="3" t="s">
        <v>15</v>
      </c>
      <c r="O446" s="3" t="s">
        <v>308</v>
      </c>
      <c r="P446" s="3" t="s">
        <v>122</v>
      </c>
      <c r="Q446" s="3" t="str">
        <f>IFERROR(VLOOKUP(Presupuestos[[#This Row],[CLASIFICACIÓN (N)]],Tabla17[],2,0),"")</f>
        <v>Costos de ventas</v>
      </c>
      <c r="R446" s="3" t="str">
        <f>IFERROR(VLOOKUP(Presupuestos[[#This Row],[CLASIFICACIÓN (N)]],Tabla17[],3,0),"")</f>
        <v>Operativo</v>
      </c>
      <c r="S446" s="3" t="s">
        <v>16</v>
      </c>
      <c r="T446" s="3" t="str">
        <f>IFERROR(VLOOKUP(Presupuestos[[#This Row],[ALMACEN]],Tabla5[],2,0),"")</f>
        <v>Arequipa</v>
      </c>
      <c r="U446" s="19" t="str">
        <f>IFERROR(VLOOKUP(Presupuestos[[#This Row],[TIPO DE DOCUMENTO]],Tipo_Documento[],2,0)&amp;Presupuestos[[#This Row],[SERIE]]&amp;Presupuestos[[#This Row],[NUMERO]]&amp;Presupuestos[[#This Row],[RUC]],"")</f>
        <v>12A3NA2P32502896020503503639</v>
      </c>
      <c r="V446" s="3" t="s">
        <v>157</v>
      </c>
      <c r="W446" s="7">
        <v>45859</v>
      </c>
      <c r="X446" s="7">
        <v>45859</v>
      </c>
      <c r="Y446" s="3" t="s">
        <v>1393</v>
      </c>
      <c r="Z446" s="3">
        <v>325028960</v>
      </c>
      <c r="AA446" s="3">
        <f>IFERROR(VLOOKUP(Presupuestos[[#This Row],[RAZON SOCIAL]],CHOOSE({1,2},Clientes_Proveedores[Razon Social],Clientes_Proveedores[Ruc / Dni]),2,0),"-")</f>
        <v>20503503639</v>
      </c>
      <c r="AB446" s="31" t="s">
        <v>1394</v>
      </c>
      <c r="AC446" s="3" t="s">
        <v>670</v>
      </c>
      <c r="AD446" s="5">
        <v>0.18</v>
      </c>
      <c r="AE446" s="6">
        <v>16.525423728813561</v>
      </c>
      <c r="AF446" s="6">
        <f>Presupuestos[[#This Row],[BASE]]*Presupuestos[[#This Row],[% IGV]]</f>
        <v>2.9745762711864407</v>
      </c>
      <c r="AG446" s="22">
        <f>ROUND(SUM(Presupuestos[[#This Row],[BASE]:[IGV]]),2)</f>
        <v>19.5</v>
      </c>
      <c r="AH446" s="9" t="str">
        <f>IF(Presupuestos[[#This Row],[MONEDA]]="USD",VLOOKUP(Presupuestos[[#This Row],[FECHA DE EMISION]],Tipo_Cambio[],3,0),"")</f>
        <v/>
      </c>
      <c r="AI446" s="22">
        <f>IFERROR(ROUND(IF(Presupuestos[[#This Row],[MONEDA]]="PEN",Presupuestos[[#This Row],[TOTAL]],Presupuestos[[#This Row],[TOTAL]]*Presupuestos[[#This Row],[TIPO DE CAMBIO]]),2),"")</f>
        <v>19.5</v>
      </c>
      <c r="AJ446" s="5"/>
      <c r="AK446" s="33" t="s">
        <v>671</v>
      </c>
      <c r="AL446" s="5" t="s">
        <v>715</v>
      </c>
      <c r="AM446" s="23" t="s">
        <v>671</v>
      </c>
      <c r="AN446" s="23" t="s">
        <v>671</v>
      </c>
      <c r="AO446" s="7">
        <f>IFERROR(VLOOKUP("1-"&amp;Presupuestos[[#This Row],[ID DOCUMENTO]],BD_Pagos[],7,0),"")</f>
        <v>45859</v>
      </c>
      <c r="AP446" s="16" t="str">
        <f>IFERROR(VLOOKUP("1-"&amp;Presupuestos[[#This Row],[ID DOCUMENTO]],BD_Pagos[],8,0),"")</f>
        <v>C_Ope_006</v>
      </c>
      <c r="AQ446" s="17">
        <f>IFERROR(VLOOKUP("1-"&amp;Presupuestos[[#This Row],[ID DOCUMENTO]],BD_Pagos[],9,0),"")</f>
        <v>24984</v>
      </c>
      <c r="AR446" s="54"/>
      <c r="AS446" s="7">
        <f>IFERROR(VLOOKUP("2-"&amp;Presupuestos[[#This Row],[ID DOCUMENTO]],BD_Pagos[],7,0),"")</f>
        <v>0</v>
      </c>
      <c r="AT446" s="16" t="str">
        <f>IFERROR(VLOOKUP("2-"&amp;Presupuestos[[#This Row],[ID DOCUMENTO]],BD_Pagos[],8,0),"")</f>
        <v/>
      </c>
      <c r="AU446" s="17">
        <f>IFERROR(VLOOKUP("2-"&amp;Presupuestos[[#This Row],[ID DOCUMENTO]],BD_Pagos[],9,0),"")</f>
        <v>0</v>
      </c>
      <c r="AV446" s="20">
        <f>IF(IFERROR(VLOOKUP("2-"&amp;Presupuestos[[#This Row],[ID DOCUMENTO]],BD_Pagos[],10,0),0)&gt;Presupuestos[[#This Row],[TOTAL SOLES]],Presupuestos[[#This Row],[TOTAL SOLES]],IFERROR(VLOOKUP("2-"&amp;Presupuestos[[#This Row],[ID DOCUMENTO]],BD_Pagos[],10,0),0))</f>
        <v>0</v>
      </c>
      <c r="AW446" s="7"/>
      <c r="AX446" s="16"/>
      <c r="AY446" s="17"/>
      <c r="AZ446" s="20"/>
      <c r="BA446" s="7"/>
      <c r="BB446" s="16"/>
      <c r="BC446" s="17"/>
      <c r="BD446" s="20"/>
      <c r="BE446" s="7">
        <f>IFERROR(VLOOKUP("5-"&amp;Presupuestos[[#This Row],[ID DOCUMENTO]],BD_Pagos[],7,0),"")</f>
        <v>0</v>
      </c>
      <c r="BF446" s="17">
        <f>IFERROR(VLOOKUP("5-"&amp;Presupuestos[[#This Row],[ID DOCUMENTO]],BD_Pagos[],9,0),"")</f>
        <v>0</v>
      </c>
      <c r="BG446" s="20">
        <f>IF(IFERROR(VLOOKUP("5-"&amp;Presupuestos[[#This Row],[ID DOCUMENTO]],BD_Pagos[],10,0),0)&gt;Presupuestos[[#This Row],[TOTAL SOLES]],Presupuestos[[#This Row],[TOTAL SOLES]],IFERROR(VLOOKUP("5-"&amp;Presupuestos[[#This Row],[ID DOCUMENTO]],BD_Pagos[],10,0),0))</f>
        <v>0</v>
      </c>
      <c r="BH446" s="7">
        <f>IFERROR(VLOOKUP("1-Detraccion"&amp;Presupuestos[[#This Row],[ID DOCUMENTO]],BD_Pagos[],2,0),"")</f>
        <v>0</v>
      </c>
      <c r="BI446" s="3" t="str">
        <f>IFERROR(VLOOKUP("1-Detraccion"&amp;Presupuestos[[#This Row],[ID DOCUMENTO]],BD_Pagos[],3,0),"")</f>
        <v/>
      </c>
      <c r="BJ446" s="3">
        <f>IFERROR(VLOOKUP("1-Detraccion"&amp;Presupuestos[[#This Row],[ID DOCUMENTO]],BD_Pagos[],4,0),"")</f>
        <v>0</v>
      </c>
      <c r="BK446" s="6">
        <f>IF(IFERROR(VLOOKUP("1-Detraccion"&amp;Presupuestos[[#This Row],[ID DOCUMENTO]],BD_Pagos[],5,0),0)&gt;Presupuestos[[#This Row],[TOTAL SOLES]],Presupuestos[[#This Row],[TOTAL SOLES]],IFERROR(VLOOKUP("1-Detraccion"&amp;Presupuestos[[#This Row],[ID DOCUMENTO]],BD_Pagos[],5,0),0))</f>
        <v>0</v>
      </c>
      <c r="BL446" s="6">
        <f>IF(IFERROR(VLOOKUP("1-Detraccion"&amp;Presupuestos[[#This Row],[ID DOCUMENTO]],BD_Pagos[],6,0),0)&gt;Presupuestos[[#This Row],[TOTAL SOLES]],Presupuestos[[#This Row],[TOTAL SOLES]],IFERROR(VLOOKUP("1-Detraccion"&amp;Presupuestos[[#This Row],[ID DOCUMENTO]],BD_Pagos[],6,0),0))</f>
        <v>0</v>
      </c>
      <c r="BM446" s="37"/>
      <c r="BN446" s="3"/>
      <c r="BO446" s="3"/>
      <c r="BP446" s="6"/>
      <c r="BQ44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19.5</v>
      </c>
      <c r="BR446" s="23" t="str">
        <f>IF(Presupuestos[[#This Row],[SALDO ME-MN]]&gt;0,"PENDIENTE","CANCELADO")</f>
        <v>PENDIENTE</v>
      </c>
      <c r="BS446" s="23" t="str">
        <f>IF(COUNTIFS($U$4:$U445,Presupuestos[[#This Row],[ID DOCUMENTO]])&gt;=1,IF(B445=Presupuestos[[#This Row],[ID]],"OK","DOC. DUPLICADO"),"OK")</f>
        <v>OK</v>
      </c>
    </row>
    <row r="447" spans="2:71" ht="24" x14ac:dyDescent="0.25">
      <c r="B447" s="34">
        <f>IF(Presupuestos[[#This Row],[ID DOCUMENTO]]=U446,B446,IF(B446="ID",1,B446+1))</f>
        <v>424</v>
      </c>
      <c r="C447" s="2">
        <v>45859</v>
      </c>
      <c r="D447" s="2">
        <v>45859</v>
      </c>
      <c r="E447" s="3" t="s">
        <v>973</v>
      </c>
      <c r="F447" s="25" t="s">
        <v>35</v>
      </c>
      <c r="G447" s="25" t="s">
        <v>223</v>
      </c>
      <c r="H447" s="25" t="s">
        <v>214</v>
      </c>
      <c r="I447" s="36" t="str">
        <f>IFERROR(VLOOKUP(Presupuestos[[#This Row],[AREA]]&amp;Presupuestos[[#This Row],[CONCEPTO]]&amp;Presupuestos[[#This Row],[DESCRIPCION]],Tabla28[[Columna1]:[CÓDIGO NUEVO]],2,0),"")</f>
        <v>P0303002</v>
      </c>
      <c r="J447" s="3" t="s">
        <v>666</v>
      </c>
      <c r="K447" s="3" t="s">
        <v>666</v>
      </c>
      <c r="L447" s="3" t="s">
        <v>666</v>
      </c>
      <c r="M447" s="31" t="s">
        <v>1395</v>
      </c>
      <c r="N447" s="3" t="s">
        <v>15</v>
      </c>
      <c r="O447" s="3" t="s">
        <v>308</v>
      </c>
      <c r="P447" s="3" t="s">
        <v>122</v>
      </c>
      <c r="Q447" s="3" t="str">
        <f>IFERROR(VLOOKUP(Presupuestos[[#This Row],[CLASIFICACIÓN (N)]],Tabla17[],2,0),"")</f>
        <v>Costos de ventas</v>
      </c>
      <c r="R447" s="3" t="str">
        <f>IFERROR(VLOOKUP(Presupuestos[[#This Row],[CLASIFICACIÓN (N)]],Tabla17[],3,0),"")</f>
        <v>Operativo</v>
      </c>
      <c r="S447" s="3" t="s">
        <v>16</v>
      </c>
      <c r="T447" s="3" t="str">
        <f>IFERROR(VLOOKUP(Presupuestos[[#This Row],[ALMACEN]],Tabla5[],2,0),"")</f>
        <v>Arequipa</v>
      </c>
      <c r="U447" s="19" t="str">
        <f>IFERROR(VLOOKUP(Presupuestos[[#This Row],[TIPO DE DOCUMENTO]],Tipo_Documento[],2,0)&amp;Presupuestos[[#This Row],[SERIE]]&amp;Presupuestos[[#This Row],[NUMERO]]&amp;Presupuestos[[#This Row],[RUC]],"")</f>
        <v>12A3YA1P32504144720503503639</v>
      </c>
      <c r="V447" s="3" t="s">
        <v>157</v>
      </c>
      <c r="W447" s="7">
        <v>45859</v>
      </c>
      <c r="X447" s="7">
        <v>45859</v>
      </c>
      <c r="Y447" s="3" t="s">
        <v>1396</v>
      </c>
      <c r="Z447" s="3">
        <v>325041447</v>
      </c>
      <c r="AA447" s="3">
        <f>IFERROR(VLOOKUP(Presupuestos[[#This Row],[RAZON SOCIAL]],CHOOSE({1,2},Clientes_Proveedores[Razon Social],Clientes_Proveedores[Ruc / Dni]),2,0),"-")</f>
        <v>20503503639</v>
      </c>
      <c r="AB447" s="31" t="s">
        <v>1394</v>
      </c>
      <c r="AC447" s="3" t="s">
        <v>670</v>
      </c>
      <c r="AD447" s="5">
        <v>0.18</v>
      </c>
      <c r="AE447" s="6">
        <v>16.525423728813561</v>
      </c>
      <c r="AF447" s="6">
        <f>Presupuestos[[#This Row],[BASE]]*Presupuestos[[#This Row],[% IGV]]</f>
        <v>2.9745762711864407</v>
      </c>
      <c r="AG447" s="22">
        <f>ROUND(SUM(Presupuestos[[#This Row],[BASE]:[IGV]]),2)</f>
        <v>19.5</v>
      </c>
      <c r="AH447" s="9" t="str">
        <f>IF(Presupuestos[[#This Row],[MONEDA]]="USD",VLOOKUP(Presupuestos[[#This Row],[FECHA DE EMISION]],Tipo_Cambio[],3,0),"")</f>
        <v/>
      </c>
      <c r="AI447" s="22">
        <f>IFERROR(ROUND(IF(Presupuestos[[#This Row],[MONEDA]]="PEN",Presupuestos[[#This Row],[TOTAL]],Presupuestos[[#This Row],[TOTAL]]*Presupuestos[[#This Row],[TIPO DE CAMBIO]]),2),"")</f>
        <v>19.5</v>
      </c>
      <c r="AJ447" s="5"/>
      <c r="AK447" s="33" t="s">
        <v>671</v>
      </c>
      <c r="AL447" s="5" t="s">
        <v>715</v>
      </c>
      <c r="AM447" s="23" t="s">
        <v>671</v>
      </c>
      <c r="AN447" s="23" t="s">
        <v>671</v>
      </c>
      <c r="AO447" s="7">
        <f>IFERROR(VLOOKUP("1-"&amp;Presupuestos[[#This Row],[ID DOCUMENTO]],BD_Pagos[],7,0),"")</f>
        <v>45859</v>
      </c>
      <c r="AP447" s="16" t="str">
        <f>IFERROR(VLOOKUP("1-"&amp;Presupuestos[[#This Row],[ID DOCUMENTO]],BD_Pagos[],8,0),"")</f>
        <v>C_Ope_006</v>
      </c>
      <c r="AQ447" s="17">
        <f>IFERROR(VLOOKUP("1-"&amp;Presupuestos[[#This Row],[ID DOCUMENTO]],BD_Pagos[],9,0),"")</f>
        <v>24985</v>
      </c>
      <c r="AR447" s="54"/>
      <c r="AS447" s="7">
        <f>IFERROR(VLOOKUP("2-"&amp;Presupuestos[[#This Row],[ID DOCUMENTO]],BD_Pagos[],7,0),"")</f>
        <v>0</v>
      </c>
      <c r="AT447" s="16" t="str">
        <f>IFERROR(VLOOKUP("2-"&amp;Presupuestos[[#This Row],[ID DOCUMENTO]],BD_Pagos[],8,0),"")</f>
        <v/>
      </c>
      <c r="AU447" s="17">
        <f>IFERROR(VLOOKUP("2-"&amp;Presupuestos[[#This Row],[ID DOCUMENTO]],BD_Pagos[],9,0),"")</f>
        <v>0</v>
      </c>
      <c r="AV447" s="20">
        <f>IF(IFERROR(VLOOKUP("2-"&amp;Presupuestos[[#This Row],[ID DOCUMENTO]],BD_Pagos[],10,0),0)&gt;Presupuestos[[#This Row],[TOTAL SOLES]],Presupuestos[[#This Row],[TOTAL SOLES]],IFERROR(VLOOKUP("2-"&amp;Presupuestos[[#This Row],[ID DOCUMENTO]],BD_Pagos[],10,0),0))</f>
        <v>0</v>
      </c>
      <c r="AW447" s="7"/>
      <c r="AX447" s="16"/>
      <c r="AY447" s="17"/>
      <c r="AZ447" s="20"/>
      <c r="BA447" s="7"/>
      <c r="BB447" s="16"/>
      <c r="BC447" s="17"/>
      <c r="BD447" s="20"/>
      <c r="BE447" s="7">
        <f>IFERROR(VLOOKUP("5-"&amp;Presupuestos[[#This Row],[ID DOCUMENTO]],BD_Pagos[],7,0),"")</f>
        <v>0</v>
      </c>
      <c r="BF447" s="17">
        <f>IFERROR(VLOOKUP("5-"&amp;Presupuestos[[#This Row],[ID DOCUMENTO]],BD_Pagos[],9,0),"")</f>
        <v>0</v>
      </c>
      <c r="BG447" s="20">
        <f>IF(IFERROR(VLOOKUP("5-"&amp;Presupuestos[[#This Row],[ID DOCUMENTO]],BD_Pagos[],10,0),0)&gt;Presupuestos[[#This Row],[TOTAL SOLES]],Presupuestos[[#This Row],[TOTAL SOLES]],IFERROR(VLOOKUP("5-"&amp;Presupuestos[[#This Row],[ID DOCUMENTO]],BD_Pagos[],10,0),0))</f>
        <v>0</v>
      </c>
      <c r="BH447" s="7">
        <f>IFERROR(VLOOKUP("1-Detraccion"&amp;Presupuestos[[#This Row],[ID DOCUMENTO]],BD_Pagos[],2,0),"")</f>
        <v>0</v>
      </c>
      <c r="BI447" s="3" t="str">
        <f>IFERROR(VLOOKUP("1-Detraccion"&amp;Presupuestos[[#This Row],[ID DOCUMENTO]],BD_Pagos[],3,0),"")</f>
        <v/>
      </c>
      <c r="BJ447" s="3">
        <f>IFERROR(VLOOKUP("1-Detraccion"&amp;Presupuestos[[#This Row],[ID DOCUMENTO]],BD_Pagos[],4,0),"")</f>
        <v>0</v>
      </c>
      <c r="BK447" s="6">
        <f>IF(IFERROR(VLOOKUP("1-Detraccion"&amp;Presupuestos[[#This Row],[ID DOCUMENTO]],BD_Pagos[],5,0),0)&gt;Presupuestos[[#This Row],[TOTAL SOLES]],Presupuestos[[#This Row],[TOTAL SOLES]],IFERROR(VLOOKUP("1-Detraccion"&amp;Presupuestos[[#This Row],[ID DOCUMENTO]],BD_Pagos[],5,0),0))</f>
        <v>0</v>
      </c>
      <c r="BL447" s="6">
        <f>IF(IFERROR(VLOOKUP("1-Detraccion"&amp;Presupuestos[[#This Row],[ID DOCUMENTO]],BD_Pagos[],6,0),0)&gt;Presupuestos[[#This Row],[TOTAL SOLES]],Presupuestos[[#This Row],[TOTAL SOLES]],IFERROR(VLOOKUP("1-Detraccion"&amp;Presupuestos[[#This Row],[ID DOCUMENTO]],BD_Pagos[],6,0),0))</f>
        <v>0</v>
      </c>
      <c r="BM447" s="37"/>
      <c r="BN447" s="3"/>
      <c r="BO447" s="3"/>
      <c r="BP447" s="6"/>
      <c r="BQ44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19.5</v>
      </c>
      <c r="BR447" s="23" t="str">
        <f>IF(Presupuestos[[#This Row],[SALDO ME-MN]]&gt;0,"PENDIENTE","CANCELADO")</f>
        <v>PENDIENTE</v>
      </c>
      <c r="BS447" s="23" t="str">
        <f>IF(COUNTIFS($U$4:$U446,Presupuestos[[#This Row],[ID DOCUMENTO]])&gt;=1,IF(B446=Presupuestos[[#This Row],[ID]],"OK","DOC. DUPLICADO"),"OK")</f>
        <v>OK</v>
      </c>
    </row>
    <row r="448" spans="2:71" ht="24" x14ac:dyDescent="0.25">
      <c r="B448" s="34">
        <f>IF(Presupuestos[[#This Row],[ID DOCUMENTO]]=U447,B447,IF(B447="ID",1,B447+1))</f>
        <v>425</v>
      </c>
      <c r="C448" s="2">
        <v>45860</v>
      </c>
      <c r="D448" s="2">
        <v>45860</v>
      </c>
      <c r="E448" s="3" t="s">
        <v>973</v>
      </c>
      <c r="F448" s="25" t="s">
        <v>35</v>
      </c>
      <c r="G448" s="25" t="s">
        <v>223</v>
      </c>
      <c r="H448" s="25" t="s">
        <v>214</v>
      </c>
      <c r="I448" s="36" t="str">
        <f>IFERROR(VLOOKUP(Presupuestos[[#This Row],[AREA]]&amp;Presupuestos[[#This Row],[CONCEPTO]]&amp;Presupuestos[[#This Row],[DESCRIPCION]],Tabla28[[Columna1]:[CÓDIGO NUEVO]],2,0),"")</f>
        <v>P0303002</v>
      </c>
      <c r="J448" s="3" t="s">
        <v>666</v>
      </c>
      <c r="K448" s="3" t="s">
        <v>666</v>
      </c>
      <c r="L448" s="3" t="s">
        <v>666</v>
      </c>
      <c r="M448" s="31" t="s">
        <v>1397</v>
      </c>
      <c r="N448" s="3" t="s">
        <v>15</v>
      </c>
      <c r="O448" s="3" t="s">
        <v>308</v>
      </c>
      <c r="P448" s="3" t="s">
        <v>122</v>
      </c>
      <c r="Q448" s="3" t="str">
        <f>IFERROR(VLOOKUP(Presupuestos[[#This Row],[CLASIFICACIÓN (N)]],Tabla17[],2,0),"")</f>
        <v>Costos de ventas</v>
      </c>
      <c r="R448" s="3" t="str">
        <f>IFERROR(VLOOKUP(Presupuestos[[#This Row],[CLASIFICACIÓN (N)]],Tabla17[],3,0),"")</f>
        <v>Operativo</v>
      </c>
      <c r="S448" s="3" t="s">
        <v>16</v>
      </c>
      <c r="T448" s="3" t="str">
        <f>IFERROR(VLOOKUP(Presupuestos[[#This Row],[ALMACEN]],Tabla5[],2,0),"")</f>
        <v>Arequipa</v>
      </c>
      <c r="U448" s="19" t="str">
        <f>IFERROR(VLOOKUP(Presupuestos[[#This Row],[TIPO DE DOCUMENTO]],Tipo_Documento[],2,0)&amp;Presupuestos[[#This Row],[SERIE]]&amp;Presupuestos[[#This Row],[NUMERO]]&amp;Presupuestos[[#This Row],[RUC]],"")</f>
        <v>12A3AT1P32503671220503503639</v>
      </c>
      <c r="V448" s="3" t="s">
        <v>157</v>
      </c>
      <c r="W448" s="7">
        <v>45860</v>
      </c>
      <c r="X448" s="7">
        <v>45860</v>
      </c>
      <c r="Y448" s="3" t="s">
        <v>1398</v>
      </c>
      <c r="Z448" s="3">
        <v>325036712</v>
      </c>
      <c r="AA448" s="3">
        <f>IFERROR(VLOOKUP(Presupuestos[[#This Row],[RAZON SOCIAL]],CHOOSE({1,2},Clientes_Proveedores[Razon Social],Clientes_Proveedores[Ruc / Dni]),2,0),"-")</f>
        <v>20503503639</v>
      </c>
      <c r="AB448" s="31" t="s">
        <v>1394</v>
      </c>
      <c r="AC448" s="3" t="s">
        <v>670</v>
      </c>
      <c r="AD448" s="5">
        <v>0.18</v>
      </c>
      <c r="AE448" s="6">
        <v>16.525423728813561</v>
      </c>
      <c r="AF448" s="6">
        <f>Presupuestos[[#This Row],[BASE]]*Presupuestos[[#This Row],[% IGV]]</f>
        <v>2.9745762711864407</v>
      </c>
      <c r="AG448" s="22">
        <f>ROUND(SUM(Presupuestos[[#This Row],[BASE]:[IGV]]),2)</f>
        <v>19.5</v>
      </c>
      <c r="AH448" s="9" t="str">
        <f>IF(Presupuestos[[#This Row],[MONEDA]]="USD",VLOOKUP(Presupuestos[[#This Row],[FECHA DE EMISION]],Tipo_Cambio[],3,0),"")</f>
        <v/>
      </c>
      <c r="AI448" s="22">
        <f>IFERROR(ROUND(IF(Presupuestos[[#This Row],[MONEDA]]="PEN",Presupuestos[[#This Row],[TOTAL]],Presupuestos[[#This Row],[TOTAL]]*Presupuestos[[#This Row],[TIPO DE CAMBIO]]),2),"")</f>
        <v>19.5</v>
      </c>
      <c r="AJ448" s="5"/>
      <c r="AK448" s="33" t="s">
        <v>671</v>
      </c>
      <c r="AL448" s="5" t="s">
        <v>715</v>
      </c>
      <c r="AM448" s="23" t="s">
        <v>671</v>
      </c>
      <c r="AN448" s="23" t="s">
        <v>671</v>
      </c>
      <c r="AO448" s="7">
        <f>IFERROR(VLOOKUP("1-"&amp;Presupuestos[[#This Row],[ID DOCUMENTO]],BD_Pagos[],7,0),"")</f>
        <v>45860</v>
      </c>
      <c r="AP448" s="16" t="str">
        <f>IFERROR(VLOOKUP("1-"&amp;Presupuestos[[#This Row],[ID DOCUMENTO]],BD_Pagos[],8,0),"")</f>
        <v>C_Ope_006</v>
      </c>
      <c r="AQ448" s="17">
        <f>IFERROR(VLOOKUP("1-"&amp;Presupuestos[[#This Row],[ID DOCUMENTO]],BD_Pagos[],9,0),"")</f>
        <v>24992</v>
      </c>
      <c r="AR448" s="54"/>
      <c r="AS448" s="7">
        <f>IFERROR(VLOOKUP("2-"&amp;Presupuestos[[#This Row],[ID DOCUMENTO]],BD_Pagos[],7,0),"")</f>
        <v>0</v>
      </c>
      <c r="AT448" s="16" t="str">
        <f>IFERROR(VLOOKUP("2-"&amp;Presupuestos[[#This Row],[ID DOCUMENTO]],BD_Pagos[],8,0),"")</f>
        <v/>
      </c>
      <c r="AU448" s="17">
        <f>IFERROR(VLOOKUP("2-"&amp;Presupuestos[[#This Row],[ID DOCUMENTO]],BD_Pagos[],9,0),"")</f>
        <v>0</v>
      </c>
      <c r="AV448" s="20">
        <f>IF(IFERROR(VLOOKUP("2-"&amp;Presupuestos[[#This Row],[ID DOCUMENTO]],BD_Pagos[],10,0),0)&gt;Presupuestos[[#This Row],[TOTAL SOLES]],Presupuestos[[#This Row],[TOTAL SOLES]],IFERROR(VLOOKUP("2-"&amp;Presupuestos[[#This Row],[ID DOCUMENTO]],BD_Pagos[],10,0),0))</f>
        <v>0</v>
      </c>
      <c r="AW448" s="7"/>
      <c r="AX448" s="16"/>
      <c r="AY448" s="17"/>
      <c r="AZ448" s="20"/>
      <c r="BA448" s="7"/>
      <c r="BB448" s="16"/>
      <c r="BC448" s="17"/>
      <c r="BD448" s="20"/>
      <c r="BE448" s="7">
        <f>IFERROR(VLOOKUP("5-"&amp;Presupuestos[[#This Row],[ID DOCUMENTO]],BD_Pagos[],7,0),"")</f>
        <v>0</v>
      </c>
      <c r="BF448" s="17">
        <f>IFERROR(VLOOKUP("5-"&amp;Presupuestos[[#This Row],[ID DOCUMENTO]],BD_Pagos[],9,0),"")</f>
        <v>0</v>
      </c>
      <c r="BG448" s="20">
        <f>IF(IFERROR(VLOOKUP("5-"&amp;Presupuestos[[#This Row],[ID DOCUMENTO]],BD_Pagos[],10,0),0)&gt;Presupuestos[[#This Row],[TOTAL SOLES]],Presupuestos[[#This Row],[TOTAL SOLES]],IFERROR(VLOOKUP("5-"&amp;Presupuestos[[#This Row],[ID DOCUMENTO]],BD_Pagos[],10,0),0))</f>
        <v>0</v>
      </c>
      <c r="BH448" s="7">
        <f>IFERROR(VLOOKUP("1-Detraccion"&amp;Presupuestos[[#This Row],[ID DOCUMENTO]],BD_Pagos[],2,0),"")</f>
        <v>0</v>
      </c>
      <c r="BI448" s="3" t="str">
        <f>IFERROR(VLOOKUP("1-Detraccion"&amp;Presupuestos[[#This Row],[ID DOCUMENTO]],BD_Pagos[],3,0),"")</f>
        <v/>
      </c>
      <c r="BJ448" s="3">
        <f>IFERROR(VLOOKUP("1-Detraccion"&amp;Presupuestos[[#This Row],[ID DOCUMENTO]],BD_Pagos[],4,0),"")</f>
        <v>0</v>
      </c>
      <c r="BK448" s="6">
        <f>IF(IFERROR(VLOOKUP("1-Detraccion"&amp;Presupuestos[[#This Row],[ID DOCUMENTO]],BD_Pagos[],5,0),0)&gt;Presupuestos[[#This Row],[TOTAL SOLES]],Presupuestos[[#This Row],[TOTAL SOLES]],IFERROR(VLOOKUP("1-Detraccion"&amp;Presupuestos[[#This Row],[ID DOCUMENTO]],BD_Pagos[],5,0),0))</f>
        <v>0</v>
      </c>
      <c r="BL448" s="6">
        <f>IF(IFERROR(VLOOKUP("1-Detraccion"&amp;Presupuestos[[#This Row],[ID DOCUMENTO]],BD_Pagos[],6,0),0)&gt;Presupuestos[[#This Row],[TOTAL SOLES]],Presupuestos[[#This Row],[TOTAL SOLES]],IFERROR(VLOOKUP("1-Detraccion"&amp;Presupuestos[[#This Row],[ID DOCUMENTO]],BD_Pagos[],6,0),0))</f>
        <v>0</v>
      </c>
      <c r="BM448" s="37"/>
      <c r="BN448" s="3"/>
      <c r="BO448" s="3"/>
      <c r="BP448" s="6"/>
      <c r="BQ44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19.5</v>
      </c>
      <c r="BR448" s="23" t="str">
        <f>IF(Presupuestos[[#This Row],[SALDO ME-MN]]&gt;0,"PENDIENTE","CANCELADO")</f>
        <v>PENDIENTE</v>
      </c>
      <c r="BS448" s="23" t="str">
        <f>IF(COUNTIFS($U$4:$U447,Presupuestos[[#This Row],[ID DOCUMENTO]])&gt;=1,IF(B447=Presupuestos[[#This Row],[ID]],"OK","DOC. DUPLICADO"),"OK")</f>
        <v>OK</v>
      </c>
    </row>
    <row r="449" spans="2:71" ht="24" x14ac:dyDescent="0.25">
      <c r="B449" s="34">
        <f>IF(Presupuestos[[#This Row],[ID DOCUMENTO]]=U448,B448,IF(B448="ID",1,B448+1))</f>
        <v>426</v>
      </c>
      <c r="C449" s="2">
        <v>45860</v>
      </c>
      <c r="D449" s="2">
        <v>45860</v>
      </c>
      <c r="E449" s="3" t="s">
        <v>973</v>
      </c>
      <c r="F449" s="25" t="s">
        <v>35</v>
      </c>
      <c r="G449" s="25" t="s">
        <v>223</v>
      </c>
      <c r="H449" s="25" t="s">
        <v>214</v>
      </c>
      <c r="I449" s="36" t="str">
        <f>IFERROR(VLOOKUP(Presupuestos[[#This Row],[AREA]]&amp;Presupuestos[[#This Row],[CONCEPTO]]&amp;Presupuestos[[#This Row],[DESCRIPCION]],Tabla28[[Columna1]:[CÓDIGO NUEVO]],2,0),"")</f>
        <v>P0303002</v>
      </c>
      <c r="J449" s="3" t="s">
        <v>666</v>
      </c>
      <c r="K449" s="3" t="s">
        <v>666</v>
      </c>
      <c r="L449" s="3" t="s">
        <v>666</v>
      </c>
      <c r="M449" s="31" t="s">
        <v>1399</v>
      </c>
      <c r="N449" s="3" t="s">
        <v>15</v>
      </c>
      <c r="O449" s="3" t="s">
        <v>308</v>
      </c>
      <c r="P449" s="3" t="s">
        <v>122</v>
      </c>
      <c r="Q449" s="3" t="str">
        <f>IFERROR(VLOOKUP(Presupuestos[[#This Row],[CLASIFICACIÓN (N)]],Tabla17[],2,0),"")</f>
        <v>Costos de ventas</v>
      </c>
      <c r="R449" s="3" t="str">
        <f>IFERROR(VLOOKUP(Presupuestos[[#This Row],[CLASIFICACIÓN (N)]],Tabla17[],3,0),"")</f>
        <v>Operativo</v>
      </c>
      <c r="S449" s="3" t="s">
        <v>16</v>
      </c>
      <c r="T449" s="3" t="str">
        <f>IFERROR(VLOOKUP(Presupuestos[[#This Row],[ALMACEN]],Tabla5[],2,0),"")</f>
        <v>Arequipa</v>
      </c>
      <c r="U449" s="19" t="str">
        <f>IFERROR(VLOOKUP(Presupuestos[[#This Row],[TIPO DE DOCUMENTO]],Tipo_Documento[],2,0)&amp;Presupuestos[[#This Row],[SERIE]]&amp;Presupuestos[[#This Row],[NUMERO]]&amp;Presupuestos[[#This Row],[RUC]],"")</f>
        <v>01FA0280526320550033519</v>
      </c>
      <c r="V449" s="3" t="s">
        <v>120</v>
      </c>
      <c r="W449" s="7">
        <v>45860</v>
      </c>
      <c r="X449" s="7">
        <v>45860</v>
      </c>
      <c r="Y449" s="3" t="s">
        <v>1400</v>
      </c>
      <c r="Z449" s="3">
        <v>805263</v>
      </c>
      <c r="AA449" s="3">
        <f>IFERROR(VLOOKUP(Presupuestos[[#This Row],[RAZON SOCIAL]],CHOOSE({1,2},Clientes_Proveedores[Razon Social],Clientes_Proveedores[Ruc / Dni]),2,0),"-")</f>
        <v>20550033519</v>
      </c>
      <c r="AB449" s="31" t="s">
        <v>925</v>
      </c>
      <c r="AC449" s="3" t="s">
        <v>670</v>
      </c>
      <c r="AD449" s="5">
        <v>0.18</v>
      </c>
      <c r="AE449" s="6">
        <v>20.000000000000004</v>
      </c>
      <c r="AF449" s="6">
        <f>Presupuestos[[#This Row],[BASE]]*Presupuestos[[#This Row],[% IGV]]</f>
        <v>3.6000000000000005</v>
      </c>
      <c r="AG449" s="22">
        <f>ROUND(SUM(Presupuestos[[#This Row],[BASE]:[IGV]]),2)</f>
        <v>23.6</v>
      </c>
      <c r="AH449" s="9" t="str">
        <f>IF(Presupuestos[[#This Row],[MONEDA]]="USD",VLOOKUP(Presupuestos[[#This Row],[FECHA DE EMISION]],Tipo_Cambio[],3,0),"")</f>
        <v/>
      </c>
      <c r="AI449" s="22">
        <f>IFERROR(ROUND(IF(Presupuestos[[#This Row],[MONEDA]]="PEN",Presupuestos[[#This Row],[TOTAL]],Presupuestos[[#This Row],[TOTAL]]*Presupuestos[[#This Row],[TIPO DE CAMBIO]]),2),"")</f>
        <v>23.6</v>
      </c>
      <c r="AJ449" s="5"/>
      <c r="AK449" s="33" t="s">
        <v>671</v>
      </c>
      <c r="AL449" s="5" t="s">
        <v>715</v>
      </c>
      <c r="AM449" s="23" t="s">
        <v>671</v>
      </c>
      <c r="AN449" s="23" t="s">
        <v>671</v>
      </c>
      <c r="AO449" s="7">
        <f>IFERROR(VLOOKUP("1-"&amp;Presupuestos[[#This Row],[ID DOCUMENTO]],BD_Pagos[],7,0),"")</f>
        <v>45860</v>
      </c>
      <c r="AP449" s="16" t="str">
        <f>IFERROR(VLOOKUP("1-"&amp;Presupuestos[[#This Row],[ID DOCUMENTO]],BD_Pagos[],8,0),"")</f>
        <v>C_Ope_006</v>
      </c>
      <c r="AQ449" s="17">
        <f>IFERROR(VLOOKUP("1-"&amp;Presupuestos[[#This Row],[ID DOCUMENTO]],BD_Pagos[],9,0),"")</f>
        <v>24994</v>
      </c>
      <c r="AR449" s="54"/>
      <c r="AS449" s="7">
        <f>IFERROR(VLOOKUP("2-"&amp;Presupuestos[[#This Row],[ID DOCUMENTO]],BD_Pagos[],7,0),"")</f>
        <v>0</v>
      </c>
      <c r="AT449" s="16" t="str">
        <f>IFERROR(VLOOKUP("2-"&amp;Presupuestos[[#This Row],[ID DOCUMENTO]],BD_Pagos[],8,0),"")</f>
        <v/>
      </c>
      <c r="AU449" s="17">
        <f>IFERROR(VLOOKUP("2-"&amp;Presupuestos[[#This Row],[ID DOCUMENTO]],BD_Pagos[],9,0),"")</f>
        <v>0</v>
      </c>
      <c r="AV449" s="20">
        <f>IF(IFERROR(VLOOKUP("2-"&amp;Presupuestos[[#This Row],[ID DOCUMENTO]],BD_Pagos[],10,0),0)&gt;Presupuestos[[#This Row],[TOTAL SOLES]],Presupuestos[[#This Row],[TOTAL SOLES]],IFERROR(VLOOKUP("2-"&amp;Presupuestos[[#This Row],[ID DOCUMENTO]],BD_Pagos[],10,0),0))</f>
        <v>0</v>
      </c>
      <c r="AW449" s="7"/>
      <c r="AX449" s="16"/>
      <c r="AY449" s="17"/>
      <c r="AZ449" s="20"/>
      <c r="BA449" s="7"/>
      <c r="BB449" s="16"/>
      <c r="BC449" s="17"/>
      <c r="BD449" s="20"/>
      <c r="BE449" s="7">
        <f>IFERROR(VLOOKUP("5-"&amp;Presupuestos[[#This Row],[ID DOCUMENTO]],BD_Pagos[],7,0),"")</f>
        <v>0</v>
      </c>
      <c r="BF449" s="17">
        <f>IFERROR(VLOOKUP("5-"&amp;Presupuestos[[#This Row],[ID DOCUMENTO]],BD_Pagos[],9,0),"")</f>
        <v>0</v>
      </c>
      <c r="BG449" s="20">
        <f>IF(IFERROR(VLOOKUP("5-"&amp;Presupuestos[[#This Row],[ID DOCUMENTO]],BD_Pagos[],10,0),0)&gt;Presupuestos[[#This Row],[TOTAL SOLES]],Presupuestos[[#This Row],[TOTAL SOLES]],IFERROR(VLOOKUP("5-"&amp;Presupuestos[[#This Row],[ID DOCUMENTO]],BD_Pagos[],10,0),0))</f>
        <v>0</v>
      </c>
      <c r="BH449" s="7">
        <f>IFERROR(VLOOKUP("1-Detraccion"&amp;Presupuestos[[#This Row],[ID DOCUMENTO]],BD_Pagos[],2,0),"")</f>
        <v>0</v>
      </c>
      <c r="BI449" s="3" t="str">
        <f>IFERROR(VLOOKUP("1-Detraccion"&amp;Presupuestos[[#This Row],[ID DOCUMENTO]],BD_Pagos[],3,0),"")</f>
        <v/>
      </c>
      <c r="BJ449" s="3">
        <f>IFERROR(VLOOKUP("1-Detraccion"&amp;Presupuestos[[#This Row],[ID DOCUMENTO]],BD_Pagos[],4,0),"")</f>
        <v>0</v>
      </c>
      <c r="BK449" s="6">
        <f>IF(IFERROR(VLOOKUP("1-Detraccion"&amp;Presupuestos[[#This Row],[ID DOCUMENTO]],BD_Pagos[],5,0),0)&gt;Presupuestos[[#This Row],[TOTAL SOLES]],Presupuestos[[#This Row],[TOTAL SOLES]],IFERROR(VLOOKUP("1-Detraccion"&amp;Presupuestos[[#This Row],[ID DOCUMENTO]],BD_Pagos[],5,0),0))</f>
        <v>0</v>
      </c>
      <c r="BL449" s="6">
        <f>IF(IFERROR(VLOOKUP("1-Detraccion"&amp;Presupuestos[[#This Row],[ID DOCUMENTO]],BD_Pagos[],6,0),0)&gt;Presupuestos[[#This Row],[TOTAL SOLES]],Presupuestos[[#This Row],[TOTAL SOLES]],IFERROR(VLOOKUP("1-Detraccion"&amp;Presupuestos[[#This Row],[ID DOCUMENTO]],BD_Pagos[],6,0),0))</f>
        <v>0</v>
      </c>
      <c r="BM449" s="37"/>
      <c r="BN449" s="3"/>
      <c r="BO449" s="3"/>
      <c r="BP449" s="6"/>
      <c r="BQ44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23.6</v>
      </c>
      <c r="BR449" s="23" t="str">
        <f>IF(Presupuestos[[#This Row],[SALDO ME-MN]]&gt;0,"PENDIENTE","CANCELADO")</f>
        <v>PENDIENTE</v>
      </c>
      <c r="BS449" s="23" t="str">
        <f>IF(COUNTIFS($U$4:$U448,Presupuestos[[#This Row],[ID DOCUMENTO]])&gt;=1,IF(B448=Presupuestos[[#This Row],[ID]],"OK","DOC. DUPLICADO"),"OK")</f>
        <v>OK</v>
      </c>
    </row>
    <row r="450" spans="2:71" ht="24" x14ac:dyDescent="0.25">
      <c r="B450" s="34">
        <f>IF(Presupuestos[[#This Row],[ID DOCUMENTO]]=U449,B449,IF(B449="ID",1,B449+1))</f>
        <v>427</v>
      </c>
      <c r="C450" s="2">
        <v>45860</v>
      </c>
      <c r="D450" s="2">
        <v>45860</v>
      </c>
      <c r="E450" s="3" t="s">
        <v>973</v>
      </c>
      <c r="F450" s="25" t="s">
        <v>35</v>
      </c>
      <c r="G450" s="25" t="s">
        <v>223</v>
      </c>
      <c r="H450" s="25" t="s">
        <v>214</v>
      </c>
      <c r="I450" s="36" t="str">
        <f>IFERROR(VLOOKUP(Presupuestos[[#This Row],[AREA]]&amp;Presupuestos[[#This Row],[CONCEPTO]]&amp;Presupuestos[[#This Row],[DESCRIPCION]],Tabla28[[Columna1]:[CÓDIGO NUEVO]],2,0),"")</f>
        <v>P0303002</v>
      </c>
      <c r="J450" s="3" t="s">
        <v>666</v>
      </c>
      <c r="K450" s="3" t="s">
        <v>666</v>
      </c>
      <c r="L450" s="3" t="s">
        <v>666</v>
      </c>
      <c r="M450" s="31" t="s">
        <v>1401</v>
      </c>
      <c r="N450" s="3" t="s">
        <v>15</v>
      </c>
      <c r="O450" s="3" t="s">
        <v>308</v>
      </c>
      <c r="P450" s="3" t="s">
        <v>122</v>
      </c>
      <c r="Q450" s="3" t="str">
        <f>IFERROR(VLOOKUP(Presupuestos[[#This Row],[CLASIFICACIÓN (N)]],Tabla17[],2,0),"")</f>
        <v>Costos de ventas</v>
      </c>
      <c r="R450" s="3" t="str">
        <f>IFERROR(VLOOKUP(Presupuestos[[#This Row],[CLASIFICACIÓN (N)]],Tabla17[],3,0),"")</f>
        <v>Operativo</v>
      </c>
      <c r="S450" s="3" t="s">
        <v>16</v>
      </c>
      <c r="T450" s="3" t="str">
        <f>IFERROR(VLOOKUP(Presupuestos[[#This Row],[ALMACEN]],Tabla5[],2,0),"")</f>
        <v>Arequipa</v>
      </c>
      <c r="U450" s="19" t="str">
        <f>IFERROR(VLOOKUP(Presupuestos[[#This Row],[TIPO DE DOCUMENTO]],Tipo_Documento[],2,0)&amp;Presupuestos[[#This Row],[SERIE]]&amp;Presupuestos[[#This Row],[NUMERO]]&amp;Presupuestos[[#This Row],[RUC]],"")</f>
        <v>01F214211940520517252558</v>
      </c>
      <c r="V450" s="3" t="s">
        <v>120</v>
      </c>
      <c r="W450" s="7">
        <v>45860</v>
      </c>
      <c r="X450" s="7">
        <v>45860</v>
      </c>
      <c r="Y450" s="3" t="s">
        <v>716</v>
      </c>
      <c r="Z450" s="3">
        <v>2119405</v>
      </c>
      <c r="AA450" s="3">
        <f>IFERROR(VLOOKUP(Presupuestos[[#This Row],[RAZON SOCIAL]],CHOOSE({1,2},Clientes_Proveedores[Razon Social],Clientes_Proveedores[Ruc / Dni]),2,0),"-")</f>
        <v>20517252558</v>
      </c>
      <c r="AB450" s="31" t="s">
        <v>714</v>
      </c>
      <c r="AC450" s="3" t="s">
        <v>670</v>
      </c>
      <c r="AD450" s="5">
        <v>0.18</v>
      </c>
      <c r="AE450" s="6">
        <v>10.16949152542373</v>
      </c>
      <c r="AF450" s="6">
        <f>Presupuestos[[#This Row],[BASE]]*Presupuestos[[#This Row],[% IGV]]</f>
        <v>1.8305084745762714</v>
      </c>
      <c r="AG450" s="22">
        <f>ROUND(SUM(Presupuestos[[#This Row],[BASE]:[IGV]]),2)</f>
        <v>12</v>
      </c>
      <c r="AH450" s="9" t="str">
        <f>IF(Presupuestos[[#This Row],[MONEDA]]="USD",VLOOKUP(Presupuestos[[#This Row],[FECHA DE EMISION]],Tipo_Cambio[],3,0),"")</f>
        <v/>
      </c>
      <c r="AI450" s="22">
        <f>IFERROR(ROUND(IF(Presupuestos[[#This Row],[MONEDA]]="PEN",Presupuestos[[#This Row],[TOTAL]],Presupuestos[[#This Row],[TOTAL]]*Presupuestos[[#This Row],[TIPO DE CAMBIO]]),2),"")</f>
        <v>12</v>
      </c>
      <c r="AJ450" s="5"/>
      <c r="AK450" s="33" t="s">
        <v>671</v>
      </c>
      <c r="AL450" s="5" t="s">
        <v>715</v>
      </c>
      <c r="AM450" s="23" t="s">
        <v>671</v>
      </c>
      <c r="AN450" s="23" t="s">
        <v>671</v>
      </c>
      <c r="AO450" s="7">
        <f>IFERROR(VLOOKUP("1-"&amp;Presupuestos[[#This Row],[ID DOCUMENTO]],BD_Pagos[],7,0),"")</f>
        <v>45860</v>
      </c>
      <c r="AP450" s="16" t="str">
        <f>IFERROR(VLOOKUP("1-"&amp;Presupuestos[[#This Row],[ID DOCUMENTO]],BD_Pagos[],8,0),"")</f>
        <v>C_Ope_006</v>
      </c>
      <c r="AQ450" s="17">
        <f>IFERROR(VLOOKUP("1-"&amp;Presupuestos[[#This Row],[ID DOCUMENTO]],BD_Pagos[],9,0),"")</f>
        <v>24995</v>
      </c>
      <c r="AR450" s="54"/>
      <c r="AS450" s="7">
        <f>IFERROR(VLOOKUP("2-"&amp;Presupuestos[[#This Row],[ID DOCUMENTO]],BD_Pagos[],7,0),"")</f>
        <v>0</v>
      </c>
      <c r="AT450" s="16" t="str">
        <f>IFERROR(VLOOKUP("2-"&amp;Presupuestos[[#This Row],[ID DOCUMENTO]],BD_Pagos[],8,0),"")</f>
        <v/>
      </c>
      <c r="AU450" s="17">
        <f>IFERROR(VLOOKUP("2-"&amp;Presupuestos[[#This Row],[ID DOCUMENTO]],BD_Pagos[],9,0),"")</f>
        <v>0</v>
      </c>
      <c r="AV450" s="20">
        <f>IF(IFERROR(VLOOKUP("2-"&amp;Presupuestos[[#This Row],[ID DOCUMENTO]],BD_Pagos[],10,0),0)&gt;Presupuestos[[#This Row],[TOTAL SOLES]],Presupuestos[[#This Row],[TOTAL SOLES]],IFERROR(VLOOKUP("2-"&amp;Presupuestos[[#This Row],[ID DOCUMENTO]],BD_Pagos[],10,0),0))</f>
        <v>0</v>
      </c>
      <c r="AW450" s="7"/>
      <c r="AX450" s="16"/>
      <c r="AY450" s="17"/>
      <c r="AZ450" s="20"/>
      <c r="BA450" s="7"/>
      <c r="BB450" s="16"/>
      <c r="BC450" s="17"/>
      <c r="BD450" s="20"/>
      <c r="BE450" s="7">
        <f>IFERROR(VLOOKUP("5-"&amp;Presupuestos[[#This Row],[ID DOCUMENTO]],BD_Pagos[],7,0),"")</f>
        <v>0</v>
      </c>
      <c r="BF450" s="17">
        <f>IFERROR(VLOOKUP("5-"&amp;Presupuestos[[#This Row],[ID DOCUMENTO]],BD_Pagos[],9,0),"")</f>
        <v>0</v>
      </c>
      <c r="BG450" s="20">
        <f>IF(IFERROR(VLOOKUP("5-"&amp;Presupuestos[[#This Row],[ID DOCUMENTO]],BD_Pagos[],10,0),0)&gt;Presupuestos[[#This Row],[TOTAL SOLES]],Presupuestos[[#This Row],[TOTAL SOLES]],IFERROR(VLOOKUP("5-"&amp;Presupuestos[[#This Row],[ID DOCUMENTO]],BD_Pagos[],10,0),0))</f>
        <v>0</v>
      </c>
      <c r="BH450" s="7">
        <f>IFERROR(VLOOKUP("1-Detraccion"&amp;Presupuestos[[#This Row],[ID DOCUMENTO]],BD_Pagos[],2,0),"")</f>
        <v>0</v>
      </c>
      <c r="BI450" s="3" t="str">
        <f>IFERROR(VLOOKUP("1-Detraccion"&amp;Presupuestos[[#This Row],[ID DOCUMENTO]],BD_Pagos[],3,0),"")</f>
        <v/>
      </c>
      <c r="BJ450" s="3">
        <f>IFERROR(VLOOKUP("1-Detraccion"&amp;Presupuestos[[#This Row],[ID DOCUMENTO]],BD_Pagos[],4,0),"")</f>
        <v>0</v>
      </c>
      <c r="BK450" s="6">
        <f>IF(IFERROR(VLOOKUP("1-Detraccion"&amp;Presupuestos[[#This Row],[ID DOCUMENTO]],BD_Pagos[],5,0),0)&gt;Presupuestos[[#This Row],[TOTAL SOLES]],Presupuestos[[#This Row],[TOTAL SOLES]],IFERROR(VLOOKUP("1-Detraccion"&amp;Presupuestos[[#This Row],[ID DOCUMENTO]],BD_Pagos[],5,0),0))</f>
        <v>0</v>
      </c>
      <c r="BL450" s="6">
        <f>IF(IFERROR(VLOOKUP("1-Detraccion"&amp;Presupuestos[[#This Row],[ID DOCUMENTO]],BD_Pagos[],6,0),0)&gt;Presupuestos[[#This Row],[TOTAL SOLES]],Presupuestos[[#This Row],[TOTAL SOLES]],IFERROR(VLOOKUP("1-Detraccion"&amp;Presupuestos[[#This Row],[ID DOCUMENTO]],BD_Pagos[],6,0),0))</f>
        <v>0</v>
      </c>
      <c r="BM450" s="37"/>
      <c r="BN450" s="3"/>
      <c r="BO450" s="3"/>
      <c r="BP450" s="6"/>
      <c r="BQ45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50" s="23" t="str">
        <f>IF(Presupuestos[[#This Row],[SALDO ME-MN]]&gt;0,"PENDIENTE","CANCELADO")</f>
        <v>PENDIENTE</v>
      </c>
      <c r="BS450" s="23" t="str">
        <f>IF(COUNTIFS($U$4:$U449,Presupuestos[[#This Row],[ID DOCUMENTO]])&gt;=1,IF(B449=Presupuestos[[#This Row],[ID]],"OK","DOC. DUPLICADO"),"OK")</f>
        <v>OK</v>
      </c>
    </row>
    <row r="451" spans="2:71" ht="24" x14ac:dyDescent="0.25">
      <c r="B451" s="34">
        <f>IF(Presupuestos[[#This Row],[ID DOCUMENTO]]=U450,B450,IF(B450="ID",1,B450+1))</f>
        <v>428</v>
      </c>
      <c r="C451" s="2">
        <v>45862</v>
      </c>
      <c r="D451" s="2">
        <v>45862</v>
      </c>
      <c r="E451" s="3" t="s">
        <v>973</v>
      </c>
      <c r="F451" s="25" t="s">
        <v>35</v>
      </c>
      <c r="G451" s="25" t="s">
        <v>223</v>
      </c>
      <c r="H451" s="25" t="s">
        <v>214</v>
      </c>
      <c r="I451" s="36" t="str">
        <f>IFERROR(VLOOKUP(Presupuestos[[#This Row],[AREA]]&amp;Presupuestos[[#This Row],[CONCEPTO]]&amp;Presupuestos[[#This Row],[DESCRIPCION]],Tabla28[[Columna1]:[CÓDIGO NUEVO]],2,0),"")</f>
        <v>P0303002</v>
      </c>
      <c r="J451" s="3" t="s">
        <v>666</v>
      </c>
      <c r="K451" s="3" t="s">
        <v>666</v>
      </c>
      <c r="L451" s="3" t="s">
        <v>666</v>
      </c>
      <c r="M451" s="31" t="s">
        <v>1402</v>
      </c>
      <c r="N451" s="3" t="s">
        <v>15</v>
      </c>
      <c r="O451" s="3" t="s">
        <v>308</v>
      </c>
      <c r="P451" s="3" t="s">
        <v>122</v>
      </c>
      <c r="Q451" s="3" t="str">
        <f>IFERROR(VLOOKUP(Presupuestos[[#This Row],[CLASIFICACIÓN (N)]],Tabla17[],2,0),"")</f>
        <v>Costos de ventas</v>
      </c>
      <c r="R451" s="3" t="str">
        <f>IFERROR(VLOOKUP(Presupuestos[[#This Row],[CLASIFICACIÓN (N)]],Tabla17[],3,0),"")</f>
        <v>Operativo</v>
      </c>
      <c r="S451" s="3" t="s">
        <v>16</v>
      </c>
      <c r="T451" s="3" t="str">
        <f>IFERROR(VLOOKUP(Presupuestos[[#This Row],[ALMACEN]],Tabla5[],2,0),"")</f>
        <v>Arequipa</v>
      </c>
      <c r="U451" s="19" t="str">
        <f>IFERROR(VLOOKUP(Presupuestos[[#This Row],[TIPO DE DOCUMENTO]],Tipo_Documento[],2,0)&amp;Presupuestos[[#This Row],[SERIE]]&amp;Presupuestos[[#This Row],[NUMERO]]&amp;Presupuestos[[#This Row],[RUC]],"")</f>
        <v>01F211240948520517252558</v>
      </c>
      <c r="V451" s="3" t="s">
        <v>120</v>
      </c>
      <c r="W451" s="7">
        <v>45862</v>
      </c>
      <c r="X451" s="7">
        <v>45862</v>
      </c>
      <c r="Y451" s="3" t="s">
        <v>829</v>
      </c>
      <c r="Z451" s="3">
        <v>2409485</v>
      </c>
      <c r="AA451" s="3">
        <f>IFERROR(VLOOKUP(Presupuestos[[#This Row],[RAZON SOCIAL]],CHOOSE({1,2},Clientes_Proveedores[Razon Social],Clientes_Proveedores[Ruc / Dni]),2,0),"-")</f>
        <v>20517252558</v>
      </c>
      <c r="AB451" s="31" t="s">
        <v>714</v>
      </c>
      <c r="AC451" s="3" t="s">
        <v>670</v>
      </c>
      <c r="AD451" s="5">
        <v>0.18</v>
      </c>
      <c r="AE451" s="6">
        <v>10.16949152542373</v>
      </c>
      <c r="AF451" s="6">
        <f>Presupuestos[[#This Row],[BASE]]*Presupuestos[[#This Row],[% IGV]]</f>
        <v>1.8305084745762714</v>
      </c>
      <c r="AG451" s="22">
        <f>ROUND(SUM(Presupuestos[[#This Row],[BASE]:[IGV]]),2)</f>
        <v>12</v>
      </c>
      <c r="AH451" s="9" t="str">
        <f>IF(Presupuestos[[#This Row],[MONEDA]]="USD",VLOOKUP(Presupuestos[[#This Row],[FECHA DE EMISION]],Tipo_Cambio[],3,0),"")</f>
        <v/>
      </c>
      <c r="AI451" s="22">
        <f>IFERROR(ROUND(IF(Presupuestos[[#This Row],[MONEDA]]="PEN",Presupuestos[[#This Row],[TOTAL]],Presupuestos[[#This Row],[TOTAL]]*Presupuestos[[#This Row],[TIPO DE CAMBIO]]),2),"")</f>
        <v>12</v>
      </c>
      <c r="AJ451" s="5"/>
      <c r="AK451" s="33" t="s">
        <v>671</v>
      </c>
      <c r="AL451" s="5" t="s">
        <v>715</v>
      </c>
      <c r="AM451" s="23" t="s">
        <v>671</v>
      </c>
      <c r="AN451" s="23" t="s">
        <v>671</v>
      </c>
      <c r="AO451" s="7">
        <f>IFERROR(VLOOKUP("1-"&amp;Presupuestos[[#This Row],[ID DOCUMENTO]],BD_Pagos[],7,0),"")</f>
        <v>45862</v>
      </c>
      <c r="AP451" s="16" t="str">
        <f>IFERROR(VLOOKUP("1-"&amp;Presupuestos[[#This Row],[ID DOCUMENTO]],BD_Pagos[],8,0),"")</f>
        <v>C_Ope_006</v>
      </c>
      <c r="AQ451" s="17">
        <f>IFERROR(VLOOKUP("1-"&amp;Presupuestos[[#This Row],[ID DOCUMENTO]],BD_Pagos[],9,0),"")</f>
        <v>25010</v>
      </c>
      <c r="AR451" s="54"/>
      <c r="AS451" s="7">
        <f>IFERROR(VLOOKUP("2-"&amp;Presupuestos[[#This Row],[ID DOCUMENTO]],BD_Pagos[],7,0),"")</f>
        <v>0</v>
      </c>
      <c r="AT451" s="16" t="str">
        <f>IFERROR(VLOOKUP("2-"&amp;Presupuestos[[#This Row],[ID DOCUMENTO]],BD_Pagos[],8,0),"")</f>
        <v/>
      </c>
      <c r="AU451" s="17">
        <f>IFERROR(VLOOKUP("2-"&amp;Presupuestos[[#This Row],[ID DOCUMENTO]],BD_Pagos[],9,0),"")</f>
        <v>0</v>
      </c>
      <c r="AV451" s="20">
        <f>IF(IFERROR(VLOOKUP("2-"&amp;Presupuestos[[#This Row],[ID DOCUMENTO]],BD_Pagos[],10,0),0)&gt;Presupuestos[[#This Row],[TOTAL SOLES]],Presupuestos[[#This Row],[TOTAL SOLES]],IFERROR(VLOOKUP("2-"&amp;Presupuestos[[#This Row],[ID DOCUMENTO]],BD_Pagos[],10,0),0))</f>
        <v>0</v>
      </c>
      <c r="AW451" s="7"/>
      <c r="AX451" s="16"/>
      <c r="AY451" s="17"/>
      <c r="AZ451" s="20"/>
      <c r="BA451" s="7"/>
      <c r="BB451" s="16"/>
      <c r="BC451" s="17"/>
      <c r="BD451" s="20"/>
      <c r="BE451" s="7">
        <f>IFERROR(VLOOKUP("5-"&amp;Presupuestos[[#This Row],[ID DOCUMENTO]],BD_Pagos[],7,0),"")</f>
        <v>0</v>
      </c>
      <c r="BF451" s="17">
        <f>IFERROR(VLOOKUP("5-"&amp;Presupuestos[[#This Row],[ID DOCUMENTO]],BD_Pagos[],9,0),"")</f>
        <v>0</v>
      </c>
      <c r="BG451" s="20">
        <f>IF(IFERROR(VLOOKUP("5-"&amp;Presupuestos[[#This Row],[ID DOCUMENTO]],BD_Pagos[],10,0),0)&gt;Presupuestos[[#This Row],[TOTAL SOLES]],Presupuestos[[#This Row],[TOTAL SOLES]],IFERROR(VLOOKUP("5-"&amp;Presupuestos[[#This Row],[ID DOCUMENTO]],BD_Pagos[],10,0),0))</f>
        <v>0</v>
      </c>
      <c r="BH451" s="7">
        <f>IFERROR(VLOOKUP("1-Detraccion"&amp;Presupuestos[[#This Row],[ID DOCUMENTO]],BD_Pagos[],2,0),"")</f>
        <v>0</v>
      </c>
      <c r="BI451" s="3" t="str">
        <f>IFERROR(VLOOKUP("1-Detraccion"&amp;Presupuestos[[#This Row],[ID DOCUMENTO]],BD_Pagos[],3,0),"")</f>
        <v/>
      </c>
      <c r="BJ451" s="3">
        <f>IFERROR(VLOOKUP("1-Detraccion"&amp;Presupuestos[[#This Row],[ID DOCUMENTO]],BD_Pagos[],4,0),"")</f>
        <v>0</v>
      </c>
      <c r="BK451" s="6">
        <f>IF(IFERROR(VLOOKUP("1-Detraccion"&amp;Presupuestos[[#This Row],[ID DOCUMENTO]],BD_Pagos[],5,0),0)&gt;Presupuestos[[#This Row],[TOTAL SOLES]],Presupuestos[[#This Row],[TOTAL SOLES]],IFERROR(VLOOKUP("1-Detraccion"&amp;Presupuestos[[#This Row],[ID DOCUMENTO]],BD_Pagos[],5,0),0))</f>
        <v>0</v>
      </c>
      <c r="BL451" s="6">
        <f>IF(IFERROR(VLOOKUP("1-Detraccion"&amp;Presupuestos[[#This Row],[ID DOCUMENTO]],BD_Pagos[],6,0),0)&gt;Presupuestos[[#This Row],[TOTAL SOLES]],Presupuestos[[#This Row],[TOTAL SOLES]],IFERROR(VLOOKUP("1-Detraccion"&amp;Presupuestos[[#This Row],[ID DOCUMENTO]],BD_Pagos[],6,0),0))</f>
        <v>0</v>
      </c>
      <c r="BM451" s="37"/>
      <c r="BN451" s="3"/>
      <c r="BO451" s="3"/>
      <c r="BP451" s="6"/>
      <c r="BQ45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51" s="23" t="str">
        <f>IF(Presupuestos[[#This Row],[SALDO ME-MN]]&gt;0,"PENDIENTE","CANCELADO")</f>
        <v>PENDIENTE</v>
      </c>
      <c r="BS451" s="23" t="str">
        <f>IF(COUNTIFS($U$4:$U450,Presupuestos[[#This Row],[ID DOCUMENTO]])&gt;=1,IF(B450=Presupuestos[[#This Row],[ID]],"OK","DOC. DUPLICADO"),"OK")</f>
        <v>OK</v>
      </c>
    </row>
    <row r="452" spans="2:71" ht="24" x14ac:dyDescent="0.25">
      <c r="B452" s="34">
        <f>IF(Presupuestos[[#This Row],[ID DOCUMENTO]]=U451,B451,IF(B451="ID",1,B451+1))</f>
        <v>429</v>
      </c>
      <c r="C452" s="2">
        <v>45862</v>
      </c>
      <c r="D452" s="2">
        <v>45862</v>
      </c>
      <c r="E452" s="3" t="s">
        <v>973</v>
      </c>
      <c r="F452" s="25" t="s">
        <v>35</v>
      </c>
      <c r="G452" s="25" t="s">
        <v>223</v>
      </c>
      <c r="H452" s="25" t="s">
        <v>214</v>
      </c>
      <c r="I452" s="36" t="str">
        <f>IFERROR(VLOOKUP(Presupuestos[[#This Row],[AREA]]&amp;Presupuestos[[#This Row],[CONCEPTO]]&amp;Presupuestos[[#This Row],[DESCRIPCION]],Tabla28[[Columna1]:[CÓDIGO NUEVO]],2,0),"")</f>
        <v>P0303002</v>
      </c>
      <c r="J452" s="3" t="s">
        <v>666</v>
      </c>
      <c r="K452" s="3" t="s">
        <v>666</v>
      </c>
      <c r="L452" s="3" t="s">
        <v>666</v>
      </c>
      <c r="M452" s="31" t="s">
        <v>1403</v>
      </c>
      <c r="N452" s="3" t="s">
        <v>15</v>
      </c>
      <c r="O452" s="3" t="s">
        <v>308</v>
      </c>
      <c r="P452" s="3" t="s">
        <v>122</v>
      </c>
      <c r="Q452" s="3" t="str">
        <f>IFERROR(VLOOKUP(Presupuestos[[#This Row],[CLASIFICACIÓN (N)]],Tabla17[],2,0),"")</f>
        <v>Costos de ventas</v>
      </c>
      <c r="R452" s="3" t="str">
        <f>IFERROR(VLOOKUP(Presupuestos[[#This Row],[CLASIFICACIÓN (N)]],Tabla17[],3,0),"")</f>
        <v>Operativo</v>
      </c>
      <c r="S452" s="3" t="s">
        <v>16</v>
      </c>
      <c r="T452" s="3" t="str">
        <f>IFERROR(VLOOKUP(Presupuestos[[#This Row],[ALMACEN]],Tabla5[],2,0),"")</f>
        <v>Arequipa</v>
      </c>
      <c r="U452" s="19" t="str">
        <f>IFERROR(VLOOKUP(Presupuestos[[#This Row],[TIPO DE DOCUMENTO]],Tipo_Documento[],2,0)&amp;Presupuestos[[#This Row],[SERIE]]&amp;Presupuestos[[#This Row],[NUMERO]]&amp;Presupuestos[[#This Row],[RUC]],"")</f>
        <v>01F213181310120517252558</v>
      </c>
      <c r="V452" s="3" t="s">
        <v>120</v>
      </c>
      <c r="W452" s="7">
        <v>45862</v>
      </c>
      <c r="X452" s="7">
        <v>45862</v>
      </c>
      <c r="Y452" s="3" t="s">
        <v>719</v>
      </c>
      <c r="Z452" s="3">
        <v>1813101</v>
      </c>
      <c r="AA452" s="3">
        <f>IFERROR(VLOOKUP(Presupuestos[[#This Row],[RAZON SOCIAL]],CHOOSE({1,2},Clientes_Proveedores[Razon Social],Clientes_Proveedores[Ruc / Dni]),2,0),"-")</f>
        <v>20517252558</v>
      </c>
      <c r="AB452" s="31" t="s">
        <v>714</v>
      </c>
      <c r="AC452" s="3" t="s">
        <v>670</v>
      </c>
      <c r="AD452" s="5">
        <v>0.18</v>
      </c>
      <c r="AE452" s="6">
        <v>10.16949152542373</v>
      </c>
      <c r="AF452" s="6">
        <f>Presupuestos[[#This Row],[BASE]]*Presupuestos[[#This Row],[% IGV]]</f>
        <v>1.8305084745762714</v>
      </c>
      <c r="AG452" s="22">
        <f>ROUND(SUM(Presupuestos[[#This Row],[BASE]:[IGV]]),2)</f>
        <v>12</v>
      </c>
      <c r="AH452" s="9" t="str">
        <f>IF(Presupuestos[[#This Row],[MONEDA]]="USD",VLOOKUP(Presupuestos[[#This Row],[FECHA DE EMISION]],Tipo_Cambio[],3,0),"")</f>
        <v/>
      </c>
      <c r="AI452" s="22">
        <f>IFERROR(ROUND(IF(Presupuestos[[#This Row],[MONEDA]]="PEN",Presupuestos[[#This Row],[TOTAL]],Presupuestos[[#This Row],[TOTAL]]*Presupuestos[[#This Row],[TIPO DE CAMBIO]]),2),"")</f>
        <v>12</v>
      </c>
      <c r="AJ452" s="5"/>
      <c r="AK452" s="33" t="s">
        <v>671</v>
      </c>
      <c r="AL452" s="5" t="s">
        <v>715</v>
      </c>
      <c r="AM452" s="23" t="s">
        <v>671</v>
      </c>
      <c r="AN452" s="23" t="s">
        <v>671</v>
      </c>
      <c r="AO452" s="7">
        <f>IFERROR(VLOOKUP("1-"&amp;Presupuestos[[#This Row],[ID DOCUMENTO]],BD_Pagos[],7,0),"")</f>
        <v>45862</v>
      </c>
      <c r="AP452" s="16" t="str">
        <f>IFERROR(VLOOKUP("1-"&amp;Presupuestos[[#This Row],[ID DOCUMENTO]],BD_Pagos[],8,0),"")</f>
        <v>C_Ope_006</v>
      </c>
      <c r="AQ452" s="17">
        <f>IFERROR(VLOOKUP("1-"&amp;Presupuestos[[#This Row],[ID DOCUMENTO]],BD_Pagos[],9,0),"")</f>
        <v>25011</v>
      </c>
      <c r="AR452" s="54"/>
      <c r="AS452" s="7">
        <f>IFERROR(VLOOKUP("2-"&amp;Presupuestos[[#This Row],[ID DOCUMENTO]],BD_Pagos[],7,0),"")</f>
        <v>0</v>
      </c>
      <c r="AT452" s="16" t="str">
        <f>IFERROR(VLOOKUP("2-"&amp;Presupuestos[[#This Row],[ID DOCUMENTO]],BD_Pagos[],8,0),"")</f>
        <v/>
      </c>
      <c r="AU452" s="17">
        <f>IFERROR(VLOOKUP("2-"&amp;Presupuestos[[#This Row],[ID DOCUMENTO]],BD_Pagos[],9,0),"")</f>
        <v>0</v>
      </c>
      <c r="AV452" s="20">
        <f>IF(IFERROR(VLOOKUP("2-"&amp;Presupuestos[[#This Row],[ID DOCUMENTO]],BD_Pagos[],10,0),0)&gt;Presupuestos[[#This Row],[TOTAL SOLES]],Presupuestos[[#This Row],[TOTAL SOLES]],IFERROR(VLOOKUP("2-"&amp;Presupuestos[[#This Row],[ID DOCUMENTO]],BD_Pagos[],10,0),0))</f>
        <v>0</v>
      </c>
      <c r="AW452" s="7"/>
      <c r="AX452" s="16"/>
      <c r="AY452" s="17"/>
      <c r="AZ452" s="20"/>
      <c r="BA452" s="7"/>
      <c r="BB452" s="16"/>
      <c r="BC452" s="17"/>
      <c r="BD452" s="20"/>
      <c r="BE452" s="7">
        <f>IFERROR(VLOOKUP("5-"&amp;Presupuestos[[#This Row],[ID DOCUMENTO]],BD_Pagos[],7,0),"")</f>
        <v>0</v>
      </c>
      <c r="BF452" s="17">
        <f>IFERROR(VLOOKUP("5-"&amp;Presupuestos[[#This Row],[ID DOCUMENTO]],BD_Pagos[],9,0),"")</f>
        <v>0</v>
      </c>
      <c r="BG452" s="20">
        <f>IF(IFERROR(VLOOKUP("5-"&amp;Presupuestos[[#This Row],[ID DOCUMENTO]],BD_Pagos[],10,0),0)&gt;Presupuestos[[#This Row],[TOTAL SOLES]],Presupuestos[[#This Row],[TOTAL SOLES]],IFERROR(VLOOKUP("5-"&amp;Presupuestos[[#This Row],[ID DOCUMENTO]],BD_Pagos[],10,0),0))</f>
        <v>0</v>
      </c>
      <c r="BH452" s="7">
        <f>IFERROR(VLOOKUP("1-Detraccion"&amp;Presupuestos[[#This Row],[ID DOCUMENTO]],BD_Pagos[],2,0),"")</f>
        <v>0</v>
      </c>
      <c r="BI452" s="3" t="str">
        <f>IFERROR(VLOOKUP("1-Detraccion"&amp;Presupuestos[[#This Row],[ID DOCUMENTO]],BD_Pagos[],3,0),"")</f>
        <v/>
      </c>
      <c r="BJ452" s="3">
        <f>IFERROR(VLOOKUP("1-Detraccion"&amp;Presupuestos[[#This Row],[ID DOCUMENTO]],BD_Pagos[],4,0),"")</f>
        <v>0</v>
      </c>
      <c r="BK452" s="6">
        <f>IF(IFERROR(VLOOKUP("1-Detraccion"&amp;Presupuestos[[#This Row],[ID DOCUMENTO]],BD_Pagos[],5,0),0)&gt;Presupuestos[[#This Row],[TOTAL SOLES]],Presupuestos[[#This Row],[TOTAL SOLES]],IFERROR(VLOOKUP("1-Detraccion"&amp;Presupuestos[[#This Row],[ID DOCUMENTO]],BD_Pagos[],5,0),0))</f>
        <v>0</v>
      </c>
      <c r="BL452" s="6">
        <f>IF(IFERROR(VLOOKUP("1-Detraccion"&amp;Presupuestos[[#This Row],[ID DOCUMENTO]],BD_Pagos[],6,0),0)&gt;Presupuestos[[#This Row],[TOTAL SOLES]],Presupuestos[[#This Row],[TOTAL SOLES]],IFERROR(VLOOKUP("1-Detraccion"&amp;Presupuestos[[#This Row],[ID DOCUMENTO]],BD_Pagos[],6,0),0))</f>
        <v>0</v>
      </c>
      <c r="BM452" s="37"/>
      <c r="BN452" s="3"/>
      <c r="BO452" s="3"/>
      <c r="BP452" s="6"/>
      <c r="BQ45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52" s="23" t="str">
        <f>IF(Presupuestos[[#This Row],[SALDO ME-MN]]&gt;0,"PENDIENTE","CANCELADO")</f>
        <v>PENDIENTE</v>
      </c>
      <c r="BS452" s="23" t="str">
        <f>IF(COUNTIFS($U$4:$U451,Presupuestos[[#This Row],[ID DOCUMENTO]])&gt;=1,IF(B451=Presupuestos[[#This Row],[ID]],"OK","DOC. DUPLICADO"),"OK")</f>
        <v>OK</v>
      </c>
    </row>
    <row r="453" spans="2:71" x14ac:dyDescent="0.25">
      <c r="B453" s="34">
        <f>IF(Presupuestos[[#This Row],[ID DOCUMENTO]]=U452,B452,IF(B452="ID",1,B452+1))</f>
        <v>430</v>
      </c>
      <c r="C453" s="2">
        <v>45863</v>
      </c>
      <c r="D453" s="2">
        <v>45863</v>
      </c>
      <c r="E453" s="3" t="s">
        <v>973</v>
      </c>
      <c r="F453" s="25" t="s">
        <v>35</v>
      </c>
      <c r="G453" s="25" t="s">
        <v>223</v>
      </c>
      <c r="H453" s="25" t="s">
        <v>214</v>
      </c>
      <c r="I453" s="36" t="str">
        <f>IFERROR(VLOOKUP(Presupuestos[[#This Row],[AREA]]&amp;Presupuestos[[#This Row],[CONCEPTO]]&amp;Presupuestos[[#This Row],[DESCRIPCION]],Tabla28[[Columna1]:[CÓDIGO NUEVO]],2,0),"")</f>
        <v>P0303002</v>
      </c>
      <c r="J453" s="3" t="s">
        <v>666</v>
      </c>
      <c r="K453" s="3" t="s">
        <v>666</v>
      </c>
      <c r="L453" s="3" t="s">
        <v>666</v>
      </c>
      <c r="M453" s="31" t="s">
        <v>1404</v>
      </c>
      <c r="N453" s="3" t="s">
        <v>15</v>
      </c>
      <c r="O453" s="3" t="s">
        <v>300</v>
      </c>
      <c r="P453" s="3" t="s">
        <v>122</v>
      </c>
      <c r="Q453" s="3" t="str">
        <f>IFERROR(VLOOKUP(Presupuestos[[#This Row],[CLASIFICACIÓN (N)]],Tabla17[],2,0),"")</f>
        <v>Costos de ventas</v>
      </c>
      <c r="R453" s="3" t="str">
        <f>IFERROR(VLOOKUP(Presupuestos[[#This Row],[CLASIFICACIÓN (N)]],Tabla17[],3,0),"")</f>
        <v>Operativo</v>
      </c>
      <c r="S453" s="3" t="s">
        <v>16</v>
      </c>
      <c r="T453" s="3" t="str">
        <f>IFERROR(VLOOKUP(Presupuestos[[#This Row],[ALMACEN]],Tabla5[],2,0),"")</f>
        <v>Arequipa</v>
      </c>
      <c r="U453" s="19" t="str">
        <f>IFERROR(VLOOKUP(Presupuestos[[#This Row],[TIPO DE DOCUMENTO]],Tipo_Documento[],2,0)&amp;Presupuestos[[#This Row],[SERIE]]&amp;Presupuestos[[#This Row],[NUMERO]]&amp;Presupuestos[[#This Row],[RUC]],"")</f>
        <v>01F211241069220517252558</v>
      </c>
      <c r="V453" s="3" t="s">
        <v>120</v>
      </c>
      <c r="W453" s="7">
        <v>45863</v>
      </c>
      <c r="X453" s="7">
        <v>45863</v>
      </c>
      <c r="Y453" s="3" t="s">
        <v>829</v>
      </c>
      <c r="Z453" s="3">
        <v>2410692</v>
      </c>
      <c r="AA453" s="3">
        <f>IFERROR(VLOOKUP(Presupuestos[[#This Row],[RAZON SOCIAL]],CHOOSE({1,2},Clientes_Proveedores[Razon Social],Clientes_Proveedores[Ruc / Dni]),2,0),"-")</f>
        <v>20517252558</v>
      </c>
      <c r="AB453" s="31" t="s">
        <v>714</v>
      </c>
      <c r="AC453" s="3" t="s">
        <v>670</v>
      </c>
      <c r="AD453" s="5">
        <v>0.18</v>
      </c>
      <c r="AE453" s="6">
        <v>10.16949152542373</v>
      </c>
      <c r="AF453" s="6">
        <f>Presupuestos[[#This Row],[BASE]]*Presupuestos[[#This Row],[% IGV]]</f>
        <v>1.8305084745762714</v>
      </c>
      <c r="AG453" s="22">
        <f>ROUND(SUM(Presupuestos[[#This Row],[BASE]:[IGV]]),2)</f>
        <v>12</v>
      </c>
      <c r="AH453" s="9" t="str">
        <f>IF(Presupuestos[[#This Row],[MONEDA]]="USD",VLOOKUP(Presupuestos[[#This Row],[FECHA DE EMISION]],Tipo_Cambio[],3,0),"")</f>
        <v/>
      </c>
      <c r="AI453" s="22">
        <f>IFERROR(ROUND(IF(Presupuestos[[#This Row],[MONEDA]]="PEN",Presupuestos[[#This Row],[TOTAL]],Presupuestos[[#This Row],[TOTAL]]*Presupuestos[[#This Row],[TIPO DE CAMBIO]]),2),"")</f>
        <v>12</v>
      </c>
      <c r="AJ453" s="5"/>
      <c r="AK453" s="33" t="s">
        <v>671</v>
      </c>
      <c r="AL453" s="5" t="s">
        <v>715</v>
      </c>
      <c r="AM453" s="23" t="s">
        <v>671</v>
      </c>
      <c r="AN453" s="23" t="s">
        <v>671</v>
      </c>
      <c r="AO453" s="7">
        <f>IFERROR(VLOOKUP("1-"&amp;Presupuestos[[#This Row],[ID DOCUMENTO]],BD_Pagos[],7,0),"")</f>
        <v>45863</v>
      </c>
      <c r="AP453" s="16" t="str">
        <f>IFERROR(VLOOKUP("1-"&amp;Presupuestos[[#This Row],[ID DOCUMENTO]],BD_Pagos[],8,0),"")</f>
        <v>C_Ope_006</v>
      </c>
      <c r="AQ453" s="17">
        <f>IFERROR(VLOOKUP("1-"&amp;Presupuestos[[#This Row],[ID DOCUMENTO]],BD_Pagos[],9,0),"")</f>
        <v>25012</v>
      </c>
      <c r="AR453" s="54"/>
      <c r="AS453" s="7">
        <f>IFERROR(VLOOKUP("2-"&amp;Presupuestos[[#This Row],[ID DOCUMENTO]],BD_Pagos[],7,0),"")</f>
        <v>0</v>
      </c>
      <c r="AT453" s="16" t="str">
        <f>IFERROR(VLOOKUP("2-"&amp;Presupuestos[[#This Row],[ID DOCUMENTO]],BD_Pagos[],8,0),"")</f>
        <v/>
      </c>
      <c r="AU453" s="17">
        <f>IFERROR(VLOOKUP("2-"&amp;Presupuestos[[#This Row],[ID DOCUMENTO]],BD_Pagos[],9,0),"")</f>
        <v>0</v>
      </c>
      <c r="AV453" s="20">
        <f>IF(IFERROR(VLOOKUP("2-"&amp;Presupuestos[[#This Row],[ID DOCUMENTO]],BD_Pagos[],10,0),0)&gt;Presupuestos[[#This Row],[TOTAL SOLES]],Presupuestos[[#This Row],[TOTAL SOLES]],IFERROR(VLOOKUP("2-"&amp;Presupuestos[[#This Row],[ID DOCUMENTO]],BD_Pagos[],10,0),0))</f>
        <v>0</v>
      </c>
      <c r="AW453" s="7"/>
      <c r="AX453" s="16"/>
      <c r="AY453" s="17"/>
      <c r="AZ453" s="20"/>
      <c r="BA453" s="7"/>
      <c r="BB453" s="16"/>
      <c r="BC453" s="17"/>
      <c r="BD453" s="20"/>
      <c r="BE453" s="7">
        <f>IFERROR(VLOOKUP("5-"&amp;Presupuestos[[#This Row],[ID DOCUMENTO]],BD_Pagos[],7,0),"")</f>
        <v>0</v>
      </c>
      <c r="BF453" s="17">
        <f>IFERROR(VLOOKUP("5-"&amp;Presupuestos[[#This Row],[ID DOCUMENTO]],BD_Pagos[],9,0),"")</f>
        <v>0</v>
      </c>
      <c r="BG453" s="20">
        <f>IF(IFERROR(VLOOKUP("5-"&amp;Presupuestos[[#This Row],[ID DOCUMENTO]],BD_Pagos[],10,0),0)&gt;Presupuestos[[#This Row],[TOTAL SOLES]],Presupuestos[[#This Row],[TOTAL SOLES]],IFERROR(VLOOKUP("5-"&amp;Presupuestos[[#This Row],[ID DOCUMENTO]],BD_Pagos[],10,0),0))</f>
        <v>0</v>
      </c>
      <c r="BH453" s="7">
        <f>IFERROR(VLOOKUP("1-Detraccion"&amp;Presupuestos[[#This Row],[ID DOCUMENTO]],BD_Pagos[],2,0),"")</f>
        <v>0</v>
      </c>
      <c r="BI453" s="3" t="str">
        <f>IFERROR(VLOOKUP("1-Detraccion"&amp;Presupuestos[[#This Row],[ID DOCUMENTO]],BD_Pagos[],3,0),"")</f>
        <v/>
      </c>
      <c r="BJ453" s="3">
        <f>IFERROR(VLOOKUP("1-Detraccion"&amp;Presupuestos[[#This Row],[ID DOCUMENTO]],BD_Pagos[],4,0),"")</f>
        <v>0</v>
      </c>
      <c r="BK453" s="6">
        <f>IF(IFERROR(VLOOKUP("1-Detraccion"&amp;Presupuestos[[#This Row],[ID DOCUMENTO]],BD_Pagos[],5,0),0)&gt;Presupuestos[[#This Row],[TOTAL SOLES]],Presupuestos[[#This Row],[TOTAL SOLES]],IFERROR(VLOOKUP("1-Detraccion"&amp;Presupuestos[[#This Row],[ID DOCUMENTO]],BD_Pagos[],5,0),0))</f>
        <v>0</v>
      </c>
      <c r="BL453" s="6">
        <f>IF(IFERROR(VLOOKUP("1-Detraccion"&amp;Presupuestos[[#This Row],[ID DOCUMENTO]],BD_Pagos[],6,0),0)&gt;Presupuestos[[#This Row],[TOTAL SOLES]],Presupuestos[[#This Row],[TOTAL SOLES]],IFERROR(VLOOKUP("1-Detraccion"&amp;Presupuestos[[#This Row],[ID DOCUMENTO]],BD_Pagos[],6,0),0))</f>
        <v>0</v>
      </c>
      <c r="BM453" s="37"/>
      <c r="BN453" s="3"/>
      <c r="BO453" s="3"/>
      <c r="BP453" s="6"/>
      <c r="BQ45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53" s="23" t="str">
        <f>IF(Presupuestos[[#This Row],[SALDO ME-MN]]&gt;0,"PENDIENTE","CANCELADO")</f>
        <v>PENDIENTE</v>
      </c>
      <c r="BS453" s="23" t="str">
        <f>IF(COUNTIFS($U$4:$U452,Presupuestos[[#This Row],[ID DOCUMENTO]])&gt;=1,IF(B452=Presupuestos[[#This Row],[ID]],"OK","DOC. DUPLICADO"),"OK")</f>
        <v>OK</v>
      </c>
    </row>
    <row r="454" spans="2:71" ht="24" x14ac:dyDescent="0.25">
      <c r="B454" s="34">
        <f>IF(Presupuestos[[#This Row],[ID DOCUMENTO]]=U453,B453,IF(B453="ID",1,B453+1))</f>
        <v>431</v>
      </c>
      <c r="C454" s="2">
        <v>45863</v>
      </c>
      <c r="D454" s="2">
        <v>45863</v>
      </c>
      <c r="E454" s="3" t="s">
        <v>973</v>
      </c>
      <c r="F454" s="25" t="s">
        <v>35</v>
      </c>
      <c r="G454" s="25" t="s">
        <v>223</v>
      </c>
      <c r="H454" s="25" t="s">
        <v>214</v>
      </c>
      <c r="I454" s="36" t="str">
        <f>IFERROR(VLOOKUP(Presupuestos[[#This Row],[AREA]]&amp;Presupuestos[[#This Row],[CONCEPTO]]&amp;Presupuestos[[#This Row],[DESCRIPCION]],Tabla28[[Columna1]:[CÓDIGO NUEVO]],2,0),"")</f>
        <v>P0303002</v>
      </c>
      <c r="J454" s="3" t="s">
        <v>666</v>
      </c>
      <c r="K454" s="3" t="s">
        <v>666</v>
      </c>
      <c r="L454" s="3" t="s">
        <v>666</v>
      </c>
      <c r="M454" s="31" t="s">
        <v>1405</v>
      </c>
      <c r="N454" s="3" t="s">
        <v>15</v>
      </c>
      <c r="O454" s="3" t="s">
        <v>300</v>
      </c>
      <c r="P454" s="3" t="s">
        <v>122</v>
      </c>
      <c r="Q454" s="3" t="str">
        <f>IFERROR(VLOOKUP(Presupuestos[[#This Row],[CLASIFICACIÓN (N)]],Tabla17[],2,0),"")</f>
        <v>Costos de ventas</v>
      </c>
      <c r="R454" s="3" t="str">
        <f>IFERROR(VLOOKUP(Presupuestos[[#This Row],[CLASIFICACIÓN (N)]],Tabla17[],3,0),"")</f>
        <v>Operativo</v>
      </c>
      <c r="S454" s="3" t="s">
        <v>16</v>
      </c>
      <c r="T454" s="3" t="str">
        <f>IFERROR(VLOOKUP(Presupuestos[[#This Row],[ALMACEN]],Tabla5[],2,0),"")</f>
        <v>Arequipa</v>
      </c>
      <c r="U454" s="19" t="str">
        <f>IFERROR(VLOOKUP(Presupuestos[[#This Row],[TIPO DE DOCUMENTO]],Tipo_Documento[],2,0)&amp;Presupuestos[[#This Row],[SERIE]]&amp;Presupuestos[[#This Row],[NUMERO]]&amp;Presupuestos[[#This Row],[RUC]],"")</f>
        <v>01F213181429620517252558</v>
      </c>
      <c r="V454" s="3" t="s">
        <v>120</v>
      </c>
      <c r="W454" s="7">
        <v>45863</v>
      </c>
      <c r="X454" s="7">
        <v>45863</v>
      </c>
      <c r="Y454" s="3" t="s">
        <v>719</v>
      </c>
      <c r="Z454" s="3">
        <v>1814296</v>
      </c>
      <c r="AA454" s="3">
        <f>IFERROR(VLOOKUP(Presupuestos[[#This Row],[RAZON SOCIAL]],CHOOSE({1,2},Clientes_Proveedores[Razon Social],Clientes_Proveedores[Ruc / Dni]),2,0),"-")</f>
        <v>20517252558</v>
      </c>
      <c r="AB454" s="31" t="s">
        <v>714</v>
      </c>
      <c r="AC454" s="3" t="s">
        <v>670</v>
      </c>
      <c r="AD454" s="5">
        <v>0.18</v>
      </c>
      <c r="AE454" s="6">
        <v>10.16949152542373</v>
      </c>
      <c r="AF454" s="6">
        <f>Presupuestos[[#This Row],[BASE]]*Presupuestos[[#This Row],[% IGV]]</f>
        <v>1.8305084745762714</v>
      </c>
      <c r="AG454" s="22">
        <f>ROUND(SUM(Presupuestos[[#This Row],[BASE]:[IGV]]),2)</f>
        <v>12</v>
      </c>
      <c r="AH454" s="9" t="str">
        <f>IF(Presupuestos[[#This Row],[MONEDA]]="USD",VLOOKUP(Presupuestos[[#This Row],[FECHA DE EMISION]],Tipo_Cambio[],3,0),"")</f>
        <v/>
      </c>
      <c r="AI454" s="22">
        <f>IFERROR(ROUND(IF(Presupuestos[[#This Row],[MONEDA]]="PEN",Presupuestos[[#This Row],[TOTAL]],Presupuestos[[#This Row],[TOTAL]]*Presupuestos[[#This Row],[TIPO DE CAMBIO]]),2),"")</f>
        <v>12</v>
      </c>
      <c r="AJ454" s="5"/>
      <c r="AK454" s="33" t="s">
        <v>671</v>
      </c>
      <c r="AL454" s="5" t="s">
        <v>715</v>
      </c>
      <c r="AM454" s="23" t="s">
        <v>671</v>
      </c>
      <c r="AN454" s="23" t="s">
        <v>671</v>
      </c>
      <c r="AO454" s="7">
        <f>IFERROR(VLOOKUP("1-"&amp;Presupuestos[[#This Row],[ID DOCUMENTO]],BD_Pagos[],7,0),"")</f>
        <v>45863</v>
      </c>
      <c r="AP454" s="16" t="str">
        <f>IFERROR(VLOOKUP("1-"&amp;Presupuestos[[#This Row],[ID DOCUMENTO]],BD_Pagos[],8,0),"")</f>
        <v>C_Ope_006</v>
      </c>
      <c r="AQ454" s="17">
        <f>IFERROR(VLOOKUP("1-"&amp;Presupuestos[[#This Row],[ID DOCUMENTO]],BD_Pagos[],9,0),"")</f>
        <v>25087</v>
      </c>
      <c r="AR454" s="54"/>
      <c r="AS454" s="7">
        <f>IFERROR(VLOOKUP("2-"&amp;Presupuestos[[#This Row],[ID DOCUMENTO]],BD_Pagos[],7,0),"")</f>
        <v>0</v>
      </c>
      <c r="AT454" s="16" t="str">
        <f>IFERROR(VLOOKUP("2-"&amp;Presupuestos[[#This Row],[ID DOCUMENTO]],BD_Pagos[],8,0),"")</f>
        <v/>
      </c>
      <c r="AU454" s="17">
        <f>IFERROR(VLOOKUP("2-"&amp;Presupuestos[[#This Row],[ID DOCUMENTO]],BD_Pagos[],9,0),"")</f>
        <v>0</v>
      </c>
      <c r="AV454" s="20">
        <f>IF(IFERROR(VLOOKUP("2-"&amp;Presupuestos[[#This Row],[ID DOCUMENTO]],BD_Pagos[],10,0),0)&gt;Presupuestos[[#This Row],[TOTAL SOLES]],Presupuestos[[#This Row],[TOTAL SOLES]],IFERROR(VLOOKUP("2-"&amp;Presupuestos[[#This Row],[ID DOCUMENTO]],BD_Pagos[],10,0),0))</f>
        <v>0</v>
      </c>
      <c r="AW454" s="7"/>
      <c r="AX454" s="16"/>
      <c r="AY454" s="17"/>
      <c r="AZ454" s="20"/>
      <c r="BA454" s="7"/>
      <c r="BB454" s="16"/>
      <c r="BC454" s="17"/>
      <c r="BD454" s="20"/>
      <c r="BE454" s="7">
        <f>IFERROR(VLOOKUP("5-"&amp;Presupuestos[[#This Row],[ID DOCUMENTO]],BD_Pagos[],7,0),"")</f>
        <v>0</v>
      </c>
      <c r="BF454" s="17">
        <f>IFERROR(VLOOKUP("5-"&amp;Presupuestos[[#This Row],[ID DOCUMENTO]],BD_Pagos[],9,0),"")</f>
        <v>0</v>
      </c>
      <c r="BG454" s="20">
        <f>IF(IFERROR(VLOOKUP("5-"&amp;Presupuestos[[#This Row],[ID DOCUMENTO]],BD_Pagos[],10,0),0)&gt;Presupuestos[[#This Row],[TOTAL SOLES]],Presupuestos[[#This Row],[TOTAL SOLES]],IFERROR(VLOOKUP("5-"&amp;Presupuestos[[#This Row],[ID DOCUMENTO]],BD_Pagos[],10,0),0))</f>
        <v>0</v>
      </c>
      <c r="BH454" s="7">
        <f>IFERROR(VLOOKUP("1-Detraccion"&amp;Presupuestos[[#This Row],[ID DOCUMENTO]],BD_Pagos[],2,0),"")</f>
        <v>0</v>
      </c>
      <c r="BI454" s="3" t="str">
        <f>IFERROR(VLOOKUP("1-Detraccion"&amp;Presupuestos[[#This Row],[ID DOCUMENTO]],BD_Pagos[],3,0),"")</f>
        <v/>
      </c>
      <c r="BJ454" s="3">
        <f>IFERROR(VLOOKUP("1-Detraccion"&amp;Presupuestos[[#This Row],[ID DOCUMENTO]],BD_Pagos[],4,0),"")</f>
        <v>0</v>
      </c>
      <c r="BK454" s="6">
        <f>IF(IFERROR(VLOOKUP("1-Detraccion"&amp;Presupuestos[[#This Row],[ID DOCUMENTO]],BD_Pagos[],5,0),0)&gt;Presupuestos[[#This Row],[TOTAL SOLES]],Presupuestos[[#This Row],[TOTAL SOLES]],IFERROR(VLOOKUP("1-Detraccion"&amp;Presupuestos[[#This Row],[ID DOCUMENTO]],BD_Pagos[],5,0),0))</f>
        <v>0</v>
      </c>
      <c r="BL454" s="6">
        <f>IF(IFERROR(VLOOKUP("1-Detraccion"&amp;Presupuestos[[#This Row],[ID DOCUMENTO]],BD_Pagos[],6,0),0)&gt;Presupuestos[[#This Row],[TOTAL SOLES]],Presupuestos[[#This Row],[TOTAL SOLES]],IFERROR(VLOOKUP("1-Detraccion"&amp;Presupuestos[[#This Row],[ID DOCUMENTO]],BD_Pagos[],6,0),0))</f>
        <v>0</v>
      </c>
      <c r="BM454" s="37"/>
      <c r="BN454" s="3"/>
      <c r="BO454" s="3"/>
      <c r="BP454" s="6"/>
      <c r="BQ45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54" s="23" t="str">
        <f>IF(Presupuestos[[#This Row],[SALDO ME-MN]]&gt;0,"PENDIENTE","CANCELADO")</f>
        <v>PENDIENTE</v>
      </c>
      <c r="BS454" s="23" t="str">
        <f>IF(COUNTIFS($U$4:$U453,Presupuestos[[#This Row],[ID DOCUMENTO]])&gt;=1,IF(B453=Presupuestos[[#This Row],[ID]],"OK","DOC. DUPLICADO"),"OK")</f>
        <v>OK</v>
      </c>
    </row>
    <row r="455" spans="2:71" ht="24" x14ac:dyDescent="0.25">
      <c r="B455" s="34">
        <f>IF(Presupuestos[[#This Row],[ID DOCUMENTO]]=U454,B454,IF(B454="ID",1,B454+1))</f>
        <v>432</v>
      </c>
      <c r="C455" s="2">
        <v>45863</v>
      </c>
      <c r="D455" s="2">
        <v>45863</v>
      </c>
      <c r="E455" s="3" t="s">
        <v>973</v>
      </c>
      <c r="F455" s="25" t="s">
        <v>35</v>
      </c>
      <c r="G455" s="25" t="s">
        <v>223</v>
      </c>
      <c r="H455" s="25" t="s">
        <v>214</v>
      </c>
      <c r="I455" s="36" t="str">
        <f>IFERROR(VLOOKUP(Presupuestos[[#This Row],[AREA]]&amp;Presupuestos[[#This Row],[CONCEPTO]]&amp;Presupuestos[[#This Row],[DESCRIPCION]],Tabla28[[Columna1]:[CÓDIGO NUEVO]],2,0),"")</f>
        <v>P0303002</v>
      </c>
      <c r="J455" s="3" t="s">
        <v>666</v>
      </c>
      <c r="K455" s="3" t="s">
        <v>666</v>
      </c>
      <c r="L455" s="3" t="s">
        <v>666</v>
      </c>
      <c r="M455" s="31" t="s">
        <v>1406</v>
      </c>
      <c r="N455" s="3" t="s">
        <v>15</v>
      </c>
      <c r="O455" s="3" t="s">
        <v>300</v>
      </c>
      <c r="P455" s="3" t="s">
        <v>122</v>
      </c>
      <c r="Q455" s="3" t="str">
        <f>IFERROR(VLOOKUP(Presupuestos[[#This Row],[CLASIFICACIÓN (N)]],Tabla17[],2,0),"")</f>
        <v>Costos de ventas</v>
      </c>
      <c r="R455" s="3" t="str">
        <f>IFERROR(VLOOKUP(Presupuestos[[#This Row],[CLASIFICACIÓN (N)]],Tabla17[],3,0),"")</f>
        <v>Operativo</v>
      </c>
      <c r="S455" s="3" t="s">
        <v>16</v>
      </c>
      <c r="T455" s="3" t="str">
        <f>IFERROR(VLOOKUP(Presupuestos[[#This Row],[ALMACEN]],Tabla5[],2,0),"")</f>
        <v>Arequipa</v>
      </c>
      <c r="U455" s="19" t="str">
        <f>IFERROR(VLOOKUP(Presupuestos[[#This Row],[TIPO DE DOCUMENTO]],Tipo_Documento[],2,0)&amp;Presupuestos[[#This Row],[SERIE]]&amp;Presupuestos[[#This Row],[NUMERO]]&amp;Presupuestos[[#This Row],[RUC]],"")</f>
        <v>01F5211241158520517252558</v>
      </c>
      <c r="V455" s="3" t="s">
        <v>120</v>
      </c>
      <c r="W455" s="7">
        <v>45863</v>
      </c>
      <c r="X455" s="7">
        <v>45863</v>
      </c>
      <c r="Y455" s="3" t="s">
        <v>1407</v>
      </c>
      <c r="Z455" s="3">
        <v>2411585</v>
      </c>
      <c r="AA455" s="3">
        <f>IFERROR(VLOOKUP(Presupuestos[[#This Row],[RAZON SOCIAL]],CHOOSE({1,2},Clientes_Proveedores[Razon Social],Clientes_Proveedores[Ruc / Dni]),2,0),"-")</f>
        <v>20517252558</v>
      </c>
      <c r="AB455" s="31" t="s">
        <v>714</v>
      </c>
      <c r="AC455" s="3" t="s">
        <v>670</v>
      </c>
      <c r="AD455" s="5">
        <v>0.18</v>
      </c>
      <c r="AE455" s="6">
        <v>10.16949152542373</v>
      </c>
      <c r="AF455" s="6">
        <f>Presupuestos[[#This Row],[BASE]]*Presupuestos[[#This Row],[% IGV]]</f>
        <v>1.8305084745762714</v>
      </c>
      <c r="AG455" s="22">
        <f>ROUND(SUM(Presupuestos[[#This Row],[BASE]:[IGV]]),2)</f>
        <v>12</v>
      </c>
      <c r="AH455" s="9" t="str">
        <f>IF(Presupuestos[[#This Row],[MONEDA]]="USD",VLOOKUP(Presupuestos[[#This Row],[FECHA DE EMISION]],Tipo_Cambio[],3,0),"")</f>
        <v/>
      </c>
      <c r="AI455" s="22">
        <f>IFERROR(ROUND(IF(Presupuestos[[#This Row],[MONEDA]]="PEN",Presupuestos[[#This Row],[TOTAL]],Presupuestos[[#This Row],[TOTAL]]*Presupuestos[[#This Row],[TIPO DE CAMBIO]]),2),"")</f>
        <v>12</v>
      </c>
      <c r="AJ455" s="5"/>
      <c r="AK455" s="33" t="s">
        <v>671</v>
      </c>
      <c r="AL455" s="5" t="s">
        <v>715</v>
      </c>
      <c r="AM455" s="23" t="s">
        <v>671</v>
      </c>
      <c r="AN455" s="23" t="s">
        <v>671</v>
      </c>
      <c r="AO455" s="7">
        <f>IFERROR(VLOOKUP("1-"&amp;Presupuestos[[#This Row],[ID DOCUMENTO]],BD_Pagos[],7,0),"")</f>
        <v>45863</v>
      </c>
      <c r="AP455" s="16" t="str">
        <f>IFERROR(VLOOKUP("1-"&amp;Presupuestos[[#This Row],[ID DOCUMENTO]],BD_Pagos[],8,0),"")</f>
        <v>C_Ope_006</v>
      </c>
      <c r="AQ455" s="17">
        <f>IFERROR(VLOOKUP("1-"&amp;Presupuestos[[#This Row],[ID DOCUMENTO]],BD_Pagos[],9,0),"")</f>
        <v>25088</v>
      </c>
      <c r="AR455" s="54"/>
      <c r="AS455" s="7">
        <f>IFERROR(VLOOKUP("2-"&amp;Presupuestos[[#This Row],[ID DOCUMENTO]],BD_Pagos[],7,0),"")</f>
        <v>0</v>
      </c>
      <c r="AT455" s="16" t="str">
        <f>IFERROR(VLOOKUP("2-"&amp;Presupuestos[[#This Row],[ID DOCUMENTO]],BD_Pagos[],8,0),"")</f>
        <v/>
      </c>
      <c r="AU455" s="17">
        <f>IFERROR(VLOOKUP("2-"&amp;Presupuestos[[#This Row],[ID DOCUMENTO]],BD_Pagos[],9,0),"")</f>
        <v>0</v>
      </c>
      <c r="AV455" s="20">
        <f>IF(IFERROR(VLOOKUP("2-"&amp;Presupuestos[[#This Row],[ID DOCUMENTO]],BD_Pagos[],10,0),0)&gt;Presupuestos[[#This Row],[TOTAL SOLES]],Presupuestos[[#This Row],[TOTAL SOLES]],IFERROR(VLOOKUP("2-"&amp;Presupuestos[[#This Row],[ID DOCUMENTO]],BD_Pagos[],10,0),0))</f>
        <v>0</v>
      </c>
      <c r="AW455" s="7"/>
      <c r="AX455" s="16"/>
      <c r="AY455" s="17"/>
      <c r="AZ455" s="20"/>
      <c r="BA455" s="7"/>
      <c r="BB455" s="16"/>
      <c r="BC455" s="17"/>
      <c r="BD455" s="20"/>
      <c r="BE455" s="7">
        <f>IFERROR(VLOOKUP("5-"&amp;Presupuestos[[#This Row],[ID DOCUMENTO]],BD_Pagos[],7,0),"")</f>
        <v>0</v>
      </c>
      <c r="BF455" s="17">
        <f>IFERROR(VLOOKUP("5-"&amp;Presupuestos[[#This Row],[ID DOCUMENTO]],BD_Pagos[],9,0),"")</f>
        <v>0</v>
      </c>
      <c r="BG455" s="20">
        <f>IF(IFERROR(VLOOKUP("5-"&amp;Presupuestos[[#This Row],[ID DOCUMENTO]],BD_Pagos[],10,0),0)&gt;Presupuestos[[#This Row],[TOTAL SOLES]],Presupuestos[[#This Row],[TOTAL SOLES]],IFERROR(VLOOKUP("5-"&amp;Presupuestos[[#This Row],[ID DOCUMENTO]],BD_Pagos[],10,0),0))</f>
        <v>0</v>
      </c>
      <c r="BH455" s="7">
        <f>IFERROR(VLOOKUP("1-Detraccion"&amp;Presupuestos[[#This Row],[ID DOCUMENTO]],BD_Pagos[],2,0),"")</f>
        <v>0</v>
      </c>
      <c r="BI455" s="3" t="str">
        <f>IFERROR(VLOOKUP("1-Detraccion"&amp;Presupuestos[[#This Row],[ID DOCUMENTO]],BD_Pagos[],3,0),"")</f>
        <v/>
      </c>
      <c r="BJ455" s="3">
        <f>IFERROR(VLOOKUP("1-Detraccion"&amp;Presupuestos[[#This Row],[ID DOCUMENTO]],BD_Pagos[],4,0),"")</f>
        <v>0</v>
      </c>
      <c r="BK455" s="6">
        <f>IF(IFERROR(VLOOKUP("1-Detraccion"&amp;Presupuestos[[#This Row],[ID DOCUMENTO]],BD_Pagos[],5,0),0)&gt;Presupuestos[[#This Row],[TOTAL SOLES]],Presupuestos[[#This Row],[TOTAL SOLES]],IFERROR(VLOOKUP("1-Detraccion"&amp;Presupuestos[[#This Row],[ID DOCUMENTO]],BD_Pagos[],5,0),0))</f>
        <v>0</v>
      </c>
      <c r="BL455" s="6">
        <f>IF(IFERROR(VLOOKUP("1-Detraccion"&amp;Presupuestos[[#This Row],[ID DOCUMENTO]],BD_Pagos[],6,0),0)&gt;Presupuestos[[#This Row],[TOTAL SOLES]],Presupuestos[[#This Row],[TOTAL SOLES]],IFERROR(VLOOKUP("1-Detraccion"&amp;Presupuestos[[#This Row],[ID DOCUMENTO]],BD_Pagos[],6,0),0))</f>
        <v>0</v>
      </c>
      <c r="BM455" s="37"/>
      <c r="BN455" s="3"/>
      <c r="BO455" s="3"/>
      <c r="BP455" s="6"/>
      <c r="BQ45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55" s="23" t="str">
        <f>IF(Presupuestos[[#This Row],[SALDO ME-MN]]&gt;0,"PENDIENTE","CANCELADO")</f>
        <v>PENDIENTE</v>
      </c>
      <c r="BS455" s="23" t="str">
        <f>IF(COUNTIFS($U$4:$U454,Presupuestos[[#This Row],[ID DOCUMENTO]])&gt;=1,IF(B454=Presupuestos[[#This Row],[ID]],"OK","DOC. DUPLICADO"),"OK")</f>
        <v>OK</v>
      </c>
    </row>
    <row r="456" spans="2:71" ht="24" x14ac:dyDescent="0.25">
      <c r="B456" s="34">
        <f>IF(Presupuestos[[#This Row],[ID DOCUMENTO]]=U455,B455,IF(B455="ID",1,B455+1))</f>
        <v>433</v>
      </c>
      <c r="C456" s="2">
        <v>45863</v>
      </c>
      <c r="D456" s="2">
        <v>45863</v>
      </c>
      <c r="E456" s="3" t="s">
        <v>973</v>
      </c>
      <c r="F456" s="25" t="s">
        <v>35</v>
      </c>
      <c r="G456" s="25" t="s">
        <v>223</v>
      </c>
      <c r="H456" s="25" t="s">
        <v>214</v>
      </c>
      <c r="I456" s="36" t="str">
        <f>IFERROR(VLOOKUP(Presupuestos[[#This Row],[AREA]]&amp;Presupuestos[[#This Row],[CONCEPTO]]&amp;Presupuestos[[#This Row],[DESCRIPCION]],Tabla28[[Columna1]:[CÓDIGO NUEVO]],2,0),"")</f>
        <v>P0303002</v>
      </c>
      <c r="J456" s="3" t="s">
        <v>666</v>
      </c>
      <c r="K456" s="3" t="s">
        <v>666</v>
      </c>
      <c r="L456" s="3" t="s">
        <v>666</v>
      </c>
      <c r="M456" s="31" t="s">
        <v>1406</v>
      </c>
      <c r="N456" s="3" t="s">
        <v>15</v>
      </c>
      <c r="O456" s="3" t="s">
        <v>300</v>
      </c>
      <c r="P456" s="3" t="s">
        <v>122</v>
      </c>
      <c r="Q456" s="3" t="str">
        <f>IFERROR(VLOOKUP(Presupuestos[[#This Row],[CLASIFICACIÓN (N)]],Tabla17[],2,0),"")</f>
        <v>Costos de ventas</v>
      </c>
      <c r="R456" s="3" t="str">
        <f>IFERROR(VLOOKUP(Presupuestos[[#This Row],[CLASIFICACIÓN (N)]],Tabla17[],3,0),"")</f>
        <v>Operativo</v>
      </c>
      <c r="S456" s="3" t="s">
        <v>16</v>
      </c>
      <c r="T456" s="3" t="str">
        <f>IFERROR(VLOOKUP(Presupuestos[[#This Row],[ALMACEN]],Tabla5[],2,0),"")</f>
        <v>Arequipa</v>
      </c>
      <c r="U456" s="19" t="str">
        <f>IFERROR(VLOOKUP(Presupuestos[[#This Row],[TIPO DE DOCUMENTO]],Tipo_Documento[],2,0)&amp;Presupuestos[[#This Row],[SERIE]]&amp;Presupuestos[[#This Row],[NUMERO]]&amp;Presupuestos[[#This Row],[RUC]],"")</f>
        <v>01F214212329820517252558</v>
      </c>
      <c r="V456" s="3" t="s">
        <v>120</v>
      </c>
      <c r="W456" s="7">
        <v>45863</v>
      </c>
      <c r="X456" s="7">
        <v>45863</v>
      </c>
      <c r="Y456" s="3" t="s">
        <v>716</v>
      </c>
      <c r="Z456" s="3">
        <v>2123298</v>
      </c>
      <c r="AA456" s="3">
        <f>IFERROR(VLOOKUP(Presupuestos[[#This Row],[RAZON SOCIAL]],CHOOSE({1,2},Clientes_Proveedores[Razon Social],Clientes_Proveedores[Ruc / Dni]),2,0),"-")</f>
        <v>20517252558</v>
      </c>
      <c r="AB456" s="31" t="s">
        <v>714</v>
      </c>
      <c r="AC456" s="3" t="s">
        <v>670</v>
      </c>
      <c r="AD456" s="5">
        <v>0.18</v>
      </c>
      <c r="AE456" s="6">
        <v>10.16949152542373</v>
      </c>
      <c r="AF456" s="6">
        <f>Presupuestos[[#This Row],[BASE]]*Presupuestos[[#This Row],[% IGV]]</f>
        <v>1.8305084745762714</v>
      </c>
      <c r="AG456" s="22">
        <f>ROUND(SUM(Presupuestos[[#This Row],[BASE]:[IGV]]),2)</f>
        <v>12</v>
      </c>
      <c r="AH456" s="9" t="str">
        <f>IF(Presupuestos[[#This Row],[MONEDA]]="USD",VLOOKUP(Presupuestos[[#This Row],[FECHA DE EMISION]],Tipo_Cambio[],3,0),"")</f>
        <v/>
      </c>
      <c r="AI456" s="22">
        <f>IFERROR(ROUND(IF(Presupuestos[[#This Row],[MONEDA]]="PEN",Presupuestos[[#This Row],[TOTAL]],Presupuestos[[#This Row],[TOTAL]]*Presupuestos[[#This Row],[TIPO DE CAMBIO]]),2),"")</f>
        <v>12</v>
      </c>
      <c r="AJ456" s="5"/>
      <c r="AK456" s="33" t="s">
        <v>671</v>
      </c>
      <c r="AL456" s="5" t="s">
        <v>715</v>
      </c>
      <c r="AM456" s="23" t="s">
        <v>671</v>
      </c>
      <c r="AN456" s="23" t="s">
        <v>671</v>
      </c>
      <c r="AO456" s="7">
        <f>IFERROR(VLOOKUP("1-"&amp;Presupuestos[[#This Row],[ID DOCUMENTO]],BD_Pagos[],7,0),"")</f>
        <v>45863</v>
      </c>
      <c r="AP456" s="16" t="str">
        <f>IFERROR(VLOOKUP("1-"&amp;Presupuestos[[#This Row],[ID DOCUMENTO]],BD_Pagos[],8,0),"")</f>
        <v>C_Ope_006</v>
      </c>
      <c r="AQ456" s="17">
        <f>IFERROR(VLOOKUP("1-"&amp;Presupuestos[[#This Row],[ID DOCUMENTO]],BD_Pagos[],9,0),"")</f>
        <v>25089</v>
      </c>
      <c r="AR456" s="54"/>
      <c r="AS456" s="7">
        <f>IFERROR(VLOOKUP("2-"&amp;Presupuestos[[#This Row],[ID DOCUMENTO]],BD_Pagos[],7,0),"")</f>
        <v>0</v>
      </c>
      <c r="AT456" s="16" t="str">
        <f>IFERROR(VLOOKUP("2-"&amp;Presupuestos[[#This Row],[ID DOCUMENTO]],BD_Pagos[],8,0),"")</f>
        <v/>
      </c>
      <c r="AU456" s="17">
        <f>IFERROR(VLOOKUP("2-"&amp;Presupuestos[[#This Row],[ID DOCUMENTO]],BD_Pagos[],9,0),"")</f>
        <v>0</v>
      </c>
      <c r="AV456" s="20">
        <f>IF(IFERROR(VLOOKUP("2-"&amp;Presupuestos[[#This Row],[ID DOCUMENTO]],BD_Pagos[],10,0),0)&gt;Presupuestos[[#This Row],[TOTAL SOLES]],Presupuestos[[#This Row],[TOTAL SOLES]],IFERROR(VLOOKUP("2-"&amp;Presupuestos[[#This Row],[ID DOCUMENTO]],BD_Pagos[],10,0),0))</f>
        <v>0</v>
      </c>
      <c r="AW456" s="7"/>
      <c r="AX456" s="16"/>
      <c r="AY456" s="17"/>
      <c r="AZ456" s="20"/>
      <c r="BA456" s="7"/>
      <c r="BB456" s="16"/>
      <c r="BC456" s="17"/>
      <c r="BD456" s="20"/>
      <c r="BE456" s="7">
        <f>IFERROR(VLOOKUP("5-"&amp;Presupuestos[[#This Row],[ID DOCUMENTO]],BD_Pagos[],7,0),"")</f>
        <v>0</v>
      </c>
      <c r="BF456" s="17">
        <f>IFERROR(VLOOKUP("5-"&amp;Presupuestos[[#This Row],[ID DOCUMENTO]],BD_Pagos[],9,0),"")</f>
        <v>0</v>
      </c>
      <c r="BG456" s="20">
        <f>IF(IFERROR(VLOOKUP("5-"&amp;Presupuestos[[#This Row],[ID DOCUMENTO]],BD_Pagos[],10,0),0)&gt;Presupuestos[[#This Row],[TOTAL SOLES]],Presupuestos[[#This Row],[TOTAL SOLES]],IFERROR(VLOOKUP("5-"&amp;Presupuestos[[#This Row],[ID DOCUMENTO]],BD_Pagos[],10,0),0))</f>
        <v>0</v>
      </c>
      <c r="BH456" s="7">
        <f>IFERROR(VLOOKUP("1-Detraccion"&amp;Presupuestos[[#This Row],[ID DOCUMENTO]],BD_Pagos[],2,0),"")</f>
        <v>0</v>
      </c>
      <c r="BI456" s="3" t="str">
        <f>IFERROR(VLOOKUP("1-Detraccion"&amp;Presupuestos[[#This Row],[ID DOCUMENTO]],BD_Pagos[],3,0),"")</f>
        <v/>
      </c>
      <c r="BJ456" s="3">
        <f>IFERROR(VLOOKUP("1-Detraccion"&amp;Presupuestos[[#This Row],[ID DOCUMENTO]],BD_Pagos[],4,0),"")</f>
        <v>0</v>
      </c>
      <c r="BK456" s="6">
        <f>IF(IFERROR(VLOOKUP("1-Detraccion"&amp;Presupuestos[[#This Row],[ID DOCUMENTO]],BD_Pagos[],5,0),0)&gt;Presupuestos[[#This Row],[TOTAL SOLES]],Presupuestos[[#This Row],[TOTAL SOLES]],IFERROR(VLOOKUP("1-Detraccion"&amp;Presupuestos[[#This Row],[ID DOCUMENTO]],BD_Pagos[],5,0),0))</f>
        <v>0</v>
      </c>
      <c r="BL456" s="6">
        <f>IF(IFERROR(VLOOKUP("1-Detraccion"&amp;Presupuestos[[#This Row],[ID DOCUMENTO]],BD_Pagos[],6,0),0)&gt;Presupuestos[[#This Row],[TOTAL SOLES]],Presupuestos[[#This Row],[TOTAL SOLES]],IFERROR(VLOOKUP("1-Detraccion"&amp;Presupuestos[[#This Row],[ID DOCUMENTO]],BD_Pagos[],6,0),0))</f>
        <v>0</v>
      </c>
      <c r="BM456" s="37"/>
      <c r="BN456" s="3"/>
      <c r="BO456" s="3"/>
      <c r="BP456" s="6"/>
      <c r="BQ45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56" s="23" t="str">
        <f>IF(Presupuestos[[#This Row],[SALDO ME-MN]]&gt;0,"PENDIENTE","CANCELADO")</f>
        <v>PENDIENTE</v>
      </c>
      <c r="BS456" s="23" t="str">
        <f>IF(COUNTIFS($U$4:$U455,Presupuestos[[#This Row],[ID DOCUMENTO]])&gt;=1,IF(B455=Presupuestos[[#This Row],[ID]],"OK","DOC. DUPLICADO"),"OK")</f>
        <v>OK</v>
      </c>
    </row>
    <row r="457" spans="2:71" ht="24" x14ac:dyDescent="0.25">
      <c r="B457" s="34">
        <f>IF(Presupuestos[[#This Row],[ID DOCUMENTO]]=U456,B456,IF(B456="ID",1,B456+1))</f>
        <v>434</v>
      </c>
      <c r="C457" s="2">
        <v>45869</v>
      </c>
      <c r="D457" s="2">
        <v>45869</v>
      </c>
      <c r="E457" s="3" t="s">
        <v>973</v>
      </c>
      <c r="F457" s="25" t="s">
        <v>35</v>
      </c>
      <c r="G457" s="25" t="s">
        <v>223</v>
      </c>
      <c r="H457" s="25" t="s">
        <v>214</v>
      </c>
      <c r="I457" s="36" t="str">
        <f>IFERROR(VLOOKUP(Presupuestos[[#This Row],[AREA]]&amp;Presupuestos[[#This Row],[CONCEPTO]]&amp;Presupuestos[[#This Row],[DESCRIPCION]],Tabla28[[Columna1]:[CÓDIGO NUEVO]],2,0),"")</f>
        <v>P0303002</v>
      </c>
      <c r="J457" s="3" t="s">
        <v>666</v>
      </c>
      <c r="K457" s="3" t="s">
        <v>666</v>
      </c>
      <c r="L457" s="3" t="s">
        <v>666</v>
      </c>
      <c r="M457" s="31" t="s">
        <v>1408</v>
      </c>
      <c r="N457" s="3" t="s">
        <v>15</v>
      </c>
      <c r="O457" s="3" t="s">
        <v>300</v>
      </c>
      <c r="P457" s="3" t="s">
        <v>122</v>
      </c>
      <c r="Q457" s="3" t="str">
        <f>IFERROR(VLOOKUP(Presupuestos[[#This Row],[CLASIFICACIÓN (N)]],Tabla17[],2,0),"")</f>
        <v>Costos de ventas</v>
      </c>
      <c r="R457" s="3" t="str">
        <f>IFERROR(VLOOKUP(Presupuestos[[#This Row],[CLASIFICACIÓN (N)]],Tabla17[],3,0),"")</f>
        <v>Operativo</v>
      </c>
      <c r="S457" s="3" t="s">
        <v>16</v>
      </c>
      <c r="T457" s="3" t="str">
        <f>IFERROR(VLOOKUP(Presupuestos[[#This Row],[ALMACEN]],Tabla5[],2,0),"")</f>
        <v>Arequipa</v>
      </c>
      <c r="U457" s="19" t="str">
        <f>IFERROR(VLOOKUP(Presupuestos[[#This Row],[TIPO DE DOCUMENTO]],Tipo_Documento[],2,0)&amp;Presupuestos[[#This Row],[SERIE]]&amp;Presupuestos[[#This Row],[NUMERO]]&amp;Presupuestos[[#This Row],[RUC]],"")</f>
        <v>01F214212925220517252558</v>
      </c>
      <c r="V457" s="3" t="s">
        <v>120</v>
      </c>
      <c r="W457" s="7">
        <v>45869</v>
      </c>
      <c r="X457" s="7">
        <v>45869</v>
      </c>
      <c r="Y457" s="3" t="s">
        <v>716</v>
      </c>
      <c r="Z457" s="3">
        <v>2129252</v>
      </c>
      <c r="AA457" s="3">
        <f>IFERROR(VLOOKUP(Presupuestos[[#This Row],[RAZON SOCIAL]],CHOOSE({1,2},Clientes_Proveedores[Razon Social],Clientes_Proveedores[Ruc / Dni]),2,0),"-")</f>
        <v>20517252558</v>
      </c>
      <c r="AB457" s="31" t="s">
        <v>714</v>
      </c>
      <c r="AC457" s="3" t="s">
        <v>670</v>
      </c>
      <c r="AD457" s="5">
        <v>0.18</v>
      </c>
      <c r="AE457" s="6">
        <v>10.16949152542373</v>
      </c>
      <c r="AF457" s="6">
        <f>Presupuestos[[#This Row],[BASE]]*Presupuestos[[#This Row],[% IGV]]</f>
        <v>1.8305084745762714</v>
      </c>
      <c r="AG457" s="22">
        <f>ROUND(SUM(Presupuestos[[#This Row],[BASE]:[IGV]]),2)</f>
        <v>12</v>
      </c>
      <c r="AH457" s="9" t="str">
        <f>IF(Presupuestos[[#This Row],[MONEDA]]="USD",VLOOKUP(Presupuestos[[#This Row],[FECHA DE EMISION]],Tipo_Cambio[],3,0),"")</f>
        <v/>
      </c>
      <c r="AI457" s="22">
        <f>IFERROR(ROUND(IF(Presupuestos[[#This Row],[MONEDA]]="PEN",Presupuestos[[#This Row],[TOTAL]],Presupuestos[[#This Row],[TOTAL]]*Presupuestos[[#This Row],[TIPO DE CAMBIO]]),2),"")</f>
        <v>12</v>
      </c>
      <c r="AJ457" s="5"/>
      <c r="AK457" s="33" t="s">
        <v>671</v>
      </c>
      <c r="AL457" s="5" t="s">
        <v>715</v>
      </c>
      <c r="AM457" s="23" t="s">
        <v>671</v>
      </c>
      <c r="AN457" s="23" t="s">
        <v>671</v>
      </c>
      <c r="AO457" s="7">
        <f>IFERROR(VLOOKUP("1-"&amp;Presupuestos[[#This Row],[ID DOCUMENTO]],BD_Pagos[],7,0),"")</f>
        <v>45869</v>
      </c>
      <c r="AP457" s="16" t="str">
        <f>IFERROR(VLOOKUP("1-"&amp;Presupuestos[[#This Row],[ID DOCUMENTO]],BD_Pagos[],8,0),"")</f>
        <v>C_Ope_006</v>
      </c>
      <c r="AQ457" s="17">
        <f>IFERROR(VLOOKUP("1-"&amp;Presupuestos[[#This Row],[ID DOCUMENTO]],BD_Pagos[],9,0),"")</f>
        <v>25085</v>
      </c>
      <c r="AR457" s="54"/>
      <c r="AS457" s="7">
        <f>IFERROR(VLOOKUP("2-"&amp;Presupuestos[[#This Row],[ID DOCUMENTO]],BD_Pagos[],7,0),"")</f>
        <v>0</v>
      </c>
      <c r="AT457" s="16" t="str">
        <f>IFERROR(VLOOKUP("2-"&amp;Presupuestos[[#This Row],[ID DOCUMENTO]],BD_Pagos[],8,0),"")</f>
        <v/>
      </c>
      <c r="AU457" s="17">
        <f>IFERROR(VLOOKUP("2-"&amp;Presupuestos[[#This Row],[ID DOCUMENTO]],BD_Pagos[],9,0),"")</f>
        <v>0</v>
      </c>
      <c r="AV457" s="20">
        <f>IF(IFERROR(VLOOKUP("2-"&amp;Presupuestos[[#This Row],[ID DOCUMENTO]],BD_Pagos[],10,0),0)&gt;Presupuestos[[#This Row],[TOTAL SOLES]],Presupuestos[[#This Row],[TOTAL SOLES]],IFERROR(VLOOKUP("2-"&amp;Presupuestos[[#This Row],[ID DOCUMENTO]],BD_Pagos[],10,0),0))</f>
        <v>0</v>
      </c>
      <c r="AW457" s="7"/>
      <c r="AX457" s="16"/>
      <c r="AY457" s="17"/>
      <c r="AZ457" s="20"/>
      <c r="BA457" s="7"/>
      <c r="BB457" s="16"/>
      <c r="BC457" s="17"/>
      <c r="BD457" s="20"/>
      <c r="BE457" s="7">
        <f>IFERROR(VLOOKUP("5-"&amp;Presupuestos[[#This Row],[ID DOCUMENTO]],BD_Pagos[],7,0),"")</f>
        <v>0</v>
      </c>
      <c r="BF457" s="17">
        <f>IFERROR(VLOOKUP("5-"&amp;Presupuestos[[#This Row],[ID DOCUMENTO]],BD_Pagos[],9,0),"")</f>
        <v>0</v>
      </c>
      <c r="BG457" s="20">
        <f>IF(IFERROR(VLOOKUP("5-"&amp;Presupuestos[[#This Row],[ID DOCUMENTO]],BD_Pagos[],10,0),0)&gt;Presupuestos[[#This Row],[TOTAL SOLES]],Presupuestos[[#This Row],[TOTAL SOLES]],IFERROR(VLOOKUP("5-"&amp;Presupuestos[[#This Row],[ID DOCUMENTO]],BD_Pagos[],10,0),0))</f>
        <v>0</v>
      </c>
      <c r="BH457" s="7">
        <f>IFERROR(VLOOKUP("1-Detraccion"&amp;Presupuestos[[#This Row],[ID DOCUMENTO]],BD_Pagos[],2,0),"")</f>
        <v>0</v>
      </c>
      <c r="BI457" s="3" t="str">
        <f>IFERROR(VLOOKUP("1-Detraccion"&amp;Presupuestos[[#This Row],[ID DOCUMENTO]],BD_Pagos[],3,0),"")</f>
        <v/>
      </c>
      <c r="BJ457" s="3">
        <f>IFERROR(VLOOKUP("1-Detraccion"&amp;Presupuestos[[#This Row],[ID DOCUMENTO]],BD_Pagos[],4,0),"")</f>
        <v>0</v>
      </c>
      <c r="BK457" s="6">
        <f>IF(IFERROR(VLOOKUP("1-Detraccion"&amp;Presupuestos[[#This Row],[ID DOCUMENTO]],BD_Pagos[],5,0),0)&gt;Presupuestos[[#This Row],[TOTAL SOLES]],Presupuestos[[#This Row],[TOTAL SOLES]],IFERROR(VLOOKUP("1-Detraccion"&amp;Presupuestos[[#This Row],[ID DOCUMENTO]],BD_Pagos[],5,0),0))</f>
        <v>0</v>
      </c>
      <c r="BL457" s="6">
        <f>IF(IFERROR(VLOOKUP("1-Detraccion"&amp;Presupuestos[[#This Row],[ID DOCUMENTO]],BD_Pagos[],6,0),0)&gt;Presupuestos[[#This Row],[TOTAL SOLES]],Presupuestos[[#This Row],[TOTAL SOLES]],IFERROR(VLOOKUP("1-Detraccion"&amp;Presupuestos[[#This Row],[ID DOCUMENTO]],BD_Pagos[],6,0),0))</f>
        <v>0</v>
      </c>
      <c r="BM457" s="37"/>
      <c r="BN457" s="3"/>
      <c r="BO457" s="3"/>
      <c r="BP457" s="6"/>
      <c r="BQ45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57" s="23" t="str">
        <f>IF(Presupuestos[[#This Row],[SALDO ME-MN]]&gt;0,"PENDIENTE","CANCELADO")</f>
        <v>PENDIENTE</v>
      </c>
      <c r="BS457" s="23" t="str">
        <f>IF(COUNTIFS($U$4:$U456,Presupuestos[[#This Row],[ID DOCUMENTO]])&gt;=1,IF(B456=Presupuestos[[#This Row],[ID]],"OK","DOC. DUPLICADO"),"OK")</f>
        <v>OK</v>
      </c>
    </row>
    <row r="458" spans="2:71" ht="24" x14ac:dyDescent="0.25">
      <c r="B458" s="34">
        <f>IF(Presupuestos[[#This Row],[ID DOCUMENTO]]=U457,B457,IF(B457="ID",1,B457+1))</f>
        <v>435</v>
      </c>
      <c r="C458" s="2">
        <v>45869</v>
      </c>
      <c r="D458" s="2">
        <v>45869</v>
      </c>
      <c r="E458" s="3" t="s">
        <v>973</v>
      </c>
      <c r="F458" s="25" t="s">
        <v>35</v>
      </c>
      <c r="G458" s="25" t="s">
        <v>223</v>
      </c>
      <c r="H458" s="25" t="s">
        <v>214</v>
      </c>
      <c r="I458" s="36" t="str">
        <f>IFERROR(VLOOKUP(Presupuestos[[#This Row],[AREA]]&amp;Presupuestos[[#This Row],[CONCEPTO]]&amp;Presupuestos[[#This Row],[DESCRIPCION]],Tabla28[[Columna1]:[CÓDIGO NUEVO]],2,0),"")</f>
        <v>P0303002</v>
      </c>
      <c r="J458" s="3" t="s">
        <v>666</v>
      </c>
      <c r="K458" s="3" t="s">
        <v>666</v>
      </c>
      <c r="L458" s="3" t="s">
        <v>666</v>
      </c>
      <c r="M458" s="31" t="s">
        <v>1408</v>
      </c>
      <c r="N458" s="3" t="s">
        <v>15</v>
      </c>
      <c r="O458" s="3" t="s">
        <v>300</v>
      </c>
      <c r="P458" s="3" t="s">
        <v>122</v>
      </c>
      <c r="Q458" s="3" t="str">
        <f>IFERROR(VLOOKUP(Presupuestos[[#This Row],[CLASIFICACIÓN (N)]],Tabla17[],2,0),"")</f>
        <v>Costos de ventas</v>
      </c>
      <c r="R458" s="3" t="str">
        <f>IFERROR(VLOOKUP(Presupuestos[[#This Row],[CLASIFICACIÓN (N)]],Tabla17[],3,0),"")</f>
        <v>Operativo</v>
      </c>
      <c r="S458" s="3" t="s">
        <v>16</v>
      </c>
      <c r="T458" s="3" t="str">
        <f>IFERROR(VLOOKUP(Presupuestos[[#This Row],[ALMACEN]],Tabla5[],2,0),"")</f>
        <v>Arequipa</v>
      </c>
      <c r="U458" s="19" t="str">
        <f>IFERROR(VLOOKUP(Presupuestos[[#This Row],[TIPO DE DOCUMENTO]],Tipo_Documento[],2,0)&amp;Presupuestos[[#This Row],[SERIE]]&amp;Presupuestos[[#This Row],[NUMERO]]&amp;Presupuestos[[#This Row],[RUC]],"")</f>
        <v>01F211241774320517252558</v>
      </c>
      <c r="V458" s="3" t="s">
        <v>120</v>
      </c>
      <c r="W458" s="7">
        <v>45869</v>
      </c>
      <c r="X458" s="7">
        <v>45869</v>
      </c>
      <c r="Y458" s="3" t="s">
        <v>829</v>
      </c>
      <c r="Z458" s="3">
        <v>2417743</v>
      </c>
      <c r="AA458" s="3">
        <f>IFERROR(VLOOKUP(Presupuestos[[#This Row],[RAZON SOCIAL]],CHOOSE({1,2},Clientes_Proveedores[Razon Social],Clientes_Proveedores[Ruc / Dni]),2,0),"-")</f>
        <v>20517252558</v>
      </c>
      <c r="AB458" s="31" t="s">
        <v>714</v>
      </c>
      <c r="AC458" s="3" t="s">
        <v>670</v>
      </c>
      <c r="AD458" s="5">
        <v>0.18</v>
      </c>
      <c r="AE458" s="6">
        <v>10.16949152542373</v>
      </c>
      <c r="AF458" s="6">
        <f>Presupuestos[[#This Row],[BASE]]*Presupuestos[[#This Row],[% IGV]]</f>
        <v>1.8305084745762714</v>
      </c>
      <c r="AG458" s="22">
        <f>ROUND(SUM(Presupuestos[[#This Row],[BASE]:[IGV]]),2)</f>
        <v>12</v>
      </c>
      <c r="AH458" s="9" t="str">
        <f>IF(Presupuestos[[#This Row],[MONEDA]]="USD",VLOOKUP(Presupuestos[[#This Row],[FECHA DE EMISION]],Tipo_Cambio[],3,0),"")</f>
        <v/>
      </c>
      <c r="AI458" s="22">
        <f>IFERROR(ROUND(IF(Presupuestos[[#This Row],[MONEDA]]="PEN",Presupuestos[[#This Row],[TOTAL]],Presupuestos[[#This Row],[TOTAL]]*Presupuestos[[#This Row],[TIPO DE CAMBIO]]),2),"")</f>
        <v>12</v>
      </c>
      <c r="AJ458" s="5"/>
      <c r="AK458" s="33" t="s">
        <v>671</v>
      </c>
      <c r="AL458" s="5" t="s">
        <v>715</v>
      </c>
      <c r="AM458" s="23" t="s">
        <v>671</v>
      </c>
      <c r="AN458" s="23" t="s">
        <v>671</v>
      </c>
      <c r="AO458" s="7">
        <f>IFERROR(VLOOKUP("1-"&amp;Presupuestos[[#This Row],[ID DOCUMENTO]],BD_Pagos[],7,0),"")</f>
        <v>45869</v>
      </c>
      <c r="AP458" s="16" t="str">
        <f>IFERROR(VLOOKUP("1-"&amp;Presupuestos[[#This Row],[ID DOCUMENTO]],BD_Pagos[],8,0),"")</f>
        <v>C_Ope_006</v>
      </c>
      <c r="AQ458" s="17">
        <f>IFERROR(VLOOKUP("1-"&amp;Presupuestos[[#This Row],[ID DOCUMENTO]],BD_Pagos[],9,0),"")</f>
        <v>25086</v>
      </c>
      <c r="AR458" s="54"/>
      <c r="AS458" s="7">
        <f>IFERROR(VLOOKUP("2-"&amp;Presupuestos[[#This Row],[ID DOCUMENTO]],BD_Pagos[],7,0),"")</f>
        <v>0</v>
      </c>
      <c r="AT458" s="16" t="str">
        <f>IFERROR(VLOOKUP("2-"&amp;Presupuestos[[#This Row],[ID DOCUMENTO]],BD_Pagos[],8,0),"")</f>
        <v/>
      </c>
      <c r="AU458" s="17">
        <f>IFERROR(VLOOKUP("2-"&amp;Presupuestos[[#This Row],[ID DOCUMENTO]],BD_Pagos[],9,0),"")</f>
        <v>0</v>
      </c>
      <c r="AV458" s="20">
        <f>IF(IFERROR(VLOOKUP("2-"&amp;Presupuestos[[#This Row],[ID DOCUMENTO]],BD_Pagos[],10,0),0)&gt;Presupuestos[[#This Row],[TOTAL SOLES]],Presupuestos[[#This Row],[TOTAL SOLES]],IFERROR(VLOOKUP("2-"&amp;Presupuestos[[#This Row],[ID DOCUMENTO]],BD_Pagos[],10,0),0))</f>
        <v>0</v>
      </c>
      <c r="AW458" s="7"/>
      <c r="AX458" s="16"/>
      <c r="AY458" s="17"/>
      <c r="AZ458" s="20"/>
      <c r="BA458" s="7"/>
      <c r="BB458" s="16"/>
      <c r="BC458" s="17"/>
      <c r="BD458" s="20"/>
      <c r="BE458" s="7">
        <f>IFERROR(VLOOKUP("5-"&amp;Presupuestos[[#This Row],[ID DOCUMENTO]],BD_Pagos[],7,0),"")</f>
        <v>0</v>
      </c>
      <c r="BF458" s="17">
        <f>IFERROR(VLOOKUP("5-"&amp;Presupuestos[[#This Row],[ID DOCUMENTO]],BD_Pagos[],9,0),"")</f>
        <v>0</v>
      </c>
      <c r="BG458" s="20">
        <f>IF(IFERROR(VLOOKUP("5-"&amp;Presupuestos[[#This Row],[ID DOCUMENTO]],BD_Pagos[],10,0),0)&gt;Presupuestos[[#This Row],[TOTAL SOLES]],Presupuestos[[#This Row],[TOTAL SOLES]],IFERROR(VLOOKUP("5-"&amp;Presupuestos[[#This Row],[ID DOCUMENTO]],BD_Pagos[],10,0),0))</f>
        <v>0</v>
      </c>
      <c r="BH458" s="7">
        <f>IFERROR(VLOOKUP("1-Detraccion"&amp;Presupuestos[[#This Row],[ID DOCUMENTO]],BD_Pagos[],2,0),"")</f>
        <v>0</v>
      </c>
      <c r="BI458" s="3" t="str">
        <f>IFERROR(VLOOKUP("1-Detraccion"&amp;Presupuestos[[#This Row],[ID DOCUMENTO]],BD_Pagos[],3,0),"")</f>
        <v/>
      </c>
      <c r="BJ458" s="3">
        <f>IFERROR(VLOOKUP("1-Detraccion"&amp;Presupuestos[[#This Row],[ID DOCUMENTO]],BD_Pagos[],4,0),"")</f>
        <v>0</v>
      </c>
      <c r="BK458" s="6">
        <f>IF(IFERROR(VLOOKUP("1-Detraccion"&amp;Presupuestos[[#This Row],[ID DOCUMENTO]],BD_Pagos[],5,0),0)&gt;Presupuestos[[#This Row],[TOTAL SOLES]],Presupuestos[[#This Row],[TOTAL SOLES]],IFERROR(VLOOKUP("1-Detraccion"&amp;Presupuestos[[#This Row],[ID DOCUMENTO]],BD_Pagos[],5,0),0))</f>
        <v>0</v>
      </c>
      <c r="BL458" s="6">
        <f>IF(IFERROR(VLOOKUP("1-Detraccion"&amp;Presupuestos[[#This Row],[ID DOCUMENTO]],BD_Pagos[],6,0),0)&gt;Presupuestos[[#This Row],[TOTAL SOLES]],Presupuestos[[#This Row],[TOTAL SOLES]],IFERROR(VLOOKUP("1-Detraccion"&amp;Presupuestos[[#This Row],[ID DOCUMENTO]],BD_Pagos[],6,0),0))</f>
        <v>0</v>
      </c>
      <c r="BM458" s="37"/>
      <c r="BN458" s="3"/>
      <c r="BO458" s="3"/>
      <c r="BP458" s="6"/>
      <c r="BQ45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58" s="23" t="str">
        <f>IF(Presupuestos[[#This Row],[SALDO ME-MN]]&gt;0,"PENDIENTE","CANCELADO")</f>
        <v>PENDIENTE</v>
      </c>
      <c r="BS458" s="23" t="str">
        <f>IF(COUNTIFS($U$4:$U457,Presupuestos[[#This Row],[ID DOCUMENTO]])&gt;=1,IF(B457=Presupuestos[[#This Row],[ID]],"OK","DOC. DUPLICADO"),"OK")</f>
        <v>OK</v>
      </c>
    </row>
    <row r="459" spans="2:71" ht="24" x14ac:dyDescent="0.25">
      <c r="B459" s="34">
        <f>IF(Presupuestos[[#This Row],[ID DOCUMENTO]]=U458,B458,IF(B458="ID",1,B458+1))</f>
        <v>436</v>
      </c>
      <c r="C459" s="2">
        <v>45852</v>
      </c>
      <c r="D459" s="2">
        <v>45852</v>
      </c>
      <c r="E459" s="3" t="s">
        <v>973</v>
      </c>
      <c r="F459" s="25" t="s">
        <v>35</v>
      </c>
      <c r="G459" s="25" t="s">
        <v>223</v>
      </c>
      <c r="H459" s="25" t="s">
        <v>199</v>
      </c>
      <c r="I459" s="36" t="str">
        <f>IFERROR(VLOOKUP(Presupuestos[[#This Row],[AREA]]&amp;Presupuestos[[#This Row],[CONCEPTO]]&amp;Presupuestos[[#This Row],[DESCRIPCION]],Tabla28[[Columna1]:[CÓDIGO NUEVO]],2,0),"")</f>
        <v>P0303001</v>
      </c>
      <c r="J459" s="3" t="s">
        <v>666</v>
      </c>
      <c r="K459" s="3" t="s">
        <v>666</v>
      </c>
      <c r="L459" s="3" t="s">
        <v>666</v>
      </c>
      <c r="M459" s="31" t="s">
        <v>1409</v>
      </c>
      <c r="N459" s="3" t="s">
        <v>15</v>
      </c>
      <c r="O459" s="3" t="s">
        <v>308</v>
      </c>
      <c r="P459" s="3" t="s">
        <v>122</v>
      </c>
      <c r="Q459" s="3" t="str">
        <f>IFERROR(VLOOKUP(Presupuestos[[#This Row],[CLASIFICACIÓN (N)]],Tabla17[],2,0),"")</f>
        <v>Costos de ventas</v>
      </c>
      <c r="R459" s="3" t="str">
        <f>IFERROR(VLOOKUP(Presupuestos[[#This Row],[CLASIFICACIÓN (N)]],Tabla17[],3,0),"")</f>
        <v>Operativo</v>
      </c>
      <c r="S459" s="3" t="s">
        <v>16</v>
      </c>
      <c r="T459" s="3" t="str">
        <f>IFERROR(VLOOKUP(Presupuestos[[#This Row],[ALMACEN]],Tabla5[],2,0),"")</f>
        <v>Arequipa</v>
      </c>
      <c r="U459" s="19" t="str">
        <f>IFERROR(VLOOKUP(Presupuestos[[#This Row],[TIPO DE DOCUMENTO]],Tipo_Documento[],2,0)&amp;Presupuestos[[#This Row],[SERIE]]&amp;Presupuestos[[#This Row],[NUMERO]]&amp;Presupuestos[[#This Row],[RUC]],"")</f>
        <v>01F0021270120606567856</v>
      </c>
      <c r="V459" s="3" t="s">
        <v>120</v>
      </c>
      <c r="W459" s="7">
        <v>45852</v>
      </c>
      <c r="X459" s="7">
        <v>45852</v>
      </c>
      <c r="Y459" s="3" t="s">
        <v>721</v>
      </c>
      <c r="Z459" s="3">
        <v>12701</v>
      </c>
      <c r="AA459" s="3">
        <f>IFERROR(VLOOKUP(Presupuestos[[#This Row],[RAZON SOCIAL]],CHOOSE({1,2},Clientes_Proveedores[Razon Social],Clientes_Proveedores[Ruc / Dni]),2,0),"-")</f>
        <v>20606567856</v>
      </c>
      <c r="AB459" s="31" t="s">
        <v>1410</v>
      </c>
      <c r="AC459" s="3" t="s">
        <v>670</v>
      </c>
      <c r="AD459" s="5">
        <v>0.18</v>
      </c>
      <c r="AE459" s="6">
        <v>8.4745762711864412</v>
      </c>
      <c r="AF459" s="6">
        <f>Presupuestos[[#This Row],[BASE]]*Presupuestos[[#This Row],[% IGV]]</f>
        <v>1.5254237288135593</v>
      </c>
      <c r="AG459" s="22">
        <f>ROUND(SUM(Presupuestos[[#This Row],[BASE]:[IGV]]),2)</f>
        <v>10</v>
      </c>
      <c r="AH459" s="9" t="str">
        <f>IF(Presupuestos[[#This Row],[MONEDA]]="USD",VLOOKUP(Presupuestos[[#This Row],[FECHA DE EMISION]],Tipo_Cambio[],3,0),"")</f>
        <v/>
      </c>
      <c r="AI459" s="22">
        <f>IFERROR(ROUND(IF(Presupuestos[[#This Row],[MONEDA]]="PEN",Presupuestos[[#This Row],[TOTAL]],Presupuestos[[#This Row],[TOTAL]]*Presupuestos[[#This Row],[TIPO DE CAMBIO]]),2),"")</f>
        <v>10</v>
      </c>
      <c r="AJ459" s="5"/>
      <c r="AK459" s="33" t="s">
        <v>671</v>
      </c>
      <c r="AL459" s="5" t="s">
        <v>715</v>
      </c>
      <c r="AM459" s="23" t="s">
        <v>671</v>
      </c>
      <c r="AN459" s="23" t="s">
        <v>671</v>
      </c>
      <c r="AO459" s="7">
        <f>IFERROR(VLOOKUP("1-"&amp;Presupuestos[[#This Row],[ID DOCUMENTO]],BD_Pagos[],7,0),"")</f>
        <v>45852</v>
      </c>
      <c r="AP459" s="16" t="str">
        <f>IFERROR(VLOOKUP("1-"&amp;Presupuestos[[#This Row],[ID DOCUMENTO]],BD_Pagos[],8,0),"")</f>
        <v>C_Ope_006</v>
      </c>
      <c r="AQ459" s="17">
        <f>IFERROR(VLOOKUP("1-"&amp;Presupuestos[[#This Row],[ID DOCUMENTO]],BD_Pagos[],9,0),"")</f>
        <v>24891</v>
      </c>
      <c r="AR459" s="54"/>
      <c r="AS459" s="7">
        <f>IFERROR(VLOOKUP("2-"&amp;Presupuestos[[#This Row],[ID DOCUMENTO]],BD_Pagos[],7,0),"")</f>
        <v>0</v>
      </c>
      <c r="AT459" s="16" t="str">
        <f>IFERROR(VLOOKUP("2-"&amp;Presupuestos[[#This Row],[ID DOCUMENTO]],BD_Pagos[],8,0),"")</f>
        <v/>
      </c>
      <c r="AU459" s="17">
        <f>IFERROR(VLOOKUP("2-"&amp;Presupuestos[[#This Row],[ID DOCUMENTO]],BD_Pagos[],9,0),"")</f>
        <v>0</v>
      </c>
      <c r="AV459" s="20">
        <f>IF(IFERROR(VLOOKUP("2-"&amp;Presupuestos[[#This Row],[ID DOCUMENTO]],BD_Pagos[],10,0),0)&gt;Presupuestos[[#This Row],[TOTAL SOLES]],Presupuestos[[#This Row],[TOTAL SOLES]],IFERROR(VLOOKUP("2-"&amp;Presupuestos[[#This Row],[ID DOCUMENTO]],BD_Pagos[],10,0),0))</f>
        <v>0</v>
      </c>
      <c r="AW459" s="7"/>
      <c r="AX459" s="16"/>
      <c r="AY459" s="17"/>
      <c r="AZ459" s="20"/>
      <c r="BA459" s="7"/>
      <c r="BB459" s="16"/>
      <c r="BC459" s="17"/>
      <c r="BD459" s="20"/>
      <c r="BE459" s="7">
        <f>IFERROR(VLOOKUP("5-"&amp;Presupuestos[[#This Row],[ID DOCUMENTO]],BD_Pagos[],7,0),"")</f>
        <v>0</v>
      </c>
      <c r="BF459" s="17">
        <f>IFERROR(VLOOKUP("5-"&amp;Presupuestos[[#This Row],[ID DOCUMENTO]],BD_Pagos[],9,0),"")</f>
        <v>0</v>
      </c>
      <c r="BG459" s="20">
        <f>IF(IFERROR(VLOOKUP("5-"&amp;Presupuestos[[#This Row],[ID DOCUMENTO]],BD_Pagos[],10,0),0)&gt;Presupuestos[[#This Row],[TOTAL SOLES]],Presupuestos[[#This Row],[TOTAL SOLES]],IFERROR(VLOOKUP("5-"&amp;Presupuestos[[#This Row],[ID DOCUMENTO]],BD_Pagos[],10,0),0))</f>
        <v>0</v>
      </c>
      <c r="BH459" s="7">
        <f>IFERROR(VLOOKUP("1-Detraccion"&amp;Presupuestos[[#This Row],[ID DOCUMENTO]],BD_Pagos[],2,0),"")</f>
        <v>0</v>
      </c>
      <c r="BI459" s="3" t="str">
        <f>IFERROR(VLOOKUP("1-Detraccion"&amp;Presupuestos[[#This Row],[ID DOCUMENTO]],BD_Pagos[],3,0),"")</f>
        <v/>
      </c>
      <c r="BJ459" s="3">
        <f>IFERROR(VLOOKUP("1-Detraccion"&amp;Presupuestos[[#This Row],[ID DOCUMENTO]],BD_Pagos[],4,0),"")</f>
        <v>0</v>
      </c>
      <c r="BK459" s="6">
        <f>IF(IFERROR(VLOOKUP("1-Detraccion"&amp;Presupuestos[[#This Row],[ID DOCUMENTO]],BD_Pagos[],5,0),0)&gt;Presupuestos[[#This Row],[TOTAL SOLES]],Presupuestos[[#This Row],[TOTAL SOLES]],IFERROR(VLOOKUP("1-Detraccion"&amp;Presupuestos[[#This Row],[ID DOCUMENTO]],BD_Pagos[],5,0),0))</f>
        <v>0</v>
      </c>
      <c r="BL459" s="6">
        <f>IF(IFERROR(VLOOKUP("1-Detraccion"&amp;Presupuestos[[#This Row],[ID DOCUMENTO]],BD_Pagos[],6,0),0)&gt;Presupuestos[[#This Row],[TOTAL SOLES]],Presupuestos[[#This Row],[TOTAL SOLES]],IFERROR(VLOOKUP("1-Detraccion"&amp;Presupuestos[[#This Row],[ID DOCUMENTO]],BD_Pagos[],6,0),0))</f>
        <v>0</v>
      </c>
      <c r="BM459" s="37"/>
      <c r="BN459" s="3"/>
      <c r="BO459" s="3"/>
      <c r="BP459" s="6"/>
      <c r="BQ45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459" s="23" t="str">
        <f>IF(Presupuestos[[#This Row],[SALDO ME-MN]]&gt;0,"PENDIENTE","CANCELADO")</f>
        <v>PENDIENTE</v>
      </c>
      <c r="BS459" s="23" t="str">
        <f>IF(COUNTIFS($U$4:$U458,Presupuestos[[#This Row],[ID DOCUMENTO]])&gt;=1,IF(B458=Presupuestos[[#This Row],[ID]],"OK","DOC. DUPLICADO"),"OK")</f>
        <v>OK</v>
      </c>
    </row>
    <row r="460" spans="2:71" ht="24" x14ac:dyDescent="0.25">
      <c r="B460" s="34">
        <f>IF(Presupuestos[[#This Row],[ID DOCUMENTO]]=U459,B459,IF(B459="ID",1,B459+1))</f>
        <v>437</v>
      </c>
      <c r="C460" s="2">
        <v>45859</v>
      </c>
      <c r="D460" s="2">
        <v>45859</v>
      </c>
      <c r="E460" s="3" t="s">
        <v>973</v>
      </c>
      <c r="F460" s="25" t="s">
        <v>35</v>
      </c>
      <c r="G460" s="25" t="s">
        <v>223</v>
      </c>
      <c r="H460" s="25" t="s">
        <v>199</v>
      </c>
      <c r="I460" s="36" t="str">
        <f>IFERROR(VLOOKUP(Presupuestos[[#This Row],[AREA]]&amp;Presupuestos[[#This Row],[CONCEPTO]]&amp;Presupuestos[[#This Row],[DESCRIPCION]],Tabla28[[Columna1]:[CÓDIGO NUEVO]],2,0),"")</f>
        <v>P0303001</v>
      </c>
      <c r="J460" s="3" t="s">
        <v>666</v>
      </c>
      <c r="K460" s="3" t="s">
        <v>666</v>
      </c>
      <c r="L460" s="3" t="s">
        <v>666</v>
      </c>
      <c r="M460" s="31" t="s">
        <v>1411</v>
      </c>
      <c r="N460" s="3" t="s">
        <v>15</v>
      </c>
      <c r="O460" s="3" t="s">
        <v>308</v>
      </c>
      <c r="P460" s="3" t="s">
        <v>122</v>
      </c>
      <c r="Q460" s="3" t="str">
        <f>IFERROR(VLOOKUP(Presupuestos[[#This Row],[CLASIFICACIÓN (N)]],Tabla17[],2,0),"")</f>
        <v>Costos de ventas</v>
      </c>
      <c r="R460" s="3" t="str">
        <f>IFERROR(VLOOKUP(Presupuestos[[#This Row],[CLASIFICACIÓN (N)]],Tabla17[],3,0),"")</f>
        <v>Operativo</v>
      </c>
      <c r="S460" s="3" t="s">
        <v>16</v>
      </c>
      <c r="T460" s="3" t="str">
        <f>IFERROR(VLOOKUP(Presupuestos[[#This Row],[ALMACEN]],Tabla5[],2,0),"")</f>
        <v>Arequipa</v>
      </c>
      <c r="U460" s="19" t="str">
        <f>IFERROR(VLOOKUP(Presupuestos[[#This Row],[TIPO DE DOCUMENTO]],Tipo_Documento[],2,0)&amp;Presupuestos[[#This Row],[SERIE]]&amp;Presupuestos[[#This Row],[NUMERO]]&amp;Presupuestos[[#This Row],[RUC]],"")</f>
        <v>01F001158410218062186</v>
      </c>
      <c r="V460" s="3" t="s">
        <v>120</v>
      </c>
      <c r="W460" s="7">
        <v>45859</v>
      </c>
      <c r="X460" s="7">
        <v>45859</v>
      </c>
      <c r="Y460" s="3" t="s">
        <v>688</v>
      </c>
      <c r="Z460" s="3">
        <v>1584</v>
      </c>
      <c r="AA460" s="3">
        <f>IFERROR(VLOOKUP(Presupuestos[[#This Row],[RAZON SOCIAL]],CHOOSE({1,2},Clientes_Proveedores[Razon Social],Clientes_Proveedores[Ruc / Dni]),2,0),"-")</f>
        <v>10218062186</v>
      </c>
      <c r="AB460" s="31" t="s">
        <v>1412</v>
      </c>
      <c r="AC460" s="3" t="s">
        <v>670</v>
      </c>
      <c r="AD460" s="5">
        <v>0.18</v>
      </c>
      <c r="AE460" s="6">
        <v>10.000000000000002</v>
      </c>
      <c r="AF460" s="6">
        <f>Presupuestos[[#This Row],[BASE]]*Presupuestos[[#This Row],[% IGV]]</f>
        <v>1.8000000000000003</v>
      </c>
      <c r="AG460" s="22">
        <f>ROUND(SUM(Presupuestos[[#This Row],[BASE]:[IGV]]),2)</f>
        <v>11.8</v>
      </c>
      <c r="AH460" s="9" t="str">
        <f>IF(Presupuestos[[#This Row],[MONEDA]]="USD",VLOOKUP(Presupuestos[[#This Row],[FECHA DE EMISION]],Tipo_Cambio[],3,0),"")</f>
        <v/>
      </c>
      <c r="AI460" s="22">
        <f>IFERROR(ROUND(IF(Presupuestos[[#This Row],[MONEDA]]="PEN",Presupuestos[[#This Row],[TOTAL]],Presupuestos[[#This Row],[TOTAL]]*Presupuestos[[#This Row],[TIPO DE CAMBIO]]),2),"")</f>
        <v>11.8</v>
      </c>
      <c r="AJ460" s="5"/>
      <c r="AK460" s="33" t="s">
        <v>671</v>
      </c>
      <c r="AL460" s="5" t="s">
        <v>715</v>
      </c>
      <c r="AM460" s="23" t="s">
        <v>671</v>
      </c>
      <c r="AN460" s="23" t="s">
        <v>671</v>
      </c>
      <c r="AO460" s="7">
        <f>IFERROR(VLOOKUP("1-"&amp;Presupuestos[[#This Row],[ID DOCUMENTO]],BD_Pagos[],7,0),"")</f>
        <v>45859</v>
      </c>
      <c r="AP460" s="16" t="str">
        <f>IFERROR(VLOOKUP("1-"&amp;Presupuestos[[#This Row],[ID DOCUMENTO]],BD_Pagos[],8,0),"")</f>
        <v>C_Ope_006</v>
      </c>
      <c r="AQ460" s="17">
        <f>IFERROR(VLOOKUP("1-"&amp;Presupuestos[[#This Row],[ID DOCUMENTO]],BD_Pagos[],9,0),"")</f>
        <v>24969</v>
      </c>
      <c r="AR460" s="54"/>
      <c r="AS460" s="7">
        <f>IFERROR(VLOOKUP("2-"&amp;Presupuestos[[#This Row],[ID DOCUMENTO]],BD_Pagos[],7,0),"")</f>
        <v>0</v>
      </c>
      <c r="AT460" s="16" t="str">
        <f>IFERROR(VLOOKUP("2-"&amp;Presupuestos[[#This Row],[ID DOCUMENTO]],BD_Pagos[],8,0),"")</f>
        <v/>
      </c>
      <c r="AU460" s="17">
        <f>IFERROR(VLOOKUP("2-"&amp;Presupuestos[[#This Row],[ID DOCUMENTO]],BD_Pagos[],9,0),"")</f>
        <v>0</v>
      </c>
      <c r="AV460" s="20">
        <f>IF(IFERROR(VLOOKUP("2-"&amp;Presupuestos[[#This Row],[ID DOCUMENTO]],BD_Pagos[],10,0),0)&gt;Presupuestos[[#This Row],[TOTAL SOLES]],Presupuestos[[#This Row],[TOTAL SOLES]],IFERROR(VLOOKUP("2-"&amp;Presupuestos[[#This Row],[ID DOCUMENTO]],BD_Pagos[],10,0),0))</f>
        <v>0</v>
      </c>
      <c r="AW460" s="7"/>
      <c r="AX460" s="16"/>
      <c r="AY460" s="17"/>
      <c r="AZ460" s="20"/>
      <c r="BA460" s="7"/>
      <c r="BB460" s="16"/>
      <c r="BC460" s="17"/>
      <c r="BD460" s="20"/>
      <c r="BE460" s="7">
        <f>IFERROR(VLOOKUP("5-"&amp;Presupuestos[[#This Row],[ID DOCUMENTO]],BD_Pagos[],7,0),"")</f>
        <v>0</v>
      </c>
      <c r="BF460" s="17">
        <f>IFERROR(VLOOKUP("5-"&amp;Presupuestos[[#This Row],[ID DOCUMENTO]],BD_Pagos[],9,0),"")</f>
        <v>0</v>
      </c>
      <c r="BG460" s="20">
        <f>IF(IFERROR(VLOOKUP("5-"&amp;Presupuestos[[#This Row],[ID DOCUMENTO]],BD_Pagos[],10,0),0)&gt;Presupuestos[[#This Row],[TOTAL SOLES]],Presupuestos[[#This Row],[TOTAL SOLES]],IFERROR(VLOOKUP("5-"&amp;Presupuestos[[#This Row],[ID DOCUMENTO]],BD_Pagos[],10,0),0))</f>
        <v>0</v>
      </c>
      <c r="BH460" s="7">
        <f>IFERROR(VLOOKUP("1-Detraccion"&amp;Presupuestos[[#This Row],[ID DOCUMENTO]],BD_Pagos[],2,0),"")</f>
        <v>0</v>
      </c>
      <c r="BI460" s="3" t="str">
        <f>IFERROR(VLOOKUP("1-Detraccion"&amp;Presupuestos[[#This Row],[ID DOCUMENTO]],BD_Pagos[],3,0),"")</f>
        <v/>
      </c>
      <c r="BJ460" s="3">
        <f>IFERROR(VLOOKUP("1-Detraccion"&amp;Presupuestos[[#This Row],[ID DOCUMENTO]],BD_Pagos[],4,0),"")</f>
        <v>0</v>
      </c>
      <c r="BK460" s="6">
        <f>IF(IFERROR(VLOOKUP("1-Detraccion"&amp;Presupuestos[[#This Row],[ID DOCUMENTO]],BD_Pagos[],5,0),0)&gt;Presupuestos[[#This Row],[TOTAL SOLES]],Presupuestos[[#This Row],[TOTAL SOLES]],IFERROR(VLOOKUP("1-Detraccion"&amp;Presupuestos[[#This Row],[ID DOCUMENTO]],BD_Pagos[],5,0),0))</f>
        <v>0</v>
      </c>
      <c r="BL460" s="6">
        <f>IF(IFERROR(VLOOKUP("1-Detraccion"&amp;Presupuestos[[#This Row],[ID DOCUMENTO]],BD_Pagos[],6,0),0)&gt;Presupuestos[[#This Row],[TOTAL SOLES]],Presupuestos[[#This Row],[TOTAL SOLES]],IFERROR(VLOOKUP("1-Detraccion"&amp;Presupuestos[[#This Row],[ID DOCUMENTO]],BD_Pagos[],6,0),0))</f>
        <v>0</v>
      </c>
      <c r="BM460" s="37"/>
      <c r="BN460" s="3"/>
      <c r="BO460" s="3"/>
      <c r="BP460" s="6"/>
      <c r="BQ46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11.8</v>
      </c>
      <c r="BR460" s="23" t="str">
        <f>IF(Presupuestos[[#This Row],[SALDO ME-MN]]&gt;0,"PENDIENTE","CANCELADO")</f>
        <v>PENDIENTE</v>
      </c>
      <c r="BS460" s="23" t="str">
        <f>IF(COUNTIFS($U$4:$U459,Presupuestos[[#This Row],[ID DOCUMENTO]])&gt;=1,IF(B459=Presupuestos[[#This Row],[ID]],"OK","DOC. DUPLICADO"),"OK")</f>
        <v>OK</v>
      </c>
    </row>
    <row r="461" spans="2:71" ht="24" x14ac:dyDescent="0.25">
      <c r="B461" s="34">
        <f>IF(Presupuestos[[#This Row],[ID DOCUMENTO]]=U460,B460,IF(B460="ID",1,B460+1))</f>
        <v>438</v>
      </c>
      <c r="C461" s="2">
        <v>45863</v>
      </c>
      <c r="D461" s="2">
        <v>45863</v>
      </c>
      <c r="E461" s="3" t="s">
        <v>973</v>
      </c>
      <c r="F461" s="25" t="s">
        <v>35</v>
      </c>
      <c r="G461" s="25" t="s">
        <v>223</v>
      </c>
      <c r="H461" s="25" t="s">
        <v>199</v>
      </c>
      <c r="I461" s="36" t="str">
        <f>IFERROR(VLOOKUP(Presupuestos[[#This Row],[AREA]]&amp;Presupuestos[[#This Row],[CONCEPTO]]&amp;Presupuestos[[#This Row],[DESCRIPCION]],Tabla28[[Columna1]:[CÓDIGO NUEVO]],2,0),"")</f>
        <v>P0303001</v>
      </c>
      <c r="J461" s="3" t="s">
        <v>666</v>
      </c>
      <c r="K461" s="3" t="s">
        <v>666</v>
      </c>
      <c r="L461" s="3" t="s">
        <v>666</v>
      </c>
      <c r="M461" s="31" t="s">
        <v>1413</v>
      </c>
      <c r="N461" s="3" t="s">
        <v>15</v>
      </c>
      <c r="O461" s="3" t="s">
        <v>300</v>
      </c>
      <c r="P461" s="3" t="s">
        <v>122</v>
      </c>
      <c r="Q461" s="3" t="str">
        <f>IFERROR(VLOOKUP(Presupuestos[[#This Row],[CLASIFICACIÓN (N)]],Tabla17[],2,0),"")</f>
        <v>Costos de ventas</v>
      </c>
      <c r="R461" s="3" t="str">
        <f>IFERROR(VLOOKUP(Presupuestos[[#This Row],[CLASIFICACIÓN (N)]],Tabla17[],3,0),"")</f>
        <v>Operativo</v>
      </c>
      <c r="S461" s="3" t="s">
        <v>16</v>
      </c>
      <c r="T461" s="3" t="str">
        <f>IFERROR(VLOOKUP(Presupuestos[[#This Row],[ALMACEN]],Tabla5[],2,0),"")</f>
        <v>Arequipa</v>
      </c>
      <c r="U461" s="19" t="str">
        <f>IFERROR(VLOOKUP(Presupuestos[[#This Row],[TIPO DE DOCUMENTO]],Tipo_Documento[],2,0)&amp;Presupuestos[[#This Row],[SERIE]]&amp;Presupuestos[[#This Row],[NUMERO]]&amp;Presupuestos[[#This Row],[RUC]],"")</f>
        <v>01FE021710320259858934</v>
      </c>
      <c r="V461" s="3" t="s">
        <v>120</v>
      </c>
      <c r="W461" s="7">
        <v>45863</v>
      </c>
      <c r="X461" s="7">
        <v>45863</v>
      </c>
      <c r="Y461" s="3" t="s">
        <v>841</v>
      </c>
      <c r="Z461" s="3">
        <v>17103</v>
      </c>
      <c r="AA461" s="3">
        <f>IFERROR(VLOOKUP(Presupuestos[[#This Row],[RAZON SOCIAL]],CHOOSE({1,2},Clientes_Proveedores[Razon Social],Clientes_Proveedores[Ruc / Dni]),2,0),"-")</f>
        <v>20259858934</v>
      </c>
      <c r="AB461" s="31" t="s">
        <v>842</v>
      </c>
      <c r="AC461" s="3" t="s">
        <v>670</v>
      </c>
      <c r="AD461" s="5">
        <v>0.18</v>
      </c>
      <c r="AE461" s="6">
        <v>16.949152542372882</v>
      </c>
      <c r="AF461" s="6">
        <f>Presupuestos[[#This Row],[BASE]]*Presupuestos[[#This Row],[% IGV]]</f>
        <v>3.0508474576271185</v>
      </c>
      <c r="AG461" s="22">
        <f>ROUND(SUM(Presupuestos[[#This Row],[BASE]:[IGV]]),2)</f>
        <v>20</v>
      </c>
      <c r="AH461" s="9" t="str">
        <f>IF(Presupuestos[[#This Row],[MONEDA]]="USD",VLOOKUP(Presupuestos[[#This Row],[FECHA DE EMISION]],Tipo_Cambio[],3,0),"")</f>
        <v/>
      </c>
      <c r="AI461" s="22">
        <f>IFERROR(ROUND(IF(Presupuestos[[#This Row],[MONEDA]]="PEN",Presupuestos[[#This Row],[TOTAL]],Presupuestos[[#This Row],[TOTAL]]*Presupuestos[[#This Row],[TIPO DE CAMBIO]]),2),"")</f>
        <v>20</v>
      </c>
      <c r="AJ461" s="5"/>
      <c r="AK461" s="33" t="s">
        <v>671</v>
      </c>
      <c r="AL461" s="5" t="s">
        <v>715</v>
      </c>
      <c r="AM461" s="23" t="s">
        <v>671</v>
      </c>
      <c r="AN461" s="23" t="s">
        <v>671</v>
      </c>
      <c r="AO461" s="7">
        <f>IFERROR(VLOOKUP("1-"&amp;Presupuestos[[#This Row],[ID DOCUMENTO]],BD_Pagos[],7,0),"")</f>
        <v>45863</v>
      </c>
      <c r="AP461" s="16" t="str">
        <f>IFERROR(VLOOKUP("1-"&amp;Presupuestos[[#This Row],[ID DOCUMENTO]],BD_Pagos[],8,0),"")</f>
        <v>C_Ope_006</v>
      </c>
      <c r="AQ461" s="17">
        <f>IFERROR(VLOOKUP("1-"&amp;Presupuestos[[#This Row],[ID DOCUMENTO]],BD_Pagos[],9,0),"")</f>
        <v>25013</v>
      </c>
      <c r="AR461" s="54"/>
      <c r="AS461" s="7">
        <f>IFERROR(VLOOKUP("2-"&amp;Presupuestos[[#This Row],[ID DOCUMENTO]],BD_Pagos[],7,0),"")</f>
        <v>0</v>
      </c>
      <c r="AT461" s="16" t="str">
        <f>IFERROR(VLOOKUP("2-"&amp;Presupuestos[[#This Row],[ID DOCUMENTO]],BD_Pagos[],8,0),"")</f>
        <v/>
      </c>
      <c r="AU461" s="17">
        <f>IFERROR(VLOOKUP("2-"&amp;Presupuestos[[#This Row],[ID DOCUMENTO]],BD_Pagos[],9,0),"")</f>
        <v>0</v>
      </c>
      <c r="AV461" s="20">
        <f>IF(IFERROR(VLOOKUP("2-"&amp;Presupuestos[[#This Row],[ID DOCUMENTO]],BD_Pagos[],10,0),0)&gt;Presupuestos[[#This Row],[TOTAL SOLES]],Presupuestos[[#This Row],[TOTAL SOLES]],IFERROR(VLOOKUP("2-"&amp;Presupuestos[[#This Row],[ID DOCUMENTO]],BD_Pagos[],10,0),0))</f>
        <v>0</v>
      </c>
      <c r="AW461" s="7"/>
      <c r="AX461" s="16"/>
      <c r="AY461" s="17"/>
      <c r="AZ461" s="20"/>
      <c r="BA461" s="7"/>
      <c r="BB461" s="16"/>
      <c r="BC461" s="17"/>
      <c r="BD461" s="20"/>
      <c r="BE461" s="7">
        <f>IFERROR(VLOOKUP("5-"&amp;Presupuestos[[#This Row],[ID DOCUMENTO]],BD_Pagos[],7,0),"")</f>
        <v>0</v>
      </c>
      <c r="BF461" s="17">
        <f>IFERROR(VLOOKUP("5-"&amp;Presupuestos[[#This Row],[ID DOCUMENTO]],BD_Pagos[],9,0),"")</f>
        <v>0</v>
      </c>
      <c r="BG461" s="20">
        <f>IF(IFERROR(VLOOKUP("5-"&amp;Presupuestos[[#This Row],[ID DOCUMENTO]],BD_Pagos[],10,0),0)&gt;Presupuestos[[#This Row],[TOTAL SOLES]],Presupuestos[[#This Row],[TOTAL SOLES]],IFERROR(VLOOKUP("5-"&amp;Presupuestos[[#This Row],[ID DOCUMENTO]],BD_Pagos[],10,0),0))</f>
        <v>0</v>
      </c>
      <c r="BH461" s="7">
        <f>IFERROR(VLOOKUP("1-Detraccion"&amp;Presupuestos[[#This Row],[ID DOCUMENTO]],BD_Pagos[],2,0),"")</f>
        <v>0</v>
      </c>
      <c r="BI461" s="3" t="str">
        <f>IFERROR(VLOOKUP("1-Detraccion"&amp;Presupuestos[[#This Row],[ID DOCUMENTO]],BD_Pagos[],3,0),"")</f>
        <v/>
      </c>
      <c r="BJ461" s="3">
        <f>IFERROR(VLOOKUP("1-Detraccion"&amp;Presupuestos[[#This Row],[ID DOCUMENTO]],BD_Pagos[],4,0),"")</f>
        <v>0</v>
      </c>
      <c r="BK461" s="6">
        <f>IF(IFERROR(VLOOKUP("1-Detraccion"&amp;Presupuestos[[#This Row],[ID DOCUMENTO]],BD_Pagos[],5,0),0)&gt;Presupuestos[[#This Row],[TOTAL SOLES]],Presupuestos[[#This Row],[TOTAL SOLES]],IFERROR(VLOOKUP("1-Detraccion"&amp;Presupuestos[[#This Row],[ID DOCUMENTO]],BD_Pagos[],5,0),0))</f>
        <v>0</v>
      </c>
      <c r="BL461" s="6">
        <f>IF(IFERROR(VLOOKUP("1-Detraccion"&amp;Presupuestos[[#This Row],[ID DOCUMENTO]],BD_Pagos[],6,0),0)&gt;Presupuestos[[#This Row],[TOTAL SOLES]],Presupuestos[[#This Row],[TOTAL SOLES]],IFERROR(VLOOKUP("1-Detraccion"&amp;Presupuestos[[#This Row],[ID DOCUMENTO]],BD_Pagos[],6,0),0))</f>
        <v>0</v>
      </c>
      <c r="BM461" s="37"/>
      <c r="BN461" s="3"/>
      <c r="BO461" s="3"/>
      <c r="BP461" s="6"/>
      <c r="BQ46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461" s="23" t="str">
        <f>IF(Presupuestos[[#This Row],[SALDO ME-MN]]&gt;0,"PENDIENTE","CANCELADO")</f>
        <v>PENDIENTE</v>
      </c>
      <c r="BS461" s="23" t="str">
        <f>IF(COUNTIFS($U$4:$U460,Presupuestos[[#This Row],[ID DOCUMENTO]])&gt;=1,IF(B460=Presupuestos[[#This Row],[ID]],"OK","DOC. DUPLICADO"),"OK")</f>
        <v>OK</v>
      </c>
    </row>
    <row r="462" spans="2:71" x14ac:dyDescent="0.25">
      <c r="B462" s="34">
        <f>IF(Presupuestos[[#This Row],[ID DOCUMENTO]]=U461,B461,IF(B461="ID",1,B461+1))</f>
        <v>439</v>
      </c>
      <c r="C462" s="2">
        <v>45855</v>
      </c>
      <c r="D462" s="2">
        <v>45855</v>
      </c>
      <c r="E462" s="3" t="s">
        <v>973</v>
      </c>
      <c r="F462" s="25" t="s">
        <v>35</v>
      </c>
      <c r="G462" s="25" t="s">
        <v>144</v>
      </c>
      <c r="H462" s="25" t="s">
        <v>110</v>
      </c>
      <c r="I462" s="36" t="str">
        <f>IFERROR(VLOOKUP(Presupuestos[[#This Row],[AREA]]&amp;Presupuestos[[#This Row],[CONCEPTO]]&amp;Presupuestos[[#This Row],[DESCRIPCION]],Tabla28[[Columna1]:[CÓDIGO NUEVO]],2,0),"")</f>
        <v>P0310001</v>
      </c>
      <c r="J462" s="3" t="s">
        <v>666</v>
      </c>
      <c r="K462" s="3" t="s">
        <v>666</v>
      </c>
      <c r="L462" s="3" t="s">
        <v>666</v>
      </c>
      <c r="M462" s="31" t="s">
        <v>1414</v>
      </c>
      <c r="N462" s="3" t="s">
        <v>15</v>
      </c>
      <c r="O462" s="3" t="s">
        <v>300</v>
      </c>
      <c r="P462" s="3" t="s">
        <v>122</v>
      </c>
      <c r="Q462" s="3" t="str">
        <f>IFERROR(VLOOKUP(Presupuestos[[#This Row],[CLASIFICACIÓN (N)]],Tabla17[],2,0),"")</f>
        <v>Costos de ventas</v>
      </c>
      <c r="R462" s="3" t="str">
        <f>IFERROR(VLOOKUP(Presupuestos[[#This Row],[CLASIFICACIÓN (N)]],Tabla17[],3,0),"")</f>
        <v>Operativo</v>
      </c>
      <c r="S462" s="3" t="s">
        <v>16</v>
      </c>
      <c r="T462" s="3" t="str">
        <f>IFERROR(VLOOKUP(Presupuestos[[#This Row],[ALMACEN]],Tabla5[],2,0),"")</f>
        <v>Arequipa</v>
      </c>
      <c r="U462" s="19" t="str">
        <f>IFERROR(VLOOKUP(Presupuestos[[#This Row],[TIPO DE DOCUMENTO]],Tipo_Documento[],2,0)&amp;Presupuestos[[#This Row],[SERIE]]&amp;Presupuestos[[#This Row],[NUMERO]]&amp;Presupuestos[[#This Row],[RUC]],"")</f>
        <v>0320049910438189560</v>
      </c>
      <c r="V462" s="3" t="s">
        <v>130</v>
      </c>
      <c r="W462" s="7">
        <v>45855</v>
      </c>
      <c r="X462" s="7">
        <v>45855</v>
      </c>
      <c r="Y462" s="3">
        <v>200</v>
      </c>
      <c r="Z462" s="3">
        <v>499</v>
      </c>
      <c r="AA462" s="3">
        <f>IFERROR(VLOOKUP(Presupuestos[[#This Row],[RAZON SOCIAL]],CHOOSE({1,2},Clientes_Proveedores[Razon Social],Clientes_Proveedores[Ruc / Dni]),2,0),"-")</f>
        <v>10438189560</v>
      </c>
      <c r="AB462" s="31" t="s">
        <v>1415</v>
      </c>
      <c r="AC462" s="3" t="s">
        <v>670</v>
      </c>
      <c r="AD462" s="5"/>
      <c r="AE462" s="6">
        <v>12</v>
      </c>
      <c r="AF462" s="6">
        <f>Presupuestos[[#This Row],[BASE]]*Presupuestos[[#This Row],[% IGV]]</f>
        <v>0</v>
      </c>
      <c r="AG462" s="22">
        <f>ROUND(SUM(Presupuestos[[#This Row],[BASE]:[IGV]]),2)</f>
        <v>12</v>
      </c>
      <c r="AH462" s="9" t="str">
        <f>IF(Presupuestos[[#This Row],[MONEDA]]="USD",VLOOKUP(Presupuestos[[#This Row],[FECHA DE EMISION]],Tipo_Cambio[],3,0),"")</f>
        <v/>
      </c>
      <c r="AI462" s="22">
        <f>IFERROR(ROUND(IF(Presupuestos[[#This Row],[MONEDA]]="PEN",Presupuestos[[#This Row],[TOTAL]],Presupuestos[[#This Row],[TOTAL]]*Presupuestos[[#This Row],[TIPO DE CAMBIO]]),2),"")</f>
        <v>12</v>
      </c>
      <c r="AJ462" s="5"/>
      <c r="AK462" s="33" t="s">
        <v>671</v>
      </c>
      <c r="AL462" s="5" t="s">
        <v>715</v>
      </c>
      <c r="AM462" s="23" t="s">
        <v>671</v>
      </c>
      <c r="AN462" s="23" t="s">
        <v>671</v>
      </c>
      <c r="AO462" s="7">
        <f>IFERROR(VLOOKUP("1-"&amp;Presupuestos[[#This Row],[ID DOCUMENTO]],BD_Pagos[],7,0),"")</f>
        <v>45855</v>
      </c>
      <c r="AP462" s="16" t="str">
        <f>IFERROR(VLOOKUP("1-"&amp;Presupuestos[[#This Row],[ID DOCUMENTO]],BD_Pagos[],8,0),"")</f>
        <v>C_Ope_006</v>
      </c>
      <c r="AQ462" s="17">
        <f>IFERROR(VLOOKUP("1-"&amp;Presupuestos[[#This Row],[ID DOCUMENTO]],BD_Pagos[],9,0),"")</f>
        <v>24921</v>
      </c>
      <c r="AR462" s="54"/>
      <c r="AS462" s="7">
        <f>IFERROR(VLOOKUP("2-"&amp;Presupuestos[[#This Row],[ID DOCUMENTO]],BD_Pagos[],7,0),"")</f>
        <v>0</v>
      </c>
      <c r="AT462" s="16" t="str">
        <f>IFERROR(VLOOKUP("2-"&amp;Presupuestos[[#This Row],[ID DOCUMENTO]],BD_Pagos[],8,0),"")</f>
        <v/>
      </c>
      <c r="AU462" s="17">
        <f>IFERROR(VLOOKUP("2-"&amp;Presupuestos[[#This Row],[ID DOCUMENTO]],BD_Pagos[],9,0),"")</f>
        <v>0</v>
      </c>
      <c r="AV462" s="20">
        <f>IF(IFERROR(VLOOKUP("2-"&amp;Presupuestos[[#This Row],[ID DOCUMENTO]],BD_Pagos[],10,0),0)&gt;Presupuestos[[#This Row],[TOTAL SOLES]],Presupuestos[[#This Row],[TOTAL SOLES]],IFERROR(VLOOKUP("2-"&amp;Presupuestos[[#This Row],[ID DOCUMENTO]],BD_Pagos[],10,0),0))</f>
        <v>0</v>
      </c>
      <c r="AW462" s="7"/>
      <c r="AX462" s="16"/>
      <c r="AY462" s="17"/>
      <c r="AZ462" s="20"/>
      <c r="BA462" s="7"/>
      <c r="BB462" s="16"/>
      <c r="BC462" s="17"/>
      <c r="BD462" s="20"/>
      <c r="BE462" s="7">
        <f>IFERROR(VLOOKUP("5-"&amp;Presupuestos[[#This Row],[ID DOCUMENTO]],BD_Pagos[],7,0),"")</f>
        <v>0</v>
      </c>
      <c r="BF462" s="17">
        <f>IFERROR(VLOOKUP("5-"&amp;Presupuestos[[#This Row],[ID DOCUMENTO]],BD_Pagos[],9,0),"")</f>
        <v>0</v>
      </c>
      <c r="BG462" s="20">
        <f>IF(IFERROR(VLOOKUP("5-"&amp;Presupuestos[[#This Row],[ID DOCUMENTO]],BD_Pagos[],10,0),0)&gt;Presupuestos[[#This Row],[TOTAL SOLES]],Presupuestos[[#This Row],[TOTAL SOLES]],IFERROR(VLOOKUP("5-"&amp;Presupuestos[[#This Row],[ID DOCUMENTO]],BD_Pagos[],10,0),0))</f>
        <v>0</v>
      </c>
      <c r="BH462" s="7">
        <f>IFERROR(VLOOKUP("1-Detraccion"&amp;Presupuestos[[#This Row],[ID DOCUMENTO]],BD_Pagos[],2,0),"")</f>
        <v>0</v>
      </c>
      <c r="BI462" s="3" t="str">
        <f>IFERROR(VLOOKUP("1-Detraccion"&amp;Presupuestos[[#This Row],[ID DOCUMENTO]],BD_Pagos[],3,0),"")</f>
        <v/>
      </c>
      <c r="BJ462" s="3">
        <f>IFERROR(VLOOKUP("1-Detraccion"&amp;Presupuestos[[#This Row],[ID DOCUMENTO]],BD_Pagos[],4,0),"")</f>
        <v>0</v>
      </c>
      <c r="BK462" s="6">
        <f>IF(IFERROR(VLOOKUP("1-Detraccion"&amp;Presupuestos[[#This Row],[ID DOCUMENTO]],BD_Pagos[],5,0),0)&gt;Presupuestos[[#This Row],[TOTAL SOLES]],Presupuestos[[#This Row],[TOTAL SOLES]],IFERROR(VLOOKUP("1-Detraccion"&amp;Presupuestos[[#This Row],[ID DOCUMENTO]],BD_Pagos[],5,0),0))</f>
        <v>0</v>
      </c>
      <c r="BL462" s="6">
        <f>IF(IFERROR(VLOOKUP("1-Detraccion"&amp;Presupuestos[[#This Row],[ID DOCUMENTO]],BD_Pagos[],6,0),0)&gt;Presupuestos[[#This Row],[TOTAL SOLES]],Presupuestos[[#This Row],[TOTAL SOLES]],IFERROR(VLOOKUP("1-Detraccion"&amp;Presupuestos[[#This Row],[ID DOCUMENTO]],BD_Pagos[],6,0),0))</f>
        <v>0</v>
      </c>
      <c r="BM462" s="37"/>
      <c r="BN462" s="3"/>
      <c r="BO462" s="3"/>
      <c r="BP462" s="6"/>
      <c r="BQ46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62" s="23" t="str">
        <f>IF(Presupuestos[[#This Row],[SALDO ME-MN]]&gt;0,"PENDIENTE","CANCELADO")</f>
        <v>PENDIENTE</v>
      </c>
      <c r="BS462" s="23" t="str">
        <f>IF(COUNTIFS($U$4:$U461,Presupuestos[[#This Row],[ID DOCUMENTO]])&gt;=1,IF(B461=Presupuestos[[#This Row],[ID]],"OK","DOC. DUPLICADO"),"OK")</f>
        <v>OK</v>
      </c>
    </row>
    <row r="463" spans="2:71" x14ac:dyDescent="0.25">
      <c r="B463" s="34">
        <f>IF(Presupuestos[[#This Row],[ID DOCUMENTO]]=U462,B462,IF(B462="ID",1,B462+1))</f>
        <v>440</v>
      </c>
      <c r="C463" s="2">
        <v>45855</v>
      </c>
      <c r="D463" s="2">
        <v>45855</v>
      </c>
      <c r="E463" s="3" t="s">
        <v>973</v>
      </c>
      <c r="F463" s="25" t="s">
        <v>35</v>
      </c>
      <c r="G463" s="25" t="s">
        <v>144</v>
      </c>
      <c r="H463" s="25" t="s">
        <v>110</v>
      </c>
      <c r="I463" s="36" t="str">
        <f>IFERROR(VLOOKUP(Presupuestos[[#This Row],[AREA]]&amp;Presupuestos[[#This Row],[CONCEPTO]]&amp;Presupuestos[[#This Row],[DESCRIPCION]],Tabla28[[Columna1]:[CÓDIGO NUEVO]],2,0),"")</f>
        <v>P0310001</v>
      </c>
      <c r="J463" s="3" t="s">
        <v>666</v>
      </c>
      <c r="K463" s="3" t="s">
        <v>666</v>
      </c>
      <c r="L463" s="3" t="s">
        <v>666</v>
      </c>
      <c r="M463" s="31" t="s">
        <v>1416</v>
      </c>
      <c r="N463" s="3" t="s">
        <v>15</v>
      </c>
      <c r="O463" s="3" t="s">
        <v>300</v>
      </c>
      <c r="P463" s="3" t="s">
        <v>122</v>
      </c>
      <c r="Q463" s="3" t="str">
        <f>IFERROR(VLOOKUP(Presupuestos[[#This Row],[CLASIFICACIÓN (N)]],Tabla17[],2,0),"")</f>
        <v>Costos de ventas</v>
      </c>
      <c r="R463" s="3" t="str">
        <f>IFERROR(VLOOKUP(Presupuestos[[#This Row],[CLASIFICACIÓN (N)]],Tabla17[],3,0),"")</f>
        <v>Operativo</v>
      </c>
      <c r="S463" s="3" t="s">
        <v>16</v>
      </c>
      <c r="T463" s="3" t="str">
        <f>IFERROR(VLOOKUP(Presupuestos[[#This Row],[ALMACEN]],Tabla5[],2,0),"")</f>
        <v>Arequipa</v>
      </c>
      <c r="U463" s="19" t="str">
        <f>IFERROR(VLOOKUP(Presupuestos[[#This Row],[TIPO DE DOCUMENTO]],Tipo_Documento[],2,0)&amp;Presupuestos[[#This Row],[SERIE]]&amp;Presupuestos[[#This Row],[NUMERO]]&amp;Presupuestos[[#This Row],[RUC]],"")</f>
        <v>SD2492211111111</v>
      </c>
      <c r="V463" s="3" t="s">
        <v>220</v>
      </c>
      <c r="W463" s="7">
        <v>45855</v>
      </c>
      <c r="X463" s="7">
        <v>45855</v>
      </c>
      <c r="Y463" s="3"/>
      <c r="Z463" s="3">
        <v>24922</v>
      </c>
      <c r="AA463" s="3">
        <f>IFERROR(VLOOKUP(Presupuestos[[#This Row],[RAZON SOCIAL]],CHOOSE({1,2},Clientes_Proveedores[Razon Social],Clientes_Proveedores[Ruc / Dni]),2,0),"-")</f>
        <v>11111111</v>
      </c>
      <c r="AB463" s="31" t="s">
        <v>916</v>
      </c>
      <c r="AC463" s="3" t="s">
        <v>670</v>
      </c>
      <c r="AD463" s="5"/>
      <c r="AE463" s="6">
        <v>15</v>
      </c>
      <c r="AF463" s="6">
        <f>Presupuestos[[#This Row],[BASE]]*Presupuestos[[#This Row],[% IGV]]</f>
        <v>0</v>
      </c>
      <c r="AG463" s="22">
        <f>ROUND(SUM(Presupuestos[[#This Row],[BASE]:[IGV]]),2)</f>
        <v>15</v>
      </c>
      <c r="AH463" s="9" t="str">
        <f>IF(Presupuestos[[#This Row],[MONEDA]]="USD",VLOOKUP(Presupuestos[[#This Row],[FECHA DE EMISION]],Tipo_Cambio[],3,0),"")</f>
        <v/>
      </c>
      <c r="AI463" s="22">
        <f>IFERROR(ROUND(IF(Presupuestos[[#This Row],[MONEDA]]="PEN",Presupuestos[[#This Row],[TOTAL]],Presupuestos[[#This Row],[TOTAL]]*Presupuestos[[#This Row],[TIPO DE CAMBIO]]),2),"")</f>
        <v>15</v>
      </c>
      <c r="AJ463" s="5"/>
      <c r="AK463" s="33" t="s">
        <v>671</v>
      </c>
      <c r="AL463" s="5" t="s">
        <v>715</v>
      </c>
      <c r="AM463" s="23" t="s">
        <v>671</v>
      </c>
      <c r="AN463" s="23" t="s">
        <v>671</v>
      </c>
      <c r="AO463" s="7">
        <f>IFERROR(VLOOKUP("1-"&amp;Presupuestos[[#This Row],[ID DOCUMENTO]],BD_Pagos[],7,0),"")</f>
        <v>45855</v>
      </c>
      <c r="AP463" s="16" t="str">
        <f>IFERROR(VLOOKUP("1-"&amp;Presupuestos[[#This Row],[ID DOCUMENTO]],BD_Pagos[],8,0),"")</f>
        <v>C_Ope_006</v>
      </c>
      <c r="AQ463" s="17">
        <f>IFERROR(VLOOKUP("1-"&amp;Presupuestos[[#This Row],[ID DOCUMENTO]],BD_Pagos[],9,0),"")</f>
        <v>24922</v>
      </c>
      <c r="AR463" s="54"/>
      <c r="AS463" s="7">
        <f>IFERROR(VLOOKUP("2-"&amp;Presupuestos[[#This Row],[ID DOCUMENTO]],BD_Pagos[],7,0),"")</f>
        <v>0</v>
      </c>
      <c r="AT463" s="16" t="str">
        <f>IFERROR(VLOOKUP("2-"&amp;Presupuestos[[#This Row],[ID DOCUMENTO]],BD_Pagos[],8,0),"")</f>
        <v/>
      </c>
      <c r="AU463" s="17">
        <f>IFERROR(VLOOKUP("2-"&amp;Presupuestos[[#This Row],[ID DOCUMENTO]],BD_Pagos[],9,0),"")</f>
        <v>0</v>
      </c>
      <c r="AV463" s="20">
        <f>IF(IFERROR(VLOOKUP("2-"&amp;Presupuestos[[#This Row],[ID DOCUMENTO]],BD_Pagos[],10,0),0)&gt;Presupuestos[[#This Row],[TOTAL SOLES]],Presupuestos[[#This Row],[TOTAL SOLES]],IFERROR(VLOOKUP("2-"&amp;Presupuestos[[#This Row],[ID DOCUMENTO]],BD_Pagos[],10,0),0))</f>
        <v>0</v>
      </c>
      <c r="AW463" s="7"/>
      <c r="AX463" s="16"/>
      <c r="AY463" s="17"/>
      <c r="AZ463" s="20"/>
      <c r="BA463" s="7"/>
      <c r="BB463" s="16"/>
      <c r="BC463" s="17"/>
      <c r="BD463" s="20"/>
      <c r="BE463" s="7">
        <f>IFERROR(VLOOKUP("5-"&amp;Presupuestos[[#This Row],[ID DOCUMENTO]],BD_Pagos[],7,0),"")</f>
        <v>0</v>
      </c>
      <c r="BF463" s="17">
        <f>IFERROR(VLOOKUP("5-"&amp;Presupuestos[[#This Row],[ID DOCUMENTO]],BD_Pagos[],9,0),"")</f>
        <v>0</v>
      </c>
      <c r="BG463" s="20">
        <f>IF(IFERROR(VLOOKUP("5-"&amp;Presupuestos[[#This Row],[ID DOCUMENTO]],BD_Pagos[],10,0),0)&gt;Presupuestos[[#This Row],[TOTAL SOLES]],Presupuestos[[#This Row],[TOTAL SOLES]],IFERROR(VLOOKUP("5-"&amp;Presupuestos[[#This Row],[ID DOCUMENTO]],BD_Pagos[],10,0),0))</f>
        <v>0</v>
      </c>
      <c r="BH463" s="7">
        <f>IFERROR(VLOOKUP("1-Detraccion"&amp;Presupuestos[[#This Row],[ID DOCUMENTO]],BD_Pagos[],2,0),"")</f>
        <v>0</v>
      </c>
      <c r="BI463" s="3" t="str">
        <f>IFERROR(VLOOKUP("1-Detraccion"&amp;Presupuestos[[#This Row],[ID DOCUMENTO]],BD_Pagos[],3,0),"")</f>
        <v/>
      </c>
      <c r="BJ463" s="3">
        <f>IFERROR(VLOOKUP("1-Detraccion"&amp;Presupuestos[[#This Row],[ID DOCUMENTO]],BD_Pagos[],4,0),"")</f>
        <v>0</v>
      </c>
      <c r="BK463" s="6">
        <f>IF(IFERROR(VLOOKUP("1-Detraccion"&amp;Presupuestos[[#This Row],[ID DOCUMENTO]],BD_Pagos[],5,0),0)&gt;Presupuestos[[#This Row],[TOTAL SOLES]],Presupuestos[[#This Row],[TOTAL SOLES]],IFERROR(VLOOKUP("1-Detraccion"&amp;Presupuestos[[#This Row],[ID DOCUMENTO]],BD_Pagos[],5,0),0))</f>
        <v>0</v>
      </c>
      <c r="BL463" s="6">
        <f>IF(IFERROR(VLOOKUP("1-Detraccion"&amp;Presupuestos[[#This Row],[ID DOCUMENTO]],BD_Pagos[],6,0),0)&gt;Presupuestos[[#This Row],[TOTAL SOLES]],Presupuestos[[#This Row],[TOTAL SOLES]],IFERROR(VLOOKUP("1-Detraccion"&amp;Presupuestos[[#This Row],[ID DOCUMENTO]],BD_Pagos[],6,0),0))</f>
        <v>0</v>
      </c>
      <c r="BM463" s="37"/>
      <c r="BN463" s="3"/>
      <c r="BO463" s="3"/>
      <c r="BP463" s="6"/>
      <c r="BQ46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463" s="23" t="str">
        <f>IF(Presupuestos[[#This Row],[SALDO ME-MN]]&gt;0,"PENDIENTE","CANCELADO")</f>
        <v>PENDIENTE</v>
      </c>
      <c r="BS463" s="23" t="str">
        <f>IF(COUNTIFS($U$4:$U462,Presupuestos[[#This Row],[ID DOCUMENTO]])&gt;=1,IF(B462=Presupuestos[[#This Row],[ID]],"OK","DOC. DUPLICADO"),"OK")</f>
        <v>OK</v>
      </c>
    </row>
    <row r="464" spans="2:71" x14ac:dyDescent="0.25">
      <c r="B464" s="34">
        <f>IF(Presupuestos[[#This Row],[ID DOCUMENTO]]=U463,B463,IF(B463="ID",1,B463+1))</f>
        <v>441</v>
      </c>
      <c r="C464" s="2">
        <v>45855</v>
      </c>
      <c r="D464" s="2">
        <v>45855</v>
      </c>
      <c r="E464" s="3" t="s">
        <v>973</v>
      </c>
      <c r="F464" s="25" t="s">
        <v>35</v>
      </c>
      <c r="G464" s="25" t="s">
        <v>144</v>
      </c>
      <c r="H464" s="25" t="s">
        <v>110</v>
      </c>
      <c r="I464" s="36" t="str">
        <f>IFERROR(VLOOKUP(Presupuestos[[#This Row],[AREA]]&amp;Presupuestos[[#This Row],[CONCEPTO]]&amp;Presupuestos[[#This Row],[DESCRIPCION]],Tabla28[[Columna1]:[CÓDIGO NUEVO]],2,0),"")</f>
        <v>P0310001</v>
      </c>
      <c r="J464" s="3" t="s">
        <v>666</v>
      </c>
      <c r="K464" s="3" t="s">
        <v>666</v>
      </c>
      <c r="L464" s="3" t="s">
        <v>666</v>
      </c>
      <c r="M464" s="31" t="s">
        <v>1417</v>
      </c>
      <c r="N464" s="3" t="s">
        <v>15</v>
      </c>
      <c r="O464" s="3" t="s">
        <v>300</v>
      </c>
      <c r="P464" s="3" t="s">
        <v>122</v>
      </c>
      <c r="Q464" s="3" t="str">
        <f>IFERROR(VLOOKUP(Presupuestos[[#This Row],[CLASIFICACIÓN (N)]],Tabla17[],2,0),"")</f>
        <v>Costos de ventas</v>
      </c>
      <c r="R464" s="3" t="str">
        <f>IFERROR(VLOOKUP(Presupuestos[[#This Row],[CLASIFICACIÓN (N)]],Tabla17[],3,0),"")</f>
        <v>Operativo</v>
      </c>
      <c r="S464" s="3" t="s">
        <v>16</v>
      </c>
      <c r="T464" s="3" t="str">
        <f>IFERROR(VLOOKUP(Presupuestos[[#This Row],[ALMACEN]],Tabla5[],2,0),"")</f>
        <v>Arequipa</v>
      </c>
      <c r="U464" s="19" t="str">
        <f>IFERROR(VLOOKUP(Presupuestos[[#This Row],[TIPO DE DOCUMENTO]],Tipo_Documento[],2,0)&amp;Presupuestos[[#This Row],[SERIE]]&amp;Presupuestos[[#This Row],[NUMERO]]&amp;Presupuestos[[#This Row],[RUC]],"")</f>
        <v>SD2492311111111</v>
      </c>
      <c r="V464" s="3" t="s">
        <v>220</v>
      </c>
      <c r="W464" s="7">
        <v>45855</v>
      </c>
      <c r="X464" s="7">
        <v>45855</v>
      </c>
      <c r="Y464" s="3"/>
      <c r="Z464" s="3">
        <v>24923</v>
      </c>
      <c r="AA464" s="3">
        <f>IFERROR(VLOOKUP(Presupuestos[[#This Row],[RAZON SOCIAL]],CHOOSE({1,2},Clientes_Proveedores[Razon Social],Clientes_Proveedores[Ruc / Dni]),2,0),"-")</f>
        <v>11111111</v>
      </c>
      <c r="AB464" s="31" t="s">
        <v>916</v>
      </c>
      <c r="AC464" s="3" t="s">
        <v>670</v>
      </c>
      <c r="AD464" s="5"/>
      <c r="AE464" s="6">
        <v>12</v>
      </c>
      <c r="AF464" s="6">
        <f>Presupuestos[[#This Row],[BASE]]*Presupuestos[[#This Row],[% IGV]]</f>
        <v>0</v>
      </c>
      <c r="AG464" s="22">
        <f>ROUND(SUM(Presupuestos[[#This Row],[BASE]:[IGV]]),2)</f>
        <v>12</v>
      </c>
      <c r="AH464" s="9" t="str">
        <f>IF(Presupuestos[[#This Row],[MONEDA]]="USD",VLOOKUP(Presupuestos[[#This Row],[FECHA DE EMISION]],Tipo_Cambio[],3,0),"")</f>
        <v/>
      </c>
      <c r="AI464" s="22">
        <f>IFERROR(ROUND(IF(Presupuestos[[#This Row],[MONEDA]]="PEN",Presupuestos[[#This Row],[TOTAL]],Presupuestos[[#This Row],[TOTAL]]*Presupuestos[[#This Row],[TIPO DE CAMBIO]]),2),"")</f>
        <v>12</v>
      </c>
      <c r="AJ464" s="5"/>
      <c r="AK464" s="33" t="s">
        <v>671</v>
      </c>
      <c r="AL464" s="5" t="s">
        <v>715</v>
      </c>
      <c r="AM464" s="23" t="s">
        <v>671</v>
      </c>
      <c r="AN464" s="23" t="s">
        <v>671</v>
      </c>
      <c r="AO464" s="7">
        <f>IFERROR(VLOOKUP("1-"&amp;Presupuestos[[#This Row],[ID DOCUMENTO]],BD_Pagos[],7,0),"")</f>
        <v>45855</v>
      </c>
      <c r="AP464" s="16" t="str">
        <f>IFERROR(VLOOKUP("1-"&amp;Presupuestos[[#This Row],[ID DOCUMENTO]],BD_Pagos[],8,0),"")</f>
        <v>C_Ope_006</v>
      </c>
      <c r="AQ464" s="17">
        <f>IFERROR(VLOOKUP("1-"&amp;Presupuestos[[#This Row],[ID DOCUMENTO]],BD_Pagos[],9,0),"")</f>
        <v>24923</v>
      </c>
      <c r="AR464" s="54"/>
      <c r="AS464" s="7">
        <f>IFERROR(VLOOKUP("2-"&amp;Presupuestos[[#This Row],[ID DOCUMENTO]],BD_Pagos[],7,0),"")</f>
        <v>0</v>
      </c>
      <c r="AT464" s="16" t="str">
        <f>IFERROR(VLOOKUP("2-"&amp;Presupuestos[[#This Row],[ID DOCUMENTO]],BD_Pagos[],8,0),"")</f>
        <v/>
      </c>
      <c r="AU464" s="17">
        <f>IFERROR(VLOOKUP("2-"&amp;Presupuestos[[#This Row],[ID DOCUMENTO]],BD_Pagos[],9,0),"")</f>
        <v>0</v>
      </c>
      <c r="AV464" s="20">
        <f>IF(IFERROR(VLOOKUP("2-"&amp;Presupuestos[[#This Row],[ID DOCUMENTO]],BD_Pagos[],10,0),0)&gt;Presupuestos[[#This Row],[TOTAL SOLES]],Presupuestos[[#This Row],[TOTAL SOLES]],IFERROR(VLOOKUP("2-"&amp;Presupuestos[[#This Row],[ID DOCUMENTO]],BD_Pagos[],10,0),0))</f>
        <v>0</v>
      </c>
      <c r="AW464" s="7"/>
      <c r="AX464" s="16"/>
      <c r="AY464" s="17"/>
      <c r="AZ464" s="20"/>
      <c r="BA464" s="7"/>
      <c r="BB464" s="16"/>
      <c r="BC464" s="17"/>
      <c r="BD464" s="20"/>
      <c r="BE464" s="7">
        <f>IFERROR(VLOOKUP("5-"&amp;Presupuestos[[#This Row],[ID DOCUMENTO]],BD_Pagos[],7,0),"")</f>
        <v>0</v>
      </c>
      <c r="BF464" s="17">
        <f>IFERROR(VLOOKUP("5-"&amp;Presupuestos[[#This Row],[ID DOCUMENTO]],BD_Pagos[],9,0),"")</f>
        <v>0</v>
      </c>
      <c r="BG464" s="20">
        <f>IF(IFERROR(VLOOKUP("5-"&amp;Presupuestos[[#This Row],[ID DOCUMENTO]],BD_Pagos[],10,0),0)&gt;Presupuestos[[#This Row],[TOTAL SOLES]],Presupuestos[[#This Row],[TOTAL SOLES]],IFERROR(VLOOKUP("5-"&amp;Presupuestos[[#This Row],[ID DOCUMENTO]],BD_Pagos[],10,0),0))</f>
        <v>0</v>
      </c>
      <c r="BH464" s="7">
        <f>IFERROR(VLOOKUP("1-Detraccion"&amp;Presupuestos[[#This Row],[ID DOCUMENTO]],BD_Pagos[],2,0),"")</f>
        <v>0</v>
      </c>
      <c r="BI464" s="3" t="str">
        <f>IFERROR(VLOOKUP("1-Detraccion"&amp;Presupuestos[[#This Row],[ID DOCUMENTO]],BD_Pagos[],3,0),"")</f>
        <v/>
      </c>
      <c r="BJ464" s="3">
        <f>IFERROR(VLOOKUP("1-Detraccion"&amp;Presupuestos[[#This Row],[ID DOCUMENTO]],BD_Pagos[],4,0),"")</f>
        <v>0</v>
      </c>
      <c r="BK464" s="6">
        <f>IF(IFERROR(VLOOKUP("1-Detraccion"&amp;Presupuestos[[#This Row],[ID DOCUMENTO]],BD_Pagos[],5,0),0)&gt;Presupuestos[[#This Row],[TOTAL SOLES]],Presupuestos[[#This Row],[TOTAL SOLES]],IFERROR(VLOOKUP("1-Detraccion"&amp;Presupuestos[[#This Row],[ID DOCUMENTO]],BD_Pagos[],5,0),0))</f>
        <v>0</v>
      </c>
      <c r="BL464" s="6">
        <f>IF(IFERROR(VLOOKUP("1-Detraccion"&amp;Presupuestos[[#This Row],[ID DOCUMENTO]],BD_Pagos[],6,0),0)&gt;Presupuestos[[#This Row],[TOTAL SOLES]],Presupuestos[[#This Row],[TOTAL SOLES]],IFERROR(VLOOKUP("1-Detraccion"&amp;Presupuestos[[#This Row],[ID DOCUMENTO]],BD_Pagos[],6,0),0))</f>
        <v>0</v>
      </c>
      <c r="BM464" s="37"/>
      <c r="BN464" s="3"/>
      <c r="BO464" s="3"/>
      <c r="BP464" s="6"/>
      <c r="BQ46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64" s="23" t="str">
        <f>IF(Presupuestos[[#This Row],[SALDO ME-MN]]&gt;0,"PENDIENTE","CANCELADO")</f>
        <v>PENDIENTE</v>
      </c>
      <c r="BS464" s="23" t="str">
        <f>IF(COUNTIFS($U$4:$U463,Presupuestos[[#This Row],[ID DOCUMENTO]])&gt;=1,IF(B463=Presupuestos[[#This Row],[ID]],"OK","DOC. DUPLICADO"),"OK")</f>
        <v>OK</v>
      </c>
    </row>
    <row r="465" spans="2:71" x14ac:dyDescent="0.25">
      <c r="B465" s="34">
        <f>IF(Presupuestos[[#This Row],[ID DOCUMENTO]]=U464,B464,IF(B464="ID",1,B464+1))</f>
        <v>442</v>
      </c>
      <c r="C465" s="2">
        <v>45855</v>
      </c>
      <c r="D465" s="2">
        <v>45855</v>
      </c>
      <c r="E465" s="3" t="s">
        <v>973</v>
      </c>
      <c r="F465" s="25" t="s">
        <v>35</v>
      </c>
      <c r="G465" s="25" t="s">
        <v>144</v>
      </c>
      <c r="H465" s="25" t="s">
        <v>119</v>
      </c>
      <c r="I465" s="36" t="str">
        <f>IFERROR(VLOOKUP(Presupuestos[[#This Row],[AREA]]&amp;Presupuestos[[#This Row],[CONCEPTO]]&amp;Presupuestos[[#This Row],[DESCRIPCION]],Tabla28[[Columna1]:[CÓDIGO NUEVO]],2,0),"")</f>
        <v>P0310002</v>
      </c>
      <c r="J465" s="3" t="s">
        <v>666</v>
      </c>
      <c r="K465" s="3" t="s">
        <v>666</v>
      </c>
      <c r="L465" s="3" t="s">
        <v>666</v>
      </c>
      <c r="M465" s="31" t="s">
        <v>1418</v>
      </c>
      <c r="N465" s="3" t="s">
        <v>15</v>
      </c>
      <c r="O465" s="3" t="s">
        <v>300</v>
      </c>
      <c r="P465" s="3" t="s">
        <v>122</v>
      </c>
      <c r="Q465" s="3" t="str">
        <f>IFERROR(VLOOKUP(Presupuestos[[#This Row],[CLASIFICACIÓN (N)]],Tabla17[],2,0),"")</f>
        <v>Costos de ventas</v>
      </c>
      <c r="R465" s="3" t="str">
        <f>IFERROR(VLOOKUP(Presupuestos[[#This Row],[CLASIFICACIÓN (N)]],Tabla17[],3,0),"")</f>
        <v>Operativo</v>
      </c>
      <c r="S465" s="3" t="s">
        <v>16</v>
      </c>
      <c r="T465" s="3" t="str">
        <f>IFERROR(VLOOKUP(Presupuestos[[#This Row],[ALMACEN]],Tabla5[],2,0),"")</f>
        <v>Arequipa</v>
      </c>
      <c r="U465" s="19" t="str">
        <f>IFERROR(VLOOKUP(Presupuestos[[#This Row],[TIPO DE DOCUMENTO]],Tipo_Documento[],2,0)&amp;Presupuestos[[#This Row],[SERIE]]&amp;Presupuestos[[#This Row],[NUMERO]]&amp;Presupuestos[[#This Row],[RUC]],"")</f>
        <v>SD2492411111111</v>
      </c>
      <c r="V465" s="3" t="s">
        <v>220</v>
      </c>
      <c r="W465" s="7">
        <v>45855</v>
      </c>
      <c r="X465" s="7">
        <v>45855</v>
      </c>
      <c r="Y465" s="3"/>
      <c r="Z465" s="3">
        <v>24924</v>
      </c>
      <c r="AA465" s="3">
        <f>IFERROR(VLOOKUP(Presupuestos[[#This Row],[RAZON SOCIAL]],CHOOSE({1,2},Clientes_Proveedores[Razon Social],Clientes_Proveedores[Ruc / Dni]),2,0),"-")</f>
        <v>11111111</v>
      </c>
      <c r="AB465" s="31" t="s">
        <v>916</v>
      </c>
      <c r="AC465" s="3" t="s">
        <v>670</v>
      </c>
      <c r="AD465" s="5"/>
      <c r="AE465" s="6">
        <v>50</v>
      </c>
      <c r="AF465" s="6">
        <f>Presupuestos[[#This Row],[BASE]]*Presupuestos[[#This Row],[% IGV]]</f>
        <v>0</v>
      </c>
      <c r="AG465" s="22">
        <f>ROUND(SUM(Presupuestos[[#This Row],[BASE]:[IGV]]),2)</f>
        <v>50</v>
      </c>
      <c r="AH465" s="9" t="str">
        <f>IF(Presupuestos[[#This Row],[MONEDA]]="USD",VLOOKUP(Presupuestos[[#This Row],[FECHA DE EMISION]],Tipo_Cambio[],3,0),"")</f>
        <v/>
      </c>
      <c r="AI465" s="22">
        <f>IFERROR(ROUND(IF(Presupuestos[[#This Row],[MONEDA]]="PEN",Presupuestos[[#This Row],[TOTAL]],Presupuestos[[#This Row],[TOTAL]]*Presupuestos[[#This Row],[TIPO DE CAMBIO]]),2),"")</f>
        <v>50</v>
      </c>
      <c r="AJ465" s="5"/>
      <c r="AK465" s="33" t="s">
        <v>671</v>
      </c>
      <c r="AL465" s="5" t="s">
        <v>715</v>
      </c>
      <c r="AM465" s="23" t="s">
        <v>671</v>
      </c>
      <c r="AN465" s="23" t="s">
        <v>671</v>
      </c>
      <c r="AO465" s="7">
        <f>IFERROR(VLOOKUP("1-"&amp;Presupuestos[[#This Row],[ID DOCUMENTO]],BD_Pagos[],7,0),"")</f>
        <v>45855</v>
      </c>
      <c r="AP465" s="16" t="str">
        <f>IFERROR(VLOOKUP("1-"&amp;Presupuestos[[#This Row],[ID DOCUMENTO]],BD_Pagos[],8,0),"")</f>
        <v>C_Ope_006</v>
      </c>
      <c r="AQ465" s="17">
        <f>IFERROR(VLOOKUP("1-"&amp;Presupuestos[[#This Row],[ID DOCUMENTO]],BD_Pagos[],9,0),"")</f>
        <v>24924</v>
      </c>
      <c r="AR465" s="54"/>
      <c r="AS465" s="7">
        <f>IFERROR(VLOOKUP("2-"&amp;Presupuestos[[#This Row],[ID DOCUMENTO]],BD_Pagos[],7,0),"")</f>
        <v>0</v>
      </c>
      <c r="AT465" s="16" t="str">
        <f>IFERROR(VLOOKUP("2-"&amp;Presupuestos[[#This Row],[ID DOCUMENTO]],BD_Pagos[],8,0),"")</f>
        <v/>
      </c>
      <c r="AU465" s="17">
        <f>IFERROR(VLOOKUP("2-"&amp;Presupuestos[[#This Row],[ID DOCUMENTO]],BD_Pagos[],9,0),"")</f>
        <v>0</v>
      </c>
      <c r="AV465" s="20">
        <f>IF(IFERROR(VLOOKUP("2-"&amp;Presupuestos[[#This Row],[ID DOCUMENTO]],BD_Pagos[],10,0),0)&gt;Presupuestos[[#This Row],[TOTAL SOLES]],Presupuestos[[#This Row],[TOTAL SOLES]],IFERROR(VLOOKUP("2-"&amp;Presupuestos[[#This Row],[ID DOCUMENTO]],BD_Pagos[],10,0),0))</f>
        <v>0</v>
      </c>
      <c r="AW465" s="7"/>
      <c r="AX465" s="16"/>
      <c r="AY465" s="17"/>
      <c r="AZ465" s="20"/>
      <c r="BA465" s="7"/>
      <c r="BB465" s="16"/>
      <c r="BC465" s="17"/>
      <c r="BD465" s="20"/>
      <c r="BE465" s="7">
        <f>IFERROR(VLOOKUP("5-"&amp;Presupuestos[[#This Row],[ID DOCUMENTO]],BD_Pagos[],7,0),"")</f>
        <v>0</v>
      </c>
      <c r="BF465" s="17">
        <f>IFERROR(VLOOKUP("5-"&amp;Presupuestos[[#This Row],[ID DOCUMENTO]],BD_Pagos[],9,0),"")</f>
        <v>0</v>
      </c>
      <c r="BG465" s="20">
        <f>IF(IFERROR(VLOOKUP("5-"&amp;Presupuestos[[#This Row],[ID DOCUMENTO]],BD_Pagos[],10,0),0)&gt;Presupuestos[[#This Row],[TOTAL SOLES]],Presupuestos[[#This Row],[TOTAL SOLES]],IFERROR(VLOOKUP("5-"&amp;Presupuestos[[#This Row],[ID DOCUMENTO]],BD_Pagos[],10,0),0))</f>
        <v>0</v>
      </c>
      <c r="BH465" s="7">
        <f>IFERROR(VLOOKUP("1-Detraccion"&amp;Presupuestos[[#This Row],[ID DOCUMENTO]],BD_Pagos[],2,0),"")</f>
        <v>0</v>
      </c>
      <c r="BI465" s="3" t="str">
        <f>IFERROR(VLOOKUP("1-Detraccion"&amp;Presupuestos[[#This Row],[ID DOCUMENTO]],BD_Pagos[],3,0),"")</f>
        <v/>
      </c>
      <c r="BJ465" s="3">
        <f>IFERROR(VLOOKUP("1-Detraccion"&amp;Presupuestos[[#This Row],[ID DOCUMENTO]],BD_Pagos[],4,0),"")</f>
        <v>0</v>
      </c>
      <c r="BK465" s="6">
        <f>IF(IFERROR(VLOOKUP("1-Detraccion"&amp;Presupuestos[[#This Row],[ID DOCUMENTO]],BD_Pagos[],5,0),0)&gt;Presupuestos[[#This Row],[TOTAL SOLES]],Presupuestos[[#This Row],[TOTAL SOLES]],IFERROR(VLOOKUP("1-Detraccion"&amp;Presupuestos[[#This Row],[ID DOCUMENTO]],BD_Pagos[],5,0),0))</f>
        <v>0</v>
      </c>
      <c r="BL465" s="6">
        <f>IF(IFERROR(VLOOKUP("1-Detraccion"&amp;Presupuestos[[#This Row],[ID DOCUMENTO]],BD_Pagos[],6,0),0)&gt;Presupuestos[[#This Row],[TOTAL SOLES]],Presupuestos[[#This Row],[TOTAL SOLES]],IFERROR(VLOOKUP("1-Detraccion"&amp;Presupuestos[[#This Row],[ID DOCUMENTO]],BD_Pagos[],6,0),0))</f>
        <v>0</v>
      </c>
      <c r="BM465" s="37"/>
      <c r="BN465" s="3"/>
      <c r="BO465" s="3"/>
      <c r="BP465" s="6"/>
      <c r="BQ46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v>
      </c>
      <c r="BR465" s="23" t="str">
        <f>IF(Presupuestos[[#This Row],[SALDO ME-MN]]&gt;0,"PENDIENTE","CANCELADO")</f>
        <v>PENDIENTE</v>
      </c>
      <c r="BS465" s="23" t="str">
        <f>IF(COUNTIFS($U$4:$U464,Presupuestos[[#This Row],[ID DOCUMENTO]])&gt;=1,IF(B464=Presupuestos[[#This Row],[ID]],"OK","DOC. DUPLICADO"),"OK")</f>
        <v>OK</v>
      </c>
    </row>
    <row r="466" spans="2:71" x14ac:dyDescent="0.25">
      <c r="B466" s="34">
        <f>IF(Presupuestos[[#This Row],[ID DOCUMENTO]]=U465,B465,IF(B465="ID",1,B465+1))</f>
        <v>443</v>
      </c>
      <c r="C466" s="2">
        <v>45855</v>
      </c>
      <c r="D466" s="2">
        <v>45855</v>
      </c>
      <c r="E466" s="3" t="s">
        <v>973</v>
      </c>
      <c r="F466" s="25" t="s">
        <v>35</v>
      </c>
      <c r="G466" s="25" t="s">
        <v>223</v>
      </c>
      <c r="H466" s="25" t="s">
        <v>226</v>
      </c>
      <c r="I466" s="36" t="str">
        <f>IFERROR(VLOOKUP(Presupuestos[[#This Row],[AREA]]&amp;Presupuestos[[#This Row],[CONCEPTO]]&amp;Presupuestos[[#This Row],[DESCRIPCION]],Tabla28[[Columna1]:[CÓDIGO NUEVO]],2,0),"")</f>
        <v>P0303003</v>
      </c>
      <c r="J466" s="3" t="s">
        <v>666</v>
      </c>
      <c r="K466" s="3" t="s">
        <v>666</v>
      </c>
      <c r="L466" s="3" t="s">
        <v>666</v>
      </c>
      <c r="M466" s="31" t="s">
        <v>1419</v>
      </c>
      <c r="N466" s="3" t="s">
        <v>15</v>
      </c>
      <c r="O466" s="3" t="s">
        <v>300</v>
      </c>
      <c r="P466" s="3" t="s">
        <v>122</v>
      </c>
      <c r="Q466" s="3" t="str">
        <f>IFERROR(VLOOKUP(Presupuestos[[#This Row],[CLASIFICACIÓN (N)]],Tabla17[],2,0),"")</f>
        <v>Costos de ventas</v>
      </c>
      <c r="R466" s="3" t="str">
        <f>IFERROR(VLOOKUP(Presupuestos[[#This Row],[CLASIFICACIÓN (N)]],Tabla17[],3,0),"")</f>
        <v>Operativo</v>
      </c>
      <c r="S466" s="3" t="s">
        <v>16</v>
      </c>
      <c r="T466" s="3" t="str">
        <f>IFERROR(VLOOKUP(Presupuestos[[#This Row],[ALMACEN]],Tabla5[],2,0),"")</f>
        <v>Arequipa</v>
      </c>
      <c r="U466" s="19" t="str">
        <f>IFERROR(VLOOKUP(Presupuestos[[#This Row],[TIPO DE DOCUMENTO]],Tipo_Documento[],2,0)&amp;Presupuestos[[#This Row],[SERIE]]&amp;Presupuestos[[#This Row],[NUMERO]]&amp;Presupuestos[[#This Row],[RUC]],"")</f>
        <v>SD2509111111111</v>
      </c>
      <c r="V466" s="3" t="s">
        <v>220</v>
      </c>
      <c r="W466" s="7">
        <v>45855</v>
      </c>
      <c r="X466" s="7">
        <v>45855</v>
      </c>
      <c r="Y466" s="3"/>
      <c r="Z466" s="3">
        <v>25091</v>
      </c>
      <c r="AA466" s="3">
        <f>IFERROR(VLOOKUP(Presupuestos[[#This Row],[RAZON SOCIAL]],CHOOSE({1,2},Clientes_Proveedores[Razon Social],Clientes_Proveedores[Ruc / Dni]),2,0),"-")</f>
        <v>11111111</v>
      </c>
      <c r="AB466" s="31" t="s">
        <v>916</v>
      </c>
      <c r="AC466" s="3" t="s">
        <v>670</v>
      </c>
      <c r="AD466" s="5"/>
      <c r="AE466" s="6">
        <v>10</v>
      </c>
      <c r="AF466" s="6">
        <f>Presupuestos[[#This Row],[BASE]]*Presupuestos[[#This Row],[% IGV]]</f>
        <v>0</v>
      </c>
      <c r="AG466" s="22">
        <f>ROUND(SUM(Presupuestos[[#This Row],[BASE]:[IGV]]),2)</f>
        <v>10</v>
      </c>
      <c r="AH466" s="9" t="str">
        <f>IF(Presupuestos[[#This Row],[MONEDA]]="USD",VLOOKUP(Presupuestos[[#This Row],[FECHA DE EMISION]],Tipo_Cambio[],3,0),"")</f>
        <v/>
      </c>
      <c r="AI466" s="22">
        <f>IFERROR(ROUND(IF(Presupuestos[[#This Row],[MONEDA]]="PEN",Presupuestos[[#This Row],[TOTAL]],Presupuestos[[#This Row],[TOTAL]]*Presupuestos[[#This Row],[TIPO DE CAMBIO]]),2),"")</f>
        <v>10</v>
      </c>
      <c r="AJ466" s="5"/>
      <c r="AK466" s="33" t="s">
        <v>671</v>
      </c>
      <c r="AL466" s="5" t="s">
        <v>715</v>
      </c>
      <c r="AM466" s="23" t="s">
        <v>671</v>
      </c>
      <c r="AN466" s="23" t="s">
        <v>671</v>
      </c>
      <c r="AO466" s="7">
        <f>IFERROR(VLOOKUP("1-"&amp;Presupuestos[[#This Row],[ID DOCUMENTO]],BD_Pagos[],7,0),"")</f>
        <v>45855</v>
      </c>
      <c r="AP466" s="16" t="str">
        <f>IFERROR(VLOOKUP("1-"&amp;Presupuestos[[#This Row],[ID DOCUMENTO]],BD_Pagos[],8,0),"")</f>
        <v>C_Ope_006</v>
      </c>
      <c r="AQ466" s="17">
        <f>IFERROR(VLOOKUP("1-"&amp;Presupuestos[[#This Row],[ID DOCUMENTO]],BD_Pagos[],9,0),"")</f>
        <v>25091</v>
      </c>
      <c r="AR466" s="54"/>
      <c r="AS466" s="7">
        <f>IFERROR(VLOOKUP("2-"&amp;Presupuestos[[#This Row],[ID DOCUMENTO]],BD_Pagos[],7,0),"")</f>
        <v>0</v>
      </c>
      <c r="AT466" s="16" t="str">
        <f>IFERROR(VLOOKUP("2-"&amp;Presupuestos[[#This Row],[ID DOCUMENTO]],BD_Pagos[],8,0),"")</f>
        <v/>
      </c>
      <c r="AU466" s="17">
        <f>IFERROR(VLOOKUP("2-"&amp;Presupuestos[[#This Row],[ID DOCUMENTO]],BD_Pagos[],9,0),"")</f>
        <v>0</v>
      </c>
      <c r="AV466" s="20">
        <f>IF(IFERROR(VLOOKUP("2-"&amp;Presupuestos[[#This Row],[ID DOCUMENTO]],BD_Pagos[],10,0),0)&gt;Presupuestos[[#This Row],[TOTAL SOLES]],Presupuestos[[#This Row],[TOTAL SOLES]],IFERROR(VLOOKUP("2-"&amp;Presupuestos[[#This Row],[ID DOCUMENTO]],BD_Pagos[],10,0),0))</f>
        <v>0</v>
      </c>
      <c r="AW466" s="7"/>
      <c r="AX466" s="16"/>
      <c r="AY466" s="17"/>
      <c r="AZ466" s="20"/>
      <c r="BA466" s="7"/>
      <c r="BB466" s="16"/>
      <c r="BC466" s="17"/>
      <c r="BD466" s="20"/>
      <c r="BE466" s="7">
        <f>IFERROR(VLOOKUP("5-"&amp;Presupuestos[[#This Row],[ID DOCUMENTO]],BD_Pagos[],7,0),"")</f>
        <v>0</v>
      </c>
      <c r="BF466" s="17">
        <f>IFERROR(VLOOKUP("5-"&amp;Presupuestos[[#This Row],[ID DOCUMENTO]],BD_Pagos[],9,0),"")</f>
        <v>0</v>
      </c>
      <c r="BG466" s="20">
        <f>IF(IFERROR(VLOOKUP("5-"&amp;Presupuestos[[#This Row],[ID DOCUMENTO]],BD_Pagos[],10,0),0)&gt;Presupuestos[[#This Row],[TOTAL SOLES]],Presupuestos[[#This Row],[TOTAL SOLES]],IFERROR(VLOOKUP("5-"&amp;Presupuestos[[#This Row],[ID DOCUMENTO]],BD_Pagos[],10,0),0))</f>
        <v>0</v>
      </c>
      <c r="BH466" s="7">
        <f>IFERROR(VLOOKUP("1-Detraccion"&amp;Presupuestos[[#This Row],[ID DOCUMENTO]],BD_Pagos[],2,0),"")</f>
        <v>0</v>
      </c>
      <c r="BI466" s="3" t="str">
        <f>IFERROR(VLOOKUP("1-Detraccion"&amp;Presupuestos[[#This Row],[ID DOCUMENTO]],BD_Pagos[],3,0),"")</f>
        <v/>
      </c>
      <c r="BJ466" s="3">
        <f>IFERROR(VLOOKUP("1-Detraccion"&amp;Presupuestos[[#This Row],[ID DOCUMENTO]],BD_Pagos[],4,0),"")</f>
        <v>0</v>
      </c>
      <c r="BK466" s="6">
        <f>IF(IFERROR(VLOOKUP("1-Detraccion"&amp;Presupuestos[[#This Row],[ID DOCUMENTO]],BD_Pagos[],5,0),0)&gt;Presupuestos[[#This Row],[TOTAL SOLES]],Presupuestos[[#This Row],[TOTAL SOLES]],IFERROR(VLOOKUP("1-Detraccion"&amp;Presupuestos[[#This Row],[ID DOCUMENTO]],BD_Pagos[],5,0),0))</f>
        <v>0</v>
      </c>
      <c r="BL466" s="6">
        <f>IF(IFERROR(VLOOKUP("1-Detraccion"&amp;Presupuestos[[#This Row],[ID DOCUMENTO]],BD_Pagos[],6,0),0)&gt;Presupuestos[[#This Row],[TOTAL SOLES]],Presupuestos[[#This Row],[TOTAL SOLES]],IFERROR(VLOOKUP("1-Detraccion"&amp;Presupuestos[[#This Row],[ID DOCUMENTO]],BD_Pagos[],6,0),0))</f>
        <v>0</v>
      </c>
      <c r="BM466" s="37"/>
      <c r="BN466" s="3"/>
      <c r="BO466" s="3"/>
      <c r="BP466" s="6"/>
      <c r="BQ46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466" s="23" t="str">
        <f>IF(Presupuestos[[#This Row],[SALDO ME-MN]]&gt;0,"PENDIENTE","CANCELADO")</f>
        <v>PENDIENTE</v>
      </c>
      <c r="BS466" s="23" t="str">
        <f>IF(COUNTIFS($U$4:$U465,Presupuestos[[#This Row],[ID DOCUMENTO]])&gt;=1,IF(B465=Presupuestos[[#This Row],[ID]],"OK","DOC. DUPLICADO"),"OK")</f>
        <v>OK</v>
      </c>
    </row>
    <row r="467" spans="2:71" x14ac:dyDescent="0.25">
      <c r="B467" s="34">
        <f>IF(Presupuestos[[#This Row],[ID DOCUMENTO]]=U466,B466,IF(B466="ID",1,B466+1))</f>
        <v>444</v>
      </c>
      <c r="C467" s="2">
        <v>45856</v>
      </c>
      <c r="D467" s="2">
        <v>45856</v>
      </c>
      <c r="E467" s="3" t="s">
        <v>973</v>
      </c>
      <c r="F467" s="25" t="s">
        <v>35</v>
      </c>
      <c r="G467" s="25" t="s">
        <v>144</v>
      </c>
      <c r="H467" s="25" t="s">
        <v>110</v>
      </c>
      <c r="I467" s="36" t="str">
        <f>IFERROR(VLOOKUP(Presupuestos[[#This Row],[AREA]]&amp;Presupuestos[[#This Row],[CONCEPTO]]&amp;Presupuestos[[#This Row],[DESCRIPCION]],Tabla28[[Columna1]:[CÓDIGO NUEVO]],2,0),"")</f>
        <v>P0310001</v>
      </c>
      <c r="J467" s="3" t="s">
        <v>666</v>
      </c>
      <c r="K467" s="3" t="s">
        <v>666</v>
      </c>
      <c r="L467" s="3" t="s">
        <v>666</v>
      </c>
      <c r="M467" s="31" t="s">
        <v>1420</v>
      </c>
      <c r="N467" s="3" t="s">
        <v>15</v>
      </c>
      <c r="O467" s="3" t="s">
        <v>300</v>
      </c>
      <c r="P467" s="3" t="s">
        <v>122</v>
      </c>
      <c r="Q467" s="3" t="str">
        <f>IFERROR(VLOOKUP(Presupuestos[[#This Row],[CLASIFICACIÓN (N)]],Tabla17[],2,0),"")</f>
        <v>Costos de ventas</v>
      </c>
      <c r="R467" s="3" t="str">
        <f>IFERROR(VLOOKUP(Presupuestos[[#This Row],[CLASIFICACIÓN (N)]],Tabla17[],3,0),"")</f>
        <v>Operativo</v>
      </c>
      <c r="S467" s="3" t="s">
        <v>16</v>
      </c>
      <c r="T467" s="3" t="str">
        <f>IFERROR(VLOOKUP(Presupuestos[[#This Row],[ALMACEN]],Tabla5[],2,0),"")</f>
        <v>Arequipa</v>
      </c>
      <c r="U467" s="19" t="str">
        <f>IFERROR(VLOOKUP(Presupuestos[[#This Row],[TIPO DE DOCUMENTO]],Tipo_Documento[],2,0)&amp;Presupuestos[[#This Row],[SERIE]]&amp;Presupuestos[[#This Row],[NUMERO]]&amp;Presupuestos[[#This Row],[RUC]],"")</f>
        <v>SD2493011111111</v>
      </c>
      <c r="V467" s="3" t="s">
        <v>220</v>
      </c>
      <c r="W467" s="7">
        <v>45856</v>
      </c>
      <c r="X467" s="7">
        <v>45856</v>
      </c>
      <c r="Y467" s="3"/>
      <c r="Z467" s="3">
        <v>24930</v>
      </c>
      <c r="AA467" s="3">
        <f>IFERROR(VLOOKUP(Presupuestos[[#This Row],[RAZON SOCIAL]],CHOOSE({1,2},Clientes_Proveedores[Razon Social],Clientes_Proveedores[Ruc / Dni]),2,0),"-")</f>
        <v>11111111</v>
      </c>
      <c r="AB467" s="31" t="s">
        <v>916</v>
      </c>
      <c r="AC467" s="3" t="s">
        <v>670</v>
      </c>
      <c r="AD467" s="5"/>
      <c r="AE467" s="6">
        <v>12</v>
      </c>
      <c r="AF467" s="6">
        <f>Presupuestos[[#This Row],[BASE]]*Presupuestos[[#This Row],[% IGV]]</f>
        <v>0</v>
      </c>
      <c r="AG467" s="22">
        <f>ROUND(SUM(Presupuestos[[#This Row],[BASE]:[IGV]]),2)</f>
        <v>12</v>
      </c>
      <c r="AH467" s="9" t="str">
        <f>IF(Presupuestos[[#This Row],[MONEDA]]="USD",VLOOKUP(Presupuestos[[#This Row],[FECHA DE EMISION]],Tipo_Cambio[],3,0),"")</f>
        <v/>
      </c>
      <c r="AI467" s="22">
        <f>IFERROR(ROUND(IF(Presupuestos[[#This Row],[MONEDA]]="PEN",Presupuestos[[#This Row],[TOTAL]],Presupuestos[[#This Row],[TOTAL]]*Presupuestos[[#This Row],[TIPO DE CAMBIO]]),2),"")</f>
        <v>12</v>
      </c>
      <c r="AJ467" s="5"/>
      <c r="AK467" s="33" t="s">
        <v>671</v>
      </c>
      <c r="AL467" s="5" t="s">
        <v>715</v>
      </c>
      <c r="AM467" s="23" t="s">
        <v>671</v>
      </c>
      <c r="AN467" s="23" t="s">
        <v>671</v>
      </c>
      <c r="AO467" s="7">
        <f>IFERROR(VLOOKUP("1-"&amp;Presupuestos[[#This Row],[ID DOCUMENTO]],BD_Pagos[],7,0),"")</f>
        <v>45856</v>
      </c>
      <c r="AP467" s="16" t="str">
        <f>IFERROR(VLOOKUP("1-"&amp;Presupuestos[[#This Row],[ID DOCUMENTO]],BD_Pagos[],8,0),"")</f>
        <v>C_Ope_006</v>
      </c>
      <c r="AQ467" s="17">
        <f>IFERROR(VLOOKUP("1-"&amp;Presupuestos[[#This Row],[ID DOCUMENTO]],BD_Pagos[],9,0),"")</f>
        <v>24930</v>
      </c>
      <c r="AR467" s="54"/>
      <c r="AS467" s="7">
        <f>IFERROR(VLOOKUP("2-"&amp;Presupuestos[[#This Row],[ID DOCUMENTO]],BD_Pagos[],7,0),"")</f>
        <v>0</v>
      </c>
      <c r="AT467" s="16" t="str">
        <f>IFERROR(VLOOKUP("2-"&amp;Presupuestos[[#This Row],[ID DOCUMENTO]],BD_Pagos[],8,0),"")</f>
        <v/>
      </c>
      <c r="AU467" s="17">
        <f>IFERROR(VLOOKUP("2-"&amp;Presupuestos[[#This Row],[ID DOCUMENTO]],BD_Pagos[],9,0),"")</f>
        <v>0</v>
      </c>
      <c r="AV467" s="20">
        <f>IF(IFERROR(VLOOKUP("2-"&amp;Presupuestos[[#This Row],[ID DOCUMENTO]],BD_Pagos[],10,0),0)&gt;Presupuestos[[#This Row],[TOTAL SOLES]],Presupuestos[[#This Row],[TOTAL SOLES]],IFERROR(VLOOKUP("2-"&amp;Presupuestos[[#This Row],[ID DOCUMENTO]],BD_Pagos[],10,0),0))</f>
        <v>0</v>
      </c>
      <c r="AW467" s="7"/>
      <c r="AX467" s="16"/>
      <c r="AY467" s="17"/>
      <c r="AZ467" s="20"/>
      <c r="BA467" s="7"/>
      <c r="BB467" s="16"/>
      <c r="BC467" s="17"/>
      <c r="BD467" s="20"/>
      <c r="BE467" s="7">
        <f>IFERROR(VLOOKUP("5-"&amp;Presupuestos[[#This Row],[ID DOCUMENTO]],BD_Pagos[],7,0),"")</f>
        <v>0</v>
      </c>
      <c r="BF467" s="17">
        <f>IFERROR(VLOOKUP("5-"&amp;Presupuestos[[#This Row],[ID DOCUMENTO]],BD_Pagos[],9,0),"")</f>
        <v>0</v>
      </c>
      <c r="BG467" s="20">
        <f>IF(IFERROR(VLOOKUP("5-"&amp;Presupuestos[[#This Row],[ID DOCUMENTO]],BD_Pagos[],10,0),0)&gt;Presupuestos[[#This Row],[TOTAL SOLES]],Presupuestos[[#This Row],[TOTAL SOLES]],IFERROR(VLOOKUP("5-"&amp;Presupuestos[[#This Row],[ID DOCUMENTO]],BD_Pagos[],10,0),0))</f>
        <v>0</v>
      </c>
      <c r="BH467" s="7">
        <f>IFERROR(VLOOKUP("1-Detraccion"&amp;Presupuestos[[#This Row],[ID DOCUMENTO]],BD_Pagos[],2,0),"")</f>
        <v>0</v>
      </c>
      <c r="BI467" s="3" t="str">
        <f>IFERROR(VLOOKUP("1-Detraccion"&amp;Presupuestos[[#This Row],[ID DOCUMENTO]],BD_Pagos[],3,0),"")</f>
        <v/>
      </c>
      <c r="BJ467" s="3">
        <f>IFERROR(VLOOKUP("1-Detraccion"&amp;Presupuestos[[#This Row],[ID DOCUMENTO]],BD_Pagos[],4,0),"")</f>
        <v>0</v>
      </c>
      <c r="BK467" s="6">
        <f>IF(IFERROR(VLOOKUP("1-Detraccion"&amp;Presupuestos[[#This Row],[ID DOCUMENTO]],BD_Pagos[],5,0),0)&gt;Presupuestos[[#This Row],[TOTAL SOLES]],Presupuestos[[#This Row],[TOTAL SOLES]],IFERROR(VLOOKUP("1-Detraccion"&amp;Presupuestos[[#This Row],[ID DOCUMENTO]],BD_Pagos[],5,0),0))</f>
        <v>0</v>
      </c>
      <c r="BL467" s="6">
        <f>IF(IFERROR(VLOOKUP("1-Detraccion"&amp;Presupuestos[[#This Row],[ID DOCUMENTO]],BD_Pagos[],6,0),0)&gt;Presupuestos[[#This Row],[TOTAL SOLES]],Presupuestos[[#This Row],[TOTAL SOLES]],IFERROR(VLOOKUP("1-Detraccion"&amp;Presupuestos[[#This Row],[ID DOCUMENTO]],BD_Pagos[],6,0),0))</f>
        <v>0</v>
      </c>
      <c r="BM467" s="37"/>
      <c r="BN467" s="3"/>
      <c r="BO467" s="3"/>
      <c r="BP467" s="6"/>
      <c r="BQ46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67" s="23" t="str">
        <f>IF(Presupuestos[[#This Row],[SALDO ME-MN]]&gt;0,"PENDIENTE","CANCELADO")</f>
        <v>PENDIENTE</v>
      </c>
      <c r="BS467" s="23" t="str">
        <f>IF(COUNTIFS($U$4:$U466,Presupuestos[[#This Row],[ID DOCUMENTO]])&gt;=1,IF(B466=Presupuestos[[#This Row],[ID]],"OK","DOC. DUPLICADO"),"OK")</f>
        <v>OK</v>
      </c>
    </row>
    <row r="468" spans="2:71" x14ac:dyDescent="0.25">
      <c r="B468" s="34">
        <f>IF(Presupuestos[[#This Row],[ID DOCUMENTO]]=U467,B467,IF(B467="ID",1,B467+1))</f>
        <v>445</v>
      </c>
      <c r="C468" s="2">
        <v>45856</v>
      </c>
      <c r="D468" s="2">
        <v>45856</v>
      </c>
      <c r="E468" s="3" t="s">
        <v>973</v>
      </c>
      <c r="F468" s="25" t="s">
        <v>35</v>
      </c>
      <c r="G468" s="25" t="s">
        <v>144</v>
      </c>
      <c r="H468" s="25" t="s">
        <v>110</v>
      </c>
      <c r="I468" s="36" t="str">
        <f>IFERROR(VLOOKUP(Presupuestos[[#This Row],[AREA]]&amp;Presupuestos[[#This Row],[CONCEPTO]]&amp;Presupuestos[[#This Row],[DESCRIPCION]],Tabla28[[Columna1]:[CÓDIGO NUEVO]],2,0),"")</f>
        <v>P0310001</v>
      </c>
      <c r="J468" s="3" t="s">
        <v>666</v>
      </c>
      <c r="K468" s="3" t="s">
        <v>666</v>
      </c>
      <c r="L468" s="3" t="s">
        <v>666</v>
      </c>
      <c r="M468" s="31" t="s">
        <v>1421</v>
      </c>
      <c r="N468" s="3" t="s">
        <v>15</v>
      </c>
      <c r="O468" s="3" t="s">
        <v>300</v>
      </c>
      <c r="P468" s="3" t="s">
        <v>122</v>
      </c>
      <c r="Q468" s="3" t="str">
        <f>IFERROR(VLOOKUP(Presupuestos[[#This Row],[CLASIFICACIÓN (N)]],Tabla17[],2,0),"")</f>
        <v>Costos de ventas</v>
      </c>
      <c r="R468" s="3" t="str">
        <f>IFERROR(VLOOKUP(Presupuestos[[#This Row],[CLASIFICACIÓN (N)]],Tabla17[],3,0),"")</f>
        <v>Operativo</v>
      </c>
      <c r="S468" s="3" t="s">
        <v>16</v>
      </c>
      <c r="T468" s="3" t="str">
        <f>IFERROR(VLOOKUP(Presupuestos[[#This Row],[ALMACEN]],Tabla5[],2,0),"")</f>
        <v>Arequipa</v>
      </c>
      <c r="U468" s="19" t="str">
        <f>IFERROR(VLOOKUP(Presupuestos[[#This Row],[TIPO DE DOCUMENTO]],Tipo_Documento[],2,0)&amp;Presupuestos[[#This Row],[SERIE]]&amp;Presupuestos[[#This Row],[NUMERO]]&amp;Presupuestos[[#This Row],[RUC]],"")</f>
        <v>SD2494711111111</v>
      </c>
      <c r="V468" s="3" t="s">
        <v>220</v>
      </c>
      <c r="W468" s="7">
        <v>45856</v>
      </c>
      <c r="X468" s="7">
        <v>45856</v>
      </c>
      <c r="Y468" s="3"/>
      <c r="Z468" s="3">
        <v>24947</v>
      </c>
      <c r="AA468" s="3">
        <f>IFERROR(VLOOKUP(Presupuestos[[#This Row],[RAZON SOCIAL]],CHOOSE({1,2},Clientes_Proveedores[Razon Social],Clientes_Proveedores[Ruc / Dni]),2,0),"-")</f>
        <v>11111111</v>
      </c>
      <c r="AB468" s="31" t="s">
        <v>916</v>
      </c>
      <c r="AC468" s="3" t="s">
        <v>670</v>
      </c>
      <c r="AD468" s="5"/>
      <c r="AE468" s="6">
        <v>15</v>
      </c>
      <c r="AF468" s="6">
        <f>Presupuestos[[#This Row],[BASE]]*Presupuestos[[#This Row],[% IGV]]</f>
        <v>0</v>
      </c>
      <c r="AG468" s="22">
        <f>ROUND(SUM(Presupuestos[[#This Row],[BASE]:[IGV]]),2)</f>
        <v>15</v>
      </c>
      <c r="AH468" s="9" t="str">
        <f>IF(Presupuestos[[#This Row],[MONEDA]]="USD",VLOOKUP(Presupuestos[[#This Row],[FECHA DE EMISION]],Tipo_Cambio[],3,0),"")</f>
        <v/>
      </c>
      <c r="AI468" s="22">
        <f>IFERROR(ROUND(IF(Presupuestos[[#This Row],[MONEDA]]="PEN",Presupuestos[[#This Row],[TOTAL]],Presupuestos[[#This Row],[TOTAL]]*Presupuestos[[#This Row],[TIPO DE CAMBIO]]),2),"")</f>
        <v>15</v>
      </c>
      <c r="AJ468" s="5"/>
      <c r="AK468" s="33" t="s">
        <v>671</v>
      </c>
      <c r="AL468" s="5" t="s">
        <v>715</v>
      </c>
      <c r="AM468" s="23" t="s">
        <v>671</v>
      </c>
      <c r="AN468" s="23" t="s">
        <v>671</v>
      </c>
      <c r="AO468" s="7">
        <f>IFERROR(VLOOKUP("1-"&amp;Presupuestos[[#This Row],[ID DOCUMENTO]],BD_Pagos[],7,0),"")</f>
        <v>45856</v>
      </c>
      <c r="AP468" s="16" t="str">
        <f>IFERROR(VLOOKUP("1-"&amp;Presupuestos[[#This Row],[ID DOCUMENTO]],BD_Pagos[],8,0),"")</f>
        <v>C_Ope_006</v>
      </c>
      <c r="AQ468" s="17">
        <f>IFERROR(VLOOKUP("1-"&amp;Presupuestos[[#This Row],[ID DOCUMENTO]],BD_Pagos[],9,0),"")</f>
        <v>24947</v>
      </c>
      <c r="AR468" s="54"/>
      <c r="AS468" s="7">
        <f>IFERROR(VLOOKUP("2-"&amp;Presupuestos[[#This Row],[ID DOCUMENTO]],BD_Pagos[],7,0),"")</f>
        <v>0</v>
      </c>
      <c r="AT468" s="16" t="str">
        <f>IFERROR(VLOOKUP("2-"&amp;Presupuestos[[#This Row],[ID DOCUMENTO]],BD_Pagos[],8,0),"")</f>
        <v/>
      </c>
      <c r="AU468" s="17">
        <f>IFERROR(VLOOKUP("2-"&amp;Presupuestos[[#This Row],[ID DOCUMENTO]],BD_Pagos[],9,0),"")</f>
        <v>0</v>
      </c>
      <c r="AV468" s="20">
        <f>IF(IFERROR(VLOOKUP("2-"&amp;Presupuestos[[#This Row],[ID DOCUMENTO]],BD_Pagos[],10,0),0)&gt;Presupuestos[[#This Row],[TOTAL SOLES]],Presupuestos[[#This Row],[TOTAL SOLES]],IFERROR(VLOOKUP("2-"&amp;Presupuestos[[#This Row],[ID DOCUMENTO]],BD_Pagos[],10,0),0))</f>
        <v>0</v>
      </c>
      <c r="AW468" s="7"/>
      <c r="AX468" s="16"/>
      <c r="AY468" s="17"/>
      <c r="AZ468" s="20"/>
      <c r="BA468" s="7"/>
      <c r="BB468" s="16"/>
      <c r="BC468" s="17"/>
      <c r="BD468" s="20"/>
      <c r="BE468" s="7">
        <f>IFERROR(VLOOKUP("5-"&amp;Presupuestos[[#This Row],[ID DOCUMENTO]],BD_Pagos[],7,0),"")</f>
        <v>0</v>
      </c>
      <c r="BF468" s="17">
        <f>IFERROR(VLOOKUP("5-"&amp;Presupuestos[[#This Row],[ID DOCUMENTO]],BD_Pagos[],9,0),"")</f>
        <v>0</v>
      </c>
      <c r="BG468" s="20">
        <f>IF(IFERROR(VLOOKUP("5-"&amp;Presupuestos[[#This Row],[ID DOCUMENTO]],BD_Pagos[],10,0),0)&gt;Presupuestos[[#This Row],[TOTAL SOLES]],Presupuestos[[#This Row],[TOTAL SOLES]],IFERROR(VLOOKUP("5-"&amp;Presupuestos[[#This Row],[ID DOCUMENTO]],BD_Pagos[],10,0),0))</f>
        <v>0</v>
      </c>
      <c r="BH468" s="7">
        <f>IFERROR(VLOOKUP("1-Detraccion"&amp;Presupuestos[[#This Row],[ID DOCUMENTO]],BD_Pagos[],2,0),"")</f>
        <v>0</v>
      </c>
      <c r="BI468" s="3" t="str">
        <f>IFERROR(VLOOKUP("1-Detraccion"&amp;Presupuestos[[#This Row],[ID DOCUMENTO]],BD_Pagos[],3,0),"")</f>
        <v/>
      </c>
      <c r="BJ468" s="3">
        <f>IFERROR(VLOOKUP("1-Detraccion"&amp;Presupuestos[[#This Row],[ID DOCUMENTO]],BD_Pagos[],4,0),"")</f>
        <v>0</v>
      </c>
      <c r="BK468" s="6">
        <f>IF(IFERROR(VLOOKUP("1-Detraccion"&amp;Presupuestos[[#This Row],[ID DOCUMENTO]],BD_Pagos[],5,0),0)&gt;Presupuestos[[#This Row],[TOTAL SOLES]],Presupuestos[[#This Row],[TOTAL SOLES]],IFERROR(VLOOKUP("1-Detraccion"&amp;Presupuestos[[#This Row],[ID DOCUMENTO]],BD_Pagos[],5,0),0))</f>
        <v>0</v>
      </c>
      <c r="BL468" s="6">
        <f>IF(IFERROR(VLOOKUP("1-Detraccion"&amp;Presupuestos[[#This Row],[ID DOCUMENTO]],BD_Pagos[],6,0),0)&gt;Presupuestos[[#This Row],[TOTAL SOLES]],Presupuestos[[#This Row],[TOTAL SOLES]],IFERROR(VLOOKUP("1-Detraccion"&amp;Presupuestos[[#This Row],[ID DOCUMENTO]],BD_Pagos[],6,0),0))</f>
        <v>0</v>
      </c>
      <c r="BM468" s="37"/>
      <c r="BN468" s="3"/>
      <c r="BO468" s="3"/>
      <c r="BP468" s="6"/>
      <c r="BQ46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468" s="23" t="str">
        <f>IF(Presupuestos[[#This Row],[SALDO ME-MN]]&gt;0,"PENDIENTE","CANCELADO")</f>
        <v>PENDIENTE</v>
      </c>
      <c r="BS468" s="23" t="str">
        <f>IF(COUNTIFS($U$4:$U467,Presupuestos[[#This Row],[ID DOCUMENTO]])&gt;=1,IF(B467=Presupuestos[[#This Row],[ID]],"OK","DOC. DUPLICADO"),"OK")</f>
        <v>OK</v>
      </c>
    </row>
    <row r="469" spans="2:71" x14ac:dyDescent="0.25">
      <c r="B469" s="34">
        <f>IF(Presupuestos[[#This Row],[ID DOCUMENTO]]=U468,B468,IF(B468="ID",1,B468+1))</f>
        <v>446</v>
      </c>
      <c r="C469" s="2">
        <v>45856</v>
      </c>
      <c r="D469" s="2">
        <v>45856</v>
      </c>
      <c r="E469" s="3" t="s">
        <v>973</v>
      </c>
      <c r="F469" s="25" t="s">
        <v>35</v>
      </c>
      <c r="G469" s="25" t="s">
        <v>144</v>
      </c>
      <c r="H469" s="25" t="s">
        <v>110</v>
      </c>
      <c r="I469" s="36" t="str">
        <f>IFERROR(VLOOKUP(Presupuestos[[#This Row],[AREA]]&amp;Presupuestos[[#This Row],[CONCEPTO]]&amp;Presupuestos[[#This Row],[DESCRIPCION]],Tabla28[[Columna1]:[CÓDIGO NUEVO]],2,0),"")</f>
        <v>P0310001</v>
      </c>
      <c r="J469" s="3" t="s">
        <v>666</v>
      </c>
      <c r="K469" s="3" t="s">
        <v>666</v>
      </c>
      <c r="L469" s="3" t="s">
        <v>666</v>
      </c>
      <c r="M469" s="31" t="s">
        <v>1422</v>
      </c>
      <c r="N469" s="3" t="s">
        <v>15</v>
      </c>
      <c r="O469" s="3" t="s">
        <v>300</v>
      </c>
      <c r="P469" s="3" t="s">
        <v>122</v>
      </c>
      <c r="Q469" s="3" t="str">
        <f>IFERROR(VLOOKUP(Presupuestos[[#This Row],[CLASIFICACIÓN (N)]],Tabla17[],2,0),"")</f>
        <v>Costos de ventas</v>
      </c>
      <c r="R469" s="3" t="str">
        <f>IFERROR(VLOOKUP(Presupuestos[[#This Row],[CLASIFICACIÓN (N)]],Tabla17[],3,0),"")</f>
        <v>Operativo</v>
      </c>
      <c r="S469" s="3" t="s">
        <v>16</v>
      </c>
      <c r="T469" s="3" t="str">
        <f>IFERROR(VLOOKUP(Presupuestos[[#This Row],[ALMACEN]],Tabla5[],2,0),"")</f>
        <v>Arequipa</v>
      </c>
      <c r="U469" s="19" t="str">
        <f>IFERROR(VLOOKUP(Presupuestos[[#This Row],[TIPO DE DOCUMENTO]],Tipo_Documento[],2,0)&amp;Presupuestos[[#This Row],[SERIE]]&amp;Presupuestos[[#This Row],[NUMERO]]&amp;Presupuestos[[#This Row],[RUC]],"")</f>
        <v>SD2494811111111</v>
      </c>
      <c r="V469" s="3" t="s">
        <v>220</v>
      </c>
      <c r="W469" s="7">
        <v>45856</v>
      </c>
      <c r="X469" s="7">
        <v>45856</v>
      </c>
      <c r="Y469" s="3"/>
      <c r="Z469" s="3">
        <v>24948</v>
      </c>
      <c r="AA469" s="3">
        <f>IFERROR(VLOOKUP(Presupuestos[[#This Row],[RAZON SOCIAL]],CHOOSE({1,2},Clientes_Proveedores[Razon Social],Clientes_Proveedores[Ruc / Dni]),2,0),"-")</f>
        <v>11111111</v>
      </c>
      <c r="AB469" s="31" t="s">
        <v>916</v>
      </c>
      <c r="AC469" s="3" t="s">
        <v>670</v>
      </c>
      <c r="AD469" s="5"/>
      <c r="AE469" s="6">
        <v>12</v>
      </c>
      <c r="AF469" s="6">
        <f>Presupuestos[[#This Row],[BASE]]*Presupuestos[[#This Row],[% IGV]]</f>
        <v>0</v>
      </c>
      <c r="AG469" s="22">
        <f>ROUND(SUM(Presupuestos[[#This Row],[BASE]:[IGV]]),2)</f>
        <v>12</v>
      </c>
      <c r="AH469" s="9" t="str">
        <f>IF(Presupuestos[[#This Row],[MONEDA]]="USD",VLOOKUP(Presupuestos[[#This Row],[FECHA DE EMISION]],Tipo_Cambio[],3,0),"")</f>
        <v/>
      </c>
      <c r="AI469" s="22">
        <f>IFERROR(ROUND(IF(Presupuestos[[#This Row],[MONEDA]]="PEN",Presupuestos[[#This Row],[TOTAL]],Presupuestos[[#This Row],[TOTAL]]*Presupuestos[[#This Row],[TIPO DE CAMBIO]]),2),"")</f>
        <v>12</v>
      </c>
      <c r="AJ469" s="5"/>
      <c r="AK469" s="33" t="s">
        <v>671</v>
      </c>
      <c r="AL469" s="5" t="s">
        <v>715</v>
      </c>
      <c r="AM469" s="23" t="s">
        <v>671</v>
      </c>
      <c r="AN469" s="23" t="s">
        <v>671</v>
      </c>
      <c r="AO469" s="7">
        <f>IFERROR(VLOOKUP("1-"&amp;Presupuestos[[#This Row],[ID DOCUMENTO]],BD_Pagos[],7,0),"")</f>
        <v>45856</v>
      </c>
      <c r="AP469" s="16" t="str">
        <f>IFERROR(VLOOKUP("1-"&amp;Presupuestos[[#This Row],[ID DOCUMENTO]],BD_Pagos[],8,0),"")</f>
        <v>C_Ope_006</v>
      </c>
      <c r="AQ469" s="17">
        <f>IFERROR(VLOOKUP("1-"&amp;Presupuestos[[#This Row],[ID DOCUMENTO]],BD_Pagos[],9,0),"")</f>
        <v>24948</v>
      </c>
      <c r="AR469" s="54"/>
      <c r="AS469" s="7">
        <f>IFERROR(VLOOKUP("2-"&amp;Presupuestos[[#This Row],[ID DOCUMENTO]],BD_Pagos[],7,0),"")</f>
        <v>0</v>
      </c>
      <c r="AT469" s="16" t="str">
        <f>IFERROR(VLOOKUP("2-"&amp;Presupuestos[[#This Row],[ID DOCUMENTO]],BD_Pagos[],8,0),"")</f>
        <v/>
      </c>
      <c r="AU469" s="17">
        <f>IFERROR(VLOOKUP("2-"&amp;Presupuestos[[#This Row],[ID DOCUMENTO]],BD_Pagos[],9,0),"")</f>
        <v>0</v>
      </c>
      <c r="AV469" s="20">
        <f>IF(IFERROR(VLOOKUP("2-"&amp;Presupuestos[[#This Row],[ID DOCUMENTO]],BD_Pagos[],10,0),0)&gt;Presupuestos[[#This Row],[TOTAL SOLES]],Presupuestos[[#This Row],[TOTAL SOLES]],IFERROR(VLOOKUP("2-"&amp;Presupuestos[[#This Row],[ID DOCUMENTO]],BD_Pagos[],10,0),0))</f>
        <v>0</v>
      </c>
      <c r="AW469" s="7"/>
      <c r="AX469" s="16"/>
      <c r="AY469" s="17"/>
      <c r="AZ469" s="20"/>
      <c r="BA469" s="7"/>
      <c r="BB469" s="16"/>
      <c r="BC469" s="17"/>
      <c r="BD469" s="20"/>
      <c r="BE469" s="7">
        <f>IFERROR(VLOOKUP("5-"&amp;Presupuestos[[#This Row],[ID DOCUMENTO]],BD_Pagos[],7,0),"")</f>
        <v>0</v>
      </c>
      <c r="BF469" s="17">
        <f>IFERROR(VLOOKUP("5-"&amp;Presupuestos[[#This Row],[ID DOCUMENTO]],BD_Pagos[],9,0),"")</f>
        <v>0</v>
      </c>
      <c r="BG469" s="20">
        <f>IF(IFERROR(VLOOKUP("5-"&amp;Presupuestos[[#This Row],[ID DOCUMENTO]],BD_Pagos[],10,0),0)&gt;Presupuestos[[#This Row],[TOTAL SOLES]],Presupuestos[[#This Row],[TOTAL SOLES]],IFERROR(VLOOKUP("5-"&amp;Presupuestos[[#This Row],[ID DOCUMENTO]],BD_Pagos[],10,0),0))</f>
        <v>0</v>
      </c>
      <c r="BH469" s="7">
        <f>IFERROR(VLOOKUP("1-Detraccion"&amp;Presupuestos[[#This Row],[ID DOCUMENTO]],BD_Pagos[],2,0),"")</f>
        <v>0</v>
      </c>
      <c r="BI469" s="3" t="str">
        <f>IFERROR(VLOOKUP("1-Detraccion"&amp;Presupuestos[[#This Row],[ID DOCUMENTO]],BD_Pagos[],3,0),"")</f>
        <v/>
      </c>
      <c r="BJ469" s="3">
        <f>IFERROR(VLOOKUP("1-Detraccion"&amp;Presupuestos[[#This Row],[ID DOCUMENTO]],BD_Pagos[],4,0),"")</f>
        <v>0</v>
      </c>
      <c r="BK469" s="6">
        <f>IF(IFERROR(VLOOKUP("1-Detraccion"&amp;Presupuestos[[#This Row],[ID DOCUMENTO]],BD_Pagos[],5,0),0)&gt;Presupuestos[[#This Row],[TOTAL SOLES]],Presupuestos[[#This Row],[TOTAL SOLES]],IFERROR(VLOOKUP("1-Detraccion"&amp;Presupuestos[[#This Row],[ID DOCUMENTO]],BD_Pagos[],5,0),0))</f>
        <v>0</v>
      </c>
      <c r="BL469" s="6">
        <f>IF(IFERROR(VLOOKUP("1-Detraccion"&amp;Presupuestos[[#This Row],[ID DOCUMENTO]],BD_Pagos[],6,0),0)&gt;Presupuestos[[#This Row],[TOTAL SOLES]],Presupuestos[[#This Row],[TOTAL SOLES]],IFERROR(VLOOKUP("1-Detraccion"&amp;Presupuestos[[#This Row],[ID DOCUMENTO]],BD_Pagos[],6,0),0))</f>
        <v>0</v>
      </c>
      <c r="BM469" s="37"/>
      <c r="BN469" s="3"/>
      <c r="BO469" s="3"/>
      <c r="BP469" s="6"/>
      <c r="BQ46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69" s="23" t="str">
        <f>IF(Presupuestos[[#This Row],[SALDO ME-MN]]&gt;0,"PENDIENTE","CANCELADO")</f>
        <v>PENDIENTE</v>
      </c>
      <c r="BS469" s="23" t="str">
        <f>IF(COUNTIFS($U$4:$U468,Presupuestos[[#This Row],[ID DOCUMENTO]])&gt;=1,IF(B468=Presupuestos[[#This Row],[ID]],"OK","DOC. DUPLICADO"),"OK")</f>
        <v>OK</v>
      </c>
    </row>
    <row r="470" spans="2:71" x14ac:dyDescent="0.25">
      <c r="B470" s="34">
        <f>IF(Presupuestos[[#This Row],[ID DOCUMENTO]]=U469,B469,IF(B469="ID",1,B469+1))</f>
        <v>447</v>
      </c>
      <c r="C470" s="2">
        <v>45856</v>
      </c>
      <c r="D470" s="2">
        <v>45856</v>
      </c>
      <c r="E470" s="3" t="s">
        <v>973</v>
      </c>
      <c r="F470" s="25" t="s">
        <v>35</v>
      </c>
      <c r="G470" s="25" t="s">
        <v>211</v>
      </c>
      <c r="H470" s="25" t="s">
        <v>249</v>
      </c>
      <c r="I470" s="36" t="str">
        <f>IFERROR(VLOOKUP(Presupuestos[[#This Row],[AREA]]&amp;Presupuestos[[#This Row],[CONCEPTO]]&amp;Presupuestos[[#This Row],[DESCRIPCION]],Tabla28[[Columna1]:[CÓDIGO NUEVO]],2,0),"")</f>
        <v>P0302007</v>
      </c>
      <c r="J470" s="3" t="s">
        <v>666</v>
      </c>
      <c r="K470" s="3" t="s">
        <v>666</v>
      </c>
      <c r="L470" s="3" t="s">
        <v>666</v>
      </c>
      <c r="M470" s="31" t="s">
        <v>1423</v>
      </c>
      <c r="N470" s="3" t="s">
        <v>15</v>
      </c>
      <c r="O470" s="3" t="s">
        <v>300</v>
      </c>
      <c r="P470" s="3" t="s">
        <v>122</v>
      </c>
      <c r="Q470" s="3" t="str">
        <f>IFERROR(VLOOKUP(Presupuestos[[#This Row],[CLASIFICACIÓN (N)]],Tabla17[],2,0),"")</f>
        <v>Costos de ventas</v>
      </c>
      <c r="R470" s="3" t="str">
        <f>IFERROR(VLOOKUP(Presupuestos[[#This Row],[CLASIFICACIÓN (N)]],Tabla17[],3,0),"")</f>
        <v>Operativo</v>
      </c>
      <c r="S470" s="3" t="s">
        <v>16</v>
      </c>
      <c r="T470" s="3" t="str">
        <f>IFERROR(VLOOKUP(Presupuestos[[#This Row],[ALMACEN]],Tabla5[],2,0),"")</f>
        <v>Arequipa</v>
      </c>
      <c r="U470" s="19" t="str">
        <f>IFERROR(VLOOKUP(Presupuestos[[#This Row],[TIPO DE DOCUMENTO]],Tipo_Documento[],2,0)&amp;Presupuestos[[#This Row],[SERIE]]&amp;Presupuestos[[#This Row],[NUMERO]]&amp;Presupuestos[[#This Row],[RUC]],"")</f>
        <v>0316066710154270642</v>
      </c>
      <c r="V470" s="3" t="s">
        <v>130</v>
      </c>
      <c r="W470" s="7">
        <v>45856</v>
      </c>
      <c r="X470" s="7">
        <v>45856</v>
      </c>
      <c r="Y470" s="3">
        <v>1</v>
      </c>
      <c r="Z470" s="3">
        <v>60667</v>
      </c>
      <c r="AA470" s="3">
        <f>IFERROR(VLOOKUP(Presupuestos[[#This Row],[RAZON SOCIAL]],CHOOSE({1,2},Clientes_Proveedores[Razon Social],Clientes_Proveedores[Ruc / Dni]),2,0),"-")</f>
        <v>10154270642</v>
      </c>
      <c r="AB470" s="31" t="s">
        <v>1424</v>
      </c>
      <c r="AC470" s="3" t="s">
        <v>670</v>
      </c>
      <c r="AD470" s="5"/>
      <c r="AE470" s="6">
        <v>35</v>
      </c>
      <c r="AF470" s="6">
        <f>Presupuestos[[#This Row],[BASE]]*Presupuestos[[#This Row],[% IGV]]</f>
        <v>0</v>
      </c>
      <c r="AG470" s="22">
        <f>ROUND(SUM(Presupuestos[[#This Row],[BASE]:[IGV]]),2)</f>
        <v>35</v>
      </c>
      <c r="AH470" s="9" t="str">
        <f>IF(Presupuestos[[#This Row],[MONEDA]]="USD",VLOOKUP(Presupuestos[[#This Row],[FECHA DE EMISION]],Tipo_Cambio[],3,0),"")</f>
        <v/>
      </c>
      <c r="AI470" s="22">
        <f>IFERROR(ROUND(IF(Presupuestos[[#This Row],[MONEDA]]="PEN",Presupuestos[[#This Row],[TOTAL]],Presupuestos[[#This Row],[TOTAL]]*Presupuestos[[#This Row],[TIPO DE CAMBIO]]),2),"")</f>
        <v>35</v>
      </c>
      <c r="AJ470" s="5"/>
      <c r="AK470" s="33" t="s">
        <v>671</v>
      </c>
      <c r="AL470" s="5" t="s">
        <v>715</v>
      </c>
      <c r="AM470" s="23" t="s">
        <v>671</v>
      </c>
      <c r="AN470" s="23" t="s">
        <v>671</v>
      </c>
      <c r="AO470" s="7">
        <f>IFERROR(VLOOKUP("1-"&amp;Presupuestos[[#This Row],[ID DOCUMENTO]],BD_Pagos[],7,0),"")</f>
        <v>45856</v>
      </c>
      <c r="AP470" s="16" t="str">
        <f>IFERROR(VLOOKUP("1-"&amp;Presupuestos[[#This Row],[ID DOCUMENTO]],BD_Pagos[],8,0),"")</f>
        <v>C_Ope_006</v>
      </c>
      <c r="AQ470" s="17">
        <f>IFERROR(VLOOKUP("1-"&amp;Presupuestos[[#This Row],[ID DOCUMENTO]],BD_Pagos[],9,0),"")</f>
        <v>24951</v>
      </c>
      <c r="AR470" s="54"/>
      <c r="AS470" s="7">
        <f>IFERROR(VLOOKUP("2-"&amp;Presupuestos[[#This Row],[ID DOCUMENTO]],BD_Pagos[],7,0),"")</f>
        <v>0</v>
      </c>
      <c r="AT470" s="16" t="str">
        <f>IFERROR(VLOOKUP("2-"&amp;Presupuestos[[#This Row],[ID DOCUMENTO]],BD_Pagos[],8,0),"")</f>
        <v/>
      </c>
      <c r="AU470" s="17">
        <f>IFERROR(VLOOKUP("2-"&amp;Presupuestos[[#This Row],[ID DOCUMENTO]],BD_Pagos[],9,0),"")</f>
        <v>0</v>
      </c>
      <c r="AV470" s="20">
        <f>IF(IFERROR(VLOOKUP("2-"&amp;Presupuestos[[#This Row],[ID DOCUMENTO]],BD_Pagos[],10,0),0)&gt;Presupuestos[[#This Row],[TOTAL SOLES]],Presupuestos[[#This Row],[TOTAL SOLES]],IFERROR(VLOOKUP("2-"&amp;Presupuestos[[#This Row],[ID DOCUMENTO]],BD_Pagos[],10,0),0))</f>
        <v>0</v>
      </c>
      <c r="AW470" s="7"/>
      <c r="AX470" s="16"/>
      <c r="AY470" s="17"/>
      <c r="AZ470" s="20"/>
      <c r="BA470" s="7"/>
      <c r="BB470" s="16"/>
      <c r="BC470" s="17"/>
      <c r="BD470" s="20"/>
      <c r="BE470" s="7">
        <f>IFERROR(VLOOKUP("5-"&amp;Presupuestos[[#This Row],[ID DOCUMENTO]],BD_Pagos[],7,0),"")</f>
        <v>0</v>
      </c>
      <c r="BF470" s="17">
        <f>IFERROR(VLOOKUP("5-"&amp;Presupuestos[[#This Row],[ID DOCUMENTO]],BD_Pagos[],9,0),"")</f>
        <v>0</v>
      </c>
      <c r="BG470" s="20">
        <f>IF(IFERROR(VLOOKUP("5-"&amp;Presupuestos[[#This Row],[ID DOCUMENTO]],BD_Pagos[],10,0),0)&gt;Presupuestos[[#This Row],[TOTAL SOLES]],Presupuestos[[#This Row],[TOTAL SOLES]],IFERROR(VLOOKUP("5-"&amp;Presupuestos[[#This Row],[ID DOCUMENTO]],BD_Pagos[],10,0),0))</f>
        <v>0</v>
      </c>
      <c r="BH470" s="7">
        <f>IFERROR(VLOOKUP("1-Detraccion"&amp;Presupuestos[[#This Row],[ID DOCUMENTO]],BD_Pagos[],2,0),"")</f>
        <v>0</v>
      </c>
      <c r="BI470" s="3" t="str">
        <f>IFERROR(VLOOKUP("1-Detraccion"&amp;Presupuestos[[#This Row],[ID DOCUMENTO]],BD_Pagos[],3,0),"")</f>
        <v/>
      </c>
      <c r="BJ470" s="3">
        <f>IFERROR(VLOOKUP("1-Detraccion"&amp;Presupuestos[[#This Row],[ID DOCUMENTO]],BD_Pagos[],4,0),"")</f>
        <v>0</v>
      </c>
      <c r="BK470" s="6">
        <f>IF(IFERROR(VLOOKUP("1-Detraccion"&amp;Presupuestos[[#This Row],[ID DOCUMENTO]],BD_Pagos[],5,0),0)&gt;Presupuestos[[#This Row],[TOTAL SOLES]],Presupuestos[[#This Row],[TOTAL SOLES]],IFERROR(VLOOKUP("1-Detraccion"&amp;Presupuestos[[#This Row],[ID DOCUMENTO]],BD_Pagos[],5,0),0))</f>
        <v>0</v>
      </c>
      <c r="BL470" s="6">
        <f>IF(IFERROR(VLOOKUP("1-Detraccion"&amp;Presupuestos[[#This Row],[ID DOCUMENTO]],BD_Pagos[],6,0),0)&gt;Presupuestos[[#This Row],[TOTAL SOLES]],Presupuestos[[#This Row],[TOTAL SOLES]],IFERROR(VLOOKUP("1-Detraccion"&amp;Presupuestos[[#This Row],[ID DOCUMENTO]],BD_Pagos[],6,0),0))</f>
        <v>0</v>
      </c>
      <c r="BM470" s="37"/>
      <c r="BN470" s="3"/>
      <c r="BO470" s="3"/>
      <c r="BP470" s="6"/>
      <c r="BQ47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v>
      </c>
      <c r="BR470" s="23" t="str">
        <f>IF(Presupuestos[[#This Row],[SALDO ME-MN]]&gt;0,"PENDIENTE","CANCELADO")</f>
        <v>PENDIENTE</v>
      </c>
      <c r="BS470" s="23" t="str">
        <f>IF(COUNTIFS($U$4:$U469,Presupuestos[[#This Row],[ID DOCUMENTO]])&gt;=1,IF(B469=Presupuestos[[#This Row],[ID]],"OK","DOC. DUPLICADO"),"OK")</f>
        <v>OK</v>
      </c>
    </row>
    <row r="471" spans="2:71" x14ac:dyDescent="0.25">
      <c r="B471" s="34">
        <f>IF(Presupuestos[[#This Row],[ID DOCUMENTO]]=U470,B470,IF(B470="ID",1,B470+1))</f>
        <v>448</v>
      </c>
      <c r="C471" s="2">
        <v>45857</v>
      </c>
      <c r="D471" s="2">
        <v>45857</v>
      </c>
      <c r="E471" s="3" t="s">
        <v>973</v>
      </c>
      <c r="F471" s="25" t="s">
        <v>35</v>
      </c>
      <c r="G471" s="25" t="s">
        <v>144</v>
      </c>
      <c r="H471" s="25" t="s">
        <v>110</v>
      </c>
      <c r="I471" s="36" t="str">
        <f>IFERROR(VLOOKUP(Presupuestos[[#This Row],[AREA]]&amp;Presupuestos[[#This Row],[CONCEPTO]]&amp;Presupuestos[[#This Row],[DESCRIPCION]],Tabla28[[Columna1]:[CÓDIGO NUEVO]],2,0),"")</f>
        <v>P0310001</v>
      </c>
      <c r="J471" s="3" t="s">
        <v>666</v>
      </c>
      <c r="K471" s="3" t="s">
        <v>666</v>
      </c>
      <c r="L471" s="3" t="s">
        <v>666</v>
      </c>
      <c r="M471" s="31" t="s">
        <v>1425</v>
      </c>
      <c r="N471" s="3" t="s">
        <v>15</v>
      </c>
      <c r="O471" s="3" t="s">
        <v>300</v>
      </c>
      <c r="P471" s="3" t="s">
        <v>122</v>
      </c>
      <c r="Q471" s="3" t="str">
        <f>IFERROR(VLOOKUP(Presupuestos[[#This Row],[CLASIFICACIÓN (N)]],Tabla17[],2,0),"")</f>
        <v>Costos de ventas</v>
      </c>
      <c r="R471" s="3" t="str">
        <f>IFERROR(VLOOKUP(Presupuestos[[#This Row],[CLASIFICACIÓN (N)]],Tabla17[],3,0),"")</f>
        <v>Operativo</v>
      </c>
      <c r="S471" s="3" t="s">
        <v>16</v>
      </c>
      <c r="T471" s="3" t="str">
        <f>IFERROR(VLOOKUP(Presupuestos[[#This Row],[ALMACEN]],Tabla5[],2,0),"")</f>
        <v>Arequipa</v>
      </c>
      <c r="U471" s="19" t="str">
        <f>IFERROR(VLOOKUP(Presupuestos[[#This Row],[TIPO DE DOCUMENTO]],Tipo_Documento[],2,0)&amp;Presupuestos[[#This Row],[SERIE]]&amp;Presupuestos[[#This Row],[NUMERO]]&amp;Presupuestos[[#This Row],[RUC]],"")</f>
        <v>SD2495311111111</v>
      </c>
      <c r="V471" s="3" t="s">
        <v>220</v>
      </c>
      <c r="W471" s="7">
        <v>45857</v>
      </c>
      <c r="X471" s="7">
        <v>45857</v>
      </c>
      <c r="Y471" s="3"/>
      <c r="Z471" s="3">
        <v>24953</v>
      </c>
      <c r="AA471" s="3">
        <f>IFERROR(VLOOKUP(Presupuestos[[#This Row],[RAZON SOCIAL]],CHOOSE({1,2},Clientes_Proveedores[Razon Social],Clientes_Proveedores[Ruc / Dni]),2,0),"-")</f>
        <v>11111111</v>
      </c>
      <c r="AB471" s="31" t="s">
        <v>916</v>
      </c>
      <c r="AC471" s="3" t="s">
        <v>670</v>
      </c>
      <c r="AD471" s="5"/>
      <c r="AE471" s="6">
        <v>8</v>
      </c>
      <c r="AF471" s="6">
        <f>Presupuestos[[#This Row],[BASE]]*Presupuestos[[#This Row],[% IGV]]</f>
        <v>0</v>
      </c>
      <c r="AG471" s="22">
        <f>ROUND(SUM(Presupuestos[[#This Row],[BASE]:[IGV]]),2)</f>
        <v>8</v>
      </c>
      <c r="AH471" s="9" t="str">
        <f>IF(Presupuestos[[#This Row],[MONEDA]]="USD",VLOOKUP(Presupuestos[[#This Row],[FECHA DE EMISION]],Tipo_Cambio[],3,0),"")</f>
        <v/>
      </c>
      <c r="AI471" s="22">
        <f>IFERROR(ROUND(IF(Presupuestos[[#This Row],[MONEDA]]="PEN",Presupuestos[[#This Row],[TOTAL]],Presupuestos[[#This Row],[TOTAL]]*Presupuestos[[#This Row],[TIPO DE CAMBIO]]),2),"")</f>
        <v>8</v>
      </c>
      <c r="AJ471" s="5"/>
      <c r="AK471" s="33" t="s">
        <v>671</v>
      </c>
      <c r="AL471" s="5" t="s">
        <v>715</v>
      </c>
      <c r="AM471" s="23" t="s">
        <v>671</v>
      </c>
      <c r="AN471" s="23" t="s">
        <v>671</v>
      </c>
      <c r="AO471" s="7">
        <f>IFERROR(VLOOKUP("1-"&amp;Presupuestos[[#This Row],[ID DOCUMENTO]],BD_Pagos[],7,0),"")</f>
        <v>45857</v>
      </c>
      <c r="AP471" s="16" t="str">
        <f>IFERROR(VLOOKUP("1-"&amp;Presupuestos[[#This Row],[ID DOCUMENTO]],BD_Pagos[],8,0),"")</f>
        <v>C_Ope_006</v>
      </c>
      <c r="AQ471" s="17">
        <f>IFERROR(VLOOKUP("1-"&amp;Presupuestos[[#This Row],[ID DOCUMENTO]],BD_Pagos[],9,0),"")</f>
        <v>24953</v>
      </c>
      <c r="AR471" s="54"/>
      <c r="AS471" s="7">
        <f>IFERROR(VLOOKUP("2-"&amp;Presupuestos[[#This Row],[ID DOCUMENTO]],BD_Pagos[],7,0),"")</f>
        <v>0</v>
      </c>
      <c r="AT471" s="16" t="str">
        <f>IFERROR(VLOOKUP("2-"&amp;Presupuestos[[#This Row],[ID DOCUMENTO]],BD_Pagos[],8,0),"")</f>
        <v/>
      </c>
      <c r="AU471" s="17">
        <f>IFERROR(VLOOKUP("2-"&amp;Presupuestos[[#This Row],[ID DOCUMENTO]],BD_Pagos[],9,0),"")</f>
        <v>0</v>
      </c>
      <c r="AV471" s="20">
        <f>IF(IFERROR(VLOOKUP("2-"&amp;Presupuestos[[#This Row],[ID DOCUMENTO]],BD_Pagos[],10,0),0)&gt;Presupuestos[[#This Row],[TOTAL SOLES]],Presupuestos[[#This Row],[TOTAL SOLES]],IFERROR(VLOOKUP("2-"&amp;Presupuestos[[#This Row],[ID DOCUMENTO]],BD_Pagos[],10,0),0))</f>
        <v>0</v>
      </c>
      <c r="AW471" s="7"/>
      <c r="AX471" s="16"/>
      <c r="AY471" s="17"/>
      <c r="AZ471" s="20"/>
      <c r="BA471" s="7"/>
      <c r="BB471" s="16"/>
      <c r="BC471" s="17"/>
      <c r="BD471" s="20"/>
      <c r="BE471" s="7">
        <f>IFERROR(VLOOKUP("5-"&amp;Presupuestos[[#This Row],[ID DOCUMENTO]],BD_Pagos[],7,0),"")</f>
        <v>0</v>
      </c>
      <c r="BF471" s="17">
        <f>IFERROR(VLOOKUP("5-"&amp;Presupuestos[[#This Row],[ID DOCUMENTO]],BD_Pagos[],9,0),"")</f>
        <v>0</v>
      </c>
      <c r="BG471" s="20">
        <f>IF(IFERROR(VLOOKUP("5-"&amp;Presupuestos[[#This Row],[ID DOCUMENTO]],BD_Pagos[],10,0),0)&gt;Presupuestos[[#This Row],[TOTAL SOLES]],Presupuestos[[#This Row],[TOTAL SOLES]],IFERROR(VLOOKUP("5-"&amp;Presupuestos[[#This Row],[ID DOCUMENTO]],BD_Pagos[],10,0),0))</f>
        <v>0</v>
      </c>
      <c r="BH471" s="7">
        <f>IFERROR(VLOOKUP("1-Detraccion"&amp;Presupuestos[[#This Row],[ID DOCUMENTO]],BD_Pagos[],2,0),"")</f>
        <v>0</v>
      </c>
      <c r="BI471" s="3" t="str">
        <f>IFERROR(VLOOKUP("1-Detraccion"&amp;Presupuestos[[#This Row],[ID DOCUMENTO]],BD_Pagos[],3,0),"")</f>
        <v/>
      </c>
      <c r="BJ471" s="3">
        <f>IFERROR(VLOOKUP("1-Detraccion"&amp;Presupuestos[[#This Row],[ID DOCUMENTO]],BD_Pagos[],4,0),"")</f>
        <v>0</v>
      </c>
      <c r="BK471" s="6">
        <f>IF(IFERROR(VLOOKUP("1-Detraccion"&amp;Presupuestos[[#This Row],[ID DOCUMENTO]],BD_Pagos[],5,0),0)&gt;Presupuestos[[#This Row],[TOTAL SOLES]],Presupuestos[[#This Row],[TOTAL SOLES]],IFERROR(VLOOKUP("1-Detraccion"&amp;Presupuestos[[#This Row],[ID DOCUMENTO]],BD_Pagos[],5,0),0))</f>
        <v>0</v>
      </c>
      <c r="BL471" s="6">
        <f>IF(IFERROR(VLOOKUP("1-Detraccion"&amp;Presupuestos[[#This Row],[ID DOCUMENTO]],BD_Pagos[],6,0),0)&gt;Presupuestos[[#This Row],[TOTAL SOLES]],Presupuestos[[#This Row],[TOTAL SOLES]],IFERROR(VLOOKUP("1-Detraccion"&amp;Presupuestos[[#This Row],[ID DOCUMENTO]],BD_Pagos[],6,0),0))</f>
        <v>0</v>
      </c>
      <c r="BM471" s="37"/>
      <c r="BN471" s="3"/>
      <c r="BO471" s="3"/>
      <c r="BP471" s="6"/>
      <c r="BQ47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471" s="23" t="str">
        <f>IF(Presupuestos[[#This Row],[SALDO ME-MN]]&gt;0,"PENDIENTE","CANCELADO")</f>
        <v>PENDIENTE</v>
      </c>
      <c r="BS471" s="23" t="str">
        <f>IF(COUNTIFS($U$4:$U470,Presupuestos[[#This Row],[ID DOCUMENTO]])&gt;=1,IF(B470=Presupuestos[[#This Row],[ID]],"OK","DOC. DUPLICADO"),"OK")</f>
        <v>OK</v>
      </c>
    </row>
    <row r="472" spans="2:71" x14ac:dyDescent="0.25">
      <c r="B472" s="34">
        <f>IF(Presupuestos[[#This Row],[ID DOCUMENTO]]=U471,B471,IF(B471="ID",1,B471+1))</f>
        <v>449</v>
      </c>
      <c r="C472" s="2">
        <v>45857</v>
      </c>
      <c r="D472" s="2">
        <v>45857</v>
      </c>
      <c r="E472" s="3" t="s">
        <v>973</v>
      </c>
      <c r="F472" s="25" t="s">
        <v>35</v>
      </c>
      <c r="G472" s="25" t="s">
        <v>144</v>
      </c>
      <c r="H472" s="25" t="s">
        <v>110</v>
      </c>
      <c r="I472" s="36" t="str">
        <f>IFERROR(VLOOKUP(Presupuestos[[#This Row],[AREA]]&amp;Presupuestos[[#This Row],[CONCEPTO]]&amp;Presupuestos[[#This Row],[DESCRIPCION]],Tabla28[[Columna1]:[CÓDIGO NUEVO]],2,0),"")</f>
        <v>P0310001</v>
      </c>
      <c r="J472" s="3" t="s">
        <v>666</v>
      </c>
      <c r="K472" s="3" t="s">
        <v>666</v>
      </c>
      <c r="L472" s="3" t="s">
        <v>666</v>
      </c>
      <c r="M472" s="31" t="s">
        <v>1426</v>
      </c>
      <c r="N472" s="3" t="s">
        <v>15</v>
      </c>
      <c r="O472" s="3" t="s">
        <v>300</v>
      </c>
      <c r="P472" s="3" t="s">
        <v>122</v>
      </c>
      <c r="Q472" s="3" t="str">
        <f>IFERROR(VLOOKUP(Presupuestos[[#This Row],[CLASIFICACIÓN (N)]],Tabla17[],2,0),"")</f>
        <v>Costos de ventas</v>
      </c>
      <c r="R472" s="3" t="str">
        <f>IFERROR(VLOOKUP(Presupuestos[[#This Row],[CLASIFICACIÓN (N)]],Tabla17[],3,0),"")</f>
        <v>Operativo</v>
      </c>
      <c r="S472" s="3" t="s">
        <v>16</v>
      </c>
      <c r="T472" s="3" t="str">
        <f>IFERROR(VLOOKUP(Presupuestos[[#This Row],[ALMACEN]],Tabla5[],2,0),"")</f>
        <v>Arequipa</v>
      </c>
      <c r="U472" s="19" t="str">
        <f>IFERROR(VLOOKUP(Presupuestos[[#This Row],[TIPO DE DOCUMENTO]],Tipo_Documento[],2,0)&amp;Presupuestos[[#This Row],[SERIE]]&amp;Presupuestos[[#This Row],[NUMERO]]&amp;Presupuestos[[#This Row],[RUC]],"")</f>
        <v>SD2495411111111</v>
      </c>
      <c r="V472" s="3" t="s">
        <v>220</v>
      </c>
      <c r="W472" s="7">
        <v>45857</v>
      </c>
      <c r="X472" s="7">
        <v>45857</v>
      </c>
      <c r="Y472" s="3"/>
      <c r="Z472" s="3">
        <v>24954</v>
      </c>
      <c r="AA472" s="3">
        <f>IFERROR(VLOOKUP(Presupuestos[[#This Row],[RAZON SOCIAL]],CHOOSE({1,2},Clientes_Proveedores[Razon Social],Clientes_Proveedores[Ruc / Dni]),2,0),"-")</f>
        <v>11111111</v>
      </c>
      <c r="AB472" s="31" t="s">
        <v>916</v>
      </c>
      <c r="AC472" s="3" t="s">
        <v>670</v>
      </c>
      <c r="AD472" s="5"/>
      <c r="AE472" s="6">
        <v>12</v>
      </c>
      <c r="AF472" s="6">
        <f>Presupuestos[[#This Row],[BASE]]*Presupuestos[[#This Row],[% IGV]]</f>
        <v>0</v>
      </c>
      <c r="AG472" s="22">
        <f>ROUND(SUM(Presupuestos[[#This Row],[BASE]:[IGV]]),2)</f>
        <v>12</v>
      </c>
      <c r="AH472" s="9" t="str">
        <f>IF(Presupuestos[[#This Row],[MONEDA]]="USD",VLOOKUP(Presupuestos[[#This Row],[FECHA DE EMISION]],Tipo_Cambio[],3,0),"")</f>
        <v/>
      </c>
      <c r="AI472" s="22">
        <f>IFERROR(ROUND(IF(Presupuestos[[#This Row],[MONEDA]]="PEN",Presupuestos[[#This Row],[TOTAL]],Presupuestos[[#This Row],[TOTAL]]*Presupuestos[[#This Row],[TIPO DE CAMBIO]]),2),"")</f>
        <v>12</v>
      </c>
      <c r="AJ472" s="5"/>
      <c r="AK472" s="33" t="s">
        <v>671</v>
      </c>
      <c r="AL472" s="5" t="s">
        <v>715</v>
      </c>
      <c r="AM472" s="23" t="s">
        <v>671</v>
      </c>
      <c r="AN472" s="23" t="s">
        <v>671</v>
      </c>
      <c r="AO472" s="7">
        <f>IFERROR(VLOOKUP("1-"&amp;Presupuestos[[#This Row],[ID DOCUMENTO]],BD_Pagos[],7,0),"")</f>
        <v>45857</v>
      </c>
      <c r="AP472" s="16" t="str">
        <f>IFERROR(VLOOKUP("1-"&amp;Presupuestos[[#This Row],[ID DOCUMENTO]],BD_Pagos[],8,0),"")</f>
        <v>C_Ope_006</v>
      </c>
      <c r="AQ472" s="17">
        <f>IFERROR(VLOOKUP("1-"&amp;Presupuestos[[#This Row],[ID DOCUMENTO]],BD_Pagos[],9,0),"")</f>
        <v>24954</v>
      </c>
      <c r="AR472" s="54"/>
      <c r="AS472" s="7">
        <f>IFERROR(VLOOKUP("2-"&amp;Presupuestos[[#This Row],[ID DOCUMENTO]],BD_Pagos[],7,0),"")</f>
        <v>0</v>
      </c>
      <c r="AT472" s="16" t="str">
        <f>IFERROR(VLOOKUP("2-"&amp;Presupuestos[[#This Row],[ID DOCUMENTO]],BD_Pagos[],8,0),"")</f>
        <v/>
      </c>
      <c r="AU472" s="17">
        <f>IFERROR(VLOOKUP("2-"&amp;Presupuestos[[#This Row],[ID DOCUMENTO]],BD_Pagos[],9,0),"")</f>
        <v>0</v>
      </c>
      <c r="AV472" s="20">
        <f>IF(IFERROR(VLOOKUP("2-"&amp;Presupuestos[[#This Row],[ID DOCUMENTO]],BD_Pagos[],10,0),0)&gt;Presupuestos[[#This Row],[TOTAL SOLES]],Presupuestos[[#This Row],[TOTAL SOLES]],IFERROR(VLOOKUP("2-"&amp;Presupuestos[[#This Row],[ID DOCUMENTO]],BD_Pagos[],10,0),0))</f>
        <v>0</v>
      </c>
      <c r="AW472" s="7"/>
      <c r="AX472" s="16"/>
      <c r="AY472" s="17"/>
      <c r="AZ472" s="20"/>
      <c r="BA472" s="7"/>
      <c r="BB472" s="16"/>
      <c r="BC472" s="17"/>
      <c r="BD472" s="20"/>
      <c r="BE472" s="7">
        <f>IFERROR(VLOOKUP("5-"&amp;Presupuestos[[#This Row],[ID DOCUMENTO]],BD_Pagos[],7,0),"")</f>
        <v>0</v>
      </c>
      <c r="BF472" s="17">
        <f>IFERROR(VLOOKUP("5-"&amp;Presupuestos[[#This Row],[ID DOCUMENTO]],BD_Pagos[],9,0),"")</f>
        <v>0</v>
      </c>
      <c r="BG472" s="20">
        <f>IF(IFERROR(VLOOKUP("5-"&amp;Presupuestos[[#This Row],[ID DOCUMENTO]],BD_Pagos[],10,0),0)&gt;Presupuestos[[#This Row],[TOTAL SOLES]],Presupuestos[[#This Row],[TOTAL SOLES]],IFERROR(VLOOKUP("5-"&amp;Presupuestos[[#This Row],[ID DOCUMENTO]],BD_Pagos[],10,0),0))</f>
        <v>0</v>
      </c>
      <c r="BH472" s="7">
        <f>IFERROR(VLOOKUP("1-Detraccion"&amp;Presupuestos[[#This Row],[ID DOCUMENTO]],BD_Pagos[],2,0),"")</f>
        <v>0</v>
      </c>
      <c r="BI472" s="3" t="str">
        <f>IFERROR(VLOOKUP("1-Detraccion"&amp;Presupuestos[[#This Row],[ID DOCUMENTO]],BD_Pagos[],3,0),"")</f>
        <v/>
      </c>
      <c r="BJ472" s="3">
        <f>IFERROR(VLOOKUP("1-Detraccion"&amp;Presupuestos[[#This Row],[ID DOCUMENTO]],BD_Pagos[],4,0),"")</f>
        <v>0</v>
      </c>
      <c r="BK472" s="6">
        <f>IF(IFERROR(VLOOKUP("1-Detraccion"&amp;Presupuestos[[#This Row],[ID DOCUMENTO]],BD_Pagos[],5,0),0)&gt;Presupuestos[[#This Row],[TOTAL SOLES]],Presupuestos[[#This Row],[TOTAL SOLES]],IFERROR(VLOOKUP("1-Detraccion"&amp;Presupuestos[[#This Row],[ID DOCUMENTO]],BD_Pagos[],5,0),0))</f>
        <v>0</v>
      </c>
      <c r="BL472" s="6">
        <f>IF(IFERROR(VLOOKUP("1-Detraccion"&amp;Presupuestos[[#This Row],[ID DOCUMENTO]],BD_Pagos[],6,0),0)&gt;Presupuestos[[#This Row],[TOTAL SOLES]],Presupuestos[[#This Row],[TOTAL SOLES]],IFERROR(VLOOKUP("1-Detraccion"&amp;Presupuestos[[#This Row],[ID DOCUMENTO]],BD_Pagos[],6,0),0))</f>
        <v>0</v>
      </c>
      <c r="BM472" s="37"/>
      <c r="BN472" s="3"/>
      <c r="BO472" s="3"/>
      <c r="BP472" s="6"/>
      <c r="BQ47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72" s="23" t="str">
        <f>IF(Presupuestos[[#This Row],[SALDO ME-MN]]&gt;0,"PENDIENTE","CANCELADO")</f>
        <v>PENDIENTE</v>
      </c>
      <c r="BS472" s="23" t="str">
        <f>IF(COUNTIFS($U$4:$U471,Presupuestos[[#This Row],[ID DOCUMENTO]])&gt;=1,IF(B471=Presupuestos[[#This Row],[ID]],"OK","DOC. DUPLICADO"),"OK")</f>
        <v>OK</v>
      </c>
    </row>
    <row r="473" spans="2:71" x14ac:dyDescent="0.25">
      <c r="B473" s="34">
        <f>IF(Presupuestos[[#This Row],[ID DOCUMENTO]]=U472,B472,IF(B472="ID",1,B472+1))</f>
        <v>450</v>
      </c>
      <c r="C473" s="2">
        <v>45857</v>
      </c>
      <c r="D473" s="2">
        <v>45857</v>
      </c>
      <c r="E473" s="3" t="s">
        <v>973</v>
      </c>
      <c r="F473" s="25" t="s">
        <v>35</v>
      </c>
      <c r="G473" s="25" t="s">
        <v>144</v>
      </c>
      <c r="H473" s="25" t="s">
        <v>110</v>
      </c>
      <c r="I473" s="36" t="str">
        <f>IFERROR(VLOOKUP(Presupuestos[[#This Row],[AREA]]&amp;Presupuestos[[#This Row],[CONCEPTO]]&amp;Presupuestos[[#This Row],[DESCRIPCION]],Tabla28[[Columna1]:[CÓDIGO NUEVO]],2,0),"")</f>
        <v>P0310001</v>
      </c>
      <c r="J473" s="3" t="s">
        <v>666</v>
      </c>
      <c r="K473" s="3" t="s">
        <v>666</v>
      </c>
      <c r="L473" s="3" t="s">
        <v>666</v>
      </c>
      <c r="M473" s="31" t="s">
        <v>1427</v>
      </c>
      <c r="N473" s="3" t="s">
        <v>15</v>
      </c>
      <c r="O473" s="3" t="s">
        <v>300</v>
      </c>
      <c r="P473" s="3" t="s">
        <v>122</v>
      </c>
      <c r="Q473" s="3" t="str">
        <f>IFERROR(VLOOKUP(Presupuestos[[#This Row],[CLASIFICACIÓN (N)]],Tabla17[],2,0),"")</f>
        <v>Costos de ventas</v>
      </c>
      <c r="R473" s="3" t="str">
        <f>IFERROR(VLOOKUP(Presupuestos[[#This Row],[CLASIFICACIÓN (N)]],Tabla17[],3,0),"")</f>
        <v>Operativo</v>
      </c>
      <c r="S473" s="3" t="s">
        <v>16</v>
      </c>
      <c r="T473" s="3" t="str">
        <f>IFERROR(VLOOKUP(Presupuestos[[#This Row],[ALMACEN]],Tabla5[],2,0),"")</f>
        <v>Arequipa</v>
      </c>
      <c r="U473" s="19" t="str">
        <f>IFERROR(VLOOKUP(Presupuestos[[#This Row],[TIPO DE DOCUMENTO]],Tipo_Documento[],2,0)&amp;Presupuestos[[#This Row],[SERIE]]&amp;Presupuestos[[#This Row],[NUMERO]]&amp;Presupuestos[[#This Row],[RUC]],"")</f>
        <v>SD2495511111111</v>
      </c>
      <c r="V473" s="3" t="s">
        <v>220</v>
      </c>
      <c r="W473" s="7">
        <v>45857</v>
      </c>
      <c r="X473" s="7">
        <v>45857</v>
      </c>
      <c r="Y473" s="3"/>
      <c r="Z473" s="3">
        <v>24955</v>
      </c>
      <c r="AA473" s="3">
        <f>IFERROR(VLOOKUP(Presupuestos[[#This Row],[RAZON SOCIAL]],CHOOSE({1,2},Clientes_Proveedores[Razon Social],Clientes_Proveedores[Ruc / Dni]),2,0),"-")</f>
        <v>11111111</v>
      </c>
      <c r="AB473" s="31" t="s">
        <v>916</v>
      </c>
      <c r="AC473" s="3" t="s">
        <v>670</v>
      </c>
      <c r="AD473" s="5"/>
      <c r="AE473" s="6">
        <v>10</v>
      </c>
      <c r="AF473" s="6">
        <f>Presupuestos[[#This Row],[BASE]]*Presupuestos[[#This Row],[% IGV]]</f>
        <v>0</v>
      </c>
      <c r="AG473" s="22">
        <f>ROUND(SUM(Presupuestos[[#This Row],[BASE]:[IGV]]),2)</f>
        <v>10</v>
      </c>
      <c r="AH473" s="9" t="str">
        <f>IF(Presupuestos[[#This Row],[MONEDA]]="USD",VLOOKUP(Presupuestos[[#This Row],[FECHA DE EMISION]],Tipo_Cambio[],3,0),"")</f>
        <v/>
      </c>
      <c r="AI473" s="22">
        <f>IFERROR(ROUND(IF(Presupuestos[[#This Row],[MONEDA]]="PEN",Presupuestos[[#This Row],[TOTAL]],Presupuestos[[#This Row],[TOTAL]]*Presupuestos[[#This Row],[TIPO DE CAMBIO]]),2),"")</f>
        <v>10</v>
      </c>
      <c r="AJ473" s="5"/>
      <c r="AK473" s="33" t="s">
        <v>671</v>
      </c>
      <c r="AL473" s="5" t="s">
        <v>715</v>
      </c>
      <c r="AM473" s="23" t="s">
        <v>671</v>
      </c>
      <c r="AN473" s="23" t="s">
        <v>671</v>
      </c>
      <c r="AO473" s="7">
        <f>IFERROR(VLOOKUP("1-"&amp;Presupuestos[[#This Row],[ID DOCUMENTO]],BD_Pagos[],7,0),"")</f>
        <v>45857</v>
      </c>
      <c r="AP473" s="16" t="str">
        <f>IFERROR(VLOOKUP("1-"&amp;Presupuestos[[#This Row],[ID DOCUMENTO]],BD_Pagos[],8,0),"")</f>
        <v>C_Ope_006</v>
      </c>
      <c r="AQ473" s="17">
        <f>IFERROR(VLOOKUP("1-"&amp;Presupuestos[[#This Row],[ID DOCUMENTO]],BD_Pagos[],9,0),"")</f>
        <v>24955</v>
      </c>
      <c r="AR473" s="54"/>
      <c r="AS473" s="7">
        <f>IFERROR(VLOOKUP("2-"&amp;Presupuestos[[#This Row],[ID DOCUMENTO]],BD_Pagos[],7,0),"")</f>
        <v>0</v>
      </c>
      <c r="AT473" s="16" t="str">
        <f>IFERROR(VLOOKUP("2-"&amp;Presupuestos[[#This Row],[ID DOCUMENTO]],BD_Pagos[],8,0),"")</f>
        <v/>
      </c>
      <c r="AU473" s="17">
        <f>IFERROR(VLOOKUP("2-"&amp;Presupuestos[[#This Row],[ID DOCUMENTO]],BD_Pagos[],9,0),"")</f>
        <v>0</v>
      </c>
      <c r="AV473" s="20">
        <f>IF(IFERROR(VLOOKUP("2-"&amp;Presupuestos[[#This Row],[ID DOCUMENTO]],BD_Pagos[],10,0),0)&gt;Presupuestos[[#This Row],[TOTAL SOLES]],Presupuestos[[#This Row],[TOTAL SOLES]],IFERROR(VLOOKUP("2-"&amp;Presupuestos[[#This Row],[ID DOCUMENTO]],BD_Pagos[],10,0),0))</f>
        <v>0</v>
      </c>
      <c r="AW473" s="7"/>
      <c r="AX473" s="16"/>
      <c r="AY473" s="17"/>
      <c r="AZ473" s="20"/>
      <c r="BA473" s="7"/>
      <c r="BB473" s="16"/>
      <c r="BC473" s="17"/>
      <c r="BD473" s="20"/>
      <c r="BE473" s="7">
        <f>IFERROR(VLOOKUP("5-"&amp;Presupuestos[[#This Row],[ID DOCUMENTO]],BD_Pagos[],7,0),"")</f>
        <v>0</v>
      </c>
      <c r="BF473" s="17">
        <f>IFERROR(VLOOKUP("5-"&amp;Presupuestos[[#This Row],[ID DOCUMENTO]],BD_Pagos[],9,0),"")</f>
        <v>0</v>
      </c>
      <c r="BG473" s="20">
        <f>IF(IFERROR(VLOOKUP("5-"&amp;Presupuestos[[#This Row],[ID DOCUMENTO]],BD_Pagos[],10,0),0)&gt;Presupuestos[[#This Row],[TOTAL SOLES]],Presupuestos[[#This Row],[TOTAL SOLES]],IFERROR(VLOOKUP("5-"&amp;Presupuestos[[#This Row],[ID DOCUMENTO]],BD_Pagos[],10,0),0))</f>
        <v>0</v>
      </c>
      <c r="BH473" s="7">
        <f>IFERROR(VLOOKUP("1-Detraccion"&amp;Presupuestos[[#This Row],[ID DOCUMENTO]],BD_Pagos[],2,0),"")</f>
        <v>0</v>
      </c>
      <c r="BI473" s="3" t="str">
        <f>IFERROR(VLOOKUP("1-Detraccion"&amp;Presupuestos[[#This Row],[ID DOCUMENTO]],BD_Pagos[],3,0),"")</f>
        <v/>
      </c>
      <c r="BJ473" s="3">
        <f>IFERROR(VLOOKUP("1-Detraccion"&amp;Presupuestos[[#This Row],[ID DOCUMENTO]],BD_Pagos[],4,0),"")</f>
        <v>0</v>
      </c>
      <c r="BK473" s="6">
        <f>IF(IFERROR(VLOOKUP("1-Detraccion"&amp;Presupuestos[[#This Row],[ID DOCUMENTO]],BD_Pagos[],5,0),0)&gt;Presupuestos[[#This Row],[TOTAL SOLES]],Presupuestos[[#This Row],[TOTAL SOLES]],IFERROR(VLOOKUP("1-Detraccion"&amp;Presupuestos[[#This Row],[ID DOCUMENTO]],BD_Pagos[],5,0),0))</f>
        <v>0</v>
      </c>
      <c r="BL473" s="6">
        <f>IF(IFERROR(VLOOKUP("1-Detraccion"&amp;Presupuestos[[#This Row],[ID DOCUMENTO]],BD_Pagos[],6,0),0)&gt;Presupuestos[[#This Row],[TOTAL SOLES]],Presupuestos[[#This Row],[TOTAL SOLES]],IFERROR(VLOOKUP("1-Detraccion"&amp;Presupuestos[[#This Row],[ID DOCUMENTO]],BD_Pagos[],6,0),0))</f>
        <v>0</v>
      </c>
      <c r="BM473" s="37"/>
      <c r="BN473" s="3"/>
      <c r="BO473" s="3"/>
      <c r="BP473" s="6"/>
      <c r="BQ47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473" s="23" t="str">
        <f>IF(Presupuestos[[#This Row],[SALDO ME-MN]]&gt;0,"PENDIENTE","CANCELADO")</f>
        <v>PENDIENTE</v>
      </c>
      <c r="BS473" s="23" t="str">
        <f>IF(COUNTIFS($U$4:$U472,Presupuestos[[#This Row],[ID DOCUMENTO]])&gt;=1,IF(B472=Presupuestos[[#This Row],[ID]],"OK","DOC. DUPLICADO"),"OK")</f>
        <v>OK</v>
      </c>
    </row>
    <row r="474" spans="2:71" x14ac:dyDescent="0.25">
      <c r="B474" s="34">
        <f>IF(Presupuestos[[#This Row],[ID DOCUMENTO]]=U473,B473,IF(B473="ID",1,B473+1))</f>
        <v>451</v>
      </c>
      <c r="C474" s="2">
        <v>45858</v>
      </c>
      <c r="D474" s="2">
        <v>45858</v>
      </c>
      <c r="E474" s="3" t="s">
        <v>973</v>
      </c>
      <c r="F474" s="25" t="s">
        <v>35</v>
      </c>
      <c r="G474" s="25" t="s">
        <v>144</v>
      </c>
      <c r="H474" s="25" t="s">
        <v>110</v>
      </c>
      <c r="I474" s="36" t="str">
        <f>IFERROR(VLOOKUP(Presupuestos[[#This Row],[AREA]]&amp;Presupuestos[[#This Row],[CONCEPTO]]&amp;Presupuestos[[#This Row],[DESCRIPCION]],Tabla28[[Columna1]:[CÓDIGO NUEVO]],2,0),"")</f>
        <v>P0310001</v>
      </c>
      <c r="J474" s="3" t="s">
        <v>666</v>
      </c>
      <c r="K474" s="3" t="s">
        <v>666</v>
      </c>
      <c r="L474" s="3" t="s">
        <v>666</v>
      </c>
      <c r="M474" s="31" t="s">
        <v>1425</v>
      </c>
      <c r="N474" s="3" t="s">
        <v>15</v>
      </c>
      <c r="O474" s="3" t="s">
        <v>300</v>
      </c>
      <c r="P474" s="3" t="s">
        <v>122</v>
      </c>
      <c r="Q474" s="3" t="str">
        <f>IFERROR(VLOOKUP(Presupuestos[[#This Row],[CLASIFICACIÓN (N)]],Tabla17[],2,0),"")</f>
        <v>Costos de ventas</v>
      </c>
      <c r="R474" s="3" t="str">
        <f>IFERROR(VLOOKUP(Presupuestos[[#This Row],[CLASIFICACIÓN (N)]],Tabla17[],3,0),"")</f>
        <v>Operativo</v>
      </c>
      <c r="S474" s="3" t="s">
        <v>16</v>
      </c>
      <c r="T474" s="3" t="str">
        <f>IFERROR(VLOOKUP(Presupuestos[[#This Row],[ALMACEN]],Tabla5[],2,0),"")</f>
        <v>Arequipa</v>
      </c>
      <c r="U474" s="19" t="str">
        <f>IFERROR(VLOOKUP(Presupuestos[[#This Row],[TIPO DE DOCUMENTO]],Tipo_Documento[],2,0)&amp;Presupuestos[[#This Row],[SERIE]]&amp;Presupuestos[[#This Row],[NUMERO]]&amp;Presupuestos[[#This Row],[RUC]],"")</f>
        <v>SD2495611111111</v>
      </c>
      <c r="V474" s="3" t="s">
        <v>220</v>
      </c>
      <c r="W474" s="7">
        <v>45858</v>
      </c>
      <c r="X474" s="7">
        <v>45858</v>
      </c>
      <c r="Y474" s="3"/>
      <c r="Z474" s="3">
        <v>24956</v>
      </c>
      <c r="AA474" s="3">
        <f>IFERROR(VLOOKUP(Presupuestos[[#This Row],[RAZON SOCIAL]],CHOOSE({1,2},Clientes_Proveedores[Razon Social],Clientes_Proveedores[Ruc / Dni]),2,0),"-")</f>
        <v>11111111</v>
      </c>
      <c r="AB474" s="31" t="s">
        <v>916</v>
      </c>
      <c r="AC474" s="3" t="s">
        <v>670</v>
      </c>
      <c r="AD474" s="5"/>
      <c r="AE474" s="6">
        <v>8</v>
      </c>
      <c r="AF474" s="6">
        <f>Presupuestos[[#This Row],[BASE]]*Presupuestos[[#This Row],[% IGV]]</f>
        <v>0</v>
      </c>
      <c r="AG474" s="22">
        <f>ROUND(SUM(Presupuestos[[#This Row],[BASE]:[IGV]]),2)</f>
        <v>8</v>
      </c>
      <c r="AH474" s="9" t="str">
        <f>IF(Presupuestos[[#This Row],[MONEDA]]="USD",VLOOKUP(Presupuestos[[#This Row],[FECHA DE EMISION]],Tipo_Cambio[],3,0),"")</f>
        <v/>
      </c>
      <c r="AI474" s="22">
        <f>IFERROR(ROUND(IF(Presupuestos[[#This Row],[MONEDA]]="PEN",Presupuestos[[#This Row],[TOTAL]],Presupuestos[[#This Row],[TOTAL]]*Presupuestos[[#This Row],[TIPO DE CAMBIO]]),2),"")</f>
        <v>8</v>
      </c>
      <c r="AJ474" s="5"/>
      <c r="AK474" s="33" t="s">
        <v>671</v>
      </c>
      <c r="AL474" s="5" t="s">
        <v>715</v>
      </c>
      <c r="AM474" s="23" t="s">
        <v>671</v>
      </c>
      <c r="AN474" s="23" t="s">
        <v>671</v>
      </c>
      <c r="AO474" s="7">
        <f>IFERROR(VLOOKUP("1-"&amp;Presupuestos[[#This Row],[ID DOCUMENTO]],BD_Pagos[],7,0),"")</f>
        <v>45858</v>
      </c>
      <c r="AP474" s="16" t="str">
        <f>IFERROR(VLOOKUP("1-"&amp;Presupuestos[[#This Row],[ID DOCUMENTO]],BD_Pagos[],8,0),"")</f>
        <v>C_Ope_006</v>
      </c>
      <c r="AQ474" s="17">
        <f>IFERROR(VLOOKUP("1-"&amp;Presupuestos[[#This Row],[ID DOCUMENTO]],BD_Pagos[],9,0),"")</f>
        <v>24956</v>
      </c>
      <c r="AR474" s="54"/>
      <c r="AS474" s="7">
        <f>IFERROR(VLOOKUP("2-"&amp;Presupuestos[[#This Row],[ID DOCUMENTO]],BD_Pagos[],7,0),"")</f>
        <v>0</v>
      </c>
      <c r="AT474" s="16" t="str">
        <f>IFERROR(VLOOKUP("2-"&amp;Presupuestos[[#This Row],[ID DOCUMENTO]],BD_Pagos[],8,0),"")</f>
        <v/>
      </c>
      <c r="AU474" s="17">
        <f>IFERROR(VLOOKUP("2-"&amp;Presupuestos[[#This Row],[ID DOCUMENTO]],BD_Pagos[],9,0),"")</f>
        <v>0</v>
      </c>
      <c r="AV474" s="20">
        <f>IF(IFERROR(VLOOKUP("2-"&amp;Presupuestos[[#This Row],[ID DOCUMENTO]],BD_Pagos[],10,0),0)&gt;Presupuestos[[#This Row],[TOTAL SOLES]],Presupuestos[[#This Row],[TOTAL SOLES]],IFERROR(VLOOKUP("2-"&amp;Presupuestos[[#This Row],[ID DOCUMENTO]],BD_Pagos[],10,0),0))</f>
        <v>0</v>
      </c>
      <c r="AW474" s="7"/>
      <c r="AX474" s="16"/>
      <c r="AY474" s="17"/>
      <c r="AZ474" s="20"/>
      <c r="BA474" s="7"/>
      <c r="BB474" s="16"/>
      <c r="BC474" s="17"/>
      <c r="BD474" s="20"/>
      <c r="BE474" s="7">
        <f>IFERROR(VLOOKUP("5-"&amp;Presupuestos[[#This Row],[ID DOCUMENTO]],BD_Pagos[],7,0),"")</f>
        <v>0</v>
      </c>
      <c r="BF474" s="17">
        <f>IFERROR(VLOOKUP("5-"&amp;Presupuestos[[#This Row],[ID DOCUMENTO]],BD_Pagos[],9,0),"")</f>
        <v>0</v>
      </c>
      <c r="BG474" s="20">
        <f>IF(IFERROR(VLOOKUP("5-"&amp;Presupuestos[[#This Row],[ID DOCUMENTO]],BD_Pagos[],10,0),0)&gt;Presupuestos[[#This Row],[TOTAL SOLES]],Presupuestos[[#This Row],[TOTAL SOLES]],IFERROR(VLOOKUP("5-"&amp;Presupuestos[[#This Row],[ID DOCUMENTO]],BD_Pagos[],10,0),0))</f>
        <v>0</v>
      </c>
      <c r="BH474" s="7">
        <f>IFERROR(VLOOKUP("1-Detraccion"&amp;Presupuestos[[#This Row],[ID DOCUMENTO]],BD_Pagos[],2,0),"")</f>
        <v>0</v>
      </c>
      <c r="BI474" s="3" t="str">
        <f>IFERROR(VLOOKUP("1-Detraccion"&amp;Presupuestos[[#This Row],[ID DOCUMENTO]],BD_Pagos[],3,0),"")</f>
        <v/>
      </c>
      <c r="BJ474" s="3">
        <f>IFERROR(VLOOKUP("1-Detraccion"&amp;Presupuestos[[#This Row],[ID DOCUMENTO]],BD_Pagos[],4,0),"")</f>
        <v>0</v>
      </c>
      <c r="BK474" s="6">
        <f>IF(IFERROR(VLOOKUP("1-Detraccion"&amp;Presupuestos[[#This Row],[ID DOCUMENTO]],BD_Pagos[],5,0),0)&gt;Presupuestos[[#This Row],[TOTAL SOLES]],Presupuestos[[#This Row],[TOTAL SOLES]],IFERROR(VLOOKUP("1-Detraccion"&amp;Presupuestos[[#This Row],[ID DOCUMENTO]],BD_Pagos[],5,0),0))</f>
        <v>0</v>
      </c>
      <c r="BL474" s="6">
        <f>IF(IFERROR(VLOOKUP("1-Detraccion"&amp;Presupuestos[[#This Row],[ID DOCUMENTO]],BD_Pagos[],6,0),0)&gt;Presupuestos[[#This Row],[TOTAL SOLES]],Presupuestos[[#This Row],[TOTAL SOLES]],IFERROR(VLOOKUP("1-Detraccion"&amp;Presupuestos[[#This Row],[ID DOCUMENTO]],BD_Pagos[],6,0),0))</f>
        <v>0</v>
      </c>
      <c r="BM474" s="37"/>
      <c r="BN474" s="3"/>
      <c r="BO474" s="3"/>
      <c r="BP474" s="6"/>
      <c r="BQ47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474" s="23" t="str">
        <f>IF(Presupuestos[[#This Row],[SALDO ME-MN]]&gt;0,"PENDIENTE","CANCELADO")</f>
        <v>PENDIENTE</v>
      </c>
      <c r="BS474" s="23" t="str">
        <f>IF(COUNTIFS($U$4:$U473,Presupuestos[[#This Row],[ID DOCUMENTO]])&gt;=1,IF(B473=Presupuestos[[#This Row],[ID]],"OK","DOC. DUPLICADO"),"OK")</f>
        <v>OK</v>
      </c>
    </row>
    <row r="475" spans="2:71" x14ac:dyDescent="0.25">
      <c r="B475" s="34">
        <f>IF(Presupuestos[[#This Row],[ID DOCUMENTO]]=U474,B474,IF(B474="ID",1,B474+1))</f>
        <v>452</v>
      </c>
      <c r="C475" s="2">
        <v>45858</v>
      </c>
      <c r="D475" s="2">
        <v>45858</v>
      </c>
      <c r="E475" s="3" t="s">
        <v>973</v>
      </c>
      <c r="F475" s="25" t="s">
        <v>35</v>
      </c>
      <c r="G475" s="25" t="s">
        <v>144</v>
      </c>
      <c r="H475" s="25" t="s">
        <v>110</v>
      </c>
      <c r="I475" s="36" t="str">
        <f>IFERROR(VLOOKUP(Presupuestos[[#This Row],[AREA]]&amp;Presupuestos[[#This Row],[CONCEPTO]]&amp;Presupuestos[[#This Row],[DESCRIPCION]],Tabla28[[Columna1]:[CÓDIGO NUEVO]],2,0),"")</f>
        <v>P0310001</v>
      </c>
      <c r="J475" s="3" t="s">
        <v>666</v>
      </c>
      <c r="K475" s="3" t="s">
        <v>666</v>
      </c>
      <c r="L475" s="3" t="s">
        <v>666</v>
      </c>
      <c r="M475" s="31" t="s">
        <v>1426</v>
      </c>
      <c r="N475" s="3" t="s">
        <v>15</v>
      </c>
      <c r="O475" s="3" t="s">
        <v>300</v>
      </c>
      <c r="P475" s="3" t="s">
        <v>122</v>
      </c>
      <c r="Q475" s="3" t="str">
        <f>IFERROR(VLOOKUP(Presupuestos[[#This Row],[CLASIFICACIÓN (N)]],Tabla17[],2,0),"")</f>
        <v>Costos de ventas</v>
      </c>
      <c r="R475" s="3" t="str">
        <f>IFERROR(VLOOKUP(Presupuestos[[#This Row],[CLASIFICACIÓN (N)]],Tabla17[],3,0),"")</f>
        <v>Operativo</v>
      </c>
      <c r="S475" s="3" t="s">
        <v>16</v>
      </c>
      <c r="T475" s="3" t="str">
        <f>IFERROR(VLOOKUP(Presupuestos[[#This Row],[ALMACEN]],Tabla5[],2,0),"")</f>
        <v>Arequipa</v>
      </c>
      <c r="U475" s="19" t="str">
        <f>IFERROR(VLOOKUP(Presupuestos[[#This Row],[TIPO DE DOCUMENTO]],Tipo_Documento[],2,0)&amp;Presupuestos[[#This Row],[SERIE]]&amp;Presupuestos[[#This Row],[NUMERO]]&amp;Presupuestos[[#This Row],[RUC]],"")</f>
        <v>SD2495711111111</v>
      </c>
      <c r="V475" s="3" t="s">
        <v>220</v>
      </c>
      <c r="W475" s="7">
        <v>45858</v>
      </c>
      <c r="X475" s="7">
        <v>45858</v>
      </c>
      <c r="Y475" s="3"/>
      <c r="Z475" s="3">
        <v>24957</v>
      </c>
      <c r="AA475" s="3">
        <f>IFERROR(VLOOKUP(Presupuestos[[#This Row],[RAZON SOCIAL]],CHOOSE({1,2},Clientes_Proveedores[Razon Social],Clientes_Proveedores[Ruc / Dni]),2,0),"-")</f>
        <v>11111111</v>
      </c>
      <c r="AB475" s="31" t="s">
        <v>916</v>
      </c>
      <c r="AC475" s="3" t="s">
        <v>670</v>
      </c>
      <c r="AD475" s="5"/>
      <c r="AE475" s="6">
        <v>12</v>
      </c>
      <c r="AF475" s="6">
        <f>Presupuestos[[#This Row],[BASE]]*Presupuestos[[#This Row],[% IGV]]</f>
        <v>0</v>
      </c>
      <c r="AG475" s="22">
        <f>ROUND(SUM(Presupuestos[[#This Row],[BASE]:[IGV]]),2)</f>
        <v>12</v>
      </c>
      <c r="AH475" s="9" t="str">
        <f>IF(Presupuestos[[#This Row],[MONEDA]]="USD",VLOOKUP(Presupuestos[[#This Row],[FECHA DE EMISION]],Tipo_Cambio[],3,0),"")</f>
        <v/>
      </c>
      <c r="AI475" s="22">
        <f>IFERROR(ROUND(IF(Presupuestos[[#This Row],[MONEDA]]="PEN",Presupuestos[[#This Row],[TOTAL]],Presupuestos[[#This Row],[TOTAL]]*Presupuestos[[#This Row],[TIPO DE CAMBIO]]),2),"")</f>
        <v>12</v>
      </c>
      <c r="AJ475" s="5"/>
      <c r="AK475" s="33" t="s">
        <v>671</v>
      </c>
      <c r="AL475" s="5" t="s">
        <v>715</v>
      </c>
      <c r="AM475" s="23" t="s">
        <v>671</v>
      </c>
      <c r="AN475" s="23" t="s">
        <v>671</v>
      </c>
      <c r="AO475" s="7">
        <f>IFERROR(VLOOKUP("1-"&amp;Presupuestos[[#This Row],[ID DOCUMENTO]],BD_Pagos[],7,0),"")</f>
        <v>45858</v>
      </c>
      <c r="AP475" s="16" t="str">
        <f>IFERROR(VLOOKUP("1-"&amp;Presupuestos[[#This Row],[ID DOCUMENTO]],BD_Pagos[],8,0),"")</f>
        <v>C_Ope_006</v>
      </c>
      <c r="AQ475" s="17">
        <f>IFERROR(VLOOKUP("1-"&amp;Presupuestos[[#This Row],[ID DOCUMENTO]],BD_Pagos[],9,0),"")</f>
        <v>24957</v>
      </c>
      <c r="AR475" s="54"/>
      <c r="AS475" s="7">
        <f>IFERROR(VLOOKUP("2-"&amp;Presupuestos[[#This Row],[ID DOCUMENTO]],BD_Pagos[],7,0),"")</f>
        <v>0</v>
      </c>
      <c r="AT475" s="16" t="str">
        <f>IFERROR(VLOOKUP("2-"&amp;Presupuestos[[#This Row],[ID DOCUMENTO]],BD_Pagos[],8,0),"")</f>
        <v/>
      </c>
      <c r="AU475" s="17">
        <f>IFERROR(VLOOKUP("2-"&amp;Presupuestos[[#This Row],[ID DOCUMENTO]],BD_Pagos[],9,0),"")</f>
        <v>0</v>
      </c>
      <c r="AV475" s="20">
        <f>IF(IFERROR(VLOOKUP("2-"&amp;Presupuestos[[#This Row],[ID DOCUMENTO]],BD_Pagos[],10,0),0)&gt;Presupuestos[[#This Row],[TOTAL SOLES]],Presupuestos[[#This Row],[TOTAL SOLES]],IFERROR(VLOOKUP("2-"&amp;Presupuestos[[#This Row],[ID DOCUMENTO]],BD_Pagos[],10,0),0))</f>
        <v>0</v>
      </c>
      <c r="AW475" s="7"/>
      <c r="AX475" s="16"/>
      <c r="AY475" s="17"/>
      <c r="AZ475" s="20"/>
      <c r="BA475" s="7"/>
      <c r="BB475" s="16"/>
      <c r="BC475" s="17"/>
      <c r="BD475" s="20"/>
      <c r="BE475" s="7">
        <f>IFERROR(VLOOKUP("5-"&amp;Presupuestos[[#This Row],[ID DOCUMENTO]],BD_Pagos[],7,0),"")</f>
        <v>0</v>
      </c>
      <c r="BF475" s="17">
        <f>IFERROR(VLOOKUP("5-"&amp;Presupuestos[[#This Row],[ID DOCUMENTO]],BD_Pagos[],9,0),"")</f>
        <v>0</v>
      </c>
      <c r="BG475" s="20">
        <f>IF(IFERROR(VLOOKUP("5-"&amp;Presupuestos[[#This Row],[ID DOCUMENTO]],BD_Pagos[],10,0),0)&gt;Presupuestos[[#This Row],[TOTAL SOLES]],Presupuestos[[#This Row],[TOTAL SOLES]],IFERROR(VLOOKUP("5-"&amp;Presupuestos[[#This Row],[ID DOCUMENTO]],BD_Pagos[],10,0),0))</f>
        <v>0</v>
      </c>
      <c r="BH475" s="7">
        <f>IFERROR(VLOOKUP("1-Detraccion"&amp;Presupuestos[[#This Row],[ID DOCUMENTO]],BD_Pagos[],2,0),"")</f>
        <v>0</v>
      </c>
      <c r="BI475" s="3" t="str">
        <f>IFERROR(VLOOKUP("1-Detraccion"&amp;Presupuestos[[#This Row],[ID DOCUMENTO]],BD_Pagos[],3,0),"")</f>
        <v/>
      </c>
      <c r="BJ475" s="3">
        <f>IFERROR(VLOOKUP("1-Detraccion"&amp;Presupuestos[[#This Row],[ID DOCUMENTO]],BD_Pagos[],4,0),"")</f>
        <v>0</v>
      </c>
      <c r="BK475" s="6">
        <f>IF(IFERROR(VLOOKUP("1-Detraccion"&amp;Presupuestos[[#This Row],[ID DOCUMENTO]],BD_Pagos[],5,0),0)&gt;Presupuestos[[#This Row],[TOTAL SOLES]],Presupuestos[[#This Row],[TOTAL SOLES]],IFERROR(VLOOKUP("1-Detraccion"&amp;Presupuestos[[#This Row],[ID DOCUMENTO]],BD_Pagos[],5,0),0))</f>
        <v>0</v>
      </c>
      <c r="BL475" s="6">
        <f>IF(IFERROR(VLOOKUP("1-Detraccion"&amp;Presupuestos[[#This Row],[ID DOCUMENTO]],BD_Pagos[],6,0),0)&gt;Presupuestos[[#This Row],[TOTAL SOLES]],Presupuestos[[#This Row],[TOTAL SOLES]],IFERROR(VLOOKUP("1-Detraccion"&amp;Presupuestos[[#This Row],[ID DOCUMENTO]],BD_Pagos[],6,0),0))</f>
        <v>0</v>
      </c>
      <c r="BM475" s="37"/>
      <c r="BN475" s="3"/>
      <c r="BO475" s="3"/>
      <c r="BP475" s="6"/>
      <c r="BQ47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75" s="23" t="str">
        <f>IF(Presupuestos[[#This Row],[SALDO ME-MN]]&gt;0,"PENDIENTE","CANCELADO")</f>
        <v>PENDIENTE</v>
      </c>
      <c r="BS475" s="23" t="str">
        <f>IF(COUNTIFS($U$4:$U474,Presupuestos[[#This Row],[ID DOCUMENTO]])&gt;=1,IF(B474=Presupuestos[[#This Row],[ID]],"OK","DOC. DUPLICADO"),"OK")</f>
        <v>OK</v>
      </c>
    </row>
    <row r="476" spans="2:71" x14ac:dyDescent="0.25">
      <c r="B476" s="34">
        <f>IF(Presupuestos[[#This Row],[ID DOCUMENTO]]=U475,B475,IF(B475="ID",1,B475+1))</f>
        <v>453</v>
      </c>
      <c r="C476" s="2">
        <v>45858</v>
      </c>
      <c r="D476" s="2">
        <v>45858</v>
      </c>
      <c r="E476" s="3" t="s">
        <v>973</v>
      </c>
      <c r="F476" s="25" t="s">
        <v>35</v>
      </c>
      <c r="G476" s="25" t="s">
        <v>144</v>
      </c>
      <c r="H476" s="25" t="s">
        <v>110</v>
      </c>
      <c r="I476" s="36" t="str">
        <f>IFERROR(VLOOKUP(Presupuestos[[#This Row],[AREA]]&amp;Presupuestos[[#This Row],[CONCEPTO]]&amp;Presupuestos[[#This Row],[DESCRIPCION]],Tabla28[[Columna1]:[CÓDIGO NUEVO]],2,0),"")</f>
        <v>P0310001</v>
      </c>
      <c r="J476" s="3" t="s">
        <v>666</v>
      </c>
      <c r="K476" s="3" t="s">
        <v>666</v>
      </c>
      <c r="L476" s="3" t="s">
        <v>666</v>
      </c>
      <c r="M476" s="31" t="s">
        <v>1427</v>
      </c>
      <c r="N476" s="3" t="s">
        <v>15</v>
      </c>
      <c r="O476" s="3" t="s">
        <v>300</v>
      </c>
      <c r="P476" s="3" t="s">
        <v>122</v>
      </c>
      <c r="Q476" s="3" t="str">
        <f>IFERROR(VLOOKUP(Presupuestos[[#This Row],[CLASIFICACIÓN (N)]],Tabla17[],2,0),"")</f>
        <v>Costos de ventas</v>
      </c>
      <c r="R476" s="3" t="str">
        <f>IFERROR(VLOOKUP(Presupuestos[[#This Row],[CLASIFICACIÓN (N)]],Tabla17[],3,0),"")</f>
        <v>Operativo</v>
      </c>
      <c r="S476" s="3" t="s">
        <v>16</v>
      </c>
      <c r="T476" s="3" t="str">
        <f>IFERROR(VLOOKUP(Presupuestos[[#This Row],[ALMACEN]],Tabla5[],2,0),"")</f>
        <v>Arequipa</v>
      </c>
      <c r="U476" s="19" t="str">
        <f>IFERROR(VLOOKUP(Presupuestos[[#This Row],[TIPO DE DOCUMENTO]],Tipo_Documento[],2,0)&amp;Presupuestos[[#This Row],[SERIE]]&amp;Presupuestos[[#This Row],[NUMERO]]&amp;Presupuestos[[#This Row],[RUC]],"")</f>
        <v>SD2495811111111</v>
      </c>
      <c r="V476" s="3" t="s">
        <v>220</v>
      </c>
      <c r="W476" s="7">
        <v>45858</v>
      </c>
      <c r="X476" s="7">
        <v>45858</v>
      </c>
      <c r="Y476" s="3"/>
      <c r="Z476" s="3">
        <v>24958</v>
      </c>
      <c r="AA476" s="3">
        <f>IFERROR(VLOOKUP(Presupuestos[[#This Row],[RAZON SOCIAL]],CHOOSE({1,2},Clientes_Proveedores[Razon Social],Clientes_Proveedores[Ruc / Dni]),2,0),"-")</f>
        <v>11111111</v>
      </c>
      <c r="AB476" s="31" t="s">
        <v>916</v>
      </c>
      <c r="AC476" s="3" t="s">
        <v>670</v>
      </c>
      <c r="AD476" s="5"/>
      <c r="AE476" s="6">
        <v>10</v>
      </c>
      <c r="AF476" s="6">
        <f>Presupuestos[[#This Row],[BASE]]*Presupuestos[[#This Row],[% IGV]]</f>
        <v>0</v>
      </c>
      <c r="AG476" s="22">
        <f>ROUND(SUM(Presupuestos[[#This Row],[BASE]:[IGV]]),2)</f>
        <v>10</v>
      </c>
      <c r="AH476" s="9" t="str">
        <f>IF(Presupuestos[[#This Row],[MONEDA]]="USD",VLOOKUP(Presupuestos[[#This Row],[FECHA DE EMISION]],Tipo_Cambio[],3,0),"")</f>
        <v/>
      </c>
      <c r="AI476" s="22">
        <f>IFERROR(ROUND(IF(Presupuestos[[#This Row],[MONEDA]]="PEN",Presupuestos[[#This Row],[TOTAL]],Presupuestos[[#This Row],[TOTAL]]*Presupuestos[[#This Row],[TIPO DE CAMBIO]]),2),"")</f>
        <v>10</v>
      </c>
      <c r="AJ476" s="5"/>
      <c r="AK476" s="33" t="s">
        <v>671</v>
      </c>
      <c r="AL476" s="5" t="s">
        <v>715</v>
      </c>
      <c r="AM476" s="23" t="s">
        <v>671</v>
      </c>
      <c r="AN476" s="23" t="s">
        <v>671</v>
      </c>
      <c r="AO476" s="7">
        <f>IFERROR(VLOOKUP("1-"&amp;Presupuestos[[#This Row],[ID DOCUMENTO]],BD_Pagos[],7,0),"")</f>
        <v>45858</v>
      </c>
      <c r="AP476" s="16" t="str">
        <f>IFERROR(VLOOKUP("1-"&amp;Presupuestos[[#This Row],[ID DOCUMENTO]],BD_Pagos[],8,0),"")</f>
        <v>C_Ope_006</v>
      </c>
      <c r="AQ476" s="17">
        <f>IFERROR(VLOOKUP("1-"&amp;Presupuestos[[#This Row],[ID DOCUMENTO]],BD_Pagos[],9,0),"")</f>
        <v>24958</v>
      </c>
      <c r="AR476" s="54"/>
      <c r="AS476" s="7">
        <f>IFERROR(VLOOKUP("2-"&amp;Presupuestos[[#This Row],[ID DOCUMENTO]],BD_Pagos[],7,0),"")</f>
        <v>0</v>
      </c>
      <c r="AT476" s="16" t="str">
        <f>IFERROR(VLOOKUP("2-"&amp;Presupuestos[[#This Row],[ID DOCUMENTO]],BD_Pagos[],8,0),"")</f>
        <v/>
      </c>
      <c r="AU476" s="17">
        <f>IFERROR(VLOOKUP("2-"&amp;Presupuestos[[#This Row],[ID DOCUMENTO]],BD_Pagos[],9,0),"")</f>
        <v>0</v>
      </c>
      <c r="AV476" s="20">
        <f>IF(IFERROR(VLOOKUP("2-"&amp;Presupuestos[[#This Row],[ID DOCUMENTO]],BD_Pagos[],10,0),0)&gt;Presupuestos[[#This Row],[TOTAL SOLES]],Presupuestos[[#This Row],[TOTAL SOLES]],IFERROR(VLOOKUP("2-"&amp;Presupuestos[[#This Row],[ID DOCUMENTO]],BD_Pagos[],10,0),0))</f>
        <v>0</v>
      </c>
      <c r="AW476" s="7"/>
      <c r="AX476" s="16"/>
      <c r="AY476" s="17"/>
      <c r="AZ476" s="20"/>
      <c r="BA476" s="7"/>
      <c r="BB476" s="16"/>
      <c r="BC476" s="17"/>
      <c r="BD476" s="20"/>
      <c r="BE476" s="7">
        <f>IFERROR(VLOOKUP("5-"&amp;Presupuestos[[#This Row],[ID DOCUMENTO]],BD_Pagos[],7,0),"")</f>
        <v>0</v>
      </c>
      <c r="BF476" s="17">
        <f>IFERROR(VLOOKUP("5-"&amp;Presupuestos[[#This Row],[ID DOCUMENTO]],BD_Pagos[],9,0),"")</f>
        <v>0</v>
      </c>
      <c r="BG476" s="20">
        <f>IF(IFERROR(VLOOKUP("5-"&amp;Presupuestos[[#This Row],[ID DOCUMENTO]],BD_Pagos[],10,0),0)&gt;Presupuestos[[#This Row],[TOTAL SOLES]],Presupuestos[[#This Row],[TOTAL SOLES]],IFERROR(VLOOKUP("5-"&amp;Presupuestos[[#This Row],[ID DOCUMENTO]],BD_Pagos[],10,0),0))</f>
        <v>0</v>
      </c>
      <c r="BH476" s="7">
        <f>IFERROR(VLOOKUP("1-Detraccion"&amp;Presupuestos[[#This Row],[ID DOCUMENTO]],BD_Pagos[],2,0),"")</f>
        <v>0</v>
      </c>
      <c r="BI476" s="3" t="str">
        <f>IFERROR(VLOOKUP("1-Detraccion"&amp;Presupuestos[[#This Row],[ID DOCUMENTO]],BD_Pagos[],3,0),"")</f>
        <v/>
      </c>
      <c r="BJ476" s="3">
        <f>IFERROR(VLOOKUP("1-Detraccion"&amp;Presupuestos[[#This Row],[ID DOCUMENTO]],BD_Pagos[],4,0),"")</f>
        <v>0</v>
      </c>
      <c r="BK476" s="6">
        <f>IF(IFERROR(VLOOKUP("1-Detraccion"&amp;Presupuestos[[#This Row],[ID DOCUMENTO]],BD_Pagos[],5,0),0)&gt;Presupuestos[[#This Row],[TOTAL SOLES]],Presupuestos[[#This Row],[TOTAL SOLES]],IFERROR(VLOOKUP("1-Detraccion"&amp;Presupuestos[[#This Row],[ID DOCUMENTO]],BD_Pagos[],5,0),0))</f>
        <v>0</v>
      </c>
      <c r="BL476" s="6">
        <f>IF(IFERROR(VLOOKUP("1-Detraccion"&amp;Presupuestos[[#This Row],[ID DOCUMENTO]],BD_Pagos[],6,0),0)&gt;Presupuestos[[#This Row],[TOTAL SOLES]],Presupuestos[[#This Row],[TOTAL SOLES]],IFERROR(VLOOKUP("1-Detraccion"&amp;Presupuestos[[#This Row],[ID DOCUMENTO]],BD_Pagos[],6,0),0))</f>
        <v>0</v>
      </c>
      <c r="BM476" s="37"/>
      <c r="BN476" s="3"/>
      <c r="BO476" s="3"/>
      <c r="BP476" s="6"/>
      <c r="BQ47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476" s="23" t="str">
        <f>IF(Presupuestos[[#This Row],[SALDO ME-MN]]&gt;0,"PENDIENTE","CANCELADO")</f>
        <v>PENDIENTE</v>
      </c>
      <c r="BS476" s="23" t="str">
        <f>IF(COUNTIFS($U$4:$U475,Presupuestos[[#This Row],[ID DOCUMENTO]])&gt;=1,IF(B475=Presupuestos[[#This Row],[ID]],"OK","DOC. DUPLICADO"),"OK")</f>
        <v>OK</v>
      </c>
    </row>
    <row r="477" spans="2:71" x14ac:dyDescent="0.25">
      <c r="B477" s="34">
        <f>IF(Presupuestos[[#This Row],[ID DOCUMENTO]]=U476,B476,IF(B476="ID",1,B476+1))</f>
        <v>454</v>
      </c>
      <c r="C477" s="2">
        <v>45859</v>
      </c>
      <c r="D477" s="2">
        <v>45859</v>
      </c>
      <c r="E477" s="3" t="s">
        <v>973</v>
      </c>
      <c r="F477" s="25" t="s">
        <v>35</v>
      </c>
      <c r="G477" s="25" t="s">
        <v>144</v>
      </c>
      <c r="H477" s="25" t="s">
        <v>110</v>
      </c>
      <c r="I477" s="36" t="str">
        <f>IFERROR(VLOOKUP(Presupuestos[[#This Row],[AREA]]&amp;Presupuestos[[#This Row],[CONCEPTO]]&amp;Presupuestos[[#This Row],[DESCRIPCION]],Tabla28[[Columna1]:[CÓDIGO NUEVO]],2,0),"")</f>
        <v>P0310001</v>
      </c>
      <c r="J477" s="3" t="s">
        <v>666</v>
      </c>
      <c r="K477" s="3" t="s">
        <v>666</v>
      </c>
      <c r="L477" s="3" t="s">
        <v>666</v>
      </c>
      <c r="M477" s="31" t="s">
        <v>1428</v>
      </c>
      <c r="N477" s="3" t="s">
        <v>15</v>
      </c>
      <c r="O477" s="3" t="s">
        <v>300</v>
      </c>
      <c r="P477" s="3" t="s">
        <v>122</v>
      </c>
      <c r="Q477" s="3" t="str">
        <f>IFERROR(VLOOKUP(Presupuestos[[#This Row],[CLASIFICACIÓN (N)]],Tabla17[],2,0),"")</f>
        <v>Costos de ventas</v>
      </c>
      <c r="R477" s="3" t="str">
        <f>IFERROR(VLOOKUP(Presupuestos[[#This Row],[CLASIFICACIÓN (N)]],Tabla17[],3,0),"")</f>
        <v>Operativo</v>
      </c>
      <c r="S477" s="3" t="s">
        <v>16</v>
      </c>
      <c r="T477" s="3" t="str">
        <f>IFERROR(VLOOKUP(Presupuestos[[#This Row],[ALMACEN]],Tabla5[],2,0),"")</f>
        <v>Arequipa</v>
      </c>
      <c r="U477" s="19" t="str">
        <f>IFERROR(VLOOKUP(Presupuestos[[#This Row],[TIPO DE DOCUMENTO]],Tipo_Documento[],2,0)&amp;Presupuestos[[#This Row],[SERIE]]&amp;Presupuestos[[#This Row],[NUMERO]]&amp;Presupuestos[[#This Row],[RUC]],"")</f>
        <v>SD2496611111111</v>
      </c>
      <c r="V477" s="3" t="s">
        <v>220</v>
      </c>
      <c r="W477" s="7">
        <v>45859</v>
      </c>
      <c r="X477" s="7">
        <v>45859</v>
      </c>
      <c r="Y477" s="3"/>
      <c r="Z477" s="3">
        <v>24966</v>
      </c>
      <c r="AA477" s="3">
        <f>IFERROR(VLOOKUP(Presupuestos[[#This Row],[RAZON SOCIAL]],CHOOSE({1,2},Clientes_Proveedores[Razon Social],Clientes_Proveedores[Ruc / Dni]),2,0),"-")</f>
        <v>11111111</v>
      </c>
      <c r="AB477" s="31" t="s">
        <v>916</v>
      </c>
      <c r="AC477" s="3" t="s">
        <v>670</v>
      </c>
      <c r="AD477" s="5"/>
      <c r="AE477" s="6">
        <v>12</v>
      </c>
      <c r="AF477" s="6">
        <f>Presupuestos[[#This Row],[BASE]]*Presupuestos[[#This Row],[% IGV]]</f>
        <v>0</v>
      </c>
      <c r="AG477" s="22">
        <f>ROUND(SUM(Presupuestos[[#This Row],[BASE]:[IGV]]),2)</f>
        <v>12</v>
      </c>
      <c r="AH477" s="9" t="str">
        <f>IF(Presupuestos[[#This Row],[MONEDA]]="USD",VLOOKUP(Presupuestos[[#This Row],[FECHA DE EMISION]],Tipo_Cambio[],3,0),"")</f>
        <v/>
      </c>
      <c r="AI477" s="22">
        <f>IFERROR(ROUND(IF(Presupuestos[[#This Row],[MONEDA]]="PEN",Presupuestos[[#This Row],[TOTAL]],Presupuestos[[#This Row],[TOTAL]]*Presupuestos[[#This Row],[TIPO DE CAMBIO]]),2),"")</f>
        <v>12</v>
      </c>
      <c r="AJ477" s="5"/>
      <c r="AK477" s="33" t="s">
        <v>671</v>
      </c>
      <c r="AL477" s="5" t="s">
        <v>715</v>
      </c>
      <c r="AM477" s="23" t="s">
        <v>671</v>
      </c>
      <c r="AN477" s="23" t="s">
        <v>671</v>
      </c>
      <c r="AO477" s="7">
        <f>IFERROR(VLOOKUP("1-"&amp;Presupuestos[[#This Row],[ID DOCUMENTO]],BD_Pagos[],7,0),"")</f>
        <v>45859</v>
      </c>
      <c r="AP477" s="16" t="str">
        <f>IFERROR(VLOOKUP("1-"&amp;Presupuestos[[#This Row],[ID DOCUMENTO]],BD_Pagos[],8,0),"")</f>
        <v>C_Ope_006</v>
      </c>
      <c r="AQ477" s="17">
        <f>IFERROR(VLOOKUP("1-"&amp;Presupuestos[[#This Row],[ID DOCUMENTO]],BD_Pagos[],9,0),"")</f>
        <v>24966</v>
      </c>
      <c r="AR477" s="54"/>
      <c r="AS477" s="7">
        <f>IFERROR(VLOOKUP("2-"&amp;Presupuestos[[#This Row],[ID DOCUMENTO]],BD_Pagos[],7,0),"")</f>
        <v>0</v>
      </c>
      <c r="AT477" s="16" t="str">
        <f>IFERROR(VLOOKUP("2-"&amp;Presupuestos[[#This Row],[ID DOCUMENTO]],BD_Pagos[],8,0),"")</f>
        <v/>
      </c>
      <c r="AU477" s="17">
        <f>IFERROR(VLOOKUP("2-"&amp;Presupuestos[[#This Row],[ID DOCUMENTO]],BD_Pagos[],9,0),"")</f>
        <v>0</v>
      </c>
      <c r="AV477" s="20">
        <f>IF(IFERROR(VLOOKUP("2-"&amp;Presupuestos[[#This Row],[ID DOCUMENTO]],BD_Pagos[],10,0),0)&gt;Presupuestos[[#This Row],[TOTAL SOLES]],Presupuestos[[#This Row],[TOTAL SOLES]],IFERROR(VLOOKUP("2-"&amp;Presupuestos[[#This Row],[ID DOCUMENTO]],BD_Pagos[],10,0),0))</f>
        <v>0</v>
      </c>
      <c r="AW477" s="7"/>
      <c r="AX477" s="16"/>
      <c r="AY477" s="17"/>
      <c r="AZ477" s="20"/>
      <c r="BA477" s="7"/>
      <c r="BB477" s="16"/>
      <c r="BC477" s="17"/>
      <c r="BD477" s="20"/>
      <c r="BE477" s="7">
        <f>IFERROR(VLOOKUP("5-"&amp;Presupuestos[[#This Row],[ID DOCUMENTO]],BD_Pagos[],7,0),"")</f>
        <v>0</v>
      </c>
      <c r="BF477" s="17">
        <f>IFERROR(VLOOKUP("5-"&amp;Presupuestos[[#This Row],[ID DOCUMENTO]],BD_Pagos[],9,0),"")</f>
        <v>0</v>
      </c>
      <c r="BG477" s="20">
        <f>IF(IFERROR(VLOOKUP("5-"&amp;Presupuestos[[#This Row],[ID DOCUMENTO]],BD_Pagos[],10,0),0)&gt;Presupuestos[[#This Row],[TOTAL SOLES]],Presupuestos[[#This Row],[TOTAL SOLES]],IFERROR(VLOOKUP("5-"&amp;Presupuestos[[#This Row],[ID DOCUMENTO]],BD_Pagos[],10,0),0))</f>
        <v>0</v>
      </c>
      <c r="BH477" s="7">
        <f>IFERROR(VLOOKUP("1-Detraccion"&amp;Presupuestos[[#This Row],[ID DOCUMENTO]],BD_Pagos[],2,0),"")</f>
        <v>0</v>
      </c>
      <c r="BI477" s="3" t="str">
        <f>IFERROR(VLOOKUP("1-Detraccion"&amp;Presupuestos[[#This Row],[ID DOCUMENTO]],BD_Pagos[],3,0),"")</f>
        <v/>
      </c>
      <c r="BJ477" s="3">
        <f>IFERROR(VLOOKUP("1-Detraccion"&amp;Presupuestos[[#This Row],[ID DOCUMENTO]],BD_Pagos[],4,0),"")</f>
        <v>0</v>
      </c>
      <c r="BK477" s="6">
        <f>IF(IFERROR(VLOOKUP("1-Detraccion"&amp;Presupuestos[[#This Row],[ID DOCUMENTO]],BD_Pagos[],5,0),0)&gt;Presupuestos[[#This Row],[TOTAL SOLES]],Presupuestos[[#This Row],[TOTAL SOLES]],IFERROR(VLOOKUP("1-Detraccion"&amp;Presupuestos[[#This Row],[ID DOCUMENTO]],BD_Pagos[],5,0),0))</f>
        <v>0</v>
      </c>
      <c r="BL477" s="6">
        <f>IF(IFERROR(VLOOKUP("1-Detraccion"&amp;Presupuestos[[#This Row],[ID DOCUMENTO]],BD_Pagos[],6,0),0)&gt;Presupuestos[[#This Row],[TOTAL SOLES]],Presupuestos[[#This Row],[TOTAL SOLES]],IFERROR(VLOOKUP("1-Detraccion"&amp;Presupuestos[[#This Row],[ID DOCUMENTO]],BD_Pagos[],6,0),0))</f>
        <v>0</v>
      </c>
      <c r="BM477" s="37"/>
      <c r="BN477" s="3"/>
      <c r="BO477" s="3"/>
      <c r="BP477" s="6"/>
      <c r="BQ47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77" s="23" t="str">
        <f>IF(Presupuestos[[#This Row],[SALDO ME-MN]]&gt;0,"PENDIENTE","CANCELADO")</f>
        <v>PENDIENTE</v>
      </c>
      <c r="BS477" s="23" t="str">
        <f>IF(COUNTIFS($U$4:$U476,Presupuestos[[#This Row],[ID DOCUMENTO]])&gt;=1,IF(B476=Presupuestos[[#This Row],[ID]],"OK","DOC. DUPLICADO"),"OK")</f>
        <v>OK</v>
      </c>
    </row>
    <row r="478" spans="2:71" x14ac:dyDescent="0.25">
      <c r="B478" s="34">
        <f>IF(Presupuestos[[#This Row],[ID DOCUMENTO]]=U477,B477,IF(B477="ID",1,B477+1))</f>
        <v>455</v>
      </c>
      <c r="C478" s="2">
        <v>45859</v>
      </c>
      <c r="D478" s="2">
        <v>45859</v>
      </c>
      <c r="E478" s="3" t="s">
        <v>973</v>
      </c>
      <c r="F478" s="25" t="s">
        <v>35</v>
      </c>
      <c r="G478" s="25" t="s">
        <v>144</v>
      </c>
      <c r="H478" s="25" t="s">
        <v>110</v>
      </c>
      <c r="I478" s="36" t="str">
        <f>IFERROR(VLOOKUP(Presupuestos[[#This Row],[AREA]]&amp;Presupuestos[[#This Row],[CONCEPTO]]&amp;Presupuestos[[#This Row],[DESCRIPCION]],Tabla28[[Columna1]:[CÓDIGO NUEVO]],2,0),"")</f>
        <v>P0310001</v>
      </c>
      <c r="J478" s="3" t="s">
        <v>666</v>
      </c>
      <c r="K478" s="3" t="s">
        <v>666</v>
      </c>
      <c r="L478" s="3" t="s">
        <v>666</v>
      </c>
      <c r="M478" s="31" t="s">
        <v>1429</v>
      </c>
      <c r="N478" s="3" t="s">
        <v>15</v>
      </c>
      <c r="O478" s="3" t="s">
        <v>300</v>
      </c>
      <c r="P478" s="3" t="s">
        <v>122</v>
      </c>
      <c r="Q478" s="3" t="str">
        <f>IFERROR(VLOOKUP(Presupuestos[[#This Row],[CLASIFICACIÓN (N)]],Tabla17[],2,0),"")</f>
        <v>Costos de ventas</v>
      </c>
      <c r="R478" s="3" t="str">
        <f>IFERROR(VLOOKUP(Presupuestos[[#This Row],[CLASIFICACIÓN (N)]],Tabla17[],3,0),"")</f>
        <v>Operativo</v>
      </c>
      <c r="S478" s="3" t="s">
        <v>16</v>
      </c>
      <c r="T478" s="3" t="str">
        <f>IFERROR(VLOOKUP(Presupuestos[[#This Row],[ALMACEN]],Tabla5[],2,0),"")</f>
        <v>Arequipa</v>
      </c>
      <c r="U478" s="19" t="str">
        <f>IFERROR(VLOOKUP(Presupuestos[[#This Row],[TIPO DE DOCUMENTO]],Tipo_Documento[],2,0)&amp;Presupuestos[[#This Row],[SERIE]]&amp;Presupuestos[[#This Row],[NUMERO]]&amp;Presupuestos[[#This Row],[RUC]],"")</f>
        <v>SD2496711111111</v>
      </c>
      <c r="V478" s="3" t="s">
        <v>220</v>
      </c>
      <c r="W478" s="7">
        <v>45859</v>
      </c>
      <c r="X478" s="7">
        <v>45859</v>
      </c>
      <c r="Y478" s="3"/>
      <c r="Z478" s="3">
        <v>24967</v>
      </c>
      <c r="AA478" s="3">
        <f>IFERROR(VLOOKUP(Presupuestos[[#This Row],[RAZON SOCIAL]],CHOOSE({1,2},Clientes_Proveedores[Razon Social],Clientes_Proveedores[Ruc / Dni]),2,0),"-")</f>
        <v>11111111</v>
      </c>
      <c r="AB478" s="31" t="s">
        <v>916</v>
      </c>
      <c r="AC478" s="3" t="s">
        <v>670</v>
      </c>
      <c r="AD478" s="5"/>
      <c r="AE478" s="6">
        <v>15</v>
      </c>
      <c r="AF478" s="6">
        <f>Presupuestos[[#This Row],[BASE]]*Presupuestos[[#This Row],[% IGV]]</f>
        <v>0</v>
      </c>
      <c r="AG478" s="22">
        <f>ROUND(SUM(Presupuestos[[#This Row],[BASE]:[IGV]]),2)</f>
        <v>15</v>
      </c>
      <c r="AH478" s="9" t="str">
        <f>IF(Presupuestos[[#This Row],[MONEDA]]="USD",VLOOKUP(Presupuestos[[#This Row],[FECHA DE EMISION]],Tipo_Cambio[],3,0),"")</f>
        <v/>
      </c>
      <c r="AI478" s="22">
        <f>IFERROR(ROUND(IF(Presupuestos[[#This Row],[MONEDA]]="PEN",Presupuestos[[#This Row],[TOTAL]],Presupuestos[[#This Row],[TOTAL]]*Presupuestos[[#This Row],[TIPO DE CAMBIO]]),2),"")</f>
        <v>15</v>
      </c>
      <c r="AJ478" s="5"/>
      <c r="AK478" s="33" t="s">
        <v>671</v>
      </c>
      <c r="AL478" s="5" t="s">
        <v>715</v>
      </c>
      <c r="AM478" s="23" t="s">
        <v>671</v>
      </c>
      <c r="AN478" s="23" t="s">
        <v>671</v>
      </c>
      <c r="AO478" s="7">
        <f>IFERROR(VLOOKUP("1-"&amp;Presupuestos[[#This Row],[ID DOCUMENTO]],BD_Pagos[],7,0),"")</f>
        <v>45859</v>
      </c>
      <c r="AP478" s="16" t="str">
        <f>IFERROR(VLOOKUP("1-"&amp;Presupuestos[[#This Row],[ID DOCUMENTO]],BD_Pagos[],8,0),"")</f>
        <v>C_Ope_006</v>
      </c>
      <c r="AQ478" s="17">
        <f>IFERROR(VLOOKUP("1-"&amp;Presupuestos[[#This Row],[ID DOCUMENTO]],BD_Pagos[],9,0),"")</f>
        <v>24967</v>
      </c>
      <c r="AR478" s="54"/>
      <c r="AS478" s="7">
        <f>IFERROR(VLOOKUP("2-"&amp;Presupuestos[[#This Row],[ID DOCUMENTO]],BD_Pagos[],7,0),"")</f>
        <v>0</v>
      </c>
      <c r="AT478" s="16" t="str">
        <f>IFERROR(VLOOKUP("2-"&amp;Presupuestos[[#This Row],[ID DOCUMENTO]],BD_Pagos[],8,0),"")</f>
        <v/>
      </c>
      <c r="AU478" s="17">
        <f>IFERROR(VLOOKUP("2-"&amp;Presupuestos[[#This Row],[ID DOCUMENTO]],BD_Pagos[],9,0),"")</f>
        <v>0</v>
      </c>
      <c r="AV478" s="20">
        <f>IF(IFERROR(VLOOKUP("2-"&amp;Presupuestos[[#This Row],[ID DOCUMENTO]],BD_Pagos[],10,0),0)&gt;Presupuestos[[#This Row],[TOTAL SOLES]],Presupuestos[[#This Row],[TOTAL SOLES]],IFERROR(VLOOKUP("2-"&amp;Presupuestos[[#This Row],[ID DOCUMENTO]],BD_Pagos[],10,0),0))</f>
        <v>0</v>
      </c>
      <c r="AW478" s="7"/>
      <c r="AX478" s="16"/>
      <c r="AY478" s="17"/>
      <c r="AZ478" s="20"/>
      <c r="BA478" s="7"/>
      <c r="BB478" s="16"/>
      <c r="BC478" s="17"/>
      <c r="BD478" s="20"/>
      <c r="BE478" s="7">
        <f>IFERROR(VLOOKUP("5-"&amp;Presupuestos[[#This Row],[ID DOCUMENTO]],BD_Pagos[],7,0),"")</f>
        <v>0</v>
      </c>
      <c r="BF478" s="17">
        <f>IFERROR(VLOOKUP("5-"&amp;Presupuestos[[#This Row],[ID DOCUMENTO]],BD_Pagos[],9,0),"")</f>
        <v>0</v>
      </c>
      <c r="BG478" s="20">
        <f>IF(IFERROR(VLOOKUP("5-"&amp;Presupuestos[[#This Row],[ID DOCUMENTO]],BD_Pagos[],10,0),0)&gt;Presupuestos[[#This Row],[TOTAL SOLES]],Presupuestos[[#This Row],[TOTAL SOLES]],IFERROR(VLOOKUP("5-"&amp;Presupuestos[[#This Row],[ID DOCUMENTO]],BD_Pagos[],10,0),0))</f>
        <v>0</v>
      </c>
      <c r="BH478" s="7">
        <f>IFERROR(VLOOKUP("1-Detraccion"&amp;Presupuestos[[#This Row],[ID DOCUMENTO]],BD_Pagos[],2,0),"")</f>
        <v>0</v>
      </c>
      <c r="BI478" s="3" t="str">
        <f>IFERROR(VLOOKUP("1-Detraccion"&amp;Presupuestos[[#This Row],[ID DOCUMENTO]],BD_Pagos[],3,0),"")</f>
        <v/>
      </c>
      <c r="BJ478" s="3">
        <f>IFERROR(VLOOKUP("1-Detraccion"&amp;Presupuestos[[#This Row],[ID DOCUMENTO]],BD_Pagos[],4,0),"")</f>
        <v>0</v>
      </c>
      <c r="BK478" s="6">
        <f>IF(IFERROR(VLOOKUP("1-Detraccion"&amp;Presupuestos[[#This Row],[ID DOCUMENTO]],BD_Pagos[],5,0),0)&gt;Presupuestos[[#This Row],[TOTAL SOLES]],Presupuestos[[#This Row],[TOTAL SOLES]],IFERROR(VLOOKUP("1-Detraccion"&amp;Presupuestos[[#This Row],[ID DOCUMENTO]],BD_Pagos[],5,0),0))</f>
        <v>0</v>
      </c>
      <c r="BL478" s="6">
        <f>IF(IFERROR(VLOOKUP("1-Detraccion"&amp;Presupuestos[[#This Row],[ID DOCUMENTO]],BD_Pagos[],6,0),0)&gt;Presupuestos[[#This Row],[TOTAL SOLES]],Presupuestos[[#This Row],[TOTAL SOLES]],IFERROR(VLOOKUP("1-Detraccion"&amp;Presupuestos[[#This Row],[ID DOCUMENTO]],BD_Pagos[],6,0),0))</f>
        <v>0</v>
      </c>
      <c r="BM478" s="37"/>
      <c r="BN478" s="3"/>
      <c r="BO478" s="3"/>
      <c r="BP478" s="6"/>
      <c r="BQ47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478" s="23" t="str">
        <f>IF(Presupuestos[[#This Row],[SALDO ME-MN]]&gt;0,"PENDIENTE","CANCELADO")</f>
        <v>PENDIENTE</v>
      </c>
      <c r="BS478" s="23" t="str">
        <f>IF(COUNTIFS($U$4:$U477,Presupuestos[[#This Row],[ID DOCUMENTO]])&gt;=1,IF(B477=Presupuestos[[#This Row],[ID]],"OK","DOC. DUPLICADO"),"OK")</f>
        <v>OK</v>
      </c>
    </row>
    <row r="479" spans="2:71" x14ac:dyDescent="0.25">
      <c r="B479" s="34">
        <f>IF(Presupuestos[[#This Row],[ID DOCUMENTO]]=U478,B478,IF(B478="ID",1,B478+1))</f>
        <v>456</v>
      </c>
      <c r="C479" s="2">
        <v>45859</v>
      </c>
      <c r="D479" s="2">
        <v>45859</v>
      </c>
      <c r="E479" s="3" t="s">
        <v>973</v>
      </c>
      <c r="F479" s="25" t="s">
        <v>35</v>
      </c>
      <c r="G479" s="25" t="s">
        <v>223</v>
      </c>
      <c r="H479" s="25" t="s">
        <v>226</v>
      </c>
      <c r="I479" s="36" t="str">
        <f>IFERROR(VLOOKUP(Presupuestos[[#This Row],[AREA]]&amp;Presupuestos[[#This Row],[CONCEPTO]]&amp;Presupuestos[[#This Row],[DESCRIPCION]],Tabla28[[Columna1]:[CÓDIGO NUEVO]],2,0),"")</f>
        <v>P0303003</v>
      </c>
      <c r="J479" s="3" t="s">
        <v>666</v>
      </c>
      <c r="K479" s="3" t="s">
        <v>666</v>
      </c>
      <c r="L479" s="3" t="s">
        <v>666</v>
      </c>
      <c r="M479" s="31" t="s">
        <v>1430</v>
      </c>
      <c r="N479" s="3" t="s">
        <v>15</v>
      </c>
      <c r="O479" s="3" t="s">
        <v>300</v>
      </c>
      <c r="P479" s="3" t="s">
        <v>122</v>
      </c>
      <c r="Q479" s="3" t="str">
        <f>IFERROR(VLOOKUP(Presupuestos[[#This Row],[CLASIFICACIÓN (N)]],Tabla17[],2,0),"")</f>
        <v>Costos de ventas</v>
      </c>
      <c r="R479" s="3" t="str">
        <f>IFERROR(VLOOKUP(Presupuestos[[#This Row],[CLASIFICACIÓN (N)]],Tabla17[],3,0),"")</f>
        <v>Operativo</v>
      </c>
      <c r="S479" s="3" t="s">
        <v>16</v>
      </c>
      <c r="T479" s="3" t="str">
        <f>IFERROR(VLOOKUP(Presupuestos[[#This Row],[ALMACEN]],Tabla5[],2,0),"")</f>
        <v>Arequipa</v>
      </c>
      <c r="U479" s="19" t="str">
        <f>IFERROR(VLOOKUP(Presupuestos[[#This Row],[TIPO DE DOCUMENTO]],Tipo_Documento[],2,0)&amp;Presupuestos[[#This Row],[SERIE]]&amp;Presupuestos[[#This Row],[NUMERO]]&amp;Presupuestos[[#This Row],[RUC]],"")</f>
        <v>01F0016189420552302932</v>
      </c>
      <c r="V479" s="3" t="s">
        <v>120</v>
      </c>
      <c r="W479" s="7">
        <v>45859</v>
      </c>
      <c r="X479" s="7">
        <v>45859</v>
      </c>
      <c r="Y479" s="3" t="s">
        <v>688</v>
      </c>
      <c r="Z479" s="3">
        <v>61894</v>
      </c>
      <c r="AA479" s="3">
        <f>IFERROR(VLOOKUP(Presupuestos[[#This Row],[RAZON SOCIAL]],CHOOSE({1,2},Clientes_Proveedores[Razon Social],Clientes_Proveedores[Ruc / Dni]),2,0),"-")</f>
        <v>20552302932</v>
      </c>
      <c r="AB479" s="31" t="s">
        <v>1431</v>
      </c>
      <c r="AC479" s="3" t="s">
        <v>670</v>
      </c>
      <c r="AD479" s="5">
        <v>0.18</v>
      </c>
      <c r="AE479" s="6">
        <v>55.932203389830512</v>
      </c>
      <c r="AF479" s="6">
        <f>Presupuestos[[#This Row],[BASE]]*Presupuestos[[#This Row],[% IGV]]</f>
        <v>10.067796610169491</v>
      </c>
      <c r="AG479" s="22">
        <f>ROUND(SUM(Presupuestos[[#This Row],[BASE]:[IGV]]),2)</f>
        <v>66</v>
      </c>
      <c r="AH479" s="9" t="str">
        <f>IF(Presupuestos[[#This Row],[MONEDA]]="USD",VLOOKUP(Presupuestos[[#This Row],[FECHA DE EMISION]],Tipo_Cambio[],3,0),"")</f>
        <v/>
      </c>
      <c r="AI479" s="22">
        <f>IFERROR(ROUND(IF(Presupuestos[[#This Row],[MONEDA]]="PEN",Presupuestos[[#This Row],[TOTAL]],Presupuestos[[#This Row],[TOTAL]]*Presupuestos[[#This Row],[TIPO DE CAMBIO]]),2),"")</f>
        <v>66</v>
      </c>
      <c r="AJ479" s="5"/>
      <c r="AK479" s="33" t="s">
        <v>671</v>
      </c>
      <c r="AL479" s="5" t="s">
        <v>715</v>
      </c>
      <c r="AM479" s="23" t="s">
        <v>671</v>
      </c>
      <c r="AN479" s="23" t="s">
        <v>671</v>
      </c>
      <c r="AO479" s="7">
        <f>IFERROR(VLOOKUP("1-"&amp;Presupuestos[[#This Row],[ID DOCUMENTO]],BD_Pagos[],7,0),"")</f>
        <v>45859</v>
      </c>
      <c r="AP479" s="16" t="str">
        <f>IFERROR(VLOOKUP("1-"&amp;Presupuestos[[#This Row],[ID DOCUMENTO]],BD_Pagos[],8,0),"")</f>
        <v>C_Ope_006</v>
      </c>
      <c r="AQ479" s="17">
        <f>IFERROR(VLOOKUP("1-"&amp;Presupuestos[[#This Row],[ID DOCUMENTO]],BD_Pagos[],9,0),"")</f>
        <v>24968</v>
      </c>
      <c r="AR479" s="54"/>
      <c r="AS479" s="7">
        <f>IFERROR(VLOOKUP("2-"&amp;Presupuestos[[#This Row],[ID DOCUMENTO]],BD_Pagos[],7,0),"")</f>
        <v>0</v>
      </c>
      <c r="AT479" s="16" t="str">
        <f>IFERROR(VLOOKUP("2-"&amp;Presupuestos[[#This Row],[ID DOCUMENTO]],BD_Pagos[],8,0),"")</f>
        <v/>
      </c>
      <c r="AU479" s="17">
        <f>IFERROR(VLOOKUP("2-"&amp;Presupuestos[[#This Row],[ID DOCUMENTO]],BD_Pagos[],9,0),"")</f>
        <v>0</v>
      </c>
      <c r="AV479" s="20">
        <f>IF(IFERROR(VLOOKUP("2-"&amp;Presupuestos[[#This Row],[ID DOCUMENTO]],BD_Pagos[],10,0),0)&gt;Presupuestos[[#This Row],[TOTAL SOLES]],Presupuestos[[#This Row],[TOTAL SOLES]],IFERROR(VLOOKUP("2-"&amp;Presupuestos[[#This Row],[ID DOCUMENTO]],BD_Pagos[],10,0),0))</f>
        <v>0</v>
      </c>
      <c r="AW479" s="7"/>
      <c r="AX479" s="16"/>
      <c r="AY479" s="17"/>
      <c r="AZ479" s="20"/>
      <c r="BA479" s="7"/>
      <c r="BB479" s="16"/>
      <c r="BC479" s="17"/>
      <c r="BD479" s="20"/>
      <c r="BE479" s="7">
        <f>IFERROR(VLOOKUP("5-"&amp;Presupuestos[[#This Row],[ID DOCUMENTO]],BD_Pagos[],7,0),"")</f>
        <v>0</v>
      </c>
      <c r="BF479" s="17">
        <f>IFERROR(VLOOKUP("5-"&amp;Presupuestos[[#This Row],[ID DOCUMENTO]],BD_Pagos[],9,0),"")</f>
        <v>0</v>
      </c>
      <c r="BG479" s="20">
        <f>IF(IFERROR(VLOOKUP("5-"&amp;Presupuestos[[#This Row],[ID DOCUMENTO]],BD_Pagos[],10,0),0)&gt;Presupuestos[[#This Row],[TOTAL SOLES]],Presupuestos[[#This Row],[TOTAL SOLES]],IFERROR(VLOOKUP("5-"&amp;Presupuestos[[#This Row],[ID DOCUMENTO]],BD_Pagos[],10,0),0))</f>
        <v>0</v>
      </c>
      <c r="BH479" s="7">
        <f>IFERROR(VLOOKUP("1-Detraccion"&amp;Presupuestos[[#This Row],[ID DOCUMENTO]],BD_Pagos[],2,0),"")</f>
        <v>0</v>
      </c>
      <c r="BI479" s="3" t="str">
        <f>IFERROR(VLOOKUP("1-Detraccion"&amp;Presupuestos[[#This Row],[ID DOCUMENTO]],BD_Pagos[],3,0),"")</f>
        <v/>
      </c>
      <c r="BJ479" s="3">
        <f>IFERROR(VLOOKUP("1-Detraccion"&amp;Presupuestos[[#This Row],[ID DOCUMENTO]],BD_Pagos[],4,0),"")</f>
        <v>0</v>
      </c>
      <c r="BK479" s="6">
        <f>IF(IFERROR(VLOOKUP("1-Detraccion"&amp;Presupuestos[[#This Row],[ID DOCUMENTO]],BD_Pagos[],5,0),0)&gt;Presupuestos[[#This Row],[TOTAL SOLES]],Presupuestos[[#This Row],[TOTAL SOLES]],IFERROR(VLOOKUP("1-Detraccion"&amp;Presupuestos[[#This Row],[ID DOCUMENTO]],BD_Pagos[],5,0),0))</f>
        <v>0</v>
      </c>
      <c r="BL479" s="6">
        <f>IF(IFERROR(VLOOKUP("1-Detraccion"&amp;Presupuestos[[#This Row],[ID DOCUMENTO]],BD_Pagos[],6,0),0)&gt;Presupuestos[[#This Row],[TOTAL SOLES]],Presupuestos[[#This Row],[TOTAL SOLES]],IFERROR(VLOOKUP("1-Detraccion"&amp;Presupuestos[[#This Row],[ID DOCUMENTO]],BD_Pagos[],6,0),0))</f>
        <v>0</v>
      </c>
      <c r="BM479" s="37"/>
      <c r="BN479" s="3"/>
      <c r="BO479" s="3"/>
      <c r="BP479" s="6"/>
      <c r="BQ47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66</v>
      </c>
      <c r="BR479" s="23" t="str">
        <f>IF(Presupuestos[[#This Row],[SALDO ME-MN]]&gt;0,"PENDIENTE","CANCELADO")</f>
        <v>PENDIENTE</v>
      </c>
      <c r="BS479" s="23" t="str">
        <f>IF(COUNTIFS($U$4:$U478,Presupuestos[[#This Row],[ID DOCUMENTO]])&gt;=1,IF(B478=Presupuestos[[#This Row],[ID]],"OK","DOC. DUPLICADO"),"OK")</f>
        <v>OK</v>
      </c>
    </row>
    <row r="480" spans="2:71" x14ac:dyDescent="0.25">
      <c r="B480" s="34">
        <f>IF(Presupuestos[[#This Row],[ID DOCUMENTO]]=U479,B479,IF(B479="ID",1,B479+1))</f>
        <v>457</v>
      </c>
      <c r="C480" s="2">
        <v>45859</v>
      </c>
      <c r="D480" s="2">
        <v>45859</v>
      </c>
      <c r="E480" s="3" t="s">
        <v>973</v>
      </c>
      <c r="F480" s="25" t="s">
        <v>35</v>
      </c>
      <c r="G480" s="25" t="s">
        <v>144</v>
      </c>
      <c r="H480" s="25" t="s">
        <v>110</v>
      </c>
      <c r="I480" s="36" t="str">
        <f>IFERROR(VLOOKUP(Presupuestos[[#This Row],[AREA]]&amp;Presupuestos[[#This Row],[CONCEPTO]]&amp;Presupuestos[[#This Row],[DESCRIPCION]],Tabla28[[Columna1]:[CÓDIGO NUEVO]],2,0),"")</f>
        <v>P0310001</v>
      </c>
      <c r="J480" s="3" t="s">
        <v>666</v>
      </c>
      <c r="K480" s="3" t="s">
        <v>666</v>
      </c>
      <c r="L480" s="3" t="s">
        <v>666</v>
      </c>
      <c r="M480" s="31" t="s">
        <v>1432</v>
      </c>
      <c r="N480" s="3" t="s">
        <v>15</v>
      </c>
      <c r="O480" s="3" t="s">
        <v>300</v>
      </c>
      <c r="P480" s="3" t="s">
        <v>122</v>
      </c>
      <c r="Q480" s="3" t="str">
        <f>IFERROR(VLOOKUP(Presupuestos[[#This Row],[CLASIFICACIÓN (N)]],Tabla17[],2,0),"")</f>
        <v>Costos de ventas</v>
      </c>
      <c r="R480" s="3" t="str">
        <f>IFERROR(VLOOKUP(Presupuestos[[#This Row],[CLASIFICACIÓN (N)]],Tabla17[],3,0),"")</f>
        <v>Operativo</v>
      </c>
      <c r="S480" s="3" t="s">
        <v>16</v>
      </c>
      <c r="T480" s="3" t="str">
        <f>IFERROR(VLOOKUP(Presupuestos[[#This Row],[ALMACEN]],Tabla5[],2,0),"")</f>
        <v>Arequipa</v>
      </c>
      <c r="U480" s="19" t="str">
        <f>IFERROR(VLOOKUP(Presupuestos[[#This Row],[TIPO DE DOCUMENTO]],Tipo_Documento[],2,0)&amp;Presupuestos[[#This Row],[SERIE]]&amp;Presupuestos[[#This Row],[NUMERO]]&amp;Presupuestos[[#This Row],[RUC]],"")</f>
        <v>SD2498311111111</v>
      </c>
      <c r="V480" s="3" t="s">
        <v>220</v>
      </c>
      <c r="W480" s="7">
        <v>45859</v>
      </c>
      <c r="X480" s="7">
        <v>45859</v>
      </c>
      <c r="Y480" s="3"/>
      <c r="Z480" s="3">
        <v>24983</v>
      </c>
      <c r="AA480" s="3">
        <f>IFERROR(VLOOKUP(Presupuestos[[#This Row],[RAZON SOCIAL]],CHOOSE({1,2},Clientes_Proveedores[Razon Social],Clientes_Proveedores[Ruc / Dni]),2,0),"-")</f>
        <v>11111111</v>
      </c>
      <c r="AB480" s="31" t="s">
        <v>916</v>
      </c>
      <c r="AC480" s="3" t="s">
        <v>670</v>
      </c>
      <c r="AD480" s="5"/>
      <c r="AE480" s="6">
        <v>12</v>
      </c>
      <c r="AF480" s="6">
        <f>Presupuestos[[#This Row],[BASE]]*Presupuestos[[#This Row],[% IGV]]</f>
        <v>0</v>
      </c>
      <c r="AG480" s="22">
        <f>ROUND(SUM(Presupuestos[[#This Row],[BASE]:[IGV]]),2)</f>
        <v>12</v>
      </c>
      <c r="AH480" s="9" t="str">
        <f>IF(Presupuestos[[#This Row],[MONEDA]]="USD",VLOOKUP(Presupuestos[[#This Row],[FECHA DE EMISION]],Tipo_Cambio[],3,0),"")</f>
        <v/>
      </c>
      <c r="AI480" s="22">
        <f>IFERROR(ROUND(IF(Presupuestos[[#This Row],[MONEDA]]="PEN",Presupuestos[[#This Row],[TOTAL]],Presupuestos[[#This Row],[TOTAL]]*Presupuestos[[#This Row],[TIPO DE CAMBIO]]),2),"")</f>
        <v>12</v>
      </c>
      <c r="AJ480" s="5"/>
      <c r="AK480" s="33" t="s">
        <v>671</v>
      </c>
      <c r="AL480" s="5" t="s">
        <v>715</v>
      </c>
      <c r="AM480" s="23" t="s">
        <v>671</v>
      </c>
      <c r="AN480" s="23" t="s">
        <v>671</v>
      </c>
      <c r="AO480" s="7">
        <f>IFERROR(VLOOKUP("1-"&amp;Presupuestos[[#This Row],[ID DOCUMENTO]],BD_Pagos[],7,0),"")</f>
        <v>45859</v>
      </c>
      <c r="AP480" s="16" t="str">
        <f>IFERROR(VLOOKUP("1-"&amp;Presupuestos[[#This Row],[ID DOCUMENTO]],BD_Pagos[],8,0),"")</f>
        <v>C_Ope_006</v>
      </c>
      <c r="AQ480" s="17">
        <f>IFERROR(VLOOKUP("1-"&amp;Presupuestos[[#This Row],[ID DOCUMENTO]],BD_Pagos[],9,0),"")</f>
        <v>24983</v>
      </c>
      <c r="AR480" s="54"/>
      <c r="AS480" s="7">
        <f>IFERROR(VLOOKUP("2-"&amp;Presupuestos[[#This Row],[ID DOCUMENTO]],BD_Pagos[],7,0),"")</f>
        <v>0</v>
      </c>
      <c r="AT480" s="16" t="str">
        <f>IFERROR(VLOOKUP("2-"&amp;Presupuestos[[#This Row],[ID DOCUMENTO]],BD_Pagos[],8,0),"")</f>
        <v/>
      </c>
      <c r="AU480" s="17">
        <f>IFERROR(VLOOKUP("2-"&amp;Presupuestos[[#This Row],[ID DOCUMENTO]],BD_Pagos[],9,0),"")</f>
        <v>0</v>
      </c>
      <c r="AV480" s="20">
        <f>IF(IFERROR(VLOOKUP("2-"&amp;Presupuestos[[#This Row],[ID DOCUMENTO]],BD_Pagos[],10,0),0)&gt;Presupuestos[[#This Row],[TOTAL SOLES]],Presupuestos[[#This Row],[TOTAL SOLES]],IFERROR(VLOOKUP("2-"&amp;Presupuestos[[#This Row],[ID DOCUMENTO]],BD_Pagos[],10,0),0))</f>
        <v>0</v>
      </c>
      <c r="AW480" s="7"/>
      <c r="AX480" s="16"/>
      <c r="AY480" s="17"/>
      <c r="AZ480" s="20"/>
      <c r="BA480" s="7"/>
      <c r="BB480" s="16"/>
      <c r="BC480" s="17"/>
      <c r="BD480" s="20"/>
      <c r="BE480" s="7">
        <f>IFERROR(VLOOKUP("5-"&amp;Presupuestos[[#This Row],[ID DOCUMENTO]],BD_Pagos[],7,0),"")</f>
        <v>0</v>
      </c>
      <c r="BF480" s="17">
        <f>IFERROR(VLOOKUP("5-"&amp;Presupuestos[[#This Row],[ID DOCUMENTO]],BD_Pagos[],9,0),"")</f>
        <v>0</v>
      </c>
      <c r="BG480" s="20">
        <f>IF(IFERROR(VLOOKUP("5-"&amp;Presupuestos[[#This Row],[ID DOCUMENTO]],BD_Pagos[],10,0),0)&gt;Presupuestos[[#This Row],[TOTAL SOLES]],Presupuestos[[#This Row],[TOTAL SOLES]],IFERROR(VLOOKUP("5-"&amp;Presupuestos[[#This Row],[ID DOCUMENTO]],BD_Pagos[],10,0),0))</f>
        <v>0</v>
      </c>
      <c r="BH480" s="7">
        <f>IFERROR(VLOOKUP("1-Detraccion"&amp;Presupuestos[[#This Row],[ID DOCUMENTO]],BD_Pagos[],2,0),"")</f>
        <v>0</v>
      </c>
      <c r="BI480" s="3" t="str">
        <f>IFERROR(VLOOKUP("1-Detraccion"&amp;Presupuestos[[#This Row],[ID DOCUMENTO]],BD_Pagos[],3,0),"")</f>
        <v/>
      </c>
      <c r="BJ480" s="3">
        <f>IFERROR(VLOOKUP("1-Detraccion"&amp;Presupuestos[[#This Row],[ID DOCUMENTO]],BD_Pagos[],4,0),"")</f>
        <v>0</v>
      </c>
      <c r="BK480" s="6">
        <f>IF(IFERROR(VLOOKUP("1-Detraccion"&amp;Presupuestos[[#This Row],[ID DOCUMENTO]],BD_Pagos[],5,0),0)&gt;Presupuestos[[#This Row],[TOTAL SOLES]],Presupuestos[[#This Row],[TOTAL SOLES]],IFERROR(VLOOKUP("1-Detraccion"&amp;Presupuestos[[#This Row],[ID DOCUMENTO]],BD_Pagos[],5,0),0))</f>
        <v>0</v>
      </c>
      <c r="BL480" s="6">
        <f>IF(IFERROR(VLOOKUP("1-Detraccion"&amp;Presupuestos[[#This Row],[ID DOCUMENTO]],BD_Pagos[],6,0),0)&gt;Presupuestos[[#This Row],[TOTAL SOLES]],Presupuestos[[#This Row],[TOTAL SOLES]],IFERROR(VLOOKUP("1-Detraccion"&amp;Presupuestos[[#This Row],[ID DOCUMENTO]],BD_Pagos[],6,0),0))</f>
        <v>0</v>
      </c>
      <c r="BM480" s="37"/>
      <c r="BN480" s="3"/>
      <c r="BO480" s="3"/>
      <c r="BP480" s="6"/>
      <c r="BQ48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80" s="23" t="str">
        <f>IF(Presupuestos[[#This Row],[SALDO ME-MN]]&gt;0,"PENDIENTE","CANCELADO")</f>
        <v>PENDIENTE</v>
      </c>
      <c r="BS480" s="23" t="str">
        <f>IF(COUNTIFS($U$4:$U479,Presupuestos[[#This Row],[ID DOCUMENTO]])&gt;=1,IF(B479=Presupuestos[[#This Row],[ID]],"OK","DOC. DUPLICADO"),"OK")</f>
        <v>OK</v>
      </c>
    </row>
    <row r="481" spans="2:71" x14ac:dyDescent="0.25">
      <c r="B481" s="34">
        <f>IF(Presupuestos[[#This Row],[ID DOCUMENTO]]=U480,B480,IF(B480="ID",1,B480+1))</f>
        <v>458</v>
      </c>
      <c r="C481" s="2">
        <v>45859</v>
      </c>
      <c r="D481" s="2">
        <v>45859</v>
      </c>
      <c r="E481" s="3" t="s">
        <v>973</v>
      </c>
      <c r="F481" s="25" t="s">
        <v>35</v>
      </c>
      <c r="G481" s="25" t="s">
        <v>144</v>
      </c>
      <c r="H481" s="25" t="s">
        <v>119</v>
      </c>
      <c r="I481" s="36" t="str">
        <f>IFERROR(VLOOKUP(Presupuestos[[#This Row],[AREA]]&amp;Presupuestos[[#This Row],[CONCEPTO]]&amp;Presupuestos[[#This Row],[DESCRIPCION]],Tabla28[[Columna1]:[CÓDIGO NUEVO]],2,0),"")</f>
        <v>P0310002</v>
      </c>
      <c r="J481" s="3" t="s">
        <v>666</v>
      </c>
      <c r="K481" s="3" t="s">
        <v>666</v>
      </c>
      <c r="L481" s="3" t="s">
        <v>666</v>
      </c>
      <c r="M481" s="31" t="s">
        <v>1433</v>
      </c>
      <c r="N481" s="3" t="s">
        <v>15</v>
      </c>
      <c r="O481" s="3" t="s">
        <v>300</v>
      </c>
      <c r="P481" s="3" t="s">
        <v>122</v>
      </c>
      <c r="Q481" s="3" t="str">
        <f>IFERROR(VLOOKUP(Presupuestos[[#This Row],[CLASIFICACIÓN (N)]],Tabla17[],2,0),"")</f>
        <v>Costos de ventas</v>
      </c>
      <c r="R481" s="3" t="str">
        <f>IFERROR(VLOOKUP(Presupuestos[[#This Row],[CLASIFICACIÓN (N)]],Tabla17[],3,0),"")</f>
        <v>Operativo</v>
      </c>
      <c r="S481" s="3" t="s">
        <v>16</v>
      </c>
      <c r="T481" s="3" t="str">
        <f>IFERROR(VLOOKUP(Presupuestos[[#This Row],[ALMACEN]],Tabla5[],2,0),"")</f>
        <v>Arequipa</v>
      </c>
      <c r="U481" s="19" t="str">
        <f>IFERROR(VLOOKUP(Presupuestos[[#This Row],[TIPO DE DOCUMENTO]],Tipo_Documento[],2,0)&amp;Presupuestos[[#This Row],[SERIE]]&amp;Presupuestos[[#This Row],[NUMERO]]&amp;Presupuestos[[#This Row],[RUC]],"")</f>
        <v>SD2498611111111</v>
      </c>
      <c r="V481" s="3" t="s">
        <v>220</v>
      </c>
      <c r="W481" s="7">
        <v>45859</v>
      </c>
      <c r="X481" s="7">
        <v>45859</v>
      </c>
      <c r="Y481" s="3"/>
      <c r="Z481" s="3">
        <v>24986</v>
      </c>
      <c r="AA481" s="3">
        <f>IFERROR(VLOOKUP(Presupuestos[[#This Row],[RAZON SOCIAL]],CHOOSE({1,2},Clientes_Proveedores[Razon Social],Clientes_Proveedores[Ruc / Dni]),2,0),"-")</f>
        <v>11111111</v>
      </c>
      <c r="AB481" s="31" t="s">
        <v>916</v>
      </c>
      <c r="AC481" s="3" t="s">
        <v>670</v>
      </c>
      <c r="AD481" s="5"/>
      <c r="AE481" s="6">
        <v>50</v>
      </c>
      <c r="AF481" s="6">
        <f>Presupuestos[[#This Row],[BASE]]*Presupuestos[[#This Row],[% IGV]]</f>
        <v>0</v>
      </c>
      <c r="AG481" s="22">
        <f>ROUND(SUM(Presupuestos[[#This Row],[BASE]:[IGV]]),2)</f>
        <v>50</v>
      </c>
      <c r="AH481" s="9" t="str">
        <f>IF(Presupuestos[[#This Row],[MONEDA]]="USD",VLOOKUP(Presupuestos[[#This Row],[FECHA DE EMISION]],Tipo_Cambio[],3,0),"")</f>
        <v/>
      </c>
      <c r="AI481" s="22">
        <f>IFERROR(ROUND(IF(Presupuestos[[#This Row],[MONEDA]]="PEN",Presupuestos[[#This Row],[TOTAL]],Presupuestos[[#This Row],[TOTAL]]*Presupuestos[[#This Row],[TIPO DE CAMBIO]]),2),"")</f>
        <v>50</v>
      </c>
      <c r="AJ481" s="5"/>
      <c r="AK481" s="33" t="s">
        <v>671</v>
      </c>
      <c r="AL481" s="5" t="s">
        <v>715</v>
      </c>
      <c r="AM481" s="23" t="s">
        <v>671</v>
      </c>
      <c r="AN481" s="23" t="s">
        <v>671</v>
      </c>
      <c r="AO481" s="7">
        <f>IFERROR(VLOOKUP("1-"&amp;Presupuestos[[#This Row],[ID DOCUMENTO]],BD_Pagos[],7,0),"")</f>
        <v>45859</v>
      </c>
      <c r="AP481" s="16" t="str">
        <f>IFERROR(VLOOKUP("1-"&amp;Presupuestos[[#This Row],[ID DOCUMENTO]],BD_Pagos[],8,0),"")</f>
        <v>C_Ope_006</v>
      </c>
      <c r="AQ481" s="17">
        <f>IFERROR(VLOOKUP("1-"&amp;Presupuestos[[#This Row],[ID DOCUMENTO]],BD_Pagos[],9,0),"")</f>
        <v>24986</v>
      </c>
      <c r="AR481" s="54"/>
      <c r="AS481" s="7">
        <f>IFERROR(VLOOKUP("2-"&amp;Presupuestos[[#This Row],[ID DOCUMENTO]],BD_Pagos[],7,0),"")</f>
        <v>0</v>
      </c>
      <c r="AT481" s="16" t="str">
        <f>IFERROR(VLOOKUP("2-"&amp;Presupuestos[[#This Row],[ID DOCUMENTO]],BD_Pagos[],8,0),"")</f>
        <v/>
      </c>
      <c r="AU481" s="17">
        <f>IFERROR(VLOOKUP("2-"&amp;Presupuestos[[#This Row],[ID DOCUMENTO]],BD_Pagos[],9,0),"")</f>
        <v>0</v>
      </c>
      <c r="AV481" s="20">
        <f>IF(IFERROR(VLOOKUP("2-"&amp;Presupuestos[[#This Row],[ID DOCUMENTO]],BD_Pagos[],10,0),0)&gt;Presupuestos[[#This Row],[TOTAL SOLES]],Presupuestos[[#This Row],[TOTAL SOLES]],IFERROR(VLOOKUP("2-"&amp;Presupuestos[[#This Row],[ID DOCUMENTO]],BD_Pagos[],10,0),0))</f>
        <v>0</v>
      </c>
      <c r="AW481" s="7"/>
      <c r="AX481" s="16"/>
      <c r="AY481" s="17"/>
      <c r="AZ481" s="20"/>
      <c r="BA481" s="7"/>
      <c r="BB481" s="16"/>
      <c r="BC481" s="17"/>
      <c r="BD481" s="20"/>
      <c r="BE481" s="7">
        <f>IFERROR(VLOOKUP("5-"&amp;Presupuestos[[#This Row],[ID DOCUMENTO]],BD_Pagos[],7,0),"")</f>
        <v>0</v>
      </c>
      <c r="BF481" s="17">
        <f>IFERROR(VLOOKUP("5-"&amp;Presupuestos[[#This Row],[ID DOCUMENTO]],BD_Pagos[],9,0),"")</f>
        <v>0</v>
      </c>
      <c r="BG481" s="20">
        <f>IF(IFERROR(VLOOKUP("5-"&amp;Presupuestos[[#This Row],[ID DOCUMENTO]],BD_Pagos[],10,0),0)&gt;Presupuestos[[#This Row],[TOTAL SOLES]],Presupuestos[[#This Row],[TOTAL SOLES]],IFERROR(VLOOKUP("5-"&amp;Presupuestos[[#This Row],[ID DOCUMENTO]],BD_Pagos[],10,0),0))</f>
        <v>0</v>
      </c>
      <c r="BH481" s="7">
        <f>IFERROR(VLOOKUP("1-Detraccion"&amp;Presupuestos[[#This Row],[ID DOCUMENTO]],BD_Pagos[],2,0),"")</f>
        <v>0</v>
      </c>
      <c r="BI481" s="3" t="str">
        <f>IFERROR(VLOOKUP("1-Detraccion"&amp;Presupuestos[[#This Row],[ID DOCUMENTO]],BD_Pagos[],3,0),"")</f>
        <v/>
      </c>
      <c r="BJ481" s="3">
        <f>IFERROR(VLOOKUP("1-Detraccion"&amp;Presupuestos[[#This Row],[ID DOCUMENTO]],BD_Pagos[],4,0),"")</f>
        <v>0</v>
      </c>
      <c r="BK481" s="6">
        <f>IF(IFERROR(VLOOKUP("1-Detraccion"&amp;Presupuestos[[#This Row],[ID DOCUMENTO]],BD_Pagos[],5,0),0)&gt;Presupuestos[[#This Row],[TOTAL SOLES]],Presupuestos[[#This Row],[TOTAL SOLES]],IFERROR(VLOOKUP("1-Detraccion"&amp;Presupuestos[[#This Row],[ID DOCUMENTO]],BD_Pagos[],5,0),0))</f>
        <v>0</v>
      </c>
      <c r="BL481" s="6">
        <f>IF(IFERROR(VLOOKUP("1-Detraccion"&amp;Presupuestos[[#This Row],[ID DOCUMENTO]],BD_Pagos[],6,0),0)&gt;Presupuestos[[#This Row],[TOTAL SOLES]],Presupuestos[[#This Row],[TOTAL SOLES]],IFERROR(VLOOKUP("1-Detraccion"&amp;Presupuestos[[#This Row],[ID DOCUMENTO]],BD_Pagos[],6,0),0))</f>
        <v>0</v>
      </c>
      <c r="BM481" s="37"/>
      <c r="BN481" s="3"/>
      <c r="BO481" s="3"/>
      <c r="BP481" s="6"/>
      <c r="BQ48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v>
      </c>
      <c r="BR481" s="23" t="str">
        <f>IF(Presupuestos[[#This Row],[SALDO ME-MN]]&gt;0,"PENDIENTE","CANCELADO")</f>
        <v>PENDIENTE</v>
      </c>
      <c r="BS481" s="23" t="str">
        <f>IF(COUNTIFS($U$4:$U480,Presupuestos[[#This Row],[ID DOCUMENTO]])&gt;=1,IF(B480=Presupuestos[[#This Row],[ID]],"OK","DOC. DUPLICADO"),"OK")</f>
        <v>OK</v>
      </c>
    </row>
    <row r="482" spans="2:71" x14ac:dyDescent="0.25">
      <c r="B482" s="34">
        <f>IF(Presupuestos[[#This Row],[ID DOCUMENTO]]=U481,B481,IF(B481="ID",1,B481+1))</f>
        <v>459</v>
      </c>
      <c r="C482" s="2">
        <v>45859</v>
      </c>
      <c r="D482" s="2">
        <v>45859</v>
      </c>
      <c r="E482" s="3" t="s">
        <v>973</v>
      </c>
      <c r="F482" s="25" t="s">
        <v>35</v>
      </c>
      <c r="G482" s="25" t="s">
        <v>223</v>
      </c>
      <c r="H482" s="25" t="s">
        <v>226</v>
      </c>
      <c r="I482" s="36" t="str">
        <f>IFERROR(VLOOKUP(Presupuestos[[#This Row],[AREA]]&amp;Presupuestos[[#This Row],[CONCEPTO]]&amp;Presupuestos[[#This Row],[DESCRIPCION]],Tabla28[[Columna1]:[CÓDIGO NUEVO]],2,0),"")</f>
        <v>P0303003</v>
      </c>
      <c r="J482" s="3" t="s">
        <v>666</v>
      </c>
      <c r="K482" s="3" t="s">
        <v>666</v>
      </c>
      <c r="L482" s="3" t="s">
        <v>666</v>
      </c>
      <c r="M482" s="31" t="s">
        <v>1434</v>
      </c>
      <c r="N482" s="3" t="s">
        <v>15</v>
      </c>
      <c r="O482" s="3" t="s">
        <v>300</v>
      </c>
      <c r="P482" s="3" t="s">
        <v>122</v>
      </c>
      <c r="Q482" s="3" t="str">
        <f>IFERROR(VLOOKUP(Presupuestos[[#This Row],[CLASIFICACIÓN (N)]],Tabla17[],2,0),"")</f>
        <v>Costos de ventas</v>
      </c>
      <c r="R482" s="3" t="str">
        <f>IFERROR(VLOOKUP(Presupuestos[[#This Row],[CLASIFICACIÓN (N)]],Tabla17[],3,0),"")</f>
        <v>Operativo</v>
      </c>
      <c r="S482" s="3" t="s">
        <v>16</v>
      </c>
      <c r="T482" s="3" t="str">
        <f>IFERROR(VLOOKUP(Presupuestos[[#This Row],[ALMACEN]],Tabla5[],2,0),"")</f>
        <v>Arequipa</v>
      </c>
      <c r="U482" s="19" t="str">
        <f>IFERROR(VLOOKUP(Presupuestos[[#This Row],[TIPO DE DOCUMENTO]],Tipo_Documento[],2,0)&amp;Presupuestos[[#This Row],[SERIE]]&amp;Presupuestos[[#This Row],[NUMERO]]&amp;Presupuestos[[#This Row],[RUC]],"")</f>
        <v>SD2509211111111</v>
      </c>
      <c r="V482" s="3" t="s">
        <v>220</v>
      </c>
      <c r="W482" s="7">
        <v>45859</v>
      </c>
      <c r="X482" s="7">
        <v>45859</v>
      </c>
      <c r="Y482" s="3"/>
      <c r="Z482" s="3">
        <v>25092</v>
      </c>
      <c r="AA482" s="3">
        <f>IFERROR(VLOOKUP(Presupuestos[[#This Row],[RAZON SOCIAL]],CHOOSE({1,2},Clientes_Proveedores[Razon Social],Clientes_Proveedores[Ruc / Dni]),2,0),"-")</f>
        <v>11111111</v>
      </c>
      <c r="AB482" s="31" t="s">
        <v>916</v>
      </c>
      <c r="AC482" s="3" t="s">
        <v>670</v>
      </c>
      <c r="AD482" s="5"/>
      <c r="AE482" s="6">
        <v>10</v>
      </c>
      <c r="AF482" s="6">
        <f>Presupuestos[[#This Row],[BASE]]*Presupuestos[[#This Row],[% IGV]]</f>
        <v>0</v>
      </c>
      <c r="AG482" s="22">
        <f>ROUND(SUM(Presupuestos[[#This Row],[BASE]:[IGV]]),2)</f>
        <v>10</v>
      </c>
      <c r="AH482" s="9" t="str">
        <f>IF(Presupuestos[[#This Row],[MONEDA]]="USD",VLOOKUP(Presupuestos[[#This Row],[FECHA DE EMISION]],Tipo_Cambio[],3,0),"")</f>
        <v/>
      </c>
      <c r="AI482" s="22">
        <f>IFERROR(ROUND(IF(Presupuestos[[#This Row],[MONEDA]]="PEN",Presupuestos[[#This Row],[TOTAL]],Presupuestos[[#This Row],[TOTAL]]*Presupuestos[[#This Row],[TIPO DE CAMBIO]]),2),"")</f>
        <v>10</v>
      </c>
      <c r="AJ482" s="5"/>
      <c r="AK482" s="33" t="s">
        <v>671</v>
      </c>
      <c r="AL482" s="5" t="s">
        <v>715</v>
      </c>
      <c r="AM482" s="23" t="s">
        <v>671</v>
      </c>
      <c r="AN482" s="23" t="s">
        <v>671</v>
      </c>
      <c r="AO482" s="7">
        <f>IFERROR(VLOOKUP("1-"&amp;Presupuestos[[#This Row],[ID DOCUMENTO]],BD_Pagos[],7,0),"")</f>
        <v>45859</v>
      </c>
      <c r="AP482" s="16" t="str">
        <f>IFERROR(VLOOKUP("1-"&amp;Presupuestos[[#This Row],[ID DOCUMENTO]],BD_Pagos[],8,0),"")</f>
        <v>C_Ope_006</v>
      </c>
      <c r="AQ482" s="17">
        <f>IFERROR(VLOOKUP("1-"&amp;Presupuestos[[#This Row],[ID DOCUMENTO]],BD_Pagos[],9,0),"")</f>
        <v>25092</v>
      </c>
      <c r="AR482" s="54"/>
      <c r="AS482" s="7">
        <f>IFERROR(VLOOKUP("2-"&amp;Presupuestos[[#This Row],[ID DOCUMENTO]],BD_Pagos[],7,0),"")</f>
        <v>0</v>
      </c>
      <c r="AT482" s="16" t="str">
        <f>IFERROR(VLOOKUP("2-"&amp;Presupuestos[[#This Row],[ID DOCUMENTO]],BD_Pagos[],8,0),"")</f>
        <v/>
      </c>
      <c r="AU482" s="17">
        <f>IFERROR(VLOOKUP("2-"&amp;Presupuestos[[#This Row],[ID DOCUMENTO]],BD_Pagos[],9,0),"")</f>
        <v>0</v>
      </c>
      <c r="AV482" s="20">
        <f>IF(IFERROR(VLOOKUP("2-"&amp;Presupuestos[[#This Row],[ID DOCUMENTO]],BD_Pagos[],10,0),0)&gt;Presupuestos[[#This Row],[TOTAL SOLES]],Presupuestos[[#This Row],[TOTAL SOLES]],IFERROR(VLOOKUP("2-"&amp;Presupuestos[[#This Row],[ID DOCUMENTO]],BD_Pagos[],10,0),0))</f>
        <v>0</v>
      </c>
      <c r="AW482" s="7"/>
      <c r="AX482" s="16"/>
      <c r="AY482" s="17"/>
      <c r="AZ482" s="20"/>
      <c r="BA482" s="7"/>
      <c r="BB482" s="16"/>
      <c r="BC482" s="17"/>
      <c r="BD482" s="20"/>
      <c r="BE482" s="7">
        <f>IFERROR(VLOOKUP("5-"&amp;Presupuestos[[#This Row],[ID DOCUMENTO]],BD_Pagos[],7,0),"")</f>
        <v>0</v>
      </c>
      <c r="BF482" s="17">
        <f>IFERROR(VLOOKUP("5-"&amp;Presupuestos[[#This Row],[ID DOCUMENTO]],BD_Pagos[],9,0),"")</f>
        <v>0</v>
      </c>
      <c r="BG482" s="20">
        <f>IF(IFERROR(VLOOKUP("5-"&amp;Presupuestos[[#This Row],[ID DOCUMENTO]],BD_Pagos[],10,0),0)&gt;Presupuestos[[#This Row],[TOTAL SOLES]],Presupuestos[[#This Row],[TOTAL SOLES]],IFERROR(VLOOKUP("5-"&amp;Presupuestos[[#This Row],[ID DOCUMENTO]],BD_Pagos[],10,0),0))</f>
        <v>0</v>
      </c>
      <c r="BH482" s="7">
        <f>IFERROR(VLOOKUP("1-Detraccion"&amp;Presupuestos[[#This Row],[ID DOCUMENTO]],BD_Pagos[],2,0),"")</f>
        <v>0</v>
      </c>
      <c r="BI482" s="3" t="str">
        <f>IFERROR(VLOOKUP("1-Detraccion"&amp;Presupuestos[[#This Row],[ID DOCUMENTO]],BD_Pagos[],3,0),"")</f>
        <v/>
      </c>
      <c r="BJ482" s="3">
        <f>IFERROR(VLOOKUP("1-Detraccion"&amp;Presupuestos[[#This Row],[ID DOCUMENTO]],BD_Pagos[],4,0),"")</f>
        <v>0</v>
      </c>
      <c r="BK482" s="6">
        <f>IF(IFERROR(VLOOKUP("1-Detraccion"&amp;Presupuestos[[#This Row],[ID DOCUMENTO]],BD_Pagos[],5,0),0)&gt;Presupuestos[[#This Row],[TOTAL SOLES]],Presupuestos[[#This Row],[TOTAL SOLES]],IFERROR(VLOOKUP("1-Detraccion"&amp;Presupuestos[[#This Row],[ID DOCUMENTO]],BD_Pagos[],5,0),0))</f>
        <v>0</v>
      </c>
      <c r="BL482" s="6">
        <f>IF(IFERROR(VLOOKUP("1-Detraccion"&amp;Presupuestos[[#This Row],[ID DOCUMENTO]],BD_Pagos[],6,0),0)&gt;Presupuestos[[#This Row],[TOTAL SOLES]],Presupuestos[[#This Row],[TOTAL SOLES]],IFERROR(VLOOKUP("1-Detraccion"&amp;Presupuestos[[#This Row],[ID DOCUMENTO]],BD_Pagos[],6,0),0))</f>
        <v>0</v>
      </c>
      <c r="BM482" s="37"/>
      <c r="BN482" s="3"/>
      <c r="BO482" s="3"/>
      <c r="BP482" s="6"/>
      <c r="BQ48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482" s="23" t="str">
        <f>IF(Presupuestos[[#This Row],[SALDO ME-MN]]&gt;0,"PENDIENTE","CANCELADO")</f>
        <v>PENDIENTE</v>
      </c>
      <c r="BS482" s="23" t="str">
        <f>IF(COUNTIFS($U$4:$U481,Presupuestos[[#This Row],[ID DOCUMENTO]])&gt;=1,IF(B481=Presupuestos[[#This Row],[ID]],"OK","DOC. DUPLICADO"),"OK")</f>
        <v>OK</v>
      </c>
    </row>
    <row r="483" spans="2:71" ht="24" x14ac:dyDescent="0.25">
      <c r="B483" s="34">
        <f>IF(Presupuestos[[#This Row],[ID DOCUMENTO]]=U482,B482,IF(B482="ID",1,B482+1))</f>
        <v>460</v>
      </c>
      <c r="C483" s="2">
        <v>45860</v>
      </c>
      <c r="D483" s="2">
        <v>45860</v>
      </c>
      <c r="E483" s="3" t="s">
        <v>973</v>
      </c>
      <c r="F483" s="25" t="s">
        <v>35</v>
      </c>
      <c r="G483" s="25" t="s">
        <v>144</v>
      </c>
      <c r="H483" s="25" t="s">
        <v>110</v>
      </c>
      <c r="I483" s="36" t="str">
        <f>IFERROR(VLOOKUP(Presupuestos[[#This Row],[AREA]]&amp;Presupuestos[[#This Row],[CONCEPTO]]&amp;Presupuestos[[#This Row],[DESCRIPCION]],Tabla28[[Columna1]:[CÓDIGO NUEVO]],2,0),"")</f>
        <v>P0310001</v>
      </c>
      <c r="J483" s="3" t="s">
        <v>666</v>
      </c>
      <c r="K483" s="3" t="s">
        <v>666</v>
      </c>
      <c r="L483" s="3" t="s">
        <v>666</v>
      </c>
      <c r="M483" s="31" t="s">
        <v>1435</v>
      </c>
      <c r="N483" s="3" t="s">
        <v>15</v>
      </c>
      <c r="O483" s="3" t="s">
        <v>300</v>
      </c>
      <c r="P483" s="3" t="s">
        <v>122</v>
      </c>
      <c r="Q483" s="3" t="str">
        <f>IFERROR(VLOOKUP(Presupuestos[[#This Row],[CLASIFICACIÓN (N)]],Tabla17[],2,0),"")</f>
        <v>Costos de ventas</v>
      </c>
      <c r="R483" s="3" t="str">
        <f>IFERROR(VLOOKUP(Presupuestos[[#This Row],[CLASIFICACIÓN (N)]],Tabla17[],3,0),"")</f>
        <v>Operativo</v>
      </c>
      <c r="S483" s="3" t="s">
        <v>16</v>
      </c>
      <c r="T483" s="3" t="str">
        <f>IFERROR(VLOOKUP(Presupuestos[[#This Row],[ALMACEN]],Tabla5[],2,0),"")</f>
        <v>Arequipa</v>
      </c>
      <c r="U483" s="19" t="str">
        <f>IFERROR(VLOOKUP(Presupuestos[[#This Row],[TIPO DE DOCUMENTO]],Tipo_Documento[],2,0)&amp;Presupuestos[[#This Row],[SERIE]]&amp;Presupuestos[[#This Row],[NUMERO]]&amp;Presupuestos[[#This Row],[RUC]],"")</f>
        <v>031101810773806239</v>
      </c>
      <c r="V483" s="3" t="s">
        <v>130</v>
      </c>
      <c r="W483" s="7">
        <v>45860</v>
      </c>
      <c r="X483" s="7">
        <v>45860</v>
      </c>
      <c r="Y483" s="3">
        <v>1</v>
      </c>
      <c r="Z483" s="3">
        <v>1018</v>
      </c>
      <c r="AA483" s="3">
        <f>IFERROR(VLOOKUP(Presupuestos[[#This Row],[RAZON SOCIAL]],CHOOSE({1,2},Clientes_Proveedores[Razon Social],Clientes_Proveedores[Ruc / Dni]),2,0),"-")</f>
        <v>10773806239</v>
      </c>
      <c r="AB483" s="31" t="s">
        <v>1436</v>
      </c>
      <c r="AC483" s="3" t="s">
        <v>670</v>
      </c>
      <c r="AD483" s="5"/>
      <c r="AE483" s="6">
        <v>12</v>
      </c>
      <c r="AF483" s="6">
        <f>Presupuestos[[#This Row],[BASE]]*Presupuestos[[#This Row],[% IGV]]</f>
        <v>0</v>
      </c>
      <c r="AG483" s="22">
        <f>ROUND(SUM(Presupuestos[[#This Row],[BASE]:[IGV]]),2)</f>
        <v>12</v>
      </c>
      <c r="AH483" s="9" t="str">
        <f>IF(Presupuestos[[#This Row],[MONEDA]]="USD",VLOOKUP(Presupuestos[[#This Row],[FECHA DE EMISION]],Tipo_Cambio[],3,0),"")</f>
        <v/>
      </c>
      <c r="AI483" s="22">
        <f>IFERROR(ROUND(IF(Presupuestos[[#This Row],[MONEDA]]="PEN",Presupuestos[[#This Row],[TOTAL]],Presupuestos[[#This Row],[TOTAL]]*Presupuestos[[#This Row],[TIPO DE CAMBIO]]),2),"")</f>
        <v>12</v>
      </c>
      <c r="AJ483" s="5"/>
      <c r="AK483" s="33" t="s">
        <v>671</v>
      </c>
      <c r="AL483" s="5" t="s">
        <v>715</v>
      </c>
      <c r="AM483" s="23" t="s">
        <v>671</v>
      </c>
      <c r="AN483" s="23" t="s">
        <v>671</v>
      </c>
      <c r="AO483" s="7">
        <f>IFERROR(VLOOKUP("1-"&amp;Presupuestos[[#This Row],[ID DOCUMENTO]],BD_Pagos[],7,0),"")</f>
        <v>45860</v>
      </c>
      <c r="AP483" s="16" t="str">
        <f>IFERROR(VLOOKUP("1-"&amp;Presupuestos[[#This Row],[ID DOCUMENTO]],BD_Pagos[],8,0),"")</f>
        <v>C_Ope_006</v>
      </c>
      <c r="AQ483" s="17">
        <f>IFERROR(VLOOKUP("1-"&amp;Presupuestos[[#This Row],[ID DOCUMENTO]],BD_Pagos[],9,0),"")</f>
        <v>24993</v>
      </c>
      <c r="AR483" s="54"/>
      <c r="AS483" s="7">
        <f>IFERROR(VLOOKUP("2-"&amp;Presupuestos[[#This Row],[ID DOCUMENTO]],BD_Pagos[],7,0),"")</f>
        <v>0</v>
      </c>
      <c r="AT483" s="16" t="str">
        <f>IFERROR(VLOOKUP("2-"&amp;Presupuestos[[#This Row],[ID DOCUMENTO]],BD_Pagos[],8,0),"")</f>
        <v/>
      </c>
      <c r="AU483" s="17">
        <f>IFERROR(VLOOKUP("2-"&amp;Presupuestos[[#This Row],[ID DOCUMENTO]],BD_Pagos[],9,0),"")</f>
        <v>0</v>
      </c>
      <c r="AV483" s="20">
        <f>IF(IFERROR(VLOOKUP("2-"&amp;Presupuestos[[#This Row],[ID DOCUMENTO]],BD_Pagos[],10,0),0)&gt;Presupuestos[[#This Row],[TOTAL SOLES]],Presupuestos[[#This Row],[TOTAL SOLES]],IFERROR(VLOOKUP("2-"&amp;Presupuestos[[#This Row],[ID DOCUMENTO]],BD_Pagos[],10,0),0))</f>
        <v>0</v>
      </c>
      <c r="AW483" s="7"/>
      <c r="AX483" s="16"/>
      <c r="AY483" s="17"/>
      <c r="AZ483" s="20"/>
      <c r="BA483" s="7"/>
      <c r="BB483" s="16"/>
      <c r="BC483" s="17"/>
      <c r="BD483" s="20"/>
      <c r="BE483" s="7">
        <f>IFERROR(VLOOKUP("5-"&amp;Presupuestos[[#This Row],[ID DOCUMENTO]],BD_Pagos[],7,0),"")</f>
        <v>0</v>
      </c>
      <c r="BF483" s="17">
        <f>IFERROR(VLOOKUP("5-"&amp;Presupuestos[[#This Row],[ID DOCUMENTO]],BD_Pagos[],9,0),"")</f>
        <v>0</v>
      </c>
      <c r="BG483" s="20">
        <f>IF(IFERROR(VLOOKUP("5-"&amp;Presupuestos[[#This Row],[ID DOCUMENTO]],BD_Pagos[],10,0),0)&gt;Presupuestos[[#This Row],[TOTAL SOLES]],Presupuestos[[#This Row],[TOTAL SOLES]],IFERROR(VLOOKUP("5-"&amp;Presupuestos[[#This Row],[ID DOCUMENTO]],BD_Pagos[],10,0),0))</f>
        <v>0</v>
      </c>
      <c r="BH483" s="7">
        <f>IFERROR(VLOOKUP("1-Detraccion"&amp;Presupuestos[[#This Row],[ID DOCUMENTO]],BD_Pagos[],2,0),"")</f>
        <v>0</v>
      </c>
      <c r="BI483" s="3" t="str">
        <f>IFERROR(VLOOKUP("1-Detraccion"&amp;Presupuestos[[#This Row],[ID DOCUMENTO]],BD_Pagos[],3,0),"")</f>
        <v/>
      </c>
      <c r="BJ483" s="3">
        <f>IFERROR(VLOOKUP("1-Detraccion"&amp;Presupuestos[[#This Row],[ID DOCUMENTO]],BD_Pagos[],4,0),"")</f>
        <v>0</v>
      </c>
      <c r="BK483" s="6">
        <f>IF(IFERROR(VLOOKUP("1-Detraccion"&amp;Presupuestos[[#This Row],[ID DOCUMENTO]],BD_Pagos[],5,0),0)&gt;Presupuestos[[#This Row],[TOTAL SOLES]],Presupuestos[[#This Row],[TOTAL SOLES]],IFERROR(VLOOKUP("1-Detraccion"&amp;Presupuestos[[#This Row],[ID DOCUMENTO]],BD_Pagos[],5,0),0))</f>
        <v>0</v>
      </c>
      <c r="BL483" s="6">
        <f>IF(IFERROR(VLOOKUP("1-Detraccion"&amp;Presupuestos[[#This Row],[ID DOCUMENTO]],BD_Pagos[],6,0),0)&gt;Presupuestos[[#This Row],[TOTAL SOLES]],Presupuestos[[#This Row],[TOTAL SOLES]],IFERROR(VLOOKUP("1-Detraccion"&amp;Presupuestos[[#This Row],[ID DOCUMENTO]],BD_Pagos[],6,0),0))</f>
        <v>0</v>
      </c>
      <c r="BM483" s="37"/>
      <c r="BN483" s="3"/>
      <c r="BO483" s="3"/>
      <c r="BP483" s="6"/>
      <c r="BQ48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483" s="23" t="str">
        <f>IF(Presupuestos[[#This Row],[SALDO ME-MN]]&gt;0,"PENDIENTE","CANCELADO")</f>
        <v>PENDIENTE</v>
      </c>
      <c r="BS483" s="23" t="str">
        <f>IF(COUNTIFS($U$4:$U482,Presupuestos[[#This Row],[ID DOCUMENTO]])&gt;=1,IF(B482=Presupuestos[[#This Row],[ID]],"OK","DOC. DUPLICADO"),"OK")</f>
        <v>OK</v>
      </c>
    </row>
    <row r="484" spans="2:71" ht="36" x14ac:dyDescent="0.25">
      <c r="B484" s="34">
        <f>IF(Presupuestos[[#This Row],[ID DOCUMENTO]]=U483,B483,IF(B483="ID",1,B483+1))</f>
        <v>461</v>
      </c>
      <c r="C484" s="2">
        <v>45852</v>
      </c>
      <c r="D484" s="2">
        <v>45852</v>
      </c>
      <c r="E484" s="3" t="s">
        <v>966</v>
      </c>
      <c r="F484" s="25" t="s">
        <v>35</v>
      </c>
      <c r="G484" s="25" t="s">
        <v>134</v>
      </c>
      <c r="H484" s="25" t="s">
        <v>97</v>
      </c>
      <c r="I484" s="36" t="str">
        <f>IFERROR(VLOOKUP(Presupuestos[[#This Row],[AREA]]&amp;Presupuestos[[#This Row],[CONCEPTO]]&amp;Presupuestos[[#This Row],[DESCRIPCION]],Tabla28[[Columna1]:[CÓDIGO NUEVO]],2,0),"")</f>
        <v>P0312001</v>
      </c>
      <c r="J484" s="3" t="s">
        <v>1437</v>
      </c>
      <c r="K484" s="3" t="s">
        <v>666</v>
      </c>
      <c r="L484" s="3" t="s">
        <v>1438</v>
      </c>
      <c r="M484" s="31" t="s">
        <v>1439</v>
      </c>
      <c r="N484" s="3"/>
      <c r="O484" s="3" t="s">
        <v>300</v>
      </c>
      <c r="P484" s="3" t="s">
        <v>132</v>
      </c>
      <c r="Q484" s="3" t="str">
        <f>IFERROR(VLOOKUP(Presupuestos[[#This Row],[CLASIFICACIÓN (N)]],Tabla17[],2,0),"")</f>
        <v>Gastos operativos</v>
      </c>
      <c r="R484" s="3" t="str">
        <f>IFERROR(VLOOKUP(Presupuestos[[#This Row],[CLASIFICACIÓN (N)]],Tabla17[],3,0),"")</f>
        <v>Operativo</v>
      </c>
      <c r="S484" s="3" t="s">
        <v>41</v>
      </c>
      <c r="T484" s="3" t="str">
        <f>IFERROR(VLOOKUP(Presupuestos[[#This Row],[ALMACEN]],Tabla5[],2,0),"")</f>
        <v>Lima</v>
      </c>
      <c r="U484" s="19" t="str">
        <f>IFERROR(VLOOKUP(Presupuestos[[#This Row],[TIPO DE DOCUMENTO]],Tipo_Documento[],2,0)&amp;Presupuestos[[#This Row],[SERIE]]&amp;Presupuestos[[#This Row],[NUMERO]]&amp;Presupuestos[[#This Row],[RUC]],"")</f>
        <v>01E001240120609764261</v>
      </c>
      <c r="V484" s="3" t="s">
        <v>120</v>
      </c>
      <c r="W484" s="7">
        <v>45860</v>
      </c>
      <c r="X484" s="7">
        <v>45860</v>
      </c>
      <c r="Y484" s="3" t="s">
        <v>668</v>
      </c>
      <c r="Z484" s="3">
        <v>2401</v>
      </c>
      <c r="AA484" s="3">
        <f>IFERROR(VLOOKUP(Presupuestos[[#This Row],[RAZON SOCIAL]],CHOOSE({1,2},Clientes_Proveedores[Razon Social],Clientes_Proveedores[Ruc / Dni]),2,0),"-")</f>
        <v>20609764261</v>
      </c>
      <c r="AB484" s="31" t="s">
        <v>1103</v>
      </c>
      <c r="AC484" s="3" t="s">
        <v>670</v>
      </c>
      <c r="AD484" s="5">
        <v>0.18</v>
      </c>
      <c r="AE484" s="6">
        <v>80</v>
      </c>
      <c r="AF484" s="6">
        <f>Presupuestos[[#This Row],[BASE]]*Presupuestos[[#This Row],[% IGV]]</f>
        <v>14.399999999999999</v>
      </c>
      <c r="AG484" s="22">
        <f>ROUND(SUM(Presupuestos[[#This Row],[BASE]:[IGV]]),2)</f>
        <v>94.4</v>
      </c>
      <c r="AH484" s="9" t="str">
        <f>IF(Presupuestos[[#This Row],[MONEDA]]="USD",VLOOKUP(Presupuestos[[#This Row],[FECHA DE EMISION]],Tipo_Cambio[],3,0),"")</f>
        <v/>
      </c>
      <c r="AI484" s="22">
        <f>IFERROR(ROUND(IF(Presupuestos[[#This Row],[MONEDA]]="PEN",Presupuestos[[#This Row],[TOTAL]],Presupuestos[[#This Row],[TOTAL]]*Presupuestos[[#This Row],[TIPO DE CAMBIO]]),2),"")</f>
        <v>94.4</v>
      </c>
      <c r="AJ484" s="5"/>
      <c r="AK484" s="33" t="s">
        <v>671</v>
      </c>
      <c r="AL484" s="5" t="s">
        <v>680</v>
      </c>
      <c r="AM484" s="23" t="s">
        <v>671</v>
      </c>
      <c r="AN484" s="23" t="s">
        <v>671</v>
      </c>
      <c r="AO484" s="7">
        <f>IFERROR(VLOOKUP("1-"&amp;Presupuestos[[#This Row],[ID DOCUMENTO]],BD_Pagos[],7,0),"")</f>
        <v>45877</v>
      </c>
      <c r="AP484" s="16" t="str">
        <f>IFERROR(VLOOKUP("1-"&amp;Presupuestos[[#This Row],[ID DOCUMENTO]],BD_Pagos[],8,0),"")</f>
        <v>B-BCP - Soles</v>
      </c>
      <c r="AQ484" s="17">
        <f>IFERROR(VLOOKUP("1-"&amp;Presupuestos[[#This Row],[ID DOCUMENTO]],BD_Pagos[],9,0),"")</f>
        <v>58607</v>
      </c>
      <c r="AR484" s="54"/>
      <c r="AS484" s="7">
        <f>IFERROR(VLOOKUP("2-"&amp;Presupuestos[[#This Row],[ID DOCUMENTO]],BD_Pagos[],7,0),"")</f>
        <v>0</v>
      </c>
      <c r="AT484" s="16" t="str">
        <f>IFERROR(VLOOKUP("2-"&amp;Presupuestos[[#This Row],[ID DOCUMENTO]],BD_Pagos[],8,0),"")</f>
        <v/>
      </c>
      <c r="AU484" s="17">
        <f>IFERROR(VLOOKUP("2-"&amp;Presupuestos[[#This Row],[ID DOCUMENTO]],BD_Pagos[],9,0),"")</f>
        <v>0</v>
      </c>
      <c r="AV484" s="20">
        <f>IF(IFERROR(VLOOKUP("2-"&amp;Presupuestos[[#This Row],[ID DOCUMENTO]],BD_Pagos[],10,0),0)&gt;Presupuestos[[#This Row],[TOTAL SOLES]],Presupuestos[[#This Row],[TOTAL SOLES]],IFERROR(VLOOKUP("2-"&amp;Presupuestos[[#This Row],[ID DOCUMENTO]],BD_Pagos[],10,0),0))</f>
        <v>0</v>
      </c>
      <c r="AW484" s="7"/>
      <c r="AX484" s="16"/>
      <c r="AY484" s="17"/>
      <c r="AZ484" s="20"/>
      <c r="BA484" s="7"/>
      <c r="BB484" s="16"/>
      <c r="BC484" s="17"/>
      <c r="BD484" s="20"/>
      <c r="BE484" s="7">
        <f>IFERROR(VLOOKUP("5-"&amp;Presupuestos[[#This Row],[ID DOCUMENTO]],BD_Pagos[],7,0),"")</f>
        <v>0</v>
      </c>
      <c r="BF484" s="17">
        <f>IFERROR(VLOOKUP("5-"&amp;Presupuestos[[#This Row],[ID DOCUMENTO]],BD_Pagos[],9,0),"")</f>
        <v>0</v>
      </c>
      <c r="BG484" s="20">
        <f>IF(IFERROR(VLOOKUP("5-"&amp;Presupuestos[[#This Row],[ID DOCUMENTO]],BD_Pagos[],10,0),0)&gt;Presupuestos[[#This Row],[TOTAL SOLES]],Presupuestos[[#This Row],[TOTAL SOLES]],IFERROR(VLOOKUP("5-"&amp;Presupuestos[[#This Row],[ID DOCUMENTO]],BD_Pagos[],10,0),0))</f>
        <v>0</v>
      </c>
      <c r="BH484" s="7">
        <f>IFERROR(VLOOKUP("1-Detraccion"&amp;Presupuestos[[#This Row],[ID DOCUMENTO]],BD_Pagos[],2,0),"")</f>
        <v>0</v>
      </c>
      <c r="BI484" s="3" t="str">
        <f>IFERROR(VLOOKUP("1-Detraccion"&amp;Presupuestos[[#This Row],[ID DOCUMENTO]],BD_Pagos[],3,0),"")</f>
        <v/>
      </c>
      <c r="BJ484" s="3">
        <f>IFERROR(VLOOKUP("1-Detraccion"&amp;Presupuestos[[#This Row],[ID DOCUMENTO]],BD_Pagos[],4,0),"")</f>
        <v>0</v>
      </c>
      <c r="BK484" s="6">
        <f>IF(IFERROR(VLOOKUP("1-Detraccion"&amp;Presupuestos[[#This Row],[ID DOCUMENTO]],BD_Pagos[],5,0),0)&gt;Presupuestos[[#This Row],[TOTAL SOLES]],Presupuestos[[#This Row],[TOTAL SOLES]],IFERROR(VLOOKUP("1-Detraccion"&amp;Presupuestos[[#This Row],[ID DOCUMENTO]],BD_Pagos[],5,0),0))</f>
        <v>0</v>
      </c>
      <c r="BL484" s="6">
        <f>IF(IFERROR(VLOOKUP("1-Detraccion"&amp;Presupuestos[[#This Row],[ID DOCUMENTO]],BD_Pagos[],6,0),0)&gt;Presupuestos[[#This Row],[TOTAL SOLES]],Presupuestos[[#This Row],[TOTAL SOLES]],IFERROR(VLOOKUP("1-Detraccion"&amp;Presupuestos[[#This Row],[ID DOCUMENTO]],BD_Pagos[],6,0),0))</f>
        <v>0</v>
      </c>
      <c r="BM484" s="37"/>
      <c r="BN484" s="3"/>
      <c r="BO484" s="3"/>
      <c r="BP484" s="6"/>
      <c r="BQ48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94.4</v>
      </c>
      <c r="BR484" s="23" t="str">
        <f>IF(Presupuestos[[#This Row],[SALDO ME-MN]]&gt;0,"PENDIENTE","CANCELADO")</f>
        <v>PENDIENTE</v>
      </c>
      <c r="BS484" s="23" t="str">
        <f>IF(COUNTIFS($U$4:$U483,Presupuestos[[#This Row],[ID DOCUMENTO]])&gt;=1,IF(B483=Presupuestos[[#This Row],[ID]],"OK","DOC. DUPLICADO"),"OK")</f>
        <v>OK</v>
      </c>
    </row>
    <row r="485" spans="2:71" ht="24" x14ac:dyDescent="0.25">
      <c r="B485" s="34">
        <f>IF(Presupuestos[[#This Row],[ID DOCUMENTO]]=U484,B484,IF(B484="ID",1,B484+1))</f>
        <v>462</v>
      </c>
      <c r="C485" s="2">
        <v>45856</v>
      </c>
      <c r="D485" s="2">
        <v>45856</v>
      </c>
      <c r="E485" s="3" t="s">
        <v>966</v>
      </c>
      <c r="F485" s="25" t="s">
        <v>35</v>
      </c>
      <c r="G485" s="25" t="s">
        <v>134</v>
      </c>
      <c r="H485" s="25" t="s">
        <v>97</v>
      </c>
      <c r="I485" s="36" t="str">
        <f>IFERROR(VLOOKUP(Presupuestos[[#This Row],[AREA]]&amp;Presupuestos[[#This Row],[CONCEPTO]]&amp;Presupuestos[[#This Row],[DESCRIPCION]],Tabla28[[Columna1]:[CÓDIGO NUEVO]],2,0),"")</f>
        <v>P0312001</v>
      </c>
      <c r="J485" s="3" t="s">
        <v>1440</v>
      </c>
      <c r="K485" s="3" t="s">
        <v>666</v>
      </c>
      <c r="L485" s="47" t="s">
        <v>1441</v>
      </c>
      <c r="M485" s="31" t="s">
        <v>1442</v>
      </c>
      <c r="N485" s="3"/>
      <c r="O485" s="3" t="s">
        <v>300</v>
      </c>
      <c r="P485" s="3" t="s">
        <v>132</v>
      </c>
      <c r="Q485" s="3" t="str">
        <f>IFERROR(VLOOKUP(Presupuestos[[#This Row],[CLASIFICACIÓN (N)]],Tabla17[],2,0),"")</f>
        <v>Gastos operativos</v>
      </c>
      <c r="R485" s="3" t="str">
        <f>IFERROR(VLOOKUP(Presupuestos[[#This Row],[CLASIFICACIÓN (N)]],Tabla17[],3,0),"")</f>
        <v>Operativo</v>
      </c>
      <c r="S485" s="3" t="s">
        <v>41</v>
      </c>
      <c r="T485" s="3" t="str">
        <f>IFERROR(VLOOKUP(Presupuestos[[#This Row],[ALMACEN]],Tabla5[],2,0),"")</f>
        <v>Lima</v>
      </c>
      <c r="U485" s="19" t="str">
        <f>IFERROR(VLOOKUP(Presupuestos[[#This Row],[TIPO DE DOCUMENTO]],Tipo_Documento[],2,0)&amp;Presupuestos[[#This Row],[SERIE]]&amp;Presupuestos[[#This Row],[NUMERO]]&amp;Presupuestos[[#This Row],[RUC]],"")</f>
        <v>01E001241920609764261</v>
      </c>
      <c r="V485" s="3" t="s">
        <v>120</v>
      </c>
      <c r="W485" s="7">
        <v>45868</v>
      </c>
      <c r="X485" s="7">
        <v>45868</v>
      </c>
      <c r="Y485" s="3" t="s">
        <v>668</v>
      </c>
      <c r="Z485" s="3">
        <v>2419</v>
      </c>
      <c r="AA485" s="3">
        <f>IFERROR(VLOOKUP(Presupuestos[[#This Row],[RAZON SOCIAL]],CHOOSE({1,2},Clientes_Proveedores[Razon Social],Clientes_Proveedores[Ruc / Dni]),2,0),"-")</f>
        <v>20609764261</v>
      </c>
      <c r="AB485" s="31" t="s">
        <v>1103</v>
      </c>
      <c r="AC485" s="3" t="s">
        <v>670</v>
      </c>
      <c r="AD485" s="5">
        <v>0.18</v>
      </c>
      <c r="AE485" s="6">
        <v>80</v>
      </c>
      <c r="AF485" s="6">
        <f>Presupuestos[[#This Row],[BASE]]*Presupuestos[[#This Row],[% IGV]]</f>
        <v>14.399999999999999</v>
      </c>
      <c r="AG485" s="22">
        <f>ROUND(SUM(Presupuestos[[#This Row],[BASE]:[IGV]]),2)</f>
        <v>94.4</v>
      </c>
      <c r="AH485" s="9" t="str">
        <f>IF(Presupuestos[[#This Row],[MONEDA]]="USD",VLOOKUP(Presupuestos[[#This Row],[FECHA DE EMISION]],Tipo_Cambio[],3,0),"")</f>
        <v/>
      </c>
      <c r="AI485" s="22">
        <f>IFERROR(ROUND(IF(Presupuestos[[#This Row],[MONEDA]]="PEN",Presupuestos[[#This Row],[TOTAL]],Presupuestos[[#This Row],[TOTAL]]*Presupuestos[[#This Row],[TIPO DE CAMBIO]]),2),"")</f>
        <v>94.4</v>
      </c>
      <c r="AJ485" s="5"/>
      <c r="AK485" s="33" t="s">
        <v>671</v>
      </c>
      <c r="AL485" s="5" t="s">
        <v>680</v>
      </c>
      <c r="AM485" s="23" t="s">
        <v>671</v>
      </c>
      <c r="AN485" s="23" t="s">
        <v>671</v>
      </c>
      <c r="AO485" s="7">
        <f>IFERROR(VLOOKUP("1-"&amp;Presupuestos[[#This Row],[ID DOCUMENTO]],BD_Pagos[],7,0),"")</f>
        <v>45877</v>
      </c>
      <c r="AP485" s="16" t="str">
        <f>IFERROR(VLOOKUP("1-"&amp;Presupuestos[[#This Row],[ID DOCUMENTO]],BD_Pagos[],8,0),"")</f>
        <v>B-BCP - Soles</v>
      </c>
      <c r="AQ485" s="17">
        <f>IFERROR(VLOOKUP("1-"&amp;Presupuestos[[#This Row],[ID DOCUMENTO]],BD_Pagos[],9,0),"")</f>
        <v>58607</v>
      </c>
      <c r="AR485" s="54"/>
      <c r="AS485" s="7">
        <f>IFERROR(VLOOKUP("2-"&amp;Presupuestos[[#This Row],[ID DOCUMENTO]],BD_Pagos[],7,0),"")</f>
        <v>0</v>
      </c>
      <c r="AT485" s="16" t="str">
        <f>IFERROR(VLOOKUP("2-"&amp;Presupuestos[[#This Row],[ID DOCUMENTO]],BD_Pagos[],8,0),"")</f>
        <v/>
      </c>
      <c r="AU485" s="17">
        <f>IFERROR(VLOOKUP("2-"&amp;Presupuestos[[#This Row],[ID DOCUMENTO]],BD_Pagos[],9,0),"")</f>
        <v>0</v>
      </c>
      <c r="AV485" s="20">
        <f>IF(IFERROR(VLOOKUP("2-"&amp;Presupuestos[[#This Row],[ID DOCUMENTO]],BD_Pagos[],10,0),0)&gt;Presupuestos[[#This Row],[TOTAL SOLES]],Presupuestos[[#This Row],[TOTAL SOLES]],IFERROR(VLOOKUP("2-"&amp;Presupuestos[[#This Row],[ID DOCUMENTO]],BD_Pagos[],10,0),0))</f>
        <v>0</v>
      </c>
      <c r="AW485" s="7"/>
      <c r="AX485" s="16"/>
      <c r="AY485" s="17"/>
      <c r="AZ485" s="20"/>
      <c r="BA485" s="7"/>
      <c r="BB485" s="16"/>
      <c r="BC485" s="17"/>
      <c r="BD485" s="20"/>
      <c r="BE485" s="7">
        <f>IFERROR(VLOOKUP("5-"&amp;Presupuestos[[#This Row],[ID DOCUMENTO]],BD_Pagos[],7,0),"")</f>
        <v>0</v>
      </c>
      <c r="BF485" s="17">
        <f>IFERROR(VLOOKUP("5-"&amp;Presupuestos[[#This Row],[ID DOCUMENTO]],BD_Pagos[],9,0),"")</f>
        <v>0</v>
      </c>
      <c r="BG485" s="20">
        <f>IF(IFERROR(VLOOKUP("5-"&amp;Presupuestos[[#This Row],[ID DOCUMENTO]],BD_Pagos[],10,0),0)&gt;Presupuestos[[#This Row],[TOTAL SOLES]],Presupuestos[[#This Row],[TOTAL SOLES]],IFERROR(VLOOKUP("5-"&amp;Presupuestos[[#This Row],[ID DOCUMENTO]],BD_Pagos[],10,0),0))</f>
        <v>0</v>
      </c>
      <c r="BH485" s="7">
        <f>IFERROR(VLOOKUP("1-Detraccion"&amp;Presupuestos[[#This Row],[ID DOCUMENTO]],BD_Pagos[],2,0),"")</f>
        <v>0</v>
      </c>
      <c r="BI485" s="3" t="str">
        <f>IFERROR(VLOOKUP("1-Detraccion"&amp;Presupuestos[[#This Row],[ID DOCUMENTO]],BD_Pagos[],3,0),"")</f>
        <v/>
      </c>
      <c r="BJ485" s="3">
        <f>IFERROR(VLOOKUP("1-Detraccion"&amp;Presupuestos[[#This Row],[ID DOCUMENTO]],BD_Pagos[],4,0),"")</f>
        <v>0</v>
      </c>
      <c r="BK485" s="6">
        <f>IF(IFERROR(VLOOKUP("1-Detraccion"&amp;Presupuestos[[#This Row],[ID DOCUMENTO]],BD_Pagos[],5,0),0)&gt;Presupuestos[[#This Row],[TOTAL SOLES]],Presupuestos[[#This Row],[TOTAL SOLES]],IFERROR(VLOOKUP("1-Detraccion"&amp;Presupuestos[[#This Row],[ID DOCUMENTO]],BD_Pagos[],5,0),0))</f>
        <v>0</v>
      </c>
      <c r="BL485" s="6">
        <f>IF(IFERROR(VLOOKUP("1-Detraccion"&amp;Presupuestos[[#This Row],[ID DOCUMENTO]],BD_Pagos[],6,0),0)&gt;Presupuestos[[#This Row],[TOTAL SOLES]],Presupuestos[[#This Row],[TOTAL SOLES]],IFERROR(VLOOKUP("1-Detraccion"&amp;Presupuestos[[#This Row],[ID DOCUMENTO]],BD_Pagos[],6,0),0))</f>
        <v>0</v>
      </c>
      <c r="BM485" s="37"/>
      <c r="BN485" s="3"/>
      <c r="BO485" s="3"/>
      <c r="BP485" s="6"/>
      <c r="BQ48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94.4</v>
      </c>
      <c r="BR485" s="23" t="str">
        <f>IF(Presupuestos[[#This Row],[SALDO ME-MN]]&gt;0,"PENDIENTE","CANCELADO")</f>
        <v>PENDIENTE</v>
      </c>
      <c r="BS485" s="23" t="str">
        <f>IF(COUNTIFS($U$4:$U484,Presupuestos[[#This Row],[ID DOCUMENTO]])&gt;=1,IF(B484=Presupuestos[[#This Row],[ID]],"OK","DOC. DUPLICADO"),"OK")</f>
        <v>OK</v>
      </c>
    </row>
    <row r="486" spans="2:71" ht="24" x14ac:dyDescent="0.25">
      <c r="B486" s="34">
        <f>IF(Presupuestos[[#This Row],[ID DOCUMENTO]]=U485,B485,IF(B485="ID",1,B485+1))</f>
        <v>463</v>
      </c>
      <c r="C486" s="2">
        <v>45856</v>
      </c>
      <c r="D486" s="2">
        <v>45856</v>
      </c>
      <c r="E486" s="3" t="s">
        <v>966</v>
      </c>
      <c r="F486" s="25" t="s">
        <v>35</v>
      </c>
      <c r="G486" s="25" t="s">
        <v>134</v>
      </c>
      <c r="H486" s="25" t="s">
        <v>97</v>
      </c>
      <c r="I486" s="36" t="str">
        <f>IFERROR(VLOOKUP(Presupuestos[[#This Row],[AREA]]&amp;Presupuestos[[#This Row],[CONCEPTO]]&amp;Presupuestos[[#This Row],[DESCRIPCION]],Tabla28[[Columna1]:[CÓDIGO NUEVO]],2,0),"")</f>
        <v>P0312001</v>
      </c>
      <c r="J486" s="3" t="s">
        <v>1440</v>
      </c>
      <c r="K486" s="3" t="s">
        <v>666</v>
      </c>
      <c r="L486" s="3" t="s">
        <v>1305</v>
      </c>
      <c r="M486" s="31" t="s">
        <v>1443</v>
      </c>
      <c r="N486" s="3"/>
      <c r="O486" s="3" t="s">
        <v>300</v>
      </c>
      <c r="P486" s="3" t="s">
        <v>132</v>
      </c>
      <c r="Q486" s="3" t="str">
        <f>IFERROR(VLOOKUP(Presupuestos[[#This Row],[CLASIFICACIÓN (N)]],Tabla17[],2,0),"")</f>
        <v>Gastos operativos</v>
      </c>
      <c r="R486" s="3" t="str">
        <f>IFERROR(VLOOKUP(Presupuestos[[#This Row],[CLASIFICACIÓN (N)]],Tabla17[],3,0),"")</f>
        <v>Operativo</v>
      </c>
      <c r="S486" s="3" t="s">
        <v>41</v>
      </c>
      <c r="T486" s="3" t="str">
        <f>IFERROR(VLOOKUP(Presupuestos[[#This Row],[ALMACEN]],Tabla5[],2,0),"")</f>
        <v>Lima</v>
      </c>
      <c r="U486" s="19" t="str">
        <f>IFERROR(VLOOKUP(Presupuestos[[#This Row],[TIPO DE DOCUMENTO]],Tipo_Documento[],2,0)&amp;Presupuestos[[#This Row],[SERIE]]&amp;Presupuestos[[#This Row],[NUMERO]]&amp;Presupuestos[[#This Row],[RUC]],"")</f>
        <v>01E001242020609764261</v>
      </c>
      <c r="V486" s="3" t="s">
        <v>120</v>
      </c>
      <c r="W486" s="7">
        <v>45868</v>
      </c>
      <c r="X486" s="7">
        <v>45868</v>
      </c>
      <c r="Y486" s="3" t="s">
        <v>668</v>
      </c>
      <c r="Z486" s="3">
        <v>2420</v>
      </c>
      <c r="AA486" s="3">
        <f>IFERROR(VLOOKUP(Presupuestos[[#This Row],[RAZON SOCIAL]],CHOOSE({1,2},Clientes_Proveedores[Razon Social],Clientes_Proveedores[Ruc / Dni]),2,0),"-")</f>
        <v>20609764261</v>
      </c>
      <c r="AB486" s="31" t="s">
        <v>1103</v>
      </c>
      <c r="AC486" s="3" t="s">
        <v>670</v>
      </c>
      <c r="AD486" s="5">
        <v>0.18</v>
      </c>
      <c r="AE486" s="6">
        <v>60</v>
      </c>
      <c r="AF486" s="6">
        <f>Presupuestos[[#This Row],[BASE]]*Presupuestos[[#This Row],[% IGV]]</f>
        <v>10.799999999999999</v>
      </c>
      <c r="AG486" s="22">
        <f>ROUND(SUM(Presupuestos[[#This Row],[BASE]:[IGV]]),2)</f>
        <v>70.8</v>
      </c>
      <c r="AH486" s="9" t="str">
        <f>IF(Presupuestos[[#This Row],[MONEDA]]="USD",VLOOKUP(Presupuestos[[#This Row],[FECHA DE EMISION]],Tipo_Cambio[],3,0),"")</f>
        <v/>
      </c>
      <c r="AI486" s="22">
        <f>IFERROR(ROUND(IF(Presupuestos[[#This Row],[MONEDA]]="PEN",Presupuestos[[#This Row],[TOTAL]],Presupuestos[[#This Row],[TOTAL]]*Presupuestos[[#This Row],[TIPO DE CAMBIO]]),2),"")</f>
        <v>70.8</v>
      </c>
      <c r="AJ486" s="5"/>
      <c r="AK486" s="33" t="s">
        <v>671</v>
      </c>
      <c r="AL486" s="5" t="s">
        <v>680</v>
      </c>
      <c r="AM486" s="23" t="s">
        <v>671</v>
      </c>
      <c r="AN486" s="23" t="s">
        <v>671</v>
      </c>
      <c r="AO486" s="7">
        <f>IFERROR(VLOOKUP("1-"&amp;Presupuestos[[#This Row],[ID DOCUMENTO]],BD_Pagos[],7,0),"")</f>
        <v>45877</v>
      </c>
      <c r="AP486" s="16" t="str">
        <f>IFERROR(VLOOKUP("1-"&amp;Presupuestos[[#This Row],[ID DOCUMENTO]],BD_Pagos[],8,0),"")</f>
        <v>B-BCP - Soles</v>
      </c>
      <c r="AQ486" s="17">
        <f>IFERROR(VLOOKUP("1-"&amp;Presupuestos[[#This Row],[ID DOCUMENTO]],BD_Pagos[],9,0),"")</f>
        <v>58607</v>
      </c>
      <c r="AR486" s="54"/>
      <c r="AS486" s="7">
        <f>IFERROR(VLOOKUP("2-"&amp;Presupuestos[[#This Row],[ID DOCUMENTO]],BD_Pagos[],7,0),"")</f>
        <v>0</v>
      </c>
      <c r="AT486" s="16" t="str">
        <f>IFERROR(VLOOKUP("2-"&amp;Presupuestos[[#This Row],[ID DOCUMENTO]],BD_Pagos[],8,0),"")</f>
        <v/>
      </c>
      <c r="AU486" s="17">
        <f>IFERROR(VLOOKUP("2-"&amp;Presupuestos[[#This Row],[ID DOCUMENTO]],BD_Pagos[],9,0),"")</f>
        <v>0</v>
      </c>
      <c r="AV486" s="20">
        <f>IF(IFERROR(VLOOKUP("2-"&amp;Presupuestos[[#This Row],[ID DOCUMENTO]],BD_Pagos[],10,0),0)&gt;Presupuestos[[#This Row],[TOTAL SOLES]],Presupuestos[[#This Row],[TOTAL SOLES]],IFERROR(VLOOKUP("2-"&amp;Presupuestos[[#This Row],[ID DOCUMENTO]],BD_Pagos[],10,0),0))</f>
        <v>0</v>
      </c>
      <c r="AW486" s="7"/>
      <c r="AX486" s="16"/>
      <c r="AY486" s="17"/>
      <c r="AZ486" s="20"/>
      <c r="BA486" s="7"/>
      <c r="BB486" s="16"/>
      <c r="BC486" s="17"/>
      <c r="BD486" s="20"/>
      <c r="BE486" s="7">
        <f>IFERROR(VLOOKUP("5-"&amp;Presupuestos[[#This Row],[ID DOCUMENTO]],BD_Pagos[],7,0),"")</f>
        <v>0</v>
      </c>
      <c r="BF486" s="17">
        <f>IFERROR(VLOOKUP("5-"&amp;Presupuestos[[#This Row],[ID DOCUMENTO]],BD_Pagos[],9,0),"")</f>
        <v>0</v>
      </c>
      <c r="BG486" s="20">
        <f>IF(IFERROR(VLOOKUP("5-"&amp;Presupuestos[[#This Row],[ID DOCUMENTO]],BD_Pagos[],10,0),0)&gt;Presupuestos[[#This Row],[TOTAL SOLES]],Presupuestos[[#This Row],[TOTAL SOLES]],IFERROR(VLOOKUP("5-"&amp;Presupuestos[[#This Row],[ID DOCUMENTO]],BD_Pagos[],10,0),0))</f>
        <v>0</v>
      </c>
      <c r="BH486" s="7">
        <f>IFERROR(VLOOKUP("1-Detraccion"&amp;Presupuestos[[#This Row],[ID DOCUMENTO]],BD_Pagos[],2,0),"")</f>
        <v>0</v>
      </c>
      <c r="BI486" s="3" t="str">
        <f>IFERROR(VLOOKUP("1-Detraccion"&amp;Presupuestos[[#This Row],[ID DOCUMENTO]],BD_Pagos[],3,0),"")</f>
        <v/>
      </c>
      <c r="BJ486" s="3">
        <f>IFERROR(VLOOKUP("1-Detraccion"&amp;Presupuestos[[#This Row],[ID DOCUMENTO]],BD_Pagos[],4,0),"")</f>
        <v>0</v>
      </c>
      <c r="BK486" s="6">
        <f>IF(IFERROR(VLOOKUP("1-Detraccion"&amp;Presupuestos[[#This Row],[ID DOCUMENTO]],BD_Pagos[],5,0),0)&gt;Presupuestos[[#This Row],[TOTAL SOLES]],Presupuestos[[#This Row],[TOTAL SOLES]],IFERROR(VLOOKUP("1-Detraccion"&amp;Presupuestos[[#This Row],[ID DOCUMENTO]],BD_Pagos[],5,0),0))</f>
        <v>0</v>
      </c>
      <c r="BL486" s="6">
        <f>IF(IFERROR(VLOOKUP("1-Detraccion"&amp;Presupuestos[[#This Row],[ID DOCUMENTO]],BD_Pagos[],6,0),0)&gt;Presupuestos[[#This Row],[TOTAL SOLES]],Presupuestos[[#This Row],[TOTAL SOLES]],IFERROR(VLOOKUP("1-Detraccion"&amp;Presupuestos[[#This Row],[ID DOCUMENTO]],BD_Pagos[],6,0),0))</f>
        <v>0</v>
      </c>
      <c r="BM486" s="37"/>
      <c r="BN486" s="3"/>
      <c r="BO486" s="3"/>
      <c r="BP486" s="6"/>
      <c r="BQ48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70.8</v>
      </c>
      <c r="BR486" s="23" t="str">
        <f>IF(Presupuestos[[#This Row],[SALDO ME-MN]]&gt;0,"PENDIENTE","CANCELADO")</f>
        <v>PENDIENTE</v>
      </c>
      <c r="BS486" s="23" t="str">
        <f>IF(COUNTIFS($U$4:$U485,Presupuestos[[#This Row],[ID DOCUMENTO]])&gt;=1,IF(B485=Presupuestos[[#This Row],[ID]],"OK","DOC. DUPLICADO"),"OK")</f>
        <v>OK</v>
      </c>
    </row>
    <row r="487" spans="2:71" x14ac:dyDescent="0.25">
      <c r="B487" s="34">
        <f>IF(Presupuestos[[#This Row],[ID DOCUMENTO]]=U486,B486,IF(B486="ID",1,B486+1))</f>
        <v>464</v>
      </c>
      <c r="C487" s="2">
        <v>45859</v>
      </c>
      <c r="D487" s="2">
        <v>45859</v>
      </c>
      <c r="E487" s="3" t="s">
        <v>711</v>
      </c>
      <c r="F487" s="25" t="s">
        <v>35</v>
      </c>
      <c r="G487" s="25" t="s">
        <v>223</v>
      </c>
      <c r="H487" s="25" t="s">
        <v>214</v>
      </c>
      <c r="I487" s="36" t="str">
        <f>IFERROR(VLOOKUP(Presupuestos[[#This Row],[AREA]]&amp;Presupuestos[[#This Row],[CONCEPTO]]&amp;Presupuestos[[#This Row],[DESCRIPCION]],Tabla28[[Columna1]:[CÓDIGO NUEVO]],2,0),"")</f>
        <v>P0303002</v>
      </c>
      <c r="J487" s="3" t="s">
        <v>666</v>
      </c>
      <c r="K487" s="3" t="s">
        <v>666</v>
      </c>
      <c r="L487" s="3" t="s">
        <v>666</v>
      </c>
      <c r="M487" s="31" t="s">
        <v>826</v>
      </c>
      <c r="N487" s="3" t="s">
        <v>33</v>
      </c>
      <c r="O487" s="3" t="s">
        <v>308</v>
      </c>
      <c r="P487" s="3" t="s">
        <v>122</v>
      </c>
      <c r="Q487" s="3" t="str">
        <f>IFERROR(VLOOKUP(Presupuestos[[#This Row],[CLASIFICACIÓN (N)]],Tabla17[],2,0),"")</f>
        <v>Costos de ventas</v>
      </c>
      <c r="R487" s="3" t="str">
        <f>IFERROR(VLOOKUP(Presupuestos[[#This Row],[CLASIFICACIÓN (N)]],Tabla17[],3,0),"")</f>
        <v>Operativo</v>
      </c>
      <c r="S487" s="3" t="s">
        <v>16</v>
      </c>
      <c r="T487" s="3" t="str">
        <f>IFERROR(VLOOKUP(Presupuestos[[#This Row],[ALMACEN]],Tabla5[],2,0),"")</f>
        <v>Arequipa</v>
      </c>
      <c r="U487" s="19" t="str">
        <f>IFERROR(VLOOKUP(Presupuestos[[#This Row],[TIPO DE DOCUMENTO]],Tipo_Documento[],2,0)&amp;Presupuestos[[#This Row],[SERIE]]&amp;Presupuestos[[#This Row],[NUMERO]]&amp;Presupuestos[[#This Row],[RUC]],"")</f>
        <v>01F211240574120517252558</v>
      </c>
      <c r="V487" s="3" t="s">
        <v>120</v>
      </c>
      <c r="W487" s="7">
        <v>45859</v>
      </c>
      <c r="X487" s="7">
        <v>45859</v>
      </c>
      <c r="Y487" s="3" t="s">
        <v>829</v>
      </c>
      <c r="Z487" s="3">
        <v>2405741</v>
      </c>
      <c r="AA487" s="3">
        <f>IFERROR(VLOOKUP(Presupuestos[[#This Row],[RAZON SOCIAL]],CHOOSE({1,2},Clientes_Proveedores[Razon Social],Clientes_Proveedores[Ruc / Dni]),2,0),"-")</f>
        <v>20517252558</v>
      </c>
      <c r="AB487" s="31" t="s">
        <v>714</v>
      </c>
      <c r="AC487" s="3" t="s">
        <v>670</v>
      </c>
      <c r="AD487" s="5">
        <v>0.18</v>
      </c>
      <c r="AE487" s="6">
        <v>6.78</v>
      </c>
      <c r="AF487" s="6">
        <f>Presupuestos[[#This Row],[BASE]]*Presupuestos[[#This Row],[% IGV]]</f>
        <v>1.2203999999999999</v>
      </c>
      <c r="AG487" s="22">
        <f>ROUND(SUM(Presupuestos[[#This Row],[BASE]:[IGV]]),2)</f>
        <v>8</v>
      </c>
      <c r="AH487" s="9" t="str">
        <f>IF(Presupuestos[[#This Row],[MONEDA]]="USD",VLOOKUP(Presupuestos[[#This Row],[FECHA DE EMISION]],Tipo_Cambio[],3,0),"")</f>
        <v/>
      </c>
      <c r="AI487" s="22">
        <f>IFERROR(ROUND(IF(Presupuestos[[#This Row],[MONEDA]]="PEN",Presupuestos[[#This Row],[TOTAL]],Presupuestos[[#This Row],[TOTAL]]*Presupuestos[[#This Row],[TIPO DE CAMBIO]]),2),"")</f>
        <v>8</v>
      </c>
      <c r="AJ487" s="5"/>
      <c r="AK487" s="33" t="s">
        <v>671</v>
      </c>
      <c r="AL487" s="5" t="s">
        <v>715</v>
      </c>
      <c r="AM487" s="23" t="s">
        <v>671</v>
      </c>
      <c r="AN487" s="23" t="s">
        <v>671</v>
      </c>
      <c r="AO487" s="7">
        <f>IFERROR(VLOOKUP("1-"&amp;Presupuestos[[#This Row],[ID DOCUMENTO]],BD_Pagos[],7,0),"")</f>
        <v>45859</v>
      </c>
      <c r="AP487" s="16" t="str">
        <f>IFERROR(VLOOKUP("1-"&amp;Presupuestos[[#This Row],[ID DOCUMENTO]],BD_Pagos[],8,0),"")</f>
        <v>C_Ope_002</v>
      </c>
      <c r="AQ487" s="17">
        <f>IFERROR(VLOOKUP("1-"&amp;Presupuestos[[#This Row],[ID DOCUMENTO]],BD_Pagos[],9,0),"")</f>
        <v>24961</v>
      </c>
      <c r="AR487" s="54"/>
      <c r="AS487" s="7">
        <f>IFERROR(VLOOKUP("2-"&amp;Presupuestos[[#This Row],[ID DOCUMENTO]],BD_Pagos[],7,0),"")</f>
        <v>0</v>
      </c>
      <c r="AT487" s="16" t="str">
        <f>IFERROR(VLOOKUP("2-"&amp;Presupuestos[[#This Row],[ID DOCUMENTO]],BD_Pagos[],8,0),"")</f>
        <v/>
      </c>
      <c r="AU487" s="17">
        <f>IFERROR(VLOOKUP("2-"&amp;Presupuestos[[#This Row],[ID DOCUMENTO]],BD_Pagos[],9,0),"")</f>
        <v>0</v>
      </c>
      <c r="AV487" s="20">
        <f>IF(IFERROR(VLOOKUP("2-"&amp;Presupuestos[[#This Row],[ID DOCUMENTO]],BD_Pagos[],10,0),0)&gt;Presupuestos[[#This Row],[TOTAL SOLES]],Presupuestos[[#This Row],[TOTAL SOLES]],IFERROR(VLOOKUP("2-"&amp;Presupuestos[[#This Row],[ID DOCUMENTO]],BD_Pagos[],10,0),0))</f>
        <v>0</v>
      </c>
      <c r="AW487" s="7"/>
      <c r="AX487" s="16"/>
      <c r="AY487" s="17"/>
      <c r="AZ487" s="20"/>
      <c r="BA487" s="7"/>
      <c r="BB487" s="16"/>
      <c r="BC487" s="17"/>
      <c r="BD487" s="20"/>
      <c r="BE487" s="7">
        <f>IFERROR(VLOOKUP("5-"&amp;Presupuestos[[#This Row],[ID DOCUMENTO]],BD_Pagos[],7,0),"")</f>
        <v>0</v>
      </c>
      <c r="BF487" s="17">
        <f>IFERROR(VLOOKUP("5-"&amp;Presupuestos[[#This Row],[ID DOCUMENTO]],BD_Pagos[],9,0),"")</f>
        <v>0</v>
      </c>
      <c r="BG487" s="20">
        <f>IF(IFERROR(VLOOKUP("5-"&amp;Presupuestos[[#This Row],[ID DOCUMENTO]],BD_Pagos[],10,0),0)&gt;Presupuestos[[#This Row],[TOTAL SOLES]],Presupuestos[[#This Row],[TOTAL SOLES]],IFERROR(VLOOKUP("5-"&amp;Presupuestos[[#This Row],[ID DOCUMENTO]],BD_Pagos[],10,0),0))</f>
        <v>0</v>
      </c>
      <c r="BH487" s="7">
        <f>IFERROR(VLOOKUP("1-Detraccion"&amp;Presupuestos[[#This Row],[ID DOCUMENTO]],BD_Pagos[],2,0),"")</f>
        <v>0</v>
      </c>
      <c r="BI487" s="3" t="str">
        <f>IFERROR(VLOOKUP("1-Detraccion"&amp;Presupuestos[[#This Row],[ID DOCUMENTO]],BD_Pagos[],3,0),"")</f>
        <v/>
      </c>
      <c r="BJ487" s="3">
        <f>IFERROR(VLOOKUP("1-Detraccion"&amp;Presupuestos[[#This Row],[ID DOCUMENTO]],BD_Pagos[],4,0),"")</f>
        <v>0</v>
      </c>
      <c r="BK487" s="6">
        <f>IF(IFERROR(VLOOKUP("1-Detraccion"&amp;Presupuestos[[#This Row],[ID DOCUMENTO]],BD_Pagos[],5,0),0)&gt;Presupuestos[[#This Row],[TOTAL SOLES]],Presupuestos[[#This Row],[TOTAL SOLES]],IFERROR(VLOOKUP("1-Detraccion"&amp;Presupuestos[[#This Row],[ID DOCUMENTO]],BD_Pagos[],5,0),0))</f>
        <v>0</v>
      </c>
      <c r="BL487" s="6">
        <f>IF(IFERROR(VLOOKUP("1-Detraccion"&amp;Presupuestos[[#This Row],[ID DOCUMENTO]],BD_Pagos[],6,0),0)&gt;Presupuestos[[#This Row],[TOTAL SOLES]],Presupuestos[[#This Row],[TOTAL SOLES]],IFERROR(VLOOKUP("1-Detraccion"&amp;Presupuestos[[#This Row],[ID DOCUMENTO]],BD_Pagos[],6,0),0))</f>
        <v>0</v>
      </c>
      <c r="BM487" s="37"/>
      <c r="BN487" s="3"/>
      <c r="BO487" s="3"/>
      <c r="BP487" s="6"/>
      <c r="BQ48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487" s="23" t="str">
        <f>IF(Presupuestos[[#This Row],[SALDO ME-MN]]&gt;0,"PENDIENTE","CANCELADO")</f>
        <v>PENDIENTE</v>
      </c>
      <c r="BS487" s="23" t="str">
        <f>IF(COUNTIFS($U$4:$U486,Presupuestos[[#This Row],[ID DOCUMENTO]])&gt;=1,IF(B486=Presupuestos[[#This Row],[ID]],"OK","DOC. DUPLICADO"),"OK")</f>
        <v>OK</v>
      </c>
    </row>
    <row r="488" spans="2:71" x14ac:dyDescent="0.25">
      <c r="B488" s="34">
        <f>IF(Presupuestos[[#This Row],[ID DOCUMENTO]]=U487,B487,IF(B487="ID",1,B487+1))</f>
        <v>465</v>
      </c>
      <c r="C488" s="2">
        <v>45859</v>
      </c>
      <c r="D488" s="2">
        <v>45859</v>
      </c>
      <c r="E488" s="3" t="s">
        <v>711</v>
      </c>
      <c r="F488" s="25" t="s">
        <v>35</v>
      </c>
      <c r="G488" s="25" t="s">
        <v>223</v>
      </c>
      <c r="H488" s="25" t="s">
        <v>214</v>
      </c>
      <c r="I488" s="36" t="str">
        <f>IFERROR(VLOOKUP(Presupuestos[[#This Row],[AREA]]&amp;Presupuestos[[#This Row],[CONCEPTO]]&amp;Presupuestos[[#This Row],[DESCRIPCION]],Tabla28[[Columna1]:[CÓDIGO NUEVO]],2,0),"")</f>
        <v>P0303002</v>
      </c>
      <c r="J488" s="3" t="s">
        <v>666</v>
      </c>
      <c r="K488" s="3" t="s">
        <v>666</v>
      </c>
      <c r="L488" s="3" t="s">
        <v>666</v>
      </c>
      <c r="M488" s="31" t="s">
        <v>1444</v>
      </c>
      <c r="N488" s="3" t="s">
        <v>33</v>
      </c>
      <c r="O488" s="3" t="s">
        <v>308</v>
      </c>
      <c r="P488" s="3" t="s">
        <v>122</v>
      </c>
      <c r="Q488" s="3" t="str">
        <f>IFERROR(VLOOKUP(Presupuestos[[#This Row],[CLASIFICACIÓN (N)]],Tabla17[],2,0),"")</f>
        <v>Costos de ventas</v>
      </c>
      <c r="R488" s="3" t="str">
        <f>IFERROR(VLOOKUP(Presupuestos[[#This Row],[CLASIFICACIÓN (N)]],Tabla17[],3,0),"")</f>
        <v>Operativo</v>
      </c>
      <c r="S488" s="3" t="s">
        <v>16</v>
      </c>
      <c r="T488" s="3" t="str">
        <f>IFERROR(VLOOKUP(Presupuestos[[#This Row],[ALMACEN]],Tabla5[],2,0),"")</f>
        <v>Arequipa</v>
      </c>
      <c r="U488" s="19" t="str">
        <f>IFERROR(VLOOKUP(Presupuestos[[#This Row],[TIPO DE DOCUMENTO]],Tipo_Documento[],2,0)&amp;Presupuestos[[#This Row],[SERIE]]&amp;Presupuestos[[#This Row],[NUMERO]]&amp;Presupuestos[[#This Row],[RUC]],"")</f>
        <v>01F213181031320517252558</v>
      </c>
      <c r="V488" s="3" t="s">
        <v>120</v>
      </c>
      <c r="W488" s="7">
        <v>45859</v>
      </c>
      <c r="X488" s="7">
        <v>45859</v>
      </c>
      <c r="Y488" s="3" t="s">
        <v>719</v>
      </c>
      <c r="Z488" s="3">
        <v>1810313</v>
      </c>
      <c r="AA488" s="3">
        <f>IFERROR(VLOOKUP(Presupuestos[[#This Row],[RAZON SOCIAL]],CHOOSE({1,2},Clientes_Proveedores[Razon Social],Clientes_Proveedores[Ruc / Dni]),2,0),"-")</f>
        <v>20517252558</v>
      </c>
      <c r="AB488" s="31" t="s">
        <v>714</v>
      </c>
      <c r="AC488" s="3" t="s">
        <v>670</v>
      </c>
      <c r="AD488" s="5">
        <v>0.18</v>
      </c>
      <c r="AE488" s="6">
        <v>6.78</v>
      </c>
      <c r="AF488" s="6">
        <f>Presupuestos[[#This Row],[BASE]]*Presupuestos[[#This Row],[% IGV]]</f>
        <v>1.2203999999999999</v>
      </c>
      <c r="AG488" s="22">
        <f>ROUND(SUM(Presupuestos[[#This Row],[BASE]:[IGV]]),2)</f>
        <v>8</v>
      </c>
      <c r="AH488" s="9" t="str">
        <f>IF(Presupuestos[[#This Row],[MONEDA]]="USD",VLOOKUP(Presupuestos[[#This Row],[FECHA DE EMISION]],Tipo_Cambio[],3,0),"")</f>
        <v/>
      </c>
      <c r="AI488" s="22">
        <f>IFERROR(ROUND(IF(Presupuestos[[#This Row],[MONEDA]]="PEN",Presupuestos[[#This Row],[TOTAL]],Presupuestos[[#This Row],[TOTAL]]*Presupuestos[[#This Row],[TIPO DE CAMBIO]]),2),"")</f>
        <v>8</v>
      </c>
      <c r="AJ488" s="5"/>
      <c r="AK488" s="33" t="s">
        <v>671</v>
      </c>
      <c r="AL488" s="5" t="s">
        <v>715</v>
      </c>
      <c r="AM488" s="23" t="s">
        <v>671</v>
      </c>
      <c r="AN488" s="23" t="s">
        <v>671</v>
      </c>
      <c r="AO488" s="7">
        <f>IFERROR(VLOOKUP("1-"&amp;Presupuestos[[#This Row],[ID DOCUMENTO]],BD_Pagos[],7,0),"")</f>
        <v>45859</v>
      </c>
      <c r="AP488" s="16" t="str">
        <f>IFERROR(VLOOKUP("1-"&amp;Presupuestos[[#This Row],[ID DOCUMENTO]],BD_Pagos[],8,0),"")</f>
        <v>C_Ope_002</v>
      </c>
      <c r="AQ488" s="17">
        <f>IFERROR(VLOOKUP("1-"&amp;Presupuestos[[#This Row],[ID DOCUMENTO]],BD_Pagos[],9,0),"")</f>
        <v>24963</v>
      </c>
      <c r="AR488" s="54"/>
      <c r="AS488" s="7">
        <f>IFERROR(VLOOKUP("2-"&amp;Presupuestos[[#This Row],[ID DOCUMENTO]],BD_Pagos[],7,0),"")</f>
        <v>0</v>
      </c>
      <c r="AT488" s="16" t="str">
        <f>IFERROR(VLOOKUP("2-"&amp;Presupuestos[[#This Row],[ID DOCUMENTO]],BD_Pagos[],8,0),"")</f>
        <v/>
      </c>
      <c r="AU488" s="17">
        <f>IFERROR(VLOOKUP("2-"&amp;Presupuestos[[#This Row],[ID DOCUMENTO]],BD_Pagos[],9,0),"")</f>
        <v>0</v>
      </c>
      <c r="AV488" s="20">
        <f>IF(IFERROR(VLOOKUP("2-"&amp;Presupuestos[[#This Row],[ID DOCUMENTO]],BD_Pagos[],10,0),0)&gt;Presupuestos[[#This Row],[TOTAL SOLES]],Presupuestos[[#This Row],[TOTAL SOLES]],IFERROR(VLOOKUP("2-"&amp;Presupuestos[[#This Row],[ID DOCUMENTO]],BD_Pagos[],10,0),0))</f>
        <v>0</v>
      </c>
      <c r="AW488" s="7"/>
      <c r="AX488" s="16"/>
      <c r="AY488" s="17"/>
      <c r="AZ488" s="20"/>
      <c r="BA488" s="7"/>
      <c r="BB488" s="16"/>
      <c r="BC488" s="17"/>
      <c r="BD488" s="20"/>
      <c r="BE488" s="7">
        <f>IFERROR(VLOOKUP("5-"&amp;Presupuestos[[#This Row],[ID DOCUMENTO]],BD_Pagos[],7,0),"")</f>
        <v>0</v>
      </c>
      <c r="BF488" s="17">
        <f>IFERROR(VLOOKUP("5-"&amp;Presupuestos[[#This Row],[ID DOCUMENTO]],BD_Pagos[],9,0),"")</f>
        <v>0</v>
      </c>
      <c r="BG488" s="20">
        <f>IF(IFERROR(VLOOKUP("5-"&amp;Presupuestos[[#This Row],[ID DOCUMENTO]],BD_Pagos[],10,0),0)&gt;Presupuestos[[#This Row],[TOTAL SOLES]],Presupuestos[[#This Row],[TOTAL SOLES]],IFERROR(VLOOKUP("5-"&amp;Presupuestos[[#This Row],[ID DOCUMENTO]],BD_Pagos[],10,0),0))</f>
        <v>0</v>
      </c>
      <c r="BH488" s="7">
        <f>IFERROR(VLOOKUP("1-Detraccion"&amp;Presupuestos[[#This Row],[ID DOCUMENTO]],BD_Pagos[],2,0),"")</f>
        <v>0</v>
      </c>
      <c r="BI488" s="3" t="str">
        <f>IFERROR(VLOOKUP("1-Detraccion"&amp;Presupuestos[[#This Row],[ID DOCUMENTO]],BD_Pagos[],3,0),"")</f>
        <v/>
      </c>
      <c r="BJ488" s="3">
        <f>IFERROR(VLOOKUP("1-Detraccion"&amp;Presupuestos[[#This Row],[ID DOCUMENTO]],BD_Pagos[],4,0),"")</f>
        <v>0</v>
      </c>
      <c r="BK488" s="6">
        <f>IF(IFERROR(VLOOKUP("1-Detraccion"&amp;Presupuestos[[#This Row],[ID DOCUMENTO]],BD_Pagos[],5,0),0)&gt;Presupuestos[[#This Row],[TOTAL SOLES]],Presupuestos[[#This Row],[TOTAL SOLES]],IFERROR(VLOOKUP("1-Detraccion"&amp;Presupuestos[[#This Row],[ID DOCUMENTO]],BD_Pagos[],5,0),0))</f>
        <v>0</v>
      </c>
      <c r="BL488" s="6">
        <f>IF(IFERROR(VLOOKUP("1-Detraccion"&amp;Presupuestos[[#This Row],[ID DOCUMENTO]],BD_Pagos[],6,0),0)&gt;Presupuestos[[#This Row],[TOTAL SOLES]],Presupuestos[[#This Row],[TOTAL SOLES]],IFERROR(VLOOKUP("1-Detraccion"&amp;Presupuestos[[#This Row],[ID DOCUMENTO]],BD_Pagos[],6,0),0))</f>
        <v>0</v>
      </c>
      <c r="BM488" s="37"/>
      <c r="BN488" s="3"/>
      <c r="BO488" s="3"/>
      <c r="BP488" s="6"/>
      <c r="BQ48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488" s="23" t="str">
        <f>IF(Presupuestos[[#This Row],[SALDO ME-MN]]&gt;0,"PENDIENTE","CANCELADO")</f>
        <v>PENDIENTE</v>
      </c>
      <c r="BS488" s="23" t="str">
        <f>IF(COUNTIFS($U$4:$U487,Presupuestos[[#This Row],[ID DOCUMENTO]])&gt;=1,IF(B487=Presupuestos[[#This Row],[ID]],"OK","DOC. DUPLICADO"),"OK")</f>
        <v>OK</v>
      </c>
    </row>
    <row r="489" spans="2:71" ht="24" x14ac:dyDescent="0.25">
      <c r="B489" s="34">
        <f>IF(Presupuestos[[#This Row],[ID DOCUMENTO]]=U488,B488,IF(B488="ID",1,B488+1))</f>
        <v>466</v>
      </c>
      <c r="C489" s="2">
        <v>45859</v>
      </c>
      <c r="D489" s="2">
        <v>45859</v>
      </c>
      <c r="E489" s="3" t="s">
        <v>711</v>
      </c>
      <c r="F489" s="25" t="s">
        <v>35</v>
      </c>
      <c r="G489" s="25" t="s">
        <v>223</v>
      </c>
      <c r="H489" s="25" t="s">
        <v>199</v>
      </c>
      <c r="I489" s="36" t="str">
        <f>IFERROR(VLOOKUP(Presupuestos[[#This Row],[AREA]]&amp;Presupuestos[[#This Row],[CONCEPTO]]&amp;Presupuestos[[#This Row],[DESCRIPCION]],Tabla28[[Columna1]:[CÓDIGO NUEVO]],2,0),"")</f>
        <v>P0303001</v>
      </c>
      <c r="J489" s="3" t="s">
        <v>666</v>
      </c>
      <c r="K489" s="3" t="s">
        <v>666</v>
      </c>
      <c r="L489" s="3" t="s">
        <v>666</v>
      </c>
      <c r="M489" s="31" t="s">
        <v>1445</v>
      </c>
      <c r="N489" s="3" t="s">
        <v>33</v>
      </c>
      <c r="O489" s="3" t="s">
        <v>308</v>
      </c>
      <c r="P489" s="3" t="s">
        <v>122</v>
      </c>
      <c r="Q489" s="3" t="str">
        <f>IFERROR(VLOOKUP(Presupuestos[[#This Row],[CLASIFICACIÓN (N)]],Tabla17[],2,0),"")</f>
        <v>Costos de ventas</v>
      </c>
      <c r="R489" s="3" t="str">
        <f>IFERROR(VLOOKUP(Presupuestos[[#This Row],[CLASIFICACIÓN (N)]],Tabla17[],3,0),"")</f>
        <v>Operativo</v>
      </c>
      <c r="S489" s="3" t="s">
        <v>16</v>
      </c>
      <c r="T489" s="3" t="str">
        <f>IFERROR(VLOOKUP(Presupuestos[[#This Row],[ALMACEN]],Tabla5[],2,0),"")</f>
        <v>Arequipa</v>
      </c>
      <c r="U489" s="19" t="str">
        <f>IFERROR(VLOOKUP(Presupuestos[[#This Row],[TIPO DE DOCUMENTO]],Tipo_Documento[],2,0)&amp;Presupuestos[[#This Row],[SERIE]]&amp;Presupuestos[[#This Row],[NUMERO]]&amp;Presupuestos[[#This Row],[RUC]],"")</f>
        <v>01FE021705220259858934</v>
      </c>
      <c r="V489" s="3" t="s">
        <v>120</v>
      </c>
      <c r="W489" s="7">
        <v>45859</v>
      </c>
      <c r="X489" s="7">
        <v>45859</v>
      </c>
      <c r="Y489" s="3" t="s">
        <v>841</v>
      </c>
      <c r="Z489" s="3">
        <v>17052</v>
      </c>
      <c r="AA489" s="3">
        <f>IFERROR(VLOOKUP(Presupuestos[[#This Row],[RAZON SOCIAL]],CHOOSE({1,2},Clientes_Proveedores[Razon Social],Clientes_Proveedores[Ruc / Dni]),2,0),"-")</f>
        <v>20259858934</v>
      </c>
      <c r="AB489" s="31" t="s">
        <v>842</v>
      </c>
      <c r="AC489" s="3" t="s">
        <v>670</v>
      </c>
      <c r="AD489" s="5">
        <v>0.18</v>
      </c>
      <c r="AE489" s="6">
        <v>16.95</v>
      </c>
      <c r="AF489" s="6">
        <f>Presupuestos[[#This Row],[BASE]]*Presupuestos[[#This Row],[% IGV]]</f>
        <v>3.0509999999999997</v>
      </c>
      <c r="AG489" s="22">
        <f>ROUND(SUM(Presupuestos[[#This Row],[BASE]:[IGV]]),2)</f>
        <v>20</v>
      </c>
      <c r="AH489" s="9" t="str">
        <f>IF(Presupuestos[[#This Row],[MONEDA]]="USD",VLOOKUP(Presupuestos[[#This Row],[FECHA DE EMISION]],Tipo_Cambio[],3,0),"")</f>
        <v/>
      </c>
      <c r="AI489" s="22">
        <f>IFERROR(ROUND(IF(Presupuestos[[#This Row],[MONEDA]]="PEN",Presupuestos[[#This Row],[TOTAL]],Presupuestos[[#This Row],[TOTAL]]*Presupuestos[[#This Row],[TIPO DE CAMBIO]]),2),"")</f>
        <v>20</v>
      </c>
      <c r="AJ489" s="5"/>
      <c r="AK489" s="33" t="s">
        <v>671</v>
      </c>
      <c r="AL489" s="5" t="s">
        <v>715</v>
      </c>
      <c r="AM489" s="23" t="s">
        <v>671</v>
      </c>
      <c r="AN489" s="23" t="s">
        <v>671</v>
      </c>
      <c r="AO489" s="7">
        <f>IFERROR(VLOOKUP("1-"&amp;Presupuestos[[#This Row],[ID DOCUMENTO]],BD_Pagos[],7,0),"")</f>
        <v>45859</v>
      </c>
      <c r="AP489" s="16" t="str">
        <f>IFERROR(VLOOKUP("1-"&amp;Presupuestos[[#This Row],[ID DOCUMENTO]],BD_Pagos[],8,0),"")</f>
        <v>C_Ope_002</v>
      </c>
      <c r="AQ489" s="17">
        <f>IFERROR(VLOOKUP("1-"&amp;Presupuestos[[#This Row],[ID DOCUMENTO]],BD_Pagos[],9,0),"")</f>
        <v>24964</v>
      </c>
      <c r="AR489" s="54"/>
      <c r="AS489" s="7">
        <f>IFERROR(VLOOKUP("2-"&amp;Presupuestos[[#This Row],[ID DOCUMENTO]],BD_Pagos[],7,0),"")</f>
        <v>0</v>
      </c>
      <c r="AT489" s="16" t="str">
        <f>IFERROR(VLOOKUP("2-"&amp;Presupuestos[[#This Row],[ID DOCUMENTO]],BD_Pagos[],8,0),"")</f>
        <v/>
      </c>
      <c r="AU489" s="17">
        <f>IFERROR(VLOOKUP("2-"&amp;Presupuestos[[#This Row],[ID DOCUMENTO]],BD_Pagos[],9,0),"")</f>
        <v>0</v>
      </c>
      <c r="AV489" s="20">
        <f>IF(IFERROR(VLOOKUP("2-"&amp;Presupuestos[[#This Row],[ID DOCUMENTO]],BD_Pagos[],10,0),0)&gt;Presupuestos[[#This Row],[TOTAL SOLES]],Presupuestos[[#This Row],[TOTAL SOLES]],IFERROR(VLOOKUP("2-"&amp;Presupuestos[[#This Row],[ID DOCUMENTO]],BD_Pagos[],10,0),0))</f>
        <v>0</v>
      </c>
      <c r="AW489" s="7"/>
      <c r="AX489" s="16"/>
      <c r="AY489" s="17"/>
      <c r="AZ489" s="20"/>
      <c r="BA489" s="7"/>
      <c r="BB489" s="16"/>
      <c r="BC489" s="17"/>
      <c r="BD489" s="20"/>
      <c r="BE489" s="7">
        <f>IFERROR(VLOOKUP("5-"&amp;Presupuestos[[#This Row],[ID DOCUMENTO]],BD_Pagos[],7,0),"")</f>
        <v>0</v>
      </c>
      <c r="BF489" s="17">
        <f>IFERROR(VLOOKUP("5-"&amp;Presupuestos[[#This Row],[ID DOCUMENTO]],BD_Pagos[],9,0),"")</f>
        <v>0</v>
      </c>
      <c r="BG489" s="20">
        <f>IF(IFERROR(VLOOKUP("5-"&amp;Presupuestos[[#This Row],[ID DOCUMENTO]],BD_Pagos[],10,0),0)&gt;Presupuestos[[#This Row],[TOTAL SOLES]],Presupuestos[[#This Row],[TOTAL SOLES]],IFERROR(VLOOKUP("5-"&amp;Presupuestos[[#This Row],[ID DOCUMENTO]],BD_Pagos[],10,0),0))</f>
        <v>0</v>
      </c>
      <c r="BH489" s="7">
        <f>IFERROR(VLOOKUP("1-Detraccion"&amp;Presupuestos[[#This Row],[ID DOCUMENTO]],BD_Pagos[],2,0),"")</f>
        <v>0</v>
      </c>
      <c r="BI489" s="3" t="str">
        <f>IFERROR(VLOOKUP("1-Detraccion"&amp;Presupuestos[[#This Row],[ID DOCUMENTO]],BD_Pagos[],3,0),"")</f>
        <v/>
      </c>
      <c r="BJ489" s="3">
        <f>IFERROR(VLOOKUP("1-Detraccion"&amp;Presupuestos[[#This Row],[ID DOCUMENTO]],BD_Pagos[],4,0),"")</f>
        <v>0</v>
      </c>
      <c r="BK489" s="6">
        <f>IF(IFERROR(VLOOKUP("1-Detraccion"&amp;Presupuestos[[#This Row],[ID DOCUMENTO]],BD_Pagos[],5,0),0)&gt;Presupuestos[[#This Row],[TOTAL SOLES]],Presupuestos[[#This Row],[TOTAL SOLES]],IFERROR(VLOOKUP("1-Detraccion"&amp;Presupuestos[[#This Row],[ID DOCUMENTO]],BD_Pagos[],5,0),0))</f>
        <v>0</v>
      </c>
      <c r="BL489" s="6">
        <f>IF(IFERROR(VLOOKUP("1-Detraccion"&amp;Presupuestos[[#This Row],[ID DOCUMENTO]],BD_Pagos[],6,0),0)&gt;Presupuestos[[#This Row],[TOTAL SOLES]],Presupuestos[[#This Row],[TOTAL SOLES]],IFERROR(VLOOKUP("1-Detraccion"&amp;Presupuestos[[#This Row],[ID DOCUMENTO]],BD_Pagos[],6,0),0))</f>
        <v>0</v>
      </c>
      <c r="BM489" s="37"/>
      <c r="BN489" s="3"/>
      <c r="BO489" s="3"/>
      <c r="BP489" s="6"/>
      <c r="BQ48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489" s="23" t="str">
        <f>IF(Presupuestos[[#This Row],[SALDO ME-MN]]&gt;0,"PENDIENTE","CANCELADO")</f>
        <v>PENDIENTE</v>
      </c>
      <c r="BS489" s="23" t="str">
        <f>IF(COUNTIFS($U$4:$U488,Presupuestos[[#This Row],[ID DOCUMENTO]])&gt;=1,IF(B488=Presupuestos[[#This Row],[ID]],"OK","DOC. DUPLICADO"),"OK")</f>
        <v>OK</v>
      </c>
    </row>
    <row r="490" spans="2:71" ht="36" x14ac:dyDescent="0.25">
      <c r="B490" s="34">
        <f>IF(Presupuestos[[#This Row],[ID DOCUMENTO]]=U489,B489,IF(B489="ID",1,B489+1))</f>
        <v>467</v>
      </c>
      <c r="C490" s="2">
        <v>45870</v>
      </c>
      <c r="D490" s="2">
        <v>45870</v>
      </c>
      <c r="E490" s="3" t="s">
        <v>874</v>
      </c>
      <c r="F490" s="25" t="s">
        <v>35</v>
      </c>
      <c r="G490" s="25" t="s">
        <v>51</v>
      </c>
      <c r="H490" s="25" t="s">
        <v>24</v>
      </c>
      <c r="I490" s="36" t="str">
        <f>IFERROR(VLOOKUP(Presupuestos[[#This Row],[AREA]]&amp;Presupuestos[[#This Row],[CONCEPTO]]&amp;Presupuestos[[#This Row],[DESCRIPCION]],Tabla28[[Columna1]:[CÓDIGO NUEVO]],2,0),"")</f>
        <v>P0315001</v>
      </c>
      <c r="J490" s="3" t="s">
        <v>666</v>
      </c>
      <c r="K490" s="3" t="s">
        <v>666</v>
      </c>
      <c r="L490" s="3" t="s">
        <v>666</v>
      </c>
      <c r="M490" s="31" t="s">
        <v>1446</v>
      </c>
      <c r="N490" s="3"/>
      <c r="O490" s="3" t="s">
        <v>308</v>
      </c>
      <c r="P490" s="3" t="s">
        <v>127</v>
      </c>
      <c r="Q490" s="3" t="str">
        <f>IFERROR(VLOOKUP(Presupuestos[[#This Row],[CLASIFICACIÓN (N)]],Tabla17[],2,0),"")</f>
        <v>Gastos operativos</v>
      </c>
      <c r="R490" s="3" t="str">
        <f>IFERROR(VLOOKUP(Presupuestos[[#This Row],[CLASIFICACIÓN (N)]],Tabla17[],3,0),"")</f>
        <v>Operativo</v>
      </c>
      <c r="S490" s="3" t="s">
        <v>34</v>
      </c>
      <c r="T490" s="3" t="str">
        <f>IFERROR(VLOOKUP(Presupuestos[[#This Row],[ALMACEN]],Tabla5[],2,0),"")</f>
        <v>Arequipa</v>
      </c>
      <c r="U490" s="19" t="str">
        <f>IFERROR(VLOOKUP(Presupuestos[[#This Row],[TIPO DE DOCUMENTO]],Tipo_Documento[],2,0)&amp;Presupuestos[[#This Row],[SERIE]]&amp;Presupuestos[[#This Row],[NUMERO]]&amp;Presupuestos[[#This Row],[RUC]],"")</f>
        <v>01F001699320604947520</v>
      </c>
      <c r="V490" s="3" t="s">
        <v>120</v>
      </c>
      <c r="W490" s="7">
        <v>45870</v>
      </c>
      <c r="X490" s="7">
        <v>45870</v>
      </c>
      <c r="Y490" s="3" t="s">
        <v>688</v>
      </c>
      <c r="Z490" s="3">
        <v>6993</v>
      </c>
      <c r="AA490" s="3">
        <f>IFERROR(VLOOKUP(Presupuestos[[#This Row],[RAZON SOCIAL]],CHOOSE({1,2},Clientes_Proveedores[Razon Social],Clientes_Proveedores[Ruc / Dni]),2,0),"-")</f>
        <v>20604947520</v>
      </c>
      <c r="AB490" s="31" t="s">
        <v>1179</v>
      </c>
      <c r="AC490" s="3" t="s">
        <v>670</v>
      </c>
      <c r="AD490" s="5">
        <v>0.18</v>
      </c>
      <c r="AE490" s="6">
        <v>23.73</v>
      </c>
      <c r="AF490" s="6">
        <f>Presupuestos[[#This Row],[BASE]]*Presupuestos[[#This Row],[% IGV]]</f>
        <v>4.2713999999999999</v>
      </c>
      <c r="AG490" s="22">
        <f>ROUND(SUM(Presupuestos[[#This Row],[BASE]:[IGV]]),2)</f>
        <v>28</v>
      </c>
      <c r="AH490" s="9" t="str">
        <f>IF(Presupuestos[[#This Row],[MONEDA]]="USD",VLOOKUP(Presupuestos[[#This Row],[FECHA DE EMISION]],Tipo_Cambio[],3,0),"")</f>
        <v/>
      </c>
      <c r="AI490" s="22">
        <f>IFERROR(ROUND(IF(Presupuestos[[#This Row],[MONEDA]]="PEN",Presupuestos[[#This Row],[TOTAL]],Presupuestos[[#This Row],[TOTAL]]*Presupuestos[[#This Row],[TIPO DE CAMBIO]]),2),"")</f>
        <v>28</v>
      </c>
      <c r="AJ490" s="5"/>
      <c r="AK490" s="33" t="s">
        <v>671</v>
      </c>
      <c r="AL490" s="5" t="s">
        <v>672</v>
      </c>
      <c r="AM490" s="23" t="s">
        <v>671</v>
      </c>
      <c r="AN490" s="23" t="s">
        <v>671</v>
      </c>
      <c r="AO490" s="7">
        <f>IFERROR(VLOOKUP("1-"&amp;Presupuestos[[#This Row],[ID DOCUMENTO]],BD_Pagos[],7,0),"")</f>
        <v>45880</v>
      </c>
      <c r="AP490" s="16" t="str">
        <f>IFERROR(VLOOKUP("1-"&amp;Presupuestos[[#This Row],[ID DOCUMENTO]],BD_Pagos[],8,0),"")</f>
        <v>C-Tesoreria</v>
      </c>
      <c r="AQ490" s="17" t="str">
        <f>IFERROR(VLOOKUP("1-"&amp;Presupuestos[[#This Row],[ID DOCUMENTO]],BD_Pagos[],9,0),"")</f>
        <v>001-12567</v>
      </c>
      <c r="AR490" s="54"/>
      <c r="AS490" s="7">
        <f>IFERROR(VLOOKUP("2-"&amp;Presupuestos[[#This Row],[ID DOCUMENTO]],BD_Pagos[],7,0),"")</f>
        <v>0</v>
      </c>
      <c r="AT490" s="16" t="str">
        <f>IFERROR(VLOOKUP("2-"&amp;Presupuestos[[#This Row],[ID DOCUMENTO]],BD_Pagos[],8,0),"")</f>
        <v/>
      </c>
      <c r="AU490" s="17">
        <f>IFERROR(VLOOKUP("2-"&amp;Presupuestos[[#This Row],[ID DOCUMENTO]],BD_Pagos[],9,0),"")</f>
        <v>0</v>
      </c>
      <c r="AV490" s="20">
        <f>IF(IFERROR(VLOOKUP("2-"&amp;Presupuestos[[#This Row],[ID DOCUMENTO]],BD_Pagos[],10,0),0)&gt;Presupuestos[[#This Row],[TOTAL SOLES]],Presupuestos[[#This Row],[TOTAL SOLES]],IFERROR(VLOOKUP("2-"&amp;Presupuestos[[#This Row],[ID DOCUMENTO]],BD_Pagos[],10,0),0))</f>
        <v>0</v>
      </c>
      <c r="AW490" s="7"/>
      <c r="AX490" s="16"/>
      <c r="AY490" s="17"/>
      <c r="AZ490" s="20"/>
      <c r="BA490" s="7"/>
      <c r="BB490" s="16"/>
      <c r="BC490" s="17"/>
      <c r="BD490" s="20"/>
      <c r="BE490" s="7">
        <f>IFERROR(VLOOKUP("5-"&amp;Presupuestos[[#This Row],[ID DOCUMENTO]],BD_Pagos[],7,0),"")</f>
        <v>0</v>
      </c>
      <c r="BF490" s="17">
        <f>IFERROR(VLOOKUP("5-"&amp;Presupuestos[[#This Row],[ID DOCUMENTO]],BD_Pagos[],9,0),"")</f>
        <v>0</v>
      </c>
      <c r="BG490" s="20">
        <f>IF(IFERROR(VLOOKUP("5-"&amp;Presupuestos[[#This Row],[ID DOCUMENTO]],BD_Pagos[],10,0),0)&gt;Presupuestos[[#This Row],[TOTAL SOLES]],Presupuestos[[#This Row],[TOTAL SOLES]],IFERROR(VLOOKUP("5-"&amp;Presupuestos[[#This Row],[ID DOCUMENTO]],BD_Pagos[],10,0),0))</f>
        <v>0</v>
      </c>
      <c r="BH490" s="7">
        <f>IFERROR(VLOOKUP("1-Detraccion"&amp;Presupuestos[[#This Row],[ID DOCUMENTO]],BD_Pagos[],2,0),"")</f>
        <v>0</v>
      </c>
      <c r="BI490" s="3" t="str">
        <f>IFERROR(VLOOKUP("1-Detraccion"&amp;Presupuestos[[#This Row],[ID DOCUMENTO]],BD_Pagos[],3,0),"")</f>
        <v/>
      </c>
      <c r="BJ490" s="3">
        <f>IFERROR(VLOOKUP("1-Detraccion"&amp;Presupuestos[[#This Row],[ID DOCUMENTO]],BD_Pagos[],4,0),"")</f>
        <v>0</v>
      </c>
      <c r="BK490" s="6">
        <f>IF(IFERROR(VLOOKUP("1-Detraccion"&amp;Presupuestos[[#This Row],[ID DOCUMENTO]],BD_Pagos[],5,0),0)&gt;Presupuestos[[#This Row],[TOTAL SOLES]],Presupuestos[[#This Row],[TOTAL SOLES]],IFERROR(VLOOKUP("1-Detraccion"&amp;Presupuestos[[#This Row],[ID DOCUMENTO]],BD_Pagos[],5,0),0))</f>
        <v>0</v>
      </c>
      <c r="BL490" s="6">
        <f>IF(IFERROR(VLOOKUP("1-Detraccion"&amp;Presupuestos[[#This Row],[ID DOCUMENTO]],BD_Pagos[],6,0),0)&gt;Presupuestos[[#This Row],[TOTAL SOLES]],Presupuestos[[#This Row],[TOTAL SOLES]],IFERROR(VLOOKUP("1-Detraccion"&amp;Presupuestos[[#This Row],[ID DOCUMENTO]],BD_Pagos[],6,0),0))</f>
        <v>0</v>
      </c>
      <c r="BM490" s="37"/>
      <c r="BN490" s="3"/>
      <c r="BO490" s="3"/>
      <c r="BP490" s="6"/>
      <c r="BQ49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28</v>
      </c>
      <c r="BR490" s="23" t="str">
        <f>IF(Presupuestos[[#This Row],[SALDO ME-MN]]&gt;0,"PENDIENTE","CANCELADO")</f>
        <v>PENDIENTE</v>
      </c>
      <c r="BS490" s="23" t="str">
        <f>IF(COUNTIFS($U$4:$U489,Presupuestos[[#This Row],[ID DOCUMENTO]])&gt;=1,IF(B489=Presupuestos[[#This Row],[ID]],"OK","DOC. DUPLICADO"),"OK")</f>
        <v>OK</v>
      </c>
    </row>
    <row r="491" spans="2:71" x14ac:dyDescent="0.25">
      <c r="B491" s="34">
        <f>IF(Presupuestos[[#This Row],[ID DOCUMENTO]]=U490,B490,IF(B490="ID",1,B490+1))</f>
        <v>468</v>
      </c>
      <c r="C491" s="2">
        <v>45876</v>
      </c>
      <c r="D491" s="2">
        <v>45876</v>
      </c>
      <c r="E491" s="3" t="s">
        <v>885</v>
      </c>
      <c r="F491" s="25" t="s">
        <v>27</v>
      </c>
      <c r="G491" s="25" t="s">
        <v>91</v>
      </c>
      <c r="H491" s="25" t="s">
        <v>92</v>
      </c>
      <c r="I491" s="36" t="str">
        <f>IFERROR(VLOOKUP(Presupuestos[[#This Row],[AREA]]&amp;Presupuestos[[#This Row],[CONCEPTO]]&amp;Presupuestos[[#This Row],[DESCRIPCION]],Tabla28[[Columna1]:[CÓDIGO NUEVO]],2,0),"")</f>
        <v>P0201001</v>
      </c>
      <c r="J491" s="3" t="s">
        <v>666</v>
      </c>
      <c r="K491" s="3" t="s">
        <v>1447</v>
      </c>
      <c r="L491" s="3" t="s">
        <v>666</v>
      </c>
      <c r="M491" s="31" t="s">
        <v>790</v>
      </c>
      <c r="N491" s="3"/>
      <c r="O491" s="3" t="s">
        <v>308</v>
      </c>
      <c r="P491" s="3" t="s">
        <v>71</v>
      </c>
      <c r="Q491" s="3" t="str">
        <f>IFERROR(VLOOKUP(Presupuestos[[#This Row],[CLASIFICACIÓN (N)]],Tabla17[],2,0),"")</f>
        <v>Costos de ventas</v>
      </c>
      <c r="R491" s="3" t="str">
        <f>IFERROR(VLOOKUP(Presupuestos[[#This Row],[CLASIFICACIÓN (N)]],Tabla17[],3,0),"")</f>
        <v>Operativo</v>
      </c>
      <c r="S491" s="3" t="s">
        <v>16</v>
      </c>
      <c r="T491" s="3" t="str">
        <f>IFERROR(VLOOKUP(Presupuestos[[#This Row],[ALMACEN]],Tabla5[],2,0),"")</f>
        <v>Arequipa</v>
      </c>
      <c r="U491" s="19" t="str">
        <f>IFERROR(VLOOKUP(Presupuestos[[#This Row],[TIPO DE DOCUMENTO]],Tipo_Documento[],2,0)&amp;Presupuestos[[#This Row],[SERIE]]&amp;Presupuestos[[#This Row],[NUMERO]]&amp;Presupuestos[[#This Row],[RUC]],"")</f>
        <v>01F313670820100055237</v>
      </c>
      <c r="V491" s="3" t="s">
        <v>120</v>
      </c>
      <c r="W491" s="7">
        <v>45876</v>
      </c>
      <c r="X491" s="7">
        <v>45876</v>
      </c>
      <c r="Y491" s="3" t="s">
        <v>809</v>
      </c>
      <c r="Z491" s="3">
        <v>6708</v>
      </c>
      <c r="AA491" s="3">
        <f>IFERROR(VLOOKUP(Presupuestos[[#This Row],[RAZON SOCIAL]],CHOOSE({1,2},Clientes_Proveedores[Razon Social],Clientes_Proveedores[Ruc / Dni]),2,0),"-")</f>
        <v>20100055237</v>
      </c>
      <c r="AB491" s="31" t="s">
        <v>810</v>
      </c>
      <c r="AC491" s="3" t="s">
        <v>670</v>
      </c>
      <c r="AD491" s="5">
        <v>0.18</v>
      </c>
      <c r="AE491" s="6">
        <v>301</v>
      </c>
      <c r="AF491" s="6">
        <f>Presupuestos[[#This Row],[BASE]]*Presupuestos[[#This Row],[% IGV]]</f>
        <v>54.18</v>
      </c>
      <c r="AG491" s="22">
        <f>ROUND(SUM(Presupuestos[[#This Row],[BASE]:[IGV]]),2)</f>
        <v>355.18</v>
      </c>
      <c r="AH491" s="9" t="str">
        <f>IF(Presupuestos[[#This Row],[MONEDA]]="USD",VLOOKUP(Presupuestos[[#This Row],[FECHA DE EMISION]],Tipo_Cambio[],3,0),"")</f>
        <v/>
      </c>
      <c r="AI491" s="22">
        <f>IFERROR(ROUND(IF(Presupuestos[[#This Row],[MONEDA]]="PEN",Presupuestos[[#This Row],[TOTAL]],Presupuestos[[#This Row],[TOTAL]]*Presupuestos[[#This Row],[TIPO DE CAMBIO]]),2),"")</f>
        <v>355.18</v>
      </c>
      <c r="AJ491" s="5">
        <v>0.15</v>
      </c>
      <c r="AK491" s="33" t="s">
        <v>671</v>
      </c>
      <c r="AL491" s="5" t="s">
        <v>680</v>
      </c>
      <c r="AM491" s="23"/>
      <c r="AN491" s="23"/>
      <c r="AO491" s="7">
        <f>IFERROR(VLOOKUP("1-"&amp;Presupuestos[[#This Row],[ID DOCUMENTO]],BD_Pagos[],7,0),"")</f>
        <v>45877</v>
      </c>
      <c r="AP491" s="16" t="str">
        <f>IFERROR(VLOOKUP("1-"&amp;Presupuestos[[#This Row],[ID DOCUMENTO]],BD_Pagos[],8,0),"")</f>
        <v>B-BCP - Soles</v>
      </c>
      <c r="AQ491" s="17">
        <f>IFERROR(VLOOKUP("1-"&amp;Presupuestos[[#This Row],[ID DOCUMENTO]],BD_Pagos[],9,0),"")</f>
        <v>147001</v>
      </c>
      <c r="AR491" s="54"/>
      <c r="AS491" s="7">
        <f>IFERROR(VLOOKUP("2-"&amp;Presupuestos[[#This Row],[ID DOCUMENTO]],BD_Pagos[],7,0),"")</f>
        <v>0</v>
      </c>
      <c r="AT491" s="16" t="str">
        <f>IFERROR(VLOOKUP("2-"&amp;Presupuestos[[#This Row],[ID DOCUMENTO]],BD_Pagos[],8,0),"")</f>
        <v/>
      </c>
      <c r="AU491" s="17">
        <f>IFERROR(VLOOKUP("2-"&amp;Presupuestos[[#This Row],[ID DOCUMENTO]],BD_Pagos[],9,0),"")</f>
        <v>0</v>
      </c>
      <c r="AV491" s="20">
        <f>IF(IFERROR(VLOOKUP("2-"&amp;Presupuestos[[#This Row],[ID DOCUMENTO]],BD_Pagos[],10,0),0)&gt;Presupuestos[[#This Row],[TOTAL SOLES]],Presupuestos[[#This Row],[TOTAL SOLES]],IFERROR(VLOOKUP("2-"&amp;Presupuestos[[#This Row],[ID DOCUMENTO]],BD_Pagos[],10,0),0))</f>
        <v>0</v>
      </c>
      <c r="AW491" s="7"/>
      <c r="AX491" s="16"/>
      <c r="AY491" s="17"/>
      <c r="AZ491" s="20"/>
      <c r="BA491" s="7"/>
      <c r="BB491" s="16"/>
      <c r="BC491" s="17"/>
      <c r="BD491" s="20"/>
      <c r="BE491" s="7">
        <f>IFERROR(VLOOKUP("5-"&amp;Presupuestos[[#This Row],[ID DOCUMENTO]],BD_Pagos[],7,0),"")</f>
        <v>0</v>
      </c>
      <c r="BF491" s="17">
        <f>IFERROR(VLOOKUP("5-"&amp;Presupuestos[[#This Row],[ID DOCUMENTO]],BD_Pagos[],9,0),"")</f>
        <v>0</v>
      </c>
      <c r="BG491" s="20">
        <f>IF(IFERROR(VLOOKUP("5-"&amp;Presupuestos[[#This Row],[ID DOCUMENTO]],BD_Pagos[],10,0),0)&gt;Presupuestos[[#This Row],[TOTAL SOLES]],Presupuestos[[#This Row],[TOTAL SOLES]],IFERROR(VLOOKUP("5-"&amp;Presupuestos[[#This Row],[ID DOCUMENTO]],BD_Pagos[],10,0),0))</f>
        <v>0</v>
      </c>
      <c r="BH491" s="7">
        <f>IFERROR(VLOOKUP("1-Detraccion"&amp;Presupuestos[[#This Row],[ID DOCUMENTO]],BD_Pagos[],2,0),"")</f>
        <v>45881</v>
      </c>
      <c r="BI491" s="3" t="str">
        <f>IFERROR(VLOOKUP("1-Detraccion"&amp;Presupuestos[[#This Row],[ID DOCUMENTO]],BD_Pagos[],3,0),"")</f>
        <v>Adquiriente</v>
      </c>
      <c r="BJ491" s="3">
        <f>IFERROR(VLOOKUP("1-Detraccion"&amp;Presupuestos[[#This Row],[ID DOCUMENTO]],BD_Pagos[],4,0),"")</f>
        <v>278530560</v>
      </c>
      <c r="BK491" s="6">
        <f>IF(IFERROR(VLOOKUP("1-Detraccion"&amp;Presupuestos[[#This Row],[ID DOCUMENTO]],BD_Pagos[],5,0),0)&gt;Presupuestos[[#This Row],[TOTAL SOLES]],Presupuestos[[#This Row],[TOTAL SOLES]],IFERROR(VLOOKUP("1-Detraccion"&amp;Presupuestos[[#This Row],[ID DOCUMENTO]],BD_Pagos[],5,0),0))</f>
        <v>53</v>
      </c>
      <c r="BL491" s="6">
        <f>IF(IFERROR(VLOOKUP("1-Detraccion"&amp;Presupuestos[[#This Row],[ID DOCUMENTO]],BD_Pagos[],6,0),0)&gt;Presupuestos[[#This Row],[TOTAL SOLES]],Presupuestos[[#This Row],[TOTAL SOLES]],IFERROR(VLOOKUP("1-Detraccion"&amp;Presupuestos[[#This Row],[ID DOCUMENTO]],BD_Pagos[],6,0),0))</f>
        <v>53</v>
      </c>
      <c r="BM491" s="37"/>
      <c r="BN491" s="3"/>
      <c r="BO491" s="3"/>
      <c r="BP491" s="6"/>
      <c r="BQ49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302.18</v>
      </c>
      <c r="BR491" s="23" t="str">
        <f>IF(Presupuestos[[#This Row],[SALDO ME-MN]]&gt;0,"PENDIENTE","CANCELADO")</f>
        <v>PENDIENTE</v>
      </c>
      <c r="BS491" s="23" t="str">
        <f>IF(COUNTIFS($U$4:$U490,Presupuestos[[#This Row],[ID DOCUMENTO]])&gt;=1,IF(B490=Presupuestos[[#This Row],[ID]],"OK","DOC. DUPLICADO"),"OK")</f>
        <v>OK</v>
      </c>
    </row>
    <row r="492" spans="2:71" x14ac:dyDescent="0.25">
      <c r="B492" s="34">
        <f>IF(Presupuestos[[#This Row],[ID DOCUMENTO]]=U491,B491,IF(B491="ID",1,B491+1))</f>
        <v>469</v>
      </c>
      <c r="C492" s="2">
        <v>45876</v>
      </c>
      <c r="D492" s="2">
        <v>45876</v>
      </c>
      <c r="E492" s="3" t="s">
        <v>885</v>
      </c>
      <c r="F492" s="25" t="s">
        <v>27</v>
      </c>
      <c r="G492" s="25" t="s">
        <v>91</v>
      </c>
      <c r="H492" s="25" t="s">
        <v>92</v>
      </c>
      <c r="I492" s="36" t="str">
        <f>IFERROR(VLOOKUP(Presupuestos[[#This Row],[AREA]]&amp;Presupuestos[[#This Row],[CONCEPTO]]&amp;Presupuestos[[#This Row],[DESCRIPCION]],Tabla28[[Columna1]:[CÓDIGO NUEVO]],2,0),"")</f>
        <v>P0201001</v>
      </c>
      <c r="J492" s="3" t="s">
        <v>666</v>
      </c>
      <c r="K492" s="3" t="s">
        <v>1448</v>
      </c>
      <c r="L492" s="3" t="s">
        <v>666</v>
      </c>
      <c r="M492" s="31" t="s">
        <v>790</v>
      </c>
      <c r="N492" s="3"/>
      <c r="O492" s="3" t="s">
        <v>308</v>
      </c>
      <c r="P492" s="3" t="s">
        <v>71</v>
      </c>
      <c r="Q492" s="3" t="str">
        <f>IFERROR(VLOOKUP(Presupuestos[[#This Row],[CLASIFICACIÓN (N)]],Tabla17[],2,0),"")</f>
        <v>Costos de ventas</v>
      </c>
      <c r="R492" s="3" t="str">
        <f>IFERROR(VLOOKUP(Presupuestos[[#This Row],[CLASIFICACIÓN (N)]],Tabla17[],3,0),"")</f>
        <v>Operativo</v>
      </c>
      <c r="S492" s="3" t="s">
        <v>16</v>
      </c>
      <c r="T492" s="3" t="str">
        <f>IFERROR(VLOOKUP(Presupuestos[[#This Row],[ALMACEN]],Tabla5[],2,0),"")</f>
        <v>Arequipa</v>
      </c>
      <c r="U492" s="19" t="str">
        <f>IFERROR(VLOOKUP(Presupuestos[[#This Row],[TIPO DE DOCUMENTO]],Tipo_Documento[],2,0)&amp;Presupuestos[[#This Row],[SERIE]]&amp;Presupuestos[[#This Row],[NUMERO]]&amp;Presupuestos[[#This Row],[RUC]],"")</f>
        <v>01F313670920100055237</v>
      </c>
      <c r="V492" s="3" t="s">
        <v>120</v>
      </c>
      <c r="W492" s="7">
        <v>45876</v>
      </c>
      <c r="X492" s="7">
        <v>45876</v>
      </c>
      <c r="Y492" s="3" t="s">
        <v>809</v>
      </c>
      <c r="Z492" s="3">
        <v>6709</v>
      </c>
      <c r="AA492" s="3">
        <f>IFERROR(VLOOKUP(Presupuestos[[#This Row],[RAZON SOCIAL]],CHOOSE({1,2},Clientes_Proveedores[Razon Social],Clientes_Proveedores[Ruc / Dni]),2,0),"-")</f>
        <v>20100055237</v>
      </c>
      <c r="AB492" s="31" t="s">
        <v>810</v>
      </c>
      <c r="AC492" s="3" t="s">
        <v>670</v>
      </c>
      <c r="AD492" s="5">
        <v>0.18</v>
      </c>
      <c r="AE492" s="6">
        <v>50.5</v>
      </c>
      <c r="AF492" s="6">
        <f>Presupuestos[[#This Row],[BASE]]*Presupuestos[[#This Row],[% IGV]]</f>
        <v>9.09</v>
      </c>
      <c r="AG492" s="22">
        <f>ROUND(SUM(Presupuestos[[#This Row],[BASE]:[IGV]]),2)</f>
        <v>59.59</v>
      </c>
      <c r="AH492" s="9" t="str">
        <f>IF(Presupuestos[[#This Row],[MONEDA]]="USD",VLOOKUP(Presupuestos[[#This Row],[FECHA DE EMISION]],Tipo_Cambio[],3,0),"")</f>
        <v/>
      </c>
      <c r="AI492" s="22">
        <f>IFERROR(ROUND(IF(Presupuestos[[#This Row],[MONEDA]]="PEN",Presupuestos[[#This Row],[TOTAL]],Presupuestos[[#This Row],[TOTAL]]*Presupuestos[[#This Row],[TIPO DE CAMBIO]]),2),"")</f>
        <v>59.59</v>
      </c>
      <c r="AJ492" s="5">
        <v>0.15</v>
      </c>
      <c r="AK492" s="33" t="s">
        <v>671</v>
      </c>
      <c r="AL492" s="5" t="s">
        <v>680</v>
      </c>
      <c r="AM492" s="23"/>
      <c r="AN492" s="23"/>
      <c r="AO492" s="7">
        <f>IFERROR(VLOOKUP("1-"&amp;Presupuestos[[#This Row],[ID DOCUMENTO]],BD_Pagos[],7,0),"")</f>
        <v>45877</v>
      </c>
      <c r="AP492" s="16" t="str">
        <f>IFERROR(VLOOKUP("1-"&amp;Presupuestos[[#This Row],[ID DOCUMENTO]],BD_Pagos[],8,0),"")</f>
        <v>B-BCP - Soles</v>
      </c>
      <c r="AQ492" s="17">
        <f>IFERROR(VLOOKUP("1-"&amp;Presupuestos[[#This Row],[ID DOCUMENTO]],BD_Pagos[],9,0),"")</f>
        <v>144062</v>
      </c>
      <c r="AR492" s="54"/>
      <c r="AS492" s="7">
        <f>IFERROR(VLOOKUP("2-"&amp;Presupuestos[[#This Row],[ID DOCUMENTO]],BD_Pagos[],7,0),"")</f>
        <v>0</v>
      </c>
      <c r="AT492" s="16" t="str">
        <f>IFERROR(VLOOKUP("2-"&amp;Presupuestos[[#This Row],[ID DOCUMENTO]],BD_Pagos[],8,0),"")</f>
        <v/>
      </c>
      <c r="AU492" s="17">
        <f>IFERROR(VLOOKUP("2-"&amp;Presupuestos[[#This Row],[ID DOCUMENTO]],BD_Pagos[],9,0),"")</f>
        <v>0</v>
      </c>
      <c r="AV492" s="20">
        <f>IF(IFERROR(VLOOKUP("2-"&amp;Presupuestos[[#This Row],[ID DOCUMENTO]],BD_Pagos[],10,0),0)&gt;Presupuestos[[#This Row],[TOTAL SOLES]],Presupuestos[[#This Row],[TOTAL SOLES]],IFERROR(VLOOKUP("2-"&amp;Presupuestos[[#This Row],[ID DOCUMENTO]],BD_Pagos[],10,0),0))</f>
        <v>0</v>
      </c>
      <c r="AW492" s="7"/>
      <c r="AX492" s="16"/>
      <c r="AY492" s="17"/>
      <c r="AZ492" s="20"/>
      <c r="BA492" s="7"/>
      <c r="BB492" s="16"/>
      <c r="BC492" s="17"/>
      <c r="BD492" s="20"/>
      <c r="BE492" s="7">
        <f>IFERROR(VLOOKUP("5-"&amp;Presupuestos[[#This Row],[ID DOCUMENTO]],BD_Pagos[],7,0),"")</f>
        <v>0</v>
      </c>
      <c r="BF492" s="17">
        <f>IFERROR(VLOOKUP("5-"&amp;Presupuestos[[#This Row],[ID DOCUMENTO]],BD_Pagos[],9,0),"")</f>
        <v>0</v>
      </c>
      <c r="BG492" s="20">
        <f>IF(IFERROR(VLOOKUP("5-"&amp;Presupuestos[[#This Row],[ID DOCUMENTO]],BD_Pagos[],10,0),0)&gt;Presupuestos[[#This Row],[TOTAL SOLES]],Presupuestos[[#This Row],[TOTAL SOLES]],IFERROR(VLOOKUP("5-"&amp;Presupuestos[[#This Row],[ID DOCUMENTO]],BD_Pagos[],10,0),0))</f>
        <v>0</v>
      </c>
      <c r="BH492" s="7">
        <f>IFERROR(VLOOKUP("1-Detraccion"&amp;Presupuestos[[#This Row],[ID DOCUMENTO]],BD_Pagos[],2,0),"")</f>
        <v>45881</v>
      </c>
      <c r="BI492" s="3" t="str">
        <f>IFERROR(VLOOKUP("1-Detraccion"&amp;Presupuestos[[#This Row],[ID DOCUMENTO]],BD_Pagos[],3,0),"")</f>
        <v>Adquiriente</v>
      </c>
      <c r="BJ492" s="3">
        <f>IFERROR(VLOOKUP("1-Detraccion"&amp;Presupuestos[[#This Row],[ID DOCUMENTO]],BD_Pagos[],4,0),"")</f>
        <v>278530559</v>
      </c>
      <c r="BK492" s="6">
        <f>IF(IFERROR(VLOOKUP("1-Detraccion"&amp;Presupuestos[[#This Row],[ID DOCUMENTO]],BD_Pagos[],5,0),0)&gt;Presupuestos[[#This Row],[TOTAL SOLES]],Presupuestos[[#This Row],[TOTAL SOLES]],IFERROR(VLOOKUP("1-Detraccion"&amp;Presupuestos[[#This Row],[ID DOCUMENTO]],BD_Pagos[],5,0),0))</f>
        <v>9</v>
      </c>
      <c r="BL492" s="6">
        <f>IF(IFERROR(VLOOKUP("1-Detraccion"&amp;Presupuestos[[#This Row],[ID DOCUMENTO]],BD_Pagos[],6,0),0)&gt;Presupuestos[[#This Row],[TOTAL SOLES]],Presupuestos[[#This Row],[TOTAL SOLES]],IFERROR(VLOOKUP("1-Detraccion"&amp;Presupuestos[[#This Row],[ID DOCUMENTO]],BD_Pagos[],6,0),0))</f>
        <v>9</v>
      </c>
      <c r="BM492" s="37"/>
      <c r="BN492" s="3"/>
      <c r="BO492" s="3"/>
      <c r="BP492" s="6"/>
      <c r="BQ49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50.59</v>
      </c>
      <c r="BR492" s="23" t="str">
        <f>IF(Presupuestos[[#This Row],[SALDO ME-MN]]&gt;0,"PENDIENTE","CANCELADO")</f>
        <v>PENDIENTE</v>
      </c>
      <c r="BS492" s="23" t="str">
        <f>IF(COUNTIFS($U$4:$U491,Presupuestos[[#This Row],[ID DOCUMENTO]])&gt;=1,IF(B491=Presupuestos[[#This Row],[ID]],"OK","DOC. DUPLICADO"),"OK")</f>
        <v>OK</v>
      </c>
    </row>
    <row r="493" spans="2:71" x14ac:dyDescent="0.25">
      <c r="B493" s="34">
        <f>IF(Presupuestos[[#This Row],[ID DOCUMENTO]]=U492,B492,IF(B492="ID",1,B492+1))</f>
        <v>470</v>
      </c>
      <c r="C493" s="2">
        <v>45876</v>
      </c>
      <c r="D493" s="2">
        <v>45876</v>
      </c>
      <c r="E493" s="3" t="s">
        <v>885</v>
      </c>
      <c r="F493" s="25" t="s">
        <v>27</v>
      </c>
      <c r="G493" s="25" t="s">
        <v>91</v>
      </c>
      <c r="H493" s="25" t="s">
        <v>92</v>
      </c>
      <c r="I493" s="36" t="str">
        <f>IFERROR(VLOOKUP(Presupuestos[[#This Row],[AREA]]&amp;Presupuestos[[#This Row],[CONCEPTO]]&amp;Presupuestos[[#This Row],[DESCRIPCION]],Tabla28[[Columna1]:[CÓDIGO NUEVO]],2,0),"")</f>
        <v>P0201001</v>
      </c>
      <c r="J493" s="3" t="s">
        <v>666</v>
      </c>
      <c r="K493" s="3" t="s">
        <v>1449</v>
      </c>
      <c r="L493" s="3" t="s">
        <v>666</v>
      </c>
      <c r="M493" s="31" t="s">
        <v>790</v>
      </c>
      <c r="N493" s="3"/>
      <c r="O493" s="3" t="s">
        <v>308</v>
      </c>
      <c r="P493" s="3" t="s">
        <v>71</v>
      </c>
      <c r="Q493" s="3" t="str">
        <f>IFERROR(VLOOKUP(Presupuestos[[#This Row],[CLASIFICACIÓN (N)]],Tabla17[],2,0),"")</f>
        <v>Costos de ventas</v>
      </c>
      <c r="R493" s="3" t="str">
        <f>IFERROR(VLOOKUP(Presupuestos[[#This Row],[CLASIFICACIÓN (N)]],Tabla17[],3,0),"")</f>
        <v>Operativo</v>
      </c>
      <c r="S493" s="3" t="s">
        <v>16</v>
      </c>
      <c r="T493" s="3" t="str">
        <f>IFERROR(VLOOKUP(Presupuestos[[#This Row],[ALMACEN]],Tabla5[],2,0),"")</f>
        <v>Arequipa</v>
      </c>
      <c r="U493" s="19" t="str">
        <f>IFERROR(VLOOKUP(Presupuestos[[#This Row],[TIPO DE DOCUMENTO]],Tipo_Documento[],2,0)&amp;Presupuestos[[#This Row],[SERIE]]&amp;Presupuestos[[#This Row],[NUMERO]]&amp;Presupuestos[[#This Row],[RUC]],"")</f>
        <v>01F313670620100055237</v>
      </c>
      <c r="V493" s="3" t="s">
        <v>120</v>
      </c>
      <c r="W493" s="7">
        <v>45876</v>
      </c>
      <c r="X493" s="7">
        <v>45876</v>
      </c>
      <c r="Y493" s="3" t="s">
        <v>809</v>
      </c>
      <c r="Z493" s="3">
        <v>6706</v>
      </c>
      <c r="AA493" s="3">
        <f>IFERROR(VLOOKUP(Presupuestos[[#This Row],[RAZON SOCIAL]],CHOOSE({1,2},Clientes_Proveedores[Razon Social],Clientes_Proveedores[Ruc / Dni]),2,0),"-")</f>
        <v>20100055237</v>
      </c>
      <c r="AB493" s="31" t="s">
        <v>810</v>
      </c>
      <c r="AC493" s="3" t="s">
        <v>670</v>
      </c>
      <c r="AD493" s="5">
        <v>0.18</v>
      </c>
      <c r="AE493" s="6">
        <v>288</v>
      </c>
      <c r="AF493" s="6">
        <f>Presupuestos[[#This Row],[BASE]]*Presupuestos[[#This Row],[% IGV]]</f>
        <v>51.839999999999996</v>
      </c>
      <c r="AG493" s="22">
        <f>ROUND(SUM(Presupuestos[[#This Row],[BASE]:[IGV]]),2)</f>
        <v>339.84</v>
      </c>
      <c r="AH493" s="9" t="str">
        <f>IF(Presupuestos[[#This Row],[MONEDA]]="USD",VLOOKUP(Presupuestos[[#This Row],[FECHA DE EMISION]],Tipo_Cambio[],3,0),"")</f>
        <v/>
      </c>
      <c r="AI493" s="22">
        <f>IFERROR(ROUND(IF(Presupuestos[[#This Row],[MONEDA]]="PEN",Presupuestos[[#This Row],[TOTAL]],Presupuestos[[#This Row],[TOTAL]]*Presupuestos[[#This Row],[TIPO DE CAMBIO]]),2),"")</f>
        <v>339.84</v>
      </c>
      <c r="AJ493" s="5">
        <v>0.15</v>
      </c>
      <c r="AK493" s="33" t="s">
        <v>671</v>
      </c>
      <c r="AL493" s="5" t="s">
        <v>680</v>
      </c>
      <c r="AM493" s="23"/>
      <c r="AN493" s="23"/>
      <c r="AO493" s="7">
        <f>IFERROR(VLOOKUP("1-"&amp;Presupuestos[[#This Row],[ID DOCUMENTO]],BD_Pagos[],7,0),"")</f>
        <v>45877</v>
      </c>
      <c r="AP493" s="16" t="str">
        <f>IFERROR(VLOOKUP("1-"&amp;Presupuestos[[#This Row],[ID DOCUMENTO]],BD_Pagos[],8,0),"")</f>
        <v>B-BCP - Soles</v>
      </c>
      <c r="AQ493" s="17">
        <f>IFERROR(VLOOKUP("1-"&amp;Presupuestos[[#This Row],[ID DOCUMENTO]],BD_Pagos[],9,0),"")</f>
        <v>143497</v>
      </c>
      <c r="AR493" s="54"/>
      <c r="AS493" s="7">
        <f>IFERROR(VLOOKUP("2-"&amp;Presupuestos[[#This Row],[ID DOCUMENTO]],BD_Pagos[],7,0),"")</f>
        <v>0</v>
      </c>
      <c r="AT493" s="16" t="str">
        <f>IFERROR(VLOOKUP("2-"&amp;Presupuestos[[#This Row],[ID DOCUMENTO]],BD_Pagos[],8,0),"")</f>
        <v/>
      </c>
      <c r="AU493" s="17">
        <f>IFERROR(VLOOKUP("2-"&amp;Presupuestos[[#This Row],[ID DOCUMENTO]],BD_Pagos[],9,0),"")</f>
        <v>0</v>
      </c>
      <c r="AV493" s="20">
        <f>IF(IFERROR(VLOOKUP("2-"&amp;Presupuestos[[#This Row],[ID DOCUMENTO]],BD_Pagos[],10,0),0)&gt;Presupuestos[[#This Row],[TOTAL SOLES]],Presupuestos[[#This Row],[TOTAL SOLES]],IFERROR(VLOOKUP("2-"&amp;Presupuestos[[#This Row],[ID DOCUMENTO]],BD_Pagos[],10,0),0))</f>
        <v>0</v>
      </c>
      <c r="AW493" s="7"/>
      <c r="AX493" s="16"/>
      <c r="AY493" s="17"/>
      <c r="AZ493" s="39"/>
      <c r="BA493" s="7"/>
      <c r="BB493" s="16"/>
      <c r="BC493" s="17"/>
      <c r="BD493" s="20"/>
      <c r="BE493" s="7">
        <f>IFERROR(VLOOKUP("5-"&amp;Presupuestos[[#This Row],[ID DOCUMENTO]],BD_Pagos[],7,0),"")</f>
        <v>0</v>
      </c>
      <c r="BF493" s="17">
        <f>IFERROR(VLOOKUP("5-"&amp;Presupuestos[[#This Row],[ID DOCUMENTO]],BD_Pagos[],9,0),"")</f>
        <v>0</v>
      </c>
      <c r="BG493" s="20">
        <f>IF(IFERROR(VLOOKUP("5-"&amp;Presupuestos[[#This Row],[ID DOCUMENTO]],BD_Pagos[],10,0),0)&gt;Presupuestos[[#This Row],[TOTAL SOLES]],Presupuestos[[#This Row],[TOTAL SOLES]],IFERROR(VLOOKUP("5-"&amp;Presupuestos[[#This Row],[ID DOCUMENTO]],BD_Pagos[],10,0),0))</f>
        <v>0</v>
      </c>
      <c r="BH493" s="7">
        <f>IFERROR(VLOOKUP("1-Detraccion"&amp;Presupuestos[[#This Row],[ID DOCUMENTO]],BD_Pagos[],2,0),"")</f>
        <v>45881</v>
      </c>
      <c r="BI493" s="3" t="str">
        <f>IFERROR(VLOOKUP("1-Detraccion"&amp;Presupuestos[[#This Row],[ID DOCUMENTO]],BD_Pagos[],3,0),"")</f>
        <v>Adquiriente</v>
      </c>
      <c r="BJ493" s="3">
        <f>IFERROR(VLOOKUP("1-Detraccion"&amp;Presupuestos[[#This Row],[ID DOCUMENTO]],BD_Pagos[],4,0),"")</f>
        <v>278530558</v>
      </c>
      <c r="BK493" s="6">
        <f>IF(IFERROR(VLOOKUP("1-Detraccion"&amp;Presupuestos[[#This Row],[ID DOCUMENTO]],BD_Pagos[],5,0),0)&gt;Presupuestos[[#This Row],[TOTAL SOLES]],Presupuestos[[#This Row],[TOTAL SOLES]],IFERROR(VLOOKUP("1-Detraccion"&amp;Presupuestos[[#This Row],[ID DOCUMENTO]],BD_Pagos[],5,0),0))</f>
        <v>51</v>
      </c>
      <c r="BL493" s="6">
        <f>IF(IFERROR(VLOOKUP("1-Detraccion"&amp;Presupuestos[[#This Row],[ID DOCUMENTO]],BD_Pagos[],6,0),0)&gt;Presupuestos[[#This Row],[TOTAL SOLES]],Presupuestos[[#This Row],[TOTAL SOLES]],IFERROR(VLOOKUP("1-Detraccion"&amp;Presupuestos[[#This Row],[ID DOCUMENTO]],BD_Pagos[],6,0),0))</f>
        <v>51</v>
      </c>
      <c r="BM493" s="37"/>
      <c r="BN493" s="3"/>
      <c r="BO493" s="3"/>
      <c r="BP493" s="6"/>
      <c r="BQ49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288.83999999999997</v>
      </c>
      <c r="BR493" s="23" t="str">
        <f>IF(Presupuestos[[#This Row],[SALDO ME-MN]]&gt;0,"PENDIENTE","CANCELADO")</f>
        <v>PENDIENTE</v>
      </c>
      <c r="BS493" s="23" t="str">
        <f>IF(COUNTIFS($U$4:$U492,Presupuestos[[#This Row],[ID DOCUMENTO]])&gt;=1,IF(B492=Presupuestos[[#This Row],[ID]],"OK","DOC. DUPLICADO"),"OK")</f>
        <v>OK</v>
      </c>
    </row>
    <row r="494" spans="2:71" x14ac:dyDescent="0.25">
      <c r="B494" s="34">
        <f>IF(Presupuestos[[#This Row],[ID DOCUMENTO]]=U493,B493,IF(B493="ID",1,B493+1))</f>
        <v>471</v>
      </c>
      <c r="C494" s="2">
        <v>45876</v>
      </c>
      <c r="D494" s="2">
        <v>45876</v>
      </c>
      <c r="E494" s="3" t="s">
        <v>885</v>
      </c>
      <c r="F494" s="25" t="s">
        <v>27</v>
      </c>
      <c r="G494" s="25" t="s">
        <v>91</v>
      </c>
      <c r="H494" s="25" t="s">
        <v>92</v>
      </c>
      <c r="I494" s="36" t="str">
        <f>IFERROR(VLOOKUP(Presupuestos[[#This Row],[AREA]]&amp;Presupuestos[[#This Row],[CONCEPTO]]&amp;Presupuestos[[#This Row],[DESCRIPCION]],Tabla28[[Columna1]:[CÓDIGO NUEVO]],2,0),"")</f>
        <v>P0201001</v>
      </c>
      <c r="J494" s="3" t="s">
        <v>666</v>
      </c>
      <c r="K494" s="3" t="s">
        <v>1450</v>
      </c>
      <c r="L494" s="3" t="s">
        <v>666</v>
      </c>
      <c r="M494" s="31" t="s">
        <v>790</v>
      </c>
      <c r="N494" s="3"/>
      <c r="O494" s="3" t="s">
        <v>308</v>
      </c>
      <c r="P494" s="3" t="s">
        <v>71</v>
      </c>
      <c r="Q494" s="3" t="str">
        <f>IFERROR(VLOOKUP(Presupuestos[[#This Row],[CLASIFICACIÓN (N)]],Tabla17[],2,0),"")</f>
        <v>Costos de ventas</v>
      </c>
      <c r="R494" s="3" t="str">
        <f>IFERROR(VLOOKUP(Presupuestos[[#This Row],[CLASIFICACIÓN (N)]],Tabla17[],3,0),"")</f>
        <v>Operativo</v>
      </c>
      <c r="S494" s="3" t="s">
        <v>16</v>
      </c>
      <c r="T494" s="3" t="str">
        <f>IFERROR(VLOOKUP(Presupuestos[[#This Row],[ALMACEN]],Tabla5[],2,0),"")</f>
        <v>Arequipa</v>
      </c>
      <c r="U494" s="19" t="str">
        <f>IFERROR(VLOOKUP(Presupuestos[[#This Row],[TIPO DE DOCUMENTO]],Tipo_Documento[],2,0)&amp;Presupuestos[[#This Row],[SERIE]]&amp;Presupuestos[[#This Row],[NUMERO]]&amp;Presupuestos[[#This Row],[RUC]],"")</f>
        <v>01F313670720100055237</v>
      </c>
      <c r="V494" s="3" t="s">
        <v>120</v>
      </c>
      <c r="W494" s="7">
        <v>45876</v>
      </c>
      <c r="X494" s="7">
        <v>45876</v>
      </c>
      <c r="Y494" s="3" t="s">
        <v>809</v>
      </c>
      <c r="Z494" s="3">
        <v>6707</v>
      </c>
      <c r="AA494" s="3">
        <f>IFERROR(VLOOKUP(Presupuestos[[#This Row],[RAZON SOCIAL]],CHOOSE({1,2},Clientes_Proveedores[Razon Social],Clientes_Proveedores[Ruc / Dni]),2,0),"-")</f>
        <v>20100055237</v>
      </c>
      <c r="AB494" s="31" t="s">
        <v>810</v>
      </c>
      <c r="AC494" s="3" t="s">
        <v>670</v>
      </c>
      <c r="AD494" s="5">
        <v>0.18</v>
      </c>
      <c r="AE494" s="6">
        <v>5.4</v>
      </c>
      <c r="AF494" s="6">
        <f>Presupuestos[[#This Row],[BASE]]*Presupuestos[[#This Row],[% IGV]]</f>
        <v>0.97199999999999998</v>
      </c>
      <c r="AG494" s="22">
        <f>ROUND(SUM(Presupuestos[[#This Row],[BASE]:[IGV]]),2)</f>
        <v>6.37</v>
      </c>
      <c r="AH494" s="9" t="str">
        <f>IF(Presupuestos[[#This Row],[MONEDA]]="USD",VLOOKUP(Presupuestos[[#This Row],[FECHA DE EMISION]],Tipo_Cambio[],3,0),"")</f>
        <v/>
      </c>
      <c r="AI494" s="22">
        <f>IFERROR(ROUND(IF(Presupuestos[[#This Row],[MONEDA]]="PEN",Presupuestos[[#This Row],[TOTAL]],Presupuestos[[#This Row],[TOTAL]]*Presupuestos[[#This Row],[TIPO DE CAMBIO]]),2),"")</f>
        <v>6.37</v>
      </c>
      <c r="AJ494" s="5">
        <v>0.15</v>
      </c>
      <c r="AK494" s="33" t="s">
        <v>671</v>
      </c>
      <c r="AL494" s="5" t="s">
        <v>680</v>
      </c>
      <c r="AM494" s="23"/>
      <c r="AN494" s="23"/>
      <c r="AO494" s="7">
        <f>IFERROR(VLOOKUP("1-"&amp;Presupuestos[[#This Row],[ID DOCUMENTO]],BD_Pagos[],7,0),"")</f>
        <v>45877</v>
      </c>
      <c r="AP494" s="16" t="str">
        <f>IFERROR(VLOOKUP("1-"&amp;Presupuestos[[#This Row],[ID DOCUMENTO]],BD_Pagos[],8,0),"")</f>
        <v>B-BCP - Soles</v>
      </c>
      <c r="AQ494" s="17">
        <f>IFERROR(VLOOKUP("1-"&amp;Presupuestos[[#This Row],[ID DOCUMENTO]],BD_Pagos[],9,0),"")</f>
        <v>143496</v>
      </c>
      <c r="AR494" s="54"/>
      <c r="AS494" s="7">
        <f>IFERROR(VLOOKUP("2-"&amp;Presupuestos[[#This Row],[ID DOCUMENTO]],BD_Pagos[],7,0),"")</f>
        <v>0</v>
      </c>
      <c r="AT494" s="16" t="str">
        <f>IFERROR(VLOOKUP("2-"&amp;Presupuestos[[#This Row],[ID DOCUMENTO]],BD_Pagos[],8,0),"")</f>
        <v/>
      </c>
      <c r="AU494" s="17">
        <f>IFERROR(VLOOKUP("2-"&amp;Presupuestos[[#This Row],[ID DOCUMENTO]],BD_Pagos[],9,0),"")</f>
        <v>0</v>
      </c>
      <c r="AV494" s="20">
        <f>IF(IFERROR(VLOOKUP("2-"&amp;Presupuestos[[#This Row],[ID DOCUMENTO]],BD_Pagos[],10,0),0)&gt;Presupuestos[[#This Row],[TOTAL SOLES]],Presupuestos[[#This Row],[TOTAL SOLES]],IFERROR(VLOOKUP("2-"&amp;Presupuestos[[#This Row],[ID DOCUMENTO]],BD_Pagos[],10,0),0))</f>
        <v>0</v>
      </c>
      <c r="AW494" s="7"/>
      <c r="AX494" s="16"/>
      <c r="AY494" s="17"/>
      <c r="AZ494" s="20"/>
      <c r="BA494" s="7"/>
      <c r="BB494" s="16"/>
      <c r="BC494" s="17"/>
      <c r="BD494" s="20"/>
      <c r="BE494" s="7">
        <f>IFERROR(VLOOKUP("5-"&amp;Presupuestos[[#This Row],[ID DOCUMENTO]],BD_Pagos[],7,0),"")</f>
        <v>0</v>
      </c>
      <c r="BF494" s="17">
        <f>IFERROR(VLOOKUP("5-"&amp;Presupuestos[[#This Row],[ID DOCUMENTO]],BD_Pagos[],9,0),"")</f>
        <v>0</v>
      </c>
      <c r="BG494" s="20">
        <f>IF(IFERROR(VLOOKUP("5-"&amp;Presupuestos[[#This Row],[ID DOCUMENTO]],BD_Pagos[],10,0),0)&gt;Presupuestos[[#This Row],[TOTAL SOLES]],Presupuestos[[#This Row],[TOTAL SOLES]],IFERROR(VLOOKUP("5-"&amp;Presupuestos[[#This Row],[ID DOCUMENTO]],BD_Pagos[],10,0),0))</f>
        <v>0</v>
      </c>
      <c r="BH494" s="7">
        <f>IFERROR(VLOOKUP("1-Detraccion"&amp;Presupuestos[[#This Row],[ID DOCUMENTO]],BD_Pagos[],2,0),"")</f>
        <v>45881</v>
      </c>
      <c r="BI494" s="3" t="str">
        <f>IFERROR(VLOOKUP("1-Detraccion"&amp;Presupuestos[[#This Row],[ID DOCUMENTO]],BD_Pagos[],3,0),"")</f>
        <v>Adquiriente</v>
      </c>
      <c r="BJ494" s="3">
        <f>IFERROR(VLOOKUP("1-Detraccion"&amp;Presupuestos[[#This Row],[ID DOCUMENTO]],BD_Pagos[],4,0),"")</f>
        <v>278530557</v>
      </c>
      <c r="BK494" s="6">
        <f>IF(IFERROR(VLOOKUP("1-Detraccion"&amp;Presupuestos[[#This Row],[ID DOCUMENTO]],BD_Pagos[],5,0),0)&gt;Presupuestos[[#This Row],[TOTAL SOLES]],Presupuestos[[#This Row],[TOTAL SOLES]],IFERROR(VLOOKUP("1-Detraccion"&amp;Presupuestos[[#This Row],[ID DOCUMENTO]],BD_Pagos[],5,0),0))</f>
        <v>1</v>
      </c>
      <c r="BL494" s="6">
        <f>IF(IFERROR(VLOOKUP("1-Detraccion"&amp;Presupuestos[[#This Row],[ID DOCUMENTO]],BD_Pagos[],6,0),0)&gt;Presupuestos[[#This Row],[TOTAL SOLES]],Presupuestos[[#This Row],[TOTAL SOLES]],IFERROR(VLOOKUP("1-Detraccion"&amp;Presupuestos[[#This Row],[ID DOCUMENTO]],BD_Pagos[],6,0),0))</f>
        <v>1</v>
      </c>
      <c r="BM494" s="37"/>
      <c r="BN494" s="3"/>
      <c r="BO494" s="3"/>
      <c r="BP494" s="6"/>
      <c r="BQ49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5.37</v>
      </c>
      <c r="BR494" s="23" t="str">
        <f>IF(Presupuestos[[#This Row],[SALDO ME-MN]]&gt;0,"PENDIENTE","CANCELADO")</f>
        <v>PENDIENTE</v>
      </c>
      <c r="BS494" s="23" t="str">
        <f>IF(COUNTIFS($U$4:$U493,Presupuestos[[#This Row],[ID DOCUMENTO]])&gt;=1,IF(B493=Presupuestos[[#This Row],[ID]],"OK","DOC. DUPLICADO"),"OK")</f>
        <v>OK</v>
      </c>
    </row>
    <row r="495" spans="2:71" x14ac:dyDescent="0.25">
      <c r="B495" s="34">
        <f>IF(Presupuestos[[#This Row],[ID DOCUMENTO]]=U494,B494,IF(B494="ID",1,B494+1))</f>
        <v>472</v>
      </c>
      <c r="C495" s="2">
        <v>45876</v>
      </c>
      <c r="D495" s="2">
        <v>45876</v>
      </c>
      <c r="E495" s="3" t="s">
        <v>885</v>
      </c>
      <c r="F495" s="25" t="s">
        <v>27</v>
      </c>
      <c r="G495" s="25" t="s">
        <v>91</v>
      </c>
      <c r="H495" s="25" t="s">
        <v>92</v>
      </c>
      <c r="I495" s="36" t="str">
        <f>IFERROR(VLOOKUP(Presupuestos[[#This Row],[AREA]]&amp;Presupuestos[[#This Row],[CONCEPTO]]&amp;Presupuestos[[#This Row],[DESCRIPCION]],Tabla28[[Columna1]:[CÓDIGO NUEVO]],2,0),"")</f>
        <v>P0201001</v>
      </c>
      <c r="J495" s="3" t="s">
        <v>666</v>
      </c>
      <c r="K495" s="3" t="s">
        <v>1451</v>
      </c>
      <c r="L495" s="3" t="s">
        <v>666</v>
      </c>
      <c r="M495" s="31" t="s">
        <v>790</v>
      </c>
      <c r="N495" s="3"/>
      <c r="O495" s="3" t="s">
        <v>308</v>
      </c>
      <c r="P495" s="3" t="s">
        <v>71</v>
      </c>
      <c r="Q495" s="3" t="str">
        <f>IFERROR(VLOOKUP(Presupuestos[[#This Row],[CLASIFICACIÓN (N)]],Tabla17[],2,0),"")</f>
        <v>Costos de ventas</v>
      </c>
      <c r="R495" s="3" t="str">
        <f>IFERROR(VLOOKUP(Presupuestos[[#This Row],[CLASIFICACIÓN (N)]],Tabla17[],3,0),"")</f>
        <v>Operativo</v>
      </c>
      <c r="S495" s="3" t="s">
        <v>16</v>
      </c>
      <c r="T495" s="3" t="str">
        <f>IFERROR(VLOOKUP(Presupuestos[[#This Row],[ALMACEN]],Tabla5[],2,0),"")</f>
        <v>Arequipa</v>
      </c>
      <c r="U495" s="19" t="str">
        <f>IFERROR(VLOOKUP(Presupuestos[[#This Row],[TIPO DE DOCUMENTO]],Tipo_Documento[],2,0)&amp;Presupuestos[[#This Row],[SERIE]]&amp;Presupuestos[[#This Row],[NUMERO]]&amp;Presupuestos[[#This Row],[RUC]],"")</f>
        <v>01F313670520100055237</v>
      </c>
      <c r="V495" s="3" t="s">
        <v>120</v>
      </c>
      <c r="W495" s="7">
        <v>45876</v>
      </c>
      <c r="X495" s="7">
        <v>45876</v>
      </c>
      <c r="Y495" s="3" t="s">
        <v>809</v>
      </c>
      <c r="Z495" s="3">
        <v>6705</v>
      </c>
      <c r="AA495" s="3">
        <f>IFERROR(VLOOKUP(Presupuestos[[#This Row],[RAZON SOCIAL]],CHOOSE({1,2},Clientes_Proveedores[Razon Social],Clientes_Proveedores[Ruc / Dni]),2,0),"-")</f>
        <v>20100055237</v>
      </c>
      <c r="AB495" s="31" t="s">
        <v>810</v>
      </c>
      <c r="AC495" s="3" t="s">
        <v>670</v>
      </c>
      <c r="AD495" s="5">
        <v>0.18</v>
      </c>
      <c r="AE495" s="6">
        <v>148.5</v>
      </c>
      <c r="AF495" s="6">
        <f>Presupuestos[[#This Row],[BASE]]*Presupuestos[[#This Row],[% IGV]]</f>
        <v>26.73</v>
      </c>
      <c r="AG495" s="22">
        <f>ROUND(SUM(Presupuestos[[#This Row],[BASE]:[IGV]]),2)</f>
        <v>175.23</v>
      </c>
      <c r="AH495" s="9" t="str">
        <f>IF(Presupuestos[[#This Row],[MONEDA]]="USD",VLOOKUP(Presupuestos[[#This Row],[FECHA DE EMISION]],Tipo_Cambio[],3,0),"")</f>
        <v/>
      </c>
      <c r="AI495" s="22">
        <f>IFERROR(ROUND(IF(Presupuestos[[#This Row],[MONEDA]]="PEN",Presupuestos[[#This Row],[TOTAL]],Presupuestos[[#This Row],[TOTAL]]*Presupuestos[[#This Row],[TIPO DE CAMBIO]]),2),"")</f>
        <v>175.23</v>
      </c>
      <c r="AJ495" s="5">
        <v>0.15</v>
      </c>
      <c r="AK495" s="33" t="s">
        <v>671</v>
      </c>
      <c r="AL495" s="5" t="s">
        <v>680</v>
      </c>
      <c r="AM495" s="23"/>
      <c r="AN495" s="23"/>
      <c r="AO495" s="7">
        <f>IFERROR(VLOOKUP("1-"&amp;Presupuestos[[#This Row],[ID DOCUMENTO]],BD_Pagos[],7,0),"")</f>
        <v>45877</v>
      </c>
      <c r="AP495" s="16" t="str">
        <f>IFERROR(VLOOKUP("1-"&amp;Presupuestos[[#This Row],[ID DOCUMENTO]],BD_Pagos[],8,0),"")</f>
        <v>B-BCP - Soles</v>
      </c>
      <c r="AQ495" s="17">
        <f>IFERROR(VLOOKUP("1-"&amp;Presupuestos[[#This Row],[ID DOCUMENTO]],BD_Pagos[],9,0),"")</f>
        <v>144063</v>
      </c>
      <c r="AR495" s="54"/>
      <c r="AS495" s="7">
        <f>IFERROR(VLOOKUP("2-"&amp;Presupuestos[[#This Row],[ID DOCUMENTO]],BD_Pagos[],7,0),"")</f>
        <v>0</v>
      </c>
      <c r="AT495" s="16" t="str">
        <f>IFERROR(VLOOKUP("2-"&amp;Presupuestos[[#This Row],[ID DOCUMENTO]],BD_Pagos[],8,0),"")</f>
        <v/>
      </c>
      <c r="AU495" s="17">
        <f>IFERROR(VLOOKUP("2-"&amp;Presupuestos[[#This Row],[ID DOCUMENTO]],BD_Pagos[],9,0),"")</f>
        <v>0</v>
      </c>
      <c r="AV495" s="20">
        <f>IF(IFERROR(VLOOKUP("2-"&amp;Presupuestos[[#This Row],[ID DOCUMENTO]],BD_Pagos[],10,0),0)&gt;Presupuestos[[#This Row],[TOTAL SOLES]],Presupuestos[[#This Row],[TOTAL SOLES]],IFERROR(VLOOKUP("2-"&amp;Presupuestos[[#This Row],[ID DOCUMENTO]],BD_Pagos[],10,0),0))</f>
        <v>0</v>
      </c>
      <c r="AW495" s="7"/>
      <c r="AX495" s="16"/>
      <c r="AY495" s="17"/>
      <c r="AZ495" s="20"/>
      <c r="BA495" s="7"/>
      <c r="BB495" s="16"/>
      <c r="BC495" s="17"/>
      <c r="BD495" s="20"/>
      <c r="BE495" s="7">
        <f>IFERROR(VLOOKUP("5-"&amp;Presupuestos[[#This Row],[ID DOCUMENTO]],BD_Pagos[],7,0),"")</f>
        <v>0</v>
      </c>
      <c r="BF495" s="17">
        <f>IFERROR(VLOOKUP("5-"&amp;Presupuestos[[#This Row],[ID DOCUMENTO]],BD_Pagos[],9,0),"")</f>
        <v>0</v>
      </c>
      <c r="BG495" s="20">
        <f>IF(IFERROR(VLOOKUP("5-"&amp;Presupuestos[[#This Row],[ID DOCUMENTO]],BD_Pagos[],10,0),0)&gt;Presupuestos[[#This Row],[TOTAL SOLES]],Presupuestos[[#This Row],[TOTAL SOLES]],IFERROR(VLOOKUP("5-"&amp;Presupuestos[[#This Row],[ID DOCUMENTO]],BD_Pagos[],10,0),0))</f>
        <v>0</v>
      </c>
      <c r="BH495" s="7">
        <f>IFERROR(VLOOKUP("1-Detraccion"&amp;Presupuestos[[#This Row],[ID DOCUMENTO]],BD_Pagos[],2,0),"")</f>
        <v>45881</v>
      </c>
      <c r="BI495" s="3" t="str">
        <f>IFERROR(VLOOKUP("1-Detraccion"&amp;Presupuestos[[#This Row],[ID DOCUMENTO]],BD_Pagos[],3,0),"")</f>
        <v>Adquiriente</v>
      </c>
      <c r="BJ495" s="3">
        <f>IFERROR(VLOOKUP("1-Detraccion"&amp;Presupuestos[[#This Row],[ID DOCUMENTO]],BD_Pagos[],4,0),"")</f>
        <v>278530556</v>
      </c>
      <c r="BK495" s="6">
        <f>IF(IFERROR(VLOOKUP("1-Detraccion"&amp;Presupuestos[[#This Row],[ID DOCUMENTO]],BD_Pagos[],5,0),0)&gt;Presupuestos[[#This Row],[TOTAL SOLES]],Presupuestos[[#This Row],[TOTAL SOLES]],IFERROR(VLOOKUP("1-Detraccion"&amp;Presupuestos[[#This Row],[ID DOCUMENTO]],BD_Pagos[],5,0),0))</f>
        <v>26</v>
      </c>
      <c r="BL495" s="6">
        <f>IF(IFERROR(VLOOKUP("1-Detraccion"&amp;Presupuestos[[#This Row],[ID DOCUMENTO]],BD_Pagos[],6,0),0)&gt;Presupuestos[[#This Row],[TOTAL SOLES]],Presupuestos[[#This Row],[TOTAL SOLES]],IFERROR(VLOOKUP("1-Detraccion"&amp;Presupuestos[[#This Row],[ID DOCUMENTO]],BD_Pagos[],6,0),0))</f>
        <v>26</v>
      </c>
      <c r="BM495" s="37"/>
      <c r="BN495" s="3"/>
      <c r="BO495" s="3"/>
      <c r="BP495" s="6"/>
      <c r="BQ49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149.22999999999999</v>
      </c>
      <c r="BR495" s="23" t="str">
        <f>IF(Presupuestos[[#This Row],[SALDO ME-MN]]&gt;0,"PENDIENTE","CANCELADO")</f>
        <v>PENDIENTE</v>
      </c>
      <c r="BS495" s="23" t="str">
        <f>IF(COUNTIFS($U$4:$U494,Presupuestos[[#This Row],[ID DOCUMENTO]])&gt;=1,IF(B494=Presupuestos[[#This Row],[ID]],"OK","DOC. DUPLICADO"),"OK")</f>
        <v>OK</v>
      </c>
    </row>
    <row r="496" spans="2:71" x14ac:dyDescent="0.25">
      <c r="B496" s="34">
        <f>IF(Presupuestos[[#This Row],[ID DOCUMENTO]]=U495,B495,IF(B495="ID",1,B495+1))</f>
        <v>473</v>
      </c>
      <c r="C496" s="2">
        <v>45874</v>
      </c>
      <c r="D496" s="2">
        <v>45874</v>
      </c>
      <c r="E496" s="3" t="s">
        <v>885</v>
      </c>
      <c r="F496" s="25" t="s">
        <v>27</v>
      </c>
      <c r="G496" s="25" t="s">
        <v>91</v>
      </c>
      <c r="H496" s="25" t="s">
        <v>92</v>
      </c>
      <c r="I496" s="36" t="str">
        <f>IFERROR(VLOOKUP(Presupuestos[[#This Row],[AREA]]&amp;Presupuestos[[#This Row],[CONCEPTO]]&amp;Presupuestos[[#This Row],[DESCRIPCION]],Tabla28[[Columna1]:[CÓDIGO NUEVO]],2,0),"")</f>
        <v>P0201001</v>
      </c>
      <c r="J496" s="3" t="s">
        <v>666</v>
      </c>
      <c r="K496" s="3" t="s">
        <v>1452</v>
      </c>
      <c r="L496" s="3" t="s">
        <v>666</v>
      </c>
      <c r="M496" s="31" t="s">
        <v>790</v>
      </c>
      <c r="N496" s="3"/>
      <c r="O496" s="3" t="s">
        <v>308</v>
      </c>
      <c r="P496" s="3" t="s">
        <v>71</v>
      </c>
      <c r="Q496" s="3" t="str">
        <f>IFERROR(VLOOKUP(Presupuestos[[#This Row],[CLASIFICACIÓN (N)]],Tabla17[],2,0),"")</f>
        <v>Costos de ventas</v>
      </c>
      <c r="R496" s="3" t="str">
        <f>IFERROR(VLOOKUP(Presupuestos[[#This Row],[CLASIFICACIÓN (N)]],Tabla17[],3,0),"")</f>
        <v>Operativo</v>
      </c>
      <c r="S496" s="3" t="s">
        <v>16</v>
      </c>
      <c r="T496" s="3" t="str">
        <f>IFERROR(VLOOKUP(Presupuestos[[#This Row],[ALMACEN]],Tabla5[],2,0),"")</f>
        <v>Arequipa</v>
      </c>
      <c r="U496" s="19" t="str">
        <f>IFERROR(VLOOKUP(Presupuestos[[#This Row],[TIPO DE DOCUMENTO]],Tipo_Documento[],2,0)&amp;Presupuestos[[#This Row],[SERIE]]&amp;Presupuestos[[#This Row],[NUMERO]]&amp;Presupuestos[[#This Row],[RUC]],"")</f>
        <v>01F003171620454186002</v>
      </c>
      <c r="V496" s="3" t="s">
        <v>120</v>
      </c>
      <c r="W496" s="7">
        <v>45874</v>
      </c>
      <c r="X496" s="7">
        <v>45874</v>
      </c>
      <c r="Y496" s="3" t="s">
        <v>869</v>
      </c>
      <c r="Z496" s="3">
        <v>1716</v>
      </c>
      <c r="AA496" s="3">
        <f>IFERROR(VLOOKUP(Presupuestos[[#This Row],[RAZON SOCIAL]],CHOOSE({1,2},Clientes_Proveedores[Razon Social],Clientes_Proveedores[Ruc / Dni]),2,0),"-")</f>
        <v>20454186002</v>
      </c>
      <c r="AB496" s="31" t="s">
        <v>898</v>
      </c>
      <c r="AC496" s="3" t="s">
        <v>670</v>
      </c>
      <c r="AD496" s="5">
        <v>0.18</v>
      </c>
      <c r="AE496" s="6">
        <v>129.83000000000001</v>
      </c>
      <c r="AF496" s="6">
        <f>Presupuestos[[#This Row],[BASE]]*Presupuestos[[#This Row],[% IGV]]</f>
        <v>23.369400000000002</v>
      </c>
      <c r="AG496" s="22">
        <f>ROUND(SUM(Presupuestos[[#This Row],[BASE]:[IGV]]),2)</f>
        <v>153.19999999999999</v>
      </c>
      <c r="AH496" s="9" t="str">
        <f>IF(Presupuestos[[#This Row],[MONEDA]]="USD",VLOOKUP(Presupuestos[[#This Row],[FECHA DE EMISION]],Tipo_Cambio[],3,0),"")</f>
        <v/>
      </c>
      <c r="AI496" s="22">
        <f>IFERROR(ROUND(IF(Presupuestos[[#This Row],[MONEDA]]="PEN",Presupuestos[[#This Row],[TOTAL]],Presupuestos[[#This Row],[TOTAL]]*Presupuestos[[#This Row],[TIPO DE CAMBIO]]),2),"")</f>
        <v>153.19999999999999</v>
      </c>
      <c r="AJ496" s="5">
        <v>0.15</v>
      </c>
      <c r="AK496" s="33" t="s">
        <v>671</v>
      </c>
      <c r="AL496" s="5" t="s">
        <v>680</v>
      </c>
      <c r="AM496" s="23"/>
      <c r="AN496" s="23"/>
      <c r="AO496" s="7">
        <f>IFERROR(VLOOKUP("1-"&amp;Presupuestos[[#This Row],[ID DOCUMENTO]],BD_Pagos[],7,0),"")</f>
        <v>45877</v>
      </c>
      <c r="AP496" s="16" t="str">
        <f>IFERROR(VLOOKUP("1-"&amp;Presupuestos[[#This Row],[ID DOCUMENTO]],BD_Pagos[],8,0),"")</f>
        <v>B-BCP - Soles</v>
      </c>
      <c r="AQ496" s="17">
        <f>IFERROR(VLOOKUP("1-"&amp;Presupuestos[[#This Row],[ID DOCUMENTO]],BD_Pagos[],9,0),"")</f>
        <v>58607</v>
      </c>
      <c r="AR496" s="54"/>
      <c r="AS496" s="7">
        <f>IFERROR(VLOOKUP("2-"&amp;Presupuestos[[#This Row],[ID DOCUMENTO]],BD_Pagos[],7,0),"")</f>
        <v>0</v>
      </c>
      <c r="AT496" s="16" t="str">
        <f>IFERROR(VLOOKUP("2-"&amp;Presupuestos[[#This Row],[ID DOCUMENTO]],BD_Pagos[],8,0),"")</f>
        <v/>
      </c>
      <c r="AU496" s="17">
        <f>IFERROR(VLOOKUP("2-"&amp;Presupuestos[[#This Row],[ID DOCUMENTO]],BD_Pagos[],9,0),"")</f>
        <v>0</v>
      </c>
      <c r="AV496" s="20">
        <f>IF(IFERROR(VLOOKUP("2-"&amp;Presupuestos[[#This Row],[ID DOCUMENTO]],BD_Pagos[],10,0),0)&gt;Presupuestos[[#This Row],[TOTAL SOLES]],Presupuestos[[#This Row],[TOTAL SOLES]],IFERROR(VLOOKUP("2-"&amp;Presupuestos[[#This Row],[ID DOCUMENTO]],BD_Pagos[],10,0),0))</f>
        <v>0</v>
      </c>
      <c r="AW496" s="7"/>
      <c r="AX496" s="16"/>
      <c r="AY496" s="17"/>
      <c r="AZ496" s="20"/>
      <c r="BA496" s="7"/>
      <c r="BB496" s="16"/>
      <c r="BC496" s="17"/>
      <c r="BD496" s="20"/>
      <c r="BE496" s="7">
        <f>IFERROR(VLOOKUP("5-"&amp;Presupuestos[[#This Row],[ID DOCUMENTO]],BD_Pagos[],7,0),"")</f>
        <v>0</v>
      </c>
      <c r="BF496" s="17">
        <f>IFERROR(VLOOKUP("5-"&amp;Presupuestos[[#This Row],[ID DOCUMENTO]],BD_Pagos[],9,0),"")</f>
        <v>0</v>
      </c>
      <c r="BG496" s="20">
        <f>IF(IFERROR(VLOOKUP("5-"&amp;Presupuestos[[#This Row],[ID DOCUMENTO]],BD_Pagos[],10,0),0)&gt;Presupuestos[[#This Row],[TOTAL SOLES]],Presupuestos[[#This Row],[TOTAL SOLES]],IFERROR(VLOOKUP("5-"&amp;Presupuestos[[#This Row],[ID DOCUMENTO]],BD_Pagos[],10,0),0))</f>
        <v>0</v>
      </c>
      <c r="BH496" s="7">
        <f>IFERROR(VLOOKUP("1-Detraccion"&amp;Presupuestos[[#This Row],[ID DOCUMENTO]],BD_Pagos[],2,0),"")</f>
        <v>45881</v>
      </c>
      <c r="BI496" s="3" t="str">
        <f>IFERROR(VLOOKUP("1-Detraccion"&amp;Presupuestos[[#This Row],[ID DOCUMENTO]],BD_Pagos[],3,0),"")</f>
        <v>Adquiriente</v>
      </c>
      <c r="BJ496" s="3">
        <f>IFERROR(VLOOKUP("1-Detraccion"&amp;Presupuestos[[#This Row],[ID DOCUMENTO]],BD_Pagos[],4,0),"")</f>
        <v>278568675</v>
      </c>
      <c r="BK496" s="6">
        <f>IF(IFERROR(VLOOKUP("1-Detraccion"&amp;Presupuestos[[#This Row],[ID DOCUMENTO]],BD_Pagos[],5,0),0)&gt;Presupuestos[[#This Row],[TOTAL SOLES]],Presupuestos[[#This Row],[TOTAL SOLES]],IFERROR(VLOOKUP("1-Detraccion"&amp;Presupuestos[[#This Row],[ID DOCUMENTO]],BD_Pagos[],5,0),0))</f>
        <v>23</v>
      </c>
      <c r="BL496" s="6">
        <f>IF(IFERROR(VLOOKUP("1-Detraccion"&amp;Presupuestos[[#This Row],[ID DOCUMENTO]],BD_Pagos[],6,0),0)&gt;Presupuestos[[#This Row],[TOTAL SOLES]],Presupuestos[[#This Row],[TOTAL SOLES]],IFERROR(VLOOKUP("1-Detraccion"&amp;Presupuestos[[#This Row],[ID DOCUMENTO]],BD_Pagos[],6,0),0))</f>
        <v>23</v>
      </c>
      <c r="BM496" s="37"/>
      <c r="BN496" s="3"/>
      <c r="BO496" s="3"/>
      <c r="BP496" s="6"/>
      <c r="BQ49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130.19999999999999</v>
      </c>
      <c r="BR496" s="23" t="str">
        <f>IF(Presupuestos[[#This Row],[SALDO ME-MN]]&gt;0,"PENDIENTE","CANCELADO")</f>
        <v>PENDIENTE</v>
      </c>
      <c r="BS496" s="23" t="str">
        <f>IF(COUNTIFS($U$4:$U495,Presupuestos[[#This Row],[ID DOCUMENTO]])&gt;=1,IF(B495=Presupuestos[[#This Row],[ID]],"OK","DOC. DUPLICADO"),"OK")</f>
        <v>OK</v>
      </c>
    </row>
    <row r="497" spans="2:71" ht="24" x14ac:dyDescent="0.25">
      <c r="B497" s="34">
        <f>IF(Presupuestos[[#This Row],[ID DOCUMENTO]]=U496,B496,IF(B496="ID",1,B496+1))</f>
        <v>474</v>
      </c>
      <c r="C497" s="2">
        <v>45875</v>
      </c>
      <c r="D497" s="2">
        <v>45875</v>
      </c>
      <c r="E497" s="3" t="s">
        <v>681</v>
      </c>
      <c r="F497" s="25" t="s">
        <v>49</v>
      </c>
      <c r="G497" s="25" t="s">
        <v>19</v>
      </c>
      <c r="H497" s="25" t="s">
        <v>20</v>
      </c>
      <c r="I497" s="36" t="str">
        <f>IFERROR(VLOOKUP(Presupuestos[[#This Row],[AREA]]&amp;Presupuestos[[#This Row],[CONCEPTO]]&amp;Presupuestos[[#This Row],[DESCRIPCION]],Tabla28[[Columna1]:[CÓDIGO NUEVO]],2,0),"")</f>
        <v>P0504002</v>
      </c>
      <c r="J497" s="3" t="s">
        <v>666</v>
      </c>
      <c r="K497" s="3" t="s">
        <v>666</v>
      </c>
      <c r="L497" s="3" t="s">
        <v>666</v>
      </c>
      <c r="M497" s="31" t="s">
        <v>1453</v>
      </c>
      <c r="N497" s="3"/>
      <c r="O497" s="3" t="s">
        <v>315</v>
      </c>
      <c r="P497" s="3" t="s">
        <v>127</v>
      </c>
      <c r="Q497" s="3" t="str">
        <f>IFERROR(VLOOKUP(Presupuestos[[#This Row],[CLASIFICACIÓN (N)]],Tabla17[],2,0),"")</f>
        <v>Gastos operativos</v>
      </c>
      <c r="R497" s="3" t="str">
        <f>IFERROR(VLOOKUP(Presupuestos[[#This Row],[CLASIFICACIÓN (N)]],Tabla17[],3,0),"")</f>
        <v>Operativo</v>
      </c>
      <c r="S497" s="3" t="s">
        <v>16</v>
      </c>
      <c r="T497" s="3" t="str">
        <f>IFERROR(VLOOKUP(Presupuestos[[#This Row],[ALMACEN]],Tabla5[],2,0),"")</f>
        <v>Arequipa</v>
      </c>
      <c r="U497" s="19" t="str">
        <f>IFERROR(VLOOKUP(Presupuestos[[#This Row],[TIPO DE DOCUMENTO]],Tipo_Documento[],2,0)&amp;Presupuestos[[#This Row],[SERIE]]&amp;Presupuestos[[#This Row],[NUMERO]]&amp;Presupuestos[[#This Row],[RUC]],"")</f>
        <v>PLM328770517150</v>
      </c>
      <c r="V497" s="3" t="s">
        <v>171</v>
      </c>
      <c r="W497" s="7">
        <v>45875</v>
      </c>
      <c r="X497" s="7">
        <v>45875</v>
      </c>
      <c r="Y497" s="3">
        <v>3</v>
      </c>
      <c r="Z497" s="3">
        <v>287</v>
      </c>
      <c r="AA497" s="3">
        <f>IFERROR(VLOOKUP(Presupuestos[[#This Row],[RAZON SOCIAL]],CHOOSE({1,2},Clientes_Proveedores[Razon Social],Clientes_Proveedores[Ruc / Dni]),2,0),"-")</f>
        <v>70517150</v>
      </c>
      <c r="AB497" s="31" t="s">
        <v>706</v>
      </c>
      <c r="AC497" s="3" t="s">
        <v>670</v>
      </c>
      <c r="AD497" s="5"/>
      <c r="AE497" s="6">
        <v>30</v>
      </c>
      <c r="AF497" s="6">
        <f>Presupuestos[[#This Row],[BASE]]*Presupuestos[[#This Row],[% IGV]]</f>
        <v>0</v>
      </c>
      <c r="AG497" s="22">
        <f>ROUND(SUM(Presupuestos[[#This Row],[BASE]:[IGV]]),2)</f>
        <v>30</v>
      </c>
      <c r="AH497" s="9" t="str">
        <f>IF(Presupuestos[[#This Row],[MONEDA]]="USD",VLOOKUP(Presupuestos[[#This Row],[FECHA DE EMISION]],Tipo_Cambio[],3,0),"")</f>
        <v/>
      </c>
      <c r="AI497" s="22">
        <f>IFERROR(ROUND(IF(Presupuestos[[#This Row],[MONEDA]]="PEN",Presupuestos[[#This Row],[TOTAL]],Presupuestos[[#This Row],[TOTAL]]*Presupuestos[[#This Row],[TIPO DE CAMBIO]]),2),"")</f>
        <v>30</v>
      </c>
      <c r="AJ497" s="5"/>
      <c r="AK497" s="33" t="s">
        <v>671</v>
      </c>
      <c r="AL497" s="5" t="s">
        <v>672</v>
      </c>
      <c r="AM497" s="23" t="s">
        <v>671</v>
      </c>
      <c r="AN497" s="23" t="s">
        <v>671</v>
      </c>
      <c r="AO497" s="7">
        <f>IFERROR(VLOOKUP("1-"&amp;Presupuestos[[#This Row],[ID DOCUMENTO]],BD_Pagos[],7,0),"")</f>
        <v>45874</v>
      </c>
      <c r="AP497" s="16" t="str">
        <f>IFERROR(VLOOKUP("1-"&amp;Presupuestos[[#This Row],[ID DOCUMENTO]],BD_Pagos[],8,0),"")</f>
        <v>C-Tesoreria</v>
      </c>
      <c r="AQ497" s="17" t="str">
        <f>IFERROR(VLOOKUP("1-"&amp;Presupuestos[[#This Row],[ID DOCUMENTO]],BD_Pagos[],9,0),"")</f>
        <v>001-12563</v>
      </c>
      <c r="AR497" s="54"/>
      <c r="AS497" s="7">
        <f>IFERROR(VLOOKUP("2-"&amp;Presupuestos[[#This Row],[ID DOCUMENTO]],BD_Pagos[],7,0),"")</f>
        <v>0</v>
      </c>
      <c r="AT497" s="16" t="str">
        <f>IFERROR(VLOOKUP("2-"&amp;Presupuestos[[#This Row],[ID DOCUMENTO]],BD_Pagos[],8,0),"")</f>
        <v/>
      </c>
      <c r="AU497" s="17">
        <f>IFERROR(VLOOKUP("2-"&amp;Presupuestos[[#This Row],[ID DOCUMENTO]],BD_Pagos[],9,0),"")</f>
        <v>0</v>
      </c>
      <c r="AV497" s="20">
        <f>IF(IFERROR(VLOOKUP("2-"&amp;Presupuestos[[#This Row],[ID DOCUMENTO]],BD_Pagos[],10,0),0)&gt;Presupuestos[[#This Row],[TOTAL SOLES]],Presupuestos[[#This Row],[TOTAL SOLES]],IFERROR(VLOOKUP("2-"&amp;Presupuestos[[#This Row],[ID DOCUMENTO]],BD_Pagos[],10,0),0))</f>
        <v>0</v>
      </c>
      <c r="AW497" s="7"/>
      <c r="AX497" s="16"/>
      <c r="AY497" s="17"/>
      <c r="AZ497" s="20"/>
      <c r="BA497" s="7"/>
      <c r="BB497" s="16"/>
      <c r="BC497" s="17"/>
      <c r="BD497" s="20"/>
      <c r="BE497" s="7">
        <f>IFERROR(VLOOKUP("5-"&amp;Presupuestos[[#This Row],[ID DOCUMENTO]],BD_Pagos[],7,0),"")</f>
        <v>0</v>
      </c>
      <c r="BF497" s="17">
        <f>IFERROR(VLOOKUP("5-"&amp;Presupuestos[[#This Row],[ID DOCUMENTO]],BD_Pagos[],9,0),"")</f>
        <v>0</v>
      </c>
      <c r="BG497" s="20">
        <f>IF(IFERROR(VLOOKUP("5-"&amp;Presupuestos[[#This Row],[ID DOCUMENTO]],BD_Pagos[],10,0),0)&gt;Presupuestos[[#This Row],[TOTAL SOLES]],Presupuestos[[#This Row],[TOTAL SOLES]],IFERROR(VLOOKUP("5-"&amp;Presupuestos[[#This Row],[ID DOCUMENTO]],BD_Pagos[],10,0),0))</f>
        <v>0</v>
      </c>
      <c r="BH497" s="7">
        <f>IFERROR(VLOOKUP("1-Detraccion"&amp;Presupuestos[[#This Row],[ID DOCUMENTO]],BD_Pagos[],2,0),"")</f>
        <v>0</v>
      </c>
      <c r="BI497" s="3" t="str">
        <f>IFERROR(VLOOKUP("1-Detraccion"&amp;Presupuestos[[#This Row],[ID DOCUMENTO]],BD_Pagos[],3,0),"")</f>
        <v/>
      </c>
      <c r="BJ497" s="3">
        <f>IFERROR(VLOOKUP("1-Detraccion"&amp;Presupuestos[[#This Row],[ID DOCUMENTO]],BD_Pagos[],4,0),"")</f>
        <v>0</v>
      </c>
      <c r="BK497" s="6">
        <f>IF(IFERROR(VLOOKUP("1-Detraccion"&amp;Presupuestos[[#This Row],[ID DOCUMENTO]],BD_Pagos[],5,0),0)&gt;Presupuestos[[#This Row],[TOTAL SOLES]],Presupuestos[[#This Row],[TOTAL SOLES]],IFERROR(VLOOKUP("1-Detraccion"&amp;Presupuestos[[#This Row],[ID DOCUMENTO]],BD_Pagos[],5,0),0))</f>
        <v>0</v>
      </c>
      <c r="BL497" s="6">
        <f>IF(IFERROR(VLOOKUP("1-Detraccion"&amp;Presupuestos[[#This Row],[ID DOCUMENTO]],BD_Pagos[],6,0),0)&gt;Presupuestos[[#This Row],[TOTAL SOLES]],Presupuestos[[#This Row],[TOTAL SOLES]],IFERROR(VLOOKUP("1-Detraccion"&amp;Presupuestos[[#This Row],[ID DOCUMENTO]],BD_Pagos[],6,0),0))</f>
        <v>0</v>
      </c>
      <c r="BM497" s="37"/>
      <c r="BN497" s="3"/>
      <c r="BO497" s="3"/>
      <c r="BP497" s="6"/>
      <c r="BQ49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497" s="23" t="str">
        <f>IF(Presupuestos[[#This Row],[SALDO ME-MN]]&gt;0,"PENDIENTE","CANCELADO")</f>
        <v>PENDIENTE</v>
      </c>
      <c r="BS497" s="23" t="str">
        <f>IF(COUNTIFS($U$4:$U496,Presupuestos[[#This Row],[ID DOCUMENTO]])&gt;=1,IF(B496=Presupuestos[[#This Row],[ID]],"OK","DOC. DUPLICADO"),"OK")</f>
        <v>OK</v>
      </c>
    </row>
    <row r="498" spans="2:71" ht="24" x14ac:dyDescent="0.25">
      <c r="B498" s="34">
        <f>IF(Presupuestos[[#This Row],[ID DOCUMENTO]]=U497,B497,IF(B497="ID",1,B497+1))</f>
        <v>475</v>
      </c>
      <c r="C498" s="2">
        <v>45849</v>
      </c>
      <c r="D498" s="2">
        <v>45849</v>
      </c>
      <c r="E498" s="3" t="s">
        <v>966</v>
      </c>
      <c r="F498" s="25" t="s">
        <v>35</v>
      </c>
      <c r="G498" s="25" t="s">
        <v>134</v>
      </c>
      <c r="H498" s="25" t="s">
        <v>97</v>
      </c>
      <c r="I498" s="36" t="str">
        <f>IFERROR(VLOOKUP(Presupuestos[[#This Row],[AREA]]&amp;Presupuestos[[#This Row],[CONCEPTO]]&amp;Presupuestos[[#This Row],[DESCRIPCION]],Tabla28[[Columna1]:[CÓDIGO NUEVO]],2,0),"")</f>
        <v>P0312001</v>
      </c>
      <c r="J498" s="3" t="s">
        <v>1454</v>
      </c>
      <c r="K498" s="3" t="s">
        <v>666</v>
      </c>
      <c r="L498" s="3" t="s">
        <v>1455</v>
      </c>
      <c r="M498" s="31" t="s">
        <v>1456</v>
      </c>
      <c r="N498" s="3"/>
      <c r="O498" s="3" t="s">
        <v>300</v>
      </c>
      <c r="P498" s="3" t="s">
        <v>132</v>
      </c>
      <c r="Q498" s="3" t="str">
        <f>IFERROR(VLOOKUP(Presupuestos[[#This Row],[CLASIFICACIÓN (N)]],Tabla17[],2,0),"")</f>
        <v>Gastos operativos</v>
      </c>
      <c r="R498" s="3" t="str">
        <f>IFERROR(VLOOKUP(Presupuestos[[#This Row],[CLASIFICACIÓN (N)]],Tabla17[],3,0),"")</f>
        <v>Operativo</v>
      </c>
      <c r="S498" s="3" t="s">
        <v>41</v>
      </c>
      <c r="T498" s="3" t="str">
        <f>IFERROR(VLOOKUP(Presupuestos[[#This Row],[ALMACEN]],Tabla5[],2,0),"")</f>
        <v>Lima</v>
      </c>
      <c r="U498" s="19" t="str">
        <f>IFERROR(VLOOKUP(Presupuestos[[#This Row],[TIPO DE DOCUMENTO]],Tipo_Documento[],2,0)&amp;Presupuestos[[#This Row],[SERIE]]&amp;Presupuestos[[#This Row],[NUMERO]]&amp;Presupuestos[[#This Row],[RUC]],"")</f>
        <v>01E001238420609764261</v>
      </c>
      <c r="V498" s="3" t="s">
        <v>120</v>
      </c>
      <c r="W498" s="7">
        <v>45855</v>
      </c>
      <c r="X498" s="7">
        <v>45855</v>
      </c>
      <c r="Y498" s="3" t="s">
        <v>668</v>
      </c>
      <c r="Z498" s="3">
        <v>2384</v>
      </c>
      <c r="AA498" s="3">
        <f>IFERROR(VLOOKUP(Presupuestos[[#This Row],[RAZON SOCIAL]],CHOOSE({1,2},Clientes_Proveedores[Razon Social],Clientes_Proveedores[Ruc / Dni]),2,0),"-")</f>
        <v>20609764261</v>
      </c>
      <c r="AB498" s="31" t="s">
        <v>1103</v>
      </c>
      <c r="AC498" s="3" t="s">
        <v>670</v>
      </c>
      <c r="AD498" s="5">
        <v>0.18</v>
      </c>
      <c r="AE498" s="6">
        <v>80</v>
      </c>
      <c r="AF498" s="6">
        <f>Presupuestos[[#This Row],[BASE]]*Presupuestos[[#This Row],[% IGV]]</f>
        <v>14.399999999999999</v>
      </c>
      <c r="AG498" s="22">
        <f>ROUND(SUM(Presupuestos[[#This Row],[BASE]:[IGV]]),2)</f>
        <v>94.4</v>
      </c>
      <c r="AH498" s="9" t="str">
        <f>IF(Presupuestos[[#This Row],[MONEDA]]="USD",VLOOKUP(Presupuestos[[#This Row],[FECHA DE EMISION]],Tipo_Cambio[],3,0),"")</f>
        <v/>
      </c>
      <c r="AI498" s="22">
        <f>IFERROR(ROUND(IF(Presupuestos[[#This Row],[MONEDA]]="PEN",Presupuestos[[#This Row],[TOTAL]],Presupuestos[[#This Row],[TOTAL]]*Presupuestos[[#This Row],[TIPO DE CAMBIO]]),2),"")</f>
        <v>94.4</v>
      </c>
      <c r="AJ498" s="5"/>
      <c r="AK498" s="33" t="s">
        <v>671</v>
      </c>
      <c r="AL498" s="5" t="s">
        <v>680</v>
      </c>
      <c r="AM498" s="23" t="s">
        <v>671</v>
      </c>
      <c r="AN498" s="23" t="s">
        <v>671</v>
      </c>
      <c r="AO498" s="7">
        <f>IFERROR(VLOOKUP("1-"&amp;Presupuestos[[#This Row],[ID DOCUMENTO]],BD_Pagos[],7,0),"")</f>
        <v>45880</v>
      </c>
      <c r="AP498" s="16" t="str">
        <f>IFERROR(VLOOKUP("1-"&amp;Presupuestos[[#This Row],[ID DOCUMENTO]],BD_Pagos[],8,0),"")</f>
        <v>B-BCP - Soles</v>
      </c>
      <c r="AQ498" s="17">
        <f>IFERROR(VLOOKUP("1-"&amp;Presupuestos[[#This Row],[ID DOCUMENTO]],BD_Pagos[],9,0),"")</f>
        <v>804746</v>
      </c>
      <c r="AR498" s="54"/>
      <c r="AS498" s="7">
        <f>IFERROR(VLOOKUP("2-"&amp;Presupuestos[[#This Row],[ID DOCUMENTO]],BD_Pagos[],7,0),"")</f>
        <v>0</v>
      </c>
      <c r="AT498" s="16" t="str">
        <f>IFERROR(VLOOKUP("2-"&amp;Presupuestos[[#This Row],[ID DOCUMENTO]],BD_Pagos[],8,0),"")</f>
        <v/>
      </c>
      <c r="AU498" s="17">
        <f>IFERROR(VLOOKUP("2-"&amp;Presupuestos[[#This Row],[ID DOCUMENTO]],BD_Pagos[],9,0),"")</f>
        <v>0</v>
      </c>
      <c r="AV498" s="20">
        <f>IF(IFERROR(VLOOKUP("2-"&amp;Presupuestos[[#This Row],[ID DOCUMENTO]],BD_Pagos[],10,0),0)&gt;Presupuestos[[#This Row],[TOTAL SOLES]],Presupuestos[[#This Row],[TOTAL SOLES]],IFERROR(VLOOKUP("2-"&amp;Presupuestos[[#This Row],[ID DOCUMENTO]],BD_Pagos[],10,0),0))</f>
        <v>0</v>
      </c>
      <c r="AW498" s="7"/>
      <c r="AX498" s="16"/>
      <c r="AY498" s="17"/>
      <c r="AZ498" s="20"/>
      <c r="BA498" s="7"/>
      <c r="BB498" s="16"/>
      <c r="BC498" s="17"/>
      <c r="BD498" s="20"/>
      <c r="BE498" s="7">
        <f>IFERROR(VLOOKUP("5-"&amp;Presupuestos[[#This Row],[ID DOCUMENTO]],BD_Pagos[],7,0),"")</f>
        <v>0</v>
      </c>
      <c r="BF498" s="17">
        <f>IFERROR(VLOOKUP("5-"&amp;Presupuestos[[#This Row],[ID DOCUMENTO]],BD_Pagos[],9,0),"")</f>
        <v>0</v>
      </c>
      <c r="BG498" s="20">
        <f>IF(IFERROR(VLOOKUP("5-"&amp;Presupuestos[[#This Row],[ID DOCUMENTO]],BD_Pagos[],10,0),0)&gt;Presupuestos[[#This Row],[TOTAL SOLES]],Presupuestos[[#This Row],[TOTAL SOLES]],IFERROR(VLOOKUP("5-"&amp;Presupuestos[[#This Row],[ID DOCUMENTO]],BD_Pagos[],10,0),0))</f>
        <v>0</v>
      </c>
      <c r="BH498" s="7">
        <f>IFERROR(VLOOKUP("1-Detraccion"&amp;Presupuestos[[#This Row],[ID DOCUMENTO]],BD_Pagos[],2,0),"")</f>
        <v>0</v>
      </c>
      <c r="BI498" s="3" t="str">
        <f>IFERROR(VLOOKUP("1-Detraccion"&amp;Presupuestos[[#This Row],[ID DOCUMENTO]],BD_Pagos[],3,0),"")</f>
        <v/>
      </c>
      <c r="BJ498" s="3">
        <f>IFERROR(VLOOKUP("1-Detraccion"&amp;Presupuestos[[#This Row],[ID DOCUMENTO]],BD_Pagos[],4,0),"")</f>
        <v>0</v>
      </c>
      <c r="BK498" s="6">
        <f>IF(IFERROR(VLOOKUP("1-Detraccion"&amp;Presupuestos[[#This Row],[ID DOCUMENTO]],BD_Pagos[],5,0),0)&gt;Presupuestos[[#This Row],[TOTAL SOLES]],Presupuestos[[#This Row],[TOTAL SOLES]],IFERROR(VLOOKUP("1-Detraccion"&amp;Presupuestos[[#This Row],[ID DOCUMENTO]],BD_Pagos[],5,0),0))</f>
        <v>0</v>
      </c>
      <c r="BL498" s="6">
        <f>IF(IFERROR(VLOOKUP("1-Detraccion"&amp;Presupuestos[[#This Row],[ID DOCUMENTO]],BD_Pagos[],6,0),0)&gt;Presupuestos[[#This Row],[TOTAL SOLES]],Presupuestos[[#This Row],[TOTAL SOLES]],IFERROR(VLOOKUP("1-Detraccion"&amp;Presupuestos[[#This Row],[ID DOCUMENTO]],BD_Pagos[],6,0),0))</f>
        <v>0</v>
      </c>
      <c r="BM498" s="37"/>
      <c r="BN498" s="3"/>
      <c r="BO498" s="3"/>
      <c r="BP498" s="6"/>
      <c r="BQ49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94.4</v>
      </c>
      <c r="BR498" s="23" t="str">
        <f>IF(Presupuestos[[#This Row],[SALDO ME-MN]]&gt;0,"PENDIENTE","CANCELADO")</f>
        <v>PENDIENTE</v>
      </c>
      <c r="BS498" s="23" t="str">
        <f>IF(COUNTIFS($U$4:$U497,Presupuestos[[#This Row],[ID DOCUMENTO]])&gt;=1,IF(B497=Presupuestos[[#This Row],[ID]],"OK","DOC. DUPLICADO"),"OK")</f>
        <v>OK</v>
      </c>
    </row>
    <row r="499" spans="2:71" ht="24" x14ac:dyDescent="0.25">
      <c r="B499" s="34">
        <f>IF(Presupuestos[[#This Row],[ID DOCUMENTO]]=U498,B498,IF(B498="ID",1,B498+1))</f>
        <v>476</v>
      </c>
      <c r="C499" s="2">
        <v>45863</v>
      </c>
      <c r="D499" s="2">
        <v>45863</v>
      </c>
      <c r="E499" s="3" t="s">
        <v>966</v>
      </c>
      <c r="F499" s="25" t="s">
        <v>35</v>
      </c>
      <c r="G499" s="25" t="s">
        <v>134</v>
      </c>
      <c r="H499" s="25" t="s">
        <v>97</v>
      </c>
      <c r="I499" s="36" t="str">
        <f>IFERROR(VLOOKUP(Presupuestos[[#This Row],[AREA]]&amp;Presupuestos[[#This Row],[CONCEPTO]]&amp;Presupuestos[[#This Row],[DESCRIPCION]],Tabla28[[Columna1]:[CÓDIGO NUEVO]],2,0),"")</f>
        <v>P0312001</v>
      </c>
      <c r="J499" s="3" t="s">
        <v>1457</v>
      </c>
      <c r="K499" s="3" t="s">
        <v>1458</v>
      </c>
      <c r="L499" s="3" t="s">
        <v>1181</v>
      </c>
      <c r="M499" s="31" t="s">
        <v>1459</v>
      </c>
      <c r="N499" s="3"/>
      <c r="O499" s="3" t="s">
        <v>300</v>
      </c>
      <c r="P499" s="3" t="s">
        <v>132</v>
      </c>
      <c r="Q499" s="3" t="str">
        <f>IFERROR(VLOOKUP(Presupuestos[[#This Row],[CLASIFICACIÓN (N)]],Tabla17[],2,0),"")</f>
        <v>Gastos operativos</v>
      </c>
      <c r="R499" s="3" t="str">
        <f>IFERROR(VLOOKUP(Presupuestos[[#This Row],[CLASIFICACIÓN (N)]],Tabla17[],3,0),"")</f>
        <v>Operativo</v>
      </c>
      <c r="S499" s="3" t="s">
        <v>26</v>
      </c>
      <c r="T499" s="3" t="str">
        <f>IFERROR(VLOOKUP(Presupuestos[[#This Row],[ALMACEN]],Tabla5[],2,0),"")</f>
        <v>Arequipa</v>
      </c>
      <c r="U499" s="19" t="str">
        <f>IFERROR(VLOOKUP(Presupuestos[[#This Row],[TIPO DE DOCUMENTO]],Tipo_Documento[],2,0)&amp;Presupuestos[[#This Row],[SERIE]]&amp;Presupuestos[[#This Row],[NUMERO]]&amp;Presupuestos[[#This Row],[RUC]],"")</f>
        <v>01E001408120603974817</v>
      </c>
      <c r="V499" s="3" t="s">
        <v>120</v>
      </c>
      <c r="W499" s="7">
        <v>45863</v>
      </c>
      <c r="X499" s="7">
        <v>45863</v>
      </c>
      <c r="Y499" s="3" t="s">
        <v>668</v>
      </c>
      <c r="Z499" s="3">
        <v>4081</v>
      </c>
      <c r="AA499" s="3">
        <f>IFERROR(VLOOKUP(Presupuestos[[#This Row],[RAZON SOCIAL]],CHOOSE({1,2},Clientes_Proveedores[Razon Social],Clientes_Proveedores[Ruc / Dni]),2,0),"-")</f>
        <v>20603974817</v>
      </c>
      <c r="AB499" s="31" t="s">
        <v>971</v>
      </c>
      <c r="AC499" s="3" t="s">
        <v>670</v>
      </c>
      <c r="AD499" s="5">
        <v>0.18</v>
      </c>
      <c r="AE499" s="6">
        <v>382.5</v>
      </c>
      <c r="AF499" s="6">
        <f>Presupuestos[[#This Row],[BASE]]*Presupuestos[[#This Row],[% IGV]]</f>
        <v>68.849999999999994</v>
      </c>
      <c r="AG499" s="22">
        <f>ROUND(SUM(Presupuestos[[#This Row],[BASE]:[IGV]]),2)</f>
        <v>451.35</v>
      </c>
      <c r="AH499" s="9" t="str">
        <f>IF(Presupuestos[[#This Row],[MONEDA]]="USD",VLOOKUP(Presupuestos[[#This Row],[FECHA DE EMISION]],Tipo_Cambio[],3,0),"")</f>
        <v/>
      </c>
      <c r="AI499" s="22">
        <f>IFERROR(ROUND(IF(Presupuestos[[#This Row],[MONEDA]]="PEN",Presupuestos[[#This Row],[TOTAL]],Presupuestos[[#This Row],[TOTAL]]*Presupuestos[[#This Row],[TIPO DE CAMBIO]]),2),"")</f>
        <v>451.35</v>
      </c>
      <c r="AJ499" s="5"/>
      <c r="AK499" s="33" t="s">
        <v>671</v>
      </c>
      <c r="AL499" s="5" t="s">
        <v>680</v>
      </c>
      <c r="AM499" s="23" t="s">
        <v>671</v>
      </c>
      <c r="AN499" s="23" t="s">
        <v>671</v>
      </c>
      <c r="AO499" s="7">
        <f>IFERROR(VLOOKUP("1-"&amp;Presupuestos[[#This Row],[ID DOCUMENTO]],BD_Pagos[],7,0),"")</f>
        <v>45880</v>
      </c>
      <c r="AP499" s="16" t="str">
        <f>IFERROR(VLOOKUP("1-"&amp;Presupuestos[[#This Row],[ID DOCUMENTO]],BD_Pagos[],8,0),"")</f>
        <v>B-BCP - Soles</v>
      </c>
      <c r="AQ499" s="17">
        <f>IFERROR(VLOOKUP("1-"&amp;Presupuestos[[#This Row],[ID DOCUMENTO]],BD_Pagos[],9,0),"")</f>
        <v>804746</v>
      </c>
      <c r="AR499" s="54"/>
      <c r="AS499" s="7">
        <f>IFERROR(VLOOKUP("2-"&amp;Presupuestos[[#This Row],[ID DOCUMENTO]],BD_Pagos[],7,0),"")</f>
        <v>0</v>
      </c>
      <c r="AT499" s="16" t="str">
        <f>IFERROR(VLOOKUP("2-"&amp;Presupuestos[[#This Row],[ID DOCUMENTO]],BD_Pagos[],8,0),"")</f>
        <v/>
      </c>
      <c r="AU499" s="17">
        <f>IFERROR(VLOOKUP("2-"&amp;Presupuestos[[#This Row],[ID DOCUMENTO]],BD_Pagos[],9,0),"")</f>
        <v>0</v>
      </c>
      <c r="AV499" s="20">
        <f>IF(IFERROR(VLOOKUP("2-"&amp;Presupuestos[[#This Row],[ID DOCUMENTO]],BD_Pagos[],10,0),0)&gt;Presupuestos[[#This Row],[TOTAL SOLES]],Presupuestos[[#This Row],[TOTAL SOLES]],IFERROR(VLOOKUP("2-"&amp;Presupuestos[[#This Row],[ID DOCUMENTO]],BD_Pagos[],10,0),0))</f>
        <v>0</v>
      </c>
      <c r="AW499" s="7"/>
      <c r="AX499" s="16"/>
      <c r="AY499" s="17"/>
      <c r="AZ499" s="20"/>
      <c r="BA499" s="7"/>
      <c r="BB499" s="16"/>
      <c r="BC499" s="17"/>
      <c r="BD499" s="20"/>
      <c r="BE499" s="7">
        <f>IFERROR(VLOOKUP("5-"&amp;Presupuestos[[#This Row],[ID DOCUMENTO]],BD_Pagos[],7,0),"")</f>
        <v>0</v>
      </c>
      <c r="BF499" s="17">
        <f>IFERROR(VLOOKUP("5-"&amp;Presupuestos[[#This Row],[ID DOCUMENTO]],BD_Pagos[],9,0),"")</f>
        <v>0</v>
      </c>
      <c r="BG499" s="20">
        <f>IF(IFERROR(VLOOKUP("5-"&amp;Presupuestos[[#This Row],[ID DOCUMENTO]],BD_Pagos[],10,0),0)&gt;Presupuestos[[#This Row],[TOTAL SOLES]],Presupuestos[[#This Row],[TOTAL SOLES]],IFERROR(VLOOKUP("5-"&amp;Presupuestos[[#This Row],[ID DOCUMENTO]],BD_Pagos[],10,0),0))</f>
        <v>0</v>
      </c>
      <c r="BH499" s="7">
        <f>IFERROR(VLOOKUP("1-Detraccion"&amp;Presupuestos[[#This Row],[ID DOCUMENTO]],BD_Pagos[],2,0),"")</f>
        <v>0</v>
      </c>
      <c r="BI499" s="3" t="str">
        <f>IFERROR(VLOOKUP("1-Detraccion"&amp;Presupuestos[[#This Row],[ID DOCUMENTO]],BD_Pagos[],3,0),"")</f>
        <v/>
      </c>
      <c r="BJ499" s="3">
        <f>IFERROR(VLOOKUP("1-Detraccion"&amp;Presupuestos[[#This Row],[ID DOCUMENTO]],BD_Pagos[],4,0),"")</f>
        <v>0</v>
      </c>
      <c r="BK499" s="6">
        <f>IF(IFERROR(VLOOKUP("1-Detraccion"&amp;Presupuestos[[#This Row],[ID DOCUMENTO]],BD_Pagos[],5,0),0)&gt;Presupuestos[[#This Row],[TOTAL SOLES]],Presupuestos[[#This Row],[TOTAL SOLES]],IFERROR(VLOOKUP("1-Detraccion"&amp;Presupuestos[[#This Row],[ID DOCUMENTO]],BD_Pagos[],5,0),0))</f>
        <v>0</v>
      </c>
      <c r="BL499" s="6">
        <f>IF(IFERROR(VLOOKUP("1-Detraccion"&amp;Presupuestos[[#This Row],[ID DOCUMENTO]],BD_Pagos[],6,0),0)&gt;Presupuestos[[#This Row],[TOTAL SOLES]],Presupuestos[[#This Row],[TOTAL SOLES]],IFERROR(VLOOKUP("1-Detraccion"&amp;Presupuestos[[#This Row],[ID DOCUMENTO]],BD_Pagos[],6,0),0))</f>
        <v>0</v>
      </c>
      <c r="BM499" s="37"/>
      <c r="BN499" s="3"/>
      <c r="BO499" s="3"/>
      <c r="BP499" s="6"/>
      <c r="BQ49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451.35</v>
      </c>
      <c r="BR499" s="23" t="str">
        <f>IF(Presupuestos[[#This Row],[SALDO ME-MN]]&gt;0,"PENDIENTE","CANCELADO")</f>
        <v>PENDIENTE</v>
      </c>
      <c r="BS499" s="23" t="str">
        <f>IF(COUNTIFS($U$4:$U498,Presupuestos[[#This Row],[ID DOCUMENTO]])&gt;=1,IF(B498=Presupuestos[[#This Row],[ID]],"OK","DOC. DUPLICADO"),"OK")</f>
        <v>OK</v>
      </c>
    </row>
    <row r="500" spans="2:71" ht="24" x14ac:dyDescent="0.25">
      <c r="B500" s="34">
        <f>IF(Presupuestos[[#This Row],[ID DOCUMENTO]]=U499,B499,IF(B499="ID",1,B499+1))</f>
        <v>477</v>
      </c>
      <c r="C500" s="2">
        <v>45855</v>
      </c>
      <c r="D500" s="2">
        <v>45855</v>
      </c>
      <c r="E500" s="3" t="s">
        <v>966</v>
      </c>
      <c r="F500" s="25" t="s">
        <v>27</v>
      </c>
      <c r="G500" s="25" t="s">
        <v>134</v>
      </c>
      <c r="H500" s="25" t="s">
        <v>97</v>
      </c>
      <c r="I500" s="36" t="str">
        <f>IFERROR(VLOOKUP(Presupuestos[[#This Row],[AREA]]&amp;Presupuestos[[#This Row],[CONCEPTO]]&amp;Presupuestos[[#This Row],[DESCRIPCION]],Tabla28[[Columna1]:[CÓDIGO NUEVO]],2,0),"")</f>
        <v>P0206001</v>
      </c>
      <c r="J500" s="3" t="s">
        <v>1460</v>
      </c>
      <c r="K500" s="3" t="s">
        <v>1461</v>
      </c>
      <c r="L500" s="3" t="s">
        <v>1188</v>
      </c>
      <c r="M500" s="31" t="s">
        <v>1462</v>
      </c>
      <c r="N500" s="3"/>
      <c r="O500" s="3" t="s">
        <v>308</v>
      </c>
      <c r="P500" s="3" t="s">
        <v>132</v>
      </c>
      <c r="Q500" s="3" t="str">
        <f>IFERROR(VLOOKUP(Presupuestos[[#This Row],[CLASIFICACIÓN (N)]],Tabla17[],2,0),"")</f>
        <v>Gastos operativos</v>
      </c>
      <c r="R500" s="3" t="str">
        <f>IFERROR(VLOOKUP(Presupuestos[[#This Row],[CLASIFICACIÓN (N)]],Tabla17[],3,0),"")</f>
        <v>Operativo</v>
      </c>
      <c r="S500" s="3" t="s">
        <v>26</v>
      </c>
      <c r="T500" s="3" t="str">
        <f>IFERROR(VLOOKUP(Presupuestos[[#This Row],[ALMACEN]],Tabla5[],2,0),"")</f>
        <v>Arequipa</v>
      </c>
      <c r="U500" s="19" t="str">
        <f>IFERROR(VLOOKUP(Presupuestos[[#This Row],[TIPO DE DOCUMENTO]],Tipo_Documento[],2,0)&amp;Presupuestos[[#This Row],[SERIE]]&amp;Presupuestos[[#This Row],[NUMERO]]&amp;Presupuestos[[#This Row],[RUC]],"")</f>
        <v>01E001405820603974817</v>
      </c>
      <c r="V500" s="3" t="s">
        <v>120</v>
      </c>
      <c r="W500" s="7">
        <v>45855</v>
      </c>
      <c r="X500" s="7">
        <v>45855</v>
      </c>
      <c r="Y500" s="3" t="s">
        <v>668</v>
      </c>
      <c r="Z500" s="3">
        <v>4058</v>
      </c>
      <c r="AA500" s="3">
        <f>IFERROR(VLOOKUP(Presupuestos[[#This Row],[RAZON SOCIAL]],CHOOSE({1,2},Clientes_Proveedores[Razon Social],Clientes_Proveedores[Ruc / Dni]),2,0),"-")</f>
        <v>20603974817</v>
      </c>
      <c r="AB500" s="31" t="s">
        <v>971</v>
      </c>
      <c r="AC500" s="3" t="s">
        <v>670</v>
      </c>
      <c r="AD500" s="5">
        <v>0.18</v>
      </c>
      <c r="AE500" s="6">
        <v>297.5</v>
      </c>
      <c r="AF500" s="6">
        <f>Presupuestos[[#This Row],[BASE]]*Presupuestos[[#This Row],[% IGV]]</f>
        <v>53.55</v>
      </c>
      <c r="AG500" s="22">
        <f>ROUND(SUM(Presupuestos[[#This Row],[BASE]:[IGV]]),2)</f>
        <v>351.05</v>
      </c>
      <c r="AH500" s="9" t="str">
        <f>IF(Presupuestos[[#This Row],[MONEDA]]="USD",VLOOKUP(Presupuestos[[#This Row],[FECHA DE EMISION]],Tipo_Cambio[],3,0),"")</f>
        <v/>
      </c>
      <c r="AI500" s="22">
        <f>IFERROR(ROUND(IF(Presupuestos[[#This Row],[MONEDA]]="PEN",Presupuestos[[#This Row],[TOTAL]],Presupuestos[[#This Row],[TOTAL]]*Presupuestos[[#This Row],[TIPO DE CAMBIO]]),2),"")</f>
        <v>351.05</v>
      </c>
      <c r="AJ500" s="5"/>
      <c r="AK500" s="33" t="s">
        <v>671</v>
      </c>
      <c r="AL500" s="5" t="s">
        <v>680</v>
      </c>
      <c r="AM500" s="23" t="s">
        <v>671</v>
      </c>
      <c r="AN500" s="23" t="s">
        <v>671</v>
      </c>
      <c r="AO500" s="7">
        <f>IFERROR(VLOOKUP("1-"&amp;Presupuestos[[#This Row],[ID DOCUMENTO]],BD_Pagos[],7,0),"")</f>
        <v>45880</v>
      </c>
      <c r="AP500" s="16" t="str">
        <f>IFERROR(VLOOKUP("1-"&amp;Presupuestos[[#This Row],[ID DOCUMENTO]],BD_Pagos[],8,0),"")</f>
        <v>B-BCP - Soles</v>
      </c>
      <c r="AQ500" s="17">
        <f>IFERROR(VLOOKUP("1-"&amp;Presupuestos[[#This Row],[ID DOCUMENTO]],BD_Pagos[],9,0),"")</f>
        <v>804746</v>
      </c>
      <c r="AR500" s="54"/>
      <c r="AS500" s="7">
        <f>IFERROR(VLOOKUP("2-"&amp;Presupuestos[[#This Row],[ID DOCUMENTO]],BD_Pagos[],7,0),"")</f>
        <v>0</v>
      </c>
      <c r="AT500" s="16" t="str">
        <f>IFERROR(VLOOKUP("2-"&amp;Presupuestos[[#This Row],[ID DOCUMENTO]],BD_Pagos[],8,0),"")</f>
        <v/>
      </c>
      <c r="AU500" s="17">
        <f>IFERROR(VLOOKUP("2-"&amp;Presupuestos[[#This Row],[ID DOCUMENTO]],BD_Pagos[],9,0),"")</f>
        <v>0</v>
      </c>
      <c r="AV500" s="20">
        <f>IF(IFERROR(VLOOKUP("2-"&amp;Presupuestos[[#This Row],[ID DOCUMENTO]],BD_Pagos[],10,0),0)&gt;Presupuestos[[#This Row],[TOTAL SOLES]],Presupuestos[[#This Row],[TOTAL SOLES]],IFERROR(VLOOKUP("2-"&amp;Presupuestos[[#This Row],[ID DOCUMENTO]],BD_Pagos[],10,0),0))</f>
        <v>0</v>
      </c>
      <c r="AW500" s="7"/>
      <c r="AX500" s="16"/>
      <c r="AY500" s="17"/>
      <c r="AZ500" s="20"/>
      <c r="BA500" s="7"/>
      <c r="BB500" s="16"/>
      <c r="BC500" s="17"/>
      <c r="BD500" s="20"/>
      <c r="BE500" s="7">
        <f>IFERROR(VLOOKUP("5-"&amp;Presupuestos[[#This Row],[ID DOCUMENTO]],BD_Pagos[],7,0),"")</f>
        <v>0</v>
      </c>
      <c r="BF500" s="17">
        <f>IFERROR(VLOOKUP("5-"&amp;Presupuestos[[#This Row],[ID DOCUMENTO]],BD_Pagos[],9,0),"")</f>
        <v>0</v>
      </c>
      <c r="BG500" s="20">
        <f>IF(IFERROR(VLOOKUP("5-"&amp;Presupuestos[[#This Row],[ID DOCUMENTO]],BD_Pagos[],10,0),0)&gt;Presupuestos[[#This Row],[TOTAL SOLES]],Presupuestos[[#This Row],[TOTAL SOLES]],IFERROR(VLOOKUP("5-"&amp;Presupuestos[[#This Row],[ID DOCUMENTO]],BD_Pagos[],10,0),0))</f>
        <v>0</v>
      </c>
      <c r="BH500" s="7">
        <f>IFERROR(VLOOKUP("1-Detraccion"&amp;Presupuestos[[#This Row],[ID DOCUMENTO]],BD_Pagos[],2,0),"")</f>
        <v>0</v>
      </c>
      <c r="BI500" s="3" t="str">
        <f>IFERROR(VLOOKUP("1-Detraccion"&amp;Presupuestos[[#This Row],[ID DOCUMENTO]],BD_Pagos[],3,0),"")</f>
        <v/>
      </c>
      <c r="BJ500" s="3">
        <f>IFERROR(VLOOKUP("1-Detraccion"&amp;Presupuestos[[#This Row],[ID DOCUMENTO]],BD_Pagos[],4,0),"")</f>
        <v>0</v>
      </c>
      <c r="BK500" s="6">
        <f>IF(IFERROR(VLOOKUP("1-Detraccion"&amp;Presupuestos[[#This Row],[ID DOCUMENTO]],BD_Pagos[],5,0),0)&gt;Presupuestos[[#This Row],[TOTAL SOLES]],Presupuestos[[#This Row],[TOTAL SOLES]],IFERROR(VLOOKUP("1-Detraccion"&amp;Presupuestos[[#This Row],[ID DOCUMENTO]],BD_Pagos[],5,0),0))</f>
        <v>0</v>
      </c>
      <c r="BL500" s="6">
        <f>IF(IFERROR(VLOOKUP("1-Detraccion"&amp;Presupuestos[[#This Row],[ID DOCUMENTO]],BD_Pagos[],6,0),0)&gt;Presupuestos[[#This Row],[TOTAL SOLES]],Presupuestos[[#This Row],[TOTAL SOLES]],IFERROR(VLOOKUP("1-Detraccion"&amp;Presupuestos[[#This Row],[ID DOCUMENTO]],BD_Pagos[],6,0),0))</f>
        <v>0</v>
      </c>
      <c r="BM500" s="37"/>
      <c r="BN500" s="3"/>
      <c r="BO500" s="3"/>
      <c r="BP500" s="6"/>
      <c r="BQ50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351.05</v>
      </c>
      <c r="BR500" s="23" t="str">
        <f>IF(Presupuestos[[#This Row],[SALDO ME-MN]]&gt;0,"PENDIENTE","CANCELADO")</f>
        <v>PENDIENTE</v>
      </c>
      <c r="BS500" s="23" t="str">
        <f>IF(COUNTIFS($U$4:$U499,Presupuestos[[#This Row],[ID DOCUMENTO]])&gt;=1,IF(B499=Presupuestos[[#This Row],[ID]],"OK","DOC. DUPLICADO"),"OK")</f>
        <v>OK</v>
      </c>
    </row>
    <row r="501" spans="2:71" ht="24" x14ac:dyDescent="0.25">
      <c r="B501" s="34">
        <f>IF(Presupuestos[[#This Row],[ID DOCUMENTO]]=U500,B500,IF(B500="ID",1,B500+1))</f>
        <v>478</v>
      </c>
      <c r="C501" s="2">
        <v>45863</v>
      </c>
      <c r="D501" s="2">
        <v>45863</v>
      </c>
      <c r="E501" s="3" t="s">
        <v>966</v>
      </c>
      <c r="F501" s="25" t="s">
        <v>35</v>
      </c>
      <c r="G501" s="25" t="s">
        <v>134</v>
      </c>
      <c r="H501" s="25" t="s">
        <v>97</v>
      </c>
      <c r="I501" s="36" t="str">
        <f>IFERROR(VLOOKUP(Presupuestos[[#This Row],[AREA]]&amp;Presupuestos[[#This Row],[CONCEPTO]]&amp;Presupuestos[[#This Row],[DESCRIPCION]],Tabla28[[Columna1]:[CÓDIGO NUEVO]],2,0),"")</f>
        <v>P0312001</v>
      </c>
      <c r="J501" s="3" t="s">
        <v>1463</v>
      </c>
      <c r="K501" s="3" t="s">
        <v>666</v>
      </c>
      <c r="L501" s="3" t="s">
        <v>1438</v>
      </c>
      <c r="M501" s="31" t="s">
        <v>1464</v>
      </c>
      <c r="N501" s="3"/>
      <c r="O501" s="3" t="s">
        <v>300</v>
      </c>
      <c r="P501" s="3" t="s">
        <v>132</v>
      </c>
      <c r="Q501" s="3" t="str">
        <f>IFERROR(VLOOKUP(Presupuestos[[#This Row],[CLASIFICACIÓN (N)]],Tabla17[],2,0),"")</f>
        <v>Gastos operativos</v>
      </c>
      <c r="R501" s="3" t="str">
        <f>IFERROR(VLOOKUP(Presupuestos[[#This Row],[CLASIFICACIÓN (N)]],Tabla17[],3,0),"")</f>
        <v>Operativo</v>
      </c>
      <c r="S501" s="3" t="s">
        <v>26</v>
      </c>
      <c r="T501" s="3" t="str">
        <f>IFERROR(VLOOKUP(Presupuestos[[#This Row],[ALMACEN]],Tabla5[],2,0),"")</f>
        <v>Arequipa</v>
      </c>
      <c r="U501" s="19" t="str">
        <f>IFERROR(VLOOKUP(Presupuestos[[#This Row],[TIPO DE DOCUMENTO]],Tipo_Documento[],2,0)&amp;Presupuestos[[#This Row],[SERIE]]&amp;Presupuestos[[#This Row],[NUMERO]]&amp;Presupuestos[[#This Row],[RUC]],"")</f>
        <v>01E001408320603974817</v>
      </c>
      <c r="V501" s="3" t="s">
        <v>120</v>
      </c>
      <c r="W501" s="7">
        <v>45863</v>
      </c>
      <c r="X501" s="7">
        <v>45863</v>
      </c>
      <c r="Y501" s="3" t="s">
        <v>668</v>
      </c>
      <c r="Z501" s="3">
        <v>4083</v>
      </c>
      <c r="AA501" s="3">
        <f>IFERROR(VLOOKUP(Presupuestos[[#This Row],[RAZON SOCIAL]],CHOOSE({1,2},Clientes_Proveedores[Razon Social],Clientes_Proveedores[Ruc / Dni]),2,0),"-")</f>
        <v>20603974817</v>
      </c>
      <c r="AB501" s="31" t="s">
        <v>971</v>
      </c>
      <c r="AC501" s="3" t="s">
        <v>670</v>
      </c>
      <c r="AD501" s="5">
        <v>0.18</v>
      </c>
      <c r="AE501" s="6">
        <v>170</v>
      </c>
      <c r="AF501" s="6">
        <f>Presupuestos[[#This Row],[BASE]]*Presupuestos[[#This Row],[% IGV]]</f>
        <v>30.599999999999998</v>
      </c>
      <c r="AG501" s="22">
        <f>ROUND(SUM(Presupuestos[[#This Row],[BASE]:[IGV]]),2)</f>
        <v>200.6</v>
      </c>
      <c r="AH501" s="9" t="str">
        <f>IF(Presupuestos[[#This Row],[MONEDA]]="USD",VLOOKUP(Presupuestos[[#This Row],[FECHA DE EMISION]],Tipo_Cambio[],3,0),"")</f>
        <v/>
      </c>
      <c r="AI501" s="22">
        <f>IFERROR(ROUND(IF(Presupuestos[[#This Row],[MONEDA]]="PEN",Presupuestos[[#This Row],[TOTAL]],Presupuestos[[#This Row],[TOTAL]]*Presupuestos[[#This Row],[TIPO DE CAMBIO]]),2),"")</f>
        <v>200.6</v>
      </c>
      <c r="AJ501" s="5"/>
      <c r="AK501" s="33" t="s">
        <v>671</v>
      </c>
      <c r="AL501" s="5" t="s">
        <v>680</v>
      </c>
      <c r="AM501" s="23" t="s">
        <v>671</v>
      </c>
      <c r="AN501" s="23" t="s">
        <v>671</v>
      </c>
      <c r="AO501" s="7">
        <f>IFERROR(VLOOKUP("1-"&amp;Presupuestos[[#This Row],[ID DOCUMENTO]],BD_Pagos[],7,0),"")</f>
        <v>45880</v>
      </c>
      <c r="AP501" s="16" t="str">
        <f>IFERROR(VLOOKUP("1-"&amp;Presupuestos[[#This Row],[ID DOCUMENTO]],BD_Pagos[],8,0),"")</f>
        <v>B-BCP - Soles</v>
      </c>
      <c r="AQ501" s="17">
        <f>IFERROR(VLOOKUP("1-"&amp;Presupuestos[[#This Row],[ID DOCUMENTO]],BD_Pagos[],9,0),"")</f>
        <v>804746</v>
      </c>
      <c r="AR501" s="54"/>
      <c r="AS501" s="7">
        <f>IFERROR(VLOOKUP("2-"&amp;Presupuestos[[#This Row],[ID DOCUMENTO]],BD_Pagos[],7,0),"")</f>
        <v>0</v>
      </c>
      <c r="AT501" s="16" t="str">
        <f>IFERROR(VLOOKUP("2-"&amp;Presupuestos[[#This Row],[ID DOCUMENTO]],BD_Pagos[],8,0),"")</f>
        <v/>
      </c>
      <c r="AU501" s="17">
        <f>IFERROR(VLOOKUP("2-"&amp;Presupuestos[[#This Row],[ID DOCUMENTO]],BD_Pagos[],9,0),"")</f>
        <v>0</v>
      </c>
      <c r="AV501" s="20">
        <f>IF(IFERROR(VLOOKUP("2-"&amp;Presupuestos[[#This Row],[ID DOCUMENTO]],BD_Pagos[],10,0),0)&gt;Presupuestos[[#This Row],[TOTAL SOLES]],Presupuestos[[#This Row],[TOTAL SOLES]],IFERROR(VLOOKUP("2-"&amp;Presupuestos[[#This Row],[ID DOCUMENTO]],BD_Pagos[],10,0),0))</f>
        <v>0</v>
      </c>
      <c r="AW501" s="7"/>
      <c r="AX501" s="16"/>
      <c r="AY501" s="17"/>
      <c r="AZ501" s="20"/>
      <c r="BA501" s="7"/>
      <c r="BB501" s="16"/>
      <c r="BC501" s="17"/>
      <c r="BD501" s="20"/>
      <c r="BE501" s="7">
        <f>IFERROR(VLOOKUP("5-"&amp;Presupuestos[[#This Row],[ID DOCUMENTO]],BD_Pagos[],7,0),"")</f>
        <v>0</v>
      </c>
      <c r="BF501" s="17">
        <f>IFERROR(VLOOKUP("5-"&amp;Presupuestos[[#This Row],[ID DOCUMENTO]],BD_Pagos[],9,0),"")</f>
        <v>0</v>
      </c>
      <c r="BG501" s="20">
        <f>IF(IFERROR(VLOOKUP("5-"&amp;Presupuestos[[#This Row],[ID DOCUMENTO]],BD_Pagos[],10,0),0)&gt;Presupuestos[[#This Row],[TOTAL SOLES]],Presupuestos[[#This Row],[TOTAL SOLES]],IFERROR(VLOOKUP("5-"&amp;Presupuestos[[#This Row],[ID DOCUMENTO]],BD_Pagos[],10,0),0))</f>
        <v>0</v>
      </c>
      <c r="BH501" s="7">
        <f>IFERROR(VLOOKUP("1-Detraccion"&amp;Presupuestos[[#This Row],[ID DOCUMENTO]],BD_Pagos[],2,0),"")</f>
        <v>0</v>
      </c>
      <c r="BI501" s="3" t="str">
        <f>IFERROR(VLOOKUP("1-Detraccion"&amp;Presupuestos[[#This Row],[ID DOCUMENTO]],BD_Pagos[],3,0),"")</f>
        <v/>
      </c>
      <c r="BJ501" s="3">
        <f>IFERROR(VLOOKUP("1-Detraccion"&amp;Presupuestos[[#This Row],[ID DOCUMENTO]],BD_Pagos[],4,0),"")</f>
        <v>0</v>
      </c>
      <c r="BK501" s="6">
        <f>IF(IFERROR(VLOOKUP("1-Detraccion"&amp;Presupuestos[[#This Row],[ID DOCUMENTO]],BD_Pagos[],5,0),0)&gt;Presupuestos[[#This Row],[TOTAL SOLES]],Presupuestos[[#This Row],[TOTAL SOLES]],IFERROR(VLOOKUP("1-Detraccion"&amp;Presupuestos[[#This Row],[ID DOCUMENTO]],BD_Pagos[],5,0),0))</f>
        <v>0</v>
      </c>
      <c r="BL501" s="6">
        <f>IF(IFERROR(VLOOKUP("1-Detraccion"&amp;Presupuestos[[#This Row],[ID DOCUMENTO]],BD_Pagos[],6,0),0)&gt;Presupuestos[[#This Row],[TOTAL SOLES]],Presupuestos[[#This Row],[TOTAL SOLES]],IFERROR(VLOOKUP("1-Detraccion"&amp;Presupuestos[[#This Row],[ID DOCUMENTO]],BD_Pagos[],6,0),0))</f>
        <v>0</v>
      </c>
      <c r="BM501" s="37"/>
      <c r="BN501" s="3"/>
      <c r="BO501" s="3"/>
      <c r="BP501" s="6"/>
      <c r="BQ50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200.6</v>
      </c>
      <c r="BR501" s="23" t="str">
        <f>IF(Presupuestos[[#This Row],[SALDO ME-MN]]&gt;0,"PENDIENTE","CANCELADO")</f>
        <v>PENDIENTE</v>
      </c>
      <c r="BS501" s="23" t="str">
        <f>IF(COUNTIFS($U$4:$U500,Presupuestos[[#This Row],[ID DOCUMENTO]])&gt;=1,IF(B500=Presupuestos[[#This Row],[ID]],"OK","DOC. DUPLICADO"),"OK")</f>
        <v>OK</v>
      </c>
    </row>
    <row r="502" spans="2:71" ht="36" x14ac:dyDescent="0.25">
      <c r="B502" s="34">
        <f>IF(Presupuestos[[#This Row],[ID DOCUMENTO]]=U501,B501,IF(B501="ID",1,B501+1))</f>
        <v>479</v>
      </c>
      <c r="C502" s="2">
        <v>45841</v>
      </c>
      <c r="D502" s="2">
        <v>45841</v>
      </c>
      <c r="E502" s="3" t="s">
        <v>1240</v>
      </c>
      <c r="F502" s="25" t="s">
        <v>27</v>
      </c>
      <c r="G502" s="25" t="s">
        <v>118</v>
      </c>
      <c r="H502" s="25" t="s">
        <v>107</v>
      </c>
      <c r="I502" s="36" t="str">
        <f>IFERROR(VLOOKUP(Presupuestos[[#This Row],[AREA]]&amp;Presupuestos[[#This Row],[CONCEPTO]]&amp;Presupuestos[[#This Row],[DESCRIPCION]],Tabla28[[Columna1]:[CÓDIGO NUEVO]],2,0),"")</f>
        <v>P0205002</v>
      </c>
      <c r="J502" s="3" t="s">
        <v>1465</v>
      </c>
      <c r="K502" s="3" t="s">
        <v>1251</v>
      </c>
      <c r="L502" s="3" t="s">
        <v>1466</v>
      </c>
      <c r="M502" s="31" t="s">
        <v>1467</v>
      </c>
      <c r="N502" s="3"/>
      <c r="O502" s="3" t="s">
        <v>308</v>
      </c>
      <c r="P502" s="3" t="s">
        <v>132</v>
      </c>
      <c r="Q502" s="3" t="str">
        <f>IFERROR(VLOOKUP(Presupuestos[[#This Row],[CLASIFICACIÓN (N)]],Tabla17[],2,0),"")</f>
        <v>Gastos operativos</v>
      </c>
      <c r="R502" s="3" t="str">
        <f>IFERROR(VLOOKUP(Presupuestos[[#This Row],[CLASIFICACIÓN (N)]],Tabla17[],3,0),"")</f>
        <v>Operativo</v>
      </c>
      <c r="S502" s="3" t="s">
        <v>41</v>
      </c>
      <c r="T502" s="3" t="str">
        <f>IFERROR(VLOOKUP(Presupuestos[[#This Row],[ALMACEN]],Tabla5[],2,0),"")</f>
        <v>Lima</v>
      </c>
      <c r="U502" s="19" t="str">
        <f>IFERROR(VLOOKUP(Presupuestos[[#This Row],[TIPO DE DOCUMENTO]],Tipo_Documento[],2,0)&amp;Presupuestos[[#This Row],[SERIE]]&amp;Presupuestos[[#This Row],[NUMERO]]&amp;Presupuestos[[#This Row],[RUC]],"")</f>
        <v>01F002182220429640939</v>
      </c>
      <c r="V502" s="3" t="s">
        <v>120</v>
      </c>
      <c r="W502" s="7">
        <v>45852</v>
      </c>
      <c r="X502" s="7">
        <v>45852</v>
      </c>
      <c r="Y502" s="3" t="s">
        <v>721</v>
      </c>
      <c r="Z502" s="3">
        <v>1822</v>
      </c>
      <c r="AA502" s="3">
        <f>IFERROR(VLOOKUP(Presupuestos[[#This Row],[RAZON SOCIAL]],CHOOSE({1,2},Clientes_Proveedores[Razon Social],Clientes_Proveedores[Ruc / Dni]),2,0),"-")</f>
        <v>20429640939</v>
      </c>
      <c r="AB502" s="31" t="s">
        <v>1468</v>
      </c>
      <c r="AC502" s="3" t="s">
        <v>670</v>
      </c>
      <c r="AD502" s="5">
        <v>0.18</v>
      </c>
      <c r="AE502" s="6">
        <v>2245.7600000000002</v>
      </c>
      <c r="AF502" s="6">
        <f>Presupuestos[[#This Row],[BASE]]*Presupuestos[[#This Row],[% IGV]]</f>
        <v>404.23680000000002</v>
      </c>
      <c r="AG502" s="22">
        <f>ROUND(SUM(Presupuestos[[#This Row],[BASE]:[IGV]]),2)</f>
        <v>2650</v>
      </c>
      <c r="AH502" s="9" t="str">
        <f>IF(Presupuestos[[#This Row],[MONEDA]]="USD",VLOOKUP(Presupuestos[[#This Row],[FECHA DE EMISION]],Tipo_Cambio[],3,0),"")</f>
        <v/>
      </c>
      <c r="AI502" s="22">
        <f>IFERROR(ROUND(IF(Presupuestos[[#This Row],[MONEDA]]="PEN",Presupuestos[[#This Row],[TOTAL]],Presupuestos[[#This Row],[TOTAL]]*Presupuestos[[#This Row],[TIPO DE CAMBIO]]),2),"")</f>
        <v>2650</v>
      </c>
      <c r="AJ502" s="5">
        <v>0.04</v>
      </c>
      <c r="AK502" s="33" t="s">
        <v>671</v>
      </c>
      <c r="AL502" s="5" t="s">
        <v>680</v>
      </c>
      <c r="AM502" s="23" t="s">
        <v>671</v>
      </c>
      <c r="AN502" s="23" t="s">
        <v>759</v>
      </c>
      <c r="AO502" s="7">
        <f>IFERROR(VLOOKUP("1-"&amp;Presupuestos[[#This Row],[ID DOCUMENTO]],BD_Pagos[],7,0),"")</f>
        <v>45880</v>
      </c>
      <c r="AP502" s="16" t="str">
        <f>IFERROR(VLOOKUP("1-"&amp;Presupuestos[[#This Row],[ID DOCUMENTO]],BD_Pagos[],8,0),"")</f>
        <v>B-BCP - Soles</v>
      </c>
      <c r="AQ502" s="17">
        <f>IFERROR(VLOOKUP("1-"&amp;Presupuestos[[#This Row],[ID DOCUMENTO]],BD_Pagos[],9,0),"")</f>
        <v>804746</v>
      </c>
      <c r="AR502" s="54"/>
      <c r="AS502" s="7">
        <f>IFERROR(VLOOKUP("2-"&amp;Presupuestos[[#This Row],[ID DOCUMENTO]],BD_Pagos[],7,0),"")</f>
        <v>0</v>
      </c>
      <c r="AT502" s="16" t="str">
        <f>IFERROR(VLOOKUP("2-"&amp;Presupuestos[[#This Row],[ID DOCUMENTO]],BD_Pagos[],8,0),"")</f>
        <v/>
      </c>
      <c r="AU502" s="17">
        <f>IFERROR(VLOOKUP("2-"&amp;Presupuestos[[#This Row],[ID DOCUMENTO]],BD_Pagos[],9,0),"")</f>
        <v>0</v>
      </c>
      <c r="AV502" s="20">
        <f>IF(IFERROR(VLOOKUP("2-"&amp;Presupuestos[[#This Row],[ID DOCUMENTO]],BD_Pagos[],10,0),0)&gt;Presupuestos[[#This Row],[TOTAL SOLES]],Presupuestos[[#This Row],[TOTAL SOLES]],IFERROR(VLOOKUP("2-"&amp;Presupuestos[[#This Row],[ID DOCUMENTO]],BD_Pagos[],10,0),0))</f>
        <v>0</v>
      </c>
      <c r="AW502" s="7"/>
      <c r="AX502" s="16"/>
      <c r="AY502" s="17"/>
      <c r="AZ502" s="20"/>
      <c r="BA502" s="7"/>
      <c r="BB502" s="16"/>
      <c r="BC502" s="17"/>
      <c r="BD502" s="20"/>
      <c r="BE502" s="7">
        <f>IFERROR(VLOOKUP("5-"&amp;Presupuestos[[#This Row],[ID DOCUMENTO]],BD_Pagos[],7,0),"")</f>
        <v>0</v>
      </c>
      <c r="BF502" s="17">
        <f>IFERROR(VLOOKUP("5-"&amp;Presupuestos[[#This Row],[ID DOCUMENTO]],BD_Pagos[],9,0),"")</f>
        <v>0</v>
      </c>
      <c r="BG502" s="20">
        <f>IF(IFERROR(VLOOKUP("5-"&amp;Presupuestos[[#This Row],[ID DOCUMENTO]],BD_Pagos[],10,0),0)&gt;Presupuestos[[#This Row],[TOTAL SOLES]],Presupuestos[[#This Row],[TOTAL SOLES]],IFERROR(VLOOKUP("5-"&amp;Presupuestos[[#This Row],[ID DOCUMENTO]],BD_Pagos[],10,0),0))</f>
        <v>0</v>
      </c>
      <c r="BH502" s="7">
        <f>IFERROR(VLOOKUP("1-Detraccion"&amp;Presupuestos[[#This Row],[ID DOCUMENTO]],BD_Pagos[],2,0),"")</f>
        <v>45881</v>
      </c>
      <c r="BI502" s="3" t="str">
        <f>IFERROR(VLOOKUP("1-Detraccion"&amp;Presupuestos[[#This Row],[ID DOCUMENTO]],BD_Pagos[],3,0),"")</f>
        <v>Adquiriente</v>
      </c>
      <c r="BJ502" s="3">
        <f>IFERROR(VLOOKUP("1-Detraccion"&amp;Presupuestos[[#This Row],[ID DOCUMENTO]],BD_Pagos[],4,0),"")</f>
        <v>278568677</v>
      </c>
      <c r="BK502" s="6">
        <f>IF(IFERROR(VLOOKUP("1-Detraccion"&amp;Presupuestos[[#This Row],[ID DOCUMENTO]],BD_Pagos[],5,0),0)&gt;Presupuestos[[#This Row],[TOTAL SOLES]],Presupuestos[[#This Row],[TOTAL SOLES]],IFERROR(VLOOKUP("1-Detraccion"&amp;Presupuestos[[#This Row],[ID DOCUMENTO]],BD_Pagos[],5,0),0))</f>
        <v>106</v>
      </c>
      <c r="BL502" s="6">
        <f>IF(IFERROR(VLOOKUP("1-Detraccion"&amp;Presupuestos[[#This Row],[ID DOCUMENTO]],BD_Pagos[],6,0),0)&gt;Presupuestos[[#This Row],[TOTAL SOLES]],Presupuestos[[#This Row],[TOTAL SOLES]],IFERROR(VLOOKUP("1-Detraccion"&amp;Presupuestos[[#This Row],[ID DOCUMENTO]],BD_Pagos[],6,0),0))</f>
        <v>106</v>
      </c>
      <c r="BM502" s="37"/>
      <c r="BN502" s="3"/>
      <c r="BO502" s="3"/>
      <c r="BP502" s="6"/>
      <c r="BQ50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2544</v>
      </c>
      <c r="BR502" s="23" t="str">
        <f>IF(Presupuestos[[#This Row],[SALDO ME-MN]]&gt;0,"PENDIENTE","CANCELADO")</f>
        <v>PENDIENTE</v>
      </c>
      <c r="BS502" s="23" t="str">
        <f>IF(COUNTIFS($U$4:$U501,Presupuestos[[#This Row],[ID DOCUMENTO]])&gt;=1,IF(B501=Presupuestos[[#This Row],[ID]],"OK","DOC. DUPLICADO"),"OK")</f>
        <v>OK</v>
      </c>
    </row>
    <row r="503" spans="2:71" x14ac:dyDescent="0.25">
      <c r="B503" s="34">
        <f>IF(Presupuestos[[#This Row],[ID DOCUMENTO]]=U502,B502,IF(B502="ID",1,B502+1))</f>
        <v>480</v>
      </c>
      <c r="C503" s="2">
        <v>45876</v>
      </c>
      <c r="D503" s="2">
        <v>45876</v>
      </c>
      <c r="E503" s="3" t="s">
        <v>885</v>
      </c>
      <c r="F503" s="25" t="s">
        <v>27</v>
      </c>
      <c r="G503" s="25" t="s">
        <v>91</v>
      </c>
      <c r="H503" s="25" t="s">
        <v>92</v>
      </c>
      <c r="I503" s="36" t="str">
        <f>IFERROR(VLOOKUP(Presupuestos[[#This Row],[AREA]]&amp;Presupuestos[[#This Row],[CONCEPTO]]&amp;Presupuestos[[#This Row],[DESCRIPCION]],Tabla28[[Columna1]:[CÓDIGO NUEVO]],2,0),"")</f>
        <v>P0201001</v>
      </c>
      <c r="J503" s="3" t="s">
        <v>666</v>
      </c>
      <c r="K503" s="3" t="s">
        <v>1469</v>
      </c>
      <c r="L503" s="3" t="s">
        <v>666</v>
      </c>
      <c r="M503" s="31" t="s">
        <v>790</v>
      </c>
      <c r="N503" s="3"/>
      <c r="O503" s="3" t="s">
        <v>308</v>
      </c>
      <c r="P503" s="3" t="s">
        <v>71</v>
      </c>
      <c r="Q503" s="3" t="str">
        <f>IFERROR(VLOOKUP(Presupuestos[[#This Row],[CLASIFICACIÓN (N)]],Tabla17[],2,0),"")</f>
        <v>Costos de ventas</v>
      </c>
      <c r="R503" s="3" t="str">
        <f>IFERROR(VLOOKUP(Presupuestos[[#This Row],[CLASIFICACIÓN (N)]],Tabla17[],3,0),"")</f>
        <v>Operativo</v>
      </c>
      <c r="S503" s="3" t="s">
        <v>16</v>
      </c>
      <c r="T503" s="3" t="str">
        <f>IFERROR(VLOOKUP(Presupuestos[[#This Row],[ALMACEN]],Tabla5[],2,0),"")</f>
        <v>Arequipa</v>
      </c>
      <c r="U503" s="19" t="str">
        <f>IFERROR(VLOOKUP(Presupuestos[[#This Row],[TIPO DE DOCUMENTO]],Tipo_Documento[],2,0)&amp;Presupuestos[[#This Row],[SERIE]]&amp;Presupuestos[[#This Row],[NUMERO]]&amp;Presupuestos[[#This Row],[RUC]],"")</f>
        <v>01F313671020100055237</v>
      </c>
      <c r="V503" s="3" t="s">
        <v>120</v>
      </c>
      <c r="W503" s="7">
        <v>45876</v>
      </c>
      <c r="X503" s="7">
        <v>45876</v>
      </c>
      <c r="Y503" s="3" t="s">
        <v>809</v>
      </c>
      <c r="Z503" s="3">
        <v>6710</v>
      </c>
      <c r="AA503" s="3">
        <f>IFERROR(VLOOKUP(Presupuestos[[#This Row],[RAZON SOCIAL]],CHOOSE({1,2},Clientes_Proveedores[Razon Social],Clientes_Proveedores[Ruc / Dni]),2,0),"-")</f>
        <v>20100055237</v>
      </c>
      <c r="AB503" s="31" t="s">
        <v>810</v>
      </c>
      <c r="AC503" s="3" t="s">
        <v>670</v>
      </c>
      <c r="AD503" s="5">
        <v>0.18</v>
      </c>
      <c r="AE503" s="6">
        <v>608</v>
      </c>
      <c r="AF503" s="6">
        <f>Presupuestos[[#This Row],[BASE]]*Presupuestos[[#This Row],[% IGV]]</f>
        <v>109.44</v>
      </c>
      <c r="AG503" s="22">
        <f>ROUND(SUM(Presupuestos[[#This Row],[BASE]:[IGV]]),2)</f>
        <v>717.44</v>
      </c>
      <c r="AH503" s="9" t="str">
        <f>IF(Presupuestos[[#This Row],[MONEDA]]="USD",VLOOKUP(Presupuestos[[#This Row],[FECHA DE EMISION]],Tipo_Cambio[],3,0),"")</f>
        <v/>
      </c>
      <c r="AI503" s="22">
        <f>IFERROR(ROUND(IF(Presupuestos[[#This Row],[MONEDA]]="PEN",Presupuestos[[#This Row],[TOTAL]],Presupuestos[[#This Row],[TOTAL]]*Presupuestos[[#This Row],[TIPO DE CAMBIO]]),2),"")</f>
        <v>717.44</v>
      </c>
      <c r="AJ503" s="5">
        <v>0.15</v>
      </c>
      <c r="AK503" s="33" t="s">
        <v>671</v>
      </c>
      <c r="AL503" s="5" t="s">
        <v>680</v>
      </c>
      <c r="AM503" s="23"/>
      <c r="AN503" s="23"/>
      <c r="AO503" s="7">
        <f>IFERROR(VLOOKUP("1-"&amp;Presupuestos[[#This Row],[ID DOCUMENTO]],BD_Pagos[],7,0),"")</f>
        <v>45877</v>
      </c>
      <c r="AP503" s="16" t="str">
        <f>IFERROR(VLOOKUP("1-"&amp;Presupuestos[[#This Row],[ID DOCUMENTO]],BD_Pagos[],8,0),"")</f>
        <v>B-BCP - Soles</v>
      </c>
      <c r="AQ503" s="17">
        <f>IFERROR(VLOOKUP("1-"&amp;Presupuestos[[#This Row],[ID DOCUMENTO]],BD_Pagos[],9,0),"")</f>
        <v>145543</v>
      </c>
      <c r="AR503" s="54"/>
      <c r="AS503" s="7">
        <f>IFERROR(VLOOKUP("2-"&amp;Presupuestos[[#This Row],[ID DOCUMENTO]],BD_Pagos[],7,0),"")</f>
        <v>0</v>
      </c>
      <c r="AT503" s="16" t="str">
        <f>IFERROR(VLOOKUP("2-"&amp;Presupuestos[[#This Row],[ID DOCUMENTO]],BD_Pagos[],8,0),"")</f>
        <v/>
      </c>
      <c r="AU503" s="17">
        <f>IFERROR(VLOOKUP("2-"&amp;Presupuestos[[#This Row],[ID DOCUMENTO]],BD_Pagos[],9,0),"")</f>
        <v>0</v>
      </c>
      <c r="AV503" s="20">
        <f>IF(IFERROR(VLOOKUP("2-"&amp;Presupuestos[[#This Row],[ID DOCUMENTO]],BD_Pagos[],10,0),0)&gt;Presupuestos[[#This Row],[TOTAL SOLES]],Presupuestos[[#This Row],[TOTAL SOLES]],IFERROR(VLOOKUP("2-"&amp;Presupuestos[[#This Row],[ID DOCUMENTO]],BD_Pagos[],10,0),0))</f>
        <v>0</v>
      </c>
      <c r="AW503" s="7"/>
      <c r="AX503" s="16"/>
      <c r="AY503" s="17"/>
      <c r="AZ503" s="20"/>
      <c r="BA503" s="7"/>
      <c r="BB503" s="16"/>
      <c r="BC503" s="17"/>
      <c r="BD503" s="20"/>
      <c r="BE503" s="7">
        <f>IFERROR(VLOOKUP("5-"&amp;Presupuestos[[#This Row],[ID DOCUMENTO]],BD_Pagos[],7,0),"")</f>
        <v>0</v>
      </c>
      <c r="BF503" s="17">
        <f>IFERROR(VLOOKUP("5-"&amp;Presupuestos[[#This Row],[ID DOCUMENTO]],BD_Pagos[],9,0),"")</f>
        <v>0</v>
      </c>
      <c r="BG503" s="20">
        <f>IF(IFERROR(VLOOKUP("5-"&amp;Presupuestos[[#This Row],[ID DOCUMENTO]],BD_Pagos[],10,0),0)&gt;Presupuestos[[#This Row],[TOTAL SOLES]],Presupuestos[[#This Row],[TOTAL SOLES]],IFERROR(VLOOKUP("5-"&amp;Presupuestos[[#This Row],[ID DOCUMENTO]],BD_Pagos[],10,0),0))</f>
        <v>0</v>
      </c>
      <c r="BH503" s="7">
        <f>IFERROR(VLOOKUP("1-Detraccion"&amp;Presupuestos[[#This Row],[ID DOCUMENTO]],BD_Pagos[],2,0),"")</f>
        <v>45881</v>
      </c>
      <c r="BI503" s="3" t="str">
        <f>IFERROR(VLOOKUP("1-Detraccion"&amp;Presupuestos[[#This Row],[ID DOCUMENTO]],BD_Pagos[],3,0),"")</f>
        <v>Adquiriente</v>
      </c>
      <c r="BJ503" s="3">
        <f>IFERROR(VLOOKUP("1-Detraccion"&amp;Presupuestos[[#This Row],[ID DOCUMENTO]],BD_Pagos[],4,0),"")</f>
        <v>278530561</v>
      </c>
      <c r="BK503" s="6">
        <f>IF(IFERROR(VLOOKUP("1-Detraccion"&amp;Presupuestos[[#This Row],[ID DOCUMENTO]],BD_Pagos[],5,0),0)&gt;Presupuestos[[#This Row],[TOTAL SOLES]],Presupuestos[[#This Row],[TOTAL SOLES]],IFERROR(VLOOKUP("1-Detraccion"&amp;Presupuestos[[#This Row],[ID DOCUMENTO]],BD_Pagos[],5,0),0))</f>
        <v>108</v>
      </c>
      <c r="BL503" s="6">
        <f>IF(IFERROR(VLOOKUP("1-Detraccion"&amp;Presupuestos[[#This Row],[ID DOCUMENTO]],BD_Pagos[],6,0),0)&gt;Presupuestos[[#This Row],[TOTAL SOLES]],Presupuestos[[#This Row],[TOTAL SOLES]],IFERROR(VLOOKUP("1-Detraccion"&amp;Presupuestos[[#This Row],[ID DOCUMENTO]],BD_Pagos[],6,0),0))</f>
        <v>108</v>
      </c>
      <c r="BM503" s="37"/>
      <c r="BN503" s="3"/>
      <c r="BO503" s="3"/>
      <c r="BP503" s="6"/>
      <c r="BQ50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609.44000000000005</v>
      </c>
      <c r="BR503" s="23" t="str">
        <f>IF(Presupuestos[[#This Row],[SALDO ME-MN]]&gt;0,"PENDIENTE","CANCELADO")</f>
        <v>PENDIENTE</v>
      </c>
      <c r="BS503" s="23" t="str">
        <f>IF(COUNTIFS($U$4:$U502,Presupuestos[[#This Row],[ID DOCUMENTO]])&gt;=1,IF(B502=Presupuestos[[#This Row],[ID]],"OK","DOC. DUPLICADO"),"OK")</f>
        <v>OK</v>
      </c>
    </row>
    <row r="504" spans="2:71" ht="36" x14ac:dyDescent="0.25">
      <c r="B504" s="34">
        <f>IF(Presupuestos[[#This Row],[ID DOCUMENTO]]=U503,B503,IF(B503="ID",1,B503+1))</f>
        <v>481</v>
      </c>
      <c r="C504" s="2">
        <v>45877</v>
      </c>
      <c r="D504" s="2">
        <v>45877</v>
      </c>
      <c r="E504" s="3" t="s">
        <v>685</v>
      </c>
      <c r="F504" s="25" t="s">
        <v>27</v>
      </c>
      <c r="G504" s="25" t="s">
        <v>128</v>
      </c>
      <c r="H504" s="25" t="s">
        <v>100</v>
      </c>
      <c r="I504" s="36" t="str">
        <f>IFERROR(VLOOKUP(Presupuestos[[#This Row],[AREA]]&amp;Presupuestos[[#This Row],[CONCEPTO]]&amp;Presupuestos[[#This Row],[DESCRIPCION]],Tabla28[[Columna1]:[CÓDIGO NUEVO]],2,0),"")</f>
        <v>P0210001</v>
      </c>
      <c r="J504" s="3" t="s">
        <v>666</v>
      </c>
      <c r="K504" s="3" t="s">
        <v>666</v>
      </c>
      <c r="L504" s="3" t="s">
        <v>666</v>
      </c>
      <c r="M504" s="31" t="s">
        <v>1470</v>
      </c>
      <c r="N504" s="3"/>
      <c r="O504" s="3" t="s">
        <v>308</v>
      </c>
      <c r="P504" s="3" t="s">
        <v>132</v>
      </c>
      <c r="Q504" s="3" t="str">
        <f>IFERROR(VLOOKUP(Presupuestos[[#This Row],[CLASIFICACIÓN (N)]],Tabla17[],2,0),"")</f>
        <v>Gastos operativos</v>
      </c>
      <c r="R504" s="3" t="str">
        <f>IFERROR(VLOOKUP(Presupuestos[[#This Row],[CLASIFICACIÓN (N)]],Tabla17[],3,0),"")</f>
        <v>Operativo</v>
      </c>
      <c r="S504" s="3" t="s">
        <v>16</v>
      </c>
      <c r="T504" s="3" t="str">
        <f>IFERROR(VLOOKUP(Presupuestos[[#This Row],[ALMACEN]],Tabla5[],2,0),"")</f>
        <v>Arequipa</v>
      </c>
      <c r="U504" s="19" t="str">
        <f>IFERROR(VLOOKUP(Presupuestos[[#This Row],[TIPO DE DOCUMENTO]],Tipo_Documento[],2,0)&amp;Presupuestos[[#This Row],[SERIE]]&amp;Presupuestos[[#This Row],[NUMERO]]&amp;Presupuestos[[#This Row],[RUC]],"")</f>
        <v>01FE013531120259858934</v>
      </c>
      <c r="V504" s="3" t="s">
        <v>120</v>
      </c>
      <c r="W504" s="7">
        <v>45877</v>
      </c>
      <c r="X504" s="7">
        <v>45877</v>
      </c>
      <c r="Y504" s="3" t="s">
        <v>822</v>
      </c>
      <c r="Z504" s="3">
        <v>35311</v>
      </c>
      <c r="AA504" s="3">
        <f>IFERROR(VLOOKUP(Presupuestos[[#This Row],[RAZON SOCIAL]],CHOOSE({1,2},Clientes_Proveedores[Razon Social],Clientes_Proveedores[Ruc / Dni]),2,0),"-")</f>
        <v>20259858934</v>
      </c>
      <c r="AB504" s="31" t="s">
        <v>842</v>
      </c>
      <c r="AC504" s="3" t="s">
        <v>670</v>
      </c>
      <c r="AD504" s="5">
        <v>0.18</v>
      </c>
      <c r="AE504" s="6">
        <v>8.4749999999999996</v>
      </c>
      <c r="AF504" s="6">
        <f>Presupuestos[[#This Row],[BASE]]*Presupuestos[[#This Row],[% IGV]]</f>
        <v>1.5254999999999999</v>
      </c>
      <c r="AG504" s="22">
        <f>ROUND(SUM(Presupuestos[[#This Row],[BASE]:[IGV]]),2)</f>
        <v>10</v>
      </c>
      <c r="AH504" s="9" t="str">
        <f>IF(Presupuestos[[#This Row],[MONEDA]]="USD",VLOOKUP(Presupuestos[[#This Row],[FECHA DE EMISION]],Tipo_Cambio[],3,0),"")</f>
        <v/>
      </c>
      <c r="AI504" s="22">
        <f>IFERROR(ROUND(IF(Presupuestos[[#This Row],[MONEDA]]="PEN",Presupuestos[[#This Row],[TOTAL]],Presupuestos[[#This Row],[TOTAL]]*Presupuestos[[#This Row],[TIPO DE CAMBIO]]),2),"")</f>
        <v>10</v>
      </c>
      <c r="AJ504" s="5"/>
      <c r="AK504" s="33" t="s">
        <v>671</v>
      </c>
      <c r="AL504" s="5" t="s">
        <v>672</v>
      </c>
      <c r="AM504" s="23" t="s">
        <v>671</v>
      </c>
      <c r="AN504" s="23" t="s">
        <v>671</v>
      </c>
      <c r="AO504" s="7">
        <f>IFERROR(VLOOKUP("1-"&amp;Presupuestos[[#This Row],[ID DOCUMENTO]],BD_Pagos[],7,0),"")</f>
        <v>45882</v>
      </c>
      <c r="AP504" s="16" t="str">
        <f>IFERROR(VLOOKUP("1-"&amp;Presupuestos[[#This Row],[ID DOCUMENTO]],BD_Pagos[],8,0),"")</f>
        <v>C-Tesoreria</v>
      </c>
      <c r="AQ504" s="17" t="str">
        <f>IFERROR(VLOOKUP("1-"&amp;Presupuestos[[#This Row],[ID DOCUMENTO]],BD_Pagos[],9,0),"")</f>
        <v>001-12585</v>
      </c>
      <c r="AR504" s="54"/>
      <c r="AS504" s="7">
        <f>IFERROR(VLOOKUP("2-"&amp;Presupuestos[[#This Row],[ID DOCUMENTO]],BD_Pagos[],7,0),"")</f>
        <v>0</v>
      </c>
      <c r="AT504" s="16" t="str">
        <f>IFERROR(VLOOKUP("2-"&amp;Presupuestos[[#This Row],[ID DOCUMENTO]],BD_Pagos[],8,0),"")</f>
        <v/>
      </c>
      <c r="AU504" s="17">
        <f>IFERROR(VLOOKUP("2-"&amp;Presupuestos[[#This Row],[ID DOCUMENTO]],BD_Pagos[],9,0),"")</f>
        <v>0</v>
      </c>
      <c r="AV504" s="20">
        <f>IF(IFERROR(VLOOKUP("2-"&amp;Presupuestos[[#This Row],[ID DOCUMENTO]],BD_Pagos[],10,0),0)&gt;Presupuestos[[#This Row],[TOTAL SOLES]],Presupuestos[[#This Row],[TOTAL SOLES]],IFERROR(VLOOKUP("2-"&amp;Presupuestos[[#This Row],[ID DOCUMENTO]],BD_Pagos[],10,0),0))</f>
        <v>0</v>
      </c>
      <c r="AW504" s="7"/>
      <c r="AX504" s="16"/>
      <c r="AY504" s="17"/>
      <c r="AZ504" s="20"/>
      <c r="BA504" s="7"/>
      <c r="BB504" s="16"/>
      <c r="BC504" s="17"/>
      <c r="BD504" s="20"/>
      <c r="BE504" s="7">
        <f>IFERROR(VLOOKUP("5-"&amp;Presupuestos[[#This Row],[ID DOCUMENTO]],BD_Pagos[],7,0),"")</f>
        <v>0</v>
      </c>
      <c r="BF504" s="17">
        <f>IFERROR(VLOOKUP("5-"&amp;Presupuestos[[#This Row],[ID DOCUMENTO]],BD_Pagos[],9,0),"")</f>
        <v>0</v>
      </c>
      <c r="BG504" s="20">
        <f>IF(IFERROR(VLOOKUP("5-"&amp;Presupuestos[[#This Row],[ID DOCUMENTO]],BD_Pagos[],10,0),0)&gt;Presupuestos[[#This Row],[TOTAL SOLES]],Presupuestos[[#This Row],[TOTAL SOLES]],IFERROR(VLOOKUP("5-"&amp;Presupuestos[[#This Row],[ID DOCUMENTO]],BD_Pagos[],10,0),0))</f>
        <v>0</v>
      </c>
      <c r="BH504" s="7">
        <f>IFERROR(VLOOKUP("1-Detraccion"&amp;Presupuestos[[#This Row],[ID DOCUMENTO]],BD_Pagos[],2,0),"")</f>
        <v>0</v>
      </c>
      <c r="BI504" s="3" t="str">
        <f>IFERROR(VLOOKUP("1-Detraccion"&amp;Presupuestos[[#This Row],[ID DOCUMENTO]],BD_Pagos[],3,0),"")</f>
        <v/>
      </c>
      <c r="BJ504" s="3">
        <f>IFERROR(VLOOKUP("1-Detraccion"&amp;Presupuestos[[#This Row],[ID DOCUMENTO]],BD_Pagos[],4,0),"")</f>
        <v>0</v>
      </c>
      <c r="BK504" s="6">
        <f>IF(IFERROR(VLOOKUP("1-Detraccion"&amp;Presupuestos[[#This Row],[ID DOCUMENTO]],BD_Pagos[],5,0),0)&gt;Presupuestos[[#This Row],[TOTAL SOLES]],Presupuestos[[#This Row],[TOTAL SOLES]],IFERROR(VLOOKUP("1-Detraccion"&amp;Presupuestos[[#This Row],[ID DOCUMENTO]],BD_Pagos[],5,0),0))</f>
        <v>0</v>
      </c>
      <c r="BL504" s="6">
        <f>IF(IFERROR(VLOOKUP("1-Detraccion"&amp;Presupuestos[[#This Row],[ID DOCUMENTO]],BD_Pagos[],6,0),0)&gt;Presupuestos[[#This Row],[TOTAL SOLES]],Presupuestos[[#This Row],[TOTAL SOLES]],IFERROR(VLOOKUP("1-Detraccion"&amp;Presupuestos[[#This Row],[ID DOCUMENTO]],BD_Pagos[],6,0),0))</f>
        <v>0</v>
      </c>
      <c r="BM504" s="37"/>
      <c r="BN504" s="3"/>
      <c r="BO504" s="3"/>
      <c r="BP504" s="6"/>
      <c r="BQ50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504" s="23" t="str">
        <f>IF(Presupuestos[[#This Row],[SALDO ME-MN]]&gt;0,"PENDIENTE","CANCELADO")</f>
        <v>PENDIENTE</v>
      </c>
      <c r="BS504" s="23" t="str">
        <f>IF(COUNTIFS($U$4:$U503,Presupuestos[[#This Row],[ID DOCUMENTO]])&gt;=1,IF(B503=Presupuestos[[#This Row],[ID]],"OK","DOC. DUPLICADO"),"OK")</f>
        <v>OK</v>
      </c>
    </row>
    <row r="505" spans="2:71" ht="24" x14ac:dyDescent="0.25">
      <c r="B505" s="34">
        <f>IF(Presupuestos[[#This Row],[ID DOCUMENTO]]=U504,B504,IF(B504="ID",1,B504+1))</f>
        <v>482</v>
      </c>
      <c r="C505" s="2">
        <v>45874</v>
      </c>
      <c r="D505" s="2">
        <v>45874</v>
      </c>
      <c r="E505" s="3" t="s">
        <v>746</v>
      </c>
      <c r="F505" s="25" t="s">
        <v>65</v>
      </c>
      <c r="G505" s="25" t="s">
        <v>19</v>
      </c>
      <c r="H505" s="25" t="s">
        <v>20</v>
      </c>
      <c r="I505" s="36" t="str">
        <f>IFERROR(VLOOKUP(Presupuestos[[#This Row],[AREA]]&amp;Presupuestos[[#This Row],[CONCEPTO]]&amp;Presupuestos[[#This Row],[DESCRIPCION]],Tabla28[[Columna1]:[CÓDIGO NUEVO]],2,0),"")</f>
        <v>P0904001</v>
      </c>
      <c r="J505" s="3" t="s">
        <v>666</v>
      </c>
      <c r="K505" s="3" t="s">
        <v>666</v>
      </c>
      <c r="L505" s="3" t="s">
        <v>666</v>
      </c>
      <c r="M505" s="31" t="s">
        <v>1471</v>
      </c>
      <c r="N505" s="3"/>
      <c r="O505" s="3" t="s">
        <v>315</v>
      </c>
      <c r="P505" s="3" t="s">
        <v>127</v>
      </c>
      <c r="Q505" s="3" t="str">
        <f>IFERROR(VLOOKUP(Presupuestos[[#This Row],[CLASIFICACIÓN (N)]],Tabla17[],2,0),"")</f>
        <v>Gastos operativos</v>
      </c>
      <c r="R505" s="3" t="str">
        <f>IFERROR(VLOOKUP(Presupuestos[[#This Row],[CLASIFICACIÓN (N)]],Tabla17[],3,0),"")</f>
        <v>Operativo</v>
      </c>
      <c r="S505" s="3" t="s">
        <v>16</v>
      </c>
      <c r="T505" s="3" t="str">
        <f>IFERROR(VLOOKUP(Presupuestos[[#This Row],[ALMACEN]],Tabla5[],2,0),"")</f>
        <v>Arequipa</v>
      </c>
      <c r="U505" s="19" t="str">
        <f>IFERROR(VLOOKUP(Presupuestos[[#This Row],[TIPO DE DOCUMENTO]],Tipo_Documento[],2,0)&amp;Presupuestos[[#This Row],[SERIE]]&amp;Presupuestos[[#This Row],[NUMERO]]&amp;Presupuestos[[#This Row],[RUC]],"")</f>
        <v>PLM328844468346</v>
      </c>
      <c r="V505" s="3" t="s">
        <v>171</v>
      </c>
      <c r="W505" s="7">
        <v>45874</v>
      </c>
      <c r="X505" s="7">
        <v>45874</v>
      </c>
      <c r="Y505" s="3">
        <v>3</v>
      </c>
      <c r="Z505" s="3">
        <v>288</v>
      </c>
      <c r="AA505" s="3">
        <f>IFERROR(VLOOKUP(Presupuestos[[#This Row],[RAZON SOCIAL]],CHOOSE({1,2},Clientes_Proveedores[Razon Social],Clientes_Proveedores[Ruc / Dni]),2,0),"-")</f>
        <v>44468346</v>
      </c>
      <c r="AB505" s="31" t="s">
        <v>1067</v>
      </c>
      <c r="AC505" s="3" t="s">
        <v>670</v>
      </c>
      <c r="AD505" s="5"/>
      <c r="AE505" s="6">
        <v>20</v>
      </c>
      <c r="AF505" s="6">
        <f>Presupuestos[[#This Row],[BASE]]*Presupuestos[[#This Row],[% IGV]]</f>
        <v>0</v>
      </c>
      <c r="AG505" s="22">
        <f>ROUND(SUM(Presupuestos[[#This Row],[BASE]:[IGV]]),2)</f>
        <v>20</v>
      </c>
      <c r="AH505" s="9" t="str">
        <f>IF(Presupuestos[[#This Row],[MONEDA]]="USD",VLOOKUP(Presupuestos[[#This Row],[FECHA DE EMISION]],Tipo_Cambio[],3,0),"")</f>
        <v/>
      </c>
      <c r="AI505" s="22">
        <f>IFERROR(ROUND(IF(Presupuestos[[#This Row],[MONEDA]]="PEN",Presupuestos[[#This Row],[TOTAL]],Presupuestos[[#This Row],[TOTAL]]*Presupuestos[[#This Row],[TIPO DE CAMBIO]]),2),"")</f>
        <v>20</v>
      </c>
      <c r="AJ505" s="5"/>
      <c r="AK505" s="33" t="s">
        <v>671</v>
      </c>
      <c r="AL505" s="5" t="s">
        <v>672</v>
      </c>
      <c r="AM505" s="23" t="s">
        <v>671</v>
      </c>
      <c r="AN505" s="23" t="s">
        <v>671</v>
      </c>
      <c r="AO505" s="7">
        <f>IFERROR(VLOOKUP("1-"&amp;Presupuestos[[#This Row],[ID DOCUMENTO]],BD_Pagos[],7,0),"")</f>
        <v>45874</v>
      </c>
      <c r="AP505" s="16" t="str">
        <f>IFERROR(VLOOKUP("1-"&amp;Presupuestos[[#This Row],[ID DOCUMENTO]],BD_Pagos[],8,0),"")</f>
        <v>C-Tesoreria</v>
      </c>
      <c r="AQ505" s="17" t="str">
        <f>IFERROR(VLOOKUP("1-"&amp;Presupuestos[[#This Row],[ID DOCUMENTO]],BD_Pagos[],9,0),"")</f>
        <v>001-12564</v>
      </c>
      <c r="AR505" s="54"/>
      <c r="AS505" s="7">
        <f>IFERROR(VLOOKUP("2-"&amp;Presupuestos[[#This Row],[ID DOCUMENTO]],BD_Pagos[],7,0),"")</f>
        <v>0</v>
      </c>
      <c r="AT505" s="16" t="str">
        <f>IFERROR(VLOOKUP("2-"&amp;Presupuestos[[#This Row],[ID DOCUMENTO]],BD_Pagos[],8,0),"")</f>
        <v/>
      </c>
      <c r="AU505" s="17">
        <f>IFERROR(VLOOKUP("2-"&amp;Presupuestos[[#This Row],[ID DOCUMENTO]],BD_Pagos[],9,0),"")</f>
        <v>0</v>
      </c>
      <c r="AV505" s="20">
        <f>IF(IFERROR(VLOOKUP("2-"&amp;Presupuestos[[#This Row],[ID DOCUMENTO]],BD_Pagos[],10,0),0)&gt;Presupuestos[[#This Row],[TOTAL SOLES]],Presupuestos[[#This Row],[TOTAL SOLES]],IFERROR(VLOOKUP("2-"&amp;Presupuestos[[#This Row],[ID DOCUMENTO]],BD_Pagos[],10,0),0))</f>
        <v>0</v>
      </c>
      <c r="AW505" s="7"/>
      <c r="AX505" s="16"/>
      <c r="AY505" s="17"/>
      <c r="AZ505" s="20"/>
      <c r="BA505" s="7"/>
      <c r="BB505" s="16"/>
      <c r="BC505" s="17"/>
      <c r="BD505" s="20"/>
      <c r="BE505" s="7">
        <f>IFERROR(VLOOKUP("5-"&amp;Presupuestos[[#This Row],[ID DOCUMENTO]],BD_Pagos[],7,0),"")</f>
        <v>0</v>
      </c>
      <c r="BF505" s="17">
        <f>IFERROR(VLOOKUP("5-"&amp;Presupuestos[[#This Row],[ID DOCUMENTO]],BD_Pagos[],9,0),"")</f>
        <v>0</v>
      </c>
      <c r="BG505" s="20">
        <f>IF(IFERROR(VLOOKUP("5-"&amp;Presupuestos[[#This Row],[ID DOCUMENTO]],BD_Pagos[],10,0),0)&gt;Presupuestos[[#This Row],[TOTAL SOLES]],Presupuestos[[#This Row],[TOTAL SOLES]],IFERROR(VLOOKUP("5-"&amp;Presupuestos[[#This Row],[ID DOCUMENTO]],BD_Pagos[],10,0),0))</f>
        <v>0</v>
      </c>
      <c r="BH505" s="7">
        <f>IFERROR(VLOOKUP("1-Detraccion"&amp;Presupuestos[[#This Row],[ID DOCUMENTO]],BD_Pagos[],2,0),"")</f>
        <v>0</v>
      </c>
      <c r="BI505" s="3" t="str">
        <f>IFERROR(VLOOKUP("1-Detraccion"&amp;Presupuestos[[#This Row],[ID DOCUMENTO]],BD_Pagos[],3,0),"")</f>
        <v/>
      </c>
      <c r="BJ505" s="3">
        <f>IFERROR(VLOOKUP("1-Detraccion"&amp;Presupuestos[[#This Row],[ID DOCUMENTO]],BD_Pagos[],4,0),"")</f>
        <v>0</v>
      </c>
      <c r="BK505" s="6">
        <f>IF(IFERROR(VLOOKUP("1-Detraccion"&amp;Presupuestos[[#This Row],[ID DOCUMENTO]],BD_Pagos[],5,0),0)&gt;Presupuestos[[#This Row],[TOTAL SOLES]],Presupuestos[[#This Row],[TOTAL SOLES]],IFERROR(VLOOKUP("1-Detraccion"&amp;Presupuestos[[#This Row],[ID DOCUMENTO]],BD_Pagos[],5,0),0))</f>
        <v>0</v>
      </c>
      <c r="BL505" s="6">
        <f>IF(IFERROR(VLOOKUP("1-Detraccion"&amp;Presupuestos[[#This Row],[ID DOCUMENTO]],BD_Pagos[],6,0),0)&gt;Presupuestos[[#This Row],[TOTAL SOLES]],Presupuestos[[#This Row],[TOTAL SOLES]],IFERROR(VLOOKUP("1-Detraccion"&amp;Presupuestos[[#This Row],[ID DOCUMENTO]],BD_Pagos[],6,0),0))</f>
        <v>0</v>
      </c>
      <c r="BM505" s="37"/>
      <c r="BN505" s="3"/>
      <c r="BO505" s="3"/>
      <c r="BP505" s="6"/>
      <c r="BQ50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505" s="23" t="str">
        <f>IF(Presupuestos[[#This Row],[SALDO ME-MN]]&gt;0,"PENDIENTE","CANCELADO")</f>
        <v>PENDIENTE</v>
      </c>
      <c r="BS505" s="23" t="str">
        <f>IF(COUNTIFS($U$4:$U504,Presupuestos[[#This Row],[ID DOCUMENTO]])&gt;=1,IF(B504=Presupuestos[[#This Row],[ID]],"OK","DOC. DUPLICADO"),"OK")</f>
        <v>OK</v>
      </c>
    </row>
    <row r="506" spans="2:71" x14ac:dyDescent="0.25">
      <c r="B506" s="34">
        <f>IF(Presupuestos[[#This Row],[ID DOCUMENTO]]=U505,B505,IF(B505="ID",1,B505+1))</f>
        <v>483</v>
      </c>
      <c r="C506" s="2">
        <v>45874</v>
      </c>
      <c r="D506" s="2">
        <v>45874</v>
      </c>
      <c r="E506" s="3" t="s">
        <v>746</v>
      </c>
      <c r="F506" s="25" t="s">
        <v>65</v>
      </c>
      <c r="G506" s="25" t="s">
        <v>169</v>
      </c>
      <c r="H506" s="25" t="s">
        <v>577</v>
      </c>
      <c r="I506" s="36" t="str">
        <f>IFERROR(VLOOKUP(Presupuestos[[#This Row],[AREA]]&amp;Presupuestos[[#This Row],[CONCEPTO]]&amp;Presupuestos[[#This Row],[DESCRIPCION]],Tabla28[[Columna1]:[CÓDIGO NUEVO]],2,0),"")</f>
        <v>P0901003</v>
      </c>
      <c r="J506" s="3" t="s">
        <v>666</v>
      </c>
      <c r="K506" s="3" t="s">
        <v>666</v>
      </c>
      <c r="L506" s="3" t="s">
        <v>666</v>
      </c>
      <c r="M506" s="31" t="s">
        <v>1472</v>
      </c>
      <c r="N506" s="3"/>
      <c r="O506" s="3" t="s">
        <v>315</v>
      </c>
      <c r="P506" s="3" t="s">
        <v>142</v>
      </c>
      <c r="Q506" s="3" t="str">
        <f>IFERROR(VLOOKUP(Presupuestos[[#This Row],[CLASIFICACIÓN (N)]],Tabla17[],2,0),"")</f>
        <v>Gastos no operativos</v>
      </c>
      <c r="R506" s="3" t="str">
        <f>IFERROR(VLOOKUP(Presupuestos[[#This Row],[CLASIFICACIÓN (N)]],Tabla17[],3,0),"")</f>
        <v>Operativo</v>
      </c>
      <c r="S506" s="3" t="s">
        <v>16</v>
      </c>
      <c r="T506" s="3" t="str">
        <f>IFERROR(VLOOKUP(Presupuestos[[#This Row],[ALMACEN]],Tabla5[],2,0),"")</f>
        <v>Arequipa</v>
      </c>
      <c r="U506" s="19" t="str">
        <f>IFERROR(VLOOKUP(Presupuestos[[#This Row],[TIPO DE DOCUMENTO]],Tipo_Documento[],2,0)&amp;Presupuestos[[#This Row],[SERIE]]&amp;Presupuestos[[#This Row],[NUMERO]]&amp;Presupuestos[[#This Row],[RUC]],"")</f>
        <v>LIQSTI1711111111</v>
      </c>
      <c r="V506" s="3" t="s">
        <v>175</v>
      </c>
      <c r="W506" s="7">
        <v>45877</v>
      </c>
      <c r="X506" s="7">
        <v>45877</v>
      </c>
      <c r="Y506" s="3" t="s">
        <v>1271</v>
      </c>
      <c r="Z506" s="3">
        <v>17</v>
      </c>
      <c r="AA506" s="3">
        <f>IFERROR(VLOOKUP(Presupuestos[[#This Row],[RAZON SOCIAL]],CHOOSE({1,2},Clientes_Proveedores[Razon Social],Clientes_Proveedores[Ruc / Dni]),2,0),"-")</f>
        <v>11111111</v>
      </c>
      <c r="AB506" s="31" t="s">
        <v>916</v>
      </c>
      <c r="AC506" s="3" t="s">
        <v>670</v>
      </c>
      <c r="AD506" s="5"/>
      <c r="AE506" s="6">
        <v>20</v>
      </c>
      <c r="AF506" s="6">
        <f>Presupuestos[[#This Row],[BASE]]*Presupuestos[[#This Row],[% IGV]]</f>
        <v>0</v>
      </c>
      <c r="AG506" s="22">
        <f>ROUND(SUM(Presupuestos[[#This Row],[BASE]:[IGV]]),2)</f>
        <v>20</v>
      </c>
      <c r="AH506" s="9" t="str">
        <f>IF(Presupuestos[[#This Row],[MONEDA]]="USD",VLOOKUP(Presupuestos[[#This Row],[FECHA DE EMISION]],Tipo_Cambio[],3,0),"")</f>
        <v/>
      </c>
      <c r="AI506" s="22">
        <f>IFERROR(ROUND(IF(Presupuestos[[#This Row],[MONEDA]]="PEN",Presupuestos[[#This Row],[TOTAL]],Presupuestos[[#This Row],[TOTAL]]*Presupuestos[[#This Row],[TIPO DE CAMBIO]]),2),"")</f>
        <v>20</v>
      </c>
      <c r="AJ506" s="5"/>
      <c r="AK506" s="33" t="s">
        <v>671</v>
      </c>
      <c r="AL506" s="5" t="s">
        <v>742</v>
      </c>
      <c r="AM506" s="23" t="s">
        <v>671</v>
      </c>
      <c r="AN506" s="23" t="s">
        <v>671</v>
      </c>
      <c r="AO506" s="7">
        <f>IFERROR(VLOOKUP("1-"&amp;Presupuestos[[#This Row],[ID DOCUMENTO]],BD_Pagos[],7,0),"")</f>
        <v>0</v>
      </c>
      <c r="AP506" s="16" t="str">
        <f>IFERROR(VLOOKUP("1-"&amp;Presupuestos[[#This Row],[ID DOCUMENTO]],BD_Pagos[],8,0),"")</f>
        <v/>
      </c>
      <c r="AQ506" s="17" t="str">
        <f>IFERROR(VLOOKUP("1-"&amp;Presupuestos[[#This Row],[ID DOCUMENTO]],BD_Pagos[],9,0),"")</f>
        <v/>
      </c>
      <c r="AR506" s="54"/>
      <c r="AS506" s="7">
        <f>IFERROR(VLOOKUP("2-"&amp;Presupuestos[[#This Row],[ID DOCUMENTO]],BD_Pagos[],7,0),"")</f>
        <v>0</v>
      </c>
      <c r="AT506" s="16" t="str">
        <f>IFERROR(VLOOKUP("2-"&amp;Presupuestos[[#This Row],[ID DOCUMENTO]],BD_Pagos[],8,0),"")</f>
        <v/>
      </c>
      <c r="AU506" s="17">
        <f>IFERROR(VLOOKUP("2-"&amp;Presupuestos[[#This Row],[ID DOCUMENTO]],BD_Pagos[],9,0),"")</f>
        <v>0</v>
      </c>
      <c r="AV506" s="20">
        <f>IF(IFERROR(VLOOKUP("2-"&amp;Presupuestos[[#This Row],[ID DOCUMENTO]],BD_Pagos[],10,0),0)&gt;Presupuestos[[#This Row],[TOTAL SOLES]],Presupuestos[[#This Row],[TOTAL SOLES]],IFERROR(VLOOKUP("2-"&amp;Presupuestos[[#This Row],[ID DOCUMENTO]],BD_Pagos[],10,0),0))</f>
        <v>0</v>
      </c>
      <c r="AW506" s="7"/>
      <c r="AX506" s="16"/>
      <c r="AY506" s="17"/>
      <c r="AZ506" s="20"/>
      <c r="BA506" s="7"/>
      <c r="BB506" s="16"/>
      <c r="BC506" s="17"/>
      <c r="BD506" s="20"/>
      <c r="BE506" s="7">
        <f>IFERROR(VLOOKUP("5-"&amp;Presupuestos[[#This Row],[ID DOCUMENTO]],BD_Pagos[],7,0),"")</f>
        <v>0</v>
      </c>
      <c r="BF506" s="17">
        <f>IFERROR(VLOOKUP("5-"&amp;Presupuestos[[#This Row],[ID DOCUMENTO]],BD_Pagos[],9,0),"")</f>
        <v>0</v>
      </c>
      <c r="BG506" s="20">
        <f>IF(IFERROR(VLOOKUP("5-"&amp;Presupuestos[[#This Row],[ID DOCUMENTO]],BD_Pagos[],10,0),0)&gt;Presupuestos[[#This Row],[TOTAL SOLES]],Presupuestos[[#This Row],[TOTAL SOLES]],IFERROR(VLOOKUP("5-"&amp;Presupuestos[[#This Row],[ID DOCUMENTO]],BD_Pagos[],10,0),0))</f>
        <v>0</v>
      </c>
      <c r="BH506" s="7">
        <f>IFERROR(VLOOKUP("1-Detraccion"&amp;Presupuestos[[#This Row],[ID DOCUMENTO]],BD_Pagos[],2,0),"")</f>
        <v>0</v>
      </c>
      <c r="BI506" s="3" t="str">
        <f>IFERROR(VLOOKUP("1-Detraccion"&amp;Presupuestos[[#This Row],[ID DOCUMENTO]],BD_Pagos[],3,0),"")</f>
        <v/>
      </c>
      <c r="BJ506" s="3">
        <f>IFERROR(VLOOKUP("1-Detraccion"&amp;Presupuestos[[#This Row],[ID DOCUMENTO]],BD_Pagos[],4,0),"")</f>
        <v>0</v>
      </c>
      <c r="BK506" s="6">
        <f>IF(IFERROR(VLOOKUP("1-Detraccion"&amp;Presupuestos[[#This Row],[ID DOCUMENTO]],BD_Pagos[],5,0),0)&gt;Presupuestos[[#This Row],[TOTAL SOLES]],Presupuestos[[#This Row],[TOTAL SOLES]],IFERROR(VLOOKUP("1-Detraccion"&amp;Presupuestos[[#This Row],[ID DOCUMENTO]],BD_Pagos[],5,0),0))</f>
        <v>0</v>
      </c>
      <c r="BL506" s="6">
        <f>IF(IFERROR(VLOOKUP("1-Detraccion"&amp;Presupuestos[[#This Row],[ID DOCUMENTO]],BD_Pagos[],6,0),0)&gt;Presupuestos[[#This Row],[TOTAL SOLES]],Presupuestos[[#This Row],[TOTAL SOLES]],IFERROR(VLOOKUP("1-Detraccion"&amp;Presupuestos[[#This Row],[ID DOCUMENTO]],BD_Pagos[],6,0),0))</f>
        <v>0</v>
      </c>
      <c r="BM506" s="37"/>
      <c r="BN506" s="3"/>
      <c r="BO506" s="3"/>
      <c r="BP506" s="6"/>
      <c r="BQ50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506" s="23" t="str">
        <f>IF(Presupuestos[[#This Row],[SALDO ME-MN]]&gt;0,"PENDIENTE","CANCELADO")</f>
        <v>PENDIENTE</v>
      </c>
      <c r="BS506" s="23" t="str">
        <f>IF(COUNTIFS($U$4:$U505,Presupuestos[[#This Row],[ID DOCUMENTO]])&gt;=1,IF(B505=Presupuestos[[#This Row],[ID]],"OK","DOC. DUPLICADO"),"OK")</f>
        <v>OK</v>
      </c>
    </row>
    <row r="507" spans="2:71" ht="24" x14ac:dyDescent="0.25">
      <c r="B507" s="34">
        <f>IF(Presupuestos[[#This Row],[ID DOCUMENTO]]=U506,B506,IF(B506="ID",1,B506+1))</f>
        <v>484</v>
      </c>
      <c r="C507" s="2">
        <v>45877</v>
      </c>
      <c r="D507" s="2">
        <v>45877</v>
      </c>
      <c r="E507" s="3" t="s">
        <v>746</v>
      </c>
      <c r="F507" s="25" t="s">
        <v>65</v>
      </c>
      <c r="G507" s="25" t="s">
        <v>19</v>
      </c>
      <c r="H507" s="25" t="s">
        <v>20</v>
      </c>
      <c r="I507" s="36" t="str">
        <f>IFERROR(VLOOKUP(Presupuestos[[#This Row],[AREA]]&amp;Presupuestos[[#This Row],[CONCEPTO]]&amp;Presupuestos[[#This Row],[DESCRIPCION]],Tabla28[[Columna1]:[CÓDIGO NUEVO]],2,0),"")</f>
        <v>P0904001</v>
      </c>
      <c r="J507" s="3" t="s">
        <v>666</v>
      </c>
      <c r="K507" s="3" t="s">
        <v>666</v>
      </c>
      <c r="L507" s="3" t="s">
        <v>666</v>
      </c>
      <c r="M507" s="31" t="s">
        <v>1473</v>
      </c>
      <c r="N507" s="3"/>
      <c r="O507" s="3" t="s">
        <v>315</v>
      </c>
      <c r="P507" s="3" t="s">
        <v>127</v>
      </c>
      <c r="Q507" s="3" t="str">
        <f>IFERROR(VLOOKUP(Presupuestos[[#This Row],[CLASIFICACIÓN (N)]],Tabla17[],2,0),"")</f>
        <v>Gastos operativos</v>
      </c>
      <c r="R507" s="3" t="str">
        <f>IFERROR(VLOOKUP(Presupuestos[[#This Row],[CLASIFICACIÓN (N)]],Tabla17[],3,0),"")</f>
        <v>Operativo</v>
      </c>
      <c r="S507" s="3" t="s">
        <v>16</v>
      </c>
      <c r="T507" s="3" t="str">
        <f>IFERROR(VLOOKUP(Presupuestos[[#This Row],[ALMACEN]],Tabla5[],2,0),"")</f>
        <v>Arequipa</v>
      </c>
      <c r="U507" s="19" t="str">
        <f>IFERROR(VLOOKUP(Presupuestos[[#This Row],[TIPO DE DOCUMENTO]],Tipo_Documento[],2,0)&amp;Presupuestos[[#This Row],[SERIE]]&amp;Presupuestos[[#This Row],[NUMERO]]&amp;Presupuestos[[#This Row],[RUC]],"")</f>
        <v>PLM328944468346</v>
      </c>
      <c r="V507" s="3" t="s">
        <v>171</v>
      </c>
      <c r="W507" s="7">
        <v>45877</v>
      </c>
      <c r="X507" s="7">
        <v>45877</v>
      </c>
      <c r="Y507" s="3">
        <v>3</v>
      </c>
      <c r="Z507" s="3">
        <v>289</v>
      </c>
      <c r="AA507" s="3">
        <f>IFERROR(VLOOKUP(Presupuestos[[#This Row],[RAZON SOCIAL]],CHOOSE({1,2},Clientes_Proveedores[Razon Social],Clientes_Proveedores[Ruc / Dni]),2,0),"-")</f>
        <v>44468346</v>
      </c>
      <c r="AB507" s="31" t="s">
        <v>1067</v>
      </c>
      <c r="AC507" s="3" t="s">
        <v>670</v>
      </c>
      <c r="AD507" s="5"/>
      <c r="AE507" s="6">
        <v>17</v>
      </c>
      <c r="AF507" s="6">
        <f>Presupuestos[[#This Row],[BASE]]*Presupuestos[[#This Row],[% IGV]]</f>
        <v>0</v>
      </c>
      <c r="AG507" s="22">
        <f>ROUND(SUM(Presupuestos[[#This Row],[BASE]:[IGV]]),2)</f>
        <v>17</v>
      </c>
      <c r="AH507" s="9" t="str">
        <f>IF(Presupuestos[[#This Row],[MONEDA]]="USD",VLOOKUP(Presupuestos[[#This Row],[FECHA DE EMISION]],Tipo_Cambio[],3,0),"")</f>
        <v/>
      </c>
      <c r="AI507" s="22">
        <f>IFERROR(ROUND(IF(Presupuestos[[#This Row],[MONEDA]]="PEN",Presupuestos[[#This Row],[TOTAL]],Presupuestos[[#This Row],[TOTAL]]*Presupuestos[[#This Row],[TIPO DE CAMBIO]]),2),"")</f>
        <v>17</v>
      </c>
      <c r="AJ507" s="5"/>
      <c r="AK507" s="33" t="s">
        <v>671</v>
      </c>
      <c r="AL507" s="5" t="s">
        <v>672</v>
      </c>
      <c r="AM507" s="23" t="s">
        <v>671</v>
      </c>
      <c r="AN507" s="23" t="s">
        <v>671</v>
      </c>
      <c r="AO507" s="7">
        <f>IFERROR(VLOOKUP("1-"&amp;Presupuestos[[#This Row],[ID DOCUMENTO]],BD_Pagos[],7,0),"")</f>
        <v>45877</v>
      </c>
      <c r="AP507" s="16" t="str">
        <f>IFERROR(VLOOKUP("1-"&amp;Presupuestos[[#This Row],[ID DOCUMENTO]],BD_Pagos[],8,0),"")</f>
        <v>C-Tesoreria</v>
      </c>
      <c r="AQ507" s="17" t="str">
        <f>IFERROR(VLOOKUP("1-"&amp;Presupuestos[[#This Row],[ID DOCUMENTO]],BD_Pagos[],9,0),"")</f>
        <v>001-12566</v>
      </c>
      <c r="AR507" s="54"/>
      <c r="AS507" s="7">
        <f>IFERROR(VLOOKUP("2-"&amp;Presupuestos[[#This Row],[ID DOCUMENTO]],BD_Pagos[],7,0),"")</f>
        <v>0</v>
      </c>
      <c r="AT507" s="16" t="str">
        <f>IFERROR(VLOOKUP("2-"&amp;Presupuestos[[#This Row],[ID DOCUMENTO]],BD_Pagos[],8,0),"")</f>
        <v/>
      </c>
      <c r="AU507" s="17">
        <f>IFERROR(VLOOKUP("2-"&amp;Presupuestos[[#This Row],[ID DOCUMENTO]],BD_Pagos[],9,0),"")</f>
        <v>0</v>
      </c>
      <c r="AV507" s="20">
        <f>IF(IFERROR(VLOOKUP("2-"&amp;Presupuestos[[#This Row],[ID DOCUMENTO]],BD_Pagos[],10,0),0)&gt;Presupuestos[[#This Row],[TOTAL SOLES]],Presupuestos[[#This Row],[TOTAL SOLES]],IFERROR(VLOOKUP("2-"&amp;Presupuestos[[#This Row],[ID DOCUMENTO]],BD_Pagos[],10,0),0))</f>
        <v>0</v>
      </c>
      <c r="AW507" s="7"/>
      <c r="AX507" s="16"/>
      <c r="AY507" s="17"/>
      <c r="AZ507" s="20"/>
      <c r="BA507" s="7"/>
      <c r="BB507" s="16"/>
      <c r="BC507" s="17"/>
      <c r="BD507" s="20"/>
      <c r="BE507" s="7">
        <f>IFERROR(VLOOKUP("5-"&amp;Presupuestos[[#This Row],[ID DOCUMENTO]],BD_Pagos[],7,0),"")</f>
        <v>0</v>
      </c>
      <c r="BF507" s="17">
        <f>IFERROR(VLOOKUP("5-"&amp;Presupuestos[[#This Row],[ID DOCUMENTO]],BD_Pagos[],9,0),"")</f>
        <v>0</v>
      </c>
      <c r="BG507" s="20">
        <f>IF(IFERROR(VLOOKUP("5-"&amp;Presupuestos[[#This Row],[ID DOCUMENTO]],BD_Pagos[],10,0),0)&gt;Presupuestos[[#This Row],[TOTAL SOLES]],Presupuestos[[#This Row],[TOTAL SOLES]],IFERROR(VLOOKUP("5-"&amp;Presupuestos[[#This Row],[ID DOCUMENTO]],BD_Pagos[],10,0),0))</f>
        <v>0</v>
      </c>
      <c r="BH507" s="7">
        <f>IFERROR(VLOOKUP("1-Detraccion"&amp;Presupuestos[[#This Row],[ID DOCUMENTO]],BD_Pagos[],2,0),"")</f>
        <v>0</v>
      </c>
      <c r="BI507" s="3" t="str">
        <f>IFERROR(VLOOKUP("1-Detraccion"&amp;Presupuestos[[#This Row],[ID DOCUMENTO]],BD_Pagos[],3,0),"")</f>
        <v/>
      </c>
      <c r="BJ507" s="3">
        <f>IFERROR(VLOOKUP("1-Detraccion"&amp;Presupuestos[[#This Row],[ID DOCUMENTO]],BD_Pagos[],4,0),"")</f>
        <v>0</v>
      </c>
      <c r="BK507" s="6">
        <f>IF(IFERROR(VLOOKUP("1-Detraccion"&amp;Presupuestos[[#This Row],[ID DOCUMENTO]],BD_Pagos[],5,0),0)&gt;Presupuestos[[#This Row],[TOTAL SOLES]],Presupuestos[[#This Row],[TOTAL SOLES]],IFERROR(VLOOKUP("1-Detraccion"&amp;Presupuestos[[#This Row],[ID DOCUMENTO]],BD_Pagos[],5,0),0))</f>
        <v>0</v>
      </c>
      <c r="BL507" s="6">
        <f>IF(IFERROR(VLOOKUP("1-Detraccion"&amp;Presupuestos[[#This Row],[ID DOCUMENTO]],BD_Pagos[],6,0),0)&gt;Presupuestos[[#This Row],[TOTAL SOLES]],Presupuestos[[#This Row],[TOTAL SOLES]],IFERROR(VLOOKUP("1-Detraccion"&amp;Presupuestos[[#This Row],[ID DOCUMENTO]],BD_Pagos[],6,0),0))</f>
        <v>0</v>
      </c>
      <c r="BM507" s="37"/>
      <c r="BN507" s="3"/>
      <c r="BO507" s="3"/>
      <c r="BP507" s="6"/>
      <c r="BQ50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v>
      </c>
      <c r="BR507" s="23" t="str">
        <f>IF(Presupuestos[[#This Row],[SALDO ME-MN]]&gt;0,"PENDIENTE","CANCELADO")</f>
        <v>PENDIENTE</v>
      </c>
      <c r="BS507" s="23" t="str">
        <f>IF(COUNTIFS($U$4:$U506,Presupuestos[[#This Row],[ID DOCUMENTO]])&gt;=1,IF(B506=Presupuestos[[#This Row],[ID]],"OK","DOC. DUPLICADO"),"OK")</f>
        <v>OK</v>
      </c>
    </row>
    <row r="508" spans="2:71" ht="24" x14ac:dyDescent="0.25">
      <c r="B508" s="34">
        <f>IF(Presupuestos[[#This Row],[ID DOCUMENTO]]=U507,B507,IF(B507="ID",1,B507+1))</f>
        <v>485</v>
      </c>
      <c r="C508" s="2">
        <v>45877</v>
      </c>
      <c r="D508" s="2">
        <v>45877</v>
      </c>
      <c r="E508" s="3" t="s">
        <v>746</v>
      </c>
      <c r="F508" s="25" t="s">
        <v>65</v>
      </c>
      <c r="G508" s="25" t="s">
        <v>169</v>
      </c>
      <c r="H508" s="25" t="s">
        <v>572</v>
      </c>
      <c r="I508" s="36" t="str">
        <f>IFERROR(VLOOKUP(Presupuestos[[#This Row],[AREA]]&amp;Presupuestos[[#This Row],[CONCEPTO]]&amp;Presupuestos[[#This Row],[DESCRIPCION]],Tabla28[[Columna1]:[CÓDIGO NUEVO]],2,0),"")</f>
        <v>P0901001</v>
      </c>
      <c r="J508" s="3" t="s">
        <v>1474</v>
      </c>
      <c r="K508" s="3" t="s">
        <v>666</v>
      </c>
      <c r="L508" s="3" t="s">
        <v>666</v>
      </c>
      <c r="M508" s="31" t="s">
        <v>1475</v>
      </c>
      <c r="N508" s="3"/>
      <c r="O508" s="3" t="s">
        <v>315</v>
      </c>
      <c r="P508" s="3" t="s">
        <v>142</v>
      </c>
      <c r="Q508" s="3" t="str">
        <f>IFERROR(VLOOKUP(Presupuestos[[#This Row],[CLASIFICACIÓN (N)]],Tabla17[],2,0),"")</f>
        <v>Gastos no operativos</v>
      </c>
      <c r="R508" s="3" t="str">
        <f>IFERROR(VLOOKUP(Presupuestos[[#This Row],[CLASIFICACIÓN (N)]],Tabla17[],3,0),"")</f>
        <v>Operativo</v>
      </c>
      <c r="S508" s="3" t="s">
        <v>16</v>
      </c>
      <c r="T508" s="3" t="str">
        <f>IFERROR(VLOOKUP(Presupuestos[[#This Row],[ALMACEN]],Tabla5[],2,0),"")</f>
        <v>Arequipa</v>
      </c>
      <c r="U508" s="19" t="str">
        <f>IFERROR(VLOOKUP(Presupuestos[[#This Row],[TIPO DE DOCUMENTO]],Tipo_Documento[],2,0)&amp;Presupuestos[[#This Row],[SERIE]]&amp;Presupuestos[[#This Row],[NUMERO]]&amp;Presupuestos[[#This Row],[RUC]],"")</f>
        <v>01E001221220600967291</v>
      </c>
      <c r="V508" s="3" t="s">
        <v>120</v>
      </c>
      <c r="W508" s="7">
        <v>45877</v>
      </c>
      <c r="X508" s="7">
        <v>45877</v>
      </c>
      <c r="Y508" s="3" t="s">
        <v>668</v>
      </c>
      <c r="Z508" s="3">
        <v>2212</v>
      </c>
      <c r="AA508" s="3">
        <f>IFERROR(VLOOKUP(Presupuestos[[#This Row],[RAZON SOCIAL]],CHOOSE({1,2},Clientes_Proveedores[Razon Social],Clientes_Proveedores[Ruc / Dni]),2,0),"-")</f>
        <v>20600967291</v>
      </c>
      <c r="AB508" s="31" t="s">
        <v>1476</v>
      </c>
      <c r="AC508" s="3" t="s">
        <v>670</v>
      </c>
      <c r="AD508" s="5">
        <v>0.18</v>
      </c>
      <c r="AE508" s="6">
        <v>172.88</v>
      </c>
      <c r="AF508" s="6">
        <f>Presupuestos[[#This Row],[BASE]]*Presupuestos[[#This Row],[% IGV]]</f>
        <v>31.118399999999998</v>
      </c>
      <c r="AG508" s="22">
        <f>ROUND(SUM(Presupuestos[[#This Row],[BASE]:[IGV]]),2)</f>
        <v>204</v>
      </c>
      <c r="AH508" s="9" t="str">
        <f>IF(Presupuestos[[#This Row],[MONEDA]]="USD",VLOOKUP(Presupuestos[[#This Row],[FECHA DE EMISION]],Tipo_Cambio[],3,0),"")</f>
        <v/>
      </c>
      <c r="AI508" s="22">
        <f>IFERROR(ROUND(IF(Presupuestos[[#This Row],[MONEDA]]="PEN",Presupuestos[[#This Row],[TOTAL]],Presupuestos[[#This Row],[TOTAL]]*Presupuestos[[#This Row],[TIPO DE CAMBIO]]),2),"")</f>
        <v>204</v>
      </c>
      <c r="AJ508" s="5"/>
      <c r="AK508" s="33" t="s">
        <v>671</v>
      </c>
      <c r="AL508" s="5" t="s">
        <v>672</v>
      </c>
      <c r="AM508" s="23" t="s">
        <v>671</v>
      </c>
      <c r="AN508" s="23" t="s">
        <v>671</v>
      </c>
      <c r="AO508" s="7">
        <f>IFERROR(VLOOKUP("1-"&amp;Presupuestos[[#This Row],[ID DOCUMENTO]],BD_Pagos[],7,0),"")</f>
        <v>45882</v>
      </c>
      <c r="AP508" s="16" t="str">
        <f>IFERROR(VLOOKUP("1-"&amp;Presupuestos[[#This Row],[ID DOCUMENTO]],BD_Pagos[],8,0),"")</f>
        <v>C-Tesoreria</v>
      </c>
      <c r="AQ508" s="17" t="str">
        <f>IFERROR(VLOOKUP("1-"&amp;Presupuestos[[#This Row],[ID DOCUMENTO]],BD_Pagos[],9,0),"")</f>
        <v>001-12581</v>
      </c>
      <c r="AR508" s="54"/>
      <c r="AS508" s="7">
        <f>IFERROR(VLOOKUP("2-"&amp;Presupuestos[[#This Row],[ID DOCUMENTO]],BD_Pagos[],7,0),"")</f>
        <v>0</v>
      </c>
      <c r="AT508" s="16" t="str">
        <f>IFERROR(VLOOKUP("2-"&amp;Presupuestos[[#This Row],[ID DOCUMENTO]],BD_Pagos[],8,0),"")</f>
        <v/>
      </c>
      <c r="AU508" s="17">
        <f>IFERROR(VLOOKUP("2-"&amp;Presupuestos[[#This Row],[ID DOCUMENTO]],BD_Pagos[],9,0),"")</f>
        <v>0</v>
      </c>
      <c r="AV508" s="20">
        <f>IF(IFERROR(VLOOKUP("2-"&amp;Presupuestos[[#This Row],[ID DOCUMENTO]],BD_Pagos[],10,0),0)&gt;Presupuestos[[#This Row],[TOTAL SOLES]],Presupuestos[[#This Row],[TOTAL SOLES]],IFERROR(VLOOKUP("2-"&amp;Presupuestos[[#This Row],[ID DOCUMENTO]],BD_Pagos[],10,0),0))</f>
        <v>0</v>
      </c>
      <c r="AW508" s="7"/>
      <c r="AX508" s="16"/>
      <c r="AY508" s="17"/>
      <c r="AZ508" s="20"/>
      <c r="BA508" s="7"/>
      <c r="BB508" s="16"/>
      <c r="BC508" s="17"/>
      <c r="BD508" s="20"/>
      <c r="BE508" s="7">
        <f>IFERROR(VLOOKUP("5-"&amp;Presupuestos[[#This Row],[ID DOCUMENTO]],BD_Pagos[],7,0),"")</f>
        <v>0</v>
      </c>
      <c r="BF508" s="17">
        <f>IFERROR(VLOOKUP("5-"&amp;Presupuestos[[#This Row],[ID DOCUMENTO]],BD_Pagos[],9,0),"")</f>
        <v>0</v>
      </c>
      <c r="BG508" s="20">
        <f>IF(IFERROR(VLOOKUP("5-"&amp;Presupuestos[[#This Row],[ID DOCUMENTO]],BD_Pagos[],10,0),0)&gt;Presupuestos[[#This Row],[TOTAL SOLES]],Presupuestos[[#This Row],[TOTAL SOLES]],IFERROR(VLOOKUP("5-"&amp;Presupuestos[[#This Row],[ID DOCUMENTO]],BD_Pagos[],10,0),0))</f>
        <v>0</v>
      </c>
      <c r="BH508" s="7">
        <f>IFERROR(VLOOKUP("1-Detraccion"&amp;Presupuestos[[#This Row],[ID DOCUMENTO]],BD_Pagos[],2,0),"")</f>
        <v>0</v>
      </c>
      <c r="BI508" s="3" t="str">
        <f>IFERROR(VLOOKUP("1-Detraccion"&amp;Presupuestos[[#This Row],[ID DOCUMENTO]],BD_Pagos[],3,0),"")</f>
        <v/>
      </c>
      <c r="BJ508" s="3">
        <f>IFERROR(VLOOKUP("1-Detraccion"&amp;Presupuestos[[#This Row],[ID DOCUMENTO]],BD_Pagos[],4,0),"")</f>
        <v>0</v>
      </c>
      <c r="BK508" s="6">
        <f>IF(IFERROR(VLOOKUP("1-Detraccion"&amp;Presupuestos[[#This Row],[ID DOCUMENTO]],BD_Pagos[],5,0),0)&gt;Presupuestos[[#This Row],[TOTAL SOLES]],Presupuestos[[#This Row],[TOTAL SOLES]],IFERROR(VLOOKUP("1-Detraccion"&amp;Presupuestos[[#This Row],[ID DOCUMENTO]],BD_Pagos[],5,0),0))</f>
        <v>0</v>
      </c>
      <c r="BL508" s="6">
        <f>IF(IFERROR(VLOOKUP("1-Detraccion"&amp;Presupuestos[[#This Row],[ID DOCUMENTO]],BD_Pagos[],6,0),0)&gt;Presupuestos[[#This Row],[TOTAL SOLES]],Presupuestos[[#This Row],[TOTAL SOLES]],IFERROR(VLOOKUP("1-Detraccion"&amp;Presupuestos[[#This Row],[ID DOCUMENTO]],BD_Pagos[],6,0),0))</f>
        <v>0</v>
      </c>
      <c r="BM508" s="37"/>
      <c r="BN508" s="3"/>
      <c r="BO508" s="3"/>
      <c r="BP508" s="6"/>
      <c r="BQ50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204</v>
      </c>
      <c r="BR508" s="23" t="str">
        <f>IF(Presupuestos[[#This Row],[SALDO ME-MN]]&gt;0,"PENDIENTE","CANCELADO")</f>
        <v>PENDIENTE</v>
      </c>
      <c r="BS508" s="23" t="str">
        <f>IF(COUNTIFS($U$4:$U507,Presupuestos[[#This Row],[ID DOCUMENTO]])&gt;=1,IF(B507=Presupuestos[[#This Row],[ID]],"OK","DOC. DUPLICADO"),"OK")</f>
        <v>OK</v>
      </c>
    </row>
    <row r="509" spans="2:71" ht="24" x14ac:dyDescent="0.25">
      <c r="B509" s="34">
        <f>IF(Presupuestos[[#This Row],[ID DOCUMENTO]]=U508,B508,IF(B508="ID",1,B508+1))</f>
        <v>486</v>
      </c>
      <c r="C509" s="2">
        <v>45877</v>
      </c>
      <c r="D509" s="2">
        <v>45877</v>
      </c>
      <c r="E509" s="3" t="s">
        <v>746</v>
      </c>
      <c r="F509" s="25" t="s">
        <v>65</v>
      </c>
      <c r="G509" s="25" t="s">
        <v>169</v>
      </c>
      <c r="H509" s="25" t="s">
        <v>572</v>
      </c>
      <c r="I509" s="36" t="str">
        <f>IFERROR(VLOOKUP(Presupuestos[[#This Row],[AREA]]&amp;Presupuestos[[#This Row],[CONCEPTO]]&amp;Presupuestos[[#This Row],[DESCRIPCION]],Tabla28[[Columna1]:[CÓDIGO NUEVO]],2,0),"")</f>
        <v>P0901001</v>
      </c>
      <c r="J509" s="3" t="s">
        <v>1474</v>
      </c>
      <c r="K509" s="3" t="s">
        <v>666</v>
      </c>
      <c r="L509" s="3" t="s">
        <v>666</v>
      </c>
      <c r="M509" s="31" t="s">
        <v>1477</v>
      </c>
      <c r="N509" s="3"/>
      <c r="O509" s="3" t="s">
        <v>315</v>
      </c>
      <c r="P509" s="3" t="s">
        <v>168</v>
      </c>
      <c r="Q509" s="3" t="str">
        <f>IFERROR(VLOOKUP(Presupuestos[[#This Row],[CLASIFICACIÓN (N)]],Tabla17[],2,0),"")</f>
        <v>Inversiones</v>
      </c>
      <c r="R509" s="3" t="str">
        <f>IFERROR(VLOOKUP(Presupuestos[[#This Row],[CLASIFICACIÓN (N)]],Tabla17[],3,0),"")</f>
        <v>Inversión</v>
      </c>
      <c r="S509" s="3" t="s">
        <v>16</v>
      </c>
      <c r="T509" s="3" t="str">
        <f>IFERROR(VLOOKUP(Presupuestos[[#This Row],[ALMACEN]],Tabla5[],2,0),"")</f>
        <v>Arequipa</v>
      </c>
      <c r="U509" s="19" t="str">
        <f>IFERROR(VLOOKUP(Presupuestos[[#This Row],[TIPO DE DOCUMENTO]],Tipo_Documento[],2,0)&amp;Presupuestos[[#This Row],[SERIE]]&amp;Presupuestos[[#This Row],[NUMERO]]&amp;Presupuestos[[#This Row],[RUC]],"")</f>
        <v>01E001446520558275082</v>
      </c>
      <c r="V509" s="3" t="s">
        <v>120</v>
      </c>
      <c r="W509" s="7">
        <v>45877</v>
      </c>
      <c r="X509" s="7">
        <v>45877</v>
      </c>
      <c r="Y509" s="3" t="s">
        <v>668</v>
      </c>
      <c r="Z509" s="3">
        <v>4465</v>
      </c>
      <c r="AA509" s="3">
        <f>IFERROR(VLOOKUP(Presupuestos[[#This Row],[RAZON SOCIAL]],CHOOSE({1,2},Clientes_Proveedores[Razon Social],Clientes_Proveedores[Ruc / Dni]),2,0),"-")</f>
        <v>20558275082</v>
      </c>
      <c r="AB509" s="31" t="s">
        <v>1478</v>
      </c>
      <c r="AC509" s="3" t="s">
        <v>670</v>
      </c>
      <c r="AD509" s="5">
        <v>0.18</v>
      </c>
      <c r="AE509" s="6">
        <v>4964.41</v>
      </c>
      <c r="AF509" s="6">
        <f>Presupuestos[[#This Row],[BASE]]*Presupuestos[[#This Row],[% IGV]]</f>
        <v>893.59379999999999</v>
      </c>
      <c r="AG509" s="22">
        <f>ROUND(SUM(Presupuestos[[#This Row],[BASE]:[IGV]]),2)</f>
        <v>5858</v>
      </c>
      <c r="AH509" s="9" t="str">
        <f>IF(Presupuestos[[#This Row],[MONEDA]]="USD",VLOOKUP(Presupuestos[[#This Row],[FECHA DE EMISION]],Tipo_Cambio[],3,0),"")</f>
        <v/>
      </c>
      <c r="AI509" s="22">
        <f>IFERROR(ROUND(IF(Presupuestos[[#This Row],[MONEDA]]="PEN",Presupuestos[[#This Row],[TOTAL]],Presupuestos[[#This Row],[TOTAL]]*Presupuestos[[#This Row],[TIPO DE CAMBIO]]),2),"")</f>
        <v>5858</v>
      </c>
      <c r="AJ509" s="5"/>
      <c r="AK509" s="33" t="s">
        <v>671</v>
      </c>
      <c r="AL509" s="5" t="s">
        <v>680</v>
      </c>
      <c r="AM509" s="23" t="s">
        <v>671</v>
      </c>
      <c r="AN509" s="23" t="s">
        <v>671</v>
      </c>
      <c r="AO509" s="7">
        <f>IFERROR(VLOOKUP("1-"&amp;Presupuestos[[#This Row],[ID DOCUMENTO]],BD_Pagos[],7,0),"")</f>
        <v>45877</v>
      </c>
      <c r="AP509" s="16" t="str">
        <f>IFERROR(VLOOKUP("1-"&amp;Presupuestos[[#This Row],[ID DOCUMENTO]],BD_Pagos[],8,0),"")</f>
        <v>B-BCP - Soles</v>
      </c>
      <c r="AQ509" s="17">
        <f>IFERROR(VLOOKUP("1-"&amp;Presupuestos[[#This Row],[ID DOCUMENTO]],BD_Pagos[],9,0),"")</f>
        <v>1146507</v>
      </c>
      <c r="AR509" s="54"/>
      <c r="AS509" s="7">
        <f>IFERROR(VLOOKUP("2-"&amp;Presupuestos[[#This Row],[ID DOCUMENTO]],BD_Pagos[],7,0),"")</f>
        <v>0</v>
      </c>
      <c r="AT509" s="16" t="str">
        <f>IFERROR(VLOOKUP("2-"&amp;Presupuestos[[#This Row],[ID DOCUMENTO]],BD_Pagos[],8,0),"")</f>
        <v/>
      </c>
      <c r="AU509" s="17">
        <f>IFERROR(VLOOKUP("2-"&amp;Presupuestos[[#This Row],[ID DOCUMENTO]],BD_Pagos[],9,0),"")</f>
        <v>0</v>
      </c>
      <c r="AV509" s="20">
        <f>IF(IFERROR(VLOOKUP("2-"&amp;Presupuestos[[#This Row],[ID DOCUMENTO]],BD_Pagos[],10,0),0)&gt;Presupuestos[[#This Row],[TOTAL SOLES]],Presupuestos[[#This Row],[TOTAL SOLES]],IFERROR(VLOOKUP("2-"&amp;Presupuestos[[#This Row],[ID DOCUMENTO]],BD_Pagos[],10,0),0))</f>
        <v>0</v>
      </c>
      <c r="AW509" s="7"/>
      <c r="AX509" s="16"/>
      <c r="AY509" s="17"/>
      <c r="AZ509" s="20"/>
      <c r="BA509" s="7"/>
      <c r="BB509" s="16"/>
      <c r="BC509" s="17"/>
      <c r="BD509" s="20"/>
      <c r="BE509" s="7">
        <f>IFERROR(VLOOKUP("5-"&amp;Presupuestos[[#This Row],[ID DOCUMENTO]],BD_Pagos[],7,0),"")</f>
        <v>0</v>
      </c>
      <c r="BF509" s="17">
        <f>IFERROR(VLOOKUP("5-"&amp;Presupuestos[[#This Row],[ID DOCUMENTO]],BD_Pagos[],9,0),"")</f>
        <v>0</v>
      </c>
      <c r="BG509" s="20">
        <f>IF(IFERROR(VLOOKUP("5-"&amp;Presupuestos[[#This Row],[ID DOCUMENTO]],BD_Pagos[],10,0),0)&gt;Presupuestos[[#This Row],[TOTAL SOLES]],Presupuestos[[#This Row],[TOTAL SOLES]],IFERROR(VLOOKUP("5-"&amp;Presupuestos[[#This Row],[ID DOCUMENTO]],BD_Pagos[],10,0),0))</f>
        <v>0</v>
      </c>
      <c r="BH509" s="7">
        <f>IFERROR(VLOOKUP("1-Detraccion"&amp;Presupuestos[[#This Row],[ID DOCUMENTO]],BD_Pagos[],2,0),"")</f>
        <v>0</v>
      </c>
      <c r="BI509" s="3" t="str">
        <f>IFERROR(VLOOKUP("1-Detraccion"&amp;Presupuestos[[#This Row],[ID DOCUMENTO]],BD_Pagos[],3,0),"")</f>
        <v/>
      </c>
      <c r="BJ509" s="3">
        <f>IFERROR(VLOOKUP("1-Detraccion"&amp;Presupuestos[[#This Row],[ID DOCUMENTO]],BD_Pagos[],4,0),"")</f>
        <v>0</v>
      </c>
      <c r="BK509" s="6">
        <f>IF(IFERROR(VLOOKUP("1-Detraccion"&amp;Presupuestos[[#This Row],[ID DOCUMENTO]],BD_Pagos[],5,0),0)&gt;Presupuestos[[#This Row],[TOTAL SOLES]],Presupuestos[[#This Row],[TOTAL SOLES]],IFERROR(VLOOKUP("1-Detraccion"&amp;Presupuestos[[#This Row],[ID DOCUMENTO]],BD_Pagos[],5,0),0))</f>
        <v>0</v>
      </c>
      <c r="BL509" s="6">
        <f>IF(IFERROR(VLOOKUP("1-Detraccion"&amp;Presupuestos[[#This Row],[ID DOCUMENTO]],BD_Pagos[],6,0),0)&gt;Presupuestos[[#This Row],[TOTAL SOLES]],Presupuestos[[#This Row],[TOTAL SOLES]],IFERROR(VLOOKUP("1-Detraccion"&amp;Presupuestos[[#This Row],[ID DOCUMENTO]],BD_Pagos[],6,0),0))</f>
        <v>0</v>
      </c>
      <c r="BM509" s="37"/>
      <c r="BN509" s="3"/>
      <c r="BO509" s="3"/>
      <c r="BP509" s="6"/>
      <c r="BQ50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5858</v>
      </c>
      <c r="BR509" s="23" t="str">
        <f>IF(Presupuestos[[#This Row],[SALDO ME-MN]]&gt;0,"PENDIENTE","CANCELADO")</f>
        <v>PENDIENTE</v>
      </c>
      <c r="BS509" s="23" t="str">
        <f>IF(COUNTIFS($U$4:$U508,Presupuestos[[#This Row],[ID DOCUMENTO]])&gt;=1,IF(B508=Presupuestos[[#This Row],[ID]],"OK","DOC. DUPLICADO"),"OK")</f>
        <v>OK</v>
      </c>
    </row>
    <row r="510" spans="2:71" x14ac:dyDescent="0.25">
      <c r="B510" s="34">
        <f>IF(Presupuestos[[#This Row],[ID DOCUMENTO]]=U509,B509,IF(B509="ID",1,B509+1))</f>
        <v>487</v>
      </c>
      <c r="C510" s="2">
        <v>45874</v>
      </c>
      <c r="D510" s="2">
        <v>45874</v>
      </c>
      <c r="E510" s="3" t="s">
        <v>966</v>
      </c>
      <c r="F510" s="25" t="s">
        <v>35</v>
      </c>
      <c r="G510" s="25" t="s">
        <v>51</v>
      </c>
      <c r="H510" s="25" t="s">
        <v>24</v>
      </c>
      <c r="I510" s="36" t="str">
        <f>IFERROR(VLOOKUP(Presupuestos[[#This Row],[AREA]]&amp;Presupuestos[[#This Row],[CONCEPTO]]&amp;Presupuestos[[#This Row],[DESCRIPCION]],Tabla28[[Columna1]:[CÓDIGO NUEVO]],2,0),"")</f>
        <v>P0315001</v>
      </c>
      <c r="J510" s="3" t="s">
        <v>1479</v>
      </c>
      <c r="K510" s="3" t="s">
        <v>666</v>
      </c>
      <c r="L510" s="3" t="s">
        <v>666</v>
      </c>
      <c r="M510" s="31" t="s">
        <v>1480</v>
      </c>
      <c r="N510" s="3"/>
      <c r="O510" s="3" t="s">
        <v>315</v>
      </c>
      <c r="P510" s="3" t="s">
        <v>142</v>
      </c>
      <c r="Q510" s="3" t="str">
        <f>IFERROR(VLOOKUP(Presupuestos[[#This Row],[CLASIFICACIÓN (N)]],Tabla17[],2,0),"")</f>
        <v>Gastos no operativos</v>
      </c>
      <c r="R510" s="3" t="str">
        <f>IFERROR(VLOOKUP(Presupuestos[[#This Row],[CLASIFICACIÓN (N)]],Tabla17[],3,0),"")</f>
        <v>Operativo</v>
      </c>
      <c r="S510" s="3" t="s">
        <v>16</v>
      </c>
      <c r="T510" s="3" t="str">
        <f>IFERROR(VLOOKUP(Presupuestos[[#This Row],[ALMACEN]],Tabla5[],2,0),"")</f>
        <v>Arequipa</v>
      </c>
      <c r="U510" s="19" t="str">
        <f>IFERROR(VLOOKUP(Presupuestos[[#This Row],[TIPO DE DOCUMENTO]],Tipo_Documento[],2,0)&amp;Presupuestos[[#This Row],[SERIE]]&amp;Presupuestos[[#This Row],[NUMERO]]&amp;Presupuestos[[#This Row],[RUC]],"")</f>
        <v>LIQOPE14011111111</v>
      </c>
      <c r="V510" s="3" t="s">
        <v>175</v>
      </c>
      <c r="W510" s="7">
        <v>45874</v>
      </c>
      <c r="X510" s="7">
        <v>45874</v>
      </c>
      <c r="Y510" s="3" t="s">
        <v>36</v>
      </c>
      <c r="Z510" s="3">
        <v>140</v>
      </c>
      <c r="AA510" s="3">
        <f>IFERROR(VLOOKUP(Presupuestos[[#This Row],[RAZON SOCIAL]],CHOOSE({1,2},Clientes_Proveedores[Razon Social],Clientes_Proveedores[Ruc / Dni]),2,0),"-")</f>
        <v>11111111</v>
      </c>
      <c r="AB510" s="31" t="s">
        <v>916</v>
      </c>
      <c r="AC510" s="3" t="s">
        <v>670</v>
      </c>
      <c r="AD510" s="5"/>
      <c r="AE510" s="6">
        <v>20</v>
      </c>
      <c r="AF510" s="6">
        <f>Presupuestos[[#This Row],[BASE]]*Presupuestos[[#This Row],[% IGV]]</f>
        <v>0</v>
      </c>
      <c r="AG510" s="22">
        <f>ROUND(SUM(Presupuestos[[#This Row],[BASE]:[IGV]]),2)</f>
        <v>20</v>
      </c>
      <c r="AH510" s="9" t="str">
        <f>IF(Presupuestos[[#This Row],[MONEDA]]="USD",VLOOKUP(Presupuestos[[#This Row],[FECHA DE EMISION]],Tipo_Cambio[],3,0),"")</f>
        <v/>
      </c>
      <c r="AI510" s="22">
        <f>IFERROR(ROUND(IF(Presupuestos[[#This Row],[MONEDA]]="PEN",Presupuestos[[#This Row],[TOTAL]],Presupuestos[[#This Row],[TOTAL]]*Presupuestos[[#This Row],[TIPO DE CAMBIO]]),2),"")</f>
        <v>20</v>
      </c>
      <c r="AJ510" s="5"/>
      <c r="AK510" s="33" t="s">
        <v>671</v>
      </c>
      <c r="AL510" s="5" t="s">
        <v>742</v>
      </c>
      <c r="AM510" s="23" t="s">
        <v>671</v>
      </c>
      <c r="AN510" s="23" t="s">
        <v>671</v>
      </c>
      <c r="AO510" s="7">
        <f>IFERROR(VLOOKUP("1-"&amp;Presupuestos[[#This Row],[ID DOCUMENTO]],BD_Pagos[],7,0),"")</f>
        <v>0</v>
      </c>
      <c r="AP510" s="16" t="str">
        <f>IFERROR(VLOOKUP("1-"&amp;Presupuestos[[#This Row],[ID DOCUMENTO]],BD_Pagos[],8,0),"")</f>
        <v/>
      </c>
      <c r="AQ510" s="17" t="str">
        <f>IFERROR(VLOOKUP("1-"&amp;Presupuestos[[#This Row],[ID DOCUMENTO]],BD_Pagos[],9,0),"")</f>
        <v/>
      </c>
      <c r="AR510" s="54"/>
      <c r="AS510" s="7">
        <f>IFERROR(VLOOKUP("2-"&amp;Presupuestos[[#This Row],[ID DOCUMENTO]],BD_Pagos[],7,0),"")</f>
        <v>0</v>
      </c>
      <c r="AT510" s="16" t="str">
        <f>IFERROR(VLOOKUP("2-"&amp;Presupuestos[[#This Row],[ID DOCUMENTO]],BD_Pagos[],8,0),"")</f>
        <v/>
      </c>
      <c r="AU510" s="17">
        <f>IFERROR(VLOOKUP("2-"&amp;Presupuestos[[#This Row],[ID DOCUMENTO]],BD_Pagos[],9,0),"")</f>
        <v>0</v>
      </c>
      <c r="AV510" s="20">
        <f>IF(IFERROR(VLOOKUP("2-"&amp;Presupuestos[[#This Row],[ID DOCUMENTO]],BD_Pagos[],10,0),0)&gt;Presupuestos[[#This Row],[TOTAL SOLES]],Presupuestos[[#This Row],[TOTAL SOLES]],IFERROR(VLOOKUP("2-"&amp;Presupuestos[[#This Row],[ID DOCUMENTO]],BD_Pagos[],10,0),0))</f>
        <v>0</v>
      </c>
      <c r="AW510" s="7"/>
      <c r="AX510" s="16"/>
      <c r="AY510" s="17"/>
      <c r="AZ510" s="20"/>
      <c r="BA510" s="7"/>
      <c r="BB510" s="16"/>
      <c r="BC510" s="17"/>
      <c r="BD510" s="20"/>
      <c r="BE510" s="7">
        <f>IFERROR(VLOOKUP("5-"&amp;Presupuestos[[#This Row],[ID DOCUMENTO]],BD_Pagos[],7,0),"")</f>
        <v>0</v>
      </c>
      <c r="BF510" s="17">
        <f>IFERROR(VLOOKUP("5-"&amp;Presupuestos[[#This Row],[ID DOCUMENTO]],BD_Pagos[],9,0),"")</f>
        <v>0</v>
      </c>
      <c r="BG510" s="20">
        <f>IF(IFERROR(VLOOKUP("5-"&amp;Presupuestos[[#This Row],[ID DOCUMENTO]],BD_Pagos[],10,0),0)&gt;Presupuestos[[#This Row],[TOTAL SOLES]],Presupuestos[[#This Row],[TOTAL SOLES]],IFERROR(VLOOKUP("5-"&amp;Presupuestos[[#This Row],[ID DOCUMENTO]],BD_Pagos[],10,0),0))</f>
        <v>0</v>
      </c>
      <c r="BH510" s="7">
        <f>IFERROR(VLOOKUP("1-Detraccion"&amp;Presupuestos[[#This Row],[ID DOCUMENTO]],BD_Pagos[],2,0),"")</f>
        <v>0</v>
      </c>
      <c r="BI510" s="3" t="str">
        <f>IFERROR(VLOOKUP("1-Detraccion"&amp;Presupuestos[[#This Row],[ID DOCUMENTO]],BD_Pagos[],3,0),"")</f>
        <v/>
      </c>
      <c r="BJ510" s="3">
        <f>IFERROR(VLOOKUP("1-Detraccion"&amp;Presupuestos[[#This Row],[ID DOCUMENTO]],BD_Pagos[],4,0),"")</f>
        <v>0</v>
      </c>
      <c r="BK510" s="6">
        <f>IF(IFERROR(VLOOKUP("1-Detraccion"&amp;Presupuestos[[#This Row],[ID DOCUMENTO]],BD_Pagos[],5,0),0)&gt;Presupuestos[[#This Row],[TOTAL SOLES]],Presupuestos[[#This Row],[TOTAL SOLES]],IFERROR(VLOOKUP("1-Detraccion"&amp;Presupuestos[[#This Row],[ID DOCUMENTO]],BD_Pagos[],5,0),0))</f>
        <v>0</v>
      </c>
      <c r="BL510" s="6">
        <f>IF(IFERROR(VLOOKUP("1-Detraccion"&amp;Presupuestos[[#This Row],[ID DOCUMENTO]],BD_Pagos[],6,0),0)&gt;Presupuestos[[#This Row],[TOTAL SOLES]],Presupuestos[[#This Row],[TOTAL SOLES]],IFERROR(VLOOKUP("1-Detraccion"&amp;Presupuestos[[#This Row],[ID DOCUMENTO]],BD_Pagos[],6,0),0))</f>
        <v>0</v>
      </c>
      <c r="BM510" s="37"/>
      <c r="BN510" s="3"/>
      <c r="BO510" s="3"/>
      <c r="BP510" s="6"/>
      <c r="BQ51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510" s="23" t="str">
        <f>IF(Presupuestos[[#This Row],[SALDO ME-MN]]&gt;0,"PENDIENTE","CANCELADO")</f>
        <v>PENDIENTE</v>
      </c>
      <c r="BS510" s="23" t="str">
        <f>IF(COUNTIFS($U$4:$U509,Presupuestos[[#This Row],[ID DOCUMENTO]])&gt;=1,IF(B509=Presupuestos[[#This Row],[ID]],"OK","DOC. DUPLICADO"),"OK")</f>
        <v>OK</v>
      </c>
    </row>
    <row r="511" spans="2:71" ht="36" x14ac:dyDescent="0.25">
      <c r="B511" s="34">
        <f>IF(Presupuestos[[#This Row],[ID DOCUMENTO]]=U510,B510,IF(B510="ID",1,B510+1))</f>
        <v>488</v>
      </c>
      <c r="C511" s="2">
        <v>45877</v>
      </c>
      <c r="D511" s="2">
        <v>45877</v>
      </c>
      <c r="E511" s="3" t="s">
        <v>966</v>
      </c>
      <c r="F511" s="25" t="s">
        <v>35</v>
      </c>
      <c r="G511" s="25" t="s">
        <v>19</v>
      </c>
      <c r="H511" s="25" t="s">
        <v>228</v>
      </c>
      <c r="I511" s="36" t="str">
        <f>IFERROR(VLOOKUP(Presupuestos[[#This Row],[AREA]]&amp;Presupuestos[[#This Row],[CONCEPTO]]&amp;Presupuestos[[#This Row],[DESCRIPCION]],Tabla28[[Columna1]:[CÓDIGO NUEVO]],2,0),"")</f>
        <v>P0307003</v>
      </c>
      <c r="J511" s="3" t="s">
        <v>1481</v>
      </c>
      <c r="K511" s="3" t="s">
        <v>666</v>
      </c>
      <c r="L511" s="3" t="s">
        <v>666</v>
      </c>
      <c r="M511" s="31" t="s">
        <v>1482</v>
      </c>
      <c r="N511" s="3"/>
      <c r="O511" s="3" t="s">
        <v>300</v>
      </c>
      <c r="P511" s="3" t="s">
        <v>142</v>
      </c>
      <c r="Q511" s="3" t="str">
        <f>IFERROR(VLOOKUP(Presupuestos[[#This Row],[CLASIFICACIÓN (N)]],Tabla17[],2,0),"")</f>
        <v>Gastos no operativos</v>
      </c>
      <c r="R511" s="3" t="str">
        <f>IFERROR(VLOOKUP(Presupuestos[[#This Row],[CLASIFICACIÓN (N)]],Tabla17[],3,0),"")</f>
        <v>Operativo</v>
      </c>
      <c r="S511" s="3" t="s">
        <v>16</v>
      </c>
      <c r="T511" s="3" t="str">
        <f>IFERROR(VLOOKUP(Presupuestos[[#This Row],[ALMACEN]],Tabla5[],2,0),"")</f>
        <v>Arequipa</v>
      </c>
      <c r="U511" s="19" t="str">
        <f>IFERROR(VLOOKUP(Presupuestos[[#This Row],[TIPO DE DOCUMENTO]],Tipo_Documento[],2,0)&amp;Presupuestos[[#This Row],[SERIE]]&amp;Presupuestos[[#This Row],[NUMERO]]&amp;Presupuestos[[#This Row],[RUC]],"")</f>
        <v>LIQOPE14211111111</v>
      </c>
      <c r="V511" s="3" t="s">
        <v>175</v>
      </c>
      <c r="W511" s="7">
        <v>45877</v>
      </c>
      <c r="X511" s="7">
        <v>45877</v>
      </c>
      <c r="Y511" s="3" t="s">
        <v>36</v>
      </c>
      <c r="Z511" s="3">
        <v>142</v>
      </c>
      <c r="AA511" s="3">
        <f>IFERROR(VLOOKUP(Presupuestos[[#This Row],[RAZON SOCIAL]],CHOOSE({1,2},Clientes_Proveedores[Razon Social],Clientes_Proveedores[Ruc / Dni]),2,0),"-")</f>
        <v>11111111</v>
      </c>
      <c r="AB511" s="31" t="s">
        <v>916</v>
      </c>
      <c r="AC511" s="3" t="s">
        <v>670</v>
      </c>
      <c r="AD511" s="5"/>
      <c r="AE511" s="6">
        <v>150</v>
      </c>
      <c r="AF511" s="6">
        <f>Presupuestos[[#This Row],[BASE]]*Presupuestos[[#This Row],[% IGV]]</f>
        <v>0</v>
      </c>
      <c r="AG511" s="22">
        <f>ROUND(SUM(Presupuestos[[#This Row],[BASE]:[IGV]]),2)</f>
        <v>150</v>
      </c>
      <c r="AH511" s="9" t="str">
        <f>IF(Presupuestos[[#This Row],[MONEDA]]="USD",VLOOKUP(Presupuestos[[#This Row],[FECHA DE EMISION]],Tipo_Cambio[],3,0),"")</f>
        <v/>
      </c>
      <c r="AI511" s="22">
        <f>IFERROR(ROUND(IF(Presupuestos[[#This Row],[MONEDA]]="PEN",Presupuestos[[#This Row],[TOTAL]],Presupuestos[[#This Row],[TOTAL]]*Presupuestos[[#This Row],[TIPO DE CAMBIO]]),2),"")</f>
        <v>150</v>
      </c>
      <c r="AJ511" s="5"/>
      <c r="AK511" s="33" t="s">
        <v>671</v>
      </c>
      <c r="AL511" s="5" t="s">
        <v>742</v>
      </c>
      <c r="AM511" s="23" t="s">
        <v>671</v>
      </c>
      <c r="AN511" s="23" t="s">
        <v>671</v>
      </c>
      <c r="AO511" s="7">
        <f>IFERROR(VLOOKUP("1-"&amp;Presupuestos[[#This Row],[ID DOCUMENTO]],BD_Pagos[],7,0),"")</f>
        <v>0</v>
      </c>
      <c r="AP511" s="16" t="str">
        <f>IFERROR(VLOOKUP("1-"&amp;Presupuestos[[#This Row],[ID DOCUMENTO]],BD_Pagos[],8,0),"")</f>
        <v/>
      </c>
      <c r="AQ511" s="17" t="str">
        <f>IFERROR(VLOOKUP("1-"&amp;Presupuestos[[#This Row],[ID DOCUMENTO]],BD_Pagos[],9,0),"")</f>
        <v/>
      </c>
      <c r="AR511" s="54"/>
      <c r="AS511" s="7">
        <f>IFERROR(VLOOKUP("2-"&amp;Presupuestos[[#This Row],[ID DOCUMENTO]],BD_Pagos[],7,0),"")</f>
        <v>0</v>
      </c>
      <c r="AT511" s="16" t="str">
        <f>IFERROR(VLOOKUP("2-"&amp;Presupuestos[[#This Row],[ID DOCUMENTO]],BD_Pagos[],8,0),"")</f>
        <v/>
      </c>
      <c r="AU511" s="17">
        <f>IFERROR(VLOOKUP("2-"&amp;Presupuestos[[#This Row],[ID DOCUMENTO]],BD_Pagos[],9,0),"")</f>
        <v>0</v>
      </c>
      <c r="AV511" s="20">
        <f>IF(IFERROR(VLOOKUP("2-"&amp;Presupuestos[[#This Row],[ID DOCUMENTO]],BD_Pagos[],10,0),0)&gt;Presupuestos[[#This Row],[TOTAL SOLES]],Presupuestos[[#This Row],[TOTAL SOLES]],IFERROR(VLOOKUP("2-"&amp;Presupuestos[[#This Row],[ID DOCUMENTO]],BD_Pagos[],10,0),0))</f>
        <v>0</v>
      </c>
      <c r="AW511" s="7"/>
      <c r="AX511" s="16"/>
      <c r="AY511" s="17"/>
      <c r="AZ511" s="20"/>
      <c r="BA511" s="7"/>
      <c r="BB511" s="16"/>
      <c r="BC511" s="17"/>
      <c r="BD511" s="20"/>
      <c r="BE511" s="7">
        <f>IFERROR(VLOOKUP("5-"&amp;Presupuestos[[#This Row],[ID DOCUMENTO]],BD_Pagos[],7,0),"")</f>
        <v>0</v>
      </c>
      <c r="BF511" s="17">
        <f>IFERROR(VLOOKUP("5-"&amp;Presupuestos[[#This Row],[ID DOCUMENTO]],BD_Pagos[],9,0),"")</f>
        <v>0</v>
      </c>
      <c r="BG511" s="20">
        <f>IF(IFERROR(VLOOKUP("5-"&amp;Presupuestos[[#This Row],[ID DOCUMENTO]],BD_Pagos[],10,0),0)&gt;Presupuestos[[#This Row],[TOTAL SOLES]],Presupuestos[[#This Row],[TOTAL SOLES]],IFERROR(VLOOKUP("5-"&amp;Presupuestos[[#This Row],[ID DOCUMENTO]],BD_Pagos[],10,0),0))</f>
        <v>0</v>
      </c>
      <c r="BH511" s="7">
        <f>IFERROR(VLOOKUP("1-Detraccion"&amp;Presupuestos[[#This Row],[ID DOCUMENTO]],BD_Pagos[],2,0),"")</f>
        <v>0</v>
      </c>
      <c r="BI511" s="3" t="str">
        <f>IFERROR(VLOOKUP("1-Detraccion"&amp;Presupuestos[[#This Row],[ID DOCUMENTO]],BD_Pagos[],3,0),"")</f>
        <v/>
      </c>
      <c r="BJ511" s="3">
        <f>IFERROR(VLOOKUP("1-Detraccion"&amp;Presupuestos[[#This Row],[ID DOCUMENTO]],BD_Pagos[],4,0),"")</f>
        <v>0</v>
      </c>
      <c r="BK511" s="6">
        <f>IF(IFERROR(VLOOKUP("1-Detraccion"&amp;Presupuestos[[#This Row],[ID DOCUMENTO]],BD_Pagos[],5,0),0)&gt;Presupuestos[[#This Row],[TOTAL SOLES]],Presupuestos[[#This Row],[TOTAL SOLES]],IFERROR(VLOOKUP("1-Detraccion"&amp;Presupuestos[[#This Row],[ID DOCUMENTO]],BD_Pagos[],5,0),0))</f>
        <v>0</v>
      </c>
      <c r="BL511" s="6">
        <f>IF(IFERROR(VLOOKUP("1-Detraccion"&amp;Presupuestos[[#This Row],[ID DOCUMENTO]],BD_Pagos[],6,0),0)&gt;Presupuestos[[#This Row],[TOTAL SOLES]],Presupuestos[[#This Row],[TOTAL SOLES]],IFERROR(VLOOKUP("1-Detraccion"&amp;Presupuestos[[#This Row],[ID DOCUMENTO]],BD_Pagos[],6,0),0))</f>
        <v>0</v>
      </c>
      <c r="BM511" s="37"/>
      <c r="BN511" s="3"/>
      <c r="BO511" s="3"/>
      <c r="BP511" s="6"/>
      <c r="BQ51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150</v>
      </c>
      <c r="BR511" s="23" t="str">
        <f>IF(Presupuestos[[#This Row],[SALDO ME-MN]]&gt;0,"PENDIENTE","CANCELADO")</f>
        <v>PENDIENTE</v>
      </c>
      <c r="BS511" s="23" t="str">
        <f>IF(COUNTIFS($U$4:$U510,Presupuestos[[#This Row],[ID DOCUMENTO]])&gt;=1,IF(B510=Presupuestos[[#This Row],[ID]],"OK","DOC. DUPLICADO"),"OK")</f>
        <v>OK</v>
      </c>
    </row>
    <row r="512" spans="2:71" ht="24" x14ac:dyDescent="0.25">
      <c r="B512" s="34">
        <f>IF(Presupuestos[[#This Row],[ID DOCUMENTO]]=U511,B511,IF(B511="ID",1,B511+1))</f>
        <v>489</v>
      </c>
      <c r="C512" s="2">
        <v>45868</v>
      </c>
      <c r="D512" s="2">
        <v>45868</v>
      </c>
      <c r="E512" s="3" t="s">
        <v>665</v>
      </c>
      <c r="F512" s="25" t="s">
        <v>35</v>
      </c>
      <c r="G512" s="25" t="s">
        <v>223</v>
      </c>
      <c r="H512" s="25" t="s">
        <v>214</v>
      </c>
      <c r="I512" s="36" t="str">
        <f>IFERROR(VLOOKUP(Presupuestos[[#This Row],[AREA]]&amp;Presupuestos[[#This Row],[CONCEPTO]]&amp;Presupuestos[[#This Row],[DESCRIPCION]],Tabla28[[Columna1]:[CÓDIGO NUEVO]],2,0),"")</f>
        <v>P0303002</v>
      </c>
      <c r="J512" s="3" t="s">
        <v>666</v>
      </c>
      <c r="K512" s="3" t="s">
        <v>666</v>
      </c>
      <c r="L512" s="3" t="s">
        <v>666</v>
      </c>
      <c r="M512" s="31" t="s">
        <v>1483</v>
      </c>
      <c r="N512" s="3"/>
      <c r="O512" s="3" t="s">
        <v>300</v>
      </c>
      <c r="P512" s="3" t="s">
        <v>122</v>
      </c>
      <c r="Q512" s="3" t="str">
        <f>IFERROR(VLOOKUP(Presupuestos[[#This Row],[CLASIFICACIÓN (N)]],Tabla17[],2,0),"")</f>
        <v>Costos de ventas</v>
      </c>
      <c r="R512" s="3" t="str">
        <f>IFERROR(VLOOKUP(Presupuestos[[#This Row],[CLASIFICACIÓN (N)]],Tabla17[],3,0),"")</f>
        <v>Operativo</v>
      </c>
      <c r="S512" s="3" t="s">
        <v>34</v>
      </c>
      <c r="T512" s="3" t="str">
        <f>IFERROR(VLOOKUP(Presupuestos[[#This Row],[ALMACEN]],Tabla5[],2,0),"")</f>
        <v>Arequipa</v>
      </c>
      <c r="U512" s="19" t="str">
        <f>IFERROR(VLOOKUP(Presupuestos[[#This Row],[TIPO DE DOCUMENTO]],Tipo_Documento[],2,0)&amp;Presupuestos[[#This Row],[SERIE]]&amp;Presupuestos[[#This Row],[NUMERO]]&amp;Presupuestos[[#This Row],[RUC]],"")</f>
        <v>01F211241622420517252558</v>
      </c>
      <c r="V512" s="3" t="s">
        <v>120</v>
      </c>
      <c r="W512" s="7">
        <v>45868</v>
      </c>
      <c r="X512" s="7">
        <v>45868</v>
      </c>
      <c r="Y512" s="3" t="s">
        <v>829</v>
      </c>
      <c r="Z512" s="3">
        <v>2416224</v>
      </c>
      <c r="AA512" s="3">
        <f>IFERROR(VLOOKUP(Presupuestos[[#This Row],[RAZON SOCIAL]],CHOOSE({1,2},Clientes_Proveedores[Razon Social],Clientes_Proveedores[Ruc / Dni]),2,0),"-")</f>
        <v>20517252558</v>
      </c>
      <c r="AB512" s="31" t="s">
        <v>714</v>
      </c>
      <c r="AC512" s="3" t="s">
        <v>670</v>
      </c>
      <c r="AD512" s="5">
        <v>0.18</v>
      </c>
      <c r="AE512" s="6">
        <v>6.78</v>
      </c>
      <c r="AF512" s="6">
        <f>Presupuestos[[#This Row],[BASE]]*Presupuestos[[#This Row],[% IGV]]</f>
        <v>1.2203999999999999</v>
      </c>
      <c r="AG512" s="22">
        <f>ROUND(SUM(Presupuestos[[#This Row],[BASE]:[IGV]]),2)</f>
        <v>8</v>
      </c>
      <c r="AH512" s="9" t="str">
        <f>IF(Presupuestos[[#This Row],[MONEDA]]="USD",VLOOKUP(Presupuestos[[#This Row],[FECHA DE EMISION]],Tipo_Cambio[],3,0),"")</f>
        <v/>
      </c>
      <c r="AI512" s="22">
        <f>IFERROR(ROUND(IF(Presupuestos[[#This Row],[MONEDA]]="PEN",Presupuestos[[#This Row],[TOTAL]],Presupuestos[[#This Row],[TOTAL]]*Presupuestos[[#This Row],[TIPO DE CAMBIO]]),2),"")</f>
        <v>8</v>
      </c>
      <c r="AJ512" s="5"/>
      <c r="AK512" s="33" t="s">
        <v>671</v>
      </c>
      <c r="AL512" s="5" t="s">
        <v>672</v>
      </c>
      <c r="AM512" s="23" t="s">
        <v>671</v>
      </c>
      <c r="AN512" s="23" t="s">
        <v>671</v>
      </c>
      <c r="AO512" s="7">
        <f>IFERROR(VLOOKUP("1-"&amp;Presupuestos[[#This Row],[ID DOCUMENTO]],BD_Pagos[],7,0),"")</f>
        <v>45895</v>
      </c>
      <c r="AP512" s="16" t="str">
        <f>IFERROR(VLOOKUP("1-"&amp;Presupuestos[[#This Row],[ID DOCUMENTO]],BD_Pagos[],8,0),"")</f>
        <v>C-Tesoreria</v>
      </c>
      <c r="AQ512" s="17" t="str">
        <f>IFERROR(VLOOKUP("1-"&amp;Presupuestos[[#This Row],[ID DOCUMENTO]],BD_Pagos[],9,0),"")</f>
        <v>001-12599</v>
      </c>
      <c r="AR512" s="54"/>
      <c r="AS512" s="7">
        <f>IFERROR(VLOOKUP("2-"&amp;Presupuestos[[#This Row],[ID DOCUMENTO]],BD_Pagos[],7,0),"")</f>
        <v>0</v>
      </c>
      <c r="AT512" s="16" t="str">
        <f>IFERROR(VLOOKUP("2-"&amp;Presupuestos[[#This Row],[ID DOCUMENTO]],BD_Pagos[],8,0),"")</f>
        <v/>
      </c>
      <c r="AU512" s="17">
        <f>IFERROR(VLOOKUP("2-"&amp;Presupuestos[[#This Row],[ID DOCUMENTO]],BD_Pagos[],9,0),"")</f>
        <v>0</v>
      </c>
      <c r="AV512" s="20">
        <f>IF(IFERROR(VLOOKUP("2-"&amp;Presupuestos[[#This Row],[ID DOCUMENTO]],BD_Pagos[],10,0),0)&gt;Presupuestos[[#This Row],[TOTAL SOLES]],Presupuestos[[#This Row],[TOTAL SOLES]],IFERROR(VLOOKUP("2-"&amp;Presupuestos[[#This Row],[ID DOCUMENTO]],BD_Pagos[],10,0),0))</f>
        <v>0</v>
      </c>
      <c r="AW512" s="7"/>
      <c r="AX512" s="16"/>
      <c r="AY512" s="17"/>
      <c r="AZ512" s="20"/>
      <c r="BA512" s="7"/>
      <c r="BB512" s="16"/>
      <c r="BC512" s="17"/>
      <c r="BD512" s="20"/>
      <c r="BE512" s="7">
        <f>IFERROR(VLOOKUP("5-"&amp;Presupuestos[[#This Row],[ID DOCUMENTO]],BD_Pagos[],7,0),"")</f>
        <v>0</v>
      </c>
      <c r="BF512" s="17">
        <f>IFERROR(VLOOKUP("5-"&amp;Presupuestos[[#This Row],[ID DOCUMENTO]],BD_Pagos[],9,0),"")</f>
        <v>0</v>
      </c>
      <c r="BG512" s="20">
        <f>IF(IFERROR(VLOOKUP("5-"&amp;Presupuestos[[#This Row],[ID DOCUMENTO]],BD_Pagos[],10,0),0)&gt;Presupuestos[[#This Row],[TOTAL SOLES]],Presupuestos[[#This Row],[TOTAL SOLES]],IFERROR(VLOOKUP("5-"&amp;Presupuestos[[#This Row],[ID DOCUMENTO]],BD_Pagos[],10,0),0))</f>
        <v>0</v>
      </c>
      <c r="BH512" s="7">
        <f>IFERROR(VLOOKUP("1-Detraccion"&amp;Presupuestos[[#This Row],[ID DOCUMENTO]],BD_Pagos[],2,0),"")</f>
        <v>0</v>
      </c>
      <c r="BI512" s="3" t="str">
        <f>IFERROR(VLOOKUP("1-Detraccion"&amp;Presupuestos[[#This Row],[ID DOCUMENTO]],BD_Pagos[],3,0),"")</f>
        <v/>
      </c>
      <c r="BJ512" s="3">
        <f>IFERROR(VLOOKUP("1-Detraccion"&amp;Presupuestos[[#This Row],[ID DOCUMENTO]],BD_Pagos[],4,0),"")</f>
        <v>0</v>
      </c>
      <c r="BK512" s="6">
        <f>IF(IFERROR(VLOOKUP("1-Detraccion"&amp;Presupuestos[[#This Row],[ID DOCUMENTO]],BD_Pagos[],5,0),0)&gt;Presupuestos[[#This Row],[TOTAL SOLES]],Presupuestos[[#This Row],[TOTAL SOLES]],IFERROR(VLOOKUP("1-Detraccion"&amp;Presupuestos[[#This Row],[ID DOCUMENTO]],BD_Pagos[],5,0),0))</f>
        <v>0</v>
      </c>
      <c r="BL512" s="6">
        <f>IF(IFERROR(VLOOKUP("1-Detraccion"&amp;Presupuestos[[#This Row],[ID DOCUMENTO]],BD_Pagos[],6,0),0)&gt;Presupuestos[[#This Row],[TOTAL SOLES]],Presupuestos[[#This Row],[TOTAL SOLES]],IFERROR(VLOOKUP("1-Detraccion"&amp;Presupuestos[[#This Row],[ID DOCUMENTO]],BD_Pagos[],6,0),0))</f>
        <v>0</v>
      </c>
      <c r="BM512" s="37"/>
      <c r="BN512" s="3"/>
      <c r="BO512" s="3"/>
      <c r="BP512" s="6"/>
      <c r="BQ51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512" s="23" t="str">
        <f>IF(Presupuestos[[#This Row],[SALDO ME-MN]]&gt;0,"PENDIENTE","CANCELADO")</f>
        <v>PENDIENTE</v>
      </c>
      <c r="BS512" s="23" t="str">
        <f>IF(COUNTIFS($U$4:$U511,Presupuestos[[#This Row],[ID DOCUMENTO]])&gt;=1,IF(B511=Presupuestos[[#This Row],[ID]],"OK","DOC. DUPLICADO"),"OK")</f>
        <v>OK</v>
      </c>
    </row>
    <row r="513" spans="2:71" ht="24" x14ac:dyDescent="0.25">
      <c r="B513" s="34">
        <f>IF(Presupuestos[[#This Row],[ID DOCUMENTO]]=U512,B512,IF(B512="ID",1,B512+1))</f>
        <v>490</v>
      </c>
      <c r="C513" s="2">
        <v>45868</v>
      </c>
      <c r="D513" s="2">
        <v>45868</v>
      </c>
      <c r="E513" s="3" t="s">
        <v>665</v>
      </c>
      <c r="F513" s="25" t="s">
        <v>27</v>
      </c>
      <c r="G513" s="25" t="s">
        <v>128</v>
      </c>
      <c r="H513" s="25" t="s">
        <v>100</v>
      </c>
      <c r="I513" s="36" t="str">
        <f>IFERROR(VLOOKUP(Presupuestos[[#This Row],[AREA]]&amp;Presupuestos[[#This Row],[CONCEPTO]]&amp;Presupuestos[[#This Row],[DESCRIPCION]],Tabla28[[Columna1]:[CÓDIGO NUEVO]],2,0),"")</f>
        <v>P0210001</v>
      </c>
      <c r="J513" s="3" t="s">
        <v>666</v>
      </c>
      <c r="K513" s="3" t="s">
        <v>666</v>
      </c>
      <c r="L513" s="3" t="s">
        <v>666</v>
      </c>
      <c r="M513" s="31" t="s">
        <v>1484</v>
      </c>
      <c r="N513" s="3"/>
      <c r="O513" s="3" t="s">
        <v>308</v>
      </c>
      <c r="P513" s="3" t="s">
        <v>132</v>
      </c>
      <c r="Q513" s="3" t="str">
        <f>IFERROR(VLOOKUP(Presupuestos[[#This Row],[CLASIFICACIÓN (N)]],Tabla17[],2,0),"")</f>
        <v>Gastos operativos</v>
      </c>
      <c r="R513" s="3" t="str">
        <f>IFERROR(VLOOKUP(Presupuestos[[#This Row],[CLASIFICACIÓN (N)]],Tabla17[],3,0),"")</f>
        <v>Operativo</v>
      </c>
      <c r="S513" s="3" t="s">
        <v>34</v>
      </c>
      <c r="T513" s="3" t="str">
        <f>IFERROR(VLOOKUP(Presupuestos[[#This Row],[ALMACEN]],Tabla5[],2,0),"")</f>
        <v>Arequipa</v>
      </c>
      <c r="U513" s="19" t="str">
        <f>IFERROR(VLOOKUP(Presupuestos[[#This Row],[TIPO DE DOCUMENTO]],Tipo_Documento[],2,0)&amp;Presupuestos[[#This Row],[SERIE]]&amp;Presupuestos[[#This Row],[NUMERO]]&amp;Presupuestos[[#This Row],[RUC]],"")</f>
        <v>01F213181828620517252558</v>
      </c>
      <c r="V513" s="3" t="s">
        <v>120</v>
      </c>
      <c r="W513" s="7">
        <v>45868</v>
      </c>
      <c r="X513" s="7">
        <v>45868</v>
      </c>
      <c r="Y513" s="3" t="s">
        <v>719</v>
      </c>
      <c r="Z513" s="3">
        <v>1818286</v>
      </c>
      <c r="AA513" s="3">
        <f>IFERROR(VLOOKUP(Presupuestos[[#This Row],[RAZON SOCIAL]],CHOOSE({1,2},Clientes_Proveedores[Razon Social],Clientes_Proveedores[Ruc / Dni]),2,0),"-")</f>
        <v>20517252558</v>
      </c>
      <c r="AB513" s="31" t="s">
        <v>714</v>
      </c>
      <c r="AC513" s="3" t="s">
        <v>670</v>
      </c>
      <c r="AD513" s="5">
        <v>0.18</v>
      </c>
      <c r="AE513" s="6">
        <v>6.78</v>
      </c>
      <c r="AF513" s="6">
        <f>Presupuestos[[#This Row],[BASE]]*Presupuestos[[#This Row],[% IGV]]</f>
        <v>1.2203999999999999</v>
      </c>
      <c r="AG513" s="22">
        <f>ROUND(SUM(Presupuestos[[#This Row],[BASE]:[IGV]]),2)</f>
        <v>8</v>
      </c>
      <c r="AH513" s="9" t="str">
        <f>IF(Presupuestos[[#This Row],[MONEDA]]="USD",VLOOKUP(Presupuestos[[#This Row],[FECHA DE EMISION]],Tipo_Cambio[],3,0),"")</f>
        <v/>
      </c>
      <c r="AI513" s="22">
        <f>IFERROR(ROUND(IF(Presupuestos[[#This Row],[MONEDA]]="PEN",Presupuestos[[#This Row],[TOTAL]],Presupuestos[[#This Row],[TOTAL]]*Presupuestos[[#This Row],[TIPO DE CAMBIO]]),2),"")</f>
        <v>8</v>
      </c>
      <c r="AJ513" s="5"/>
      <c r="AK513" s="33" t="s">
        <v>671</v>
      </c>
      <c r="AL513" s="5" t="s">
        <v>672</v>
      </c>
      <c r="AM513" s="23" t="s">
        <v>671</v>
      </c>
      <c r="AN513" s="23" t="s">
        <v>671</v>
      </c>
      <c r="AO513" s="7">
        <f>IFERROR(VLOOKUP("1-"&amp;Presupuestos[[#This Row],[ID DOCUMENTO]],BD_Pagos[],7,0),"")</f>
        <v>45895</v>
      </c>
      <c r="AP513" s="16" t="str">
        <f>IFERROR(VLOOKUP("1-"&amp;Presupuestos[[#This Row],[ID DOCUMENTO]],BD_Pagos[],8,0),"")</f>
        <v>C-Tesoreria</v>
      </c>
      <c r="AQ513" s="17" t="str">
        <f>IFERROR(VLOOKUP("1-"&amp;Presupuestos[[#This Row],[ID DOCUMENTO]],BD_Pagos[],9,0),"")</f>
        <v>001-12600</v>
      </c>
      <c r="AR513" s="54"/>
      <c r="AS513" s="7">
        <f>IFERROR(VLOOKUP("2-"&amp;Presupuestos[[#This Row],[ID DOCUMENTO]],BD_Pagos[],7,0),"")</f>
        <v>0</v>
      </c>
      <c r="AT513" s="16" t="str">
        <f>IFERROR(VLOOKUP("2-"&amp;Presupuestos[[#This Row],[ID DOCUMENTO]],BD_Pagos[],8,0),"")</f>
        <v/>
      </c>
      <c r="AU513" s="17">
        <f>IFERROR(VLOOKUP("2-"&amp;Presupuestos[[#This Row],[ID DOCUMENTO]],BD_Pagos[],9,0),"")</f>
        <v>0</v>
      </c>
      <c r="AV513" s="20">
        <f>IF(IFERROR(VLOOKUP("2-"&amp;Presupuestos[[#This Row],[ID DOCUMENTO]],BD_Pagos[],10,0),0)&gt;Presupuestos[[#This Row],[TOTAL SOLES]],Presupuestos[[#This Row],[TOTAL SOLES]],IFERROR(VLOOKUP("2-"&amp;Presupuestos[[#This Row],[ID DOCUMENTO]],BD_Pagos[],10,0),0))</f>
        <v>0</v>
      </c>
      <c r="AW513" s="7"/>
      <c r="AX513" s="16"/>
      <c r="AY513" s="17"/>
      <c r="AZ513" s="20"/>
      <c r="BA513" s="7"/>
      <c r="BB513" s="16"/>
      <c r="BC513" s="17"/>
      <c r="BD513" s="20"/>
      <c r="BE513" s="7">
        <f>IFERROR(VLOOKUP("5-"&amp;Presupuestos[[#This Row],[ID DOCUMENTO]],BD_Pagos[],7,0),"")</f>
        <v>0</v>
      </c>
      <c r="BF513" s="17">
        <f>IFERROR(VLOOKUP("5-"&amp;Presupuestos[[#This Row],[ID DOCUMENTO]],BD_Pagos[],9,0),"")</f>
        <v>0</v>
      </c>
      <c r="BG513" s="20">
        <f>IF(IFERROR(VLOOKUP("5-"&amp;Presupuestos[[#This Row],[ID DOCUMENTO]],BD_Pagos[],10,0),0)&gt;Presupuestos[[#This Row],[TOTAL SOLES]],Presupuestos[[#This Row],[TOTAL SOLES]],IFERROR(VLOOKUP("5-"&amp;Presupuestos[[#This Row],[ID DOCUMENTO]],BD_Pagos[],10,0),0))</f>
        <v>0</v>
      </c>
      <c r="BH513" s="7">
        <f>IFERROR(VLOOKUP("1-Detraccion"&amp;Presupuestos[[#This Row],[ID DOCUMENTO]],BD_Pagos[],2,0),"")</f>
        <v>0</v>
      </c>
      <c r="BI513" s="3" t="str">
        <f>IFERROR(VLOOKUP("1-Detraccion"&amp;Presupuestos[[#This Row],[ID DOCUMENTO]],BD_Pagos[],3,0),"")</f>
        <v/>
      </c>
      <c r="BJ513" s="3">
        <f>IFERROR(VLOOKUP("1-Detraccion"&amp;Presupuestos[[#This Row],[ID DOCUMENTO]],BD_Pagos[],4,0),"")</f>
        <v>0</v>
      </c>
      <c r="BK513" s="6">
        <f>IF(IFERROR(VLOOKUP("1-Detraccion"&amp;Presupuestos[[#This Row],[ID DOCUMENTO]],BD_Pagos[],5,0),0)&gt;Presupuestos[[#This Row],[TOTAL SOLES]],Presupuestos[[#This Row],[TOTAL SOLES]],IFERROR(VLOOKUP("1-Detraccion"&amp;Presupuestos[[#This Row],[ID DOCUMENTO]],BD_Pagos[],5,0),0))</f>
        <v>0</v>
      </c>
      <c r="BL513" s="6">
        <f>IF(IFERROR(VLOOKUP("1-Detraccion"&amp;Presupuestos[[#This Row],[ID DOCUMENTO]],BD_Pagos[],6,0),0)&gt;Presupuestos[[#This Row],[TOTAL SOLES]],Presupuestos[[#This Row],[TOTAL SOLES]],IFERROR(VLOOKUP("1-Detraccion"&amp;Presupuestos[[#This Row],[ID DOCUMENTO]],BD_Pagos[],6,0),0))</f>
        <v>0</v>
      </c>
      <c r="BM513" s="37"/>
      <c r="BN513" s="3"/>
      <c r="BO513" s="3"/>
      <c r="BP513" s="6"/>
      <c r="BQ51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513" s="23" t="str">
        <f>IF(Presupuestos[[#This Row],[SALDO ME-MN]]&gt;0,"PENDIENTE","CANCELADO")</f>
        <v>PENDIENTE</v>
      </c>
      <c r="BS513" s="23" t="str">
        <f>IF(COUNTIFS($U$4:$U512,Presupuestos[[#This Row],[ID DOCUMENTO]])&gt;=1,IF(B512=Presupuestos[[#This Row],[ID]],"OK","DOC. DUPLICADO"),"OK")</f>
        <v>OK</v>
      </c>
    </row>
    <row r="514" spans="2:71" x14ac:dyDescent="0.25">
      <c r="B514" s="34">
        <f>IF(Presupuestos[[#This Row],[ID DOCUMENTO]]=U513,B513,IF(B513="ID",1,B513+1))</f>
        <v>491</v>
      </c>
      <c r="C514" s="2">
        <v>45870</v>
      </c>
      <c r="D514" s="2">
        <v>45870</v>
      </c>
      <c r="E514" s="3" t="s">
        <v>991</v>
      </c>
      <c r="F514" s="25" t="s">
        <v>9</v>
      </c>
      <c r="G514" s="25" t="s">
        <v>45</v>
      </c>
      <c r="H514" s="25" t="s">
        <v>52</v>
      </c>
      <c r="I514" s="36" t="str">
        <f>IFERROR(VLOOKUP(Presupuestos[[#This Row],[AREA]]&amp;Presupuestos[[#This Row],[CONCEPTO]]&amp;Presupuestos[[#This Row],[DESCRIPCION]],Tabla28[[Columna1]:[CÓDIGO NUEVO]],2,0),"")</f>
        <v>P0104005</v>
      </c>
      <c r="J514" s="3" t="s">
        <v>666</v>
      </c>
      <c r="K514" s="3" t="s">
        <v>666</v>
      </c>
      <c r="L514" s="3" t="s">
        <v>666</v>
      </c>
      <c r="M514" s="31" t="s">
        <v>1339</v>
      </c>
      <c r="N514" s="3"/>
      <c r="O514" s="3" t="s">
        <v>315</v>
      </c>
      <c r="P514" s="3" t="s">
        <v>127</v>
      </c>
      <c r="Q514" s="3" t="str">
        <f>IFERROR(VLOOKUP(Presupuestos[[#This Row],[CLASIFICACIÓN (N)]],Tabla17[],2,0),"")</f>
        <v>Gastos operativos</v>
      </c>
      <c r="R514" s="3" t="str">
        <f>IFERROR(VLOOKUP(Presupuestos[[#This Row],[CLASIFICACIÓN (N)]],Tabla17[],3,0),"")</f>
        <v>Operativo</v>
      </c>
      <c r="S514" s="3" t="s">
        <v>34</v>
      </c>
      <c r="T514" s="3" t="str">
        <f>IFERROR(VLOOKUP(Presupuestos[[#This Row],[ALMACEN]],Tabla5[],2,0),"")</f>
        <v>Arequipa</v>
      </c>
      <c r="U514" s="19" t="str">
        <f>IFERROR(VLOOKUP(Presupuestos[[#This Row],[TIPO DE DOCUMENTO]],Tipo_Documento[],2,0)&amp;Presupuestos[[#This Row],[SERIE]]&amp;Presupuestos[[#This Row],[NUMERO]]&amp;Presupuestos[[#This Row],[RUC]],"")</f>
        <v>01FFF125520608587803</v>
      </c>
      <c r="V514" s="3" t="s">
        <v>120</v>
      </c>
      <c r="W514" s="7">
        <v>45870</v>
      </c>
      <c r="X514" s="7">
        <v>45870</v>
      </c>
      <c r="Y514" s="3" t="s">
        <v>778</v>
      </c>
      <c r="Z514" s="3">
        <v>255</v>
      </c>
      <c r="AA514" s="3">
        <f>IFERROR(VLOOKUP(Presupuestos[[#This Row],[RAZON SOCIAL]],CHOOSE({1,2},Clientes_Proveedores[Razon Social],Clientes_Proveedores[Ruc / Dni]),2,0),"-")</f>
        <v>20608587803</v>
      </c>
      <c r="AB514" s="31" t="s">
        <v>779</v>
      </c>
      <c r="AC514" s="3" t="s">
        <v>670</v>
      </c>
      <c r="AD514" s="5">
        <v>0.18</v>
      </c>
      <c r="AE514" s="6">
        <v>152.54</v>
      </c>
      <c r="AF514" s="6">
        <f>Presupuestos[[#This Row],[BASE]]*Presupuestos[[#This Row],[% IGV]]</f>
        <v>27.457199999999997</v>
      </c>
      <c r="AG514" s="22">
        <f>ROUND(SUM(Presupuestos[[#This Row],[BASE]:[IGV]]),2)</f>
        <v>180</v>
      </c>
      <c r="AH514" s="9" t="str">
        <f>IF(Presupuestos[[#This Row],[MONEDA]]="USD",VLOOKUP(Presupuestos[[#This Row],[FECHA DE EMISION]],Tipo_Cambio[],3,0),"")</f>
        <v/>
      </c>
      <c r="AI514" s="22">
        <f>IFERROR(ROUND(IF(Presupuestos[[#This Row],[MONEDA]]="PEN",Presupuestos[[#This Row],[TOTAL]],Presupuestos[[#This Row],[TOTAL]]*Presupuestos[[#This Row],[TIPO DE CAMBIO]]),2),"")</f>
        <v>180</v>
      </c>
      <c r="AJ514" s="5"/>
      <c r="AK514" s="33" t="s">
        <v>671</v>
      </c>
      <c r="AL514" s="5" t="s">
        <v>680</v>
      </c>
      <c r="AM514" s="23" t="s">
        <v>671</v>
      </c>
      <c r="AN514" s="23" t="s">
        <v>671</v>
      </c>
      <c r="AO514" s="7">
        <f>IFERROR(VLOOKUP("1-"&amp;Presupuestos[[#This Row],[ID DOCUMENTO]],BD_Pagos[],7,0),"")</f>
        <v>45882</v>
      </c>
      <c r="AP514" s="16" t="str">
        <f>IFERROR(VLOOKUP("1-"&amp;Presupuestos[[#This Row],[ID DOCUMENTO]],BD_Pagos[],8,0),"")</f>
        <v>B-BCP - Soles</v>
      </c>
      <c r="AQ514" s="17">
        <f>IFERROR(VLOOKUP("1-"&amp;Presupuestos[[#This Row],[ID DOCUMENTO]],BD_Pagos[],9,0),"")</f>
        <v>1109205</v>
      </c>
      <c r="AR514" s="54"/>
      <c r="AS514" s="7">
        <f>IFERROR(VLOOKUP("2-"&amp;Presupuestos[[#This Row],[ID DOCUMENTO]],BD_Pagos[],7,0),"")</f>
        <v>0</v>
      </c>
      <c r="AT514" s="16" t="str">
        <f>IFERROR(VLOOKUP("2-"&amp;Presupuestos[[#This Row],[ID DOCUMENTO]],BD_Pagos[],8,0),"")</f>
        <v/>
      </c>
      <c r="AU514" s="17">
        <f>IFERROR(VLOOKUP("2-"&amp;Presupuestos[[#This Row],[ID DOCUMENTO]],BD_Pagos[],9,0),"")</f>
        <v>0</v>
      </c>
      <c r="AV514" s="20">
        <f>IF(IFERROR(VLOOKUP("2-"&amp;Presupuestos[[#This Row],[ID DOCUMENTO]],BD_Pagos[],10,0),0)&gt;Presupuestos[[#This Row],[TOTAL SOLES]],Presupuestos[[#This Row],[TOTAL SOLES]],IFERROR(VLOOKUP("2-"&amp;Presupuestos[[#This Row],[ID DOCUMENTO]],BD_Pagos[],10,0),0))</f>
        <v>0</v>
      </c>
      <c r="AW514" s="7"/>
      <c r="AX514" s="16"/>
      <c r="AY514" s="17"/>
      <c r="AZ514" s="20"/>
      <c r="BA514" s="7"/>
      <c r="BB514" s="16"/>
      <c r="BC514" s="17"/>
      <c r="BD514" s="20"/>
      <c r="BE514" s="7">
        <f>IFERROR(VLOOKUP("5-"&amp;Presupuestos[[#This Row],[ID DOCUMENTO]],BD_Pagos[],7,0),"")</f>
        <v>0</v>
      </c>
      <c r="BF514" s="17">
        <f>IFERROR(VLOOKUP("5-"&amp;Presupuestos[[#This Row],[ID DOCUMENTO]],BD_Pagos[],9,0),"")</f>
        <v>0</v>
      </c>
      <c r="BG514" s="20">
        <f>IF(IFERROR(VLOOKUP("5-"&amp;Presupuestos[[#This Row],[ID DOCUMENTO]],BD_Pagos[],10,0),0)&gt;Presupuestos[[#This Row],[TOTAL SOLES]],Presupuestos[[#This Row],[TOTAL SOLES]],IFERROR(VLOOKUP("5-"&amp;Presupuestos[[#This Row],[ID DOCUMENTO]],BD_Pagos[],10,0),0))</f>
        <v>0</v>
      </c>
      <c r="BH514" s="7">
        <f>IFERROR(VLOOKUP("1-Detraccion"&amp;Presupuestos[[#This Row],[ID DOCUMENTO]],BD_Pagos[],2,0),"")</f>
        <v>0</v>
      </c>
      <c r="BI514" s="3" t="str">
        <f>IFERROR(VLOOKUP("1-Detraccion"&amp;Presupuestos[[#This Row],[ID DOCUMENTO]],BD_Pagos[],3,0),"")</f>
        <v/>
      </c>
      <c r="BJ514" s="3">
        <f>IFERROR(VLOOKUP("1-Detraccion"&amp;Presupuestos[[#This Row],[ID DOCUMENTO]],BD_Pagos[],4,0),"")</f>
        <v>0</v>
      </c>
      <c r="BK514" s="6">
        <f>IF(IFERROR(VLOOKUP("1-Detraccion"&amp;Presupuestos[[#This Row],[ID DOCUMENTO]],BD_Pagos[],5,0),0)&gt;Presupuestos[[#This Row],[TOTAL SOLES]],Presupuestos[[#This Row],[TOTAL SOLES]],IFERROR(VLOOKUP("1-Detraccion"&amp;Presupuestos[[#This Row],[ID DOCUMENTO]],BD_Pagos[],5,0),0))</f>
        <v>0</v>
      </c>
      <c r="BL514" s="6">
        <f>IF(IFERROR(VLOOKUP("1-Detraccion"&amp;Presupuestos[[#This Row],[ID DOCUMENTO]],BD_Pagos[],6,0),0)&gt;Presupuestos[[#This Row],[TOTAL SOLES]],Presupuestos[[#This Row],[TOTAL SOLES]],IFERROR(VLOOKUP("1-Detraccion"&amp;Presupuestos[[#This Row],[ID DOCUMENTO]],BD_Pagos[],6,0),0))</f>
        <v>0</v>
      </c>
      <c r="BM514" s="37"/>
      <c r="BN514" s="3"/>
      <c r="BO514" s="3"/>
      <c r="BP514" s="6"/>
      <c r="BQ51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180</v>
      </c>
      <c r="BR514" s="23" t="str">
        <f>IF(Presupuestos[[#This Row],[SALDO ME-MN]]&gt;0,"PENDIENTE","CANCELADO")</f>
        <v>PENDIENTE</v>
      </c>
      <c r="BS514" s="23" t="str">
        <f>IF(COUNTIFS($U$4:$U513,Presupuestos[[#This Row],[ID DOCUMENTO]])&gt;=1,IF(B513=Presupuestos[[#This Row],[ID]],"OK","DOC. DUPLICADO"),"OK")</f>
        <v>OK</v>
      </c>
    </row>
    <row r="515" spans="2:71" x14ac:dyDescent="0.25">
      <c r="B515" s="34">
        <f>IF(Presupuestos[[#This Row],[ID DOCUMENTO]]=U514,B514,IF(B514="ID",1,B514+1))</f>
        <v>492</v>
      </c>
      <c r="C515" s="2">
        <v>45869</v>
      </c>
      <c r="D515" s="2">
        <v>45869</v>
      </c>
      <c r="E515" s="3" t="s">
        <v>991</v>
      </c>
      <c r="F515" s="25" t="s">
        <v>9</v>
      </c>
      <c r="G515" s="25" t="s">
        <v>45</v>
      </c>
      <c r="H515" s="25" t="s">
        <v>32</v>
      </c>
      <c r="I515" s="36" t="str">
        <f>IFERROR(VLOOKUP(Presupuestos[[#This Row],[AREA]]&amp;Presupuestos[[#This Row],[CONCEPTO]]&amp;Presupuestos[[#This Row],[DESCRIPCION]],Tabla28[[Columna1]:[CÓDIGO NUEVO]],2,0),"")</f>
        <v>P0104002</v>
      </c>
      <c r="J515" s="3" t="s">
        <v>666</v>
      </c>
      <c r="K515" s="3" t="s">
        <v>666</v>
      </c>
      <c r="L515" s="3" t="s">
        <v>666</v>
      </c>
      <c r="M515" s="31" t="s">
        <v>1485</v>
      </c>
      <c r="N515" s="3"/>
      <c r="O515" s="3" t="s">
        <v>315</v>
      </c>
      <c r="P515" s="3" t="s">
        <v>127</v>
      </c>
      <c r="Q515" s="3" t="str">
        <f>IFERROR(VLOOKUP(Presupuestos[[#This Row],[CLASIFICACIÓN (N)]],Tabla17[],2,0),"")</f>
        <v>Gastos operativos</v>
      </c>
      <c r="R515" s="3" t="str">
        <f>IFERROR(VLOOKUP(Presupuestos[[#This Row],[CLASIFICACIÓN (N)]],Tabla17[],3,0),"")</f>
        <v>Operativo</v>
      </c>
      <c r="S515" s="3" t="s">
        <v>16</v>
      </c>
      <c r="T515" s="3" t="str">
        <f>IFERROR(VLOOKUP(Presupuestos[[#This Row],[ALMACEN]],Tabla5[],2,0),"")</f>
        <v>Arequipa</v>
      </c>
      <c r="U515" s="19" t="str">
        <f>IFERROR(VLOOKUP(Presupuestos[[#This Row],[TIPO DE DOCUMENTO]],Tipo_Documento[],2,0)&amp;Presupuestos[[#This Row],[SERIE]]&amp;Presupuestos[[#This Row],[NUMERO]]&amp;Presupuestos[[#This Row],[RUC]],"")</f>
        <v>14S0013175746120100188628</v>
      </c>
      <c r="V515" s="3" t="s">
        <v>166</v>
      </c>
      <c r="W515" s="7">
        <v>45874</v>
      </c>
      <c r="X515" s="7">
        <v>45889</v>
      </c>
      <c r="Y515" s="3" t="s">
        <v>1486</v>
      </c>
      <c r="Z515" s="3">
        <v>31757461</v>
      </c>
      <c r="AA515" s="3">
        <f>IFERROR(VLOOKUP(Presupuestos[[#This Row],[RAZON SOCIAL]],CHOOSE({1,2},Clientes_Proveedores[Razon Social],Clientes_Proveedores[Ruc / Dni]),2,0),"-")</f>
        <v>20100188628</v>
      </c>
      <c r="AB515" s="31" t="s">
        <v>1487</v>
      </c>
      <c r="AC515" s="3" t="s">
        <v>670</v>
      </c>
      <c r="AD515" s="5"/>
      <c r="AE515" s="6">
        <v>381.8</v>
      </c>
      <c r="AF515" s="6">
        <f>Presupuestos[[#This Row],[BASE]]*Presupuestos[[#This Row],[% IGV]]</f>
        <v>0</v>
      </c>
      <c r="AG515" s="22">
        <f>ROUND(SUM(Presupuestos[[#This Row],[BASE]:[IGV]]),2)</f>
        <v>381.8</v>
      </c>
      <c r="AH515" s="9" t="str">
        <f>IF(Presupuestos[[#This Row],[MONEDA]]="USD",VLOOKUP(Presupuestos[[#This Row],[FECHA DE EMISION]],Tipo_Cambio[],3,0),"")</f>
        <v/>
      </c>
      <c r="AI515" s="22">
        <f>IFERROR(ROUND(IF(Presupuestos[[#This Row],[MONEDA]]="PEN",Presupuestos[[#This Row],[TOTAL]],Presupuestos[[#This Row],[TOTAL]]*Presupuestos[[#This Row],[TIPO DE CAMBIO]]),2),"")</f>
        <v>381.8</v>
      </c>
      <c r="AJ515" s="5"/>
      <c r="AK515" s="33" t="s">
        <v>671</v>
      </c>
      <c r="AL515" s="5" t="s">
        <v>680</v>
      </c>
      <c r="AM515" s="23" t="s">
        <v>671</v>
      </c>
      <c r="AN515" s="23" t="s">
        <v>671</v>
      </c>
      <c r="AO515" s="7">
        <f>IFERROR(VLOOKUP("1-"&amp;Presupuestos[[#This Row],[ID DOCUMENTO]],BD_Pagos[],7,0),"")</f>
        <v>45881</v>
      </c>
      <c r="AP515" s="16" t="str">
        <f>IFERROR(VLOOKUP("1-"&amp;Presupuestos[[#This Row],[ID DOCUMENTO]],BD_Pagos[],8,0),"")</f>
        <v>B-BCP - Soles</v>
      </c>
      <c r="AQ515" s="17">
        <f>IFERROR(VLOOKUP("1-"&amp;Presupuestos[[#This Row],[ID DOCUMENTO]],BD_Pagos[],9,0),"")</f>
        <v>209493</v>
      </c>
      <c r="AR515" s="54"/>
      <c r="AS515" s="7">
        <f>IFERROR(VLOOKUP("2-"&amp;Presupuestos[[#This Row],[ID DOCUMENTO]],BD_Pagos[],7,0),"")</f>
        <v>0</v>
      </c>
      <c r="AT515" s="16" t="str">
        <f>IFERROR(VLOOKUP("2-"&amp;Presupuestos[[#This Row],[ID DOCUMENTO]],BD_Pagos[],8,0),"")</f>
        <v/>
      </c>
      <c r="AU515" s="17">
        <f>IFERROR(VLOOKUP("2-"&amp;Presupuestos[[#This Row],[ID DOCUMENTO]],BD_Pagos[],9,0),"")</f>
        <v>0</v>
      </c>
      <c r="AV515" s="20">
        <f>IF(IFERROR(VLOOKUP("2-"&amp;Presupuestos[[#This Row],[ID DOCUMENTO]],BD_Pagos[],10,0),0)&gt;Presupuestos[[#This Row],[TOTAL SOLES]],Presupuestos[[#This Row],[TOTAL SOLES]],IFERROR(VLOOKUP("2-"&amp;Presupuestos[[#This Row],[ID DOCUMENTO]],BD_Pagos[],10,0),0))</f>
        <v>0</v>
      </c>
      <c r="AW515" s="7"/>
      <c r="AX515" s="16"/>
      <c r="AY515" s="17"/>
      <c r="AZ515" s="20"/>
      <c r="BA515" s="7"/>
      <c r="BB515" s="16"/>
      <c r="BC515" s="17"/>
      <c r="BD515" s="20"/>
      <c r="BE515" s="7">
        <f>IFERROR(VLOOKUP("5-"&amp;Presupuestos[[#This Row],[ID DOCUMENTO]],BD_Pagos[],7,0),"")</f>
        <v>0</v>
      </c>
      <c r="BF515" s="17">
        <f>IFERROR(VLOOKUP("5-"&amp;Presupuestos[[#This Row],[ID DOCUMENTO]],BD_Pagos[],9,0),"")</f>
        <v>0</v>
      </c>
      <c r="BG515" s="20">
        <f>IF(IFERROR(VLOOKUP("5-"&amp;Presupuestos[[#This Row],[ID DOCUMENTO]],BD_Pagos[],10,0),0)&gt;Presupuestos[[#This Row],[TOTAL SOLES]],Presupuestos[[#This Row],[TOTAL SOLES]],IFERROR(VLOOKUP("5-"&amp;Presupuestos[[#This Row],[ID DOCUMENTO]],BD_Pagos[],10,0),0))</f>
        <v>0</v>
      </c>
      <c r="BH515" s="7">
        <f>IFERROR(VLOOKUP("1-Detraccion"&amp;Presupuestos[[#This Row],[ID DOCUMENTO]],BD_Pagos[],2,0),"")</f>
        <v>0</v>
      </c>
      <c r="BI515" s="3" t="str">
        <f>IFERROR(VLOOKUP("1-Detraccion"&amp;Presupuestos[[#This Row],[ID DOCUMENTO]],BD_Pagos[],3,0),"")</f>
        <v/>
      </c>
      <c r="BJ515" s="3">
        <f>IFERROR(VLOOKUP("1-Detraccion"&amp;Presupuestos[[#This Row],[ID DOCUMENTO]],BD_Pagos[],4,0),"")</f>
        <v>0</v>
      </c>
      <c r="BK515" s="6">
        <f>IF(IFERROR(VLOOKUP("1-Detraccion"&amp;Presupuestos[[#This Row],[ID DOCUMENTO]],BD_Pagos[],5,0),0)&gt;Presupuestos[[#This Row],[TOTAL SOLES]],Presupuestos[[#This Row],[TOTAL SOLES]],IFERROR(VLOOKUP("1-Detraccion"&amp;Presupuestos[[#This Row],[ID DOCUMENTO]],BD_Pagos[],5,0),0))</f>
        <v>0</v>
      </c>
      <c r="BL515" s="6">
        <f>IF(IFERROR(VLOOKUP("1-Detraccion"&amp;Presupuestos[[#This Row],[ID DOCUMENTO]],BD_Pagos[],6,0),0)&gt;Presupuestos[[#This Row],[TOTAL SOLES]],Presupuestos[[#This Row],[TOTAL SOLES]],IFERROR(VLOOKUP("1-Detraccion"&amp;Presupuestos[[#This Row],[ID DOCUMENTO]],BD_Pagos[],6,0),0))</f>
        <v>0</v>
      </c>
      <c r="BM515" s="37"/>
      <c r="BN515" s="3"/>
      <c r="BO515" s="3"/>
      <c r="BP515" s="6"/>
      <c r="BQ51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381.8</v>
      </c>
      <c r="BR515" s="23" t="str">
        <f>IF(Presupuestos[[#This Row],[SALDO ME-MN]]&gt;0,"PENDIENTE","CANCELADO")</f>
        <v>PENDIENTE</v>
      </c>
      <c r="BS515" s="23" t="str">
        <f>IF(COUNTIFS($U$4:$U514,Presupuestos[[#This Row],[ID DOCUMENTO]])&gt;=1,IF(B514=Presupuestos[[#This Row],[ID]],"OK","DOC. DUPLICADO"),"OK")</f>
        <v>OK</v>
      </c>
    </row>
    <row r="516" spans="2:71" x14ac:dyDescent="0.25">
      <c r="B516" s="34">
        <f>IF(Presupuestos[[#This Row],[ID DOCUMENTO]]=U515,B515,IF(B515="ID",1,B515+1))</f>
        <v>493</v>
      </c>
      <c r="C516" s="2">
        <v>45869</v>
      </c>
      <c r="D516" s="2">
        <v>45869</v>
      </c>
      <c r="E516" s="3" t="s">
        <v>991</v>
      </c>
      <c r="F516" s="25" t="s">
        <v>9</v>
      </c>
      <c r="G516" s="25" t="s">
        <v>45</v>
      </c>
      <c r="H516" s="25" t="s">
        <v>32</v>
      </c>
      <c r="I516" s="36" t="str">
        <f>IFERROR(VLOOKUP(Presupuestos[[#This Row],[AREA]]&amp;Presupuestos[[#This Row],[CONCEPTO]]&amp;Presupuestos[[#This Row],[DESCRIPCION]],Tabla28[[Columna1]:[CÓDIGO NUEVO]],2,0),"")</f>
        <v>P0104002</v>
      </c>
      <c r="J516" s="3" t="s">
        <v>666</v>
      </c>
      <c r="K516" s="3" t="s">
        <v>666</v>
      </c>
      <c r="L516" s="3" t="s">
        <v>666</v>
      </c>
      <c r="M516" s="31" t="s">
        <v>1485</v>
      </c>
      <c r="N516" s="3"/>
      <c r="O516" s="3" t="s">
        <v>315</v>
      </c>
      <c r="P516" s="3" t="s">
        <v>127</v>
      </c>
      <c r="Q516" s="3" t="str">
        <f>IFERROR(VLOOKUP(Presupuestos[[#This Row],[CLASIFICACIÓN (N)]],Tabla17[],2,0),"")</f>
        <v>Gastos operativos</v>
      </c>
      <c r="R516" s="3" t="str">
        <f>IFERROR(VLOOKUP(Presupuestos[[#This Row],[CLASIFICACIÓN (N)]],Tabla17[],3,0),"")</f>
        <v>Operativo</v>
      </c>
      <c r="S516" s="3" t="s">
        <v>26</v>
      </c>
      <c r="T516" s="3" t="str">
        <f>IFERROR(VLOOKUP(Presupuestos[[#This Row],[ALMACEN]],Tabla5[],2,0),"")</f>
        <v>Arequipa</v>
      </c>
      <c r="U516" s="19" t="str">
        <f>IFERROR(VLOOKUP(Presupuestos[[#This Row],[TIPO DE DOCUMENTO]],Tipo_Documento[],2,0)&amp;Presupuestos[[#This Row],[SERIE]]&amp;Presupuestos[[#This Row],[NUMERO]]&amp;Presupuestos[[#This Row],[RUC]],"")</f>
        <v>14S0013175740120100188628</v>
      </c>
      <c r="V516" s="3" t="s">
        <v>166</v>
      </c>
      <c r="W516" s="7">
        <v>45874</v>
      </c>
      <c r="X516" s="7">
        <v>45889</v>
      </c>
      <c r="Y516" s="3" t="s">
        <v>1486</v>
      </c>
      <c r="Z516" s="3">
        <v>31757401</v>
      </c>
      <c r="AA516" s="3">
        <f>IFERROR(VLOOKUP(Presupuestos[[#This Row],[RAZON SOCIAL]],CHOOSE({1,2},Clientes_Proveedores[Razon Social],Clientes_Proveedores[Ruc / Dni]),2,0),"-")</f>
        <v>20100188628</v>
      </c>
      <c r="AB516" s="31" t="s">
        <v>1487</v>
      </c>
      <c r="AC516" s="3" t="s">
        <v>670</v>
      </c>
      <c r="AD516" s="5"/>
      <c r="AE516" s="6">
        <v>122.9</v>
      </c>
      <c r="AF516" s="6">
        <f>Presupuestos[[#This Row],[BASE]]*Presupuestos[[#This Row],[% IGV]]</f>
        <v>0</v>
      </c>
      <c r="AG516" s="22">
        <f>ROUND(SUM(Presupuestos[[#This Row],[BASE]:[IGV]]),2)</f>
        <v>122.9</v>
      </c>
      <c r="AH516" s="9" t="str">
        <f>IF(Presupuestos[[#This Row],[MONEDA]]="USD",VLOOKUP(Presupuestos[[#This Row],[FECHA DE EMISION]],Tipo_Cambio[],3,0),"")</f>
        <v/>
      </c>
      <c r="AI516" s="22">
        <f>IFERROR(ROUND(IF(Presupuestos[[#This Row],[MONEDA]]="PEN",Presupuestos[[#This Row],[TOTAL]],Presupuestos[[#This Row],[TOTAL]]*Presupuestos[[#This Row],[TIPO DE CAMBIO]]),2),"")</f>
        <v>122.9</v>
      </c>
      <c r="AJ516" s="5"/>
      <c r="AK516" s="33" t="s">
        <v>671</v>
      </c>
      <c r="AL516" s="5" t="s">
        <v>680</v>
      </c>
      <c r="AM516" s="23" t="s">
        <v>671</v>
      </c>
      <c r="AN516" s="23" t="s">
        <v>671</v>
      </c>
      <c r="AO516" s="7">
        <f>IFERROR(VLOOKUP("1-"&amp;Presupuestos[[#This Row],[ID DOCUMENTO]],BD_Pagos[],7,0),"")</f>
        <v>45881</v>
      </c>
      <c r="AP516" s="16" t="str">
        <f>IFERROR(VLOOKUP("1-"&amp;Presupuestos[[#This Row],[ID DOCUMENTO]],BD_Pagos[],8,0),"")</f>
        <v>B-BCP - Soles</v>
      </c>
      <c r="AQ516" s="17">
        <f>IFERROR(VLOOKUP("1-"&amp;Presupuestos[[#This Row],[ID DOCUMENTO]],BD_Pagos[],9,0),"")</f>
        <v>210965</v>
      </c>
      <c r="AR516" s="54"/>
      <c r="AS516" s="7">
        <f>IFERROR(VLOOKUP("2-"&amp;Presupuestos[[#This Row],[ID DOCUMENTO]],BD_Pagos[],7,0),"")</f>
        <v>0</v>
      </c>
      <c r="AT516" s="16" t="str">
        <f>IFERROR(VLOOKUP("2-"&amp;Presupuestos[[#This Row],[ID DOCUMENTO]],BD_Pagos[],8,0),"")</f>
        <v/>
      </c>
      <c r="AU516" s="17">
        <f>IFERROR(VLOOKUP("2-"&amp;Presupuestos[[#This Row],[ID DOCUMENTO]],BD_Pagos[],9,0),"")</f>
        <v>0</v>
      </c>
      <c r="AV516" s="20">
        <f>IF(IFERROR(VLOOKUP("2-"&amp;Presupuestos[[#This Row],[ID DOCUMENTO]],BD_Pagos[],10,0),0)&gt;Presupuestos[[#This Row],[TOTAL SOLES]],Presupuestos[[#This Row],[TOTAL SOLES]],IFERROR(VLOOKUP("2-"&amp;Presupuestos[[#This Row],[ID DOCUMENTO]],BD_Pagos[],10,0),0))</f>
        <v>0</v>
      </c>
      <c r="AW516" s="7"/>
      <c r="AX516" s="16"/>
      <c r="AY516" s="17"/>
      <c r="AZ516" s="20"/>
      <c r="BA516" s="7"/>
      <c r="BB516" s="16"/>
      <c r="BC516" s="17"/>
      <c r="BD516" s="20"/>
      <c r="BE516" s="7">
        <f>IFERROR(VLOOKUP("5-"&amp;Presupuestos[[#This Row],[ID DOCUMENTO]],BD_Pagos[],7,0),"")</f>
        <v>0</v>
      </c>
      <c r="BF516" s="17">
        <f>IFERROR(VLOOKUP("5-"&amp;Presupuestos[[#This Row],[ID DOCUMENTO]],BD_Pagos[],9,0),"")</f>
        <v>0</v>
      </c>
      <c r="BG516" s="20">
        <f>IF(IFERROR(VLOOKUP("5-"&amp;Presupuestos[[#This Row],[ID DOCUMENTO]],BD_Pagos[],10,0),0)&gt;Presupuestos[[#This Row],[TOTAL SOLES]],Presupuestos[[#This Row],[TOTAL SOLES]],IFERROR(VLOOKUP("5-"&amp;Presupuestos[[#This Row],[ID DOCUMENTO]],BD_Pagos[],10,0),0))</f>
        <v>0</v>
      </c>
      <c r="BH516" s="7">
        <f>IFERROR(VLOOKUP("1-Detraccion"&amp;Presupuestos[[#This Row],[ID DOCUMENTO]],BD_Pagos[],2,0),"")</f>
        <v>0</v>
      </c>
      <c r="BI516" s="3" t="str">
        <f>IFERROR(VLOOKUP("1-Detraccion"&amp;Presupuestos[[#This Row],[ID DOCUMENTO]],BD_Pagos[],3,0),"")</f>
        <v/>
      </c>
      <c r="BJ516" s="3">
        <f>IFERROR(VLOOKUP("1-Detraccion"&amp;Presupuestos[[#This Row],[ID DOCUMENTO]],BD_Pagos[],4,0),"")</f>
        <v>0</v>
      </c>
      <c r="BK516" s="6">
        <f>IF(IFERROR(VLOOKUP("1-Detraccion"&amp;Presupuestos[[#This Row],[ID DOCUMENTO]],BD_Pagos[],5,0),0)&gt;Presupuestos[[#This Row],[TOTAL SOLES]],Presupuestos[[#This Row],[TOTAL SOLES]],IFERROR(VLOOKUP("1-Detraccion"&amp;Presupuestos[[#This Row],[ID DOCUMENTO]],BD_Pagos[],5,0),0))</f>
        <v>0</v>
      </c>
      <c r="BL516" s="6">
        <f>IF(IFERROR(VLOOKUP("1-Detraccion"&amp;Presupuestos[[#This Row],[ID DOCUMENTO]],BD_Pagos[],6,0),0)&gt;Presupuestos[[#This Row],[TOTAL SOLES]],Presupuestos[[#This Row],[TOTAL SOLES]],IFERROR(VLOOKUP("1-Detraccion"&amp;Presupuestos[[#This Row],[ID DOCUMENTO]],BD_Pagos[],6,0),0))</f>
        <v>0</v>
      </c>
      <c r="BM516" s="37"/>
      <c r="BN516" s="3"/>
      <c r="BO516" s="3"/>
      <c r="BP516" s="6"/>
      <c r="BQ51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122.9</v>
      </c>
      <c r="BR516" s="23" t="str">
        <f>IF(Presupuestos[[#This Row],[SALDO ME-MN]]&gt;0,"PENDIENTE","CANCELADO")</f>
        <v>PENDIENTE</v>
      </c>
      <c r="BS516" s="23" t="str">
        <f>IF(COUNTIFS($U$4:$U515,Presupuestos[[#This Row],[ID DOCUMENTO]])&gt;=1,IF(B515=Presupuestos[[#This Row],[ID]],"OK","DOC. DUPLICADO"),"OK")</f>
        <v>OK</v>
      </c>
    </row>
    <row r="517" spans="2:71" ht="48" x14ac:dyDescent="0.25">
      <c r="B517" s="34">
        <f>IF(Presupuestos[[#This Row],[ID DOCUMENTO]]=U516,B516,IF(B516="ID",1,B516+1))</f>
        <v>494</v>
      </c>
      <c r="C517" s="2">
        <v>45853</v>
      </c>
      <c r="D517" s="2">
        <v>45853</v>
      </c>
      <c r="E517" s="3" t="s">
        <v>966</v>
      </c>
      <c r="F517" s="25" t="s">
        <v>27</v>
      </c>
      <c r="G517" s="25" t="s">
        <v>118</v>
      </c>
      <c r="H517" s="25" t="s">
        <v>107</v>
      </c>
      <c r="I517" s="36" t="str">
        <f>IFERROR(VLOOKUP(Presupuestos[[#This Row],[AREA]]&amp;Presupuestos[[#This Row],[CONCEPTO]]&amp;Presupuestos[[#This Row],[DESCRIPCION]],Tabla28[[Columna1]:[CÓDIGO NUEVO]],2,0),"")</f>
        <v>P0205002</v>
      </c>
      <c r="J517" s="3" t="s">
        <v>1488</v>
      </c>
      <c r="K517" s="3" t="s">
        <v>1489</v>
      </c>
      <c r="L517" s="3" t="s">
        <v>1490</v>
      </c>
      <c r="M517" s="31" t="s">
        <v>1491</v>
      </c>
      <c r="N517" s="3"/>
      <c r="O517" s="3" t="s">
        <v>308</v>
      </c>
      <c r="P517" s="3" t="s">
        <v>132</v>
      </c>
      <c r="Q517" s="3" t="str">
        <f>IFERROR(VLOOKUP(Presupuestos[[#This Row],[CLASIFICACIÓN (N)]],Tabla17[],2,0),"")</f>
        <v>Gastos operativos</v>
      </c>
      <c r="R517" s="3" t="str">
        <f>IFERROR(VLOOKUP(Presupuestos[[#This Row],[CLASIFICACIÓN (N)]],Tabla17[],3,0),"")</f>
        <v>Operativo</v>
      </c>
      <c r="S517" s="3" t="s">
        <v>41</v>
      </c>
      <c r="T517" s="3" t="str">
        <f>IFERROR(VLOOKUP(Presupuestos[[#This Row],[ALMACEN]],Tabla5[],2,0),"")</f>
        <v>Lima</v>
      </c>
      <c r="U517" s="19" t="str">
        <f>IFERROR(VLOOKUP(Presupuestos[[#This Row],[TIPO DE DOCUMENTO]],Tipo_Documento[],2,0)&amp;Presupuestos[[#This Row],[SERIE]]&amp;Presupuestos[[#This Row],[NUMERO]]&amp;Presupuestos[[#This Row],[RUC]],"")</f>
        <v>01F002183320429640939</v>
      </c>
      <c r="V517" s="3" t="s">
        <v>120</v>
      </c>
      <c r="W517" s="7">
        <v>45859</v>
      </c>
      <c r="X517" s="7">
        <v>45859</v>
      </c>
      <c r="Y517" s="3" t="s">
        <v>721</v>
      </c>
      <c r="Z517" s="3">
        <v>1833</v>
      </c>
      <c r="AA517" s="3">
        <f>IFERROR(VLOOKUP(Presupuestos[[#This Row],[RAZON SOCIAL]],CHOOSE({1,2},Clientes_Proveedores[Razon Social],Clientes_Proveedores[Ruc / Dni]),2,0),"-")</f>
        <v>20429640939</v>
      </c>
      <c r="AB517" s="31" t="s">
        <v>1468</v>
      </c>
      <c r="AC517" s="3" t="s">
        <v>670</v>
      </c>
      <c r="AD517" s="5">
        <v>0.18</v>
      </c>
      <c r="AE517" s="6">
        <v>1186.44</v>
      </c>
      <c r="AF517" s="6">
        <f>Presupuestos[[#This Row],[BASE]]*Presupuestos[[#This Row],[% IGV]]</f>
        <v>213.5592</v>
      </c>
      <c r="AG517" s="22">
        <f>ROUND(SUM(Presupuestos[[#This Row],[BASE]:[IGV]]),2)</f>
        <v>1400</v>
      </c>
      <c r="AH517" s="9" t="str">
        <f>IF(Presupuestos[[#This Row],[MONEDA]]="USD",VLOOKUP(Presupuestos[[#This Row],[FECHA DE EMISION]],Tipo_Cambio[],3,0),"")</f>
        <v/>
      </c>
      <c r="AI517" s="22">
        <f>IFERROR(ROUND(IF(Presupuestos[[#This Row],[MONEDA]]="PEN",Presupuestos[[#This Row],[TOTAL]],Presupuestos[[#This Row],[TOTAL]]*Presupuestos[[#This Row],[TIPO DE CAMBIO]]),2),"")</f>
        <v>1400</v>
      </c>
      <c r="AJ517" s="5">
        <v>0.04</v>
      </c>
      <c r="AK517" s="33" t="s">
        <v>671</v>
      </c>
      <c r="AL517" s="5" t="s">
        <v>680</v>
      </c>
      <c r="AM517" s="23" t="s">
        <v>671</v>
      </c>
      <c r="AN517" s="23" t="s">
        <v>671</v>
      </c>
      <c r="AO517" s="7">
        <f>IFERROR(VLOOKUP("1-"&amp;Presupuestos[[#This Row],[ID DOCUMENTO]],BD_Pagos[],7,0),"")</f>
        <v>45880</v>
      </c>
      <c r="AP517" s="16" t="str">
        <f>IFERROR(VLOOKUP("1-"&amp;Presupuestos[[#This Row],[ID DOCUMENTO]],BD_Pagos[],8,0),"")</f>
        <v>B-BCP - Soles</v>
      </c>
      <c r="AQ517" s="17">
        <f>IFERROR(VLOOKUP("1-"&amp;Presupuestos[[#This Row],[ID DOCUMENTO]],BD_Pagos[],9,0),"")</f>
        <v>804746</v>
      </c>
      <c r="AR517" s="54"/>
      <c r="AS517" s="7">
        <f>IFERROR(VLOOKUP("2-"&amp;Presupuestos[[#This Row],[ID DOCUMENTO]],BD_Pagos[],7,0),"")</f>
        <v>0</v>
      </c>
      <c r="AT517" s="16" t="str">
        <f>IFERROR(VLOOKUP("2-"&amp;Presupuestos[[#This Row],[ID DOCUMENTO]],BD_Pagos[],8,0),"")</f>
        <v/>
      </c>
      <c r="AU517" s="17">
        <f>IFERROR(VLOOKUP("2-"&amp;Presupuestos[[#This Row],[ID DOCUMENTO]],BD_Pagos[],9,0),"")</f>
        <v>0</v>
      </c>
      <c r="AV517" s="20">
        <f>IF(IFERROR(VLOOKUP("2-"&amp;Presupuestos[[#This Row],[ID DOCUMENTO]],BD_Pagos[],10,0),0)&gt;Presupuestos[[#This Row],[TOTAL SOLES]],Presupuestos[[#This Row],[TOTAL SOLES]],IFERROR(VLOOKUP("2-"&amp;Presupuestos[[#This Row],[ID DOCUMENTO]],BD_Pagos[],10,0),0))</f>
        <v>0</v>
      </c>
      <c r="AW517" s="7"/>
      <c r="AX517" s="16"/>
      <c r="AY517" s="17"/>
      <c r="AZ517" s="20"/>
      <c r="BA517" s="7"/>
      <c r="BB517" s="16"/>
      <c r="BC517" s="17"/>
      <c r="BD517" s="20"/>
      <c r="BE517" s="7">
        <f>IFERROR(VLOOKUP("5-"&amp;Presupuestos[[#This Row],[ID DOCUMENTO]],BD_Pagos[],7,0),"")</f>
        <v>0</v>
      </c>
      <c r="BF517" s="17">
        <f>IFERROR(VLOOKUP("5-"&amp;Presupuestos[[#This Row],[ID DOCUMENTO]],BD_Pagos[],9,0),"")</f>
        <v>0</v>
      </c>
      <c r="BG517" s="20">
        <f>IF(IFERROR(VLOOKUP("5-"&amp;Presupuestos[[#This Row],[ID DOCUMENTO]],BD_Pagos[],10,0),0)&gt;Presupuestos[[#This Row],[TOTAL SOLES]],Presupuestos[[#This Row],[TOTAL SOLES]],IFERROR(VLOOKUP("5-"&amp;Presupuestos[[#This Row],[ID DOCUMENTO]],BD_Pagos[],10,0),0))</f>
        <v>0</v>
      </c>
      <c r="BH517" s="7">
        <f>IFERROR(VLOOKUP("1-Detraccion"&amp;Presupuestos[[#This Row],[ID DOCUMENTO]],BD_Pagos[],2,0),"")</f>
        <v>45881</v>
      </c>
      <c r="BI517" s="3" t="str">
        <f>IFERROR(VLOOKUP("1-Detraccion"&amp;Presupuestos[[#This Row],[ID DOCUMENTO]],BD_Pagos[],3,0),"")</f>
        <v>Adquiriente</v>
      </c>
      <c r="BJ517" s="3">
        <f>IFERROR(VLOOKUP("1-Detraccion"&amp;Presupuestos[[#This Row],[ID DOCUMENTO]],BD_Pagos[],4,0),"")</f>
        <v>278568681</v>
      </c>
      <c r="BK517" s="6">
        <f>IF(IFERROR(VLOOKUP("1-Detraccion"&amp;Presupuestos[[#This Row],[ID DOCUMENTO]],BD_Pagos[],5,0),0)&gt;Presupuestos[[#This Row],[TOTAL SOLES]],Presupuestos[[#This Row],[TOTAL SOLES]],IFERROR(VLOOKUP("1-Detraccion"&amp;Presupuestos[[#This Row],[ID DOCUMENTO]],BD_Pagos[],5,0),0))</f>
        <v>56</v>
      </c>
      <c r="BL517" s="6">
        <f>IF(IFERROR(VLOOKUP("1-Detraccion"&amp;Presupuestos[[#This Row],[ID DOCUMENTO]],BD_Pagos[],6,0),0)&gt;Presupuestos[[#This Row],[TOTAL SOLES]],Presupuestos[[#This Row],[TOTAL SOLES]],IFERROR(VLOOKUP("1-Detraccion"&amp;Presupuestos[[#This Row],[ID DOCUMENTO]],BD_Pagos[],6,0),0))</f>
        <v>56</v>
      </c>
      <c r="BM517" s="37"/>
      <c r="BN517" s="3"/>
      <c r="BO517" s="3"/>
      <c r="BP517" s="6"/>
      <c r="BQ51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1344</v>
      </c>
      <c r="BR517" s="23" t="str">
        <f>IF(Presupuestos[[#This Row],[SALDO ME-MN]]&gt;0,"PENDIENTE","CANCELADO")</f>
        <v>PENDIENTE</v>
      </c>
      <c r="BS517" s="23" t="str">
        <f>IF(COUNTIFS($U$4:$U516,Presupuestos[[#This Row],[ID DOCUMENTO]])&gt;=1,IF(B516=Presupuestos[[#This Row],[ID]],"OK","DOC. DUPLICADO"),"OK")</f>
        <v>OK</v>
      </c>
    </row>
    <row r="518" spans="2:71" ht="36" x14ac:dyDescent="0.25">
      <c r="B518" s="34">
        <f>IF(Presupuestos[[#This Row],[ID DOCUMENTO]]=U517,B517,IF(B517="ID",1,B517+1))</f>
        <v>495</v>
      </c>
      <c r="C518" s="2">
        <v>45860</v>
      </c>
      <c r="D518" s="2">
        <v>45860</v>
      </c>
      <c r="E518" s="3" t="s">
        <v>966</v>
      </c>
      <c r="F518" s="25" t="s">
        <v>27</v>
      </c>
      <c r="G518" s="25" t="s">
        <v>118</v>
      </c>
      <c r="H518" s="25" t="s">
        <v>96</v>
      </c>
      <c r="I518" s="36" t="str">
        <f>IFERROR(VLOOKUP(Presupuestos[[#This Row],[AREA]]&amp;Presupuestos[[#This Row],[CONCEPTO]]&amp;Presupuestos[[#This Row],[DESCRIPCION]],Tabla28[[Columna1]:[CÓDIGO NUEVO]],2,0),"")</f>
        <v>P0205001</v>
      </c>
      <c r="J518" s="47" t="s">
        <v>1492</v>
      </c>
      <c r="K518" s="3" t="s">
        <v>1493</v>
      </c>
      <c r="L518" s="3" t="s">
        <v>1494</v>
      </c>
      <c r="M518" s="31" t="s">
        <v>1495</v>
      </c>
      <c r="N518" s="3"/>
      <c r="O518" s="3" t="s">
        <v>308</v>
      </c>
      <c r="P518" s="3" t="s">
        <v>132</v>
      </c>
      <c r="Q518" s="3" t="str">
        <f>IFERROR(VLOOKUP(Presupuestos[[#This Row],[CLASIFICACIÓN (N)]],Tabla17[],2,0),"")</f>
        <v>Gastos operativos</v>
      </c>
      <c r="R518" s="3" t="str">
        <f>IFERROR(VLOOKUP(Presupuestos[[#This Row],[CLASIFICACIÓN (N)]],Tabla17[],3,0),"")</f>
        <v>Operativo</v>
      </c>
      <c r="S518" s="3" t="s">
        <v>16</v>
      </c>
      <c r="T518" s="3" t="str">
        <f>IFERROR(VLOOKUP(Presupuestos[[#This Row],[ALMACEN]],Tabla5[],2,0),"")</f>
        <v>Arequipa</v>
      </c>
      <c r="U518" s="19" t="str">
        <f>IFERROR(VLOOKUP(Presupuestos[[#This Row],[TIPO DE DOCUMENTO]],Tipo_Documento[],2,0)&amp;Presupuestos[[#This Row],[SERIE]]&amp;Presupuestos[[#This Row],[NUMERO]]&amp;Presupuestos[[#This Row],[RUC]],"")</f>
        <v>01E00153510295492908</v>
      </c>
      <c r="V518" s="3" t="s">
        <v>120</v>
      </c>
      <c r="W518" s="7">
        <v>45869</v>
      </c>
      <c r="X518" s="7">
        <v>45869</v>
      </c>
      <c r="Y518" s="3" t="s">
        <v>668</v>
      </c>
      <c r="Z518" s="3">
        <v>535</v>
      </c>
      <c r="AA518" s="3">
        <f>IFERROR(VLOOKUP(Presupuestos[[#This Row],[RAZON SOCIAL]],CHOOSE({1,2},Clientes_Proveedores[Razon Social],Clientes_Proveedores[Ruc / Dni]),2,0),"-")</f>
        <v>10295492908</v>
      </c>
      <c r="AB518" s="31" t="s">
        <v>1496</v>
      </c>
      <c r="AC518" s="3" t="s">
        <v>670</v>
      </c>
      <c r="AD518" s="5">
        <v>0.18</v>
      </c>
      <c r="AE518" s="6">
        <v>400</v>
      </c>
      <c r="AF518" s="6">
        <f>Presupuestos[[#This Row],[BASE]]*Presupuestos[[#This Row],[% IGV]]</f>
        <v>72</v>
      </c>
      <c r="AG518" s="22">
        <f>ROUND(SUM(Presupuestos[[#This Row],[BASE]:[IGV]]),2)</f>
        <v>472</v>
      </c>
      <c r="AH518" s="9" t="str">
        <f>IF(Presupuestos[[#This Row],[MONEDA]]="USD",VLOOKUP(Presupuestos[[#This Row],[FECHA DE EMISION]],Tipo_Cambio[],3,0),"")</f>
        <v/>
      </c>
      <c r="AI518" s="22">
        <f>IFERROR(ROUND(IF(Presupuestos[[#This Row],[MONEDA]]="PEN",Presupuestos[[#This Row],[TOTAL]],Presupuestos[[#This Row],[TOTAL]]*Presupuestos[[#This Row],[TIPO DE CAMBIO]]),2),"")</f>
        <v>472</v>
      </c>
      <c r="AJ518" s="5">
        <v>0.04</v>
      </c>
      <c r="AK518" s="33" t="s">
        <v>671</v>
      </c>
      <c r="AL518" s="5" t="s">
        <v>680</v>
      </c>
      <c r="AM518" s="23" t="s">
        <v>671</v>
      </c>
      <c r="AN518" s="23" t="s">
        <v>671</v>
      </c>
      <c r="AO518" s="7">
        <f>IFERROR(VLOOKUP("1-"&amp;Presupuestos[[#This Row],[ID DOCUMENTO]],BD_Pagos[],7,0),"")</f>
        <v>45883</v>
      </c>
      <c r="AP518" s="16" t="str">
        <f>IFERROR(VLOOKUP("1-"&amp;Presupuestos[[#This Row],[ID DOCUMENTO]],BD_Pagos[],8,0),"")</f>
        <v>B-BCP - Soles</v>
      </c>
      <c r="AQ518" s="17">
        <f>IFERROR(VLOOKUP("1-"&amp;Presupuestos[[#This Row],[ID DOCUMENTO]],BD_Pagos[],9,0),"")</f>
        <v>1929985</v>
      </c>
      <c r="AR518" s="54"/>
      <c r="AS518" s="7">
        <f>IFERROR(VLOOKUP("2-"&amp;Presupuestos[[#This Row],[ID DOCUMENTO]],BD_Pagos[],7,0),"")</f>
        <v>0</v>
      </c>
      <c r="AT518" s="16" t="str">
        <f>IFERROR(VLOOKUP("2-"&amp;Presupuestos[[#This Row],[ID DOCUMENTO]],BD_Pagos[],8,0),"")</f>
        <v/>
      </c>
      <c r="AU518" s="17">
        <f>IFERROR(VLOOKUP("2-"&amp;Presupuestos[[#This Row],[ID DOCUMENTO]],BD_Pagos[],9,0),"")</f>
        <v>0</v>
      </c>
      <c r="AV518" s="20">
        <f>IF(IFERROR(VLOOKUP("2-"&amp;Presupuestos[[#This Row],[ID DOCUMENTO]],BD_Pagos[],10,0),0)&gt;Presupuestos[[#This Row],[TOTAL SOLES]],Presupuestos[[#This Row],[TOTAL SOLES]],IFERROR(VLOOKUP("2-"&amp;Presupuestos[[#This Row],[ID DOCUMENTO]],BD_Pagos[],10,0),0))</f>
        <v>0</v>
      </c>
      <c r="AW518" s="7"/>
      <c r="AX518" s="16"/>
      <c r="AY518" s="17"/>
      <c r="AZ518" s="20"/>
      <c r="BA518" s="7"/>
      <c r="BB518" s="16"/>
      <c r="BC518" s="17"/>
      <c r="BD518" s="20"/>
      <c r="BE518" s="7">
        <f>IFERROR(VLOOKUP("5-"&amp;Presupuestos[[#This Row],[ID DOCUMENTO]],BD_Pagos[],7,0),"")</f>
        <v>0</v>
      </c>
      <c r="BF518" s="17">
        <f>IFERROR(VLOOKUP("5-"&amp;Presupuestos[[#This Row],[ID DOCUMENTO]],BD_Pagos[],9,0),"")</f>
        <v>0</v>
      </c>
      <c r="BG518" s="20">
        <f>IF(IFERROR(VLOOKUP("5-"&amp;Presupuestos[[#This Row],[ID DOCUMENTO]],BD_Pagos[],10,0),0)&gt;Presupuestos[[#This Row],[TOTAL SOLES]],Presupuestos[[#This Row],[TOTAL SOLES]],IFERROR(VLOOKUP("5-"&amp;Presupuestos[[#This Row],[ID DOCUMENTO]],BD_Pagos[],10,0),0))</f>
        <v>0</v>
      </c>
      <c r="BH518" s="7">
        <f>IFERROR(VLOOKUP("1-Detraccion"&amp;Presupuestos[[#This Row],[ID DOCUMENTO]],BD_Pagos[],2,0),"")</f>
        <v>45881</v>
      </c>
      <c r="BI518" s="3" t="str">
        <f>IFERROR(VLOOKUP("1-Detraccion"&amp;Presupuestos[[#This Row],[ID DOCUMENTO]],BD_Pagos[],3,0),"")</f>
        <v>Adquiriente</v>
      </c>
      <c r="BJ518" s="3">
        <f>IFERROR(VLOOKUP("1-Detraccion"&amp;Presupuestos[[#This Row],[ID DOCUMENTO]],BD_Pagos[],4,0),"")</f>
        <v>278568682</v>
      </c>
      <c r="BK518" s="6">
        <f>IF(IFERROR(VLOOKUP("1-Detraccion"&amp;Presupuestos[[#This Row],[ID DOCUMENTO]],BD_Pagos[],5,0),0)&gt;Presupuestos[[#This Row],[TOTAL SOLES]],Presupuestos[[#This Row],[TOTAL SOLES]],IFERROR(VLOOKUP("1-Detraccion"&amp;Presupuestos[[#This Row],[ID DOCUMENTO]],BD_Pagos[],5,0),0))</f>
        <v>19</v>
      </c>
      <c r="BL518" s="6">
        <f>IF(IFERROR(VLOOKUP("1-Detraccion"&amp;Presupuestos[[#This Row],[ID DOCUMENTO]],BD_Pagos[],6,0),0)&gt;Presupuestos[[#This Row],[TOTAL SOLES]],Presupuestos[[#This Row],[TOTAL SOLES]],IFERROR(VLOOKUP("1-Detraccion"&amp;Presupuestos[[#This Row],[ID DOCUMENTO]],BD_Pagos[],6,0),0))</f>
        <v>19</v>
      </c>
      <c r="BM518" s="37"/>
      <c r="BN518" s="3"/>
      <c r="BO518" s="3"/>
      <c r="BP518" s="6"/>
      <c r="BQ51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453</v>
      </c>
      <c r="BR518" s="23" t="str">
        <f>IF(Presupuestos[[#This Row],[SALDO ME-MN]]&gt;0,"PENDIENTE","CANCELADO")</f>
        <v>PENDIENTE</v>
      </c>
      <c r="BS518" s="23" t="str">
        <f>IF(COUNTIFS($U$4:$U517,Presupuestos[[#This Row],[ID DOCUMENTO]])&gt;=1,IF(B517=Presupuestos[[#This Row],[ID]],"OK","DOC. DUPLICADO"),"OK")</f>
        <v>OK</v>
      </c>
    </row>
    <row r="519" spans="2:71" x14ac:dyDescent="0.25">
      <c r="B519" s="34">
        <f>IF(Presupuestos[[#This Row],[ID DOCUMENTO]]=U518,B518,IF(B518="ID",1,B518+1))</f>
        <v>496</v>
      </c>
      <c r="C519" s="2">
        <v>45860</v>
      </c>
      <c r="D519" s="2">
        <v>45860</v>
      </c>
      <c r="E519" s="3" t="s">
        <v>966</v>
      </c>
      <c r="F519" s="25" t="s">
        <v>27</v>
      </c>
      <c r="G519" s="25" t="s">
        <v>118</v>
      </c>
      <c r="H519" s="25" t="s">
        <v>107</v>
      </c>
      <c r="I519" s="36" t="str">
        <f>IFERROR(VLOOKUP(Presupuestos[[#This Row],[AREA]]&amp;Presupuestos[[#This Row],[CONCEPTO]]&amp;Presupuestos[[#This Row],[DESCRIPCION]],Tabla28[[Columna1]:[CÓDIGO NUEVO]],2,0),"")</f>
        <v>P0205002</v>
      </c>
      <c r="J519" s="3" t="s">
        <v>1257</v>
      </c>
      <c r="K519" s="48" t="s">
        <v>1497</v>
      </c>
      <c r="L519" s="3" t="s">
        <v>1008</v>
      </c>
      <c r="M519" s="31" t="s">
        <v>1498</v>
      </c>
      <c r="N519" s="3"/>
      <c r="O519" s="3" t="s">
        <v>315</v>
      </c>
      <c r="P519" s="3"/>
      <c r="Q519" s="3" t="str">
        <f>IFERROR(VLOOKUP(Presupuestos[[#This Row],[CLASIFICACIÓN (N)]],Tabla17[],2,0),"")</f>
        <v/>
      </c>
      <c r="R519" s="3" t="str">
        <f>IFERROR(VLOOKUP(Presupuestos[[#This Row],[CLASIFICACIÓN (N)]],Tabla17[],3,0),"")</f>
        <v/>
      </c>
      <c r="S519" s="40"/>
      <c r="T519" s="3" t="str">
        <f>IFERROR(VLOOKUP(Presupuestos[[#This Row],[ALMACEN]],Tabla5[],2,0),"")</f>
        <v/>
      </c>
      <c r="U519" s="19" t="str">
        <f>IFERROR(VLOOKUP(Presupuestos[[#This Row],[TIPO DE DOCUMENTO]],Tipo_Documento[],2,0)&amp;Presupuestos[[#This Row],[SERIE]]&amp;Presupuestos[[#This Row],[NUMERO]]&amp;Presupuestos[[#This Row],[RUC]],"")</f>
        <v>01-</v>
      </c>
      <c r="V519" s="3" t="s">
        <v>120</v>
      </c>
      <c r="W519" s="7"/>
      <c r="X519" s="7"/>
      <c r="Y519" s="3"/>
      <c r="Z519" s="3"/>
      <c r="AA519" s="3" t="str">
        <f>IFERROR(VLOOKUP(Presupuestos[[#This Row],[RAZON SOCIAL]],CHOOSE({1,2},Clientes_Proveedores[Razon Social],Clientes_Proveedores[Ruc / Dni]),2,0),"-")</f>
        <v>-</v>
      </c>
      <c r="AB519" s="31"/>
      <c r="AC519" s="3"/>
      <c r="AD519" s="5"/>
      <c r="AE519" s="6"/>
      <c r="AF519" s="6">
        <f>Presupuestos[[#This Row],[BASE]]*Presupuestos[[#This Row],[% IGV]]</f>
        <v>0</v>
      </c>
      <c r="AG519" s="22">
        <f>ROUND(SUM(Presupuestos[[#This Row],[BASE]:[IGV]]),2)</f>
        <v>0</v>
      </c>
      <c r="AH519" s="9" t="str">
        <f>IF(Presupuestos[[#This Row],[MONEDA]]="USD",VLOOKUP(Presupuestos[[#This Row],[FECHA DE EMISION]],Tipo_Cambio[],3,0),"")</f>
        <v/>
      </c>
      <c r="AI519" s="22" t="str">
        <f>IFERROR(ROUND(IF(Presupuestos[[#This Row],[MONEDA]]="PEN",Presupuestos[[#This Row],[TOTAL]],Presupuestos[[#This Row],[TOTAL]]*Presupuestos[[#This Row],[TIPO DE CAMBIO]]),2),"")</f>
        <v/>
      </c>
      <c r="AJ519" s="5"/>
      <c r="AK519" s="33"/>
      <c r="AL519" s="5"/>
      <c r="AM519" s="23"/>
      <c r="AN519" s="23"/>
      <c r="AO519" s="7" t="str">
        <f>IFERROR(VLOOKUP("1-"&amp;Presupuestos[[#This Row],[ID DOCUMENTO]],BD_Pagos[],7,0),"")</f>
        <v/>
      </c>
      <c r="AP519" s="16" t="str">
        <f>IFERROR(VLOOKUP("1-"&amp;Presupuestos[[#This Row],[ID DOCUMENTO]],BD_Pagos[],8,0),"")</f>
        <v/>
      </c>
      <c r="AQ519" s="17" t="str">
        <f>IFERROR(VLOOKUP("1-"&amp;Presupuestos[[#This Row],[ID DOCUMENTO]],BD_Pagos[],9,0),"")</f>
        <v/>
      </c>
      <c r="AR519" s="54"/>
      <c r="AS519" s="7" t="str">
        <f>IFERROR(VLOOKUP("2-"&amp;Presupuestos[[#This Row],[ID DOCUMENTO]],BD_Pagos[],7,0),"")</f>
        <v/>
      </c>
      <c r="AT519" s="16" t="str">
        <f>IFERROR(VLOOKUP("2-"&amp;Presupuestos[[#This Row],[ID DOCUMENTO]],BD_Pagos[],8,0),"")</f>
        <v/>
      </c>
      <c r="AU519" s="17" t="str">
        <f>IFERROR(VLOOKUP("2-"&amp;Presupuestos[[#This Row],[ID DOCUMENTO]],BD_Pagos[],9,0),"")</f>
        <v/>
      </c>
      <c r="AV519" s="20">
        <f>IF(IFERROR(VLOOKUP("2-"&amp;Presupuestos[[#This Row],[ID DOCUMENTO]],BD_Pagos[],10,0),0)&gt;Presupuestos[[#This Row],[TOTAL SOLES]],Presupuestos[[#This Row],[TOTAL SOLES]],IFERROR(VLOOKUP("2-"&amp;Presupuestos[[#This Row],[ID DOCUMENTO]],BD_Pagos[],10,0),0))</f>
        <v>0</v>
      </c>
      <c r="AW519" s="7"/>
      <c r="AX519" s="16"/>
      <c r="AY519" s="17"/>
      <c r="AZ519" s="20"/>
      <c r="BA519" s="7"/>
      <c r="BB519" s="16"/>
      <c r="BC519" s="17"/>
      <c r="BD519" s="20"/>
      <c r="BE519" s="7" t="str">
        <f>IFERROR(VLOOKUP("5-"&amp;Presupuestos[[#This Row],[ID DOCUMENTO]],BD_Pagos[],7,0),"")</f>
        <v/>
      </c>
      <c r="BF519" s="17" t="str">
        <f>IFERROR(VLOOKUP("5-"&amp;Presupuestos[[#This Row],[ID DOCUMENTO]],BD_Pagos[],9,0),"")</f>
        <v/>
      </c>
      <c r="BG519" s="20">
        <f>IF(IFERROR(VLOOKUP("5-"&amp;Presupuestos[[#This Row],[ID DOCUMENTO]],BD_Pagos[],10,0),0)&gt;Presupuestos[[#This Row],[TOTAL SOLES]],Presupuestos[[#This Row],[TOTAL SOLES]],IFERROR(VLOOKUP("5-"&amp;Presupuestos[[#This Row],[ID DOCUMENTO]],BD_Pagos[],10,0),0))</f>
        <v>0</v>
      </c>
      <c r="BH519" s="7" t="str">
        <f>IFERROR(VLOOKUP("1-Detraccion"&amp;Presupuestos[[#This Row],[ID DOCUMENTO]],BD_Pagos[],2,0),"")</f>
        <v/>
      </c>
      <c r="BI519" s="3" t="str">
        <f>IFERROR(VLOOKUP("1-Detraccion"&amp;Presupuestos[[#This Row],[ID DOCUMENTO]],BD_Pagos[],3,0),"")</f>
        <v/>
      </c>
      <c r="BJ519" s="3" t="str">
        <f>IFERROR(VLOOKUP("1-Detraccion"&amp;Presupuestos[[#This Row],[ID DOCUMENTO]],BD_Pagos[],4,0),"")</f>
        <v/>
      </c>
      <c r="BK519" s="6">
        <f>IF(IFERROR(VLOOKUP("1-Detraccion"&amp;Presupuestos[[#This Row],[ID DOCUMENTO]],BD_Pagos[],5,0),0)&gt;Presupuestos[[#This Row],[TOTAL SOLES]],Presupuestos[[#This Row],[TOTAL SOLES]],IFERROR(VLOOKUP("1-Detraccion"&amp;Presupuestos[[#This Row],[ID DOCUMENTO]],BD_Pagos[],5,0),0))</f>
        <v>0</v>
      </c>
      <c r="BL519" s="6">
        <f>IF(IFERROR(VLOOKUP("1-Detraccion"&amp;Presupuestos[[#This Row],[ID DOCUMENTO]],BD_Pagos[],6,0),0)&gt;Presupuestos[[#This Row],[TOTAL SOLES]],Presupuestos[[#This Row],[TOTAL SOLES]],IFERROR(VLOOKUP("1-Detraccion"&amp;Presupuestos[[#This Row],[ID DOCUMENTO]],BD_Pagos[],6,0),0))</f>
        <v>0</v>
      </c>
      <c r="BM519" s="37"/>
      <c r="BN519" s="3"/>
      <c r="BO519" s="3"/>
      <c r="BP519" s="6"/>
      <c r="BQ51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v>
      </c>
      <c r="BR519" s="23" t="str">
        <f>IF(Presupuestos[[#This Row],[SALDO ME-MN]]&gt;0,"PENDIENTE","CANCELADO")</f>
        <v>CANCELADO</v>
      </c>
      <c r="BS519" s="23" t="str">
        <f>IF(COUNTIFS($U$4:$U518,Presupuestos[[#This Row],[ID DOCUMENTO]])&gt;=1,IF(B518=Presupuestos[[#This Row],[ID]],"OK","DOC. DUPLICADO"),"OK")</f>
        <v>OK</v>
      </c>
    </row>
    <row r="520" spans="2:71" ht="24" x14ac:dyDescent="0.25">
      <c r="B520" s="34">
        <f>IF(Presupuestos[[#This Row],[ID DOCUMENTO]]=U519,B519,IF(B519="ID",1,B519+1))</f>
        <v>497</v>
      </c>
      <c r="C520" s="2">
        <v>45852</v>
      </c>
      <c r="D520" s="2">
        <v>45856</v>
      </c>
      <c r="E520" s="3" t="s">
        <v>874</v>
      </c>
      <c r="F520" s="25" t="s">
        <v>35</v>
      </c>
      <c r="G520" s="25" t="s">
        <v>29</v>
      </c>
      <c r="H520" s="25" t="s">
        <v>204</v>
      </c>
      <c r="I520" s="36" t="str">
        <f>IFERROR(VLOOKUP(Presupuestos[[#This Row],[AREA]]&amp;Presupuestos[[#This Row],[CONCEPTO]]&amp;Presupuestos[[#This Row],[DESCRIPCION]],Tabla28[[Columna1]:[CÓDIGO NUEVO]],2,0),"")</f>
        <v>P0308001</v>
      </c>
      <c r="J520" s="3" t="s">
        <v>1499</v>
      </c>
      <c r="K520" s="3" t="s">
        <v>666</v>
      </c>
      <c r="L520" s="3" t="s">
        <v>666</v>
      </c>
      <c r="M520" s="31" t="s">
        <v>998</v>
      </c>
      <c r="N520" s="3"/>
      <c r="O520" s="3" t="s">
        <v>300</v>
      </c>
      <c r="P520" s="3" t="s">
        <v>127</v>
      </c>
      <c r="Q520" s="3" t="str">
        <f>IFERROR(VLOOKUP(Presupuestos[[#This Row],[CLASIFICACIÓN (N)]],Tabla17[],2,0),"")</f>
        <v>Gastos operativos</v>
      </c>
      <c r="R520" s="3" t="str">
        <f>IFERROR(VLOOKUP(Presupuestos[[#This Row],[CLASIFICACIÓN (N)]],Tabla17[],3,0),"")</f>
        <v>Operativo</v>
      </c>
      <c r="S520" s="3" t="s">
        <v>34</v>
      </c>
      <c r="T520" s="3" t="str">
        <f>IFERROR(VLOOKUP(Presupuestos[[#This Row],[ALMACEN]],Tabla5[],2,0),"")</f>
        <v>Arequipa</v>
      </c>
      <c r="U520" s="19" t="str">
        <f>IFERROR(VLOOKUP(Presupuestos[[#This Row],[TIPO DE DOCUMENTO]],Tipo_Documento[],2,0)&amp;Presupuestos[[#This Row],[SERIE]]&amp;Presupuestos[[#This Row],[NUMERO]]&amp;Presupuestos[[#This Row],[RUC]],"")</f>
        <v>LIQOPE13911111111</v>
      </c>
      <c r="V520" s="3" t="s">
        <v>175</v>
      </c>
      <c r="W520" s="7">
        <v>45869</v>
      </c>
      <c r="X520" s="7">
        <v>45869</v>
      </c>
      <c r="Y520" s="3" t="s">
        <v>36</v>
      </c>
      <c r="Z520" s="3">
        <v>139</v>
      </c>
      <c r="AA520" s="3">
        <f>IFERROR(VLOOKUP(Presupuestos[[#This Row],[RAZON SOCIAL]],CHOOSE({1,2},Clientes_Proveedores[Razon Social],Clientes_Proveedores[Ruc / Dni]),2,0),"-")</f>
        <v>11111111</v>
      </c>
      <c r="AB520" s="31" t="s">
        <v>916</v>
      </c>
      <c r="AC520" s="3" t="s">
        <v>670</v>
      </c>
      <c r="AD520" s="5"/>
      <c r="AE520" s="6">
        <v>18</v>
      </c>
      <c r="AF520" s="6">
        <f>Presupuestos[[#This Row],[BASE]]*Presupuestos[[#This Row],[% IGV]]</f>
        <v>0</v>
      </c>
      <c r="AG520" s="22">
        <f>ROUND(SUM(Presupuestos[[#This Row],[BASE]:[IGV]]),2)</f>
        <v>18</v>
      </c>
      <c r="AH520" s="9" t="str">
        <f>IF(Presupuestos[[#This Row],[MONEDA]]="USD",VLOOKUP(Presupuestos[[#This Row],[FECHA DE EMISION]],Tipo_Cambio[],3,0),"")</f>
        <v/>
      </c>
      <c r="AI520" s="22">
        <f>IFERROR(ROUND(IF(Presupuestos[[#This Row],[MONEDA]]="PEN",Presupuestos[[#This Row],[TOTAL]],Presupuestos[[#This Row],[TOTAL]]*Presupuestos[[#This Row],[TIPO DE CAMBIO]]),2),"")</f>
        <v>18</v>
      </c>
      <c r="AJ520" s="5"/>
      <c r="AK520" s="33" t="s">
        <v>671</v>
      </c>
      <c r="AL520" s="5" t="s">
        <v>742</v>
      </c>
      <c r="AM520" s="23" t="s">
        <v>671</v>
      </c>
      <c r="AN520" s="23" t="s">
        <v>671</v>
      </c>
      <c r="AO520" s="7">
        <f>IFERROR(VLOOKUP("1-"&amp;Presupuestos[[#This Row],[ID DOCUMENTO]],BD_Pagos[],7,0),"")</f>
        <v>0</v>
      </c>
      <c r="AP520" s="16" t="str">
        <f>IFERROR(VLOOKUP("1-"&amp;Presupuestos[[#This Row],[ID DOCUMENTO]],BD_Pagos[],8,0),"")</f>
        <v/>
      </c>
      <c r="AQ520" s="17" t="str">
        <f>IFERROR(VLOOKUP("1-"&amp;Presupuestos[[#This Row],[ID DOCUMENTO]],BD_Pagos[],9,0),"")</f>
        <v/>
      </c>
      <c r="AR520" s="54"/>
      <c r="AS520" s="7">
        <f>IFERROR(VLOOKUP("2-"&amp;Presupuestos[[#This Row],[ID DOCUMENTO]],BD_Pagos[],7,0),"")</f>
        <v>0</v>
      </c>
      <c r="AT520" s="16" t="str">
        <f>IFERROR(VLOOKUP("2-"&amp;Presupuestos[[#This Row],[ID DOCUMENTO]],BD_Pagos[],8,0),"")</f>
        <v/>
      </c>
      <c r="AU520" s="17">
        <f>IFERROR(VLOOKUP("2-"&amp;Presupuestos[[#This Row],[ID DOCUMENTO]],BD_Pagos[],9,0),"")</f>
        <v>0</v>
      </c>
      <c r="AV520" s="20">
        <f>IF(IFERROR(VLOOKUP("2-"&amp;Presupuestos[[#This Row],[ID DOCUMENTO]],BD_Pagos[],10,0),0)&gt;Presupuestos[[#This Row],[TOTAL SOLES]],Presupuestos[[#This Row],[TOTAL SOLES]],IFERROR(VLOOKUP("2-"&amp;Presupuestos[[#This Row],[ID DOCUMENTO]],BD_Pagos[],10,0),0))</f>
        <v>0</v>
      </c>
      <c r="AW520" s="7"/>
      <c r="AX520" s="16"/>
      <c r="AY520" s="17"/>
      <c r="AZ520" s="20"/>
      <c r="BA520" s="7"/>
      <c r="BB520" s="16"/>
      <c r="BC520" s="17"/>
      <c r="BD520" s="20"/>
      <c r="BE520" s="7">
        <f>IFERROR(VLOOKUP("5-"&amp;Presupuestos[[#This Row],[ID DOCUMENTO]],BD_Pagos[],7,0),"")</f>
        <v>0</v>
      </c>
      <c r="BF520" s="17">
        <f>IFERROR(VLOOKUP("5-"&amp;Presupuestos[[#This Row],[ID DOCUMENTO]],BD_Pagos[],9,0),"")</f>
        <v>0</v>
      </c>
      <c r="BG520" s="20">
        <f>IF(IFERROR(VLOOKUP("5-"&amp;Presupuestos[[#This Row],[ID DOCUMENTO]],BD_Pagos[],10,0),0)&gt;Presupuestos[[#This Row],[TOTAL SOLES]],Presupuestos[[#This Row],[TOTAL SOLES]],IFERROR(VLOOKUP("5-"&amp;Presupuestos[[#This Row],[ID DOCUMENTO]],BD_Pagos[],10,0),0))</f>
        <v>0</v>
      </c>
      <c r="BH520" s="7">
        <f>IFERROR(VLOOKUP("1-Detraccion"&amp;Presupuestos[[#This Row],[ID DOCUMENTO]],BD_Pagos[],2,0),"")</f>
        <v>0</v>
      </c>
      <c r="BI520" s="3" t="str">
        <f>IFERROR(VLOOKUP("1-Detraccion"&amp;Presupuestos[[#This Row],[ID DOCUMENTO]],BD_Pagos[],3,0),"")</f>
        <v/>
      </c>
      <c r="BJ520" s="3">
        <f>IFERROR(VLOOKUP("1-Detraccion"&amp;Presupuestos[[#This Row],[ID DOCUMENTO]],BD_Pagos[],4,0),"")</f>
        <v>0</v>
      </c>
      <c r="BK520" s="6">
        <f>IF(IFERROR(VLOOKUP("1-Detraccion"&amp;Presupuestos[[#This Row],[ID DOCUMENTO]],BD_Pagos[],5,0),0)&gt;Presupuestos[[#This Row],[TOTAL SOLES]],Presupuestos[[#This Row],[TOTAL SOLES]],IFERROR(VLOOKUP("1-Detraccion"&amp;Presupuestos[[#This Row],[ID DOCUMENTO]],BD_Pagos[],5,0),0))</f>
        <v>0</v>
      </c>
      <c r="BL520" s="6">
        <f>IF(IFERROR(VLOOKUP("1-Detraccion"&amp;Presupuestos[[#This Row],[ID DOCUMENTO]],BD_Pagos[],6,0),0)&gt;Presupuestos[[#This Row],[TOTAL SOLES]],Presupuestos[[#This Row],[TOTAL SOLES]],IFERROR(VLOOKUP("1-Detraccion"&amp;Presupuestos[[#This Row],[ID DOCUMENTO]],BD_Pagos[],6,0),0))</f>
        <v>0</v>
      </c>
      <c r="BM520" s="37"/>
      <c r="BN520" s="3"/>
      <c r="BO520" s="3"/>
      <c r="BP520" s="6"/>
      <c r="BQ52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v>
      </c>
      <c r="BR520" s="23" t="str">
        <f>IF(Presupuestos[[#This Row],[SALDO ME-MN]]&gt;0,"PENDIENTE","CANCELADO")</f>
        <v>PENDIENTE</v>
      </c>
      <c r="BS520" s="23" t="str">
        <f>IF(COUNTIFS($U$4:$U519,Presupuestos[[#This Row],[ID DOCUMENTO]])&gt;=1,IF(B519=Presupuestos[[#This Row],[ID]],"OK","DOC. DUPLICADO"),"OK")</f>
        <v>OK</v>
      </c>
    </row>
    <row r="521" spans="2:71" ht="24" x14ac:dyDescent="0.25">
      <c r="B521" s="34">
        <f>IF(Presupuestos[[#This Row],[ID DOCUMENTO]]=U520,B520,IF(B520="ID",1,B520+1))</f>
        <v>498</v>
      </c>
      <c r="C521" s="2">
        <v>45853</v>
      </c>
      <c r="D521" s="2">
        <v>45853</v>
      </c>
      <c r="E521" s="3" t="s">
        <v>681</v>
      </c>
      <c r="F521" s="25" t="s">
        <v>35</v>
      </c>
      <c r="G521" s="25" t="s">
        <v>37</v>
      </c>
      <c r="H521" s="25" t="s">
        <v>202</v>
      </c>
      <c r="I521" s="36" t="str">
        <f>IFERROR(VLOOKUP(Presupuestos[[#This Row],[AREA]]&amp;Presupuestos[[#This Row],[CONCEPTO]]&amp;Presupuestos[[#This Row],[DESCRIPCION]],Tabla28[[Columna1]:[CÓDIGO NUEVO]],2,0),"")</f>
        <v>P0306001</v>
      </c>
      <c r="J521" s="3" t="s">
        <v>1500</v>
      </c>
      <c r="K521" s="3" t="s">
        <v>666</v>
      </c>
      <c r="L521" s="3" t="s">
        <v>666</v>
      </c>
      <c r="M521" s="31" t="s">
        <v>1501</v>
      </c>
      <c r="N521" s="3"/>
      <c r="O521" s="3" t="s">
        <v>300</v>
      </c>
      <c r="P521" s="3" t="s">
        <v>122</v>
      </c>
      <c r="Q521" s="3" t="str">
        <f>IFERROR(VLOOKUP(Presupuestos[[#This Row],[CLASIFICACIÓN (N)]],Tabla17[],2,0),"")</f>
        <v>Costos de ventas</v>
      </c>
      <c r="R521" s="3" t="str">
        <f>IFERROR(VLOOKUP(Presupuestos[[#This Row],[CLASIFICACIÓN (N)]],Tabla17[],3,0),"")</f>
        <v>Operativo</v>
      </c>
      <c r="S521" s="3" t="s">
        <v>41</v>
      </c>
      <c r="T521" s="3" t="str">
        <f>IFERROR(VLOOKUP(Presupuestos[[#This Row],[ALMACEN]],Tabla5[],2,0),"")</f>
        <v>Lima</v>
      </c>
      <c r="U521" s="19" t="str">
        <f>IFERROR(VLOOKUP(Presupuestos[[#This Row],[TIPO DE DOCUMENTO]],Tipo_Documento[],2,0)&amp;Presupuestos[[#This Row],[SERIE]]&amp;Presupuestos[[#This Row],[NUMERO]]&amp;Presupuestos[[#This Row],[RUC]],"")</f>
        <v>LIQOPE13820609764261</v>
      </c>
      <c r="V521" s="3" t="s">
        <v>175</v>
      </c>
      <c r="W521" s="7">
        <v>45877</v>
      </c>
      <c r="X521" s="7">
        <v>45877</v>
      </c>
      <c r="Y521" s="3" t="s">
        <v>36</v>
      </c>
      <c r="Z521" s="3">
        <v>138</v>
      </c>
      <c r="AA521" s="3">
        <f>IFERROR(VLOOKUP(Presupuestos[[#This Row],[RAZON SOCIAL]],CHOOSE({1,2},Clientes_Proveedores[Razon Social],Clientes_Proveedores[Ruc / Dni]),2,0),"-")</f>
        <v>20609764261</v>
      </c>
      <c r="AB521" s="31" t="s">
        <v>1103</v>
      </c>
      <c r="AC521" s="3" t="s">
        <v>670</v>
      </c>
      <c r="AD521" s="5"/>
      <c r="AE521" s="6">
        <v>300</v>
      </c>
      <c r="AF521" s="6">
        <f>Presupuestos[[#This Row],[BASE]]*Presupuestos[[#This Row],[% IGV]]</f>
        <v>0</v>
      </c>
      <c r="AG521" s="22">
        <f>ROUND(SUM(Presupuestos[[#This Row],[BASE]:[IGV]]),2)</f>
        <v>300</v>
      </c>
      <c r="AH521" s="9" t="str">
        <f>IF(Presupuestos[[#This Row],[MONEDA]]="USD",VLOOKUP(Presupuestos[[#This Row],[FECHA DE EMISION]],Tipo_Cambio[],3,0),"")</f>
        <v/>
      </c>
      <c r="AI521" s="22">
        <f>IFERROR(ROUND(IF(Presupuestos[[#This Row],[MONEDA]]="PEN",Presupuestos[[#This Row],[TOTAL]],Presupuestos[[#This Row],[TOTAL]]*Presupuestos[[#This Row],[TIPO DE CAMBIO]]),2),"")</f>
        <v>300</v>
      </c>
      <c r="AJ521" s="5"/>
      <c r="AK521" s="33" t="s">
        <v>671</v>
      </c>
      <c r="AL521" s="5" t="s">
        <v>742</v>
      </c>
      <c r="AM521" s="23" t="s">
        <v>671</v>
      </c>
      <c r="AN521" s="23" t="s">
        <v>671</v>
      </c>
      <c r="AO521" s="7">
        <f>IFERROR(VLOOKUP("1-"&amp;Presupuestos[[#This Row],[ID DOCUMENTO]],BD_Pagos[],7,0),"")</f>
        <v>0</v>
      </c>
      <c r="AP521" s="16" t="str">
        <f>IFERROR(VLOOKUP("1-"&amp;Presupuestos[[#This Row],[ID DOCUMENTO]],BD_Pagos[],8,0),"")</f>
        <v/>
      </c>
      <c r="AQ521" s="17" t="str">
        <f>IFERROR(VLOOKUP("1-"&amp;Presupuestos[[#This Row],[ID DOCUMENTO]],BD_Pagos[],9,0),"")</f>
        <v/>
      </c>
      <c r="AR521" s="54"/>
      <c r="AS521" s="7">
        <f>IFERROR(VLOOKUP("2-"&amp;Presupuestos[[#This Row],[ID DOCUMENTO]],BD_Pagos[],7,0),"")</f>
        <v>0</v>
      </c>
      <c r="AT521" s="16" t="str">
        <f>IFERROR(VLOOKUP("2-"&amp;Presupuestos[[#This Row],[ID DOCUMENTO]],BD_Pagos[],8,0),"")</f>
        <v/>
      </c>
      <c r="AU521" s="17">
        <f>IFERROR(VLOOKUP("2-"&amp;Presupuestos[[#This Row],[ID DOCUMENTO]],BD_Pagos[],9,0),"")</f>
        <v>0</v>
      </c>
      <c r="AV521" s="20">
        <f>IF(IFERROR(VLOOKUP("2-"&amp;Presupuestos[[#This Row],[ID DOCUMENTO]],BD_Pagos[],10,0),0)&gt;Presupuestos[[#This Row],[TOTAL SOLES]],Presupuestos[[#This Row],[TOTAL SOLES]],IFERROR(VLOOKUP("2-"&amp;Presupuestos[[#This Row],[ID DOCUMENTO]],BD_Pagos[],10,0),0))</f>
        <v>0</v>
      </c>
      <c r="AW521" s="7"/>
      <c r="AX521" s="16"/>
      <c r="AY521" s="17"/>
      <c r="AZ521" s="20"/>
      <c r="BA521" s="7"/>
      <c r="BB521" s="16"/>
      <c r="BC521" s="17"/>
      <c r="BD521" s="20"/>
      <c r="BE521" s="7">
        <f>IFERROR(VLOOKUP("5-"&amp;Presupuestos[[#This Row],[ID DOCUMENTO]],BD_Pagos[],7,0),"")</f>
        <v>0</v>
      </c>
      <c r="BF521" s="17">
        <f>IFERROR(VLOOKUP("5-"&amp;Presupuestos[[#This Row],[ID DOCUMENTO]],BD_Pagos[],9,0),"")</f>
        <v>0</v>
      </c>
      <c r="BG521" s="20">
        <f>IF(IFERROR(VLOOKUP("5-"&amp;Presupuestos[[#This Row],[ID DOCUMENTO]],BD_Pagos[],10,0),0)&gt;Presupuestos[[#This Row],[TOTAL SOLES]],Presupuestos[[#This Row],[TOTAL SOLES]],IFERROR(VLOOKUP("5-"&amp;Presupuestos[[#This Row],[ID DOCUMENTO]],BD_Pagos[],10,0),0))</f>
        <v>0</v>
      </c>
      <c r="BH521" s="7">
        <f>IFERROR(VLOOKUP("1-Detraccion"&amp;Presupuestos[[#This Row],[ID DOCUMENTO]],BD_Pagos[],2,0),"")</f>
        <v>0</v>
      </c>
      <c r="BI521" s="3" t="str">
        <f>IFERROR(VLOOKUP("1-Detraccion"&amp;Presupuestos[[#This Row],[ID DOCUMENTO]],BD_Pagos[],3,0),"")</f>
        <v/>
      </c>
      <c r="BJ521" s="3">
        <f>IFERROR(VLOOKUP("1-Detraccion"&amp;Presupuestos[[#This Row],[ID DOCUMENTO]],BD_Pagos[],4,0),"")</f>
        <v>0</v>
      </c>
      <c r="BK521" s="6">
        <f>IF(IFERROR(VLOOKUP("1-Detraccion"&amp;Presupuestos[[#This Row],[ID DOCUMENTO]],BD_Pagos[],5,0),0)&gt;Presupuestos[[#This Row],[TOTAL SOLES]],Presupuestos[[#This Row],[TOTAL SOLES]],IFERROR(VLOOKUP("1-Detraccion"&amp;Presupuestos[[#This Row],[ID DOCUMENTO]],BD_Pagos[],5,0),0))</f>
        <v>0</v>
      </c>
      <c r="BL521" s="6">
        <f>IF(IFERROR(VLOOKUP("1-Detraccion"&amp;Presupuestos[[#This Row],[ID DOCUMENTO]],BD_Pagos[],6,0),0)&gt;Presupuestos[[#This Row],[TOTAL SOLES]],Presupuestos[[#This Row],[TOTAL SOLES]],IFERROR(VLOOKUP("1-Detraccion"&amp;Presupuestos[[#This Row],[ID DOCUMENTO]],BD_Pagos[],6,0),0))</f>
        <v>0</v>
      </c>
      <c r="BM521" s="37"/>
      <c r="BN521" s="3"/>
      <c r="BO521" s="3"/>
      <c r="BP521" s="6"/>
      <c r="BQ52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300</v>
      </c>
      <c r="BR521" s="23" t="str">
        <f>IF(Presupuestos[[#This Row],[SALDO ME-MN]]&gt;0,"PENDIENTE","CANCELADO")</f>
        <v>PENDIENTE</v>
      </c>
      <c r="BS521" s="23" t="str">
        <f>IF(COUNTIFS($U$4:$U520,Presupuestos[[#This Row],[ID DOCUMENTO]])&gt;=1,IF(B520=Presupuestos[[#This Row],[ID]],"OK","DOC. DUPLICADO"),"OK")</f>
        <v>OK</v>
      </c>
    </row>
    <row r="522" spans="2:71" ht="48" x14ac:dyDescent="0.25">
      <c r="B522" s="34">
        <f>IF(Presupuestos[[#This Row],[ID DOCUMENTO]]=U521,B521,IF(B521="ID",1,B521+1))</f>
        <v>499</v>
      </c>
      <c r="C522" s="2">
        <v>45869</v>
      </c>
      <c r="D522" s="2">
        <v>45869</v>
      </c>
      <c r="E522" s="3" t="s">
        <v>1240</v>
      </c>
      <c r="F522" s="25" t="s">
        <v>27</v>
      </c>
      <c r="G522" s="25" t="s">
        <v>118</v>
      </c>
      <c r="H522" s="25" t="s">
        <v>107</v>
      </c>
      <c r="I522" s="36" t="str">
        <f>IFERROR(VLOOKUP(Presupuestos[[#This Row],[AREA]]&amp;Presupuestos[[#This Row],[CONCEPTO]]&amp;Presupuestos[[#This Row],[DESCRIPCION]],Tabla28[[Columna1]:[CÓDIGO NUEVO]],2,0),"")</f>
        <v>P0205002</v>
      </c>
      <c r="J522" s="3" t="s">
        <v>1502</v>
      </c>
      <c r="K522" s="3" t="s">
        <v>1503</v>
      </c>
      <c r="L522" s="3" t="s">
        <v>1504</v>
      </c>
      <c r="M522" s="31" t="s">
        <v>1505</v>
      </c>
      <c r="N522" s="3"/>
      <c r="O522" s="3" t="s">
        <v>308</v>
      </c>
      <c r="P522" s="3" t="s">
        <v>132</v>
      </c>
      <c r="Q522" s="3" t="str">
        <f>IFERROR(VLOOKUP(Presupuestos[[#This Row],[CLASIFICACIÓN (N)]],Tabla17[],2,0),"")</f>
        <v>Gastos operativos</v>
      </c>
      <c r="R522" s="3" t="str">
        <f>IFERROR(VLOOKUP(Presupuestos[[#This Row],[CLASIFICACIÓN (N)]],Tabla17[],3,0),"")</f>
        <v>Operativo</v>
      </c>
      <c r="S522" s="3" t="s">
        <v>16</v>
      </c>
      <c r="T522" s="3" t="str">
        <f>IFERROR(VLOOKUP(Presupuestos[[#This Row],[ALMACEN]],Tabla5[],2,0),"")</f>
        <v>Arequipa</v>
      </c>
      <c r="U522" s="19" t="str">
        <f>IFERROR(VLOOKUP(Presupuestos[[#This Row],[TIPO DE DOCUMENTO]],Tipo_Documento[],2,0)&amp;Presupuestos[[#This Row],[SERIE]]&amp;Presupuestos[[#This Row],[NUMERO]]&amp;Presupuestos[[#This Row],[RUC]],"")</f>
        <v>01F002184320429640939</v>
      </c>
      <c r="V522" s="3" t="s">
        <v>120</v>
      </c>
      <c r="W522" s="7">
        <v>45875</v>
      </c>
      <c r="X522" s="7">
        <v>45875</v>
      </c>
      <c r="Y522" s="3" t="s">
        <v>721</v>
      </c>
      <c r="Z522" s="3">
        <v>1843</v>
      </c>
      <c r="AA522" s="3">
        <f>IFERROR(VLOOKUP(Presupuestos[[#This Row],[RAZON SOCIAL]],CHOOSE({1,2},Clientes_Proveedores[Razon Social],Clientes_Proveedores[Ruc / Dni]),2,0),"-")</f>
        <v>20429640939</v>
      </c>
      <c r="AB522" s="31" t="s">
        <v>1468</v>
      </c>
      <c r="AC522" s="3" t="s">
        <v>670</v>
      </c>
      <c r="AD522" s="5">
        <v>0.18</v>
      </c>
      <c r="AE522" s="6">
        <v>2245.7600000000002</v>
      </c>
      <c r="AF522" s="6">
        <f>Presupuestos[[#This Row],[BASE]]*Presupuestos[[#This Row],[% IGV]]</f>
        <v>404.23680000000002</v>
      </c>
      <c r="AG522" s="22">
        <f>ROUND(SUM(Presupuestos[[#This Row],[BASE]:[IGV]]),2)</f>
        <v>2650</v>
      </c>
      <c r="AH522" s="9" t="str">
        <f>IF(Presupuestos[[#This Row],[MONEDA]]="USD",VLOOKUP(Presupuestos[[#This Row],[FECHA DE EMISION]],Tipo_Cambio[],3,0),"")</f>
        <v/>
      </c>
      <c r="AI522" s="22">
        <f>IFERROR(ROUND(IF(Presupuestos[[#This Row],[MONEDA]]="PEN",Presupuestos[[#This Row],[TOTAL]],Presupuestos[[#This Row],[TOTAL]]*Presupuestos[[#This Row],[TIPO DE CAMBIO]]),2),"")</f>
        <v>2650</v>
      </c>
      <c r="AJ522" s="5">
        <v>0.04</v>
      </c>
      <c r="AK522" s="33" t="s">
        <v>671</v>
      </c>
      <c r="AL522" s="5" t="s">
        <v>680</v>
      </c>
      <c r="AM522" s="23" t="s">
        <v>671</v>
      </c>
      <c r="AN522" s="23" t="s">
        <v>759</v>
      </c>
      <c r="AO522" s="7">
        <f>IFERROR(VLOOKUP("1-"&amp;Presupuestos[[#This Row],[ID DOCUMENTO]],BD_Pagos[],7,0),"")</f>
        <v>45880</v>
      </c>
      <c r="AP522" s="16" t="str">
        <f>IFERROR(VLOOKUP("1-"&amp;Presupuestos[[#This Row],[ID DOCUMENTO]],BD_Pagos[],8,0),"")</f>
        <v>B-BCP - Soles</v>
      </c>
      <c r="AQ522" s="17">
        <f>IFERROR(VLOOKUP("1-"&amp;Presupuestos[[#This Row],[ID DOCUMENTO]],BD_Pagos[],9,0),"")</f>
        <v>804746</v>
      </c>
      <c r="AR522" s="54"/>
      <c r="AS522" s="7">
        <f>IFERROR(VLOOKUP("2-"&amp;Presupuestos[[#This Row],[ID DOCUMENTO]],BD_Pagos[],7,0),"")</f>
        <v>0</v>
      </c>
      <c r="AT522" s="16" t="str">
        <f>IFERROR(VLOOKUP("2-"&amp;Presupuestos[[#This Row],[ID DOCUMENTO]],BD_Pagos[],8,0),"")</f>
        <v/>
      </c>
      <c r="AU522" s="17">
        <f>IFERROR(VLOOKUP("2-"&amp;Presupuestos[[#This Row],[ID DOCUMENTO]],BD_Pagos[],9,0),"")</f>
        <v>0</v>
      </c>
      <c r="AV522" s="20">
        <f>IF(IFERROR(VLOOKUP("2-"&amp;Presupuestos[[#This Row],[ID DOCUMENTO]],BD_Pagos[],10,0),0)&gt;Presupuestos[[#This Row],[TOTAL SOLES]],Presupuestos[[#This Row],[TOTAL SOLES]],IFERROR(VLOOKUP("2-"&amp;Presupuestos[[#This Row],[ID DOCUMENTO]],BD_Pagos[],10,0),0))</f>
        <v>0</v>
      </c>
      <c r="AW522" s="7"/>
      <c r="AX522" s="16"/>
      <c r="AY522" s="17"/>
      <c r="AZ522" s="20"/>
      <c r="BA522" s="7"/>
      <c r="BB522" s="16"/>
      <c r="BC522" s="17"/>
      <c r="BD522" s="20"/>
      <c r="BE522" s="7">
        <f>IFERROR(VLOOKUP("5-"&amp;Presupuestos[[#This Row],[ID DOCUMENTO]],BD_Pagos[],7,0),"")</f>
        <v>0</v>
      </c>
      <c r="BF522" s="17">
        <f>IFERROR(VLOOKUP("5-"&amp;Presupuestos[[#This Row],[ID DOCUMENTO]],BD_Pagos[],9,0),"")</f>
        <v>0</v>
      </c>
      <c r="BG522" s="20">
        <f>IF(IFERROR(VLOOKUP("5-"&amp;Presupuestos[[#This Row],[ID DOCUMENTO]],BD_Pagos[],10,0),0)&gt;Presupuestos[[#This Row],[TOTAL SOLES]],Presupuestos[[#This Row],[TOTAL SOLES]],IFERROR(VLOOKUP("5-"&amp;Presupuestos[[#This Row],[ID DOCUMENTO]],BD_Pagos[],10,0),0))</f>
        <v>0</v>
      </c>
      <c r="BH522" s="7">
        <f>IFERROR(VLOOKUP("1-Detraccion"&amp;Presupuestos[[#This Row],[ID DOCUMENTO]],BD_Pagos[],2,0),"")</f>
        <v>45881</v>
      </c>
      <c r="BI522" s="3" t="str">
        <f>IFERROR(VLOOKUP("1-Detraccion"&amp;Presupuestos[[#This Row],[ID DOCUMENTO]],BD_Pagos[],3,0),"")</f>
        <v>Adquiriente</v>
      </c>
      <c r="BJ522" s="3">
        <f>IFERROR(VLOOKUP("1-Detraccion"&amp;Presupuestos[[#This Row],[ID DOCUMENTO]],BD_Pagos[],4,0),"")</f>
        <v>278568680</v>
      </c>
      <c r="BK522" s="6">
        <f>IF(IFERROR(VLOOKUP("1-Detraccion"&amp;Presupuestos[[#This Row],[ID DOCUMENTO]],BD_Pagos[],5,0),0)&gt;Presupuestos[[#This Row],[TOTAL SOLES]],Presupuestos[[#This Row],[TOTAL SOLES]],IFERROR(VLOOKUP("1-Detraccion"&amp;Presupuestos[[#This Row],[ID DOCUMENTO]],BD_Pagos[],5,0),0))</f>
        <v>106</v>
      </c>
      <c r="BL522" s="6">
        <f>IF(IFERROR(VLOOKUP("1-Detraccion"&amp;Presupuestos[[#This Row],[ID DOCUMENTO]],BD_Pagos[],6,0),0)&gt;Presupuestos[[#This Row],[TOTAL SOLES]],Presupuestos[[#This Row],[TOTAL SOLES]],IFERROR(VLOOKUP("1-Detraccion"&amp;Presupuestos[[#This Row],[ID DOCUMENTO]],BD_Pagos[],6,0),0))</f>
        <v>106</v>
      </c>
      <c r="BM522" s="37"/>
      <c r="BN522" s="3"/>
      <c r="BO522" s="3"/>
      <c r="BP522" s="6"/>
      <c r="BQ52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2544</v>
      </c>
      <c r="BR522" s="23" t="str">
        <f>IF(Presupuestos[[#This Row],[SALDO ME-MN]]&gt;0,"PENDIENTE","CANCELADO")</f>
        <v>PENDIENTE</v>
      </c>
      <c r="BS522" s="23" t="str">
        <f>IF(COUNTIFS($U$4:$U521,Presupuestos[[#This Row],[ID DOCUMENTO]])&gt;=1,IF(B521=Presupuestos[[#This Row],[ID]],"OK","DOC. DUPLICADO"),"OK")</f>
        <v>OK</v>
      </c>
    </row>
    <row r="523" spans="2:71" ht="36" x14ac:dyDescent="0.25">
      <c r="B523" s="34">
        <f>IF(Presupuestos[[#This Row],[ID DOCUMENTO]]=U522,B522,IF(B522="ID",1,B522+1))</f>
        <v>500</v>
      </c>
      <c r="C523" s="2">
        <v>45847</v>
      </c>
      <c r="D523" s="2">
        <v>45847</v>
      </c>
      <c r="E523" s="3" t="s">
        <v>1240</v>
      </c>
      <c r="F523" s="25" t="s">
        <v>27</v>
      </c>
      <c r="G523" s="25" t="s">
        <v>118</v>
      </c>
      <c r="H523" s="25" t="s">
        <v>107</v>
      </c>
      <c r="I523" s="36" t="str">
        <f>IFERROR(VLOOKUP(Presupuestos[[#This Row],[AREA]]&amp;Presupuestos[[#This Row],[CONCEPTO]]&amp;Presupuestos[[#This Row],[DESCRIPCION]],Tabla28[[Columna1]:[CÓDIGO NUEVO]],2,0),"")</f>
        <v>P0205002</v>
      </c>
      <c r="J523" s="3" t="s">
        <v>1506</v>
      </c>
      <c r="K523" s="3" t="s">
        <v>666</v>
      </c>
      <c r="L523" s="3" t="s">
        <v>666</v>
      </c>
      <c r="M523" s="31" t="s">
        <v>1507</v>
      </c>
      <c r="N523" s="3"/>
      <c r="O523" s="3" t="s">
        <v>308</v>
      </c>
      <c r="P523" s="3" t="s">
        <v>132</v>
      </c>
      <c r="Q523" s="3" t="str">
        <f>IFERROR(VLOOKUP(Presupuestos[[#This Row],[CLASIFICACIÓN (N)]],Tabla17[],2,0),"")</f>
        <v>Gastos operativos</v>
      </c>
      <c r="R523" s="3" t="str">
        <f>IFERROR(VLOOKUP(Presupuestos[[#This Row],[CLASIFICACIÓN (N)]],Tabla17[],3,0),"")</f>
        <v>Operativo</v>
      </c>
      <c r="S523" s="3" t="s">
        <v>26</v>
      </c>
      <c r="T523" s="3" t="str">
        <f>IFERROR(VLOOKUP(Presupuestos[[#This Row],[ALMACEN]],Tabla5[],2,0),"")</f>
        <v>Arequipa</v>
      </c>
      <c r="U523" s="19" t="str">
        <f>IFERROR(VLOOKUP(Presupuestos[[#This Row],[TIPO DE DOCUMENTO]],Tipo_Documento[],2,0)&amp;Presupuestos[[#This Row],[SERIE]]&amp;Presupuestos[[#This Row],[NUMERO]]&amp;Presupuestos[[#This Row],[RUC]],"")</f>
        <v>LIQCOM12610736055631</v>
      </c>
      <c r="V523" s="3" t="s">
        <v>175</v>
      </c>
      <c r="W523" s="7">
        <v>45874</v>
      </c>
      <c r="X523" s="7">
        <v>45874</v>
      </c>
      <c r="Y523" s="3" t="s">
        <v>28</v>
      </c>
      <c r="Z523" s="3">
        <v>126</v>
      </c>
      <c r="AA523" s="3">
        <f>IFERROR(VLOOKUP(Presupuestos[[#This Row],[RAZON SOCIAL]],CHOOSE({1,2},Clientes_Proveedores[Razon Social],Clientes_Proveedores[Ruc / Dni]),2,0),"-")</f>
        <v>10736055631</v>
      </c>
      <c r="AB523" s="31" t="s">
        <v>1080</v>
      </c>
      <c r="AC523" s="3" t="s">
        <v>670</v>
      </c>
      <c r="AD523" s="5"/>
      <c r="AE523" s="6">
        <v>450</v>
      </c>
      <c r="AF523" s="6">
        <f>Presupuestos[[#This Row],[BASE]]*Presupuestos[[#This Row],[% IGV]]</f>
        <v>0</v>
      </c>
      <c r="AG523" s="22">
        <f>ROUND(SUM(Presupuestos[[#This Row],[BASE]:[IGV]]),2)</f>
        <v>450</v>
      </c>
      <c r="AH523" s="9" t="str">
        <f>IF(Presupuestos[[#This Row],[MONEDA]]="USD",VLOOKUP(Presupuestos[[#This Row],[FECHA DE EMISION]],Tipo_Cambio[],3,0),"")</f>
        <v/>
      </c>
      <c r="AI523" s="22">
        <f>IFERROR(ROUND(IF(Presupuestos[[#This Row],[MONEDA]]="PEN",Presupuestos[[#This Row],[TOTAL]],Presupuestos[[#This Row],[TOTAL]]*Presupuestos[[#This Row],[TIPO DE CAMBIO]]),2),"")</f>
        <v>450</v>
      </c>
      <c r="AJ523" s="5"/>
      <c r="AK523" s="33" t="s">
        <v>671</v>
      </c>
      <c r="AL523" s="5" t="s">
        <v>742</v>
      </c>
      <c r="AM523" s="23" t="s">
        <v>671</v>
      </c>
      <c r="AN523" s="23" t="s">
        <v>759</v>
      </c>
      <c r="AO523" s="7">
        <f>IFERROR(VLOOKUP("1-"&amp;Presupuestos[[#This Row],[ID DOCUMENTO]],BD_Pagos[],7,0),"")</f>
        <v>0</v>
      </c>
      <c r="AP523" s="16" t="str">
        <f>IFERROR(VLOOKUP("1-"&amp;Presupuestos[[#This Row],[ID DOCUMENTO]],BD_Pagos[],8,0),"")</f>
        <v/>
      </c>
      <c r="AQ523" s="17" t="str">
        <f>IFERROR(VLOOKUP("1-"&amp;Presupuestos[[#This Row],[ID DOCUMENTO]],BD_Pagos[],9,0),"")</f>
        <v/>
      </c>
      <c r="AR523" s="54"/>
      <c r="AS523" s="7">
        <f>IFERROR(VLOOKUP("2-"&amp;Presupuestos[[#This Row],[ID DOCUMENTO]],BD_Pagos[],7,0),"")</f>
        <v>0</v>
      </c>
      <c r="AT523" s="16" t="str">
        <f>IFERROR(VLOOKUP("2-"&amp;Presupuestos[[#This Row],[ID DOCUMENTO]],BD_Pagos[],8,0),"")</f>
        <v/>
      </c>
      <c r="AU523" s="17">
        <f>IFERROR(VLOOKUP("2-"&amp;Presupuestos[[#This Row],[ID DOCUMENTO]],BD_Pagos[],9,0),"")</f>
        <v>0</v>
      </c>
      <c r="AV523" s="20">
        <f>IF(IFERROR(VLOOKUP("2-"&amp;Presupuestos[[#This Row],[ID DOCUMENTO]],BD_Pagos[],10,0),0)&gt;Presupuestos[[#This Row],[TOTAL SOLES]],Presupuestos[[#This Row],[TOTAL SOLES]],IFERROR(VLOOKUP("2-"&amp;Presupuestos[[#This Row],[ID DOCUMENTO]],BD_Pagos[],10,0),0))</f>
        <v>0</v>
      </c>
      <c r="AW523" s="7"/>
      <c r="AX523" s="16"/>
      <c r="AY523" s="17"/>
      <c r="AZ523" s="20"/>
      <c r="BA523" s="7"/>
      <c r="BB523" s="16"/>
      <c r="BC523" s="17"/>
      <c r="BD523" s="20"/>
      <c r="BE523" s="7">
        <f>IFERROR(VLOOKUP("5-"&amp;Presupuestos[[#This Row],[ID DOCUMENTO]],BD_Pagos[],7,0),"")</f>
        <v>0</v>
      </c>
      <c r="BF523" s="17">
        <f>IFERROR(VLOOKUP("5-"&amp;Presupuestos[[#This Row],[ID DOCUMENTO]],BD_Pagos[],9,0),"")</f>
        <v>0</v>
      </c>
      <c r="BG523" s="20">
        <f>IF(IFERROR(VLOOKUP("5-"&amp;Presupuestos[[#This Row],[ID DOCUMENTO]],BD_Pagos[],10,0),0)&gt;Presupuestos[[#This Row],[TOTAL SOLES]],Presupuestos[[#This Row],[TOTAL SOLES]],IFERROR(VLOOKUP("5-"&amp;Presupuestos[[#This Row],[ID DOCUMENTO]],BD_Pagos[],10,0),0))</f>
        <v>0</v>
      </c>
      <c r="BH523" s="7">
        <f>IFERROR(VLOOKUP("1-Detraccion"&amp;Presupuestos[[#This Row],[ID DOCUMENTO]],BD_Pagos[],2,0),"")</f>
        <v>0</v>
      </c>
      <c r="BI523" s="3" t="str">
        <f>IFERROR(VLOOKUP("1-Detraccion"&amp;Presupuestos[[#This Row],[ID DOCUMENTO]],BD_Pagos[],3,0),"")</f>
        <v/>
      </c>
      <c r="BJ523" s="3">
        <f>IFERROR(VLOOKUP("1-Detraccion"&amp;Presupuestos[[#This Row],[ID DOCUMENTO]],BD_Pagos[],4,0),"")</f>
        <v>0</v>
      </c>
      <c r="BK523" s="6">
        <f>IF(IFERROR(VLOOKUP("1-Detraccion"&amp;Presupuestos[[#This Row],[ID DOCUMENTO]],BD_Pagos[],5,0),0)&gt;Presupuestos[[#This Row],[TOTAL SOLES]],Presupuestos[[#This Row],[TOTAL SOLES]],IFERROR(VLOOKUP("1-Detraccion"&amp;Presupuestos[[#This Row],[ID DOCUMENTO]],BD_Pagos[],5,0),0))</f>
        <v>0</v>
      </c>
      <c r="BL523" s="6">
        <f>IF(IFERROR(VLOOKUP("1-Detraccion"&amp;Presupuestos[[#This Row],[ID DOCUMENTO]],BD_Pagos[],6,0),0)&gt;Presupuestos[[#This Row],[TOTAL SOLES]],Presupuestos[[#This Row],[TOTAL SOLES]],IFERROR(VLOOKUP("1-Detraccion"&amp;Presupuestos[[#This Row],[ID DOCUMENTO]],BD_Pagos[],6,0),0))</f>
        <v>0</v>
      </c>
      <c r="BM523" s="37"/>
      <c r="BN523" s="3"/>
      <c r="BO523" s="3"/>
      <c r="BP523" s="6"/>
      <c r="BQ52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450</v>
      </c>
      <c r="BR523" s="23" t="str">
        <f>IF(Presupuestos[[#This Row],[SALDO ME-MN]]&gt;0,"PENDIENTE","CANCELADO")</f>
        <v>PENDIENTE</v>
      </c>
      <c r="BS523" s="23" t="str">
        <f>IF(COUNTIFS($U$4:$U522,Presupuestos[[#This Row],[ID DOCUMENTO]])&gt;=1,IF(B522=Presupuestos[[#This Row],[ID]],"OK","DOC. DUPLICADO"),"OK")</f>
        <v>OK</v>
      </c>
    </row>
    <row r="524" spans="2:71" ht="36" x14ac:dyDescent="0.25">
      <c r="B524" s="34">
        <f>IF(Presupuestos[[#This Row],[ID DOCUMENTO]]=U523,B523,IF(B523="ID",1,B523+1))</f>
        <v>501</v>
      </c>
      <c r="C524" s="2">
        <v>45873</v>
      </c>
      <c r="D524" s="2">
        <v>45873</v>
      </c>
      <c r="E524" s="3" t="s">
        <v>665</v>
      </c>
      <c r="F524" s="25" t="s">
        <v>35</v>
      </c>
      <c r="G524" s="25" t="s">
        <v>211</v>
      </c>
      <c r="H524" s="25" t="s">
        <v>213</v>
      </c>
      <c r="I524" s="36" t="str">
        <f>IFERROR(VLOOKUP(Presupuestos[[#This Row],[AREA]]&amp;Presupuestos[[#This Row],[CONCEPTO]]&amp;Presupuestos[[#This Row],[DESCRIPCION]],Tabla28[[Columna1]:[CÓDIGO NUEVO]],2,0),"")</f>
        <v>P0302002</v>
      </c>
      <c r="J524" s="3" t="s">
        <v>1508</v>
      </c>
      <c r="K524" s="3" t="s">
        <v>1509</v>
      </c>
      <c r="L524" s="3" t="s">
        <v>1510</v>
      </c>
      <c r="M524" s="31" t="s">
        <v>1511</v>
      </c>
      <c r="N524" s="3" t="s">
        <v>15</v>
      </c>
      <c r="O524" s="3" t="s">
        <v>315</v>
      </c>
      <c r="P524" s="3" t="s">
        <v>142</v>
      </c>
      <c r="Q524" s="3" t="str">
        <f>IFERROR(VLOOKUP(Presupuestos[[#This Row],[CLASIFICACIÓN (N)]],Tabla17[],2,0),"")</f>
        <v>Gastos no operativos</v>
      </c>
      <c r="R524" s="3" t="str">
        <f>IFERROR(VLOOKUP(Presupuestos[[#This Row],[CLASIFICACIÓN (N)]],Tabla17[],3,0),"")</f>
        <v>Operativo</v>
      </c>
      <c r="S524" s="3" t="s">
        <v>16</v>
      </c>
      <c r="T524" s="3" t="str">
        <f>IFERROR(VLOOKUP(Presupuestos[[#This Row],[ALMACEN]],Tabla5[],2,0),"")</f>
        <v>Arequipa</v>
      </c>
      <c r="U524" s="19" t="str">
        <f>IFERROR(VLOOKUP(Presupuestos[[#This Row],[TIPO DE DOCUMENTO]],Tipo_Documento[],2,0)&amp;Presupuestos[[#This Row],[SERIE]]&amp;Presupuestos[[#This Row],[NUMERO]]&amp;Presupuestos[[#This Row],[RUC]],"")</f>
        <v>01F1522712420413666130</v>
      </c>
      <c r="V524" s="3" t="s">
        <v>120</v>
      </c>
      <c r="W524" s="7">
        <v>45873</v>
      </c>
      <c r="X524" s="7">
        <v>45873</v>
      </c>
      <c r="Y524" s="3" t="s">
        <v>1512</v>
      </c>
      <c r="Z524" s="3">
        <v>27124</v>
      </c>
      <c r="AA524" s="3">
        <f>IFERROR(VLOOKUP(Presupuestos[[#This Row],[RAZON SOCIAL]],CHOOSE({1,2},Clientes_Proveedores[Razon Social],Clientes_Proveedores[Ruc / Dni]),2,0),"-")</f>
        <v>20413666130</v>
      </c>
      <c r="AB524" s="31" t="s">
        <v>1513</v>
      </c>
      <c r="AC524" s="3" t="s">
        <v>670</v>
      </c>
      <c r="AD524" s="5">
        <v>0.18</v>
      </c>
      <c r="AE524" s="6">
        <v>1247.8900000000001</v>
      </c>
      <c r="AF524" s="6">
        <f>Presupuestos[[#This Row],[BASE]]*Presupuestos[[#This Row],[% IGV]]</f>
        <v>224.62020000000001</v>
      </c>
      <c r="AG524" s="22">
        <f>ROUND(SUM(Presupuestos[[#This Row],[BASE]:[IGV]]),2)</f>
        <v>1472.51</v>
      </c>
      <c r="AH524" s="9" t="str">
        <f>IF(Presupuestos[[#This Row],[MONEDA]]="USD",VLOOKUP(Presupuestos[[#This Row],[FECHA DE EMISION]],Tipo_Cambio[],3,0),"")</f>
        <v/>
      </c>
      <c r="AI524" s="22">
        <f>IFERROR(ROUND(IF(Presupuestos[[#This Row],[MONEDA]]="PEN",Presupuestos[[#This Row],[TOTAL]],Presupuestos[[#This Row],[TOTAL]]*Presupuestos[[#This Row],[TIPO DE CAMBIO]]),2),"")</f>
        <v>1472.51</v>
      </c>
      <c r="AJ524" s="5"/>
      <c r="AK524" s="33" t="s">
        <v>671</v>
      </c>
      <c r="AL524" s="5" t="s">
        <v>680</v>
      </c>
      <c r="AM524" s="23" t="s">
        <v>671</v>
      </c>
      <c r="AN524" s="23" t="s">
        <v>759</v>
      </c>
      <c r="AO524" s="7">
        <f>IFERROR(VLOOKUP("1-"&amp;Presupuestos[[#This Row],[ID DOCUMENTO]],BD_Pagos[],7,0),"")</f>
        <v>45873</v>
      </c>
      <c r="AP524" s="16" t="str">
        <f>IFERROR(VLOOKUP("1-"&amp;Presupuestos[[#This Row],[ID DOCUMENTO]],BD_Pagos[],8,0),"")</f>
        <v>B-BCP - Soles</v>
      </c>
      <c r="AQ524" s="17">
        <f>IFERROR(VLOOKUP("1-"&amp;Presupuestos[[#This Row],[ID DOCUMENTO]],BD_Pagos[],9,0),"")</f>
        <v>1061770</v>
      </c>
      <c r="AR524" s="54"/>
      <c r="AS524" s="7">
        <f>IFERROR(VLOOKUP("2-"&amp;Presupuestos[[#This Row],[ID DOCUMENTO]],BD_Pagos[],7,0),"")</f>
        <v>0</v>
      </c>
      <c r="AT524" s="16" t="str">
        <f>IFERROR(VLOOKUP("2-"&amp;Presupuestos[[#This Row],[ID DOCUMENTO]],BD_Pagos[],8,0),"")</f>
        <v/>
      </c>
      <c r="AU524" s="17">
        <f>IFERROR(VLOOKUP("2-"&amp;Presupuestos[[#This Row],[ID DOCUMENTO]],BD_Pagos[],9,0),"")</f>
        <v>0</v>
      </c>
      <c r="AV524" s="20">
        <f>IF(IFERROR(VLOOKUP("2-"&amp;Presupuestos[[#This Row],[ID DOCUMENTO]],BD_Pagos[],10,0),0)&gt;Presupuestos[[#This Row],[TOTAL SOLES]],Presupuestos[[#This Row],[TOTAL SOLES]],IFERROR(VLOOKUP("2-"&amp;Presupuestos[[#This Row],[ID DOCUMENTO]],BD_Pagos[],10,0),0))</f>
        <v>0</v>
      </c>
      <c r="AW524" s="7"/>
      <c r="AX524" s="16"/>
      <c r="AY524" s="17"/>
      <c r="AZ524" s="20"/>
      <c r="BA524" s="7"/>
      <c r="BB524" s="16"/>
      <c r="BC524" s="17"/>
      <c r="BD524" s="20"/>
      <c r="BE524" s="7">
        <f>IFERROR(VLOOKUP("5-"&amp;Presupuestos[[#This Row],[ID DOCUMENTO]],BD_Pagos[],7,0),"")</f>
        <v>0</v>
      </c>
      <c r="BF524" s="17">
        <f>IFERROR(VLOOKUP("5-"&amp;Presupuestos[[#This Row],[ID DOCUMENTO]],BD_Pagos[],9,0),"")</f>
        <v>0</v>
      </c>
      <c r="BG524" s="20">
        <f>IF(IFERROR(VLOOKUP("5-"&amp;Presupuestos[[#This Row],[ID DOCUMENTO]],BD_Pagos[],10,0),0)&gt;Presupuestos[[#This Row],[TOTAL SOLES]],Presupuestos[[#This Row],[TOTAL SOLES]],IFERROR(VLOOKUP("5-"&amp;Presupuestos[[#This Row],[ID DOCUMENTO]],BD_Pagos[],10,0),0))</f>
        <v>0</v>
      </c>
      <c r="BH524" s="7">
        <f>IFERROR(VLOOKUP("1-Detraccion"&amp;Presupuestos[[#This Row],[ID DOCUMENTO]],BD_Pagos[],2,0),"")</f>
        <v>45880</v>
      </c>
      <c r="BI524" s="3" t="str">
        <f>IFERROR(VLOOKUP("1-Detraccion"&amp;Presupuestos[[#This Row],[ID DOCUMENTO]],BD_Pagos[],3,0),"")</f>
        <v/>
      </c>
      <c r="BJ524" s="3">
        <f>IFERROR(VLOOKUP("1-Detraccion"&amp;Presupuestos[[#This Row],[ID DOCUMENTO]],BD_Pagos[],4,0),"")</f>
        <v>278475456</v>
      </c>
      <c r="BK524" s="6">
        <f>IF(IFERROR(VLOOKUP("1-Detraccion"&amp;Presupuestos[[#This Row],[ID DOCUMENTO]],BD_Pagos[],5,0),0)&gt;Presupuestos[[#This Row],[TOTAL SOLES]],Presupuestos[[#This Row],[TOTAL SOLES]],IFERROR(VLOOKUP("1-Detraccion"&amp;Presupuestos[[#This Row],[ID DOCUMENTO]],BD_Pagos[],5,0),0))</f>
        <v>177</v>
      </c>
      <c r="BL524" s="6">
        <f>IF(IFERROR(VLOOKUP("1-Detraccion"&amp;Presupuestos[[#This Row],[ID DOCUMENTO]],BD_Pagos[],6,0),0)&gt;Presupuestos[[#This Row],[TOTAL SOLES]],Presupuestos[[#This Row],[TOTAL SOLES]],IFERROR(VLOOKUP("1-Detraccion"&amp;Presupuestos[[#This Row],[ID DOCUMENTO]],BD_Pagos[],6,0),0))</f>
        <v>177</v>
      </c>
      <c r="BM524" s="37"/>
      <c r="BN524" s="3"/>
      <c r="BO524" s="3"/>
      <c r="BP524" s="6"/>
      <c r="BQ52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1472.51</v>
      </c>
      <c r="BR524" s="23" t="str">
        <f>IF(Presupuestos[[#This Row],[SALDO ME-MN]]&gt;0,"PENDIENTE","CANCELADO")</f>
        <v>PENDIENTE</v>
      </c>
      <c r="BS524" s="23" t="str">
        <f>IF(COUNTIFS($U$4:$U523,Presupuestos[[#This Row],[ID DOCUMENTO]])&gt;=1,IF(B523=Presupuestos[[#This Row],[ID]],"OK","DOC. DUPLICADO"),"OK")</f>
        <v>OK</v>
      </c>
    </row>
    <row r="525" spans="2:71" x14ac:dyDescent="0.25">
      <c r="B525" s="34">
        <f>IF(Presupuestos[[#This Row],[ID DOCUMENTO]]=U524,B524,IF(B524="ID",1,B524+1))</f>
        <v>502</v>
      </c>
      <c r="C525" s="2">
        <v>45848</v>
      </c>
      <c r="D525" s="2">
        <v>45848</v>
      </c>
      <c r="E525" s="3" t="s">
        <v>675</v>
      </c>
      <c r="F525" s="25" t="s">
        <v>54</v>
      </c>
      <c r="G525" s="25" t="s">
        <v>139</v>
      </c>
      <c r="H525" s="25" t="s">
        <v>385</v>
      </c>
      <c r="I525" s="36" t="str">
        <f>IFERROR(VLOOKUP(Presupuestos[[#This Row],[AREA]]&amp;Presupuestos[[#This Row],[CONCEPTO]]&amp;Presupuestos[[#This Row],[DESCRIPCION]],Tabla28[[Columna1]:[CÓDIGO NUEVO]],2,0),"")</f>
        <v>P0603001</v>
      </c>
      <c r="J525" s="3" t="s">
        <v>1514</v>
      </c>
      <c r="K525" s="3" t="s">
        <v>666</v>
      </c>
      <c r="L525" s="3" t="s">
        <v>666</v>
      </c>
      <c r="M525" s="31" t="s">
        <v>1515</v>
      </c>
      <c r="N525" s="3"/>
      <c r="O525" s="3" t="s">
        <v>315</v>
      </c>
      <c r="P525" s="3" t="s">
        <v>142</v>
      </c>
      <c r="Q525" s="3" t="str">
        <f>IFERROR(VLOOKUP(Presupuestos[[#This Row],[CLASIFICACIÓN (N)]],Tabla17[],2,0),"")</f>
        <v>Gastos no operativos</v>
      </c>
      <c r="R525" s="3" t="str">
        <f>IFERROR(VLOOKUP(Presupuestos[[#This Row],[CLASIFICACIÓN (N)]],Tabla17[],3,0),"")</f>
        <v>Operativo</v>
      </c>
      <c r="S525" s="3" t="s">
        <v>16</v>
      </c>
      <c r="T525" s="3" t="str">
        <f>IFERROR(VLOOKUP(Presupuestos[[#This Row],[ALMACEN]],Tabla5[],2,0),"")</f>
        <v>Arequipa</v>
      </c>
      <c r="U525" s="19" t="str">
        <f>IFERROR(VLOOKUP(Presupuestos[[#This Row],[TIPO DE DOCUMENTO]],Tipo_Documento[],2,0)&amp;Presupuestos[[#This Row],[SERIE]]&amp;Presupuestos[[#This Row],[NUMERO]]&amp;Presupuestos[[#This Row],[RUC]],"")</f>
        <v>02E0013610446328129</v>
      </c>
      <c r="V525" s="3" t="s">
        <v>125</v>
      </c>
      <c r="W525" s="7">
        <v>45869</v>
      </c>
      <c r="X525" s="7">
        <v>45869</v>
      </c>
      <c r="Y525" s="3" t="s">
        <v>668</v>
      </c>
      <c r="Z525" s="3">
        <v>36</v>
      </c>
      <c r="AA525" s="3">
        <f>IFERROR(VLOOKUP(Presupuestos[[#This Row],[RAZON SOCIAL]],CHOOSE({1,2},Clientes_Proveedores[Razon Social],Clientes_Proveedores[Ruc / Dni]),2,0),"-")</f>
        <v>10446328129</v>
      </c>
      <c r="AB525" s="31" t="s">
        <v>1516</v>
      </c>
      <c r="AC525" s="3" t="s">
        <v>670</v>
      </c>
      <c r="AD525" s="5"/>
      <c r="AE525" s="6">
        <v>250</v>
      </c>
      <c r="AF525" s="6">
        <f>Presupuestos[[#This Row],[BASE]]*Presupuestos[[#This Row],[% IGV]]</f>
        <v>0</v>
      </c>
      <c r="AG525" s="22">
        <f>ROUND(SUM(Presupuestos[[#This Row],[BASE]:[IGV]]),2)</f>
        <v>250</v>
      </c>
      <c r="AH525" s="9" t="str">
        <f>IF(Presupuestos[[#This Row],[MONEDA]]="USD",VLOOKUP(Presupuestos[[#This Row],[FECHA DE EMISION]],Tipo_Cambio[],3,0),"")</f>
        <v/>
      </c>
      <c r="AI525" s="22">
        <f>IFERROR(ROUND(IF(Presupuestos[[#This Row],[MONEDA]]="PEN",Presupuestos[[#This Row],[TOTAL]],Presupuestos[[#This Row],[TOTAL]]*Presupuestos[[#This Row],[TIPO DE CAMBIO]]),2),"")</f>
        <v>250</v>
      </c>
      <c r="AJ525" s="5"/>
      <c r="AK525" s="33" t="s">
        <v>671</v>
      </c>
      <c r="AL525" s="5" t="s">
        <v>680</v>
      </c>
      <c r="AM525" s="23" t="s">
        <v>671</v>
      </c>
      <c r="AN525" s="23" t="s">
        <v>671</v>
      </c>
      <c r="AO525" s="7">
        <f>IFERROR(VLOOKUP("1-"&amp;Presupuestos[[#This Row],[ID DOCUMENTO]],BD_Pagos[],7,0),"")</f>
        <v>45881</v>
      </c>
      <c r="AP525" s="16" t="str">
        <f>IFERROR(VLOOKUP("1-"&amp;Presupuestos[[#This Row],[ID DOCUMENTO]],BD_Pagos[],8,0),"")</f>
        <v>B-BCP - Soles</v>
      </c>
      <c r="AQ525" s="17">
        <f>IFERROR(VLOOKUP("1-"&amp;Presupuestos[[#This Row],[ID DOCUMENTO]],BD_Pagos[],9,0),"")</f>
        <v>1209491</v>
      </c>
      <c r="AR525" s="54"/>
      <c r="AS525" s="7">
        <f>IFERROR(VLOOKUP("2-"&amp;Presupuestos[[#This Row],[ID DOCUMENTO]],BD_Pagos[],7,0),"")</f>
        <v>0</v>
      </c>
      <c r="AT525" s="16" t="str">
        <f>IFERROR(VLOOKUP("2-"&amp;Presupuestos[[#This Row],[ID DOCUMENTO]],BD_Pagos[],8,0),"")</f>
        <v/>
      </c>
      <c r="AU525" s="17">
        <f>IFERROR(VLOOKUP("2-"&amp;Presupuestos[[#This Row],[ID DOCUMENTO]],BD_Pagos[],9,0),"")</f>
        <v>0</v>
      </c>
      <c r="AV525" s="20">
        <f>IF(IFERROR(VLOOKUP("2-"&amp;Presupuestos[[#This Row],[ID DOCUMENTO]],BD_Pagos[],10,0),0)&gt;Presupuestos[[#This Row],[TOTAL SOLES]],Presupuestos[[#This Row],[TOTAL SOLES]],IFERROR(VLOOKUP("2-"&amp;Presupuestos[[#This Row],[ID DOCUMENTO]],BD_Pagos[],10,0),0))</f>
        <v>0</v>
      </c>
      <c r="AW525" s="7"/>
      <c r="AX525" s="16"/>
      <c r="AY525" s="17"/>
      <c r="AZ525" s="20"/>
      <c r="BA525" s="7"/>
      <c r="BB525" s="16"/>
      <c r="BC525" s="17"/>
      <c r="BD525" s="20"/>
      <c r="BE525" s="7">
        <f>IFERROR(VLOOKUP("5-"&amp;Presupuestos[[#This Row],[ID DOCUMENTO]],BD_Pagos[],7,0),"")</f>
        <v>0</v>
      </c>
      <c r="BF525" s="17">
        <f>IFERROR(VLOOKUP("5-"&amp;Presupuestos[[#This Row],[ID DOCUMENTO]],BD_Pagos[],9,0),"")</f>
        <v>0</v>
      </c>
      <c r="BG525" s="20">
        <f>IF(IFERROR(VLOOKUP("5-"&amp;Presupuestos[[#This Row],[ID DOCUMENTO]],BD_Pagos[],10,0),0)&gt;Presupuestos[[#This Row],[TOTAL SOLES]],Presupuestos[[#This Row],[TOTAL SOLES]],IFERROR(VLOOKUP("5-"&amp;Presupuestos[[#This Row],[ID DOCUMENTO]],BD_Pagos[],10,0),0))</f>
        <v>0</v>
      </c>
      <c r="BH525" s="7">
        <f>IFERROR(VLOOKUP("1-Detraccion"&amp;Presupuestos[[#This Row],[ID DOCUMENTO]],BD_Pagos[],2,0),"")</f>
        <v>0</v>
      </c>
      <c r="BI525" s="3" t="str">
        <f>IFERROR(VLOOKUP("1-Detraccion"&amp;Presupuestos[[#This Row],[ID DOCUMENTO]],BD_Pagos[],3,0),"")</f>
        <v/>
      </c>
      <c r="BJ525" s="3">
        <f>IFERROR(VLOOKUP("1-Detraccion"&amp;Presupuestos[[#This Row],[ID DOCUMENTO]],BD_Pagos[],4,0),"")</f>
        <v>0</v>
      </c>
      <c r="BK525" s="6">
        <f>IF(IFERROR(VLOOKUP("1-Detraccion"&amp;Presupuestos[[#This Row],[ID DOCUMENTO]],BD_Pagos[],5,0),0)&gt;Presupuestos[[#This Row],[TOTAL SOLES]],Presupuestos[[#This Row],[TOTAL SOLES]],IFERROR(VLOOKUP("1-Detraccion"&amp;Presupuestos[[#This Row],[ID DOCUMENTO]],BD_Pagos[],5,0),0))</f>
        <v>0</v>
      </c>
      <c r="BL525" s="6">
        <f>IF(IFERROR(VLOOKUP("1-Detraccion"&amp;Presupuestos[[#This Row],[ID DOCUMENTO]],BD_Pagos[],6,0),0)&gt;Presupuestos[[#This Row],[TOTAL SOLES]],Presupuestos[[#This Row],[TOTAL SOLES]],IFERROR(VLOOKUP("1-Detraccion"&amp;Presupuestos[[#This Row],[ID DOCUMENTO]],BD_Pagos[],6,0),0))</f>
        <v>0</v>
      </c>
      <c r="BM525" s="37"/>
      <c r="BN525" s="3"/>
      <c r="BO525" s="3"/>
      <c r="BP525" s="6"/>
      <c r="BQ52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250</v>
      </c>
      <c r="BR525" s="23" t="str">
        <f>IF(Presupuestos[[#This Row],[SALDO ME-MN]]&gt;0,"PENDIENTE","CANCELADO")</f>
        <v>PENDIENTE</v>
      </c>
      <c r="BS525" s="23" t="str">
        <f>IF(COUNTIFS($U$4:$U524,Presupuestos[[#This Row],[ID DOCUMENTO]])&gt;=1,IF(B524=Presupuestos[[#This Row],[ID]],"OK","DOC. DUPLICADO"),"OK")</f>
        <v>OK</v>
      </c>
    </row>
    <row r="526" spans="2:71" x14ac:dyDescent="0.25">
      <c r="B526" s="34">
        <f>IF(Presupuestos[[#This Row],[ID DOCUMENTO]]=U525,B525,IF(B525="ID",1,B525+1))</f>
        <v>503</v>
      </c>
      <c r="C526" s="2">
        <v>45869</v>
      </c>
      <c r="D526" s="2">
        <v>45869</v>
      </c>
      <c r="E526" s="3" t="s">
        <v>675</v>
      </c>
      <c r="F526" s="25" t="s">
        <v>54</v>
      </c>
      <c r="G526" s="25" t="s">
        <v>139</v>
      </c>
      <c r="H526" s="25" t="s">
        <v>385</v>
      </c>
      <c r="I526" s="36" t="str">
        <f>IFERROR(VLOOKUP(Presupuestos[[#This Row],[AREA]]&amp;Presupuestos[[#This Row],[CONCEPTO]]&amp;Presupuestos[[#This Row],[DESCRIPCION]],Tabla28[[Columna1]:[CÓDIGO NUEVO]],2,0),"")</f>
        <v>P0603001</v>
      </c>
      <c r="J526" s="3" t="s">
        <v>1514</v>
      </c>
      <c r="K526" s="3" t="s">
        <v>666</v>
      </c>
      <c r="L526" s="3" t="s">
        <v>666</v>
      </c>
      <c r="M526" s="31" t="s">
        <v>1517</v>
      </c>
      <c r="N526" s="3"/>
      <c r="O526" s="3" t="s">
        <v>315</v>
      </c>
      <c r="P526" s="3" t="s">
        <v>142</v>
      </c>
      <c r="Q526" s="3" t="str">
        <f>IFERROR(VLOOKUP(Presupuestos[[#This Row],[CLASIFICACIÓN (N)]],Tabla17[],2,0),"")</f>
        <v>Gastos no operativos</v>
      </c>
      <c r="R526" s="3" t="str">
        <f>IFERROR(VLOOKUP(Presupuestos[[#This Row],[CLASIFICACIÓN (N)]],Tabla17[],3,0),"")</f>
        <v>Operativo</v>
      </c>
      <c r="S526" s="3" t="s">
        <v>16</v>
      </c>
      <c r="T526" s="3" t="str">
        <f>IFERROR(VLOOKUP(Presupuestos[[#This Row],[ALMACEN]],Tabla5[],2,0),"")</f>
        <v>Arequipa</v>
      </c>
      <c r="U526" s="19" t="str">
        <f>IFERROR(VLOOKUP(Presupuestos[[#This Row],[TIPO DE DOCUMENTO]],Tipo_Documento[],2,0)&amp;Presupuestos[[#This Row],[SERIE]]&amp;Presupuestos[[#This Row],[NUMERO]]&amp;Presupuestos[[#This Row],[RUC]],"")</f>
        <v>02E0013210446328129</v>
      </c>
      <c r="V526" s="3" t="s">
        <v>125</v>
      </c>
      <c r="W526" s="7">
        <v>45848</v>
      </c>
      <c r="X526" s="7">
        <v>45848</v>
      </c>
      <c r="Y526" s="3" t="s">
        <v>668</v>
      </c>
      <c r="Z526" s="3">
        <v>32</v>
      </c>
      <c r="AA526" s="3">
        <f>IFERROR(VLOOKUP(Presupuestos[[#This Row],[RAZON SOCIAL]],CHOOSE({1,2},Clientes_Proveedores[Razon Social],Clientes_Proveedores[Ruc / Dni]),2,0),"-")</f>
        <v>10446328129</v>
      </c>
      <c r="AB526" s="31" t="s">
        <v>1516</v>
      </c>
      <c r="AC526" s="3" t="s">
        <v>670</v>
      </c>
      <c r="AD526" s="5"/>
      <c r="AE526" s="6">
        <v>250</v>
      </c>
      <c r="AF526" s="6">
        <f>Presupuestos[[#This Row],[BASE]]*Presupuestos[[#This Row],[% IGV]]</f>
        <v>0</v>
      </c>
      <c r="AG526" s="22">
        <f>ROUND(SUM(Presupuestos[[#This Row],[BASE]:[IGV]]),2)</f>
        <v>250</v>
      </c>
      <c r="AH526" s="9" t="str">
        <f>IF(Presupuestos[[#This Row],[MONEDA]]="USD",VLOOKUP(Presupuestos[[#This Row],[FECHA DE EMISION]],Tipo_Cambio[],3,0),"")</f>
        <v/>
      </c>
      <c r="AI526" s="22">
        <f>IFERROR(ROUND(IF(Presupuestos[[#This Row],[MONEDA]]="PEN",Presupuestos[[#This Row],[TOTAL]],Presupuestos[[#This Row],[TOTAL]]*Presupuestos[[#This Row],[TIPO DE CAMBIO]]),2),"")</f>
        <v>250</v>
      </c>
      <c r="AJ526" s="5"/>
      <c r="AK526" s="33" t="s">
        <v>671</v>
      </c>
      <c r="AL526" s="5" t="s">
        <v>680</v>
      </c>
      <c r="AM526" s="23" t="s">
        <v>671</v>
      </c>
      <c r="AN526" s="23" t="s">
        <v>671</v>
      </c>
      <c r="AO526" s="7">
        <f>IFERROR(VLOOKUP("1-"&amp;Presupuestos[[#This Row],[ID DOCUMENTO]],BD_Pagos[],7,0),"")</f>
        <v>45881</v>
      </c>
      <c r="AP526" s="16" t="str">
        <f>IFERROR(VLOOKUP("1-"&amp;Presupuestos[[#This Row],[ID DOCUMENTO]],BD_Pagos[],8,0),"")</f>
        <v>B-BCP - Soles</v>
      </c>
      <c r="AQ526" s="17">
        <f>IFERROR(VLOOKUP("1-"&amp;Presupuestos[[#This Row],[ID DOCUMENTO]],BD_Pagos[],9,0),"")</f>
        <v>1209491</v>
      </c>
      <c r="AR526" s="54"/>
      <c r="AS526" s="7">
        <f>IFERROR(VLOOKUP("2-"&amp;Presupuestos[[#This Row],[ID DOCUMENTO]],BD_Pagos[],7,0),"")</f>
        <v>0</v>
      </c>
      <c r="AT526" s="16" t="str">
        <f>IFERROR(VLOOKUP("2-"&amp;Presupuestos[[#This Row],[ID DOCUMENTO]],BD_Pagos[],8,0),"")</f>
        <v/>
      </c>
      <c r="AU526" s="17">
        <f>IFERROR(VLOOKUP("2-"&amp;Presupuestos[[#This Row],[ID DOCUMENTO]],BD_Pagos[],9,0),"")</f>
        <v>0</v>
      </c>
      <c r="AV526" s="20">
        <f>IF(IFERROR(VLOOKUP("2-"&amp;Presupuestos[[#This Row],[ID DOCUMENTO]],BD_Pagos[],10,0),0)&gt;Presupuestos[[#This Row],[TOTAL SOLES]],Presupuestos[[#This Row],[TOTAL SOLES]],IFERROR(VLOOKUP("2-"&amp;Presupuestos[[#This Row],[ID DOCUMENTO]],BD_Pagos[],10,0),0))</f>
        <v>0</v>
      </c>
      <c r="AW526" s="7"/>
      <c r="AX526" s="16"/>
      <c r="AY526" s="17"/>
      <c r="AZ526" s="20"/>
      <c r="BA526" s="7"/>
      <c r="BB526" s="16"/>
      <c r="BC526" s="17"/>
      <c r="BD526" s="20"/>
      <c r="BE526" s="7">
        <f>IFERROR(VLOOKUP("5-"&amp;Presupuestos[[#This Row],[ID DOCUMENTO]],BD_Pagos[],7,0),"")</f>
        <v>0</v>
      </c>
      <c r="BF526" s="17">
        <f>IFERROR(VLOOKUP("5-"&amp;Presupuestos[[#This Row],[ID DOCUMENTO]],BD_Pagos[],9,0),"")</f>
        <v>0</v>
      </c>
      <c r="BG526" s="20">
        <f>IF(IFERROR(VLOOKUP("5-"&amp;Presupuestos[[#This Row],[ID DOCUMENTO]],BD_Pagos[],10,0),0)&gt;Presupuestos[[#This Row],[TOTAL SOLES]],Presupuestos[[#This Row],[TOTAL SOLES]],IFERROR(VLOOKUP("5-"&amp;Presupuestos[[#This Row],[ID DOCUMENTO]],BD_Pagos[],10,0),0))</f>
        <v>0</v>
      </c>
      <c r="BH526" s="7">
        <f>IFERROR(VLOOKUP("1-Detraccion"&amp;Presupuestos[[#This Row],[ID DOCUMENTO]],BD_Pagos[],2,0),"")</f>
        <v>0</v>
      </c>
      <c r="BI526" s="3" t="str">
        <f>IFERROR(VLOOKUP("1-Detraccion"&amp;Presupuestos[[#This Row],[ID DOCUMENTO]],BD_Pagos[],3,0),"")</f>
        <v/>
      </c>
      <c r="BJ526" s="3">
        <f>IFERROR(VLOOKUP("1-Detraccion"&amp;Presupuestos[[#This Row],[ID DOCUMENTO]],BD_Pagos[],4,0),"")</f>
        <v>0</v>
      </c>
      <c r="BK526" s="6">
        <f>IF(IFERROR(VLOOKUP("1-Detraccion"&amp;Presupuestos[[#This Row],[ID DOCUMENTO]],BD_Pagos[],5,0),0)&gt;Presupuestos[[#This Row],[TOTAL SOLES]],Presupuestos[[#This Row],[TOTAL SOLES]],IFERROR(VLOOKUP("1-Detraccion"&amp;Presupuestos[[#This Row],[ID DOCUMENTO]],BD_Pagos[],5,0),0))</f>
        <v>0</v>
      </c>
      <c r="BL526" s="6">
        <f>IF(IFERROR(VLOOKUP("1-Detraccion"&amp;Presupuestos[[#This Row],[ID DOCUMENTO]],BD_Pagos[],6,0),0)&gt;Presupuestos[[#This Row],[TOTAL SOLES]],Presupuestos[[#This Row],[TOTAL SOLES]],IFERROR(VLOOKUP("1-Detraccion"&amp;Presupuestos[[#This Row],[ID DOCUMENTO]],BD_Pagos[],6,0),0))</f>
        <v>0</v>
      </c>
      <c r="BM526" s="37"/>
      <c r="BN526" s="3"/>
      <c r="BO526" s="3"/>
      <c r="BP526" s="6"/>
      <c r="BQ52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250</v>
      </c>
      <c r="BR526" s="23" t="str">
        <f>IF(Presupuestos[[#This Row],[SALDO ME-MN]]&gt;0,"PENDIENTE","CANCELADO")</f>
        <v>PENDIENTE</v>
      </c>
      <c r="BS526" s="23" t="str">
        <f>IF(COUNTIFS($U$4:$U525,Presupuestos[[#This Row],[ID DOCUMENTO]])&gt;=1,IF(B525=Presupuestos[[#This Row],[ID]],"OK","DOC. DUPLICADO"),"OK")</f>
        <v>OK</v>
      </c>
    </row>
    <row r="527" spans="2:71" x14ac:dyDescent="0.25">
      <c r="B527" s="34">
        <f>IF(Presupuestos[[#This Row],[ID DOCUMENTO]]=U526,B526,IF(B526="ID",1,B526+1))</f>
        <v>504</v>
      </c>
      <c r="C527" s="2">
        <v>45869</v>
      </c>
      <c r="D527" s="2">
        <v>45869</v>
      </c>
      <c r="E527" s="3" t="s">
        <v>675</v>
      </c>
      <c r="F527" s="25" t="s">
        <v>54</v>
      </c>
      <c r="G527" s="25" t="s">
        <v>139</v>
      </c>
      <c r="H527" s="25" t="s">
        <v>385</v>
      </c>
      <c r="I527" s="36" t="str">
        <f>IFERROR(VLOOKUP(Presupuestos[[#This Row],[AREA]]&amp;Presupuestos[[#This Row],[CONCEPTO]]&amp;Presupuestos[[#This Row],[DESCRIPCION]],Tabla28[[Columna1]:[CÓDIGO NUEVO]],2,0),"")</f>
        <v>P0603001</v>
      </c>
      <c r="J527" s="3" t="s">
        <v>1514</v>
      </c>
      <c r="K527" s="3" t="s">
        <v>666</v>
      </c>
      <c r="L527" s="3" t="s">
        <v>666</v>
      </c>
      <c r="M527" s="31" t="s">
        <v>1518</v>
      </c>
      <c r="N527" s="3"/>
      <c r="O527" s="3" t="s">
        <v>315</v>
      </c>
      <c r="P527" s="3" t="s">
        <v>142</v>
      </c>
      <c r="Q527" s="3" t="str">
        <f>IFERROR(VLOOKUP(Presupuestos[[#This Row],[CLASIFICACIÓN (N)]],Tabla17[],2,0),"")</f>
        <v>Gastos no operativos</v>
      </c>
      <c r="R527" s="3" t="str">
        <f>IFERROR(VLOOKUP(Presupuestos[[#This Row],[CLASIFICACIÓN (N)]],Tabla17[],3,0),"")</f>
        <v>Operativo</v>
      </c>
      <c r="S527" s="3" t="s">
        <v>16</v>
      </c>
      <c r="T527" s="3" t="str">
        <f>IFERROR(VLOOKUP(Presupuestos[[#This Row],[ALMACEN]],Tabla5[],2,0),"")</f>
        <v>Arequipa</v>
      </c>
      <c r="U527" s="19" t="str">
        <f>IFERROR(VLOOKUP(Presupuestos[[#This Row],[TIPO DE DOCUMENTO]],Tipo_Documento[],2,0)&amp;Presupuestos[[#This Row],[SERIE]]&amp;Presupuestos[[#This Row],[NUMERO]]&amp;Presupuestos[[#This Row],[RUC]],"")</f>
        <v>02E0013510446328129</v>
      </c>
      <c r="V527" s="3" t="s">
        <v>125</v>
      </c>
      <c r="W527" s="7">
        <v>45869</v>
      </c>
      <c r="X527" s="7">
        <v>45869</v>
      </c>
      <c r="Y527" s="3" t="s">
        <v>668</v>
      </c>
      <c r="Z527" s="3">
        <v>35</v>
      </c>
      <c r="AA527" s="3">
        <f>IFERROR(VLOOKUP(Presupuestos[[#This Row],[RAZON SOCIAL]],CHOOSE({1,2},Clientes_Proveedores[Razon Social],Clientes_Proveedores[Ruc / Dni]),2,0),"-")</f>
        <v>10446328129</v>
      </c>
      <c r="AB527" s="31" t="s">
        <v>1516</v>
      </c>
      <c r="AC527" s="3" t="s">
        <v>670</v>
      </c>
      <c r="AD527" s="5"/>
      <c r="AE527" s="6">
        <v>200</v>
      </c>
      <c r="AF527" s="6">
        <f>Presupuestos[[#This Row],[BASE]]*Presupuestos[[#This Row],[% IGV]]</f>
        <v>0</v>
      </c>
      <c r="AG527" s="22">
        <f>ROUND(SUM(Presupuestos[[#This Row],[BASE]:[IGV]]),2)</f>
        <v>200</v>
      </c>
      <c r="AH527" s="9" t="str">
        <f>IF(Presupuestos[[#This Row],[MONEDA]]="USD",VLOOKUP(Presupuestos[[#This Row],[FECHA DE EMISION]],Tipo_Cambio[],3,0),"")</f>
        <v/>
      </c>
      <c r="AI527" s="22">
        <f>IFERROR(ROUND(IF(Presupuestos[[#This Row],[MONEDA]]="PEN",Presupuestos[[#This Row],[TOTAL]],Presupuestos[[#This Row],[TOTAL]]*Presupuestos[[#This Row],[TIPO DE CAMBIO]]),2),"")</f>
        <v>200</v>
      </c>
      <c r="AJ527" s="5"/>
      <c r="AK527" s="33" t="s">
        <v>671</v>
      </c>
      <c r="AL527" s="5" t="s">
        <v>680</v>
      </c>
      <c r="AM527" s="23" t="s">
        <v>671</v>
      </c>
      <c r="AN527" s="23" t="s">
        <v>671</v>
      </c>
      <c r="AO527" s="7">
        <f>IFERROR(VLOOKUP("1-"&amp;Presupuestos[[#This Row],[ID DOCUMENTO]],BD_Pagos[],7,0),"")</f>
        <v>45881</v>
      </c>
      <c r="AP527" s="16" t="str">
        <f>IFERROR(VLOOKUP("1-"&amp;Presupuestos[[#This Row],[ID DOCUMENTO]],BD_Pagos[],8,0),"")</f>
        <v>B-BCP - Soles</v>
      </c>
      <c r="AQ527" s="17">
        <f>IFERROR(VLOOKUP("1-"&amp;Presupuestos[[#This Row],[ID DOCUMENTO]],BD_Pagos[],9,0),"")</f>
        <v>1209491</v>
      </c>
      <c r="AR527" s="54"/>
      <c r="AS527" s="7">
        <f>IFERROR(VLOOKUP("2-"&amp;Presupuestos[[#This Row],[ID DOCUMENTO]],BD_Pagos[],7,0),"")</f>
        <v>0</v>
      </c>
      <c r="AT527" s="16" t="str">
        <f>IFERROR(VLOOKUP("2-"&amp;Presupuestos[[#This Row],[ID DOCUMENTO]],BD_Pagos[],8,0),"")</f>
        <v/>
      </c>
      <c r="AU527" s="17">
        <f>IFERROR(VLOOKUP("2-"&amp;Presupuestos[[#This Row],[ID DOCUMENTO]],BD_Pagos[],9,0),"")</f>
        <v>0</v>
      </c>
      <c r="AV527" s="20">
        <f>IF(IFERROR(VLOOKUP("2-"&amp;Presupuestos[[#This Row],[ID DOCUMENTO]],BD_Pagos[],10,0),0)&gt;Presupuestos[[#This Row],[TOTAL SOLES]],Presupuestos[[#This Row],[TOTAL SOLES]],IFERROR(VLOOKUP("2-"&amp;Presupuestos[[#This Row],[ID DOCUMENTO]],BD_Pagos[],10,0),0))</f>
        <v>0</v>
      </c>
      <c r="AW527" s="7"/>
      <c r="AX527" s="16"/>
      <c r="AY527" s="17"/>
      <c r="AZ527" s="20"/>
      <c r="BA527" s="7"/>
      <c r="BB527" s="16"/>
      <c r="BC527" s="17"/>
      <c r="BD527" s="20"/>
      <c r="BE527" s="7">
        <f>IFERROR(VLOOKUP("5-"&amp;Presupuestos[[#This Row],[ID DOCUMENTO]],BD_Pagos[],7,0),"")</f>
        <v>0</v>
      </c>
      <c r="BF527" s="17">
        <f>IFERROR(VLOOKUP("5-"&amp;Presupuestos[[#This Row],[ID DOCUMENTO]],BD_Pagos[],9,0),"")</f>
        <v>0</v>
      </c>
      <c r="BG527" s="20">
        <f>IF(IFERROR(VLOOKUP("5-"&amp;Presupuestos[[#This Row],[ID DOCUMENTO]],BD_Pagos[],10,0),0)&gt;Presupuestos[[#This Row],[TOTAL SOLES]],Presupuestos[[#This Row],[TOTAL SOLES]],IFERROR(VLOOKUP("5-"&amp;Presupuestos[[#This Row],[ID DOCUMENTO]],BD_Pagos[],10,0),0))</f>
        <v>0</v>
      </c>
      <c r="BH527" s="7">
        <f>IFERROR(VLOOKUP("1-Detraccion"&amp;Presupuestos[[#This Row],[ID DOCUMENTO]],BD_Pagos[],2,0),"")</f>
        <v>0</v>
      </c>
      <c r="BI527" s="3" t="str">
        <f>IFERROR(VLOOKUP("1-Detraccion"&amp;Presupuestos[[#This Row],[ID DOCUMENTO]],BD_Pagos[],3,0),"")</f>
        <v/>
      </c>
      <c r="BJ527" s="3">
        <f>IFERROR(VLOOKUP("1-Detraccion"&amp;Presupuestos[[#This Row],[ID DOCUMENTO]],BD_Pagos[],4,0),"")</f>
        <v>0</v>
      </c>
      <c r="BK527" s="6">
        <f>IF(IFERROR(VLOOKUP("1-Detraccion"&amp;Presupuestos[[#This Row],[ID DOCUMENTO]],BD_Pagos[],5,0),0)&gt;Presupuestos[[#This Row],[TOTAL SOLES]],Presupuestos[[#This Row],[TOTAL SOLES]],IFERROR(VLOOKUP("1-Detraccion"&amp;Presupuestos[[#This Row],[ID DOCUMENTO]],BD_Pagos[],5,0),0))</f>
        <v>0</v>
      </c>
      <c r="BL527" s="6">
        <f>IF(IFERROR(VLOOKUP("1-Detraccion"&amp;Presupuestos[[#This Row],[ID DOCUMENTO]],BD_Pagos[],6,0),0)&gt;Presupuestos[[#This Row],[TOTAL SOLES]],Presupuestos[[#This Row],[TOTAL SOLES]],IFERROR(VLOOKUP("1-Detraccion"&amp;Presupuestos[[#This Row],[ID DOCUMENTO]],BD_Pagos[],6,0),0))</f>
        <v>0</v>
      </c>
      <c r="BM527" s="37"/>
      <c r="BN527" s="3"/>
      <c r="BO527" s="3"/>
      <c r="BP527" s="6"/>
      <c r="BQ52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200</v>
      </c>
      <c r="BR527" s="23" t="str">
        <f>IF(Presupuestos[[#This Row],[SALDO ME-MN]]&gt;0,"PENDIENTE","CANCELADO")</f>
        <v>PENDIENTE</v>
      </c>
      <c r="BS527" s="23" t="str">
        <f>IF(COUNTIFS($U$4:$U526,Presupuestos[[#This Row],[ID DOCUMENTO]])&gt;=1,IF(B526=Presupuestos[[#This Row],[ID]],"OK","DOC. DUPLICADO"),"OK")</f>
        <v>OK</v>
      </c>
    </row>
    <row r="528" spans="2:71" x14ac:dyDescent="0.25">
      <c r="B528" s="34">
        <f>IF(Presupuestos[[#This Row],[ID DOCUMENTO]]=U527,B527,IF(B527="ID",1,B527+1))</f>
        <v>505</v>
      </c>
      <c r="C528" s="2">
        <v>45855</v>
      </c>
      <c r="D528" s="2">
        <v>45855</v>
      </c>
      <c r="E528" s="3" t="s">
        <v>675</v>
      </c>
      <c r="F528" s="25" t="s">
        <v>54</v>
      </c>
      <c r="G528" s="25" t="s">
        <v>139</v>
      </c>
      <c r="H528" s="25" t="s">
        <v>385</v>
      </c>
      <c r="I528" s="36" t="str">
        <f>IFERROR(VLOOKUP(Presupuestos[[#This Row],[AREA]]&amp;Presupuestos[[#This Row],[CONCEPTO]]&amp;Presupuestos[[#This Row],[DESCRIPCION]],Tabla28[[Columna1]:[CÓDIGO NUEVO]],2,0),"")</f>
        <v>P0603001</v>
      </c>
      <c r="J528" s="3" t="s">
        <v>1514</v>
      </c>
      <c r="K528" s="3" t="s">
        <v>666</v>
      </c>
      <c r="L528" s="3" t="s">
        <v>666</v>
      </c>
      <c r="M528" s="31" t="s">
        <v>1519</v>
      </c>
      <c r="N528" s="3"/>
      <c r="O528" s="3" t="s">
        <v>315</v>
      </c>
      <c r="P528" s="3" t="s">
        <v>142</v>
      </c>
      <c r="Q528" s="3" t="str">
        <f>IFERROR(VLOOKUP(Presupuestos[[#This Row],[CLASIFICACIÓN (N)]],Tabla17[],2,0),"")</f>
        <v>Gastos no operativos</v>
      </c>
      <c r="R528" s="3" t="str">
        <f>IFERROR(VLOOKUP(Presupuestos[[#This Row],[CLASIFICACIÓN (N)]],Tabla17[],3,0),"")</f>
        <v>Operativo</v>
      </c>
      <c r="S528" s="3" t="s">
        <v>16</v>
      </c>
      <c r="T528" s="3" t="str">
        <f>IFERROR(VLOOKUP(Presupuestos[[#This Row],[ALMACEN]],Tabla5[],2,0),"")</f>
        <v>Arequipa</v>
      </c>
      <c r="U528" s="19" t="str">
        <f>IFERROR(VLOOKUP(Presupuestos[[#This Row],[TIPO DE DOCUMENTO]],Tipo_Documento[],2,0)&amp;Presupuestos[[#This Row],[SERIE]]&amp;Presupuestos[[#This Row],[NUMERO]]&amp;Presupuestos[[#This Row],[RUC]],"")</f>
        <v>02E0013410446328129</v>
      </c>
      <c r="V528" s="3" t="s">
        <v>125</v>
      </c>
      <c r="W528" s="7">
        <v>45855</v>
      </c>
      <c r="X528" s="7">
        <v>45855</v>
      </c>
      <c r="Y528" s="3" t="s">
        <v>668</v>
      </c>
      <c r="Z528" s="3">
        <v>34</v>
      </c>
      <c r="AA528" s="3">
        <f>IFERROR(VLOOKUP(Presupuestos[[#This Row],[RAZON SOCIAL]],CHOOSE({1,2},Clientes_Proveedores[Razon Social],Clientes_Proveedores[Ruc / Dni]),2,0),"-")</f>
        <v>10446328129</v>
      </c>
      <c r="AB528" s="31" t="s">
        <v>1516</v>
      </c>
      <c r="AC528" s="3" t="s">
        <v>670</v>
      </c>
      <c r="AD528" s="5"/>
      <c r="AE528" s="6">
        <v>100</v>
      </c>
      <c r="AF528" s="6">
        <f>Presupuestos[[#This Row],[BASE]]*Presupuestos[[#This Row],[% IGV]]</f>
        <v>0</v>
      </c>
      <c r="AG528" s="22">
        <f>ROUND(SUM(Presupuestos[[#This Row],[BASE]:[IGV]]),2)</f>
        <v>100</v>
      </c>
      <c r="AH528" s="9" t="str">
        <f>IF(Presupuestos[[#This Row],[MONEDA]]="USD",VLOOKUP(Presupuestos[[#This Row],[FECHA DE EMISION]],Tipo_Cambio[],3,0),"")</f>
        <v/>
      </c>
      <c r="AI528" s="22">
        <f>IFERROR(ROUND(IF(Presupuestos[[#This Row],[MONEDA]]="PEN",Presupuestos[[#This Row],[TOTAL]],Presupuestos[[#This Row],[TOTAL]]*Presupuestos[[#This Row],[TIPO DE CAMBIO]]),2),"")</f>
        <v>100</v>
      </c>
      <c r="AJ528" s="5"/>
      <c r="AK528" s="33" t="s">
        <v>671</v>
      </c>
      <c r="AL528" s="5" t="s">
        <v>680</v>
      </c>
      <c r="AM528" s="23" t="s">
        <v>671</v>
      </c>
      <c r="AN528" s="23" t="s">
        <v>671</v>
      </c>
      <c r="AO528" s="7">
        <f>IFERROR(VLOOKUP("1-"&amp;Presupuestos[[#This Row],[ID DOCUMENTO]],BD_Pagos[],7,0),"")</f>
        <v>45881</v>
      </c>
      <c r="AP528" s="16" t="str">
        <f>IFERROR(VLOOKUP("1-"&amp;Presupuestos[[#This Row],[ID DOCUMENTO]],BD_Pagos[],8,0),"")</f>
        <v>B-BCP - Soles</v>
      </c>
      <c r="AQ528" s="17">
        <f>IFERROR(VLOOKUP("1-"&amp;Presupuestos[[#This Row],[ID DOCUMENTO]],BD_Pagos[],9,0),"")</f>
        <v>1209491</v>
      </c>
      <c r="AR528" s="54"/>
      <c r="AS528" s="7">
        <f>IFERROR(VLOOKUP("2-"&amp;Presupuestos[[#This Row],[ID DOCUMENTO]],BD_Pagos[],7,0),"")</f>
        <v>0</v>
      </c>
      <c r="AT528" s="16" t="str">
        <f>IFERROR(VLOOKUP("2-"&amp;Presupuestos[[#This Row],[ID DOCUMENTO]],BD_Pagos[],8,0),"")</f>
        <v/>
      </c>
      <c r="AU528" s="17">
        <f>IFERROR(VLOOKUP("2-"&amp;Presupuestos[[#This Row],[ID DOCUMENTO]],BD_Pagos[],9,0),"")</f>
        <v>0</v>
      </c>
      <c r="AV528" s="20">
        <f>IF(IFERROR(VLOOKUP("2-"&amp;Presupuestos[[#This Row],[ID DOCUMENTO]],BD_Pagos[],10,0),0)&gt;Presupuestos[[#This Row],[TOTAL SOLES]],Presupuestos[[#This Row],[TOTAL SOLES]],IFERROR(VLOOKUP("2-"&amp;Presupuestos[[#This Row],[ID DOCUMENTO]],BD_Pagos[],10,0),0))</f>
        <v>0</v>
      </c>
      <c r="AW528" s="7"/>
      <c r="AX528" s="16"/>
      <c r="AY528" s="17"/>
      <c r="AZ528" s="20"/>
      <c r="BA528" s="7"/>
      <c r="BB528" s="16"/>
      <c r="BC528" s="17"/>
      <c r="BD528" s="20"/>
      <c r="BE528" s="7">
        <f>IFERROR(VLOOKUP("5-"&amp;Presupuestos[[#This Row],[ID DOCUMENTO]],BD_Pagos[],7,0),"")</f>
        <v>0</v>
      </c>
      <c r="BF528" s="17">
        <f>IFERROR(VLOOKUP("5-"&amp;Presupuestos[[#This Row],[ID DOCUMENTO]],BD_Pagos[],9,0),"")</f>
        <v>0</v>
      </c>
      <c r="BG528" s="20">
        <f>IF(IFERROR(VLOOKUP("5-"&amp;Presupuestos[[#This Row],[ID DOCUMENTO]],BD_Pagos[],10,0),0)&gt;Presupuestos[[#This Row],[TOTAL SOLES]],Presupuestos[[#This Row],[TOTAL SOLES]],IFERROR(VLOOKUP("5-"&amp;Presupuestos[[#This Row],[ID DOCUMENTO]],BD_Pagos[],10,0),0))</f>
        <v>0</v>
      </c>
      <c r="BH528" s="7">
        <f>IFERROR(VLOOKUP("1-Detraccion"&amp;Presupuestos[[#This Row],[ID DOCUMENTO]],BD_Pagos[],2,0),"")</f>
        <v>0</v>
      </c>
      <c r="BI528" s="3" t="str">
        <f>IFERROR(VLOOKUP("1-Detraccion"&amp;Presupuestos[[#This Row],[ID DOCUMENTO]],BD_Pagos[],3,0),"")</f>
        <v/>
      </c>
      <c r="BJ528" s="3">
        <f>IFERROR(VLOOKUP("1-Detraccion"&amp;Presupuestos[[#This Row],[ID DOCUMENTO]],BD_Pagos[],4,0),"")</f>
        <v>0</v>
      </c>
      <c r="BK528" s="6">
        <f>IF(IFERROR(VLOOKUP("1-Detraccion"&amp;Presupuestos[[#This Row],[ID DOCUMENTO]],BD_Pagos[],5,0),0)&gt;Presupuestos[[#This Row],[TOTAL SOLES]],Presupuestos[[#This Row],[TOTAL SOLES]],IFERROR(VLOOKUP("1-Detraccion"&amp;Presupuestos[[#This Row],[ID DOCUMENTO]],BD_Pagos[],5,0),0))</f>
        <v>0</v>
      </c>
      <c r="BL528" s="6">
        <f>IF(IFERROR(VLOOKUP("1-Detraccion"&amp;Presupuestos[[#This Row],[ID DOCUMENTO]],BD_Pagos[],6,0),0)&gt;Presupuestos[[#This Row],[TOTAL SOLES]],Presupuestos[[#This Row],[TOTAL SOLES]],IFERROR(VLOOKUP("1-Detraccion"&amp;Presupuestos[[#This Row],[ID DOCUMENTO]],BD_Pagos[],6,0),0))</f>
        <v>0</v>
      </c>
      <c r="BM528" s="37"/>
      <c r="BN528" s="3"/>
      <c r="BO528" s="3"/>
      <c r="BP528" s="6"/>
      <c r="BQ52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100</v>
      </c>
      <c r="BR528" s="23" t="str">
        <f>IF(Presupuestos[[#This Row],[SALDO ME-MN]]&gt;0,"PENDIENTE","CANCELADO")</f>
        <v>PENDIENTE</v>
      </c>
      <c r="BS528" s="23" t="str">
        <f>IF(COUNTIFS($U$4:$U527,Presupuestos[[#This Row],[ID DOCUMENTO]])&gt;=1,IF(B527=Presupuestos[[#This Row],[ID]],"OK","DOC. DUPLICADO"),"OK")</f>
        <v>OK</v>
      </c>
    </row>
    <row r="529" spans="2:71" ht="24" x14ac:dyDescent="0.25">
      <c r="B529" s="34">
        <f>IF(Presupuestos[[#This Row],[ID DOCUMENTO]]=U528,B528,IF(B528="ID",1,B528+1))</f>
        <v>506</v>
      </c>
      <c r="C529" s="2">
        <v>45874</v>
      </c>
      <c r="D529" s="2">
        <v>45874</v>
      </c>
      <c r="E529" s="3" t="s">
        <v>675</v>
      </c>
      <c r="F529" s="25" t="s">
        <v>54</v>
      </c>
      <c r="G529" s="25" t="s">
        <v>330</v>
      </c>
      <c r="H529" s="25" t="s">
        <v>422</v>
      </c>
      <c r="I529" s="36" t="str">
        <f>IFERROR(VLOOKUP(Presupuestos[[#This Row],[AREA]]&amp;Presupuestos[[#This Row],[CONCEPTO]]&amp;Presupuestos[[#This Row],[DESCRIPCION]],Tabla28[[Columna1]:[CÓDIGO NUEVO]],2,0),"")</f>
        <v>P0601019</v>
      </c>
      <c r="J529" s="3" t="s">
        <v>1520</v>
      </c>
      <c r="K529" s="3" t="s">
        <v>666</v>
      </c>
      <c r="L529" s="3" t="s">
        <v>666</v>
      </c>
      <c r="M529" s="31" t="s">
        <v>1521</v>
      </c>
      <c r="N529" s="3"/>
      <c r="O529" s="3" t="s">
        <v>315</v>
      </c>
      <c r="P529" s="3" t="s">
        <v>86</v>
      </c>
      <c r="Q529" s="3" t="str">
        <f>IFERROR(VLOOKUP(Presupuestos[[#This Row],[CLASIFICACIÓN (N)]],Tabla17[],2,0),"")</f>
        <v>Costos de ventas</v>
      </c>
      <c r="R529" s="3" t="str">
        <f>IFERROR(VLOOKUP(Presupuestos[[#This Row],[CLASIFICACIÓN (N)]],Tabla17[],3,0),"")</f>
        <v>Operativo</v>
      </c>
      <c r="S529" s="3" t="s">
        <v>16</v>
      </c>
      <c r="T529" s="3" t="str">
        <f>IFERROR(VLOOKUP(Presupuestos[[#This Row],[ALMACEN]],Tabla5[],2,0),"")</f>
        <v>Arequipa</v>
      </c>
      <c r="U529" s="19" t="str">
        <f>IFERROR(VLOOKUP(Presupuestos[[#This Row],[TIPO DE DOCUMENTO]],Tipo_Documento[],2,0)&amp;Presupuestos[[#This Row],[SERIE]]&amp;Presupuestos[[#This Row],[NUMERO]]&amp;Presupuestos[[#This Row],[RUC]],"")</f>
        <v>01F2001634020517035964</v>
      </c>
      <c r="V529" s="3" t="s">
        <v>120</v>
      </c>
      <c r="W529" s="7">
        <v>45874</v>
      </c>
      <c r="X529" s="7">
        <v>45904</v>
      </c>
      <c r="Y529" s="3" t="s">
        <v>678</v>
      </c>
      <c r="Z529" s="3">
        <v>16340</v>
      </c>
      <c r="AA529" s="3">
        <f>IFERROR(VLOOKUP(Presupuestos[[#This Row],[RAZON SOCIAL]],CHOOSE({1,2},Clientes_Proveedores[Razon Social],Clientes_Proveedores[Ruc / Dni]),2,0),"-")</f>
        <v>20517035964</v>
      </c>
      <c r="AB529" s="31" t="s">
        <v>679</v>
      </c>
      <c r="AC529" s="3" t="s">
        <v>670</v>
      </c>
      <c r="AD529" s="5">
        <v>0.18</v>
      </c>
      <c r="AE529" s="6">
        <v>415</v>
      </c>
      <c r="AF529" s="6">
        <f>Presupuestos[[#This Row],[BASE]]*Presupuestos[[#This Row],[% IGV]]</f>
        <v>74.7</v>
      </c>
      <c r="AG529" s="22">
        <f>ROUND(SUM(Presupuestos[[#This Row],[BASE]:[IGV]]),2)</f>
        <v>489.7</v>
      </c>
      <c r="AH529" s="9" t="str">
        <f>IF(Presupuestos[[#This Row],[MONEDA]]="USD",VLOOKUP(Presupuestos[[#This Row],[FECHA DE EMISION]],Tipo_Cambio[],3,0),"")</f>
        <v/>
      </c>
      <c r="AI529" s="22">
        <f>IFERROR(ROUND(IF(Presupuestos[[#This Row],[MONEDA]]="PEN",Presupuestos[[#This Row],[TOTAL]],Presupuestos[[#This Row],[TOTAL]]*Presupuestos[[#This Row],[TIPO DE CAMBIO]]),2),"")</f>
        <v>489.7</v>
      </c>
      <c r="AJ529" s="5"/>
      <c r="AK529" s="33" t="s">
        <v>671</v>
      </c>
      <c r="AL529" s="5" t="s">
        <v>680</v>
      </c>
      <c r="AM529" s="23" t="s">
        <v>671</v>
      </c>
      <c r="AN529" s="23" t="s">
        <v>671</v>
      </c>
      <c r="AO529" s="7">
        <f>IFERROR(VLOOKUP("1-"&amp;Presupuestos[[#This Row],[ID DOCUMENTO]],BD_Pagos[],7,0),"")</f>
        <v>0</v>
      </c>
      <c r="AP529" s="16" t="str">
        <f>IFERROR(VLOOKUP("1-"&amp;Presupuestos[[#This Row],[ID DOCUMENTO]],BD_Pagos[],8,0),"")</f>
        <v/>
      </c>
      <c r="AQ529" s="17" t="str">
        <f>IFERROR(VLOOKUP("1-"&amp;Presupuestos[[#This Row],[ID DOCUMENTO]],BD_Pagos[],9,0),"")</f>
        <v/>
      </c>
      <c r="AR529" s="54"/>
      <c r="AS529" s="7">
        <f>IFERROR(VLOOKUP("2-"&amp;Presupuestos[[#This Row],[ID DOCUMENTO]],BD_Pagos[],7,0),"")</f>
        <v>0</v>
      </c>
      <c r="AT529" s="16" t="str">
        <f>IFERROR(VLOOKUP("2-"&amp;Presupuestos[[#This Row],[ID DOCUMENTO]],BD_Pagos[],8,0),"")</f>
        <v/>
      </c>
      <c r="AU529" s="17">
        <f>IFERROR(VLOOKUP("2-"&amp;Presupuestos[[#This Row],[ID DOCUMENTO]],BD_Pagos[],9,0),"")</f>
        <v>0</v>
      </c>
      <c r="AV529" s="20">
        <f>IF(IFERROR(VLOOKUP("2-"&amp;Presupuestos[[#This Row],[ID DOCUMENTO]],BD_Pagos[],10,0),0)&gt;Presupuestos[[#This Row],[TOTAL SOLES]],Presupuestos[[#This Row],[TOTAL SOLES]],IFERROR(VLOOKUP("2-"&amp;Presupuestos[[#This Row],[ID DOCUMENTO]],BD_Pagos[],10,0),0))</f>
        <v>0</v>
      </c>
      <c r="AW529" s="7"/>
      <c r="AX529" s="16"/>
      <c r="AY529" s="17"/>
      <c r="AZ529" s="20"/>
      <c r="BA529" s="7"/>
      <c r="BB529" s="16"/>
      <c r="BC529" s="17"/>
      <c r="BD529" s="20"/>
      <c r="BE529" s="7">
        <f>IFERROR(VLOOKUP("5-"&amp;Presupuestos[[#This Row],[ID DOCUMENTO]],BD_Pagos[],7,0),"")</f>
        <v>0</v>
      </c>
      <c r="BF529" s="17">
        <f>IFERROR(VLOOKUP("5-"&amp;Presupuestos[[#This Row],[ID DOCUMENTO]],BD_Pagos[],9,0),"")</f>
        <v>0</v>
      </c>
      <c r="BG529" s="20">
        <f>IF(IFERROR(VLOOKUP("5-"&amp;Presupuestos[[#This Row],[ID DOCUMENTO]],BD_Pagos[],10,0),0)&gt;Presupuestos[[#This Row],[TOTAL SOLES]],Presupuestos[[#This Row],[TOTAL SOLES]],IFERROR(VLOOKUP("5-"&amp;Presupuestos[[#This Row],[ID DOCUMENTO]],BD_Pagos[],10,0),0))</f>
        <v>0</v>
      </c>
      <c r="BH529" s="7">
        <f>IFERROR(VLOOKUP("1-Detraccion"&amp;Presupuestos[[#This Row],[ID DOCUMENTO]],BD_Pagos[],2,0),"")</f>
        <v>0</v>
      </c>
      <c r="BI529" s="3" t="str">
        <f>IFERROR(VLOOKUP("1-Detraccion"&amp;Presupuestos[[#This Row],[ID DOCUMENTO]],BD_Pagos[],3,0),"")</f>
        <v/>
      </c>
      <c r="BJ529" s="3">
        <f>IFERROR(VLOOKUP("1-Detraccion"&amp;Presupuestos[[#This Row],[ID DOCUMENTO]],BD_Pagos[],4,0),"")</f>
        <v>0</v>
      </c>
      <c r="BK529" s="6">
        <f>IF(IFERROR(VLOOKUP("1-Detraccion"&amp;Presupuestos[[#This Row],[ID DOCUMENTO]],BD_Pagos[],5,0),0)&gt;Presupuestos[[#This Row],[TOTAL SOLES]],Presupuestos[[#This Row],[TOTAL SOLES]],IFERROR(VLOOKUP("1-Detraccion"&amp;Presupuestos[[#This Row],[ID DOCUMENTO]],BD_Pagos[],5,0),0))</f>
        <v>0</v>
      </c>
      <c r="BL529" s="6">
        <f>IF(IFERROR(VLOOKUP("1-Detraccion"&amp;Presupuestos[[#This Row],[ID DOCUMENTO]],BD_Pagos[],6,0),0)&gt;Presupuestos[[#This Row],[TOTAL SOLES]],Presupuestos[[#This Row],[TOTAL SOLES]],IFERROR(VLOOKUP("1-Detraccion"&amp;Presupuestos[[#This Row],[ID DOCUMENTO]],BD_Pagos[],6,0),0))</f>
        <v>0</v>
      </c>
      <c r="BM529" s="37"/>
      <c r="BN529" s="3"/>
      <c r="BO529" s="3"/>
      <c r="BP529" s="6"/>
      <c r="BQ52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489.7</v>
      </c>
      <c r="BR529" s="23" t="str">
        <f>IF(Presupuestos[[#This Row],[SALDO ME-MN]]&gt;0,"PENDIENTE","CANCELADO")</f>
        <v>PENDIENTE</v>
      </c>
      <c r="BS529" s="23" t="str">
        <f>IF(COUNTIFS($U$4:$U528,Presupuestos[[#This Row],[ID DOCUMENTO]])&gt;=1,IF(B528=Presupuestos[[#This Row],[ID]],"OK","DOC. DUPLICADO"),"OK")</f>
        <v>OK</v>
      </c>
    </row>
    <row r="530" spans="2:71" ht="24" x14ac:dyDescent="0.25">
      <c r="B530" s="34">
        <f>IF(Presupuestos[[#This Row],[ID DOCUMENTO]]=U529,B529,IF(B529="ID",1,B529+1))</f>
        <v>507</v>
      </c>
      <c r="C530" s="2">
        <v>45876</v>
      </c>
      <c r="D530" s="2">
        <v>45876</v>
      </c>
      <c r="E530" s="3" t="s">
        <v>675</v>
      </c>
      <c r="F530" s="25" t="s">
        <v>54</v>
      </c>
      <c r="G530" s="25" t="s">
        <v>330</v>
      </c>
      <c r="H530" s="25" t="s">
        <v>422</v>
      </c>
      <c r="I530" s="36" t="str">
        <f>IFERROR(VLOOKUP(Presupuestos[[#This Row],[AREA]]&amp;Presupuestos[[#This Row],[CONCEPTO]]&amp;Presupuestos[[#This Row],[DESCRIPCION]],Tabla28[[Columna1]:[CÓDIGO NUEVO]],2,0),"")</f>
        <v>P0601019</v>
      </c>
      <c r="J530" s="3" t="s">
        <v>1522</v>
      </c>
      <c r="K530" s="3" t="s">
        <v>666</v>
      </c>
      <c r="L530" s="3" t="s">
        <v>666</v>
      </c>
      <c r="M530" s="31" t="s">
        <v>1523</v>
      </c>
      <c r="N530" s="3"/>
      <c r="O530" s="3" t="s">
        <v>315</v>
      </c>
      <c r="P530" s="3" t="s">
        <v>86</v>
      </c>
      <c r="Q530" s="3" t="str">
        <f>IFERROR(VLOOKUP(Presupuestos[[#This Row],[CLASIFICACIÓN (N)]],Tabla17[],2,0),"")</f>
        <v>Costos de ventas</v>
      </c>
      <c r="R530" s="3" t="str">
        <f>IFERROR(VLOOKUP(Presupuestos[[#This Row],[CLASIFICACIÓN (N)]],Tabla17[],3,0),"")</f>
        <v>Operativo</v>
      </c>
      <c r="S530" s="3" t="s">
        <v>16</v>
      </c>
      <c r="T530" s="3" t="str">
        <f>IFERROR(VLOOKUP(Presupuestos[[#This Row],[ALMACEN]],Tabla5[],2,0),"")</f>
        <v>Arequipa</v>
      </c>
      <c r="U530" s="19" t="str">
        <f>IFERROR(VLOOKUP(Presupuestos[[#This Row],[TIPO DE DOCUMENTO]],Tipo_Documento[],2,0)&amp;Presupuestos[[#This Row],[SERIE]]&amp;Presupuestos[[#This Row],[NUMERO]]&amp;Presupuestos[[#This Row],[RUC]],"")</f>
        <v>01F2001634420517035964</v>
      </c>
      <c r="V530" s="3" t="s">
        <v>120</v>
      </c>
      <c r="W530" s="7">
        <v>45876</v>
      </c>
      <c r="X530" s="7">
        <v>45906</v>
      </c>
      <c r="Y530" s="3" t="s">
        <v>678</v>
      </c>
      <c r="Z530" s="3">
        <v>16344</v>
      </c>
      <c r="AA530" s="3">
        <f>IFERROR(VLOOKUP(Presupuestos[[#This Row],[RAZON SOCIAL]],CHOOSE({1,2},Clientes_Proveedores[Razon Social],Clientes_Proveedores[Ruc / Dni]),2,0),"-")</f>
        <v>20517035964</v>
      </c>
      <c r="AB530" s="31" t="s">
        <v>679</v>
      </c>
      <c r="AC530" s="3" t="s">
        <v>670</v>
      </c>
      <c r="AD530" s="5">
        <v>0.18</v>
      </c>
      <c r="AE530" s="6">
        <v>438</v>
      </c>
      <c r="AF530" s="6">
        <f>Presupuestos[[#This Row],[BASE]]*Presupuestos[[#This Row],[% IGV]]</f>
        <v>78.84</v>
      </c>
      <c r="AG530" s="22">
        <f>ROUND(SUM(Presupuestos[[#This Row],[BASE]:[IGV]]),2)</f>
        <v>516.84</v>
      </c>
      <c r="AH530" s="9" t="str">
        <f>IF(Presupuestos[[#This Row],[MONEDA]]="USD",VLOOKUP(Presupuestos[[#This Row],[FECHA DE EMISION]],Tipo_Cambio[],3,0),"")</f>
        <v/>
      </c>
      <c r="AI530" s="22">
        <f>IFERROR(ROUND(IF(Presupuestos[[#This Row],[MONEDA]]="PEN",Presupuestos[[#This Row],[TOTAL]],Presupuestos[[#This Row],[TOTAL]]*Presupuestos[[#This Row],[TIPO DE CAMBIO]]),2),"")</f>
        <v>516.84</v>
      </c>
      <c r="AJ530" s="5"/>
      <c r="AK530" s="33" t="s">
        <v>671</v>
      </c>
      <c r="AL530" s="5" t="s">
        <v>680</v>
      </c>
      <c r="AM530" s="23" t="s">
        <v>671</v>
      </c>
      <c r="AN530" s="23" t="s">
        <v>671</v>
      </c>
      <c r="AO530" s="7">
        <f>IFERROR(VLOOKUP("1-"&amp;Presupuestos[[#This Row],[ID DOCUMENTO]],BD_Pagos[],7,0),"")</f>
        <v>0</v>
      </c>
      <c r="AP530" s="16" t="str">
        <f>IFERROR(VLOOKUP("1-"&amp;Presupuestos[[#This Row],[ID DOCUMENTO]],BD_Pagos[],8,0),"")</f>
        <v/>
      </c>
      <c r="AQ530" s="17" t="str">
        <f>IFERROR(VLOOKUP("1-"&amp;Presupuestos[[#This Row],[ID DOCUMENTO]],BD_Pagos[],9,0),"")</f>
        <v/>
      </c>
      <c r="AR530" s="54"/>
      <c r="AS530" s="7">
        <f>IFERROR(VLOOKUP("2-"&amp;Presupuestos[[#This Row],[ID DOCUMENTO]],BD_Pagos[],7,0),"")</f>
        <v>0</v>
      </c>
      <c r="AT530" s="16" t="str">
        <f>IFERROR(VLOOKUP("2-"&amp;Presupuestos[[#This Row],[ID DOCUMENTO]],BD_Pagos[],8,0),"")</f>
        <v/>
      </c>
      <c r="AU530" s="17">
        <f>IFERROR(VLOOKUP("2-"&amp;Presupuestos[[#This Row],[ID DOCUMENTO]],BD_Pagos[],9,0),"")</f>
        <v>0</v>
      </c>
      <c r="AV530" s="20">
        <f>IF(IFERROR(VLOOKUP("2-"&amp;Presupuestos[[#This Row],[ID DOCUMENTO]],BD_Pagos[],10,0),0)&gt;Presupuestos[[#This Row],[TOTAL SOLES]],Presupuestos[[#This Row],[TOTAL SOLES]],IFERROR(VLOOKUP("2-"&amp;Presupuestos[[#This Row],[ID DOCUMENTO]],BD_Pagos[],10,0),0))</f>
        <v>0</v>
      </c>
      <c r="AW530" s="7"/>
      <c r="AX530" s="16"/>
      <c r="AY530" s="17"/>
      <c r="AZ530" s="20"/>
      <c r="BA530" s="7"/>
      <c r="BB530" s="16"/>
      <c r="BC530" s="17"/>
      <c r="BD530" s="20"/>
      <c r="BE530" s="7">
        <f>IFERROR(VLOOKUP("5-"&amp;Presupuestos[[#This Row],[ID DOCUMENTO]],BD_Pagos[],7,0),"")</f>
        <v>0</v>
      </c>
      <c r="BF530" s="17">
        <f>IFERROR(VLOOKUP("5-"&amp;Presupuestos[[#This Row],[ID DOCUMENTO]],BD_Pagos[],9,0),"")</f>
        <v>0</v>
      </c>
      <c r="BG530" s="20">
        <f>IF(IFERROR(VLOOKUP("5-"&amp;Presupuestos[[#This Row],[ID DOCUMENTO]],BD_Pagos[],10,0),0)&gt;Presupuestos[[#This Row],[TOTAL SOLES]],Presupuestos[[#This Row],[TOTAL SOLES]],IFERROR(VLOOKUP("5-"&amp;Presupuestos[[#This Row],[ID DOCUMENTO]],BD_Pagos[],10,0),0))</f>
        <v>0</v>
      </c>
      <c r="BH530" s="7">
        <f>IFERROR(VLOOKUP("1-Detraccion"&amp;Presupuestos[[#This Row],[ID DOCUMENTO]],BD_Pagos[],2,0),"")</f>
        <v>0</v>
      </c>
      <c r="BI530" s="3" t="str">
        <f>IFERROR(VLOOKUP("1-Detraccion"&amp;Presupuestos[[#This Row],[ID DOCUMENTO]],BD_Pagos[],3,0),"")</f>
        <v/>
      </c>
      <c r="BJ530" s="3">
        <f>IFERROR(VLOOKUP("1-Detraccion"&amp;Presupuestos[[#This Row],[ID DOCUMENTO]],BD_Pagos[],4,0),"")</f>
        <v>0</v>
      </c>
      <c r="BK530" s="6">
        <f>IF(IFERROR(VLOOKUP("1-Detraccion"&amp;Presupuestos[[#This Row],[ID DOCUMENTO]],BD_Pagos[],5,0),0)&gt;Presupuestos[[#This Row],[TOTAL SOLES]],Presupuestos[[#This Row],[TOTAL SOLES]],IFERROR(VLOOKUP("1-Detraccion"&amp;Presupuestos[[#This Row],[ID DOCUMENTO]],BD_Pagos[],5,0),0))</f>
        <v>0</v>
      </c>
      <c r="BL530" s="6">
        <f>IF(IFERROR(VLOOKUP("1-Detraccion"&amp;Presupuestos[[#This Row],[ID DOCUMENTO]],BD_Pagos[],6,0),0)&gt;Presupuestos[[#This Row],[TOTAL SOLES]],Presupuestos[[#This Row],[TOTAL SOLES]],IFERROR(VLOOKUP("1-Detraccion"&amp;Presupuestos[[#This Row],[ID DOCUMENTO]],BD_Pagos[],6,0),0))</f>
        <v>0</v>
      </c>
      <c r="BM530" s="37"/>
      <c r="BN530" s="3"/>
      <c r="BO530" s="3"/>
      <c r="BP530" s="6"/>
      <c r="BQ53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516.84</v>
      </c>
      <c r="BR530" s="23" t="str">
        <f>IF(Presupuestos[[#This Row],[SALDO ME-MN]]&gt;0,"PENDIENTE","CANCELADO")</f>
        <v>PENDIENTE</v>
      </c>
      <c r="BS530" s="23" t="str">
        <f>IF(COUNTIFS($U$4:$U529,Presupuestos[[#This Row],[ID DOCUMENTO]])&gt;=1,IF(B529=Presupuestos[[#This Row],[ID]],"OK","DOC. DUPLICADO"),"OK")</f>
        <v>OK</v>
      </c>
    </row>
    <row r="531" spans="2:71" x14ac:dyDescent="0.25">
      <c r="B531" s="34">
        <f>IF(Presupuestos[[#This Row],[ID DOCUMENTO]]=U530,B530,IF(B530="ID",1,B530+1))</f>
        <v>508</v>
      </c>
      <c r="C531" s="2">
        <v>45871</v>
      </c>
      <c r="D531" s="2">
        <v>45871</v>
      </c>
      <c r="E531" s="3" t="s">
        <v>675</v>
      </c>
      <c r="F531" s="25" t="s">
        <v>54</v>
      </c>
      <c r="G531" s="25" t="s">
        <v>330</v>
      </c>
      <c r="H531" s="25" t="s">
        <v>422</v>
      </c>
      <c r="I531" s="36" t="str">
        <f>IFERROR(VLOOKUP(Presupuestos[[#This Row],[AREA]]&amp;Presupuestos[[#This Row],[CONCEPTO]]&amp;Presupuestos[[#This Row],[DESCRIPCION]],Tabla28[[Columna1]:[CÓDIGO NUEVO]],2,0),"")</f>
        <v>P0601019</v>
      </c>
      <c r="J531" s="3" t="s">
        <v>1524</v>
      </c>
      <c r="K531" s="3" t="s">
        <v>666</v>
      </c>
      <c r="L531" s="3" t="s">
        <v>666</v>
      </c>
      <c r="M531" s="31" t="s">
        <v>1525</v>
      </c>
      <c r="N531" s="3"/>
      <c r="O531" s="3" t="s">
        <v>315</v>
      </c>
      <c r="P531" s="3" t="s">
        <v>86</v>
      </c>
      <c r="Q531" s="3" t="str">
        <f>IFERROR(VLOOKUP(Presupuestos[[#This Row],[CLASIFICACIÓN (N)]],Tabla17[],2,0),"")</f>
        <v>Costos de ventas</v>
      </c>
      <c r="R531" s="3" t="str">
        <f>IFERROR(VLOOKUP(Presupuestos[[#This Row],[CLASIFICACIÓN (N)]],Tabla17[],3,0),"")</f>
        <v>Operativo</v>
      </c>
      <c r="S531" s="3" t="s">
        <v>16</v>
      </c>
      <c r="T531" s="3" t="str">
        <f>IFERROR(VLOOKUP(Presupuestos[[#This Row],[ALMACEN]],Tabla5[],2,0),"")</f>
        <v>Arequipa</v>
      </c>
      <c r="U531" s="19" t="str">
        <f>IFERROR(VLOOKUP(Presupuestos[[#This Row],[TIPO DE DOCUMENTO]],Tipo_Documento[],2,0)&amp;Presupuestos[[#This Row],[SERIE]]&amp;Presupuestos[[#This Row],[NUMERO]]&amp;Presupuestos[[#This Row],[RUC]],"")</f>
        <v>01F2001632120517035964</v>
      </c>
      <c r="V531" s="3" t="s">
        <v>120</v>
      </c>
      <c r="W531" s="7">
        <v>45871</v>
      </c>
      <c r="X531" s="7">
        <v>45901</v>
      </c>
      <c r="Y531" s="3" t="s">
        <v>678</v>
      </c>
      <c r="Z531" s="3">
        <v>16321</v>
      </c>
      <c r="AA531" s="3">
        <f>IFERROR(VLOOKUP(Presupuestos[[#This Row],[RAZON SOCIAL]],CHOOSE({1,2},Clientes_Proveedores[Razon Social],Clientes_Proveedores[Ruc / Dni]),2,0),"-")</f>
        <v>20517035964</v>
      </c>
      <c r="AB531" s="31" t="s">
        <v>679</v>
      </c>
      <c r="AC531" s="3" t="s">
        <v>670</v>
      </c>
      <c r="AD531" s="5">
        <v>0.18</v>
      </c>
      <c r="AE531" s="6">
        <v>106</v>
      </c>
      <c r="AF531" s="6">
        <f>Presupuestos[[#This Row],[BASE]]*Presupuestos[[#This Row],[% IGV]]</f>
        <v>19.079999999999998</v>
      </c>
      <c r="AG531" s="22">
        <f>ROUND(SUM(Presupuestos[[#This Row],[BASE]:[IGV]]),2)</f>
        <v>125.08</v>
      </c>
      <c r="AH531" s="9" t="str">
        <f>IF(Presupuestos[[#This Row],[MONEDA]]="USD",VLOOKUP(Presupuestos[[#This Row],[FECHA DE EMISION]],Tipo_Cambio[],3,0),"")</f>
        <v/>
      </c>
      <c r="AI531" s="22">
        <f>IFERROR(ROUND(IF(Presupuestos[[#This Row],[MONEDA]]="PEN",Presupuestos[[#This Row],[TOTAL]],Presupuestos[[#This Row],[TOTAL]]*Presupuestos[[#This Row],[TIPO DE CAMBIO]]),2),"")</f>
        <v>125.08</v>
      </c>
      <c r="AJ531" s="5"/>
      <c r="AK531" s="33" t="s">
        <v>671</v>
      </c>
      <c r="AL531" s="5" t="s">
        <v>680</v>
      </c>
      <c r="AM531" s="23" t="s">
        <v>671</v>
      </c>
      <c r="AN531" s="23" t="s">
        <v>671</v>
      </c>
      <c r="AO531" s="7">
        <f>IFERROR(VLOOKUP("1-"&amp;Presupuestos[[#This Row],[ID DOCUMENTO]],BD_Pagos[],7,0),"")</f>
        <v>0</v>
      </c>
      <c r="AP531" s="16" t="str">
        <f>IFERROR(VLOOKUP("1-"&amp;Presupuestos[[#This Row],[ID DOCUMENTO]],BD_Pagos[],8,0),"")</f>
        <v/>
      </c>
      <c r="AQ531" s="17" t="str">
        <f>IFERROR(VLOOKUP("1-"&amp;Presupuestos[[#This Row],[ID DOCUMENTO]],BD_Pagos[],9,0),"")</f>
        <v/>
      </c>
      <c r="AR531" s="54"/>
      <c r="AS531" s="7">
        <f>IFERROR(VLOOKUP("2-"&amp;Presupuestos[[#This Row],[ID DOCUMENTO]],BD_Pagos[],7,0),"")</f>
        <v>0</v>
      </c>
      <c r="AT531" s="16" t="str">
        <f>IFERROR(VLOOKUP("2-"&amp;Presupuestos[[#This Row],[ID DOCUMENTO]],BD_Pagos[],8,0),"")</f>
        <v/>
      </c>
      <c r="AU531" s="17">
        <f>IFERROR(VLOOKUP("2-"&amp;Presupuestos[[#This Row],[ID DOCUMENTO]],BD_Pagos[],9,0),"")</f>
        <v>0</v>
      </c>
      <c r="AV531" s="20">
        <f>IF(IFERROR(VLOOKUP("2-"&amp;Presupuestos[[#This Row],[ID DOCUMENTO]],BD_Pagos[],10,0),0)&gt;Presupuestos[[#This Row],[TOTAL SOLES]],Presupuestos[[#This Row],[TOTAL SOLES]],IFERROR(VLOOKUP("2-"&amp;Presupuestos[[#This Row],[ID DOCUMENTO]],BD_Pagos[],10,0),0))</f>
        <v>0</v>
      </c>
      <c r="AW531" s="7"/>
      <c r="AX531" s="16"/>
      <c r="AY531" s="17"/>
      <c r="AZ531" s="20"/>
      <c r="BA531" s="7"/>
      <c r="BB531" s="16"/>
      <c r="BC531" s="17"/>
      <c r="BD531" s="20"/>
      <c r="BE531" s="7">
        <f>IFERROR(VLOOKUP("5-"&amp;Presupuestos[[#This Row],[ID DOCUMENTO]],BD_Pagos[],7,0),"")</f>
        <v>0</v>
      </c>
      <c r="BF531" s="17">
        <f>IFERROR(VLOOKUP("5-"&amp;Presupuestos[[#This Row],[ID DOCUMENTO]],BD_Pagos[],9,0),"")</f>
        <v>0</v>
      </c>
      <c r="BG531" s="20">
        <f>IF(IFERROR(VLOOKUP("5-"&amp;Presupuestos[[#This Row],[ID DOCUMENTO]],BD_Pagos[],10,0),0)&gt;Presupuestos[[#This Row],[TOTAL SOLES]],Presupuestos[[#This Row],[TOTAL SOLES]],IFERROR(VLOOKUP("5-"&amp;Presupuestos[[#This Row],[ID DOCUMENTO]],BD_Pagos[],10,0),0))</f>
        <v>0</v>
      </c>
      <c r="BH531" s="7">
        <f>IFERROR(VLOOKUP("1-Detraccion"&amp;Presupuestos[[#This Row],[ID DOCUMENTO]],BD_Pagos[],2,0),"")</f>
        <v>0</v>
      </c>
      <c r="BI531" s="3" t="str">
        <f>IFERROR(VLOOKUP("1-Detraccion"&amp;Presupuestos[[#This Row],[ID DOCUMENTO]],BD_Pagos[],3,0),"")</f>
        <v/>
      </c>
      <c r="BJ531" s="3">
        <f>IFERROR(VLOOKUP("1-Detraccion"&amp;Presupuestos[[#This Row],[ID DOCUMENTO]],BD_Pagos[],4,0),"")</f>
        <v>0</v>
      </c>
      <c r="BK531" s="6">
        <f>IF(IFERROR(VLOOKUP("1-Detraccion"&amp;Presupuestos[[#This Row],[ID DOCUMENTO]],BD_Pagos[],5,0),0)&gt;Presupuestos[[#This Row],[TOTAL SOLES]],Presupuestos[[#This Row],[TOTAL SOLES]],IFERROR(VLOOKUP("1-Detraccion"&amp;Presupuestos[[#This Row],[ID DOCUMENTO]],BD_Pagos[],5,0),0))</f>
        <v>0</v>
      </c>
      <c r="BL531" s="6">
        <f>IF(IFERROR(VLOOKUP("1-Detraccion"&amp;Presupuestos[[#This Row],[ID DOCUMENTO]],BD_Pagos[],6,0),0)&gt;Presupuestos[[#This Row],[TOTAL SOLES]],Presupuestos[[#This Row],[TOTAL SOLES]],IFERROR(VLOOKUP("1-Detraccion"&amp;Presupuestos[[#This Row],[ID DOCUMENTO]],BD_Pagos[],6,0),0))</f>
        <v>0</v>
      </c>
      <c r="BM531" s="37"/>
      <c r="BN531" s="3"/>
      <c r="BO531" s="3"/>
      <c r="BP531" s="6"/>
      <c r="BQ53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125.08</v>
      </c>
      <c r="BR531" s="23" t="str">
        <f>IF(Presupuestos[[#This Row],[SALDO ME-MN]]&gt;0,"PENDIENTE","CANCELADO")</f>
        <v>PENDIENTE</v>
      </c>
      <c r="BS531" s="23" t="str">
        <f>IF(COUNTIFS($U$4:$U530,Presupuestos[[#This Row],[ID DOCUMENTO]])&gt;=1,IF(B530=Presupuestos[[#This Row],[ID]],"OK","DOC. DUPLICADO"),"OK")</f>
        <v>OK</v>
      </c>
    </row>
    <row r="532" spans="2:71" ht="24" x14ac:dyDescent="0.25">
      <c r="B532" s="34">
        <f>IF(Presupuestos[[#This Row],[ID DOCUMENTO]]=U531,B531,IF(B531="ID",1,B531+1))</f>
        <v>509</v>
      </c>
      <c r="C532" s="2">
        <v>45868</v>
      </c>
      <c r="D532" s="2">
        <v>45868</v>
      </c>
      <c r="E532" s="3" t="s">
        <v>702</v>
      </c>
      <c r="F532" s="25" t="s">
        <v>59</v>
      </c>
      <c r="G532" s="25" t="s">
        <v>208</v>
      </c>
      <c r="H532" s="25" t="s">
        <v>506</v>
      </c>
      <c r="I532" s="36" t="str">
        <f>IFERROR(VLOOKUP(Presupuestos[[#This Row],[AREA]]&amp;Presupuestos[[#This Row],[CONCEPTO]]&amp;Presupuestos[[#This Row],[DESCRIPCION]],Tabla28[[Columna1]:[CÓDIGO NUEVO]],2,0),"")</f>
        <v>P0702003</v>
      </c>
      <c r="J532" s="3" t="s">
        <v>1526</v>
      </c>
      <c r="K532" s="3" t="s">
        <v>666</v>
      </c>
      <c r="L532" s="3" t="s">
        <v>666</v>
      </c>
      <c r="M532" s="31" t="s">
        <v>1527</v>
      </c>
      <c r="N532" s="3"/>
      <c r="O532" s="3" t="s">
        <v>315</v>
      </c>
      <c r="P532" s="3" t="s">
        <v>127</v>
      </c>
      <c r="Q532" s="3" t="str">
        <f>IFERROR(VLOOKUP(Presupuestos[[#This Row],[CLASIFICACIÓN (N)]],Tabla17[],2,0),"")</f>
        <v>Gastos operativos</v>
      </c>
      <c r="R532" s="3" t="str">
        <f>IFERROR(VLOOKUP(Presupuestos[[#This Row],[CLASIFICACIÓN (N)]],Tabla17[],3,0),"")</f>
        <v>Operativo</v>
      </c>
      <c r="S532" s="3" t="s">
        <v>16</v>
      </c>
      <c r="T532" s="3" t="str">
        <f>IFERROR(VLOOKUP(Presupuestos[[#This Row],[ALMACEN]],Tabla5[],2,0),"")</f>
        <v>Arequipa</v>
      </c>
      <c r="U532" s="19" t="str">
        <f>IFERROR(VLOOKUP(Presupuestos[[#This Row],[TIPO DE DOCUMENTO]],Tipo_Documento[],2,0)&amp;Presupuestos[[#This Row],[SERIE]]&amp;Presupuestos[[#This Row],[NUMERO]]&amp;Presupuestos[[#This Row],[RUC]],"")</f>
        <v>01F0014333320514464881</v>
      </c>
      <c r="V532" s="3" t="s">
        <v>120</v>
      </c>
      <c r="W532" s="7">
        <v>45870</v>
      </c>
      <c r="X532" s="7">
        <v>45870</v>
      </c>
      <c r="Y532" s="3" t="s">
        <v>688</v>
      </c>
      <c r="Z532" s="3">
        <v>43333</v>
      </c>
      <c r="AA532" s="3">
        <f>IFERROR(VLOOKUP(Presupuestos[[#This Row],[RAZON SOCIAL]],CHOOSE({1,2},Clientes_Proveedores[Razon Social],Clientes_Proveedores[Ruc / Dni]),2,0),"-")</f>
        <v>20514464881</v>
      </c>
      <c r="AB532" s="31" t="s">
        <v>1528</v>
      </c>
      <c r="AC532" s="3" t="s">
        <v>670</v>
      </c>
      <c r="AD532" s="5">
        <v>0.18</v>
      </c>
      <c r="AE532" s="6">
        <v>29.66</v>
      </c>
      <c r="AF532" s="6">
        <f>Presupuestos[[#This Row],[BASE]]*Presupuestos[[#This Row],[% IGV]]</f>
        <v>5.3388</v>
      </c>
      <c r="AG532" s="22">
        <f>ROUND(SUM(Presupuestos[[#This Row],[BASE]:[IGV]]),2)</f>
        <v>35</v>
      </c>
      <c r="AH532" s="9" t="str">
        <f>IF(Presupuestos[[#This Row],[MONEDA]]="USD",VLOOKUP(Presupuestos[[#This Row],[FECHA DE EMISION]],Tipo_Cambio[],3,0),"")</f>
        <v/>
      </c>
      <c r="AI532" s="22">
        <f>IFERROR(ROUND(IF(Presupuestos[[#This Row],[MONEDA]]="PEN",Presupuestos[[#This Row],[TOTAL]],Presupuestos[[#This Row],[TOTAL]]*Presupuestos[[#This Row],[TIPO DE CAMBIO]]),2),"")</f>
        <v>35</v>
      </c>
      <c r="AJ532" s="5"/>
      <c r="AK532" s="33" t="s">
        <v>671</v>
      </c>
      <c r="AL532" s="5" t="s">
        <v>680</v>
      </c>
      <c r="AM532" s="23" t="s">
        <v>671</v>
      </c>
      <c r="AN532" s="23" t="s">
        <v>671</v>
      </c>
      <c r="AO532" s="7">
        <f>IFERROR(VLOOKUP("1-"&amp;Presupuestos[[#This Row],[ID DOCUMENTO]],BD_Pagos[],7,0),"")</f>
        <v>45868</v>
      </c>
      <c r="AP532" s="16" t="str">
        <f>IFERROR(VLOOKUP("1-"&amp;Presupuestos[[#This Row],[ID DOCUMENTO]],BD_Pagos[],8,0),"")</f>
        <v>B-BCP - Soles</v>
      </c>
      <c r="AQ532" s="17" t="str">
        <f>IFERROR(VLOOKUP("1-"&amp;Presupuestos[[#This Row],[ID DOCUMENTO]],BD_Pagos[],9,0),"")</f>
        <v xml:space="preserve">
1169327</v>
      </c>
      <c r="AR532" s="54"/>
      <c r="AS532" s="7">
        <f>IFERROR(VLOOKUP("2-"&amp;Presupuestos[[#This Row],[ID DOCUMENTO]],BD_Pagos[],7,0),"")</f>
        <v>0</v>
      </c>
      <c r="AT532" s="16" t="str">
        <f>IFERROR(VLOOKUP("2-"&amp;Presupuestos[[#This Row],[ID DOCUMENTO]],BD_Pagos[],8,0),"")</f>
        <v/>
      </c>
      <c r="AU532" s="17">
        <f>IFERROR(VLOOKUP("2-"&amp;Presupuestos[[#This Row],[ID DOCUMENTO]],BD_Pagos[],9,0),"")</f>
        <v>0</v>
      </c>
      <c r="AV532" s="20">
        <f>IF(IFERROR(VLOOKUP("2-"&amp;Presupuestos[[#This Row],[ID DOCUMENTO]],BD_Pagos[],10,0),0)&gt;Presupuestos[[#This Row],[TOTAL SOLES]],Presupuestos[[#This Row],[TOTAL SOLES]],IFERROR(VLOOKUP("2-"&amp;Presupuestos[[#This Row],[ID DOCUMENTO]],BD_Pagos[],10,0),0))</f>
        <v>0</v>
      </c>
      <c r="AW532" s="7"/>
      <c r="AX532" s="16"/>
      <c r="AY532" s="17"/>
      <c r="AZ532" s="20"/>
      <c r="BA532" s="7"/>
      <c r="BB532" s="16"/>
      <c r="BC532" s="17"/>
      <c r="BD532" s="20"/>
      <c r="BE532" s="7">
        <f>IFERROR(VLOOKUP("5-"&amp;Presupuestos[[#This Row],[ID DOCUMENTO]],BD_Pagos[],7,0),"")</f>
        <v>0</v>
      </c>
      <c r="BF532" s="17">
        <f>IFERROR(VLOOKUP("5-"&amp;Presupuestos[[#This Row],[ID DOCUMENTO]],BD_Pagos[],9,0),"")</f>
        <v>0</v>
      </c>
      <c r="BG532" s="20">
        <f>IF(IFERROR(VLOOKUP("5-"&amp;Presupuestos[[#This Row],[ID DOCUMENTO]],BD_Pagos[],10,0),0)&gt;Presupuestos[[#This Row],[TOTAL SOLES]],Presupuestos[[#This Row],[TOTAL SOLES]],IFERROR(VLOOKUP("5-"&amp;Presupuestos[[#This Row],[ID DOCUMENTO]],BD_Pagos[],10,0),0))</f>
        <v>0</v>
      </c>
      <c r="BH532" s="7">
        <f>IFERROR(VLOOKUP("1-Detraccion"&amp;Presupuestos[[#This Row],[ID DOCUMENTO]],BD_Pagos[],2,0),"")</f>
        <v>0</v>
      </c>
      <c r="BI532" s="3" t="str">
        <f>IFERROR(VLOOKUP("1-Detraccion"&amp;Presupuestos[[#This Row],[ID DOCUMENTO]],BD_Pagos[],3,0),"")</f>
        <v/>
      </c>
      <c r="BJ532" s="3">
        <f>IFERROR(VLOOKUP("1-Detraccion"&amp;Presupuestos[[#This Row],[ID DOCUMENTO]],BD_Pagos[],4,0),"")</f>
        <v>0</v>
      </c>
      <c r="BK532" s="6">
        <f>IF(IFERROR(VLOOKUP("1-Detraccion"&amp;Presupuestos[[#This Row],[ID DOCUMENTO]],BD_Pagos[],5,0),0)&gt;Presupuestos[[#This Row],[TOTAL SOLES]],Presupuestos[[#This Row],[TOTAL SOLES]],IFERROR(VLOOKUP("1-Detraccion"&amp;Presupuestos[[#This Row],[ID DOCUMENTO]],BD_Pagos[],5,0),0))</f>
        <v>0</v>
      </c>
      <c r="BL532" s="6">
        <f>IF(IFERROR(VLOOKUP("1-Detraccion"&amp;Presupuestos[[#This Row],[ID DOCUMENTO]],BD_Pagos[],6,0),0)&gt;Presupuestos[[#This Row],[TOTAL SOLES]],Presupuestos[[#This Row],[TOTAL SOLES]],IFERROR(VLOOKUP("1-Detraccion"&amp;Presupuestos[[#This Row],[ID DOCUMENTO]],BD_Pagos[],6,0),0))</f>
        <v>0</v>
      </c>
      <c r="BM532" s="37"/>
      <c r="BN532" s="3"/>
      <c r="BO532" s="3"/>
      <c r="BP532" s="6"/>
      <c r="BQ53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v>
      </c>
      <c r="BR532" s="23" t="str">
        <f>IF(Presupuestos[[#This Row],[SALDO ME-MN]]&gt;0,"PENDIENTE","CANCELADO")</f>
        <v>PENDIENTE</v>
      </c>
      <c r="BS532" s="23" t="str">
        <f>IF(COUNTIFS($U$4:$U531,Presupuestos[[#This Row],[ID DOCUMENTO]])&gt;=1,IF(B531=Presupuestos[[#This Row],[ID]],"OK","DOC. DUPLICADO"),"OK")</f>
        <v>OK</v>
      </c>
    </row>
    <row r="533" spans="2:71" ht="36" x14ac:dyDescent="0.25">
      <c r="B533" s="34">
        <f>IF(Presupuestos[[#This Row],[ID DOCUMENTO]]=U532,B532,IF(B532="ID",1,B532+1))</f>
        <v>510</v>
      </c>
      <c r="C533" s="2">
        <v>45876</v>
      </c>
      <c r="D533" s="2">
        <v>45876</v>
      </c>
      <c r="E533" s="3" t="s">
        <v>746</v>
      </c>
      <c r="F533" s="25" t="s">
        <v>65</v>
      </c>
      <c r="G533" s="25" t="s">
        <v>211</v>
      </c>
      <c r="H533" s="25" t="s">
        <v>576</v>
      </c>
      <c r="I533" s="36" t="str">
        <f>IFERROR(VLOOKUP(Presupuestos[[#This Row],[AREA]]&amp;Presupuestos[[#This Row],[CONCEPTO]]&amp;Presupuestos[[#This Row],[DESCRIPCION]],Tabla28[[Columna1]:[CÓDIGO NUEVO]],2,0),"")</f>
        <v>P0902002</v>
      </c>
      <c r="J533" s="3" t="s">
        <v>1529</v>
      </c>
      <c r="K533" s="3" t="s">
        <v>666</v>
      </c>
      <c r="L533" s="3" t="s">
        <v>1530</v>
      </c>
      <c r="M533" s="31" t="s">
        <v>1531</v>
      </c>
      <c r="N533" s="3"/>
      <c r="O533" s="3" t="s">
        <v>315</v>
      </c>
      <c r="P533" s="3" t="s">
        <v>127</v>
      </c>
      <c r="Q533" s="3" t="str">
        <f>IFERROR(VLOOKUP(Presupuestos[[#This Row],[CLASIFICACIÓN (N)]],Tabla17[],2,0),"")</f>
        <v>Gastos operativos</v>
      </c>
      <c r="R533" s="3" t="str">
        <f>IFERROR(VLOOKUP(Presupuestos[[#This Row],[CLASIFICACIÓN (N)]],Tabla17[],3,0),"")</f>
        <v>Operativo</v>
      </c>
      <c r="S533" s="3" t="s">
        <v>16</v>
      </c>
      <c r="T533" s="3" t="str">
        <f>IFERROR(VLOOKUP(Presupuestos[[#This Row],[ALMACEN]],Tabla5[],2,0),"")</f>
        <v>Arequipa</v>
      </c>
      <c r="U533" s="19" t="str">
        <f>IFERROR(VLOOKUP(Presupuestos[[#This Row],[TIPO DE DOCUMENTO]],Tipo_Documento[],2,0)&amp;Presupuestos[[#This Row],[SERIE]]&amp;Presupuestos[[#This Row],[NUMERO]]&amp;Presupuestos[[#This Row],[RUC]],"")</f>
        <v>01F001855520498041567</v>
      </c>
      <c r="V533" s="3" t="s">
        <v>120</v>
      </c>
      <c r="W533" s="7">
        <v>45876</v>
      </c>
      <c r="X533" s="7">
        <v>45877</v>
      </c>
      <c r="Y533" s="3" t="s">
        <v>688</v>
      </c>
      <c r="Z533" s="3">
        <v>8555</v>
      </c>
      <c r="AA533" s="3">
        <f>IFERROR(VLOOKUP(Presupuestos[[#This Row],[RAZON SOCIAL]],CHOOSE({1,2},Clientes_Proveedores[Razon Social],Clientes_Proveedores[Ruc / Dni]),2,0),"-")</f>
        <v>20498041567</v>
      </c>
      <c r="AB533" s="31" t="s">
        <v>1532</v>
      </c>
      <c r="AC533" s="3" t="s">
        <v>670</v>
      </c>
      <c r="AD533" s="5">
        <v>0.18</v>
      </c>
      <c r="AE533" s="6">
        <v>76.27</v>
      </c>
      <c r="AF533" s="6">
        <f>Presupuestos[[#This Row],[BASE]]*Presupuestos[[#This Row],[% IGV]]</f>
        <v>13.728599999999998</v>
      </c>
      <c r="AG533" s="22">
        <f>ROUND(SUM(Presupuestos[[#This Row],[BASE]:[IGV]]),2)</f>
        <v>90</v>
      </c>
      <c r="AH533" s="9" t="str">
        <f>IF(Presupuestos[[#This Row],[MONEDA]]="USD",VLOOKUP(Presupuestos[[#This Row],[FECHA DE EMISION]],Tipo_Cambio[],3,0),"")</f>
        <v/>
      </c>
      <c r="AI533" s="22">
        <f>IFERROR(ROUND(IF(Presupuestos[[#This Row],[MONEDA]]="PEN",Presupuestos[[#This Row],[TOTAL]],Presupuestos[[#This Row],[TOTAL]]*Presupuestos[[#This Row],[TIPO DE CAMBIO]]),2),"")</f>
        <v>90</v>
      </c>
      <c r="AJ533" s="5"/>
      <c r="AK533" s="33" t="s">
        <v>671</v>
      </c>
      <c r="AL533" s="5" t="s">
        <v>680</v>
      </c>
      <c r="AM533" s="23" t="s">
        <v>671</v>
      </c>
      <c r="AN533" s="23" t="s">
        <v>671</v>
      </c>
      <c r="AO533" s="7">
        <f>IFERROR(VLOOKUP("1-"&amp;Presupuestos[[#This Row],[ID DOCUMENTO]],BD_Pagos[],7,0),"")</f>
        <v>45877</v>
      </c>
      <c r="AP533" s="16" t="str">
        <f>IFERROR(VLOOKUP("1-"&amp;Presupuestos[[#This Row],[ID DOCUMENTO]],BD_Pagos[],8,0),"")</f>
        <v>B-BCP - Soles</v>
      </c>
      <c r="AQ533" s="17">
        <f>IFERROR(VLOOKUP("1-"&amp;Presupuestos[[#This Row],[ID DOCUMENTO]],BD_Pagos[],9,0),"")</f>
        <v>1146031</v>
      </c>
      <c r="AR533" s="54"/>
      <c r="AS533" s="7">
        <f>IFERROR(VLOOKUP("2-"&amp;Presupuestos[[#This Row],[ID DOCUMENTO]],BD_Pagos[],7,0),"")</f>
        <v>0</v>
      </c>
      <c r="AT533" s="16" t="str">
        <f>IFERROR(VLOOKUP("2-"&amp;Presupuestos[[#This Row],[ID DOCUMENTO]],BD_Pagos[],8,0),"")</f>
        <v/>
      </c>
      <c r="AU533" s="17">
        <f>IFERROR(VLOOKUP("2-"&amp;Presupuestos[[#This Row],[ID DOCUMENTO]],BD_Pagos[],9,0),"")</f>
        <v>0</v>
      </c>
      <c r="AV533" s="20">
        <f>IF(IFERROR(VLOOKUP("2-"&amp;Presupuestos[[#This Row],[ID DOCUMENTO]],BD_Pagos[],10,0),0)&gt;Presupuestos[[#This Row],[TOTAL SOLES]],Presupuestos[[#This Row],[TOTAL SOLES]],IFERROR(VLOOKUP("2-"&amp;Presupuestos[[#This Row],[ID DOCUMENTO]],BD_Pagos[],10,0),0))</f>
        <v>0</v>
      </c>
      <c r="AW533" s="7"/>
      <c r="AX533" s="16"/>
      <c r="AY533" s="17"/>
      <c r="AZ533" s="20"/>
      <c r="BA533" s="7"/>
      <c r="BB533" s="16"/>
      <c r="BC533" s="17"/>
      <c r="BD533" s="20"/>
      <c r="BE533" s="7">
        <f>IFERROR(VLOOKUP("5-"&amp;Presupuestos[[#This Row],[ID DOCUMENTO]],BD_Pagos[],7,0),"")</f>
        <v>0</v>
      </c>
      <c r="BF533" s="17">
        <f>IFERROR(VLOOKUP("5-"&amp;Presupuestos[[#This Row],[ID DOCUMENTO]],BD_Pagos[],9,0),"")</f>
        <v>0</v>
      </c>
      <c r="BG533" s="20">
        <f>IF(IFERROR(VLOOKUP("5-"&amp;Presupuestos[[#This Row],[ID DOCUMENTO]],BD_Pagos[],10,0),0)&gt;Presupuestos[[#This Row],[TOTAL SOLES]],Presupuestos[[#This Row],[TOTAL SOLES]],IFERROR(VLOOKUP("5-"&amp;Presupuestos[[#This Row],[ID DOCUMENTO]],BD_Pagos[],10,0),0))</f>
        <v>0</v>
      </c>
      <c r="BH533" s="7">
        <f>IFERROR(VLOOKUP("1-Detraccion"&amp;Presupuestos[[#This Row],[ID DOCUMENTO]],BD_Pagos[],2,0),"")</f>
        <v>0</v>
      </c>
      <c r="BI533" s="3" t="str">
        <f>IFERROR(VLOOKUP("1-Detraccion"&amp;Presupuestos[[#This Row],[ID DOCUMENTO]],BD_Pagos[],3,0),"")</f>
        <v/>
      </c>
      <c r="BJ533" s="3">
        <f>IFERROR(VLOOKUP("1-Detraccion"&amp;Presupuestos[[#This Row],[ID DOCUMENTO]],BD_Pagos[],4,0),"")</f>
        <v>0</v>
      </c>
      <c r="BK533" s="6">
        <f>IF(IFERROR(VLOOKUP("1-Detraccion"&amp;Presupuestos[[#This Row],[ID DOCUMENTO]],BD_Pagos[],5,0),0)&gt;Presupuestos[[#This Row],[TOTAL SOLES]],Presupuestos[[#This Row],[TOTAL SOLES]],IFERROR(VLOOKUP("1-Detraccion"&amp;Presupuestos[[#This Row],[ID DOCUMENTO]],BD_Pagos[],5,0),0))</f>
        <v>0</v>
      </c>
      <c r="BL533" s="6">
        <f>IF(IFERROR(VLOOKUP("1-Detraccion"&amp;Presupuestos[[#This Row],[ID DOCUMENTO]],BD_Pagos[],6,0),0)&gt;Presupuestos[[#This Row],[TOTAL SOLES]],Presupuestos[[#This Row],[TOTAL SOLES]],IFERROR(VLOOKUP("1-Detraccion"&amp;Presupuestos[[#This Row],[ID DOCUMENTO]],BD_Pagos[],6,0),0))</f>
        <v>0</v>
      </c>
      <c r="BM533" s="37"/>
      <c r="BN533" s="3"/>
      <c r="BO533" s="3"/>
      <c r="BP533" s="6"/>
      <c r="BQ53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90</v>
      </c>
      <c r="BR533" s="23" t="str">
        <f>IF(Presupuestos[[#This Row],[SALDO ME-MN]]&gt;0,"PENDIENTE","CANCELADO")</f>
        <v>PENDIENTE</v>
      </c>
      <c r="BS533" s="23" t="str">
        <f>IF(COUNTIFS($U$4:$U532,Presupuestos[[#This Row],[ID DOCUMENTO]])&gt;=1,IF(B532=Presupuestos[[#This Row],[ID]],"OK","DOC. DUPLICADO"),"OK")</f>
        <v>OK</v>
      </c>
    </row>
    <row r="534" spans="2:71" ht="108" x14ac:dyDescent="0.25">
      <c r="B534" s="34">
        <f>IF(Presupuestos[[#This Row],[ID DOCUMENTO]]=U533,B533,IF(B533="ID",1,B533+1))</f>
        <v>511</v>
      </c>
      <c r="C534" s="2">
        <v>45876</v>
      </c>
      <c r="D534" s="2">
        <v>45876</v>
      </c>
      <c r="E534" s="3" t="s">
        <v>681</v>
      </c>
      <c r="F534" s="25" t="s">
        <v>49</v>
      </c>
      <c r="G534" s="25" t="s">
        <v>51</v>
      </c>
      <c r="H534" s="25" t="s">
        <v>24</v>
      </c>
      <c r="I534" s="36" t="str">
        <f>IFERROR(VLOOKUP(Presupuestos[[#This Row],[AREA]]&amp;Presupuestos[[#This Row],[CONCEPTO]]&amp;Presupuestos[[#This Row],[DESCRIPCION]],Tabla28[[Columna1]:[CÓDIGO NUEVO]],2,0),"")</f>
        <v>P0507001</v>
      </c>
      <c r="J534" s="3" t="s">
        <v>1533</v>
      </c>
      <c r="K534" s="3" t="s">
        <v>666</v>
      </c>
      <c r="L534" s="3" t="s">
        <v>666</v>
      </c>
      <c r="M534" s="31" t="s">
        <v>1534</v>
      </c>
      <c r="N534" s="3"/>
      <c r="O534" s="3" t="s">
        <v>315</v>
      </c>
      <c r="P534" s="3" t="s">
        <v>142</v>
      </c>
      <c r="Q534" s="3" t="str">
        <f>IFERROR(VLOOKUP(Presupuestos[[#This Row],[CLASIFICACIÓN (N)]],Tabla17[],2,0),"")</f>
        <v>Gastos no operativos</v>
      </c>
      <c r="R534" s="3" t="str">
        <f>IFERROR(VLOOKUP(Presupuestos[[#This Row],[CLASIFICACIÓN (N)]],Tabla17[],3,0),"")</f>
        <v>Operativo</v>
      </c>
      <c r="S534" s="3"/>
      <c r="T534" s="3" t="str">
        <f>IFERROR(VLOOKUP(Presupuestos[[#This Row],[ALMACEN]],Tabla5[],2,0),"")</f>
        <v/>
      </c>
      <c r="U534" s="19" t="str">
        <f>IFERROR(VLOOKUP(Presupuestos[[#This Row],[TIPO DE DOCUMENTO]],Tipo_Documento[],2,0)&amp;Presupuestos[[#This Row],[SERIE]]&amp;Presupuestos[[#This Row],[NUMERO]]&amp;Presupuestos[[#This Row],[RUC]],"")</f>
        <v>01E00131210416031679</v>
      </c>
      <c r="V534" s="3" t="s">
        <v>120</v>
      </c>
      <c r="W534" s="7">
        <v>45876</v>
      </c>
      <c r="X534" s="7">
        <v>45877</v>
      </c>
      <c r="Y534" s="3" t="s">
        <v>668</v>
      </c>
      <c r="Z534" s="3">
        <v>312</v>
      </c>
      <c r="AA534" s="3">
        <f>IFERROR(VLOOKUP(Presupuestos[[#This Row],[RAZON SOCIAL]],CHOOSE({1,2},Clientes_Proveedores[Razon Social],Clientes_Proveedores[Ruc / Dni]),2,0),"-")</f>
        <v>10416031679</v>
      </c>
      <c r="AB534" s="31" t="s">
        <v>805</v>
      </c>
      <c r="AC534" s="3" t="s">
        <v>670</v>
      </c>
      <c r="AD534" s="5">
        <v>0.18</v>
      </c>
      <c r="AE534" s="6">
        <v>1697.2</v>
      </c>
      <c r="AF534" s="6">
        <f>Presupuestos[[#This Row],[BASE]]*Presupuestos[[#This Row],[% IGV]]</f>
        <v>305.49599999999998</v>
      </c>
      <c r="AG534" s="22">
        <f>ROUND(SUM(Presupuestos[[#This Row],[BASE]:[IGV]]),2)</f>
        <v>2002.7</v>
      </c>
      <c r="AH534" s="9" t="str">
        <f>IF(Presupuestos[[#This Row],[MONEDA]]="USD",VLOOKUP(Presupuestos[[#This Row],[FECHA DE EMISION]],Tipo_Cambio[],3,0),"")</f>
        <v/>
      </c>
      <c r="AI534" s="22">
        <f>IFERROR(ROUND(IF(Presupuestos[[#This Row],[MONEDA]]="PEN",Presupuestos[[#This Row],[TOTAL]],Presupuestos[[#This Row],[TOTAL]]*Presupuestos[[#This Row],[TIPO DE CAMBIO]]),2),"")</f>
        <v>2002.7</v>
      </c>
      <c r="AJ534" s="5"/>
      <c r="AK534" s="33"/>
      <c r="AL534" s="5"/>
      <c r="AM534" s="23"/>
      <c r="AN534" s="23"/>
      <c r="AO534" s="7" t="str">
        <f>IFERROR(VLOOKUP("1-"&amp;Presupuestos[[#This Row],[ID DOCUMENTO]],BD_Pagos[],7,0),"")</f>
        <v/>
      </c>
      <c r="AP534" s="16" t="str">
        <f>IFERROR(VLOOKUP("1-"&amp;Presupuestos[[#This Row],[ID DOCUMENTO]],BD_Pagos[],8,0),"")</f>
        <v/>
      </c>
      <c r="AQ534" s="17" t="str">
        <f>IFERROR(VLOOKUP("1-"&amp;Presupuestos[[#This Row],[ID DOCUMENTO]],BD_Pagos[],9,0),"")</f>
        <v/>
      </c>
      <c r="AR534" s="54"/>
      <c r="AS534" s="7" t="str">
        <f>IFERROR(VLOOKUP("2-"&amp;Presupuestos[[#This Row],[ID DOCUMENTO]],BD_Pagos[],7,0),"")</f>
        <v/>
      </c>
      <c r="AT534" s="16" t="str">
        <f>IFERROR(VLOOKUP("2-"&amp;Presupuestos[[#This Row],[ID DOCUMENTO]],BD_Pagos[],8,0),"")</f>
        <v/>
      </c>
      <c r="AU534" s="17" t="str">
        <f>IFERROR(VLOOKUP("2-"&amp;Presupuestos[[#This Row],[ID DOCUMENTO]],BD_Pagos[],9,0),"")</f>
        <v/>
      </c>
      <c r="AV534" s="20">
        <f>IF(IFERROR(VLOOKUP("2-"&amp;Presupuestos[[#This Row],[ID DOCUMENTO]],BD_Pagos[],10,0),0)&gt;Presupuestos[[#This Row],[TOTAL SOLES]],Presupuestos[[#This Row],[TOTAL SOLES]],IFERROR(VLOOKUP("2-"&amp;Presupuestos[[#This Row],[ID DOCUMENTO]],BD_Pagos[],10,0),0))</f>
        <v>0</v>
      </c>
      <c r="AW534" s="7"/>
      <c r="AX534" s="16"/>
      <c r="AY534" s="17"/>
      <c r="AZ534" s="20"/>
      <c r="BA534" s="7"/>
      <c r="BB534" s="16"/>
      <c r="BC534" s="17"/>
      <c r="BD534" s="20"/>
      <c r="BE534" s="7" t="str">
        <f>IFERROR(VLOOKUP("5-"&amp;Presupuestos[[#This Row],[ID DOCUMENTO]],BD_Pagos[],7,0),"")</f>
        <v/>
      </c>
      <c r="BF534" s="17" t="str">
        <f>IFERROR(VLOOKUP("5-"&amp;Presupuestos[[#This Row],[ID DOCUMENTO]],BD_Pagos[],9,0),"")</f>
        <v/>
      </c>
      <c r="BG534" s="20">
        <f>IF(IFERROR(VLOOKUP("5-"&amp;Presupuestos[[#This Row],[ID DOCUMENTO]],BD_Pagos[],10,0),0)&gt;Presupuestos[[#This Row],[TOTAL SOLES]],Presupuestos[[#This Row],[TOTAL SOLES]],IFERROR(VLOOKUP("5-"&amp;Presupuestos[[#This Row],[ID DOCUMENTO]],BD_Pagos[],10,0),0))</f>
        <v>0</v>
      </c>
      <c r="BH534" s="7" t="str">
        <f>IFERROR(VLOOKUP("1-Detraccion"&amp;Presupuestos[[#This Row],[ID DOCUMENTO]],BD_Pagos[],2,0),"")</f>
        <v/>
      </c>
      <c r="BI534" s="3" t="str">
        <f>IFERROR(VLOOKUP("1-Detraccion"&amp;Presupuestos[[#This Row],[ID DOCUMENTO]],BD_Pagos[],3,0),"")</f>
        <v/>
      </c>
      <c r="BJ534" s="3" t="str">
        <f>IFERROR(VLOOKUP("1-Detraccion"&amp;Presupuestos[[#This Row],[ID DOCUMENTO]],BD_Pagos[],4,0),"")</f>
        <v/>
      </c>
      <c r="BK534" s="6">
        <f>IF(IFERROR(VLOOKUP("1-Detraccion"&amp;Presupuestos[[#This Row],[ID DOCUMENTO]],BD_Pagos[],5,0),0)&gt;Presupuestos[[#This Row],[TOTAL SOLES]],Presupuestos[[#This Row],[TOTAL SOLES]],IFERROR(VLOOKUP("1-Detraccion"&amp;Presupuestos[[#This Row],[ID DOCUMENTO]],BD_Pagos[],5,0),0))</f>
        <v>0</v>
      </c>
      <c r="BL534" s="6">
        <f>IF(IFERROR(VLOOKUP("1-Detraccion"&amp;Presupuestos[[#This Row],[ID DOCUMENTO]],BD_Pagos[],6,0),0)&gt;Presupuestos[[#This Row],[TOTAL SOLES]],Presupuestos[[#This Row],[TOTAL SOLES]],IFERROR(VLOOKUP("1-Detraccion"&amp;Presupuestos[[#This Row],[ID DOCUMENTO]],BD_Pagos[],6,0),0))</f>
        <v>0</v>
      </c>
      <c r="BM534" s="37"/>
      <c r="BN534" s="3"/>
      <c r="BO534" s="3"/>
      <c r="BP534" s="6"/>
      <c r="BQ53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2002.7</v>
      </c>
      <c r="BR534" s="23" t="str">
        <f>IF(Presupuestos[[#This Row],[SALDO ME-MN]]&gt;0,"PENDIENTE","CANCELADO")</f>
        <v>PENDIENTE</v>
      </c>
      <c r="BS534" s="23" t="str">
        <f>IF(COUNTIFS($U$4:$U533,Presupuestos[[#This Row],[ID DOCUMENTO]])&gt;=1,IF(B533=Presupuestos[[#This Row],[ID]],"OK","DOC. DUPLICADO"),"OK")</f>
        <v>OK</v>
      </c>
    </row>
    <row r="535" spans="2:71" ht="24" x14ac:dyDescent="0.25">
      <c r="B535" s="34">
        <f>IF(Presupuestos[[#This Row],[ID DOCUMENTO]]=U534,B534,IF(B534="ID",1,B534+1))</f>
        <v>512</v>
      </c>
      <c r="C535" s="2">
        <v>45859</v>
      </c>
      <c r="D535" s="2">
        <v>45859</v>
      </c>
      <c r="E535" s="3" t="s">
        <v>911</v>
      </c>
      <c r="F535" s="25" t="s">
        <v>35</v>
      </c>
      <c r="G535" s="25" t="s">
        <v>223</v>
      </c>
      <c r="H535" s="25" t="s">
        <v>199</v>
      </c>
      <c r="I535" s="36" t="str">
        <f>IFERROR(VLOOKUP(Presupuestos[[#This Row],[AREA]]&amp;Presupuestos[[#This Row],[CONCEPTO]]&amp;Presupuestos[[#This Row],[DESCRIPCION]],Tabla28[[Columna1]:[CÓDIGO NUEVO]],2,0),"")</f>
        <v>P0303001</v>
      </c>
      <c r="J535" s="3" t="s">
        <v>666</v>
      </c>
      <c r="K535" s="3" t="s">
        <v>666</v>
      </c>
      <c r="L535" s="3" t="s">
        <v>666</v>
      </c>
      <c r="M535" s="31" t="s">
        <v>915</v>
      </c>
      <c r="N535" s="3" t="s">
        <v>47</v>
      </c>
      <c r="O535" s="3" t="s">
        <v>300</v>
      </c>
      <c r="P535" s="3" t="s">
        <v>122</v>
      </c>
      <c r="Q535" s="3" t="str">
        <f>IFERROR(VLOOKUP(Presupuestos[[#This Row],[CLASIFICACIÓN (N)]],Tabla17[],2,0),"")</f>
        <v>Costos de ventas</v>
      </c>
      <c r="R535" s="3" t="str">
        <f>IFERROR(VLOOKUP(Presupuestos[[#This Row],[CLASIFICACIÓN (N)]],Tabla17[],3,0),"")</f>
        <v>Operativo</v>
      </c>
      <c r="S535" s="3" t="s">
        <v>16</v>
      </c>
      <c r="T535" s="3" t="str">
        <f>IFERROR(VLOOKUP(Presupuestos[[#This Row],[ALMACEN]],Tabla5[],2,0),"")</f>
        <v>Arequipa</v>
      </c>
      <c r="U535" s="19" t="str">
        <f>IFERROR(VLOOKUP(Presupuestos[[#This Row],[TIPO DE DOCUMENTO]],Tipo_Documento[],2,0)&amp;Presupuestos[[#This Row],[SERIE]]&amp;Presupuestos[[#This Row],[NUMERO]]&amp;Presupuestos[[#This Row],[RUC]],"")</f>
        <v>01F00213445020124952850</v>
      </c>
      <c r="V535" s="3" t="s">
        <v>120</v>
      </c>
      <c r="W535" s="7">
        <v>45859</v>
      </c>
      <c r="X535" s="7">
        <v>45859</v>
      </c>
      <c r="Y535" s="3" t="s">
        <v>721</v>
      </c>
      <c r="Z535" s="3">
        <v>134450</v>
      </c>
      <c r="AA535" s="3">
        <f>IFERROR(VLOOKUP(Presupuestos[[#This Row],[RAZON SOCIAL]],CHOOSE({1,2},Clientes_Proveedores[Razon Social],Clientes_Proveedores[Ruc / Dni]),2,0),"-")</f>
        <v>20124952850</v>
      </c>
      <c r="AB535" s="31" t="s">
        <v>722</v>
      </c>
      <c r="AC535" s="3" t="s">
        <v>670</v>
      </c>
      <c r="AD535" s="5">
        <v>0.18</v>
      </c>
      <c r="AE535" s="6">
        <v>8.4749999999999996</v>
      </c>
      <c r="AF535" s="6">
        <f>Presupuestos[[#This Row],[BASE]]*Presupuestos[[#This Row],[% IGV]]</f>
        <v>1.5254999999999999</v>
      </c>
      <c r="AG535" s="22">
        <f>ROUND(SUM(Presupuestos[[#This Row],[BASE]:[IGV]]),2)</f>
        <v>10</v>
      </c>
      <c r="AH535" s="9" t="str">
        <f>IF(Presupuestos[[#This Row],[MONEDA]]="USD",VLOOKUP(Presupuestos[[#This Row],[FECHA DE EMISION]],Tipo_Cambio[],3,0),"")</f>
        <v/>
      </c>
      <c r="AI535" s="22">
        <f>IFERROR(ROUND(IF(Presupuestos[[#This Row],[MONEDA]]="PEN",Presupuestos[[#This Row],[TOTAL]],Presupuestos[[#This Row],[TOTAL]]*Presupuestos[[#This Row],[TIPO DE CAMBIO]]),2),"")</f>
        <v>10</v>
      </c>
      <c r="AJ535" s="5"/>
      <c r="AK535" s="33" t="s">
        <v>671</v>
      </c>
      <c r="AL535" s="5" t="s">
        <v>715</v>
      </c>
      <c r="AM535" s="23" t="s">
        <v>671</v>
      </c>
      <c r="AN535" s="23" t="s">
        <v>671</v>
      </c>
      <c r="AO535" s="7">
        <f>IFERROR(VLOOKUP("1-"&amp;Presupuestos[[#This Row],[ID DOCUMENTO]],BD_Pagos[],7,0),"")</f>
        <v>45859</v>
      </c>
      <c r="AP535" s="16" t="str">
        <f>IFERROR(VLOOKUP("1-"&amp;Presupuestos[[#This Row],[ID DOCUMENTO]],BD_Pagos[],8,0),"")</f>
        <v>C_Ope_001</v>
      </c>
      <c r="AQ535" s="17">
        <f>IFERROR(VLOOKUP("1-"&amp;Presupuestos[[#This Row],[ID DOCUMENTO]],BD_Pagos[],9,0),"")</f>
        <v>24959</v>
      </c>
      <c r="AR535" s="54"/>
      <c r="AS535" s="7">
        <f>IFERROR(VLOOKUP("2-"&amp;Presupuestos[[#This Row],[ID DOCUMENTO]],BD_Pagos[],7,0),"")</f>
        <v>0</v>
      </c>
      <c r="AT535" s="16" t="str">
        <f>IFERROR(VLOOKUP("2-"&amp;Presupuestos[[#This Row],[ID DOCUMENTO]],BD_Pagos[],8,0),"")</f>
        <v/>
      </c>
      <c r="AU535" s="17">
        <f>IFERROR(VLOOKUP("2-"&amp;Presupuestos[[#This Row],[ID DOCUMENTO]],BD_Pagos[],9,0),"")</f>
        <v>0</v>
      </c>
      <c r="AV535" s="20">
        <f>IF(IFERROR(VLOOKUP("2-"&amp;Presupuestos[[#This Row],[ID DOCUMENTO]],BD_Pagos[],10,0),0)&gt;Presupuestos[[#This Row],[TOTAL SOLES]],Presupuestos[[#This Row],[TOTAL SOLES]],IFERROR(VLOOKUP("2-"&amp;Presupuestos[[#This Row],[ID DOCUMENTO]],BD_Pagos[],10,0),0))</f>
        <v>0</v>
      </c>
      <c r="AW535" s="7"/>
      <c r="AX535" s="16"/>
      <c r="AY535" s="17"/>
      <c r="AZ535" s="20"/>
      <c r="BA535" s="7"/>
      <c r="BB535" s="16"/>
      <c r="BC535" s="17"/>
      <c r="BD535" s="20"/>
      <c r="BE535" s="7">
        <f>IFERROR(VLOOKUP("5-"&amp;Presupuestos[[#This Row],[ID DOCUMENTO]],BD_Pagos[],7,0),"")</f>
        <v>0</v>
      </c>
      <c r="BF535" s="17">
        <f>IFERROR(VLOOKUP("5-"&amp;Presupuestos[[#This Row],[ID DOCUMENTO]],BD_Pagos[],9,0),"")</f>
        <v>0</v>
      </c>
      <c r="BG535" s="20">
        <f>IF(IFERROR(VLOOKUP("5-"&amp;Presupuestos[[#This Row],[ID DOCUMENTO]],BD_Pagos[],10,0),0)&gt;Presupuestos[[#This Row],[TOTAL SOLES]],Presupuestos[[#This Row],[TOTAL SOLES]],IFERROR(VLOOKUP("5-"&amp;Presupuestos[[#This Row],[ID DOCUMENTO]],BD_Pagos[],10,0),0))</f>
        <v>0</v>
      </c>
      <c r="BH535" s="7">
        <f>IFERROR(VLOOKUP("1-Detraccion"&amp;Presupuestos[[#This Row],[ID DOCUMENTO]],BD_Pagos[],2,0),"")</f>
        <v>0</v>
      </c>
      <c r="BI535" s="3" t="str">
        <f>IFERROR(VLOOKUP("1-Detraccion"&amp;Presupuestos[[#This Row],[ID DOCUMENTO]],BD_Pagos[],3,0),"")</f>
        <v/>
      </c>
      <c r="BJ535" s="3">
        <f>IFERROR(VLOOKUP("1-Detraccion"&amp;Presupuestos[[#This Row],[ID DOCUMENTO]],BD_Pagos[],4,0),"")</f>
        <v>0</v>
      </c>
      <c r="BK535" s="6">
        <f>IF(IFERROR(VLOOKUP("1-Detraccion"&amp;Presupuestos[[#This Row],[ID DOCUMENTO]],BD_Pagos[],5,0),0)&gt;Presupuestos[[#This Row],[TOTAL SOLES]],Presupuestos[[#This Row],[TOTAL SOLES]],IFERROR(VLOOKUP("1-Detraccion"&amp;Presupuestos[[#This Row],[ID DOCUMENTO]],BD_Pagos[],5,0),0))</f>
        <v>0</v>
      </c>
      <c r="BL535" s="6">
        <f>IF(IFERROR(VLOOKUP("1-Detraccion"&amp;Presupuestos[[#This Row],[ID DOCUMENTO]],BD_Pagos[],6,0),0)&gt;Presupuestos[[#This Row],[TOTAL SOLES]],Presupuestos[[#This Row],[TOTAL SOLES]],IFERROR(VLOOKUP("1-Detraccion"&amp;Presupuestos[[#This Row],[ID DOCUMENTO]],BD_Pagos[],6,0),0))</f>
        <v>0</v>
      </c>
      <c r="BM535" s="37"/>
      <c r="BN535" s="3"/>
      <c r="BO535" s="3"/>
      <c r="BP535" s="6"/>
      <c r="BQ53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535" s="23" t="str">
        <f>IF(Presupuestos[[#This Row],[SALDO ME-MN]]&gt;0,"PENDIENTE","CANCELADO")</f>
        <v>PENDIENTE</v>
      </c>
      <c r="BS535" s="23" t="str">
        <f>IF(COUNTIFS($U$4:$U534,Presupuestos[[#This Row],[ID DOCUMENTO]])&gt;=1,IF(B534=Presupuestos[[#This Row],[ID]],"OK","DOC. DUPLICADO"),"OK")</f>
        <v>OK</v>
      </c>
    </row>
    <row r="536" spans="2:71" x14ac:dyDescent="0.25">
      <c r="B536" s="34">
        <f>IF(Presupuestos[[#This Row],[ID DOCUMENTO]]=U535,B535,IF(B535="ID",1,B535+1))</f>
        <v>513</v>
      </c>
      <c r="C536" s="2">
        <v>45860</v>
      </c>
      <c r="D536" s="2">
        <v>45860</v>
      </c>
      <c r="E536" s="3" t="s">
        <v>911</v>
      </c>
      <c r="F536" s="25" t="s">
        <v>35</v>
      </c>
      <c r="G536" s="25" t="s">
        <v>223</v>
      </c>
      <c r="H536" s="25" t="s">
        <v>214</v>
      </c>
      <c r="I536" s="36" t="str">
        <f>IFERROR(VLOOKUP(Presupuestos[[#This Row],[AREA]]&amp;Presupuestos[[#This Row],[CONCEPTO]]&amp;Presupuestos[[#This Row],[DESCRIPCION]],Tabla28[[Columna1]:[CÓDIGO NUEVO]],2,0),"")</f>
        <v>P0303002</v>
      </c>
      <c r="J536" s="3" t="s">
        <v>666</v>
      </c>
      <c r="K536" s="3" t="s">
        <v>666</v>
      </c>
      <c r="L536" s="3" t="s">
        <v>666</v>
      </c>
      <c r="M536" s="31" t="s">
        <v>1535</v>
      </c>
      <c r="N536" s="3" t="s">
        <v>33</v>
      </c>
      <c r="O536" s="3" t="s">
        <v>308</v>
      </c>
      <c r="P536" s="3" t="s">
        <v>122</v>
      </c>
      <c r="Q536" s="3" t="str">
        <f>IFERROR(VLOOKUP(Presupuestos[[#This Row],[CLASIFICACIÓN (N)]],Tabla17[],2,0),"")</f>
        <v>Costos de ventas</v>
      </c>
      <c r="R536" s="3" t="str">
        <f>IFERROR(VLOOKUP(Presupuestos[[#This Row],[CLASIFICACIÓN (N)]],Tabla17[],3,0),"")</f>
        <v>Operativo</v>
      </c>
      <c r="S536" s="3" t="s">
        <v>16</v>
      </c>
      <c r="T536" s="3" t="str">
        <f>IFERROR(VLOOKUP(Presupuestos[[#This Row],[ALMACEN]],Tabla5[],2,0),"")</f>
        <v>Arequipa</v>
      </c>
      <c r="U536" s="19" t="str">
        <f>IFERROR(VLOOKUP(Presupuestos[[#This Row],[TIPO DE DOCUMENTO]],Tipo_Documento[],2,0)&amp;Presupuestos[[#This Row],[SERIE]]&amp;Presupuestos[[#This Row],[NUMERO]]&amp;Presupuestos[[#This Row],[RUC]],"")</f>
        <v>01F212179121620517252558</v>
      </c>
      <c r="V536" s="3" t="s">
        <v>120</v>
      </c>
      <c r="W536" s="7">
        <v>45860</v>
      </c>
      <c r="X536" s="7">
        <v>45860</v>
      </c>
      <c r="Y536" s="3" t="s">
        <v>713</v>
      </c>
      <c r="Z536" s="3">
        <v>1791216</v>
      </c>
      <c r="AA536" s="3">
        <f>IFERROR(VLOOKUP(Presupuestos[[#This Row],[RAZON SOCIAL]],CHOOSE({1,2},Clientes_Proveedores[Razon Social],Clientes_Proveedores[Ruc / Dni]),2,0),"-")</f>
        <v>20517252558</v>
      </c>
      <c r="AB536" s="31" t="s">
        <v>714</v>
      </c>
      <c r="AC536" s="3" t="s">
        <v>670</v>
      </c>
      <c r="AD536" s="5">
        <v>0.18</v>
      </c>
      <c r="AE536" s="6">
        <v>6.78</v>
      </c>
      <c r="AF536" s="6">
        <f>Presupuestos[[#This Row],[BASE]]*Presupuestos[[#This Row],[% IGV]]</f>
        <v>1.2203999999999999</v>
      </c>
      <c r="AG536" s="22">
        <f>ROUND(SUM(Presupuestos[[#This Row],[BASE]:[IGV]]),2)</f>
        <v>8</v>
      </c>
      <c r="AH536" s="9" t="str">
        <f>IF(Presupuestos[[#This Row],[MONEDA]]="USD",VLOOKUP(Presupuestos[[#This Row],[FECHA DE EMISION]],Tipo_Cambio[],3,0),"")</f>
        <v/>
      </c>
      <c r="AI536" s="22">
        <f>IFERROR(ROUND(IF(Presupuestos[[#This Row],[MONEDA]]="PEN",Presupuestos[[#This Row],[TOTAL]],Presupuestos[[#This Row],[TOTAL]]*Presupuestos[[#This Row],[TIPO DE CAMBIO]]),2),"")</f>
        <v>8</v>
      </c>
      <c r="AJ536" s="5"/>
      <c r="AK536" s="33" t="s">
        <v>671</v>
      </c>
      <c r="AL536" s="5" t="s">
        <v>715</v>
      </c>
      <c r="AM536" s="23" t="s">
        <v>671</v>
      </c>
      <c r="AN536" s="23" t="s">
        <v>671</v>
      </c>
      <c r="AO536" s="7">
        <f>IFERROR(VLOOKUP("1-"&amp;Presupuestos[[#This Row],[ID DOCUMENTO]],BD_Pagos[],7,0),"")</f>
        <v>45860</v>
      </c>
      <c r="AP536" s="16" t="str">
        <f>IFERROR(VLOOKUP("1-"&amp;Presupuestos[[#This Row],[ID DOCUMENTO]],BD_Pagos[],8,0),"")</f>
        <v>C_Ope_001</v>
      </c>
      <c r="AQ536" s="17">
        <f>IFERROR(VLOOKUP("1-"&amp;Presupuestos[[#This Row],[ID DOCUMENTO]],BD_Pagos[],9,0),"")</f>
        <v>24997</v>
      </c>
      <c r="AR536" s="54"/>
      <c r="AS536" s="7">
        <f>IFERROR(VLOOKUP("2-"&amp;Presupuestos[[#This Row],[ID DOCUMENTO]],BD_Pagos[],7,0),"")</f>
        <v>0</v>
      </c>
      <c r="AT536" s="16" t="str">
        <f>IFERROR(VLOOKUP("2-"&amp;Presupuestos[[#This Row],[ID DOCUMENTO]],BD_Pagos[],8,0),"")</f>
        <v/>
      </c>
      <c r="AU536" s="17">
        <f>IFERROR(VLOOKUP("2-"&amp;Presupuestos[[#This Row],[ID DOCUMENTO]],BD_Pagos[],9,0),"")</f>
        <v>0</v>
      </c>
      <c r="AV536" s="20">
        <f>IF(IFERROR(VLOOKUP("2-"&amp;Presupuestos[[#This Row],[ID DOCUMENTO]],BD_Pagos[],10,0),0)&gt;Presupuestos[[#This Row],[TOTAL SOLES]],Presupuestos[[#This Row],[TOTAL SOLES]],IFERROR(VLOOKUP("2-"&amp;Presupuestos[[#This Row],[ID DOCUMENTO]],BD_Pagos[],10,0),0))</f>
        <v>0</v>
      </c>
      <c r="AW536" s="7"/>
      <c r="AX536" s="16"/>
      <c r="AY536" s="17"/>
      <c r="AZ536" s="20"/>
      <c r="BA536" s="7"/>
      <c r="BB536" s="16"/>
      <c r="BC536" s="17"/>
      <c r="BD536" s="20"/>
      <c r="BE536" s="7">
        <f>IFERROR(VLOOKUP("5-"&amp;Presupuestos[[#This Row],[ID DOCUMENTO]],BD_Pagos[],7,0),"")</f>
        <v>0</v>
      </c>
      <c r="BF536" s="17">
        <f>IFERROR(VLOOKUP("5-"&amp;Presupuestos[[#This Row],[ID DOCUMENTO]],BD_Pagos[],9,0),"")</f>
        <v>0</v>
      </c>
      <c r="BG536" s="20">
        <f>IF(IFERROR(VLOOKUP("5-"&amp;Presupuestos[[#This Row],[ID DOCUMENTO]],BD_Pagos[],10,0),0)&gt;Presupuestos[[#This Row],[TOTAL SOLES]],Presupuestos[[#This Row],[TOTAL SOLES]],IFERROR(VLOOKUP("5-"&amp;Presupuestos[[#This Row],[ID DOCUMENTO]],BD_Pagos[],10,0),0))</f>
        <v>0</v>
      </c>
      <c r="BH536" s="7">
        <f>IFERROR(VLOOKUP("1-Detraccion"&amp;Presupuestos[[#This Row],[ID DOCUMENTO]],BD_Pagos[],2,0),"")</f>
        <v>0</v>
      </c>
      <c r="BI536" s="3" t="str">
        <f>IFERROR(VLOOKUP("1-Detraccion"&amp;Presupuestos[[#This Row],[ID DOCUMENTO]],BD_Pagos[],3,0),"")</f>
        <v/>
      </c>
      <c r="BJ536" s="3">
        <f>IFERROR(VLOOKUP("1-Detraccion"&amp;Presupuestos[[#This Row],[ID DOCUMENTO]],BD_Pagos[],4,0),"")</f>
        <v>0</v>
      </c>
      <c r="BK536" s="6">
        <f>IF(IFERROR(VLOOKUP("1-Detraccion"&amp;Presupuestos[[#This Row],[ID DOCUMENTO]],BD_Pagos[],5,0),0)&gt;Presupuestos[[#This Row],[TOTAL SOLES]],Presupuestos[[#This Row],[TOTAL SOLES]],IFERROR(VLOOKUP("1-Detraccion"&amp;Presupuestos[[#This Row],[ID DOCUMENTO]],BD_Pagos[],5,0),0))</f>
        <v>0</v>
      </c>
      <c r="BL536" s="6">
        <f>IF(IFERROR(VLOOKUP("1-Detraccion"&amp;Presupuestos[[#This Row],[ID DOCUMENTO]],BD_Pagos[],6,0),0)&gt;Presupuestos[[#This Row],[TOTAL SOLES]],Presupuestos[[#This Row],[TOTAL SOLES]],IFERROR(VLOOKUP("1-Detraccion"&amp;Presupuestos[[#This Row],[ID DOCUMENTO]],BD_Pagos[],6,0),0))</f>
        <v>0</v>
      </c>
      <c r="BM536" s="37"/>
      <c r="BN536" s="3"/>
      <c r="BO536" s="3"/>
      <c r="BP536" s="6"/>
      <c r="BQ53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536" s="23" t="str">
        <f>IF(Presupuestos[[#This Row],[SALDO ME-MN]]&gt;0,"PENDIENTE","CANCELADO")</f>
        <v>PENDIENTE</v>
      </c>
      <c r="BS536" s="23" t="str">
        <f>IF(COUNTIFS($U$4:$U535,Presupuestos[[#This Row],[ID DOCUMENTO]])&gt;=1,IF(B535=Presupuestos[[#This Row],[ID]],"OK","DOC. DUPLICADO"),"OK")</f>
        <v>OK</v>
      </c>
    </row>
    <row r="537" spans="2:71" x14ac:dyDescent="0.25">
      <c r="B537" s="34">
        <f>IF(Presupuestos[[#This Row],[ID DOCUMENTO]]=U536,B536,IF(B536="ID",1,B536+1))</f>
        <v>514</v>
      </c>
      <c r="C537" s="2">
        <v>45860</v>
      </c>
      <c r="D537" s="2">
        <v>45860</v>
      </c>
      <c r="E537" s="3" t="s">
        <v>911</v>
      </c>
      <c r="F537" s="25" t="s">
        <v>35</v>
      </c>
      <c r="G537" s="25" t="s">
        <v>223</v>
      </c>
      <c r="H537" s="25" t="s">
        <v>214</v>
      </c>
      <c r="I537" s="36" t="str">
        <f>IFERROR(VLOOKUP(Presupuestos[[#This Row],[AREA]]&amp;Presupuestos[[#This Row],[CONCEPTO]]&amp;Presupuestos[[#This Row],[DESCRIPCION]],Tabla28[[Columna1]:[CÓDIGO NUEVO]],2,0),"")</f>
        <v>P0303002</v>
      </c>
      <c r="J537" s="3" t="s">
        <v>666</v>
      </c>
      <c r="K537" s="3" t="s">
        <v>666</v>
      </c>
      <c r="L537" s="3" t="s">
        <v>666</v>
      </c>
      <c r="M537" s="31" t="s">
        <v>1536</v>
      </c>
      <c r="N537" s="3" t="s">
        <v>47</v>
      </c>
      <c r="O537" s="3" t="s">
        <v>308</v>
      </c>
      <c r="P537" s="3" t="s">
        <v>122</v>
      </c>
      <c r="Q537" s="3" t="str">
        <f>IFERROR(VLOOKUP(Presupuestos[[#This Row],[CLASIFICACIÓN (N)]],Tabla17[],2,0),"")</f>
        <v>Costos de ventas</v>
      </c>
      <c r="R537" s="3" t="str">
        <f>IFERROR(VLOOKUP(Presupuestos[[#This Row],[CLASIFICACIÓN (N)]],Tabla17[],3,0),"")</f>
        <v>Operativo</v>
      </c>
      <c r="S537" s="3" t="s">
        <v>16</v>
      </c>
      <c r="T537" s="3" t="str">
        <f>IFERROR(VLOOKUP(Presupuestos[[#This Row],[ALMACEN]],Tabla5[],2,0),"")</f>
        <v>Arequipa</v>
      </c>
      <c r="U537" s="19" t="str">
        <f>IFERROR(VLOOKUP(Presupuestos[[#This Row],[TIPO DE DOCUMENTO]],Tipo_Documento[],2,0)&amp;Presupuestos[[#This Row],[SERIE]]&amp;Presupuestos[[#This Row],[NUMERO]]&amp;Presupuestos[[#This Row],[RUC]],"")</f>
        <v>01F213181127020517252558</v>
      </c>
      <c r="V537" s="3" t="s">
        <v>120</v>
      </c>
      <c r="W537" s="7">
        <v>45860</v>
      </c>
      <c r="X537" s="7">
        <v>45860</v>
      </c>
      <c r="Y537" s="3" t="s">
        <v>719</v>
      </c>
      <c r="Z537" s="3">
        <v>1811270</v>
      </c>
      <c r="AA537" s="3">
        <f>IFERROR(VLOOKUP(Presupuestos[[#This Row],[RAZON SOCIAL]],CHOOSE({1,2},Clientes_Proveedores[Razon Social],Clientes_Proveedores[Ruc / Dni]),2,0),"-")</f>
        <v>20517252558</v>
      </c>
      <c r="AB537" s="31" t="s">
        <v>714</v>
      </c>
      <c r="AC537" s="3" t="s">
        <v>670</v>
      </c>
      <c r="AD537" s="5">
        <v>0.18</v>
      </c>
      <c r="AE537" s="6">
        <v>6.78</v>
      </c>
      <c r="AF537" s="6">
        <f>Presupuestos[[#This Row],[BASE]]*Presupuestos[[#This Row],[% IGV]]</f>
        <v>1.2203999999999999</v>
      </c>
      <c r="AG537" s="22">
        <f>ROUND(SUM(Presupuestos[[#This Row],[BASE]:[IGV]]),2)</f>
        <v>8</v>
      </c>
      <c r="AH537" s="9" t="str">
        <f>IF(Presupuestos[[#This Row],[MONEDA]]="USD",VLOOKUP(Presupuestos[[#This Row],[FECHA DE EMISION]],Tipo_Cambio[],3,0),"")</f>
        <v/>
      </c>
      <c r="AI537" s="22">
        <f>IFERROR(ROUND(IF(Presupuestos[[#This Row],[MONEDA]]="PEN",Presupuestos[[#This Row],[TOTAL]],Presupuestos[[#This Row],[TOTAL]]*Presupuestos[[#This Row],[TIPO DE CAMBIO]]),2),"")</f>
        <v>8</v>
      </c>
      <c r="AJ537" s="5"/>
      <c r="AK537" s="33" t="s">
        <v>671</v>
      </c>
      <c r="AL537" s="5" t="s">
        <v>715</v>
      </c>
      <c r="AM537" s="23" t="s">
        <v>671</v>
      </c>
      <c r="AN537" s="23" t="s">
        <v>671</v>
      </c>
      <c r="AO537" s="7">
        <f>IFERROR(VLOOKUP("1-"&amp;Presupuestos[[#This Row],[ID DOCUMENTO]],BD_Pagos[],7,0),"")</f>
        <v>45860</v>
      </c>
      <c r="AP537" s="16" t="str">
        <f>IFERROR(VLOOKUP("1-"&amp;Presupuestos[[#This Row],[ID DOCUMENTO]],BD_Pagos[],8,0),"")</f>
        <v>C_Ope_001</v>
      </c>
      <c r="AQ537" s="17">
        <f>IFERROR(VLOOKUP("1-"&amp;Presupuestos[[#This Row],[ID DOCUMENTO]],BD_Pagos[],9,0),"")</f>
        <v>24998</v>
      </c>
      <c r="AR537" s="54"/>
      <c r="AS537" s="7">
        <f>IFERROR(VLOOKUP("2-"&amp;Presupuestos[[#This Row],[ID DOCUMENTO]],BD_Pagos[],7,0),"")</f>
        <v>0</v>
      </c>
      <c r="AT537" s="16" t="str">
        <f>IFERROR(VLOOKUP("2-"&amp;Presupuestos[[#This Row],[ID DOCUMENTO]],BD_Pagos[],8,0),"")</f>
        <v/>
      </c>
      <c r="AU537" s="17">
        <f>IFERROR(VLOOKUP("2-"&amp;Presupuestos[[#This Row],[ID DOCUMENTO]],BD_Pagos[],9,0),"")</f>
        <v>0</v>
      </c>
      <c r="AV537" s="20">
        <f>IF(IFERROR(VLOOKUP("2-"&amp;Presupuestos[[#This Row],[ID DOCUMENTO]],BD_Pagos[],10,0),0)&gt;Presupuestos[[#This Row],[TOTAL SOLES]],Presupuestos[[#This Row],[TOTAL SOLES]],IFERROR(VLOOKUP("2-"&amp;Presupuestos[[#This Row],[ID DOCUMENTO]],BD_Pagos[],10,0),0))</f>
        <v>0</v>
      </c>
      <c r="AW537" s="7"/>
      <c r="AX537" s="16"/>
      <c r="AY537" s="17"/>
      <c r="AZ537" s="20"/>
      <c r="BA537" s="7"/>
      <c r="BB537" s="16"/>
      <c r="BC537" s="17"/>
      <c r="BD537" s="20"/>
      <c r="BE537" s="7">
        <f>IFERROR(VLOOKUP("5-"&amp;Presupuestos[[#This Row],[ID DOCUMENTO]],BD_Pagos[],7,0),"")</f>
        <v>0</v>
      </c>
      <c r="BF537" s="17">
        <f>IFERROR(VLOOKUP("5-"&amp;Presupuestos[[#This Row],[ID DOCUMENTO]],BD_Pagos[],9,0),"")</f>
        <v>0</v>
      </c>
      <c r="BG537" s="20">
        <f>IF(IFERROR(VLOOKUP("5-"&amp;Presupuestos[[#This Row],[ID DOCUMENTO]],BD_Pagos[],10,0),0)&gt;Presupuestos[[#This Row],[TOTAL SOLES]],Presupuestos[[#This Row],[TOTAL SOLES]],IFERROR(VLOOKUP("5-"&amp;Presupuestos[[#This Row],[ID DOCUMENTO]],BD_Pagos[],10,0),0))</f>
        <v>0</v>
      </c>
      <c r="BH537" s="7">
        <f>IFERROR(VLOOKUP("1-Detraccion"&amp;Presupuestos[[#This Row],[ID DOCUMENTO]],BD_Pagos[],2,0),"")</f>
        <v>0</v>
      </c>
      <c r="BI537" s="3" t="str">
        <f>IFERROR(VLOOKUP("1-Detraccion"&amp;Presupuestos[[#This Row],[ID DOCUMENTO]],BD_Pagos[],3,0),"")</f>
        <v/>
      </c>
      <c r="BJ537" s="3">
        <f>IFERROR(VLOOKUP("1-Detraccion"&amp;Presupuestos[[#This Row],[ID DOCUMENTO]],BD_Pagos[],4,0),"")</f>
        <v>0</v>
      </c>
      <c r="BK537" s="6">
        <f>IF(IFERROR(VLOOKUP("1-Detraccion"&amp;Presupuestos[[#This Row],[ID DOCUMENTO]],BD_Pagos[],5,0),0)&gt;Presupuestos[[#This Row],[TOTAL SOLES]],Presupuestos[[#This Row],[TOTAL SOLES]],IFERROR(VLOOKUP("1-Detraccion"&amp;Presupuestos[[#This Row],[ID DOCUMENTO]],BD_Pagos[],5,0),0))</f>
        <v>0</v>
      </c>
      <c r="BL537" s="6">
        <f>IF(IFERROR(VLOOKUP("1-Detraccion"&amp;Presupuestos[[#This Row],[ID DOCUMENTO]],BD_Pagos[],6,0),0)&gt;Presupuestos[[#This Row],[TOTAL SOLES]],Presupuestos[[#This Row],[TOTAL SOLES]],IFERROR(VLOOKUP("1-Detraccion"&amp;Presupuestos[[#This Row],[ID DOCUMENTO]],BD_Pagos[],6,0),0))</f>
        <v>0</v>
      </c>
      <c r="BM537" s="37"/>
      <c r="BN537" s="3"/>
      <c r="BO537" s="3"/>
      <c r="BP537" s="6"/>
      <c r="BQ53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537" s="23" t="str">
        <f>IF(Presupuestos[[#This Row],[SALDO ME-MN]]&gt;0,"PENDIENTE","CANCELADO")</f>
        <v>PENDIENTE</v>
      </c>
      <c r="BS537" s="23" t="str">
        <f>IF(COUNTIFS($U$4:$U536,Presupuestos[[#This Row],[ID DOCUMENTO]])&gt;=1,IF(B536=Presupuestos[[#This Row],[ID]],"OK","DOC. DUPLICADO"),"OK")</f>
        <v>OK</v>
      </c>
    </row>
    <row r="538" spans="2:71" ht="24" x14ac:dyDescent="0.25">
      <c r="B538" s="34">
        <f>IF(Presupuestos[[#This Row],[ID DOCUMENTO]]=U537,B537,IF(B537="ID",1,B537+1))</f>
        <v>515</v>
      </c>
      <c r="C538" s="2">
        <v>45860</v>
      </c>
      <c r="D538" s="2">
        <v>45860</v>
      </c>
      <c r="E538" s="3" t="s">
        <v>911</v>
      </c>
      <c r="F538" s="25" t="s">
        <v>35</v>
      </c>
      <c r="G538" s="25" t="s">
        <v>223</v>
      </c>
      <c r="H538" s="25" t="s">
        <v>199</v>
      </c>
      <c r="I538" s="36" t="str">
        <f>IFERROR(VLOOKUP(Presupuestos[[#This Row],[AREA]]&amp;Presupuestos[[#This Row],[CONCEPTO]]&amp;Presupuestos[[#This Row],[DESCRIPCION]],Tabla28[[Columna1]:[CÓDIGO NUEVO]],2,0),"")</f>
        <v>P0303001</v>
      </c>
      <c r="J538" s="3" t="s">
        <v>666</v>
      </c>
      <c r="K538" s="3" t="s">
        <v>666</v>
      </c>
      <c r="L538" s="3" t="s">
        <v>666</v>
      </c>
      <c r="M538" s="31" t="s">
        <v>1537</v>
      </c>
      <c r="N538" s="3" t="s">
        <v>47</v>
      </c>
      <c r="O538" s="3" t="s">
        <v>308</v>
      </c>
      <c r="P538" s="3" t="s">
        <v>122</v>
      </c>
      <c r="Q538" s="3" t="str">
        <f>IFERROR(VLOOKUP(Presupuestos[[#This Row],[CLASIFICACIÓN (N)]],Tabla17[],2,0),"")</f>
        <v>Costos de ventas</v>
      </c>
      <c r="R538" s="3" t="str">
        <f>IFERROR(VLOOKUP(Presupuestos[[#This Row],[CLASIFICACIÓN (N)]],Tabla17[],3,0),"")</f>
        <v>Operativo</v>
      </c>
      <c r="S538" s="3" t="s">
        <v>16</v>
      </c>
      <c r="T538" s="3" t="str">
        <f>IFERROR(VLOOKUP(Presupuestos[[#This Row],[ALMACEN]],Tabla5[],2,0),"")</f>
        <v>Arequipa</v>
      </c>
      <c r="U538" s="19" t="str">
        <f>IFERROR(VLOOKUP(Presupuestos[[#This Row],[TIPO DE DOCUMENTO]],Tipo_Documento[],2,0)&amp;Presupuestos[[#This Row],[SERIE]]&amp;Presupuestos[[#This Row],[NUMERO]]&amp;Presupuestos[[#This Row],[RUC]],"")</f>
        <v>01FE021707220259858934</v>
      </c>
      <c r="V538" s="3" t="s">
        <v>120</v>
      </c>
      <c r="W538" s="7">
        <v>45860</v>
      </c>
      <c r="X538" s="7">
        <v>45860</v>
      </c>
      <c r="Y538" s="3" t="s">
        <v>841</v>
      </c>
      <c r="Z538" s="3">
        <v>17072</v>
      </c>
      <c r="AA538" s="3">
        <f>IFERROR(VLOOKUP(Presupuestos[[#This Row],[RAZON SOCIAL]],CHOOSE({1,2},Clientes_Proveedores[Razon Social],Clientes_Proveedores[Ruc / Dni]),2,0),"-")</f>
        <v>20259858934</v>
      </c>
      <c r="AB538" s="31" t="s">
        <v>842</v>
      </c>
      <c r="AC538" s="3" t="s">
        <v>670</v>
      </c>
      <c r="AD538" s="5">
        <v>0.18</v>
      </c>
      <c r="AE538" s="6">
        <v>16.949000000000002</v>
      </c>
      <c r="AF538" s="6">
        <f>Presupuestos[[#This Row],[BASE]]*Presupuestos[[#This Row],[% IGV]]</f>
        <v>3.0508200000000003</v>
      </c>
      <c r="AG538" s="22">
        <f>ROUND(SUM(Presupuestos[[#This Row],[BASE]:[IGV]]),2)</f>
        <v>20</v>
      </c>
      <c r="AH538" s="9" t="str">
        <f>IF(Presupuestos[[#This Row],[MONEDA]]="USD",VLOOKUP(Presupuestos[[#This Row],[FECHA DE EMISION]],Tipo_Cambio[],3,0),"")</f>
        <v/>
      </c>
      <c r="AI538" s="22">
        <f>IFERROR(ROUND(IF(Presupuestos[[#This Row],[MONEDA]]="PEN",Presupuestos[[#This Row],[TOTAL]],Presupuestos[[#This Row],[TOTAL]]*Presupuestos[[#This Row],[TIPO DE CAMBIO]]),2),"")</f>
        <v>20</v>
      </c>
      <c r="AJ538" s="5"/>
      <c r="AK538" s="33" t="s">
        <v>671</v>
      </c>
      <c r="AL538" s="5" t="s">
        <v>715</v>
      </c>
      <c r="AM538" s="23" t="s">
        <v>671</v>
      </c>
      <c r="AN538" s="23" t="s">
        <v>671</v>
      </c>
      <c r="AO538" s="7">
        <f>IFERROR(VLOOKUP("1-"&amp;Presupuestos[[#This Row],[ID DOCUMENTO]],BD_Pagos[],7,0),"")</f>
        <v>45860</v>
      </c>
      <c r="AP538" s="16" t="str">
        <f>IFERROR(VLOOKUP("1-"&amp;Presupuestos[[#This Row],[ID DOCUMENTO]],BD_Pagos[],8,0),"")</f>
        <v>C_Ope_001</v>
      </c>
      <c r="AQ538" s="17">
        <f>IFERROR(VLOOKUP("1-"&amp;Presupuestos[[#This Row],[ID DOCUMENTO]],BD_Pagos[],9,0),"")</f>
        <v>24999</v>
      </c>
      <c r="AR538" s="54"/>
      <c r="AS538" s="7">
        <f>IFERROR(VLOOKUP("2-"&amp;Presupuestos[[#This Row],[ID DOCUMENTO]],BD_Pagos[],7,0),"")</f>
        <v>0</v>
      </c>
      <c r="AT538" s="16" t="str">
        <f>IFERROR(VLOOKUP("2-"&amp;Presupuestos[[#This Row],[ID DOCUMENTO]],BD_Pagos[],8,0),"")</f>
        <v/>
      </c>
      <c r="AU538" s="17">
        <f>IFERROR(VLOOKUP("2-"&amp;Presupuestos[[#This Row],[ID DOCUMENTO]],BD_Pagos[],9,0),"")</f>
        <v>0</v>
      </c>
      <c r="AV538" s="20">
        <f>IF(IFERROR(VLOOKUP("2-"&amp;Presupuestos[[#This Row],[ID DOCUMENTO]],BD_Pagos[],10,0),0)&gt;Presupuestos[[#This Row],[TOTAL SOLES]],Presupuestos[[#This Row],[TOTAL SOLES]],IFERROR(VLOOKUP("2-"&amp;Presupuestos[[#This Row],[ID DOCUMENTO]],BD_Pagos[],10,0),0))</f>
        <v>0</v>
      </c>
      <c r="AW538" s="7"/>
      <c r="AX538" s="16"/>
      <c r="AY538" s="17"/>
      <c r="AZ538" s="20"/>
      <c r="BA538" s="7"/>
      <c r="BB538" s="16"/>
      <c r="BC538" s="17"/>
      <c r="BD538" s="20"/>
      <c r="BE538" s="7">
        <f>IFERROR(VLOOKUP("5-"&amp;Presupuestos[[#This Row],[ID DOCUMENTO]],BD_Pagos[],7,0),"")</f>
        <v>0</v>
      </c>
      <c r="BF538" s="17">
        <f>IFERROR(VLOOKUP("5-"&amp;Presupuestos[[#This Row],[ID DOCUMENTO]],BD_Pagos[],9,0),"")</f>
        <v>0</v>
      </c>
      <c r="BG538" s="20">
        <f>IF(IFERROR(VLOOKUP("5-"&amp;Presupuestos[[#This Row],[ID DOCUMENTO]],BD_Pagos[],10,0),0)&gt;Presupuestos[[#This Row],[TOTAL SOLES]],Presupuestos[[#This Row],[TOTAL SOLES]],IFERROR(VLOOKUP("5-"&amp;Presupuestos[[#This Row],[ID DOCUMENTO]],BD_Pagos[],10,0),0))</f>
        <v>0</v>
      </c>
      <c r="BH538" s="7">
        <f>IFERROR(VLOOKUP("1-Detraccion"&amp;Presupuestos[[#This Row],[ID DOCUMENTO]],BD_Pagos[],2,0),"")</f>
        <v>0</v>
      </c>
      <c r="BI538" s="3" t="str">
        <f>IFERROR(VLOOKUP("1-Detraccion"&amp;Presupuestos[[#This Row],[ID DOCUMENTO]],BD_Pagos[],3,0),"")</f>
        <v/>
      </c>
      <c r="BJ538" s="3">
        <f>IFERROR(VLOOKUP("1-Detraccion"&amp;Presupuestos[[#This Row],[ID DOCUMENTO]],BD_Pagos[],4,0),"")</f>
        <v>0</v>
      </c>
      <c r="BK538" s="6">
        <f>IF(IFERROR(VLOOKUP("1-Detraccion"&amp;Presupuestos[[#This Row],[ID DOCUMENTO]],BD_Pagos[],5,0),0)&gt;Presupuestos[[#This Row],[TOTAL SOLES]],Presupuestos[[#This Row],[TOTAL SOLES]],IFERROR(VLOOKUP("1-Detraccion"&amp;Presupuestos[[#This Row],[ID DOCUMENTO]],BD_Pagos[],5,0),0))</f>
        <v>0</v>
      </c>
      <c r="BL538" s="6">
        <f>IF(IFERROR(VLOOKUP("1-Detraccion"&amp;Presupuestos[[#This Row],[ID DOCUMENTO]],BD_Pagos[],6,0),0)&gt;Presupuestos[[#This Row],[TOTAL SOLES]],Presupuestos[[#This Row],[TOTAL SOLES]],IFERROR(VLOOKUP("1-Detraccion"&amp;Presupuestos[[#This Row],[ID DOCUMENTO]],BD_Pagos[],6,0),0))</f>
        <v>0</v>
      </c>
      <c r="BM538" s="37"/>
      <c r="BN538" s="3"/>
      <c r="BO538" s="3"/>
      <c r="BP538" s="6"/>
      <c r="BQ53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538" s="23" t="str">
        <f>IF(Presupuestos[[#This Row],[SALDO ME-MN]]&gt;0,"PENDIENTE","CANCELADO")</f>
        <v>PENDIENTE</v>
      </c>
      <c r="BS538" s="23" t="str">
        <f>IF(COUNTIFS($U$4:$U537,Presupuestos[[#This Row],[ID DOCUMENTO]])&gt;=1,IF(B537=Presupuestos[[#This Row],[ID]],"OK","DOC. DUPLICADO"),"OK")</f>
        <v>OK</v>
      </c>
    </row>
    <row r="539" spans="2:71" x14ac:dyDescent="0.25">
      <c r="B539" s="34">
        <f>IF(Presupuestos[[#This Row],[ID DOCUMENTO]]=U538,B538,IF(B538="ID",1,B538+1))</f>
        <v>516</v>
      </c>
      <c r="C539" s="2">
        <v>45862</v>
      </c>
      <c r="D539" s="2">
        <v>45862</v>
      </c>
      <c r="E539" s="3" t="s">
        <v>911</v>
      </c>
      <c r="F539" s="25" t="s">
        <v>35</v>
      </c>
      <c r="G539" s="25" t="s">
        <v>223</v>
      </c>
      <c r="H539" s="25" t="s">
        <v>214</v>
      </c>
      <c r="I539" s="36" t="str">
        <f>IFERROR(VLOOKUP(Presupuestos[[#This Row],[AREA]]&amp;Presupuestos[[#This Row],[CONCEPTO]]&amp;Presupuestos[[#This Row],[DESCRIPCION]],Tabla28[[Columna1]:[CÓDIGO NUEVO]],2,0),"")</f>
        <v>P0303002</v>
      </c>
      <c r="J539" s="3" t="s">
        <v>666</v>
      </c>
      <c r="K539" s="3" t="s">
        <v>666</v>
      </c>
      <c r="L539" s="3" t="s">
        <v>666</v>
      </c>
      <c r="M539" s="31" t="s">
        <v>1538</v>
      </c>
      <c r="N539" s="3" t="s">
        <v>47</v>
      </c>
      <c r="O539" s="3" t="s">
        <v>308</v>
      </c>
      <c r="P539" s="3" t="s">
        <v>122</v>
      </c>
      <c r="Q539" s="3" t="str">
        <f>IFERROR(VLOOKUP(Presupuestos[[#This Row],[CLASIFICACIÓN (N)]],Tabla17[],2,0),"")</f>
        <v>Costos de ventas</v>
      </c>
      <c r="R539" s="3" t="str">
        <f>IFERROR(VLOOKUP(Presupuestos[[#This Row],[CLASIFICACIÓN (N)]],Tabla17[],3,0),"")</f>
        <v>Operativo</v>
      </c>
      <c r="S539" s="3" t="s">
        <v>16</v>
      </c>
      <c r="T539" s="3" t="str">
        <f>IFERROR(VLOOKUP(Presupuestos[[#This Row],[ALMACEN]],Tabla5[],2,0),"")</f>
        <v>Arequipa</v>
      </c>
      <c r="U539" s="19" t="str">
        <f>IFERROR(VLOOKUP(Presupuestos[[#This Row],[TIPO DE DOCUMENTO]],Tipo_Documento[],2,0)&amp;Presupuestos[[#This Row],[SERIE]]&amp;Presupuestos[[#This Row],[NUMERO]]&amp;Presupuestos[[#This Row],[RUC]],"")</f>
        <v>01F212179324320517252558</v>
      </c>
      <c r="V539" s="3" t="s">
        <v>120</v>
      </c>
      <c r="W539" s="7">
        <v>45862</v>
      </c>
      <c r="X539" s="7">
        <v>45862</v>
      </c>
      <c r="Y539" s="3" t="s">
        <v>713</v>
      </c>
      <c r="Z539" s="3">
        <v>1793243</v>
      </c>
      <c r="AA539" s="3">
        <f>IFERROR(VLOOKUP(Presupuestos[[#This Row],[RAZON SOCIAL]],CHOOSE({1,2},Clientes_Proveedores[Razon Social],Clientes_Proveedores[Ruc / Dni]),2,0),"-")</f>
        <v>20517252558</v>
      </c>
      <c r="AB539" s="31" t="s">
        <v>714</v>
      </c>
      <c r="AC539" s="3" t="s">
        <v>670</v>
      </c>
      <c r="AD539" s="5">
        <v>0.18</v>
      </c>
      <c r="AE539" s="6">
        <v>6.78</v>
      </c>
      <c r="AF539" s="6">
        <f>Presupuestos[[#This Row],[BASE]]*Presupuestos[[#This Row],[% IGV]]</f>
        <v>1.2203999999999999</v>
      </c>
      <c r="AG539" s="22">
        <f>ROUND(SUM(Presupuestos[[#This Row],[BASE]:[IGV]]),2)</f>
        <v>8</v>
      </c>
      <c r="AH539" s="9" t="str">
        <f>IF(Presupuestos[[#This Row],[MONEDA]]="USD",VLOOKUP(Presupuestos[[#This Row],[FECHA DE EMISION]],Tipo_Cambio[],3,0),"")</f>
        <v/>
      </c>
      <c r="AI539" s="22">
        <f>IFERROR(ROUND(IF(Presupuestos[[#This Row],[MONEDA]]="PEN",Presupuestos[[#This Row],[TOTAL]],Presupuestos[[#This Row],[TOTAL]]*Presupuestos[[#This Row],[TIPO DE CAMBIO]]),2),"")</f>
        <v>8</v>
      </c>
      <c r="AJ539" s="5"/>
      <c r="AK539" s="33" t="s">
        <v>671</v>
      </c>
      <c r="AL539" s="5" t="s">
        <v>715</v>
      </c>
      <c r="AM539" s="23" t="s">
        <v>671</v>
      </c>
      <c r="AN539" s="23" t="s">
        <v>671</v>
      </c>
      <c r="AO539" s="7">
        <f>IFERROR(VLOOKUP("1-"&amp;Presupuestos[[#This Row],[ID DOCUMENTO]],BD_Pagos[],7,0),"")</f>
        <v>45862</v>
      </c>
      <c r="AP539" s="16" t="str">
        <f>IFERROR(VLOOKUP("1-"&amp;Presupuestos[[#This Row],[ID DOCUMENTO]],BD_Pagos[],8,0),"")</f>
        <v>C_Ope_001</v>
      </c>
      <c r="AQ539" s="17">
        <f>IFERROR(VLOOKUP("1-"&amp;Presupuestos[[#This Row],[ID DOCUMENTO]],BD_Pagos[],9,0),"")</f>
        <v>25015</v>
      </c>
      <c r="AR539" s="54"/>
      <c r="AS539" s="7">
        <f>IFERROR(VLOOKUP("2-"&amp;Presupuestos[[#This Row],[ID DOCUMENTO]],BD_Pagos[],7,0),"")</f>
        <v>0</v>
      </c>
      <c r="AT539" s="16" t="str">
        <f>IFERROR(VLOOKUP("2-"&amp;Presupuestos[[#This Row],[ID DOCUMENTO]],BD_Pagos[],8,0),"")</f>
        <v/>
      </c>
      <c r="AU539" s="17">
        <f>IFERROR(VLOOKUP("2-"&amp;Presupuestos[[#This Row],[ID DOCUMENTO]],BD_Pagos[],9,0),"")</f>
        <v>0</v>
      </c>
      <c r="AV539" s="20">
        <f>IF(IFERROR(VLOOKUP("2-"&amp;Presupuestos[[#This Row],[ID DOCUMENTO]],BD_Pagos[],10,0),0)&gt;Presupuestos[[#This Row],[TOTAL SOLES]],Presupuestos[[#This Row],[TOTAL SOLES]],IFERROR(VLOOKUP("2-"&amp;Presupuestos[[#This Row],[ID DOCUMENTO]],BD_Pagos[],10,0),0))</f>
        <v>0</v>
      </c>
      <c r="AW539" s="7"/>
      <c r="AX539" s="16"/>
      <c r="AY539" s="17"/>
      <c r="AZ539" s="20"/>
      <c r="BA539" s="7"/>
      <c r="BB539" s="16"/>
      <c r="BC539" s="17"/>
      <c r="BD539" s="20"/>
      <c r="BE539" s="7">
        <f>IFERROR(VLOOKUP("5-"&amp;Presupuestos[[#This Row],[ID DOCUMENTO]],BD_Pagos[],7,0),"")</f>
        <v>0</v>
      </c>
      <c r="BF539" s="17">
        <f>IFERROR(VLOOKUP("5-"&amp;Presupuestos[[#This Row],[ID DOCUMENTO]],BD_Pagos[],9,0),"")</f>
        <v>0</v>
      </c>
      <c r="BG539" s="20">
        <f>IF(IFERROR(VLOOKUP("5-"&amp;Presupuestos[[#This Row],[ID DOCUMENTO]],BD_Pagos[],10,0),0)&gt;Presupuestos[[#This Row],[TOTAL SOLES]],Presupuestos[[#This Row],[TOTAL SOLES]],IFERROR(VLOOKUP("5-"&amp;Presupuestos[[#This Row],[ID DOCUMENTO]],BD_Pagos[],10,0),0))</f>
        <v>0</v>
      </c>
      <c r="BH539" s="7">
        <f>IFERROR(VLOOKUP("1-Detraccion"&amp;Presupuestos[[#This Row],[ID DOCUMENTO]],BD_Pagos[],2,0),"")</f>
        <v>0</v>
      </c>
      <c r="BI539" s="3" t="str">
        <f>IFERROR(VLOOKUP("1-Detraccion"&amp;Presupuestos[[#This Row],[ID DOCUMENTO]],BD_Pagos[],3,0),"")</f>
        <v/>
      </c>
      <c r="BJ539" s="3">
        <f>IFERROR(VLOOKUP("1-Detraccion"&amp;Presupuestos[[#This Row],[ID DOCUMENTO]],BD_Pagos[],4,0),"")</f>
        <v>0</v>
      </c>
      <c r="BK539" s="6">
        <f>IF(IFERROR(VLOOKUP("1-Detraccion"&amp;Presupuestos[[#This Row],[ID DOCUMENTO]],BD_Pagos[],5,0),0)&gt;Presupuestos[[#This Row],[TOTAL SOLES]],Presupuestos[[#This Row],[TOTAL SOLES]],IFERROR(VLOOKUP("1-Detraccion"&amp;Presupuestos[[#This Row],[ID DOCUMENTO]],BD_Pagos[],5,0),0))</f>
        <v>0</v>
      </c>
      <c r="BL539" s="6">
        <f>IF(IFERROR(VLOOKUP("1-Detraccion"&amp;Presupuestos[[#This Row],[ID DOCUMENTO]],BD_Pagos[],6,0),0)&gt;Presupuestos[[#This Row],[TOTAL SOLES]],Presupuestos[[#This Row],[TOTAL SOLES]],IFERROR(VLOOKUP("1-Detraccion"&amp;Presupuestos[[#This Row],[ID DOCUMENTO]],BD_Pagos[],6,0),0))</f>
        <v>0</v>
      </c>
      <c r="BM539" s="37"/>
      <c r="BN539" s="3"/>
      <c r="BO539" s="3"/>
      <c r="BP539" s="6"/>
      <c r="BQ53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539" s="23" t="str">
        <f>IF(Presupuestos[[#This Row],[SALDO ME-MN]]&gt;0,"PENDIENTE","CANCELADO")</f>
        <v>PENDIENTE</v>
      </c>
      <c r="BS539" s="23" t="str">
        <f>IF(COUNTIFS($U$4:$U538,Presupuestos[[#This Row],[ID DOCUMENTO]])&gt;=1,IF(B538=Presupuestos[[#This Row],[ID]],"OK","DOC. DUPLICADO"),"OK")</f>
        <v>OK</v>
      </c>
    </row>
    <row r="540" spans="2:71" x14ac:dyDescent="0.25">
      <c r="B540" s="34">
        <f>IF(Presupuestos[[#This Row],[ID DOCUMENTO]]=U539,B539,IF(B539="ID",1,B539+1))</f>
        <v>517</v>
      </c>
      <c r="C540" s="2">
        <v>45863</v>
      </c>
      <c r="D540" s="2">
        <v>45863</v>
      </c>
      <c r="E540" s="3" t="s">
        <v>911</v>
      </c>
      <c r="F540" s="25" t="s">
        <v>35</v>
      </c>
      <c r="G540" s="25" t="s">
        <v>223</v>
      </c>
      <c r="H540" s="25" t="s">
        <v>214</v>
      </c>
      <c r="I540" s="36" t="str">
        <f>IFERROR(VLOOKUP(Presupuestos[[#This Row],[AREA]]&amp;Presupuestos[[#This Row],[CONCEPTO]]&amp;Presupuestos[[#This Row],[DESCRIPCION]],Tabla28[[Columna1]:[CÓDIGO NUEVO]],2,0),"")</f>
        <v>P0303002</v>
      </c>
      <c r="J540" s="3" t="s">
        <v>666</v>
      </c>
      <c r="K540" s="3" t="s">
        <v>666</v>
      </c>
      <c r="L540" s="3" t="s">
        <v>666</v>
      </c>
      <c r="M540" s="31" t="s">
        <v>1538</v>
      </c>
      <c r="N540" s="3" t="s">
        <v>47</v>
      </c>
      <c r="O540" s="3" t="s">
        <v>308</v>
      </c>
      <c r="P540" s="3" t="s">
        <v>122</v>
      </c>
      <c r="Q540" s="3" t="str">
        <f>IFERROR(VLOOKUP(Presupuestos[[#This Row],[CLASIFICACIÓN (N)]],Tabla17[],2,0),"")</f>
        <v>Costos de ventas</v>
      </c>
      <c r="R540" s="3" t="str">
        <f>IFERROR(VLOOKUP(Presupuestos[[#This Row],[CLASIFICACIÓN (N)]],Tabla17[],3,0),"")</f>
        <v>Operativo</v>
      </c>
      <c r="S540" s="3" t="s">
        <v>16</v>
      </c>
      <c r="T540" s="3" t="str">
        <f>IFERROR(VLOOKUP(Presupuestos[[#This Row],[ALMACEN]],Tabla5[],2,0),"")</f>
        <v>Arequipa</v>
      </c>
      <c r="U540" s="19" t="str">
        <f>IFERROR(VLOOKUP(Presupuestos[[#This Row],[TIPO DE DOCUMENTO]],Tipo_Documento[],2,0)&amp;Presupuestos[[#This Row],[SERIE]]&amp;Presupuestos[[#This Row],[NUMERO]]&amp;Presupuestos[[#This Row],[RUC]],"")</f>
        <v>01F213181427420517252558</v>
      </c>
      <c r="V540" s="3" t="s">
        <v>120</v>
      </c>
      <c r="W540" s="7">
        <v>45863</v>
      </c>
      <c r="X540" s="7">
        <v>45863</v>
      </c>
      <c r="Y540" s="3" t="s">
        <v>719</v>
      </c>
      <c r="Z540" s="3">
        <v>1814274</v>
      </c>
      <c r="AA540" s="3">
        <f>IFERROR(VLOOKUP(Presupuestos[[#This Row],[RAZON SOCIAL]],CHOOSE({1,2},Clientes_Proveedores[Razon Social],Clientes_Proveedores[Ruc / Dni]),2,0),"-")</f>
        <v>20517252558</v>
      </c>
      <c r="AB540" s="31" t="s">
        <v>714</v>
      </c>
      <c r="AC540" s="3" t="s">
        <v>670</v>
      </c>
      <c r="AD540" s="5">
        <v>0.18</v>
      </c>
      <c r="AE540" s="6">
        <v>6.78</v>
      </c>
      <c r="AF540" s="6">
        <f>Presupuestos[[#This Row],[BASE]]*Presupuestos[[#This Row],[% IGV]]</f>
        <v>1.2203999999999999</v>
      </c>
      <c r="AG540" s="22">
        <f>ROUND(SUM(Presupuestos[[#This Row],[BASE]:[IGV]]),2)</f>
        <v>8</v>
      </c>
      <c r="AH540" s="9" t="str">
        <f>IF(Presupuestos[[#This Row],[MONEDA]]="USD",VLOOKUP(Presupuestos[[#This Row],[FECHA DE EMISION]],Tipo_Cambio[],3,0),"")</f>
        <v/>
      </c>
      <c r="AI540" s="22">
        <f>IFERROR(ROUND(IF(Presupuestos[[#This Row],[MONEDA]]="PEN",Presupuestos[[#This Row],[TOTAL]],Presupuestos[[#This Row],[TOTAL]]*Presupuestos[[#This Row],[TIPO DE CAMBIO]]),2),"")</f>
        <v>8</v>
      </c>
      <c r="AJ540" s="5"/>
      <c r="AK540" s="33" t="s">
        <v>671</v>
      </c>
      <c r="AL540" s="5" t="s">
        <v>715</v>
      </c>
      <c r="AM540" s="23" t="s">
        <v>671</v>
      </c>
      <c r="AN540" s="23" t="s">
        <v>671</v>
      </c>
      <c r="AO540" s="7">
        <f>IFERROR(VLOOKUP("1-"&amp;Presupuestos[[#This Row],[ID DOCUMENTO]],BD_Pagos[],7,0),"")</f>
        <v>45863</v>
      </c>
      <c r="AP540" s="16" t="str">
        <f>IFERROR(VLOOKUP("1-"&amp;Presupuestos[[#This Row],[ID DOCUMENTO]],BD_Pagos[],8,0),"")</f>
        <v>C_Ope_001</v>
      </c>
      <c r="AQ540" s="17">
        <f>IFERROR(VLOOKUP("1-"&amp;Presupuestos[[#This Row],[ID DOCUMENTO]],BD_Pagos[],9,0),"")</f>
        <v>25016</v>
      </c>
      <c r="AR540" s="54"/>
      <c r="AS540" s="7">
        <f>IFERROR(VLOOKUP("2-"&amp;Presupuestos[[#This Row],[ID DOCUMENTO]],BD_Pagos[],7,0),"")</f>
        <v>0</v>
      </c>
      <c r="AT540" s="16" t="str">
        <f>IFERROR(VLOOKUP("2-"&amp;Presupuestos[[#This Row],[ID DOCUMENTO]],BD_Pagos[],8,0),"")</f>
        <v/>
      </c>
      <c r="AU540" s="17">
        <f>IFERROR(VLOOKUP("2-"&amp;Presupuestos[[#This Row],[ID DOCUMENTO]],BD_Pagos[],9,0),"")</f>
        <v>0</v>
      </c>
      <c r="AV540" s="20">
        <f>IF(IFERROR(VLOOKUP("2-"&amp;Presupuestos[[#This Row],[ID DOCUMENTO]],BD_Pagos[],10,0),0)&gt;Presupuestos[[#This Row],[TOTAL SOLES]],Presupuestos[[#This Row],[TOTAL SOLES]],IFERROR(VLOOKUP("2-"&amp;Presupuestos[[#This Row],[ID DOCUMENTO]],BD_Pagos[],10,0),0))</f>
        <v>0</v>
      </c>
      <c r="AW540" s="7"/>
      <c r="AX540" s="16"/>
      <c r="AY540" s="17"/>
      <c r="AZ540" s="20"/>
      <c r="BA540" s="7"/>
      <c r="BB540" s="16"/>
      <c r="BC540" s="17"/>
      <c r="BD540" s="20"/>
      <c r="BE540" s="7">
        <f>IFERROR(VLOOKUP("5-"&amp;Presupuestos[[#This Row],[ID DOCUMENTO]],BD_Pagos[],7,0),"")</f>
        <v>0</v>
      </c>
      <c r="BF540" s="17">
        <f>IFERROR(VLOOKUP("5-"&amp;Presupuestos[[#This Row],[ID DOCUMENTO]],BD_Pagos[],9,0),"")</f>
        <v>0</v>
      </c>
      <c r="BG540" s="20">
        <f>IF(IFERROR(VLOOKUP("5-"&amp;Presupuestos[[#This Row],[ID DOCUMENTO]],BD_Pagos[],10,0),0)&gt;Presupuestos[[#This Row],[TOTAL SOLES]],Presupuestos[[#This Row],[TOTAL SOLES]],IFERROR(VLOOKUP("5-"&amp;Presupuestos[[#This Row],[ID DOCUMENTO]],BD_Pagos[],10,0),0))</f>
        <v>0</v>
      </c>
      <c r="BH540" s="7">
        <f>IFERROR(VLOOKUP("1-Detraccion"&amp;Presupuestos[[#This Row],[ID DOCUMENTO]],BD_Pagos[],2,0),"")</f>
        <v>0</v>
      </c>
      <c r="BI540" s="3" t="str">
        <f>IFERROR(VLOOKUP("1-Detraccion"&amp;Presupuestos[[#This Row],[ID DOCUMENTO]],BD_Pagos[],3,0),"")</f>
        <v/>
      </c>
      <c r="BJ540" s="3">
        <f>IFERROR(VLOOKUP("1-Detraccion"&amp;Presupuestos[[#This Row],[ID DOCUMENTO]],BD_Pagos[],4,0),"")</f>
        <v>0</v>
      </c>
      <c r="BK540" s="6">
        <f>IF(IFERROR(VLOOKUP("1-Detraccion"&amp;Presupuestos[[#This Row],[ID DOCUMENTO]],BD_Pagos[],5,0),0)&gt;Presupuestos[[#This Row],[TOTAL SOLES]],Presupuestos[[#This Row],[TOTAL SOLES]],IFERROR(VLOOKUP("1-Detraccion"&amp;Presupuestos[[#This Row],[ID DOCUMENTO]],BD_Pagos[],5,0),0))</f>
        <v>0</v>
      </c>
      <c r="BL540" s="6">
        <f>IF(IFERROR(VLOOKUP("1-Detraccion"&amp;Presupuestos[[#This Row],[ID DOCUMENTO]],BD_Pagos[],6,0),0)&gt;Presupuestos[[#This Row],[TOTAL SOLES]],Presupuestos[[#This Row],[TOTAL SOLES]],IFERROR(VLOOKUP("1-Detraccion"&amp;Presupuestos[[#This Row],[ID DOCUMENTO]],BD_Pagos[],6,0),0))</f>
        <v>0</v>
      </c>
      <c r="BM540" s="37"/>
      <c r="BN540" s="3"/>
      <c r="BO540" s="3"/>
      <c r="BP540" s="6"/>
      <c r="BQ54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540" s="23" t="str">
        <f>IF(Presupuestos[[#This Row],[SALDO ME-MN]]&gt;0,"PENDIENTE","CANCELADO")</f>
        <v>PENDIENTE</v>
      </c>
      <c r="BS540" s="23" t="str">
        <f>IF(COUNTIFS($U$4:$U539,Presupuestos[[#This Row],[ID DOCUMENTO]])&gt;=1,IF(B539=Presupuestos[[#This Row],[ID]],"OK","DOC. DUPLICADO"),"OK")</f>
        <v>OK</v>
      </c>
    </row>
    <row r="541" spans="2:71" x14ac:dyDescent="0.25">
      <c r="B541" s="34">
        <f>IF(Presupuestos[[#This Row],[ID DOCUMENTO]]=U540,B540,IF(B540="ID",1,B540+1))</f>
        <v>518</v>
      </c>
      <c r="C541" s="2">
        <v>45863</v>
      </c>
      <c r="D541" s="2">
        <v>45863</v>
      </c>
      <c r="E541" s="3" t="s">
        <v>911</v>
      </c>
      <c r="F541" s="25" t="s">
        <v>35</v>
      </c>
      <c r="G541" s="25" t="s">
        <v>223</v>
      </c>
      <c r="H541" s="25" t="s">
        <v>214</v>
      </c>
      <c r="I541" s="36" t="str">
        <f>IFERROR(VLOOKUP(Presupuestos[[#This Row],[AREA]]&amp;Presupuestos[[#This Row],[CONCEPTO]]&amp;Presupuestos[[#This Row],[DESCRIPCION]],Tabla28[[Columna1]:[CÓDIGO NUEVO]],2,0),"")</f>
        <v>P0303002</v>
      </c>
      <c r="J541" s="3" t="s">
        <v>666</v>
      </c>
      <c r="K541" s="3" t="s">
        <v>666</v>
      </c>
      <c r="L541" s="3" t="s">
        <v>666</v>
      </c>
      <c r="M541" s="31" t="s">
        <v>1538</v>
      </c>
      <c r="N541" s="3" t="s">
        <v>47</v>
      </c>
      <c r="O541" s="3" t="s">
        <v>308</v>
      </c>
      <c r="P541" s="3" t="s">
        <v>122</v>
      </c>
      <c r="Q541" s="3" t="str">
        <f>IFERROR(VLOOKUP(Presupuestos[[#This Row],[CLASIFICACIÓN (N)]],Tabla17[],2,0),"")</f>
        <v>Costos de ventas</v>
      </c>
      <c r="R541" s="3" t="str">
        <f>IFERROR(VLOOKUP(Presupuestos[[#This Row],[CLASIFICACIÓN (N)]],Tabla17[],3,0),"")</f>
        <v>Operativo</v>
      </c>
      <c r="S541" s="3" t="s">
        <v>16</v>
      </c>
      <c r="T541" s="3" t="str">
        <f>IFERROR(VLOOKUP(Presupuestos[[#This Row],[ALMACEN]],Tabla5[],2,0),"")</f>
        <v>Arequipa</v>
      </c>
      <c r="U541" s="19" t="str">
        <f>IFERROR(VLOOKUP(Presupuestos[[#This Row],[TIPO DE DOCUMENTO]],Tipo_Documento[],2,0)&amp;Presupuestos[[#This Row],[SERIE]]&amp;Presupuestos[[#This Row],[NUMERO]]&amp;Presupuestos[[#This Row],[RUC]],"")</f>
        <v>01F212179423820517252558</v>
      </c>
      <c r="V541" s="3" t="s">
        <v>120</v>
      </c>
      <c r="W541" s="7">
        <v>45863</v>
      </c>
      <c r="X541" s="7">
        <v>45863</v>
      </c>
      <c r="Y541" s="3" t="s">
        <v>713</v>
      </c>
      <c r="Z541" s="3">
        <v>1794238</v>
      </c>
      <c r="AA541" s="3">
        <f>IFERROR(VLOOKUP(Presupuestos[[#This Row],[RAZON SOCIAL]],CHOOSE({1,2},Clientes_Proveedores[Razon Social],Clientes_Proveedores[Ruc / Dni]),2,0),"-")</f>
        <v>20517252558</v>
      </c>
      <c r="AB541" s="31" t="s">
        <v>714</v>
      </c>
      <c r="AC541" s="3" t="s">
        <v>670</v>
      </c>
      <c r="AD541" s="5">
        <v>0.18</v>
      </c>
      <c r="AE541" s="6">
        <v>6.78</v>
      </c>
      <c r="AF541" s="6">
        <f>Presupuestos[[#This Row],[BASE]]*Presupuestos[[#This Row],[% IGV]]</f>
        <v>1.2203999999999999</v>
      </c>
      <c r="AG541" s="22">
        <f>ROUND(SUM(Presupuestos[[#This Row],[BASE]:[IGV]]),2)</f>
        <v>8</v>
      </c>
      <c r="AH541" s="9" t="str">
        <f>IF(Presupuestos[[#This Row],[MONEDA]]="USD",VLOOKUP(Presupuestos[[#This Row],[FECHA DE EMISION]],Tipo_Cambio[],3,0),"")</f>
        <v/>
      </c>
      <c r="AI541" s="22">
        <f>IFERROR(ROUND(IF(Presupuestos[[#This Row],[MONEDA]]="PEN",Presupuestos[[#This Row],[TOTAL]],Presupuestos[[#This Row],[TOTAL]]*Presupuestos[[#This Row],[TIPO DE CAMBIO]]),2),"")</f>
        <v>8</v>
      </c>
      <c r="AJ541" s="5"/>
      <c r="AK541" s="33" t="s">
        <v>671</v>
      </c>
      <c r="AL541" s="5" t="s">
        <v>715</v>
      </c>
      <c r="AM541" s="23" t="s">
        <v>671</v>
      </c>
      <c r="AN541" s="23" t="s">
        <v>671</v>
      </c>
      <c r="AO541" s="7">
        <f>IFERROR(VLOOKUP("1-"&amp;Presupuestos[[#This Row],[ID DOCUMENTO]],BD_Pagos[],7,0),"")</f>
        <v>45863</v>
      </c>
      <c r="AP541" s="16" t="str">
        <f>IFERROR(VLOOKUP("1-"&amp;Presupuestos[[#This Row],[ID DOCUMENTO]],BD_Pagos[],8,0),"")</f>
        <v>C_Ope_001</v>
      </c>
      <c r="AQ541" s="17">
        <f>IFERROR(VLOOKUP("1-"&amp;Presupuestos[[#This Row],[ID DOCUMENTO]],BD_Pagos[],9,0),"")</f>
        <v>25017</v>
      </c>
      <c r="AR541" s="54"/>
      <c r="AS541" s="7">
        <f>IFERROR(VLOOKUP("2-"&amp;Presupuestos[[#This Row],[ID DOCUMENTO]],BD_Pagos[],7,0),"")</f>
        <v>0</v>
      </c>
      <c r="AT541" s="16" t="str">
        <f>IFERROR(VLOOKUP("2-"&amp;Presupuestos[[#This Row],[ID DOCUMENTO]],BD_Pagos[],8,0),"")</f>
        <v/>
      </c>
      <c r="AU541" s="17">
        <f>IFERROR(VLOOKUP("2-"&amp;Presupuestos[[#This Row],[ID DOCUMENTO]],BD_Pagos[],9,0),"")</f>
        <v>0</v>
      </c>
      <c r="AV541" s="20">
        <f>IF(IFERROR(VLOOKUP("2-"&amp;Presupuestos[[#This Row],[ID DOCUMENTO]],BD_Pagos[],10,0),0)&gt;Presupuestos[[#This Row],[TOTAL SOLES]],Presupuestos[[#This Row],[TOTAL SOLES]],IFERROR(VLOOKUP("2-"&amp;Presupuestos[[#This Row],[ID DOCUMENTO]],BD_Pagos[],10,0),0))</f>
        <v>0</v>
      </c>
      <c r="AW541" s="7"/>
      <c r="AX541" s="16"/>
      <c r="AY541" s="17"/>
      <c r="AZ541" s="20"/>
      <c r="BA541" s="7"/>
      <c r="BB541" s="16"/>
      <c r="BC541" s="17"/>
      <c r="BD541" s="20"/>
      <c r="BE541" s="7">
        <f>IFERROR(VLOOKUP("5-"&amp;Presupuestos[[#This Row],[ID DOCUMENTO]],BD_Pagos[],7,0),"")</f>
        <v>0</v>
      </c>
      <c r="BF541" s="17">
        <f>IFERROR(VLOOKUP("5-"&amp;Presupuestos[[#This Row],[ID DOCUMENTO]],BD_Pagos[],9,0),"")</f>
        <v>0</v>
      </c>
      <c r="BG541" s="20">
        <f>IF(IFERROR(VLOOKUP("5-"&amp;Presupuestos[[#This Row],[ID DOCUMENTO]],BD_Pagos[],10,0),0)&gt;Presupuestos[[#This Row],[TOTAL SOLES]],Presupuestos[[#This Row],[TOTAL SOLES]],IFERROR(VLOOKUP("5-"&amp;Presupuestos[[#This Row],[ID DOCUMENTO]],BD_Pagos[],10,0),0))</f>
        <v>0</v>
      </c>
      <c r="BH541" s="7">
        <f>IFERROR(VLOOKUP("1-Detraccion"&amp;Presupuestos[[#This Row],[ID DOCUMENTO]],BD_Pagos[],2,0),"")</f>
        <v>0</v>
      </c>
      <c r="BI541" s="3" t="str">
        <f>IFERROR(VLOOKUP("1-Detraccion"&amp;Presupuestos[[#This Row],[ID DOCUMENTO]],BD_Pagos[],3,0),"")</f>
        <v/>
      </c>
      <c r="BJ541" s="3">
        <f>IFERROR(VLOOKUP("1-Detraccion"&amp;Presupuestos[[#This Row],[ID DOCUMENTO]],BD_Pagos[],4,0),"")</f>
        <v>0</v>
      </c>
      <c r="BK541" s="6">
        <f>IF(IFERROR(VLOOKUP("1-Detraccion"&amp;Presupuestos[[#This Row],[ID DOCUMENTO]],BD_Pagos[],5,0),0)&gt;Presupuestos[[#This Row],[TOTAL SOLES]],Presupuestos[[#This Row],[TOTAL SOLES]],IFERROR(VLOOKUP("1-Detraccion"&amp;Presupuestos[[#This Row],[ID DOCUMENTO]],BD_Pagos[],5,0),0))</f>
        <v>0</v>
      </c>
      <c r="BL541" s="6">
        <f>IF(IFERROR(VLOOKUP("1-Detraccion"&amp;Presupuestos[[#This Row],[ID DOCUMENTO]],BD_Pagos[],6,0),0)&gt;Presupuestos[[#This Row],[TOTAL SOLES]],Presupuestos[[#This Row],[TOTAL SOLES]],IFERROR(VLOOKUP("1-Detraccion"&amp;Presupuestos[[#This Row],[ID DOCUMENTO]],BD_Pagos[],6,0),0))</f>
        <v>0</v>
      </c>
      <c r="BM541" s="37"/>
      <c r="BN541" s="3"/>
      <c r="BO541" s="3"/>
      <c r="BP541" s="6"/>
      <c r="BQ54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541" s="23" t="str">
        <f>IF(Presupuestos[[#This Row],[SALDO ME-MN]]&gt;0,"PENDIENTE","CANCELADO")</f>
        <v>PENDIENTE</v>
      </c>
      <c r="BS541" s="23" t="str">
        <f>IF(COUNTIFS($U$4:$U540,Presupuestos[[#This Row],[ID DOCUMENTO]])&gt;=1,IF(B540=Presupuestos[[#This Row],[ID]],"OK","DOC. DUPLICADO"),"OK")</f>
        <v>OK</v>
      </c>
    </row>
    <row r="542" spans="2:71" ht="24" x14ac:dyDescent="0.25">
      <c r="B542" s="34">
        <f>IF(Presupuestos[[#This Row],[ID DOCUMENTO]]=U541,B541,IF(B541="ID",1,B541+1))</f>
        <v>519</v>
      </c>
      <c r="C542" s="2">
        <v>45868</v>
      </c>
      <c r="D542" s="2">
        <v>45868</v>
      </c>
      <c r="E542" s="3" t="s">
        <v>911</v>
      </c>
      <c r="F542" s="25" t="s">
        <v>35</v>
      </c>
      <c r="G542" s="25" t="s">
        <v>223</v>
      </c>
      <c r="H542" s="25" t="s">
        <v>199</v>
      </c>
      <c r="I542" s="36" t="str">
        <f>IFERROR(VLOOKUP(Presupuestos[[#This Row],[AREA]]&amp;Presupuestos[[#This Row],[CONCEPTO]]&amp;Presupuestos[[#This Row],[DESCRIPCION]],Tabla28[[Columna1]:[CÓDIGO NUEVO]],2,0),"")</f>
        <v>P0303001</v>
      </c>
      <c r="J542" s="3" t="s">
        <v>666</v>
      </c>
      <c r="K542" s="3" t="s">
        <v>666</v>
      </c>
      <c r="L542" s="3" t="s">
        <v>666</v>
      </c>
      <c r="M542" s="31" t="s">
        <v>1539</v>
      </c>
      <c r="N542" s="3" t="s">
        <v>53</v>
      </c>
      <c r="O542" s="3" t="s">
        <v>300</v>
      </c>
      <c r="P542" s="3" t="s">
        <v>122</v>
      </c>
      <c r="Q542" s="3" t="str">
        <f>IFERROR(VLOOKUP(Presupuestos[[#This Row],[CLASIFICACIÓN (N)]],Tabla17[],2,0),"")</f>
        <v>Costos de ventas</v>
      </c>
      <c r="R542" s="3" t="str">
        <f>IFERROR(VLOOKUP(Presupuestos[[#This Row],[CLASIFICACIÓN (N)]],Tabla17[],3,0),"")</f>
        <v>Operativo</v>
      </c>
      <c r="S542" s="3" t="s">
        <v>16</v>
      </c>
      <c r="T542" s="3" t="str">
        <f>IFERROR(VLOOKUP(Presupuestos[[#This Row],[ALMACEN]],Tabla5[],2,0),"")</f>
        <v>Arequipa</v>
      </c>
      <c r="U542" s="19" t="str">
        <f>IFERROR(VLOOKUP(Presupuestos[[#This Row],[TIPO DE DOCUMENTO]],Tipo_Documento[],2,0)&amp;Presupuestos[[#This Row],[SERIE]]&amp;Presupuestos[[#This Row],[NUMERO]]&amp;Presupuestos[[#This Row],[RUC]],"")</f>
        <v>01F00213485220124952850</v>
      </c>
      <c r="V542" s="3" t="s">
        <v>120</v>
      </c>
      <c r="W542" s="7">
        <v>45868</v>
      </c>
      <c r="X542" s="7">
        <v>45868</v>
      </c>
      <c r="Y542" s="3" t="s">
        <v>721</v>
      </c>
      <c r="Z542" s="3">
        <v>134852</v>
      </c>
      <c r="AA542" s="3">
        <f>IFERROR(VLOOKUP(Presupuestos[[#This Row],[RAZON SOCIAL]],CHOOSE({1,2},Clientes_Proveedores[Razon Social],Clientes_Proveedores[Ruc / Dni]),2,0),"-")</f>
        <v>20124952850</v>
      </c>
      <c r="AB542" s="31" t="s">
        <v>722</v>
      </c>
      <c r="AC542" s="3" t="s">
        <v>670</v>
      </c>
      <c r="AD542" s="5">
        <v>0.18</v>
      </c>
      <c r="AE542" s="6">
        <v>8.4749999999999996</v>
      </c>
      <c r="AF542" s="6">
        <f>Presupuestos[[#This Row],[BASE]]*Presupuestos[[#This Row],[% IGV]]</f>
        <v>1.5254999999999999</v>
      </c>
      <c r="AG542" s="22">
        <f>ROUND(SUM(Presupuestos[[#This Row],[BASE]:[IGV]]),2)</f>
        <v>10</v>
      </c>
      <c r="AH542" s="9" t="str">
        <f>IF(Presupuestos[[#This Row],[MONEDA]]="USD",VLOOKUP(Presupuestos[[#This Row],[FECHA DE EMISION]],Tipo_Cambio[],3,0),"")</f>
        <v/>
      </c>
      <c r="AI542" s="22">
        <f>IFERROR(ROUND(IF(Presupuestos[[#This Row],[MONEDA]]="PEN",Presupuestos[[#This Row],[TOTAL]],Presupuestos[[#This Row],[TOTAL]]*Presupuestos[[#This Row],[TIPO DE CAMBIO]]),2),"")</f>
        <v>10</v>
      </c>
      <c r="AJ542" s="5"/>
      <c r="AK542" s="33" t="s">
        <v>671</v>
      </c>
      <c r="AL542" s="5" t="s">
        <v>715</v>
      </c>
      <c r="AM542" s="23" t="s">
        <v>671</v>
      </c>
      <c r="AN542" s="23" t="s">
        <v>671</v>
      </c>
      <c r="AO542" s="7">
        <f>IFERROR(VLOOKUP("1-"&amp;Presupuestos[[#This Row],[ID DOCUMENTO]],BD_Pagos[],7,0),"")</f>
        <v>45868</v>
      </c>
      <c r="AP542" s="16" t="str">
        <f>IFERROR(VLOOKUP("1-"&amp;Presupuestos[[#This Row],[ID DOCUMENTO]],BD_Pagos[],8,0),"")</f>
        <v>C_Ope_001</v>
      </c>
      <c r="AQ542" s="17">
        <f>IFERROR(VLOOKUP("1-"&amp;Presupuestos[[#This Row],[ID DOCUMENTO]],BD_Pagos[],9,0),"")</f>
        <v>25070</v>
      </c>
      <c r="AR542" s="54"/>
      <c r="AS542" s="7">
        <f>IFERROR(VLOOKUP("2-"&amp;Presupuestos[[#This Row],[ID DOCUMENTO]],BD_Pagos[],7,0),"")</f>
        <v>0</v>
      </c>
      <c r="AT542" s="16" t="str">
        <f>IFERROR(VLOOKUP("2-"&amp;Presupuestos[[#This Row],[ID DOCUMENTO]],BD_Pagos[],8,0),"")</f>
        <v/>
      </c>
      <c r="AU542" s="17">
        <f>IFERROR(VLOOKUP("2-"&amp;Presupuestos[[#This Row],[ID DOCUMENTO]],BD_Pagos[],9,0),"")</f>
        <v>0</v>
      </c>
      <c r="AV542" s="20">
        <f>IF(IFERROR(VLOOKUP("2-"&amp;Presupuestos[[#This Row],[ID DOCUMENTO]],BD_Pagos[],10,0),0)&gt;Presupuestos[[#This Row],[TOTAL SOLES]],Presupuestos[[#This Row],[TOTAL SOLES]],IFERROR(VLOOKUP("2-"&amp;Presupuestos[[#This Row],[ID DOCUMENTO]],BD_Pagos[],10,0),0))</f>
        <v>0</v>
      </c>
      <c r="AW542" s="7"/>
      <c r="AX542" s="16"/>
      <c r="AY542" s="17"/>
      <c r="AZ542" s="20"/>
      <c r="BA542" s="7"/>
      <c r="BB542" s="16"/>
      <c r="BC542" s="17"/>
      <c r="BD542" s="20"/>
      <c r="BE542" s="7">
        <f>IFERROR(VLOOKUP("5-"&amp;Presupuestos[[#This Row],[ID DOCUMENTO]],BD_Pagos[],7,0),"")</f>
        <v>0</v>
      </c>
      <c r="BF542" s="17">
        <f>IFERROR(VLOOKUP("5-"&amp;Presupuestos[[#This Row],[ID DOCUMENTO]],BD_Pagos[],9,0),"")</f>
        <v>0</v>
      </c>
      <c r="BG542" s="20">
        <f>IF(IFERROR(VLOOKUP("5-"&amp;Presupuestos[[#This Row],[ID DOCUMENTO]],BD_Pagos[],10,0),0)&gt;Presupuestos[[#This Row],[TOTAL SOLES]],Presupuestos[[#This Row],[TOTAL SOLES]],IFERROR(VLOOKUP("5-"&amp;Presupuestos[[#This Row],[ID DOCUMENTO]],BD_Pagos[],10,0),0))</f>
        <v>0</v>
      </c>
      <c r="BH542" s="7">
        <f>IFERROR(VLOOKUP("1-Detraccion"&amp;Presupuestos[[#This Row],[ID DOCUMENTO]],BD_Pagos[],2,0),"")</f>
        <v>0</v>
      </c>
      <c r="BI542" s="3" t="str">
        <f>IFERROR(VLOOKUP("1-Detraccion"&amp;Presupuestos[[#This Row],[ID DOCUMENTO]],BD_Pagos[],3,0),"")</f>
        <v/>
      </c>
      <c r="BJ542" s="3">
        <f>IFERROR(VLOOKUP("1-Detraccion"&amp;Presupuestos[[#This Row],[ID DOCUMENTO]],BD_Pagos[],4,0),"")</f>
        <v>0</v>
      </c>
      <c r="BK542" s="6">
        <f>IF(IFERROR(VLOOKUP("1-Detraccion"&amp;Presupuestos[[#This Row],[ID DOCUMENTO]],BD_Pagos[],5,0),0)&gt;Presupuestos[[#This Row],[TOTAL SOLES]],Presupuestos[[#This Row],[TOTAL SOLES]],IFERROR(VLOOKUP("1-Detraccion"&amp;Presupuestos[[#This Row],[ID DOCUMENTO]],BD_Pagos[],5,0),0))</f>
        <v>0</v>
      </c>
      <c r="BL542" s="6">
        <f>IF(IFERROR(VLOOKUP("1-Detraccion"&amp;Presupuestos[[#This Row],[ID DOCUMENTO]],BD_Pagos[],6,0),0)&gt;Presupuestos[[#This Row],[TOTAL SOLES]],Presupuestos[[#This Row],[TOTAL SOLES]],IFERROR(VLOOKUP("1-Detraccion"&amp;Presupuestos[[#This Row],[ID DOCUMENTO]],BD_Pagos[],6,0),0))</f>
        <v>0</v>
      </c>
      <c r="BM542" s="37"/>
      <c r="BN542" s="3"/>
      <c r="BO542" s="3"/>
      <c r="BP542" s="6"/>
      <c r="BQ54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542" s="23" t="str">
        <f>IF(Presupuestos[[#This Row],[SALDO ME-MN]]&gt;0,"PENDIENTE","CANCELADO")</f>
        <v>PENDIENTE</v>
      </c>
      <c r="BS542" s="23" t="str">
        <f>IF(COUNTIFS($U$4:$U541,Presupuestos[[#This Row],[ID DOCUMENTO]])&gt;=1,IF(B541=Presupuestos[[#This Row],[ID]],"OK","DOC. DUPLICADO"),"OK")</f>
        <v>OK</v>
      </c>
    </row>
    <row r="543" spans="2:71" ht="24" x14ac:dyDescent="0.25">
      <c r="B543" s="34">
        <f>IF(Presupuestos[[#This Row],[ID DOCUMENTO]]=U542,B542,IF(B542="ID",1,B542+1))</f>
        <v>520</v>
      </c>
      <c r="C543" s="2">
        <v>45868</v>
      </c>
      <c r="D543" s="2">
        <v>45868</v>
      </c>
      <c r="E543" s="3" t="s">
        <v>911</v>
      </c>
      <c r="F543" s="25" t="s">
        <v>35</v>
      </c>
      <c r="G543" s="25" t="s">
        <v>223</v>
      </c>
      <c r="H543" s="25" t="s">
        <v>199</v>
      </c>
      <c r="I543" s="36" t="str">
        <f>IFERROR(VLOOKUP(Presupuestos[[#This Row],[AREA]]&amp;Presupuestos[[#This Row],[CONCEPTO]]&amp;Presupuestos[[#This Row],[DESCRIPCION]],Tabla28[[Columna1]:[CÓDIGO NUEVO]],2,0),"")</f>
        <v>P0303001</v>
      </c>
      <c r="J543" s="3" t="s">
        <v>666</v>
      </c>
      <c r="K543" s="3" t="s">
        <v>666</v>
      </c>
      <c r="L543" s="3" t="s">
        <v>666</v>
      </c>
      <c r="M543" s="31" t="s">
        <v>915</v>
      </c>
      <c r="N543" s="3" t="s">
        <v>47</v>
      </c>
      <c r="O543" s="3" t="s">
        <v>300</v>
      </c>
      <c r="P543" s="3" t="s">
        <v>122</v>
      </c>
      <c r="Q543" s="3" t="str">
        <f>IFERROR(VLOOKUP(Presupuestos[[#This Row],[CLASIFICACIÓN (N)]],Tabla17[],2,0),"")</f>
        <v>Costos de ventas</v>
      </c>
      <c r="R543" s="3" t="str">
        <f>IFERROR(VLOOKUP(Presupuestos[[#This Row],[CLASIFICACIÓN (N)]],Tabla17[],3,0),"")</f>
        <v>Operativo</v>
      </c>
      <c r="S543" s="3" t="s">
        <v>16</v>
      </c>
      <c r="T543" s="3" t="str">
        <f>IFERROR(VLOOKUP(Presupuestos[[#This Row],[ALMACEN]],Tabla5[],2,0),"")</f>
        <v>Arequipa</v>
      </c>
      <c r="U543" s="19" t="str">
        <f>IFERROR(VLOOKUP(Presupuestos[[#This Row],[TIPO DE DOCUMENTO]],Tipo_Documento[],2,0)&amp;Presupuestos[[#This Row],[SERIE]]&amp;Presupuestos[[#This Row],[NUMERO]]&amp;Presupuestos[[#This Row],[RUC]],"")</f>
        <v>01F00213481420124952850</v>
      </c>
      <c r="V543" s="3" t="s">
        <v>120</v>
      </c>
      <c r="W543" s="7">
        <v>45868</v>
      </c>
      <c r="X543" s="7">
        <v>45868</v>
      </c>
      <c r="Y543" s="3" t="s">
        <v>721</v>
      </c>
      <c r="Z543" s="3">
        <v>134814</v>
      </c>
      <c r="AA543" s="3">
        <f>IFERROR(VLOOKUP(Presupuestos[[#This Row],[RAZON SOCIAL]],CHOOSE({1,2},Clientes_Proveedores[Razon Social],Clientes_Proveedores[Ruc / Dni]),2,0),"-")</f>
        <v>20124952850</v>
      </c>
      <c r="AB543" s="31" t="s">
        <v>722</v>
      </c>
      <c r="AC543" s="3" t="s">
        <v>670</v>
      </c>
      <c r="AD543" s="5">
        <v>0.18</v>
      </c>
      <c r="AE543" s="6">
        <v>8.4749999999999996</v>
      </c>
      <c r="AF543" s="6">
        <f>Presupuestos[[#This Row],[BASE]]*Presupuestos[[#This Row],[% IGV]]</f>
        <v>1.5254999999999999</v>
      </c>
      <c r="AG543" s="22">
        <f>ROUND(SUM(Presupuestos[[#This Row],[BASE]:[IGV]]),2)</f>
        <v>10</v>
      </c>
      <c r="AH543" s="9" t="str">
        <f>IF(Presupuestos[[#This Row],[MONEDA]]="USD",VLOOKUP(Presupuestos[[#This Row],[FECHA DE EMISION]],Tipo_Cambio[],3,0),"")</f>
        <v/>
      </c>
      <c r="AI543" s="22">
        <f>IFERROR(ROUND(IF(Presupuestos[[#This Row],[MONEDA]]="PEN",Presupuestos[[#This Row],[TOTAL]],Presupuestos[[#This Row],[TOTAL]]*Presupuestos[[#This Row],[TIPO DE CAMBIO]]),2),"")</f>
        <v>10</v>
      </c>
      <c r="AJ543" s="5"/>
      <c r="AK543" s="33" t="s">
        <v>671</v>
      </c>
      <c r="AL543" s="5" t="s">
        <v>715</v>
      </c>
      <c r="AM543" s="23" t="s">
        <v>671</v>
      </c>
      <c r="AN543" s="23" t="s">
        <v>671</v>
      </c>
      <c r="AO543" s="7">
        <f>IFERROR(VLOOKUP("1-"&amp;Presupuestos[[#This Row],[ID DOCUMENTO]],BD_Pagos[],7,0),"")</f>
        <v>45868</v>
      </c>
      <c r="AP543" s="16" t="str">
        <f>IFERROR(VLOOKUP("1-"&amp;Presupuestos[[#This Row],[ID DOCUMENTO]],BD_Pagos[],8,0),"")</f>
        <v>C_Ope_001</v>
      </c>
      <c r="AQ543" s="17">
        <f>IFERROR(VLOOKUP("1-"&amp;Presupuestos[[#This Row],[ID DOCUMENTO]],BD_Pagos[],9,0),"")</f>
        <v>25071</v>
      </c>
      <c r="AR543" s="54"/>
      <c r="AS543" s="7">
        <f>IFERROR(VLOOKUP("2-"&amp;Presupuestos[[#This Row],[ID DOCUMENTO]],BD_Pagos[],7,0),"")</f>
        <v>0</v>
      </c>
      <c r="AT543" s="16" t="str">
        <f>IFERROR(VLOOKUP("2-"&amp;Presupuestos[[#This Row],[ID DOCUMENTO]],BD_Pagos[],8,0),"")</f>
        <v/>
      </c>
      <c r="AU543" s="17">
        <f>IFERROR(VLOOKUP("2-"&amp;Presupuestos[[#This Row],[ID DOCUMENTO]],BD_Pagos[],9,0),"")</f>
        <v>0</v>
      </c>
      <c r="AV543" s="20">
        <f>IF(IFERROR(VLOOKUP("2-"&amp;Presupuestos[[#This Row],[ID DOCUMENTO]],BD_Pagos[],10,0),0)&gt;Presupuestos[[#This Row],[TOTAL SOLES]],Presupuestos[[#This Row],[TOTAL SOLES]],IFERROR(VLOOKUP("2-"&amp;Presupuestos[[#This Row],[ID DOCUMENTO]],BD_Pagos[],10,0),0))</f>
        <v>0</v>
      </c>
      <c r="AW543" s="7"/>
      <c r="AX543" s="16"/>
      <c r="AY543" s="17"/>
      <c r="AZ543" s="20"/>
      <c r="BA543" s="7"/>
      <c r="BB543" s="16"/>
      <c r="BC543" s="17"/>
      <c r="BD543" s="20"/>
      <c r="BE543" s="7">
        <f>IFERROR(VLOOKUP("5-"&amp;Presupuestos[[#This Row],[ID DOCUMENTO]],BD_Pagos[],7,0),"")</f>
        <v>0</v>
      </c>
      <c r="BF543" s="17">
        <f>IFERROR(VLOOKUP("5-"&amp;Presupuestos[[#This Row],[ID DOCUMENTO]],BD_Pagos[],9,0),"")</f>
        <v>0</v>
      </c>
      <c r="BG543" s="20">
        <f>IF(IFERROR(VLOOKUP("5-"&amp;Presupuestos[[#This Row],[ID DOCUMENTO]],BD_Pagos[],10,0),0)&gt;Presupuestos[[#This Row],[TOTAL SOLES]],Presupuestos[[#This Row],[TOTAL SOLES]],IFERROR(VLOOKUP("5-"&amp;Presupuestos[[#This Row],[ID DOCUMENTO]],BD_Pagos[],10,0),0))</f>
        <v>0</v>
      </c>
      <c r="BH543" s="7">
        <f>IFERROR(VLOOKUP("1-Detraccion"&amp;Presupuestos[[#This Row],[ID DOCUMENTO]],BD_Pagos[],2,0),"")</f>
        <v>0</v>
      </c>
      <c r="BI543" s="3" t="str">
        <f>IFERROR(VLOOKUP("1-Detraccion"&amp;Presupuestos[[#This Row],[ID DOCUMENTO]],BD_Pagos[],3,0),"")</f>
        <v/>
      </c>
      <c r="BJ543" s="3">
        <f>IFERROR(VLOOKUP("1-Detraccion"&amp;Presupuestos[[#This Row],[ID DOCUMENTO]],BD_Pagos[],4,0),"")</f>
        <v>0</v>
      </c>
      <c r="BK543" s="6">
        <f>IF(IFERROR(VLOOKUP("1-Detraccion"&amp;Presupuestos[[#This Row],[ID DOCUMENTO]],BD_Pagos[],5,0),0)&gt;Presupuestos[[#This Row],[TOTAL SOLES]],Presupuestos[[#This Row],[TOTAL SOLES]],IFERROR(VLOOKUP("1-Detraccion"&amp;Presupuestos[[#This Row],[ID DOCUMENTO]],BD_Pagos[],5,0),0))</f>
        <v>0</v>
      </c>
      <c r="BL543" s="6">
        <f>IF(IFERROR(VLOOKUP("1-Detraccion"&amp;Presupuestos[[#This Row],[ID DOCUMENTO]],BD_Pagos[],6,0),0)&gt;Presupuestos[[#This Row],[TOTAL SOLES]],Presupuestos[[#This Row],[TOTAL SOLES]],IFERROR(VLOOKUP("1-Detraccion"&amp;Presupuestos[[#This Row],[ID DOCUMENTO]],BD_Pagos[],6,0),0))</f>
        <v>0</v>
      </c>
      <c r="BM543" s="37"/>
      <c r="BN543" s="3"/>
      <c r="BO543" s="3"/>
      <c r="BP543" s="6"/>
      <c r="BQ54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543" s="23" t="str">
        <f>IF(Presupuestos[[#This Row],[SALDO ME-MN]]&gt;0,"PENDIENTE","CANCELADO")</f>
        <v>PENDIENTE</v>
      </c>
      <c r="BS543" s="23" t="str">
        <f>IF(COUNTIFS($U$4:$U542,Presupuestos[[#This Row],[ID DOCUMENTO]])&gt;=1,IF(B542=Presupuestos[[#This Row],[ID]],"OK","DOC. DUPLICADO"),"OK")</f>
        <v>OK</v>
      </c>
    </row>
    <row r="544" spans="2:71" x14ac:dyDescent="0.25">
      <c r="B544" s="34">
        <f>IF(Presupuestos[[#This Row],[ID DOCUMENTO]]=U543,B543,IF(B543="ID",1,B543+1))</f>
        <v>521</v>
      </c>
      <c r="C544" s="2">
        <v>45869</v>
      </c>
      <c r="D544" s="2">
        <v>45869</v>
      </c>
      <c r="E544" s="3" t="s">
        <v>911</v>
      </c>
      <c r="F544" s="25" t="s">
        <v>35</v>
      </c>
      <c r="G544" s="25" t="s">
        <v>223</v>
      </c>
      <c r="H544" s="25" t="s">
        <v>214</v>
      </c>
      <c r="I544" s="36" t="str">
        <f>IFERROR(VLOOKUP(Presupuestos[[#This Row],[AREA]]&amp;Presupuestos[[#This Row],[CONCEPTO]]&amp;Presupuestos[[#This Row],[DESCRIPCION]],Tabla28[[Columna1]:[CÓDIGO NUEVO]],2,0),"")</f>
        <v>P0303002</v>
      </c>
      <c r="J544" s="3" t="s">
        <v>666</v>
      </c>
      <c r="K544" s="3" t="s">
        <v>666</v>
      </c>
      <c r="L544" s="3" t="s">
        <v>666</v>
      </c>
      <c r="M544" s="31" t="s">
        <v>1540</v>
      </c>
      <c r="N544" s="3" t="s">
        <v>47</v>
      </c>
      <c r="O544" s="3" t="s">
        <v>300</v>
      </c>
      <c r="P544" s="3" t="s">
        <v>122</v>
      </c>
      <c r="Q544" s="3" t="str">
        <f>IFERROR(VLOOKUP(Presupuestos[[#This Row],[CLASIFICACIÓN (N)]],Tabla17[],2,0),"")</f>
        <v>Costos de ventas</v>
      </c>
      <c r="R544" s="3" t="str">
        <f>IFERROR(VLOOKUP(Presupuestos[[#This Row],[CLASIFICACIÓN (N)]],Tabla17[],3,0),"")</f>
        <v>Operativo</v>
      </c>
      <c r="S544" s="3" t="s">
        <v>16</v>
      </c>
      <c r="T544" s="3" t="str">
        <f>IFERROR(VLOOKUP(Presupuestos[[#This Row],[ALMACEN]],Tabla5[],2,0),"")</f>
        <v>Arequipa</v>
      </c>
      <c r="U544" s="19" t="str">
        <f>IFERROR(VLOOKUP(Presupuestos[[#This Row],[TIPO DE DOCUMENTO]],Tipo_Documento[],2,0)&amp;Presupuestos[[#This Row],[SERIE]]&amp;Presupuestos[[#This Row],[NUMERO]]&amp;Presupuestos[[#This Row],[RUC]],"")</f>
        <v>01F114110070520517252558</v>
      </c>
      <c r="V544" s="3" t="s">
        <v>120</v>
      </c>
      <c r="W544" s="7">
        <v>45869</v>
      </c>
      <c r="X544" s="7">
        <v>45869</v>
      </c>
      <c r="Y544" s="3" t="s">
        <v>832</v>
      </c>
      <c r="Z544" s="3">
        <v>1100705</v>
      </c>
      <c r="AA544" s="3">
        <f>IFERROR(VLOOKUP(Presupuestos[[#This Row],[RAZON SOCIAL]],CHOOSE({1,2},Clientes_Proveedores[Razon Social],Clientes_Proveedores[Ruc / Dni]),2,0),"-")</f>
        <v>20517252558</v>
      </c>
      <c r="AB544" s="31" t="s">
        <v>714</v>
      </c>
      <c r="AC544" s="3" t="s">
        <v>670</v>
      </c>
      <c r="AD544" s="5">
        <v>0.18</v>
      </c>
      <c r="AE544" s="6">
        <v>6.78</v>
      </c>
      <c r="AF544" s="6">
        <f>Presupuestos[[#This Row],[BASE]]*Presupuestos[[#This Row],[% IGV]]</f>
        <v>1.2203999999999999</v>
      </c>
      <c r="AG544" s="22">
        <f>ROUND(SUM(Presupuestos[[#This Row],[BASE]:[IGV]]),2)</f>
        <v>8</v>
      </c>
      <c r="AH544" s="9" t="str">
        <f>IF(Presupuestos[[#This Row],[MONEDA]]="USD",VLOOKUP(Presupuestos[[#This Row],[FECHA DE EMISION]],Tipo_Cambio[],3,0),"")</f>
        <v/>
      </c>
      <c r="AI544" s="22">
        <f>IFERROR(ROUND(IF(Presupuestos[[#This Row],[MONEDA]]="PEN",Presupuestos[[#This Row],[TOTAL]],Presupuestos[[#This Row],[TOTAL]]*Presupuestos[[#This Row],[TIPO DE CAMBIO]]),2),"")</f>
        <v>8</v>
      </c>
      <c r="AJ544" s="5"/>
      <c r="AK544" s="33" t="s">
        <v>671</v>
      </c>
      <c r="AL544" s="5" t="s">
        <v>715</v>
      </c>
      <c r="AM544" s="23" t="s">
        <v>671</v>
      </c>
      <c r="AN544" s="23" t="s">
        <v>671</v>
      </c>
      <c r="AO544" s="7">
        <f>IFERROR(VLOOKUP("1-"&amp;Presupuestos[[#This Row],[ID DOCUMENTO]],BD_Pagos[],7,0),"")</f>
        <v>45869</v>
      </c>
      <c r="AP544" s="16" t="str">
        <f>IFERROR(VLOOKUP("1-"&amp;Presupuestos[[#This Row],[ID DOCUMENTO]],BD_Pagos[],8,0),"")</f>
        <v>C_Ope_001</v>
      </c>
      <c r="AQ544" s="17">
        <f>IFERROR(VLOOKUP("1-"&amp;Presupuestos[[#This Row],[ID DOCUMENTO]],BD_Pagos[],9,0),"")</f>
        <v>25066</v>
      </c>
      <c r="AR544" s="54"/>
      <c r="AS544" s="7">
        <f>IFERROR(VLOOKUP("2-"&amp;Presupuestos[[#This Row],[ID DOCUMENTO]],BD_Pagos[],7,0),"")</f>
        <v>0</v>
      </c>
      <c r="AT544" s="16" t="str">
        <f>IFERROR(VLOOKUP("2-"&amp;Presupuestos[[#This Row],[ID DOCUMENTO]],BD_Pagos[],8,0),"")</f>
        <v/>
      </c>
      <c r="AU544" s="17">
        <f>IFERROR(VLOOKUP("2-"&amp;Presupuestos[[#This Row],[ID DOCUMENTO]],BD_Pagos[],9,0),"")</f>
        <v>0</v>
      </c>
      <c r="AV544" s="20">
        <f>IF(IFERROR(VLOOKUP("2-"&amp;Presupuestos[[#This Row],[ID DOCUMENTO]],BD_Pagos[],10,0),0)&gt;Presupuestos[[#This Row],[TOTAL SOLES]],Presupuestos[[#This Row],[TOTAL SOLES]],IFERROR(VLOOKUP("2-"&amp;Presupuestos[[#This Row],[ID DOCUMENTO]],BD_Pagos[],10,0),0))</f>
        <v>0</v>
      </c>
      <c r="AW544" s="7"/>
      <c r="AX544" s="16"/>
      <c r="AY544" s="17"/>
      <c r="AZ544" s="20"/>
      <c r="BA544" s="7"/>
      <c r="BB544" s="16"/>
      <c r="BC544" s="17"/>
      <c r="BD544" s="20"/>
      <c r="BE544" s="7">
        <f>IFERROR(VLOOKUP("5-"&amp;Presupuestos[[#This Row],[ID DOCUMENTO]],BD_Pagos[],7,0),"")</f>
        <v>0</v>
      </c>
      <c r="BF544" s="17">
        <f>IFERROR(VLOOKUP("5-"&amp;Presupuestos[[#This Row],[ID DOCUMENTO]],BD_Pagos[],9,0),"")</f>
        <v>0</v>
      </c>
      <c r="BG544" s="20">
        <f>IF(IFERROR(VLOOKUP("5-"&amp;Presupuestos[[#This Row],[ID DOCUMENTO]],BD_Pagos[],10,0),0)&gt;Presupuestos[[#This Row],[TOTAL SOLES]],Presupuestos[[#This Row],[TOTAL SOLES]],IFERROR(VLOOKUP("5-"&amp;Presupuestos[[#This Row],[ID DOCUMENTO]],BD_Pagos[],10,0),0))</f>
        <v>0</v>
      </c>
      <c r="BH544" s="7">
        <f>IFERROR(VLOOKUP("1-Detraccion"&amp;Presupuestos[[#This Row],[ID DOCUMENTO]],BD_Pagos[],2,0),"")</f>
        <v>0</v>
      </c>
      <c r="BI544" s="3" t="str">
        <f>IFERROR(VLOOKUP("1-Detraccion"&amp;Presupuestos[[#This Row],[ID DOCUMENTO]],BD_Pagos[],3,0),"")</f>
        <v/>
      </c>
      <c r="BJ544" s="3">
        <f>IFERROR(VLOOKUP("1-Detraccion"&amp;Presupuestos[[#This Row],[ID DOCUMENTO]],BD_Pagos[],4,0),"")</f>
        <v>0</v>
      </c>
      <c r="BK544" s="6">
        <f>IF(IFERROR(VLOOKUP("1-Detraccion"&amp;Presupuestos[[#This Row],[ID DOCUMENTO]],BD_Pagos[],5,0),0)&gt;Presupuestos[[#This Row],[TOTAL SOLES]],Presupuestos[[#This Row],[TOTAL SOLES]],IFERROR(VLOOKUP("1-Detraccion"&amp;Presupuestos[[#This Row],[ID DOCUMENTO]],BD_Pagos[],5,0),0))</f>
        <v>0</v>
      </c>
      <c r="BL544" s="6">
        <f>IF(IFERROR(VLOOKUP("1-Detraccion"&amp;Presupuestos[[#This Row],[ID DOCUMENTO]],BD_Pagos[],6,0),0)&gt;Presupuestos[[#This Row],[TOTAL SOLES]],Presupuestos[[#This Row],[TOTAL SOLES]],IFERROR(VLOOKUP("1-Detraccion"&amp;Presupuestos[[#This Row],[ID DOCUMENTO]],BD_Pagos[],6,0),0))</f>
        <v>0</v>
      </c>
      <c r="BM544" s="37"/>
      <c r="BN544" s="3"/>
      <c r="BO544" s="3"/>
      <c r="BP544" s="6"/>
      <c r="BQ54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544" s="23" t="str">
        <f>IF(Presupuestos[[#This Row],[SALDO ME-MN]]&gt;0,"PENDIENTE","CANCELADO")</f>
        <v>PENDIENTE</v>
      </c>
      <c r="BS544" s="23" t="str">
        <f>IF(COUNTIFS($U$4:$U543,Presupuestos[[#This Row],[ID DOCUMENTO]])&gt;=1,IF(B543=Presupuestos[[#This Row],[ID]],"OK","DOC. DUPLICADO"),"OK")</f>
        <v>OK</v>
      </c>
    </row>
    <row r="545" spans="2:71" x14ac:dyDescent="0.25">
      <c r="B545" s="34">
        <f>IF(Presupuestos[[#This Row],[ID DOCUMENTO]]=U544,B544,IF(B544="ID",1,B544+1))</f>
        <v>522</v>
      </c>
      <c r="C545" s="2">
        <v>45869</v>
      </c>
      <c r="D545" s="2">
        <v>45869</v>
      </c>
      <c r="E545" s="3" t="s">
        <v>911</v>
      </c>
      <c r="F545" s="25" t="s">
        <v>35</v>
      </c>
      <c r="G545" s="25" t="s">
        <v>223</v>
      </c>
      <c r="H545" s="25" t="s">
        <v>214</v>
      </c>
      <c r="I545" s="36" t="str">
        <f>IFERROR(VLOOKUP(Presupuestos[[#This Row],[AREA]]&amp;Presupuestos[[#This Row],[CONCEPTO]]&amp;Presupuestos[[#This Row],[DESCRIPCION]],Tabla28[[Columna1]:[CÓDIGO NUEVO]],2,0),"")</f>
        <v>P0303002</v>
      </c>
      <c r="J545" s="3" t="s">
        <v>666</v>
      </c>
      <c r="K545" s="3" t="s">
        <v>666</v>
      </c>
      <c r="L545" s="3" t="s">
        <v>666</v>
      </c>
      <c r="M545" s="31" t="s">
        <v>1541</v>
      </c>
      <c r="N545" s="3" t="s">
        <v>47</v>
      </c>
      <c r="O545" s="3" t="s">
        <v>300</v>
      </c>
      <c r="P545" s="3" t="s">
        <v>122</v>
      </c>
      <c r="Q545" s="3" t="str">
        <f>IFERROR(VLOOKUP(Presupuestos[[#This Row],[CLASIFICACIÓN (N)]],Tabla17[],2,0),"")</f>
        <v>Costos de ventas</v>
      </c>
      <c r="R545" s="3" t="str">
        <f>IFERROR(VLOOKUP(Presupuestos[[#This Row],[CLASIFICACIÓN (N)]],Tabla17[],3,0),"")</f>
        <v>Operativo</v>
      </c>
      <c r="S545" s="3" t="s">
        <v>16</v>
      </c>
      <c r="T545" s="3" t="str">
        <f>IFERROR(VLOOKUP(Presupuestos[[#This Row],[ALMACEN]],Tabla5[],2,0),"")</f>
        <v>Arequipa</v>
      </c>
      <c r="U545" s="19" t="str">
        <f>IFERROR(VLOOKUP(Presupuestos[[#This Row],[TIPO DE DOCUMENTO]],Tipo_Documento[],2,0)&amp;Presupuestos[[#This Row],[SERIE]]&amp;Presupuestos[[#This Row],[NUMERO]]&amp;Presupuestos[[#This Row],[RUC]],"")</f>
        <v>01F214212927220517252558</v>
      </c>
      <c r="V545" s="3" t="s">
        <v>120</v>
      </c>
      <c r="W545" s="7">
        <v>45869</v>
      </c>
      <c r="X545" s="7">
        <v>45869</v>
      </c>
      <c r="Y545" s="3" t="s">
        <v>716</v>
      </c>
      <c r="Z545" s="3">
        <v>2129272</v>
      </c>
      <c r="AA545" s="3">
        <f>IFERROR(VLOOKUP(Presupuestos[[#This Row],[RAZON SOCIAL]],CHOOSE({1,2},Clientes_Proveedores[Razon Social],Clientes_Proveedores[Ruc / Dni]),2,0),"-")</f>
        <v>20517252558</v>
      </c>
      <c r="AB545" s="31" t="s">
        <v>714</v>
      </c>
      <c r="AC545" s="3" t="s">
        <v>670</v>
      </c>
      <c r="AD545" s="5">
        <v>0.18</v>
      </c>
      <c r="AE545" s="6">
        <v>6.78</v>
      </c>
      <c r="AF545" s="6">
        <f>Presupuestos[[#This Row],[BASE]]*Presupuestos[[#This Row],[% IGV]]</f>
        <v>1.2203999999999999</v>
      </c>
      <c r="AG545" s="22">
        <f>ROUND(SUM(Presupuestos[[#This Row],[BASE]:[IGV]]),2)</f>
        <v>8</v>
      </c>
      <c r="AH545" s="9" t="str">
        <f>IF(Presupuestos[[#This Row],[MONEDA]]="USD",VLOOKUP(Presupuestos[[#This Row],[FECHA DE EMISION]],Tipo_Cambio[],3,0),"")</f>
        <v/>
      </c>
      <c r="AI545" s="22">
        <f>IFERROR(ROUND(IF(Presupuestos[[#This Row],[MONEDA]]="PEN",Presupuestos[[#This Row],[TOTAL]],Presupuestos[[#This Row],[TOTAL]]*Presupuestos[[#This Row],[TIPO DE CAMBIO]]),2),"")</f>
        <v>8</v>
      </c>
      <c r="AJ545" s="5"/>
      <c r="AK545" s="33" t="s">
        <v>671</v>
      </c>
      <c r="AL545" s="5" t="s">
        <v>715</v>
      </c>
      <c r="AM545" s="23" t="s">
        <v>671</v>
      </c>
      <c r="AN545" s="23" t="s">
        <v>671</v>
      </c>
      <c r="AO545" s="7">
        <f>IFERROR(VLOOKUP("1-"&amp;Presupuestos[[#This Row],[ID DOCUMENTO]],BD_Pagos[],7,0),"")</f>
        <v>45869</v>
      </c>
      <c r="AP545" s="16" t="str">
        <f>IFERROR(VLOOKUP("1-"&amp;Presupuestos[[#This Row],[ID DOCUMENTO]],BD_Pagos[],8,0),"")</f>
        <v>C_Ope_001</v>
      </c>
      <c r="AQ545" s="17">
        <f>IFERROR(VLOOKUP("1-"&amp;Presupuestos[[#This Row],[ID DOCUMENTO]],BD_Pagos[],9,0),"")</f>
        <v>25067</v>
      </c>
      <c r="AR545" s="54"/>
      <c r="AS545" s="7">
        <f>IFERROR(VLOOKUP("2-"&amp;Presupuestos[[#This Row],[ID DOCUMENTO]],BD_Pagos[],7,0),"")</f>
        <v>0</v>
      </c>
      <c r="AT545" s="16" t="str">
        <f>IFERROR(VLOOKUP("2-"&amp;Presupuestos[[#This Row],[ID DOCUMENTO]],BD_Pagos[],8,0),"")</f>
        <v/>
      </c>
      <c r="AU545" s="17">
        <f>IFERROR(VLOOKUP("2-"&amp;Presupuestos[[#This Row],[ID DOCUMENTO]],BD_Pagos[],9,0),"")</f>
        <v>0</v>
      </c>
      <c r="AV545" s="20">
        <f>IF(IFERROR(VLOOKUP("2-"&amp;Presupuestos[[#This Row],[ID DOCUMENTO]],BD_Pagos[],10,0),0)&gt;Presupuestos[[#This Row],[TOTAL SOLES]],Presupuestos[[#This Row],[TOTAL SOLES]],IFERROR(VLOOKUP("2-"&amp;Presupuestos[[#This Row],[ID DOCUMENTO]],BD_Pagos[],10,0),0))</f>
        <v>0</v>
      </c>
      <c r="AW545" s="7"/>
      <c r="AX545" s="16"/>
      <c r="AY545" s="17"/>
      <c r="AZ545" s="20"/>
      <c r="BA545" s="7"/>
      <c r="BB545" s="16"/>
      <c r="BC545" s="17"/>
      <c r="BD545" s="20"/>
      <c r="BE545" s="7">
        <f>IFERROR(VLOOKUP("5-"&amp;Presupuestos[[#This Row],[ID DOCUMENTO]],BD_Pagos[],7,0),"")</f>
        <v>0</v>
      </c>
      <c r="BF545" s="17">
        <f>IFERROR(VLOOKUP("5-"&amp;Presupuestos[[#This Row],[ID DOCUMENTO]],BD_Pagos[],9,0),"")</f>
        <v>0</v>
      </c>
      <c r="BG545" s="20">
        <f>IF(IFERROR(VLOOKUP("5-"&amp;Presupuestos[[#This Row],[ID DOCUMENTO]],BD_Pagos[],10,0),0)&gt;Presupuestos[[#This Row],[TOTAL SOLES]],Presupuestos[[#This Row],[TOTAL SOLES]],IFERROR(VLOOKUP("5-"&amp;Presupuestos[[#This Row],[ID DOCUMENTO]],BD_Pagos[],10,0),0))</f>
        <v>0</v>
      </c>
      <c r="BH545" s="7">
        <f>IFERROR(VLOOKUP("1-Detraccion"&amp;Presupuestos[[#This Row],[ID DOCUMENTO]],BD_Pagos[],2,0),"")</f>
        <v>0</v>
      </c>
      <c r="BI545" s="3" t="str">
        <f>IFERROR(VLOOKUP("1-Detraccion"&amp;Presupuestos[[#This Row],[ID DOCUMENTO]],BD_Pagos[],3,0),"")</f>
        <v/>
      </c>
      <c r="BJ545" s="3">
        <f>IFERROR(VLOOKUP("1-Detraccion"&amp;Presupuestos[[#This Row],[ID DOCUMENTO]],BD_Pagos[],4,0),"")</f>
        <v>0</v>
      </c>
      <c r="BK545" s="6">
        <f>IF(IFERROR(VLOOKUP("1-Detraccion"&amp;Presupuestos[[#This Row],[ID DOCUMENTO]],BD_Pagos[],5,0),0)&gt;Presupuestos[[#This Row],[TOTAL SOLES]],Presupuestos[[#This Row],[TOTAL SOLES]],IFERROR(VLOOKUP("1-Detraccion"&amp;Presupuestos[[#This Row],[ID DOCUMENTO]],BD_Pagos[],5,0),0))</f>
        <v>0</v>
      </c>
      <c r="BL545" s="6">
        <f>IF(IFERROR(VLOOKUP("1-Detraccion"&amp;Presupuestos[[#This Row],[ID DOCUMENTO]],BD_Pagos[],6,0),0)&gt;Presupuestos[[#This Row],[TOTAL SOLES]],Presupuestos[[#This Row],[TOTAL SOLES]],IFERROR(VLOOKUP("1-Detraccion"&amp;Presupuestos[[#This Row],[ID DOCUMENTO]],BD_Pagos[],6,0),0))</f>
        <v>0</v>
      </c>
      <c r="BM545" s="37"/>
      <c r="BN545" s="3"/>
      <c r="BO545" s="3"/>
      <c r="BP545" s="6"/>
      <c r="BQ54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545" s="23" t="str">
        <f>IF(Presupuestos[[#This Row],[SALDO ME-MN]]&gt;0,"PENDIENTE","CANCELADO")</f>
        <v>PENDIENTE</v>
      </c>
      <c r="BS545" s="23" t="str">
        <f>IF(COUNTIFS($U$4:$U544,Presupuestos[[#This Row],[ID DOCUMENTO]])&gt;=1,IF(B544=Presupuestos[[#This Row],[ID]],"OK","DOC. DUPLICADO"),"OK")</f>
        <v>OK</v>
      </c>
    </row>
    <row r="546" spans="2:71" x14ac:dyDescent="0.25">
      <c r="B546" s="34">
        <f>IF(Presupuestos[[#This Row],[ID DOCUMENTO]]=U545,B545,IF(B545="ID",1,B545+1))</f>
        <v>523</v>
      </c>
      <c r="C546" s="2">
        <v>45869</v>
      </c>
      <c r="D546" s="2">
        <v>45869</v>
      </c>
      <c r="E546" s="3" t="s">
        <v>911</v>
      </c>
      <c r="F546" s="25" t="s">
        <v>35</v>
      </c>
      <c r="G546" s="25" t="s">
        <v>223</v>
      </c>
      <c r="H546" s="25" t="s">
        <v>214</v>
      </c>
      <c r="I546" s="36" t="str">
        <f>IFERROR(VLOOKUP(Presupuestos[[#This Row],[AREA]]&amp;Presupuestos[[#This Row],[CONCEPTO]]&amp;Presupuestos[[#This Row],[DESCRIPCION]],Tabla28[[Columna1]:[CÓDIGO NUEVO]],2,0),"")</f>
        <v>P0303002</v>
      </c>
      <c r="J546" s="3" t="s">
        <v>666</v>
      </c>
      <c r="K546" s="3" t="s">
        <v>666</v>
      </c>
      <c r="L546" s="3" t="s">
        <v>666</v>
      </c>
      <c r="M546" s="31" t="s">
        <v>1541</v>
      </c>
      <c r="N546" s="3" t="s">
        <v>47</v>
      </c>
      <c r="O546" s="3" t="s">
        <v>300</v>
      </c>
      <c r="P546" s="3" t="s">
        <v>122</v>
      </c>
      <c r="Q546" s="3" t="str">
        <f>IFERROR(VLOOKUP(Presupuestos[[#This Row],[CLASIFICACIÓN (N)]],Tabla17[],2,0),"")</f>
        <v>Costos de ventas</v>
      </c>
      <c r="R546" s="3" t="str">
        <f>IFERROR(VLOOKUP(Presupuestos[[#This Row],[CLASIFICACIÓN (N)]],Tabla17[],3,0),"")</f>
        <v>Operativo</v>
      </c>
      <c r="S546" s="3" t="s">
        <v>16</v>
      </c>
      <c r="T546" s="3" t="str">
        <f>IFERROR(VLOOKUP(Presupuestos[[#This Row],[ALMACEN]],Tabla5[],2,0),"")</f>
        <v>Arequipa</v>
      </c>
      <c r="U546" s="19" t="str">
        <f>IFERROR(VLOOKUP(Presupuestos[[#This Row],[TIPO DE DOCUMENTO]],Tipo_Documento[],2,0)&amp;Presupuestos[[#This Row],[SERIE]]&amp;Presupuestos[[#This Row],[NUMERO]]&amp;Presupuestos[[#This Row],[RUC]],"")</f>
        <v>01F212179885520517252558</v>
      </c>
      <c r="V546" s="3" t="s">
        <v>120</v>
      </c>
      <c r="W546" s="7">
        <v>45869</v>
      </c>
      <c r="X546" s="7">
        <v>45869</v>
      </c>
      <c r="Y546" s="3" t="s">
        <v>713</v>
      </c>
      <c r="Z546" s="3">
        <v>1798855</v>
      </c>
      <c r="AA546" s="3">
        <f>IFERROR(VLOOKUP(Presupuestos[[#This Row],[RAZON SOCIAL]],CHOOSE({1,2},Clientes_Proveedores[Razon Social],Clientes_Proveedores[Ruc / Dni]),2,0),"-")</f>
        <v>20517252558</v>
      </c>
      <c r="AB546" s="31" t="s">
        <v>714</v>
      </c>
      <c r="AC546" s="3" t="s">
        <v>670</v>
      </c>
      <c r="AD546" s="5">
        <v>0.18</v>
      </c>
      <c r="AE546" s="6">
        <v>6.78</v>
      </c>
      <c r="AF546" s="6">
        <f>Presupuestos[[#This Row],[BASE]]*Presupuestos[[#This Row],[% IGV]]</f>
        <v>1.2203999999999999</v>
      </c>
      <c r="AG546" s="22">
        <f>ROUND(SUM(Presupuestos[[#This Row],[BASE]:[IGV]]),2)</f>
        <v>8</v>
      </c>
      <c r="AH546" s="9" t="str">
        <f>IF(Presupuestos[[#This Row],[MONEDA]]="USD",VLOOKUP(Presupuestos[[#This Row],[FECHA DE EMISION]],Tipo_Cambio[],3,0),"")</f>
        <v/>
      </c>
      <c r="AI546" s="22">
        <f>IFERROR(ROUND(IF(Presupuestos[[#This Row],[MONEDA]]="PEN",Presupuestos[[#This Row],[TOTAL]],Presupuestos[[#This Row],[TOTAL]]*Presupuestos[[#This Row],[TIPO DE CAMBIO]]),2),"")</f>
        <v>8</v>
      </c>
      <c r="AJ546" s="5"/>
      <c r="AK546" s="33" t="s">
        <v>671</v>
      </c>
      <c r="AL546" s="5" t="s">
        <v>715</v>
      </c>
      <c r="AM546" s="23" t="s">
        <v>671</v>
      </c>
      <c r="AN546" s="23" t="s">
        <v>671</v>
      </c>
      <c r="AO546" s="7">
        <f>IFERROR(VLOOKUP("1-"&amp;Presupuestos[[#This Row],[ID DOCUMENTO]],BD_Pagos[],7,0),"")</f>
        <v>45869</v>
      </c>
      <c r="AP546" s="16" t="str">
        <f>IFERROR(VLOOKUP("1-"&amp;Presupuestos[[#This Row],[ID DOCUMENTO]],BD_Pagos[],8,0),"")</f>
        <v>C_Ope_001</v>
      </c>
      <c r="AQ546" s="17">
        <f>IFERROR(VLOOKUP("1-"&amp;Presupuestos[[#This Row],[ID DOCUMENTO]],BD_Pagos[],9,0),"")</f>
        <v>25068</v>
      </c>
      <c r="AR546" s="54"/>
      <c r="AS546" s="7">
        <f>IFERROR(VLOOKUP("2-"&amp;Presupuestos[[#This Row],[ID DOCUMENTO]],BD_Pagos[],7,0),"")</f>
        <v>0</v>
      </c>
      <c r="AT546" s="16" t="str">
        <f>IFERROR(VLOOKUP("2-"&amp;Presupuestos[[#This Row],[ID DOCUMENTO]],BD_Pagos[],8,0),"")</f>
        <v/>
      </c>
      <c r="AU546" s="17">
        <f>IFERROR(VLOOKUP("2-"&amp;Presupuestos[[#This Row],[ID DOCUMENTO]],BD_Pagos[],9,0),"")</f>
        <v>0</v>
      </c>
      <c r="AV546" s="20">
        <f>IF(IFERROR(VLOOKUP("2-"&amp;Presupuestos[[#This Row],[ID DOCUMENTO]],BD_Pagos[],10,0),0)&gt;Presupuestos[[#This Row],[TOTAL SOLES]],Presupuestos[[#This Row],[TOTAL SOLES]],IFERROR(VLOOKUP("2-"&amp;Presupuestos[[#This Row],[ID DOCUMENTO]],BD_Pagos[],10,0),0))</f>
        <v>0</v>
      </c>
      <c r="AW546" s="7"/>
      <c r="AX546" s="16"/>
      <c r="AY546" s="17"/>
      <c r="AZ546" s="20"/>
      <c r="BA546" s="7"/>
      <c r="BB546" s="16"/>
      <c r="BC546" s="17"/>
      <c r="BD546" s="20"/>
      <c r="BE546" s="7">
        <f>IFERROR(VLOOKUP("5-"&amp;Presupuestos[[#This Row],[ID DOCUMENTO]],BD_Pagos[],7,0),"")</f>
        <v>0</v>
      </c>
      <c r="BF546" s="17">
        <f>IFERROR(VLOOKUP("5-"&amp;Presupuestos[[#This Row],[ID DOCUMENTO]],BD_Pagos[],9,0),"")</f>
        <v>0</v>
      </c>
      <c r="BG546" s="20">
        <f>IF(IFERROR(VLOOKUP("5-"&amp;Presupuestos[[#This Row],[ID DOCUMENTO]],BD_Pagos[],10,0),0)&gt;Presupuestos[[#This Row],[TOTAL SOLES]],Presupuestos[[#This Row],[TOTAL SOLES]],IFERROR(VLOOKUP("5-"&amp;Presupuestos[[#This Row],[ID DOCUMENTO]],BD_Pagos[],10,0),0))</f>
        <v>0</v>
      </c>
      <c r="BH546" s="7">
        <f>IFERROR(VLOOKUP("1-Detraccion"&amp;Presupuestos[[#This Row],[ID DOCUMENTO]],BD_Pagos[],2,0),"")</f>
        <v>0</v>
      </c>
      <c r="BI546" s="3" t="str">
        <f>IFERROR(VLOOKUP("1-Detraccion"&amp;Presupuestos[[#This Row],[ID DOCUMENTO]],BD_Pagos[],3,0),"")</f>
        <v/>
      </c>
      <c r="BJ546" s="3">
        <f>IFERROR(VLOOKUP("1-Detraccion"&amp;Presupuestos[[#This Row],[ID DOCUMENTO]],BD_Pagos[],4,0),"")</f>
        <v>0</v>
      </c>
      <c r="BK546" s="6">
        <f>IF(IFERROR(VLOOKUP("1-Detraccion"&amp;Presupuestos[[#This Row],[ID DOCUMENTO]],BD_Pagos[],5,0),0)&gt;Presupuestos[[#This Row],[TOTAL SOLES]],Presupuestos[[#This Row],[TOTAL SOLES]],IFERROR(VLOOKUP("1-Detraccion"&amp;Presupuestos[[#This Row],[ID DOCUMENTO]],BD_Pagos[],5,0),0))</f>
        <v>0</v>
      </c>
      <c r="BL546" s="6">
        <f>IF(IFERROR(VLOOKUP("1-Detraccion"&amp;Presupuestos[[#This Row],[ID DOCUMENTO]],BD_Pagos[],6,0),0)&gt;Presupuestos[[#This Row],[TOTAL SOLES]],Presupuestos[[#This Row],[TOTAL SOLES]],IFERROR(VLOOKUP("1-Detraccion"&amp;Presupuestos[[#This Row],[ID DOCUMENTO]],BD_Pagos[],6,0),0))</f>
        <v>0</v>
      </c>
      <c r="BM546" s="37"/>
      <c r="BN546" s="3"/>
      <c r="BO546" s="3"/>
      <c r="BP546" s="6"/>
      <c r="BQ54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546" s="23" t="str">
        <f>IF(Presupuestos[[#This Row],[SALDO ME-MN]]&gt;0,"PENDIENTE","CANCELADO")</f>
        <v>PENDIENTE</v>
      </c>
      <c r="BS546" s="23" t="str">
        <f>IF(COUNTIFS($U$4:$U545,Presupuestos[[#This Row],[ID DOCUMENTO]])&gt;=1,IF(B545=Presupuestos[[#This Row],[ID]],"OK","DOC. DUPLICADO"),"OK")</f>
        <v>OK</v>
      </c>
    </row>
    <row r="547" spans="2:71" x14ac:dyDescent="0.25">
      <c r="B547" s="34">
        <f>IF(Presupuestos[[#This Row],[ID DOCUMENTO]]=U546,B546,IF(B546="ID",1,B546+1))</f>
        <v>524</v>
      </c>
      <c r="C547" s="2">
        <v>45869</v>
      </c>
      <c r="D547" s="2">
        <v>45869</v>
      </c>
      <c r="E547" s="3" t="s">
        <v>911</v>
      </c>
      <c r="F547" s="25" t="s">
        <v>35</v>
      </c>
      <c r="G547" s="25" t="s">
        <v>223</v>
      </c>
      <c r="H547" s="25" t="s">
        <v>214</v>
      </c>
      <c r="I547" s="36" t="str">
        <f>IFERROR(VLOOKUP(Presupuestos[[#This Row],[AREA]]&amp;Presupuestos[[#This Row],[CONCEPTO]]&amp;Presupuestos[[#This Row],[DESCRIPCION]],Tabla28[[Columna1]:[CÓDIGO NUEVO]],2,0),"")</f>
        <v>P0303002</v>
      </c>
      <c r="J547" s="3" t="s">
        <v>666</v>
      </c>
      <c r="K547" s="3" t="s">
        <v>666</v>
      </c>
      <c r="L547" s="3" t="s">
        <v>666</v>
      </c>
      <c r="M547" s="31" t="s">
        <v>1540</v>
      </c>
      <c r="N547" s="3" t="s">
        <v>47</v>
      </c>
      <c r="O547" s="3" t="s">
        <v>300</v>
      </c>
      <c r="P547" s="3" t="s">
        <v>122</v>
      </c>
      <c r="Q547" s="3" t="str">
        <f>IFERROR(VLOOKUP(Presupuestos[[#This Row],[CLASIFICACIÓN (N)]],Tabla17[],2,0),"")</f>
        <v>Costos de ventas</v>
      </c>
      <c r="R547" s="3" t="str">
        <f>IFERROR(VLOOKUP(Presupuestos[[#This Row],[CLASIFICACIÓN (N)]],Tabla17[],3,0),"")</f>
        <v>Operativo</v>
      </c>
      <c r="S547" s="3" t="s">
        <v>16</v>
      </c>
      <c r="T547" s="3" t="str">
        <f>IFERROR(VLOOKUP(Presupuestos[[#This Row],[ALMACEN]],Tabla5[],2,0),"")</f>
        <v>Arequipa</v>
      </c>
      <c r="U547" s="19" t="str">
        <f>IFERROR(VLOOKUP(Presupuestos[[#This Row],[TIPO DE DOCUMENTO]],Tipo_Documento[],2,0)&amp;Presupuestos[[#This Row],[SERIE]]&amp;Presupuestos[[#This Row],[NUMERO]]&amp;Presupuestos[[#This Row],[RUC]],"")</f>
        <v>01F11249287120517252558</v>
      </c>
      <c r="V547" s="3" t="s">
        <v>120</v>
      </c>
      <c r="W547" s="7">
        <v>45869</v>
      </c>
      <c r="X547" s="7">
        <v>45869</v>
      </c>
      <c r="Y547" s="3" t="s">
        <v>1202</v>
      </c>
      <c r="Z547" s="3">
        <v>492871</v>
      </c>
      <c r="AA547" s="3">
        <f>IFERROR(VLOOKUP(Presupuestos[[#This Row],[RAZON SOCIAL]],CHOOSE({1,2},Clientes_Proveedores[Razon Social],Clientes_Proveedores[Ruc / Dni]),2,0),"-")</f>
        <v>20517252558</v>
      </c>
      <c r="AB547" s="31" t="s">
        <v>714</v>
      </c>
      <c r="AC547" s="3" t="s">
        <v>670</v>
      </c>
      <c r="AD547" s="5">
        <v>0.18</v>
      </c>
      <c r="AE547" s="6">
        <v>6.78</v>
      </c>
      <c r="AF547" s="6">
        <f>Presupuestos[[#This Row],[BASE]]*Presupuestos[[#This Row],[% IGV]]</f>
        <v>1.2203999999999999</v>
      </c>
      <c r="AG547" s="22">
        <f>ROUND(SUM(Presupuestos[[#This Row],[BASE]:[IGV]]),2)</f>
        <v>8</v>
      </c>
      <c r="AH547" s="9" t="str">
        <f>IF(Presupuestos[[#This Row],[MONEDA]]="USD",VLOOKUP(Presupuestos[[#This Row],[FECHA DE EMISION]],Tipo_Cambio[],3,0),"")</f>
        <v/>
      </c>
      <c r="AI547" s="22">
        <f>IFERROR(ROUND(IF(Presupuestos[[#This Row],[MONEDA]]="PEN",Presupuestos[[#This Row],[TOTAL]],Presupuestos[[#This Row],[TOTAL]]*Presupuestos[[#This Row],[TIPO DE CAMBIO]]),2),"")</f>
        <v>8</v>
      </c>
      <c r="AJ547" s="5"/>
      <c r="AK547" s="33" t="s">
        <v>671</v>
      </c>
      <c r="AL547" s="5" t="s">
        <v>715</v>
      </c>
      <c r="AM547" s="23" t="s">
        <v>671</v>
      </c>
      <c r="AN547" s="23" t="s">
        <v>671</v>
      </c>
      <c r="AO547" s="7">
        <f>IFERROR(VLOOKUP("1-"&amp;Presupuestos[[#This Row],[ID DOCUMENTO]],BD_Pagos[],7,0),"")</f>
        <v>45869</v>
      </c>
      <c r="AP547" s="16" t="str">
        <f>IFERROR(VLOOKUP("1-"&amp;Presupuestos[[#This Row],[ID DOCUMENTO]],BD_Pagos[],8,0),"")</f>
        <v>C_Ope_001</v>
      </c>
      <c r="AQ547" s="17">
        <f>IFERROR(VLOOKUP("1-"&amp;Presupuestos[[#This Row],[ID DOCUMENTO]],BD_Pagos[],9,0),"")</f>
        <v>25069</v>
      </c>
      <c r="AR547" s="54"/>
      <c r="AS547" s="7">
        <f>IFERROR(VLOOKUP("2-"&amp;Presupuestos[[#This Row],[ID DOCUMENTO]],BD_Pagos[],7,0),"")</f>
        <v>0</v>
      </c>
      <c r="AT547" s="16" t="str">
        <f>IFERROR(VLOOKUP("2-"&amp;Presupuestos[[#This Row],[ID DOCUMENTO]],BD_Pagos[],8,0),"")</f>
        <v/>
      </c>
      <c r="AU547" s="17">
        <f>IFERROR(VLOOKUP("2-"&amp;Presupuestos[[#This Row],[ID DOCUMENTO]],BD_Pagos[],9,0),"")</f>
        <v>0</v>
      </c>
      <c r="AV547" s="20">
        <f>IF(IFERROR(VLOOKUP("2-"&amp;Presupuestos[[#This Row],[ID DOCUMENTO]],BD_Pagos[],10,0),0)&gt;Presupuestos[[#This Row],[TOTAL SOLES]],Presupuestos[[#This Row],[TOTAL SOLES]],IFERROR(VLOOKUP("2-"&amp;Presupuestos[[#This Row],[ID DOCUMENTO]],BD_Pagos[],10,0),0))</f>
        <v>0</v>
      </c>
      <c r="AW547" s="7"/>
      <c r="AX547" s="16"/>
      <c r="AY547" s="17"/>
      <c r="AZ547" s="20"/>
      <c r="BA547" s="7"/>
      <c r="BB547" s="16"/>
      <c r="BC547" s="17"/>
      <c r="BD547" s="20"/>
      <c r="BE547" s="7">
        <f>IFERROR(VLOOKUP("5-"&amp;Presupuestos[[#This Row],[ID DOCUMENTO]],BD_Pagos[],7,0),"")</f>
        <v>0</v>
      </c>
      <c r="BF547" s="17">
        <f>IFERROR(VLOOKUP("5-"&amp;Presupuestos[[#This Row],[ID DOCUMENTO]],BD_Pagos[],9,0),"")</f>
        <v>0</v>
      </c>
      <c r="BG547" s="20">
        <f>IF(IFERROR(VLOOKUP("5-"&amp;Presupuestos[[#This Row],[ID DOCUMENTO]],BD_Pagos[],10,0),0)&gt;Presupuestos[[#This Row],[TOTAL SOLES]],Presupuestos[[#This Row],[TOTAL SOLES]],IFERROR(VLOOKUP("5-"&amp;Presupuestos[[#This Row],[ID DOCUMENTO]],BD_Pagos[],10,0),0))</f>
        <v>0</v>
      </c>
      <c r="BH547" s="7">
        <f>IFERROR(VLOOKUP("1-Detraccion"&amp;Presupuestos[[#This Row],[ID DOCUMENTO]],BD_Pagos[],2,0),"")</f>
        <v>0</v>
      </c>
      <c r="BI547" s="3" t="str">
        <f>IFERROR(VLOOKUP("1-Detraccion"&amp;Presupuestos[[#This Row],[ID DOCUMENTO]],BD_Pagos[],3,0),"")</f>
        <v/>
      </c>
      <c r="BJ547" s="3">
        <f>IFERROR(VLOOKUP("1-Detraccion"&amp;Presupuestos[[#This Row],[ID DOCUMENTO]],BD_Pagos[],4,0),"")</f>
        <v>0</v>
      </c>
      <c r="BK547" s="6">
        <f>IF(IFERROR(VLOOKUP("1-Detraccion"&amp;Presupuestos[[#This Row],[ID DOCUMENTO]],BD_Pagos[],5,0),0)&gt;Presupuestos[[#This Row],[TOTAL SOLES]],Presupuestos[[#This Row],[TOTAL SOLES]],IFERROR(VLOOKUP("1-Detraccion"&amp;Presupuestos[[#This Row],[ID DOCUMENTO]],BD_Pagos[],5,0),0))</f>
        <v>0</v>
      </c>
      <c r="BL547" s="6">
        <f>IF(IFERROR(VLOOKUP("1-Detraccion"&amp;Presupuestos[[#This Row],[ID DOCUMENTO]],BD_Pagos[],6,0),0)&gt;Presupuestos[[#This Row],[TOTAL SOLES]],Presupuestos[[#This Row],[TOTAL SOLES]],IFERROR(VLOOKUP("1-Detraccion"&amp;Presupuestos[[#This Row],[ID DOCUMENTO]],BD_Pagos[],6,0),0))</f>
        <v>0</v>
      </c>
      <c r="BM547" s="37"/>
      <c r="BN547" s="3"/>
      <c r="BO547" s="3"/>
      <c r="BP547" s="6"/>
      <c r="BQ54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547" s="23" t="str">
        <f>IF(Presupuestos[[#This Row],[SALDO ME-MN]]&gt;0,"PENDIENTE","CANCELADO")</f>
        <v>PENDIENTE</v>
      </c>
      <c r="BS547" s="23" t="str">
        <f>IF(COUNTIFS($U$4:$U546,Presupuestos[[#This Row],[ID DOCUMENTO]])&gt;=1,IF(B546=Presupuestos[[#This Row],[ID]],"OK","DOC. DUPLICADO"),"OK")</f>
        <v>OK</v>
      </c>
    </row>
    <row r="548" spans="2:71" x14ac:dyDescent="0.25">
      <c r="B548" s="34">
        <f>IF(Presupuestos[[#This Row],[ID DOCUMENTO]]=U547,B547,IF(B547="ID",1,B547+1))</f>
        <v>525</v>
      </c>
      <c r="C548" s="2">
        <v>45870</v>
      </c>
      <c r="D548" s="2">
        <v>45870</v>
      </c>
      <c r="E548" s="3" t="s">
        <v>911</v>
      </c>
      <c r="F548" s="25" t="s">
        <v>35</v>
      </c>
      <c r="G548" s="25" t="s">
        <v>223</v>
      </c>
      <c r="H548" s="25" t="s">
        <v>214</v>
      </c>
      <c r="I548" s="36" t="str">
        <f>IFERROR(VLOOKUP(Presupuestos[[#This Row],[AREA]]&amp;Presupuestos[[#This Row],[CONCEPTO]]&amp;Presupuestos[[#This Row],[DESCRIPCION]],Tabla28[[Columna1]:[CÓDIGO NUEVO]],2,0),"")</f>
        <v>P0303002</v>
      </c>
      <c r="J548" s="3" t="s">
        <v>666</v>
      </c>
      <c r="K548" s="3" t="s">
        <v>666</v>
      </c>
      <c r="L548" s="3" t="s">
        <v>666</v>
      </c>
      <c r="M548" s="31" t="s">
        <v>1542</v>
      </c>
      <c r="N548" s="3" t="s">
        <v>53</v>
      </c>
      <c r="O548" s="3" t="s">
        <v>315</v>
      </c>
      <c r="P548" s="3" t="s">
        <v>122</v>
      </c>
      <c r="Q548" s="3" t="str">
        <f>IFERROR(VLOOKUP(Presupuestos[[#This Row],[CLASIFICACIÓN (N)]],Tabla17[],2,0),"")</f>
        <v>Costos de ventas</v>
      </c>
      <c r="R548" s="3" t="str">
        <f>IFERROR(VLOOKUP(Presupuestos[[#This Row],[CLASIFICACIÓN (N)]],Tabla17[],3,0),"")</f>
        <v>Operativo</v>
      </c>
      <c r="S548" s="3" t="s">
        <v>16</v>
      </c>
      <c r="T548" s="3" t="str">
        <f>IFERROR(VLOOKUP(Presupuestos[[#This Row],[ALMACEN]],Tabla5[],2,0),"")</f>
        <v>Arequipa</v>
      </c>
      <c r="U548" s="19" t="str">
        <f>IFERROR(VLOOKUP(Presupuestos[[#This Row],[TIPO DE DOCUMENTO]],Tipo_Documento[],2,0)&amp;Presupuestos[[#This Row],[SERIE]]&amp;Presupuestos[[#This Row],[NUMERO]]&amp;Presupuestos[[#This Row],[RUC]],"")</f>
        <v>01F213182017920517252558</v>
      </c>
      <c r="V548" s="3" t="s">
        <v>120</v>
      </c>
      <c r="W548" s="7">
        <v>45870</v>
      </c>
      <c r="X548" s="7">
        <v>45870</v>
      </c>
      <c r="Y548" s="3" t="s">
        <v>719</v>
      </c>
      <c r="Z548" s="3">
        <v>1820179</v>
      </c>
      <c r="AA548" s="3">
        <f>IFERROR(VLOOKUP(Presupuestos[[#This Row],[RAZON SOCIAL]],CHOOSE({1,2},Clientes_Proveedores[Razon Social],Clientes_Proveedores[Ruc / Dni]),2,0),"-")</f>
        <v>20517252558</v>
      </c>
      <c r="AB548" s="31" t="s">
        <v>714</v>
      </c>
      <c r="AC548" s="3" t="s">
        <v>670</v>
      </c>
      <c r="AD548" s="5">
        <v>0.18</v>
      </c>
      <c r="AE548" s="6">
        <v>4.2370000000000001</v>
      </c>
      <c r="AF548" s="6">
        <f>Presupuestos[[#This Row],[BASE]]*Presupuestos[[#This Row],[% IGV]]</f>
        <v>0.76266</v>
      </c>
      <c r="AG548" s="22">
        <f>ROUND(SUM(Presupuestos[[#This Row],[BASE]:[IGV]]),2)</f>
        <v>5</v>
      </c>
      <c r="AH548" s="9" t="str">
        <f>IF(Presupuestos[[#This Row],[MONEDA]]="USD",VLOOKUP(Presupuestos[[#This Row],[FECHA DE EMISION]],Tipo_Cambio[],3,0),"")</f>
        <v/>
      </c>
      <c r="AI548" s="22">
        <f>IFERROR(ROUND(IF(Presupuestos[[#This Row],[MONEDA]]="PEN",Presupuestos[[#This Row],[TOTAL]],Presupuestos[[#This Row],[TOTAL]]*Presupuestos[[#This Row],[TIPO DE CAMBIO]]),2),"")</f>
        <v>5</v>
      </c>
      <c r="AJ548" s="5"/>
      <c r="AK548" s="33" t="s">
        <v>671</v>
      </c>
      <c r="AL548" s="5" t="s">
        <v>715</v>
      </c>
      <c r="AM548" s="23" t="s">
        <v>671</v>
      </c>
      <c r="AN548" s="23" t="s">
        <v>671</v>
      </c>
      <c r="AO548" s="7">
        <f>IFERROR(VLOOKUP("1-"&amp;Presupuestos[[#This Row],[ID DOCUMENTO]],BD_Pagos[],7,0),"")</f>
        <v>45870</v>
      </c>
      <c r="AP548" s="16" t="str">
        <f>IFERROR(VLOOKUP("1-"&amp;Presupuestos[[#This Row],[ID DOCUMENTO]],BD_Pagos[],8,0),"")</f>
        <v>C_Ope_001</v>
      </c>
      <c r="AQ548" s="17">
        <f>IFERROR(VLOOKUP("1-"&amp;Presupuestos[[#This Row],[ID DOCUMENTO]],BD_Pagos[],9,0),"")</f>
        <v>25048</v>
      </c>
      <c r="AR548" s="54"/>
      <c r="AS548" s="7">
        <f>IFERROR(VLOOKUP("2-"&amp;Presupuestos[[#This Row],[ID DOCUMENTO]],BD_Pagos[],7,0),"")</f>
        <v>0</v>
      </c>
      <c r="AT548" s="16" t="str">
        <f>IFERROR(VLOOKUP("2-"&amp;Presupuestos[[#This Row],[ID DOCUMENTO]],BD_Pagos[],8,0),"")</f>
        <v/>
      </c>
      <c r="AU548" s="17">
        <f>IFERROR(VLOOKUP("2-"&amp;Presupuestos[[#This Row],[ID DOCUMENTO]],BD_Pagos[],9,0),"")</f>
        <v>0</v>
      </c>
      <c r="AV548" s="20">
        <f>IF(IFERROR(VLOOKUP("2-"&amp;Presupuestos[[#This Row],[ID DOCUMENTO]],BD_Pagos[],10,0),0)&gt;Presupuestos[[#This Row],[TOTAL SOLES]],Presupuestos[[#This Row],[TOTAL SOLES]],IFERROR(VLOOKUP("2-"&amp;Presupuestos[[#This Row],[ID DOCUMENTO]],BD_Pagos[],10,0),0))</f>
        <v>0</v>
      </c>
      <c r="AW548" s="7"/>
      <c r="AX548" s="16"/>
      <c r="AY548" s="17"/>
      <c r="AZ548" s="20"/>
      <c r="BA548" s="7"/>
      <c r="BB548" s="16"/>
      <c r="BC548" s="17"/>
      <c r="BD548" s="20"/>
      <c r="BE548" s="7">
        <f>IFERROR(VLOOKUP("5-"&amp;Presupuestos[[#This Row],[ID DOCUMENTO]],BD_Pagos[],7,0),"")</f>
        <v>0</v>
      </c>
      <c r="BF548" s="17">
        <f>IFERROR(VLOOKUP("5-"&amp;Presupuestos[[#This Row],[ID DOCUMENTO]],BD_Pagos[],9,0),"")</f>
        <v>0</v>
      </c>
      <c r="BG548" s="20">
        <f>IF(IFERROR(VLOOKUP("5-"&amp;Presupuestos[[#This Row],[ID DOCUMENTO]],BD_Pagos[],10,0),0)&gt;Presupuestos[[#This Row],[TOTAL SOLES]],Presupuestos[[#This Row],[TOTAL SOLES]],IFERROR(VLOOKUP("5-"&amp;Presupuestos[[#This Row],[ID DOCUMENTO]],BD_Pagos[],10,0),0))</f>
        <v>0</v>
      </c>
      <c r="BH548" s="7">
        <f>IFERROR(VLOOKUP("1-Detraccion"&amp;Presupuestos[[#This Row],[ID DOCUMENTO]],BD_Pagos[],2,0),"")</f>
        <v>0</v>
      </c>
      <c r="BI548" s="3" t="str">
        <f>IFERROR(VLOOKUP("1-Detraccion"&amp;Presupuestos[[#This Row],[ID DOCUMENTO]],BD_Pagos[],3,0),"")</f>
        <v/>
      </c>
      <c r="BJ548" s="3">
        <f>IFERROR(VLOOKUP("1-Detraccion"&amp;Presupuestos[[#This Row],[ID DOCUMENTO]],BD_Pagos[],4,0),"")</f>
        <v>0</v>
      </c>
      <c r="BK548" s="6">
        <f>IF(IFERROR(VLOOKUP("1-Detraccion"&amp;Presupuestos[[#This Row],[ID DOCUMENTO]],BD_Pagos[],5,0),0)&gt;Presupuestos[[#This Row],[TOTAL SOLES]],Presupuestos[[#This Row],[TOTAL SOLES]],IFERROR(VLOOKUP("1-Detraccion"&amp;Presupuestos[[#This Row],[ID DOCUMENTO]],BD_Pagos[],5,0),0))</f>
        <v>0</v>
      </c>
      <c r="BL548" s="6">
        <f>IF(IFERROR(VLOOKUP("1-Detraccion"&amp;Presupuestos[[#This Row],[ID DOCUMENTO]],BD_Pagos[],6,0),0)&gt;Presupuestos[[#This Row],[TOTAL SOLES]],Presupuestos[[#This Row],[TOTAL SOLES]],IFERROR(VLOOKUP("1-Detraccion"&amp;Presupuestos[[#This Row],[ID DOCUMENTO]],BD_Pagos[],6,0),0))</f>
        <v>0</v>
      </c>
      <c r="BM548" s="37"/>
      <c r="BN548" s="3"/>
      <c r="BO548" s="3"/>
      <c r="BP548" s="6"/>
      <c r="BQ54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548" s="23" t="str">
        <f>IF(Presupuestos[[#This Row],[SALDO ME-MN]]&gt;0,"PENDIENTE","CANCELADO")</f>
        <v>PENDIENTE</v>
      </c>
      <c r="BS548" s="23" t="str">
        <f>IF(COUNTIFS($U$4:$U547,Presupuestos[[#This Row],[ID DOCUMENTO]])&gt;=1,IF(B547=Presupuestos[[#This Row],[ID]],"OK","DOC. DUPLICADO"),"OK")</f>
        <v>OK</v>
      </c>
    </row>
    <row r="549" spans="2:71" x14ac:dyDescent="0.25">
      <c r="B549" s="34">
        <f>IF(Presupuestos[[#This Row],[ID DOCUMENTO]]=U548,B548,IF(B548="ID",1,B548+1))</f>
        <v>526</v>
      </c>
      <c r="C549" s="2">
        <v>45870</v>
      </c>
      <c r="D549" s="2">
        <v>45870</v>
      </c>
      <c r="E549" s="3" t="s">
        <v>911</v>
      </c>
      <c r="F549" s="25" t="s">
        <v>35</v>
      </c>
      <c r="G549" s="25" t="s">
        <v>223</v>
      </c>
      <c r="H549" s="25" t="s">
        <v>214</v>
      </c>
      <c r="I549" s="36" t="str">
        <f>IFERROR(VLOOKUP(Presupuestos[[#This Row],[AREA]]&amp;Presupuestos[[#This Row],[CONCEPTO]]&amp;Presupuestos[[#This Row],[DESCRIPCION]],Tabla28[[Columna1]:[CÓDIGO NUEVO]],2,0),"")</f>
        <v>P0303002</v>
      </c>
      <c r="J549" s="3" t="s">
        <v>666</v>
      </c>
      <c r="K549" s="3" t="s">
        <v>666</v>
      </c>
      <c r="L549" s="3" t="s">
        <v>666</v>
      </c>
      <c r="M549" s="31" t="s">
        <v>1542</v>
      </c>
      <c r="N549" s="3" t="s">
        <v>53</v>
      </c>
      <c r="O549" s="3" t="s">
        <v>315</v>
      </c>
      <c r="P549" s="3" t="s">
        <v>122</v>
      </c>
      <c r="Q549" s="3" t="str">
        <f>IFERROR(VLOOKUP(Presupuestos[[#This Row],[CLASIFICACIÓN (N)]],Tabla17[],2,0),"")</f>
        <v>Costos de ventas</v>
      </c>
      <c r="R549" s="3" t="str">
        <f>IFERROR(VLOOKUP(Presupuestos[[#This Row],[CLASIFICACIÓN (N)]],Tabla17[],3,0),"")</f>
        <v>Operativo</v>
      </c>
      <c r="S549" s="3" t="s">
        <v>16</v>
      </c>
      <c r="T549" s="3" t="str">
        <f>IFERROR(VLOOKUP(Presupuestos[[#This Row],[ALMACEN]],Tabla5[],2,0),"")</f>
        <v>Arequipa</v>
      </c>
      <c r="U549" s="19" t="str">
        <f>IFERROR(VLOOKUP(Presupuestos[[#This Row],[TIPO DE DOCUMENTO]],Tipo_Documento[],2,0)&amp;Presupuestos[[#This Row],[SERIE]]&amp;Presupuestos[[#This Row],[NUMERO]]&amp;Presupuestos[[#This Row],[RUC]],"")</f>
        <v>01F212179984920517252558</v>
      </c>
      <c r="V549" s="3" t="s">
        <v>120</v>
      </c>
      <c r="W549" s="7">
        <v>45870</v>
      </c>
      <c r="X549" s="7">
        <v>45870</v>
      </c>
      <c r="Y549" s="3" t="s">
        <v>713</v>
      </c>
      <c r="Z549" s="3">
        <v>1799849</v>
      </c>
      <c r="AA549" s="3">
        <f>IFERROR(VLOOKUP(Presupuestos[[#This Row],[RAZON SOCIAL]],CHOOSE({1,2},Clientes_Proveedores[Razon Social],Clientes_Proveedores[Ruc / Dni]),2,0),"-")</f>
        <v>20517252558</v>
      </c>
      <c r="AB549" s="31" t="s">
        <v>714</v>
      </c>
      <c r="AC549" s="3" t="s">
        <v>670</v>
      </c>
      <c r="AD549" s="5">
        <v>0.18</v>
      </c>
      <c r="AE549" s="6">
        <v>4.2370000000000001</v>
      </c>
      <c r="AF549" s="6">
        <f>Presupuestos[[#This Row],[BASE]]*Presupuestos[[#This Row],[% IGV]]</f>
        <v>0.76266</v>
      </c>
      <c r="AG549" s="22">
        <f>ROUND(SUM(Presupuestos[[#This Row],[BASE]:[IGV]]),2)</f>
        <v>5</v>
      </c>
      <c r="AH549" s="9" t="str">
        <f>IF(Presupuestos[[#This Row],[MONEDA]]="USD",VLOOKUP(Presupuestos[[#This Row],[FECHA DE EMISION]],Tipo_Cambio[],3,0),"")</f>
        <v/>
      </c>
      <c r="AI549" s="22">
        <f>IFERROR(ROUND(IF(Presupuestos[[#This Row],[MONEDA]]="PEN",Presupuestos[[#This Row],[TOTAL]],Presupuestos[[#This Row],[TOTAL]]*Presupuestos[[#This Row],[TIPO DE CAMBIO]]),2),"")</f>
        <v>5</v>
      </c>
      <c r="AJ549" s="5"/>
      <c r="AK549" s="33" t="s">
        <v>671</v>
      </c>
      <c r="AL549" s="5" t="s">
        <v>715</v>
      </c>
      <c r="AM549" s="23" t="s">
        <v>671</v>
      </c>
      <c r="AN549" s="23" t="s">
        <v>671</v>
      </c>
      <c r="AO549" s="7">
        <f>IFERROR(VLOOKUP("1-"&amp;Presupuestos[[#This Row],[ID DOCUMENTO]],BD_Pagos[],7,0),"")</f>
        <v>45870</v>
      </c>
      <c r="AP549" s="16" t="str">
        <f>IFERROR(VLOOKUP("1-"&amp;Presupuestos[[#This Row],[ID DOCUMENTO]],BD_Pagos[],8,0),"")</f>
        <v>C_Ope_001</v>
      </c>
      <c r="AQ549" s="17">
        <f>IFERROR(VLOOKUP("1-"&amp;Presupuestos[[#This Row],[ID DOCUMENTO]],BD_Pagos[],9,0),"")</f>
        <v>25049</v>
      </c>
      <c r="AR549" s="54"/>
      <c r="AS549" s="7">
        <f>IFERROR(VLOOKUP("2-"&amp;Presupuestos[[#This Row],[ID DOCUMENTO]],BD_Pagos[],7,0),"")</f>
        <v>0</v>
      </c>
      <c r="AT549" s="16" t="str">
        <f>IFERROR(VLOOKUP("2-"&amp;Presupuestos[[#This Row],[ID DOCUMENTO]],BD_Pagos[],8,0),"")</f>
        <v/>
      </c>
      <c r="AU549" s="17">
        <f>IFERROR(VLOOKUP("2-"&amp;Presupuestos[[#This Row],[ID DOCUMENTO]],BD_Pagos[],9,0),"")</f>
        <v>0</v>
      </c>
      <c r="AV549" s="20">
        <f>IF(IFERROR(VLOOKUP("2-"&amp;Presupuestos[[#This Row],[ID DOCUMENTO]],BD_Pagos[],10,0),0)&gt;Presupuestos[[#This Row],[TOTAL SOLES]],Presupuestos[[#This Row],[TOTAL SOLES]],IFERROR(VLOOKUP("2-"&amp;Presupuestos[[#This Row],[ID DOCUMENTO]],BD_Pagos[],10,0),0))</f>
        <v>0</v>
      </c>
      <c r="AW549" s="7"/>
      <c r="AX549" s="16"/>
      <c r="AY549" s="17"/>
      <c r="AZ549" s="20"/>
      <c r="BA549" s="7"/>
      <c r="BB549" s="16"/>
      <c r="BC549" s="17"/>
      <c r="BD549" s="20"/>
      <c r="BE549" s="7">
        <f>IFERROR(VLOOKUP("5-"&amp;Presupuestos[[#This Row],[ID DOCUMENTO]],BD_Pagos[],7,0),"")</f>
        <v>0</v>
      </c>
      <c r="BF549" s="17">
        <f>IFERROR(VLOOKUP("5-"&amp;Presupuestos[[#This Row],[ID DOCUMENTO]],BD_Pagos[],9,0),"")</f>
        <v>0</v>
      </c>
      <c r="BG549" s="20">
        <f>IF(IFERROR(VLOOKUP("5-"&amp;Presupuestos[[#This Row],[ID DOCUMENTO]],BD_Pagos[],10,0),0)&gt;Presupuestos[[#This Row],[TOTAL SOLES]],Presupuestos[[#This Row],[TOTAL SOLES]],IFERROR(VLOOKUP("5-"&amp;Presupuestos[[#This Row],[ID DOCUMENTO]],BD_Pagos[],10,0),0))</f>
        <v>0</v>
      </c>
      <c r="BH549" s="7">
        <f>IFERROR(VLOOKUP("1-Detraccion"&amp;Presupuestos[[#This Row],[ID DOCUMENTO]],BD_Pagos[],2,0),"")</f>
        <v>0</v>
      </c>
      <c r="BI549" s="3" t="str">
        <f>IFERROR(VLOOKUP("1-Detraccion"&amp;Presupuestos[[#This Row],[ID DOCUMENTO]],BD_Pagos[],3,0),"")</f>
        <v/>
      </c>
      <c r="BJ549" s="3">
        <f>IFERROR(VLOOKUP("1-Detraccion"&amp;Presupuestos[[#This Row],[ID DOCUMENTO]],BD_Pagos[],4,0),"")</f>
        <v>0</v>
      </c>
      <c r="BK549" s="6">
        <f>IF(IFERROR(VLOOKUP("1-Detraccion"&amp;Presupuestos[[#This Row],[ID DOCUMENTO]],BD_Pagos[],5,0),0)&gt;Presupuestos[[#This Row],[TOTAL SOLES]],Presupuestos[[#This Row],[TOTAL SOLES]],IFERROR(VLOOKUP("1-Detraccion"&amp;Presupuestos[[#This Row],[ID DOCUMENTO]],BD_Pagos[],5,0),0))</f>
        <v>0</v>
      </c>
      <c r="BL549" s="6">
        <f>IF(IFERROR(VLOOKUP("1-Detraccion"&amp;Presupuestos[[#This Row],[ID DOCUMENTO]],BD_Pagos[],6,0),0)&gt;Presupuestos[[#This Row],[TOTAL SOLES]],Presupuestos[[#This Row],[TOTAL SOLES]],IFERROR(VLOOKUP("1-Detraccion"&amp;Presupuestos[[#This Row],[ID DOCUMENTO]],BD_Pagos[],6,0),0))</f>
        <v>0</v>
      </c>
      <c r="BM549" s="37"/>
      <c r="BN549" s="3"/>
      <c r="BO549" s="3"/>
      <c r="BP549" s="6"/>
      <c r="BQ54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549" s="23" t="str">
        <f>IF(Presupuestos[[#This Row],[SALDO ME-MN]]&gt;0,"PENDIENTE","CANCELADO")</f>
        <v>PENDIENTE</v>
      </c>
      <c r="BS549" s="23" t="str">
        <f>IF(COUNTIFS($U$4:$U548,Presupuestos[[#This Row],[ID DOCUMENTO]])&gt;=1,IF(B548=Presupuestos[[#This Row],[ID]],"OK","DOC. DUPLICADO"),"OK")</f>
        <v>OK</v>
      </c>
    </row>
    <row r="550" spans="2:71" ht="24" x14ac:dyDescent="0.25">
      <c r="B550" s="34">
        <f>IF(Presupuestos[[#This Row],[ID DOCUMENTO]]=U549,B549,IF(B549="ID",1,B549+1))</f>
        <v>527</v>
      </c>
      <c r="C550" s="2">
        <v>45870</v>
      </c>
      <c r="D550" s="2">
        <v>45870</v>
      </c>
      <c r="E550" s="3" t="s">
        <v>911</v>
      </c>
      <c r="F550" s="25" t="s">
        <v>35</v>
      </c>
      <c r="G550" s="25" t="s">
        <v>223</v>
      </c>
      <c r="H550" s="25" t="s">
        <v>199</v>
      </c>
      <c r="I550" s="36" t="str">
        <f>IFERROR(VLOOKUP(Presupuestos[[#This Row],[AREA]]&amp;Presupuestos[[#This Row],[CONCEPTO]]&amp;Presupuestos[[#This Row],[DESCRIPCION]],Tabla28[[Columna1]:[CÓDIGO NUEVO]],2,0),"")</f>
        <v>P0303001</v>
      </c>
      <c r="J550" s="3" t="s">
        <v>666</v>
      </c>
      <c r="K550" s="3" t="s">
        <v>666</v>
      </c>
      <c r="L550" s="3" t="s">
        <v>666</v>
      </c>
      <c r="M550" s="31" t="s">
        <v>1543</v>
      </c>
      <c r="N550" s="3" t="s">
        <v>33</v>
      </c>
      <c r="O550" s="3" t="s">
        <v>300</v>
      </c>
      <c r="P550" s="3" t="s">
        <v>122</v>
      </c>
      <c r="Q550" s="3" t="str">
        <f>IFERROR(VLOOKUP(Presupuestos[[#This Row],[CLASIFICACIÓN (N)]],Tabla17[],2,0),"")</f>
        <v>Costos de ventas</v>
      </c>
      <c r="R550" s="3" t="str">
        <f>IFERROR(VLOOKUP(Presupuestos[[#This Row],[CLASIFICACIÓN (N)]],Tabla17[],3,0),"")</f>
        <v>Operativo</v>
      </c>
      <c r="S550" s="3" t="s">
        <v>16</v>
      </c>
      <c r="T550" s="3" t="str">
        <f>IFERROR(VLOOKUP(Presupuestos[[#This Row],[ALMACEN]],Tabla5[],2,0),"")</f>
        <v>Arequipa</v>
      </c>
      <c r="U550" s="19" t="str">
        <f>IFERROR(VLOOKUP(Presupuestos[[#This Row],[TIPO DE DOCUMENTO]],Tipo_Documento[],2,0)&amp;Presupuestos[[#This Row],[SERIE]]&amp;Presupuestos[[#This Row],[NUMERO]]&amp;Presupuestos[[#This Row],[RUC]],"")</f>
        <v>01FE021717120259858934</v>
      </c>
      <c r="V550" s="3" t="s">
        <v>120</v>
      </c>
      <c r="W550" s="7">
        <v>45870</v>
      </c>
      <c r="X550" s="7">
        <v>45870</v>
      </c>
      <c r="Y550" s="3" t="s">
        <v>841</v>
      </c>
      <c r="Z550" s="3">
        <v>17171</v>
      </c>
      <c r="AA550" s="3">
        <f>IFERROR(VLOOKUP(Presupuestos[[#This Row],[RAZON SOCIAL]],CHOOSE({1,2},Clientes_Proveedores[Razon Social],Clientes_Proveedores[Ruc / Dni]),2,0),"-")</f>
        <v>20259858934</v>
      </c>
      <c r="AB550" s="31" t="s">
        <v>842</v>
      </c>
      <c r="AC550" s="3" t="s">
        <v>670</v>
      </c>
      <c r="AD550" s="5">
        <v>0.18</v>
      </c>
      <c r="AE550" s="6">
        <v>16.949000000000002</v>
      </c>
      <c r="AF550" s="6">
        <f>Presupuestos[[#This Row],[BASE]]*Presupuestos[[#This Row],[% IGV]]</f>
        <v>3.0508200000000003</v>
      </c>
      <c r="AG550" s="22">
        <f>ROUND(SUM(Presupuestos[[#This Row],[BASE]:[IGV]]),2)</f>
        <v>20</v>
      </c>
      <c r="AH550" s="9" t="str">
        <f>IF(Presupuestos[[#This Row],[MONEDA]]="USD",VLOOKUP(Presupuestos[[#This Row],[FECHA DE EMISION]],Tipo_Cambio[],3,0),"")</f>
        <v/>
      </c>
      <c r="AI550" s="22">
        <f>IFERROR(ROUND(IF(Presupuestos[[#This Row],[MONEDA]]="PEN",Presupuestos[[#This Row],[TOTAL]],Presupuestos[[#This Row],[TOTAL]]*Presupuestos[[#This Row],[TIPO DE CAMBIO]]),2),"")</f>
        <v>20</v>
      </c>
      <c r="AJ550" s="5"/>
      <c r="AK550" s="33" t="s">
        <v>671</v>
      </c>
      <c r="AL550" s="5" t="s">
        <v>715</v>
      </c>
      <c r="AM550" s="23" t="s">
        <v>671</v>
      </c>
      <c r="AN550" s="23" t="s">
        <v>671</v>
      </c>
      <c r="AO550" s="7">
        <f>IFERROR(VLOOKUP("1-"&amp;Presupuestos[[#This Row],[ID DOCUMENTO]],BD_Pagos[],7,0),"")</f>
        <v>45870</v>
      </c>
      <c r="AP550" s="16" t="str">
        <f>IFERROR(VLOOKUP("1-"&amp;Presupuestos[[#This Row],[ID DOCUMENTO]],BD_Pagos[],8,0),"")</f>
        <v>C_Ope_001</v>
      </c>
      <c r="AQ550" s="17">
        <f>IFERROR(VLOOKUP("1-"&amp;Presupuestos[[#This Row],[ID DOCUMENTO]],BD_Pagos[],9,0),"")</f>
        <v>25042</v>
      </c>
      <c r="AR550" s="54"/>
      <c r="AS550" s="7">
        <f>IFERROR(VLOOKUP("2-"&amp;Presupuestos[[#This Row],[ID DOCUMENTO]],BD_Pagos[],7,0),"")</f>
        <v>0</v>
      </c>
      <c r="AT550" s="16" t="str">
        <f>IFERROR(VLOOKUP("2-"&amp;Presupuestos[[#This Row],[ID DOCUMENTO]],BD_Pagos[],8,0),"")</f>
        <v/>
      </c>
      <c r="AU550" s="17">
        <f>IFERROR(VLOOKUP("2-"&amp;Presupuestos[[#This Row],[ID DOCUMENTO]],BD_Pagos[],9,0),"")</f>
        <v>0</v>
      </c>
      <c r="AV550" s="20">
        <f>IF(IFERROR(VLOOKUP("2-"&amp;Presupuestos[[#This Row],[ID DOCUMENTO]],BD_Pagos[],10,0),0)&gt;Presupuestos[[#This Row],[TOTAL SOLES]],Presupuestos[[#This Row],[TOTAL SOLES]],IFERROR(VLOOKUP("2-"&amp;Presupuestos[[#This Row],[ID DOCUMENTO]],BD_Pagos[],10,0),0))</f>
        <v>0</v>
      </c>
      <c r="AW550" s="7"/>
      <c r="AX550" s="16"/>
      <c r="AY550" s="17"/>
      <c r="AZ550" s="20"/>
      <c r="BA550" s="7"/>
      <c r="BB550" s="16"/>
      <c r="BC550" s="17"/>
      <c r="BD550" s="20"/>
      <c r="BE550" s="7">
        <f>IFERROR(VLOOKUP("5-"&amp;Presupuestos[[#This Row],[ID DOCUMENTO]],BD_Pagos[],7,0),"")</f>
        <v>0</v>
      </c>
      <c r="BF550" s="17">
        <f>IFERROR(VLOOKUP("5-"&amp;Presupuestos[[#This Row],[ID DOCUMENTO]],BD_Pagos[],9,0),"")</f>
        <v>0</v>
      </c>
      <c r="BG550" s="20">
        <f>IF(IFERROR(VLOOKUP("5-"&amp;Presupuestos[[#This Row],[ID DOCUMENTO]],BD_Pagos[],10,0),0)&gt;Presupuestos[[#This Row],[TOTAL SOLES]],Presupuestos[[#This Row],[TOTAL SOLES]],IFERROR(VLOOKUP("5-"&amp;Presupuestos[[#This Row],[ID DOCUMENTO]],BD_Pagos[],10,0),0))</f>
        <v>0</v>
      </c>
      <c r="BH550" s="7">
        <f>IFERROR(VLOOKUP("1-Detraccion"&amp;Presupuestos[[#This Row],[ID DOCUMENTO]],BD_Pagos[],2,0),"")</f>
        <v>0</v>
      </c>
      <c r="BI550" s="3" t="str">
        <f>IFERROR(VLOOKUP("1-Detraccion"&amp;Presupuestos[[#This Row],[ID DOCUMENTO]],BD_Pagos[],3,0),"")</f>
        <v/>
      </c>
      <c r="BJ550" s="3">
        <f>IFERROR(VLOOKUP("1-Detraccion"&amp;Presupuestos[[#This Row],[ID DOCUMENTO]],BD_Pagos[],4,0),"")</f>
        <v>0</v>
      </c>
      <c r="BK550" s="6">
        <f>IF(IFERROR(VLOOKUP("1-Detraccion"&amp;Presupuestos[[#This Row],[ID DOCUMENTO]],BD_Pagos[],5,0),0)&gt;Presupuestos[[#This Row],[TOTAL SOLES]],Presupuestos[[#This Row],[TOTAL SOLES]],IFERROR(VLOOKUP("1-Detraccion"&amp;Presupuestos[[#This Row],[ID DOCUMENTO]],BD_Pagos[],5,0),0))</f>
        <v>0</v>
      </c>
      <c r="BL550" s="6">
        <f>IF(IFERROR(VLOOKUP("1-Detraccion"&amp;Presupuestos[[#This Row],[ID DOCUMENTO]],BD_Pagos[],6,0),0)&gt;Presupuestos[[#This Row],[TOTAL SOLES]],Presupuestos[[#This Row],[TOTAL SOLES]],IFERROR(VLOOKUP("1-Detraccion"&amp;Presupuestos[[#This Row],[ID DOCUMENTO]],BD_Pagos[],6,0),0))</f>
        <v>0</v>
      </c>
      <c r="BM550" s="37"/>
      <c r="BN550" s="3"/>
      <c r="BO550" s="3"/>
      <c r="BP550" s="6"/>
      <c r="BQ55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550" s="23" t="str">
        <f>IF(Presupuestos[[#This Row],[SALDO ME-MN]]&gt;0,"PENDIENTE","CANCELADO")</f>
        <v>PENDIENTE</v>
      </c>
      <c r="BS550" s="23" t="str">
        <f>IF(COUNTIFS($U$4:$U549,Presupuestos[[#This Row],[ID DOCUMENTO]])&gt;=1,IF(B549=Presupuestos[[#This Row],[ID]],"OK","DOC. DUPLICADO"),"OK")</f>
        <v>OK</v>
      </c>
    </row>
    <row r="551" spans="2:71" x14ac:dyDescent="0.25">
      <c r="B551" s="34">
        <f>IF(Presupuestos[[#This Row],[ID DOCUMENTO]]=U550,B550,IF(B550="ID",1,B550+1))</f>
        <v>528</v>
      </c>
      <c r="C551" s="2">
        <v>45873</v>
      </c>
      <c r="D551" s="2">
        <v>45873</v>
      </c>
      <c r="E551" s="3" t="s">
        <v>911</v>
      </c>
      <c r="F551" s="25" t="s">
        <v>35</v>
      </c>
      <c r="G551" s="25" t="s">
        <v>223</v>
      </c>
      <c r="H551" s="25" t="s">
        <v>214</v>
      </c>
      <c r="I551" s="36" t="str">
        <f>IFERROR(VLOOKUP(Presupuestos[[#This Row],[AREA]]&amp;Presupuestos[[#This Row],[CONCEPTO]]&amp;Presupuestos[[#This Row],[DESCRIPCION]],Tabla28[[Columna1]:[CÓDIGO NUEVO]],2,0),"")</f>
        <v>P0303002</v>
      </c>
      <c r="J551" s="3" t="s">
        <v>666</v>
      </c>
      <c r="K551" s="3" t="s">
        <v>666</v>
      </c>
      <c r="L551" s="3" t="s">
        <v>666</v>
      </c>
      <c r="M551" s="31" t="s">
        <v>1544</v>
      </c>
      <c r="N551" s="3" t="s">
        <v>33</v>
      </c>
      <c r="O551" s="3" t="s">
        <v>300</v>
      </c>
      <c r="P551" s="3" t="s">
        <v>122</v>
      </c>
      <c r="Q551" s="3" t="str">
        <f>IFERROR(VLOOKUP(Presupuestos[[#This Row],[CLASIFICACIÓN (N)]],Tabla17[],2,0),"")</f>
        <v>Costos de ventas</v>
      </c>
      <c r="R551" s="3" t="str">
        <f>IFERROR(VLOOKUP(Presupuestos[[#This Row],[CLASIFICACIÓN (N)]],Tabla17[],3,0),"")</f>
        <v>Operativo</v>
      </c>
      <c r="S551" s="3" t="s">
        <v>16</v>
      </c>
      <c r="T551" s="3" t="str">
        <f>IFERROR(VLOOKUP(Presupuestos[[#This Row],[ALMACEN]],Tabla5[],2,0),"")</f>
        <v>Arequipa</v>
      </c>
      <c r="U551" s="19" t="str">
        <f>IFERROR(VLOOKUP(Presupuestos[[#This Row],[TIPO DE DOCUMENTO]],Tipo_Documento[],2,0)&amp;Presupuestos[[#This Row],[SERIE]]&amp;Presupuestos[[#This Row],[NUMERO]]&amp;Presupuestos[[#This Row],[RUC]],"")</f>
        <v>01F213182278720517252558</v>
      </c>
      <c r="V551" s="3" t="s">
        <v>120</v>
      </c>
      <c r="W551" s="7">
        <v>45873</v>
      </c>
      <c r="X551" s="7">
        <v>45873</v>
      </c>
      <c r="Y551" s="3" t="s">
        <v>719</v>
      </c>
      <c r="Z551" s="3">
        <v>1822787</v>
      </c>
      <c r="AA551" s="3">
        <f>IFERROR(VLOOKUP(Presupuestos[[#This Row],[RAZON SOCIAL]],CHOOSE({1,2},Clientes_Proveedores[Razon Social],Clientes_Proveedores[Ruc / Dni]),2,0),"-")</f>
        <v>20517252558</v>
      </c>
      <c r="AB551" s="31" t="s">
        <v>714</v>
      </c>
      <c r="AC551" s="3" t="s">
        <v>670</v>
      </c>
      <c r="AD551" s="5">
        <v>0.18</v>
      </c>
      <c r="AE551" s="6">
        <v>6.78</v>
      </c>
      <c r="AF551" s="6">
        <f>Presupuestos[[#This Row],[BASE]]*Presupuestos[[#This Row],[% IGV]]</f>
        <v>1.2203999999999999</v>
      </c>
      <c r="AG551" s="22">
        <f>ROUND(SUM(Presupuestos[[#This Row],[BASE]:[IGV]]),2)</f>
        <v>8</v>
      </c>
      <c r="AH551" s="9" t="str">
        <f>IF(Presupuestos[[#This Row],[MONEDA]]="USD",VLOOKUP(Presupuestos[[#This Row],[FECHA DE EMISION]],Tipo_Cambio[],3,0),"")</f>
        <v/>
      </c>
      <c r="AI551" s="22">
        <f>IFERROR(ROUND(IF(Presupuestos[[#This Row],[MONEDA]]="PEN",Presupuestos[[#This Row],[TOTAL]],Presupuestos[[#This Row],[TOTAL]]*Presupuestos[[#This Row],[TIPO DE CAMBIO]]),2),"")</f>
        <v>8</v>
      </c>
      <c r="AJ551" s="5"/>
      <c r="AK551" s="33" t="s">
        <v>671</v>
      </c>
      <c r="AL551" s="5" t="s">
        <v>715</v>
      </c>
      <c r="AM551" s="23" t="s">
        <v>671</v>
      </c>
      <c r="AN551" s="23" t="s">
        <v>671</v>
      </c>
      <c r="AO551" s="7">
        <f>IFERROR(VLOOKUP("1-"&amp;Presupuestos[[#This Row],[ID DOCUMENTO]],BD_Pagos[],7,0),"")</f>
        <v>45873</v>
      </c>
      <c r="AP551" s="16" t="str">
        <f>IFERROR(VLOOKUP("1-"&amp;Presupuestos[[#This Row],[ID DOCUMENTO]],BD_Pagos[],8,0),"")</f>
        <v>C_Ope_001</v>
      </c>
      <c r="AQ551" s="17">
        <f>IFERROR(VLOOKUP("1-"&amp;Presupuestos[[#This Row],[ID DOCUMENTO]],BD_Pagos[],9,0),"")</f>
        <v>25075</v>
      </c>
      <c r="AR551" s="54"/>
      <c r="AS551" s="7">
        <f>IFERROR(VLOOKUP("2-"&amp;Presupuestos[[#This Row],[ID DOCUMENTO]],BD_Pagos[],7,0),"")</f>
        <v>0</v>
      </c>
      <c r="AT551" s="16" t="str">
        <f>IFERROR(VLOOKUP("2-"&amp;Presupuestos[[#This Row],[ID DOCUMENTO]],BD_Pagos[],8,0),"")</f>
        <v/>
      </c>
      <c r="AU551" s="17">
        <f>IFERROR(VLOOKUP("2-"&amp;Presupuestos[[#This Row],[ID DOCUMENTO]],BD_Pagos[],9,0),"")</f>
        <v>0</v>
      </c>
      <c r="AV551" s="20">
        <f>IF(IFERROR(VLOOKUP("2-"&amp;Presupuestos[[#This Row],[ID DOCUMENTO]],BD_Pagos[],10,0),0)&gt;Presupuestos[[#This Row],[TOTAL SOLES]],Presupuestos[[#This Row],[TOTAL SOLES]],IFERROR(VLOOKUP("2-"&amp;Presupuestos[[#This Row],[ID DOCUMENTO]],BD_Pagos[],10,0),0))</f>
        <v>0</v>
      </c>
      <c r="AW551" s="7"/>
      <c r="AX551" s="16"/>
      <c r="AY551" s="17"/>
      <c r="AZ551" s="20"/>
      <c r="BA551" s="7"/>
      <c r="BB551" s="16"/>
      <c r="BC551" s="17"/>
      <c r="BD551" s="20"/>
      <c r="BE551" s="7">
        <f>IFERROR(VLOOKUP("5-"&amp;Presupuestos[[#This Row],[ID DOCUMENTO]],BD_Pagos[],7,0),"")</f>
        <v>0</v>
      </c>
      <c r="BF551" s="17">
        <f>IFERROR(VLOOKUP("5-"&amp;Presupuestos[[#This Row],[ID DOCUMENTO]],BD_Pagos[],9,0),"")</f>
        <v>0</v>
      </c>
      <c r="BG551" s="20">
        <f>IF(IFERROR(VLOOKUP("5-"&amp;Presupuestos[[#This Row],[ID DOCUMENTO]],BD_Pagos[],10,0),0)&gt;Presupuestos[[#This Row],[TOTAL SOLES]],Presupuestos[[#This Row],[TOTAL SOLES]],IFERROR(VLOOKUP("5-"&amp;Presupuestos[[#This Row],[ID DOCUMENTO]],BD_Pagos[],10,0),0))</f>
        <v>0</v>
      </c>
      <c r="BH551" s="7">
        <f>IFERROR(VLOOKUP("1-Detraccion"&amp;Presupuestos[[#This Row],[ID DOCUMENTO]],BD_Pagos[],2,0),"")</f>
        <v>0</v>
      </c>
      <c r="BI551" s="3" t="str">
        <f>IFERROR(VLOOKUP("1-Detraccion"&amp;Presupuestos[[#This Row],[ID DOCUMENTO]],BD_Pagos[],3,0),"")</f>
        <v/>
      </c>
      <c r="BJ551" s="3">
        <f>IFERROR(VLOOKUP("1-Detraccion"&amp;Presupuestos[[#This Row],[ID DOCUMENTO]],BD_Pagos[],4,0),"")</f>
        <v>0</v>
      </c>
      <c r="BK551" s="6">
        <f>IF(IFERROR(VLOOKUP("1-Detraccion"&amp;Presupuestos[[#This Row],[ID DOCUMENTO]],BD_Pagos[],5,0),0)&gt;Presupuestos[[#This Row],[TOTAL SOLES]],Presupuestos[[#This Row],[TOTAL SOLES]],IFERROR(VLOOKUP("1-Detraccion"&amp;Presupuestos[[#This Row],[ID DOCUMENTO]],BD_Pagos[],5,0),0))</f>
        <v>0</v>
      </c>
      <c r="BL551" s="6">
        <f>IF(IFERROR(VLOOKUP("1-Detraccion"&amp;Presupuestos[[#This Row],[ID DOCUMENTO]],BD_Pagos[],6,0),0)&gt;Presupuestos[[#This Row],[TOTAL SOLES]],Presupuestos[[#This Row],[TOTAL SOLES]],IFERROR(VLOOKUP("1-Detraccion"&amp;Presupuestos[[#This Row],[ID DOCUMENTO]],BD_Pagos[],6,0),0))</f>
        <v>0</v>
      </c>
      <c r="BM551" s="37"/>
      <c r="BN551" s="3"/>
      <c r="BO551" s="3"/>
      <c r="BP551" s="6"/>
      <c r="BQ55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551" s="23" t="str">
        <f>IF(Presupuestos[[#This Row],[SALDO ME-MN]]&gt;0,"PENDIENTE","CANCELADO")</f>
        <v>PENDIENTE</v>
      </c>
      <c r="BS551" s="23" t="str">
        <f>IF(COUNTIFS($U$4:$U550,Presupuestos[[#This Row],[ID DOCUMENTO]])&gt;=1,IF(B550=Presupuestos[[#This Row],[ID]],"OK","DOC. DUPLICADO"),"OK")</f>
        <v>OK</v>
      </c>
    </row>
    <row r="552" spans="2:71" x14ac:dyDescent="0.25">
      <c r="B552" s="34">
        <f>IF(Presupuestos[[#This Row],[ID DOCUMENTO]]=U551,B551,IF(B551="ID",1,B551+1))</f>
        <v>529</v>
      </c>
      <c r="C552" s="2">
        <v>45875</v>
      </c>
      <c r="D552" s="2">
        <v>45875</v>
      </c>
      <c r="E552" s="3" t="s">
        <v>911</v>
      </c>
      <c r="F552" s="25" t="s">
        <v>35</v>
      </c>
      <c r="G552" s="25" t="s">
        <v>223</v>
      </c>
      <c r="H552" s="25" t="s">
        <v>214</v>
      </c>
      <c r="I552" s="36" t="str">
        <f>IFERROR(VLOOKUP(Presupuestos[[#This Row],[AREA]]&amp;Presupuestos[[#This Row],[CONCEPTO]]&amp;Presupuestos[[#This Row],[DESCRIPCION]],Tabla28[[Columna1]:[CÓDIGO NUEVO]],2,0),"")</f>
        <v>P0303002</v>
      </c>
      <c r="J552" s="3" t="s">
        <v>666</v>
      </c>
      <c r="K552" s="3" t="s">
        <v>666</v>
      </c>
      <c r="L552" s="3" t="s">
        <v>666</v>
      </c>
      <c r="M552" s="31" t="s">
        <v>1545</v>
      </c>
      <c r="N552" s="3" t="s">
        <v>53</v>
      </c>
      <c r="O552" s="3" t="s">
        <v>315</v>
      </c>
      <c r="P552" s="3" t="s">
        <v>122</v>
      </c>
      <c r="Q552" s="3" t="str">
        <f>IFERROR(VLOOKUP(Presupuestos[[#This Row],[CLASIFICACIÓN (N)]],Tabla17[],2,0),"")</f>
        <v>Costos de ventas</v>
      </c>
      <c r="R552" s="3" t="str">
        <f>IFERROR(VLOOKUP(Presupuestos[[#This Row],[CLASIFICACIÓN (N)]],Tabla17[],3,0),"")</f>
        <v>Operativo</v>
      </c>
      <c r="S552" s="3" t="s">
        <v>16</v>
      </c>
      <c r="T552" s="3" t="str">
        <f>IFERROR(VLOOKUP(Presupuestos[[#This Row],[ALMACEN]],Tabla5[],2,0),"")</f>
        <v>Arequipa</v>
      </c>
      <c r="U552" s="19" t="str">
        <f>IFERROR(VLOOKUP(Presupuestos[[#This Row],[TIPO DE DOCUMENTO]],Tipo_Documento[],2,0)&amp;Presupuestos[[#This Row],[SERIE]]&amp;Presupuestos[[#This Row],[NUMERO]]&amp;Presupuestos[[#This Row],[RUC]],"")</f>
        <v>01F211242454220517252558</v>
      </c>
      <c r="V552" s="3" t="s">
        <v>120</v>
      </c>
      <c r="W552" s="7">
        <v>45875</v>
      </c>
      <c r="X552" s="7">
        <v>45875</v>
      </c>
      <c r="Y552" s="3" t="s">
        <v>829</v>
      </c>
      <c r="Z552" s="3">
        <v>2424542</v>
      </c>
      <c r="AA552" s="3">
        <f>IFERROR(VLOOKUP(Presupuestos[[#This Row],[RAZON SOCIAL]],CHOOSE({1,2},Clientes_Proveedores[Razon Social],Clientes_Proveedores[Ruc / Dni]),2,0),"-")</f>
        <v>20517252558</v>
      </c>
      <c r="AB552" s="31" t="s">
        <v>714</v>
      </c>
      <c r="AC552" s="3" t="s">
        <v>670</v>
      </c>
      <c r="AD552" s="5">
        <v>0.18</v>
      </c>
      <c r="AE552" s="6">
        <v>4.2370000000000001</v>
      </c>
      <c r="AF552" s="6">
        <f>Presupuestos[[#This Row],[BASE]]*Presupuestos[[#This Row],[% IGV]]</f>
        <v>0.76266</v>
      </c>
      <c r="AG552" s="22">
        <f>ROUND(SUM(Presupuestos[[#This Row],[BASE]:[IGV]]),2)</f>
        <v>5</v>
      </c>
      <c r="AH552" s="9" t="str">
        <f>IF(Presupuestos[[#This Row],[MONEDA]]="USD",VLOOKUP(Presupuestos[[#This Row],[FECHA DE EMISION]],Tipo_Cambio[],3,0),"")</f>
        <v/>
      </c>
      <c r="AI552" s="22">
        <f>IFERROR(ROUND(IF(Presupuestos[[#This Row],[MONEDA]]="PEN",Presupuestos[[#This Row],[TOTAL]],Presupuestos[[#This Row],[TOTAL]]*Presupuestos[[#This Row],[TIPO DE CAMBIO]]),2),"")</f>
        <v>5</v>
      </c>
      <c r="AJ552" s="5"/>
      <c r="AK552" s="33" t="s">
        <v>671</v>
      </c>
      <c r="AL552" s="5" t="s">
        <v>715</v>
      </c>
      <c r="AM552" s="23" t="s">
        <v>671</v>
      </c>
      <c r="AN552" s="23" t="s">
        <v>671</v>
      </c>
      <c r="AO552" s="7">
        <f>IFERROR(VLOOKUP("1-"&amp;Presupuestos[[#This Row],[ID DOCUMENTO]],BD_Pagos[],7,0),"")</f>
        <v>45875</v>
      </c>
      <c r="AP552" s="16" t="str">
        <f>IFERROR(VLOOKUP("1-"&amp;Presupuestos[[#This Row],[ID DOCUMENTO]],BD_Pagos[],8,0),"")</f>
        <v>C_Ope_001</v>
      </c>
      <c r="AQ552" s="17">
        <f>IFERROR(VLOOKUP("1-"&amp;Presupuestos[[#This Row],[ID DOCUMENTO]],BD_Pagos[],9,0),"")</f>
        <v>25100</v>
      </c>
      <c r="AR552" s="54"/>
      <c r="AS552" s="7">
        <f>IFERROR(VLOOKUP("2-"&amp;Presupuestos[[#This Row],[ID DOCUMENTO]],BD_Pagos[],7,0),"")</f>
        <v>0</v>
      </c>
      <c r="AT552" s="16" t="str">
        <f>IFERROR(VLOOKUP("2-"&amp;Presupuestos[[#This Row],[ID DOCUMENTO]],BD_Pagos[],8,0),"")</f>
        <v/>
      </c>
      <c r="AU552" s="17">
        <f>IFERROR(VLOOKUP("2-"&amp;Presupuestos[[#This Row],[ID DOCUMENTO]],BD_Pagos[],9,0),"")</f>
        <v>0</v>
      </c>
      <c r="AV552" s="20">
        <f>IF(IFERROR(VLOOKUP("2-"&amp;Presupuestos[[#This Row],[ID DOCUMENTO]],BD_Pagos[],10,0),0)&gt;Presupuestos[[#This Row],[TOTAL SOLES]],Presupuestos[[#This Row],[TOTAL SOLES]],IFERROR(VLOOKUP("2-"&amp;Presupuestos[[#This Row],[ID DOCUMENTO]],BD_Pagos[],10,0),0))</f>
        <v>0</v>
      </c>
      <c r="AW552" s="7"/>
      <c r="AX552" s="16"/>
      <c r="AY552" s="17"/>
      <c r="AZ552" s="20"/>
      <c r="BA552" s="7"/>
      <c r="BB552" s="16"/>
      <c r="BC552" s="17"/>
      <c r="BD552" s="20"/>
      <c r="BE552" s="7">
        <f>IFERROR(VLOOKUP("5-"&amp;Presupuestos[[#This Row],[ID DOCUMENTO]],BD_Pagos[],7,0),"")</f>
        <v>0</v>
      </c>
      <c r="BF552" s="17">
        <f>IFERROR(VLOOKUP("5-"&amp;Presupuestos[[#This Row],[ID DOCUMENTO]],BD_Pagos[],9,0),"")</f>
        <v>0</v>
      </c>
      <c r="BG552" s="20">
        <f>IF(IFERROR(VLOOKUP("5-"&amp;Presupuestos[[#This Row],[ID DOCUMENTO]],BD_Pagos[],10,0),0)&gt;Presupuestos[[#This Row],[TOTAL SOLES]],Presupuestos[[#This Row],[TOTAL SOLES]],IFERROR(VLOOKUP("5-"&amp;Presupuestos[[#This Row],[ID DOCUMENTO]],BD_Pagos[],10,0),0))</f>
        <v>0</v>
      </c>
      <c r="BH552" s="7">
        <f>IFERROR(VLOOKUP("1-Detraccion"&amp;Presupuestos[[#This Row],[ID DOCUMENTO]],BD_Pagos[],2,0),"")</f>
        <v>0</v>
      </c>
      <c r="BI552" s="3" t="str">
        <f>IFERROR(VLOOKUP("1-Detraccion"&amp;Presupuestos[[#This Row],[ID DOCUMENTO]],BD_Pagos[],3,0),"")</f>
        <v/>
      </c>
      <c r="BJ552" s="3">
        <f>IFERROR(VLOOKUP("1-Detraccion"&amp;Presupuestos[[#This Row],[ID DOCUMENTO]],BD_Pagos[],4,0),"")</f>
        <v>0</v>
      </c>
      <c r="BK552" s="6">
        <f>IF(IFERROR(VLOOKUP("1-Detraccion"&amp;Presupuestos[[#This Row],[ID DOCUMENTO]],BD_Pagos[],5,0),0)&gt;Presupuestos[[#This Row],[TOTAL SOLES]],Presupuestos[[#This Row],[TOTAL SOLES]],IFERROR(VLOOKUP("1-Detraccion"&amp;Presupuestos[[#This Row],[ID DOCUMENTO]],BD_Pagos[],5,0),0))</f>
        <v>0</v>
      </c>
      <c r="BL552" s="6">
        <f>IF(IFERROR(VLOOKUP("1-Detraccion"&amp;Presupuestos[[#This Row],[ID DOCUMENTO]],BD_Pagos[],6,0),0)&gt;Presupuestos[[#This Row],[TOTAL SOLES]],Presupuestos[[#This Row],[TOTAL SOLES]],IFERROR(VLOOKUP("1-Detraccion"&amp;Presupuestos[[#This Row],[ID DOCUMENTO]],BD_Pagos[],6,0),0))</f>
        <v>0</v>
      </c>
      <c r="BM552" s="37"/>
      <c r="BN552" s="3"/>
      <c r="BO552" s="3"/>
      <c r="BP552" s="6"/>
      <c r="BQ55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552" s="23" t="str">
        <f>IF(Presupuestos[[#This Row],[SALDO ME-MN]]&gt;0,"PENDIENTE","CANCELADO")</f>
        <v>PENDIENTE</v>
      </c>
      <c r="BS552" s="23" t="str">
        <f>IF(COUNTIFS($U$4:$U551,Presupuestos[[#This Row],[ID DOCUMENTO]])&gt;=1,IF(B551=Presupuestos[[#This Row],[ID]],"OK","DOC. DUPLICADO"),"OK")</f>
        <v>OK</v>
      </c>
    </row>
    <row r="553" spans="2:71" x14ac:dyDescent="0.25">
      <c r="B553" s="34">
        <f>IF(Presupuestos[[#This Row],[ID DOCUMENTO]]=U552,B552,IF(B552="ID",1,B552+1))</f>
        <v>530</v>
      </c>
      <c r="C553" s="2">
        <v>45875</v>
      </c>
      <c r="D553" s="2">
        <v>45875</v>
      </c>
      <c r="E553" s="3" t="s">
        <v>911</v>
      </c>
      <c r="F553" s="25" t="s">
        <v>35</v>
      </c>
      <c r="G553" s="25" t="s">
        <v>223</v>
      </c>
      <c r="H553" s="25" t="s">
        <v>214</v>
      </c>
      <c r="I553" s="36" t="str">
        <f>IFERROR(VLOOKUP(Presupuestos[[#This Row],[AREA]]&amp;Presupuestos[[#This Row],[CONCEPTO]]&amp;Presupuestos[[#This Row],[DESCRIPCION]],Tabla28[[Columna1]:[CÓDIGO NUEVO]],2,0),"")</f>
        <v>P0303002</v>
      </c>
      <c r="J553" s="3" t="s">
        <v>666</v>
      </c>
      <c r="K553" s="3" t="s">
        <v>666</v>
      </c>
      <c r="L553" s="3" t="s">
        <v>666</v>
      </c>
      <c r="M553" s="31" t="s">
        <v>1545</v>
      </c>
      <c r="N553" s="3" t="s">
        <v>53</v>
      </c>
      <c r="O553" s="3" t="s">
        <v>315</v>
      </c>
      <c r="P553" s="3" t="s">
        <v>122</v>
      </c>
      <c r="Q553" s="3" t="str">
        <f>IFERROR(VLOOKUP(Presupuestos[[#This Row],[CLASIFICACIÓN (N)]],Tabla17[],2,0),"")</f>
        <v>Costos de ventas</v>
      </c>
      <c r="R553" s="3" t="str">
        <f>IFERROR(VLOOKUP(Presupuestos[[#This Row],[CLASIFICACIÓN (N)]],Tabla17[],3,0),"")</f>
        <v>Operativo</v>
      </c>
      <c r="S553" s="3" t="s">
        <v>16</v>
      </c>
      <c r="T553" s="3" t="str">
        <f>IFERROR(VLOOKUP(Presupuestos[[#This Row],[ALMACEN]],Tabla5[],2,0),"")</f>
        <v>Arequipa</v>
      </c>
      <c r="U553" s="19" t="str">
        <f>IFERROR(VLOOKUP(Presupuestos[[#This Row],[TIPO DE DOCUMENTO]],Tipo_Documento[],2,0)&amp;Presupuestos[[#This Row],[SERIE]]&amp;Presupuestos[[#This Row],[NUMERO]]&amp;Presupuestos[[#This Row],[RUC]],"")</f>
        <v>01F213182463620517252558</v>
      </c>
      <c r="V553" s="3" t="s">
        <v>120</v>
      </c>
      <c r="W553" s="7">
        <v>45875</v>
      </c>
      <c r="X553" s="7">
        <v>45875</v>
      </c>
      <c r="Y553" s="3" t="s">
        <v>719</v>
      </c>
      <c r="Z553" s="3">
        <v>1824636</v>
      </c>
      <c r="AA553" s="3">
        <f>IFERROR(VLOOKUP(Presupuestos[[#This Row],[RAZON SOCIAL]],CHOOSE({1,2},Clientes_Proveedores[Razon Social],Clientes_Proveedores[Ruc / Dni]),2,0),"-")</f>
        <v>20517252558</v>
      </c>
      <c r="AB553" s="31" t="s">
        <v>714</v>
      </c>
      <c r="AC553" s="3" t="s">
        <v>670</v>
      </c>
      <c r="AD553" s="5">
        <v>0.18</v>
      </c>
      <c r="AE553" s="6">
        <v>4.2370000000000001</v>
      </c>
      <c r="AF553" s="6">
        <f>Presupuestos[[#This Row],[BASE]]*Presupuestos[[#This Row],[% IGV]]</f>
        <v>0.76266</v>
      </c>
      <c r="AG553" s="22">
        <f>ROUND(SUM(Presupuestos[[#This Row],[BASE]:[IGV]]),2)</f>
        <v>5</v>
      </c>
      <c r="AH553" s="9" t="str">
        <f>IF(Presupuestos[[#This Row],[MONEDA]]="USD",VLOOKUP(Presupuestos[[#This Row],[FECHA DE EMISION]],Tipo_Cambio[],3,0),"")</f>
        <v/>
      </c>
      <c r="AI553" s="22">
        <f>IFERROR(ROUND(IF(Presupuestos[[#This Row],[MONEDA]]="PEN",Presupuestos[[#This Row],[TOTAL]],Presupuestos[[#This Row],[TOTAL]]*Presupuestos[[#This Row],[TIPO DE CAMBIO]]),2),"")</f>
        <v>5</v>
      </c>
      <c r="AJ553" s="5"/>
      <c r="AK553" s="33" t="s">
        <v>671</v>
      </c>
      <c r="AL553" s="5" t="s">
        <v>715</v>
      </c>
      <c r="AM553" s="23" t="s">
        <v>671</v>
      </c>
      <c r="AN553" s="23" t="s">
        <v>671</v>
      </c>
      <c r="AO553" s="7">
        <f>IFERROR(VLOOKUP("1-"&amp;Presupuestos[[#This Row],[ID DOCUMENTO]],BD_Pagos[],7,0),"")</f>
        <v>45875</v>
      </c>
      <c r="AP553" s="16" t="str">
        <f>IFERROR(VLOOKUP("1-"&amp;Presupuestos[[#This Row],[ID DOCUMENTO]],BD_Pagos[],8,0),"")</f>
        <v>C_Ope_001</v>
      </c>
      <c r="AQ553" s="17">
        <f>IFERROR(VLOOKUP("1-"&amp;Presupuestos[[#This Row],[ID DOCUMENTO]],BD_Pagos[],9,0),"")</f>
        <v>25101</v>
      </c>
      <c r="AR553" s="54"/>
      <c r="AS553" s="7">
        <f>IFERROR(VLOOKUP("2-"&amp;Presupuestos[[#This Row],[ID DOCUMENTO]],BD_Pagos[],7,0),"")</f>
        <v>0</v>
      </c>
      <c r="AT553" s="16" t="str">
        <f>IFERROR(VLOOKUP("2-"&amp;Presupuestos[[#This Row],[ID DOCUMENTO]],BD_Pagos[],8,0),"")</f>
        <v/>
      </c>
      <c r="AU553" s="17">
        <f>IFERROR(VLOOKUP("2-"&amp;Presupuestos[[#This Row],[ID DOCUMENTO]],BD_Pagos[],9,0),"")</f>
        <v>0</v>
      </c>
      <c r="AV553" s="20">
        <f>IF(IFERROR(VLOOKUP("2-"&amp;Presupuestos[[#This Row],[ID DOCUMENTO]],BD_Pagos[],10,0),0)&gt;Presupuestos[[#This Row],[TOTAL SOLES]],Presupuestos[[#This Row],[TOTAL SOLES]],IFERROR(VLOOKUP("2-"&amp;Presupuestos[[#This Row],[ID DOCUMENTO]],BD_Pagos[],10,0),0))</f>
        <v>0</v>
      </c>
      <c r="AW553" s="7"/>
      <c r="AX553" s="16"/>
      <c r="AY553" s="17"/>
      <c r="AZ553" s="20"/>
      <c r="BA553" s="7"/>
      <c r="BB553" s="16"/>
      <c r="BC553" s="17"/>
      <c r="BD553" s="20"/>
      <c r="BE553" s="7">
        <f>IFERROR(VLOOKUP("5-"&amp;Presupuestos[[#This Row],[ID DOCUMENTO]],BD_Pagos[],7,0),"")</f>
        <v>0</v>
      </c>
      <c r="BF553" s="17">
        <f>IFERROR(VLOOKUP("5-"&amp;Presupuestos[[#This Row],[ID DOCUMENTO]],BD_Pagos[],9,0),"")</f>
        <v>0</v>
      </c>
      <c r="BG553" s="20">
        <f>IF(IFERROR(VLOOKUP("5-"&amp;Presupuestos[[#This Row],[ID DOCUMENTO]],BD_Pagos[],10,0),0)&gt;Presupuestos[[#This Row],[TOTAL SOLES]],Presupuestos[[#This Row],[TOTAL SOLES]],IFERROR(VLOOKUP("5-"&amp;Presupuestos[[#This Row],[ID DOCUMENTO]],BD_Pagos[],10,0),0))</f>
        <v>0</v>
      </c>
      <c r="BH553" s="7">
        <f>IFERROR(VLOOKUP("1-Detraccion"&amp;Presupuestos[[#This Row],[ID DOCUMENTO]],BD_Pagos[],2,0),"")</f>
        <v>0</v>
      </c>
      <c r="BI553" s="3" t="str">
        <f>IFERROR(VLOOKUP("1-Detraccion"&amp;Presupuestos[[#This Row],[ID DOCUMENTO]],BD_Pagos[],3,0),"")</f>
        <v/>
      </c>
      <c r="BJ553" s="3">
        <f>IFERROR(VLOOKUP("1-Detraccion"&amp;Presupuestos[[#This Row],[ID DOCUMENTO]],BD_Pagos[],4,0),"")</f>
        <v>0</v>
      </c>
      <c r="BK553" s="6">
        <f>IF(IFERROR(VLOOKUP("1-Detraccion"&amp;Presupuestos[[#This Row],[ID DOCUMENTO]],BD_Pagos[],5,0),0)&gt;Presupuestos[[#This Row],[TOTAL SOLES]],Presupuestos[[#This Row],[TOTAL SOLES]],IFERROR(VLOOKUP("1-Detraccion"&amp;Presupuestos[[#This Row],[ID DOCUMENTO]],BD_Pagos[],5,0),0))</f>
        <v>0</v>
      </c>
      <c r="BL553" s="6">
        <f>IF(IFERROR(VLOOKUP("1-Detraccion"&amp;Presupuestos[[#This Row],[ID DOCUMENTO]],BD_Pagos[],6,0),0)&gt;Presupuestos[[#This Row],[TOTAL SOLES]],Presupuestos[[#This Row],[TOTAL SOLES]],IFERROR(VLOOKUP("1-Detraccion"&amp;Presupuestos[[#This Row],[ID DOCUMENTO]],BD_Pagos[],6,0),0))</f>
        <v>0</v>
      </c>
      <c r="BM553" s="37"/>
      <c r="BN553" s="3"/>
      <c r="BO553" s="3"/>
      <c r="BP553" s="6"/>
      <c r="BQ55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553" s="23" t="str">
        <f>IF(Presupuestos[[#This Row],[SALDO ME-MN]]&gt;0,"PENDIENTE","CANCELADO")</f>
        <v>PENDIENTE</v>
      </c>
      <c r="BS553" s="23" t="str">
        <f>IF(COUNTIFS($U$4:$U552,Presupuestos[[#This Row],[ID DOCUMENTO]])&gt;=1,IF(B552=Presupuestos[[#This Row],[ID]],"OK","DOC. DUPLICADO"),"OK")</f>
        <v>OK</v>
      </c>
    </row>
    <row r="554" spans="2:71" x14ac:dyDescent="0.25">
      <c r="B554" s="34">
        <f>IF(Presupuestos[[#This Row],[ID DOCUMENTO]]=U553,B553,IF(B553="ID",1,B553+1))</f>
        <v>531</v>
      </c>
      <c r="C554" s="2">
        <v>45876</v>
      </c>
      <c r="D554" s="2">
        <v>45876</v>
      </c>
      <c r="E554" s="3" t="s">
        <v>911</v>
      </c>
      <c r="F554" s="25" t="s">
        <v>35</v>
      </c>
      <c r="G554" s="25" t="s">
        <v>223</v>
      </c>
      <c r="H554" s="25" t="s">
        <v>214</v>
      </c>
      <c r="I554" s="36" t="str">
        <f>IFERROR(VLOOKUP(Presupuestos[[#This Row],[AREA]]&amp;Presupuestos[[#This Row],[CONCEPTO]]&amp;Presupuestos[[#This Row],[DESCRIPCION]],Tabla28[[Columna1]:[CÓDIGO NUEVO]],2,0),"")</f>
        <v>P0303002</v>
      </c>
      <c r="J554" s="3" t="s">
        <v>666</v>
      </c>
      <c r="K554" s="3" t="s">
        <v>666</v>
      </c>
      <c r="L554" s="3" t="s">
        <v>666</v>
      </c>
      <c r="M554" s="31" t="s">
        <v>1545</v>
      </c>
      <c r="N554" s="3" t="s">
        <v>53</v>
      </c>
      <c r="O554" s="3" t="s">
        <v>315</v>
      </c>
      <c r="P554" s="3" t="s">
        <v>122</v>
      </c>
      <c r="Q554" s="3" t="str">
        <f>IFERROR(VLOOKUP(Presupuestos[[#This Row],[CLASIFICACIÓN (N)]],Tabla17[],2,0),"")</f>
        <v>Costos de ventas</v>
      </c>
      <c r="R554" s="3" t="str">
        <f>IFERROR(VLOOKUP(Presupuestos[[#This Row],[CLASIFICACIÓN (N)]],Tabla17[],3,0),"")</f>
        <v>Operativo</v>
      </c>
      <c r="S554" s="3" t="s">
        <v>16</v>
      </c>
      <c r="T554" s="3" t="str">
        <f>IFERROR(VLOOKUP(Presupuestos[[#This Row],[ALMACEN]],Tabla5[],2,0),"")</f>
        <v>Arequipa</v>
      </c>
      <c r="U554" s="19" t="str">
        <f>IFERROR(VLOOKUP(Presupuestos[[#This Row],[TIPO DE DOCUMENTO]],Tipo_Documento[],2,0)&amp;Presupuestos[[#This Row],[SERIE]]&amp;Presupuestos[[#This Row],[NUMERO]]&amp;Presupuestos[[#This Row],[RUC]],"")</f>
        <v>01F212180492020517252558</v>
      </c>
      <c r="V554" s="3" t="s">
        <v>120</v>
      </c>
      <c r="W554" s="7">
        <v>45876</v>
      </c>
      <c r="X554" s="7">
        <v>45876</v>
      </c>
      <c r="Y554" s="3" t="s">
        <v>713</v>
      </c>
      <c r="Z554" s="3">
        <v>1804920</v>
      </c>
      <c r="AA554" s="3">
        <f>IFERROR(VLOOKUP(Presupuestos[[#This Row],[RAZON SOCIAL]],CHOOSE({1,2},Clientes_Proveedores[Razon Social],Clientes_Proveedores[Ruc / Dni]),2,0),"-")</f>
        <v>20517252558</v>
      </c>
      <c r="AB554" s="31" t="s">
        <v>714</v>
      </c>
      <c r="AC554" s="3" t="s">
        <v>670</v>
      </c>
      <c r="AD554" s="5">
        <v>0.18</v>
      </c>
      <c r="AE554" s="6">
        <v>4.2370000000000001</v>
      </c>
      <c r="AF554" s="6">
        <f>Presupuestos[[#This Row],[BASE]]*Presupuestos[[#This Row],[% IGV]]</f>
        <v>0.76266</v>
      </c>
      <c r="AG554" s="22">
        <f>ROUND(SUM(Presupuestos[[#This Row],[BASE]:[IGV]]),2)</f>
        <v>5</v>
      </c>
      <c r="AH554" s="9" t="str">
        <f>IF(Presupuestos[[#This Row],[MONEDA]]="USD",VLOOKUP(Presupuestos[[#This Row],[FECHA DE EMISION]],Tipo_Cambio[],3,0),"")</f>
        <v/>
      </c>
      <c r="AI554" s="22">
        <f>IFERROR(ROUND(IF(Presupuestos[[#This Row],[MONEDA]]="PEN",Presupuestos[[#This Row],[TOTAL]],Presupuestos[[#This Row],[TOTAL]]*Presupuestos[[#This Row],[TIPO DE CAMBIO]]),2),"")</f>
        <v>5</v>
      </c>
      <c r="AJ554" s="5"/>
      <c r="AK554" s="33" t="s">
        <v>671</v>
      </c>
      <c r="AL554" s="5" t="s">
        <v>715</v>
      </c>
      <c r="AM554" s="23" t="s">
        <v>671</v>
      </c>
      <c r="AN554" s="23" t="s">
        <v>671</v>
      </c>
      <c r="AO554" s="7">
        <f>IFERROR(VLOOKUP("1-"&amp;Presupuestos[[#This Row],[ID DOCUMENTO]],BD_Pagos[],7,0),"")</f>
        <v>45876</v>
      </c>
      <c r="AP554" s="16" t="str">
        <f>IFERROR(VLOOKUP("1-"&amp;Presupuestos[[#This Row],[ID DOCUMENTO]],BD_Pagos[],8,0),"")</f>
        <v>C_Ope_001</v>
      </c>
      <c r="AQ554" s="17">
        <f>IFERROR(VLOOKUP("1-"&amp;Presupuestos[[#This Row],[ID DOCUMENTO]],BD_Pagos[],9,0),"")</f>
        <v>25102</v>
      </c>
      <c r="AR554" s="54"/>
      <c r="AS554" s="7">
        <f>IFERROR(VLOOKUP("2-"&amp;Presupuestos[[#This Row],[ID DOCUMENTO]],BD_Pagos[],7,0),"")</f>
        <v>0</v>
      </c>
      <c r="AT554" s="16" t="str">
        <f>IFERROR(VLOOKUP("2-"&amp;Presupuestos[[#This Row],[ID DOCUMENTO]],BD_Pagos[],8,0),"")</f>
        <v/>
      </c>
      <c r="AU554" s="17">
        <f>IFERROR(VLOOKUP("2-"&amp;Presupuestos[[#This Row],[ID DOCUMENTO]],BD_Pagos[],9,0),"")</f>
        <v>0</v>
      </c>
      <c r="AV554" s="20">
        <f>IF(IFERROR(VLOOKUP("2-"&amp;Presupuestos[[#This Row],[ID DOCUMENTO]],BD_Pagos[],10,0),0)&gt;Presupuestos[[#This Row],[TOTAL SOLES]],Presupuestos[[#This Row],[TOTAL SOLES]],IFERROR(VLOOKUP("2-"&amp;Presupuestos[[#This Row],[ID DOCUMENTO]],BD_Pagos[],10,0),0))</f>
        <v>0</v>
      </c>
      <c r="AW554" s="7"/>
      <c r="AX554" s="16"/>
      <c r="AY554" s="17"/>
      <c r="AZ554" s="20"/>
      <c r="BA554" s="7"/>
      <c r="BB554" s="16"/>
      <c r="BC554" s="17"/>
      <c r="BD554" s="20"/>
      <c r="BE554" s="7">
        <f>IFERROR(VLOOKUP("5-"&amp;Presupuestos[[#This Row],[ID DOCUMENTO]],BD_Pagos[],7,0),"")</f>
        <v>0</v>
      </c>
      <c r="BF554" s="17">
        <f>IFERROR(VLOOKUP("5-"&amp;Presupuestos[[#This Row],[ID DOCUMENTO]],BD_Pagos[],9,0),"")</f>
        <v>0</v>
      </c>
      <c r="BG554" s="20">
        <f>IF(IFERROR(VLOOKUP("5-"&amp;Presupuestos[[#This Row],[ID DOCUMENTO]],BD_Pagos[],10,0),0)&gt;Presupuestos[[#This Row],[TOTAL SOLES]],Presupuestos[[#This Row],[TOTAL SOLES]],IFERROR(VLOOKUP("5-"&amp;Presupuestos[[#This Row],[ID DOCUMENTO]],BD_Pagos[],10,0),0))</f>
        <v>0</v>
      </c>
      <c r="BH554" s="7">
        <f>IFERROR(VLOOKUP("1-Detraccion"&amp;Presupuestos[[#This Row],[ID DOCUMENTO]],BD_Pagos[],2,0),"")</f>
        <v>0</v>
      </c>
      <c r="BI554" s="3" t="str">
        <f>IFERROR(VLOOKUP("1-Detraccion"&amp;Presupuestos[[#This Row],[ID DOCUMENTO]],BD_Pagos[],3,0),"")</f>
        <v/>
      </c>
      <c r="BJ554" s="3">
        <f>IFERROR(VLOOKUP("1-Detraccion"&amp;Presupuestos[[#This Row],[ID DOCUMENTO]],BD_Pagos[],4,0),"")</f>
        <v>0</v>
      </c>
      <c r="BK554" s="6">
        <f>IF(IFERROR(VLOOKUP("1-Detraccion"&amp;Presupuestos[[#This Row],[ID DOCUMENTO]],BD_Pagos[],5,0),0)&gt;Presupuestos[[#This Row],[TOTAL SOLES]],Presupuestos[[#This Row],[TOTAL SOLES]],IFERROR(VLOOKUP("1-Detraccion"&amp;Presupuestos[[#This Row],[ID DOCUMENTO]],BD_Pagos[],5,0),0))</f>
        <v>0</v>
      </c>
      <c r="BL554" s="6">
        <f>IF(IFERROR(VLOOKUP("1-Detraccion"&amp;Presupuestos[[#This Row],[ID DOCUMENTO]],BD_Pagos[],6,0),0)&gt;Presupuestos[[#This Row],[TOTAL SOLES]],Presupuestos[[#This Row],[TOTAL SOLES]],IFERROR(VLOOKUP("1-Detraccion"&amp;Presupuestos[[#This Row],[ID DOCUMENTO]],BD_Pagos[],6,0),0))</f>
        <v>0</v>
      </c>
      <c r="BM554" s="37"/>
      <c r="BN554" s="3"/>
      <c r="BO554" s="3"/>
      <c r="BP554" s="6"/>
      <c r="BQ55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554" s="23" t="str">
        <f>IF(Presupuestos[[#This Row],[SALDO ME-MN]]&gt;0,"PENDIENTE","CANCELADO")</f>
        <v>PENDIENTE</v>
      </c>
      <c r="BS554" s="23" t="str">
        <f>IF(COUNTIFS($U$4:$U553,Presupuestos[[#This Row],[ID DOCUMENTO]])&gt;=1,IF(B553=Presupuestos[[#This Row],[ID]],"OK","DOC. DUPLICADO"),"OK")</f>
        <v>OK</v>
      </c>
    </row>
    <row r="555" spans="2:71" x14ac:dyDescent="0.25">
      <c r="B555" s="34">
        <f>IF(Presupuestos[[#This Row],[ID DOCUMENTO]]=U554,B554,IF(B554="ID",1,B554+1))</f>
        <v>532</v>
      </c>
      <c r="C555" s="2">
        <v>45876</v>
      </c>
      <c r="D555" s="2">
        <v>45876</v>
      </c>
      <c r="E555" s="3" t="s">
        <v>911</v>
      </c>
      <c r="F555" s="25" t="s">
        <v>35</v>
      </c>
      <c r="G555" s="25" t="s">
        <v>223</v>
      </c>
      <c r="H555" s="25" t="s">
        <v>214</v>
      </c>
      <c r="I555" s="36" t="str">
        <f>IFERROR(VLOOKUP(Presupuestos[[#This Row],[AREA]]&amp;Presupuestos[[#This Row],[CONCEPTO]]&amp;Presupuestos[[#This Row],[DESCRIPCION]],Tabla28[[Columna1]:[CÓDIGO NUEVO]],2,0),"")</f>
        <v>P0303002</v>
      </c>
      <c r="J555" s="3" t="s">
        <v>666</v>
      </c>
      <c r="K555" s="3" t="s">
        <v>666</v>
      </c>
      <c r="L555" s="3" t="s">
        <v>666</v>
      </c>
      <c r="M555" s="31" t="s">
        <v>1545</v>
      </c>
      <c r="N555" s="3" t="s">
        <v>53</v>
      </c>
      <c r="O555" s="3" t="s">
        <v>315</v>
      </c>
      <c r="P555" s="3" t="s">
        <v>122</v>
      </c>
      <c r="Q555" s="3" t="str">
        <f>IFERROR(VLOOKUP(Presupuestos[[#This Row],[CLASIFICACIÓN (N)]],Tabla17[],2,0),"")</f>
        <v>Costos de ventas</v>
      </c>
      <c r="R555" s="3" t="str">
        <f>IFERROR(VLOOKUP(Presupuestos[[#This Row],[CLASIFICACIÓN (N)]],Tabla17[],3,0),"")</f>
        <v>Operativo</v>
      </c>
      <c r="S555" s="3" t="s">
        <v>16</v>
      </c>
      <c r="T555" s="3" t="str">
        <f>IFERROR(VLOOKUP(Presupuestos[[#This Row],[ALMACEN]],Tabla5[],2,0),"")</f>
        <v>Arequipa</v>
      </c>
      <c r="U555" s="19" t="str">
        <f>IFERROR(VLOOKUP(Presupuestos[[#This Row],[TIPO DE DOCUMENTO]],Tipo_Documento[],2,0)&amp;Presupuestos[[#This Row],[SERIE]]&amp;Presupuestos[[#This Row],[NUMERO]]&amp;Presupuestos[[#This Row],[RUC]],"")</f>
        <v>01F214213684320517252558</v>
      </c>
      <c r="V555" s="3" t="s">
        <v>120</v>
      </c>
      <c r="W555" s="7">
        <v>45876</v>
      </c>
      <c r="X555" s="7">
        <v>45876</v>
      </c>
      <c r="Y555" s="3" t="s">
        <v>716</v>
      </c>
      <c r="Z555" s="3">
        <v>2136843</v>
      </c>
      <c r="AA555" s="3">
        <f>IFERROR(VLOOKUP(Presupuestos[[#This Row],[RAZON SOCIAL]],CHOOSE({1,2},Clientes_Proveedores[Razon Social],Clientes_Proveedores[Ruc / Dni]),2,0),"-")</f>
        <v>20517252558</v>
      </c>
      <c r="AB555" s="31" t="s">
        <v>714</v>
      </c>
      <c r="AC555" s="3" t="s">
        <v>670</v>
      </c>
      <c r="AD555" s="5">
        <v>0.18</v>
      </c>
      <c r="AE555" s="6">
        <v>4.2370000000000001</v>
      </c>
      <c r="AF555" s="6">
        <f>Presupuestos[[#This Row],[BASE]]*Presupuestos[[#This Row],[% IGV]]</f>
        <v>0.76266</v>
      </c>
      <c r="AG555" s="22">
        <f>ROUND(SUM(Presupuestos[[#This Row],[BASE]:[IGV]]),2)</f>
        <v>5</v>
      </c>
      <c r="AH555" s="9" t="str">
        <f>IF(Presupuestos[[#This Row],[MONEDA]]="USD",VLOOKUP(Presupuestos[[#This Row],[FECHA DE EMISION]],Tipo_Cambio[],3,0),"")</f>
        <v/>
      </c>
      <c r="AI555" s="22">
        <f>IFERROR(ROUND(IF(Presupuestos[[#This Row],[MONEDA]]="PEN",Presupuestos[[#This Row],[TOTAL]],Presupuestos[[#This Row],[TOTAL]]*Presupuestos[[#This Row],[TIPO DE CAMBIO]]),2),"")</f>
        <v>5</v>
      </c>
      <c r="AJ555" s="5"/>
      <c r="AK555" s="33" t="s">
        <v>671</v>
      </c>
      <c r="AL555" s="5" t="s">
        <v>715</v>
      </c>
      <c r="AM555" s="23" t="s">
        <v>671</v>
      </c>
      <c r="AN555" s="23" t="s">
        <v>671</v>
      </c>
      <c r="AO555" s="7">
        <f>IFERROR(VLOOKUP("1-"&amp;Presupuestos[[#This Row],[ID DOCUMENTO]],BD_Pagos[],7,0),"")</f>
        <v>45876</v>
      </c>
      <c r="AP555" s="16" t="str">
        <f>IFERROR(VLOOKUP("1-"&amp;Presupuestos[[#This Row],[ID DOCUMENTO]],BD_Pagos[],8,0),"")</f>
        <v>C_Ope_001</v>
      </c>
      <c r="AQ555" s="17">
        <f>IFERROR(VLOOKUP("1-"&amp;Presupuestos[[#This Row],[ID DOCUMENTO]],BD_Pagos[],9,0),"")</f>
        <v>25111</v>
      </c>
      <c r="AR555" s="54"/>
      <c r="AS555" s="7">
        <f>IFERROR(VLOOKUP("2-"&amp;Presupuestos[[#This Row],[ID DOCUMENTO]],BD_Pagos[],7,0),"")</f>
        <v>0</v>
      </c>
      <c r="AT555" s="16" t="str">
        <f>IFERROR(VLOOKUP("2-"&amp;Presupuestos[[#This Row],[ID DOCUMENTO]],BD_Pagos[],8,0),"")</f>
        <v/>
      </c>
      <c r="AU555" s="17">
        <f>IFERROR(VLOOKUP("2-"&amp;Presupuestos[[#This Row],[ID DOCUMENTO]],BD_Pagos[],9,0),"")</f>
        <v>0</v>
      </c>
      <c r="AV555" s="20">
        <f>IF(IFERROR(VLOOKUP("2-"&amp;Presupuestos[[#This Row],[ID DOCUMENTO]],BD_Pagos[],10,0),0)&gt;Presupuestos[[#This Row],[TOTAL SOLES]],Presupuestos[[#This Row],[TOTAL SOLES]],IFERROR(VLOOKUP("2-"&amp;Presupuestos[[#This Row],[ID DOCUMENTO]],BD_Pagos[],10,0),0))</f>
        <v>0</v>
      </c>
      <c r="AW555" s="7"/>
      <c r="AX555" s="16"/>
      <c r="AY555" s="17"/>
      <c r="AZ555" s="20"/>
      <c r="BA555" s="7"/>
      <c r="BB555" s="16"/>
      <c r="BC555" s="17"/>
      <c r="BD555" s="20"/>
      <c r="BE555" s="7">
        <f>IFERROR(VLOOKUP("5-"&amp;Presupuestos[[#This Row],[ID DOCUMENTO]],BD_Pagos[],7,0),"")</f>
        <v>0</v>
      </c>
      <c r="BF555" s="17">
        <f>IFERROR(VLOOKUP("5-"&amp;Presupuestos[[#This Row],[ID DOCUMENTO]],BD_Pagos[],9,0),"")</f>
        <v>0</v>
      </c>
      <c r="BG555" s="20">
        <f>IF(IFERROR(VLOOKUP("5-"&amp;Presupuestos[[#This Row],[ID DOCUMENTO]],BD_Pagos[],10,0),0)&gt;Presupuestos[[#This Row],[TOTAL SOLES]],Presupuestos[[#This Row],[TOTAL SOLES]],IFERROR(VLOOKUP("5-"&amp;Presupuestos[[#This Row],[ID DOCUMENTO]],BD_Pagos[],10,0),0))</f>
        <v>0</v>
      </c>
      <c r="BH555" s="7">
        <f>IFERROR(VLOOKUP("1-Detraccion"&amp;Presupuestos[[#This Row],[ID DOCUMENTO]],BD_Pagos[],2,0),"")</f>
        <v>0</v>
      </c>
      <c r="BI555" s="3" t="str">
        <f>IFERROR(VLOOKUP("1-Detraccion"&amp;Presupuestos[[#This Row],[ID DOCUMENTO]],BD_Pagos[],3,0),"")</f>
        <v/>
      </c>
      <c r="BJ555" s="3">
        <f>IFERROR(VLOOKUP("1-Detraccion"&amp;Presupuestos[[#This Row],[ID DOCUMENTO]],BD_Pagos[],4,0),"")</f>
        <v>0</v>
      </c>
      <c r="BK555" s="6">
        <f>IF(IFERROR(VLOOKUP("1-Detraccion"&amp;Presupuestos[[#This Row],[ID DOCUMENTO]],BD_Pagos[],5,0),0)&gt;Presupuestos[[#This Row],[TOTAL SOLES]],Presupuestos[[#This Row],[TOTAL SOLES]],IFERROR(VLOOKUP("1-Detraccion"&amp;Presupuestos[[#This Row],[ID DOCUMENTO]],BD_Pagos[],5,0),0))</f>
        <v>0</v>
      </c>
      <c r="BL555" s="6">
        <f>IF(IFERROR(VLOOKUP("1-Detraccion"&amp;Presupuestos[[#This Row],[ID DOCUMENTO]],BD_Pagos[],6,0),0)&gt;Presupuestos[[#This Row],[TOTAL SOLES]],Presupuestos[[#This Row],[TOTAL SOLES]],IFERROR(VLOOKUP("1-Detraccion"&amp;Presupuestos[[#This Row],[ID DOCUMENTO]],BD_Pagos[],6,0),0))</f>
        <v>0</v>
      </c>
      <c r="BM555" s="37"/>
      <c r="BN555" s="3"/>
      <c r="BO555" s="3"/>
      <c r="BP555" s="6"/>
      <c r="BQ55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555" s="23" t="str">
        <f>IF(Presupuestos[[#This Row],[SALDO ME-MN]]&gt;0,"PENDIENTE","CANCELADO")</f>
        <v>PENDIENTE</v>
      </c>
      <c r="BS555" s="23" t="str">
        <f>IF(COUNTIFS($U$4:$U554,Presupuestos[[#This Row],[ID DOCUMENTO]])&gt;=1,IF(B554=Presupuestos[[#This Row],[ID]],"OK","DOC. DUPLICADO"),"OK")</f>
        <v>OK</v>
      </c>
    </row>
    <row r="556" spans="2:71" ht="72" x14ac:dyDescent="0.25">
      <c r="B556" s="34">
        <f>IF(Presupuestos[[#This Row],[ID DOCUMENTO]]=U555,B555,IF(B555="ID",1,B555+1))</f>
        <v>533</v>
      </c>
      <c r="C556" s="2">
        <v>45863</v>
      </c>
      <c r="D556" s="2">
        <v>45863</v>
      </c>
      <c r="E556" s="3" t="s">
        <v>681</v>
      </c>
      <c r="F556" s="25" t="s">
        <v>59</v>
      </c>
      <c r="G556" s="25" t="s">
        <v>363</v>
      </c>
      <c r="H556" s="25" t="s">
        <v>486</v>
      </c>
      <c r="I556" s="36" t="str">
        <f>IFERROR(VLOOKUP(Presupuestos[[#This Row],[AREA]]&amp;Presupuestos[[#This Row],[CONCEPTO]]&amp;Presupuestos[[#This Row],[DESCRIPCION]],Tabla28[[Columna1]:[CÓDIGO NUEVO]],2,0),"")</f>
        <v>P0701001</v>
      </c>
      <c r="J556" s="3" t="s">
        <v>1546</v>
      </c>
      <c r="K556" s="47" t="s">
        <v>1441</v>
      </c>
      <c r="L556" s="3" t="s">
        <v>666</v>
      </c>
      <c r="M556" s="31" t="s">
        <v>1547</v>
      </c>
      <c r="N556" s="3"/>
      <c r="O556" s="3" t="s">
        <v>315</v>
      </c>
      <c r="P556" s="3" t="s">
        <v>122</v>
      </c>
      <c r="Q556" s="3" t="str">
        <f>IFERROR(VLOOKUP(Presupuestos[[#This Row],[CLASIFICACIÓN (N)]],Tabla17[],2,0),"")</f>
        <v>Costos de ventas</v>
      </c>
      <c r="R556" s="3" t="str">
        <f>IFERROR(VLOOKUP(Presupuestos[[#This Row],[CLASIFICACIÓN (N)]],Tabla17[],3,0),"")</f>
        <v>Operativo</v>
      </c>
      <c r="S556" s="3" t="s">
        <v>16</v>
      </c>
      <c r="T556" s="3" t="str">
        <f>IFERROR(VLOOKUP(Presupuestos[[#This Row],[ALMACEN]],Tabla5[],2,0),"")</f>
        <v>Arequipa</v>
      </c>
      <c r="U556" s="19" t="str">
        <f>IFERROR(VLOOKUP(Presupuestos[[#This Row],[TIPO DE DOCUMENTO]],Tipo_Documento[],2,0)&amp;Presupuestos[[#This Row],[SERIE]]&amp;Presupuestos[[#This Row],[NUMERO]]&amp;Presupuestos[[#This Row],[RUC]],"")</f>
        <v>01F0011719720602484344</v>
      </c>
      <c r="V556" s="3" t="s">
        <v>120</v>
      </c>
      <c r="W556" s="7">
        <v>45863</v>
      </c>
      <c r="X556" s="7">
        <v>45894</v>
      </c>
      <c r="Y556" s="3" t="s">
        <v>688</v>
      </c>
      <c r="Z556" s="3">
        <v>17197</v>
      </c>
      <c r="AA556" s="3">
        <f>IFERROR(VLOOKUP(Presupuestos[[#This Row],[RAZON SOCIAL]],CHOOSE({1,2},Clientes_Proveedores[Razon Social],Clientes_Proveedores[Ruc / Dni]),2,0),"-")</f>
        <v>20602484344</v>
      </c>
      <c r="AB556" s="31" t="s">
        <v>1548</v>
      </c>
      <c r="AC556" s="3" t="s">
        <v>670</v>
      </c>
      <c r="AD556" s="5">
        <v>0.18</v>
      </c>
      <c r="AE556" s="6">
        <v>2268</v>
      </c>
      <c r="AF556" s="6">
        <f>Presupuestos[[#This Row],[BASE]]*Presupuestos[[#This Row],[% IGV]]</f>
        <v>408.24</v>
      </c>
      <c r="AG556" s="22">
        <f>ROUND(SUM(Presupuestos[[#This Row],[BASE]:[IGV]]),2)</f>
        <v>2676.24</v>
      </c>
      <c r="AH556" s="9" t="str">
        <f>IF(Presupuestos[[#This Row],[MONEDA]]="USD",VLOOKUP(Presupuestos[[#This Row],[FECHA DE EMISION]],Tipo_Cambio[],3,0),"")</f>
        <v/>
      </c>
      <c r="AI556" s="22">
        <f>IFERROR(ROUND(IF(Presupuestos[[#This Row],[MONEDA]]="PEN",Presupuestos[[#This Row],[TOTAL]],Presupuestos[[#This Row],[TOTAL]]*Presupuestos[[#This Row],[TIPO DE CAMBIO]]),2),"")</f>
        <v>2676.24</v>
      </c>
      <c r="AJ556" s="5"/>
      <c r="AK556" s="33" t="s">
        <v>671</v>
      </c>
      <c r="AL556" s="5" t="s">
        <v>680</v>
      </c>
      <c r="AM556" s="23" t="s">
        <v>671</v>
      </c>
      <c r="AN556" s="23" t="s">
        <v>671</v>
      </c>
      <c r="AO556" s="7">
        <f>IFERROR(VLOOKUP("1-"&amp;Presupuestos[[#This Row],[ID DOCUMENTO]],BD_Pagos[],7,0),"")</f>
        <v>0</v>
      </c>
      <c r="AP556" s="16" t="str">
        <f>IFERROR(VLOOKUP("1-"&amp;Presupuestos[[#This Row],[ID DOCUMENTO]],BD_Pagos[],8,0),"")</f>
        <v/>
      </c>
      <c r="AQ556" s="17" t="str">
        <f>IFERROR(VLOOKUP("1-"&amp;Presupuestos[[#This Row],[ID DOCUMENTO]],BD_Pagos[],9,0),"")</f>
        <v/>
      </c>
      <c r="AR556" s="54"/>
      <c r="AS556" s="7">
        <f>IFERROR(VLOOKUP("2-"&amp;Presupuestos[[#This Row],[ID DOCUMENTO]],BD_Pagos[],7,0),"")</f>
        <v>0</v>
      </c>
      <c r="AT556" s="16" t="str">
        <f>IFERROR(VLOOKUP("2-"&amp;Presupuestos[[#This Row],[ID DOCUMENTO]],BD_Pagos[],8,0),"")</f>
        <v/>
      </c>
      <c r="AU556" s="17">
        <f>IFERROR(VLOOKUP("2-"&amp;Presupuestos[[#This Row],[ID DOCUMENTO]],BD_Pagos[],9,0),"")</f>
        <v>0</v>
      </c>
      <c r="AV556" s="20">
        <f>IF(IFERROR(VLOOKUP("2-"&amp;Presupuestos[[#This Row],[ID DOCUMENTO]],BD_Pagos[],10,0),0)&gt;Presupuestos[[#This Row],[TOTAL SOLES]],Presupuestos[[#This Row],[TOTAL SOLES]],IFERROR(VLOOKUP("2-"&amp;Presupuestos[[#This Row],[ID DOCUMENTO]],BD_Pagos[],10,0),0))</f>
        <v>0</v>
      </c>
      <c r="AW556" s="7"/>
      <c r="AX556" s="16"/>
      <c r="AY556" s="17"/>
      <c r="AZ556" s="20"/>
      <c r="BA556" s="7"/>
      <c r="BB556" s="16"/>
      <c r="BC556" s="17"/>
      <c r="BD556" s="20"/>
      <c r="BE556" s="7">
        <f>IFERROR(VLOOKUP("5-"&amp;Presupuestos[[#This Row],[ID DOCUMENTO]],BD_Pagos[],7,0),"")</f>
        <v>0</v>
      </c>
      <c r="BF556" s="17">
        <f>IFERROR(VLOOKUP("5-"&amp;Presupuestos[[#This Row],[ID DOCUMENTO]],BD_Pagos[],9,0),"")</f>
        <v>0</v>
      </c>
      <c r="BG556" s="20">
        <f>IF(IFERROR(VLOOKUP("5-"&amp;Presupuestos[[#This Row],[ID DOCUMENTO]],BD_Pagos[],10,0),0)&gt;Presupuestos[[#This Row],[TOTAL SOLES]],Presupuestos[[#This Row],[TOTAL SOLES]],IFERROR(VLOOKUP("5-"&amp;Presupuestos[[#This Row],[ID DOCUMENTO]],BD_Pagos[],10,0),0))</f>
        <v>0</v>
      </c>
      <c r="BH556" s="7">
        <f>IFERROR(VLOOKUP("1-Detraccion"&amp;Presupuestos[[#This Row],[ID DOCUMENTO]],BD_Pagos[],2,0),"")</f>
        <v>0</v>
      </c>
      <c r="BI556" s="3" t="str">
        <f>IFERROR(VLOOKUP("1-Detraccion"&amp;Presupuestos[[#This Row],[ID DOCUMENTO]],BD_Pagos[],3,0),"")</f>
        <v/>
      </c>
      <c r="BJ556" s="3">
        <f>IFERROR(VLOOKUP("1-Detraccion"&amp;Presupuestos[[#This Row],[ID DOCUMENTO]],BD_Pagos[],4,0),"")</f>
        <v>0</v>
      </c>
      <c r="BK556" s="6">
        <f>IF(IFERROR(VLOOKUP("1-Detraccion"&amp;Presupuestos[[#This Row],[ID DOCUMENTO]],BD_Pagos[],5,0),0)&gt;Presupuestos[[#This Row],[TOTAL SOLES]],Presupuestos[[#This Row],[TOTAL SOLES]],IFERROR(VLOOKUP("1-Detraccion"&amp;Presupuestos[[#This Row],[ID DOCUMENTO]],BD_Pagos[],5,0),0))</f>
        <v>0</v>
      </c>
      <c r="BL556" s="6">
        <f>IF(IFERROR(VLOOKUP("1-Detraccion"&amp;Presupuestos[[#This Row],[ID DOCUMENTO]],BD_Pagos[],6,0),0)&gt;Presupuestos[[#This Row],[TOTAL SOLES]],Presupuestos[[#This Row],[TOTAL SOLES]],IFERROR(VLOOKUP("1-Detraccion"&amp;Presupuestos[[#This Row],[ID DOCUMENTO]],BD_Pagos[],6,0),0))</f>
        <v>0</v>
      </c>
      <c r="BM556" s="37"/>
      <c r="BN556" s="3"/>
      <c r="BO556" s="3"/>
      <c r="BP556" s="6"/>
      <c r="BQ55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2676.24</v>
      </c>
      <c r="BR556" s="23" t="str">
        <f>IF(Presupuestos[[#This Row],[SALDO ME-MN]]&gt;0,"PENDIENTE","CANCELADO")</f>
        <v>PENDIENTE</v>
      </c>
      <c r="BS556" s="23" t="str">
        <f>IF(COUNTIFS($U$4:$U555,Presupuestos[[#This Row],[ID DOCUMENTO]])&gt;=1,IF(B555=Presupuestos[[#This Row],[ID]],"OK","DOC. DUPLICADO"),"OK")</f>
        <v>OK</v>
      </c>
    </row>
    <row r="557" spans="2:71" x14ac:dyDescent="0.25">
      <c r="B557" s="34">
        <f>IF(Presupuestos[[#This Row],[ID DOCUMENTO]]=U556,B556,IF(B556="ID",1,B556+1))</f>
        <v>534</v>
      </c>
      <c r="C557" s="2">
        <v>45869</v>
      </c>
      <c r="D557" s="2">
        <v>45869</v>
      </c>
      <c r="E557" s="3" t="s">
        <v>681</v>
      </c>
      <c r="F557" s="25" t="s">
        <v>59</v>
      </c>
      <c r="G557" s="25" t="s">
        <v>363</v>
      </c>
      <c r="H557" s="25" t="s">
        <v>497</v>
      </c>
      <c r="I557" s="36" t="str">
        <f>IFERROR(VLOOKUP(Presupuestos[[#This Row],[AREA]]&amp;Presupuestos[[#This Row],[CONCEPTO]]&amp;Presupuestos[[#This Row],[DESCRIPCION]],Tabla28[[Columna1]:[CÓDIGO NUEVO]],2,0),"")</f>
        <v>P0701002</v>
      </c>
      <c r="J557" s="3" t="s">
        <v>1549</v>
      </c>
      <c r="K557" s="3" t="s">
        <v>666</v>
      </c>
      <c r="L557" s="3" t="s">
        <v>666</v>
      </c>
      <c r="M557" s="31" t="s">
        <v>1550</v>
      </c>
      <c r="N557" s="3"/>
      <c r="O557" s="3" t="s">
        <v>315</v>
      </c>
      <c r="P557" s="3" t="s">
        <v>122</v>
      </c>
      <c r="Q557" s="3" t="str">
        <f>IFERROR(VLOOKUP(Presupuestos[[#This Row],[CLASIFICACIÓN (N)]],Tabla17[],2,0),"")</f>
        <v>Costos de ventas</v>
      </c>
      <c r="R557" s="3" t="str">
        <f>IFERROR(VLOOKUP(Presupuestos[[#This Row],[CLASIFICACIÓN (N)]],Tabla17[],3,0),"")</f>
        <v>Operativo</v>
      </c>
      <c r="S557" s="3" t="s">
        <v>16</v>
      </c>
      <c r="T557" s="3" t="str">
        <f>IFERROR(VLOOKUP(Presupuestos[[#This Row],[ALMACEN]],Tabla5[],2,0),"")</f>
        <v>Arequipa</v>
      </c>
      <c r="U557" s="19" t="str">
        <f>IFERROR(VLOOKUP(Presupuestos[[#This Row],[TIPO DE DOCUMENTO]],Tipo_Documento[],2,0)&amp;Presupuestos[[#This Row],[SERIE]]&amp;Presupuestos[[#This Row],[NUMERO]]&amp;Presupuestos[[#This Row],[RUC]],"")</f>
        <v>01F0011723520602484344</v>
      </c>
      <c r="V557" s="3" t="s">
        <v>120</v>
      </c>
      <c r="W557" s="7">
        <v>45869</v>
      </c>
      <c r="X557" s="7">
        <v>45900</v>
      </c>
      <c r="Y557" s="3" t="s">
        <v>688</v>
      </c>
      <c r="Z557" s="3">
        <v>17235</v>
      </c>
      <c r="AA557" s="3">
        <f>IFERROR(VLOOKUP(Presupuestos[[#This Row],[RAZON SOCIAL]],CHOOSE({1,2},Clientes_Proveedores[Razon Social],Clientes_Proveedores[Ruc / Dni]),2,0),"-")</f>
        <v>20602484344</v>
      </c>
      <c r="AB557" s="31" t="s">
        <v>1548</v>
      </c>
      <c r="AC557" s="3" t="s">
        <v>670</v>
      </c>
      <c r="AD557" s="5">
        <v>0.18</v>
      </c>
      <c r="AE557" s="6">
        <v>135</v>
      </c>
      <c r="AF557" s="6">
        <f>Presupuestos[[#This Row],[BASE]]*Presupuestos[[#This Row],[% IGV]]</f>
        <v>24.3</v>
      </c>
      <c r="AG557" s="22">
        <f>ROUND(SUM(Presupuestos[[#This Row],[BASE]:[IGV]]),2)</f>
        <v>159.30000000000001</v>
      </c>
      <c r="AH557" s="9" t="str">
        <f>IF(Presupuestos[[#This Row],[MONEDA]]="USD",VLOOKUP(Presupuestos[[#This Row],[FECHA DE EMISION]],Tipo_Cambio[],3,0),"")</f>
        <v/>
      </c>
      <c r="AI557" s="22">
        <f>IFERROR(ROUND(IF(Presupuestos[[#This Row],[MONEDA]]="PEN",Presupuestos[[#This Row],[TOTAL]],Presupuestos[[#This Row],[TOTAL]]*Presupuestos[[#This Row],[TIPO DE CAMBIO]]),2),"")</f>
        <v>159.30000000000001</v>
      </c>
      <c r="AJ557" s="5"/>
      <c r="AK557" s="33" t="s">
        <v>671</v>
      </c>
      <c r="AL557" s="5" t="s">
        <v>680</v>
      </c>
      <c r="AM557" s="23" t="s">
        <v>671</v>
      </c>
      <c r="AN557" s="23" t="s">
        <v>671</v>
      </c>
      <c r="AO557" s="7">
        <f>IFERROR(VLOOKUP("1-"&amp;Presupuestos[[#This Row],[ID DOCUMENTO]],BD_Pagos[],7,0),"")</f>
        <v>0</v>
      </c>
      <c r="AP557" s="16" t="str">
        <f>IFERROR(VLOOKUP("1-"&amp;Presupuestos[[#This Row],[ID DOCUMENTO]],BD_Pagos[],8,0),"")</f>
        <v/>
      </c>
      <c r="AQ557" s="17" t="str">
        <f>IFERROR(VLOOKUP("1-"&amp;Presupuestos[[#This Row],[ID DOCUMENTO]],BD_Pagos[],9,0),"")</f>
        <v/>
      </c>
      <c r="AR557" s="54"/>
      <c r="AS557" s="7">
        <f>IFERROR(VLOOKUP("2-"&amp;Presupuestos[[#This Row],[ID DOCUMENTO]],BD_Pagos[],7,0),"")</f>
        <v>0</v>
      </c>
      <c r="AT557" s="16" t="str">
        <f>IFERROR(VLOOKUP("2-"&amp;Presupuestos[[#This Row],[ID DOCUMENTO]],BD_Pagos[],8,0),"")</f>
        <v/>
      </c>
      <c r="AU557" s="17">
        <f>IFERROR(VLOOKUP("2-"&amp;Presupuestos[[#This Row],[ID DOCUMENTO]],BD_Pagos[],9,0),"")</f>
        <v>0</v>
      </c>
      <c r="AV557" s="20">
        <f>IF(IFERROR(VLOOKUP("2-"&amp;Presupuestos[[#This Row],[ID DOCUMENTO]],BD_Pagos[],10,0),0)&gt;Presupuestos[[#This Row],[TOTAL SOLES]],Presupuestos[[#This Row],[TOTAL SOLES]],IFERROR(VLOOKUP("2-"&amp;Presupuestos[[#This Row],[ID DOCUMENTO]],BD_Pagos[],10,0),0))</f>
        <v>0</v>
      </c>
      <c r="AW557" s="7"/>
      <c r="AX557" s="16"/>
      <c r="AY557" s="17"/>
      <c r="AZ557" s="20"/>
      <c r="BA557" s="7"/>
      <c r="BB557" s="16"/>
      <c r="BC557" s="17"/>
      <c r="BD557" s="20"/>
      <c r="BE557" s="7">
        <f>IFERROR(VLOOKUP("5-"&amp;Presupuestos[[#This Row],[ID DOCUMENTO]],BD_Pagos[],7,0),"")</f>
        <v>0</v>
      </c>
      <c r="BF557" s="17">
        <f>IFERROR(VLOOKUP("5-"&amp;Presupuestos[[#This Row],[ID DOCUMENTO]],BD_Pagos[],9,0),"")</f>
        <v>0</v>
      </c>
      <c r="BG557" s="20">
        <f>IF(IFERROR(VLOOKUP("5-"&amp;Presupuestos[[#This Row],[ID DOCUMENTO]],BD_Pagos[],10,0),0)&gt;Presupuestos[[#This Row],[TOTAL SOLES]],Presupuestos[[#This Row],[TOTAL SOLES]],IFERROR(VLOOKUP("5-"&amp;Presupuestos[[#This Row],[ID DOCUMENTO]],BD_Pagos[],10,0),0))</f>
        <v>0</v>
      </c>
      <c r="BH557" s="7">
        <f>IFERROR(VLOOKUP("1-Detraccion"&amp;Presupuestos[[#This Row],[ID DOCUMENTO]],BD_Pagos[],2,0),"")</f>
        <v>0</v>
      </c>
      <c r="BI557" s="3" t="str">
        <f>IFERROR(VLOOKUP("1-Detraccion"&amp;Presupuestos[[#This Row],[ID DOCUMENTO]],BD_Pagos[],3,0),"")</f>
        <v/>
      </c>
      <c r="BJ557" s="3">
        <f>IFERROR(VLOOKUP("1-Detraccion"&amp;Presupuestos[[#This Row],[ID DOCUMENTO]],BD_Pagos[],4,0),"")</f>
        <v>0</v>
      </c>
      <c r="BK557" s="6">
        <f>IF(IFERROR(VLOOKUP("1-Detraccion"&amp;Presupuestos[[#This Row],[ID DOCUMENTO]],BD_Pagos[],5,0),0)&gt;Presupuestos[[#This Row],[TOTAL SOLES]],Presupuestos[[#This Row],[TOTAL SOLES]],IFERROR(VLOOKUP("1-Detraccion"&amp;Presupuestos[[#This Row],[ID DOCUMENTO]],BD_Pagos[],5,0),0))</f>
        <v>0</v>
      </c>
      <c r="BL557" s="6">
        <f>IF(IFERROR(VLOOKUP("1-Detraccion"&amp;Presupuestos[[#This Row],[ID DOCUMENTO]],BD_Pagos[],6,0),0)&gt;Presupuestos[[#This Row],[TOTAL SOLES]],Presupuestos[[#This Row],[TOTAL SOLES]],IFERROR(VLOOKUP("1-Detraccion"&amp;Presupuestos[[#This Row],[ID DOCUMENTO]],BD_Pagos[],6,0),0))</f>
        <v>0</v>
      </c>
      <c r="BM557" s="37"/>
      <c r="BN557" s="3"/>
      <c r="BO557" s="3"/>
      <c r="BP557" s="6"/>
      <c r="BQ55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159.30000000000001</v>
      </c>
      <c r="BR557" s="23" t="str">
        <f>IF(Presupuestos[[#This Row],[SALDO ME-MN]]&gt;0,"PENDIENTE","CANCELADO")</f>
        <v>PENDIENTE</v>
      </c>
      <c r="BS557" s="23" t="str">
        <f>IF(COUNTIFS($U$4:$U556,Presupuestos[[#This Row],[ID DOCUMENTO]])&gt;=1,IF(B556=Presupuestos[[#This Row],[ID]],"OK","DOC. DUPLICADO"),"OK")</f>
        <v>OK</v>
      </c>
    </row>
    <row r="558" spans="2:71" ht="36" x14ac:dyDescent="0.25">
      <c r="B558" s="34">
        <f>IF(Presupuestos[[#This Row],[ID DOCUMENTO]]=U557,B557,IF(B557="ID",1,B557+1))</f>
        <v>534</v>
      </c>
      <c r="C558" s="2">
        <v>45869</v>
      </c>
      <c r="D558" s="2">
        <v>45869</v>
      </c>
      <c r="E558" s="3" t="s">
        <v>681</v>
      </c>
      <c r="F558" s="25" t="s">
        <v>59</v>
      </c>
      <c r="G558" s="25" t="s">
        <v>363</v>
      </c>
      <c r="H558" s="25" t="s">
        <v>497</v>
      </c>
      <c r="I558" s="36" t="str">
        <f>IFERROR(VLOOKUP(Presupuestos[[#This Row],[AREA]]&amp;Presupuestos[[#This Row],[CONCEPTO]]&amp;Presupuestos[[#This Row],[DESCRIPCION]],Tabla28[[Columna1]:[CÓDIGO NUEVO]],2,0),"")</f>
        <v>P0701002</v>
      </c>
      <c r="J558" s="3" t="s">
        <v>1551</v>
      </c>
      <c r="K558" s="3" t="s">
        <v>666</v>
      </c>
      <c r="L558" s="3" t="s">
        <v>666</v>
      </c>
      <c r="M558" s="31" t="s">
        <v>1552</v>
      </c>
      <c r="N558" s="3"/>
      <c r="O558" s="3" t="s">
        <v>315</v>
      </c>
      <c r="P558" s="3" t="s">
        <v>122</v>
      </c>
      <c r="Q558" s="3" t="str">
        <f>IFERROR(VLOOKUP(Presupuestos[[#This Row],[CLASIFICACIÓN (N)]],Tabla17[],2,0),"")</f>
        <v>Costos de ventas</v>
      </c>
      <c r="R558" s="3" t="str">
        <f>IFERROR(VLOOKUP(Presupuestos[[#This Row],[CLASIFICACIÓN (N)]],Tabla17[],3,0),"")</f>
        <v>Operativo</v>
      </c>
      <c r="S558" s="3" t="s">
        <v>16</v>
      </c>
      <c r="T558" s="3" t="str">
        <f>IFERROR(VLOOKUP(Presupuestos[[#This Row],[ALMACEN]],Tabla5[],2,0),"")</f>
        <v>Arequipa</v>
      </c>
      <c r="U558" s="19" t="str">
        <f>IFERROR(VLOOKUP(Presupuestos[[#This Row],[TIPO DE DOCUMENTO]],Tipo_Documento[],2,0)&amp;Presupuestos[[#This Row],[SERIE]]&amp;Presupuestos[[#This Row],[NUMERO]]&amp;Presupuestos[[#This Row],[RUC]],"")</f>
        <v>01F0011723520602484344</v>
      </c>
      <c r="V558" s="3" t="s">
        <v>120</v>
      </c>
      <c r="W558" s="7">
        <v>45869</v>
      </c>
      <c r="X558" s="7">
        <v>45900</v>
      </c>
      <c r="Y558" s="3" t="s">
        <v>688</v>
      </c>
      <c r="Z558" s="3">
        <v>17235</v>
      </c>
      <c r="AA558" s="3">
        <f>IFERROR(VLOOKUP(Presupuestos[[#This Row],[RAZON SOCIAL]],CHOOSE({1,2},Clientes_Proveedores[Razon Social],Clientes_Proveedores[Ruc / Dni]),2,0),"-")</f>
        <v>20602484344</v>
      </c>
      <c r="AB558" s="31" t="s">
        <v>1548</v>
      </c>
      <c r="AC558" s="3" t="s">
        <v>670</v>
      </c>
      <c r="AD558" s="5">
        <v>0.18</v>
      </c>
      <c r="AE558" s="6">
        <v>533.79999999999995</v>
      </c>
      <c r="AF558" s="6">
        <f>Presupuestos[[#This Row],[BASE]]*Presupuestos[[#This Row],[% IGV]]</f>
        <v>96.083999999999989</v>
      </c>
      <c r="AG558" s="22">
        <f>ROUND(SUM(Presupuestos[[#This Row],[BASE]:[IGV]]),2)</f>
        <v>629.88</v>
      </c>
      <c r="AH558" s="9" t="str">
        <f>IF(Presupuestos[[#This Row],[MONEDA]]="USD",VLOOKUP(Presupuestos[[#This Row],[FECHA DE EMISION]],Tipo_Cambio[],3,0),"")</f>
        <v/>
      </c>
      <c r="AI558" s="22">
        <f>IFERROR(ROUND(IF(Presupuestos[[#This Row],[MONEDA]]="PEN",Presupuestos[[#This Row],[TOTAL]],Presupuestos[[#This Row],[TOTAL]]*Presupuestos[[#This Row],[TIPO DE CAMBIO]]),2),"")</f>
        <v>629.88</v>
      </c>
      <c r="AJ558" s="5"/>
      <c r="AK558" s="33" t="s">
        <v>671</v>
      </c>
      <c r="AL558" s="5" t="s">
        <v>680</v>
      </c>
      <c r="AM558" s="23" t="s">
        <v>671</v>
      </c>
      <c r="AN558" s="23" t="s">
        <v>671</v>
      </c>
      <c r="AO558" s="7">
        <f>IFERROR(VLOOKUP("1-"&amp;Presupuestos[[#This Row],[ID DOCUMENTO]],BD_Pagos[],7,0),"")</f>
        <v>0</v>
      </c>
      <c r="AP558" s="16" t="str">
        <f>IFERROR(VLOOKUP("1-"&amp;Presupuestos[[#This Row],[ID DOCUMENTO]],BD_Pagos[],8,0),"")</f>
        <v/>
      </c>
      <c r="AQ558" s="17" t="str">
        <f>IFERROR(VLOOKUP("1-"&amp;Presupuestos[[#This Row],[ID DOCUMENTO]],BD_Pagos[],9,0),"")</f>
        <v/>
      </c>
      <c r="AR558" s="54"/>
      <c r="AS558" s="7">
        <f>IFERROR(VLOOKUP("2-"&amp;Presupuestos[[#This Row],[ID DOCUMENTO]],BD_Pagos[],7,0),"")</f>
        <v>0</v>
      </c>
      <c r="AT558" s="16" t="str">
        <f>IFERROR(VLOOKUP("2-"&amp;Presupuestos[[#This Row],[ID DOCUMENTO]],BD_Pagos[],8,0),"")</f>
        <v/>
      </c>
      <c r="AU558" s="17">
        <f>IFERROR(VLOOKUP("2-"&amp;Presupuestos[[#This Row],[ID DOCUMENTO]],BD_Pagos[],9,0),"")</f>
        <v>0</v>
      </c>
      <c r="AV558" s="20">
        <f>IF(IFERROR(VLOOKUP("2-"&amp;Presupuestos[[#This Row],[ID DOCUMENTO]],BD_Pagos[],10,0),0)&gt;Presupuestos[[#This Row],[TOTAL SOLES]],Presupuestos[[#This Row],[TOTAL SOLES]],IFERROR(VLOOKUP("2-"&amp;Presupuestos[[#This Row],[ID DOCUMENTO]],BD_Pagos[],10,0),0))</f>
        <v>0</v>
      </c>
      <c r="AW558" s="7"/>
      <c r="AX558" s="16"/>
      <c r="AY558" s="17"/>
      <c r="AZ558" s="20"/>
      <c r="BA558" s="7"/>
      <c r="BB558" s="16"/>
      <c r="BC558" s="17"/>
      <c r="BD558" s="20"/>
      <c r="BE558" s="7">
        <f>IFERROR(VLOOKUP("5-"&amp;Presupuestos[[#This Row],[ID DOCUMENTO]],BD_Pagos[],7,0),"")</f>
        <v>0</v>
      </c>
      <c r="BF558" s="17">
        <f>IFERROR(VLOOKUP("5-"&amp;Presupuestos[[#This Row],[ID DOCUMENTO]],BD_Pagos[],9,0),"")</f>
        <v>0</v>
      </c>
      <c r="BG558" s="20">
        <f>IF(IFERROR(VLOOKUP("5-"&amp;Presupuestos[[#This Row],[ID DOCUMENTO]],BD_Pagos[],10,0),0)&gt;Presupuestos[[#This Row],[TOTAL SOLES]],Presupuestos[[#This Row],[TOTAL SOLES]],IFERROR(VLOOKUP("5-"&amp;Presupuestos[[#This Row],[ID DOCUMENTO]],BD_Pagos[],10,0),0))</f>
        <v>0</v>
      </c>
      <c r="BH558" s="7">
        <f>IFERROR(VLOOKUP("1-Detraccion"&amp;Presupuestos[[#This Row],[ID DOCUMENTO]],BD_Pagos[],2,0),"")</f>
        <v>0</v>
      </c>
      <c r="BI558" s="3" t="str">
        <f>IFERROR(VLOOKUP("1-Detraccion"&amp;Presupuestos[[#This Row],[ID DOCUMENTO]],BD_Pagos[],3,0),"")</f>
        <v/>
      </c>
      <c r="BJ558" s="3">
        <f>IFERROR(VLOOKUP("1-Detraccion"&amp;Presupuestos[[#This Row],[ID DOCUMENTO]],BD_Pagos[],4,0),"")</f>
        <v>0</v>
      </c>
      <c r="BK558" s="6">
        <f>IF(IFERROR(VLOOKUP("1-Detraccion"&amp;Presupuestos[[#This Row],[ID DOCUMENTO]],BD_Pagos[],5,0),0)&gt;Presupuestos[[#This Row],[TOTAL SOLES]],Presupuestos[[#This Row],[TOTAL SOLES]],IFERROR(VLOOKUP("1-Detraccion"&amp;Presupuestos[[#This Row],[ID DOCUMENTO]],BD_Pagos[],5,0),0))</f>
        <v>0</v>
      </c>
      <c r="BL558" s="6">
        <f>IF(IFERROR(VLOOKUP("1-Detraccion"&amp;Presupuestos[[#This Row],[ID DOCUMENTO]],BD_Pagos[],6,0),0)&gt;Presupuestos[[#This Row],[TOTAL SOLES]],Presupuestos[[#This Row],[TOTAL SOLES]],IFERROR(VLOOKUP("1-Detraccion"&amp;Presupuestos[[#This Row],[ID DOCUMENTO]],BD_Pagos[],6,0),0))</f>
        <v>0</v>
      </c>
      <c r="BM558" s="37"/>
      <c r="BN558" s="3"/>
      <c r="BO558" s="3"/>
      <c r="BP558" s="6"/>
      <c r="BQ55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629.88</v>
      </c>
      <c r="BR558" s="23" t="str">
        <f>IF(Presupuestos[[#This Row],[SALDO ME-MN]]&gt;0,"PENDIENTE","CANCELADO")</f>
        <v>PENDIENTE</v>
      </c>
      <c r="BS558" s="23" t="str">
        <f>IF(COUNTIFS($U$4:$U557,Presupuestos[[#This Row],[ID DOCUMENTO]])&gt;=1,IF(B557=Presupuestos[[#This Row],[ID]],"OK","DOC. DUPLICADO"),"OK")</f>
        <v>OK</v>
      </c>
    </row>
    <row r="559" spans="2:71" x14ac:dyDescent="0.25">
      <c r="B559" s="34">
        <f>IF(Presupuestos[[#This Row],[ID DOCUMENTO]]=U558,B558,IF(B558="ID",1,B558+1))</f>
        <v>534</v>
      </c>
      <c r="C559" s="2">
        <v>45869</v>
      </c>
      <c r="D559" s="2">
        <v>45869</v>
      </c>
      <c r="E559" s="3" t="s">
        <v>681</v>
      </c>
      <c r="F559" s="25" t="s">
        <v>59</v>
      </c>
      <c r="G559" s="25" t="s">
        <v>363</v>
      </c>
      <c r="H559" s="25" t="s">
        <v>486</v>
      </c>
      <c r="I559" s="36" t="str">
        <f>IFERROR(VLOOKUP(Presupuestos[[#This Row],[AREA]]&amp;Presupuestos[[#This Row],[CONCEPTO]]&amp;Presupuestos[[#This Row],[DESCRIPCION]],Tabla28[[Columna1]:[CÓDIGO NUEVO]],2,0),"")</f>
        <v>P0701001</v>
      </c>
      <c r="J559" s="3" t="s">
        <v>1553</v>
      </c>
      <c r="K559" s="3" t="s">
        <v>666</v>
      </c>
      <c r="L559" s="3" t="s">
        <v>666</v>
      </c>
      <c r="M559" s="31" t="s">
        <v>1554</v>
      </c>
      <c r="N559" s="3"/>
      <c r="O559" s="3" t="s">
        <v>315</v>
      </c>
      <c r="P559" s="3" t="s">
        <v>122</v>
      </c>
      <c r="Q559" s="3" t="str">
        <f>IFERROR(VLOOKUP(Presupuestos[[#This Row],[CLASIFICACIÓN (N)]],Tabla17[],2,0),"")</f>
        <v>Costos de ventas</v>
      </c>
      <c r="R559" s="3" t="str">
        <f>IFERROR(VLOOKUP(Presupuestos[[#This Row],[CLASIFICACIÓN (N)]],Tabla17[],3,0),"")</f>
        <v>Operativo</v>
      </c>
      <c r="S559" s="3" t="s">
        <v>16</v>
      </c>
      <c r="T559" s="3" t="str">
        <f>IFERROR(VLOOKUP(Presupuestos[[#This Row],[ALMACEN]],Tabla5[],2,0),"")</f>
        <v>Arequipa</v>
      </c>
      <c r="U559" s="19" t="str">
        <f>IFERROR(VLOOKUP(Presupuestos[[#This Row],[TIPO DE DOCUMENTO]],Tipo_Documento[],2,0)&amp;Presupuestos[[#This Row],[SERIE]]&amp;Presupuestos[[#This Row],[NUMERO]]&amp;Presupuestos[[#This Row],[RUC]],"")</f>
        <v>01F0011723520602484344</v>
      </c>
      <c r="V559" s="3" t="s">
        <v>120</v>
      </c>
      <c r="W559" s="7">
        <v>45869</v>
      </c>
      <c r="X559" s="7">
        <v>45900</v>
      </c>
      <c r="Y559" s="3" t="s">
        <v>688</v>
      </c>
      <c r="Z559" s="3">
        <v>17235</v>
      </c>
      <c r="AA559" s="3">
        <f>IFERROR(VLOOKUP(Presupuestos[[#This Row],[RAZON SOCIAL]],CHOOSE({1,2},Clientes_Proveedores[Razon Social],Clientes_Proveedores[Ruc / Dni]),2,0),"-")</f>
        <v>20602484344</v>
      </c>
      <c r="AB559" s="31" t="s">
        <v>1548</v>
      </c>
      <c r="AC559" s="3" t="s">
        <v>670</v>
      </c>
      <c r="AD559" s="5">
        <v>0.18</v>
      </c>
      <c r="AE559" s="6">
        <v>251.88</v>
      </c>
      <c r="AF559" s="6">
        <f>Presupuestos[[#This Row],[BASE]]*Presupuestos[[#This Row],[% IGV]]</f>
        <v>45.3384</v>
      </c>
      <c r="AG559" s="22">
        <f>ROUND(SUM(Presupuestos[[#This Row],[BASE]:[IGV]]),2)</f>
        <v>297.22000000000003</v>
      </c>
      <c r="AH559" s="9" t="str">
        <f>IF(Presupuestos[[#This Row],[MONEDA]]="USD",VLOOKUP(Presupuestos[[#This Row],[FECHA DE EMISION]],Tipo_Cambio[],3,0),"")</f>
        <v/>
      </c>
      <c r="AI559" s="22">
        <f>IFERROR(ROUND(IF(Presupuestos[[#This Row],[MONEDA]]="PEN",Presupuestos[[#This Row],[TOTAL]],Presupuestos[[#This Row],[TOTAL]]*Presupuestos[[#This Row],[TIPO DE CAMBIO]]),2),"")</f>
        <v>297.22000000000003</v>
      </c>
      <c r="AJ559" s="5"/>
      <c r="AK559" s="33" t="s">
        <v>671</v>
      </c>
      <c r="AL559" s="5" t="s">
        <v>680</v>
      </c>
      <c r="AM559" s="23" t="s">
        <v>671</v>
      </c>
      <c r="AN559" s="23" t="s">
        <v>671</v>
      </c>
      <c r="AO559" s="7">
        <f>IFERROR(VLOOKUP("1-"&amp;Presupuestos[[#This Row],[ID DOCUMENTO]],BD_Pagos[],7,0),"")</f>
        <v>0</v>
      </c>
      <c r="AP559" s="16" t="str">
        <f>IFERROR(VLOOKUP("1-"&amp;Presupuestos[[#This Row],[ID DOCUMENTO]],BD_Pagos[],8,0),"")</f>
        <v/>
      </c>
      <c r="AQ559" s="17" t="str">
        <f>IFERROR(VLOOKUP("1-"&amp;Presupuestos[[#This Row],[ID DOCUMENTO]],BD_Pagos[],9,0),"")</f>
        <v/>
      </c>
      <c r="AR559" s="54"/>
      <c r="AS559" s="7">
        <f>IFERROR(VLOOKUP("2-"&amp;Presupuestos[[#This Row],[ID DOCUMENTO]],BD_Pagos[],7,0),"")</f>
        <v>0</v>
      </c>
      <c r="AT559" s="16" t="str">
        <f>IFERROR(VLOOKUP("2-"&amp;Presupuestos[[#This Row],[ID DOCUMENTO]],BD_Pagos[],8,0),"")</f>
        <v/>
      </c>
      <c r="AU559" s="17">
        <f>IFERROR(VLOOKUP("2-"&amp;Presupuestos[[#This Row],[ID DOCUMENTO]],BD_Pagos[],9,0),"")</f>
        <v>0</v>
      </c>
      <c r="AV559" s="20">
        <f>IF(IFERROR(VLOOKUP("2-"&amp;Presupuestos[[#This Row],[ID DOCUMENTO]],BD_Pagos[],10,0),0)&gt;Presupuestos[[#This Row],[TOTAL SOLES]],Presupuestos[[#This Row],[TOTAL SOLES]],IFERROR(VLOOKUP("2-"&amp;Presupuestos[[#This Row],[ID DOCUMENTO]],BD_Pagos[],10,0),0))</f>
        <v>0</v>
      </c>
      <c r="AW559" s="7"/>
      <c r="AX559" s="16"/>
      <c r="AY559" s="17"/>
      <c r="AZ559" s="20"/>
      <c r="BA559" s="7"/>
      <c r="BB559" s="16"/>
      <c r="BC559" s="17"/>
      <c r="BD559" s="20"/>
      <c r="BE559" s="7">
        <f>IFERROR(VLOOKUP("5-"&amp;Presupuestos[[#This Row],[ID DOCUMENTO]],BD_Pagos[],7,0),"")</f>
        <v>0</v>
      </c>
      <c r="BF559" s="17">
        <f>IFERROR(VLOOKUP("5-"&amp;Presupuestos[[#This Row],[ID DOCUMENTO]],BD_Pagos[],9,0),"")</f>
        <v>0</v>
      </c>
      <c r="BG559" s="20">
        <f>IF(IFERROR(VLOOKUP("5-"&amp;Presupuestos[[#This Row],[ID DOCUMENTO]],BD_Pagos[],10,0),0)&gt;Presupuestos[[#This Row],[TOTAL SOLES]],Presupuestos[[#This Row],[TOTAL SOLES]],IFERROR(VLOOKUP("5-"&amp;Presupuestos[[#This Row],[ID DOCUMENTO]],BD_Pagos[],10,0),0))</f>
        <v>0</v>
      </c>
      <c r="BH559" s="7">
        <f>IFERROR(VLOOKUP("1-Detraccion"&amp;Presupuestos[[#This Row],[ID DOCUMENTO]],BD_Pagos[],2,0),"")</f>
        <v>0</v>
      </c>
      <c r="BI559" s="3" t="str">
        <f>IFERROR(VLOOKUP("1-Detraccion"&amp;Presupuestos[[#This Row],[ID DOCUMENTO]],BD_Pagos[],3,0),"")</f>
        <v/>
      </c>
      <c r="BJ559" s="3">
        <f>IFERROR(VLOOKUP("1-Detraccion"&amp;Presupuestos[[#This Row],[ID DOCUMENTO]],BD_Pagos[],4,0),"")</f>
        <v>0</v>
      </c>
      <c r="BK559" s="6">
        <f>IF(IFERROR(VLOOKUP("1-Detraccion"&amp;Presupuestos[[#This Row],[ID DOCUMENTO]],BD_Pagos[],5,0),0)&gt;Presupuestos[[#This Row],[TOTAL SOLES]],Presupuestos[[#This Row],[TOTAL SOLES]],IFERROR(VLOOKUP("1-Detraccion"&amp;Presupuestos[[#This Row],[ID DOCUMENTO]],BD_Pagos[],5,0),0))</f>
        <v>0</v>
      </c>
      <c r="BL559" s="6">
        <f>IF(IFERROR(VLOOKUP("1-Detraccion"&amp;Presupuestos[[#This Row],[ID DOCUMENTO]],BD_Pagos[],6,0),0)&gt;Presupuestos[[#This Row],[TOTAL SOLES]],Presupuestos[[#This Row],[TOTAL SOLES]],IFERROR(VLOOKUP("1-Detraccion"&amp;Presupuestos[[#This Row],[ID DOCUMENTO]],BD_Pagos[],6,0),0))</f>
        <v>0</v>
      </c>
      <c r="BM559" s="37"/>
      <c r="BN559" s="3"/>
      <c r="BO559" s="3"/>
      <c r="BP559" s="6"/>
      <c r="BQ55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297.22000000000003</v>
      </c>
      <c r="BR559" s="23" t="str">
        <f>IF(Presupuestos[[#This Row],[SALDO ME-MN]]&gt;0,"PENDIENTE","CANCELADO")</f>
        <v>PENDIENTE</v>
      </c>
      <c r="BS559" s="23" t="str">
        <f>IF(COUNTIFS($U$4:$U558,Presupuestos[[#This Row],[ID DOCUMENTO]])&gt;=1,IF(B558=Presupuestos[[#This Row],[ID]],"OK","DOC. DUPLICADO"),"OK")</f>
        <v>OK</v>
      </c>
    </row>
    <row r="560" spans="2:71" x14ac:dyDescent="0.25">
      <c r="B560" s="34">
        <f>IF(Presupuestos[[#This Row],[ID DOCUMENTO]]=U559,B559,IF(B559="ID",1,B559+1))</f>
        <v>534</v>
      </c>
      <c r="C560" s="2">
        <v>45869</v>
      </c>
      <c r="D560" s="2">
        <v>45869</v>
      </c>
      <c r="E560" s="3" t="s">
        <v>681</v>
      </c>
      <c r="F560" s="25" t="s">
        <v>59</v>
      </c>
      <c r="G560" s="25" t="s">
        <v>369</v>
      </c>
      <c r="H560" s="25" t="s">
        <v>550</v>
      </c>
      <c r="I560" s="36" t="str">
        <f>IFERROR(VLOOKUP(Presupuestos[[#This Row],[AREA]]&amp;Presupuestos[[#This Row],[CONCEPTO]]&amp;Presupuestos[[#This Row],[DESCRIPCION]],Tabla28[[Columna1]:[CÓDIGO NUEVO]],2,0),"")</f>
        <v>P0703010</v>
      </c>
      <c r="J560" s="3" t="s">
        <v>1555</v>
      </c>
      <c r="K560" s="3" t="s">
        <v>666</v>
      </c>
      <c r="L560" s="3" t="s">
        <v>666</v>
      </c>
      <c r="M560" s="31" t="s">
        <v>1556</v>
      </c>
      <c r="N560" s="3"/>
      <c r="O560" s="3" t="s">
        <v>315</v>
      </c>
      <c r="P560" s="3" t="s">
        <v>122</v>
      </c>
      <c r="Q560" s="3" t="str">
        <f>IFERROR(VLOOKUP(Presupuestos[[#This Row],[CLASIFICACIÓN (N)]],Tabla17[],2,0),"")</f>
        <v>Costos de ventas</v>
      </c>
      <c r="R560" s="3" t="str">
        <f>IFERROR(VLOOKUP(Presupuestos[[#This Row],[CLASIFICACIÓN (N)]],Tabla17[],3,0),"")</f>
        <v>Operativo</v>
      </c>
      <c r="S560" s="3" t="s">
        <v>16</v>
      </c>
      <c r="T560" s="3" t="str">
        <f>IFERROR(VLOOKUP(Presupuestos[[#This Row],[ALMACEN]],Tabla5[],2,0),"")</f>
        <v>Arequipa</v>
      </c>
      <c r="U560" s="19" t="str">
        <f>IFERROR(VLOOKUP(Presupuestos[[#This Row],[TIPO DE DOCUMENTO]],Tipo_Documento[],2,0)&amp;Presupuestos[[#This Row],[SERIE]]&amp;Presupuestos[[#This Row],[NUMERO]]&amp;Presupuestos[[#This Row],[RUC]],"")</f>
        <v>01F0011723520602484344</v>
      </c>
      <c r="V560" s="3" t="s">
        <v>120</v>
      </c>
      <c r="W560" s="7">
        <v>45869</v>
      </c>
      <c r="X560" s="7">
        <v>45900</v>
      </c>
      <c r="Y560" s="3" t="s">
        <v>688</v>
      </c>
      <c r="Z560" s="3">
        <v>17235</v>
      </c>
      <c r="AA560" s="3">
        <f>IFERROR(VLOOKUP(Presupuestos[[#This Row],[RAZON SOCIAL]],CHOOSE({1,2},Clientes_Proveedores[Razon Social],Clientes_Proveedores[Ruc / Dni]),2,0),"-")</f>
        <v>20602484344</v>
      </c>
      <c r="AB560" s="31" t="s">
        <v>1548</v>
      </c>
      <c r="AC560" s="3" t="s">
        <v>670</v>
      </c>
      <c r="AD560" s="5">
        <v>0.18</v>
      </c>
      <c r="AE560" s="6">
        <v>161.02500000000001</v>
      </c>
      <c r="AF560" s="6">
        <f>Presupuestos[[#This Row],[BASE]]*Presupuestos[[#This Row],[% IGV]]</f>
        <v>28.984500000000001</v>
      </c>
      <c r="AG560" s="22">
        <f>ROUND(SUM(Presupuestos[[#This Row],[BASE]:[IGV]]),2)</f>
        <v>190.01</v>
      </c>
      <c r="AH560" s="9" t="str">
        <f>IF(Presupuestos[[#This Row],[MONEDA]]="USD",VLOOKUP(Presupuestos[[#This Row],[FECHA DE EMISION]],Tipo_Cambio[],3,0),"")</f>
        <v/>
      </c>
      <c r="AI560" s="22">
        <f>IFERROR(ROUND(IF(Presupuestos[[#This Row],[MONEDA]]="PEN",Presupuestos[[#This Row],[TOTAL]],Presupuestos[[#This Row],[TOTAL]]*Presupuestos[[#This Row],[TIPO DE CAMBIO]]),2),"")</f>
        <v>190.01</v>
      </c>
      <c r="AJ560" s="5"/>
      <c r="AK560" s="33" t="s">
        <v>671</v>
      </c>
      <c r="AL560" s="5" t="s">
        <v>680</v>
      </c>
      <c r="AM560" s="23" t="s">
        <v>671</v>
      </c>
      <c r="AN560" s="23" t="s">
        <v>671</v>
      </c>
      <c r="AO560" s="7">
        <f>IFERROR(VLOOKUP("1-"&amp;Presupuestos[[#This Row],[ID DOCUMENTO]],BD_Pagos[],7,0),"")</f>
        <v>0</v>
      </c>
      <c r="AP560" s="16" t="str">
        <f>IFERROR(VLOOKUP("1-"&amp;Presupuestos[[#This Row],[ID DOCUMENTO]],BD_Pagos[],8,0),"")</f>
        <v/>
      </c>
      <c r="AQ560" s="17" t="str">
        <f>IFERROR(VLOOKUP("1-"&amp;Presupuestos[[#This Row],[ID DOCUMENTO]],BD_Pagos[],9,0),"")</f>
        <v/>
      </c>
      <c r="AR560" s="54"/>
      <c r="AS560" s="7">
        <f>IFERROR(VLOOKUP("2-"&amp;Presupuestos[[#This Row],[ID DOCUMENTO]],BD_Pagos[],7,0),"")</f>
        <v>0</v>
      </c>
      <c r="AT560" s="16" t="str">
        <f>IFERROR(VLOOKUP("2-"&amp;Presupuestos[[#This Row],[ID DOCUMENTO]],BD_Pagos[],8,0),"")</f>
        <v/>
      </c>
      <c r="AU560" s="17">
        <f>IFERROR(VLOOKUP("2-"&amp;Presupuestos[[#This Row],[ID DOCUMENTO]],BD_Pagos[],9,0),"")</f>
        <v>0</v>
      </c>
      <c r="AV560" s="20">
        <f>IF(IFERROR(VLOOKUP("2-"&amp;Presupuestos[[#This Row],[ID DOCUMENTO]],BD_Pagos[],10,0),0)&gt;Presupuestos[[#This Row],[TOTAL SOLES]],Presupuestos[[#This Row],[TOTAL SOLES]],IFERROR(VLOOKUP("2-"&amp;Presupuestos[[#This Row],[ID DOCUMENTO]],BD_Pagos[],10,0),0))</f>
        <v>0</v>
      </c>
      <c r="AW560" s="7"/>
      <c r="AX560" s="16"/>
      <c r="AY560" s="17"/>
      <c r="AZ560" s="20"/>
      <c r="BA560" s="7"/>
      <c r="BB560" s="16"/>
      <c r="BC560" s="17"/>
      <c r="BD560" s="20"/>
      <c r="BE560" s="7">
        <f>IFERROR(VLOOKUP("5-"&amp;Presupuestos[[#This Row],[ID DOCUMENTO]],BD_Pagos[],7,0),"")</f>
        <v>0</v>
      </c>
      <c r="BF560" s="17">
        <f>IFERROR(VLOOKUP("5-"&amp;Presupuestos[[#This Row],[ID DOCUMENTO]],BD_Pagos[],9,0),"")</f>
        <v>0</v>
      </c>
      <c r="BG560" s="20">
        <f>IF(IFERROR(VLOOKUP("5-"&amp;Presupuestos[[#This Row],[ID DOCUMENTO]],BD_Pagos[],10,0),0)&gt;Presupuestos[[#This Row],[TOTAL SOLES]],Presupuestos[[#This Row],[TOTAL SOLES]],IFERROR(VLOOKUP("5-"&amp;Presupuestos[[#This Row],[ID DOCUMENTO]],BD_Pagos[],10,0),0))</f>
        <v>0</v>
      </c>
      <c r="BH560" s="7">
        <f>IFERROR(VLOOKUP("1-Detraccion"&amp;Presupuestos[[#This Row],[ID DOCUMENTO]],BD_Pagos[],2,0),"")</f>
        <v>0</v>
      </c>
      <c r="BI560" s="3" t="str">
        <f>IFERROR(VLOOKUP("1-Detraccion"&amp;Presupuestos[[#This Row],[ID DOCUMENTO]],BD_Pagos[],3,0),"")</f>
        <v/>
      </c>
      <c r="BJ560" s="3">
        <f>IFERROR(VLOOKUP("1-Detraccion"&amp;Presupuestos[[#This Row],[ID DOCUMENTO]],BD_Pagos[],4,0),"")</f>
        <v>0</v>
      </c>
      <c r="BK560" s="6">
        <f>IF(IFERROR(VLOOKUP("1-Detraccion"&amp;Presupuestos[[#This Row],[ID DOCUMENTO]],BD_Pagos[],5,0),0)&gt;Presupuestos[[#This Row],[TOTAL SOLES]],Presupuestos[[#This Row],[TOTAL SOLES]],IFERROR(VLOOKUP("1-Detraccion"&amp;Presupuestos[[#This Row],[ID DOCUMENTO]],BD_Pagos[],5,0),0))</f>
        <v>0</v>
      </c>
      <c r="BL560" s="6">
        <f>IF(IFERROR(VLOOKUP("1-Detraccion"&amp;Presupuestos[[#This Row],[ID DOCUMENTO]],BD_Pagos[],6,0),0)&gt;Presupuestos[[#This Row],[TOTAL SOLES]],Presupuestos[[#This Row],[TOTAL SOLES]],IFERROR(VLOOKUP("1-Detraccion"&amp;Presupuestos[[#This Row],[ID DOCUMENTO]],BD_Pagos[],6,0),0))</f>
        <v>0</v>
      </c>
      <c r="BM560" s="37"/>
      <c r="BN560" s="3"/>
      <c r="BO560" s="3"/>
      <c r="BP560" s="6"/>
      <c r="BQ56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190.01</v>
      </c>
      <c r="BR560" s="23" t="str">
        <f>IF(Presupuestos[[#This Row],[SALDO ME-MN]]&gt;0,"PENDIENTE","CANCELADO")</f>
        <v>PENDIENTE</v>
      </c>
      <c r="BS560" s="23" t="str">
        <f>IF(COUNTIFS($U$4:$U559,Presupuestos[[#This Row],[ID DOCUMENTO]])&gt;=1,IF(B559=Presupuestos[[#This Row],[ID]],"OK","DOC. DUPLICADO"),"OK")</f>
        <v>OK</v>
      </c>
    </row>
    <row r="561" spans="2:71" x14ac:dyDescent="0.25">
      <c r="B561" s="34">
        <f>IF(Presupuestos[[#This Row],[ID DOCUMENTO]]=U560,B560,IF(B560="ID",1,B560+1))</f>
        <v>535</v>
      </c>
      <c r="C561" s="2">
        <v>45863</v>
      </c>
      <c r="D561" s="2">
        <v>45863</v>
      </c>
      <c r="E561" s="3" t="s">
        <v>1199</v>
      </c>
      <c r="F561" s="25" t="s">
        <v>35</v>
      </c>
      <c r="G561" s="25" t="s">
        <v>211</v>
      </c>
      <c r="H561" s="25" t="s">
        <v>249</v>
      </c>
      <c r="I561" s="36" t="str">
        <f>IFERROR(VLOOKUP(Presupuestos[[#This Row],[AREA]]&amp;Presupuestos[[#This Row],[CONCEPTO]]&amp;Presupuestos[[#This Row],[DESCRIPCION]],Tabla28[[Columna1]:[CÓDIGO NUEVO]],2,0),"")</f>
        <v>P0302007</v>
      </c>
      <c r="J561" s="3" t="s">
        <v>666</v>
      </c>
      <c r="K561" s="3" t="s">
        <v>666</v>
      </c>
      <c r="L561" s="3" t="s">
        <v>666</v>
      </c>
      <c r="M561" s="31" t="s">
        <v>249</v>
      </c>
      <c r="N561" s="3" t="s">
        <v>33</v>
      </c>
      <c r="O561" s="3" t="s">
        <v>300</v>
      </c>
      <c r="P561" s="3" t="s">
        <v>122</v>
      </c>
      <c r="Q561" s="3" t="str">
        <f>IFERROR(VLOOKUP(Presupuestos[[#This Row],[CLASIFICACIÓN (N)]],Tabla17[],2,0),"")</f>
        <v>Costos de ventas</v>
      </c>
      <c r="R561" s="3" t="str">
        <f>IFERROR(VLOOKUP(Presupuestos[[#This Row],[CLASIFICACIÓN (N)]],Tabla17[],3,0),"")</f>
        <v>Operativo</v>
      </c>
      <c r="S561" s="3" t="s">
        <v>16</v>
      </c>
      <c r="T561" s="3" t="str">
        <f>IFERROR(VLOOKUP(Presupuestos[[#This Row],[ALMACEN]],Tabla5[],2,0),"")</f>
        <v>Arequipa</v>
      </c>
      <c r="U561" s="19" t="str">
        <f>IFERROR(VLOOKUP(Presupuestos[[#This Row],[TIPO DE DOCUMENTO]],Tipo_Documento[],2,0)&amp;Presupuestos[[#This Row],[SERIE]]&amp;Presupuestos[[#This Row],[NUMERO]]&amp;Presupuestos[[#This Row],[RUC]],"")</f>
        <v>01F00130720600910010</v>
      </c>
      <c r="V561" s="3" t="s">
        <v>120</v>
      </c>
      <c r="W561" s="7">
        <v>45863</v>
      </c>
      <c r="X561" s="7">
        <v>45863</v>
      </c>
      <c r="Y561" s="3" t="s">
        <v>688</v>
      </c>
      <c r="Z561" s="3">
        <v>307</v>
      </c>
      <c r="AA561" s="3">
        <f>IFERROR(VLOOKUP(Presupuestos[[#This Row],[RAZON SOCIAL]],CHOOSE({1,2},Clientes_Proveedores[Razon Social],Clientes_Proveedores[Ruc / Dni]),2,0),"-")</f>
        <v>20600910010</v>
      </c>
      <c r="AB561" s="31" t="s">
        <v>1557</v>
      </c>
      <c r="AC561" s="3" t="s">
        <v>670</v>
      </c>
      <c r="AD561" s="5">
        <v>0.18</v>
      </c>
      <c r="AE561" s="6">
        <v>25.423999999999999</v>
      </c>
      <c r="AF561" s="6">
        <f>Presupuestos[[#This Row],[BASE]]*Presupuestos[[#This Row],[% IGV]]</f>
        <v>4.5763199999999999</v>
      </c>
      <c r="AG561" s="22">
        <f>ROUND(SUM(Presupuestos[[#This Row],[BASE]:[IGV]]),2)</f>
        <v>30</v>
      </c>
      <c r="AH561" s="9" t="str">
        <f>IF(Presupuestos[[#This Row],[MONEDA]]="USD",VLOOKUP(Presupuestos[[#This Row],[FECHA DE EMISION]],Tipo_Cambio[],3,0),"")</f>
        <v/>
      </c>
      <c r="AI561" s="22">
        <f>IFERROR(ROUND(IF(Presupuestos[[#This Row],[MONEDA]]="PEN",Presupuestos[[#This Row],[TOTAL]],Presupuestos[[#This Row],[TOTAL]]*Presupuestos[[#This Row],[TIPO DE CAMBIO]]),2),"")</f>
        <v>30</v>
      </c>
      <c r="AJ561" s="5"/>
      <c r="AK561" s="33" t="s">
        <v>671</v>
      </c>
      <c r="AL561" s="5" t="s">
        <v>715</v>
      </c>
      <c r="AM561" s="23" t="s">
        <v>671</v>
      </c>
      <c r="AN561" s="23" t="s">
        <v>671</v>
      </c>
      <c r="AO561" s="7">
        <f>IFERROR(VLOOKUP("1-"&amp;Presupuestos[[#This Row],[ID DOCUMENTO]],BD_Pagos[],7,0),"")</f>
        <v>45863</v>
      </c>
      <c r="AP561" s="16" t="str">
        <f>IFERROR(VLOOKUP("1-"&amp;Presupuestos[[#This Row],[ID DOCUMENTO]],BD_Pagos[],8,0),"")</f>
        <v>C_Ope_003</v>
      </c>
      <c r="AQ561" s="17">
        <f>IFERROR(VLOOKUP("1-"&amp;Presupuestos[[#This Row],[ID DOCUMENTO]],BD_Pagos[],9,0),"")</f>
        <v>25014</v>
      </c>
      <c r="AR561" s="54"/>
      <c r="AS561" s="7">
        <f>IFERROR(VLOOKUP("2-"&amp;Presupuestos[[#This Row],[ID DOCUMENTO]],BD_Pagos[],7,0),"")</f>
        <v>0</v>
      </c>
      <c r="AT561" s="16" t="str">
        <f>IFERROR(VLOOKUP("2-"&amp;Presupuestos[[#This Row],[ID DOCUMENTO]],BD_Pagos[],8,0),"")</f>
        <v/>
      </c>
      <c r="AU561" s="17">
        <f>IFERROR(VLOOKUP("2-"&amp;Presupuestos[[#This Row],[ID DOCUMENTO]],BD_Pagos[],9,0),"")</f>
        <v>0</v>
      </c>
      <c r="AV561" s="20">
        <f>IF(IFERROR(VLOOKUP("2-"&amp;Presupuestos[[#This Row],[ID DOCUMENTO]],BD_Pagos[],10,0),0)&gt;Presupuestos[[#This Row],[TOTAL SOLES]],Presupuestos[[#This Row],[TOTAL SOLES]],IFERROR(VLOOKUP("2-"&amp;Presupuestos[[#This Row],[ID DOCUMENTO]],BD_Pagos[],10,0),0))</f>
        <v>0</v>
      </c>
      <c r="AW561" s="7"/>
      <c r="AX561" s="16"/>
      <c r="AY561" s="17"/>
      <c r="AZ561" s="20"/>
      <c r="BA561" s="7"/>
      <c r="BB561" s="16"/>
      <c r="BC561" s="17"/>
      <c r="BD561" s="20"/>
      <c r="BE561" s="7">
        <f>IFERROR(VLOOKUP("5-"&amp;Presupuestos[[#This Row],[ID DOCUMENTO]],BD_Pagos[],7,0),"")</f>
        <v>0</v>
      </c>
      <c r="BF561" s="17">
        <f>IFERROR(VLOOKUP("5-"&amp;Presupuestos[[#This Row],[ID DOCUMENTO]],BD_Pagos[],9,0),"")</f>
        <v>0</v>
      </c>
      <c r="BG561" s="20">
        <f>IF(IFERROR(VLOOKUP("5-"&amp;Presupuestos[[#This Row],[ID DOCUMENTO]],BD_Pagos[],10,0),0)&gt;Presupuestos[[#This Row],[TOTAL SOLES]],Presupuestos[[#This Row],[TOTAL SOLES]],IFERROR(VLOOKUP("5-"&amp;Presupuestos[[#This Row],[ID DOCUMENTO]],BD_Pagos[],10,0),0))</f>
        <v>0</v>
      </c>
      <c r="BH561" s="7">
        <f>IFERROR(VLOOKUP("1-Detraccion"&amp;Presupuestos[[#This Row],[ID DOCUMENTO]],BD_Pagos[],2,0),"")</f>
        <v>0</v>
      </c>
      <c r="BI561" s="3" t="str">
        <f>IFERROR(VLOOKUP("1-Detraccion"&amp;Presupuestos[[#This Row],[ID DOCUMENTO]],BD_Pagos[],3,0),"")</f>
        <v/>
      </c>
      <c r="BJ561" s="3">
        <f>IFERROR(VLOOKUP("1-Detraccion"&amp;Presupuestos[[#This Row],[ID DOCUMENTO]],BD_Pagos[],4,0),"")</f>
        <v>0</v>
      </c>
      <c r="BK561" s="6">
        <f>IF(IFERROR(VLOOKUP("1-Detraccion"&amp;Presupuestos[[#This Row],[ID DOCUMENTO]],BD_Pagos[],5,0),0)&gt;Presupuestos[[#This Row],[TOTAL SOLES]],Presupuestos[[#This Row],[TOTAL SOLES]],IFERROR(VLOOKUP("1-Detraccion"&amp;Presupuestos[[#This Row],[ID DOCUMENTO]],BD_Pagos[],5,0),0))</f>
        <v>0</v>
      </c>
      <c r="BL561" s="6">
        <f>IF(IFERROR(VLOOKUP("1-Detraccion"&amp;Presupuestos[[#This Row],[ID DOCUMENTO]],BD_Pagos[],6,0),0)&gt;Presupuestos[[#This Row],[TOTAL SOLES]],Presupuestos[[#This Row],[TOTAL SOLES]],IFERROR(VLOOKUP("1-Detraccion"&amp;Presupuestos[[#This Row],[ID DOCUMENTO]],BD_Pagos[],6,0),0))</f>
        <v>0</v>
      </c>
      <c r="BM561" s="37"/>
      <c r="BN561" s="3"/>
      <c r="BO561" s="3"/>
      <c r="BP561" s="6"/>
      <c r="BQ56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561" s="23" t="str">
        <f>IF(Presupuestos[[#This Row],[SALDO ME-MN]]&gt;0,"PENDIENTE","CANCELADO")</f>
        <v>PENDIENTE</v>
      </c>
      <c r="BS561" s="23" t="str">
        <f>IF(COUNTIFS($U$4:$U560,Presupuestos[[#This Row],[ID DOCUMENTO]])&gt;=1,IF(B560=Presupuestos[[#This Row],[ID]],"OK","DOC. DUPLICADO"),"OK")</f>
        <v>OK</v>
      </c>
    </row>
    <row r="562" spans="2:71" ht="24" x14ac:dyDescent="0.25">
      <c r="B562" s="34">
        <f>IF(Presupuestos[[#This Row],[ID DOCUMENTO]]=U561,B561,IF(B561="ID",1,B561+1))</f>
        <v>536</v>
      </c>
      <c r="C562" s="2">
        <v>45868</v>
      </c>
      <c r="D562" s="2">
        <v>45868</v>
      </c>
      <c r="E562" s="3" t="s">
        <v>1199</v>
      </c>
      <c r="F562" s="25" t="s">
        <v>35</v>
      </c>
      <c r="G562" s="25" t="s">
        <v>223</v>
      </c>
      <c r="H562" s="25" t="s">
        <v>199</v>
      </c>
      <c r="I562" s="36" t="str">
        <f>IFERROR(VLOOKUP(Presupuestos[[#This Row],[AREA]]&amp;Presupuestos[[#This Row],[CONCEPTO]]&amp;Presupuestos[[#This Row],[DESCRIPCION]],Tabla28[[Columna1]:[CÓDIGO NUEVO]],2,0),"")</f>
        <v>P0303001</v>
      </c>
      <c r="J562" s="3" t="s">
        <v>666</v>
      </c>
      <c r="K562" s="3" t="s">
        <v>666</v>
      </c>
      <c r="L562" s="3" t="s">
        <v>666</v>
      </c>
      <c r="M562" s="31" t="s">
        <v>1558</v>
      </c>
      <c r="N562" s="3" t="s">
        <v>33</v>
      </c>
      <c r="O562" s="3" t="s">
        <v>308</v>
      </c>
      <c r="P562" s="3" t="s">
        <v>122</v>
      </c>
      <c r="Q562" s="3" t="str">
        <f>IFERROR(VLOOKUP(Presupuestos[[#This Row],[CLASIFICACIÓN (N)]],Tabla17[],2,0),"")</f>
        <v>Costos de ventas</v>
      </c>
      <c r="R562" s="3" t="str">
        <f>IFERROR(VLOOKUP(Presupuestos[[#This Row],[CLASIFICACIÓN (N)]],Tabla17[],3,0),"")</f>
        <v>Operativo</v>
      </c>
      <c r="S562" s="3" t="s">
        <v>16</v>
      </c>
      <c r="T562" s="3" t="str">
        <f>IFERROR(VLOOKUP(Presupuestos[[#This Row],[ALMACEN]],Tabla5[],2,0),"")</f>
        <v>Arequipa</v>
      </c>
      <c r="U562" s="19" t="str">
        <f>IFERROR(VLOOKUP(Presupuestos[[#This Row],[TIPO DE DOCUMENTO]],Tipo_Documento[],2,0)&amp;Presupuestos[[#This Row],[SERIE]]&amp;Presupuestos[[#This Row],[NUMERO]]&amp;Presupuestos[[#This Row],[RUC]],"")</f>
        <v>01FE02 1715620259858934</v>
      </c>
      <c r="V562" s="3" t="s">
        <v>120</v>
      </c>
      <c r="W562" s="7">
        <v>45868</v>
      </c>
      <c r="X562" s="7">
        <v>45868</v>
      </c>
      <c r="Y562" s="3" t="s">
        <v>1559</v>
      </c>
      <c r="Z562" s="3">
        <v>17156</v>
      </c>
      <c r="AA562" s="3">
        <f>IFERROR(VLOOKUP(Presupuestos[[#This Row],[RAZON SOCIAL]],CHOOSE({1,2},Clientes_Proveedores[Razon Social],Clientes_Proveedores[Ruc / Dni]),2,0),"-")</f>
        <v>20259858934</v>
      </c>
      <c r="AB562" s="31" t="s">
        <v>842</v>
      </c>
      <c r="AC562" s="3" t="s">
        <v>670</v>
      </c>
      <c r="AD562" s="5">
        <v>0.18</v>
      </c>
      <c r="AE562" s="6">
        <v>16.949000000000002</v>
      </c>
      <c r="AF562" s="6">
        <f>Presupuestos[[#This Row],[BASE]]*Presupuestos[[#This Row],[% IGV]]</f>
        <v>3.0508200000000003</v>
      </c>
      <c r="AG562" s="22">
        <f>ROUND(SUM(Presupuestos[[#This Row],[BASE]:[IGV]]),2)</f>
        <v>20</v>
      </c>
      <c r="AH562" s="9" t="str">
        <f>IF(Presupuestos[[#This Row],[MONEDA]]="USD",VLOOKUP(Presupuestos[[#This Row],[FECHA DE EMISION]],Tipo_Cambio[],3,0),"")</f>
        <v/>
      </c>
      <c r="AI562" s="22">
        <f>IFERROR(ROUND(IF(Presupuestos[[#This Row],[MONEDA]]="PEN",Presupuestos[[#This Row],[TOTAL]],Presupuestos[[#This Row],[TOTAL]]*Presupuestos[[#This Row],[TIPO DE CAMBIO]]),2),"")</f>
        <v>20</v>
      </c>
      <c r="AJ562" s="5"/>
      <c r="AK562" s="33" t="s">
        <v>671</v>
      </c>
      <c r="AL562" s="5" t="s">
        <v>715</v>
      </c>
      <c r="AM562" s="23" t="s">
        <v>671</v>
      </c>
      <c r="AN562" s="23" t="s">
        <v>671</v>
      </c>
      <c r="AO562" s="7">
        <f>IFERROR(VLOOKUP("1-"&amp;Presupuestos[[#This Row],[ID DOCUMENTO]],BD_Pagos[],7,0),"")</f>
        <v>45868</v>
      </c>
      <c r="AP562" s="16" t="str">
        <f>IFERROR(VLOOKUP("1-"&amp;Presupuestos[[#This Row],[ID DOCUMENTO]],BD_Pagos[],8,0),"")</f>
        <v>C_Ope_003</v>
      </c>
      <c r="AQ562" s="17">
        <f>IFERROR(VLOOKUP("1-"&amp;Presupuestos[[#This Row],[ID DOCUMENTO]],BD_Pagos[],9,0),"")</f>
        <v>25043</v>
      </c>
      <c r="AR562" s="54"/>
      <c r="AS562" s="7">
        <f>IFERROR(VLOOKUP("2-"&amp;Presupuestos[[#This Row],[ID DOCUMENTO]],BD_Pagos[],7,0),"")</f>
        <v>0</v>
      </c>
      <c r="AT562" s="16" t="str">
        <f>IFERROR(VLOOKUP("2-"&amp;Presupuestos[[#This Row],[ID DOCUMENTO]],BD_Pagos[],8,0),"")</f>
        <v/>
      </c>
      <c r="AU562" s="17">
        <f>IFERROR(VLOOKUP("2-"&amp;Presupuestos[[#This Row],[ID DOCUMENTO]],BD_Pagos[],9,0),"")</f>
        <v>0</v>
      </c>
      <c r="AV562" s="20">
        <f>IF(IFERROR(VLOOKUP("2-"&amp;Presupuestos[[#This Row],[ID DOCUMENTO]],BD_Pagos[],10,0),0)&gt;Presupuestos[[#This Row],[TOTAL SOLES]],Presupuestos[[#This Row],[TOTAL SOLES]],IFERROR(VLOOKUP("2-"&amp;Presupuestos[[#This Row],[ID DOCUMENTO]],BD_Pagos[],10,0),0))</f>
        <v>0</v>
      </c>
      <c r="AW562" s="7"/>
      <c r="AX562" s="16"/>
      <c r="AY562" s="17"/>
      <c r="AZ562" s="20"/>
      <c r="BA562" s="7"/>
      <c r="BB562" s="16"/>
      <c r="BC562" s="17"/>
      <c r="BD562" s="20"/>
      <c r="BE562" s="7">
        <f>IFERROR(VLOOKUP("5-"&amp;Presupuestos[[#This Row],[ID DOCUMENTO]],BD_Pagos[],7,0),"")</f>
        <v>0</v>
      </c>
      <c r="BF562" s="17">
        <f>IFERROR(VLOOKUP("5-"&amp;Presupuestos[[#This Row],[ID DOCUMENTO]],BD_Pagos[],9,0),"")</f>
        <v>0</v>
      </c>
      <c r="BG562" s="20">
        <f>IF(IFERROR(VLOOKUP("5-"&amp;Presupuestos[[#This Row],[ID DOCUMENTO]],BD_Pagos[],10,0),0)&gt;Presupuestos[[#This Row],[TOTAL SOLES]],Presupuestos[[#This Row],[TOTAL SOLES]],IFERROR(VLOOKUP("5-"&amp;Presupuestos[[#This Row],[ID DOCUMENTO]],BD_Pagos[],10,0),0))</f>
        <v>0</v>
      </c>
      <c r="BH562" s="7">
        <f>IFERROR(VLOOKUP("1-Detraccion"&amp;Presupuestos[[#This Row],[ID DOCUMENTO]],BD_Pagos[],2,0),"")</f>
        <v>0</v>
      </c>
      <c r="BI562" s="3" t="str">
        <f>IFERROR(VLOOKUP("1-Detraccion"&amp;Presupuestos[[#This Row],[ID DOCUMENTO]],BD_Pagos[],3,0),"")</f>
        <v/>
      </c>
      <c r="BJ562" s="3">
        <f>IFERROR(VLOOKUP("1-Detraccion"&amp;Presupuestos[[#This Row],[ID DOCUMENTO]],BD_Pagos[],4,0),"")</f>
        <v>0</v>
      </c>
      <c r="BK562" s="6">
        <f>IF(IFERROR(VLOOKUP("1-Detraccion"&amp;Presupuestos[[#This Row],[ID DOCUMENTO]],BD_Pagos[],5,0),0)&gt;Presupuestos[[#This Row],[TOTAL SOLES]],Presupuestos[[#This Row],[TOTAL SOLES]],IFERROR(VLOOKUP("1-Detraccion"&amp;Presupuestos[[#This Row],[ID DOCUMENTO]],BD_Pagos[],5,0),0))</f>
        <v>0</v>
      </c>
      <c r="BL562" s="6">
        <f>IF(IFERROR(VLOOKUP("1-Detraccion"&amp;Presupuestos[[#This Row],[ID DOCUMENTO]],BD_Pagos[],6,0),0)&gt;Presupuestos[[#This Row],[TOTAL SOLES]],Presupuestos[[#This Row],[TOTAL SOLES]],IFERROR(VLOOKUP("1-Detraccion"&amp;Presupuestos[[#This Row],[ID DOCUMENTO]],BD_Pagos[],6,0),0))</f>
        <v>0</v>
      </c>
      <c r="BM562" s="37"/>
      <c r="BN562" s="3"/>
      <c r="BO562" s="3"/>
      <c r="BP562" s="6"/>
      <c r="BQ56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562" s="23" t="str">
        <f>IF(Presupuestos[[#This Row],[SALDO ME-MN]]&gt;0,"PENDIENTE","CANCELADO")</f>
        <v>PENDIENTE</v>
      </c>
      <c r="BS562" s="23" t="str">
        <f>IF(COUNTIFS($U$4:$U561,Presupuestos[[#This Row],[ID DOCUMENTO]])&gt;=1,IF(B561=Presupuestos[[#This Row],[ID]],"OK","DOC. DUPLICADO"),"OK")</f>
        <v>OK</v>
      </c>
    </row>
    <row r="563" spans="2:71" ht="24" x14ac:dyDescent="0.25">
      <c r="B563" s="34">
        <f>IF(Presupuestos[[#This Row],[ID DOCUMENTO]]=U562,B562,IF(B562="ID",1,B562+1))</f>
        <v>537</v>
      </c>
      <c r="C563" s="2">
        <v>45869</v>
      </c>
      <c r="D563" s="2">
        <v>45869</v>
      </c>
      <c r="E563" s="3" t="s">
        <v>1199</v>
      </c>
      <c r="F563" s="25" t="s">
        <v>35</v>
      </c>
      <c r="G563" s="25" t="s">
        <v>223</v>
      </c>
      <c r="H563" s="25" t="s">
        <v>199</v>
      </c>
      <c r="I563" s="36" t="str">
        <f>IFERROR(VLOOKUP(Presupuestos[[#This Row],[AREA]]&amp;Presupuestos[[#This Row],[CONCEPTO]]&amp;Presupuestos[[#This Row],[DESCRIPCION]],Tabla28[[Columna1]:[CÓDIGO NUEVO]],2,0),"")</f>
        <v>P0303001</v>
      </c>
      <c r="J563" s="3" t="s">
        <v>666</v>
      </c>
      <c r="K563" s="3" t="s">
        <v>666</v>
      </c>
      <c r="L563" s="3" t="s">
        <v>666</v>
      </c>
      <c r="M563" s="31" t="s">
        <v>1560</v>
      </c>
      <c r="N563" s="3" t="s">
        <v>33</v>
      </c>
      <c r="O563" s="3" t="s">
        <v>308</v>
      </c>
      <c r="P563" s="3" t="s">
        <v>122</v>
      </c>
      <c r="Q563" s="3" t="str">
        <f>IFERROR(VLOOKUP(Presupuestos[[#This Row],[CLASIFICACIÓN (N)]],Tabla17[],2,0),"")</f>
        <v>Costos de ventas</v>
      </c>
      <c r="R563" s="3" t="str">
        <f>IFERROR(VLOOKUP(Presupuestos[[#This Row],[CLASIFICACIÓN (N)]],Tabla17[],3,0),"")</f>
        <v>Operativo</v>
      </c>
      <c r="S563" s="3" t="s">
        <v>16</v>
      </c>
      <c r="T563" s="3" t="str">
        <f>IFERROR(VLOOKUP(Presupuestos[[#This Row],[ALMACEN]],Tabla5[],2,0),"")</f>
        <v>Arequipa</v>
      </c>
      <c r="U563" s="19" t="str">
        <f>IFERROR(VLOOKUP(Presupuestos[[#This Row],[TIPO DE DOCUMENTO]],Tipo_Documento[],2,0)&amp;Presupuestos[[#This Row],[SERIE]]&amp;Presupuestos[[#This Row],[NUMERO]]&amp;Presupuestos[[#This Row],[RUC]],"")</f>
        <v>01FE021716520259858934</v>
      </c>
      <c r="V563" s="3" t="s">
        <v>120</v>
      </c>
      <c r="W563" s="7">
        <v>45869</v>
      </c>
      <c r="X563" s="7">
        <v>45869</v>
      </c>
      <c r="Y563" s="3" t="s">
        <v>841</v>
      </c>
      <c r="Z563" s="3">
        <v>17165</v>
      </c>
      <c r="AA563" s="3">
        <f>IFERROR(VLOOKUP(Presupuestos[[#This Row],[RAZON SOCIAL]],CHOOSE({1,2},Clientes_Proveedores[Razon Social],Clientes_Proveedores[Ruc / Dni]),2,0),"-")</f>
        <v>20259858934</v>
      </c>
      <c r="AB563" s="31" t="s">
        <v>842</v>
      </c>
      <c r="AC563" s="3" t="s">
        <v>670</v>
      </c>
      <c r="AD563" s="5">
        <v>0.18</v>
      </c>
      <c r="AE563" s="6">
        <v>16.949000000000002</v>
      </c>
      <c r="AF563" s="6">
        <f>Presupuestos[[#This Row],[BASE]]*Presupuestos[[#This Row],[% IGV]]</f>
        <v>3.0508200000000003</v>
      </c>
      <c r="AG563" s="22">
        <f>ROUND(SUM(Presupuestos[[#This Row],[BASE]:[IGV]]),2)</f>
        <v>20</v>
      </c>
      <c r="AH563" s="9" t="str">
        <f>IF(Presupuestos[[#This Row],[MONEDA]]="USD",VLOOKUP(Presupuestos[[#This Row],[FECHA DE EMISION]],Tipo_Cambio[],3,0),"")</f>
        <v/>
      </c>
      <c r="AI563" s="22">
        <f>IFERROR(ROUND(IF(Presupuestos[[#This Row],[MONEDA]]="PEN",Presupuestos[[#This Row],[TOTAL]],Presupuestos[[#This Row],[TOTAL]]*Presupuestos[[#This Row],[TIPO DE CAMBIO]]),2),"")</f>
        <v>20</v>
      </c>
      <c r="AJ563" s="5"/>
      <c r="AK563" s="33" t="s">
        <v>671</v>
      </c>
      <c r="AL563" s="5" t="s">
        <v>715</v>
      </c>
      <c r="AM563" s="23" t="s">
        <v>671</v>
      </c>
      <c r="AN563" s="23" t="s">
        <v>671</v>
      </c>
      <c r="AO563" s="7">
        <f>IFERROR(VLOOKUP("1-"&amp;Presupuestos[[#This Row],[ID DOCUMENTO]],BD_Pagos[],7,0),"")</f>
        <v>45869</v>
      </c>
      <c r="AP563" s="16" t="str">
        <f>IFERROR(VLOOKUP("1-"&amp;Presupuestos[[#This Row],[ID DOCUMENTO]],BD_Pagos[],8,0),"")</f>
        <v>C_Ope_003</v>
      </c>
      <c r="AQ563" s="17">
        <f>IFERROR(VLOOKUP("1-"&amp;Presupuestos[[#This Row],[ID DOCUMENTO]],BD_Pagos[],9,0),"")</f>
        <v>25044</v>
      </c>
      <c r="AR563" s="54"/>
      <c r="AS563" s="7">
        <f>IFERROR(VLOOKUP("2-"&amp;Presupuestos[[#This Row],[ID DOCUMENTO]],BD_Pagos[],7,0),"")</f>
        <v>0</v>
      </c>
      <c r="AT563" s="16" t="str">
        <f>IFERROR(VLOOKUP("2-"&amp;Presupuestos[[#This Row],[ID DOCUMENTO]],BD_Pagos[],8,0),"")</f>
        <v/>
      </c>
      <c r="AU563" s="17">
        <f>IFERROR(VLOOKUP("2-"&amp;Presupuestos[[#This Row],[ID DOCUMENTO]],BD_Pagos[],9,0),"")</f>
        <v>0</v>
      </c>
      <c r="AV563" s="20">
        <f>IF(IFERROR(VLOOKUP("2-"&amp;Presupuestos[[#This Row],[ID DOCUMENTO]],BD_Pagos[],10,0),0)&gt;Presupuestos[[#This Row],[TOTAL SOLES]],Presupuestos[[#This Row],[TOTAL SOLES]],IFERROR(VLOOKUP("2-"&amp;Presupuestos[[#This Row],[ID DOCUMENTO]],BD_Pagos[],10,0),0))</f>
        <v>0</v>
      </c>
      <c r="AW563" s="7"/>
      <c r="AX563" s="16"/>
      <c r="AY563" s="17"/>
      <c r="AZ563" s="20"/>
      <c r="BA563" s="7"/>
      <c r="BB563" s="16"/>
      <c r="BC563" s="17"/>
      <c r="BD563" s="20"/>
      <c r="BE563" s="7">
        <f>IFERROR(VLOOKUP("5-"&amp;Presupuestos[[#This Row],[ID DOCUMENTO]],BD_Pagos[],7,0),"")</f>
        <v>0</v>
      </c>
      <c r="BF563" s="17">
        <f>IFERROR(VLOOKUP("5-"&amp;Presupuestos[[#This Row],[ID DOCUMENTO]],BD_Pagos[],9,0),"")</f>
        <v>0</v>
      </c>
      <c r="BG563" s="20">
        <f>IF(IFERROR(VLOOKUP("5-"&amp;Presupuestos[[#This Row],[ID DOCUMENTO]],BD_Pagos[],10,0),0)&gt;Presupuestos[[#This Row],[TOTAL SOLES]],Presupuestos[[#This Row],[TOTAL SOLES]],IFERROR(VLOOKUP("5-"&amp;Presupuestos[[#This Row],[ID DOCUMENTO]],BD_Pagos[],10,0),0))</f>
        <v>0</v>
      </c>
      <c r="BH563" s="7">
        <f>IFERROR(VLOOKUP("1-Detraccion"&amp;Presupuestos[[#This Row],[ID DOCUMENTO]],BD_Pagos[],2,0),"")</f>
        <v>0</v>
      </c>
      <c r="BI563" s="3" t="str">
        <f>IFERROR(VLOOKUP("1-Detraccion"&amp;Presupuestos[[#This Row],[ID DOCUMENTO]],BD_Pagos[],3,0),"")</f>
        <v/>
      </c>
      <c r="BJ563" s="3">
        <f>IFERROR(VLOOKUP("1-Detraccion"&amp;Presupuestos[[#This Row],[ID DOCUMENTO]],BD_Pagos[],4,0),"")</f>
        <v>0</v>
      </c>
      <c r="BK563" s="6">
        <f>IF(IFERROR(VLOOKUP("1-Detraccion"&amp;Presupuestos[[#This Row],[ID DOCUMENTO]],BD_Pagos[],5,0),0)&gt;Presupuestos[[#This Row],[TOTAL SOLES]],Presupuestos[[#This Row],[TOTAL SOLES]],IFERROR(VLOOKUP("1-Detraccion"&amp;Presupuestos[[#This Row],[ID DOCUMENTO]],BD_Pagos[],5,0),0))</f>
        <v>0</v>
      </c>
      <c r="BL563" s="6">
        <f>IF(IFERROR(VLOOKUP("1-Detraccion"&amp;Presupuestos[[#This Row],[ID DOCUMENTO]],BD_Pagos[],6,0),0)&gt;Presupuestos[[#This Row],[TOTAL SOLES]],Presupuestos[[#This Row],[TOTAL SOLES]],IFERROR(VLOOKUP("1-Detraccion"&amp;Presupuestos[[#This Row],[ID DOCUMENTO]],BD_Pagos[],6,0),0))</f>
        <v>0</v>
      </c>
      <c r="BM563" s="37"/>
      <c r="BN563" s="3"/>
      <c r="BO563" s="3"/>
      <c r="BP563" s="6"/>
      <c r="BQ56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563" s="23" t="str">
        <f>IF(Presupuestos[[#This Row],[SALDO ME-MN]]&gt;0,"PENDIENTE","CANCELADO")</f>
        <v>PENDIENTE</v>
      </c>
      <c r="BS563" s="23" t="str">
        <f>IF(COUNTIFS($U$4:$U562,Presupuestos[[#This Row],[ID DOCUMENTO]])&gt;=1,IF(B562=Presupuestos[[#This Row],[ID]],"OK","DOC. DUPLICADO"),"OK")</f>
        <v>OK</v>
      </c>
    </row>
    <row r="564" spans="2:71" x14ac:dyDescent="0.25">
      <c r="B564" s="34">
        <f>IF(Presupuestos[[#This Row],[ID DOCUMENTO]]=U563,B563,IF(B563="ID",1,B563+1))</f>
        <v>538</v>
      </c>
      <c r="C564" s="2">
        <v>45870</v>
      </c>
      <c r="D564" s="2">
        <v>45870</v>
      </c>
      <c r="E564" s="3" t="s">
        <v>1199</v>
      </c>
      <c r="F564" s="25" t="s">
        <v>35</v>
      </c>
      <c r="G564" s="25" t="s">
        <v>223</v>
      </c>
      <c r="H564" s="25" t="s">
        <v>214</v>
      </c>
      <c r="I564" s="36" t="str">
        <f>IFERROR(VLOOKUP(Presupuestos[[#This Row],[AREA]]&amp;Presupuestos[[#This Row],[CONCEPTO]]&amp;Presupuestos[[#This Row],[DESCRIPCION]],Tabla28[[Columna1]:[CÓDIGO NUEVO]],2,0),"")</f>
        <v>P0303002</v>
      </c>
      <c r="J564" s="3" t="s">
        <v>666</v>
      </c>
      <c r="K564" s="3" t="s">
        <v>666</v>
      </c>
      <c r="L564" s="3" t="s">
        <v>666</v>
      </c>
      <c r="M564" s="31" t="s">
        <v>1561</v>
      </c>
      <c r="N564" s="3" t="s">
        <v>15</v>
      </c>
      <c r="O564" s="3" t="s">
        <v>300</v>
      </c>
      <c r="P564" s="3" t="s">
        <v>122</v>
      </c>
      <c r="Q564" s="3" t="str">
        <f>IFERROR(VLOOKUP(Presupuestos[[#This Row],[CLASIFICACIÓN (N)]],Tabla17[],2,0),"")</f>
        <v>Costos de ventas</v>
      </c>
      <c r="R564" s="3" t="str">
        <f>IFERROR(VLOOKUP(Presupuestos[[#This Row],[CLASIFICACIÓN (N)]],Tabla17[],3,0),"")</f>
        <v>Operativo</v>
      </c>
      <c r="S564" s="3" t="s">
        <v>16</v>
      </c>
      <c r="T564" s="3" t="str">
        <f>IFERROR(VLOOKUP(Presupuestos[[#This Row],[ALMACEN]],Tabla5[],2,0),"")</f>
        <v>Arequipa</v>
      </c>
      <c r="U564" s="19" t="str">
        <f>IFERROR(VLOOKUP(Presupuestos[[#This Row],[TIPO DE DOCUMENTO]],Tipo_Documento[],2,0)&amp;Presupuestos[[#This Row],[SERIE]]&amp;Presupuestos[[#This Row],[NUMERO]]&amp;Presupuestos[[#This Row],[RUC]],"")</f>
        <v>01F212179999620517252558</v>
      </c>
      <c r="V564" s="3" t="s">
        <v>120</v>
      </c>
      <c r="W564" s="7">
        <v>45870</v>
      </c>
      <c r="X564" s="7">
        <v>45870</v>
      </c>
      <c r="Y564" s="3" t="s">
        <v>713</v>
      </c>
      <c r="Z564" s="3">
        <v>1799996</v>
      </c>
      <c r="AA564" s="3">
        <f>IFERROR(VLOOKUP(Presupuestos[[#This Row],[RAZON SOCIAL]],CHOOSE({1,2},Clientes_Proveedores[Razon Social],Clientes_Proveedores[Ruc / Dni]),2,0),"-")</f>
        <v>20517252558</v>
      </c>
      <c r="AB564" s="31" t="s">
        <v>714</v>
      </c>
      <c r="AC564" s="3" t="s">
        <v>670</v>
      </c>
      <c r="AD564" s="5">
        <v>0.18</v>
      </c>
      <c r="AE564" s="6">
        <v>10.169</v>
      </c>
      <c r="AF564" s="6">
        <f>Presupuestos[[#This Row],[BASE]]*Presupuestos[[#This Row],[% IGV]]</f>
        <v>1.8304199999999999</v>
      </c>
      <c r="AG564" s="22">
        <f>ROUND(SUM(Presupuestos[[#This Row],[BASE]:[IGV]]),2)</f>
        <v>12</v>
      </c>
      <c r="AH564" s="9" t="str">
        <f>IF(Presupuestos[[#This Row],[MONEDA]]="USD",VLOOKUP(Presupuestos[[#This Row],[FECHA DE EMISION]],Tipo_Cambio[],3,0),"")</f>
        <v/>
      </c>
      <c r="AI564" s="22">
        <f>IFERROR(ROUND(IF(Presupuestos[[#This Row],[MONEDA]]="PEN",Presupuestos[[#This Row],[TOTAL]],Presupuestos[[#This Row],[TOTAL]]*Presupuestos[[#This Row],[TIPO DE CAMBIO]]),2),"")</f>
        <v>12</v>
      </c>
      <c r="AJ564" s="5"/>
      <c r="AK564" s="33" t="s">
        <v>671</v>
      </c>
      <c r="AL564" s="5" t="s">
        <v>715</v>
      </c>
      <c r="AM564" s="23" t="s">
        <v>671</v>
      </c>
      <c r="AN564" s="23" t="s">
        <v>671</v>
      </c>
      <c r="AO564" s="7">
        <f>IFERROR(VLOOKUP("1-"&amp;Presupuestos[[#This Row],[ID DOCUMENTO]],BD_Pagos[],7,0),"")</f>
        <v>45870</v>
      </c>
      <c r="AP564" s="16" t="str">
        <f>IFERROR(VLOOKUP("1-"&amp;Presupuestos[[#This Row],[ID DOCUMENTO]],BD_Pagos[],8,0),"")</f>
        <v>C_Ope_003</v>
      </c>
      <c r="AQ564" s="17">
        <f>IFERROR(VLOOKUP("1-"&amp;Presupuestos[[#This Row],[ID DOCUMENTO]],BD_Pagos[],9,0),"")</f>
        <v>25046</v>
      </c>
      <c r="AR564" s="54"/>
      <c r="AS564" s="7">
        <f>IFERROR(VLOOKUP("2-"&amp;Presupuestos[[#This Row],[ID DOCUMENTO]],BD_Pagos[],7,0),"")</f>
        <v>0</v>
      </c>
      <c r="AT564" s="16" t="str">
        <f>IFERROR(VLOOKUP("2-"&amp;Presupuestos[[#This Row],[ID DOCUMENTO]],BD_Pagos[],8,0),"")</f>
        <v/>
      </c>
      <c r="AU564" s="17">
        <f>IFERROR(VLOOKUP("2-"&amp;Presupuestos[[#This Row],[ID DOCUMENTO]],BD_Pagos[],9,0),"")</f>
        <v>0</v>
      </c>
      <c r="AV564" s="20">
        <f>IF(IFERROR(VLOOKUP("2-"&amp;Presupuestos[[#This Row],[ID DOCUMENTO]],BD_Pagos[],10,0),0)&gt;Presupuestos[[#This Row],[TOTAL SOLES]],Presupuestos[[#This Row],[TOTAL SOLES]],IFERROR(VLOOKUP("2-"&amp;Presupuestos[[#This Row],[ID DOCUMENTO]],BD_Pagos[],10,0),0))</f>
        <v>0</v>
      </c>
      <c r="AW564" s="7"/>
      <c r="AX564" s="16"/>
      <c r="AY564" s="17"/>
      <c r="AZ564" s="20"/>
      <c r="BA564" s="7"/>
      <c r="BB564" s="16"/>
      <c r="BC564" s="17"/>
      <c r="BD564" s="20"/>
      <c r="BE564" s="7">
        <f>IFERROR(VLOOKUP("5-"&amp;Presupuestos[[#This Row],[ID DOCUMENTO]],BD_Pagos[],7,0),"")</f>
        <v>0</v>
      </c>
      <c r="BF564" s="17">
        <f>IFERROR(VLOOKUP("5-"&amp;Presupuestos[[#This Row],[ID DOCUMENTO]],BD_Pagos[],9,0),"")</f>
        <v>0</v>
      </c>
      <c r="BG564" s="20">
        <f>IF(IFERROR(VLOOKUP("5-"&amp;Presupuestos[[#This Row],[ID DOCUMENTO]],BD_Pagos[],10,0),0)&gt;Presupuestos[[#This Row],[TOTAL SOLES]],Presupuestos[[#This Row],[TOTAL SOLES]],IFERROR(VLOOKUP("5-"&amp;Presupuestos[[#This Row],[ID DOCUMENTO]],BD_Pagos[],10,0),0))</f>
        <v>0</v>
      </c>
      <c r="BH564" s="7">
        <f>IFERROR(VLOOKUP("1-Detraccion"&amp;Presupuestos[[#This Row],[ID DOCUMENTO]],BD_Pagos[],2,0),"")</f>
        <v>0</v>
      </c>
      <c r="BI564" s="3" t="str">
        <f>IFERROR(VLOOKUP("1-Detraccion"&amp;Presupuestos[[#This Row],[ID DOCUMENTO]],BD_Pagos[],3,0),"")</f>
        <v/>
      </c>
      <c r="BJ564" s="3">
        <f>IFERROR(VLOOKUP("1-Detraccion"&amp;Presupuestos[[#This Row],[ID DOCUMENTO]],BD_Pagos[],4,0),"")</f>
        <v>0</v>
      </c>
      <c r="BK564" s="6">
        <f>IF(IFERROR(VLOOKUP("1-Detraccion"&amp;Presupuestos[[#This Row],[ID DOCUMENTO]],BD_Pagos[],5,0),0)&gt;Presupuestos[[#This Row],[TOTAL SOLES]],Presupuestos[[#This Row],[TOTAL SOLES]],IFERROR(VLOOKUP("1-Detraccion"&amp;Presupuestos[[#This Row],[ID DOCUMENTO]],BD_Pagos[],5,0),0))</f>
        <v>0</v>
      </c>
      <c r="BL564" s="6">
        <f>IF(IFERROR(VLOOKUP("1-Detraccion"&amp;Presupuestos[[#This Row],[ID DOCUMENTO]],BD_Pagos[],6,0),0)&gt;Presupuestos[[#This Row],[TOTAL SOLES]],Presupuestos[[#This Row],[TOTAL SOLES]],IFERROR(VLOOKUP("1-Detraccion"&amp;Presupuestos[[#This Row],[ID DOCUMENTO]],BD_Pagos[],6,0),0))</f>
        <v>0</v>
      </c>
      <c r="BM564" s="37"/>
      <c r="BN564" s="3"/>
      <c r="BO564" s="3"/>
      <c r="BP564" s="6"/>
      <c r="BQ56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564" s="23" t="str">
        <f>IF(Presupuestos[[#This Row],[SALDO ME-MN]]&gt;0,"PENDIENTE","CANCELADO")</f>
        <v>PENDIENTE</v>
      </c>
      <c r="BS564" s="23" t="str">
        <f>IF(COUNTIFS($U$4:$U563,Presupuestos[[#This Row],[ID DOCUMENTO]])&gt;=1,IF(B563=Presupuestos[[#This Row],[ID]],"OK","DOC. DUPLICADO"),"OK")</f>
        <v>OK</v>
      </c>
    </row>
    <row r="565" spans="2:71" ht="24" x14ac:dyDescent="0.25">
      <c r="B565" s="34">
        <f>IF(Presupuestos[[#This Row],[ID DOCUMENTO]]=U564,B564,IF(B564="ID",1,B564+1))</f>
        <v>539</v>
      </c>
      <c r="C565" s="2">
        <v>45873</v>
      </c>
      <c r="D565" s="2">
        <v>45873</v>
      </c>
      <c r="E565" s="3" t="s">
        <v>1199</v>
      </c>
      <c r="F565" s="25" t="s">
        <v>35</v>
      </c>
      <c r="G565" s="25" t="s">
        <v>223</v>
      </c>
      <c r="H565" s="25" t="s">
        <v>214</v>
      </c>
      <c r="I565" s="36" t="str">
        <f>IFERROR(VLOOKUP(Presupuestos[[#This Row],[AREA]]&amp;Presupuestos[[#This Row],[CONCEPTO]]&amp;Presupuestos[[#This Row],[DESCRIPCION]],Tabla28[[Columna1]:[CÓDIGO NUEVO]],2,0),"")</f>
        <v>P0303002</v>
      </c>
      <c r="J565" s="3" t="s">
        <v>666</v>
      </c>
      <c r="K565" s="3" t="s">
        <v>666</v>
      </c>
      <c r="L565" s="3" t="s">
        <v>666</v>
      </c>
      <c r="M565" s="31" t="s">
        <v>1562</v>
      </c>
      <c r="N565" s="3" t="s">
        <v>15</v>
      </c>
      <c r="O565" s="3" t="s">
        <v>315</v>
      </c>
      <c r="P565" s="3" t="s">
        <v>122</v>
      </c>
      <c r="Q565" s="3" t="str">
        <f>IFERROR(VLOOKUP(Presupuestos[[#This Row],[CLASIFICACIÓN (N)]],Tabla17[],2,0),"")</f>
        <v>Costos de ventas</v>
      </c>
      <c r="R565" s="3" t="str">
        <f>IFERROR(VLOOKUP(Presupuestos[[#This Row],[CLASIFICACIÓN (N)]],Tabla17[],3,0),"")</f>
        <v>Operativo</v>
      </c>
      <c r="S565" s="3" t="s">
        <v>16</v>
      </c>
      <c r="T565" s="3" t="str">
        <f>IFERROR(VLOOKUP(Presupuestos[[#This Row],[ALMACEN]],Tabla5[],2,0),"")</f>
        <v>Arequipa</v>
      </c>
      <c r="U565" s="19" t="str">
        <f>IFERROR(VLOOKUP(Presupuestos[[#This Row],[TIPO DE DOCUMENTO]],Tipo_Documento[],2,0)&amp;Presupuestos[[#This Row],[SERIE]]&amp;Presupuestos[[#This Row],[NUMERO]]&amp;Presupuestos[[#This Row],[RUC]],"")</f>
        <v>01F214213305420517252558</v>
      </c>
      <c r="V565" s="3" t="s">
        <v>120</v>
      </c>
      <c r="W565" s="7">
        <v>45873</v>
      </c>
      <c r="X565" s="7">
        <v>45873</v>
      </c>
      <c r="Y565" s="3" t="s">
        <v>716</v>
      </c>
      <c r="Z565" s="3">
        <v>2133054</v>
      </c>
      <c r="AA565" s="3">
        <f>IFERROR(VLOOKUP(Presupuestos[[#This Row],[RAZON SOCIAL]],CHOOSE({1,2},Clientes_Proveedores[Razon Social],Clientes_Proveedores[Ruc / Dni]),2,0),"-")</f>
        <v>20517252558</v>
      </c>
      <c r="AB565" s="31" t="s">
        <v>714</v>
      </c>
      <c r="AC565" s="3" t="s">
        <v>670</v>
      </c>
      <c r="AD565" s="5">
        <v>0.18</v>
      </c>
      <c r="AE565" s="6">
        <v>10.169</v>
      </c>
      <c r="AF565" s="6">
        <f>Presupuestos[[#This Row],[BASE]]*Presupuestos[[#This Row],[% IGV]]</f>
        <v>1.8304199999999999</v>
      </c>
      <c r="AG565" s="22">
        <f>ROUND(SUM(Presupuestos[[#This Row],[BASE]:[IGV]]),2)</f>
        <v>12</v>
      </c>
      <c r="AH565" s="9" t="str">
        <f>IF(Presupuestos[[#This Row],[MONEDA]]="USD",VLOOKUP(Presupuestos[[#This Row],[FECHA DE EMISION]],Tipo_Cambio[],3,0),"")</f>
        <v/>
      </c>
      <c r="AI565" s="22">
        <f>IFERROR(ROUND(IF(Presupuestos[[#This Row],[MONEDA]]="PEN",Presupuestos[[#This Row],[TOTAL]],Presupuestos[[#This Row],[TOTAL]]*Presupuestos[[#This Row],[TIPO DE CAMBIO]]),2),"")</f>
        <v>12</v>
      </c>
      <c r="AJ565" s="5"/>
      <c r="AK565" s="33" t="s">
        <v>671</v>
      </c>
      <c r="AL565" s="5" t="s">
        <v>715</v>
      </c>
      <c r="AM565" s="23" t="s">
        <v>671</v>
      </c>
      <c r="AN565" s="23" t="s">
        <v>671</v>
      </c>
      <c r="AO565" s="7">
        <f>IFERROR(VLOOKUP("1-"&amp;Presupuestos[[#This Row],[ID DOCUMENTO]],BD_Pagos[],7,0),"")</f>
        <v>45873</v>
      </c>
      <c r="AP565" s="16" t="str">
        <f>IFERROR(VLOOKUP("1-"&amp;Presupuestos[[#This Row],[ID DOCUMENTO]],BD_Pagos[],8,0),"")</f>
        <v>C_Ope_003</v>
      </c>
      <c r="AQ565" s="17">
        <f>IFERROR(VLOOKUP("1-"&amp;Presupuestos[[#This Row],[ID DOCUMENTO]],BD_Pagos[],9,0),"")</f>
        <v>25064</v>
      </c>
      <c r="AR565" s="54"/>
      <c r="AS565" s="7">
        <f>IFERROR(VLOOKUP("2-"&amp;Presupuestos[[#This Row],[ID DOCUMENTO]],BD_Pagos[],7,0),"")</f>
        <v>0</v>
      </c>
      <c r="AT565" s="16" t="str">
        <f>IFERROR(VLOOKUP("2-"&amp;Presupuestos[[#This Row],[ID DOCUMENTO]],BD_Pagos[],8,0),"")</f>
        <v/>
      </c>
      <c r="AU565" s="17">
        <f>IFERROR(VLOOKUP("2-"&amp;Presupuestos[[#This Row],[ID DOCUMENTO]],BD_Pagos[],9,0),"")</f>
        <v>0</v>
      </c>
      <c r="AV565" s="20">
        <f>IF(IFERROR(VLOOKUP("2-"&amp;Presupuestos[[#This Row],[ID DOCUMENTO]],BD_Pagos[],10,0),0)&gt;Presupuestos[[#This Row],[TOTAL SOLES]],Presupuestos[[#This Row],[TOTAL SOLES]],IFERROR(VLOOKUP("2-"&amp;Presupuestos[[#This Row],[ID DOCUMENTO]],BD_Pagos[],10,0),0))</f>
        <v>0</v>
      </c>
      <c r="AW565" s="7"/>
      <c r="AX565" s="16"/>
      <c r="AY565" s="17"/>
      <c r="AZ565" s="20"/>
      <c r="BA565" s="7"/>
      <c r="BB565" s="16"/>
      <c r="BC565" s="17"/>
      <c r="BD565" s="20"/>
      <c r="BE565" s="7">
        <f>IFERROR(VLOOKUP("5-"&amp;Presupuestos[[#This Row],[ID DOCUMENTO]],BD_Pagos[],7,0),"")</f>
        <v>0</v>
      </c>
      <c r="BF565" s="17">
        <f>IFERROR(VLOOKUP("5-"&amp;Presupuestos[[#This Row],[ID DOCUMENTO]],BD_Pagos[],9,0),"")</f>
        <v>0</v>
      </c>
      <c r="BG565" s="20">
        <f>IF(IFERROR(VLOOKUP("5-"&amp;Presupuestos[[#This Row],[ID DOCUMENTO]],BD_Pagos[],10,0),0)&gt;Presupuestos[[#This Row],[TOTAL SOLES]],Presupuestos[[#This Row],[TOTAL SOLES]],IFERROR(VLOOKUP("5-"&amp;Presupuestos[[#This Row],[ID DOCUMENTO]],BD_Pagos[],10,0),0))</f>
        <v>0</v>
      </c>
      <c r="BH565" s="7">
        <f>IFERROR(VLOOKUP("1-Detraccion"&amp;Presupuestos[[#This Row],[ID DOCUMENTO]],BD_Pagos[],2,0),"")</f>
        <v>0</v>
      </c>
      <c r="BI565" s="3" t="str">
        <f>IFERROR(VLOOKUP("1-Detraccion"&amp;Presupuestos[[#This Row],[ID DOCUMENTO]],BD_Pagos[],3,0),"")</f>
        <v/>
      </c>
      <c r="BJ565" s="3">
        <f>IFERROR(VLOOKUP("1-Detraccion"&amp;Presupuestos[[#This Row],[ID DOCUMENTO]],BD_Pagos[],4,0),"")</f>
        <v>0</v>
      </c>
      <c r="BK565" s="6">
        <f>IF(IFERROR(VLOOKUP("1-Detraccion"&amp;Presupuestos[[#This Row],[ID DOCUMENTO]],BD_Pagos[],5,0),0)&gt;Presupuestos[[#This Row],[TOTAL SOLES]],Presupuestos[[#This Row],[TOTAL SOLES]],IFERROR(VLOOKUP("1-Detraccion"&amp;Presupuestos[[#This Row],[ID DOCUMENTO]],BD_Pagos[],5,0),0))</f>
        <v>0</v>
      </c>
      <c r="BL565" s="6">
        <f>IF(IFERROR(VLOOKUP("1-Detraccion"&amp;Presupuestos[[#This Row],[ID DOCUMENTO]],BD_Pagos[],6,0),0)&gt;Presupuestos[[#This Row],[TOTAL SOLES]],Presupuestos[[#This Row],[TOTAL SOLES]],IFERROR(VLOOKUP("1-Detraccion"&amp;Presupuestos[[#This Row],[ID DOCUMENTO]],BD_Pagos[],6,0),0))</f>
        <v>0</v>
      </c>
      <c r="BM565" s="37"/>
      <c r="BN565" s="3"/>
      <c r="BO565" s="3"/>
      <c r="BP565" s="6"/>
      <c r="BQ56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565" s="23" t="str">
        <f>IF(Presupuestos[[#This Row],[SALDO ME-MN]]&gt;0,"PENDIENTE","CANCELADO")</f>
        <v>PENDIENTE</v>
      </c>
      <c r="BS565" s="23" t="str">
        <f>IF(COUNTIFS($U$4:$U564,Presupuestos[[#This Row],[ID DOCUMENTO]])&gt;=1,IF(B564=Presupuestos[[#This Row],[ID]],"OK","DOC. DUPLICADO"),"OK")</f>
        <v>OK</v>
      </c>
    </row>
    <row r="566" spans="2:71" x14ac:dyDescent="0.25">
      <c r="B566" s="34">
        <f>IF(Presupuestos[[#This Row],[ID DOCUMENTO]]=U565,B565,IF(B565="ID",1,B565+1))</f>
        <v>540</v>
      </c>
      <c r="C566" s="2">
        <v>45873</v>
      </c>
      <c r="D566" s="2">
        <v>45873</v>
      </c>
      <c r="E566" s="3" t="s">
        <v>1199</v>
      </c>
      <c r="F566" s="25" t="s">
        <v>35</v>
      </c>
      <c r="G566" s="25" t="s">
        <v>223</v>
      </c>
      <c r="H566" s="25" t="s">
        <v>214</v>
      </c>
      <c r="I566" s="36" t="str">
        <f>IFERROR(VLOOKUP(Presupuestos[[#This Row],[AREA]]&amp;Presupuestos[[#This Row],[CONCEPTO]]&amp;Presupuestos[[#This Row],[DESCRIPCION]],Tabla28[[Columna1]:[CÓDIGO NUEVO]],2,0),"")</f>
        <v>P0303002</v>
      </c>
      <c r="J566" s="3" t="s">
        <v>666</v>
      </c>
      <c r="K566" s="3" t="s">
        <v>666</v>
      </c>
      <c r="L566" s="3" t="s">
        <v>666</v>
      </c>
      <c r="M566" s="31" t="s">
        <v>1563</v>
      </c>
      <c r="N566" s="3" t="s">
        <v>15</v>
      </c>
      <c r="O566" s="3" t="s">
        <v>300</v>
      </c>
      <c r="P566" s="3" t="s">
        <v>122</v>
      </c>
      <c r="Q566" s="3" t="str">
        <f>IFERROR(VLOOKUP(Presupuestos[[#This Row],[CLASIFICACIÓN (N)]],Tabla17[],2,0),"")</f>
        <v>Costos de ventas</v>
      </c>
      <c r="R566" s="3" t="str">
        <f>IFERROR(VLOOKUP(Presupuestos[[#This Row],[CLASIFICACIÓN (N)]],Tabla17[],3,0),"")</f>
        <v>Operativo</v>
      </c>
      <c r="S566" s="3" t="s">
        <v>16</v>
      </c>
      <c r="T566" s="3" t="str">
        <f>IFERROR(VLOOKUP(Presupuestos[[#This Row],[ALMACEN]],Tabla5[],2,0),"")</f>
        <v>Arequipa</v>
      </c>
      <c r="U566" s="19" t="str">
        <f>IFERROR(VLOOKUP(Presupuestos[[#This Row],[TIPO DE DOCUMENTO]],Tipo_Documento[],2,0)&amp;Presupuestos[[#This Row],[SERIE]]&amp;Presupuestos[[#This Row],[NUMERO]]&amp;Presupuestos[[#This Row],[RUC]],"")</f>
        <v>01F211242267020517252558</v>
      </c>
      <c r="V566" s="3" t="s">
        <v>120</v>
      </c>
      <c r="W566" s="7">
        <v>45873</v>
      </c>
      <c r="X566" s="7">
        <v>45873</v>
      </c>
      <c r="Y566" s="3" t="s">
        <v>829</v>
      </c>
      <c r="Z566" s="3">
        <v>2422670</v>
      </c>
      <c r="AA566" s="3">
        <f>IFERROR(VLOOKUP(Presupuestos[[#This Row],[RAZON SOCIAL]],CHOOSE({1,2},Clientes_Proveedores[Razon Social],Clientes_Proveedores[Ruc / Dni]),2,0),"-")</f>
        <v>20517252558</v>
      </c>
      <c r="AB566" s="31" t="s">
        <v>714</v>
      </c>
      <c r="AC566" s="3" t="s">
        <v>670</v>
      </c>
      <c r="AD566" s="5">
        <v>0.18</v>
      </c>
      <c r="AE566" s="6">
        <v>10.169</v>
      </c>
      <c r="AF566" s="6">
        <f>Presupuestos[[#This Row],[BASE]]*Presupuestos[[#This Row],[% IGV]]</f>
        <v>1.8304199999999999</v>
      </c>
      <c r="AG566" s="22">
        <f>ROUND(SUM(Presupuestos[[#This Row],[BASE]:[IGV]]),2)</f>
        <v>12</v>
      </c>
      <c r="AH566" s="9" t="str">
        <f>IF(Presupuestos[[#This Row],[MONEDA]]="USD",VLOOKUP(Presupuestos[[#This Row],[FECHA DE EMISION]],Tipo_Cambio[],3,0),"")</f>
        <v/>
      </c>
      <c r="AI566" s="22">
        <f>IFERROR(ROUND(IF(Presupuestos[[#This Row],[MONEDA]]="PEN",Presupuestos[[#This Row],[TOTAL]],Presupuestos[[#This Row],[TOTAL]]*Presupuestos[[#This Row],[TIPO DE CAMBIO]]),2),"")</f>
        <v>12</v>
      </c>
      <c r="AJ566" s="5"/>
      <c r="AK566" s="33" t="s">
        <v>671</v>
      </c>
      <c r="AL566" s="5" t="s">
        <v>715</v>
      </c>
      <c r="AM566" s="23" t="s">
        <v>671</v>
      </c>
      <c r="AN566" s="23" t="s">
        <v>671</v>
      </c>
      <c r="AO566" s="7">
        <f>IFERROR(VLOOKUP("1-"&amp;Presupuestos[[#This Row],[ID DOCUMENTO]],BD_Pagos[],7,0),"")</f>
        <v>45873</v>
      </c>
      <c r="AP566" s="16" t="str">
        <f>IFERROR(VLOOKUP("1-"&amp;Presupuestos[[#This Row],[ID DOCUMENTO]],BD_Pagos[],8,0),"")</f>
        <v>C_Ope_003</v>
      </c>
      <c r="AQ566" s="17">
        <f>IFERROR(VLOOKUP("1-"&amp;Presupuestos[[#This Row],[ID DOCUMENTO]],BD_Pagos[],9,0),"")</f>
        <v>25078</v>
      </c>
      <c r="AR566" s="54"/>
      <c r="AS566" s="7">
        <f>IFERROR(VLOOKUP("2-"&amp;Presupuestos[[#This Row],[ID DOCUMENTO]],BD_Pagos[],7,0),"")</f>
        <v>0</v>
      </c>
      <c r="AT566" s="16" t="str">
        <f>IFERROR(VLOOKUP("2-"&amp;Presupuestos[[#This Row],[ID DOCUMENTO]],BD_Pagos[],8,0),"")</f>
        <v/>
      </c>
      <c r="AU566" s="17">
        <f>IFERROR(VLOOKUP("2-"&amp;Presupuestos[[#This Row],[ID DOCUMENTO]],BD_Pagos[],9,0),"")</f>
        <v>0</v>
      </c>
      <c r="AV566" s="20">
        <f>IF(IFERROR(VLOOKUP("2-"&amp;Presupuestos[[#This Row],[ID DOCUMENTO]],BD_Pagos[],10,0),0)&gt;Presupuestos[[#This Row],[TOTAL SOLES]],Presupuestos[[#This Row],[TOTAL SOLES]],IFERROR(VLOOKUP("2-"&amp;Presupuestos[[#This Row],[ID DOCUMENTO]],BD_Pagos[],10,0),0))</f>
        <v>0</v>
      </c>
      <c r="AW566" s="7"/>
      <c r="AX566" s="16"/>
      <c r="AY566" s="17"/>
      <c r="AZ566" s="20"/>
      <c r="BA566" s="7"/>
      <c r="BB566" s="16"/>
      <c r="BC566" s="17"/>
      <c r="BD566" s="20"/>
      <c r="BE566" s="7">
        <f>IFERROR(VLOOKUP("5-"&amp;Presupuestos[[#This Row],[ID DOCUMENTO]],BD_Pagos[],7,0),"")</f>
        <v>0</v>
      </c>
      <c r="BF566" s="17">
        <f>IFERROR(VLOOKUP("5-"&amp;Presupuestos[[#This Row],[ID DOCUMENTO]],BD_Pagos[],9,0),"")</f>
        <v>0</v>
      </c>
      <c r="BG566" s="20">
        <f>IF(IFERROR(VLOOKUP("5-"&amp;Presupuestos[[#This Row],[ID DOCUMENTO]],BD_Pagos[],10,0),0)&gt;Presupuestos[[#This Row],[TOTAL SOLES]],Presupuestos[[#This Row],[TOTAL SOLES]],IFERROR(VLOOKUP("5-"&amp;Presupuestos[[#This Row],[ID DOCUMENTO]],BD_Pagos[],10,0),0))</f>
        <v>0</v>
      </c>
      <c r="BH566" s="7">
        <f>IFERROR(VLOOKUP("1-Detraccion"&amp;Presupuestos[[#This Row],[ID DOCUMENTO]],BD_Pagos[],2,0),"")</f>
        <v>0</v>
      </c>
      <c r="BI566" s="3" t="str">
        <f>IFERROR(VLOOKUP("1-Detraccion"&amp;Presupuestos[[#This Row],[ID DOCUMENTO]],BD_Pagos[],3,0),"")</f>
        <v/>
      </c>
      <c r="BJ566" s="3">
        <f>IFERROR(VLOOKUP("1-Detraccion"&amp;Presupuestos[[#This Row],[ID DOCUMENTO]],BD_Pagos[],4,0),"")</f>
        <v>0</v>
      </c>
      <c r="BK566" s="6">
        <f>IF(IFERROR(VLOOKUP("1-Detraccion"&amp;Presupuestos[[#This Row],[ID DOCUMENTO]],BD_Pagos[],5,0),0)&gt;Presupuestos[[#This Row],[TOTAL SOLES]],Presupuestos[[#This Row],[TOTAL SOLES]],IFERROR(VLOOKUP("1-Detraccion"&amp;Presupuestos[[#This Row],[ID DOCUMENTO]],BD_Pagos[],5,0),0))</f>
        <v>0</v>
      </c>
      <c r="BL566" s="6">
        <f>IF(IFERROR(VLOOKUP("1-Detraccion"&amp;Presupuestos[[#This Row],[ID DOCUMENTO]],BD_Pagos[],6,0),0)&gt;Presupuestos[[#This Row],[TOTAL SOLES]],Presupuestos[[#This Row],[TOTAL SOLES]],IFERROR(VLOOKUP("1-Detraccion"&amp;Presupuestos[[#This Row],[ID DOCUMENTO]],BD_Pagos[],6,0),0))</f>
        <v>0</v>
      </c>
      <c r="BM566" s="37"/>
      <c r="BN566" s="3"/>
      <c r="BO566" s="3"/>
      <c r="BP566" s="6"/>
      <c r="BQ56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566" s="23" t="str">
        <f>IF(Presupuestos[[#This Row],[SALDO ME-MN]]&gt;0,"PENDIENTE","CANCELADO")</f>
        <v>PENDIENTE</v>
      </c>
      <c r="BS566" s="23" t="str">
        <f>IF(COUNTIFS($U$4:$U565,Presupuestos[[#This Row],[ID DOCUMENTO]])&gt;=1,IF(B565=Presupuestos[[#This Row],[ID]],"OK","DOC. DUPLICADO"),"OK")</f>
        <v>OK</v>
      </c>
    </row>
    <row r="567" spans="2:71" ht="24" x14ac:dyDescent="0.25">
      <c r="B567" s="34">
        <f>IF(Presupuestos[[#This Row],[ID DOCUMENTO]]=U566,B566,IF(B566="ID",1,B566+1))</f>
        <v>541</v>
      </c>
      <c r="C567" s="2">
        <v>45874</v>
      </c>
      <c r="D567" s="2">
        <v>45874</v>
      </c>
      <c r="E567" s="3" t="s">
        <v>1199</v>
      </c>
      <c r="F567" s="25" t="s">
        <v>35</v>
      </c>
      <c r="G567" s="25" t="s">
        <v>223</v>
      </c>
      <c r="H567" s="25" t="s">
        <v>214</v>
      </c>
      <c r="I567" s="36" t="str">
        <f>IFERROR(VLOOKUP(Presupuestos[[#This Row],[AREA]]&amp;Presupuestos[[#This Row],[CONCEPTO]]&amp;Presupuestos[[#This Row],[DESCRIPCION]],Tabla28[[Columna1]:[CÓDIGO NUEVO]],2,0),"")</f>
        <v>P0303002</v>
      </c>
      <c r="J567" s="3" t="s">
        <v>666</v>
      </c>
      <c r="K567" s="3" t="s">
        <v>666</v>
      </c>
      <c r="L567" s="3" t="s">
        <v>666</v>
      </c>
      <c r="M567" s="31" t="s">
        <v>1564</v>
      </c>
      <c r="N567" s="3" t="s">
        <v>15</v>
      </c>
      <c r="O567" s="3" t="s">
        <v>308</v>
      </c>
      <c r="P567" s="3" t="s">
        <v>122</v>
      </c>
      <c r="Q567" s="3" t="str">
        <f>IFERROR(VLOOKUP(Presupuestos[[#This Row],[CLASIFICACIÓN (N)]],Tabla17[],2,0),"")</f>
        <v>Costos de ventas</v>
      </c>
      <c r="R567" s="3" t="str">
        <f>IFERROR(VLOOKUP(Presupuestos[[#This Row],[CLASIFICACIÓN (N)]],Tabla17[],3,0),"")</f>
        <v>Operativo</v>
      </c>
      <c r="S567" s="3" t="s">
        <v>16</v>
      </c>
      <c r="T567" s="3" t="str">
        <f>IFERROR(VLOOKUP(Presupuestos[[#This Row],[ALMACEN]],Tabla5[],2,0),"")</f>
        <v>Arequipa</v>
      </c>
      <c r="U567" s="19" t="str">
        <f>IFERROR(VLOOKUP(Presupuestos[[#This Row],[TIPO DE DOCUMENTO]],Tipo_Documento[],2,0)&amp;Presupuestos[[#This Row],[SERIE]]&amp;Presupuestos[[#This Row],[NUMERO]]&amp;Presupuestos[[#This Row],[RUC]],"")</f>
        <v>01F214213410520517252558</v>
      </c>
      <c r="V567" s="3" t="s">
        <v>120</v>
      </c>
      <c r="W567" s="7">
        <v>45874</v>
      </c>
      <c r="X567" s="7">
        <v>45874</v>
      </c>
      <c r="Y567" s="3" t="s">
        <v>716</v>
      </c>
      <c r="Z567" s="3">
        <v>2134105</v>
      </c>
      <c r="AA567" s="3">
        <f>IFERROR(VLOOKUP(Presupuestos[[#This Row],[RAZON SOCIAL]],CHOOSE({1,2},Clientes_Proveedores[Razon Social],Clientes_Proveedores[Ruc / Dni]),2,0),"-")</f>
        <v>20517252558</v>
      </c>
      <c r="AB567" s="31" t="s">
        <v>714</v>
      </c>
      <c r="AC567" s="3" t="s">
        <v>670</v>
      </c>
      <c r="AD567" s="5">
        <v>0.18</v>
      </c>
      <c r="AE567" s="6">
        <v>10.169</v>
      </c>
      <c r="AF567" s="6">
        <f>Presupuestos[[#This Row],[BASE]]*Presupuestos[[#This Row],[% IGV]]</f>
        <v>1.8304199999999999</v>
      </c>
      <c r="AG567" s="22">
        <f>ROUND(SUM(Presupuestos[[#This Row],[BASE]:[IGV]]),2)</f>
        <v>12</v>
      </c>
      <c r="AH567" s="9" t="str">
        <f>IF(Presupuestos[[#This Row],[MONEDA]]="USD",VLOOKUP(Presupuestos[[#This Row],[FECHA DE EMISION]],Tipo_Cambio[],3,0),"")</f>
        <v/>
      </c>
      <c r="AI567" s="22">
        <f>IFERROR(ROUND(IF(Presupuestos[[#This Row],[MONEDA]]="PEN",Presupuestos[[#This Row],[TOTAL]],Presupuestos[[#This Row],[TOTAL]]*Presupuestos[[#This Row],[TIPO DE CAMBIO]]),2),"")</f>
        <v>12</v>
      </c>
      <c r="AJ567" s="5"/>
      <c r="AK567" s="33" t="s">
        <v>671</v>
      </c>
      <c r="AL567" s="5" t="s">
        <v>715</v>
      </c>
      <c r="AM567" s="23" t="s">
        <v>671</v>
      </c>
      <c r="AN567" s="23" t="s">
        <v>671</v>
      </c>
      <c r="AO567" s="7">
        <f>IFERROR(VLOOKUP("1-"&amp;Presupuestos[[#This Row],[ID DOCUMENTO]],BD_Pagos[],7,0),"")</f>
        <v>45874</v>
      </c>
      <c r="AP567" s="16" t="str">
        <f>IFERROR(VLOOKUP("1-"&amp;Presupuestos[[#This Row],[ID DOCUMENTO]],BD_Pagos[],8,0),"")</f>
        <v>C_Ope_003</v>
      </c>
      <c r="AQ567" s="17">
        <f>IFERROR(VLOOKUP("1-"&amp;Presupuestos[[#This Row],[ID DOCUMENTO]],BD_Pagos[],9,0),"")</f>
        <v>25093</v>
      </c>
      <c r="AR567" s="54"/>
      <c r="AS567" s="7">
        <f>IFERROR(VLOOKUP("2-"&amp;Presupuestos[[#This Row],[ID DOCUMENTO]],BD_Pagos[],7,0),"")</f>
        <v>0</v>
      </c>
      <c r="AT567" s="16" t="str">
        <f>IFERROR(VLOOKUP("2-"&amp;Presupuestos[[#This Row],[ID DOCUMENTO]],BD_Pagos[],8,0),"")</f>
        <v/>
      </c>
      <c r="AU567" s="17">
        <f>IFERROR(VLOOKUP("2-"&amp;Presupuestos[[#This Row],[ID DOCUMENTO]],BD_Pagos[],9,0),"")</f>
        <v>0</v>
      </c>
      <c r="AV567" s="20">
        <f>IF(IFERROR(VLOOKUP("2-"&amp;Presupuestos[[#This Row],[ID DOCUMENTO]],BD_Pagos[],10,0),0)&gt;Presupuestos[[#This Row],[TOTAL SOLES]],Presupuestos[[#This Row],[TOTAL SOLES]],IFERROR(VLOOKUP("2-"&amp;Presupuestos[[#This Row],[ID DOCUMENTO]],BD_Pagos[],10,0),0))</f>
        <v>0</v>
      </c>
      <c r="AW567" s="7"/>
      <c r="AX567" s="16"/>
      <c r="AY567" s="17"/>
      <c r="AZ567" s="20"/>
      <c r="BA567" s="7"/>
      <c r="BB567" s="16"/>
      <c r="BC567" s="17"/>
      <c r="BD567" s="20"/>
      <c r="BE567" s="7">
        <f>IFERROR(VLOOKUP("5-"&amp;Presupuestos[[#This Row],[ID DOCUMENTO]],BD_Pagos[],7,0),"")</f>
        <v>0</v>
      </c>
      <c r="BF567" s="17">
        <f>IFERROR(VLOOKUP("5-"&amp;Presupuestos[[#This Row],[ID DOCUMENTO]],BD_Pagos[],9,0),"")</f>
        <v>0</v>
      </c>
      <c r="BG567" s="20">
        <f>IF(IFERROR(VLOOKUP("5-"&amp;Presupuestos[[#This Row],[ID DOCUMENTO]],BD_Pagos[],10,0),0)&gt;Presupuestos[[#This Row],[TOTAL SOLES]],Presupuestos[[#This Row],[TOTAL SOLES]],IFERROR(VLOOKUP("5-"&amp;Presupuestos[[#This Row],[ID DOCUMENTO]],BD_Pagos[],10,0),0))</f>
        <v>0</v>
      </c>
      <c r="BH567" s="7">
        <f>IFERROR(VLOOKUP("1-Detraccion"&amp;Presupuestos[[#This Row],[ID DOCUMENTO]],BD_Pagos[],2,0),"")</f>
        <v>0</v>
      </c>
      <c r="BI567" s="3" t="str">
        <f>IFERROR(VLOOKUP("1-Detraccion"&amp;Presupuestos[[#This Row],[ID DOCUMENTO]],BD_Pagos[],3,0),"")</f>
        <v/>
      </c>
      <c r="BJ567" s="3">
        <f>IFERROR(VLOOKUP("1-Detraccion"&amp;Presupuestos[[#This Row],[ID DOCUMENTO]],BD_Pagos[],4,0),"")</f>
        <v>0</v>
      </c>
      <c r="BK567" s="6">
        <f>IF(IFERROR(VLOOKUP("1-Detraccion"&amp;Presupuestos[[#This Row],[ID DOCUMENTO]],BD_Pagos[],5,0),0)&gt;Presupuestos[[#This Row],[TOTAL SOLES]],Presupuestos[[#This Row],[TOTAL SOLES]],IFERROR(VLOOKUP("1-Detraccion"&amp;Presupuestos[[#This Row],[ID DOCUMENTO]],BD_Pagos[],5,0),0))</f>
        <v>0</v>
      </c>
      <c r="BL567" s="6">
        <f>IF(IFERROR(VLOOKUP("1-Detraccion"&amp;Presupuestos[[#This Row],[ID DOCUMENTO]],BD_Pagos[],6,0),0)&gt;Presupuestos[[#This Row],[TOTAL SOLES]],Presupuestos[[#This Row],[TOTAL SOLES]],IFERROR(VLOOKUP("1-Detraccion"&amp;Presupuestos[[#This Row],[ID DOCUMENTO]],BD_Pagos[],6,0),0))</f>
        <v>0</v>
      </c>
      <c r="BM567" s="37"/>
      <c r="BN567" s="3"/>
      <c r="BO567" s="3"/>
      <c r="BP567" s="6"/>
      <c r="BQ56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567" s="23" t="str">
        <f>IF(Presupuestos[[#This Row],[SALDO ME-MN]]&gt;0,"PENDIENTE","CANCELADO")</f>
        <v>PENDIENTE</v>
      </c>
      <c r="BS567" s="23" t="str">
        <f>IF(COUNTIFS($U$4:$U566,Presupuestos[[#This Row],[ID DOCUMENTO]])&gt;=1,IF(B566=Presupuestos[[#This Row],[ID]],"OK","DOC. DUPLICADO"),"OK")</f>
        <v>OK</v>
      </c>
    </row>
    <row r="568" spans="2:71" x14ac:dyDescent="0.25">
      <c r="B568" s="34">
        <f>IF(Presupuestos[[#This Row],[ID DOCUMENTO]]=U567,B567,IF(B567="ID",1,B567+1))</f>
        <v>542</v>
      </c>
      <c r="C568" s="2">
        <v>45877</v>
      </c>
      <c r="D568" s="2">
        <v>45877</v>
      </c>
      <c r="E568" s="3" t="s">
        <v>1199</v>
      </c>
      <c r="F568" s="25" t="s">
        <v>35</v>
      </c>
      <c r="G568" s="25" t="s">
        <v>223</v>
      </c>
      <c r="H568" s="25" t="s">
        <v>214</v>
      </c>
      <c r="I568" s="36" t="str">
        <f>IFERROR(VLOOKUP(Presupuestos[[#This Row],[AREA]]&amp;Presupuestos[[#This Row],[CONCEPTO]]&amp;Presupuestos[[#This Row],[DESCRIPCION]],Tabla28[[Columna1]:[CÓDIGO NUEVO]],2,0),"")</f>
        <v>P0303002</v>
      </c>
      <c r="J568" s="3" t="s">
        <v>666</v>
      </c>
      <c r="K568" s="3" t="s">
        <v>666</v>
      </c>
      <c r="L568" s="3" t="s">
        <v>666</v>
      </c>
      <c r="M568" s="31" t="s">
        <v>1565</v>
      </c>
      <c r="N568" s="3" t="s">
        <v>15</v>
      </c>
      <c r="O568" s="3" t="s">
        <v>300</v>
      </c>
      <c r="P568" s="3" t="s">
        <v>122</v>
      </c>
      <c r="Q568" s="3" t="str">
        <f>IFERROR(VLOOKUP(Presupuestos[[#This Row],[CLASIFICACIÓN (N)]],Tabla17[],2,0),"")</f>
        <v>Costos de ventas</v>
      </c>
      <c r="R568" s="3" t="str">
        <f>IFERROR(VLOOKUP(Presupuestos[[#This Row],[CLASIFICACIÓN (N)]],Tabla17[],3,0),"")</f>
        <v>Operativo</v>
      </c>
      <c r="S568" s="3" t="s">
        <v>16</v>
      </c>
      <c r="T568" s="3" t="str">
        <f>IFERROR(VLOOKUP(Presupuestos[[#This Row],[ALMACEN]],Tabla5[],2,0),"")</f>
        <v>Arequipa</v>
      </c>
      <c r="U568" s="19" t="str">
        <f>IFERROR(VLOOKUP(Presupuestos[[#This Row],[TIPO DE DOCUMENTO]],Tipo_Documento[],2,0)&amp;Presupuestos[[#This Row],[SERIE]]&amp;Presupuestos[[#This Row],[NUMERO]]&amp;Presupuestos[[#This Row],[RUC]],"")</f>
        <v>01F211242775420517252558</v>
      </c>
      <c r="V568" s="3" t="s">
        <v>120</v>
      </c>
      <c r="W568" s="7">
        <v>45877</v>
      </c>
      <c r="X568" s="7">
        <v>45877</v>
      </c>
      <c r="Y568" s="3" t="s">
        <v>829</v>
      </c>
      <c r="Z568" s="3">
        <v>2427754</v>
      </c>
      <c r="AA568" s="3">
        <f>IFERROR(VLOOKUP(Presupuestos[[#This Row],[RAZON SOCIAL]],CHOOSE({1,2},Clientes_Proveedores[Razon Social],Clientes_Proveedores[Ruc / Dni]),2,0),"-")</f>
        <v>20517252558</v>
      </c>
      <c r="AB568" s="31" t="s">
        <v>714</v>
      </c>
      <c r="AC568" s="3" t="s">
        <v>670</v>
      </c>
      <c r="AD568" s="5">
        <v>0.18</v>
      </c>
      <c r="AE568" s="6">
        <v>10.169</v>
      </c>
      <c r="AF568" s="6">
        <f>Presupuestos[[#This Row],[BASE]]*Presupuestos[[#This Row],[% IGV]]</f>
        <v>1.8304199999999999</v>
      </c>
      <c r="AG568" s="22">
        <f>ROUND(SUM(Presupuestos[[#This Row],[BASE]:[IGV]]),2)</f>
        <v>12</v>
      </c>
      <c r="AH568" s="9" t="str">
        <f>IF(Presupuestos[[#This Row],[MONEDA]]="USD",VLOOKUP(Presupuestos[[#This Row],[FECHA DE EMISION]],Tipo_Cambio[],3,0),"")</f>
        <v/>
      </c>
      <c r="AI568" s="22">
        <f>IFERROR(ROUND(IF(Presupuestos[[#This Row],[MONEDA]]="PEN",Presupuestos[[#This Row],[TOTAL]],Presupuestos[[#This Row],[TOTAL]]*Presupuestos[[#This Row],[TIPO DE CAMBIO]]),2),"")</f>
        <v>12</v>
      </c>
      <c r="AJ568" s="5"/>
      <c r="AK568" s="33" t="s">
        <v>671</v>
      </c>
      <c r="AL568" s="5" t="s">
        <v>715</v>
      </c>
      <c r="AM568" s="23" t="s">
        <v>671</v>
      </c>
      <c r="AN568" s="23" t="s">
        <v>671</v>
      </c>
      <c r="AO568" s="7">
        <f>IFERROR(VLOOKUP("1-"&amp;Presupuestos[[#This Row],[ID DOCUMENTO]],BD_Pagos[],7,0),"")</f>
        <v>45877</v>
      </c>
      <c r="AP568" s="16" t="str">
        <f>IFERROR(VLOOKUP("1-"&amp;Presupuestos[[#This Row],[ID DOCUMENTO]],BD_Pagos[],8,0),"")</f>
        <v>C_Ope_003</v>
      </c>
      <c r="AQ568" s="17">
        <f>IFERROR(VLOOKUP("1-"&amp;Presupuestos[[#This Row],[ID DOCUMENTO]],BD_Pagos[],9,0),"")</f>
        <v>25115</v>
      </c>
      <c r="AR568" s="54"/>
      <c r="AS568" s="7">
        <f>IFERROR(VLOOKUP("2-"&amp;Presupuestos[[#This Row],[ID DOCUMENTO]],BD_Pagos[],7,0),"")</f>
        <v>0</v>
      </c>
      <c r="AT568" s="16" t="str">
        <f>IFERROR(VLOOKUP("2-"&amp;Presupuestos[[#This Row],[ID DOCUMENTO]],BD_Pagos[],8,0),"")</f>
        <v/>
      </c>
      <c r="AU568" s="17">
        <f>IFERROR(VLOOKUP("2-"&amp;Presupuestos[[#This Row],[ID DOCUMENTO]],BD_Pagos[],9,0),"")</f>
        <v>0</v>
      </c>
      <c r="AV568" s="20">
        <f>IF(IFERROR(VLOOKUP("2-"&amp;Presupuestos[[#This Row],[ID DOCUMENTO]],BD_Pagos[],10,0),0)&gt;Presupuestos[[#This Row],[TOTAL SOLES]],Presupuestos[[#This Row],[TOTAL SOLES]],IFERROR(VLOOKUP("2-"&amp;Presupuestos[[#This Row],[ID DOCUMENTO]],BD_Pagos[],10,0),0))</f>
        <v>0</v>
      </c>
      <c r="AW568" s="7"/>
      <c r="AX568" s="16"/>
      <c r="AY568" s="17"/>
      <c r="AZ568" s="20"/>
      <c r="BA568" s="7"/>
      <c r="BB568" s="16"/>
      <c r="BC568" s="17"/>
      <c r="BD568" s="20"/>
      <c r="BE568" s="7">
        <f>IFERROR(VLOOKUP("5-"&amp;Presupuestos[[#This Row],[ID DOCUMENTO]],BD_Pagos[],7,0),"")</f>
        <v>0</v>
      </c>
      <c r="BF568" s="17">
        <f>IFERROR(VLOOKUP("5-"&amp;Presupuestos[[#This Row],[ID DOCUMENTO]],BD_Pagos[],9,0),"")</f>
        <v>0</v>
      </c>
      <c r="BG568" s="20">
        <f>IF(IFERROR(VLOOKUP("5-"&amp;Presupuestos[[#This Row],[ID DOCUMENTO]],BD_Pagos[],10,0),0)&gt;Presupuestos[[#This Row],[TOTAL SOLES]],Presupuestos[[#This Row],[TOTAL SOLES]],IFERROR(VLOOKUP("5-"&amp;Presupuestos[[#This Row],[ID DOCUMENTO]],BD_Pagos[],10,0),0))</f>
        <v>0</v>
      </c>
      <c r="BH568" s="7">
        <f>IFERROR(VLOOKUP("1-Detraccion"&amp;Presupuestos[[#This Row],[ID DOCUMENTO]],BD_Pagos[],2,0),"")</f>
        <v>0</v>
      </c>
      <c r="BI568" s="3" t="str">
        <f>IFERROR(VLOOKUP("1-Detraccion"&amp;Presupuestos[[#This Row],[ID DOCUMENTO]],BD_Pagos[],3,0),"")</f>
        <v/>
      </c>
      <c r="BJ568" s="3">
        <f>IFERROR(VLOOKUP("1-Detraccion"&amp;Presupuestos[[#This Row],[ID DOCUMENTO]],BD_Pagos[],4,0),"")</f>
        <v>0</v>
      </c>
      <c r="BK568" s="6">
        <f>IF(IFERROR(VLOOKUP("1-Detraccion"&amp;Presupuestos[[#This Row],[ID DOCUMENTO]],BD_Pagos[],5,0),0)&gt;Presupuestos[[#This Row],[TOTAL SOLES]],Presupuestos[[#This Row],[TOTAL SOLES]],IFERROR(VLOOKUP("1-Detraccion"&amp;Presupuestos[[#This Row],[ID DOCUMENTO]],BD_Pagos[],5,0),0))</f>
        <v>0</v>
      </c>
      <c r="BL568" s="6">
        <f>IF(IFERROR(VLOOKUP("1-Detraccion"&amp;Presupuestos[[#This Row],[ID DOCUMENTO]],BD_Pagos[],6,0),0)&gt;Presupuestos[[#This Row],[TOTAL SOLES]],Presupuestos[[#This Row],[TOTAL SOLES]],IFERROR(VLOOKUP("1-Detraccion"&amp;Presupuestos[[#This Row],[ID DOCUMENTO]],BD_Pagos[],6,0),0))</f>
        <v>0</v>
      </c>
      <c r="BM568" s="37"/>
      <c r="BN568" s="3"/>
      <c r="BO568" s="3"/>
      <c r="BP568" s="6"/>
      <c r="BQ56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568" s="23" t="str">
        <f>IF(Presupuestos[[#This Row],[SALDO ME-MN]]&gt;0,"PENDIENTE","CANCELADO")</f>
        <v>PENDIENTE</v>
      </c>
      <c r="BS568" s="23" t="str">
        <f>IF(COUNTIFS($U$4:$U567,Presupuestos[[#This Row],[ID DOCUMENTO]])&gt;=1,IF(B567=Presupuestos[[#This Row],[ID]],"OK","DOC. DUPLICADO"),"OK")</f>
        <v>OK</v>
      </c>
    </row>
    <row r="569" spans="2:71" x14ac:dyDescent="0.25">
      <c r="B569" s="34">
        <f>IF(Presupuestos[[#This Row],[ID DOCUMENTO]]=U568,B568,IF(B568="ID",1,B568+1))</f>
        <v>543</v>
      </c>
      <c r="C569" s="2">
        <v>45880</v>
      </c>
      <c r="D569" s="2">
        <v>45880</v>
      </c>
      <c r="E569" s="3" t="s">
        <v>1199</v>
      </c>
      <c r="F569" s="25" t="s">
        <v>35</v>
      </c>
      <c r="G569" s="25" t="s">
        <v>223</v>
      </c>
      <c r="H569" s="25" t="s">
        <v>214</v>
      </c>
      <c r="I569" s="36" t="str">
        <f>IFERROR(VLOOKUP(Presupuestos[[#This Row],[AREA]]&amp;Presupuestos[[#This Row],[CONCEPTO]]&amp;Presupuestos[[#This Row],[DESCRIPCION]],Tabla28[[Columna1]:[CÓDIGO NUEVO]],2,0),"")</f>
        <v>P0303002</v>
      </c>
      <c r="J569" s="3" t="s">
        <v>666</v>
      </c>
      <c r="K569" s="3" t="s">
        <v>666</v>
      </c>
      <c r="L569" s="3" t="s">
        <v>666</v>
      </c>
      <c r="M569" s="31" t="s">
        <v>1566</v>
      </c>
      <c r="N569" s="3" t="s">
        <v>15</v>
      </c>
      <c r="O569" s="3" t="s">
        <v>300</v>
      </c>
      <c r="P569" s="3" t="s">
        <v>122</v>
      </c>
      <c r="Q569" s="3" t="str">
        <f>IFERROR(VLOOKUP(Presupuestos[[#This Row],[CLASIFICACIÓN (N)]],Tabla17[],2,0),"")</f>
        <v>Costos de ventas</v>
      </c>
      <c r="R569" s="3" t="str">
        <f>IFERROR(VLOOKUP(Presupuestos[[#This Row],[CLASIFICACIÓN (N)]],Tabla17[],3,0),"")</f>
        <v>Operativo</v>
      </c>
      <c r="S569" s="3" t="s">
        <v>16</v>
      </c>
      <c r="T569" s="3" t="str">
        <f>IFERROR(VLOOKUP(Presupuestos[[#This Row],[ALMACEN]],Tabla5[],2,0),"")</f>
        <v>Arequipa</v>
      </c>
      <c r="U569" s="19" t="str">
        <f>IFERROR(VLOOKUP(Presupuestos[[#This Row],[TIPO DE DOCUMENTO]],Tipo_Documento[],2,0)&amp;Presupuestos[[#This Row],[SERIE]]&amp;Presupuestos[[#This Row],[NUMERO]]&amp;Presupuestos[[#This Row],[RUC]],"")</f>
        <v>01F213182878020517252558</v>
      </c>
      <c r="V569" s="3" t="s">
        <v>120</v>
      </c>
      <c r="W569" s="7">
        <v>45880</v>
      </c>
      <c r="X569" s="7">
        <v>45880</v>
      </c>
      <c r="Y569" s="3" t="s">
        <v>719</v>
      </c>
      <c r="Z569" s="3">
        <v>1828780</v>
      </c>
      <c r="AA569" s="3">
        <f>IFERROR(VLOOKUP(Presupuestos[[#This Row],[RAZON SOCIAL]],CHOOSE({1,2},Clientes_Proveedores[Razon Social],Clientes_Proveedores[Ruc / Dni]),2,0),"-")</f>
        <v>20517252558</v>
      </c>
      <c r="AB569" s="31" t="s">
        <v>714</v>
      </c>
      <c r="AC569" s="3" t="s">
        <v>670</v>
      </c>
      <c r="AD569" s="5">
        <v>0.18</v>
      </c>
      <c r="AE569" s="6">
        <v>10.169</v>
      </c>
      <c r="AF569" s="6">
        <f>Presupuestos[[#This Row],[BASE]]*Presupuestos[[#This Row],[% IGV]]</f>
        <v>1.8304199999999999</v>
      </c>
      <c r="AG569" s="22">
        <f>ROUND(SUM(Presupuestos[[#This Row],[BASE]:[IGV]]),2)</f>
        <v>12</v>
      </c>
      <c r="AH569" s="9" t="str">
        <f>IF(Presupuestos[[#This Row],[MONEDA]]="USD",VLOOKUP(Presupuestos[[#This Row],[FECHA DE EMISION]],Tipo_Cambio[],3,0),"")</f>
        <v/>
      </c>
      <c r="AI569" s="22">
        <f>IFERROR(ROUND(IF(Presupuestos[[#This Row],[MONEDA]]="PEN",Presupuestos[[#This Row],[TOTAL]],Presupuestos[[#This Row],[TOTAL]]*Presupuestos[[#This Row],[TIPO DE CAMBIO]]),2),"")</f>
        <v>12</v>
      </c>
      <c r="AJ569" s="5"/>
      <c r="AK569" s="33" t="s">
        <v>671</v>
      </c>
      <c r="AL569" s="5" t="s">
        <v>715</v>
      </c>
      <c r="AM569" s="23" t="s">
        <v>671</v>
      </c>
      <c r="AN569" s="23" t="s">
        <v>671</v>
      </c>
      <c r="AO569" s="7">
        <f>IFERROR(VLOOKUP("1-"&amp;Presupuestos[[#This Row],[ID DOCUMENTO]],BD_Pagos[],7,0),"")</f>
        <v>45880</v>
      </c>
      <c r="AP569" s="16" t="str">
        <f>IFERROR(VLOOKUP("1-"&amp;Presupuestos[[#This Row],[ID DOCUMENTO]],BD_Pagos[],8,0),"")</f>
        <v>C_Ope_003</v>
      </c>
      <c r="AQ569" s="17">
        <f>IFERROR(VLOOKUP("1-"&amp;Presupuestos[[#This Row],[ID DOCUMENTO]],BD_Pagos[],9,0),"")</f>
        <v>25116</v>
      </c>
      <c r="AR569" s="54"/>
      <c r="AS569" s="7">
        <f>IFERROR(VLOOKUP("2-"&amp;Presupuestos[[#This Row],[ID DOCUMENTO]],BD_Pagos[],7,0),"")</f>
        <v>0</v>
      </c>
      <c r="AT569" s="16" t="str">
        <f>IFERROR(VLOOKUP("2-"&amp;Presupuestos[[#This Row],[ID DOCUMENTO]],BD_Pagos[],8,0),"")</f>
        <v/>
      </c>
      <c r="AU569" s="17">
        <f>IFERROR(VLOOKUP("2-"&amp;Presupuestos[[#This Row],[ID DOCUMENTO]],BD_Pagos[],9,0),"")</f>
        <v>0</v>
      </c>
      <c r="AV569" s="20">
        <f>IF(IFERROR(VLOOKUP("2-"&amp;Presupuestos[[#This Row],[ID DOCUMENTO]],BD_Pagos[],10,0),0)&gt;Presupuestos[[#This Row],[TOTAL SOLES]],Presupuestos[[#This Row],[TOTAL SOLES]],IFERROR(VLOOKUP("2-"&amp;Presupuestos[[#This Row],[ID DOCUMENTO]],BD_Pagos[],10,0),0))</f>
        <v>0</v>
      </c>
      <c r="AW569" s="7"/>
      <c r="AX569" s="16"/>
      <c r="AY569" s="17"/>
      <c r="AZ569" s="20"/>
      <c r="BA569" s="7"/>
      <c r="BB569" s="16"/>
      <c r="BC569" s="17"/>
      <c r="BD569" s="20"/>
      <c r="BE569" s="7">
        <f>IFERROR(VLOOKUP("5-"&amp;Presupuestos[[#This Row],[ID DOCUMENTO]],BD_Pagos[],7,0),"")</f>
        <v>0</v>
      </c>
      <c r="BF569" s="17">
        <f>IFERROR(VLOOKUP("5-"&amp;Presupuestos[[#This Row],[ID DOCUMENTO]],BD_Pagos[],9,0),"")</f>
        <v>0</v>
      </c>
      <c r="BG569" s="20">
        <f>IF(IFERROR(VLOOKUP("5-"&amp;Presupuestos[[#This Row],[ID DOCUMENTO]],BD_Pagos[],10,0),0)&gt;Presupuestos[[#This Row],[TOTAL SOLES]],Presupuestos[[#This Row],[TOTAL SOLES]],IFERROR(VLOOKUP("5-"&amp;Presupuestos[[#This Row],[ID DOCUMENTO]],BD_Pagos[],10,0),0))</f>
        <v>0</v>
      </c>
      <c r="BH569" s="7">
        <f>IFERROR(VLOOKUP("1-Detraccion"&amp;Presupuestos[[#This Row],[ID DOCUMENTO]],BD_Pagos[],2,0),"")</f>
        <v>0</v>
      </c>
      <c r="BI569" s="3" t="str">
        <f>IFERROR(VLOOKUP("1-Detraccion"&amp;Presupuestos[[#This Row],[ID DOCUMENTO]],BD_Pagos[],3,0),"")</f>
        <v/>
      </c>
      <c r="BJ569" s="3">
        <f>IFERROR(VLOOKUP("1-Detraccion"&amp;Presupuestos[[#This Row],[ID DOCUMENTO]],BD_Pagos[],4,0),"")</f>
        <v>0</v>
      </c>
      <c r="BK569" s="6">
        <f>IF(IFERROR(VLOOKUP("1-Detraccion"&amp;Presupuestos[[#This Row],[ID DOCUMENTO]],BD_Pagos[],5,0),0)&gt;Presupuestos[[#This Row],[TOTAL SOLES]],Presupuestos[[#This Row],[TOTAL SOLES]],IFERROR(VLOOKUP("1-Detraccion"&amp;Presupuestos[[#This Row],[ID DOCUMENTO]],BD_Pagos[],5,0),0))</f>
        <v>0</v>
      </c>
      <c r="BL569" s="6">
        <f>IF(IFERROR(VLOOKUP("1-Detraccion"&amp;Presupuestos[[#This Row],[ID DOCUMENTO]],BD_Pagos[],6,0),0)&gt;Presupuestos[[#This Row],[TOTAL SOLES]],Presupuestos[[#This Row],[TOTAL SOLES]],IFERROR(VLOOKUP("1-Detraccion"&amp;Presupuestos[[#This Row],[ID DOCUMENTO]],BD_Pagos[],6,0),0))</f>
        <v>0</v>
      </c>
      <c r="BM569" s="37"/>
      <c r="BN569" s="3"/>
      <c r="BO569" s="3"/>
      <c r="BP569" s="6"/>
      <c r="BQ56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569" s="23" t="str">
        <f>IF(Presupuestos[[#This Row],[SALDO ME-MN]]&gt;0,"PENDIENTE","CANCELADO")</f>
        <v>PENDIENTE</v>
      </c>
      <c r="BS569" s="23" t="str">
        <f>IF(COUNTIFS($U$4:$U568,Presupuestos[[#This Row],[ID DOCUMENTO]])&gt;=1,IF(B568=Presupuestos[[#This Row],[ID]],"OK","DOC. DUPLICADO"),"OK")</f>
        <v>OK</v>
      </c>
    </row>
    <row r="570" spans="2:71" x14ac:dyDescent="0.25">
      <c r="B570" s="34">
        <f>IF(Presupuestos[[#This Row],[ID DOCUMENTO]]=U569,B569,IF(B569="ID",1,B569+1))</f>
        <v>544</v>
      </c>
      <c r="C570" s="2">
        <v>45868</v>
      </c>
      <c r="D570" s="2">
        <v>45868</v>
      </c>
      <c r="E570" s="3" t="s">
        <v>681</v>
      </c>
      <c r="F570" s="25" t="s">
        <v>49</v>
      </c>
      <c r="G570" s="25" t="s">
        <v>211</v>
      </c>
      <c r="H570" s="25" t="s">
        <v>349</v>
      </c>
      <c r="I570" s="36" t="str">
        <f>IFERROR(VLOOKUP(Presupuestos[[#This Row],[AREA]]&amp;Presupuestos[[#This Row],[CONCEPTO]]&amp;Presupuestos[[#This Row],[DESCRIPCION]],Tabla28[[Columna1]:[CÓDIGO NUEVO]],2,0),"")</f>
        <v>P0505002</v>
      </c>
      <c r="J570" s="3" t="s">
        <v>1567</v>
      </c>
      <c r="K570" s="3" t="s">
        <v>1568</v>
      </c>
      <c r="L570" s="47" t="s">
        <v>1441</v>
      </c>
      <c r="M570" s="31" t="s">
        <v>1569</v>
      </c>
      <c r="N570" s="3"/>
      <c r="O570" s="3" t="s">
        <v>315</v>
      </c>
      <c r="P570" s="3" t="s">
        <v>168</v>
      </c>
      <c r="Q570" s="3" t="str">
        <f>IFERROR(VLOOKUP(Presupuestos[[#This Row],[CLASIFICACIÓN (N)]],Tabla17[],2,0),"")</f>
        <v>Inversiones</v>
      </c>
      <c r="R570" s="3" t="str">
        <f>IFERROR(VLOOKUP(Presupuestos[[#This Row],[CLASIFICACIÓN (N)]],Tabla17[],3,0),"")</f>
        <v>Inversión</v>
      </c>
      <c r="S570" s="3" t="s">
        <v>16</v>
      </c>
      <c r="T570" s="3" t="str">
        <f>IFERROR(VLOOKUP(Presupuestos[[#This Row],[ALMACEN]],Tabla5[],2,0),"")</f>
        <v>Arequipa</v>
      </c>
      <c r="U570" s="19" t="str">
        <f>IFERROR(VLOOKUP(Presupuestos[[#This Row],[TIPO DE DOCUMENTO]],Tipo_Documento[],2,0)&amp;Presupuestos[[#This Row],[SERIE]]&amp;Presupuestos[[#This Row],[NUMERO]]&amp;Presupuestos[[#This Row],[RUC]],"")</f>
        <v>01E001120613525093</v>
      </c>
      <c r="V570" s="3" t="s">
        <v>120</v>
      </c>
      <c r="W570" s="7">
        <v>45868</v>
      </c>
      <c r="X570" s="7">
        <v>45868</v>
      </c>
      <c r="Y570" s="3" t="s">
        <v>668</v>
      </c>
      <c r="Z570" s="3">
        <v>1</v>
      </c>
      <c r="AA570" s="3">
        <f>IFERROR(VLOOKUP(Presupuestos[[#This Row],[RAZON SOCIAL]],CHOOSE({1,2},Clientes_Proveedores[Razon Social],Clientes_Proveedores[Ruc / Dni]),2,0),"-")</f>
        <v>20613525093</v>
      </c>
      <c r="AB570" s="31" t="s">
        <v>1570</v>
      </c>
      <c r="AC570" s="3" t="s">
        <v>670</v>
      </c>
      <c r="AD570" s="5">
        <v>0.18</v>
      </c>
      <c r="AE570" s="6">
        <v>4915.25</v>
      </c>
      <c r="AF570" s="6">
        <f>Presupuestos[[#This Row],[BASE]]*Presupuestos[[#This Row],[% IGV]]</f>
        <v>884.745</v>
      </c>
      <c r="AG570" s="22">
        <f>ROUND(SUM(Presupuestos[[#This Row],[BASE]:[IGV]]),2)</f>
        <v>5800</v>
      </c>
      <c r="AH570" s="9" t="str">
        <f>IF(Presupuestos[[#This Row],[MONEDA]]="USD",VLOOKUP(Presupuestos[[#This Row],[FECHA DE EMISION]],Tipo_Cambio[],3,0),"")</f>
        <v/>
      </c>
      <c r="AI570" s="22">
        <f>IFERROR(ROUND(IF(Presupuestos[[#This Row],[MONEDA]]="PEN",Presupuestos[[#This Row],[TOTAL]],Presupuestos[[#This Row],[TOTAL]]*Presupuestos[[#This Row],[TIPO DE CAMBIO]]),2),"")</f>
        <v>5800</v>
      </c>
      <c r="AJ570" s="5">
        <v>0.12</v>
      </c>
      <c r="AK570" s="33" t="s">
        <v>671</v>
      </c>
      <c r="AL570" s="5" t="s">
        <v>680</v>
      </c>
      <c r="AM570" s="23" t="s">
        <v>671</v>
      </c>
      <c r="AN570" s="23" t="s">
        <v>671</v>
      </c>
      <c r="AO570" s="7">
        <f>IFERROR(VLOOKUP("1-"&amp;Presupuestos[[#This Row],[ID DOCUMENTO]],BD_Pagos[],7,0),"")</f>
        <v>45835</v>
      </c>
      <c r="AP570" s="16" t="str">
        <f>IFERROR(VLOOKUP("1-"&amp;Presupuestos[[#This Row],[ID DOCUMENTO]],BD_Pagos[],8,0),"")</f>
        <v>B-Interbank</v>
      </c>
      <c r="AQ570" s="17">
        <f>IFERROR(VLOOKUP("1-"&amp;Presupuestos[[#This Row],[ID DOCUMENTO]],BD_Pagos[],9,0),"")</f>
        <v>413055</v>
      </c>
      <c r="AR570" s="54"/>
      <c r="AS570" s="7">
        <f>IFERROR(VLOOKUP("2-"&amp;Presupuestos[[#This Row],[ID DOCUMENTO]],BD_Pagos[],7,0),"")</f>
        <v>0</v>
      </c>
      <c r="AT570" s="16" t="str">
        <f>IFERROR(VLOOKUP("2-"&amp;Presupuestos[[#This Row],[ID DOCUMENTO]],BD_Pagos[],8,0),"")</f>
        <v/>
      </c>
      <c r="AU570" s="17">
        <f>IFERROR(VLOOKUP("2-"&amp;Presupuestos[[#This Row],[ID DOCUMENTO]],BD_Pagos[],9,0),"")</f>
        <v>0</v>
      </c>
      <c r="AV570" s="20">
        <f>IF(IFERROR(VLOOKUP("2-"&amp;Presupuestos[[#This Row],[ID DOCUMENTO]],BD_Pagos[],10,0),0)&gt;Presupuestos[[#This Row],[TOTAL SOLES]],Presupuestos[[#This Row],[TOTAL SOLES]],IFERROR(VLOOKUP("2-"&amp;Presupuestos[[#This Row],[ID DOCUMENTO]],BD_Pagos[],10,0),0))</f>
        <v>0</v>
      </c>
      <c r="AW570" s="7"/>
      <c r="AX570" s="16"/>
      <c r="AY570" s="17"/>
      <c r="AZ570" s="20"/>
      <c r="BA570" s="7"/>
      <c r="BB570" s="16"/>
      <c r="BC570" s="17"/>
      <c r="BD570" s="20"/>
      <c r="BE570" s="7">
        <f>IFERROR(VLOOKUP("5-"&amp;Presupuestos[[#This Row],[ID DOCUMENTO]],BD_Pagos[],7,0),"")</f>
        <v>0</v>
      </c>
      <c r="BF570" s="17">
        <f>IFERROR(VLOOKUP("5-"&amp;Presupuestos[[#This Row],[ID DOCUMENTO]],BD_Pagos[],9,0),"")</f>
        <v>0</v>
      </c>
      <c r="BG570" s="20">
        <f>IF(IFERROR(VLOOKUP("5-"&amp;Presupuestos[[#This Row],[ID DOCUMENTO]],BD_Pagos[],10,0),0)&gt;Presupuestos[[#This Row],[TOTAL SOLES]],Presupuestos[[#This Row],[TOTAL SOLES]],IFERROR(VLOOKUP("5-"&amp;Presupuestos[[#This Row],[ID DOCUMENTO]],BD_Pagos[],10,0),0))</f>
        <v>0</v>
      </c>
      <c r="BH570" s="7">
        <f>IFERROR(VLOOKUP("1-Detraccion"&amp;Presupuestos[[#This Row],[ID DOCUMENTO]],BD_Pagos[],2,0),"")</f>
        <v>45868</v>
      </c>
      <c r="BI570" s="3" t="str">
        <f>IFERROR(VLOOKUP("1-Detraccion"&amp;Presupuestos[[#This Row],[ID DOCUMENTO]],BD_Pagos[],3,0),"")</f>
        <v/>
      </c>
      <c r="BJ570" s="3">
        <f>IFERROR(VLOOKUP("1-Detraccion"&amp;Presupuestos[[#This Row],[ID DOCUMENTO]],BD_Pagos[],4,0),"")</f>
        <v>276891091</v>
      </c>
      <c r="BK570" s="6">
        <f>IF(IFERROR(VLOOKUP("1-Detraccion"&amp;Presupuestos[[#This Row],[ID DOCUMENTO]],BD_Pagos[],5,0),0)&gt;Presupuestos[[#This Row],[TOTAL SOLES]],Presupuestos[[#This Row],[TOTAL SOLES]],IFERROR(VLOOKUP("1-Detraccion"&amp;Presupuestos[[#This Row],[ID DOCUMENTO]],BD_Pagos[],5,0),0))</f>
        <v>696</v>
      </c>
      <c r="BL570" s="6">
        <f>IF(IFERROR(VLOOKUP("1-Detraccion"&amp;Presupuestos[[#This Row],[ID DOCUMENTO]],BD_Pagos[],6,0),0)&gt;Presupuestos[[#This Row],[TOTAL SOLES]],Presupuestos[[#This Row],[TOTAL SOLES]],IFERROR(VLOOKUP("1-Detraccion"&amp;Presupuestos[[#This Row],[ID DOCUMENTO]],BD_Pagos[],6,0),0))</f>
        <v>696</v>
      </c>
      <c r="BM570" s="37"/>
      <c r="BN570" s="3"/>
      <c r="BO570" s="3"/>
      <c r="BP570" s="6"/>
      <c r="BQ57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5800</v>
      </c>
      <c r="BR570" s="23" t="str">
        <f>IF(Presupuestos[[#This Row],[SALDO ME-MN]]&gt;0,"PENDIENTE","CANCELADO")</f>
        <v>PENDIENTE</v>
      </c>
      <c r="BS570" s="23" t="str">
        <f>IF(COUNTIFS($U$4:$U569,Presupuestos[[#This Row],[ID DOCUMENTO]])&gt;=1,IF(B569=Presupuestos[[#This Row],[ID]],"OK","DOC. DUPLICADO"),"OK")</f>
        <v>OK</v>
      </c>
    </row>
    <row r="571" spans="2:71" x14ac:dyDescent="0.25">
      <c r="B571" s="34">
        <f>IF(Presupuestos[[#This Row],[ID DOCUMENTO]]=U570,B570,IF(B570="ID",1,B570+1))</f>
        <v>545</v>
      </c>
      <c r="C571" s="2">
        <v>45855</v>
      </c>
      <c r="D571" s="2">
        <v>45855</v>
      </c>
      <c r="E571" s="3" t="s">
        <v>685</v>
      </c>
      <c r="F571" s="25" t="s">
        <v>27</v>
      </c>
      <c r="G571" s="25" t="s">
        <v>91</v>
      </c>
      <c r="H571" s="25" t="s">
        <v>92</v>
      </c>
      <c r="I571" s="36" t="str">
        <f>IFERROR(VLOOKUP(Presupuestos[[#This Row],[AREA]]&amp;Presupuestos[[#This Row],[CONCEPTO]]&amp;Presupuestos[[#This Row],[DESCRIPCION]],Tabla28[[Columna1]:[CÓDIGO NUEVO]],2,0),"")</f>
        <v>P0201001</v>
      </c>
      <c r="J571" s="3" t="s">
        <v>666</v>
      </c>
      <c r="K571" s="3" t="s">
        <v>1571</v>
      </c>
      <c r="L571" s="3" t="s">
        <v>666</v>
      </c>
      <c r="M571" s="31" t="s">
        <v>790</v>
      </c>
      <c r="N571" s="3"/>
      <c r="O571" s="3" t="s">
        <v>308</v>
      </c>
      <c r="P571" s="3" t="s">
        <v>71</v>
      </c>
      <c r="Q571" s="3" t="str">
        <f>IFERROR(VLOOKUP(Presupuestos[[#This Row],[CLASIFICACIÓN (N)]],Tabla17[],2,0),"")</f>
        <v>Costos de ventas</v>
      </c>
      <c r="R571" s="3" t="str">
        <f>IFERROR(VLOOKUP(Presupuestos[[#This Row],[CLASIFICACIÓN (N)]],Tabla17[],3,0),"")</f>
        <v>Operativo</v>
      </c>
      <c r="S571" s="3" t="s">
        <v>16</v>
      </c>
      <c r="T571" s="3" t="str">
        <f>IFERROR(VLOOKUP(Presupuestos[[#This Row],[ALMACEN]],Tabla5[],2,0),"")</f>
        <v>Arequipa</v>
      </c>
      <c r="U571" s="19" t="str">
        <f>IFERROR(VLOOKUP(Presupuestos[[#This Row],[TIPO DE DOCUMENTO]],Tipo_Documento[],2,0)&amp;Presupuestos[[#This Row],[SERIE]]&amp;Presupuestos[[#This Row],[NUMERO]]&amp;Presupuestos[[#This Row],[RUC]],"")</f>
        <v>01F0021647420100192064</v>
      </c>
      <c r="V571" s="3" t="s">
        <v>120</v>
      </c>
      <c r="W571" s="7">
        <v>45855</v>
      </c>
      <c r="X571" s="7">
        <v>45885</v>
      </c>
      <c r="Y571" s="3" t="s">
        <v>721</v>
      </c>
      <c r="Z571" s="3">
        <v>16474</v>
      </c>
      <c r="AA571" s="3">
        <f>IFERROR(VLOOKUP(Presupuestos[[#This Row],[RAZON SOCIAL]],CHOOSE({1,2},Clientes_Proveedores[Razon Social],Clientes_Proveedores[Ruc / Dni]),2,0),"-")</f>
        <v>20100192064</v>
      </c>
      <c r="AB571" s="31" t="s">
        <v>900</v>
      </c>
      <c r="AC571" s="3" t="s">
        <v>801</v>
      </c>
      <c r="AD571" s="5">
        <v>0.18</v>
      </c>
      <c r="AE571" s="6">
        <v>67.2</v>
      </c>
      <c r="AF571" s="6">
        <f>Presupuestos[[#This Row],[BASE]]*Presupuestos[[#This Row],[% IGV]]</f>
        <v>12.096</v>
      </c>
      <c r="AG571" s="22">
        <f>ROUND(SUM(Presupuestos[[#This Row],[BASE]:[IGV]]),2)</f>
        <v>79.3</v>
      </c>
      <c r="AH571" s="9">
        <f>IF(Presupuestos[[#This Row],[MONEDA]]="USD",VLOOKUP(Presupuestos[[#This Row],[FECHA DE EMISION]],Tipo_Cambio[],3,0),"")</f>
        <v>3.56</v>
      </c>
      <c r="AI571" s="22">
        <f>IFERROR(ROUND(IF(Presupuestos[[#This Row],[MONEDA]]="PEN",Presupuestos[[#This Row],[TOTAL]],Presupuestos[[#This Row],[TOTAL]]*Presupuestos[[#This Row],[TIPO DE CAMBIO]]),2),"")</f>
        <v>282.31</v>
      </c>
      <c r="AJ571" s="5">
        <v>0.15</v>
      </c>
      <c r="AK571" s="33" t="s">
        <v>671</v>
      </c>
      <c r="AL571" s="5" t="s">
        <v>680</v>
      </c>
      <c r="AM571" s="23" t="s">
        <v>671</v>
      </c>
      <c r="AN571" s="23" t="s">
        <v>671</v>
      </c>
      <c r="AO571" s="7">
        <f>IFERROR(VLOOKUP("1-"&amp;Presupuestos[[#This Row],[ID DOCUMENTO]],BD_Pagos[],7,0),"")</f>
        <v>45882</v>
      </c>
      <c r="AP571" s="16" t="str">
        <f>IFERROR(VLOOKUP("1-"&amp;Presupuestos[[#This Row],[ID DOCUMENTO]],BD_Pagos[],8,0),"")</f>
        <v>B-BCP - Dolares</v>
      </c>
      <c r="AQ571" s="17">
        <f>IFERROR(VLOOKUP("1-"&amp;Presupuestos[[#This Row],[ID DOCUMENTO]],BD_Pagos[],9,0),"")</f>
        <v>1401621</v>
      </c>
      <c r="AR571" s="54"/>
      <c r="AS571" s="7">
        <f>IFERROR(VLOOKUP("2-"&amp;Presupuestos[[#This Row],[ID DOCUMENTO]],BD_Pagos[],7,0),"")</f>
        <v>0</v>
      </c>
      <c r="AT571" s="16" t="str">
        <f>IFERROR(VLOOKUP("2-"&amp;Presupuestos[[#This Row],[ID DOCUMENTO]],BD_Pagos[],8,0),"")</f>
        <v/>
      </c>
      <c r="AU571" s="17">
        <f>IFERROR(VLOOKUP("2-"&amp;Presupuestos[[#This Row],[ID DOCUMENTO]],BD_Pagos[],9,0),"")</f>
        <v>0</v>
      </c>
      <c r="AV571" s="20">
        <f>IF(IFERROR(VLOOKUP("2-"&amp;Presupuestos[[#This Row],[ID DOCUMENTO]],BD_Pagos[],10,0),0)&gt;Presupuestos[[#This Row],[TOTAL SOLES]],Presupuestos[[#This Row],[TOTAL SOLES]],IFERROR(VLOOKUP("2-"&amp;Presupuestos[[#This Row],[ID DOCUMENTO]],BD_Pagos[],10,0),0))</f>
        <v>0</v>
      </c>
      <c r="AW571" s="7"/>
      <c r="AX571" s="16"/>
      <c r="AY571" s="17"/>
      <c r="AZ571" s="20"/>
      <c r="BA571" s="7"/>
      <c r="BB571" s="16"/>
      <c r="BC571" s="17"/>
      <c r="BD571" s="20"/>
      <c r="BE571" s="7">
        <f>IFERROR(VLOOKUP("5-"&amp;Presupuestos[[#This Row],[ID DOCUMENTO]],BD_Pagos[],7,0),"")</f>
        <v>0</v>
      </c>
      <c r="BF571" s="17">
        <f>IFERROR(VLOOKUP("5-"&amp;Presupuestos[[#This Row],[ID DOCUMENTO]],BD_Pagos[],9,0),"")</f>
        <v>0</v>
      </c>
      <c r="BG571" s="20">
        <f>IF(IFERROR(VLOOKUP("5-"&amp;Presupuestos[[#This Row],[ID DOCUMENTO]],BD_Pagos[],10,0),0)&gt;Presupuestos[[#This Row],[TOTAL SOLES]],Presupuestos[[#This Row],[TOTAL SOLES]],IFERROR(VLOOKUP("5-"&amp;Presupuestos[[#This Row],[ID DOCUMENTO]],BD_Pagos[],10,0),0))</f>
        <v>0</v>
      </c>
      <c r="BH571" s="7">
        <f>IFERROR(VLOOKUP("1-Detraccion"&amp;Presupuestos[[#This Row],[ID DOCUMENTO]],BD_Pagos[],2,0),"")</f>
        <v>45881</v>
      </c>
      <c r="BI571" s="3" t="str">
        <f>IFERROR(VLOOKUP("1-Detraccion"&amp;Presupuestos[[#This Row],[ID DOCUMENTO]],BD_Pagos[],3,0),"")</f>
        <v>Adquiriente</v>
      </c>
      <c r="BJ571" s="3">
        <f>IFERROR(VLOOKUP("1-Detraccion"&amp;Presupuestos[[#This Row],[ID DOCUMENTO]],BD_Pagos[],4,0),"")</f>
        <v>278568679</v>
      </c>
      <c r="BK571" s="6">
        <f>IF(IFERROR(VLOOKUP("1-Detraccion"&amp;Presupuestos[[#This Row],[ID DOCUMENTO]],BD_Pagos[],5,0),0)&gt;Presupuestos[[#This Row],[TOTAL SOLES]],Presupuestos[[#This Row],[TOTAL SOLES]],IFERROR(VLOOKUP("1-Detraccion"&amp;Presupuestos[[#This Row],[ID DOCUMENTO]],BD_Pagos[],5,0),0))</f>
        <v>42</v>
      </c>
      <c r="BL571" s="6">
        <f>IF(IFERROR(VLOOKUP("1-Detraccion"&amp;Presupuestos[[#This Row],[ID DOCUMENTO]],BD_Pagos[],6,0),0)&gt;Presupuestos[[#This Row],[TOTAL SOLES]],Presupuestos[[#This Row],[TOTAL SOLES]],IFERROR(VLOOKUP("1-Detraccion"&amp;Presupuestos[[#This Row],[ID DOCUMENTO]],BD_Pagos[],6,0),0))</f>
        <v>11.8</v>
      </c>
      <c r="BM571" s="37"/>
      <c r="BN571" s="3"/>
      <c r="BO571" s="3"/>
      <c r="BP571" s="6"/>
      <c r="BQ57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67.5</v>
      </c>
      <c r="BR571" s="23" t="str">
        <f>IF(Presupuestos[[#This Row],[SALDO ME-MN]]&gt;0,"PENDIENTE","CANCELADO")</f>
        <v>PENDIENTE</v>
      </c>
      <c r="BS571" s="23" t="str">
        <f>IF(COUNTIFS($U$4:$U570,Presupuestos[[#This Row],[ID DOCUMENTO]])&gt;=1,IF(B570=Presupuestos[[#This Row],[ID]],"OK","DOC. DUPLICADO"),"OK")</f>
        <v>OK</v>
      </c>
    </row>
    <row r="572" spans="2:71" x14ac:dyDescent="0.25">
      <c r="B572" s="34">
        <f>IF(Presupuestos[[#This Row],[ID DOCUMENTO]]=U571,B571,IF(B571="ID",1,B571+1))</f>
        <v>546</v>
      </c>
      <c r="C572" s="2">
        <v>45855</v>
      </c>
      <c r="D572" s="2">
        <v>45885</v>
      </c>
      <c r="E572" s="3" t="s">
        <v>685</v>
      </c>
      <c r="F572" s="25" t="s">
        <v>27</v>
      </c>
      <c r="G572" s="25" t="s">
        <v>91</v>
      </c>
      <c r="H572" s="25" t="s">
        <v>92</v>
      </c>
      <c r="I572" s="36" t="str">
        <f>IFERROR(VLOOKUP(Presupuestos[[#This Row],[AREA]]&amp;Presupuestos[[#This Row],[CONCEPTO]]&amp;Presupuestos[[#This Row],[DESCRIPCION]],Tabla28[[Columna1]:[CÓDIGO NUEVO]],2,0),"")</f>
        <v>P0201001</v>
      </c>
      <c r="J572" s="3" t="s">
        <v>666</v>
      </c>
      <c r="K572" s="3" t="s">
        <v>1572</v>
      </c>
      <c r="L572" s="3" t="s">
        <v>666</v>
      </c>
      <c r="M572" s="31" t="s">
        <v>790</v>
      </c>
      <c r="N572" s="3"/>
      <c r="O572" s="3" t="s">
        <v>308</v>
      </c>
      <c r="P572" s="3" t="s">
        <v>71</v>
      </c>
      <c r="Q572" s="3" t="str">
        <f>IFERROR(VLOOKUP(Presupuestos[[#This Row],[CLASIFICACIÓN (N)]],Tabla17[],2,0),"")</f>
        <v>Costos de ventas</v>
      </c>
      <c r="R572" s="3" t="str">
        <f>IFERROR(VLOOKUP(Presupuestos[[#This Row],[CLASIFICACIÓN (N)]],Tabla17[],3,0),"")</f>
        <v>Operativo</v>
      </c>
      <c r="S572" s="3" t="s">
        <v>16</v>
      </c>
      <c r="T572" s="3" t="str">
        <f>IFERROR(VLOOKUP(Presupuestos[[#This Row],[ALMACEN]],Tabla5[],2,0),"")</f>
        <v>Arequipa</v>
      </c>
      <c r="U572" s="19" t="str">
        <f>IFERROR(VLOOKUP(Presupuestos[[#This Row],[TIPO DE DOCUMENTO]],Tipo_Documento[],2,0)&amp;Presupuestos[[#This Row],[SERIE]]&amp;Presupuestos[[#This Row],[NUMERO]]&amp;Presupuestos[[#This Row],[RUC]],"")</f>
        <v>01F0021647520100192064</v>
      </c>
      <c r="V572" s="3" t="s">
        <v>120</v>
      </c>
      <c r="W572" s="7">
        <v>45855</v>
      </c>
      <c r="X572" s="7">
        <v>45885</v>
      </c>
      <c r="Y572" s="3" t="s">
        <v>721</v>
      </c>
      <c r="Z572" s="3">
        <v>16475</v>
      </c>
      <c r="AA572" s="3">
        <f>IFERROR(VLOOKUP(Presupuestos[[#This Row],[RAZON SOCIAL]],CHOOSE({1,2},Clientes_Proveedores[Razon Social],Clientes_Proveedores[Ruc / Dni]),2,0),"-")</f>
        <v>20100192064</v>
      </c>
      <c r="AB572" s="31" t="s">
        <v>900</v>
      </c>
      <c r="AC572" s="3" t="s">
        <v>801</v>
      </c>
      <c r="AD572" s="5">
        <v>0.18</v>
      </c>
      <c r="AE572" s="6">
        <v>85.8</v>
      </c>
      <c r="AF572" s="6">
        <f>Presupuestos[[#This Row],[BASE]]*Presupuestos[[#This Row],[% IGV]]</f>
        <v>15.443999999999999</v>
      </c>
      <c r="AG572" s="22">
        <f>ROUND(SUM(Presupuestos[[#This Row],[BASE]:[IGV]]),2)</f>
        <v>101.24</v>
      </c>
      <c r="AH572" s="9">
        <f>IF(Presupuestos[[#This Row],[MONEDA]]="USD",VLOOKUP(Presupuestos[[#This Row],[FECHA DE EMISION]],Tipo_Cambio[],3,0),"")</f>
        <v>3.56</v>
      </c>
      <c r="AI572" s="22">
        <f>IFERROR(ROUND(IF(Presupuestos[[#This Row],[MONEDA]]="PEN",Presupuestos[[#This Row],[TOTAL]],Presupuestos[[#This Row],[TOTAL]]*Presupuestos[[#This Row],[TIPO DE CAMBIO]]),2),"")</f>
        <v>360.41</v>
      </c>
      <c r="AJ572" s="5">
        <v>0.15</v>
      </c>
      <c r="AK572" s="33" t="s">
        <v>671</v>
      </c>
      <c r="AL572" s="5" t="s">
        <v>680</v>
      </c>
      <c r="AM572" s="23" t="s">
        <v>671</v>
      </c>
      <c r="AN572" s="23" t="s">
        <v>671</v>
      </c>
      <c r="AO572" s="7">
        <f>IFERROR(VLOOKUP("1-"&amp;Presupuestos[[#This Row],[ID DOCUMENTO]],BD_Pagos[],7,0),"")</f>
        <v>45882</v>
      </c>
      <c r="AP572" s="16" t="str">
        <f>IFERROR(VLOOKUP("1-"&amp;Presupuestos[[#This Row],[ID DOCUMENTO]],BD_Pagos[],8,0),"")</f>
        <v>B-BCP - Dolares</v>
      </c>
      <c r="AQ572" s="17">
        <f>IFERROR(VLOOKUP("1-"&amp;Presupuestos[[#This Row],[ID DOCUMENTO]],BD_Pagos[],9,0),"")</f>
        <v>1401621</v>
      </c>
      <c r="AR572" s="54"/>
      <c r="AS572" s="7">
        <f>IFERROR(VLOOKUP("2-"&amp;Presupuestos[[#This Row],[ID DOCUMENTO]],BD_Pagos[],7,0),"")</f>
        <v>0</v>
      </c>
      <c r="AT572" s="16" t="str">
        <f>IFERROR(VLOOKUP("2-"&amp;Presupuestos[[#This Row],[ID DOCUMENTO]],BD_Pagos[],8,0),"")</f>
        <v/>
      </c>
      <c r="AU572" s="17">
        <f>IFERROR(VLOOKUP("2-"&amp;Presupuestos[[#This Row],[ID DOCUMENTO]],BD_Pagos[],9,0),"")</f>
        <v>0</v>
      </c>
      <c r="AV572" s="20">
        <f>IF(IFERROR(VLOOKUP("2-"&amp;Presupuestos[[#This Row],[ID DOCUMENTO]],BD_Pagos[],10,0),0)&gt;Presupuestos[[#This Row],[TOTAL SOLES]],Presupuestos[[#This Row],[TOTAL SOLES]],IFERROR(VLOOKUP("2-"&amp;Presupuestos[[#This Row],[ID DOCUMENTO]],BD_Pagos[],10,0),0))</f>
        <v>0</v>
      </c>
      <c r="AW572" s="7"/>
      <c r="AX572" s="16"/>
      <c r="AY572" s="17"/>
      <c r="AZ572" s="20"/>
      <c r="BA572" s="7"/>
      <c r="BB572" s="16"/>
      <c r="BC572" s="17"/>
      <c r="BD572" s="20"/>
      <c r="BE572" s="7">
        <f>IFERROR(VLOOKUP("5-"&amp;Presupuestos[[#This Row],[ID DOCUMENTO]],BD_Pagos[],7,0),"")</f>
        <v>0</v>
      </c>
      <c r="BF572" s="17">
        <f>IFERROR(VLOOKUP("5-"&amp;Presupuestos[[#This Row],[ID DOCUMENTO]],BD_Pagos[],9,0),"")</f>
        <v>0</v>
      </c>
      <c r="BG572" s="20">
        <f>IF(IFERROR(VLOOKUP("5-"&amp;Presupuestos[[#This Row],[ID DOCUMENTO]],BD_Pagos[],10,0),0)&gt;Presupuestos[[#This Row],[TOTAL SOLES]],Presupuestos[[#This Row],[TOTAL SOLES]],IFERROR(VLOOKUP("5-"&amp;Presupuestos[[#This Row],[ID DOCUMENTO]],BD_Pagos[],10,0),0))</f>
        <v>0</v>
      </c>
      <c r="BH572" s="7">
        <f>IFERROR(VLOOKUP("1-Detraccion"&amp;Presupuestos[[#This Row],[ID DOCUMENTO]],BD_Pagos[],2,0),"")</f>
        <v>45881</v>
      </c>
      <c r="BI572" s="3" t="str">
        <f>IFERROR(VLOOKUP("1-Detraccion"&amp;Presupuestos[[#This Row],[ID DOCUMENTO]],BD_Pagos[],3,0),"")</f>
        <v>Adquiriente</v>
      </c>
      <c r="BJ572" s="3">
        <f>IFERROR(VLOOKUP("1-Detraccion"&amp;Presupuestos[[#This Row],[ID DOCUMENTO]],BD_Pagos[],4,0),"")</f>
        <v>278568678</v>
      </c>
      <c r="BK572" s="6">
        <f>IF(IFERROR(VLOOKUP("1-Detraccion"&amp;Presupuestos[[#This Row],[ID DOCUMENTO]],BD_Pagos[],5,0),0)&gt;Presupuestos[[#This Row],[TOTAL SOLES]],Presupuestos[[#This Row],[TOTAL SOLES]],IFERROR(VLOOKUP("1-Detraccion"&amp;Presupuestos[[#This Row],[ID DOCUMENTO]],BD_Pagos[],5,0),0))</f>
        <v>54</v>
      </c>
      <c r="BL572" s="6">
        <f>IF(IFERROR(VLOOKUP("1-Detraccion"&amp;Presupuestos[[#This Row],[ID DOCUMENTO]],BD_Pagos[],6,0),0)&gt;Presupuestos[[#This Row],[TOTAL SOLES]],Presupuestos[[#This Row],[TOTAL SOLES]],IFERROR(VLOOKUP("1-Detraccion"&amp;Presupuestos[[#This Row],[ID DOCUMENTO]],BD_Pagos[],6,0),0))</f>
        <v>15.17</v>
      </c>
      <c r="BM572" s="37"/>
      <c r="BN572" s="3"/>
      <c r="BO572" s="3"/>
      <c r="BP572" s="6"/>
      <c r="BQ57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86.07</v>
      </c>
      <c r="BR572" s="23" t="str">
        <f>IF(Presupuestos[[#This Row],[SALDO ME-MN]]&gt;0,"PENDIENTE","CANCELADO")</f>
        <v>PENDIENTE</v>
      </c>
      <c r="BS572" s="23" t="str">
        <f>IF(COUNTIFS($U$4:$U571,Presupuestos[[#This Row],[ID DOCUMENTO]])&gt;=1,IF(B571=Presupuestos[[#This Row],[ID]],"OK","DOC. DUPLICADO"),"OK")</f>
        <v>OK</v>
      </c>
    </row>
    <row r="573" spans="2:71" ht="36" x14ac:dyDescent="0.25">
      <c r="B573" s="34">
        <f>IF(Presupuestos[[#This Row],[ID DOCUMENTO]]=U572,B572,IF(B572="ID",1,B572+1))</f>
        <v>547</v>
      </c>
      <c r="C573" s="2">
        <v>45873</v>
      </c>
      <c r="D573" s="2">
        <v>45873</v>
      </c>
      <c r="E573" s="3" t="s">
        <v>966</v>
      </c>
      <c r="F573" s="25" t="s">
        <v>27</v>
      </c>
      <c r="G573" s="25" t="s">
        <v>118</v>
      </c>
      <c r="H573" s="25" t="s">
        <v>96</v>
      </c>
      <c r="I573" s="36" t="str">
        <f>IFERROR(VLOOKUP(Presupuestos[[#This Row],[AREA]]&amp;Presupuestos[[#This Row],[CONCEPTO]]&amp;Presupuestos[[#This Row],[DESCRIPCION]],Tabla28[[Columna1]:[CÓDIGO NUEVO]],2,0),"")</f>
        <v>P0205001</v>
      </c>
      <c r="J573" s="3" t="s">
        <v>1573</v>
      </c>
      <c r="K573" s="3" t="s">
        <v>1574</v>
      </c>
      <c r="L573" s="3" t="s">
        <v>1575</v>
      </c>
      <c r="M573" s="31" t="s">
        <v>1576</v>
      </c>
      <c r="N573" s="3"/>
      <c r="O573" s="3" t="s">
        <v>308</v>
      </c>
      <c r="P573" s="3" t="s">
        <v>132</v>
      </c>
      <c r="Q573" s="3" t="str">
        <f>IFERROR(VLOOKUP(Presupuestos[[#This Row],[CLASIFICACIÓN (N)]],Tabla17[],2,0),"")</f>
        <v>Gastos operativos</v>
      </c>
      <c r="R573" s="3" t="str">
        <f>IFERROR(VLOOKUP(Presupuestos[[#This Row],[CLASIFICACIÓN (N)]],Tabla17[],3,0),"")</f>
        <v>Operativo</v>
      </c>
      <c r="S573" s="3" t="s">
        <v>34</v>
      </c>
      <c r="T573" s="3" t="str">
        <f>IFERROR(VLOOKUP(Presupuestos[[#This Row],[ALMACEN]],Tabla5[],2,0),"")</f>
        <v>Arequipa</v>
      </c>
      <c r="U573" s="19" t="str">
        <f>IFERROR(VLOOKUP(Presupuestos[[#This Row],[TIPO DE DOCUMENTO]],Tipo_Documento[],2,0)&amp;Presupuestos[[#This Row],[SERIE]]&amp;Presupuestos[[#This Row],[NUMERO]]&amp;Presupuestos[[#This Row],[RUC]],"")</f>
        <v>01E00168420608686747</v>
      </c>
      <c r="V573" s="3" t="s">
        <v>120</v>
      </c>
      <c r="W573" s="7">
        <v>45873</v>
      </c>
      <c r="X573" s="7">
        <v>45873</v>
      </c>
      <c r="Y573" s="3" t="s">
        <v>668</v>
      </c>
      <c r="Z573" s="3">
        <v>684</v>
      </c>
      <c r="AA573" s="3">
        <f>IFERROR(VLOOKUP(Presupuestos[[#This Row],[RAZON SOCIAL]],CHOOSE({1,2},Clientes_Proveedores[Razon Social],Clientes_Proveedores[Ruc / Dni]),2,0),"-")</f>
        <v>20608686747</v>
      </c>
      <c r="AB573" s="31" t="s">
        <v>1577</v>
      </c>
      <c r="AC573" s="3" t="s">
        <v>670</v>
      </c>
      <c r="AD573" s="5">
        <v>0.18</v>
      </c>
      <c r="AE573" s="6">
        <v>629.24</v>
      </c>
      <c r="AF573" s="6">
        <f>Presupuestos[[#This Row],[BASE]]*Presupuestos[[#This Row],[% IGV]]</f>
        <v>113.2632</v>
      </c>
      <c r="AG573" s="22">
        <f>ROUND(SUM(Presupuestos[[#This Row],[BASE]:[IGV]]),2)</f>
        <v>742.5</v>
      </c>
      <c r="AH573" s="9" t="str">
        <f>IF(Presupuestos[[#This Row],[MONEDA]]="USD",VLOOKUP(Presupuestos[[#This Row],[FECHA DE EMISION]],Tipo_Cambio[],3,0),"")</f>
        <v/>
      </c>
      <c r="AI573" s="22">
        <f>IFERROR(ROUND(IF(Presupuestos[[#This Row],[MONEDA]]="PEN",Presupuestos[[#This Row],[TOTAL]],Presupuestos[[#This Row],[TOTAL]]*Presupuestos[[#This Row],[TIPO DE CAMBIO]]),2),"")</f>
        <v>742.5</v>
      </c>
      <c r="AJ573" s="5">
        <v>0.04</v>
      </c>
      <c r="AK573" s="33" t="s">
        <v>671</v>
      </c>
      <c r="AL573" s="5" t="s">
        <v>680</v>
      </c>
      <c r="AM573" s="23" t="s">
        <v>671</v>
      </c>
      <c r="AN573" s="23" t="s">
        <v>671</v>
      </c>
      <c r="AO573" s="7">
        <f>IFERROR(VLOOKUP("1-"&amp;Presupuestos[[#This Row],[ID DOCUMENTO]],BD_Pagos[],7,0),"")</f>
        <v>45880</v>
      </c>
      <c r="AP573" s="16" t="str">
        <f>IFERROR(VLOOKUP("1-"&amp;Presupuestos[[#This Row],[ID DOCUMENTO]],BD_Pagos[],8,0),"")</f>
        <v>B-BCP - Soles</v>
      </c>
      <c r="AQ573" s="17">
        <f>IFERROR(VLOOKUP("1-"&amp;Presupuestos[[#This Row],[ID DOCUMENTO]],BD_Pagos[],9,0),"")</f>
        <v>804746</v>
      </c>
      <c r="AR573" s="54"/>
      <c r="AS573" s="7">
        <f>IFERROR(VLOOKUP("2-"&amp;Presupuestos[[#This Row],[ID DOCUMENTO]],BD_Pagos[],7,0),"")</f>
        <v>0</v>
      </c>
      <c r="AT573" s="16" t="str">
        <f>IFERROR(VLOOKUP("2-"&amp;Presupuestos[[#This Row],[ID DOCUMENTO]],BD_Pagos[],8,0),"")</f>
        <v/>
      </c>
      <c r="AU573" s="17">
        <f>IFERROR(VLOOKUP("2-"&amp;Presupuestos[[#This Row],[ID DOCUMENTO]],BD_Pagos[],9,0),"")</f>
        <v>0</v>
      </c>
      <c r="AV573" s="20">
        <f>IF(IFERROR(VLOOKUP("2-"&amp;Presupuestos[[#This Row],[ID DOCUMENTO]],BD_Pagos[],10,0),0)&gt;Presupuestos[[#This Row],[TOTAL SOLES]],Presupuestos[[#This Row],[TOTAL SOLES]],IFERROR(VLOOKUP("2-"&amp;Presupuestos[[#This Row],[ID DOCUMENTO]],BD_Pagos[],10,0),0))</f>
        <v>0</v>
      </c>
      <c r="AW573" s="7"/>
      <c r="AX573" s="16"/>
      <c r="AY573" s="17"/>
      <c r="AZ573" s="20"/>
      <c r="BA573" s="7"/>
      <c r="BB573" s="16"/>
      <c r="BC573" s="17"/>
      <c r="BD573" s="20"/>
      <c r="BE573" s="7">
        <f>IFERROR(VLOOKUP("5-"&amp;Presupuestos[[#This Row],[ID DOCUMENTO]],BD_Pagos[],7,0),"")</f>
        <v>0</v>
      </c>
      <c r="BF573" s="17">
        <f>IFERROR(VLOOKUP("5-"&amp;Presupuestos[[#This Row],[ID DOCUMENTO]],BD_Pagos[],9,0),"")</f>
        <v>0</v>
      </c>
      <c r="BG573" s="20">
        <f>IF(IFERROR(VLOOKUP("5-"&amp;Presupuestos[[#This Row],[ID DOCUMENTO]],BD_Pagos[],10,0),0)&gt;Presupuestos[[#This Row],[TOTAL SOLES]],Presupuestos[[#This Row],[TOTAL SOLES]],IFERROR(VLOOKUP("5-"&amp;Presupuestos[[#This Row],[ID DOCUMENTO]],BD_Pagos[],10,0),0))</f>
        <v>0</v>
      </c>
      <c r="BH573" s="7">
        <f>IFERROR(VLOOKUP("1-Detraccion"&amp;Presupuestos[[#This Row],[ID DOCUMENTO]],BD_Pagos[],2,0),"")</f>
        <v>45881</v>
      </c>
      <c r="BI573" s="3" t="str">
        <f>IFERROR(VLOOKUP("1-Detraccion"&amp;Presupuestos[[#This Row],[ID DOCUMENTO]],BD_Pagos[],3,0),"")</f>
        <v>Adquiriente</v>
      </c>
      <c r="BJ573" s="3">
        <f>IFERROR(VLOOKUP("1-Detraccion"&amp;Presupuestos[[#This Row],[ID DOCUMENTO]],BD_Pagos[],4,0),"")</f>
        <v>278568687</v>
      </c>
      <c r="BK573" s="6">
        <f>IF(IFERROR(VLOOKUP("1-Detraccion"&amp;Presupuestos[[#This Row],[ID DOCUMENTO]],BD_Pagos[],5,0),0)&gt;Presupuestos[[#This Row],[TOTAL SOLES]],Presupuestos[[#This Row],[TOTAL SOLES]],IFERROR(VLOOKUP("1-Detraccion"&amp;Presupuestos[[#This Row],[ID DOCUMENTO]],BD_Pagos[],5,0),0))</f>
        <v>33</v>
      </c>
      <c r="BL573" s="6">
        <f>IF(IFERROR(VLOOKUP("1-Detraccion"&amp;Presupuestos[[#This Row],[ID DOCUMENTO]],BD_Pagos[],6,0),0)&gt;Presupuestos[[#This Row],[TOTAL SOLES]],Presupuestos[[#This Row],[TOTAL SOLES]],IFERROR(VLOOKUP("1-Detraccion"&amp;Presupuestos[[#This Row],[ID DOCUMENTO]],BD_Pagos[],6,0),0))</f>
        <v>33</v>
      </c>
      <c r="BM573" s="37"/>
      <c r="BN573" s="3"/>
      <c r="BO573" s="3"/>
      <c r="BP573" s="6"/>
      <c r="BQ57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709.5</v>
      </c>
      <c r="BR573" s="23" t="str">
        <f>IF(Presupuestos[[#This Row],[SALDO ME-MN]]&gt;0,"PENDIENTE","CANCELADO")</f>
        <v>PENDIENTE</v>
      </c>
      <c r="BS573" s="23" t="str">
        <f>IF(COUNTIFS($U$4:$U572,Presupuestos[[#This Row],[ID DOCUMENTO]])&gt;=1,IF(B572=Presupuestos[[#This Row],[ID]],"OK","DOC. DUPLICADO"),"OK")</f>
        <v>OK</v>
      </c>
    </row>
    <row r="574" spans="2:71" ht="36" x14ac:dyDescent="0.25">
      <c r="B574" s="34">
        <f>IF(Presupuestos[[#This Row],[ID DOCUMENTO]]=U573,B573,IF(B573="ID",1,B573+1))</f>
        <v>547</v>
      </c>
      <c r="C574" s="2">
        <v>45873</v>
      </c>
      <c r="D574" s="2">
        <v>45873</v>
      </c>
      <c r="E574" s="3" t="s">
        <v>966</v>
      </c>
      <c r="F574" s="25" t="s">
        <v>35</v>
      </c>
      <c r="G574" s="25" t="s">
        <v>118</v>
      </c>
      <c r="H574" s="25" t="s">
        <v>219</v>
      </c>
      <c r="I574" s="36" t="str">
        <f>IFERROR(VLOOKUP(Presupuestos[[#This Row],[AREA]]&amp;Presupuestos[[#This Row],[CONCEPTO]]&amp;Presupuestos[[#This Row],[DESCRIPCION]],Tabla28[[Columna1]:[CÓDIGO NUEVO]],2,0),"")</f>
        <v>P0311002</v>
      </c>
      <c r="J574" s="3" t="s">
        <v>1573</v>
      </c>
      <c r="K574" s="3" t="s">
        <v>1574</v>
      </c>
      <c r="L574" s="3" t="s">
        <v>1575</v>
      </c>
      <c r="M574" s="31" t="s">
        <v>1578</v>
      </c>
      <c r="N574" s="3"/>
      <c r="O574" s="3" t="s">
        <v>300</v>
      </c>
      <c r="P574" s="3" t="s">
        <v>132</v>
      </c>
      <c r="Q574" s="3" t="str">
        <f>IFERROR(VLOOKUP(Presupuestos[[#This Row],[CLASIFICACIÓN (N)]],Tabla17[],2,0),"")</f>
        <v>Gastos operativos</v>
      </c>
      <c r="R574" s="3" t="str">
        <f>IFERROR(VLOOKUP(Presupuestos[[#This Row],[CLASIFICACIÓN (N)]],Tabla17[],3,0),"")</f>
        <v>Operativo</v>
      </c>
      <c r="S574" s="3" t="s">
        <v>34</v>
      </c>
      <c r="T574" s="3" t="str">
        <f>IFERROR(VLOOKUP(Presupuestos[[#This Row],[ALMACEN]],Tabla5[],2,0),"")</f>
        <v>Arequipa</v>
      </c>
      <c r="U574" s="19" t="str">
        <f>IFERROR(VLOOKUP(Presupuestos[[#This Row],[TIPO DE DOCUMENTO]],Tipo_Documento[],2,0)&amp;Presupuestos[[#This Row],[SERIE]]&amp;Presupuestos[[#This Row],[NUMERO]]&amp;Presupuestos[[#This Row],[RUC]],"")</f>
        <v>01E00168420608686747</v>
      </c>
      <c r="V574" s="3" t="s">
        <v>120</v>
      </c>
      <c r="W574" s="7">
        <v>45873</v>
      </c>
      <c r="X574" s="7">
        <v>45873</v>
      </c>
      <c r="Y574" s="3" t="s">
        <v>668</v>
      </c>
      <c r="Z574" s="3">
        <v>684</v>
      </c>
      <c r="AA574" s="3">
        <f>IFERROR(VLOOKUP(Presupuestos[[#This Row],[RAZON SOCIAL]],CHOOSE({1,2},Clientes_Proveedores[Razon Social],Clientes_Proveedores[Ruc / Dni]),2,0),"-")</f>
        <v>20608686747</v>
      </c>
      <c r="AB574" s="31" t="s">
        <v>1577</v>
      </c>
      <c r="AC574" s="3" t="s">
        <v>670</v>
      </c>
      <c r="AD574" s="5">
        <v>0.18</v>
      </c>
      <c r="AE574" s="6">
        <v>70.760000000000005</v>
      </c>
      <c r="AF574" s="6">
        <f>Presupuestos[[#This Row],[BASE]]*Presupuestos[[#This Row],[% IGV]]</f>
        <v>12.736800000000001</v>
      </c>
      <c r="AG574" s="22">
        <f>ROUND(SUM(Presupuestos[[#This Row],[BASE]:[IGV]]),2)</f>
        <v>83.5</v>
      </c>
      <c r="AH574" s="9" t="str">
        <f>IF(Presupuestos[[#This Row],[MONEDA]]="USD",VLOOKUP(Presupuestos[[#This Row],[FECHA DE EMISION]],Tipo_Cambio[],3,0),"")</f>
        <v/>
      </c>
      <c r="AI574" s="22">
        <f>IFERROR(ROUND(IF(Presupuestos[[#This Row],[MONEDA]]="PEN",Presupuestos[[#This Row],[TOTAL]],Presupuestos[[#This Row],[TOTAL]]*Presupuestos[[#This Row],[TIPO DE CAMBIO]]),2),"")</f>
        <v>83.5</v>
      </c>
      <c r="AJ574" s="5">
        <v>0.04</v>
      </c>
      <c r="AK574" s="33" t="s">
        <v>671</v>
      </c>
      <c r="AL574" s="5" t="s">
        <v>680</v>
      </c>
      <c r="AM574" s="23" t="s">
        <v>671</v>
      </c>
      <c r="AN574" s="23" t="s">
        <v>671</v>
      </c>
      <c r="AO574" s="7">
        <f>IFERROR(VLOOKUP("1-"&amp;Presupuestos[[#This Row],[ID DOCUMENTO]],BD_Pagos[],7,0),"")</f>
        <v>45880</v>
      </c>
      <c r="AP574" s="16" t="str">
        <f>IFERROR(VLOOKUP("1-"&amp;Presupuestos[[#This Row],[ID DOCUMENTO]],BD_Pagos[],8,0),"")</f>
        <v>B-BCP - Soles</v>
      </c>
      <c r="AQ574" s="17">
        <f>IFERROR(VLOOKUP("1-"&amp;Presupuestos[[#This Row],[ID DOCUMENTO]],BD_Pagos[],9,0),"")</f>
        <v>804746</v>
      </c>
      <c r="AR574" s="54"/>
      <c r="AS574" s="7">
        <f>IFERROR(VLOOKUP("2-"&amp;Presupuestos[[#This Row],[ID DOCUMENTO]],BD_Pagos[],7,0),"")</f>
        <v>0</v>
      </c>
      <c r="AT574" s="16" t="str">
        <f>IFERROR(VLOOKUP("2-"&amp;Presupuestos[[#This Row],[ID DOCUMENTO]],BD_Pagos[],8,0),"")</f>
        <v/>
      </c>
      <c r="AU574" s="17">
        <f>IFERROR(VLOOKUP("2-"&amp;Presupuestos[[#This Row],[ID DOCUMENTO]],BD_Pagos[],9,0),"")</f>
        <v>0</v>
      </c>
      <c r="AV574" s="20">
        <f>IF(IFERROR(VLOOKUP("2-"&amp;Presupuestos[[#This Row],[ID DOCUMENTO]],BD_Pagos[],10,0),0)&gt;Presupuestos[[#This Row],[TOTAL SOLES]],Presupuestos[[#This Row],[TOTAL SOLES]],IFERROR(VLOOKUP("2-"&amp;Presupuestos[[#This Row],[ID DOCUMENTO]],BD_Pagos[],10,0),0))</f>
        <v>0</v>
      </c>
      <c r="AW574" s="7"/>
      <c r="AX574" s="16"/>
      <c r="AY574" s="17"/>
      <c r="AZ574" s="20"/>
      <c r="BA574" s="7"/>
      <c r="BB574" s="16"/>
      <c r="BC574" s="17"/>
      <c r="BD574" s="20"/>
      <c r="BE574" s="7">
        <f>IFERROR(VLOOKUP("5-"&amp;Presupuestos[[#This Row],[ID DOCUMENTO]],BD_Pagos[],7,0),"")</f>
        <v>0</v>
      </c>
      <c r="BF574" s="17">
        <f>IFERROR(VLOOKUP("5-"&amp;Presupuestos[[#This Row],[ID DOCUMENTO]],BD_Pagos[],9,0),"")</f>
        <v>0</v>
      </c>
      <c r="BG574" s="20">
        <f>IF(IFERROR(VLOOKUP("5-"&amp;Presupuestos[[#This Row],[ID DOCUMENTO]],BD_Pagos[],10,0),0)&gt;Presupuestos[[#This Row],[TOTAL SOLES]],Presupuestos[[#This Row],[TOTAL SOLES]],IFERROR(VLOOKUP("5-"&amp;Presupuestos[[#This Row],[ID DOCUMENTO]],BD_Pagos[],10,0),0))</f>
        <v>0</v>
      </c>
      <c r="BH574" s="7">
        <f>IFERROR(VLOOKUP("1-Detraccion"&amp;Presupuestos[[#This Row],[ID DOCUMENTO]],BD_Pagos[],2,0),"")</f>
        <v>45881</v>
      </c>
      <c r="BI574" s="3" t="str">
        <f>IFERROR(VLOOKUP("1-Detraccion"&amp;Presupuestos[[#This Row],[ID DOCUMENTO]],BD_Pagos[],3,0),"")</f>
        <v>Adquiriente</v>
      </c>
      <c r="BJ574" s="3">
        <f>IFERROR(VLOOKUP("1-Detraccion"&amp;Presupuestos[[#This Row],[ID DOCUMENTO]],BD_Pagos[],4,0),"")</f>
        <v>278568687</v>
      </c>
      <c r="BK574" s="6">
        <f>IF(IFERROR(VLOOKUP("1-Detraccion"&amp;Presupuestos[[#This Row],[ID DOCUMENTO]],BD_Pagos[],5,0),0)&gt;Presupuestos[[#This Row],[TOTAL SOLES]],Presupuestos[[#This Row],[TOTAL SOLES]],IFERROR(VLOOKUP("1-Detraccion"&amp;Presupuestos[[#This Row],[ID DOCUMENTO]],BD_Pagos[],5,0),0))</f>
        <v>33</v>
      </c>
      <c r="BL574" s="6">
        <f>IF(IFERROR(VLOOKUP("1-Detraccion"&amp;Presupuestos[[#This Row],[ID DOCUMENTO]],BD_Pagos[],6,0),0)&gt;Presupuestos[[#This Row],[TOTAL SOLES]],Presupuestos[[#This Row],[TOTAL SOLES]],IFERROR(VLOOKUP("1-Detraccion"&amp;Presupuestos[[#This Row],[ID DOCUMENTO]],BD_Pagos[],6,0),0))</f>
        <v>33</v>
      </c>
      <c r="BM574" s="37"/>
      <c r="BN574" s="3"/>
      <c r="BO574" s="3"/>
      <c r="BP574" s="6"/>
      <c r="BQ57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50.5</v>
      </c>
      <c r="BR574" s="23" t="str">
        <f>IF(Presupuestos[[#This Row],[SALDO ME-MN]]&gt;0,"PENDIENTE","CANCELADO")</f>
        <v>PENDIENTE</v>
      </c>
      <c r="BS574" s="23" t="str">
        <f>IF(COUNTIFS($U$4:$U573,Presupuestos[[#This Row],[ID DOCUMENTO]])&gt;=1,IF(B573=Presupuestos[[#This Row],[ID]],"OK","DOC. DUPLICADO"),"OK")</f>
        <v>OK</v>
      </c>
    </row>
    <row r="575" spans="2:71" ht="48" x14ac:dyDescent="0.25">
      <c r="B575" s="34">
        <f>IF(Presupuestos[[#This Row],[ID DOCUMENTO]]=U574,B574,IF(B574="ID",1,B574+1))</f>
        <v>548</v>
      </c>
      <c r="C575" s="2">
        <v>45874</v>
      </c>
      <c r="D575" s="2">
        <v>45874</v>
      </c>
      <c r="E575" s="3" t="s">
        <v>966</v>
      </c>
      <c r="F575" s="25" t="s">
        <v>27</v>
      </c>
      <c r="G575" s="25" t="s">
        <v>118</v>
      </c>
      <c r="H575" s="25" t="s">
        <v>96</v>
      </c>
      <c r="I575" s="36" t="str">
        <f>IFERROR(VLOOKUP(Presupuestos[[#This Row],[AREA]]&amp;Presupuestos[[#This Row],[CONCEPTO]]&amp;Presupuestos[[#This Row],[DESCRIPCION]],Tabla28[[Columna1]:[CÓDIGO NUEVO]],2,0),"")</f>
        <v>P0205001</v>
      </c>
      <c r="J575" s="3" t="s">
        <v>1579</v>
      </c>
      <c r="K575" s="3" t="s">
        <v>1580</v>
      </c>
      <c r="L575" s="3" t="s">
        <v>1026</v>
      </c>
      <c r="M575" s="31" t="s">
        <v>1581</v>
      </c>
      <c r="N575" s="3"/>
      <c r="O575" s="3" t="s">
        <v>308</v>
      </c>
      <c r="P575" s="3" t="s">
        <v>132</v>
      </c>
      <c r="Q575" s="3" t="str">
        <f>IFERROR(VLOOKUP(Presupuestos[[#This Row],[CLASIFICACIÓN (N)]],Tabla17[],2,0),"")</f>
        <v>Gastos operativos</v>
      </c>
      <c r="R575" s="3" t="str">
        <f>IFERROR(VLOOKUP(Presupuestos[[#This Row],[CLASIFICACIÓN (N)]],Tabla17[],3,0),"")</f>
        <v>Operativo</v>
      </c>
      <c r="S575" s="3" t="s">
        <v>41</v>
      </c>
      <c r="T575" s="3" t="str">
        <f>IFERROR(VLOOKUP(Presupuestos[[#This Row],[ALMACEN]],Tabla5[],2,0),"")</f>
        <v>Lima</v>
      </c>
      <c r="U575" s="19" t="str">
        <f>IFERROR(VLOOKUP(Presupuestos[[#This Row],[TIPO DE DOCUMENTO]],Tipo_Documento[],2,0)&amp;Presupuestos[[#This Row],[SERIE]]&amp;Presupuestos[[#This Row],[NUMERO]]&amp;Presupuestos[[#This Row],[RUC]],"")</f>
        <v>01E0015510410687491</v>
      </c>
      <c r="V575" s="3" t="s">
        <v>120</v>
      </c>
      <c r="W575" s="7">
        <v>45874</v>
      </c>
      <c r="X575" s="7">
        <v>45877</v>
      </c>
      <c r="Y575" s="3" t="s">
        <v>668</v>
      </c>
      <c r="Z575" s="3">
        <v>55</v>
      </c>
      <c r="AA575" s="3">
        <f>IFERROR(VLOOKUP(Presupuestos[[#This Row],[RAZON SOCIAL]],CHOOSE({1,2},Clientes_Proveedores[Razon Social],Clientes_Proveedores[Ruc / Dni]),2,0),"-")</f>
        <v>10410687491</v>
      </c>
      <c r="AB575" s="31" t="s">
        <v>1005</v>
      </c>
      <c r="AC575" s="3" t="s">
        <v>670</v>
      </c>
      <c r="AD575" s="5">
        <v>0.18</v>
      </c>
      <c r="AE575" s="6">
        <v>450</v>
      </c>
      <c r="AF575" s="6">
        <f>Presupuestos[[#This Row],[BASE]]*Presupuestos[[#This Row],[% IGV]]</f>
        <v>81</v>
      </c>
      <c r="AG575" s="22">
        <f>ROUND(SUM(Presupuestos[[#This Row],[BASE]:[IGV]]),2)</f>
        <v>531</v>
      </c>
      <c r="AH575" s="9" t="str">
        <f>IF(Presupuestos[[#This Row],[MONEDA]]="USD",VLOOKUP(Presupuestos[[#This Row],[FECHA DE EMISION]],Tipo_Cambio[],3,0),"")</f>
        <v/>
      </c>
      <c r="AI575" s="22">
        <f>IFERROR(ROUND(IF(Presupuestos[[#This Row],[MONEDA]]="PEN",Presupuestos[[#This Row],[TOTAL]],Presupuestos[[#This Row],[TOTAL]]*Presupuestos[[#This Row],[TIPO DE CAMBIO]]),2),"")</f>
        <v>531</v>
      </c>
      <c r="AJ575" s="5">
        <v>0.04</v>
      </c>
      <c r="AK575" s="33" t="s">
        <v>671</v>
      </c>
      <c r="AL575" s="5" t="s">
        <v>680</v>
      </c>
      <c r="AM575" s="23" t="s">
        <v>671</v>
      </c>
      <c r="AN575" s="23" t="s">
        <v>671</v>
      </c>
      <c r="AO575" s="7">
        <f>IFERROR(VLOOKUP("1-"&amp;Presupuestos[[#This Row],[ID DOCUMENTO]],BD_Pagos[],7,0),"")</f>
        <v>45881</v>
      </c>
      <c r="AP575" s="16" t="str">
        <f>IFERROR(VLOOKUP("1-"&amp;Presupuestos[[#This Row],[ID DOCUMENTO]],BD_Pagos[],8,0),"")</f>
        <v>B-BCP - Soles</v>
      </c>
      <c r="AQ575" s="17">
        <f>IFERROR(VLOOKUP("1-"&amp;Presupuestos[[#This Row],[ID DOCUMENTO]],BD_Pagos[],9,0),"")</f>
        <v>1151178</v>
      </c>
      <c r="AR575" s="54"/>
      <c r="AS575" s="7">
        <f>IFERROR(VLOOKUP("2-"&amp;Presupuestos[[#This Row],[ID DOCUMENTO]],BD_Pagos[],7,0),"")</f>
        <v>0</v>
      </c>
      <c r="AT575" s="16" t="str">
        <f>IFERROR(VLOOKUP("2-"&amp;Presupuestos[[#This Row],[ID DOCUMENTO]],BD_Pagos[],8,0),"")</f>
        <v/>
      </c>
      <c r="AU575" s="17">
        <f>IFERROR(VLOOKUP("2-"&amp;Presupuestos[[#This Row],[ID DOCUMENTO]],BD_Pagos[],9,0),"")</f>
        <v>0</v>
      </c>
      <c r="AV575" s="20">
        <f>IF(IFERROR(VLOOKUP("2-"&amp;Presupuestos[[#This Row],[ID DOCUMENTO]],BD_Pagos[],10,0),0)&gt;Presupuestos[[#This Row],[TOTAL SOLES]],Presupuestos[[#This Row],[TOTAL SOLES]],IFERROR(VLOOKUP("2-"&amp;Presupuestos[[#This Row],[ID DOCUMENTO]],BD_Pagos[],10,0),0))</f>
        <v>0</v>
      </c>
      <c r="AW575" s="7"/>
      <c r="AX575" s="16"/>
      <c r="AY575" s="17"/>
      <c r="AZ575" s="20"/>
      <c r="BA575" s="7"/>
      <c r="BB575" s="16"/>
      <c r="BC575" s="17"/>
      <c r="BD575" s="20"/>
      <c r="BE575" s="7">
        <f>IFERROR(VLOOKUP("5-"&amp;Presupuestos[[#This Row],[ID DOCUMENTO]],BD_Pagos[],7,0),"")</f>
        <v>0</v>
      </c>
      <c r="BF575" s="17">
        <f>IFERROR(VLOOKUP("5-"&amp;Presupuestos[[#This Row],[ID DOCUMENTO]],BD_Pagos[],9,0),"")</f>
        <v>0</v>
      </c>
      <c r="BG575" s="20">
        <f>IF(IFERROR(VLOOKUP("5-"&amp;Presupuestos[[#This Row],[ID DOCUMENTO]],BD_Pagos[],10,0),0)&gt;Presupuestos[[#This Row],[TOTAL SOLES]],Presupuestos[[#This Row],[TOTAL SOLES]],IFERROR(VLOOKUP("5-"&amp;Presupuestos[[#This Row],[ID DOCUMENTO]],BD_Pagos[],10,0),0))</f>
        <v>0</v>
      </c>
      <c r="BH575" s="7">
        <f>IFERROR(VLOOKUP("1-Detraccion"&amp;Presupuestos[[#This Row],[ID DOCUMENTO]],BD_Pagos[],2,0),"")</f>
        <v>45881</v>
      </c>
      <c r="BI575" s="3" t="str">
        <f>IFERROR(VLOOKUP("1-Detraccion"&amp;Presupuestos[[#This Row],[ID DOCUMENTO]],BD_Pagos[],3,0),"")</f>
        <v>Adquiriente</v>
      </c>
      <c r="BJ575" s="3">
        <f>IFERROR(VLOOKUP("1-Detraccion"&amp;Presupuestos[[#This Row],[ID DOCUMENTO]],BD_Pagos[],4,0),"")</f>
        <v>278568686</v>
      </c>
      <c r="BK575" s="6">
        <f>IF(IFERROR(VLOOKUP("1-Detraccion"&amp;Presupuestos[[#This Row],[ID DOCUMENTO]],BD_Pagos[],5,0),0)&gt;Presupuestos[[#This Row],[TOTAL SOLES]],Presupuestos[[#This Row],[TOTAL SOLES]],IFERROR(VLOOKUP("1-Detraccion"&amp;Presupuestos[[#This Row],[ID DOCUMENTO]],BD_Pagos[],5,0),0))</f>
        <v>21</v>
      </c>
      <c r="BL575" s="6">
        <f>IF(IFERROR(VLOOKUP("1-Detraccion"&amp;Presupuestos[[#This Row],[ID DOCUMENTO]],BD_Pagos[],6,0),0)&gt;Presupuestos[[#This Row],[TOTAL SOLES]],Presupuestos[[#This Row],[TOTAL SOLES]],IFERROR(VLOOKUP("1-Detraccion"&amp;Presupuestos[[#This Row],[ID DOCUMENTO]],BD_Pagos[],6,0),0))</f>
        <v>21</v>
      </c>
      <c r="BM575" s="37"/>
      <c r="BN575" s="3"/>
      <c r="BO575" s="3"/>
      <c r="BP575" s="6"/>
      <c r="BQ57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510</v>
      </c>
      <c r="BR575" s="23" t="str">
        <f>IF(Presupuestos[[#This Row],[SALDO ME-MN]]&gt;0,"PENDIENTE","CANCELADO")</f>
        <v>PENDIENTE</v>
      </c>
      <c r="BS575" s="23" t="str">
        <f>IF(COUNTIFS($U$4:$U574,Presupuestos[[#This Row],[ID DOCUMENTO]])&gt;=1,IF(B574=Presupuestos[[#This Row],[ID]],"OK","DOC. DUPLICADO"),"OK")</f>
        <v>OK</v>
      </c>
    </row>
    <row r="576" spans="2:71" ht="24" x14ac:dyDescent="0.25">
      <c r="B576" s="34">
        <f>IF(Presupuestos[[#This Row],[ID DOCUMENTO]]=U575,B575,IF(B575="ID",1,B575+1))</f>
        <v>549</v>
      </c>
      <c r="C576" s="2">
        <v>45860</v>
      </c>
      <c r="D576" s="2">
        <v>45860</v>
      </c>
      <c r="E576" s="3" t="s">
        <v>665</v>
      </c>
      <c r="F576" s="25" t="s">
        <v>35</v>
      </c>
      <c r="G576" s="25" t="s">
        <v>211</v>
      </c>
      <c r="H576" s="25" t="s">
        <v>225</v>
      </c>
      <c r="I576" s="36" t="str">
        <f>IFERROR(VLOOKUP(Presupuestos[[#This Row],[AREA]]&amp;Presupuestos[[#This Row],[CONCEPTO]]&amp;Presupuestos[[#This Row],[DESCRIPCION]],Tabla28[[Columna1]:[CÓDIGO NUEVO]],2,0),"")</f>
        <v>P0302003</v>
      </c>
      <c r="J576" s="3" t="s">
        <v>666</v>
      </c>
      <c r="K576" s="3" t="s">
        <v>666</v>
      </c>
      <c r="L576" s="3" t="s">
        <v>666</v>
      </c>
      <c r="M576" s="31" t="s">
        <v>1582</v>
      </c>
      <c r="N576" s="3" t="s">
        <v>25</v>
      </c>
      <c r="O576" s="3" t="s">
        <v>315</v>
      </c>
      <c r="P576" s="3" t="s">
        <v>122</v>
      </c>
      <c r="Q576" s="3" t="str">
        <f>IFERROR(VLOOKUP(Presupuestos[[#This Row],[CLASIFICACIÓN (N)]],Tabla17[],2,0),"")</f>
        <v>Costos de ventas</v>
      </c>
      <c r="R576" s="3" t="str">
        <f>IFERROR(VLOOKUP(Presupuestos[[#This Row],[CLASIFICACIÓN (N)]],Tabla17[],3,0),"")</f>
        <v>Operativo</v>
      </c>
      <c r="S576" s="3" t="s">
        <v>41</v>
      </c>
      <c r="T576" s="3" t="str">
        <f>IFERROR(VLOOKUP(Presupuestos[[#This Row],[ALMACEN]],Tabla5[],2,0),"")</f>
        <v>Lima</v>
      </c>
      <c r="U576" s="19" t="str">
        <f>IFERROR(VLOOKUP(Presupuestos[[#This Row],[TIPO DE DOCUMENTO]],Tipo_Documento[],2,0)&amp;Presupuestos[[#This Row],[SERIE]]&amp;Presupuestos[[#This Row],[NUMERO]]&amp;Presupuestos[[#This Row],[RUC]],"")</f>
        <v>01F001785110413228722</v>
      </c>
      <c r="V576" s="3" t="s">
        <v>120</v>
      </c>
      <c r="W576" s="7">
        <v>45860</v>
      </c>
      <c r="X576" s="7">
        <v>45860</v>
      </c>
      <c r="Y576" s="3" t="s">
        <v>688</v>
      </c>
      <c r="Z576" s="3">
        <v>7851</v>
      </c>
      <c r="AA576" s="3">
        <f>IFERROR(VLOOKUP(Presupuestos[[#This Row],[RAZON SOCIAL]],CHOOSE({1,2},Clientes_Proveedores[Razon Social],Clientes_Proveedores[Ruc / Dni]),2,0),"-")</f>
        <v>10413228722</v>
      </c>
      <c r="AB576" s="31" t="s">
        <v>1583</v>
      </c>
      <c r="AC576" s="3" t="s">
        <v>670</v>
      </c>
      <c r="AD576" s="5">
        <v>0.18</v>
      </c>
      <c r="AE576" s="6">
        <v>53.39</v>
      </c>
      <c r="AF576" s="6">
        <f>Presupuestos[[#This Row],[BASE]]*Presupuestos[[#This Row],[% IGV]]</f>
        <v>9.610199999999999</v>
      </c>
      <c r="AG576" s="22">
        <f>ROUND(SUM(Presupuestos[[#This Row],[BASE]:[IGV]]),2)</f>
        <v>63</v>
      </c>
      <c r="AH576" s="9" t="str">
        <f>IF(Presupuestos[[#This Row],[MONEDA]]="USD",VLOOKUP(Presupuestos[[#This Row],[FECHA DE EMISION]],Tipo_Cambio[],3,0),"")</f>
        <v/>
      </c>
      <c r="AI576" s="22">
        <f>IFERROR(ROUND(IF(Presupuestos[[#This Row],[MONEDA]]="PEN",Presupuestos[[#This Row],[TOTAL]],Presupuestos[[#This Row],[TOTAL]]*Presupuestos[[#This Row],[TIPO DE CAMBIO]]),2),"")</f>
        <v>63</v>
      </c>
      <c r="AJ576" s="5"/>
      <c r="AK576" s="33" t="s">
        <v>671</v>
      </c>
      <c r="AL576" s="5" t="s">
        <v>715</v>
      </c>
      <c r="AM576" s="23" t="s">
        <v>671</v>
      </c>
      <c r="AN576" s="23" t="s">
        <v>671</v>
      </c>
      <c r="AO576" s="7">
        <f>IFERROR(VLOOKUP("1-"&amp;Presupuestos[[#This Row],[ID DOCUMENTO]],BD_Pagos[],7,0),"")</f>
        <v>45860</v>
      </c>
      <c r="AP576" s="16" t="str">
        <f>IFERROR(VLOOKUP("1-"&amp;Presupuestos[[#This Row],[ID DOCUMENTO]],BD_Pagos[],8,0),"")</f>
        <v>C_Ope_008</v>
      </c>
      <c r="AQ576" s="17">
        <f>IFERROR(VLOOKUP("1-"&amp;Presupuestos[[#This Row],[ID DOCUMENTO]],BD_Pagos[],9,0),"")</f>
        <v>25000</v>
      </c>
      <c r="AR576" s="54"/>
      <c r="AS576" s="7">
        <f>IFERROR(VLOOKUP("2-"&amp;Presupuestos[[#This Row],[ID DOCUMENTO]],BD_Pagos[],7,0),"")</f>
        <v>0</v>
      </c>
      <c r="AT576" s="16" t="str">
        <f>IFERROR(VLOOKUP("2-"&amp;Presupuestos[[#This Row],[ID DOCUMENTO]],BD_Pagos[],8,0),"")</f>
        <v/>
      </c>
      <c r="AU576" s="17">
        <f>IFERROR(VLOOKUP("2-"&amp;Presupuestos[[#This Row],[ID DOCUMENTO]],BD_Pagos[],9,0),"")</f>
        <v>0</v>
      </c>
      <c r="AV576" s="20">
        <f>IF(IFERROR(VLOOKUP("2-"&amp;Presupuestos[[#This Row],[ID DOCUMENTO]],BD_Pagos[],10,0),0)&gt;Presupuestos[[#This Row],[TOTAL SOLES]],Presupuestos[[#This Row],[TOTAL SOLES]],IFERROR(VLOOKUP("2-"&amp;Presupuestos[[#This Row],[ID DOCUMENTO]],BD_Pagos[],10,0),0))</f>
        <v>0</v>
      </c>
      <c r="AW576" s="7"/>
      <c r="AX576" s="16"/>
      <c r="AY576" s="17"/>
      <c r="AZ576" s="20"/>
      <c r="BA576" s="7"/>
      <c r="BB576" s="16"/>
      <c r="BC576" s="17"/>
      <c r="BD576" s="20"/>
      <c r="BE576" s="7">
        <f>IFERROR(VLOOKUP("5-"&amp;Presupuestos[[#This Row],[ID DOCUMENTO]],BD_Pagos[],7,0),"")</f>
        <v>0</v>
      </c>
      <c r="BF576" s="17">
        <f>IFERROR(VLOOKUP("5-"&amp;Presupuestos[[#This Row],[ID DOCUMENTO]],BD_Pagos[],9,0),"")</f>
        <v>0</v>
      </c>
      <c r="BG576" s="20">
        <f>IF(IFERROR(VLOOKUP("5-"&amp;Presupuestos[[#This Row],[ID DOCUMENTO]],BD_Pagos[],10,0),0)&gt;Presupuestos[[#This Row],[TOTAL SOLES]],Presupuestos[[#This Row],[TOTAL SOLES]],IFERROR(VLOOKUP("5-"&amp;Presupuestos[[#This Row],[ID DOCUMENTO]],BD_Pagos[],10,0),0))</f>
        <v>0</v>
      </c>
      <c r="BH576" s="7">
        <f>IFERROR(VLOOKUP("1-Detraccion"&amp;Presupuestos[[#This Row],[ID DOCUMENTO]],BD_Pagos[],2,0),"")</f>
        <v>0</v>
      </c>
      <c r="BI576" s="3" t="str">
        <f>IFERROR(VLOOKUP("1-Detraccion"&amp;Presupuestos[[#This Row],[ID DOCUMENTO]],BD_Pagos[],3,0),"")</f>
        <v/>
      </c>
      <c r="BJ576" s="3">
        <f>IFERROR(VLOOKUP("1-Detraccion"&amp;Presupuestos[[#This Row],[ID DOCUMENTO]],BD_Pagos[],4,0),"")</f>
        <v>0</v>
      </c>
      <c r="BK576" s="6">
        <f>IF(IFERROR(VLOOKUP("1-Detraccion"&amp;Presupuestos[[#This Row],[ID DOCUMENTO]],BD_Pagos[],5,0),0)&gt;Presupuestos[[#This Row],[TOTAL SOLES]],Presupuestos[[#This Row],[TOTAL SOLES]],IFERROR(VLOOKUP("1-Detraccion"&amp;Presupuestos[[#This Row],[ID DOCUMENTO]],BD_Pagos[],5,0),0))</f>
        <v>0</v>
      </c>
      <c r="BL576" s="6">
        <f>IF(IFERROR(VLOOKUP("1-Detraccion"&amp;Presupuestos[[#This Row],[ID DOCUMENTO]],BD_Pagos[],6,0),0)&gt;Presupuestos[[#This Row],[TOTAL SOLES]],Presupuestos[[#This Row],[TOTAL SOLES]],IFERROR(VLOOKUP("1-Detraccion"&amp;Presupuestos[[#This Row],[ID DOCUMENTO]],BD_Pagos[],6,0),0))</f>
        <v>0</v>
      </c>
      <c r="BM576" s="37"/>
      <c r="BN576" s="3"/>
      <c r="BO576" s="3"/>
      <c r="BP576" s="6"/>
      <c r="BQ57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63</v>
      </c>
      <c r="BR576" s="23" t="str">
        <f>IF(Presupuestos[[#This Row],[SALDO ME-MN]]&gt;0,"PENDIENTE","CANCELADO")</f>
        <v>PENDIENTE</v>
      </c>
      <c r="BS576" s="23" t="str">
        <f>IF(COUNTIFS($U$4:$U575,Presupuestos[[#This Row],[ID DOCUMENTO]])&gt;=1,IF(B575=Presupuestos[[#This Row],[ID]],"OK","DOC. DUPLICADO"),"OK")</f>
        <v>OK</v>
      </c>
    </row>
    <row r="577" spans="2:71" x14ac:dyDescent="0.25">
      <c r="B577" s="34">
        <f>IF(Presupuestos[[#This Row],[ID DOCUMENTO]]=U576,B576,IF(B576="ID",1,B576+1))</f>
        <v>550</v>
      </c>
      <c r="C577" s="2">
        <v>45860</v>
      </c>
      <c r="D577" s="2">
        <v>45860</v>
      </c>
      <c r="E577" s="3" t="s">
        <v>665</v>
      </c>
      <c r="F577" s="25" t="s">
        <v>35</v>
      </c>
      <c r="G577" s="25" t="s">
        <v>211</v>
      </c>
      <c r="H577" s="25" t="s">
        <v>225</v>
      </c>
      <c r="I577" s="36" t="str">
        <f>IFERROR(VLOOKUP(Presupuestos[[#This Row],[AREA]]&amp;Presupuestos[[#This Row],[CONCEPTO]]&amp;Presupuestos[[#This Row],[DESCRIPCION]],Tabla28[[Columna1]:[CÓDIGO NUEVO]],2,0),"")</f>
        <v>P0302003</v>
      </c>
      <c r="J577" s="3" t="s">
        <v>666</v>
      </c>
      <c r="K577" s="3" t="s">
        <v>666</v>
      </c>
      <c r="L577" s="3" t="s">
        <v>666</v>
      </c>
      <c r="M577" s="31" t="s">
        <v>1584</v>
      </c>
      <c r="N577" s="3" t="s">
        <v>25</v>
      </c>
      <c r="O577" s="3" t="s">
        <v>315</v>
      </c>
      <c r="P577" s="3" t="s">
        <v>122</v>
      </c>
      <c r="Q577" s="3" t="str">
        <f>IFERROR(VLOOKUP(Presupuestos[[#This Row],[CLASIFICACIÓN (N)]],Tabla17[],2,0),"")</f>
        <v>Costos de ventas</v>
      </c>
      <c r="R577" s="3" t="str">
        <f>IFERROR(VLOOKUP(Presupuestos[[#This Row],[CLASIFICACIÓN (N)]],Tabla17[],3,0),"")</f>
        <v>Operativo</v>
      </c>
      <c r="S577" s="3" t="s">
        <v>16</v>
      </c>
      <c r="T577" s="3" t="str">
        <f>IFERROR(VLOOKUP(Presupuestos[[#This Row],[ALMACEN]],Tabla5[],2,0),"")</f>
        <v>Arequipa</v>
      </c>
      <c r="U577" s="19" t="str">
        <f>IFERROR(VLOOKUP(Presupuestos[[#This Row],[TIPO DE DOCUMENTO]],Tipo_Documento[],2,0)&amp;Presupuestos[[#This Row],[SERIE]]&amp;Presupuestos[[#This Row],[NUMERO]]&amp;Presupuestos[[#This Row],[RUC]],"")</f>
        <v>0311142710429073796</v>
      </c>
      <c r="V577" s="3" t="s">
        <v>130</v>
      </c>
      <c r="W577" s="7">
        <v>45860</v>
      </c>
      <c r="X577" s="7">
        <v>45860</v>
      </c>
      <c r="Y577" s="3">
        <v>1</v>
      </c>
      <c r="Z577" s="3">
        <v>11427</v>
      </c>
      <c r="AA577" s="3">
        <f>IFERROR(VLOOKUP(Presupuestos[[#This Row],[RAZON SOCIAL]],CHOOSE({1,2},Clientes_Proveedores[Razon Social],Clientes_Proveedores[Ruc / Dni]),2,0),"-")</f>
        <v>10429073796</v>
      </c>
      <c r="AB577" s="31" t="s">
        <v>1585</v>
      </c>
      <c r="AC577" s="3" t="s">
        <v>670</v>
      </c>
      <c r="AD577" s="5"/>
      <c r="AE577" s="6">
        <v>23</v>
      </c>
      <c r="AF577" s="6">
        <f>Presupuestos[[#This Row],[BASE]]*Presupuestos[[#This Row],[% IGV]]</f>
        <v>0</v>
      </c>
      <c r="AG577" s="22">
        <f>ROUND(SUM(Presupuestos[[#This Row],[BASE]:[IGV]]),2)</f>
        <v>23</v>
      </c>
      <c r="AH577" s="9" t="str">
        <f>IF(Presupuestos[[#This Row],[MONEDA]]="USD",VLOOKUP(Presupuestos[[#This Row],[FECHA DE EMISION]],Tipo_Cambio[],3,0),"")</f>
        <v/>
      </c>
      <c r="AI577" s="22">
        <f>IFERROR(ROUND(IF(Presupuestos[[#This Row],[MONEDA]]="PEN",Presupuestos[[#This Row],[TOTAL]],Presupuestos[[#This Row],[TOTAL]]*Presupuestos[[#This Row],[TIPO DE CAMBIO]]),2),"")</f>
        <v>23</v>
      </c>
      <c r="AJ577" s="5"/>
      <c r="AK577" s="33" t="s">
        <v>671</v>
      </c>
      <c r="AL577" s="5" t="s">
        <v>715</v>
      </c>
      <c r="AM577" s="23" t="s">
        <v>671</v>
      </c>
      <c r="AN577" s="23" t="s">
        <v>671</v>
      </c>
      <c r="AO577" s="7">
        <f>IFERROR(VLOOKUP("1-"&amp;Presupuestos[[#This Row],[ID DOCUMENTO]],BD_Pagos[],7,0),"")</f>
        <v>45860</v>
      </c>
      <c r="AP577" s="16" t="str">
        <f>IFERROR(VLOOKUP("1-"&amp;Presupuestos[[#This Row],[ID DOCUMENTO]],BD_Pagos[],8,0),"")</f>
        <v>C_Ope_008</v>
      </c>
      <c r="AQ577" s="17">
        <f>IFERROR(VLOOKUP("1-"&amp;Presupuestos[[#This Row],[ID DOCUMENTO]],BD_Pagos[],9,0),"")</f>
        <v>25001</v>
      </c>
      <c r="AR577" s="54"/>
      <c r="AS577" s="7">
        <f>IFERROR(VLOOKUP("2-"&amp;Presupuestos[[#This Row],[ID DOCUMENTO]],BD_Pagos[],7,0),"")</f>
        <v>0</v>
      </c>
      <c r="AT577" s="16" t="str">
        <f>IFERROR(VLOOKUP("2-"&amp;Presupuestos[[#This Row],[ID DOCUMENTO]],BD_Pagos[],8,0),"")</f>
        <v/>
      </c>
      <c r="AU577" s="17">
        <f>IFERROR(VLOOKUP("2-"&amp;Presupuestos[[#This Row],[ID DOCUMENTO]],BD_Pagos[],9,0),"")</f>
        <v>0</v>
      </c>
      <c r="AV577" s="20">
        <f>IF(IFERROR(VLOOKUP("2-"&amp;Presupuestos[[#This Row],[ID DOCUMENTO]],BD_Pagos[],10,0),0)&gt;Presupuestos[[#This Row],[TOTAL SOLES]],Presupuestos[[#This Row],[TOTAL SOLES]],IFERROR(VLOOKUP("2-"&amp;Presupuestos[[#This Row],[ID DOCUMENTO]],BD_Pagos[],10,0),0))</f>
        <v>0</v>
      </c>
      <c r="AW577" s="7"/>
      <c r="AX577" s="16"/>
      <c r="AY577" s="17"/>
      <c r="AZ577" s="20"/>
      <c r="BA577" s="7"/>
      <c r="BB577" s="16"/>
      <c r="BC577" s="17"/>
      <c r="BD577" s="20"/>
      <c r="BE577" s="7">
        <f>IFERROR(VLOOKUP("5-"&amp;Presupuestos[[#This Row],[ID DOCUMENTO]],BD_Pagos[],7,0),"")</f>
        <v>0</v>
      </c>
      <c r="BF577" s="17">
        <f>IFERROR(VLOOKUP("5-"&amp;Presupuestos[[#This Row],[ID DOCUMENTO]],BD_Pagos[],9,0),"")</f>
        <v>0</v>
      </c>
      <c r="BG577" s="20">
        <f>IF(IFERROR(VLOOKUP("5-"&amp;Presupuestos[[#This Row],[ID DOCUMENTO]],BD_Pagos[],10,0),0)&gt;Presupuestos[[#This Row],[TOTAL SOLES]],Presupuestos[[#This Row],[TOTAL SOLES]],IFERROR(VLOOKUP("5-"&amp;Presupuestos[[#This Row],[ID DOCUMENTO]],BD_Pagos[],10,0),0))</f>
        <v>0</v>
      </c>
      <c r="BH577" s="7">
        <f>IFERROR(VLOOKUP("1-Detraccion"&amp;Presupuestos[[#This Row],[ID DOCUMENTO]],BD_Pagos[],2,0),"")</f>
        <v>0</v>
      </c>
      <c r="BI577" s="3" t="str">
        <f>IFERROR(VLOOKUP("1-Detraccion"&amp;Presupuestos[[#This Row],[ID DOCUMENTO]],BD_Pagos[],3,0),"")</f>
        <v/>
      </c>
      <c r="BJ577" s="3">
        <f>IFERROR(VLOOKUP("1-Detraccion"&amp;Presupuestos[[#This Row],[ID DOCUMENTO]],BD_Pagos[],4,0),"")</f>
        <v>0</v>
      </c>
      <c r="BK577" s="6">
        <f>IF(IFERROR(VLOOKUP("1-Detraccion"&amp;Presupuestos[[#This Row],[ID DOCUMENTO]],BD_Pagos[],5,0),0)&gt;Presupuestos[[#This Row],[TOTAL SOLES]],Presupuestos[[#This Row],[TOTAL SOLES]],IFERROR(VLOOKUP("1-Detraccion"&amp;Presupuestos[[#This Row],[ID DOCUMENTO]],BD_Pagos[],5,0),0))</f>
        <v>0</v>
      </c>
      <c r="BL577" s="6">
        <f>IF(IFERROR(VLOOKUP("1-Detraccion"&amp;Presupuestos[[#This Row],[ID DOCUMENTO]],BD_Pagos[],6,0),0)&gt;Presupuestos[[#This Row],[TOTAL SOLES]],Presupuestos[[#This Row],[TOTAL SOLES]],IFERROR(VLOOKUP("1-Detraccion"&amp;Presupuestos[[#This Row],[ID DOCUMENTO]],BD_Pagos[],6,0),0))</f>
        <v>0</v>
      </c>
      <c r="BM577" s="37"/>
      <c r="BN577" s="3"/>
      <c r="BO577" s="3"/>
      <c r="BP577" s="6"/>
      <c r="BQ57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v>
      </c>
      <c r="BR577" s="23" t="str">
        <f>IF(Presupuestos[[#This Row],[SALDO ME-MN]]&gt;0,"PENDIENTE","CANCELADO")</f>
        <v>PENDIENTE</v>
      </c>
      <c r="BS577" s="23" t="str">
        <f>IF(COUNTIFS($U$4:$U576,Presupuestos[[#This Row],[ID DOCUMENTO]])&gt;=1,IF(B576=Presupuestos[[#This Row],[ID]],"OK","DOC. DUPLICADO"),"OK")</f>
        <v>OK</v>
      </c>
    </row>
    <row r="578" spans="2:71" ht="36" x14ac:dyDescent="0.25">
      <c r="B578" s="34">
        <f>IF(Presupuestos[[#This Row],[ID DOCUMENTO]]=U577,B577,IF(B577="ID",1,B577+1))</f>
        <v>551</v>
      </c>
      <c r="C578" s="2">
        <v>45869</v>
      </c>
      <c r="D578" s="2">
        <v>45899</v>
      </c>
      <c r="E578" s="3" t="s">
        <v>991</v>
      </c>
      <c r="F578" s="25" t="s">
        <v>43</v>
      </c>
      <c r="G578" s="25" t="s">
        <v>316</v>
      </c>
      <c r="H578" s="25" t="s">
        <v>307</v>
      </c>
      <c r="I578" s="36" t="str">
        <f>IFERROR(VLOOKUP(Presupuestos[[#This Row],[AREA]]&amp;Presupuestos[[#This Row],[CONCEPTO]]&amp;Presupuestos[[#This Row],[DESCRIPCION]],Tabla28[[Columna1]:[CÓDIGO NUEVO]],2,0),"")</f>
        <v>P0409002</v>
      </c>
      <c r="J578" s="3" t="s">
        <v>666</v>
      </c>
      <c r="K578" s="3" t="s">
        <v>666</v>
      </c>
      <c r="L578" s="3" t="s">
        <v>666</v>
      </c>
      <c r="M578" s="31" t="s">
        <v>1586</v>
      </c>
      <c r="N578" s="3"/>
      <c r="O578" s="3" t="s">
        <v>315</v>
      </c>
      <c r="P578" s="3" t="s">
        <v>127</v>
      </c>
      <c r="Q578" s="3" t="str">
        <f>IFERROR(VLOOKUP(Presupuestos[[#This Row],[CLASIFICACIÓN (N)]],Tabla17[],2,0),"")</f>
        <v>Gastos operativos</v>
      </c>
      <c r="R578" s="3" t="str">
        <f>IFERROR(VLOOKUP(Presupuestos[[#This Row],[CLASIFICACIÓN (N)]],Tabla17[],3,0),"")</f>
        <v>Operativo</v>
      </c>
      <c r="S578" s="3" t="s">
        <v>16</v>
      </c>
      <c r="T578" s="3" t="str">
        <f>IFERROR(VLOOKUP(Presupuestos[[#This Row],[ALMACEN]],Tabla5[],2,0),"")</f>
        <v>Arequipa</v>
      </c>
      <c r="U578" s="19" t="str">
        <f>IFERROR(VLOOKUP(Presupuestos[[#This Row],[TIPO DE DOCUMENTO]],Tipo_Documento[],2,0)&amp;Presupuestos[[#This Row],[SERIE]]&amp;Presupuestos[[#This Row],[NUMERO]]&amp;Presupuestos[[#This Row],[RUC]],"")</f>
        <v>01F001105972820265681299</v>
      </c>
      <c r="V578" s="3" t="s">
        <v>120</v>
      </c>
      <c r="W578" s="7">
        <v>45869</v>
      </c>
      <c r="X578" s="7">
        <v>45899</v>
      </c>
      <c r="Y578" s="3" t="s">
        <v>688</v>
      </c>
      <c r="Z578" s="3">
        <v>1059728</v>
      </c>
      <c r="AA578" s="3">
        <f>IFERROR(VLOOKUP(Presupuestos[[#This Row],[RAZON SOCIAL]],CHOOSE({1,2},Clientes_Proveedores[Razon Social],Clientes_Proveedores[Ruc / Dni]),2,0),"-")</f>
        <v>20265681299</v>
      </c>
      <c r="AB578" s="31" t="s">
        <v>1587</v>
      </c>
      <c r="AC578" s="3" t="s">
        <v>670</v>
      </c>
      <c r="AD578" s="5">
        <v>0.18</v>
      </c>
      <c r="AE578" s="6">
        <v>102</v>
      </c>
      <c r="AF578" s="6">
        <f>Presupuestos[[#This Row],[BASE]]*Presupuestos[[#This Row],[% IGV]]</f>
        <v>18.36</v>
      </c>
      <c r="AG578" s="22">
        <f>ROUND(SUM(Presupuestos[[#This Row],[BASE]:[IGV]]),2)</f>
        <v>120.36</v>
      </c>
      <c r="AH578" s="9" t="str">
        <f>IF(Presupuestos[[#This Row],[MONEDA]]="USD",VLOOKUP(Presupuestos[[#This Row],[FECHA DE EMISION]],Tipo_Cambio[],3,0),"")</f>
        <v/>
      </c>
      <c r="AI578" s="22">
        <f>IFERROR(ROUND(IF(Presupuestos[[#This Row],[MONEDA]]="PEN",Presupuestos[[#This Row],[TOTAL]],Presupuestos[[#This Row],[TOTAL]]*Presupuestos[[#This Row],[TIPO DE CAMBIO]]),2),"")</f>
        <v>120.36</v>
      </c>
      <c r="AJ578" s="5"/>
      <c r="AK578" s="33" t="s">
        <v>671</v>
      </c>
      <c r="AL578" s="5" t="s">
        <v>680</v>
      </c>
      <c r="AM578" s="23" t="s">
        <v>671</v>
      </c>
      <c r="AN578" s="23" t="s">
        <v>671</v>
      </c>
      <c r="AO578" s="7">
        <f>IFERROR(VLOOKUP("1-"&amp;Presupuestos[[#This Row],[ID DOCUMENTO]],BD_Pagos[],7,0),"")</f>
        <v>45880</v>
      </c>
      <c r="AP578" s="16" t="str">
        <f>IFERROR(VLOOKUP("1-"&amp;Presupuestos[[#This Row],[ID DOCUMENTO]],BD_Pagos[],8,0),"")</f>
        <v>B-BCP - Soles</v>
      </c>
      <c r="AQ578" s="17">
        <f>IFERROR(VLOOKUP("1-"&amp;Presupuestos[[#This Row],[ID DOCUMENTO]],BD_Pagos[],9,0),"")</f>
        <v>213428</v>
      </c>
      <c r="AR578" s="54"/>
      <c r="AS578" s="7">
        <f>IFERROR(VLOOKUP("2-"&amp;Presupuestos[[#This Row],[ID DOCUMENTO]],BD_Pagos[],7,0),"")</f>
        <v>0</v>
      </c>
      <c r="AT578" s="16" t="str">
        <f>IFERROR(VLOOKUP("2-"&amp;Presupuestos[[#This Row],[ID DOCUMENTO]],BD_Pagos[],8,0),"")</f>
        <v/>
      </c>
      <c r="AU578" s="17">
        <f>IFERROR(VLOOKUP("2-"&amp;Presupuestos[[#This Row],[ID DOCUMENTO]],BD_Pagos[],9,0),"")</f>
        <v>0</v>
      </c>
      <c r="AV578" s="20">
        <f>IF(IFERROR(VLOOKUP("2-"&amp;Presupuestos[[#This Row],[ID DOCUMENTO]],BD_Pagos[],10,0),0)&gt;Presupuestos[[#This Row],[TOTAL SOLES]],Presupuestos[[#This Row],[TOTAL SOLES]],IFERROR(VLOOKUP("2-"&amp;Presupuestos[[#This Row],[ID DOCUMENTO]],BD_Pagos[],10,0),0))</f>
        <v>0</v>
      </c>
      <c r="AW578" s="7"/>
      <c r="AX578" s="16"/>
      <c r="AY578" s="17"/>
      <c r="AZ578" s="20"/>
      <c r="BA578" s="7"/>
      <c r="BB578" s="16"/>
      <c r="BC578" s="17"/>
      <c r="BD578" s="20"/>
      <c r="BE578" s="7">
        <f>IFERROR(VLOOKUP("5-"&amp;Presupuestos[[#This Row],[ID DOCUMENTO]],BD_Pagos[],7,0),"")</f>
        <v>0</v>
      </c>
      <c r="BF578" s="17">
        <f>IFERROR(VLOOKUP("5-"&amp;Presupuestos[[#This Row],[ID DOCUMENTO]],BD_Pagos[],9,0),"")</f>
        <v>0</v>
      </c>
      <c r="BG578" s="20">
        <f>IF(IFERROR(VLOOKUP("5-"&amp;Presupuestos[[#This Row],[ID DOCUMENTO]],BD_Pagos[],10,0),0)&gt;Presupuestos[[#This Row],[TOTAL SOLES]],Presupuestos[[#This Row],[TOTAL SOLES]],IFERROR(VLOOKUP("5-"&amp;Presupuestos[[#This Row],[ID DOCUMENTO]],BD_Pagos[],10,0),0))</f>
        <v>0</v>
      </c>
      <c r="BH578" s="7">
        <f>IFERROR(VLOOKUP("1-Detraccion"&amp;Presupuestos[[#This Row],[ID DOCUMENTO]],BD_Pagos[],2,0),"")</f>
        <v>0</v>
      </c>
      <c r="BI578" s="3" t="str">
        <f>IFERROR(VLOOKUP("1-Detraccion"&amp;Presupuestos[[#This Row],[ID DOCUMENTO]],BD_Pagos[],3,0),"")</f>
        <v/>
      </c>
      <c r="BJ578" s="3">
        <f>IFERROR(VLOOKUP("1-Detraccion"&amp;Presupuestos[[#This Row],[ID DOCUMENTO]],BD_Pagos[],4,0),"")</f>
        <v>0</v>
      </c>
      <c r="BK578" s="6">
        <f>IF(IFERROR(VLOOKUP("1-Detraccion"&amp;Presupuestos[[#This Row],[ID DOCUMENTO]],BD_Pagos[],5,0),0)&gt;Presupuestos[[#This Row],[TOTAL SOLES]],Presupuestos[[#This Row],[TOTAL SOLES]],IFERROR(VLOOKUP("1-Detraccion"&amp;Presupuestos[[#This Row],[ID DOCUMENTO]],BD_Pagos[],5,0),0))</f>
        <v>0</v>
      </c>
      <c r="BL578" s="6">
        <f>IF(IFERROR(VLOOKUP("1-Detraccion"&amp;Presupuestos[[#This Row],[ID DOCUMENTO]],BD_Pagos[],6,0),0)&gt;Presupuestos[[#This Row],[TOTAL SOLES]],Presupuestos[[#This Row],[TOTAL SOLES]],IFERROR(VLOOKUP("1-Detraccion"&amp;Presupuestos[[#This Row],[ID DOCUMENTO]],BD_Pagos[],6,0),0))</f>
        <v>0</v>
      </c>
      <c r="BM578" s="37"/>
      <c r="BN578" s="3"/>
      <c r="BO578" s="3"/>
      <c r="BP578" s="6"/>
      <c r="BQ57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120.36</v>
      </c>
      <c r="BR578" s="23" t="str">
        <f>IF(Presupuestos[[#This Row],[SALDO ME-MN]]&gt;0,"PENDIENTE","CANCELADO")</f>
        <v>PENDIENTE</v>
      </c>
      <c r="BS578" s="23" t="str">
        <f>IF(COUNTIFS($U$4:$U577,Presupuestos[[#This Row],[ID DOCUMENTO]])&gt;=1,IF(B577=Presupuestos[[#This Row],[ID]],"OK","DOC. DUPLICADO"),"OK")</f>
        <v>OK</v>
      </c>
    </row>
    <row r="579" spans="2:71" x14ac:dyDescent="0.25">
      <c r="B579" s="34">
        <f>IF(Presupuestos[[#This Row],[ID DOCUMENTO]]=U578,B578,IF(B578="ID",1,B578+1))</f>
        <v>552</v>
      </c>
      <c r="C579" s="2">
        <v>45839</v>
      </c>
      <c r="D579" s="2">
        <v>45839</v>
      </c>
      <c r="E579" s="3" t="s">
        <v>1588</v>
      </c>
      <c r="F579" s="25" t="s">
        <v>59</v>
      </c>
      <c r="G579" s="25" t="s">
        <v>363</v>
      </c>
      <c r="H579" s="25" t="s">
        <v>486</v>
      </c>
      <c r="I579" s="36" t="str">
        <f>IFERROR(VLOOKUP(Presupuestos[[#This Row],[AREA]]&amp;Presupuestos[[#This Row],[CONCEPTO]]&amp;Presupuestos[[#This Row],[DESCRIPCION]],Tabla28[[Columna1]:[CÓDIGO NUEVO]],2,0),"")</f>
        <v>P0701001</v>
      </c>
      <c r="J579" s="3" t="s">
        <v>666</v>
      </c>
      <c r="K579" s="3" t="s">
        <v>666</v>
      </c>
      <c r="L579" s="3" t="s">
        <v>666</v>
      </c>
      <c r="M579" s="31" t="s">
        <v>1589</v>
      </c>
      <c r="N579" s="3"/>
      <c r="O579" s="3" t="s">
        <v>315</v>
      </c>
      <c r="P579" s="3" t="s">
        <v>122</v>
      </c>
      <c r="Q579" s="3" t="str">
        <f>IFERROR(VLOOKUP(Presupuestos[[#This Row],[CLASIFICACIÓN (N)]],Tabla17[],2,0),"")</f>
        <v>Costos de ventas</v>
      </c>
      <c r="R579" s="3" t="str">
        <f>IFERROR(VLOOKUP(Presupuestos[[#This Row],[CLASIFICACIÓN (N)]],Tabla17[],3,0),"")</f>
        <v>Operativo</v>
      </c>
      <c r="S579" s="3" t="s">
        <v>41</v>
      </c>
      <c r="T579" s="3" t="str">
        <f>IFERROR(VLOOKUP(Presupuestos[[#This Row],[ALMACEN]],Tabla5[],2,0),"")</f>
        <v>Lima</v>
      </c>
      <c r="U579" s="19" t="str">
        <f>IFERROR(VLOOKUP(Presupuestos[[#This Row],[TIPO DE DOCUMENTO]],Tipo_Documento[],2,0)&amp;Presupuestos[[#This Row],[SERIE]]&amp;Presupuestos[[#This Row],[NUMERO]]&amp;Presupuestos[[#This Row],[RUC]],"")</f>
        <v>01F00411884220546153372</v>
      </c>
      <c r="V579" s="3" t="s">
        <v>120</v>
      </c>
      <c r="W579" s="7">
        <v>45839</v>
      </c>
      <c r="X579" s="7">
        <v>45839</v>
      </c>
      <c r="Y579" s="3" t="s">
        <v>737</v>
      </c>
      <c r="Z579" s="3">
        <v>118842</v>
      </c>
      <c r="AA579" s="3">
        <f>IFERROR(VLOOKUP(Presupuestos[[#This Row],[RAZON SOCIAL]],CHOOSE({1,2},Clientes_Proveedores[Razon Social],Clientes_Proveedores[Ruc / Dni]),2,0),"-")</f>
        <v>20546153372</v>
      </c>
      <c r="AB579" s="31" t="s">
        <v>1590</v>
      </c>
      <c r="AC579" s="3" t="s">
        <v>670</v>
      </c>
      <c r="AD579" s="5">
        <v>0.18</v>
      </c>
      <c r="AE579" s="6">
        <v>47.457627118644069</v>
      </c>
      <c r="AF579" s="6">
        <f>Presupuestos[[#This Row],[BASE]]*Presupuestos[[#This Row],[% IGV]]</f>
        <v>8.5423728813559325</v>
      </c>
      <c r="AG579" s="22">
        <f>ROUND(SUM(Presupuestos[[#This Row],[BASE]:[IGV]]),2)</f>
        <v>56</v>
      </c>
      <c r="AH579" s="9" t="str">
        <f>IF(Presupuestos[[#This Row],[MONEDA]]="USD",VLOOKUP(Presupuestos[[#This Row],[FECHA DE EMISION]],Tipo_Cambio[],3,0),"")</f>
        <v/>
      </c>
      <c r="AI579" s="22">
        <f>IFERROR(ROUND(IF(Presupuestos[[#This Row],[MONEDA]]="PEN",Presupuestos[[#This Row],[TOTAL]],Presupuestos[[#This Row],[TOTAL]]*Presupuestos[[#This Row],[TIPO DE CAMBIO]]),2),"")</f>
        <v>56</v>
      </c>
      <c r="AJ579" s="5"/>
      <c r="AK579" s="33" t="s">
        <v>671</v>
      </c>
      <c r="AL579" s="5" t="s">
        <v>715</v>
      </c>
      <c r="AM579" s="23" t="s">
        <v>671</v>
      </c>
      <c r="AN579" s="23" t="s">
        <v>671</v>
      </c>
      <c r="AO579" s="7">
        <f>IFERROR(VLOOKUP("1-"&amp;Presupuestos[[#This Row],[ID DOCUMENTO]],BD_Pagos[],7,0),"")</f>
        <v>45839</v>
      </c>
      <c r="AP579" s="16" t="str">
        <f>IFERROR(VLOOKUP("1-"&amp;Presupuestos[[#This Row],[ID DOCUMENTO]],BD_Pagos[],8,0),"")</f>
        <v>C_Ope_009</v>
      </c>
      <c r="AQ579" s="17" t="str">
        <f>IFERROR(VLOOKUP("1-"&amp;Presupuestos[[#This Row],[ID DOCUMENTO]],BD_Pagos[],9,0),"")</f>
        <v>002-2385</v>
      </c>
      <c r="AR579" s="54"/>
      <c r="AS579" s="7">
        <f>IFERROR(VLOOKUP("2-"&amp;Presupuestos[[#This Row],[ID DOCUMENTO]],BD_Pagos[],7,0),"")</f>
        <v>0</v>
      </c>
      <c r="AT579" s="16" t="str">
        <f>IFERROR(VLOOKUP("2-"&amp;Presupuestos[[#This Row],[ID DOCUMENTO]],BD_Pagos[],8,0),"")</f>
        <v/>
      </c>
      <c r="AU579" s="17">
        <f>IFERROR(VLOOKUP("2-"&amp;Presupuestos[[#This Row],[ID DOCUMENTO]],BD_Pagos[],9,0),"")</f>
        <v>0</v>
      </c>
      <c r="AV579" s="20">
        <f>IF(IFERROR(VLOOKUP("2-"&amp;Presupuestos[[#This Row],[ID DOCUMENTO]],BD_Pagos[],10,0),0)&gt;Presupuestos[[#This Row],[TOTAL SOLES]],Presupuestos[[#This Row],[TOTAL SOLES]],IFERROR(VLOOKUP("2-"&amp;Presupuestos[[#This Row],[ID DOCUMENTO]],BD_Pagos[],10,0),0))</f>
        <v>0</v>
      </c>
      <c r="AW579" s="7"/>
      <c r="AX579" s="16"/>
      <c r="AY579" s="17"/>
      <c r="AZ579" s="20"/>
      <c r="BA579" s="7"/>
      <c r="BB579" s="16"/>
      <c r="BC579" s="17"/>
      <c r="BD579" s="20"/>
      <c r="BE579" s="7">
        <f>IFERROR(VLOOKUP("5-"&amp;Presupuestos[[#This Row],[ID DOCUMENTO]],BD_Pagos[],7,0),"")</f>
        <v>0</v>
      </c>
      <c r="BF579" s="17">
        <f>IFERROR(VLOOKUP("5-"&amp;Presupuestos[[#This Row],[ID DOCUMENTO]],BD_Pagos[],9,0),"")</f>
        <v>0</v>
      </c>
      <c r="BG579" s="20">
        <f>IF(IFERROR(VLOOKUP("5-"&amp;Presupuestos[[#This Row],[ID DOCUMENTO]],BD_Pagos[],10,0),0)&gt;Presupuestos[[#This Row],[TOTAL SOLES]],Presupuestos[[#This Row],[TOTAL SOLES]],IFERROR(VLOOKUP("5-"&amp;Presupuestos[[#This Row],[ID DOCUMENTO]],BD_Pagos[],10,0),0))</f>
        <v>0</v>
      </c>
      <c r="BH579" s="7">
        <f>IFERROR(VLOOKUP("1-Detraccion"&amp;Presupuestos[[#This Row],[ID DOCUMENTO]],BD_Pagos[],2,0),"")</f>
        <v>0</v>
      </c>
      <c r="BI579" s="3" t="str">
        <f>IFERROR(VLOOKUP("1-Detraccion"&amp;Presupuestos[[#This Row],[ID DOCUMENTO]],BD_Pagos[],3,0),"")</f>
        <v/>
      </c>
      <c r="BJ579" s="3">
        <f>IFERROR(VLOOKUP("1-Detraccion"&amp;Presupuestos[[#This Row],[ID DOCUMENTO]],BD_Pagos[],4,0),"")</f>
        <v>0</v>
      </c>
      <c r="BK579" s="6">
        <f>IF(IFERROR(VLOOKUP("1-Detraccion"&amp;Presupuestos[[#This Row],[ID DOCUMENTO]],BD_Pagos[],5,0),0)&gt;Presupuestos[[#This Row],[TOTAL SOLES]],Presupuestos[[#This Row],[TOTAL SOLES]],IFERROR(VLOOKUP("1-Detraccion"&amp;Presupuestos[[#This Row],[ID DOCUMENTO]],BD_Pagos[],5,0),0))</f>
        <v>0</v>
      </c>
      <c r="BL579" s="6">
        <f>IF(IFERROR(VLOOKUP("1-Detraccion"&amp;Presupuestos[[#This Row],[ID DOCUMENTO]],BD_Pagos[],6,0),0)&gt;Presupuestos[[#This Row],[TOTAL SOLES]],Presupuestos[[#This Row],[TOTAL SOLES]],IFERROR(VLOOKUP("1-Detraccion"&amp;Presupuestos[[#This Row],[ID DOCUMENTO]],BD_Pagos[],6,0),0))</f>
        <v>0</v>
      </c>
      <c r="BM579" s="37"/>
      <c r="BN579" s="3"/>
      <c r="BO579" s="3"/>
      <c r="BP579" s="6"/>
      <c r="BQ57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56</v>
      </c>
      <c r="BR579" s="23" t="str">
        <f>IF(Presupuestos[[#This Row],[SALDO ME-MN]]&gt;0,"PENDIENTE","CANCELADO")</f>
        <v>PENDIENTE</v>
      </c>
      <c r="BS579" s="23" t="str">
        <f>IF(COUNTIFS($U$4:$U578,Presupuestos[[#This Row],[ID DOCUMENTO]])&gt;=1,IF(B578=Presupuestos[[#This Row],[ID]],"OK","DOC. DUPLICADO"),"OK")</f>
        <v>OK</v>
      </c>
    </row>
    <row r="580" spans="2:71" ht="24" x14ac:dyDescent="0.25">
      <c r="B580" s="34">
        <f>IF(Presupuestos[[#This Row],[ID DOCUMENTO]]=U579,B579,IF(B579="ID",1,B579+1))</f>
        <v>553</v>
      </c>
      <c r="C580" s="2">
        <v>45840</v>
      </c>
      <c r="D580" s="2">
        <v>45840</v>
      </c>
      <c r="E580" s="3" t="s">
        <v>1588</v>
      </c>
      <c r="F580" s="25" t="s">
        <v>35</v>
      </c>
      <c r="G580" s="25" t="s">
        <v>19</v>
      </c>
      <c r="H580" s="25" t="s">
        <v>99</v>
      </c>
      <c r="I580" s="36" t="str">
        <f>IFERROR(VLOOKUP(Presupuestos[[#This Row],[AREA]]&amp;Presupuestos[[#This Row],[CONCEPTO]]&amp;Presupuestos[[#This Row],[DESCRIPCION]],Tabla28[[Columna1]:[CÓDIGO NUEVO]],2,0),"")</f>
        <v>P0307004</v>
      </c>
      <c r="J580" s="3" t="s">
        <v>666</v>
      </c>
      <c r="K580" s="3" t="s">
        <v>666</v>
      </c>
      <c r="L580" s="3" t="s">
        <v>666</v>
      </c>
      <c r="M580" s="31" t="s">
        <v>1591</v>
      </c>
      <c r="N580" s="3"/>
      <c r="O580" s="3" t="s">
        <v>315</v>
      </c>
      <c r="P580" s="3" t="s">
        <v>127</v>
      </c>
      <c r="Q580" s="3" t="str">
        <f>IFERROR(VLOOKUP(Presupuestos[[#This Row],[CLASIFICACIÓN (N)]],Tabla17[],2,0),"")</f>
        <v>Gastos operativos</v>
      </c>
      <c r="R580" s="3" t="str">
        <f>IFERROR(VLOOKUP(Presupuestos[[#This Row],[CLASIFICACIÓN (N)]],Tabla17[],3,0),"")</f>
        <v>Operativo</v>
      </c>
      <c r="S580" s="3" t="s">
        <v>41</v>
      </c>
      <c r="T580" s="3" t="str">
        <f>IFERROR(VLOOKUP(Presupuestos[[#This Row],[ALMACEN]],Tabla5[],2,0),"")</f>
        <v>Lima</v>
      </c>
      <c r="U580" s="19" t="str">
        <f>IFERROR(VLOOKUP(Presupuestos[[#This Row],[TIPO DE DOCUMENTO]],Tipo_Documento[],2,0)&amp;Presupuestos[[#This Row],[SERIE]]&amp;Presupuestos[[#This Row],[NUMERO]]&amp;Presupuestos[[#This Row],[RUC]],"")</f>
        <v>01F3533503420100686814</v>
      </c>
      <c r="V580" s="3" t="s">
        <v>120</v>
      </c>
      <c r="W580" s="7">
        <v>45840</v>
      </c>
      <c r="X580" s="7">
        <v>45840</v>
      </c>
      <c r="Y580" s="3" t="s">
        <v>1592</v>
      </c>
      <c r="Z580" s="3">
        <v>35034</v>
      </c>
      <c r="AA580" s="3">
        <f>IFERROR(VLOOKUP(Presupuestos[[#This Row],[RAZON SOCIAL]],CHOOSE({1,2},Clientes_Proveedores[Razon Social],Clientes_Proveedores[Ruc / Dni]),2,0),"-")</f>
        <v>20100686814</v>
      </c>
      <c r="AB580" s="31" t="s">
        <v>1593</v>
      </c>
      <c r="AC580" s="3" t="s">
        <v>670</v>
      </c>
      <c r="AD580" s="5">
        <v>0.18</v>
      </c>
      <c r="AE580" s="6">
        <v>14.067796610169493</v>
      </c>
      <c r="AF580" s="6">
        <f>Presupuestos[[#This Row],[BASE]]*Presupuestos[[#This Row],[% IGV]]</f>
        <v>2.5322033898305087</v>
      </c>
      <c r="AG580" s="22">
        <f>ROUND(SUM(Presupuestos[[#This Row],[BASE]:[IGV]]),2)</f>
        <v>16.600000000000001</v>
      </c>
      <c r="AH580" s="9" t="str">
        <f>IF(Presupuestos[[#This Row],[MONEDA]]="USD",VLOOKUP(Presupuestos[[#This Row],[FECHA DE EMISION]],Tipo_Cambio[],3,0),"")</f>
        <v/>
      </c>
      <c r="AI580" s="22">
        <f>IFERROR(ROUND(IF(Presupuestos[[#This Row],[MONEDA]]="PEN",Presupuestos[[#This Row],[TOTAL]],Presupuestos[[#This Row],[TOTAL]]*Presupuestos[[#This Row],[TIPO DE CAMBIO]]),2),"")</f>
        <v>16.600000000000001</v>
      </c>
      <c r="AJ580" s="5"/>
      <c r="AK580" s="33" t="s">
        <v>671</v>
      </c>
      <c r="AL580" s="5" t="s">
        <v>715</v>
      </c>
      <c r="AM580" s="23" t="s">
        <v>671</v>
      </c>
      <c r="AN580" s="23" t="s">
        <v>671</v>
      </c>
      <c r="AO580" s="7">
        <f>IFERROR(VLOOKUP("1-"&amp;Presupuestos[[#This Row],[ID DOCUMENTO]],BD_Pagos[],7,0),"")</f>
        <v>45840</v>
      </c>
      <c r="AP580" s="16" t="str">
        <f>IFERROR(VLOOKUP("1-"&amp;Presupuestos[[#This Row],[ID DOCUMENTO]],BD_Pagos[],8,0),"")</f>
        <v>C_Ope_009</v>
      </c>
      <c r="AQ580" s="17" t="str">
        <f>IFERROR(VLOOKUP("1-"&amp;Presupuestos[[#This Row],[ID DOCUMENTO]],BD_Pagos[],9,0),"")</f>
        <v>002-2387</v>
      </c>
      <c r="AR580" s="54"/>
      <c r="AS580" s="7">
        <f>IFERROR(VLOOKUP("2-"&amp;Presupuestos[[#This Row],[ID DOCUMENTO]],BD_Pagos[],7,0),"")</f>
        <v>0</v>
      </c>
      <c r="AT580" s="16" t="str">
        <f>IFERROR(VLOOKUP("2-"&amp;Presupuestos[[#This Row],[ID DOCUMENTO]],BD_Pagos[],8,0),"")</f>
        <v/>
      </c>
      <c r="AU580" s="17">
        <f>IFERROR(VLOOKUP("2-"&amp;Presupuestos[[#This Row],[ID DOCUMENTO]],BD_Pagos[],9,0),"")</f>
        <v>0</v>
      </c>
      <c r="AV580" s="20">
        <f>IF(IFERROR(VLOOKUP("2-"&amp;Presupuestos[[#This Row],[ID DOCUMENTO]],BD_Pagos[],10,0),0)&gt;Presupuestos[[#This Row],[TOTAL SOLES]],Presupuestos[[#This Row],[TOTAL SOLES]],IFERROR(VLOOKUP("2-"&amp;Presupuestos[[#This Row],[ID DOCUMENTO]],BD_Pagos[],10,0),0))</f>
        <v>0</v>
      </c>
      <c r="AW580" s="7"/>
      <c r="AX580" s="16"/>
      <c r="AY580" s="17"/>
      <c r="AZ580" s="20"/>
      <c r="BA580" s="7"/>
      <c r="BB580" s="16"/>
      <c r="BC580" s="17"/>
      <c r="BD580" s="20"/>
      <c r="BE580" s="7">
        <f>IFERROR(VLOOKUP("5-"&amp;Presupuestos[[#This Row],[ID DOCUMENTO]],BD_Pagos[],7,0),"")</f>
        <v>0</v>
      </c>
      <c r="BF580" s="17">
        <f>IFERROR(VLOOKUP("5-"&amp;Presupuestos[[#This Row],[ID DOCUMENTO]],BD_Pagos[],9,0),"")</f>
        <v>0</v>
      </c>
      <c r="BG580" s="20">
        <f>IF(IFERROR(VLOOKUP("5-"&amp;Presupuestos[[#This Row],[ID DOCUMENTO]],BD_Pagos[],10,0),0)&gt;Presupuestos[[#This Row],[TOTAL SOLES]],Presupuestos[[#This Row],[TOTAL SOLES]],IFERROR(VLOOKUP("5-"&amp;Presupuestos[[#This Row],[ID DOCUMENTO]],BD_Pagos[],10,0),0))</f>
        <v>0</v>
      </c>
      <c r="BH580" s="7">
        <f>IFERROR(VLOOKUP("1-Detraccion"&amp;Presupuestos[[#This Row],[ID DOCUMENTO]],BD_Pagos[],2,0),"")</f>
        <v>0</v>
      </c>
      <c r="BI580" s="3" t="str">
        <f>IFERROR(VLOOKUP("1-Detraccion"&amp;Presupuestos[[#This Row],[ID DOCUMENTO]],BD_Pagos[],3,0),"")</f>
        <v/>
      </c>
      <c r="BJ580" s="3">
        <f>IFERROR(VLOOKUP("1-Detraccion"&amp;Presupuestos[[#This Row],[ID DOCUMENTO]],BD_Pagos[],4,0),"")</f>
        <v>0</v>
      </c>
      <c r="BK580" s="6">
        <f>IF(IFERROR(VLOOKUP("1-Detraccion"&amp;Presupuestos[[#This Row],[ID DOCUMENTO]],BD_Pagos[],5,0),0)&gt;Presupuestos[[#This Row],[TOTAL SOLES]],Presupuestos[[#This Row],[TOTAL SOLES]],IFERROR(VLOOKUP("1-Detraccion"&amp;Presupuestos[[#This Row],[ID DOCUMENTO]],BD_Pagos[],5,0),0))</f>
        <v>0</v>
      </c>
      <c r="BL580" s="6">
        <f>IF(IFERROR(VLOOKUP("1-Detraccion"&amp;Presupuestos[[#This Row],[ID DOCUMENTO]],BD_Pagos[],6,0),0)&gt;Presupuestos[[#This Row],[TOTAL SOLES]],Presupuestos[[#This Row],[TOTAL SOLES]],IFERROR(VLOOKUP("1-Detraccion"&amp;Presupuestos[[#This Row],[ID DOCUMENTO]],BD_Pagos[],6,0),0))</f>
        <v>0</v>
      </c>
      <c r="BM580" s="37"/>
      <c r="BN580" s="3"/>
      <c r="BO580" s="3"/>
      <c r="BP580" s="6"/>
      <c r="BQ58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16.600000000000001</v>
      </c>
      <c r="BR580" s="23" t="str">
        <f>IF(Presupuestos[[#This Row],[SALDO ME-MN]]&gt;0,"PENDIENTE","CANCELADO")</f>
        <v>PENDIENTE</v>
      </c>
      <c r="BS580" s="23" t="str">
        <f>IF(COUNTIFS($U$4:$U579,Presupuestos[[#This Row],[ID DOCUMENTO]])&gt;=1,IF(B579=Presupuestos[[#This Row],[ID]],"OK","DOC. DUPLICADO"),"OK")</f>
        <v>OK</v>
      </c>
    </row>
    <row r="581" spans="2:71" x14ac:dyDescent="0.25">
      <c r="B581" s="34">
        <f>IF(Presupuestos[[#This Row],[ID DOCUMENTO]]=U580,B580,IF(B580="ID",1,B580+1))</f>
        <v>554</v>
      </c>
      <c r="C581" s="2">
        <v>45841</v>
      </c>
      <c r="D581" s="2">
        <v>45841</v>
      </c>
      <c r="E581" s="3" t="s">
        <v>1588</v>
      </c>
      <c r="F581" s="25" t="s">
        <v>27</v>
      </c>
      <c r="G581" s="25" t="s">
        <v>51</v>
      </c>
      <c r="H581" s="25" t="s">
        <v>24</v>
      </c>
      <c r="I581" s="36" t="str">
        <f>IFERROR(VLOOKUP(Presupuestos[[#This Row],[AREA]]&amp;Presupuestos[[#This Row],[CONCEPTO]]&amp;Presupuestos[[#This Row],[DESCRIPCION]],Tabla28[[Columna1]:[CÓDIGO NUEVO]],2,0),"")</f>
        <v>P0211001</v>
      </c>
      <c r="J581" s="3" t="s">
        <v>666</v>
      </c>
      <c r="K581" s="3" t="s">
        <v>666</v>
      </c>
      <c r="L581" s="3" t="s">
        <v>666</v>
      </c>
      <c r="M581" s="31" t="s">
        <v>1594</v>
      </c>
      <c r="N581" s="3"/>
      <c r="O581" s="3" t="s">
        <v>315</v>
      </c>
      <c r="P581" s="3" t="s">
        <v>173</v>
      </c>
      <c r="Q581" s="3" t="str">
        <f>IFERROR(VLOOKUP(Presupuestos[[#This Row],[CLASIFICACIÓN (N)]],Tabla17[],2,0),"")</f>
        <v>Costos de ventas</v>
      </c>
      <c r="R581" s="3" t="str">
        <f>IFERROR(VLOOKUP(Presupuestos[[#This Row],[CLASIFICACIÓN (N)]],Tabla17[],3,0),"")</f>
        <v>Operativo</v>
      </c>
      <c r="S581" s="3" t="s">
        <v>41</v>
      </c>
      <c r="T581" s="3" t="str">
        <f>IFERROR(VLOOKUP(Presupuestos[[#This Row],[ALMACEN]],Tabla5[],2,0),"")</f>
        <v>Lima</v>
      </c>
      <c r="U581" s="19" t="str">
        <f>IFERROR(VLOOKUP(Presupuestos[[#This Row],[TIPO DE DOCUMENTO]],Tipo_Documento[],2,0)&amp;Presupuestos[[#This Row],[SERIE]]&amp;Presupuestos[[#This Row],[NUMERO]]&amp;Presupuestos[[#This Row],[RUC]],"")</f>
        <v>0311519410431647287</v>
      </c>
      <c r="V581" s="3" t="s">
        <v>130</v>
      </c>
      <c r="W581" s="7">
        <v>45841</v>
      </c>
      <c r="X581" s="7">
        <v>45841</v>
      </c>
      <c r="Y581" s="3">
        <v>1</v>
      </c>
      <c r="Z581" s="3">
        <v>15194</v>
      </c>
      <c r="AA581" s="3">
        <f>IFERROR(VLOOKUP(Presupuestos[[#This Row],[RAZON SOCIAL]],CHOOSE({1,2},Clientes_Proveedores[Razon Social],Clientes_Proveedores[Ruc / Dni]),2,0),"-")</f>
        <v>10431647287</v>
      </c>
      <c r="AB581" s="31" t="s">
        <v>1595</v>
      </c>
      <c r="AC581" s="3" t="s">
        <v>670</v>
      </c>
      <c r="AD581" s="5"/>
      <c r="AE581" s="6">
        <v>26</v>
      </c>
      <c r="AF581" s="6">
        <f>Presupuestos[[#This Row],[BASE]]*Presupuestos[[#This Row],[% IGV]]</f>
        <v>0</v>
      </c>
      <c r="AG581" s="22">
        <f>ROUND(SUM(Presupuestos[[#This Row],[BASE]:[IGV]]),2)</f>
        <v>26</v>
      </c>
      <c r="AH581" s="9" t="str">
        <f>IF(Presupuestos[[#This Row],[MONEDA]]="USD",VLOOKUP(Presupuestos[[#This Row],[FECHA DE EMISION]],Tipo_Cambio[],3,0),"")</f>
        <v/>
      </c>
      <c r="AI581" s="22">
        <f>IFERROR(ROUND(IF(Presupuestos[[#This Row],[MONEDA]]="PEN",Presupuestos[[#This Row],[TOTAL]],Presupuestos[[#This Row],[TOTAL]]*Presupuestos[[#This Row],[TIPO DE CAMBIO]]),2),"")</f>
        <v>26</v>
      </c>
      <c r="AJ581" s="5"/>
      <c r="AK581" s="33" t="s">
        <v>671</v>
      </c>
      <c r="AL581" s="5" t="s">
        <v>715</v>
      </c>
      <c r="AM581" s="23" t="s">
        <v>671</v>
      </c>
      <c r="AN581" s="23" t="s">
        <v>671</v>
      </c>
      <c r="AO581" s="7">
        <f>IFERROR(VLOOKUP("1-"&amp;Presupuestos[[#This Row],[ID DOCUMENTO]],BD_Pagos[],7,0),"")</f>
        <v>45841</v>
      </c>
      <c r="AP581" s="16" t="str">
        <f>IFERROR(VLOOKUP("1-"&amp;Presupuestos[[#This Row],[ID DOCUMENTO]],BD_Pagos[],8,0),"")</f>
        <v>C_Ope_009</v>
      </c>
      <c r="AQ581" s="17" t="str">
        <f>IFERROR(VLOOKUP("1-"&amp;Presupuestos[[#This Row],[ID DOCUMENTO]],BD_Pagos[],9,0),"")</f>
        <v>002-2389</v>
      </c>
      <c r="AR581" s="54"/>
      <c r="AS581" s="7">
        <f>IFERROR(VLOOKUP("2-"&amp;Presupuestos[[#This Row],[ID DOCUMENTO]],BD_Pagos[],7,0),"")</f>
        <v>0</v>
      </c>
      <c r="AT581" s="16" t="str">
        <f>IFERROR(VLOOKUP("2-"&amp;Presupuestos[[#This Row],[ID DOCUMENTO]],BD_Pagos[],8,0),"")</f>
        <v/>
      </c>
      <c r="AU581" s="17">
        <f>IFERROR(VLOOKUP("2-"&amp;Presupuestos[[#This Row],[ID DOCUMENTO]],BD_Pagos[],9,0),"")</f>
        <v>0</v>
      </c>
      <c r="AV581" s="20">
        <f>IF(IFERROR(VLOOKUP("2-"&amp;Presupuestos[[#This Row],[ID DOCUMENTO]],BD_Pagos[],10,0),0)&gt;Presupuestos[[#This Row],[TOTAL SOLES]],Presupuestos[[#This Row],[TOTAL SOLES]],IFERROR(VLOOKUP("2-"&amp;Presupuestos[[#This Row],[ID DOCUMENTO]],BD_Pagos[],10,0),0))</f>
        <v>0</v>
      </c>
      <c r="AW581" s="7"/>
      <c r="AX581" s="16"/>
      <c r="AY581" s="17"/>
      <c r="AZ581" s="20"/>
      <c r="BA581" s="7"/>
      <c r="BB581" s="16"/>
      <c r="BC581" s="17"/>
      <c r="BD581" s="20"/>
      <c r="BE581" s="7">
        <f>IFERROR(VLOOKUP("5-"&amp;Presupuestos[[#This Row],[ID DOCUMENTO]],BD_Pagos[],7,0),"")</f>
        <v>0</v>
      </c>
      <c r="BF581" s="17">
        <f>IFERROR(VLOOKUP("5-"&amp;Presupuestos[[#This Row],[ID DOCUMENTO]],BD_Pagos[],9,0),"")</f>
        <v>0</v>
      </c>
      <c r="BG581" s="20">
        <f>IF(IFERROR(VLOOKUP("5-"&amp;Presupuestos[[#This Row],[ID DOCUMENTO]],BD_Pagos[],10,0),0)&gt;Presupuestos[[#This Row],[TOTAL SOLES]],Presupuestos[[#This Row],[TOTAL SOLES]],IFERROR(VLOOKUP("5-"&amp;Presupuestos[[#This Row],[ID DOCUMENTO]],BD_Pagos[],10,0),0))</f>
        <v>0</v>
      </c>
      <c r="BH581" s="7">
        <f>IFERROR(VLOOKUP("1-Detraccion"&amp;Presupuestos[[#This Row],[ID DOCUMENTO]],BD_Pagos[],2,0),"")</f>
        <v>0</v>
      </c>
      <c r="BI581" s="3" t="str">
        <f>IFERROR(VLOOKUP("1-Detraccion"&amp;Presupuestos[[#This Row],[ID DOCUMENTO]],BD_Pagos[],3,0),"")</f>
        <v/>
      </c>
      <c r="BJ581" s="3">
        <f>IFERROR(VLOOKUP("1-Detraccion"&amp;Presupuestos[[#This Row],[ID DOCUMENTO]],BD_Pagos[],4,0),"")</f>
        <v>0</v>
      </c>
      <c r="BK581" s="6">
        <f>IF(IFERROR(VLOOKUP("1-Detraccion"&amp;Presupuestos[[#This Row],[ID DOCUMENTO]],BD_Pagos[],5,0),0)&gt;Presupuestos[[#This Row],[TOTAL SOLES]],Presupuestos[[#This Row],[TOTAL SOLES]],IFERROR(VLOOKUP("1-Detraccion"&amp;Presupuestos[[#This Row],[ID DOCUMENTO]],BD_Pagos[],5,0),0))</f>
        <v>0</v>
      </c>
      <c r="BL581" s="6">
        <f>IF(IFERROR(VLOOKUP("1-Detraccion"&amp;Presupuestos[[#This Row],[ID DOCUMENTO]],BD_Pagos[],6,0),0)&gt;Presupuestos[[#This Row],[TOTAL SOLES]],Presupuestos[[#This Row],[TOTAL SOLES]],IFERROR(VLOOKUP("1-Detraccion"&amp;Presupuestos[[#This Row],[ID DOCUMENTO]],BD_Pagos[],6,0),0))</f>
        <v>0</v>
      </c>
      <c r="BM581" s="37"/>
      <c r="BN581" s="3"/>
      <c r="BO581" s="3"/>
      <c r="BP581" s="6"/>
      <c r="BQ58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26</v>
      </c>
      <c r="BR581" s="23" t="str">
        <f>IF(Presupuestos[[#This Row],[SALDO ME-MN]]&gt;0,"PENDIENTE","CANCELADO")</f>
        <v>PENDIENTE</v>
      </c>
      <c r="BS581" s="23" t="str">
        <f>IF(COUNTIFS($U$4:$U580,Presupuestos[[#This Row],[ID DOCUMENTO]])&gt;=1,IF(B580=Presupuestos[[#This Row],[ID]],"OK","DOC. DUPLICADO"),"OK")</f>
        <v>OK</v>
      </c>
    </row>
    <row r="582" spans="2:71" ht="24" x14ac:dyDescent="0.25">
      <c r="B582" s="34">
        <f>IF(Presupuestos[[#This Row],[ID DOCUMENTO]]=U581,B581,IF(B581="ID",1,B581+1))</f>
        <v>555</v>
      </c>
      <c r="C582" s="2">
        <v>45841</v>
      </c>
      <c r="D582" s="2">
        <v>45841</v>
      </c>
      <c r="E582" s="3" t="s">
        <v>1588</v>
      </c>
      <c r="F582" s="25" t="s">
        <v>49</v>
      </c>
      <c r="G582" s="25" t="s">
        <v>257</v>
      </c>
      <c r="H582" s="25" t="s">
        <v>344</v>
      </c>
      <c r="I582" s="36" t="str">
        <f>IFERROR(VLOOKUP(Presupuestos[[#This Row],[AREA]]&amp;Presupuestos[[#This Row],[CONCEPTO]]&amp;Presupuestos[[#This Row],[DESCRIPCION]],Tabla28[[Columna1]:[CÓDIGO NUEVO]],2,0),"")</f>
        <v>P0502001</v>
      </c>
      <c r="J582" s="3" t="s">
        <v>666</v>
      </c>
      <c r="K582" s="3" t="s">
        <v>666</v>
      </c>
      <c r="L582" s="3" t="s">
        <v>666</v>
      </c>
      <c r="M582" s="31" t="s">
        <v>1596</v>
      </c>
      <c r="N582" s="3"/>
      <c r="O582" s="3" t="s">
        <v>315</v>
      </c>
      <c r="P582" s="3" t="s">
        <v>142</v>
      </c>
      <c r="Q582" s="3" t="str">
        <f>IFERROR(VLOOKUP(Presupuestos[[#This Row],[CLASIFICACIÓN (N)]],Tabla17[],2,0),"")</f>
        <v>Gastos no operativos</v>
      </c>
      <c r="R582" s="3" t="str">
        <f>IFERROR(VLOOKUP(Presupuestos[[#This Row],[CLASIFICACIÓN (N)]],Tabla17[],3,0),"")</f>
        <v>Operativo</v>
      </c>
      <c r="S582" s="3" t="s">
        <v>41</v>
      </c>
      <c r="T582" s="3" t="str">
        <f>IFERROR(VLOOKUP(Presupuestos[[#This Row],[ALMACEN]],Tabla5[],2,0),"")</f>
        <v>Lima</v>
      </c>
      <c r="U582" s="19" t="str">
        <f>IFERROR(VLOOKUP(Presupuestos[[#This Row],[TIPO DE DOCUMENTO]],Tipo_Documento[],2,0)&amp;Presupuestos[[#This Row],[SERIE]]&amp;Presupuestos[[#This Row],[NUMERO]]&amp;Presupuestos[[#This Row],[RUC]],"")</f>
        <v>SD002-239011111111</v>
      </c>
      <c r="V582" s="3" t="s">
        <v>220</v>
      </c>
      <c r="W582" s="7">
        <v>45841</v>
      </c>
      <c r="X582" s="7">
        <v>45841</v>
      </c>
      <c r="Y582" s="3"/>
      <c r="Z582" s="3" t="s">
        <v>1597</v>
      </c>
      <c r="AA582" s="3">
        <f>IFERROR(VLOOKUP(Presupuestos[[#This Row],[RAZON SOCIAL]],CHOOSE({1,2},Clientes_Proveedores[Razon Social],Clientes_Proveedores[Ruc / Dni]),2,0),"-")</f>
        <v>11111111</v>
      </c>
      <c r="AB582" s="31" t="s">
        <v>916</v>
      </c>
      <c r="AC582" s="3" t="s">
        <v>670</v>
      </c>
      <c r="AD582" s="5"/>
      <c r="AE582" s="6">
        <v>28</v>
      </c>
      <c r="AF582" s="6">
        <f>Presupuestos[[#This Row],[BASE]]*Presupuestos[[#This Row],[% IGV]]</f>
        <v>0</v>
      </c>
      <c r="AG582" s="22">
        <f>ROUND(SUM(Presupuestos[[#This Row],[BASE]:[IGV]]),2)</f>
        <v>28</v>
      </c>
      <c r="AH582" s="9" t="str">
        <f>IF(Presupuestos[[#This Row],[MONEDA]]="USD",VLOOKUP(Presupuestos[[#This Row],[FECHA DE EMISION]],Tipo_Cambio[],3,0),"")</f>
        <v/>
      </c>
      <c r="AI582" s="22">
        <f>IFERROR(ROUND(IF(Presupuestos[[#This Row],[MONEDA]]="PEN",Presupuestos[[#This Row],[TOTAL]],Presupuestos[[#This Row],[TOTAL]]*Presupuestos[[#This Row],[TIPO DE CAMBIO]]),2),"")</f>
        <v>28</v>
      </c>
      <c r="AJ582" s="5"/>
      <c r="AK582" s="33" t="s">
        <v>671</v>
      </c>
      <c r="AL582" s="5" t="s">
        <v>715</v>
      </c>
      <c r="AM582" s="23" t="s">
        <v>671</v>
      </c>
      <c r="AN582" s="23" t="s">
        <v>671</v>
      </c>
      <c r="AO582" s="7">
        <f>IFERROR(VLOOKUP("1-"&amp;Presupuestos[[#This Row],[ID DOCUMENTO]],BD_Pagos[],7,0),"")</f>
        <v>0</v>
      </c>
      <c r="AP582" s="16" t="str">
        <f>IFERROR(VLOOKUP("1-"&amp;Presupuestos[[#This Row],[ID DOCUMENTO]],BD_Pagos[],8,0),"")</f>
        <v/>
      </c>
      <c r="AQ582" s="17" t="str">
        <f>IFERROR(VLOOKUP("1-"&amp;Presupuestos[[#This Row],[ID DOCUMENTO]],BD_Pagos[],9,0),"")</f>
        <v/>
      </c>
      <c r="AR582" s="54"/>
      <c r="AS582" s="7">
        <f>IFERROR(VLOOKUP("2-"&amp;Presupuestos[[#This Row],[ID DOCUMENTO]],BD_Pagos[],7,0),"")</f>
        <v>0</v>
      </c>
      <c r="AT582" s="16" t="str">
        <f>IFERROR(VLOOKUP("2-"&amp;Presupuestos[[#This Row],[ID DOCUMENTO]],BD_Pagos[],8,0),"")</f>
        <v/>
      </c>
      <c r="AU582" s="17">
        <f>IFERROR(VLOOKUP("2-"&amp;Presupuestos[[#This Row],[ID DOCUMENTO]],BD_Pagos[],9,0),"")</f>
        <v>0</v>
      </c>
      <c r="AV582" s="20">
        <f>IF(IFERROR(VLOOKUP("2-"&amp;Presupuestos[[#This Row],[ID DOCUMENTO]],BD_Pagos[],10,0),0)&gt;Presupuestos[[#This Row],[TOTAL SOLES]],Presupuestos[[#This Row],[TOTAL SOLES]],IFERROR(VLOOKUP("2-"&amp;Presupuestos[[#This Row],[ID DOCUMENTO]],BD_Pagos[],10,0),0))</f>
        <v>0</v>
      </c>
      <c r="AW582" s="7"/>
      <c r="AX582" s="16"/>
      <c r="AY582" s="17"/>
      <c r="AZ582" s="20"/>
      <c r="BA582" s="7"/>
      <c r="BB582" s="16"/>
      <c r="BC582" s="17"/>
      <c r="BD582" s="20"/>
      <c r="BE582" s="7">
        <f>IFERROR(VLOOKUP("5-"&amp;Presupuestos[[#This Row],[ID DOCUMENTO]],BD_Pagos[],7,0),"")</f>
        <v>0</v>
      </c>
      <c r="BF582" s="17">
        <f>IFERROR(VLOOKUP("5-"&amp;Presupuestos[[#This Row],[ID DOCUMENTO]],BD_Pagos[],9,0),"")</f>
        <v>0</v>
      </c>
      <c r="BG582" s="20">
        <f>IF(IFERROR(VLOOKUP("5-"&amp;Presupuestos[[#This Row],[ID DOCUMENTO]],BD_Pagos[],10,0),0)&gt;Presupuestos[[#This Row],[TOTAL SOLES]],Presupuestos[[#This Row],[TOTAL SOLES]],IFERROR(VLOOKUP("5-"&amp;Presupuestos[[#This Row],[ID DOCUMENTO]],BD_Pagos[],10,0),0))</f>
        <v>0</v>
      </c>
      <c r="BH582" s="7">
        <f>IFERROR(VLOOKUP("1-Detraccion"&amp;Presupuestos[[#This Row],[ID DOCUMENTO]],BD_Pagos[],2,0),"")</f>
        <v>0</v>
      </c>
      <c r="BI582" s="3" t="str">
        <f>IFERROR(VLOOKUP("1-Detraccion"&amp;Presupuestos[[#This Row],[ID DOCUMENTO]],BD_Pagos[],3,0),"")</f>
        <v/>
      </c>
      <c r="BJ582" s="3">
        <f>IFERROR(VLOOKUP("1-Detraccion"&amp;Presupuestos[[#This Row],[ID DOCUMENTO]],BD_Pagos[],4,0),"")</f>
        <v>0</v>
      </c>
      <c r="BK582" s="6">
        <f>IF(IFERROR(VLOOKUP("1-Detraccion"&amp;Presupuestos[[#This Row],[ID DOCUMENTO]],BD_Pagos[],5,0),0)&gt;Presupuestos[[#This Row],[TOTAL SOLES]],Presupuestos[[#This Row],[TOTAL SOLES]],IFERROR(VLOOKUP("1-Detraccion"&amp;Presupuestos[[#This Row],[ID DOCUMENTO]],BD_Pagos[],5,0),0))</f>
        <v>0</v>
      </c>
      <c r="BL582" s="6">
        <f>IF(IFERROR(VLOOKUP("1-Detraccion"&amp;Presupuestos[[#This Row],[ID DOCUMENTO]],BD_Pagos[],6,0),0)&gt;Presupuestos[[#This Row],[TOTAL SOLES]],Presupuestos[[#This Row],[TOTAL SOLES]],IFERROR(VLOOKUP("1-Detraccion"&amp;Presupuestos[[#This Row],[ID DOCUMENTO]],BD_Pagos[],6,0),0))</f>
        <v>0</v>
      </c>
      <c r="BM582" s="37"/>
      <c r="BN582" s="3"/>
      <c r="BO582" s="3"/>
      <c r="BP582" s="6"/>
      <c r="BQ58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28</v>
      </c>
      <c r="BR582" s="23" t="str">
        <f>IF(Presupuestos[[#This Row],[SALDO ME-MN]]&gt;0,"PENDIENTE","CANCELADO")</f>
        <v>PENDIENTE</v>
      </c>
      <c r="BS582" s="23" t="str">
        <f>IF(COUNTIFS($U$4:$U581,Presupuestos[[#This Row],[ID DOCUMENTO]])&gt;=1,IF(B581=Presupuestos[[#This Row],[ID]],"OK","DOC. DUPLICADO"),"OK")</f>
        <v>OK</v>
      </c>
    </row>
    <row r="583" spans="2:71" ht="24" x14ac:dyDescent="0.25">
      <c r="B583" s="34">
        <f>IF(Presupuestos[[#This Row],[ID DOCUMENTO]]=U582,B582,IF(B582="ID",1,B582+1))</f>
        <v>556</v>
      </c>
      <c r="C583" s="2">
        <v>45842</v>
      </c>
      <c r="D583" s="2">
        <v>45842</v>
      </c>
      <c r="E583" s="3" t="s">
        <v>1588</v>
      </c>
      <c r="F583" s="25" t="s">
        <v>35</v>
      </c>
      <c r="G583" s="25" t="s">
        <v>19</v>
      </c>
      <c r="H583" s="25" t="s">
        <v>99</v>
      </c>
      <c r="I583" s="36" t="str">
        <f>IFERROR(VLOOKUP(Presupuestos[[#This Row],[AREA]]&amp;Presupuestos[[#This Row],[CONCEPTO]]&amp;Presupuestos[[#This Row],[DESCRIPCION]],Tabla28[[Columna1]:[CÓDIGO NUEVO]],2,0),"")</f>
        <v>P0307004</v>
      </c>
      <c r="J583" s="3" t="s">
        <v>666</v>
      </c>
      <c r="K583" s="3" t="s">
        <v>666</v>
      </c>
      <c r="L583" s="3" t="s">
        <v>666</v>
      </c>
      <c r="M583" s="31" t="s">
        <v>1598</v>
      </c>
      <c r="N583" s="3"/>
      <c r="O583" s="3" t="s">
        <v>315</v>
      </c>
      <c r="P583" s="3" t="s">
        <v>127</v>
      </c>
      <c r="Q583" s="3" t="str">
        <f>IFERROR(VLOOKUP(Presupuestos[[#This Row],[CLASIFICACIÓN (N)]],Tabla17[],2,0),"")</f>
        <v>Gastos operativos</v>
      </c>
      <c r="R583" s="3" t="str">
        <f>IFERROR(VLOOKUP(Presupuestos[[#This Row],[CLASIFICACIÓN (N)]],Tabla17[],3,0),"")</f>
        <v>Operativo</v>
      </c>
      <c r="S583" s="3" t="s">
        <v>41</v>
      </c>
      <c r="T583" s="3" t="str">
        <f>IFERROR(VLOOKUP(Presupuestos[[#This Row],[ALMACEN]],Tabla5[],2,0),"")</f>
        <v>Lima</v>
      </c>
      <c r="U583" s="19" t="str">
        <f>IFERROR(VLOOKUP(Presupuestos[[#This Row],[TIPO DE DOCUMENTO]],Tipo_Documento[],2,0)&amp;Presupuestos[[#This Row],[SERIE]]&amp;Presupuestos[[#This Row],[NUMERO]]&amp;Presupuestos[[#This Row],[RUC]],"")</f>
        <v>01F3533505320100686814</v>
      </c>
      <c r="V583" s="3" t="s">
        <v>120</v>
      </c>
      <c r="W583" s="7">
        <v>45842</v>
      </c>
      <c r="X583" s="7">
        <v>45842</v>
      </c>
      <c r="Y583" s="3" t="s">
        <v>1592</v>
      </c>
      <c r="Z583" s="3">
        <v>35053</v>
      </c>
      <c r="AA583" s="3">
        <f>IFERROR(VLOOKUP(Presupuestos[[#This Row],[RAZON SOCIAL]],CHOOSE({1,2},Clientes_Proveedores[Razon Social],Clientes_Proveedores[Ruc / Dni]),2,0),"-")</f>
        <v>20100686814</v>
      </c>
      <c r="AB583" s="31" t="s">
        <v>1593</v>
      </c>
      <c r="AC583" s="3" t="s">
        <v>670</v>
      </c>
      <c r="AD583" s="5">
        <v>0.18</v>
      </c>
      <c r="AE583" s="6">
        <v>14.067796610169493</v>
      </c>
      <c r="AF583" s="6">
        <f>Presupuestos[[#This Row],[BASE]]*Presupuestos[[#This Row],[% IGV]]</f>
        <v>2.5322033898305087</v>
      </c>
      <c r="AG583" s="22">
        <f>ROUND(SUM(Presupuestos[[#This Row],[BASE]:[IGV]]),2)</f>
        <v>16.600000000000001</v>
      </c>
      <c r="AH583" s="9" t="str">
        <f>IF(Presupuestos[[#This Row],[MONEDA]]="USD",VLOOKUP(Presupuestos[[#This Row],[FECHA DE EMISION]],Tipo_Cambio[],3,0),"")</f>
        <v/>
      </c>
      <c r="AI583" s="22">
        <f>IFERROR(ROUND(IF(Presupuestos[[#This Row],[MONEDA]]="PEN",Presupuestos[[#This Row],[TOTAL]],Presupuestos[[#This Row],[TOTAL]]*Presupuestos[[#This Row],[TIPO DE CAMBIO]]),2),"")</f>
        <v>16.600000000000001</v>
      </c>
      <c r="AJ583" s="5"/>
      <c r="AK583" s="33" t="s">
        <v>671</v>
      </c>
      <c r="AL583" s="5" t="s">
        <v>715</v>
      </c>
      <c r="AM583" s="23" t="s">
        <v>671</v>
      </c>
      <c r="AN583" s="23" t="s">
        <v>671</v>
      </c>
      <c r="AO583" s="7">
        <f>IFERROR(VLOOKUP("1-"&amp;Presupuestos[[#This Row],[ID DOCUMENTO]],BD_Pagos[],7,0),"")</f>
        <v>45842</v>
      </c>
      <c r="AP583" s="16" t="str">
        <f>IFERROR(VLOOKUP("1-"&amp;Presupuestos[[#This Row],[ID DOCUMENTO]],BD_Pagos[],8,0),"")</f>
        <v>C_Ope_009</v>
      </c>
      <c r="AQ583" s="17" t="str">
        <f>IFERROR(VLOOKUP("1-"&amp;Presupuestos[[#This Row],[ID DOCUMENTO]],BD_Pagos[],9,0),"")</f>
        <v>002-2392</v>
      </c>
      <c r="AR583" s="54"/>
      <c r="AS583" s="7">
        <f>IFERROR(VLOOKUP("2-"&amp;Presupuestos[[#This Row],[ID DOCUMENTO]],BD_Pagos[],7,0),"")</f>
        <v>0</v>
      </c>
      <c r="AT583" s="16" t="str">
        <f>IFERROR(VLOOKUP("2-"&amp;Presupuestos[[#This Row],[ID DOCUMENTO]],BD_Pagos[],8,0),"")</f>
        <v/>
      </c>
      <c r="AU583" s="17">
        <f>IFERROR(VLOOKUP("2-"&amp;Presupuestos[[#This Row],[ID DOCUMENTO]],BD_Pagos[],9,0),"")</f>
        <v>0</v>
      </c>
      <c r="AV583" s="20">
        <f>IF(IFERROR(VLOOKUP("2-"&amp;Presupuestos[[#This Row],[ID DOCUMENTO]],BD_Pagos[],10,0),0)&gt;Presupuestos[[#This Row],[TOTAL SOLES]],Presupuestos[[#This Row],[TOTAL SOLES]],IFERROR(VLOOKUP("2-"&amp;Presupuestos[[#This Row],[ID DOCUMENTO]],BD_Pagos[],10,0),0))</f>
        <v>0</v>
      </c>
      <c r="AW583" s="7"/>
      <c r="AX583" s="16"/>
      <c r="AY583" s="17"/>
      <c r="AZ583" s="20"/>
      <c r="BA583" s="7"/>
      <c r="BB583" s="16"/>
      <c r="BC583" s="17"/>
      <c r="BD583" s="20"/>
      <c r="BE583" s="7">
        <f>IFERROR(VLOOKUP("5-"&amp;Presupuestos[[#This Row],[ID DOCUMENTO]],BD_Pagos[],7,0),"")</f>
        <v>0</v>
      </c>
      <c r="BF583" s="17">
        <f>IFERROR(VLOOKUP("5-"&amp;Presupuestos[[#This Row],[ID DOCUMENTO]],BD_Pagos[],9,0),"")</f>
        <v>0</v>
      </c>
      <c r="BG583" s="20">
        <f>IF(IFERROR(VLOOKUP("5-"&amp;Presupuestos[[#This Row],[ID DOCUMENTO]],BD_Pagos[],10,0),0)&gt;Presupuestos[[#This Row],[TOTAL SOLES]],Presupuestos[[#This Row],[TOTAL SOLES]],IFERROR(VLOOKUP("5-"&amp;Presupuestos[[#This Row],[ID DOCUMENTO]],BD_Pagos[],10,0),0))</f>
        <v>0</v>
      </c>
      <c r="BH583" s="7">
        <f>IFERROR(VLOOKUP("1-Detraccion"&amp;Presupuestos[[#This Row],[ID DOCUMENTO]],BD_Pagos[],2,0),"")</f>
        <v>0</v>
      </c>
      <c r="BI583" s="3" t="str">
        <f>IFERROR(VLOOKUP("1-Detraccion"&amp;Presupuestos[[#This Row],[ID DOCUMENTO]],BD_Pagos[],3,0),"")</f>
        <v/>
      </c>
      <c r="BJ583" s="3">
        <f>IFERROR(VLOOKUP("1-Detraccion"&amp;Presupuestos[[#This Row],[ID DOCUMENTO]],BD_Pagos[],4,0),"")</f>
        <v>0</v>
      </c>
      <c r="BK583" s="6">
        <f>IF(IFERROR(VLOOKUP("1-Detraccion"&amp;Presupuestos[[#This Row],[ID DOCUMENTO]],BD_Pagos[],5,0),0)&gt;Presupuestos[[#This Row],[TOTAL SOLES]],Presupuestos[[#This Row],[TOTAL SOLES]],IFERROR(VLOOKUP("1-Detraccion"&amp;Presupuestos[[#This Row],[ID DOCUMENTO]],BD_Pagos[],5,0),0))</f>
        <v>0</v>
      </c>
      <c r="BL583" s="6">
        <f>IF(IFERROR(VLOOKUP("1-Detraccion"&amp;Presupuestos[[#This Row],[ID DOCUMENTO]],BD_Pagos[],6,0),0)&gt;Presupuestos[[#This Row],[TOTAL SOLES]],Presupuestos[[#This Row],[TOTAL SOLES]],IFERROR(VLOOKUP("1-Detraccion"&amp;Presupuestos[[#This Row],[ID DOCUMENTO]],BD_Pagos[],6,0),0))</f>
        <v>0</v>
      </c>
      <c r="BM583" s="37"/>
      <c r="BN583" s="3"/>
      <c r="BO583" s="3"/>
      <c r="BP583" s="6"/>
      <c r="BQ58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16.600000000000001</v>
      </c>
      <c r="BR583" s="23" t="str">
        <f>IF(Presupuestos[[#This Row],[SALDO ME-MN]]&gt;0,"PENDIENTE","CANCELADO")</f>
        <v>PENDIENTE</v>
      </c>
      <c r="BS583" s="23" t="str">
        <f>IF(COUNTIFS($U$4:$U582,Presupuestos[[#This Row],[ID DOCUMENTO]])&gt;=1,IF(B582=Presupuestos[[#This Row],[ID]],"OK","DOC. DUPLICADO"),"OK")</f>
        <v>OK</v>
      </c>
    </row>
    <row r="584" spans="2:71" x14ac:dyDescent="0.25">
      <c r="B584" s="34">
        <f>IF(Presupuestos[[#This Row],[ID DOCUMENTO]]=U583,B583,IF(B583="ID",1,B583+1))</f>
        <v>557</v>
      </c>
      <c r="C584" s="2">
        <v>45846</v>
      </c>
      <c r="D584" s="2">
        <v>45846</v>
      </c>
      <c r="E584" s="3" t="s">
        <v>1588</v>
      </c>
      <c r="F584" s="25" t="s">
        <v>59</v>
      </c>
      <c r="G584" s="25" t="s">
        <v>363</v>
      </c>
      <c r="H584" s="25" t="s">
        <v>486</v>
      </c>
      <c r="I584" s="36" t="str">
        <f>IFERROR(VLOOKUP(Presupuestos[[#This Row],[AREA]]&amp;Presupuestos[[#This Row],[CONCEPTO]]&amp;Presupuestos[[#This Row],[DESCRIPCION]],Tabla28[[Columna1]:[CÓDIGO NUEVO]],2,0),"")</f>
        <v>P0701001</v>
      </c>
      <c r="J584" s="3" t="s">
        <v>666</v>
      </c>
      <c r="K584" s="3" t="s">
        <v>666</v>
      </c>
      <c r="L584" s="3" t="s">
        <v>666</v>
      </c>
      <c r="M584" s="31" t="s">
        <v>1589</v>
      </c>
      <c r="N584" s="3"/>
      <c r="O584" s="3" t="s">
        <v>315</v>
      </c>
      <c r="P584" s="3" t="s">
        <v>122</v>
      </c>
      <c r="Q584" s="3" t="str">
        <f>IFERROR(VLOOKUP(Presupuestos[[#This Row],[CLASIFICACIÓN (N)]],Tabla17[],2,0),"")</f>
        <v>Costos de ventas</v>
      </c>
      <c r="R584" s="3" t="str">
        <f>IFERROR(VLOOKUP(Presupuestos[[#This Row],[CLASIFICACIÓN (N)]],Tabla17[],3,0),"")</f>
        <v>Operativo</v>
      </c>
      <c r="S584" s="3" t="s">
        <v>41</v>
      </c>
      <c r="T584" s="3" t="str">
        <f>IFERROR(VLOOKUP(Presupuestos[[#This Row],[ALMACEN]],Tabla5[],2,0),"")</f>
        <v>Lima</v>
      </c>
      <c r="U584" s="19" t="str">
        <f>IFERROR(VLOOKUP(Presupuestos[[#This Row],[TIPO DE DOCUMENTO]],Tipo_Documento[],2,0)&amp;Presupuestos[[#This Row],[SERIE]]&amp;Presupuestos[[#This Row],[NUMERO]]&amp;Presupuestos[[#This Row],[RUC]],"")</f>
        <v>01F00411926220546153372</v>
      </c>
      <c r="V584" s="3" t="s">
        <v>120</v>
      </c>
      <c r="W584" s="7">
        <v>45846</v>
      </c>
      <c r="X584" s="7">
        <v>45846</v>
      </c>
      <c r="Y584" s="3" t="s">
        <v>737</v>
      </c>
      <c r="Z584" s="3">
        <v>119262</v>
      </c>
      <c r="AA584" s="3">
        <f>IFERROR(VLOOKUP(Presupuestos[[#This Row],[RAZON SOCIAL]],CHOOSE({1,2},Clientes_Proveedores[Razon Social],Clientes_Proveedores[Ruc / Dni]),2,0),"-")</f>
        <v>20546153372</v>
      </c>
      <c r="AB584" s="31" t="s">
        <v>1590</v>
      </c>
      <c r="AC584" s="3" t="s">
        <v>670</v>
      </c>
      <c r="AD584" s="5">
        <v>0.18</v>
      </c>
      <c r="AE584" s="6">
        <v>44.491525423728817</v>
      </c>
      <c r="AF584" s="6">
        <f>Presupuestos[[#This Row],[BASE]]*Presupuestos[[#This Row],[% IGV]]</f>
        <v>8.0084745762711869</v>
      </c>
      <c r="AG584" s="22">
        <f>ROUND(SUM(Presupuestos[[#This Row],[BASE]:[IGV]]),2)</f>
        <v>52.5</v>
      </c>
      <c r="AH584" s="9" t="str">
        <f>IF(Presupuestos[[#This Row],[MONEDA]]="USD",VLOOKUP(Presupuestos[[#This Row],[FECHA DE EMISION]],Tipo_Cambio[],3,0),"")</f>
        <v/>
      </c>
      <c r="AI584" s="22">
        <f>IFERROR(ROUND(IF(Presupuestos[[#This Row],[MONEDA]]="PEN",Presupuestos[[#This Row],[TOTAL]],Presupuestos[[#This Row],[TOTAL]]*Presupuestos[[#This Row],[TIPO DE CAMBIO]]),2),"")</f>
        <v>52.5</v>
      </c>
      <c r="AJ584" s="5"/>
      <c r="AK584" s="33" t="s">
        <v>671</v>
      </c>
      <c r="AL584" s="5" t="s">
        <v>715</v>
      </c>
      <c r="AM584" s="23" t="s">
        <v>671</v>
      </c>
      <c r="AN584" s="23" t="s">
        <v>671</v>
      </c>
      <c r="AO584" s="7">
        <f>IFERROR(VLOOKUP("1-"&amp;Presupuestos[[#This Row],[ID DOCUMENTO]],BD_Pagos[],7,0),"")</f>
        <v>45846</v>
      </c>
      <c r="AP584" s="16" t="str">
        <f>IFERROR(VLOOKUP("1-"&amp;Presupuestos[[#This Row],[ID DOCUMENTO]],BD_Pagos[],8,0),"")</f>
        <v>C_Ope_009</v>
      </c>
      <c r="AQ584" s="17" t="str">
        <f>IFERROR(VLOOKUP("1-"&amp;Presupuestos[[#This Row],[ID DOCUMENTO]],BD_Pagos[],9,0),"")</f>
        <v>002-2395</v>
      </c>
      <c r="AR584" s="54"/>
      <c r="AS584" s="7">
        <f>IFERROR(VLOOKUP("2-"&amp;Presupuestos[[#This Row],[ID DOCUMENTO]],BD_Pagos[],7,0),"")</f>
        <v>0</v>
      </c>
      <c r="AT584" s="16" t="str">
        <f>IFERROR(VLOOKUP("2-"&amp;Presupuestos[[#This Row],[ID DOCUMENTO]],BD_Pagos[],8,0),"")</f>
        <v/>
      </c>
      <c r="AU584" s="17">
        <f>IFERROR(VLOOKUP("2-"&amp;Presupuestos[[#This Row],[ID DOCUMENTO]],BD_Pagos[],9,0),"")</f>
        <v>0</v>
      </c>
      <c r="AV584" s="20">
        <f>IF(IFERROR(VLOOKUP("2-"&amp;Presupuestos[[#This Row],[ID DOCUMENTO]],BD_Pagos[],10,0),0)&gt;Presupuestos[[#This Row],[TOTAL SOLES]],Presupuestos[[#This Row],[TOTAL SOLES]],IFERROR(VLOOKUP("2-"&amp;Presupuestos[[#This Row],[ID DOCUMENTO]],BD_Pagos[],10,0),0))</f>
        <v>0</v>
      </c>
      <c r="AW584" s="7"/>
      <c r="AX584" s="16"/>
      <c r="AY584" s="17"/>
      <c r="AZ584" s="20"/>
      <c r="BA584" s="7"/>
      <c r="BB584" s="16"/>
      <c r="BC584" s="17"/>
      <c r="BD584" s="20"/>
      <c r="BE584" s="7">
        <f>IFERROR(VLOOKUP("5-"&amp;Presupuestos[[#This Row],[ID DOCUMENTO]],BD_Pagos[],7,0),"")</f>
        <v>0</v>
      </c>
      <c r="BF584" s="17">
        <f>IFERROR(VLOOKUP("5-"&amp;Presupuestos[[#This Row],[ID DOCUMENTO]],BD_Pagos[],9,0),"")</f>
        <v>0</v>
      </c>
      <c r="BG584" s="20">
        <f>IF(IFERROR(VLOOKUP("5-"&amp;Presupuestos[[#This Row],[ID DOCUMENTO]],BD_Pagos[],10,0),0)&gt;Presupuestos[[#This Row],[TOTAL SOLES]],Presupuestos[[#This Row],[TOTAL SOLES]],IFERROR(VLOOKUP("5-"&amp;Presupuestos[[#This Row],[ID DOCUMENTO]],BD_Pagos[],10,0),0))</f>
        <v>0</v>
      </c>
      <c r="BH584" s="7">
        <f>IFERROR(VLOOKUP("1-Detraccion"&amp;Presupuestos[[#This Row],[ID DOCUMENTO]],BD_Pagos[],2,0),"")</f>
        <v>0</v>
      </c>
      <c r="BI584" s="3" t="str">
        <f>IFERROR(VLOOKUP("1-Detraccion"&amp;Presupuestos[[#This Row],[ID DOCUMENTO]],BD_Pagos[],3,0),"")</f>
        <v/>
      </c>
      <c r="BJ584" s="3">
        <f>IFERROR(VLOOKUP("1-Detraccion"&amp;Presupuestos[[#This Row],[ID DOCUMENTO]],BD_Pagos[],4,0),"")</f>
        <v>0</v>
      </c>
      <c r="BK584" s="6">
        <f>IF(IFERROR(VLOOKUP("1-Detraccion"&amp;Presupuestos[[#This Row],[ID DOCUMENTO]],BD_Pagos[],5,0),0)&gt;Presupuestos[[#This Row],[TOTAL SOLES]],Presupuestos[[#This Row],[TOTAL SOLES]],IFERROR(VLOOKUP("1-Detraccion"&amp;Presupuestos[[#This Row],[ID DOCUMENTO]],BD_Pagos[],5,0),0))</f>
        <v>0</v>
      </c>
      <c r="BL584" s="6">
        <f>IF(IFERROR(VLOOKUP("1-Detraccion"&amp;Presupuestos[[#This Row],[ID DOCUMENTO]],BD_Pagos[],6,0),0)&gt;Presupuestos[[#This Row],[TOTAL SOLES]],Presupuestos[[#This Row],[TOTAL SOLES]],IFERROR(VLOOKUP("1-Detraccion"&amp;Presupuestos[[#This Row],[ID DOCUMENTO]],BD_Pagos[],6,0),0))</f>
        <v>0</v>
      </c>
      <c r="BM584" s="37"/>
      <c r="BN584" s="3"/>
      <c r="BO584" s="3"/>
      <c r="BP584" s="6"/>
      <c r="BQ58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52.5</v>
      </c>
      <c r="BR584" s="23" t="str">
        <f>IF(Presupuestos[[#This Row],[SALDO ME-MN]]&gt;0,"PENDIENTE","CANCELADO")</f>
        <v>PENDIENTE</v>
      </c>
      <c r="BS584" s="23" t="str">
        <f>IF(COUNTIFS($U$4:$U583,Presupuestos[[#This Row],[ID DOCUMENTO]])&gt;=1,IF(B583=Presupuestos[[#This Row],[ID]],"OK","DOC. DUPLICADO"),"OK")</f>
        <v>OK</v>
      </c>
    </row>
    <row r="585" spans="2:71" ht="24" x14ac:dyDescent="0.25">
      <c r="B585" s="34">
        <f>IF(Presupuestos[[#This Row],[ID DOCUMENTO]]=U584,B584,IF(B584="ID",1,B584+1))</f>
        <v>558</v>
      </c>
      <c r="C585" s="2">
        <v>45849</v>
      </c>
      <c r="D585" s="2">
        <v>45849</v>
      </c>
      <c r="E585" s="3" t="s">
        <v>1588</v>
      </c>
      <c r="F585" s="25" t="s">
        <v>35</v>
      </c>
      <c r="G585" s="25" t="s">
        <v>19</v>
      </c>
      <c r="H585" s="25" t="s">
        <v>99</v>
      </c>
      <c r="I585" s="36" t="str">
        <f>IFERROR(VLOOKUP(Presupuestos[[#This Row],[AREA]]&amp;Presupuestos[[#This Row],[CONCEPTO]]&amp;Presupuestos[[#This Row],[DESCRIPCION]],Tabla28[[Columna1]:[CÓDIGO NUEVO]],2,0),"")</f>
        <v>P0307004</v>
      </c>
      <c r="J585" s="3" t="s">
        <v>666</v>
      </c>
      <c r="K585" s="3" t="s">
        <v>666</v>
      </c>
      <c r="L585" s="3" t="s">
        <v>666</v>
      </c>
      <c r="M585" s="31" t="s">
        <v>1598</v>
      </c>
      <c r="N585" s="3"/>
      <c r="O585" s="3" t="s">
        <v>315</v>
      </c>
      <c r="P585" s="3" t="s">
        <v>127</v>
      </c>
      <c r="Q585" s="3" t="str">
        <f>IFERROR(VLOOKUP(Presupuestos[[#This Row],[CLASIFICACIÓN (N)]],Tabla17[],2,0),"")</f>
        <v>Gastos operativos</v>
      </c>
      <c r="R585" s="3" t="str">
        <f>IFERROR(VLOOKUP(Presupuestos[[#This Row],[CLASIFICACIÓN (N)]],Tabla17[],3,0),"")</f>
        <v>Operativo</v>
      </c>
      <c r="S585" s="3" t="s">
        <v>41</v>
      </c>
      <c r="T585" s="3" t="str">
        <f>IFERROR(VLOOKUP(Presupuestos[[#This Row],[ALMACEN]],Tabla5[],2,0),"")</f>
        <v>Lima</v>
      </c>
      <c r="U585" s="19" t="str">
        <f>IFERROR(VLOOKUP(Presupuestos[[#This Row],[TIPO DE DOCUMENTO]],Tipo_Documento[],2,0)&amp;Presupuestos[[#This Row],[SERIE]]&amp;Presupuestos[[#This Row],[NUMERO]]&amp;Presupuestos[[#This Row],[RUC]],"")</f>
        <v>01F3527692320100686814</v>
      </c>
      <c r="V585" s="3" t="s">
        <v>120</v>
      </c>
      <c r="W585" s="7">
        <v>45849</v>
      </c>
      <c r="X585" s="7">
        <v>45849</v>
      </c>
      <c r="Y585" s="3" t="s">
        <v>1599</v>
      </c>
      <c r="Z585" s="3">
        <v>76923</v>
      </c>
      <c r="AA585" s="3">
        <f>IFERROR(VLOOKUP(Presupuestos[[#This Row],[RAZON SOCIAL]],CHOOSE({1,2},Clientes_Proveedores[Razon Social],Clientes_Proveedores[Ruc / Dni]),2,0),"-")</f>
        <v>20100686814</v>
      </c>
      <c r="AB585" s="31" t="s">
        <v>1593</v>
      </c>
      <c r="AC585" s="3" t="s">
        <v>670</v>
      </c>
      <c r="AD585" s="5">
        <v>0.18</v>
      </c>
      <c r="AE585" s="6">
        <v>11.85593220338983</v>
      </c>
      <c r="AF585" s="6">
        <f>Presupuestos[[#This Row],[BASE]]*Presupuestos[[#This Row],[% IGV]]</f>
        <v>2.1340677966101693</v>
      </c>
      <c r="AG585" s="22">
        <f>ROUND(SUM(Presupuestos[[#This Row],[BASE]:[IGV]]),2)</f>
        <v>13.99</v>
      </c>
      <c r="AH585" s="9" t="str">
        <f>IF(Presupuestos[[#This Row],[MONEDA]]="USD",VLOOKUP(Presupuestos[[#This Row],[FECHA DE EMISION]],Tipo_Cambio[],3,0),"")</f>
        <v/>
      </c>
      <c r="AI585" s="22">
        <f>IFERROR(ROUND(IF(Presupuestos[[#This Row],[MONEDA]]="PEN",Presupuestos[[#This Row],[TOTAL]],Presupuestos[[#This Row],[TOTAL]]*Presupuestos[[#This Row],[TIPO DE CAMBIO]]),2),"")</f>
        <v>13.99</v>
      </c>
      <c r="AJ585" s="5"/>
      <c r="AK585" s="33" t="s">
        <v>671</v>
      </c>
      <c r="AL585" s="5" t="s">
        <v>715</v>
      </c>
      <c r="AM585" s="23" t="s">
        <v>671</v>
      </c>
      <c r="AN585" s="23" t="s">
        <v>671</v>
      </c>
      <c r="AO585" s="7">
        <f>IFERROR(VLOOKUP("1-"&amp;Presupuestos[[#This Row],[ID DOCUMENTO]],BD_Pagos[],7,0),"")</f>
        <v>45849</v>
      </c>
      <c r="AP585" s="16" t="str">
        <f>IFERROR(VLOOKUP("1-"&amp;Presupuestos[[#This Row],[ID DOCUMENTO]],BD_Pagos[],8,0),"")</f>
        <v>C_Ope_009</v>
      </c>
      <c r="AQ585" s="17" t="str">
        <f>IFERROR(VLOOKUP("1-"&amp;Presupuestos[[#This Row],[ID DOCUMENTO]],BD_Pagos[],9,0),"")</f>
        <v>002-2399</v>
      </c>
      <c r="AR585" s="54"/>
      <c r="AS585" s="7">
        <f>IFERROR(VLOOKUP("2-"&amp;Presupuestos[[#This Row],[ID DOCUMENTO]],BD_Pagos[],7,0),"")</f>
        <v>0</v>
      </c>
      <c r="AT585" s="16" t="str">
        <f>IFERROR(VLOOKUP("2-"&amp;Presupuestos[[#This Row],[ID DOCUMENTO]],BD_Pagos[],8,0),"")</f>
        <v/>
      </c>
      <c r="AU585" s="17">
        <f>IFERROR(VLOOKUP("2-"&amp;Presupuestos[[#This Row],[ID DOCUMENTO]],BD_Pagos[],9,0),"")</f>
        <v>0</v>
      </c>
      <c r="AV585" s="20">
        <f>IF(IFERROR(VLOOKUP("2-"&amp;Presupuestos[[#This Row],[ID DOCUMENTO]],BD_Pagos[],10,0),0)&gt;Presupuestos[[#This Row],[TOTAL SOLES]],Presupuestos[[#This Row],[TOTAL SOLES]],IFERROR(VLOOKUP("2-"&amp;Presupuestos[[#This Row],[ID DOCUMENTO]],BD_Pagos[],10,0),0))</f>
        <v>0</v>
      </c>
      <c r="AW585" s="7"/>
      <c r="AX585" s="16"/>
      <c r="AY585" s="17"/>
      <c r="AZ585" s="20"/>
      <c r="BA585" s="7"/>
      <c r="BB585" s="16"/>
      <c r="BC585" s="17"/>
      <c r="BD585" s="20"/>
      <c r="BE585" s="7">
        <f>IFERROR(VLOOKUP("5-"&amp;Presupuestos[[#This Row],[ID DOCUMENTO]],BD_Pagos[],7,0),"")</f>
        <v>0</v>
      </c>
      <c r="BF585" s="17">
        <f>IFERROR(VLOOKUP("5-"&amp;Presupuestos[[#This Row],[ID DOCUMENTO]],BD_Pagos[],9,0),"")</f>
        <v>0</v>
      </c>
      <c r="BG585" s="20">
        <f>IF(IFERROR(VLOOKUP("5-"&amp;Presupuestos[[#This Row],[ID DOCUMENTO]],BD_Pagos[],10,0),0)&gt;Presupuestos[[#This Row],[TOTAL SOLES]],Presupuestos[[#This Row],[TOTAL SOLES]],IFERROR(VLOOKUP("5-"&amp;Presupuestos[[#This Row],[ID DOCUMENTO]],BD_Pagos[],10,0),0))</f>
        <v>0</v>
      </c>
      <c r="BH585" s="7">
        <f>IFERROR(VLOOKUP("1-Detraccion"&amp;Presupuestos[[#This Row],[ID DOCUMENTO]],BD_Pagos[],2,0),"")</f>
        <v>0</v>
      </c>
      <c r="BI585" s="3" t="str">
        <f>IFERROR(VLOOKUP("1-Detraccion"&amp;Presupuestos[[#This Row],[ID DOCUMENTO]],BD_Pagos[],3,0),"")</f>
        <v/>
      </c>
      <c r="BJ585" s="3">
        <f>IFERROR(VLOOKUP("1-Detraccion"&amp;Presupuestos[[#This Row],[ID DOCUMENTO]],BD_Pagos[],4,0),"")</f>
        <v>0</v>
      </c>
      <c r="BK585" s="6">
        <f>IF(IFERROR(VLOOKUP("1-Detraccion"&amp;Presupuestos[[#This Row],[ID DOCUMENTO]],BD_Pagos[],5,0),0)&gt;Presupuestos[[#This Row],[TOTAL SOLES]],Presupuestos[[#This Row],[TOTAL SOLES]],IFERROR(VLOOKUP("1-Detraccion"&amp;Presupuestos[[#This Row],[ID DOCUMENTO]],BD_Pagos[],5,0),0))</f>
        <v>0</v>
      </c>
      <c r="BL585" s="6">
        <f>IF(IFERROR(VLOOKUP("1-Detraccion"&amp;Presupuestos[[#This Row],[ID DOCUMENTO]],BD_Pagos[],6,0),0)&gt;Presupuestos[[#This Row],[TOTAL SOLES]],Presupuestos[[#This Row],[TOTAL SOLES]],IFERROR(VLOOKUP("1-Detraccion"&amp;Presupuestos[[#This Row],[ID DOCUMENTO]],BD_Pagos[],6,0),0))</f>
        <v>0</v>
      </c>
      <c r="BM585" s="37"/>
      <c r="BN585" s="3"/>
      <c r="BO585" s="3"/>
      <c r="BP585" s="6"/>
      <c r="BQ58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13.99</v>
      </c>
      <c r="BR585" s="23" t="str">
        <f>IF(Presupuestos[[#This Row],[SALDO ME-MN]]&gt;0,"PENDIENTE","CANCELADO")</f>
        <v>PENDIENTE</v>
      </c>
      <c r="BS585" s="23" t="str">
        <f>IF(COUNTIFS($U$4:$U584,Presupuestos[[#This Row],[ID DOCUMENTO]])&gt;=1,IF(B584=Presupuestos[[#This Row],[ID]],"OK","DOC. DUPLICADO"),"OK")</f>
        <v>OK</v>
      </c>
    </row>
    <row r="586" spans="2:71" x14ac:dyDescent="0.25">
      <c r="B586" s="34">
        <f>IF(Presupuestos[[#This Row],[ID DOCUMENTO]]=U585,B585,IF(B585="ID",1,B585+1))</f>
        <v>559</v>
      </c>
      <c r="C586" s="2">
        <v>45854</v>
      </c>
      <c r="D586" s="2">
        <v>45854</v>
      </c>
      <c r="E586" s="3" t="s">
        <v>1588</v>
      </c>
      <c r="F586" s="25" t="s">
        <v>59</v>
      </c>
      <c r="G586" s="25" t="s">
        <v>363</v>
      </c>
      <c r="H586" s="25" t="s">
        <v>486</v>
      </c>
      <c r="I586" s="36" t="str">
        <f>IFERROR(VLOOKUP(Presupuestos[[#This Row],[AREA]]&amp;Presupuestos[[#This Row],[CONCEPTO]]&amp;Presupuestos[[#This Row],[DESCRIPCION]],Tabla28[[Columna1]:[CÓDIGO NUEVO]],2,0),"")</f>
        <v>P0701001</v>
      </c>
      <c r="J586" s="3" t="s">
        <v>666</v>
      </c>
      <c r="K586" s="3" t="s">
        <v>666</v>
      </c>
      <c r="L586" s="3" t="s">
        <v>666</v>
      </c>
      <c r="M586" s="31" t="s">
        <v>1600</v>
      </c>
      <c r="N586" s="3"/>
      <c r="O586" s="3" t="s">
        <v>315</v>
      </c>
      <c r="P586" s="3" t="s">
        <v>122</v>
      </c>
      <c r="Q586" s="3" t="str">
        <f>IFERROR(VLOOKUP(Presupuestos[[#This Row],[CLASIFICACIÓN (N)]],Tabla17[],2,0),"")</f>
        <v>Costos de ventas</v>
      </c>
      <c r="R586" s="3" t="str">
        <f>IFERROR(VLOOKUP(Presupuestos[[#This Row],[CLASIFICACIÓN (N)]],Tabla17[],3,0),"")</f>
        <v>Operativo</v>
      </c>
      <c r="S586" s="3" t="s">
        <v>41</v>
      </c>
      <c r="T586" s="3" t="str">
        <f>IFERROR(VLOOKUP(Presupuestos[[#This Row],[ALMACEN]],Tabla5[],2,0),"")</f>
        <v>Lima</v>
      </c>
      <c r="U586" s="19" t="str">
        <f>IFERROR(VLOOKUP(Presupuestos[[#This Row],[TIPO DE DOCUMENTO]],Tipo_Documento[],2,0)&amp;Presupuestos[[#This Row],[SERIE]]&amp;Presupuestos[[#This Row],[NUMERO]]&amp;Presupuestos[[#This Row],[RUC]],"")</f>
        <v>01F00411982320546153372</v>
      </c>
      <c r="V586" s="3" t="s">
        <v>120</v>
      </c>
      <c r="W586" s="7">
        <v>45854</v>
      </c>
      <c r="X586" s="7">
        <v>45854</v>
      </c>
      <c r="Y586" s="3" t="s">
        <v>737</v>
      </c>
      <c r="Z586" s="3">
        <v>119823</v>
      </c>
      <c r="AA586" s="3">
        <f>IFERROR(VLOOKUP(Presupuestos[[#This Row],[RAZON SOCIAL]],CHOOSE({1,2},Clientes_Proveedores[Razon Social],Clientes_Proveedores[Ruc / Dni]),2,0),"-")</f>
        <v>20546153372</v>
      </c>
      <c r="AB586" s="31" t="s">
        <v>1590</v>
      </c>
      <c r="AC586" s="3" t="s">
        <v>670</v>
      </c>
      <c r="AD586" s="5">
        <v>0.18</v>
      </c>
      <c r="AE586" s="6">
        <v>63.559322033898312</v>
      </c>
      <c r="AF586" s="6">
        <f>Presupuestos[[#This Row],[BASE]]*Presupuestos[[#This Row],[% IGV]]</f>
        <v>11.440677966101696</v>
      </c>
      <c r="AG586" s="22">
        <f>ROUND(SUM(Presupuestos[[#This Row],[BASE]:[IGV]]),2)</f>
        <v>75</v>
      </c>
      <c r="AH586" s="9" t="str">
        <f>IF(Presupuestos[[#This Row],[MONEDA]]="USD",VLOOKUP(Presupuestos[[#This Row],[FECHA DE EMISION]],Tipo_Cambio[],3,0),"")</f>
        <v/>
      </c>
      <c r="AI586" s="22">
        <f>IFERROR(ROUND(IF(Presupuestos[[#This Row],[MONEDA]]="PEN",Presupuestos[[#This Row],[TOTAL]],Presupuestos[[#This Row],[TOTAL]]*Presupuestos[[#This Row],[TIPO DE CAMBIO]]),2),"")</f>
        <v>75</v>
      </c>
      <c r="AJ586" s="5"/>
      <c r="AK586" s="33" t="s">
        <v>671</v>
      </c>
      <c r="AL586" s="5" t="s">
        <v>715</v>
      </c>
      <c r="AM586" s="23" t="s">
        <v>671</v>
      </c>
      <c r="AN586" s="23" t="s">
        <v>671</v>
      </c>
      <c r="AO586" s="7">
        <f>IFERROR(VLOOKUP("1-"&amp;Presupuestos[[#This Row],[ID DOCUMENTO]],BD_Pagos[],7,0),"")</f>
        <v>45854</v>
      </c>
      <c r="AP586" s="16" t="str">
        <f>IFERROR(VLOOKUP("1-"&amp;Presupuestos[[#This Row],[ID DOCUMENTO]],BD_Pagos[],8,0),"")</f>
        <v>C_Ope_009</v>
      </c>
      <c r="AQ586" s="17" t="str">
        <f>IFERROR(VLOOKUP("1-"&amp;Presupuestos[[#This Row],[ID DOCUMENTO]],BD_Pagos[],9,0),"")</f>
        <v>002-2403</v>
      </c>
      <c r="AR586" s="54"/>
      <c r="AS586" s="7">
        <f>IFERROR(VLOOKUP("2-"&amp;Presupuestos[[#This Row],[ID DOCUMENTO]],BD_Pagos[],7,0),"")</f>
        <v>0</v>
      </c>
      <c r="AT586" s="16" t="str">
        <f>IFERROR(VLOOKUP("2-"&amp;Presupuestos[[#This Row],[ID DOCUMENTO]],BD_Pagos[],8,0),"")</f>
        <v/>
      </c>
      <c r="AU586" s="17">
        <f>IFERROR(VLOOKUP("2-"&amp;Presupuestos[[#This Row],[ID DOCUMENTO]],BD_Pagos[],9,0),"")</f>
        <v>0</v>
      </c>
      <c r="AV586" s="20">
        <f>IF(IFERROR(VLOOKUP("2-"&amp;Presupuestos[[#This Row],[ID DOCUMENTO]],BD_Pagos[],10,0),0)&gt;Presupuestos[[#This Row],[TOTAL SOLES]],Presupuestos[[#This Row],[TOTAL SOLES]],IFERROR(VLOOKUP("2-"&amp;Presupuestos[[#This Row],[ID DOCUMENTO]],BD_Pagos[],10,0),0))</f>
        <v>0</v>
      </c>
      <c r="AW586" s="7"/>
      <c r="AX586" s="16"/>
      <c r="AY586" s="17"/>
      <c r="AZ586" s="20"/>
      <c r="BA586" s="7"/>
      <c r="BB586" s="16"/>
      <c r="BC586" s="17"/>
      <c r="BD586" s="20"/>
      <c r="BE586" s="7">
        <f>IFERROR(VLOOKUP("5-"&amp;Presupuestos[[#This Row],[ID DOCUMENTO]],BD_Pagos[],7,0),"")</f>
        <v>0</v>
      </c>
      <c r="BF586" s="17">
        <f>IFERROR(VLOOKUP("5-"&amp;Presupuestos[[#This Row],[ID DOCUMENTO]],BD_Pagos[],9,0),"")</f>
        <v>0</v>
      </c>
      <c r="BG586" s="20">
        <f>IF(IFERROR(VLOOKUP("5-"&amp;Presupuestos[[#This Row],[ID DOCUMENTO]],BD_Pagos[],10,0),0)&gt;Presupuestos[[#This Row],[TOTAL SOLES]],Presupuestos[[#This Row],[TOTAL SOLES]],IFERROR(VLOOKUP("5-"&amp;Presupuestos[[#This Row],[ID DOCUMENTO]],BD_Pagos[],10,0),0))</f>
        <v>0</v>
      </c>
      <c r="BH586" s="7">
        <f>IFERROR(VLOOKUP("1-Detraccion"&amp;Presupuestos[[#This Row],[ID DOCUMENTO]],BD_Pagos[],2,0),"")</f>
        <v>0</v>
      </c>
      <c r="BI586" s="3" t="str">
        <f>IFERROR(VLOOKUP("1-Detraccion"&amp;Presupuestos[[#This Row],[ID DOCUMENTO]],BD_Pagos[],3,0),"")</f>
        <v/>
      </c>
      <c r="BJ586" s="3">
        <f>IFERROR(VLOOKUP("1-Detraccion"&amp;Presupuestos[[#This Row],[ID DOCUMENTO]],BD_Pagos[],4,0),"")</f>
        <v>0</v>
      </c>
      <c r="BK586" s="6">
        <f>IF(IFERROR(VLOOKUP("1-Detraccion"&amp;Presupuestos[[#This Row],[ID DOCUMENTO]],BD_Pagos[],5,0),0)&gt;Presupuestos[[#This Row],[TOTAL SOLES]],Presupuestos[[#This Row],[TOTAL SOLES]],IFERROR(VLOOKUP("1-Detraccion"&amp;Presupuestos[[#This Row],[ID DOCUMENTO]],BD_Pagos[],5,0),0))</f>
        <v>0</v>
      </c>
      <c r="BL586" s="6">
        <f>IF(IFERROR(VLOOKUP("1-Detraccion"&amp;Presupuestos[[#This Row],[ID DOCUMENTO]],BD_Pagos[],6,0),0)&gt;Presupuestos[[#This Row],[TOTAL SOLES]],Presupuestos[[#This Row],[TOTAL SOLES]],IFERROR(VLOOKUP("1-Detraccion"&amp;Presupuestos[[#This Row],[ID DOCUMENTO]],BD_Pagos[],6,0),0))</f>
        <v>0</v>
      </c>
      <c r="BM586" s="37"/>
      <c r="BN586" s="3"/>
      <c r="BO586" s="3"/>
      <c r="BP586" s="6"/>
      <c r="BQ58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75</v>
      </c>
      <c r="BR586" s="23" t="str">
        <f>IF(Presupuestos[[#This Row],[SALDO ME-MN]]&gt;0,"PENDIENTE","CANCELADO")</f>
        <v>PENDIENTE</v>
      </c>
      <c r="BS586" s="23" t="str">
        <f>IF(COUNTIFS($U$4:$U585,Presupuestos[[#This Row],[ID DOCUMENTO]])&gt;=1,IF(B585=Presupuestos[[#This Row],[ID]],"OK","DOC. DUPLICADO"),"OK")</f>
        <v>OK</v>
      </c>
    </row>
    <row r="587" spans="2:71" ht="24" x14ac:dyDescent="0.25">
      <c r="B587" s="34">
        <f>IF(Presupuestos[[#This Row],[ID DOCUMENTO]]=U586,B586,IF(B586="ID",1,B586+1))</f>
        <v>560</v>
      </c>
      <c r="C587" s="2">
        <v>45856</v>
      </c>
      <c r="D587" s="2">
        <v>45856</v>
      </c>
      <c r="E587" s="3" t="s">
        <v>1588</v>
      </c>
      <c r="F587" s="25" t="s">
        <v>35</v>
      </c>
      <c r="G587" s="25" t="s">
        <v>19</v>
      </c>
      <c r="H587" s="25" t="s">
        <v>99</v>
      </c>
      <c r="I587" s="36" t="str">
        <f>IFERROR(VLOOKUP(Presupuestos[[#This Row],[AREA]]&amp;Presupuestos[[#This Row],[CONCEPTO]]&amp;Presupuestos[[#This Row],[DESCRIPCION]],Tabla28[[Columna1]:[CÓDIGO NUEVO]],2,0),"")</f>
        <v>P0307004</v>
      </c>
      <c r="J587" s="3" t="s">
        <v>666</v>
      </c>
      <c r="K587" s="3" t="s">
        <v>666</v>
      </c>
      <c r="L587" s="3" t="s">
        <v>666</v>
      </c>
      <c r="M587" s="31" t="s">
        <v>1598</v>
      </c>
      <c r="N587" s="3"/>
      <c r="O587" s="3" t="s">
        <v>315</v>
      </c>
      <c r="P587" s="3" t="s">
        <v>127</v>
      </c>
      <c r="Q587" s="3" t="str">
        <f>IFERROR(VLOOKUP(Presupuestos[[#This Row],[CLASIFICACIÓN (N)]],Tabla17[],2,0),"")</f>
        <v>Gastos operativos</v>
      </c>
      <c r="R587" s="3" t="str">
        <f>IFERROR(VLOOKUP(Presupuestos[[#This Row],[CLASIFICACIÓN (N)]],Tabla17[],3,0),"")</f>
        <v>Operativo</v>
      </c>
      <c r="S587" s="3" t="s">
        <v>41</v>
      </c>
      <c r="T587" s="3" t="str">
        <f>IFERROR(VLOOKUP(Presupuestos[[#This Row],[ALMACEN]],Tabla5[],2,0),"")</f>
        <v>Lima</v>
      </c>
      <c r="U587" s="19" t="str">
        <f>IFERROR(VLOOKUP(Presupuestos[[#This Row],[TIPO DE DOCUMENTO]],Tipo_Documento[],2,0)&amp;Presupuestos[[#This Row],[SERIE]]&amp;Presupuestos[[#This Row],[NUMERO]]&amp;Presupuestos[[#This Row],[RUC]],"")</f>
        <v>01F3527696620100686814</v>
      </c>
      <c r="V587" s="3" t="s">
        <v>120</v>
      </c>
      <c r="W587" s="7">
        <v>45856</v>
      </c>
      <c r="X587" s="7">
        <v>45856</v>
      </c>
      <c r="Y587" s="3" t="s">
        <v>1599</v>
      </c>
      <c r="Z587" s="3">
        <v>76966</v>
      </c>
      <c r="AA587" s="3">
        <f>IFERROR(VLOOKUP(Presupuestos[[#This Row],[RAZON SOCIAL]],CHOOSE({1,2},Clientes_Proveedores[Razon Social],Clientes_Proveedores[Ruc / Dni]),2,0),"-")</f>
        <v>20100686814</v>
      </c>
      <c r="AB587" s="31" t="s">
        <v>1593</v>
      </c>
      <c r="AC587" s="3" t="s">
        <v>670</v>
      </c>
      <c r="AD587" s="5">
        <v>0.18</v>
      </c>
      <c r="AE587" s="6">
        <v>11.85593220338983</v>
      </c>
      <c r="AF587" s="6">
        <f>Presupuestos[[#This Row],[BASE]]*Presupuestos[[#This Row],[% IGV]]</f>
        <v>2.1340677966101693</v>
      </c>
      <c r="AG587" s="22">
        <f>ROUND(SUM(Presupuestos[[#This Row],[BASE]:[IGV]]),2)</f>
        <v>13.99</v>
      </c>
      <c r="AH587" s="9" t="str">
        <f>IF(Presupuestos[[#This Row],[MONEDA]]="USD",VLOOKUP(Presupuestos[[#This Row],[FECHA DE EMISION]],Tipo_Cambio[],3,0),"")</f>
        <v/>
      </c>
      <c r="AI587" s="22">
        <f>IFERROR(ROUND(IF(Presupuestos[[#This Row],[MONEDA]]="PEN",Presupuestos[[#This Row],[TOTAL]],Presupuestos[[#This Row],[TOTAL]]*Presupuestos[[#This Row],[TIPO DE CAMBIO]]),2),"")</f>
        <v>13.99</v>
      </c>
      <c r="AJ587" s="5"/>
      <c r="AK587" s="33" t="s">
        <v>671</v>
      </c>
      <c r="AL587" s="5" t="s">
        <v>715</v>
      </c>
      <c r="AM587" s="23" t="s">
        <v>671</v>
      </c>
      <c r="AN587" s="23" t="s">
        <v>671</v>
      </c>
      <c r="AO587" s="7">
        <f>IFERROR(VLOOKUP("1-"&amp;Presupuestos[[#This Row],[ID DOCUMENTO]],BD_Pagos[],7,0),"")</f>
        <v>45856</v>
      </c>
      <c r="AP587" s="16" t="str">
        <f>IFERROR(VLOOKUP("1-"&amp;Presupuestos[[#This Row],[ID DOCUMENTO]],BD_Pagos[],8,0),"")</f>
        <v>C_Ope_009</v>
      </c>
      <c r="AQ587" s="17" t="str">
        <f>IFERROR(VLOOKUP("1-"&amp;Presupuestos[[#This Row],[ID DOCUMENTO]],BD_Pagos[],9,0),"")</f>
        <v>002-2406</v>
      </c>
      <c r="AR587" s="54"/>
      <c r="AS587" s="7">
        <f>IFERROR(VLOOKUP("2-"&amp;Presupuestos[[#This Row],[ID DOCUMENTO]],BD_Pagos[],7,0),"")</f>
        <v>0</v>
      </c>
      <c r="AT587" s="16" t="str">
        <f>IFERROR(VLOOKUP("2-"&amp;Presupuestos[[#This Row],[ID DOCUMENTO]],BD_Pagos[],8,0),"")</f>
        <v/>
      </c>
      <c r="AU587" s="17">
        <f>IFERROR(VLOOKUP("2-"&amp;Presupuestos[[#This Row],[ID DOCUMENTO]],BD_Pagos[],9,0),"")</f>
        <v>0</v>
      </c>
      <c r="AV587" s="20">
        <f>IF(IFERROR(VLOOKUP("2-"&amp;Presupuestos[[#This Row],[ID DOCUMENTO]],BD_Pagos[],10,0),0)&gt;Presupuestos[[#This Row],[TOTAL SOLES]],Presupuestos[[#This Row],[TOTAL SOLES]],IFERROR(VLOOKUP("2-"&amp;Presupuestos[[#This Row],[ID DOCUMENTO]],BD_Pagos[],10,0),0))</f>
        <v>0</v>
      </c>
      <c r="AW587" s="7"/>
      <c r="AX587" s="16"/>
      <c r="AY587" s="17"/>
      <c r="AZ587" s="20"/>
      <c r="BA587" s="7"/>
      <c r="BB587" s="16"/>
      <c r="BC587" s="17"/>
      <c r="BD587" s="20"/>
      <c r="BE587" s="7">
        <f>IFERROR(VLOOKUP("5-"&amp;Presupuestos[[#This Row],[ID DOCUMENTO]],BD_Pagos[],7,0),"")</f>
        <v>0</v>
      </c>
      <c r="BF587" s="17">
        <f>IFERROR(VLOOKUP("5-"&amp;Presupuestos[[#This Row],[ID DOCUMENTO]],BD_Pagos[],9,0),"")</f>
        <v>0</v>
      </c>
      <c r="BG587" s="20">
        <f>IF(IFERROR(VLOOKUP("5-"&amp;Presupuestos[[#This Row],[ID DOCUMENTO]],BD_Pagos[],10,0),0)&gt;Presupuestos[[#This Row],[TOTAL SOLES]],Presupuestos[[#This Row],[TOTAL SOLES]],IFERROR(VLOOKUP("5-"&amp;Presupuestos[[#This Row],[ID DOCUMENTO]],BD_Pagos[],10,0),0))</f>
        <v>0</v>
      </c>
      <c r="BH587" s="7">
        <f>IFERROR(VLOOKUP("1-Detraccion"&amp;Presupuestos[[#This Row],[ID DOCUMENTO]],BD_Pagos[],2,0),"")</f>
        <v>0</v>
      </c>
      <c r="BI587" s="3" t="str">
        <f>IFERROR(VLOOKUP("1-Detraccion"&amp;Presupuestos[[#This Row],[ID DOCUMENTO]],BD_Pagos[],3,0),"")</f>
        <v/>
      </c>
      <c r="BJ587" s="3">
        <f>IFERROR(VLOOKUP("1-Detraccion"&amp;Presupuestos[[#This Row],[ID DOCUMENTO]],BD_Pagos[],4,0),"")</f>
        <v>0</v>
      </c>
      <c r="BK587" s="6">
        <f>IF(IFERROR(VLOOKUP("1-Detraccion"&amp;Presupuestos[[#This Row],[ID DOCUMENTO]],BD_Pagos[],5,0),0)&gt;Presupuestos[[#This Row],[TOTAL SOLES]],Presupuestos[[#This Row],[TOTAL SOLES]],IFERROR(VLOOKUP("1-Detraccion"&amp;Presupuestos[[#This Row],[ID DOCUMENTO]],BD_Pagos[],5,0),0))</f>
        <v>0</v>
      </c>
      <c r="BL587" s="6">
        <f>IF(IFERROR(VLOOKUP("1-Detraccion"&amp;Presupuestos[[#This Row],[ID DOCUMENTO]],BD_Pagos[],6,0),0)&gt;Presupuestos[[#This Row],[TOTAL SOLES]],Presupuestos[[#This Row],[TOTAL SOLES]],IFERROR(VLOOKUP("1-Detraccion"&amp;Presupuestos[[#This Row],[ID DOCUMENTO]],BD_Pagos[],6,0),0))</f>
        <v>0</v>
      </c>
      <c r="BM587" s="37"/>
      <c r="BN587" s="3"/>
      <c r="BO587" s="3"/>
      <c r="BP587" s="6"/>
      <c r="BQ58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13.99</v>
      </c>
      <c r="BR587" s="23" t="str">
        <f>IF(Presupuestos[[#This Row],[SALDO ME-MN]]&gt;0,"PENDIENTE","CANCELADO")</f>
        <v>PENDIENTE</v>
      </c>
      <c r="BS587" s="23" t="str">
        <f>IF(COUNTIFS($U$4:$U586,Presupuestos[[#This Row],[ID DOCUMENTO]])&gt;=1,IF(B586=Presupuestos[[#This Row],[ID]],"OK","DOC. DUPLICADO"),"OK")</f>
        <v>OK</v>
      </c>
    </row>
    <row r="588" spans="2:71" ht="24" x14ac:dyDescent="0.25">
      <c r="B588" s="34">
        <f>IF(Presupuestos[[#This Row],[ID DOCUMENTO]]=U587,B587,IF(B587="ID",1,B587+1))</f>
        <v>561</v>
      </c>
      <c r="C588" s="2">
        <v>45863</v>
      </c>
      <c r="D588" s="2">
        <v>45863</v>
      </c>
      <c r="E588" s="3" t="s">
        <v>1588</v>
      </c>
      <c r="F588" s="25" t="s">
        <v>35</v>
      </c>
      <c r="G588" s="25" t="s">
        <v>19</v>
      </c>
      <c r="H588" s="25" t="s">
        <v>99</v>
      </c>
      <c r="I588" s="36" t="str">
        <f>IFERROR(VLOOKUP(Presupuestos[[#This Row],[AREA]]&amp;Presupuestos[[#This Row],[CONCEPTO]]&amp;Presupuestos[[#This Row],[DESCRIPCION]],Tabla28[[Columna1]:[CÓDIGO NUEVO]],2,0),"")</f>
        <v>P0307004</v>
      </c>
      <c r="J588" s="3" t="s">
        <v>666</v>
      </c>
      <c r="K588" s="3" t="s">
        <v>666</v>
      </c>
      <c r="L588" s="3" t="s">
        <v>666</v>
      </c>
      <c r="M588" s="31" t="s">
        <v>1598</v>
      </c>
      <c r="N588" s="3"/>
      <c r="O588" s="3" t="s">
        <v>315</v>
      </c>
      <c r="P588" s="3" t="s">
        <v>127</v>
      </c>
      <c r="Q588" s="3" t="str">
        <f>IFERROR(VLOOKUP(Presupuestos[[#This Row],[CLASIFICACIÓN (N)]],Tabla17[],2,0),"")</f>
        <v>Gastos operativos</v>
      </c>
      <c r="R588" s="3" t="str">
        <f>IFERROR(VLOOKUP(Presupuestos[[#This Row],[CLASIFICACIÓN (N)]],Tabla17[],3,0),"")</f>
        <v>Operativo</v>
      </c>
      <c r="S588" s="3" t="s">
        <v>41</v>
      </c>
      <c r="T588" s="3" t="str">
        <f>IFERROR(VLOOKUP(Presupuestos[[#This Row],[ALMACEN]],Tabla5[],2,0),"")</f>
        <v>Lima</v>
      </c>
      <c r="U588" s="19" t="str">
        <f>IFERROR(VLOOKUP(Presupuestos[[#This Row],[TIPO DE DOCUMENTO]],Tipo_Documento[],2,0)&amp;Presupuestos[[#This Row],[SERIE]]&amp;Presupuestos[[#This Row],[NUMERO]]&amp;Presupuestos[[#This Row],[RUC]],"")</f>
        <v>01F3527700320100686814</v>
      </c>
      <c r="V588" s="3" t="s">
        <v>120</v>
      </c>
      <c r="W588" s="7">
        <v>45863</v>
      </c>
      <c r="X588" s="7">
        <v>45863</v>
      </c>
      <c r="Y588" s="3" t="s">
        <v>1599</v>
      </c>
      <c r="Z588" s="3">
        <v>77003</v>
      </c>
      <c r="AA588" s="3">
        <f>IFERROR(VLOOKUP(Presupuestos[[#This Row],[RAZON SOCIAL]],CHOOSE({1,2},Clientes_Proveedores[Razon Social],Clientes_Proveedores[Ruc / Dni]),2,0),"-")</f>
        <v>20100686814</v>
      </c>
      <c r="AB588" s="31" t="s">
        <v>1593</v>
      </c>
      <c r="AC588" s="3" t="s">
        <v>670</v>
      </c>
      <c r="AD588" s="5">
        <v>0.18</v>
      </c>
      <c r="AE588" s="6">
        <v>11.85593220338983</v>
      </c>
      <c r="AF588" s="6">
        <f>Presupuestos[[#This Row],[BASE]]*Presupuestos[[#This Row],[% IGV]]</f>
        <v>2.1340677966101693</v>
      </c>
      <c r="AG588" s="22">
        <f>ROUND(SUM(Presupuestos[[#This Row],[BASE]:[IGV]]),2)</f>
        <v>13.99</v>
      </c>
      <c r="AH588" s="9" t="str">
        <f>IF(Presupuestos[[#This Row],[MONEDA]]="USD",VLOOKUP(Presupuestos[[#This Row],[FECHA DE EMISION]],Tipo_Cambio[],3,0),"")</f>
        <v/>
      </c>
      <c r="AI588" s="22">
        <f>IFERROR(ROUND(IF(Presupuestos[[#This Row],[MONEDA]]="PEN",Presupuestos[[#This Row],[TOTAL]],Presupuestos[[#This Row],[TOTAL]]*Presupuestos[[#This Row],[TIPO DE CAMBIO]]),2),"")</f>
        <v>13.99</v>
      </c>
      <c r="AJ588" s="5"/>
      <c r="AK588" s="33" t="s">
        <v>671</v>
      </c>
      <c r="AL588" s="5" t="s">
        <v>715</v>
      </c>
      <c r="AM588" s="23" t="s">
        <v>671</v>
      </c>
      <c r="AN588" s="23" t="s">
        <v>671</v>
      </c>
      <c r="AO588" s="7">
        <f>IFERROR(VLOOKUP("1-"&amp;Presupuestos[[#This Row],[ID DOCUMENTO]],BD_Pagos[],7,0),"")</f>
        <v>45863</v>
      </c>
      <c r="AP588" s="16" t="str">
        <f>IFERROR(VLOOKUP("1-"&amp;Presupuestos[[#This Row],[ID DOCUMENTO]],BD_Pagos[],8,0),"")</f>
        <v>C_Ope_009</v>
      </c>
      <c r="AQ588" s="17" t="str">
        <f>IFERROR(VLOOKUP("1-"&amp;Presupuestos[[#This Row],[ID DOCUMENTO]],BD_Pagos[],9,0),"")</f>
        <v>002-2413</v>
      </c>
      <c r="AR588" s="54"/>
      <c r="AS588" s="7">
        <f>IFERROR(VLOOKUP("2-"&amp;Presupuestos[[#This Row],[ID DOCUMENTO]],BD_Pagos[],7,0),"")</f>
        <v>0</v>
      </c>
      <c r="AT588" s="16" t="str">
        <f>IFERROR(VLOOKUP("2-"&amp;Presupuestos[[#This Row],[ID DOCUMENTO]],BD_Pagos[],8,0),"")</f>
        <v/>
      </c>
      <c r="AU588" s="17">
        <f>IFERROR(VLOOKUP("2-"&amp;Presupuestos[[#This Row],[ID DOCUMENTO]],BD_Pagos[],9,0),"")</f>
        <v>0</v>
      </c>
      <c r="AV588" s="20">
        <f>IF(IFERROR(VLOOKUP("2-"&amp;Presupuestos[[#This Row],[ID DOCUMENTO]],BD_Pagos[],10,0),0)&gt;Presupuestos[[#This Row],[TOTAL SOLES]],Presupuestos[[#This Row],[TOTAL SOLES]],IFERROR(VLOOKUP("2-"&amp;Presupuestos[[#This Row],[ID DOCUMENTO]],BD_Pagos[],10,0),0))</f>
        <v>0</v>
      </c>
      <c r="AW588" s="7"/>
      <c r="AX588" s="16"/>
      <c r="AY588" s="17"/>
      <c r="AZ588" s="20"/>
      <c r="BA588" s="7"/>
      <c r="BB588" s="16"/>
      <c r="BC588" s="17"/>
      <c r="BD588" s="20"/>
      <c r="BE588" s="7">
        <f>IFERROR(VLOOKUP("5-"&amp;Presupuestos[[#This Row],[ID DOCUMENTO]],BD_Pagos[],7,0),"")</f>
        <v>0</v>
      </c>
      <c r="BF588" s="17">
        <f>IFERROR(VLOOKUP("5-"&amp;Presupuestos[[#This Row],[ID DOCUMENTO]],BD_Pagos[],9,0),"")</f>
        <v>0</v>
      </c>
      <c r="BG588" s="20">
        <f>IF(IFERROR(VLOOKUP("5-"&amp;Presupuestos[[#This Row],[ID DOCUMENTO]],BD_Pagos[],10,0),0)&gt;Presupuestos[[#This Row],[TOTAL SOLES]],Presupuestos[[#This Row],[TOTAL SOLES]],IFERROR(VLOOKUP("5-"&amp;Presupuestos[[#This Row],[ID DOCUMENTO]],BD_Pagos[],10,0),0))</f>
        <v>0</v>
      </c>
      <c r="BH588" s="7">
        <f>IFERROR(VLOOKUP("1-Detraccion"&amp;Presupuestos[[#This Row],[ID DOCUMENTO]],BD_Pagos[],2,0),"")</f>
        <v>0</v>
      </c>
      <c r="BI588" s="3" t="str">
        <f>IFERROR(VLOOKUP("1-Detraccion"&amp;Presupuestos[[#This Row],[ID DOCUMENTO]],BD_Pagos[],3,0),"")</f>
        <v/>
      </c>
      <c r="BJ588" s="3">
        <f>IFERROR(VLOOKUP("1-Detraccion"&amp;Presupuestos[[#This Row],[ID DOCUMENTO]],BD_Pagos[],4,0),"")</f>
        <v>0</v>
      </c>
      <c r="BK588" s="6">
        <f>IF(IFERROR(VLOOKUP("1-Detraccion"&amp;Presupuestos[[#This Row],[ID DOCUMENTO]],BD_Pagos[],5,0),0)&gt;Presupuestos[[#This Row],[TOTAL SOLES]],Presupuestos[[#This Row],[TOTAL SOLES]],IFERROR(VLOOKUP("1-Detraccion"&amp;Presupuestos[[#This Row],[ID DOCUMENTO]],BD_Pagos[],5,0),0))</f>
        <v>0</v>
      </c>
      <c r="BL588" s="6">
        <f>IF(IFERROR(VLOOKUP("1-Detraccion"&amp;Presupuestos[[#This Row],[ID DOCUMENTO]],BD_Pagos[],6,0),0)&gt;Presupuestos[[#This Row],[TOTAL SOLES]],Presupuestos[[#This Row],[TOTAL SOLES]],IFERROR(VLOOKUP("1-Detraccion"&amp;Presupuestos[[#This Row],[ID DOCUMENTO]],BD_Pagos[],6,0),0))</f>
        <v>0</v>
      </c>
      <c r="BM588" s="37"/>
      <c r="BN588" s="3"/>
      <c r="BO588" s="3"/>
      <c r="BP588" s="6"/>
      <c r="BQ58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13.99</v>
      </c>
      <c r="BR588" s="23" t="str">
        <f>IF(Presupuestos[[#This Row],[SALDO ME-MN]]&gt;0,"PENDIENTE","CANCELADO")</f>
        <v>PENDIENTE</v>
      </c>
      <c r="BS588" s="23" t="str">
        <f>IF(COUNTIFS($U$4:$U587,Presupuestos[[#This Row],[ID DOCUMENTO]])&gt;=1,IF(B587=Presupuestos[[#This Row],[ID]],"OK","DOC. DUPLICADO"),"OK")</f>
        <v>OK</v>
      </c>
    </row>
    <row r="589" spans="2:71" ht="24" x14ac:dyDescent="0.25">
      <c r="B589" s="34">
        <f>IF(Presupuestos[[#This Row],[ID DOCUMENTO]]=U588,B588,IF(B588="ID",1,B588+1))</f>
        <v>562</v>
      </c>
      <c r="C589" s="2">
        <v>45876</v>
      </c>
      <c r="D589" s="2">
        <v>45876</v>
      </c>
      <c r="E589" s="40" t="s">
        <v>675</v>
      </c>
      <c r="F589" s="25" t="s">
        <v>54</v>
      </c>
      <c r="G589" s="25" t="s">
        <v>19</v>
      </c>
      <c r="H589" s="25" t="s">
        <v>20</v>
      </c>
      <c r="I589" s="36" t="str">
        <f>IFERROR(VLOOKUP(Presupuestos[[#This Row],[AREA]]&amp;Presupuestos[[#This Row],[CONCEPTO]]&amp;Presupuestos[[#This Row],[DESCRIPCION]],Tabla28[[Columna1]:[CÓDIGO NUEVO]],2,0),"")</f>
        <v>P0604001</v>
      </c>
      <c r="J589" s="3" t="s">
        <v>666</v>
      </c>
      <c r="K589" s="3" t="s">
        <v>666</v>
      </c>
      <c r="L589" s="3" t="s">
        <v>666</v>
      </c>
      <c r="M589" s="31" t="s">
        <v>1601</v>
      </c>
      <c r="N589" s="3"/>
      <c r="O589" s="3" t="s">
        <v>315</v>
      </c>
      <c r="P589" s="3" t="s">
        <v>127</v>
      </c>
      <c r="Q589" s="3" t="str">
        <f>IFERROR(VLOOKUP(Presupuestos[[#This Row],[CLASIFICACIÓN (N)]],Tabla17[],2,0),"")</f>
        <v>Gastos operativos</v>
      </c>
      <c r="R589" s="3" t="str">
        <f>IFERROR(VLOOKUP(Presupuestos[[#This Row],[CLASIFICACIÓN (N)]],Tabla17[],3,0),"")</f>
        <v>Operativo</v>
      </c>
      <c r="S589" s="3" t="s">
        <v>16</v>
      </c>
      <c r="T589" s="3" t="str">
        <f>IFERROR(VLOOKUP(Presupuestos[[#This Row],[ALMACEN]],Tabla5[],2,0),"")</f>
        <v>Arequipa</v>
      </c>
      <c r="U589" s="19" t="str">
        <f>IFERROR(VLOOKUP(Presupuestos[[#This Row],[TIPO DE DOCUMENTO]],Tipo_Documento[],2,0)&amp;Presupuestos[[#This Row],[SERIE]]&amp;Presupuestos[[#This Row],[NUMERO]]&amp;Presupuestos[[#This Row],[RUC]],"")</f>
        <v>PLM329076390500</v>
      </c>
      <c r="V589" s="3" t="s">
        <v>171</v>
      </c>
      <c r="W589" s="7">
        <v>45878</v>
      </c>
      <c r="X589" s="7">
        <v>45878</v>
      </c>
      <c r="Y589" s="3">
        <v>3</v>
      </c>
      <c r="Z589" s="3">
        <v>290</v>
      </c>
      <c r="AA589" s="3">
        <f>IFERROR(VLOOKUP(Presupuestos[[#This Row],[RAZON SOCIAL]],CHOOSE({1,2},Clientes_Proveedores[Razon Social],Clientes_Proveedores[Ruc / Dni]),2,0),"-")</f>
        <v>76390500</v>
      </c>
      <c r="AB589" s="31" t="s">
        <v>1302</v>
      </c>
      <c r="AC589" s="3" t="s">
        <v>670</v>
      </c>
      <c r="AD589" s="5"/>
      <c r="AE589" s="6">
        <v>13</v>
      </c>
      <c r="AF589" s="6">
        <f>Presupuestos[[#This Row],[BASE]]*Presupuestos[[#This Row],[% IGV]]</f>
        <v>0</v>
      </c>
      <c r="AG589" s="22">
        <f>ROUND(SUM(Presupuestos[[#This Row],[BASE]:[IGV]]),2)</f>
        <v>13</v>
      </c>
      <c r="AH589" s="9" t="str">
        <f>IF(Presupuestos[[#This Row],[MONEDA]]="USD",VLOOKUP(Presupuestos[[#This Row],[FECHA DE EMISION]],Tipo_Cambio[],3,0),"")</f>
        <v/>
      </c>
      <c r="AI589" s="22">
        <f>IFERROR(ROUND(IF(Presupuestos[[#This Row],[MONEDA]]="PEN",Presupuestos[[#This Row],[TOTAL]],Presupuestos[[#This Row],[TOTAL]]*Presupuestos[[#This Row],[TIPO DE CAMBIO]]),2),"")</f>
        <v>13</v>
      </c>
      <c r="AJ589" s="5"/>
      <c r="AK589" s="33" t="s">
        <v>671</v>
      </c>
      <c r="AL589" s="5" t="s">
        <v>672</v>
      </c>
      <c r="AM589" s="23" t="s">
        <v>671</v>
      </c>
      <c r="AN589" s="23" t="s">
        <v>671</v>
      </c>
      <c r="AO589" s="7">
        <f>IFERROR(VLOOKUP("1-"&amp;Presupuestos[[#This Row],[ID DOCUMENTO]],BD_Pagos[],7,0),"")</f>
        <v>0</v>
      </c>
      <c r="AP589" s="16" t="str">
        <f>IFERROR(VLOOKUP("1-"&amp;Presupuestos[[#This Row],[ID DOCUMENTO]],BD_Pagos[],8,0),"")</f>
        <v/>
      </c>
      <c r="AQ589" s="17" t="str">
        <f>IFERROR(VLOOKUP("1-"&amp;Presupuestos[[#This Row],[ID DOCUMENTO]],BD_Pagos[],9,0),"")</f>
        <v/>
      </c>
      <c r="AR589" s="54"/>
      <c r="AS589" s="7">
        <f>IFERROR(VLOOKUP("2-"&amp;Presupuestos[[#This Row],[ID DOCUMENTO]],BD_Pagos[],7,0),"")</f>
        <v>0</v>
      </c>
      <c r="AT589" s="16" t="str">
        <f>IFERROR(VLOOKUP("2-"&amp;Presupuestos[[#This Row],[ID DOCUMENTO]],BD_Pagos[],8,0),"")</f>
        <v/>
      </c>
      <c r="AU589" s="17">
        <f>IFERROR(VLOOKUP("2-"&amp;Presupuestos[[#This Row],[ID DOCUMENTO]],BD_Pagos[],9,0),"")</f>
        <v>0</v>
      </c>
      <c r="AV589" s="20">
        <f>IF(IFERROR(VLOOKUP("2-"&amp;Presupuestos[[#This Row],[ID DOCUMENTO]],BD_Pagos[],10,0),0)&gt;Presupuestos[[#This Row],[TOTAL SOLES]],Presupuestos[[#This Row],[TOTAL SOLES]],IFERROR(VLOOKUP("2-"&amp;Presupuestos[[#This Row],[ID DOCUMENTO]],BD_Pagos[],10,0),0))</f>
        <v>0</v>
      </c>
      <c r="AW589" s="7"/>
      <c r="AX589" s="16"/>
      <c r="AY589" s="17"/>
      <c r="AZ589" s="20"/>
      <c r="BA589" s="7"/>
      <c r="BB589" s="16"/>
      <c r="BC589" s="17"/>
      <c r="BD589" s="20"/>
      <c r="BE589" s="7">
        <f>IFERROR(VLOOKUP("5-"&amp;Presupuestos[[#This Row],[ID DOCUMENTO]],BD_Pagos[],7,0),"")</f>
        <v>0</v>
      </c>
      <c r="BF589" s="17">
        <f>IFERROR(VLOOKUP("5-"&amp;Presupuestos[[#This Row],[ID DOCUMENTO]],BD_Pagos[],9,0),"")</f>
        <v>0</v>
      </c>
      <c r="BG589" s="20">
        <f>IF(IFERROR(VLOOKUP("5-"&amp;Presupuestos[[#This Row],[ID DOCUMENTO]],BD_Pagos[],10,0),0)&gt;Presupuestos[[#This Row],[TOTAL SOLES]],Presupuestos[[#This Row],[TOTAL SOLES]],IFERROR(VLOOKUP("5-"&amp;Presupuestos[[#This Row],[ID DOCUMENTO]],BD_Pagos[],10,0),0))</f>
        <v>0</v>
      </c>
      <c r="BH589" s="7">
        <f>IFERROR(VLOOKUP("1-Detraccion"&amp;Presupuestos[[#This Row],[ID DOCUMENTO]],BD_Pagos[],2,0),"")</f>
        <v>0</v>
      </c>
      <c r="BI589" s="3" t="str">
        <f>IFERROR(VLOOKUP("1-Detraccion"&amp;Presupuestos[[#This Row],[ID DOCUMENTO]],BD_Pagos[],3,0),"")</f>
        <v/>
      </c>
      <c r="BJ589" s="3">
        <f>IFERROR(VLOOKUP("1-Detraccion"&amp;Presupuestos[[#This Row],[ID DOCUMENTO]],BD_Pagos[],4,0),"")</f>
        <v>0</v>
      </c>
      <c r="BK589" s="6">
        <f>IF(IFERROR(VLOOKUP("1-Detraccion"&amp;Presupuestos[[#This Row],[ID DOCUMENTO]],BD_Pagos[],5,0),0)&gt;Presupuestos[[#This Row],[TOTAL SOLES]],Presupuestos[[#This Row],[TOTAL SOLES]],IFERROR(VLOOKUP("1-Detraccion"&amp;Presupuestos[[#This Row],[ID DOCUMENTO]],BD_Pagos[],5,0),0))</f>
        <v>0</v>
      </c>
      <c r="BL589" s="6">
        <f>IF(IFERROR(VLOOKUP("1-Detraccion"&amp;Presupuestos[[#This Row],[ID DOCUMENTO]],BD_Pagos[],6,0),0)&gt;Presupuestos[[#This Row],[TOTAL SOLES]],Presupuestos[[#This Row],[TOTAL SOLES]],IFERROR(VLOOKUP("1-Detraccion"&amp;Presupuestos[[#This Row],[ID DOCUMENTO]],BD_Pagos[],6,0),0))</f>
        <v>0</v>
      </c>
      <c r="BM589" s="37"/>
      <c r="BN589" s="3"/>
      <c r="BO589" s="3"/>
      <c r="BP589" s="6"/>
      <c r="BQ58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v>
      </c>
      <c r="BR589" s="23" t="str">
        <f>IF(Presupuestos[[#This Row],[SALDO ME-MN]]&gt;0,"PENDIENTE","CANCELADO")</f>
        <v>PENDIENTE</v>
      </c>
      <c r="BS589" s="23" t="str">
        <f>IF(COUNTIFS($U$4:$U588,Presupuestos[[#This Row],[ID DOCUMENTO]])&gt;=1,IF(B588=Presupuestos[[#This Row],[ID]],"OK","DOC. DUPLICADO"),"OK")</f>
        <v>OK</v>
      </c>
    </row>
    <row r="590" spans="2:71" ht="24" x14ac:dyDescent="0.25">
      <c r="B590" s="34">
        <f>IF(Presupuestos[[#This Row],[ID DOCUMENTO]]=U589,B589,IF(B589="ID",1,B589+1))</f>
        <v>563</v>
      </c>
      <c r="C590" s="2">
        <v>45881</v>
      </c>
      <c r="D590" s="2">
        <v>45881</v>
      </c>
      <c r="E590" s="3" t="s">
        <v>991</v>
      </c>
      <c r="F590" s="25" t="s">
        <v>43</v>
      </c>
      <c r="G590" s="25" t="s">
        <v>51</v>
      </c>
      <c r="H590" s="25" t="s">
        <v>24</v>
      </c>
      <c r="I590" s="36" t="str">
        <f>IFERROR(VLOOKUP(Presupuestos[[#This Row],[AREA]]&amp;Presupuestos[[#This Row],[CONCEPTO]]&amp;Presupuestos[[#This Row],[DESCRIPCION]],Tabla28[[Columna1]:[CÓDIGO NUEVO]],2,0),"")</f>
        <v>P0411001</v>
      </c>
      <c r="J590" s="3" t="s">
        <v>666</v>
      </c>
      <c r="K590" s="3" t="s">
        <v>666</v>
      </c>
      <c r="L590" s="3" t="s">
        <v>666</v>
      </c>
      <c r="M590" s="31" t="s">
        <v>1602</v>
      </c>
      <c r="N590" s="3"/>
      <c r="O590" s="3" t="s">
        <v>315</v>
      </c>
      <c r="P590" s="3" t="s">
        <v>127</v>
      </c>
      <c r="Q590" s="3" t="str">
        <f>IFERROR(VLOOKUP(Presupuestos[[#This Row],[CLASIFICACIÓN (N)]],Tabla17[],2,0),"")</f>
        <v>Gastos operativos</v>
      </c>
      <c r="R590" s="3" t="str">
        <f>IFERROR(VLOOKUP(Presupuestos[[#This Row],[CLASIFICACIÓN (N)]],Tabla17[],3,0),"")</f>
        <v>Operativo</v>
      </c>
      <c r="S590" s="3" t="s">
        <v>16</v>
      </c>
      <c r="T590" s="3" t="str">
        <f>IFERROR(VLOOKUP(Presupuestos[[#This Row],[ALMACEN]],Tabla5[],2,0),"")</f>
        <v>Arequipa</v>
      </c>
      <c r="U590" s="19" t="str">
        <f>IFERROR(VLOOKUP(Presupuestos[[#This Row],[TIPO DE DOCUMENTO]],Tipo_Documento[],2,0)&amp;Presupuestos[[#This Row],[SERIE]]&amp;Presupuestos[[#This Row],[NUMERO]]&amp;Presupuestos[[#This Row],[RUC]],"")</f>
        <v>03122010709491461</v>
      </c>
      <c r="V590" s="3" t="s">
        <v>130</v>
      </c>
      <c r="W590" s="7">
        <v>45881</v>
      </c>
      <c r="X590" s="7">
        <v>45881</v>
      </c>
      <c r="Y590" s="3">
        <v>1</v>
      </c>
      <c r="Z590" s="3">
        <v>220</v>
      </c>
      <c r="AA590" s="3">
        <f>IFERROR(VLOOKUP(Presupuestos[[#This Row],[RAZON SOCIAL]],CHOOSE({1,2},Clientes_Proveedores[Razon Social],Clientes_Proveedores[Ruc / Dni]),2,0),"-")</f>
        <v>10709491461</v>
      </c>
      <c r="AB590" s="31" t="s">
        <v>1603</v>
      </c>
      <c r="AC590" s="3" t="s">
        <v>670</v>
      </c>
      <c r="AD590" s="5"/>
      <c r="AE590" s="6">
        <v>7</v>
      </c>
      <c r="AF590" s="6">
        <f>Presupuestos[[#This Row],[BASE]]*Presupuestos[[#This Row],[% IGV]]</f>
        <v>0</v>
      </c>
      <c r="AG590" s="22">
        <f>ROUND(SUM(Presupuestos[[#This Row],[BASE]:[IGV]]),2)</f>
        <v>7</v>
      </c>
      <c r="AH590" s="9" t="str">
        <f>IF(Presupuestos[[#This Row],[MONEDA]]="USD",VLOOKUP(Presupuestos[[#This Row],[FECHA DE EMISION]],Tipo_Cambio[],3,0),"")</f>
        <v/>
      </c>
      <c r="AI590" s="22">
        <f>IFERROR(ROUND(IF(Presupuestos[[#This Row],[MONEDA]]="PEN",Presupuestos[[#This Row],[TOTAL]],Presupuestos[[#This Row],[TOTAL]]*Presupuestos[[#This Row],[TIPO DE CAMBIO]]),2),"")</f>
        <v>7</v>
      </c>
      <c r="AJ590" s="5"/>
      <c r="AK590" s="33" t="s">
        <v>671</v>
      </c>
      <c r="AL590" s="5" t="s">
        <v>672</v>
      </c>
      <c r="AM590" s="23" t="s">
        <v>671</v>
      </c>
      <c r="AN590" s="23" t="s">
        <v>671</v>
      </c>
      <c r="AO590" s="7">
        <f>IFERROR(VLOOKUP("1-"&amp;Presupuestos[[#This Row],[ID DOCUMENTO]],BD_Pagos[],7,0),"")</f>
        <v>45881</v>
      </c>
      <c r="AP590" s="16" t="str">
        <f>IFERROR(VLOOKUP("1-"&amp;Presupuestos[[#This Row],[ID DOCUMENTO]],BD_Pagos[],8,0),"")</f>
        <v>C-Tesoreria</v>
      </c>
      <c r="AQ590" s="17" t="str">
        <f>IFERROR(VLOOKUP("1-"&amp;Presupuestos[[#This Row],[ID DOCUMENTO]],BD_Pagos[],9,0),"")</f>
        <v>001-12587</v>
      </c>
      <c r="AR590" s="54"/>
      <c r="AS590" s="7">
        <f>IFERROR(VLOOKUP("2-"&amp;Presupuestos[[#This Row],[ID DOCUMENTO]],BD_Pagos[],7,0),"")</f>
        <v>0</v>
      </c>
      <c r="AT590" s="16" t="str">
        <f>IFERROR(VLOOKUP("2-"&amp;Presupuestos[[#This Row],[ID DOCUMENTO]],BD_Pagos[],8,0),"")</f>
        <v/>
      </c>
      <c r="AU590" s="17">
        <f>IFERROR(VLOOKUP("2-"&amp;Presupuestos[[#This Row],[ID DOCUMENTO]],BD_Pagos[],9,0),"")</f>
        <v>0</v>
      </c>
      <c r="AV590" s="20">
        <f>IF(IFERROR(VLOOKUP("2-"&amp;Presupuestos[[#This Row],[ID DOCUMENTO]],BD_Pagos[],10,0),0)&gt;Presupuestos[[#This Row],[TOTAL SOLES]],Presupuestos[[#This Row],[TOTAL SOLES]],IFERROR(VLOOKUP("2-"&amp;Presupuestos[[#This Row],[ID DOCUMENTO]],BD_Pagos[],10,0),0))</f>
        <v>0</v>
      </c>
      <c r="AW590" s="7"/>
      <c r="AX590" s="16"/>
      <c r="AY590" s="17"/>
      <c r="AZ590" s="20"/>
      <c r="BA590" s="7"/>
      <c r="BB590" s="16"/>
      <c r="BC590" s="17"/>
      <c r="BD590" s="20"/>
      <c r="BE590" s="7">
        <f>IFERROR(VLOOKUP("5-"&amp;Presupuestos[[#This Row],[ID DOCUMENTO]],BD_Pagos[],7,0),"")</f>
        <v>0</v>
      </c>
      <c r="BF590" s="17">
        <f>IFERROR(VLOOKUP("5-"&amp;Presupuestos[[#This Row],[ID DOCUMENTO]],BD_Pagos[],9,0),"")</f>
        <v>0</v>
      </c>
      <c r="BG590" s="20">
        <f>IF(IFERROR(VLOOKUP("5-"&amp;Presupuestos[[#This Row],[ID DOCUMENTO]],BD_Pagos[],10,0),0)&gt;Presupuestos[[#This Row],[TOTAL SOLES]],Presupuestos[[#This Row],[TOTAL SOLES]],IFERROR(VLOOKUP("5-"&amp;Presupuestos[[#This Row],[ID DOCUMENTO]],BD_Pagos[],10,0),0))</f>
        <v>0</v>
      </c>
      <c r="BH590" s="7">
        <f>IFERROR(VLOOKUP("1-Detraccion"&amp;Presupuestos[[#This Row],[ID DOCUMENTO]],BD_Pagos[],2,0),"")</f>
        <v>0</v>
      </c>
      <c r="BI590" s="3" t="str">
        <f>IFERROR(VLOOKUP("1-Detraccion"&amp;Presupuestos[[#This Row],[ID DOCUMENTO]],BD_Pagos[],3,0),"")</f>
        <v/>
      </c>
      <c r="BJ590" s="3">
        <f>IFERROR(VLOOKUP("1-Detraccion"&amp;Presupuestos[[#This Row],[ID DOCUMENTO]],BD_Pagos[],4,0),"")</f>
        <v>0</v>
      </c>
      <c r="BK590" s="6">
        <f>IF(IFERROR(VLOOKUP("1-Detraccion"&amp;Presupuestos[[#This Row],[ID DOCUMENTO]],BD_Pagos[],5,0),0)&gt;Presupuestos[[#This Row],[TOTAL SOLES]],Presupuestos[[#This Row],[TOTAL SOLES]],IFERROR(VLOOKUP("1-Detraccion"&amp;Presupuestos[[#This Row],[ID DOCUMENTO]],BD_Pagos[],5,0),0))</f>
        <v>0</v>
      </c>
      <c r="BL590" s="6">
        <f>IF(IFERROR(VLOOKUP("1-Detraccion"&amp;Presupuestos[[#This Row],[ID DOCUMENTO]],BD_Pagos[],6,0),0)&gt;Presupuestos[[#This Row],[TOTAL SOLES]],Presupuestos[[#This Row],[TOTAL SOLES]],IFERROR(VLOOKUP("1-Detraccion"&amp;Presupuestos[[#This Row],[ID DOCUMENTO]],BD_Pagos[],6,0),0))</f>
        <v>0</v>
      </c>
      <c r="BM590" s="37"/>
      <c r="BN590" s="3"/>
      <c r="BO590" s="3"/>
      <c r="BP590" s="6"/>
      <c r="BQ59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v>
      </c>
      <c r="BR590" s="23" t="str">
        <f>IF(Presupuestos[[#This Row],[SALDO ME-MN]]&gt;0,"PENDIENTE","CANCELADO")</f>
        <v>PENDIENTE</v>
      </c>
      <c r="BS590" s="23" t="str">
        <f>IF(COUNTIFS($U$4:$U589,Presupuestos[[#This Row],[ID DOCUMENTO]])&gt;=1,IF(B589=Presupuestos[[#This Row],[ID]],"OK","DOC. DUPLICADO"),"OK")</f>
        <v>OK</v>
      </c>
    </row>
    <row r="591" spans="2:71" x14ac:dyDescent="0.25">
      <c r="B591" s="34">
        <f>IF(Presupuestos[[#This Row],[ID DOCUMENTO]]=U590,B590,IF(B590="ID",1,B590+1))</f>
        <v>564</v>
      </c>
      <c r="C591" s="2">
        <v>45856</v>
      </c>
      <c r="D591" s="2">
        <v>45856</v>
      </c>
      <c r="E591" s="3" t="s">
        <v>991</v>
      </c>
      <c r="F591" s="25" t="s">
        <v>9</v>
      </c>
      <c r="G591" s="25" t="s">
        <v>45</v>
      </c>
      <c r="H591" s="25" t="s">
        <v>39</v>
      </c>
      <c r="I591" s="36" t="str">
        <f>IFERROR(VLOOKUP(Presupuestos[[#This Row],[AREA]]&amp;Presupuestos[[#This Row],[CONCEPTO]]&amp;Presupuestos[[#This Row],[DESCRIPCION]],Tabla28[[Columna1]:[CÓDIGO NUEVO]],2,0),"")</f>
        <v>P0104003</v>
      </c>
      <c r="J591" s="3" t="s">
        <v>666</v>
      </c>
      <c r="K591" s="3" t="s">
        <v>666</v>
      </c>
      <c r="L591" s="3" t="s">
        <v>666</v>
      </c>
      <c r="M591" s="31" t="s">
        <v>1604</v>
      </c>
      <c r="N591" s="3"/>
      <c r="O591" s="3" t="s">
        <v>315</v>
      </c>
      <c r="P591" s="3" t="s">
        <v>127</v>
      </c>
      <c r="Q591" s="3" t="str">
        <f>IFERROR(VLOOKUP(Presupuestos[[#This Row],[CLASIFICACIÓN (N)]],Tabla17[],2,0),"")</f>
        <v>Gastos operativos</v>
      </c>
      <c r="R591" s="3" t="str">
        <f>IFERROR(VLOOKUP(Presupuestos[[#This Row],[CLASIFICACIÓN (N)]],Tabla17[],3,0),"")</f>
        <v>Operativo</v>
      </c>
      <c r="S591" s="3" t="s">
        <v>16</v>
      </c>
      <c r="T591" s="3" t="str">
        <f>IFERROR(VLOOKUP(Presupuestos[[#This Row],[ALMACEN]],Tabla5[],2,0),"")</f>
        <v>Arequipa</v>
      </c>
      <c r="U591" s="19" t="str">
        <f>IFERROR(VLOOKUP(Presupuestos[[#This Row],[TIPO DE DOCUMENTO]],Tipo_Documento[],2,0)&amp;Presupuestos[[#This Row],[SERIE]]&amp;Presupuestos[[#This Row],[NUMERO]]&amp;Presupuestos[[#This Row],[RUC]],"")</f>
        <v>14S5AA7225738720100017491</v>
      </c>
      <c r="V591" s="3" t="s">
        <v>166</v>
      </c>
      <c r="W591" s="7">
        <v>45856</v>
      </c>
      <c r="X591" s="7">
        <v>45874</v>
      </c>
      <c r="Y591" s="3" t="s">
        <v>1605</v>
      </c>
      <c r="Z591" s="3">
        <v>72257387</v>
      </c>
      <c r="AA591" s="3">
        <f>IFERROR(VLOOKUP(Presupuestos[[#This Row],[RAZON SOCIAL]],CHOOSE({1,2},Clientes_Proveedores[Razon Social],Clientes_Proveedores[Ruc / Dni]),2,0),"-")</f>
        <v>20100017491</v>
      </c>
      <c r="AB591" s="31" t="s">
        <v>1606</v>
      </c>
      <c r="AC591" s="3" t="s">
        <v>670</v>
      </c>
      <c r="AD591" s="5"/>
      <c r="AE591" s="6">
        <v>142.9</v>
      </c>
      <c r="AF591" s="6">
        <f>Presupuestos[[#This Row],[BASE]]*Presupuestos[[#This Row],[% IGV]]</f>
        <v>0</v>
      </c>
      <c r="AG591" s="22">
        <f>ROUND(SUM(Presupuestos[[#This Row],[BASE]:[IGV]]),2)</f>
        <v>142.9</v>
      </c>
      <c r="AH591" s="9" t="str">
        <f>IF(Presupuestos[[#This Row],[MONEDA]]="USD",VLOOKUP(Presupuestos[[#This Row],[FECHA DE EMISION]],Tipo_Cambio[],3,0),"")</f>
        <v/>
      </c>
      <c r="AI591" s="22">
        <f>IFERROR(ROUND(IF(Presupuestos[[#This Row],[MONEDA]]="PEN",Presupuestos[[#This Row],[TOTAL]],Presupuestos[[#This Row],[TOTAL]]*Presupuestos[[#This Row],[TIPO DE CAMBIO]]),2),"")</f>
        <v>142.9</v>
      </c>
      <c r="AJ591" s="5"/>
      <c r="AK591" s="33" t="s">
        <v>671</v>
      </c>
      <c r="AL591" s="5" t="s">
        <v>680</v>
      </c>
      <c r="AM591" s="23" t="s">
        <v>671</v>
      </c>
      <c r="AN591" s="23" t="s">
        <v>671</v>
      </c>
      <c r="AO591" s="7">
        <f>IFERROR(VLOOKUP("1-"&amp;Presupuestos[[#This Row],[ID DOCUMENTO]],BD_Pagos[],7,0),"")</f>
        <v>45882</v>
      </c>
      <c r="AP591" s="16" t="str">
        <f>IFERROR(VLOOKUP("1-"&amp;Presupuestos[[#This Row],[ID DOCUMENTO]],BD_Pagos[],8,0),"")</f>
        <v>B-BCP - Soles</v>
      </c>
      <c r="AQ591" s="17">
        <f>IFERROR(VLOOKUP("1-"&amp;Presupuestos[[#This Row],[ID DOCUMENTO]],BD_Pagos[],9,0),"")</f>
        <v>4109689</v>
      </c>
      <c r="AR591" s="54"/>
      <c r="AS591" s="7">
        <f>IFERROR(VLOOKUP("2-"&amp;Presupuestos[[#This Row],[ID DOCUMENTO]],BD_Pagos[],7,0),"")</f>
        <v>0</v>
      </c>
      <c r="AT591" s="16" t="str">
        <f>IFERROR(VLOOKUP("2-"&amp;Presupuestos[[#This Row],[ID DOCUMENTO]],BD_Pagos[],8,0),"")</f>
        <v/>
      </c>
      <c r="AU591" s="17">
        <f>IFERROR(VLOOKUP("2-"&amp;Presupuestos[[#This Row],[ID DOCUMENTO]],BD_Pagos[],9,0),"")</f>
        <v>0</v>
      </c>
      <c r="AV591" s="20">
        <f>IF(IFERROR(VLOOKUP("2-"&amp;Presupuestos[[#This Row],[ID DOCUMENTO]],BD_Pagos[],10,0),0)&gt;Presupuestos[[#This Row],[TOTAL SOLES]],Presupuestos[[#This Row],[TOTAL SOLES]],IFERROR(VLOOKUP("2-"&amp;Presupuestos[[#This Row],[ID DOCUMENTO]],BD_Pagos[],10,0),0))</f>
        <v>0</v>
      </c>
      <c r="AW591" s="7"/>
      <c r="AX591" s="16"/>
      <c r="AY591" s="17"/>
      <c r="AZ591" s="20"/>
      <c r="BA591" s="7"/>
      <c r="BB591" s="16"/>
      <c r="BC591" s="17"/>
      <c r="BD591" s="20"/>
      <c r="BE591" s="7">
        <f>IFERROR(VLOOKUP("5-"&amp;Presupuestos[[#This Row],[ID DOCUMENTO]],BD_Pagos[],7,0),"")</f>
        <v>0</v>
      </c>
      <c r="BF591" s="17">
        <f>IFERROR(VLOOKUP("5-"&amp;Presupuestos[[#This Row],[ID DOCUMENTO]],BD_Pagos[],9,0),"")</f>
        <v>0</v>
      </c>
      <c r="BG591" s="20">
        <f>IF(IFERROR(VLOOKUP("5-"&amp;Presupuestos[[#This Row],[ID DOCUMENTO]],BD_Pagos[],10,0),0)&gt;Presupuestos[[#This Row],[TOTAL SOLES]],Presupuestos[[#This Row],[TOTAL SOLES]],IFERROR(VLOOKUP("5-"&amp;Presupuestos[[#This Row],[ID DOCUMENTO]],BD_Pagos[],10,0),0))</f>
        <v>0</v>
      </c>
      <c r="BH591" s="7">
        <f>IFERROR(VLOOKUP("1-Detraccion"&amp;Presupuestos[[#This Row],[ID DOCUMENTO]],BD_Pagos[],2,0),"")</f>
        <v>0</v>
      </c>
      <c r="BI591" s="3" t="str">
        <f>IFERROR(VLOOKUP("1-Detraccion"&amp;Presupuestos[[#This Row],[ID DOCUMENTO]],BD_Pagos[],3,0),"")</f>
        <v/>
      </c>
      <c r="BJ591" s="3">
        <f>IFERROR(VLOOKUP("1-Detraccion"&amp;Presupuestos[[#This Row],[ID DOCUMENTO]],BD_Pagos[],4,0),"")</f>
        <v>0</v>
      </c>
      <c r="BK591" s="6">
        <f>IF(IFERROR(VLOOKUP("1-Detraccion"&amp;Presupuestos[[#This Row],[ID DOCUMENTO]],BD_Pagos[],5,0),0)&gt;Presupuestos[[#This Row],[TOTAL SOLES]],Presupuestos[[#This Row],[TOTAL SOLES]],IFERROR(VLOOKUP("1-Detraccion"&amp;Presupuestos[[#This Row],[ID DOCUMENTO]],BD_Pagos[],5,0),0))</f>
        <v>0</v>
      </c>
      <c r="BL591" s="6">
        <f>IF(IFERROR(VLOOKUP("1-Detraccion"&amp;Presupuestos[[#This Row],[ID DOCUMENTO]],BD_Pagos[],6,0),0)&gt;Presupuestos[[#This Row],[TOTAL SOLES]],Presupuestos[[#This Row],[TOTAL SOLES]],IFERROR(VLOOKUP("1-Detraccion"&amp;Presupuestos[[#This Row],[ID DOCUMENTO]],BD_Pagos[],6,0),0))</f>
        <v>0</v>
      </c>
      <c r="BM591" s="37"/>
      <c r="BN591" s="3"/>
      <c r="BO591" s="3"/>
      <c r="BP591" s="6"/>
      <c r="BQ59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142.9</v>
      </c>
      <c r="BR591" s="23" t="str">
        <f>IF(Presupuestos[[#This Row],[SALDO ME-MN]]&gt;0,"PENDIENTE","CANCELADO")</f>
        <v>PENDIENTE</v>
      </c>
      <c r="BS591" s="23" t="str">
        <f>IF(COUNTIFS($U$4:$U590,Presupuestos[[#This Row],[ID DOCUMENTO]])&gt;=1,IF(B590=Presupuestos[[#This Row],[ID]],"OK","DOC. DUPLICADO"),"OK")</f>
        <v>OK</v>
      </c>
    </row>
    <row r="592" spans="2:71" ht="24" x14ac:dyDescent="0.25">
      <c r="B592" s="34">
        <f>IF(Presupuestos[[#This Row],[ID DOCUMENTO]]=U591,B591,IF(B591="ID",1,B591+1))</f>
        <v>565</v>
      </c>
      <c r="C592" s="2">
        <v>45862</v>
      </c>
      <c r="D592" s="2">
        <v>45862</v>
      </c>
      <c r="E592" s="3" t="s">
        <v>746</v>
      </c>
      <c r="F592" s="25" t="s">
        <v>65</v>
      </c>
      <c r="G592" s="25" t="s">
        <v>169</v>
      </c>
      <c r="H592" s="25" t="s">
        <v>577</v>
      </c>
      <c r="I592" s="36" t="str">
        <f>IFERROR(VLOOKUP(Presupuestos[[#This Row],[AREA]]&amp;Presupuestos[[#This Row],[CONCEPTO]]&amp;Presupuestos[[#This Row],[DESCRIPCION]],Tabla28[[Columna1]:[CÓDIGO NUEVO]],2,0),"")</f>
        <v>P0901003</v>
      </c>
      <c r="J592" s="3" t="s">
        <v>1607</v>
      </c>
      <c r="K592" s="3" t="s">
        <v>666</v>
      </c>
      <c r="L592" s="3" t="s">
        <v>666</v>
      </c>
      <c r="M592" s="31" t="s">
        <v>1608</v>
      </c>
      <c r="N592" s="3"/>
      <c r="O592" s="3" t="s">
        <v>315</v>
      </c>
      <c r="P592" s="3" t="s">
        <v>168</v>
      </c>
      <c r="Q592" s="3" t="str">
        <f>IFERROR(VLOOKUP(Presupuestos[[#This Row],[CLASIFICACIÓN (N)]],Tabla17[],2,0),"")</f>
        <v>Inversiones</v>
      </c>
      <c r="R592" s="3" t="str">
        <f>IFERROR(VLOOKUP(Presupuestos[[#This Row],[CLASIFICACIÓN (N)]],Tabla17[],3,0),"")</f>
        <v>Inversión</v>
      </c>
      <c r="S592" s="3" t="s">
        <v>16</v>
      </c>
      <c r="T592" s="3" t="str">
        <f>IFERROR(VLOOKUP(Presupuestos[[#This Row],[ALMACEN]],Tabla5[],2,0),"")</f>
        <v>Arequipa</v>
      </c>
      <c r="U592" s="19" t="str">
        <f>IFERROR(VLOOKUP(Presupuestos[[#This Row],[TIPO DE DOCUMENTO]],Tipo_Documento[],2,0)&amp;Presupuestos[[#This Row],[SERIE]]&amp;Presupuestos[[#This Row],[NUMERO]]&amp;Presupuestos[[#This Row],[RUC]],"")</f>
        <v>01F1809198420467534026</v>
      </c>
      <c r="V592" s="3" t="s">
        <v>120</v>
      </c>
      <c r="W592" s="7">
        <v>45862</v>
      </c>
      <c r="X592" s="7">
        <v>45862</v>
      </c>
      <c r="Y592" s="3" t="s">
        <v>1609</v>
      </c>
      <c r="Z592" s="3">
        <v>91984</v>
      </c>
      <c r="AA592" s="3">
        <f>IFERROR(VLOOKUP(Presupuestos[[#This Row],[RAZON SOCIAL]],CHOOSE({1,2},Clientes_Proveedores[Razon Social],Clientes_Proveedores[Ruc / Dni]),2,0),"-")</f>
        <v>20467534026</v>
      </c>
      <c r="AB592" s="31" t="s">
        <v>1610</v>
      </c>
      <c r="AC592" s="3" t="s">
        <v>670</v>
      </c>
      <c r="AD592" s="5">
        <v>0.18</v>
      </c>
      <c r="AE592" s="6">
        <v>8388.134</v>
      </c>
      <c r="AF592" s="6">
        <f>Presupuestos[[#This Row],[BASE]]*Presupuestos[[#This Row],[% IGV]]</f>
        <v>1509.86412</v>
      </c>
      <c r="AG592" s="22">
        <f>ROUND(SUM(Presupuestos[[#This Row],[BASE]:[IGV]]),2)</f>
        <v>9898</v>
      </c>
      <c r="AH592" s="9" t="str">
        <f>IF(Presupuestos[[#This Row],[MONEDA]]="USD",VLOOKUP(Presupuestos[[#This Row],[FECHA DE EMISION]],Tipo_Cambio[],3,0),"")</f>
        <v/>
      </c>
      <c r="AI592" s="22">
        <f>IFERROR(ROUND(IF(Presupuestos[[#This Row],[MONEDA]]="PEN",Presupuestos[[#This Row],[TOTAL]],Presupuestos[[#This Row],[TOTAL]]*Presupuestos[[#This Row],[TIPO DE CAMBIO]]),2),"")</f>
        <v>9898</v>
      </c>
      <c r="AJ592" s="5"/>
      <c r="AK592" s="33" t="s">
        <v>671</v>
      </c>
      <c r="AL592" s="5" t="s">
        <v>680</v>
      </c>
      <c r="AM592" s="23" t="s">
        <v>671</v>
      </c>
      <c r="AN592" s="23" t="s">
        <v>759</v>
      </c>
      <c r="AO592" s="7">
        <f>IFERROR(VLOOKUP("1-"&amp;Presupuestos[[#This Row],[ID DOCUMENTO]],BD_Pagos[],7,0),"")</f>
        <v>0</v>
      </c>
      <c r="AP592" s="16" t="str">
        <f>IFERROR(VLOOKUP("1-"&amp;Presupuestos[[#This Row],[ID DOCUMENTO]],BD_Pagos[],8,0),"")</f>
        <v/>
      </c>
      <c r="AQ592" s="17" t="str">
        <f>IFERROR(VLOOKUP("1-"&amp;Presupuestos[[#This Row],[ID DOCUMENTO]],BD_Pagos[],9,0),"")</f>
        <v/>
      </c>
      <c r="AR592" s="54"/>
      <c r="AS592" s="7">
        <f>IFERROR(VLOOKUP("2-"&amp;Presupuestos[[#This Row],[ID DOCUMENTO]],BD_Pagos[],7,0),"")</f>
        <v>0</v>
      </c>
      <c r="AT592" s="16" t="str">
        <f>IFERROR(VLOOKUP("2-"&amp;Presupuestos[[#This Row],[ID DOCUMENTO]],BD_Pagos[],8,0),"")</f>
        <v/>
      </c>
      <c r="AU592" s="17">
        <f>IFERROR(VLOOKUP("2-"&amp;Presupuestos[[#This Row],[ID DOCUMENTO]],BD_Pagos[],9,0),"")</f>
        <v>0</v>
      </c>
      <c r="AV592" s="20">
        <f>IF(IFERROR(VLOOKUP("2-"&amp;Presupuestos[[#This Row],[ID DOCUMENTO]],BD_Pagos[],10,0),0)&gt;Presupuestos[[#This Row],[TOTAL SOLES]],Presupuestos[[#This Row],[TOTAL SOLES]],IFERROR(VLOOKUP("2-"&amp;Presupuestos[[#This Row],[ID DOCUMENTO]],BD_Pagos[],10,0),0))</f>
        <v>0</v>
      </c>
      <c r="AW592" s="7"/>
      <c r="AX592" s="16"/>
      <c r="AY592" s="17"/>
      <c r="AZ592" s="20"/>
      <c r="BA592" s="7"/>
      <c r="BB592" s="16"/>
      <c r="BC592" s="17"/>
      <c r="BD592" s="20"/>
      <c r="BE592" s="7">
        <f>IFERROR(VLOOKUP("5-"&amp;Presupuestos[[#This Row],[ID DOCUMENTO]],BD_Pagos[],7,0),"")</f>
        <v>0</v>
      </c>
      <c r="BF592" s="17">
        <f>IFERROR(VLOOKUP("5-"&amp;Presupuestos[[#This Row],[ID DOCUMENTO]],BD_Pagos[],9,0),"")</f>
        <v>0</v>
      </c>
      <c r="BG592" s="20">
        <f>IF(IFERROR(VLOOKUP("5-"&amp;Presupuestos[[#This Row],[ID DOCUMENTO]],BD_Pagos[],10,0),0)&gt;Presupuestos[[#This Row],[TOTAL SOLES]],Presupuestos[[#This Row],[TOTAL SOLES]],IFERROR(VLOOKUP("5-"&amp;Presupuestos[[#This Row],[ID DOCUMENTO]],BD_Pagos[],10,0),0))</f>
        <v>0</v>
      </c>
      <c r="BH592" s="7">
        <f>IFERROR(VLOOKUP("1-Detraccion"&amp;Presupuestos[[#This Row],[ID DOCUMENTO]],BD_Pagos[],2,0),"")</f>
        <v>0</v>
      </c>
      <c r="BI592" s="3" t="str">
        <f>IFERROR(VLOOKUP("1-Detraccion"&amp;Presupuestos[[#This Row],[ID DOCUMENTO]],BD_Pagos[],3,0),"")</f>
        <v/>
      </c>
      <c r="BJ592" s="3">
        <f>IFERROR(VLOOKUP("1-Detraccion"&amp;Presupuestos[[#This Row],[ID DOCUMENTO]],BD_Pagos[],4,0),"")</f>
        <v>0</v>
      </c>
      <c r="BK592" s="6">
        <f>IF(IFERROR(VLOOKUP("1-Detraccion"&amp;Presupuestos[[#This Row],[ID DOCUMENTO]],BD_Pagos[],5,0),0)&gt;Presupuestos[[#This Row],[TOTAL SOLES]],Presupuestos[[#This Row],[TOTAL SOLES]],IFERROR(VLOOKUP("1-Detraccion"&amp;Presupuestos[[#This Row],[ID DOCUMENTO]],BD_Pagos[],5,0),0))</f>
        <v>0</v>
      </c>
      <c r="BL592" s="6">
        <f>IF(IFERROR(VLOOKUP("1-Detraccion"&amp;Presupuestos[[#This Row],[ID DOCUMENTO]],BD_Pagos[],6,0),0)&gt;Presupuestos[[#This Row],[TOTAL SOLES]],Presupuestos[[#This Row],[TOTAL SOLES]],IFERROR(VLOOKUP("1-Detraccion"&amp;Presupuestos[[#This Row],[ID DOCUMENTO]],BD_Pagos[],6,0),0))</f>
        <v>0</v>
      </c>
      <c r="BM592" s="37"/>
      <c r="BN592" s="3"/>
      <c r="BO592" s="3"/>
      <c r="BP592" s="6"/>
      <c r="BQ59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9898</v>
      </c>
      <c r="BR592" s="23" t="str">
        <f>IF(Presupuestos[[#This Row],[SALDO ME-MN]]&gt;0,"PENDIENTE","CANCELADO")</f>
        <v>PENDIENTE</v>
      </c>
      <c r="BS592" s="23" t="str">
        <f>IF(COUNTIFS($U$4:$U591,Presupuestos[[#This Row],[ID DOCUMENTO]])&gt;=1,IF(B591=Presupuestos[[#This Row],[ID]],"OK","DOC. DUPLICADO"),"OK")</f>
        <v>OK</v>
      </c>
    </row>
    <row r="593" spans="2:71" ht="36" x14ac:dyDescent="0.25">
      <c r="B593" s="34">
        <f>IF(Presupuestos[[#This Row],[ID DOCUMENTO]]=U592,B592,IF(B592="ID",1,B592+1))</f>
        <v>566</v>
      </c>
      <c r="C593" s="2">
        <v>45874</v>
      </c>
      <c r="D593" s="2">
        <v>45874</v>
      </c>
      <c r="E593" s="3" t="s">
        <v>966</v>
      </c>
      <c r="F593" s="25" t="s">
        <v>35</v>
      </c>
      <c r="G593" s="25" t="s">
        <v>118</v>
      </c>
      <c r="H593" s="25" t="s">
        <v>219</v>
      </c>
      <c r="I593" s="36" t="str">
        <f>IFERROR(VLOOKUP(Presupuestos[[#This Row],[AREA]]&amp;Presupuestos[[#This Row],[CONCEPTO]]&amp;Presupuestos[[#This Row],[DESCRIPCION]],Tabla28[[Columna1]:[CÓDIGO NUEVO]],2,0),"")</f>
        <v>P0311002</v>
      </c>
      <c r="J593" s="3" t="s">
        <v>1611</v>
      </c>
      <c r="K593" s="3" t="s">
        <v>1612</v>
      </c>
      <c r="L593" s="3" t="s">
        <v>1185</v>
      </c>
      <c r="M593" s="31" t="s">
        <v>1613</v>
      </c>
      <c r="N593" s="3"/>
      <c r="O593" s="3" t="s">
        <v>300</v>
      </c>
      <c r="P593" s="3" t="s">
        <v>132</v>
      </c>
      <c r="Q593" s="3" t="str">
        <f>IFERROR(VLOOKUP(Presupuestos[[#This Row],[CLASIFICACIÓN (N)]],Tabla17[],2,0),"")</f>
        <v>Gastos operativos</v>
      </c>
      <c r="R593" s="3" t="str">
        <f>IFERROR(VLOOKUP(Presupuestos[[#This Row],[CLASIFICACIÓN (N)]],Tabla17[],3,0),"")</f>
        <v>Operativo</v>
      </c>
      <c r="S593" s="3" t="s">
        <v>34</v>
      </c>
      <c r="T593" s="3" t="str">
        <f>IFERROR(VLOOKUP(Presupuestos[[#This Row],[ALMACEN]],Tabla5[],2,0),"")</f>
        <v>Arequipa</v>
      </c>
      <c r="U593" s="19" t="str">
        <f>IFERROR(VLOOKUP(Presupuestos[[#This Row],[TIPO DE DOCUMENTO]],Tipo_Documento[],2,0)&amp;Presupuestos[[#This Row],[SERIE]]&amp;Presupuestos[[#This Row],[NUMERO]]&amp;Presupuestos[[#This Row],[RUC]],"")</f>
        <v>01E00121110801606542</v>
      </c>
      <c r="V593" s="3" t="s">
        <v>120</v>
      </c>
      <c r="W593" s="7">
        <v>45876</v>
      </c>
      <c r="X593" s="7">
        <v>45876</v>
      </c>
      <c r="Y593" s="3" t="s">
        <v>668</v>
      </c>
      <c r="Z593" s="3">
        <v>211</v>
      </c>
      <c r="AA593" s="3">
        <f>IFERROR(VLOOKUP(Presupuestos[[#This Row],[RAZON SOCIAL]],CHOOSE({1,2},Clientes_Proveedores[Razon Social],Clientes_Proveedores[Ruc / Dni]),2,0),"-")</f>
        <v>10801606542</v>
      </c>
      <c r="AB593" s="31" t="s">
        <v>1614</v>
      </c>
      <c r="AC593" s="3" t="s">
        <v>670</v>
      </c>
      <c r="AD593" s="5">
        <v>0.18</v>
      </c>
      <c r="AE593" s="6">
        <v>847.46</v>
      </c>
      <c r="AF593" s="6">
        <f>Presupuestos[[#This Row],[BASE]]*Presupuestos[[#This Row],[% IGV]]</f>
        <v>152.5428</v>
      </c>
      <c r="AG593" s="22">
        <f>ROUND(SUM(Presupuestos[[#This Row],[BASE]:[IGV]]),2)</f>
        <v>1000</v>
      </c>
      <c r="AH593" s="9" t="str">
        <f>IF(Presupuestos[[#This Row],[MONEDA]]="USD",VLOOKUP(Presupuestos[[#This Row],[FECHA DE EMISION]],Tipo_Cambio[],3,0),"")</f>
        <v/>
      </c>
      <c r="AI593" s="22">
        <f>IFERROR(ROUND(IF(Presupuestos[[#This Row],[MONEDA]]="PEN",Presupuestos[[#This Row],[TOTAL]],Presupuestos[[#This Row],[TOTAL]]*Presupuestos[[#This Row],[TIPO DE CAMBIO]]),2),"")</f>
        <v>1000</v>
      </c>
      <c r="AJ593" s="5">
        <v>0.04</v>
      </c>
      <c r="AK593" s="33" t="s">
        <v>671</v>
      </c>
      <c r="AL593" s="5" t="s">
        <v>680</v>
      </c>
      <c r="AM593" s="23" t="s">
        <v>671</v>
      </c>
      <c r="AN593" s="23" t="s">
        <v>671</v>
      </c>
      <c r="AO593" s="7">
        <f>IFERROR(VLOOKUP("1-"&amp;Presupuestos[[#This Row],[ID DOCUMENTO]],BD_Pagos[],7,0),"")</f>
        <v>45883</v>
      </c>
      <c r="AP593" s="16" t="str">
        <f>IFERROR(VLOOKUP("1-"&amp;Presupuestos[[#This Row],[ID DOCUMENTO]],BD_Pagos[],8,0),"")</f>
        <v>B-BCP - Soles</v>
      </c>
      <c r="AQ593" s="17">
        <f>IFERROR(VLOOKUP("1-"&amp;Presupuestos[[#This Row],[ID DOCUMENTO]],BD_Pagos[],9,0),"")</f>
        <v>1929985</v>
      </c>
      <c r="AR593" s="54"/>
      <c r="AS593" s="7">
        <f>IFERROR(VLOOKUP("2-"&amp;Presupuestos[[#This Row],[ID DOCUMENTO]],BD_Pagos[],7,0),"")</f>
        <v>0</v>
      </c>
      <c r="AT593" s="16" t="str">
        <f>IFERROR(VLOOKUP("2-"&amp;Presupuestos[[#This Row],[ID DOCUMENTO]],BD_Pagos[],8,0),"")</f>
        <v/>
      </c>
      <c r="AU593" s="17">
        <f>IFERROR(VLOOKUP("2-"&amp;Presupuestos[[#This Row],[ID DOCUMENTO]],BD_Pagos[],9,0),"")</f>
        <v>0</v>
      </c>
      <c r="AV593" s="20">
        <f>IF(IFERROR(VLOOKUP("2-"&amp;Presupuestos[[#This Row],[ID DOCUMENTO]],BD_Pagos[],10,0),0)&gt;Presupuestos[[#This Row],[TOTAL SOLES]],Presupuestos[[#This Row],[TOTAL SOLES]],IFERROR(VLOOKUP("2-"&amp;Presupuestos[[#This Row],[ID DOCUMENTO]],BD_Pagos[],10,0),0))</f>
        <v>0</v>
      </c>
      <c r="AW593" s="7"/>
      <c r="AX593" s="16"/>
      <c r="AY593" s="17"/>
      <c r="AZ593" s="20"/>
      <c r="BA593" s="7"/>
      <c r="BB593" s="16"/>
      <c r="BC593" s="17"/>
      <c r="BD593" s="20"/>
      <c r="BE593" s="7">
        <f>IFERROR(VLOOKUP("5-"&amp;Presupuestos[[#This Row],[ID DOCUMENTO]],BD_Pagos[],7,0),"")</f>
        <v>0</v>
      </c>
      <c r="BF593" s="17">
        <f>IFERROR(VLOOKUP("5-"&amp;Presupuestos[[#This Row],[ID DOCUMENTO]],BD_Pagos[],9,0),"")</f>
        <v>0</v>
      </c>
      <c r="BG593" s="20">
        <f>IF(IFERROR(VLOOKUP("5-"&amp;Presupuestos[[#This Row],[ID DOCUMENTO]],BD_Pagos[],10,0),0)&gt;Presupuestos[[#This Row],[TOTAL SOLES]],Presupuestos[[#This Row],[TOTAL SOLES]],IFERROR(VLOOKUP("5-"&amp;Presupuestos[[#This Row],[ID DOCUMENTO]],BD_Pagos[],10,0),0))</f>
        <v>0</v>
      </c>
      <c r="BH593" s="7">
        <f>IFERROR(VLOOKUP("1-Detraccion"&amp;Presupuestos[[#This Row],[ID DOCUMENTO]],BD_Pagos[],2,0),"")</f>
        <v>45890</v>
      </c>
      <c r="BI593" s="3" t="str">
        <f>IFERROR(VLOOKUP("1-Detraccion"&amp;Presupuestos[[#This Row],[ID DOCUMENTO]],BD_Pagos[],3,0),"")</f>
        <v/>
      </c>
      <c r="BJ593" s="3">
        <f>IFERROR(VLOOKUP("1-Detraccion"&amp;Presupuestos[[#This Row],[ID DOCUMENTO]],BD_Pagos[],4,0),"")</f>
        <v>279466707</v>
      </c>
      <c r="BK593" s="6">
        <f>IF(IFERROR(VLOOKUP("1-Detraccion"&amp;Presupuestos[[#This Row],[ID DOCUMENTO]],BD_Pagos[],5,0),0)&gt;Presupuestos[[#This Row],[TOTAL SOLES]],Presupuestos[[#This Row],[TOTAL SOLES]],IFERROR(VLOOKUP("1-Detraccion"&amp;Presupuestos[[#This Row],[ID DOCUMENTO]],BD_Pagos[],5,0),0))</f>
        <v>40</v>
      </c>
      <c r="BL593" s="6">
        <f>IF(IFERROR(VLOOKUP("1-Detraccion"&amp;Presupuestos[[#This Row],[ID DOCUMENTO]],BD_Pagos[],6,0),0)&gt;Presupuestos[[#This Row],[TOTAL SOLES]],Presupuestos[[#This Row],[TOTAL SOLES]],IFERROR(VLOOKUP("1-Detraccion"&amp;Presupuestos[[#This Row],[ID DOCUMENTO]],BD_Pagos[],6,0),0))</f>
        <v>40</v>
      </c>
      <c r="BM593" s="37"/>
      <c r="BN593" s="3"/>
      <c r="BO593" s="3"/>
      <c r="BP593" s="6"/>
      <c r="BQ59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1000</v>
      </c>
      <c r="BR593" s="23" t="str">
        <f>IF(Presupuestos[[#This Row],[SALDO ME-MN]]&gt;0,"PENDIENTE","CANCELADO")</f>
        <v>PENDIENTE</v>
      </c>
      <c r="BS593" s="23" t="str">
        <f>IF(COUNTIFS($U$4:$U592,Presupuestos[[#This Row],[ID DOCUMENTO]])&gt;=1,IF(B592=Presupuestos[[#This Row],[ID]],"OK","DOC. DUPLICADO"),"OK")</f>
        <v>OK</v>
      </c>
    </row>
    <row r="594" spans="2:71" ht="48" x14ac:dyDescent="0.25">
      <c r="B594" s="34">
        <f>IF(Presupuestos[[#This Row],[ID DOCUMENTO]]=U593,B593,IF(B593="ID",1,B593+1))</f>
        <v>567</v>
      </c>
      <c r="C594" s="2">
        <v>45881</v>
      </c>
      <c r="D594" s="2">
        <v>45881</v>
      </c>
      <c r="E594" s="3" t="s">
        <v>885</v>
      </c>
      <c r="F594" s="25" t="s">
        <v>35</v>
      </c>
      <c r="G594" s="25" t="s">
        <v>257</v>
      </c>
      <c r="H594" s="25" t="s">
        <v>205</v>
      </c>
      <c r="I594" s="36" t="str">
        <f>IFERROR(VLOOKUP(Presupuestos[[#This Row],[AREA]]&amp;Presupuestos[[#This Row],[CONCEPTO]]&amp;Presupuestos[[#This Row],[DESCRIPCION]],Tabla28[[Columna1]:[CÓDIGO NUEVO]],2,0),"")</f>
        <v>P0309001</v>
      </c>
      <c r="J594" s="3" t="s">
        <v>1615</v>
      </c>
      <c r="K594" s="3" t="s">
        <v>666</v>
      </c>
      <c r="L594" s="3" t="s">
        <v>666</v>
      </c>
      <c r="M594" s="31" t="s">
        <v>1616</v>
      </c>
      <c r="N594" s="3"/>
      <c r="O594" s="3" t="s">
        <v>300</v>
      </c>
      <c r="P594" s="3" t="s">
        <v>142</v>
      </c>
      <c r="Q594" s="3" t="str">
        <f>IFERROR(VLOOKUP(Presupuestos[[#This Row],[CLASIFICACIÓN (N)]],Tabla17[],2,0),"")</f>
        <v>Gastos no operativos</v>
      </c>
      <c r="R594" s="3" t="str">
        <f>IFERROR(VLOOKUP(Presupuestos[[#This Row],[CLASIFICACIÓN (N)]],Tabla17[],3,0),"")</f>
        <v>Operativo</v>
      </c>
      <c r="S594" s="3" t="s">
        <v>41</v>
      </c>
      <c r="T594" s="3" t="str">
        <f>IFERROR(VLOOKUP(Presupuestos[[#This Row],[ALMACEN]],Tabla5[],2,0),"")</f>
        <v>Lima</v>
      </c>
      <c r="U594" s="19" t="str">
        <f>IFERROR(VLOOKUP(Presupuestos[[#This Row],[TIPO DE DOCUMENTO]],Tipo_Documento[],2,0)&amp;Presupuestos[[#This Row],[SERIE]]&amp;Presupuestos[[#This Row],[NUMERO]]&amp;Presupuestos[[#This Row],[RUC]],"")</f>
        <v>LIQCOM12611111111</v>
      </c>
      <c r="V594" s="3" t="s">
        <v>175</v>
      </c>
      <c r="W594" s="7">
        <v>45881</v>
      </c>
      <c r="X594" s="7">
        <v>45881</v>
      </c>
      <c r="Y594" s="3" t="s">
        <v>28</v>
      </c>
      <c r="Z594" s="3">
        <v>126</v>
      </c>
      <c r="AA594" s="3">
        <f>IFERROR(VLOOKUP(Presupuestos[[#This Row],[RAZON SOCIAL]],CHOOSE({1,2},Clientes_Proveedores[Razon Social],Clientes_Proveedores[Ruc / Dni]),2,0),"-")</f>
        <v>11111111</v>
      </c>
      <c r="AB594" s="31" t="s">
        <v>916</v>
      </c>
      <c r="AC594" s="3" t="s">
        <v>670</v>
      </c>
      <c r="AD594" s="5"/>
      <c r="AE594" s="6">
        <v>180</v>
      </c>
      <c r="AF594" s="6">
        <f>Presupuestos[[#This Row],[BASE]]*Presupuestos[[#This Row],[% IGV]]</f>
        <v>0</v>
      </c>
      <c r="AG594" s="22">
        <f>ROUND(SUM(Presupuestos[[#This Row],[BASE]:[IGV]]),2)</f>
        <v>180</v>
      </c>
      <c r="AH594" s="9" t="str">
        <f>IF(Presupuestos[[#This Row],[MONEDA]]="USD",VLOOKUP(Presupuestos[[#This Row],[FECHA DE EMISION]],Tipo_Cambio[],3,0),"")</f>
        <v/>
      </c>
      <c r="AI594" s="22">
        <f>IFERROR(ROUND(IF(Presupuestos[[#This Row],[MONEDA]]="PEN",Presupuestos[[#This Row],[TOTAL]],Presupuestos[[#This Row],[TOTAL]]*Presupuestos[[#This Row],[TIPO DE CAMBIO]]),2),"")</f>
        <v>180</v>
      </c>
      <c r="AJ594" s="5"/>
      <c r="AK594" s="33" t="s">
        <v>671</v>
      </c>
      <c r="AL594" s="5" t="s">
        <v>742</v>
      </c>
      <c r="AM594" s="23" t="s">
        <v>671</v>
      </c>
      <c r="AN594" s="23" t="s">
        <v>759</v>
      </c>
      <c r="AO594" s="7">
        <f>IFERROR(VLOOKUP("1-"&amp;Presupuestos[[#This Row],[ID DOCUMENTO]],BD_Pagos[],7,0),"")</f>
        <v>0</v>
      </c>
      <c r="AP594" s="16" t="str">
        <f>IFERROR(VLOOKUP("1-"&amp;Presupuestos[[#This Row],[ID DOCUMENTO]],BD_Pagos[],8,0),"")</f>
        <v/>
      </c>
      <c r="AQ594" s="17" t="str">
        <f>IFERROR(VLOOKUP("1-"&amp;Presupuestos[[#This Row],[ID DOCUMENTO]],BD_Pagos[],9,0),"")</f>
        <v/>
      </c>
      <c r="AR594" s="54"/>
      <c r="AS594" s="7">
        <f>IFERROR(VLOOKUP("2-"&amp;Presupuestos[[#This Row],[ID DOCUMENTO]],BD_Pagos[],7,0),"")</f>
        <v>0</v>
      </c>
      <c r="AT594" s="16" t="str">
        <f>IFERROR(VLOOKUP("2-"&amp;Presupuestos[[#This Row],[ID DOCUMENTO]],BD_Pagos[],8,0),"")</f>
        <v/>
      </c>
      <c r="AU594" s="17">
        <f>IFERROR(VLOOKUP("2-"&amp;Presupuestos[[#This Row],[ID DOCUMENTO]],BD_Pagos[],9,0),"")</f>
        <v>0</v>
      </c>
      <c r="AV594" s="20">
        <f>IF(IFERROR(VLOOKUP("2-"&amp;Presupuestos[[#This Row],[ID DOCUMENTO]],BD_Pagos[],10,0),0)&gt;Presupuestos[[#This Row],[TOTAL SOLES]],Presupuestos[[#This Row],[TOTAL SOLES]],IFERROR(VLOOKUP("2-"&amp;Presupuestos[[#This Row],[ID DOCUMENTO]],BD_Pagos[],10,0),0))</f>
        <v>0</v>
      </c>
      <c r="AW594" s="7"/>
      <c r="AX594" s="16"/>
      <c r="AY594" s="17"/>
      <c r="AZ594" s="20"/>
      <c r="BA594" s="7"/>
      <c r="BB594" s="16"/>
      <c r="BC594" s="17"/>
      <c r="BD594" s="20"/>
      <c r="BE594" s="7">
        <f>IFERROR(VLOOKUP("5-"&amp;Presupuestos[[#This Row],[ID DOCUMENTO]],BD_Pagos[],7,0),"")</f>
        <v>0</v>
      </c>
      <c r="BF594" s="17">
        <f>IFERROR(VLOOKUP("5-"&amp;Presupuestos[[#This Row],[ID DOCUMENTO]],BD_Pagos[],9,0),"")</f>
        <v>0</v>
      </c>
      <c r="BG594" s="20">
        <f>IF(IFERROR(VLOOKUP("5-"&amp;Presupuestos[[#This Row],[ID DOCUMENTO]],BD_Pagos[],10,0),0)&gt;Presupuestos[[#This Row],[TOTAL SOLES]],Presupuestos[[#This Row],[TOTAL SOLES]],IFERROR(VLOOKUP("5-"&amp;Presupuestos[[#This Row],[ID DOCUMENTO]],BD_Pagos[],10,0),0))</f>
        <v>0</v>
      </c>
      <c r="BH594" s="7">
        <f>IFERROR(VLOOKUP("1-Detraccion"&amp;Presupuestos[[#This Row],[ID DOCUMENTO]],BD_Pagos[],2,0),"")</f>
        <v>0</v>
      </c>
      <c r="BI594" s="3" t="str">
        <f>IFERROR(VLOOKUP("1-Detraccion"&amp;Presupuestos[[#This Row],[ID DOCUMENTO]],BD_Pagos[],3,0),"")</f>
        <v/>
      </c>
      <c r="BJ594" s="3">
        <f>IFERROR(VLOOKUP("1-Detraccion"&amp;Presupuestos[[#This Row],[ID DOCUMENTO]],BD_Pagos[],4,0),"")</f>
        <v>0</v>
      </c>
      <c r="BK594" s="6">
        <f>IF(IFERROR(VLOOKUP("1-Detraccion"&amp;Presupuestos[[#This Row],[ID DOCUMENTO]],BD_Pagos[],5,0),0)&gt;Presupuestos[[#This Row],[TOTAL SOLES]],Presupuestos[[#This Row],[TOTAL SOLES]],IFERROR(VLOOKUP("1-Detraccion"&amp;Presupuestos[[#This Row],[ID DOCUMENTO]],BD_Pagos[],5,0),0))</f>
        <v>0</v>
      </c>
      <c r="BL594" s="6">
        <f>IF(IFERROR(VLOOKUP("1-Detraccion"&amp;Presupuestos[[#This Row],[ID DOCUMENTO]],BD_Pagos[],6,0),0)&gt;Presupuestos[[#This Row],[TOTAL SOLES]],Presupuestos[[#This Row],[TOTAL SOLES]],IFERROR(VLOOKUP("1-Detraccion"&amp;Presupuestos[[#This Row],[ID DOCUMENTO]],BD_Pagos[],6,0),0))</f>
        <v>0</v>
      </c>
      <c r="BM594" s="37"/>
      <c r="BN594" s="3"/>
      <c r="BO594" s="3"/>
      <c r="BP594" s="6"/>
      <c r="BQ59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180</v>
      </c>
      <c r="BR594" s="23" t="str">
        <f>IF(Presupuestos[[#This Row],[SALDO ME-MN]]&gt;0,"PENDIENTE","CANCELADO")</f>
        <v>PENDIENTE</v>
      </c>
      <c r="BS594" s="23" t="str">
        <f>IF(COUNTIFS($U$4:$U593,Presupuestos[[#This Row],[ID DOCUMENTO]])&gt;=1,IF(B593=Presupuestos[[#This Row],[ID]],"OK","DOC. DUPLICADO"),"OK")</f>
        <v>OK</v>
      </c>
    </row>
    <row r="595" spans="2:71" ht="24" x14ac:dyDescent="0.25">
      <c r="B595" s="34">
        <f>IF(Presupuestos[[#This Row],[ID DOCUMENTO]]=U594,B594,IF(B594="ID",1,B594+1))</f>
        <v>567</v>
      </c>
      <c r="C595" s="2">
        <v>45881</v>
      </c>
      <c r="D595" s="2">
        <v>45881</v>
      </c>
      <c r="E595" s="3" t="s">
        <v>885</v>
      </c>
      <c r="F595" s="25" t="s">
        <v>35</v>
      </c>
      <c r="G595" s="25" t="s">
        <v>19</v>
      </c>
      <c r="H595" s="25" t="s">
        <v>228</v>
      </c>
      <c r="I595" s="36" t="str">
        <f>IFERROR(VLOOKUP(Presupuestos[[#This Row],[AREA]]&amp;Presupuestos[[#This Row],[CONCEPTO]]&amp;Presupuestos[[#This Row],[DESCRIPCION]],Tabla28[[Columna1]:[CÓDIGO NUEVO]],2,0),"")</f>
        <v>P0307003</v>
      </c>
      <c r="J595" s="3" t="s">
        <v>1615</v>
      </c>
      <c r="K595" s="3" t="s">
        <v>666</v>
      </c>
      <c r="L595" s="3" t="s">
        <v>666</v>
      </c>
      <c r="M595" s="31" t="s">
        <v>1617</v>
      </c>
      <c r="N595" s="3"/>
      <c r="O595" s="3" t="s">
        <v>300</v>
      </c>
      <c r="P595" s="3" t="s">
        <v>142</v>
      </c>
      <c r="Q595" s="3" t="str">
        <f>IFERROR(VLOOKUP(Presupuestos[[#This Row],[CLASIFICACIÓN (N)]],Tabla17[],2,0),"")</f>
        <v>Gastos no operativos</v>
      </c>
      <c r="R595" s="3" t="str">
        <f>IFERROR(VLOOKUP(Presupuestos[[#This Row],[CLASIFICACIÓN (N)]],Tabla17[],3,0),"")</f>
        <v>Operativo</v>
      </c>
      <c r="S595" s="3" t="s">
        <v>41</v>
      </c>
      <c r="T595" s="3" t="str">
        <f>IFERROR(VLOOKUP(Presupuestos[[#This Row],[ALMACEN]],Tabla5[],2,0),"")</f>
        <v>Lima</v>
      </c>
      <c r="U595" s="19" t="str">
        <f>IFERROR(VLOOKUP(Presupuestos[[#This Row],[TIPO DE DOCUMENTO]],Tipo_Documento[],2,0)&amp;Presupuestos[[#This Row],[SERIE]]&amp;Presupuestos[[#This Row],[NUMERO]]&amp;Presupuestos[[#This Row],[RUC]],"")</f>
        <v>LIQCOM12611111111</v>
      </c>
      <c r="V595" s="3" t="s">
        <v>175</v>
      </c>
      <c r="W595" s="7">
        <v>45881</v>
      </c>
      <c r="X595" s="7">
        <v>45881</v>
      </c>
      <c r="Y595" s="3" t="s">
        <v>28</v>
      </c>
      <c r="Z595" s="3">
        <v>126</v>
      </c>
      <c r="AA595" s="3">
        <f>IFERROR(VLOOKUP(Presupuestos[[#This Row],[RAZON SOCIAL]],CHOOSE({1,2},Clientes_Proveedores[Razon Social],Clientes_Proveedores[Ruc / Dni]),2,0),"-")</f>
        <v>11111111</v>
      </c>
      <c r="AB595" s="31" t="s">
        <v>916</v>
      </c>
      <c r="AC595" s="3" t="s">
        <v>670</v>
      </c>
      <c r="AD595" s="5"/>
      <c r="AE595" s="6">
        <v>40</v>
      </c>
      <c r="AF595" s="6">
        <f>Presupuestos[[#This Row],[BASE]]*Presupuestos[[#This Row],[% IGV]]</f>
        <v>0</v>
      </c>
      <c r="AG595" s="22">
        <f>ROUND(SUM(Presupuestos[[#This Row],[BASE]:[IGV]]),2)</f>
        <v>40</v>
      </c>
      <c r="AH595" s="9" t="str">
        <f>IF(Presupuestos[[#This Row],[MONEDA]]="USD",VLOOKUP(Presupuestos[[#This Row],[FECHA DE EMISION]],Tipo_Cambio[],3,0),"")</f>
        <v/>
      </c>
      <c r="AI595" s="22">
        <f>IFERROR(ROUND(IF(Presupuestos[[#This Row],[MONEDA]]="PEN",Presupuestos[[#This Row],[TOTAL]],Presupuestos[[#This Row],[TOTAL]]*Presupuestos[[#This Row],[TIPO DE CAMBIO]]),2),"")</f>
        <v>40</v>
      </c>
      <c r="AJ595" s="5"/>
      <c r="AK595" s="33" t="s">
        <v>671</v>
      </c>
      <c r="AL595" s="5" t="s">
        <v>742</v>
      </c>
      <c r="AM595" s="23" t="s">
        <v>671</v>
      </c>
      <c r="AN595" s="23" t="s">
        <v>759</v>
      </c>
      <c r="AO595" s="7">
        <f>IFERROR(VLOOKUP("1-"&amp;Presupuestos[[#This Row],[ID DOCUMENTO]],BD_Pagos[],7,0),"")</f>
        <v>0</v>
      </c>
      <c r="AP595" s="16" t="str">
        <f>IFERROR(VLOOKUP("1-"&amp;Presupuestos[[#This Row],[ID DOCUMENTO]],BD_Pagos[],8,0),"")</f>
        <v/>
      </c>
      <c r="AQ595" s="17" t="str">
        <f>IFERROR(VLOOKUP("1-"&amp;Presupuestos[[#This Row],[ID DOCUMENTO]],BD_Pagos[],9,0),"")</f>
        <v/>
      </c>
      <c r="AR595" s="54"/>
      <c r="AS595" s="7">
        <f>IFERROR(VLOOKUP("2-"&amp;Presupuestos[[#This Row],[ID DOCUMENTO]],BD_Pagos[],7,0),"")</f>
        <v>0</v>
      </c>
      <c r="AT595" s="16" t="str">
        <f>IFERROR(VLOOKUP("2-"&amp;Presupuestos[[#This Row],[ID DOCUMENTO]],BD_Pagos[],8,0),"")</f>
        <v/>
      </c>
      <c r="AU595" s="17">
        <f>IFERROR(VLOOKUP("2-"&amp;Presupuestos[[#This Row],[ID DOCUMENTO]],BD_Pagos[],9,0),"")</f>
        <v>0</v>
      </c>
      <c r="AV595" s="20">
        <f>IF(IFERROR(VLOOKUP("2-"&amp;Presupuestos[[#This Row],[ID DOCUMENTO]],BD_Pagos[],10,0),0)&gt;Presupuestos[[#This Row],[TOTAL SOLES]],Presupuestos[[#This Row],[TOTAL SOLES]],IFERROR(VLOOKUP("2-"&amp;Presupuestos[[#This Row],[ID DOCUMENTO]],BD_Pagos[],10,0),0))</f>
        <v>0</v>
      </c>
      <c r="AW595" s="7"/>
      <c r="AX595" s="16"/>
      <c r="AY595" s="17"/>
      <c r="AZ595" s="20"/>
      <c r="BA595" s="7"/>
      <c r="BB595" s="16"/>
      <c r="BC595" s="17"/>
      <c r="BD595" s="20"/>
      <c r="BE595" s="7">
        <f>IFERROR(VLOOKUP("5-"&amp;Presupuestos[[#This Row],[ID DOCUMENTO]],BD_Pagos[],7,0),"")</f>
        <v>0</v>
      </c>
      <c r="BF595" s="17">
        <f>IFERROR(VLOOKUP("5-"&amp;Presupuestos[[#This Row],[ID DOCUMENTO]],BD_Pagos[],9,0),"")</f>
        <v>0</v>
      </c>
      <c r="BG595" s="20">
        <f>IF(IFERROR(VLOOKUP("5-"&amp;Presupuestos[[#This Row],[ID DOCUMENTO]],BD_Pagos[],10,0),0)&gt;Presupuestos[[#This Row],[TOTAL SOLES]],Presupuestos[[#This Row],[TOTAL SOLES]],IFERROR(VLOOKUP("5-"&amp;Presupuestos[[#This Row],[ID DOCUMENTO]],BD_Pagos[],10,0),0))</f>
        <v>0</v>
      </c>
      <c r="BH595" s="7">
        <f>IFERROR(VLOOKUP("1-Detraccion"&amp;Presupuestos[[#This Row],[ID DOCUMENTO]],BD_Pagos[],2,0),"")</f>
        <v>0</v>
      </c>
      <c r="BI595" s="3" t="str">
        <f>IFERROR(VLOOKUP("1-Detraccion"&amp;Presupuestos[[#This Row],[ID DOCUMENTO]],BD_Pagos[],3,0),"")</f>
        <v/>
      </c>
      <c r="BJ595" s="3">
        <f>IFERROR(VLOOKUP("1-Detraccion"&amp;Presupuestos[[#This Row],[ID DOCUMENTO]],BD_Pagos[],4,0),"")</f>
        <v>0</v>
      </c>
      <c r="BK595" s="6">
        <f>IF(IFERROR(VLOOKUP("1-Detraccion"&amp;Presupuestos[[#This Row],[ID DOCUMENTO]],BD_Pagos[],5,0),0)&gt;Presupuestos[[#This Row],[TOTAL SOLES]],Presupuestos[[#This Row],[TOTAL SOLES]],IFERROR(VLOOKUP("1-Detraccion"&amp;Presupuestos[[#This Row],[ID DOCUMENTO]],BD_Pagos[],5,0),0))</f>
        <v>0</v>
      </c>
      <c r="BL595" s="6">
        <f>IF(IFERROR(VLOOKUP("1-Detraccion"&amp;Presupuestos[[#This Row],[ID DOCUMENTO]],BD_Pagos[],6,0),0)&gt;Presupuestos[[#This Row],[TOTAL SOLES]],Presupuestos[[#This Row],[TOTAL SOLES]],IFERROR(VLOOKUP("1-Detraccion"&amp;Presupuestos[[#This Row],[ID DOCUMENTO]],BD_Pagos[],6,0),0))</f>
        <v>0</v>
      </c>
      <c r="BM595" s="37"/>
      <c r="BN595" s="3"/>
      <c r="BO595" s="3"/>
      <c r="BP595" s="6"/>
      <c r="BQ59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40</v>
      </c>
      <c r="BR595" s="23" t="str">
        <f>IF(Presupuestos[[#This Row],[SALDO ME-MN]]&gt;0,"PENDIENTE","CANCELADO")</f>
        <v>PENDIENTE</v>
      </c>
      <c r="BS595" s="23" t="str">
        <f>IF(COUNTIFS($U$4:$U594,Presupuestos[[#This Row],[ID DOCUMENTO]])&gt;=1,IF(B594=Presupuestos[[#This Row],[ID]],"OK","DOC. DUPLICADO"),"OK")</f>
        <v>OK</v>
      </c>
    </row>
    <row r="596" spans="2:71" ht="24" x14ac:dyDescent="0.25">
      <c r="B596" s="34">
        <f>IF(Presupuestos[[#This Row],[ID DOCUMENTO]]=U595,B595,IF(B595="ID",1,B595+1))</f>
        <v>568</v>
      </c>
      <c r="C596" s="2">
        <v>45863</v>
      </c>
      <c r="D596" s="2">
        <v>45863</v>
      </c>
      <c r="E596" s="3" t="s">
        <v>966</v>
      </c>
      <c r="F596" s="25" t="s">
        <v>35</v>
      </c>
      <c r="G596" s="25" t="s">
        <v>19</v>
      </c>
      <c r="H596" s="25" t="s">
        <v>203</v>
      </c>
      <c r="I596" s="36" t="str">
        <f>IFERROR(VLOOKUP(Presupuestos[[#This Row],[AREA]]&amp;Presupuestos[[#This Row],[CONCEPTO]]&amp;Presupuestos[[#This Row],[DESCRIPCION]],Tabla28[[Columna1]:[CÓDIGO NUEVO]],2,0),"")</f>
        <v>P0307001</v>
      </c>
      <c r="J596" s="3" t="s">
        <v>666</v>
      </c>
      <c r="K596" s="3" t="s">
        <v>666</v>
      </c>
      <c r="L596" s="3" t="s">
        <v>666</v>
      </c>
      <c r="M596" s="31" t="s">
        <v>1618</v>
      </c>
      <c r="N596" s="3"/>
      <c r="O596" s="3" t="s">
        <v>315</v>
      </c>
      <c r="P596" s="3" t="s">
        <v>127</v>
      </c>
      <c r="Q596" s="3" t="str">
        <f>IFERROR(VLOOKUP(Presupuestos[[#This Row],[CLASIFICACIÓN (N)]],Tabla17[],2,0),"")</f>
        <v>Gastos operativos</v>
      </c>
      <c r="R596" s="3" t="str">
        <f>IFERROR(VLOOKUP(Presupuestos[[#This Row],[CLASIFICACIÓN (N)]],Tabla17[],3,0),"")</f>
        <v>Operativo</v>
      </c>
      <c r="S596" s="3" t="s">
        <v>16</v>
      </c>
      <c r="T596" s="3" t="str">
        <f>IFERROR(VLOOKUP(Presupuestos[[#This Row],[ALMACEN]],Tabla5[],2,0),"")</f>
        <v>Arequipa</v>
      </c>
      <c r="U596" s="19" t="str">
        <f>IFERROR(VLOOKUP(Presupuestos[[#This Row],[TIPO DE DOCUMENTO]],Tipo_Documento[],2,0)&amp;Presupuestos[[#This Row],[SERIE]]&amp;Presupuestos[[#This Row],[NUMERO]]&amp;Presupuestos[[#This Row],[RUC]],"")</f>
        <v>PLM329148536654</v>
      </c>
      <c r="V596" s="3" t="s">
        <v>171</v>
      </c>
      <c r="W596" s="7">
        <v>45863</v>
      </c>
      <c r="X596" s="7">
        <v>45863</v>
      </c>
      <c r="Y596" s="3">
        <v>3</v>
      </c>
      <c r="Z596" s="3">
        <v>291</v>
      </c>
      <c r="AA596" s="3">
        <f>IFERROR(VLOOKUP(Presupuestos[[#This Row],[RAZON SOCIAL]],CHOOSE({1,2},Clientes_Proveedores[Razon Social],Clientes_Proveedores[Ruc / Dni]),2,0),"-")</f>
        <v>48536654</v>
      </c>
      <c r="AB596" s="31" t="s">
        <v>1619</v>
      </c>
      <c r="AC596" s="3" t="s">
        <v>670</v>
      </c>
      <c r="AD596" s="5"/>
      <c r="AE596" s="6">
        <v>32</v>
      </c>
      <c r="AF596" s="6">
        <f>Presupuestos[[#This Row],[BASE]]*Presupuestos[[#This Row],[% IGV]]</f>
        <v>0</v>
      </c>
      <c r="AG596" s="22">
        <f>ROUND(SUM(Presupuestos[[#This Row],[BASE]:[IGV]]),2)</f>
        <v>32</v>
      </c>
      <c r="AH596" s="9" t="str">
        <f>IF(Presupuestos[[#This Row],[MONEDA]]="USD",VLOOKUP(Presupuestos[[#This Row],[FECHA DE EMISION]],Tipo_Cambio[],3,0),"")</f>
        <v/>
      </c>
      <c r="AI596" s="22">
        <f>IFERROR(ROUND(IF(Presupuestos[[#This Row],[MONEDA]]="PEN",Presupuestos[[#This Row],[TOTAL]],Presupuestos[[#This Row],[TOTAL]]*Presupuestos[[#This Row],[TIPO DE CAMBIO]]),2),"")</f>
        <v>32</v>
      </c>
      <c r="AJ596" s="5"/>
      <c r="AK596" s="33" t="s">
        <v>671</v>
      </c>
      <c r="AL596" s="5" t="s">
        <v>672</v>
      </c>
      <c r="AM596" s="23" t="s">
        <v>671</v>
      </c>
      <c r="AN596" s="23" t="s">
        <v>671</v>
      </c>
      <c r="AO596" s="7">
        <f>IFERROR(VLOOKUP("1-"&amp;Presupuestos[[#This Row],[ID DOCUMENTO]],BD_Pagos[],7,0),"")</f>
        <v>45882</v>
      </c>
      <c r="AP596" s="16" t="str">
        <f>IFERROR(VLOOKUP("1-"&amp;Presupuestos[[#This Row],[ID DOCUMENTO]],BD_Pagos[],8,0),"")</f>
        <v>C-Tesoreria</v>
      </c>
      <c r="AQ596" s="17" t="str">
        <f>IFERROR(VLOOKUP("1-"&amp;Presupuestos[[#This Row],[ID DOCUMENTO]],BD_Pagos[],9,0),"")</f>
        <v>001-12574</v>
      </c>
      <c r="AR596" s="54"/>
      <c r="AS596" s="7">
        <f>IFERROR(VLOOKUP("2-"&amp;Presupuestos[[#This Row],[ID DOCUMENTO]],BD_Pagos[],7,0),"")</f>
        <v>0</v>
      </c>
      <c r="AT596" s="16" t="str">
        <f>IFERROR(VLOOKUP("2-"&amp;Presupuestos[[#This Row],[ID DOCUMENTO]],BD_Pagos[],8,0),"")</f>
        <v/>
      </c>
      <c r="AU596" s="17">
        <f>IFERROR(VLOOKUP("2-"&amp;Presupuestos[[#This Row],[ID DOCUMENTO]],BD_Pagos[],9,0),"")</f>
        <v>0</v>
      </c>
      <c r="AV596" s="20">
        <f>IF(IFERROR(VLOOKUP("2-"&amp;Presupuestos[[#This Row],[ID DOCUMENTO]],BD_Pagos[],10,0),0)&gt;Presupuestos[[#This Row],[TOTAL SOLES]],Presupuestos[[#This Row],[TOTAL SOLES]],IFERROR(VLOOKUP("2-"&amp;Presupuestos[[#This Row],[ID DOCUMENTO]],BD_Pagos[],10,0),0))</f>
        <v>0</v>
      </c>
      <c r="AW596" s="7"/>
      <c r="AX596" s="16"/>
      <c r="AY596" s="17"/>
      <c r="AZ596" s="20"/>
      <c r="BA596" s="7"/>
      <c r="BB596" s="16"/>
      <c r="BC596" s="17"/>
      <c r="BD596" s="20"/>
      <c r="BE596" s="7">
        <f>IFERROR(VLOOKUP("5-"&amp;Presupuestos[[#This Row],[ID DOCUMENTO]],BD_Pagos[],7,0),"")</f>
        <v>0</v>
      </c>
      <c r="BF596" s="17">
        <f>IFERROR(VLOOKUP("5-"&amp;Presupuestos[[#This Row],[ID DOCUMENTO]],BD_Pagos[],9,0),"")</f>
        <v>0</v>
      </c>
      <c r="BG596" s="20">
        <f>IF(IFERROR(VLOOKUP("5-"&amp;Presupuestos[[#This Row],[ID DOCUMENTO]],BD_Pagos[],10,0),0)&gt;Presupuestos[[#This Row],[TOTAL SOLES]],Presupuestos[[#This Row],[TOTAL SOLES]],IFERROR(VLOOKUP("5-"&amp;Presupuestos[[#This Row],[ID DOCUMENTO]],BD_Pagos[],10,0),0))</f>
        <v>0</v>
      </c>
      <c r="BH596" s="7">
        <f>IFERROR(VLOOKUP("1-Detraccion"&amp;Presupuestos[[#This Row],[ID DOCUMENTO]],BD_Pagos[],2,0),"")</f>
        <v>0</v>
      </c>
      <c r="BI596" s="3" t="str">
        <f>IFERROR(VLOOKUP("1-Detraccion"&amp;Presupuestos[[#This Row],[ID DOCUMENTO]],BD_Pagos[],3,0),"")</f>
        <v/>
      </c>
      <c r="BJ596" s="3">
        <f>IFERROR(VLOOKUP("1-Detraccion"&amp;Presupuestos[[#This Row],[ID DOCUMENTO]],BD_Pagos[],4,0),"")</f>
        <v>0</v>
      </c>
      <c r="BK596" s="6">
        <f>IF(IFERROR(VLOOKUP("1-Detraccion"&amp;Presupuestos[[#This Row],[ID DOCUMENTO]],BD_Pagos[],5,0),0)&gt;Presupuestos[[#This Row],[TOTAL SOLES]],Presupuestos[[#This Row],[TOTAL SOLES]],IFERROR(VLOOKUP("1-Detraccion"&amp;Presupuestos[[#This Row],[ID DOCUMENTO]],BD_Pagos[],5,0),0))</f>
        <v>0</v>
      </c>
      <c r="BL596" s="6">
        <f>IF(IFERROR(VLOOKUP("1-Detraccion"&amp;Presupuestos[[#This Row],[ID DOCUMENTO]],BD_Pagos[],6,0),0)&gt;Presupuestos[[#This Row],[TOTAL SOLES]],Presupuestos[[#This Row],[TOTAL SOLES]],IFERROR(VLOOKUP("1-Detraccion"&amp;Presupuestos[[#This Row],[ID DOCUMENTO]],BD_Pagos[],6,0),0))</f>
        <v>0</v>
      </c>
      <c r="BM596" s="37"/>
      <c r="BN596" s="3"/>
      <c r="BO596" s="3"/>
      <c r="BP596" s="6"/>
      <c r="BQ59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32</v>
      </c>
      <c r="BR596" s="23" t="str">
        <f>IF(Presupuestos[[#This Row],[SALDO ME-MN]]&gt;0,"PENDIENTE","CANCELADO")</f>
        <v>PENDIENTE</v>
      </c>
      <c r="BS596" s="23" t="str">
        <f>IF(COUNTIFS($U$4:$U595,Presupuestos[[#This Row],[ID DOCUMENTO]])&gt;=1,IF(B595=Presupuestos[[#This Row],[ID]],"OK","DOC. DUPLICADO"),"OK")</f>
        <v>OK</v>
      </c>
    </row>
    <row r="597" spans="2:71" x14ac:dyDescent="0.25">
      <c r="B597" s="34">
        <f>IF(Presupuestos[[#This Row],[ID DOCUMENTO]]=U596,B596,IF(B596="ID",1,B596+1))</f>
        <v>569</v>
      </c>
      <c r="C597" s="2">
        <v>45868</v>
      </c>
      <c r="D597" s="2">
        <v>45868</v>
      </c>
      <c r="E597" s="3" t="s">
        <v>966</v>
      </c>
      <c r="F597" s="25" t="s">
        <v>35</v>
      </c>
      <c r="G597" s="25" t="s">
        <v>19</v>
      </c>
      <c r="H597" s="25" t="s">
        <v>228</v>
      </c>
      <c r="I597" s="36" t="str">
        <f>IFERROR(VLOOKUP(Presupuestos[[#This Row],[AREA]]&amp;Presupuestos[[#This Row],[CONCEPTO]]&amp;Presupuestos[[#This Row],[DESCRIPCION]],Tabla28[[Columna1]:[CÓDIGO NUEVO]],2,0),"")</f>
        <v>P0307003</v>
      </c>
      <c r="J597" s="3" t="s">
        <v>666</v>
      </c>
      <c r="K597" s="3" t="s">
        <v>666</v>
      </c>
      <c r="L597" s="3" t="s">
        <v>666</v>
      </c>
      <c r="M597" s="31" t="s">
        <v>1620</v>
      </c>
      <c r="N597" s="3"/>
      <c r="O597" s="3" t="s">
        <v>315</v>
      </c>
      <c r="P597" s="3" t="s">
        <v>127</v>
      </c>
      <c r="Q597" s="3" t="str">
        <f>IFERROR(VLOOKUP(Presupuestos[[#This Row],[CLASIFICACIÓN (N)]],Tabla17[],2,0),"")</f>
        <v>Gastos operativos</v>
      </c>
      <c r="R597" s="3" t="str">
        <f>IFERROR(VLOOKUP(Presupuestos[[#This Row],[CLASIFICACIÓN (N)]],Tabla17[],3,0),"")</f>
        <v>Operativo</v>
      </c>
      <c r="S597" s="3" t="s">
        <v>16</v>
      </c>
      <c r="T597" s="3" t="str">
        <f>IFERROR(VLOOKUP(Presupuestos[[#This Row],[ALMACEN]],Tabla5[],2,0),"")</f>
        <v>Arequipa</v>
      </c>
      <c r="U597" s="19" t="str">
        <f>IFERROR(VLOOKUP(Presupuestos[[#This Row],[TIPO DE DOCUMENTO]],Tipo_Documento[],2,0)&amp;Presupuestos[[#This Row],[SERIE]]&amp;Presupuestos[[#This Row],[NUMERO]]&amp;Presupuestos[[#This Row],[RUC]],"")</f>
        <v>PLM329248536654</v>
      </c>
      <c r="V597" s="3" t="s">
        <v>171</v>
      </c>
      <c r="W597" s="7">
        <v>45868</v>
      </c>
      <c r="X597" s="7">
        <v>45868</v>
      </c>
      <c r="Y597" s="3">
        <v>3</v>
      </c>
      <c r="Z597" s="3">
        <v>292</v>
      </c>
      <c r="AA597" s="3">
        <f>IFERROR(VLOOKUP(Presupuestos[[#This Row],[RAZON SOCIAL]],CHOOSE({1,2},Clientes_Proveedores[Razon Social],Clientes_Proveedores[Ruc / Dni]),2,0),"-")</f>
        <v>48536654</v>
      </c>
      <c r="AB597" s="31" t="s">
        <v>1619</v>
      </c>
      <c r="AC597" s="3" t="s">
        <v>670</v>
      </c>
      <c r="AD597" s="5"/>
      <c r="AE597" s="6">
        <v>10</v>
      </c>
      <c r="AF597" s="6">
        <f>Presupuestos[[#This Row],[BASE]]*Presupuestos[[#This Row],[% IGV]]</f>
        <v>0</v>
      </c>
      <c r="AG597" s="22">
        <f>ROUND(SUM(Presupuestos[[#This Row],[BASE]:[IGV]]),2)</f>
        <v>10</v>
      </c>
      <c r="AH597" s="9" t="str">
        <f>IF(Presupuestos[[#This Row],[MONEDA]]="USD",VLOOKUP(Presupuestos[[#This Row],[FECHA DE EMISION]],Tipo_Cambio[],3,0),"")</f>
        <v/>
      </c>
      <c r="AI597" s="22">
        <f>IFERROR(ROUND(IF(Presupuestos[[#This Row],[MONEDA]]="PEN",Presupuestos[[#This Row],[TOTAL]],Presupuestos[[#This Row],[TOTAL]]*Presupuestos[[#This Row],[TIPO DE CAMBIO]]),2),"")</f>
        <v>10</v>
      </c>
      <c r="AJ597" s="5"/>
      <c r="AK597" s="33" t="s">
        <v>671</v>
      </c>
      <c r="AL597" s="5" t="s">
        <v>672</v>
      </c>
      <c r="AM597" s="23" t="s">
        <v>671</v>
      </c>
      <c r="AN597" s="23" t="s">
        <v>671</v>
      </c>
      <c r="AO597" s="7">
        <f>IFERROR(VLOOKUP("1-"&amp;Presupuestos[[#This Row],[ID DOCUMENTO]],BD_Pagos[],7,0),"")</f>
        <v>45882</v>
      </c>
      <c r="AP597" s="16" t="str">
        <f>IFERROR(VLOOKUP("1-"&amp;Presupuestos[[#This Row],[ID DOCUMENTO]],BD_Pagos[],8,0),"")</f>
        <v>C-Tesoreria</v>
      </c>
      <c r="AQ597" s="17" t="str">
        <f>IFERROR(VLOOKUP("1-"&amp;Presupuestos[[#This Row],[ID DOCUMENTO]],BD_Pagos[],9,0),"")</f>
        <v>001-12575</v>
      </c>
      <c r="AR597" s="54"/>
      <c r="AS597" s="7">
        <f>IFERROR(VLOOKUP("2-"&amp;Presupuestos[[#This Row],[ID DOCUMENTO]],BD_Pagos[],7,0),"")</f>
        <v>0</v>
      </c>
      <c r="AT597" s="16" t="str">
        <f>IFERROR(VLOOKUP("2-"&amp;Presupuestos[[#This Row],[ID DOCUMENTO]],BD_Pagos[],8,0),"")</f>
        <v/>
      </c>
      <c r="AU597" s="17">
        <f>IFERROR(VLOOKUP("2-"&amp;Presupuestos[[#This Row],[ID DOCUMENTO]],BD_Pagos[],9,0),"")</f>
        <v>0</v>
      </c>
      <c r="AV597" s="20">
        <f>IF(IFERROR(VLOOKUP("2-"&amp;Presupuestos[[#This Row],[ID DOCUMENTO]],BD_Pagos[],10,0),0)&gt;Presupuestos[[#This Row],[TOTAL SOLES]],Presupuestos[[#This Row],[TOTAL SOLES]],IFERROR(VLOOKUP("2-"&amp;Presupuestos[[#This Row],[ID DOCUMENTO]],BD_Pagos[],10,0),0))</f>
        <v>0</v>
      </c>
      <c r="AW597" s="7"/>
      <c r="AX597" s="16"/>
      <c r="AY597" s="17"/>
      <c r="AZ597" s="20"/>
      <c r="BA597" s="7"/>
      <c r="BB597" s="16"/>
      <c r="BC597" s="17"/>
      <c r="BD597" s="20"/>
      <c r="BE597" s="7">
        <f>IFERROR(VLOOKUP("5-"&amp;Presupuestos[[#This Row],[ID DOCUMENTO]],BD_Pagos[],7,0),"")</f>
        <v>0</v>
      </c>
      <c r="BF597" s="17">
        <f>IFERROR(VLOOKUP("5-"&amp;Presupuestos[[#This Row],[ID DOCUMENTO]],BD_Pagos[],9,0),"")</f>
        <v>0</v>
      </c>
      <c r="BG597" s="20">
        <f>IF(IFERROR(VLOOKUP("5-"&amp;Presupuestos[[#This Row],[ID DOCUMENTO]],BD_Pagos[],10,0),0)&gt;Presupuestos[[#This Row],[TOTAL SOLES]],Presupuestos[[#This Row],[TOTAL SOLES]],IFERROR(VLOOKUP("5-"&amp;Presupuestos[[#This Row],[ID DOCUMENTO]],BD_Pagos[],10,0),0))</f>
        <v>0</v>
      </c>
      <c r="BH597" s="7">
        <f>IFERROR(VLOOKUP("1-Detraccion"&amp;Presupuestos[[#This Row],[ID DOCUMENTO]],BD_Pagos[],2,0),"")</f>
        <v>0</v>
      </c>
      <c r="BI597" s="3" t="str">
        <f>IFERROR(VLOOKUP("1-Detraccion"&amp;Presupuestos[[#This Row],[ID DOCUMENTO]],BD_Pagos[],3,0),"")</f>
        <v/>
      </c>
      <c r="BJ597" s="3">
        <f>IFERROR(VLOOKUP("1-Detraccion"&amp;Presupuestos[[#This Row],[ID DOCUMENTO]],BD_Pagos[],4,0),"")</f>
        <v>0</v>
      </c>
      <c r="BK597" s="6">
        <f>IF(IFERROR(VLOOKUP("1-Detraccion"&amp;Presupuestos[[#This Row],[ID DOCUMENTO]],BD_Pagos[],5,0),0)&gt;Presupuestos[[#This Row],[TOTAL SOLES]],Presupuestos[[#This Row],[TOTAL SOLES]],IFERROR(VLOOKUP("1-Detraccion"&amp;Presupuestos[[#This Row],[ID DOCUMENTO]],BD_Pagos[],5,0),0))</f>
        <v>0</v>
      </c>
      <c r="BL597" s="6">
        <f>IF(IFERROR(VLOOKUP("1-Detraccion"&amp;Presupuestos[[#This Row],[ID DOCUMENTO]],BD_Pagos[],6,0),0)&gt;Presupuestos[[#This Row],[TOTAL SOLES]],Presupuestos[[#This Row],[TOTAL SOLES]],IFERROR(VLOOKUP("1-Detraccion"&amp;Presupuestos[[#This Row],[ID DOCUMENTO]],BD_Pagos[],6,0),0))</f>
        <v>0</v>
      </c>
      <c r="BM597" s="37"/>
      <c r="BN597" s="3"/>
      <c r="BO597" s="3"/>
      <c r="BP597" s="6"/>
      <c r="BQ59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597" s="23" t="str">
        <f>IF(Presupuestos[[#This Row],[SALDO ME-MN]]&gt;0,"PENDIENTE","CANCELADO")</f>
        <v>PENDIENTE</v>
      </c>
      <c r="BS597" s="23" t="str">
        <f>IF(COUNTIFS($U$4:$U596,Presupuestos[[#This Row],[ID DOCUMENTO]])&gt;=1,IF(B596=Presupuestos[[#This Row],[ID]],"OK","DOC. DUPLICADO"),"OK")</f>
        <v>OK</v>
      </c>
    </row>
    <row r="598" spans="2:71" x14ac:dyDescent="0.25">
      <c r="B598" s="34">
        <f>IF(Presupuestos[[#This Row],[ID DOCUMENTO]]=U597,B597,IF(B597="ID",1,B597+1))</f>
        <v>570</v>
      </c>
      <c r="C598" s="2">
        <v>45870</v>
      </c>
      <c r="D598" s="2">
        <v>45870</v>
      </c>
      <c r="E598" s="3" t="s">
        <v>966</v>
      </c>
      <c r="F598" s="25" t="s">
        <v>35</v>
      </c>
      <c r="G598" s="25" t="s">
        <v>19</v>
      </c>
      <c r="H598" s="25" t="s">
        <v>228</v>
      </c>
      <c r="I598" s="36" t="str">
        <f>IFERROR(VLOOKUP(Presupuestos[[#This Row],[AREA]]&amp;Presupuestos[[#This Row],[CONCEPTO]]&amp;Presupuestos[[#This Row],[DESCRIPCION]],Tabla28[[Columna1]:[CÓDIGO NUEVO]],2,0),"")</f>
        <v>P0307003</v>
      </c>
      <c r="J598" s="3" t="s">
        <v>666</v>
      </c>
      <c r="K598" s="3" t="s">
        <v>666</v>
      </c>
      <c r="L598" s="3" t="s">
        <v>666</v>
      </c>
      <c r="M598" s="31" t="s">
        <v>1621</v>
      </c>
      <c r="N598" s="3"/>
      <c r="O598" s="3" t="s">
        <v>315</v>
      </c>
      <c r="P598" s="3" t="s">
        <v>127</v>
      </c>
      <c r="Q598" s="3" t="str">
        <f>IFERROR(VLOOKUP(Presupuestos[[#This Row],[CLASIFICACIÓN (N)]],Tabla17[],2,0),"")</f>
        <v>Gastos operativos</v>
      </c>
      <c r="R598" s="3" t="str">
        <f>IFERROR(VLOOKUP(Presupuestos[[#This Row],[CLASIFICACIÓN (N)]],Tabla17[],3,0),"")</f>
        <v>Operativo</v>
      </c>
      <c r="S598" s="3" t="s">
        <v>16</v>
      </c>
      <c r="T598" s="3" t="str">
        <f>IFERROR(VLOOKUP(Presupuestos[[#This Row],[ALMACEN]],Tabla5[],2,0),"")</f>
        <v>Arequipa</v>
      </c>
      <c r="U598" s="19" t="str">
        <f>IFERROR(VLOOKUP(Presupuestos[[#This Row],[TIPO DE DOCUMENTO]],Tipo_Documento[],2,0)&amp;Presupuestos[[#This Row],[SERIE]]&amp;Presupuestos[[#This Row],[NUMERO]]&amp;Presupuestos[[#This Row],[RUC]],"")</f>
        <v>PLM329348536654</v>
      </c>
      <c r="V598" s="3" t="s">
        <v>171</v>
      </c>
      <c r="W598" s="7">
        <v>45870</v>
      </c>
      <c r="X598" s="7">
        <v>45870</v>
      </c>
      <c r="Y598" s="3">
        <v>3</v>
      </c>
      <c r="Z598" s="3">
        <v>293</v>
      </c>
      <c r="AA598" s="3">
        <f>IFERROR(VLOOKUP(Presupuestos[[#This Row],[RAZON SOCIAL]],CHOOSE({1,2},Clientes_Proveedores[Razon Social],Clientes_Proveedores[Ruc / Dni]),2,0),"-")</f>
        <v>48536654</v>
      </c>
      <c r="AB598" s="31" t="s">
        <v>1619</v>
      </c>
      <c r="AC598" s="3" t="s">
        <v>670</v>
      </c>
      <c r="AD598" s="5"/>
      <c r="AE598" s="6">
        <v>22</v>
      </c>
      <c r="AF598" s="6">
        <f>Presupuestos[[#This Row],[BASE]]*Presupuestos[[#This Row],[% IGV]]</f>
        <v>0</v>
      </c>
      <c r="AG598" s="22">
        <f>ROUND(SUM(Presupuestos[[#This Row],[BASE]:[IGV]]),2)</f>
        <v>22</v>
      </c>
      <c r="AH598" s="9" t="str">
        <f>IF(Presupuestos[[#This Row],[MONEDA]]="USD",VLOOKUP(Presupuestos[[#This Row],[FECHA DE EMISION]],Tipo_Cambio[],3,0),"")</f>
        <v/>
      </c>
      <c r="AI598" s="22">
        <f>IFERROR(ROUND(IF(Presupuestos[[#This Row],[MONEDA]]="PEN",Presupuestos[[#This Row],[TOTAL]],Presupuestos[[#This Row],[TOTAL]]*Presupuestos[[#This Row],[TIPO DE CAMBIO]]),2),"")</f>
        <v>22</v>
      </c>
      <c r="AJ598" s="5"/>
      <c r="AK598" s="33" t="s">
        <v>671</v>
      </c>
      <c r="AL598" s="5" t="s">
        <v>672</v>
      </c>
      <c r="AM598" s="23" t="s">
        <v>671</v>
      </c>
      <c r="AN598" s="23" t="s">
        <v>671</v>
      </c>
      <c r="AO598" s="7">
        <f>IFERROR(VLOOKUP("1-"&amp;Presupuestos[[#This Row],[ID DOCUMENTO]],BD_Pagos[],7,0),"")</f>
        <v>45882</v>
      </c>
      <c r="AP598" s="16" t="str">
        <f>IFERROR(VLOOKUP("1-"&amp;Presupuestos[[#This Row],[ID DOCUMENTO]],BD_Pagos[],8,0),"")</f>
        <v>C-Tesoreria</v>
      </c>
      <c r="AQ598" s="17" t="str">
        <f>IFERROR(VLOOKUP("1-"&amp;Presupuestos[[#This Row],[ID DOCUMENTO]],BD_Pagos[],9,0),"")</f>
        <v>001-12576</v>
      </c>
      <c r="AR598" s="54"/>
      <c r="AS598" s="7">
        <f>IFERROR(VLOOKUP("2-"&amp;Presupuestos[[#This Row],[ID DOCUMENTO]],BD_Pagos[],7,0),"")</f>
        <v>0</v>
      </c>
      <c r="AT598" s="16" t="str">
        <f>IFERROR(VLOOKUP("2-"&amp;Presupuestos[[#This Row],[ID DOCUMENTO]],BD_Pagos[],8,0),"")</f>
        <v/>
      </c>
      <c r="AU598" s="17">
        <f>IFERROR(VLOOKUP("2-"&amp;Presupuestos[[#This Row],[ID DOCUMENTO]],BD_Pagos[],9,0),"")</f>
        <v>0</v>
      </c>
      <c r="AV598" s="20">
        <f>IF(IFERROR(VLOOKUP("2-"&amp;Presupuestos[[#This Row],[ID DOCUMENTO]],BD_Pagos[],10,0),0)&gt;Presupuestos[[#This Row],[TOTAL SOLES]],Presupuestos[[#This Row],[TOTAL SOLES]],IFERROR(VLOOKUP("2-"&amp;Presupuestos[[#This Row],[ID DOCUMENTO]],BD_Pagos[],10,0),0))</f>
        <v>0</v>
      </c>
      <c r="AW598" s="7"/>
      <c r="AX598" s="16"/>
      <c r="AY598" s="17"/>
      <c r="AZ598" s="20"/>
      <c r="BA598" s="7"/>
      <c r="BB598" s="16"/>
      <c r="BC598" s="17"/>
      <c r="BD598" s="20"/>
      <c r="BE598" s="7">
        <f>IFERROR(VLOOKUP("5-"&amp;Presupuestos[[#This Row],[ID DOCUMENTO]],BD_Pagos[],7,0),"")</f>
        <v>0</v>
      </c>
      <c r="BF598" s="17">
        <f>IFERROR(VLOOKUP("5-"&amp;Presupuestos[[#This Row],[ID DOCUMENTO]],BD_Pagos[],9,0),"")</f>
        <v>0</v>
      </c>
      <c r="BG598" s="20">
        <f>IF(IFERROR(VLOOKUP("5-"&amp;Presupuestos[[#This Row],[ID DOCUMENTO]],BD_Pagos[],10,0),0)&gt;Presupuestos[[#This Row],[TOTAL SOLES]],Presupuestos[[#This Row],[TOTAL SOLES]],IFERROR(VLOOKUP("5-"&amp;Presupuestos[[#This Row],[ID DOCUMENTO]],BD_Pagos[],10,0),0))</f>
        <v>0</v>
      </c>
      <c r="BH598" s="7">
        <f>IFERROR(VLOOKUP("1-Detraccion"&amp;Presupuestos[[#This Row],[ID DOCUMENTO]],BD_Pagos[],2,0),"")</f>
        <v>0</v>
      </c>
      <c r="BI598" s="3" t="str">
        <f>IFERROR(VLOOKUP("1-Detraccion"&amp;Presupuestos[[#This Row],[ID DOCUMENTO]],BD_Pagos[],3,0),"")</f>
        <v/>
      </c>
      <c r="BJ598" s="3">
        <f>IFERROR(VLOOKUP("1-Detraccion"&amp;Presupuestos[[#This Row],[ID DOCUMENTO]],BD_Pagos[],4,0),"")</f>
        <v>0</v>
      </c>
      <c r="BK598" s="6">
        <f>IF(IFERROR(VLOOKUP("1-Detraccion"&amp;Presupuestos[[#This Row],[ID DOCUMENTO]],BD_Pagos[],5,0),0)&gt;Presupuestos[[#This Row],[TOTAL SOLES]],Presupuestos[[#This Row],[TOTAL SOLES]],IFERROR(VLOOKUP("1-Detraccion"&amp;Presupuestos[[#This Row],[ID DOCUMENTO]],BD_Pagos[],5,0),0))</f>
        <v>0</v>
      </c>
      <c r="BL598" s="6">
        <f>IF(IFERROR(VLOOKUP("1-Detraccion"&amp;Presupuestos[[#This Row],[ID DOCUMENTO]],BD_Pagos[],6,0),0)&gt;Presupuestos[[#This Row],[TOTAL SOLES]],Presupuestos[[#This Row],[TOTAL SOLES]],IFERROR(VLOOKUP("1-Detraccion"&amp;Presupuestos[[#This Row],[ID DOCUMENTO]],BD_Pagos[],6,0),0))</f>
        <v>0</v>
      </c>
      <c r="BM598" s="37"/>
      <c r="BN598" s="3"/>
      <c r="BO598" s="3"/>
      <c r="BP598" s="6"/>
      <c r="BQ59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v>
      </c>
      <c r="BR598" s="23" t="str">
        <f>IF(Presupuestos[[#This Row],[SALDO ME-MN]]&gt;0,"PENDIENTE","CANCELADO")</f>
        <v>PENDIENTE</v>
      </c>
      <c r="BS598" s="23" t="str">
        <f>IF(COUNTIFS($U$4:$U597,Presupuestos[[#This Row],[ID DOCUMENTO]])&gt;=1,IF(B597=Presupuestos[[#This Row],[ID]],"OK","DOC. DUPLICADO"),"OK")</f>
        <v>OK</v>
      </c>
    </row>
    <row r="599" spans="2:71" x14ac:dyDescent="0.25">
      <c r="B599" s="34">
        <f>IF(Presupuestos[[#This Row],[ID DOCUMENTO]]=U598,B598,IF(B598="ID",1,B598+1))</f>
        <v>571</v>
      </c>
      <c r="C599" s="2">
        <v>45873</v>
      </c>
      <c r="D599" s="2">
        <v>45873</v>
      </c>
      <c r="E599" s="3" t="s">
        <v>966</v>
      </c>
      <c r="F599" s="25" t="s">
        <v>35</v>
      </c>
      <c r="G599" s="25" t="s">
        <v>19</v>
      </c>
      <c r="H599" s="25" t="s">
        <v>228</v>
      </c>
      <c r="I599" s="36" t="str">
        <f>IFERROR(VLOOKUP(Presupuestos[[#This Row],[AREA]]&amp;Presupuestos[[#This Row],[CONCEPTO]]&amp;Presupuestos[[#This Row],[DESCRIPCION]],Tabla28[[Columna1]:[CÓDIGO NUEVO]],2,0),"")</f>
        <v>P0307003</v>
      </c>
      <c r="J599" s="3" t="s">
        <v>666</v>
      </c>
      <c r="K599" s="3" t="s">
        <v>666</v>
      </c>
      <c r="L599" s="3" t="s">
        <v>666</v>
      </c>
      <c r="M599" s="31" t="s">
        <v>1622</v>
      </c>
      <c r="N599" s="3"/>
      <c r="O599" s="3" t="s">
        <v>315</v>
      </c>
      <c r="P599" s="3" t="s">
        <v>127</v>
      </c>
      <c r="Q599" s="3" t="str">
        <f>IFERROR(VLOOKUP(Presupuestos[[#This Row],[CLASIFICACIÓN (N)]],Tabla17[],2,0),"")</f>
        <v>Gastos operativos</v>
      </c>
      <c r="R599" s="3" t="str">
        <f>IFERROR(VLOOKUP(Presupuestos[[#This Row],[CLASIFICACIÓN (N)]],Tabla17[],3,0),"")</f>
        <v>Operativo</v>
      </c>
      <c r="S599" s="3" t="s">
        <v>16</v>
      </c>
      <c r="T599" s="3" t="str">
        <f>IFERROR(VLOOKUP(Presupuestos[[#This Row],[ALMACEN]],Tabla5[],2,0),"")</f>
        <v>Arequipa</v>
      </c>
      <c r="U599" s="19" t="str">
        <f>IFERROR(VLOOKUP(Presupuestos[[#This Row],[TIPO DE DOCUMENTO]],Tipo_Documento[],2,0)&amp;Presupuestos[[#This Row],[SERIE]]&amp;Presupuestos[[#This Row],[NUMERO]]&amp;Presupuestos[[#This Row],[RUC]],"")</f>
        <v>PLM329448536654</v>
      </c>
      <c r="V599" s="3" t="s">
        <v>171</v>
      </c>
      <c r="W599" s="7">
        <v>45873</v>
      </c>
      <c r="X599" s="7">
        <v>45873</v>
      </c>
      <c r="Y599" s="3">
        <v>3</v>
      </c>
      <c r="Z599" s="3">
        <v>294</v>
      </c>
      <c r="AA599" s="3">
        <f>IFERROR(VLOOKUP(Presupuestos[[#This Row],[RAZON SOCIAL]],CHOOSE({1,2},Clientes_Proveedores[Razon Social],Clientes_Proveedores[Ruc / Dni]),2,0),"-")</f>
        <v>48536654</v>
      </c>
      <c r="AB599" s="31" t="s">
        <v>1619</v>
      </c>
      <c r="AC599" s="3" t="s">
        <v>670</v>
      </c>
      <c r="AD599" s="5"/>
      <c r="AE599" s="6">
        <v>11</v>
      </c>
      <c r="AF599" s="6">
        <f>Presupuestos[[#This Row],[BASE]]*Presupuestos[[#This Row],[% IGV]]</f>
        <v>0</v>
      </c>
      <c r="AG599" s="22">
        <f>ROUND(SUM(Presupuestos[[#This Row],[BASE]:[IGV]]),2)</f>
        <v>11</v>
      </c>
      <c r="AH599" s="9" t="str">
        <f>IF(Presupuestos[[#This Row],[MONEDA]]="USD",VLOOKUP(Presupuestos[[#This Row],[FECHA DE EMISION]],Tipo_Cambio[],3,0),"")</f>
        <v/>
      </c>
      <c r="AI599" s="22">
        <f>IFERROR(ROUND(IF(Presupuestos[[#This Row],[MONEDA]]="PEN",Presupuestos[[#This Row],[TOTAL]],Presupuestos[[#This Row],[TOTAL]]*Presupuestos[[#This Row],[TIPO DE CAMBIO]]),2),"")</f>
        <v>11</v>
      </c>
      <c r="AJ599" s="5"/>
      <c r="AK599" s="33" t="s">
        <v>671</v>
      </c>
      <c r="AL599" s="5" t="s">
        <v>672</v>
      </c>
      <c r="AM599" s="23" t="s">
        <v>671</v>
      </c>
      <c r="AN599" s="23" t="s">
        <v>671</v>
      </c>
      <c r="AO599" s="7">
        <f>IFERROR(VLOOKUP("1-"&amp;Presupuestos[[#This Row],[ID DOCUMENTO]],BD_Pagos[],7,0),"")</f>
        <v>45882</v>
      </c>
      <c r="AP599" s="16" t="str">
        <f>IFERROR(VLOOKUP("1-"&amp;Presupuestos[[#This Row],[ID DOCUMENTO]],BD_Pagos[],8,0),"")</f>
        <v>C-Tesoreria</v>
      </c>
      <c r="AQ599" s="17" t="str">
        <f>IFERROR(VLOOKUP("1-"&amp;Presupuestos[[#This Row],[ID DOCUMENTO]],BD_Pagos[],9,0),"")</f>
        <v>001-12577</v>
      </c>
      <c r="AR599" s="54"/>
      <c r="AS599" s="7">
        <f>IFERROR(VLOOKUP("2-"&amp;Presupuestos[[#This Row],[ID DOCUMENTO]],BD_Pagos[],7,0),"")</f>
        <v>0</v>
      </c>
      <c r="AT599" s="16" t="str">
        <f>IFERROR(VLOOKUP("2-"&amp;Presupuestos[[#This Row],[ID DOCUMENTO]],BD_Pagos[],8,0),"")</f>
        <v/>
      </c>
      <c r="AU599" s="17">
        <f>IFERROR(VLOOKUP("2-"&amp;Presupuestos[[#This Row],[ID DOCUMENTO]],BD_Pagos[],9,0),"")</f>
        <v>0</v>
      </c>
      <c r="AV599" s="20">
        <f>IF(IFERROR(VLOOKUP("2-"&amp;Presupuestos[[#This Row],[ID DOCUMENTO]],BD_Pagos[],10,0),0)&gt;Presupuestos[[#This Row],[TOTAL SOLES]],Presupuestos[[#This Row],[TOTAL SOLES]],IFERROR(VLOOKUP("2-"&amp;Presupuestos[[#This Row],[ID DOCUMENTO]],BD_Pagos[],10,0),0))</f>
        <v>0</v>
      </c>
      <c r="AW599" s="7"/>
      <c r="AX599" s="16"/>
      <c r="AY599" s="17"/>
      <c r="AZ599" s="20"/>
      <c r="BA599" s="7"/>
      <c r="BB599" s="16"/>
      <c r="BC599" s="17"/>
      <c r="BD599" s="20"/>
      <c r="BE599" s="7">
        <f>IFERROR(VLOOKUP("5-"&amp;Presupuestos[[#This Row],[ID DOCUMENTO]],BD_Pagos[],7,0),"")</f>
        <v>0</v>
      </c>
      <c r="BF599" s="17">
        <f>IFERROR(VLOOKUP("5-"&amp;Presupuestos[[#This Row],[ID DOCUMENTO]],BD_Pagos[],9,0),"")</f>
        <v>0</v>
      </c>
      <c r="BG599" s="20">
        <f>IF(IFERROR(VLOOKUP("5-"&amp;Presupuestos[[#This Row],[ID DOCUMENTO]],BD_Pagos[],10,0),0)&gt;Presupuestos[[#This Row],[TOTAL SOLES]],Presupuestos[[#This Row],[TOTAL SOLES]],IFERROR(VLOOKUP("5-"&amp;Presupuestos[[#This Row],[ID DOCUMENTO]],BD_Pagos[],10,0),0))</f>
        <v>0</v>
      </c>
      <c r="BH599" s="7">
        <f>IFERROR(VLOOKUP("1-Detraccion"&amp;Presupuestos[[#This Row],[ID DOCUMENTO]],BD_Pagos[],2,0),"")</f>
        <v>0</v>
      </c>
      <c r="BI599" s="3" t="str">
        <f>IFERROR(VLOOKUP("1-Detraccion"&amp;Presupuestos[[#This Row],[ID DOCUMENTO]],BD_Pagos[],3,0),"")</f>
        <v/>
      </c>
      <c r="BJ599" s="3">
        <f>IFERROR(VLOOKUP("1-Detraccion"&amp;Presupuestos[[#This Row],[ID DOCUMENTO]],BD_Pagos[],4,0),"")</f>
        <v>0</v>
      </c>
      <c r="BK599" s="6">
        <f>IF(IFERROR(VLOOKUP("1-Detraccion"&amp;Presupuestos[[#This Row],[ID DOCUMENTO]],BD_Pagos[],5,0),0)&gt;Presupuestos[[#This Row],[TOTAL SOLES]],Presupuestos[[#This Row],[TOTAL SOLES]],IFERROR(VLOOKUP("1-Detraccion"&amp;Presupuestos[[#This Row],[ID DOCUMENTO]],BD_Pagos[],5,0),0))</f>
        <v>0</v>
      </c>
      <c r="BL599" s="6">
        <f>IF(IFERROR(VLOOKUP("1-Detraccion"&amp;Presupuestos[[#This Row],[ID DOCUMENTO]],BD_Pagos[],6,0),0)&gt;Presupuestos[[#This Row],[TOTAL SOLES]],Presupuestos[[#This Row],[TOTAL SOLES]],IFERROR(VLOOKUP("1-Detraccion"&amp;Presupuestos[[#This Row],[ID DOCUMENTO]],BD_Pagos[],6,0),0))</f>
        <v>0</v>
      </c>
      <c r="BM599" s="37"/>
      <c r="BN599" s="3"/>
      <c r="BO599" s="3"/>
      <c r="BP599" s="6"/>
      <c r="BQ59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v>
      </c>
      <c r="BR599" s="23" t="str">
        <f>IF(Presupuestos[[#This Row],[SALDO ME-MN]]&gt;0,"PENDIENTE","CANCELADO")</f>
        <v>PENDIENTE</v>
      </c>
      <c r="BS599" s="23" t="str">
        <f>IF(COUNTIFS($U$4:$U598,Presupuestos[[#This Row],[ID DOCUMENTO]])&gt;=1,IF(B598=Presupuestos[[#This Row],[ID]],"OK","DOC. DUPLICADO"),"OK")</f>
        <v>OK</v>
      </c>
    </row>
    <row r="600" spans="2:71" ht="24" x14ac:dyDescent="0.25">
      <c r="B600" s="34">
        <f>IF(Presupuestos[[#This Row],[ID DOCUMENTO]]=U599,B599,IF(B599="ID",1,B599+1))</f>
        <v>572</v>
      </c>
      <c r="C600" s="2">
        <v>45874</v>
      </c>
      <c r="D600" s="2">
        <v>45874</v>
      </c>
      <c r="E600" s="3" t="s">
        <v>966</v>
      </c>
      <c r="F600" s="25" t="s">
        <v>35</v>
      </c>
      <c r="G600" s="25" t="s">
        <v>19</v>
      </c>
      <c r="H600" s="25" t="s">
        <v>203</v>
      </c>
      <c r="I600" s="36" t="str">
        <f>IFERROR(VLOOKUP(Presupuestos[[#This Row],[AREA]]&amp;Presupuestos[[#This Row],[CONCEPTO]]&amp;Presupuestos[[#This Row],[DESCRIPCION]],Tabla28[[Columna1]:[CÓDIGO NUEVO]],2,0),"")</f>
        <v>P0307001</v>
      </c>
      <c r="J600" s="3" t="s">
        <v>666</v>
      </c>
      <c r="K600" s="3" t="s">
        <v>666</v>
      </c>
      <c r="L600" s="3" t="s">
        <v>666</v>
      </c>
      <c r="M600" s="31" t="s">
        <v>1623</v>
      </c>
      <c r="N600" s="3"/>
      <c r="O600" s="3" t="s">
        <v>315</v>
      </c>
      <c r="P600" s="3" t="s">
        <v>127</v>
      </c>
      <c r="Q600" s="3" t="str">
        <f>IFERROR(VLOOKUP(Presupuestos[[#This Row],[CLASIFICACIÓN (N)]],Tabla17[],2,0),"")</f>
        <v>Gastos operativos</v>
      </c>
      <c r="R600" s="3" t="str">
        <f>IFERROR(VLOOKUP(Presupuestos[[#This Row],[CLASIFICACIÓN (N)]],Tabla17[],3,0),"")</f>
        <v>Operativo</v>
      </c>
      <c r="S600" s="3" t="s">
        <v>16</v>
      </c>
      <c r="T600" s="3" t="str">
        <f>IFERROR(VLOOKUP(Presupuestos[[#This Row],[ALMACEN]],Tabla5[],2,0),"")</f>
        <v>Arequipa</v>
      </c>
      <c r="U600" s="19" t="str">
        <f>IFERROR(VLOOKUP(Presupuestos[[#This Row],[TIPO DE DOCUMENTO]],Tipo_Documento[],2,0)&amp;Presupuestos[[#This Row],[SERIE]]&amp;Presupuestos[[#This Row],[NUMERO]]&amp;Presupuestos[[#This Row],[RUC]],"")</f>
        <v>PLM329548536654</v>
      </c>
      <c r="V600" s="3" t="s">
        <v>171</v>
      </c>
      <c r="W600" s="7">
        <v>45874</v>
      </c>
      <c r="X600" s="7">
        <v>45874</v>
      </c>
      <c r="Y600" s="3">
        <v>3</v>
      </c>
      <c r="Z600" s="3">
        <v>295</v>
      </c>
      <c r="AA600" s="3">
        <f>IFERROR(VLOOKUP(Presupuestos[[#This Row],[RAZON SOCIAL]],CHOOSE({1,2},Clientes_Proveedores[Razon Social],Clientes_Proveedores[Ruc / Dni]),2,0),"-")</f>
        <v>48536654</v>
      </c>
      <c r="AB600" s="31" t="s">
        <v>1619</v>
      </c>
      <c r="AC600" s="3" t="s">
        <v>670</v>
      </c>
      <c r="AD600" s="5"/>
      <c r="AE600" s="6">
        <v>92</v>
      </c>
      <c r="AF600" s="6">
        <f>Presupuestos[[#This Row],[BASE]]*Presupuestos[[#This Row],[% IGV]]</f>
        <v>0</v>
      </c>
      <c r="AG600" s="22">
        <f>ROUND(SUM(Presupuestos[[#This Row],[BASE]:[IGV]]),2)</f>
        <v>92</v>
      </c>
      <c r="AH600" s="9" t="str">
        <f>IF(Presupuestos[[#This Row],[MONEDA]]="USD",VLOOKUP(Presupuestos[[#This Row],[FECHA DE EMISION]],Tipo_Cambio[],3,0),"")</f>
        <v/>
      </c>
      <c r="AI600" s="22">
        <f>IFERROR(ROUND(IF(Presupuestos[[#This Row],[MONEDA]]="PEN",Presupuestos[[#This Row],[TOTAL]],Presupuestos[[#This Row],[TOTAL]]*Presupuestos[[#This Row],[TIPO DE CAMBIO]]),2),"")</f>
        <v>92</v>
      </c>
      <c r="AJ600" s="5"/>
      <c r="AK600" s="33" t="s">
        <v>671</v>
      </c>
      <c r="AL600" s="5" t="s">
        <v>672</v>
      </c>
      <c r="AM600" s="23" t="s">
        <v>671</v>
      </c>
      <c r="AN600" s="23" t="s">
        <v>671</v>
      </c>
      <c r="AO600" s="7">
        <f>IFERROR(VLOOKUP("1-"&amp;Presupuestos[[#This Row],[ID DOCUMENTO]],BD_Pagos[],7,0),"")</f>
        <v>45882</v>
      </c>
      <c r="AP600" s="16" t="str">
        <f>IFERROR(VLOOKUP("1-"&amp;Presupuestos[[#This Row],[ID DOCUMENTO]],BD_Pagos[],8,0),"")</f>
        <v>C-Tesoreria</v>
      </c>
      <c r="AQ600" s="17" t="str">
        <f>IFERROR(VLOOKUP("1-"&amp;Presupuestos[[#This Row],[ID DOCUMENTO]],BD_Pagos[],9,0),"")</f>
        <v>001-12578</v>
      </c>
      <c r="AR600" s="54"/>
      <c r="AS600" s="7">
        <f>IFERROR(VLOOKUP("2-"&amp;Presupuestos[[#This Row],[ID DOCUMENTO]],BD_Pagos[],7,0),"")</f>
        <v>0</v>
      </c>
      <c r="AT600" s="16" t="str">
        <f>IFERROR(VLOOKUP("2-"&amp;Presupuestos[[#This Row],[ID DOCUMENTO]],BD_Pagos[],8,0),"")</f>
        <v/>
      </c>
      <c r="AU600" s="17">
        <f>IFERROR(VLOOKUP("2-"&amp;Presupuestos[[#This Row],[ID DOCUMENTO]],BD_Pagos[],9,0),"")</f>
        <v>0</v>
      </c>
      <c r="AV600" s="20">
        <f>IF(IFERROR(VLOOKUP("2-"&amp;Presupuestos[[#This Row],[ID DOCUMENTO]],BD_Pagos[],10,0),0)&gt;Presupuestos[[#This Row],[TOTAL SOLES]],Presupuestos[[#This Row],[TOTAL SOLES]],IFERROR(VLOOKUP("2-"&amp;Presupuestos[[#This Row],[ID DOCUMENTO]],BD_Pagos[],10,0),0))</f>
        <v>0</v>
      </c>
      <c r="AW600" s="7"/>
      <c r="AX600" s="16"/>
      <c r="AY600" s="17"/>
      <c r="AZ600" s="20"/>
      <c r="BA600" s="7"/>
      <c r="BB600" s="16"/>
      <c r="BC600" s="17"/>
      <c r="BD600" s="20"/>
      <c r="BE600" s="7">
        <f>IFERROR(VLOOKUP("5-"&amp;Presupuestos[[#This Row],[ID DOCUMENTO]],BD_Pagos[],7,0),"")</f>
        <v>0</v>
      </c>
      <c r="BF600" s="17">
        <f>IFERROR(VLOOKUP("5-"&amp;Presupuestos[[#This Row],[ID DOCUMENTO]],BD_Pagos[],9,0),"")</f>
        <v>0</v>
      </c>
      <c r="BG600" s="20">
        <f>IF(IFERROR(VLOOKUP("5-"&amp;Presupuestos[[#This Row],[ID DOCUMENTO]],BD_Pagos[],10,0),0)&gt;Presupuestos[[#This Row],[TOTAL SOLES]],Presupuestos[[#This Row],[TOTAL SOLES]],IFERROR(VLOOKUP("5-"&amp;Presupuestos[[#This Row],[ID DOCUMENTO]],BD_Pagos[],10,0),0))</f>
        <v>0</v>
      </c>
      <c r="BH600" s="7">
        <f>IFERROR(VLOOKUP("1-Detraccion"&amp;Presupuestos[[#This Row],[ID DOCUMENTO]],BD_Pagos[],2,0),"")</f>
        <v>0</v>
      </c>
      <c r="BI600" s="3" t="str">
        <f>IFERROR(VLOOKUP("1-Detraccion"&amp;Presupuestos[[#This Row],[ID DOCUMENTO]],BD_Pagos[],3,0),"")</f>
        <v/>
      </c>
      <c r="BJ600" s="3">
        <f>IFERROR(VLOOKUP("1-Detraccion"&amp;Presupuestos[[#This Row],[ID DOCUMENTO]],BD_Pagos[],4,0),"")</f>
        <v>0</v>
      </c>
      <c r="BK600" s="6">
        <f>IF(IFERROR(VLOOKUP("1-Detraccion"&amp;Presupuestos[[#This Row],[ID DOCUMENTO]],BD_Pagos[],5,0),0)&gt;Presupuestos[[#This Row],[TOTAL SOLES]],Presupuestos[[#This Row],[TOTAL SOLES]],IFERROR(VLOOKUP("1-Detraccion"&amp;Presupuestos[[#This Row],[ID DOCUMENTO]],BD_Pagos[],5,0),0))</f>
        <v>0</v>
      </c>
      <c r="BL600" s="6">
        <f>IF(IFERROR(VLOOKUP("1-Detraccion"&amp;Presupuestos[[#This Row],[ID DOCUMENTO]],BD_Pagos[],6,0),0)&gt;Presupuestos[[#This Row],[TOTAL SOLES]],Presupuestos[[#This Row],[TOTAL SOLES]],IFERROR(VLOOKUP("1-Detraccion"&amp;Presupuestos[[#This Row],[ID DOCUMENTO]],BD_Pagos[],6,0),0))</f>
        <v>0</v>
      </c>
      <c r="BM600" s="37"/>
      <c r="BN600" s="3"/>
      <c r="BO600" s="3"/>
      <c r="BP600" s="6"/>
      <c r="BQ60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92</v>
      </c>
      <c r="BR600" s="23" t="str">
        <f>IF(Presupuestos[[#This Row],[SALDO ME-MN]]&gt;0,"PENDIENTE","CANCELADO")</f>
        <v>PENDIENTE</v>
      </c>
      <c r="BS600" s="23" t="str">
        <f>IF(COUNTIFS($U$4:$U599,Presupuestos[[#This Row],[ID DOCUMENTO]])&gt;=1,IF(B599=Presupuestos[[#This Row],[ID]],"OK","DOC. DUPLICADO"),"OK")</f>
        <v>OK</v>
      </c>
    </row>
    <row r="601" spans="2:71" ht="24" x14ac:dyDescent="0.25">
      <c r="B601" s="34">
        <f>IF(Presupuestos[[#This Row],[ID DOCUMENTO]]=U600,B600,IF(B600="ID",1,B600+1))</f>
        <v>573</v>
      </c>
      <c r="C601" s="2">
        <v>45876</v>
      </c>
      <c r="D601" s="2">
        <v>45876</v>
      </c>
      <c r="E601" s="3" t="s">
        <v>966</v>
      </c>
      <c r="F601" s="25" t="s">
        <v>35</v>
      </c>
      <c r="G601" s="25" t="s">
        <v>19</v>
      </c>
      <c r="H601" s="25" t="s">
        <v>203</v>
      </c>
      <c r="I601" s="36" t="str">
        <f>IFERROR(VLOOKUP(Presupuestos[[#This Row],[AREA]]&amp;Presupuestos[[#This Row],[CONCEPTO]]&amp;Presupuestos[[#This Row],[DESCRIPCION]],Tabla28[[Columna1]:[CÓDIGO NUEVO]],2,0),"")</f>
        <v>P0307001</v>
      </c>
      <c r="J601" s="3" t="s">
        <v>666</v>
      </c>
      <c r="K601" s="3" t="s">
        <v>666</v>
      </c>
      <c r="L601" s="3" t="s">
        <v>666</v>
      </c>
      <c r="M601" s="31" t="s">
        <v>1624</v>
      </c>
      <c r="N601" s="3"/>
      <c r="O601" s="3" t="s">
        <v>315</v>
      </c>
      <c r="P601" s="3" t="s">
        <v>127</v>
      </c>
      <c r="Q601" s="3" t="str">
        <f>IFERROR(VLOOKUP(Presupuestos[[#This Row],[CLASIFICACIÓN (N)]],Tabla17[],2,0),"")</f>
        <v>Gastos operativos</v>
      </c>
      <c r="R601" s="3" t="str">
        <f>IFERROR(VLOOKUP(Presupuestos[[#This Row],[CLASIFICACIÓN (N)]],Tabla17[],3,0),"")</f>
        <v>Operativo</v>
      </c>
      <c r="S601" s="3" t="s">
        <v>16</v>
      </c>
      <c r="T601" s="3" t="str">
        <f>IFERROR(VLOOKUP(Presupuestos[[#This Row],[ALMACEN]],Tabla5[],2,0),"")</f>
        <v>Arequipa</v>
      </c>
      <c r="U601" s="19" t="str">
        <f>IFERROR(VLOOKUP(Presupuestos[[#This Row],[TIPO DE DOCUMENTO]],Tipo_Documento[],2,0)&amp;Presupuestos[[#This Row],[SERIE]]&amp;Presupuestos[[#This Row],[NUMERO]]&amp;Presupuestos[[#This Row],[RUC]],"")</f>
        <v>PLM329648536654</v>
      </c>
      <c r="V601" s="3" t="s">
        <v>171</v>
      </c>
      <c r="W601" s="7">
        <v>45876</v>
      </c>
      <c r="X601" s="7">
        <v>45876</v>
      </c>
      <c r="Y601" s="3">
        <v>3</v>
      </c>
      <c r="Z601" s="3">
        <v>296</v>
      </c>
      <c r="AA601" s="3">
        <f>IFERROR(VLOOKUP(Presupuestos[[#This Row],[RAZON SOCIAL]],CHOOSE({1,2},Clientes_Proveedores[Razon Social],Clientes_Proveedores[Ruc / Dni]),2,0),"-")</f>
        <v>48536654</v>
      </c>
      <c r="AB601" s="31" t="s">
        <v>1619</v>
      </c>
      <c r="AC601" s="3" t="s">
        <v>670</v>
      </c>
      <c r="AD601" s="5"/>
      <c r="AE601" s="6">
        <v>49</v>
      </c>
      <c r="AF601" s="6">
        <f>Presupuestos[[#This Row],[BASE]]*Presupuestos[[#This Row],[% IGV]]</f>
        <v>0</v>
      </c>
      <c r="AG601" s="22">
        <f>ROUND(SUM(Presupuestos[[#This Row],[BASE]:[IGV]]),2)</f>
        <v>49</v>
      </c>
      <c r="AH601" s="9" t="str">
        <f>IF(Presupuestos[[#This Row],[MONEDA]]="USD",VLOOKUP(Presupuestos[[#This Row],[FECHA DE EMISION]],Tipo_Cambio[],3,0),"")</f>
        <v/>
      </c>
      <c r="AI601" s="22">
        <f>IFERROR(ROUND(IF(Presupuestos[[#This Row],[MONEDA]]="PEN",Presupuestos[[#This Row],[TOTAL]],Presupuestos[[#This Row],[TOTAL]]*Presupuestos[[#This Row],[TIPO DE CAMBIO]]),2),"")</f>
        <v>49</v>
      </c>
      <c r="AJ601" s="5"/>
      <c r="AK601" s="33" t="s">
        <v>671</v>
      </c>
      <c r="AL601" s="5" t="s">
        <v>672</v>
      </c>
      <c r="AM601" s="23" t="s">
        <v>671</v>
      </c>
      <c r="AN601" s="23" t="s">
        <v>671</v>
      </c>
      <c r="AO601" s="7">
        <f>IFERROR(VLOOKUP("1-"&amp;Presupuestos[[#This Row],[ID DOCUMENTO]],BD_Pagos[],7,0),"")</f>
        <v>45882</v>
      </c>
      <c r="AP601" s="16" t="str">
        <f>IFERROR(VLOOKUP("1-"&amp;Presupuestos[[#This Row],[ID DOCUMENTO]],BD_Pagos[],8,0),"")</f>
        <v>C-Tesoreria</v>
      </c>
      <c r="AQ601" s="17" t="str">
        <f>IFERROR(VLOOKUP("1-"&amp;Presupuestos[[#This Row],[ID DOCUMENTO]],BD_Pagos[],9,0),"")</f>
        <v>001-12579</v>
      </c>
      <c r="AR601" s="54"/>
      <c r="AS601" s="7">
        <f>IFERROR(VLOOKUP("2-"&amp;Presupuestos[[#This Row],[ID DOCUMENTO]],BD_Pagos[],7,0),"")</f>
        <v>0</v>
      </c>
      <c r="AT601" s="16" t="str">
        <f>IFERROR(VLOOKUP("2-"&amp;Presupuestos[[#This Row],[ID DOCUMENTO]],BD_Pagos[],8,0),"")</f>
        <v/>
      </c>
      <c r="AU601" s="17">
        <f>IFERROR(VLOOKUP("2-"&amp;Presupuestos[[#This Row],[ID DOCUMENTO]],BD_Pagos[],9,0),"")</f>
        <v>0</v>
      </c>
      <c r="AV601" s="20">
        <f>IF(IFERROR(VLOOKUP("2-"&amp;Presupuestos[[#This Row],[ID DOCUMENTO]],BD_Pagos[],10,0),0)&gt;Presupuestos[[#This Row],[TOTAL SOLES]],Presupuestos[[#This Row],[TOTAL SOLES]],IFERROR(VLOOKUP("2-"&amp;Presupuestos[[#This Row],[ID DOCUMENTO]],BD_Pagos[],10,0),0))</f>
        <v>0</v>
      </c>
      <c r="AW601" s="7"/>
      <c r="AX601" s="16"/>
      <c r="AY601" s="17"/>
      <c r="AZ601" s="20"/>
      <c r="BA601" s="7"/>
      <c r="BB601" s="16"/>
      <c r="BC601" s="17"/>
      <c r="BD601" s="20"/>
      <c r="BE601" s="7">
        <f>IFERROR(VLOOKUP("5-"&amp;Presupuestos[[#This Row],[ID DOCUMENTO]],BD_Pagos[],7,0),"")</f>
        <v>0</v>
      </c>
      <c r="BF601" s="17">
        <f>IFERROR(VLOOKUP("5-"&amp;Presupuestos[[#This Row],[ID DOCUMENTO]],BD_Pagos[],9,0),"")</f>
        <v>0</v>
      </c>
      <c r="BG601" s="20">
        <f>IF(IFERROR(VLOOKUP("5-"&amp;Presupuestos[[#This Row],[ID DOCUMENTO]],BD_Pagos[],10,0),0)&gt;Presupuestos[[#This Row],[TOTAL SOLES]],Presupuestos[[#This Row],[TOTAL SOLES]],IFERROR(VLOOKUP("5-"&amp;Presupuestos[[#This Row],[ID DOCUMENTO]],BD_Pagos[],10,0),0))</f>
        <v>0</v>
      </c>
      <c r="BH601" s="7">
        <f>IFERROR(VLOOKUP("1-Detraccion"&amp;Presupuestos[[#This Row],[ID DOCUMENTO]],BD_Pagos[],2,0),"")</f>
        <v>0</v>
      </c>
      <c r="BI601" s="3" t="str">
        <f>IFERROR(VLOOKUP("1-Detraccion"&amp;Presupuestos[[#This Row],[ID DOCUMENTO]],BD_Pagos[],3,0),"")</f>
        <v/>
      </c>
      <c r="BJ601" s="3">
        <f>IFERROR(VLOOKUP("1-Detraccion"&amp;Presupuestos[[#This Row],[ID DOCUMENTO]],BD_Pagos[],4,0),"")</f>
        <v>0</v>
      </c>
      <c r="BK601" s="6">
        <f>IF(IFERROR(VLOOKUP("1-Detraccion"&amp;Presupuestos[[#This Row],[ID DOCUMENTO]],BD_Pagos[],5,0),0)&gt;Presupuestos[[#This Row],[TOTAL SOLES]],Presupuestos[[#This Row],[TOTAL SOLES]],IFERROR(VLOOKUP("1-Detraccion"&amp;Presupuestos[[#This Row],[ID DOCUMENTO]],BD_Pagos[],5,0),0))</f>
        <v>0</v>
      </c>
      <c r="BL601" s="6">
        <f>IF(IFERROR(VLOOKUP("1-Detraccion"&amp;Presupuestos[[#This Row],[ID DOCUMENTO]],BD_Pagos[],6,0),0)&gt;Presupuestos[[#This Row],[TOTAL SOLES]],Presupuestos[[#This Row],[TOTAL SOLES]],IFERROR(VLOOKUP("1-Detraccion"&amp;Presupuestos[[#This Row],[ID DOCUMENTO]],BD_Pagos[],6,0),0))</f>
        <v>0</v>
      </c>
      <c r="BM601" s="37"/>
      <c r="BN601" s="3"/>
      <c r="BO601" s="3"/>
      <c r="BP601" s="6"/>
      <c r="BQ60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49</v>
      </c>
      <c r="BR601" s="23" t="str">
        <f>IF(Presupuestos[[#This Row],[SALDO ME-MN]]&gt;0,"PENDIENTE","CANCELADO")</f>
        <v>PENDIENTE</v>
      </c>
      <c r="BS601" s="23" t="str">
        <f>IF(COUNTIFS($U$4:$U600,Presupuestos[[#This Row],[ID DOCUMENTO]])&gt;=1,IF(B600=Presupuestos[[#This Row],[ID]],"OK","DOC. DUPLICADO"),"OK")</f>
        <v>OK</v>
      </c>
    </row>
    <row r="602" spans="2:71" ht="24" x14ac:dyDescent="0.25">
      <c r="B602" s="34">
        <f>IF(Presupuestos[[#This Row],[ID DOCUMENTO]]=U601,B601,IF(B601="ID",1,B601+1))</f>
        <v>574</v>
      </c>
      <c r="C602" s="2">
        <v>45877</v>
      </c>
      <c r="D602" s="2">
        <v>45877</v>
      </c>
      <c r="E602" s="3" t="s">
        <v>966</v>
      </c>
      <c r="F602" s="25" t="s">
        <v>35</v>
      </c>
      <c r="G602" s="25" t="s">
        <v>19</v>
      </c>
      <c r="H602" s="25" t="s">
        <v>203</v>
      </c>
      <c r="I602" s="36" t="str">
        <f>IFERROR(VLOOKUP(Presupuestos[[#This Row],[AREA]]&amp;Presupuestos[[#This Row],[CONCEPTO]]&amp;Presupuestos[[#This Row],[DESCRIPCION]],Tabla28[[Columna1]:[CÓDIGO NUEVO]],2,0),"")</f>
        <v>P0307001</v>
      </c>
      <c r="J602" s="3" t="s">
        <v>666</v>
      </c>
      <c r="K602" s="3" t="s">
        <v>666</v>
      </c>
      <c r="L602" s="3" t="s">
        <v>666</v>
      </c>
      <c r="M602" s="31" t="s">
        <v>1625</v>
      </c>
      <c r="N602" s="3"/>
      <c r="O602" s="3" t="s">
        <v>315</v>
      </c>
      <c r="P602" s="3" t="s">
        <v>127</v>
      </c>
      <c r="Q602" s="3" t="str">
        <f>IFERROR(VLOOKUP(Presupuestos[[#This Row],[CLASIFICACIÓN (N)]],Tabla17[],2,0),"")</f>
        <v>Gastos operativos</v>
      </c>
      <c r="R602" s="3" t="str">
        <f>IFERROR(VLOOKUP(Presupuestos[[#This Row],[CLASIFICACIÓN (N)]],Tabla17[],3,0),"")</f>
        <v>Operativo</v>
      </c>
      <c r="S602" s="3" t="s">
        <v>16</v>
      </c>
      <c r="T602" s="3" t="str">
        <f>IFERROR(VLOOKUP(Presupuestos[[#This Row],[ALMACEN]],Tabla5[],2,0),"")</f>
        <v>Arequipa</v>
      </c>
      <c r="U602" s="19" t="str">
        <f>IFERROR(VLOOKUP(Presupuestos[[#This Row],[TIPO DE DOCUMENTO]],Tipo_Documento[],2,0)&amp;Presupuestos[[#This Row],[SERIE]]&amp;Presupuestos[[#This Row],[NUMERO]]&amp;Presupuestos[[#This Row],[RUC]],"")</f>
        <v>PLM329748536654</v>
      </c>
      <c r="V602" s="3" t="s">
        <v>171</v>
      </c>
      <c r="W602" s="7">
        <v>45877</v>
      </c>
      <c r="X602" s="7">
        <v>45877</v>
      </c>
      <c r="Y602" s="3">
        <v>3</v>
      </c>
      <c r="Z602" s="3">
        <v>297</v>
      </c>
      <c r="AA602" s="3">
        <f>IFERROR(VLOOKUP(Presupuestos[[#This Row],[RAZON SOCIAL]],CHOOSE({1,2},Clientes_Proveedores[Razon Social],Clientes_Proveedores[Ruc / Dni]),2,0),"-")</f>
        <v>48536654</v>
      </c>
      <c r="AB602" s="31" t="s">
        <v>1619</v>
      </c>
      <c r="AC602" s="3" t="s">
        <v>670</v>
      </c>
      <c r="AD602" s="5"/>
      <c r="AE602" s="6">
        <v>22</v>
      </c>
      <c r="AF602" s="6">
        <f>Presupuestos[[#This Row],[BASE]]*Presupuestos[[#This Row],[% IGV]]</f>
        <v>0</v>
      </c>
      <c r="AG602" s="22">
        <f>ROUND(SUM(Presupuestos[[#This Row],[BASE]:[IGV]]),2)</f>
        <v>22</v>
      </c>
      <c r="AH602" s="9" t="str">
        <f>IF(Presupuestos[[#This Row],[MONEDA]]="USD",VLOOKUP(Presupuestos[[#This Row],[FECHA DE EMISION]],Tipo_Cambio[],3,0),"")</f>
        <v/>
      </c>
      <c r="AI602" s="22">
        <f>IFERROR(ROUND(IF(Presupuestos[[#This Row],[MONEDA]]="PEN",Presupuestos[[#This Row],[TOTAL]],Presupuestos[[#This Row],[TOTAL]]*Presupuestos[[#This Row],[TIPO DE CAMBIO]]),2),"")</f>
        <v>22</v>
      </c>
      <c r="AJ602" s="5"/>
      <c r="AK602" s="33" t="s">
        <v>671</v>
      </c>
      <c r="AL602" s="5" t="s">
        <v>672</v>
      </c>
      <c r="AM602" s="23" t="s">
        <v>671</v>
      </c>
      <c r="AN602" s="23" t="s">
        <v>671</v>
      </c>
      <c r="AO602" s="7">
        <f>IFERROR(VLOOKUP("1-"&amp;Presupuestos[[#This Row],[ID DOCUMENTO]],BD_Pagos[],7,0),"")</f>
        <v>45882</v>
      </c>
      <c r="AP602" s="16" t="str">
        <f>IFERROR(VLOOKUP("1-"&amp;Presupuestos[[#This Row],[ID DOCUMENTO]],BD_Pagos[],8,0),"")</f>
        <v>C-Tesoreria</v>
      </c>
      <c r="AQ602" s="17" t="str">
        <f>IFERROR(VLOOKUP("1-"&amp;Presupuestos[[#This Row],[ID DOCUMENTO]],BD_Pagos[],9,0),"")</f>
        <v>001-12580</v>
      </c>
      <c r="AR602" s="54"/>
      <c r="AS602" s="7">
        <f>IFERROR(VLOOKUP("2-"&amp;Presupuestos[[#This Row],[ID DOCUMENTO]],BD_Pagos[],7,0),"")</f>
        <v>0</v>
      </c>
      <c r="AT602" s="16" t="str">
        <f>IFERROR(VLOOKUP("2-"&amp;Presupuestos[[#This Row],[ID DOCUMENTO]],BD_Pagos[],8,0),"")</f>
        <v/>
      </c>
      <c r="AU602" s="17">
        <f>IFERROR(VLOOKUP("2-"&amp;Presupuestos[[#This Row],[ID DOCUMENTO]],BD_Pagos[],9,0),"")</f>
        <v>0</v>
      </c>
      <c r="AV602" s="20">
        <f>IF(IFERROR(VLOOKUP("2-"&amp;Presupuestos[[#This Row],[ID DOCUMENTO]],BD_Pagos[],10,0),0)&gt;Presupuestos[[#This Row],[TOTAL SOLES]],Presupuestos[[#This Row],[TOTAL SOLES]],IFERROR(VLOOKUP("2-"&amp;Presupuestos[[#This Row],[ID DOCUMENTO]],BD_Pagos[],10,0),0))</f>
        <v>0</v>
      </c>
      <c r="AW602" s="7"/>
      <c r="AX602" s="16"/>
      <c r="AY602" s="17"/>
      <c r="AZ602" s="20"/>
      <c r="BA602" s="7"/>
      <c r="BB602" s="16"/>
      <c r="BC602" s="17"/>
      <c r="BD602" s="20"/>
      <c r="BE602" s="7">
        <f>IFERROR(VLOOKUP("5-"&amp;Presupuestos[[#This Row],[ID DOCUMENTO]],BD_Pagos[],7,0),"")</f>
        <v>0</v>
      </c>
      <c r="BF602" s="17">
        <f>IFERROR(VLOOKUP("5-"&amp;Presupuestos[[#This Row],[ID DOCUMENTO]],BD_Pagos[],9,0),"")</f>
        <v>0</v>
      </c>
      <c r="BG602" s="20">
        <f>IF(IFERROR(VLOOKUP("5-"&amp;Presupuestos[[#This Row],[ID DOCUMENTO]],BD_Pagos[],10,0),0)&gt;Presupuestos[[#This Row],[TOTAL SOLES]],Presupuestos[[#This Row],[TOTAL SOLES]],IFERROR(VLOOKUP("5-"&amp;Presupuestos[[#This Row],[ID DOCUMENTO]],BD_Pagos[],10,0),0))</f>
        <v>0</v>
      </c>
      <c r="BH602" s="7">
        <f>IFERROR(VLOOKUP("1-Detraccion"&amp;Presupuestos[[#This Row],[ID DOCUMENTO]],BD_Pagos[],2,0),"")</f>
        <v>0</v>
      </c>
      <c r="BI602" s="3" t="str">
        <f>IFERROR(VLOOKUP("1-Detraccion"&amp;Presupuestos[[#This Row],[ID DOCUMENTO]],BD_Pagos[],3,0),"")</f>
        <v/>
      </c>
      <c r="BJ602" s="3">
        <f>IFERROR(VLOOKUP("1-Detraccion"&amp;Presupuestos[[#This Row],[ID DOCUMENTO]],BD_Pagos[],4,0),"")</f>
        <v>0</v>
      </c>
      <c r="BK602" s="6">
        <f>IF(IFERROR(VLOOKUP("1-Detraccion"&amp;Presupuestos[[#This Row],[ID DOCUMENTO]],BD_Pagos[],5,0),0)&gt;Presupuestos[[#This Row],[TOTAL SOLES]],Presupuestos[[#This Row],[TOTAL SOLES]],IFERROR(VLOOKUP("1-Detraccion"&amp;Presupuestos[[#This Row],[ID DOCUMENTO]],BD_Pagos[],5,0),0))</f>
        <v>0</v>
      </c>
      <c r="BL602" s="6">
        <f>IF(IFERROR(VLOOKUP("1-Detraccion"&amp;Presupuestos[[#This Row],[ID DOCUMENTO]],BD_Pagos[],6,0),0)&gt;Presupuestos[[#This Row],[TOTAL SOLES]],Presupuestos[[#This Row],[TOTAL SOLES]],IFERROR(VLOOKUP("1-Detraccion"&amp;Presupuestos[[#This Row],[ID DOCUMENTO]],BD_Pagos[],6,0),0))</f>
        <v>0</v>
      </c>
      <c r="BM602" s="37"/>
      <c r="BN602" s="3"/>
      <c r="BO602" s="3"/>
      <c r="BP602" s="6"/>
      <c r="BQ60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v>
      </c>
      <c r="BR602" s="23" t="str">
        <f>IF(Presupuestos[[#This Row],[SALDO ME-MN]]&gt;0,"PENDIENTE","CANCELADO")</f>
        <v>PENDIENTE</v>
      </c>
      <c r="BS602" s="23" t="str">
        <f>IF(COUNTIFS($U$4:$U601,Presupuestos[[#This Row],[ID DOCUMENTO]])&gt;=1,IF(B601=Presupuestos[[#This Row],[ID]],"OK","DOC. DUPLICADO"),"OK")</f>
        <v>OK</v>
      </c>
    </row>
    <row r="603" spans="2:71" ht="36" x14ac:dyDescent="0.25">
      <c r="B603" s="34">
        <f>IF(Presupuestos[[#This Row],[ID DOCUMENTO]]=U602,B602,IF(B602="ID",1,B602+1))</f>
        <v>575</v>
      </c>
      <c r="C603" s="2">
        <v>45874</v>
      </c>
      <c r="D603" s="2">
        <v>45874</v>
      </c>
      <c r="E603" s="3" t="s">
        <v>685</v>
      </c>
      <c r="F603" s="25" t="s">
        <v>27</v>
      </c>
      <c r="G603" s="25" t="s">
        <v>128</v>
      </c>
      <c r="H603" s="25" t="s">
        <v>100</v>
      </c>
      <c r="I603" s="36" t="str">
        <f>IFERROR(VLOOKUP(Presupuestos[[#This Row],[AREA]]&amp;Presupuestos[[#This Row],[CONCEPTO]]&amp;Presupuestos[[#This Row],[DESCRIPCION]],Tabla28[[Columna1]:[CÓDIGO NUEVO]],2,0),"")</f>
        <v>P0210001</v>
      </c>
      <c r="J603" s="3" t="s">
        <v>666</v>
      </c>
      <c r="K603" s="3" t="s">
        <v>666</v>
      </c>
      <c r="L603" s="3" t="s">
        <v>666</v>
      </c>
      <c r="M603" s="31" t="s">
        <v>1626</v>
      </c>
      <c r="N603" s="3"/>
      <c r="O603" s="3" t="s">
        <v>308</v>
      </c>
      <c r="P603" s="3" t="s">
        <v>132</v>
      </c>
      <c r="Q603" s="3" t="str">
        <f>IFERROR(VLOOKUP(Presupuestos[[#This Row],[CLASIFICACIÓN (N)]],Tabla17[],2,0),"")</f>
        <v>Gastos operativos</v>
      </c>
      <c r="R603" s="3" t="str">
        <f>IFERROR(VLOOKUP(Presupuestos[[#This Row],[CLASIFICACIÓN (N)]],Tabla17[],3,0),"")</f>
        <v>Operativo</v>
      </c>
      <c r="S603" s="3" t="s">
        <v>16</v>
      </c>
      <c r="T603" s="3" t="str">
        <f>IFERROR(VLOOKUP(Presupuestos[[#This Row],[ALMACEN]],Tabla5[],2,0),"")</f>
        <v>Arequipa</v>
      </c>
      <c r="U603" s="19" t="str">
        <f>IFERROR(VLOOKUP(Presupuestos[[#This Row],[TIPO DE DOCUMENTO]],Tipo_Documento[],2,0)&amp;Presupuestos[[#This Row],[SERIE]]&amp;Presupuestos[[#This Row],[NUMERO]]&amp;Presupuestos[[#This Row],[RUC]],"")</f>
        <v>01FE021723420259858934</v>
      </c>
      <c r="V603" s="3" t="s">
        <v>120</v>
      </c>
      <c r="W603" s="7">
        <v>45874</v>
      </c>
      <c r="X603" s="7">
        <v>45874</v>
      </c>
      <c r="Y603" s="3" t="s">
        <v>841</v>
      </c>
      <c r="Z603" s="3">
        <v>17234</v>
      </c>
      <c r="AA603" s="3">
        <f>IFERROR(VLOOKUP(Presupuestos[[#This Row],[RAZON SOCIAL]],CHOOSE({1,2},Clientes_Proveedores[Razon Social],Clientes_Proveedores[Ruc / Dni]),2,0),"-")</f>
        <v>20259858934</v>
      </c>
      <c r="AB603" s="31" t="s">
        <v>842</v>
      </c>
      <c r="AC603" s="3" t="s">
        <v>670</v>
      </c>
      <c r="AD603" s="5">
        <v>0.18</v>
      </c>
      <c r="AE603" s="6">
        <v>16.95</v>
      </c>
      <c r="AF603" s="6">
        <f>Presupuestos[[#This Row],[BASE]]*Presupuestos[[#This Row],[% IGV]]</f>
        <v>3.0509999999999997</v>
      </c>
      <c r="AG603" s="22">
        <f>ROUND(SUM(Presupuestos[[#This Row],[BASE]:[IGV]]),2)</f>
        <v>20</v>
      </c>
      <c r="AH603" s="9" t="str">
        <f>IF(Presupuestos[[#This Row],[MONEDA]]="USD",VLOOKUP(Presupuestos[[#This Row],[FECHA DE EMISION]],Tipo_Cambio[],3,0),"")</f>
        <v/>
      </c>
      <c r="AI603" s="22">
        <f>IFERROR(ROUND(IF(Presupuestos[[#This Row],[MONEDA]]="PEN",Presupuestos[[#This Row],[TOTAL]],Presupuestos[[#This Row],[TOTAL]]*Presupuestos[[#This Row],[TIPO DE CAMBIO]]),2),"")</f>
        <v>20</v>
      </c>
      <c r="AJ603" s="5"/>
      <c r="AK603" s="33" t="s">
        <v>671</v>
      </c>
      <c r="AL603" s="5" t="s">
        <v>672</v>
      </c>
      <c r="AM603" s="23" t="s">
        <v>671</v>
      </c>
      <c r="AN603" s="23" t="s">
        <v>671</v>
      </c>
      <c r="AO603" s="7">
        <f>IFERROR(VLOOKUP("1-"&amp;Presupuestos[[#This Row],[ID DOCUMENTO]],BD_Pagos[],7,0),"")</f>
        <v>45882</v>
      </c>
      <c r="AP603" s="16" t="str">
        <f>IFERROR(VLOOKUP("1-"&amp;Presupuestos[[#This Row],[ID DOCUMENTO]],BD_Pagos[],8,0),"")</f>
        <v>C-Tesoreria</v>
      </c>
      <c r="AQ603" s="17" t="str">
        <f>IFERROR(VLOOKUP("1-"&amp;Presupuestos[[#This Row],[ID DOCUMENTO]],BD_Pagos[],9,0),"")</f>
        <v>001-12584</v>
      </c>
      <c r="AR603" s="54"/>
      <c r="AS603" s="7">
        <f>IFERROR(VLOOKUP("2-"&amp;Presupuestos[[#This Row],[ID DOCUMENTO]],BD_Pagos[],7,0),"")</f>
        <v>0</v>
      </c>
      <c r="AT603" s="16" t="str">
        <f>IFERROR(VLOOKUP("2-"&amp;Presupuestos[[#This Row],[ID DOCUMENTO]],BD_Pagos[],8,0),"")</f>
        <v/>
      </c>
      <c r="AU603" s="17">
        <f>IFERROR(VLOOKUP("2-"&amp;Presupuestos[[#This Row],[ID DOCUMENTO]],BD_Pagos[],9,0),"")</f>
        <v>0</v>
      </c>
      <c r="AV603" s="20">
        <f>IF(IFERROR(VLOOKUP("2-"&amp;Presupuestos[[#This Row],[ID DOCUMENTO]],BD_Pagos[],10,0),0)&gt;Presupuestos[[#This Row],[TOTAL SOLES]],Presupuestos[[#This Row],[TOTAL SOLES]],IFERROR(VLOOKUP("2-"&amp;Presupuestos[[#This Row],[ID DOCUMENTO]],BD_Pagos[],10,0),0))</f>
        <v>0</v>
      </c>
      <c r="AW603" s="7"/>
      <c r="AX603" s="16"/>
      <c r="AY603" s="17"/>
      <c r="AZ603" s="20"/>
      <c r="BA603" s="7"/>
      <c r="BB603" s="16"/>
      <c r="BC603" s="17"/>
      <c r="BD603" s="20"/>
      <c r="BE603" s="7">
        <f>IFERROR(VLOOKUP("5-"&amp;Presupuestos[[#This Row],[ID DOCUMENTO]],BD_Pagos[],7,0),"")</f>
        <v>0</v>
      </c>
      <c r="BF603" s="17">
        <f>IFERROR(VLOOKUP("5-"&amp;Presupuestos[[#This Row],[ID DOCUMENTO]],BD_Pagos[],9,0),"")</f>
        <v>0</v>
      </c>
      <c r="BG603" s="20">
        <f>IF(IFERROR(VLOOKUP("5-"&amp;Presupuestos[[#This Row],[ID DOCUMENTO]],BD_Pagos[],10,0),0)&gt;Presupuestos[[#This Row],[TOTAL SOLES]],Presupuestos[[#This Row],[TOTAL SOLES]],IFERROR(VLOOKUP("5-"&amp;Presupuestos[[#This Row],[ID DOCUMENTO]],BD_Pagos[],10,0),0))</f>
        <v>0</v>
      </c>
      <c r="BH603" s="7">
        <f>IFERROR(VLOOKUP("1-Detraccion"&amp;Presupuestos[[#This Row],[ID DOCUMENTO]],BD_Pagos[],2,0),"")</f>
        <v>0</v>
      </c>
      <c r="BI603" s="3" t="str">
        <f>IFERROR(VLOOKUP("1-Detraccion"&amp;Presupuestos[[#This Row],[ID DOCUMENTO]],BD_Pagos[],3,0),"")</f>
        <v/>
      </c>
      <c r="BJ603" s="3">
        <f>IFERROR(VLOOKUP("1-Detraccion"&amp;Presupuestos[[#This Row],[ID DOCUMENTO]],BD_Pagos[],4,0),"")</f>
        <v>0</v>
      </c>
      <c r="BK603" s="6">
        <f>IF(IFERROR(VLOOKUP("1-Detraccion"&amp;Presupuestos[[#This Row],[ID DOCUMENTO]],BD_Pagos[],5,0),0)&gt;Presupuestos[[#This Row],[TOTAL SOLES]],Presupuestos[[#This Row],[TOTAL SOLES]],IFERROR(VLOOKUP("1-Detraccion"&amp;Presupuestos[[#This Row],[ID DOCUMENTO]],BD_Pagos[],5,0),0))</f>
        <v>0</v>
      </c>
      <c r="BL603" s="6">
        <f>IF(IFERROR(VLOOKUP("1-Detraccion"&amp;Presupuestos[[#This Row],[ID DOCUMENTO]],BD_Pagos[],6,0),0)&gt;Presupuestos[[#This Row],[TOTAL SOLES]],Presupuestos[[#This Row],[TOTAL SOLES]],IFERROR(VLOOKUP("1-Detraccion"&amp;Presupuestos[[#This Row],[ID DOCUMENTO]],BD_Pagos[],6,0),0))</f>
        <v>0</v>
      </c>
      <c r="BM603" s="37"/>
      <c r="BN603" s="3"/>
      <c r="BO603" s="3"/>
      <c r="BP603" s="6"/>
      <c r="BQ60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603" s="23" t="str">
        <f>IF(Presupuestos[[#This Row],[SALDO ME-MN]]&gt;0,"PENDIENTE","CANCELADO")</f>
        <v>PENDIENTE</v>
      </c>
      <c r="BS603" s="23" t="str">
        <f>IF(COUNTIFS($U$4:$U602,Presupuestos[[#This Row],[ID DOCUMENTO]])&gt;=1,IF(B602=Presupuestos[[#This Row],[ID]],"OK","DOC. DUPLICADO"),"OK")</f>
        <v>OK</v>
      </c>
    </row>
    <row r="604" spans="2:71" ht="24" x14ac:dyDescent="0.25">
      <c r="B604" s="34">
        <f>IF(Presupuestos[[#This Row],[ID DOCUMENTO]]=U603,B603,IF(B603="ID",1,B603+1))</f>
        <v>576</v>
      </c>
      <c r="C604" s="2">
        <v>45843</v>
      </c>
      <c r="D604" s="2">
        <v>45843</v>
      </c>
      <c r="E604" s="3" t="s">
        <v>746</v>
      </c>
      <c r="F604" s="25" t="s">
        <v>65</v>
      </c>
      <c r="G604" s="25" t="s">
        <v>211</v>
      </c>
      <c r="H604" s="25" t="s">
        <v>580</v>
      </c>
      <c r="I604" s="36" t="str">
        <f>IFERROR(VLOOKUP(Presupuestos[[#This Row],[AREA]]&amp;Presupuestos[[#This Row],[CONCEPTO]]&amp;Presupuestos[[#This Row],[DESCRIPCION]],Tabla28[[Columna1]:[CÓDIGO NUEVO]],2,0),"")</f>
        <v>P0902005</v>
      </c>
      <c r="J604" s="3" t="s">
        <v>666</v>
      </c>
      <c r="K604" s="3" t="s">
        <v>666</v>
      </c>
      <c r="L604" s="3" t="s">
        <v>666</v>
      </c>
      <c r="M604" s="31" t="s">
        <v>1627</v>
      </c>
      <c r="N604" s="3"/>
      <c r="O604" s="3" t="s">
        <v>315</v>
      </c>
      <c r="P604" s="3" t="s">
        <v>127</v>
      </c>
      <c r="Q604" s="3" t="str">
        <f>IFERROR(VLOOKUP(Presupuestos[[#This Row],[CLASIFICACIÓN (N)]],Tabla17[],2,0),"")</f>
        <v>Gastos operativos</v>
      </c>
      <c r="R604" s="3" t="str">
        <f>IFERROR(VLOOKUP(Presupuestos[[#This Row],[CLASIFICACIÓN (N)]],Tabla17[],3,0),"")</f>
        <v>Operativo</v>
      </c>
      <c r="S604" s="3" t="s">
        <v>41</v>
      </c>
      <c r="T604" s="3" t="str">
        <f>IFERROR(VLOOKUP(Presupuestos[[#This Row],[ALMACEN]],Tabla5[],2,0),"")</f>
        <v>Lima</v>
      </c>
      <c r="U604" s="19" t="str">
        <f>IFERROR(VLOOKUP(Presupuestos[[#This Row],[TIPO DE DOCUMENTO]],Tipo_Documento[],2,0)&amp;Presupuestos[[#This Row],[SERIE]]&amp;Presupuestos[[#This Row],[NUMERO]]&amp;Presupuestos[[#This Row],[RUC]],"")</f>
        <v>LIQSTI1811111111</v>
      </c>
      <c r="V604" s="3" t="s">
        <v>175</v>
      </c>
      <c r="W604" s="7">
        <v>45881</v>
      </c>
      <c r="X604" s="7">
        <v>45881</v>
      </c>
      <c r="Y604" s="3" t="s">
        <v>1271</v>
      </c>
      <c r="Z604" s="3">
        <v>18</v>
      </c>
      <c r="AA604" s="3">
        <f>IFERROR(VLOOKUP(Presupuestos[[#This Row],[RAZON SOCIAL]],CHOOSE({1,2},Clientes_Proveedores[Razon Social],Clientes_Proveedores[Ruc / Dni]),2,0),"-")</f>
        <v>11111111</v>
      </c>
      <c r="AB604" s="31" t="s">
        <v>916</v>
      </c>
      <c r="AC604" s="3" t="s">
        <v>670</v>
      </c>
      <c r="AD604" s="5"/>
      <c r="AE604" s="6">
        <v>10</v>
      </c>
      <c r="AF604" s="6">
        <f>Presupuestos[[#This Row],[BASE]]*Presupuestos[[#This Row],[% IGV]]</f>
        <v>0</v>
      </c>
      <c r="AG604" s="22">
        <f>ROUND(SUM(Presupuestos[[#This Row],[BASE]:[IGV]]),2)</f>
        <v>10</v>
      </c>
      <c r="AH604" s="9" t="str">
        <f>IF(Presupuestos[[#This Row],[MONEDA]]="USD",VLOOKUP(Presupuestos[[#This Row],[FECHA DE EMISION]],Tipo_Cambio[],3,0),"")</f>
        <v/>
      </c>
      <c r="AI604" s="22">
        <f>IFERROR(ROUND(IF(Presupuestos[[#This Row],[MONEDA]]="PEN",Presupuestos[[#This Row],[TOTAL]],Presupuestos[[#This Row],[TOTAL]]*Presupuestos[[#This Row],[TIPO DE CAMBIO]]),2),"")</f>
        <v>10</v>
      </c>
      <c r="AJ604" s="5"/>
      <c r="AK604" s="33" t="s">
        <v>671</v>
      </c>
      <c r="AL604" s="5" t="s">
        <v>742</v>
      </c>
      <c r="AM604" s="23" t="s">
        <v>671</v>
      </c>
      <c r="AN604" s="23" t="s">
        <v>759</v>
      </c>
      <c r="AO604" s="7">
        <f>IFERROR(VLOOKUP("1-"&amp;Presupuestos[[#This Row],[ID DOCUMENTO]],BD_Pagos[],7,0),"")</f>
        <v>0</v>
      </c>
      <c r="AP604" s="16" t="str">
        <f>IFERROR(VLOOKUP("1-"&amp;Presupuestos[[#This Row],[ID DOCUMENTO]],BD_Pagos[],8,0),"")</f>
        <v/>
      </c>
      <c r="AQ604" s="17" t="str">
        <f>IFERROR(VLOOKUP("1-"&amp;Presupuestos[[#This Row],[ID DOCUMENTO]],BD_Pagos[],9,0),"")</f>
        <v/>
      </c>
      <c r="AR604" s="54"/>
      <c r="AS604" s="7">
        <f>IFERROR(VLOOKUP("2-"&amp;Presupuestos[[#This Row],[ID DOCUMENTO]],BD_Pagos[],7,0),"")</f>
        <v>0</v>
      </c>
      <c r="AT604" s="16" t="str">
        <f>IFERROR(VLOOKUP("2-"&amp;Presupuestos[[#This Row],[ID DOCUMENTO]],BD_Pagos[],8,0),"")</f>
        <v/>
      </c>
      <c r="AU604" s="17">
        <f>IFERROR(VLOOKUP("2-"&amp;Presupuestos[[#This Row],[ID DOCUMENTO]],BD_Pagos[],9,0),"")</f>
        <v>0</v>
      </c>
      <c r="AV604" s="20">
        <f>IF(IFERROR(VLOOKUP("2-"&amp;Presupuestos[[#This Row],[ID DOCUMENTO]],BD_Pagos[],10,0),0)&gt;Presupuestos[[#This Row],[TOTAL SOLES]],Presupuestos[[#This Row],[TOTAL SOLES]],IFERROR(VLOOKUP("2-"&amp;Presupuestos[[#This Row],[ID DOCUMENTO]],BD_Pagos[],10,0),0))</f>
        <v>0</v>
      </c>
      <c r="AW604" s="7"/>
      <c r="AX604" s="16"/>
      <c r="AY604" s="17"/>
      <c r="AZ604" s="20"/>
      <c r="BA604" s="7"/>
      <c r="BB604" s="16"/>
      <c r="BC604" s="17"/>
      <c r="BD604" s="20"/>
      <c r="BE604" s="7">
        <f>IFERROR(VLOOKUP("5-"&amp;Presupuestos[[#This Row],[ID DOCUMENTO]],BD_Pagos[],7,0),"")</f>
        <v>0</v>
      </c>
      <c r="BF604" s="17">
        <f>IFERROR(VLOOKUP("5-"&amp;Presupuestos[[#This Row],[ID DOCUMENTO]],BD_Pagos[],9,0),"")</f>
        <v>0</v>
      </c>
      <c r="BG604" s="20">
        <f>IF(IFERROR(VLOOKUP("5-"&amp;Presupuestos[[#This Row],[ID DOCUMENTO]],BD_Pagos[],10,0),0)&gt;Presupuestos[[#This Row],[TOTAL SOLES]],Presupuestos[[#This Row],[TOTAL SOLES]],IFERROR(VLOOKUP("5-"&amp;Presupuestos[[#This Row],[ID DOCUMENTO]],BD_Pagos[],10,0),0))</f>
        <v>0</v>
      </c>
      <c r="BH604" s="7">
        <f>IFERROR(VLOOKUP("1-Detraccion"&amp;Presupuestos[[#This Row],[ID DOCUMENTO]],BD_Pagos[],2,0),"")</f>
        <v>0</v>
      </c>
      <c r="BI604" s="3" t="str">
        <f>IFERROR(VLOOKUP("1-Detraccion"&amp;Presupuestos[[#This Row],[ID DOCUMENTO]],BD_Pagos[],3,0),"")</f>
        <v/>
      </c>
      <c r="BJ604" s="3">
        <f>IFERROR(VLOOKUP("1-Detraccion"&amp;Presupuestos[[#This Row],[ID DOCUMENTO]],BD_Pagos[],4,0),"")</f>
        <v>0</v>
      </c>
      <c r="BK604" s="6">
        <f>IF(IFERROR(VLOOKUP("1-Detraccion"&amp;Presupuestos[[#This Row],[ID DOCUMENTO]],BD_Pagos[],5,0),0)&gt;Presupuestos[[#This Row],[TOTAL SOLES]],Presupuestos[[#This Row],[TOTAL SOLES]],IFERROR(VLOOKUP("1-Detraccion"&amp;Presupuestos[[#This Row],[ID DOCUMENTO]],BD_Pagos[],5,0),0))</f>
        <v>0</v>
      </c>
      <c r="BL604" s="6">
        <f>IF(IFERROR(VLOOKUP("1-Detraccion"&amp;Presupuestos[[#This Row],[ID DOCUMENTO]],BD_Pagos[],6,0),0)&gt;Presupuestos[[#This Row],[TOTAL SOLES]],Presupuestos[[#This Row],[TOTAL SOLES]],IFERROR(VLOOKUP("1-Detraccion"&amp;Presupuestos[[#This Row],[ID DOCUMENTO]],BD_Pagos[],6,0),0))</f>
        <v>0</v>
      </c>
      <c r="BM604" s="37"/>
      <c r="BN604" s="3"/>
      <c r="BO604" s="3"/>
      <c r="BP604" s="6"/>
      <c r="BQ60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604" s="23" t="str">
        <f>IF(Presupuestos[[#This Row],[SALDO ME-MN]]&gt;0,"PENDIENTE","CANCELADO")</f>
        <v>PENDIENTE</v>
      </c>
      <c r="BS604" s="23" t="str">
        <f>IF(COUNTIFS($U$4:$U603,Presupuestos[[#This Row],[ID DOCUMENTO]])&gt;=1,IF(B603=Presupuestos[[#This Row],[ID]],"OK","DOC. DUPLICADO"),"OK")</f>
        <v>OK</v>
      </c>
    </row>
    <row r="605" spans="2:71" x14ac:dyDescent="0.25">
      <c r="B605" s="34">
        <f>IF(Presupuestos[[#This Row],[ID DOCUMENTO]]=U604,B604,IF(B604="ID",1,B604+1))</f>
        <v>577</v>
      </c>
      <c r="C605" s="2">
        <v>45868</v>
      </c>
      <c r="D605" s="2">
        <v>45868</v>
      </c>
      <c r="E605" s="3" t="s">
        <v>885</v>
      </c>
      <c r="F605" s="25" t="s">
        <v>27</v>
      </c>
      <c r="G605" s="25" t="s">
        <v>91</v>
      </c>
      <c r="H605" s="25" t="s">
        <v>92</v>
      </c>
      <c r="I605" s="36" t="str">
        <f>IFERROR(VLOOKUP(Presupuestos[[#This Row],[AREA]]&amp;Presupuestos[[#This Row],[CONCEPTO]]&amp;Presupuestos[[#This Row],[DESCRIPCION]],Tabla28[[Columna1]:[CÓDIGO NUEVO]],2,0),"")</f>
        <v>P0201001</v>
      </c>
      <c r="J605" s="3" t="s">
        <v>666</v>
      </c>
      <c r="K605" s="3" t="s">
        <v>1628</v>
      </c>
      <c r="L605" s="3" t="s">
        <v>666</v>
      </c>
      <c r="M605" s="31" t="s">
        <v>790</v>
      </c>
      <c r="N605" s="3"/>
      <c r="O605" s="3" t="s">
        <v>308</v>
      </c>
      <c r="P605" s="3" t="s">
        <v>71</v>
      </c>
      <c r="Q605" s="3" t="str">
        <f>IFERROR(VLOOKUP(Presupuestos[[#This Row],[CLASIFICACIÓN (N)]],Tabla17[],2,0),"")</f>
        <v>Costos de ventas</v>
      </c>
      <c r="R605" s="3" t="str">
        <f>IFERROR(VLOOKUP(Presupuestos[[#This Row],[CLASIFICACIÓN (N)]],Tabla17[],3,0),"")</f>
        <v>Operativo</v>
      </c>
      <c r="S605" s="3" t="s">
        <v>16</v>
      </c>
      <c r="T605" s="3" t="str">
        <f>IFERROR(VLOOKUP(Presupuestos[[#This Row],[ALMACEN]],Tabla5[],2,0),"")</f>
        <v>Arequipa</v>
      </c>
      <c r="U605" s="19" t="str">
        <f>IFERROR(VLOOKUP(Presupuestos[[#This Row],[TIPO DE DOCUMENTO]],Tipo_Documento[],2,0)&amp;Presupuestos[[#This Row],[SERIE]]&amp;Presupuestos[[#This Row],[NUMERO]]&amp;Presupuestos[[#This Row],[RUC]],"")</f>
        <v>01F102695820419158462</v>
      </c>
      <c r="V605" s="3" t="s">
        <v>120</v>
      </c>
      <c r="W605" s="7">
        <v>45868</v>
      </c>
      <c r="X605" s="7">
        <v>45868</v>
      </c>
      <c r="Y605" s="3" t="s">
        <v>791</v>
      </c>
      <c r="Z605" s="3">
        <v>6958</v>
      </c>
      <c r="AA605" s="3">
        <f>IFERROR(VLOOKUP(Presupuestos[[#This Row],[RAZON SOCIAL]],CHOOSE({1,2},Clientes_Proveedores[Razon Social],Clientes_Proveedores[Ruc / Dni]),2,0),"-")</f>
        <v>20419158462</v>
      </c>
      <c r="AB605" s="31" t="s">
        <v>792</v>
      </c>
      <c r="AC605" s="3" t="s">
        <v>670</v>
      </c>
      <c r="AD605" s="5">
        <v>0.18</v>
      </c>
      <c r="AE605" s="6">
        <v>81.36</v>
      </c>
      <c r="AF605" s="6">
        <f>Presupuestos[[#This Row],[BASE]]*Presupuestos[[#This Row],[% IGV]]</f>
        <v>14.6448</v>
      </c>
      <c r="AG605" s="22">
        <f>ROUND(SUM(Presupuestos[[#This Row],[BASE]:[IGV]]),2)</f>
        <v>96</v>
      </c>
      <c r="AH605" s="9" t="str">
        <f>IF(Presupuestos[[#This Row],[MONEDA]]="USD",VLOOKUP(Presupuestos[[#This Row],[FECHA DE EMISION]],Tipo_Cambio[],3,0),"")</f>
        <v/>
      </c>
      <c r="AI605" s="22">
        <f>IFERROR(ROUND(IF(Presupuestos[[#This Row],[MONEDA]]="PEN",Presupuestos[[#This Row],[TOTAL]],Presupuestos[[#This Row],[TOTAL]]*Presupuestos[[#This Row],[TIPO DE CAMBIO]]),2),"")</f>
        <v>96</v>
      </c>
      <c r="AJ605" s="5">
        <v>0.15</v>
      </c>
      <c r="AK605" s="33" t="s">
        <v>671</v>
      </c>
      <c r="AL605" s="5" t="s">
        <v>680</v>
      </c>
      <c r="AM605" s="23"/>
      <c r="AN605" s="23"/>
      <c r="AO605" s="7">
        <f>IFERROR(VLOOKUP("1-"&amp;Presupuestos[[#This Row],[ID DOCUMENTO]],BD_Pagos[],7,0),"")</f>
        <v>45881</v>
      </c>
      <c r="AP605" s="16" t="str">
        <f>IFERROR(VLOOKUP("1-"&amp;Presupuestos[[#This Row],[ID DOCUMENTO]],BD_Pagos[],8,0),"")</f>
        <v>B-BCP - Soles</v>
      </c>
      <c r="AQ605" s="17">
        <f>IFERROR(VLOOKUP("1-"&amp;Presupuestos[[#This Row],[ID DOCUMENTO]],BD_Pagos[],9,0),"")</f>
        <v>1151178</v>
      </c>
      <c r="AR605" s="54"/>
      <c r="AS605" s="7">
        <f>IFERROR(VLOOKUP("2-"&amp;Presupuestos[[#This Row],[ID DOCUMENTO]],BD_Pagos[],7,0),"")</f>
        <v>0</v>
      </c>
      <c r="AT605" s="16" t="str">
        <f>IFERROR(VLOOKUP("2-"&amp;Presupuestos[[#This Row],[ID DOCUMENTO]],BD_Pagos[],8,0),"")</f>
        <v/>
      </c>
      <c r="AU605" s="17">
        <f>IFERROR(VLOOKUP("2-"&amp;Presupuestos[[#This Row],[ID DOCUMENTO]],BD_Pagos[],9,0),"")</f>
        <v>0</v>
      </c>
      <c r="AV605" s="20">
        <f>IF(IFERROR(VLOOKUP("2-"&amp;Presupuestos[[#This Row],[ID DOCUMENTO]],BD_Pagos[],10,0),0)&gt;Presupuestos[[#This Row],[TOTAL SOLES]],Presupuestos[[#This Row],[TOTAL SOLES]],IFERROR(VLOOKUP("2-"&amp;Presupuestos[[#This Row],[ID DOCUMENTO]],BD_Pagos[],10,0),0))</f>
        <v>0</v>
      </c>
      <c r="AW605" s="7"/>
      <c r="AX605" s="16"/>
      <c r="AY605" s="17"/>
      <c r="AZ605" s="20"/>
      <c r="BA605" s="7"/>
      <c r="BB605" s="16"/>
      <c r="BC605" s="17"/>
      <c r="BD605" s="20"/>
      <c r="BE605" s="7">
        <f>IFERROR(VLOOKUP("5-"&amp;Presupuestos[[#This Row],[ID DOCUMENTO]],BD_Pagos[],7,0),"")</f>
        <v>0</v>
      </c>
      <c r="BF605" s="17">
        <f>IFERROR(VLOOKUP("5-"&amp;Presupuestos[[#This Row],[ID DOCUMENTO]],BD_Pagos[],9,0),"")</f>
        <v>0</v>
      </c>
      <c r="BG605" s="20">
        <f>IF(IFERROR(VLOOKUP("5-"&amp;Presupuestos[[#This Row],[ID DOCUMENTO]],BD_Pagos[],10,0),0)&gt;Presupuestos[[#This Row],[TOTAL SOLES]],Presupuestos[[#This Row],[TOTAL SOLES]],IFERROR(VLOOKUP("5-"&amp;Presupuestos[[#This Row],[ID DOCUMENTO]],BD_Pagos[],10,0),0))</f>
        <v>0</v>
      </c>
      <c r="BH605" s="7">
        <f>IFERROR(VLOOKUP("1-Detraccion"&amp;Presupuestos[[#This Row],[ID DOCUMENTO]],BD_Pagos[],2,0),"")</f>
        <v>45881</v>
      </c>
      <c r="BI605" s="3" t="str">
        <f>IFERROR(VLOOKUP("1-Detraccion"&amp;Presupuestos[[#This Row],[ID DOCUMENTO]],BD_Pagos[],3,0),"")</f>
        <v>Adquiriente</v>
      </c>
      <c r="BJ605" s="3">
        <f>IFERROR(VLOOKUP("1-Detraccion"&amp;Presupuestos[[#This Row],[ID DOCUMENTO]],BD_Pagos[],4,0),"")</f>
        <v>278568685</v>
      </c>
      <c r="BK605" s="6">
        <f>IF(IFERROR(VLOOKUP("1-Detraccion"&amp;Presupuestos[[#This Row],[ID DOCUMENTO]],BD_Pagos[],5,0),0)&gt;Presupuestos[[#This Row],[TOTAL SOLES]],Presupuestos[[#This Row],[TOTAL SOLES]],IFERROR(VLOOKUP("1-Detraccion"&amp;Presupuestos[[#This Row],[ID DOCUMENTO]],BD_Pagos[],5,0),0))</f>
        <v>14</v>
      </c>
      <c r="BL605" s="6">
        <f>IF(IFERROR(VLOOKUP("1-Detraccion"&amp;Presupuestos[[#This Row],[ID DOCUMENTO]],BD_Pagos[],6,0),0)&gt;Presupuestos[[#This Row],[TOTAL SOLES]],Presupuestos[[#This Row],[TOTAL SOLES]],IFERROR(VLOOKUP("1-Detraccion"&amp;Presupuestos[[#This Row],[ID DOCUMENTO]],BD_Pagos[],6,0),0))</f>
        <v>14</v>
      </c>
      <c r="BM605" s="37"/>
      <c r="BN605" s="3"/>
      <c r="BO605" s="3"/>
      <c r="BP605" s="6"/>
      <c r="BQ60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82</v>
      </c>
      <c r="BR605" s="23" t="str">
        <f>IF(Presupuestos[[#This Row],[SALDO ME-MN]]&gt;0,"PENDIENTE","CANCELADO")</f>
        <v>PENDIENTE</v>
      </c>
      <c r="BS605" s="23" t="str">
        <f>IF(COUNTIFS($U$4:$U604,Presupuestos[[#This Row],[ID DOCUMENTO]])&gt;=1,IF(B604=Presupuestos[[#This Row],[ID]],"OK","DOC. DUPLICADO"),"OK")</f>
        <v>OK</v>
      </c>
    </row>
    <row r="606" spans="2:71" x14ac:dyDescent="0.25">
      <c r="B606" s="34">
        <f>IF(Presupuestos[[#This Row],[ID DOCUMENTO]]=U605,B605,IF(B605="ID",1,B605+1))</f>
        <v>578</v>
      </c>
      <c r="C606" s="2">
        <v>45868</v>
      </c>
      <c r="D606" s="2">
        <v>45868</v>
      </c>
      <c r="E606" s="3" t="s">
        <v>885</v>
      </c>
      <c r="F606" s="25" t="s">
        <v>27</v>
      </c>
      <c r="G606" s="25" t="s">
        <v>91</v>
      </c>
      <c r="H606" s="25" t="s">
        <v>92</v>
      </c>
      <c r="I606" s="36" t="str">
        <f>IFERROR(VLOOKUP(Presupuestos[[#This Row],[AREA]]&amp;Presupuestos[[#This Row],[CONCEPTO]]&amp;Presupuestos[[#This Row],[DESCRIPCION]],Tabla28[[Columna1]:[CÓDIGO NUEVO]],2,0),"")</f>
        <v>P0201001</v>
      </c>
      <c r="J606" s="3" t="s">
        <v>666</v>
      </c>
      <c r="K606" s="3" t="s">
        <v>1629</v>
      </c>
      <c r="L606" s="3" t="s">
        <v>666</v>
      </c>
      <c r="M606" s="31" t="s">
        <v>790</v>
      </c>
      <c r="N606" s="3"/>
      <c r="O606" s="3" t="s">
        <v>308</v>
      </c>
      <c r="P606" s="3" t="s">
        <v>71</v>
      </c>
      <c r="Q606" s="3" t="str">
        <f>IFERROR(VLOOKUP(Presupuestos[[#This Row],[CLASIFICACIÓN (N)]],Tabla17[],2,0),"")</f>
        <v>Costos de ventas</v>
      </c>
      <c r="R606" s="3" t="str">
        <f>IFERROR(VLOOKUP(Presupuestos[[#This Row],[CLASIFICACIÓN (N)]],Tabla17[],3,0),"")</f>
        <v>Operativo</v>
      </c>
      <c r="S606" s="3" t="s">
        <v>16</v>
      </c>
      <c r="T606" s="3" t="str">
        <f>IFERROR(VLOOKUP(Presupuestos[[#This Row],[ALMACEN]],Tabla5[],2,0),"")</f>
        <v>Arequipa</v>
      </c>
      <c r="U606" s="19" t="str">
        <f>IFERROR(VLOOKUP(Presupuestos[[#This Row],[TIPO DE DOCUMENTO]],Tipo_Documento[],2,0)&amp;Presupuestos[[#This Row],[SERIE]]&amp;Presupuestos[[#This Row],[NUMERO]]&amp;Presupuestos[[#This Row],[RUC]],"")</f>
        <v>01F102696020419158462</v>
      </c>
      <c r="V606" s="3" t="s">
        <v>120</v>
      </c>
      <c r="W606" s="7">
        <v>45868</v>
      </c>
      <c r="X606" s="7">
        <v>45868</v>
      </c>
      <c r="Y606" s="3" t="s">
        <v>791</v>
      </c>
      <c r="Z606" s="3">
        <v>6960</v>
      </c>
      <c r="AA606" s="3">
        <f>IFERROR(VLOOKUP(Presupuestos[[#This Row],[RAZON SOCIAL]],CHOOSE({1,2},Clientes_Proveedores[Razon Social],Clientes_Proveedores[Ruc / Dni]),2,0),"-")</f>
        <v>20419158462</v>
      </c>
      <c r="AB606" s="31" t="s">
        <v>792</v>
      </c>
      <c r="AC606" s="3" t="s">
        <v>670</v>
      </c>
      <c r="AD606" s="5">
        <v>0.18</v>
      </c>
      <c r="AE606" s="6">
        <v>55.93</v>
      </c>
      <c r="AF606" s="6">
        <f>Presupuestos[[#This Row],[BASE]]*Presupuestos[[#This Row],[% IGV]]</f>
        <v>10.067399999999999</v>
      </c>
      <c r="AG606" s="22">
        <f>ROUND(SUM(Presupuestos[[#This Row],[BASE]:[IGV]]),2)</f>
        <v>66</v>
      </c>
      <c r="AH606" s="9" t="str">
        <f>IF(Presupuestos[[#This Row],[MONEDA]]="USD",VLOOKUP(Presupuestos[[#This Row],[FECHA DE EMISION]],Tipo_Cambio[],3,0),"")</f>
        <v/>
      </c>
      <c r="AI606" s="22">
        <f>IFERROR(ROUND(IF(Presupuestos[[#This Row],[MONEDA]]="PEN",Presupuestos[[#This Row],[TOTAL]],Presupuestos[[#This Row],[TOTAL]]*Presupuestos[[#This Row],[TIPO DE CAMBIO]]),2),"")</f>
        <v>66</v>
      </c>
      <c r="AJ606" s="5">
        <v>0.15</v>
      </c>
      <c r="AK606" s="33" t="s">
        <v>671</v>
      </c>
      <c r="AL606" s="5" t="s">
        <v>680</v>
      </c>
      <c r="AM606" s="23"/>
      <c r="AN606" s="23"/>
      <c r="AO606" s="7">
        <f>IFERROR(VLOOKUP("1-"&amp;Presupuestos[[#This Row],[ID DOCUMENTO]],BD_Pagos[],7,0),"")</f>
        <v>45881</v>
      </c>
      <c r="AP606" s="16" t="str">
        <f>IFERROR(VLOOKUP("1-"&amp;Presupuestos[[#This Row],[ID DOCUMENTO]],BD_Pagos[],8,0),"")</f>
        <v>B-BCP - Soles</v>
      </c>
      <c r="AQ606" s="17">
        <f>IFERROR(VLOOKUP("1-"&amp;Presupuestos[[#This Row],[ID DOCUMENTO]],BD_Pagos[],9,0),"")</f>
        <v>1151178</v>
      </c>
      <c r="AR606" s="54"/>
      <c r="AS606" s="7">
        <f>IFERROR(VLOOKUP("2-"&amp;Presupuestos[[#This Row],[ID DOCUMENTO]],BD_Pagos[],7,0),"")</f>
        <v>0</v>
      </c>
      <c r="AT606" s="16" t="str">
        <f>IFERROR(VLOOKUP("2-"&amp;Presupuestos[[#This Row],[ID DOCUMENTO]],BD_Pagos[],8,0),"")</f>
        <v/>
      </c>
      <c r="AU606" s="17">
        <f>IFERROR(VLOOKUP("2-"&amp;Presupuestos[[#This Row],[ID DOCUMENTO]],BD_Pagos[],9,0),"")</f>
        <v>0</v>
      </c>
      <c r="AV606" s="20">
        <f>IF(IFERROR(VLOOKUP("2-"&amp;Presupuestos[[#This Row],[ID DOCUMENTO]],BD_Pagos[],10,0),0)&gt;Presupuestos[[#This Row],[TOTAL SOLES]],Presupuestos[[#This Row],[TOTAL SOLES]],IFERROR(VLOOKUP("2-"&amp;Presupuestos[[#This Row],[ID DOCUMENTO]],BD_Pagos[],10,0),0))</f>
        <v>0</v>
      </c>
      <c r="AW606" s="7"/>
      <c r="AX606" s="16"/>
      <c r="AY606" s="17"/>
      <c r="AZ606" s="20"/>
      <c r="BA606" s="7"/>
      <c r="BB606" s="16"/>
      <c r="BC606" s="17"/>
      <c r="BD606" s="20"/>
      <c r="BE606" s="7">
        <f>IFERROR(VLOOKUP("5-"&amp;Presupuestos[[#This Row],[ID DOCUMENTO]],BD_Pagos[],7,0),"")</f>
        <v>0</v>
      </c>
      <c r="BF606" s="17">
        <f>IFERROR(VLOOKUP("5-"&amp;Presupuestos[[#This Row],[ID DOCUMENTO]],BD_Pagos[],9,0),"")</f>
        <v>0</v>
      </c>
      <c r="BG606" s="20">
        <f>IF(IFERROR(VLOOKUP("5-"&amp;Presupuestos[[#This Row],[ID DOCUMENTO]],BD_Pagos[],10,0),0)&gt;Presupuestos[[#This Row],[TOTAL SOLES]],Presupuestos[[#This Row],[TOTAL SOLES]],IFERROR(VLOOKUP("5-"&amp;Presupuestos[[#This Row],[ID DOCUMENTO]],BD_Pagos[],10,0),0))</f>
        <v>0</v>
      </c>
      <c r="BH606" s="7">
        <f>IFERROR(VLOOKUP("1-Detraccion"&amp;Presupuestos[[#This Row],[ID DOCUMENTO]],BD_Pagos[],2,0),"")</f>
        <v>45881</v>
      </c>
      <c r="BI606" s="3" t="str">
        <f>IFERROR(VLOOKUP("1-Detraccion"&amp;Presupuestos[[#This Row],[ID DOCUMENTO]],BD_Pagos[],3,0),"")</f>
        <v>Adquiriente</v>
      </c>
      <c r="BJ606" s="3">
        <f>IFERROR(VLOOKUP("1-Detraccion"&amp;Presupuestos[[#This Row],[ID DOCUMENTO]],BD_Pagos[],4,0),"")</f>
        <v>278568684</v>
      </c>
      <c r="BK606" s="6">
        <f>IF(IFERROR(VLOOKUP("1-Detraccion"&amp;Presupuestos[[#This Row],[ID DOCUMENTO]],BD_Pagos[],5,0),0)&gt;Presupuestos[[#This Row],[TOTAL SOLES]],Presupuestos[[#This Row],[TOTAL SOLES]],IFERROR(VLOOKUP("1-Detraccion"&amp;Presupuestos[[#This Row],[ID DOCUMENTO]],BD_Pagos[],5,0),0))</f>
        <v>10</v>
      </c>
      <c r="BL606" s="6">
        <f>IF(IFERROR(VLOOKUP("1-Detraccion"&amp;Presupuestos[[#This Row],[ID DOCUMENTO]],BD_Pagos[],6,0),0)&gt;Presupuestos[[#This Row],[TOTAL SOLES]],Presupuestos[[#This Row],[TOTAL SOLES]],IFERROR(VLOOKUP("1-Detraccion"&amp;Presupuestos[[#This Row],[ID DOCUMENTO]],BD_Pagos[],6,0),0))</f>
        <v>10</v>
      </c>
      <c r="BM606" s="37"/>
      <c r="BN606" s="3"/>
      <c r="BO606" s="3"/>
      <c r="BP606" s="6"/>
      <c r="BQ60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56</v>
      </c>
      <c r="BR606" s="23" t="str">
        <f>IF(Presupuestos[[#This Row],[SALDO ME-MN]]&gt;0,"PENDIENTE","CANCELADO")</f>
        <v>PENDIENTE</v>
      </c>
      <c r="BS606" s="23" t="str">
        <f>IF(COUNTIFS($U$4:$U605,Presupuestos[[#This Row],[ID DOCUMENTO]])&gt;=1,IF(B605=Presupuestos[[#This Row],[ID]],"OK","DOC. DUPLICADO"),"OK")</f>
        <v>OK</v>
      </c>
    </row>
    <row r="607" spans="2:71" x14ac:dyDescent="0.25">
      <c r="B607" s="34">
        <f>IF(Presupuestos[[#This Row],[ID DOCUMENTO]]=U606,B606,IF(B606="ID",1,B606+1))</f>
        <v>579</v>
      </c>
      <c r="C607" s="2">
        <v>45868</v>
      </c>
      <c r="D607" s="2">
        <v>45868</v>
      </c>
      <c r="E607" s="3" t="s">
        <v>885</v>
      </c>
      <c r="F607" s="25" t="s">
        <v>27</v>
      </c>
      <c r="G607" s="25" t="s">
        <v>91</v>
      </c>
      <c r="H607" s="25" t="s">
        <v>92</v>
      </c>
      <c r="I607" s="36" t="str">
        <f>IFERROR(VLOOKUP(Presupuestos[[#This Row],[AREA]]&amp;Presupuestos[[#This Row],[CONCEPTO]]&amp;Presupuestos[[#This Row],[DESCRIPCION]],Tabla28[[Columna1]:[CÓDIGO NUEVO]],2,0),"")</f>
        <v>P0201001</v>
      </c>
      <c r="J607" s="3" t="s">
        <v>666</v>
      </c>
      <c r="K607" s="3" t="s">
        <v>1630</v>
      </c>
      <c r="L607" s="3" t="s">
        <v>666</v>
      </c>
      <c r="M607" s="31" t="s">
        <v>790</v>
      </c>
      <c r="N607" s="3"/>
      <c r="O607" s="3" t="s">
        <v>308</v>
      </c>
      <c r="P607" s="3" t="s">
        <v>71</v>
      </c>
      <c r="Q607" s="3" t="str">
        <f>IFERROR(VLOOKUP(Presupuestos[[#This Row],[CLASIFICACIÓN (N)]],Tabla17[],2,0),"")</f>
        <v>Costos de ventas</v>
      </c>
      <c r="R607" s="3" t="str">
        <f>IFERROR(VLOOKUP(Presupuestos[[#This Row],[CLASIFICACIÓN (N)]],Tabla17[],3,0),"")</f>
        <v>Operativo</v>
      </c>
      <c r="S607" s="3" t="s">
        <v>16</v>
      </c>
      <c r="T607" s="3" t="str">
        <f>IFERROR(VLOOKUP(Presupuestos[[#This Row],[ALMACEN]],Tabla5[],2,0),"")</f>
        <v>Arequipa</v>
      </c>
      <c r="U607" s="19" t="str">
        <f>IFERROR(VLOOKUP(Presupuestos[[#This Row],[TIPO DE DOCUMENTO]],Tipo_Documento[],2,0)&amp;Presupuestos[[#This Row],[SERIE]]&amp;Presupuestos[[#This Row],[NUMERO]]&amp;Presupuestos[[#This Row],[RUC]],"")</f>
        <v>01F102695920419158462</v>
      </c>
      <c r="V607" s="3" t="s">
        <v>120</v>
      </c>
      <c r="W607" s="7">
        <v>45868</v>
      </c>
      <c r="X607" s="7">
        <v>45868</v>
      </c>
      <c r="Y607" s="3" t="s">
        <v>791</v>
      </c>
      <c r="Z607" s="3">
        <v>6959</v>
      </c>
      <c r="AA607" s="3">
        <f>IFERROR(VLOOKUP(Presupuestos[[#This Row],[RAZON SOCIAL]],CHOOSE({1,2},Clientes_Proveedores[Razon Social],Clientes_Proveedores[Ruc / Dni]),2,0),"-")</f>
        <v>20419158462</v>
      </c>
      <c r="AB607" s="31" t="s">
        <v>792</v>
      </c>
      <c r="AC607" s="3" t="s">
        <v>670</v>
      </c>
      <c r="AD607" s="5">
        <v>0.18</v>
      </c>
      <c r="AE607" s="6">
        <v>664.69299999999998</v>
      </c>
      <c r="AF607" s="6">
        <f>Presupuestos[[#This Row],[BASE]]*Presupuestos[[#This Row],[% IGV]]</f>
        <v>119.64474</v>
      </c>
      <c r="AG607" s="22">
        <f>ROUND(SUM(Presupuestos[[#This Row],[BASE]:[IGV]]),2)</f>
        <v>784.34</v>
      </c>
      <c r="AH607" s="9" t="str">
        <f>IF(Presupuestos[[#This Row],[MONEDA]]="USD",VLOOKUP(Presupuestos[[#This Row],[FECHA DE EMISION]],Tipo_Cambio[],3,0),"")</f>
        <v/>
      </c>
      <c r="AI607" s="22">
        <f>IFERROR(ROUND(IF(Presupuestos[[#This Row],[MONEDA]]="PEN",Presupuestos[[#This Row],[TOTAL]],Presupuestos[[#This Row],[TOTAL]]*Presupuestos[[#This Row],[TIPO DE CAMBIO]]),2),"")</f>
        <v>784.34</v>
      </c>
      <c r="AJ607" s="5">
        <v>0.15</v>
      </c>
      <c r="AK607" s="33" t="s">
        <v>671</v>
      </c>
      <c r="AL607" s="5" t="s">
        <v>680</v>
      </c>
      <c r="AM607" s="23"/>
      <c r="AN607" s="23"/>
      <c r="AO607" s="7">
        <f>IFERROR(VLOOKUP("1-"&amp;Presupuestos[[#This Row],[ID DOCUMENTO]],BD_Pagos[],7,0),"")</f>
        <v>45881</v>
      </c>
      <c r="AP607" s="16" t="str">
        <f>IFERROR(VLOOKUP("1-"&amp;Presupuestos[[#This Row],[ID DOCUMENTO]],BD_Pagos[],8,0),"")</f>
        <v>B-BCP - Soles</v>
      </c>
      <c r="AQ607" s="17">
        <f>IFERROR(VLOOKUP("1-"&amp;Presupuestos[[#This Row],[ID DOCUMENTO]],BD_Pagos[],9,0),"")</f>
        <v>1151178</v>
      </c>
      <c r="AR607" s="54"/>
      <c r="AS607" s="7">
        <f>IFERROR(VLOOKUP("2-"&amp;Presupuestos[[#This Row],[ID DOCUMENTO]],BD_Pagos[],7,0),"")</f>
        <v>0</v>
      </c>
      <c r="AT607" s="16" t="str">
        <f>IFERROR(VLOOKUP("2-"&amp;Presupuestos[[#This Row],[ID DOCUMENTO]],BD_Pagos[],8,0),"")</f>
        <v/>
      </c>
      <c r="AU607" s="17">
        <f>IFERROR(VLOOKUP("2-"&amp;Presupuestos[[#This Row],[ID DOCUMENTO]],BD_Pagos[],9,0),"")</f>
        <v>0</v>
      </c>
      <c r="AV607" s="20">
        <f>IF(IFERROR(VLOOKUP("2-"&amp;Presupuestos[[#This Row],[ID DOCUMENTO]],BD_Pagos[],10,0),0)&gt;Presupuestos[[#This Row],[TOTAL SOLES]],Presupuestos[[#This Row],[TOTAL SOLES]],IFERROR(VLOOKUP("2-"&amp;Presupuestos[[#This Row],[ID DOCUMENTO]],BD_Pagos[],10,0),0))</f>
        <v>0</v>
      </c>
      <c r="AW607" s="7"/>
      <c r="AX607" s="16"/>
      <c r="AY607" s="17"/>
      <c r="AZ607" s="20"/>
      <c r="BA607" s="7"/>
      <c r="BB607" s="16"/>
      <c r="BC607" s="17"/>
      <c r="BD607" s="20"/>
      <c r="BE607" s="7">
        <f>IFERROR(VLOOKUP("5-"&amp;Presupuestos[[#This Row],[ID DOCUMENTO]],BD_Pagos[],7,0),"")</f>
        <v>0</v>
      </c>
      <c r="BF607" s="17">
        <f>IFERROR(VLOOKUP("5-"&amp;Presupuestos[[#This Row],[ID DOCUMENTO]],BD_Pagos[],9,0),"")</f>
        <v>0</v>
      </c>
      <c r="BG607" s="20">
        <f>IF(IFERROR(VLOOKUP("5-"&amp;Presupuestos[[#This Row],[ID DOCUMENTO]],BD_Pagos[],10,0),0)&gt;Presupuestos[[#This Row],[TOTAL SOLES]],Presupuestos[[#This Row],[TOTAL SOLES]],IFERROR(VLOOKUP("5-"&amp;Presupuestos[[#This Row],[ID DOCUMENTO]],BD_Pagos[],10,0),0))</f>
        <v>0</v>
      </c>
      <c r="BH607" s="7">
        <f>IFERROR(VLOOKUP("1-Detraccion"&amp;Presupuestos[[#This Row],[ID DOCUMENTO]],BD_Pagos[],2,0),"")</f>
        <v>45881</v>
      </c>
      <c r="BI607" s="3" t="str">
        <f>IFERROR(VLOOKUP("1-Detraccion"&amp;Presupuestos[[#This Row],[ID DOCUMENTO]],BD_Pagos[],3,0),"")</f>
        <v>Adquiriente</v>
      </c>
      <c r="BJ607" s="3">
        <f>IFERROR(VLOOKUP("1-Detraccion"&amp;Presupuestos[[#This Row],[ID DOCUMENTO]],BD_Pagos[],4,0),"")</f>
        <v>278568683</v>
      </c>
      <c r="BK607" s="6">
        <f>IF(IFERROR(VLOOKUP("1-Detraccion"&amp;Presupuestos[[#This Row],[ID DOCUMENTO]],BD_Pagos[],5,0),0)&gt;Presupuestos[[#This Row],[TOTAL SOLES]],Presupuestos[[#This Row],[TOTAL SOLES]],IFERROR(VLOOKUP("1-Detraccion"&amp;Presupuestos[[#This Row],[ID DOCUMENTO]],BD_Pagos[],5,0),0))</f>
        <v>118</v>
      </c>
      <c r="BL607" s="6">
        <f>IF(IFERROR(VLOOKUP("1-Detraccion"&amp;Presupuestos[[#This Row],[ID DOCUMENTO]],BD_Pagos[],6,0),0)&gt;Presupuestos[[#This Row],[TOTAL SOLES]],Presupuestos[[#This Row],[TOTAL SOLES]],IFERROR(VLOOKUP("1-Detraccion"&amp;Presupuestos[[#This Row],[ID DOCUMENTO]],BD_Pagos[],6,0),0))</f>
        <v>118</v>
      </c>
      <c r="BM607" s="37"/>
      <c r="BN607" s="3"/>
      <c r="BO607" s="3"/>
      <c r="BP607" s="6"/>
      <c r="BQ60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666.34</v>
      </c>
      <c r="BR607" s="23" t="str">
        <f>IF(Presupuestos[[#This Row],[SALDO ME-MN]]&gt;0,"PENDIENTE","CANCELADO")</f>
        <v>PENDIENTE</v>
      </c>
      <c r="BS607" s="23" t="str">
        <f>IF(COUNTIFS($U$4:$U606,Presupuestos[[#This Row],[ID DOCUMENTO]])&gt;=1,IF(B606=Presupuestos[[#This Row],[ID]],"OK","DOC. DUPLICADO"),"OK")</f>
        <v>OK</v>
      </c>
    </row>
    <row r="608" spans="2:71" ht="36" x14ac:dyDescent="0.25">
      <c r="B608" s="34">
        <f>IF(Presupuestos[[#This Row],[ID DOCUMENTO]]=U607,B607,IF(B607="ID",1,B607+1))</f>
        <v>580</v>
      </c>
      <c r="C608" s="2">
        <v>45869</v>
      </c>
      <c r="D608" s="2">
        <v>45869</v>
      </c>
      <c r="E608" s="3" t="s">
        <v>966</v>
      </c>
      <c r="F608" s="25" t="s">
        <v>27</v>
      </c>
      <c r="G608" s="25" t="s">
        <v>118</v>
      </c>
      <c r="H608" s="25" t="s">
        <v>96</v>
      </c>
      <c r="I608" s="36" t="str">
        <f>IFERROR(VLOOKUP(Presupuestos[[#This Row],[AREA]]&amp;Presupuestos[[#This Row],[CONCEPTO]]&amp;Presupuestos[[#This Row],[DESCRIPCION]],Tabla28[[Columna1]:[CÓDIGO NUEVO]],2,0),"")</f>
        <v>P0205001</v>
      </c>
      <c r="J608" s="3" t="s">
        <v>1631</v>
      </c>
      <c r="K608" s="3" t="s">
        <v>1632</v>
      </c>
      <c r="L608" s="3" t="s">
        <v>1633</v>
      </c>
      <c r="M608" s="31" t="s">
        <v>1634</v>
      </c>
      <c r="N608" s="3"/>
      <c r="O608" s="3" t="s">
        <v>308</v>
      </c>
      <c r="P608" s="3" t="s">
        <v>132</v>
      </c>
      <c r="Q608" s="3" t="str">
        <f>IFERROR(VLOOKUP(Presupuestos[[#This Row],[CLASIFICACIÓN (N)]],Tabla17[],2,0),"")</f>
        <v>Gastos operativos</v>
      </c>
      <c r="R608" s="3" t="str">
        <f>IFERROR(VLOOKUP(Presupuestos[[#This Row],[CLASIFICACIÓN (N)]],Tabla17[],3,0),"")</f>
        <v>Operativo</v>
      </c>
      <c r="S608" s="3" t="s">
        <v>34</v>
      </c>
      <c r="T608" s="3" t="str">
        <f>IFERROR(VLOOKUP(Presupuestos[[#This Row],[ALMACEN]],Tabla5[],2,0),"")</f>
        <v>Arequipa</v>
      </c>
      <c r="U608" s="19" t="str">
        <f>IFERROR(VLOOKUP(Presupuestos[[#This Row],[TIPO DE DOCUMENTO]],Tipo_Documento[],2,0)&amp;Presupuestos[[#This Row],[SERIE]]&amp;Presupuestos[[#This Row],[NUMERO]]&amp;Presupuestos[[#This Row],[RUC]],"")</f>
        <v>01E00168220608686747</v>
      </c>
      <c r="V608" s="3" t="s">
        <v>120</v>
      </c>
      <c r="W608" s="7">
        <v>45869</v>
      </c>
      <c r="X608" s="7">
        <v>45869</v>
      </c>
      <c r="Y608" s="3" t="s">
        <v>668</v>
      </c>
      <c r="Z608" s="3">
        <v>682</v>
      </c>
      <c r="AA608" s="3">
        <f>IFERROR(VLOOKUP(Presupuestos[[#This Row],[RAZON SOCIAL]],CHOOSE({1,2},Clientes_Proveedores[Razon Social],Clientes_Proveedores[Ruc / Dni]),2,0),"-")</f>
        <v>20608686747</v>
      </c>
      <c r="AB608" s="31" t="s">
        <v>1577</v>
      </c>
      <c r="AC608" s="3" t="s">
        <v>670</v>
      </c>
      <c r="AD608" s="5">
        <v>0.18</v>
      </c>
      <c r="AE608" s="6">
        <v>677.97</v>
      </c>
      <c r="AF608" s="6">
        <f>Presupuestos[[#This Row],[BASE]]*Presupuestos[[#This Row],[% IGV]]</f>
        <v>122.0346</v>
      </c>
      <c r="AG608" s="22">
        <f>ROUND(SUM(Presupuestos[[#This Row],[BASE]:[IGV]]),2)</f>
        <v>800</v>
      </c>
      <c r="AH608" s="9" t="str">
        <f>IF(Presupuestos[[#This Row],[MONEDA]]="USD",VLOOKUP(Presupuestos[[#This Row],[FECHA DE EMISION]],Tipo_Cambio[],3,0),"")</f>
        <v/>
      </c>
      <c r="AI608" s="22">
        <f>IFERROR(ROUND(IF(Presupuestos[[#This Row],[MONEDA]]="PEN",Presupuestos[[#This Row],[TOTAL]],Presupuestos[[#This Row],[TOTAL]]*Presupuestos[[#This Row],[TIPO DE CAMBIO]]),2),"")</f>
        <v>800</v>
      </c>
      <c r="AJ608" s="5">
        <v>0.04</v>
      </c>
      <c r="AK608" s="33" t="s">
        <v>671</v>
      </c>
      <c r="AL608" s="5" t="s">
        <v>680</v>
      </c>
      <c r="AM608" s="23" t="s">
        <v>671</v>
      </c>
      <c r="AN608" s="23" t="s">
        <v>671</v>
      </c>
      <c r="AO608" s="7">
        <f>IFERROR(VLOOKUP("1-"&amp;Presupuestos[[#This Row],[ID DOCUMENTO]],BD_Pagos[],7,0),"")</f>
        <v>45881</v>
      </c>
      <c r="AP608" s="16" t="str">
        <f>IFERROR(VLOOKUP("1-"&amp;Presupuestos[[#This Row],[ID DOCUMENTO]],BD_Pagos[],8,0),"")</f>
        <v>B-BCP - Soles</v>
      </c>
      <c r="AQ608" s="17">
        <f>IFERROR(VLOOKUP("1-"&amp;Presupuestos[[#This Row],[ID DOCUMENTO]],BD_Pagos[],9,0),"")</f>
        <v>1151178</v>
      </c>
      <c r="AR608" s="54"/>
      <c r="AS608" s="7">
        <f>IFERROR(VLOOKUP("2-"&amp;Presupuestos[[#This Row],[ID DOCUMENTO]],BD_Pagos[],7,0),"")</f>
        <v>0</v>
      </c>
      <c r="AT608" s="16" t="str">
        <f>IFERROR(VLOOKUP("2-"&amp;Presupuestos[[#This Row],[ID DOCUMENTO]],BD_Pagos[],8,0),"")</f>
        <v/>
      </c>
      <c r="AU608" s="17">
        <f>IFERROR(VLOOKUP("2-"&amp;Presupuestos[[#This Row],[ID DOCUMENTO]],BD_Pagos[],9,0),"")</f>
        <v>0</v>
      </c>
      <c r="AV608" s="20">
        <f>IF(IFERROR(VLOOKUP("2-"&amp;Presupuestos[[#This Row],[ID DOCUMENTO]],BD_Pagos[],10,0),0)&gt;Presupuestos[[#This Row],[TOTAL SOLES]],Presupuestos[[#This Row],[TOTAL SOLES]],IFERROR(VLOOKUP("2-"&amp;Presupuestos[[#This Row],[ID DOCUMENTO]],BD_Pagos[],10,0),0))</f>
        <v>0</v>
      </c>
      <c r="AW608" s="7"/>
      <c r="AX608" s="16"/>
      <c r="AY608" s="17"/>
      <c r="AZ608" s="20"/>
      <c r="BA608" s="7"/>
      <c r="BB608" s="16"/>
      <c r="BC608" s="17"/>
      <c r="BD608" s="20"/>
      <c r="BE608" s="7">
        <f>IFERROR(VLOOKUP("5-"&amp;Presupuestos[[#This Row],[ID DOCUMENTO]],BD_Pagos[],7,0),"")</f>
        <v>0</v>
      </c>
      <c r="BF608" s="17">
        <f>IFERROR(VLOOKUP("5-"&amp;Presupuestos[[#This Row],[ID DOCUMENTO]],BD_Pagos[],9,0),"")</f>
        <v>0</v>
      </c>
      <c r="BG608" s="20">
        <f>IF(IFERROR(VLOOKUP("5-"&amp;Presupuestos[[#This Row],[ID DOCUMENTO]],BD_Pagos[],10,0),0)&gt;Presupuestos[[#This Row],[TOTAL SOLES]],Presupuestos[[#This Row],[TOTAL SOLES]],IFERROR(VLOOKUP("5-"&amp;Presupuestos[[#This Row],[ID DOCUMENTO]],BD_Pagos[],10,0),0))</f>
        <v>0</v>
      </c>
      <c r="BH608" s="7">
        <f>IFERROR(VLOOKUP("1-Detraccion"&amp;Presupuestos[[#This Row],[ID DOCUMENTO]],BD_Pagos[],2,0),"")</f>
        <v>45881</v>
      </c>
      <c r="BI608" s="3" t="str">
        <f>IFERROR(VLOOKUP("1-Detraccion"&amp;Presupuestos[[#This Row],[ID DOCUMENTO]],BD_Pagos[],3,0),"")</f>
        <v>Adquiriente</v>
      </c>
      <c r="BJ608" s="3">
        <f>IFERROR(VLOOKUP("1-Detraccion"&amp;Presupuestos[[#This Row],[ID DOCUMENTO]],BD_Pagos[],4,0),"")</f>
        <v>278568688</v>
      </c>
      <c r="BK608" s="6">
        <f>IF(IFERROR(VLOOKUP("1-Detraccion"&amp;Presupuestos[[#This Row],[ID DOCUMENTO]],BD_Pagos[],5,0),0)&gt;Presupuestos[[#This Row],[TOTAL SOLES]],Presupuestos[[#This Row],[TOTAL SOLES]],IFERROR(VLOOKUP("1-Detraccion"&amp;Presupuestos[[#This Row],[ID DOCUMENTO]],BD_Pagos[],5,0),0))</f>
        <v>32</v>
      </c>
      <c r="BL608" s="6">
        <f>IF(IFERROR(VLOOKUP("1-Detraccion"&amp;Presupuestos[[#This Row],[ID DOCUMENTO]],BD_Pagos[],6,0),0)&gt;Presupuestos[[#This Row],[TOTAL SOLES]],Presupuestos[[#This Row],[TOTAL SOLES]],IFERROR(VLOOKUP("1-Detraccion"&amp;Presupuestos[[#This Row],[ID DOCUMENTO]],BD_Pagos[],6,0),0))</f>
        <v>32</v>
      </c>
      <c r="BM608" s="37"/>
      <c r="BN608" s="3"/>
      <c r="BO608" s="3"/>
      <c r="BP608" s="6"/>
      <c r="BQ60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768</v>
      </c>
      <c r="BR608" s="23" t="str">
        <f>IF(Presupuestos[[#This Row],[SALDO ME-MN]]&gt;0,"PENDIENTE","CANCELADO")</f>
        <v>PENDIENTE</v>
      </c>
      <c r="BS608" s="23" t="str">
        <f>IF(COUNTIFS($U$4:$U607,Presupuestos[[#This Row],[ID DOCUMENTO]])&gt;=1,IF(B607=Presupuestos[[#This Row],[ID]],"OK","DOC. DUPLICADO"),"OK")</f>
        <v>OK</v>
      </c>
    </row>
    <row r="609" spans="2:71" ht="36" x14ac:dyDescent="0.25">
      <c r="B609" s="34">
        <f>IF(Presupuestos[[#This Row],[ID DOCUMENTO]]=U608,B608,IF(B608="ID",1,B608+1))</f>
        <v>581</v>
      </c>
      <c r="C609" s="2">
        <v>45869</v>
      </c>
      <c r="D609" s="2">
        <v>45869</v>
      </c>
      <c r="E609" s="3" t="s">
        <v>1240</v>
      </c>
      <c r="F609" s="25" t="s">
        <v>27</v>
      </c>
      <c r="G609" s="25" t="s">
        <v>118</v>
      </c>
      <c r="H609" s="25" t="s">
        <v>107</v>
      </c>
      <c r="I609" s="36" t="str">
        <f>IFERROR(VLOOKUP(Presupuestos[[#This Row],[AREA]]&amp;Presupuestos[[#This Row],[CONCEPTO]]&amp;Presupuestos[[#This Row],[DESCRIPCION]],Tabla28[[Columna1]:[CÓDIGO NUEVO]],2,0),"")</f>
        <v>P0205002</v>
      </c>
      <c r="J609" s="3" t="s">
        <v>1635</v>
      </c>
      <c r="K609" s="3" t="s">
        <v>1636</v>
      </c>
      <c r="L609" s="3" t="s">
        <v>1637</v>
      </c>
      <c r="M609" s="31" t="s">
        <v>1638</v>
      </c>
      <c r="N609" s="3"/>
      <c r="O609" s="3" t="s">
        <v>308</v>
      </c>
      <c r="P609" s="3" t="s">
        <v>132</v>
      </c>
      <c r="Q609" s="3" t="str">
        <f>IFERROR(VLOOKUP(Presupuestos[[#This Row],[CLASIFICACIÓN (N)]],Tabla17[],2,0),"")</f>
        <v>Gastos operativos</v>
      </c>
      <c r="R609" s="3" t="str">
        <f>IFERROR(VLOOKUP(Presupuestos[[#This Row],[CLASIFICACIÓN (N)]],Tabla17[],3,0),"")</f>
        <v>Operativo</v>
      </c>
      <c r="S609" s="3" t="s">
        <v>41</v>
      </c>
      <c r="T609" s="3" t="str">
        <f>IFERROR(VLOOKUP(Presupuestos[[#This Row],[ALMACEN]],Tabla5[],2,0),"")</f>
        <v>Lima</v>
      </c>
      <c r="U609" s="19" t="str">
        <f>IFERROR(VLOOKUP(Presupuestos[[#This Row],[TIPO DE DOCUMENTO]],Tipo_Documento[],2,0)&amp;Presupuestos[[#This Row],[SERIE]]&amp;Presupuestos[[#This Row],[NUMERO]]&amp;Presupuestos[[#This Row],[RUC]],"")</f>
        <v>01E0015310410687491</v>
      </c>
      <c r="V609" s="3" t="s">
        <v>120</v>
      </c>
      <c r="W609" s="7">
        <v>45873</v>
      </c>
      <c r="X609" s="7">
        <v>45877</v>
      </c>
      <c r="Y609" s="3" t="s">
        <v>668</v>
      </c>
      <c r="Z609" s="3">
        <v>53</v>
      </c>
      <c r="AA609" s="3">
        <f>IFERROR(VLOOKUP(Presupuestos[[#This Row],[RAZON SOCIAL]],CHOOSE({1,2},Clientes_Proveedores[Razon Social],Clientes_Proveedores[Ruc / Dni]),2,0),"-")</f>
        <v>10410687491</v>
      </c>
      <c r="AB609" s="31" t="s">
        <v>1005</v>
      </c>
      <c r="AC609" s="3" t="s">
        <v>670</v>
      </c>
      <c r="AD609" s="5">
        <v>0.18</v>
      </c>
      <c r="AE609" s="6">
        <v>450</v>
      </c>
      <c r="AF609" s="6">
        <f>Presupuestos[[#This Row],[BASE]]*Presupuestos[[#This Row],[% IGV]]</f>
        <v>81</v>
      </c>
      <c r="AG609" s="22">
        <f>ROUND(SUM(Presupuestos[[#This Row],[BASE]:[IGV]]),2)</f>
        <v>531</v>
      </c>
      <c r="AH609" s="9" t="str">
        <f>IF(Presupuestos[[#This Row],[MONEDA]]="USD",VLOOKUP(Presupuestos[[#This Row],[FECHA DE EMISION]],Tipo_Cambio[],3,0),"")</f>
        <v/>
      </c>
      <c r="AI609" s="22">
        <f>IFERROR(ROUND(IF(Presupuestos[[#This Row],[MONEDA]]="PEN",Presupuestos[[#This Row],[TOTAL]],Presupuestos[[#This Row],[TOTAL]]*Presupuestos[[#This Row],[TIPO DE CAMBIO]]),2),"")</f>
        <v>531</v>
      </c>
      <c r="AJ609" s="5">
        <v>0.04</v>
      </c>
      <c r="AK609" s="33" t="s">
        <v>671</v>
      </c>
      <c r="AL609" s="5" t="s">
        <v>680</v>
      </c>
      <c r="AM609" s="23" t="s">
        <v>671</v>
      </c>
      <c r="AN609" s="23" t="s">
        <v>671</v>
      </c>
      <c r="AO609" s="7">
        <f>IFERROR(VLOOKUP("1-"&amp;Presupuestos[[#This Row],[ID DOCUMENTO]],BD_Pagos[],7,0),"")</f>
        <v>45881</v>
      </c>
      <c r="AP609" s="16" t="str">
        <f>IFERROR(VLOOKUP("1-"&amp;Presupuestos[[#This Row],[ID DOCUMENTO]],BD_Pagos[],8,0),"")</f>
        <v>B-BCP - Soles</v>
      </c>
      <c r="AQ609" s="17">
        <f>IFERROR(VLOOKUP("1-"&amp;Presupuestos[[#This Row],[ID DOCUMENTO]],BD_Pagos[],9,0),"")</f>
        <v>1151178</v>
      </c>
      <c r="AR609" s="54"/>
      <c r="AS609" s="7">
        <f>IFERROR(VLOOKUP("2-"&amp;Presupuestos[[#This Row],[ID DOCUMENTO]],BD_Pagos[],7,0),"")</f>
        <v>0</v>
      </c>
      <c r="AT609" s="16" t="str">
        <f>IFERROR(VLOOKUP("2-"&amp;Presupuestos[[#This Row],[ID DOCUMENTO]],BD_Pagos[],8,0),"")</f>
        <v/>
      </c>
      <c r="AU609" s="17">
        <f>IFERROR(VLOOKUP("2-"&amp;Presupuestos[[#This Row],[ID DOCUMENTO]],BD_Pagos[],9,0),"")</f>
        <v>0</v>
      </c>
      <c r="AV609" s="20">
        <f>IF(IFERROR(VLOOKUP("2-"&amp;Presupuestos[[#This Row],[ID DOCUMENTO]],BD_Pagos[],10,0),0)&gt;Presupuestos[[#This Row],[TOTAL SOLES]],Presupuestos[[#This Row],[TOTAL SOLES]],IFERROR(VLOOKUP("2-"&amp;Presupuestos[[#This Row],[ID DOCUMENTO]],BD_Pagos[],10,0),0))</f>
        <v>0</v>
      </c>
      <c r="AW609" s="7"/>
      <c r="AX609" s="16"/>
      <c r="AY609" s="17"/>
      <c r="AZ609" s="20"/>
      <c r="BA609" s="7"/>
      <c r="BB609" s="16"/>
      <c r="BC609" s="17"/>
      <c r="BD609" s="20"/>
      <c r="BE609" s="7">
        <f>IFERROR(VLOOKUP("5-"&amp;Presupuestos[[#This Row],[ID DOCUMENTO]],BD_Pagos[],7,0),"")</f>
        <v>0</v>
      </c>
      <c r="BF609" s="17">
        <f>IFERROR(VLOOKUP("5-"&amp;Presupuestos[[#This Row],[ID DOCUMENTO]],BD_Pagos[],9,0),"")</f>
        <v>0</v>
      </c>
      <c r="BG609" s="20">
        <f>IF(IFERROR(VLOOKUP("5-"&amp;Presupuestos[[#This Row],[ID DOCUMENTO]],BD_Pagos[],10,0),0)&gt;Presupuestos[[#This Row],[TOTAL SOLES]],Presupuestos[[#This Row],[TOTAL SOLES]],IFERROR(VLOOKUP("5-"&amp;Presupuestos[[#This Row],[ID DOCUMENTO]],BD_Pagos[],10,0),0))</f>
        <v>0</v>
      </c>
      <c r="BH609" s="7">
        <f>IFERROR(VLOOKUP("1-Detraccion"&amp;Presupuestos[[#This Row],[ID DOCUMENTO]],BD_Pagos[],2,0),"")</f>
        <v>45881</v>
      </c>
      <c r="BI609" s="3" t="str">
        <f>IFERROR(VLOOKUP("1-Detraccion"&amp;Presupuestos[[#This Row],[ID DOCUMENTO]],BD_Pagos[],3,0),"")</f>
        <v>Adquiriente</v>
      </c>
      <c r="BJ609" s="3">
        <f>IFERROR(VLOOKUP("1-Detraccion"&amp;Presupuestos[[#This Row],[ID DOCUMENTO]],BD_Pagos[],4,0),"")</f>
        <v>278568689</v>
      </c>
      <c r="BK609" s="6">
        <f>IF(IFERROR(VLOOKUP("1-Detraccion"&amp;Presupuestos[[#This Row],[ID DOCUMENTO]],BD_Pagos[],5,0),0)&gt;Presupuestos[[#This Row],[TOTAL SOLES]],Presupuestos[[#This Row],[TOTAL SOLES]],IFERROR(VLOOKUP("1-Detraccion"&amp;Presupuestos[[#This Row],[ID DOCUMENTO]],BD_Pagos[],5,0),0))</f>
        <v>21</v>
      </c>
      <c r="BL609" s="6">
        <f>IF(IFERROR(VLOOKUP("1-Detraccion"&amp;Presupuestos[[#This Row],[ID DOCUMENTO]],BD_Pagos[],6,0),0)&gt;Presupuestos[[#This Row],[TOTAL SOLES]],Presupuestos[[#This Row],[TOTAL SOLES]],IFERROR(VLOOKUP("1-Detraccion"&amp;Presupuestos[[#This Row],[ID DOCUMENTO]],BD_Pagos[],6,0),0))</f>
        <v>21</v>
      </c>
      <c r="BM609" s="37"/>
      <c r="BN609" s="3"/>
      <c r="BO609" s="3"/>
      <c r="BP609" s="6"/>
      <c r="BQ60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510</v>
      </c>
      <c r="BR609" s="23" t="str">
        <f>IF(Presupuestos[[#This Row],[SALDO ME-MN]]&gt;0,"PENDIENTE","CANCELADO")</f>
        <v>PENDIENTE</v>
      </c>
      <c r="BS609" s="23" t="str">
        <f>IF(COUNTIFS($U$4:$U608,Presupuestos[[#This Row],[ID DOCUMENTO]])&gt;=1,IF(B608=Presupuestos[[#This Row],[ID]],"OK","DOC. DUPLICADO"),"OK")</f>
        <v>OK</v>
      </c>
    </row>
    <row r="610" spans="2:71" ht="36" x14ac:dyDescent="0.25">
      <c r="B610" s="34">
        <f>IF(Presupuestos[[#This Row],[ID DOCUMENTO]]=U609,B609,IF(B609="ID",1,B609+1))</f>
        <v>582</v>
      </c>
      <c r="C610" s="2">
        <v>45860</v>
      </c>
      <c r="D610" s="2">
        <v>45860</v>
      </c>
      <c r="E610" s="3" t="s">
        <v>1240</v>
      </c>
      <c r="F610" s="25" t="s">
        <v>27</v>
      </c>
      <c r="G610" s="25" t="s">
        <v>118</v>
      </c>
      <c r="H610" s="25" t="s">
        <v>107</v>
      </c>
      <c r="I610" s="36" t="str">
        <f>IFERROR(VLOOKUP(Presupuestos[[#This Row],[AREA]]&amp;Presupuestos[[#This Row],[CONCEPTO]]&amp;Presupuestos[[#This Row],[DESCRIPCION]],Tabla28[[Columna1]:[CÓDIGO NUEVO]],2,0),"")</f>
        <v>P0205002</v>
      </c>
      <c r="J610" s="3" t="s">
        <v>1639</v>
      </c>
      <c r="K610" s="3" t="s">
        <v>666</v>
      </c>
      <c r="L610" s="3" t="s">
        <v>666</v>
      </c>
      <c r="M610" s="31" t="s">
        <v>1640</v>
      </c>
      <c r="N610" s="3"/>
      <c r="O610" s="3" t="s">
        <v>308</v>
      </c>
      <c r="P610" s="3" t="s">
        <v>132</v>
      </c>
      <c r="Q610" s="3" t="str">
        <f>IFERROR(VLOOKUP(Presupuestos[[#This Row],[CLASIFICACIÓN (N)]],Tabla17[],2,0),"")</f>
        <v>Gastos operativos</v>
      </c>
      <c r="R610" s="3" t="str">
        <f>IFERROR(VLOOKUP(Presupuestos[[#This Row],[CLASIFICACIÓN (N)]],Tabla17[],3,0),"")</f>
        <v>Operativo</v>
      </c>
      <c r="S610" s="3" t="s">
        <v>16</v>
      </c>
      <c r="T610" s="3" t="str">
        <f>IFERROR(VLOOKUP(Presupuestos[[#This Row],[ALMACEN]],Tabla5[],2,0),"")</f>
        <v>Arequipa</v>
      </c>
      <c r="U610" s="19" t="str">
        <f>IFERROR(VLOOKUP(Presupuestos[[#This Row],[TIPO DE DOCUMENTO]],Tipo_Documento[],2,0)&amp;Presupuestos[[#This Row],[SERIE]]&amp;Presupuestos[[#This Row],[NUMERO]]&amp;Presupuestos[[#This Row],[RUC]],"")</f>
        <v>LIQCOM12710405211179</v>
      </c>
      <c r="V610" s="3" t="s">
        <v>175</v>
      </c>
      <c r="W610" s="7">
        <v>45881</v>
      </c>
      <c r="X610" s="7">
        <v>45881</v>
      </c>
      <c r="Y610" s="3" t="s">
        <v>28</v>
      </c>
      <c r="Z610" s="3">
        <v>127</v>
      </c>
      <c r="AA610" s="3">
        <f>IFERROR(VLOOKUP(Presupuestos[[#This Row],[RAZON SOCIAL]],CHOOSE({1,2},Clientes_Proveedores[Razon Social],Clientes_Proveedores[Ruc / Dni]),2,0),"-")</f>
        <v>10405211179</v>
      </c>
      <c r="AB610" s="31" t="s">
        <v>1641</v>
      </c>
      <c r="AC610" s="3" t="s">
        <v>670</v>
      </c>
      <c r="AD610" s="5"/>
      <c r="AE610" s="6">
        <v>450</v>
      </c>
      <c r="AF610" s="6">
        <f>Presupuestos[[#This Row],[BASE]]*Presupuestos[[#This Row],[% IGV]]</f>
        <v>0</v>
      </c>
      <c r="AG610" s="22">
        <f>ROUND(SUM(Presupuestos[[#This Row],[BASE]:[IGV]]),2)</f>
        <v>450</v>
      </c>
      <c r="AH610" s="9" t="str">
        <f>IF(Presupuestos[[#This Row],[MONEDA]]="USD",VLOOKUP(Presupuestos[[#This Row],[FECHA DE EMISION]],Tipo_Cambio[],3,0),"")</f>
        <v/>
      </c>
      <c r="AI610" s="22">
        <f>IFERROR(ROUND(IF(Presupuestos[[#This Row],[MONEDA]]="PEN",Presupuestos[[#This Row],[TOTAL]],Presupuestos[[#This Row],[TOTAL]]*Presupuestos[[#This Row],[TIPO DE CAMBIO]]),2),"")</f>
        <v>450</v>
      </c>
      <c r="AJ610" s="5"/>
      <c r="AK610" s="33" t="s">
        <v>671</v>
      </c>
      <c r="AL610" s="5" t="s">
        <v>742</v>
      </c>
      <c r="AM610" s="23" t="s">
        <v>671</v>
      </c>
      <c r="AN610" s="23" t="s">
        <v>759</v>
      </c>
      <c r="AO610" s="7">
        <f>IFERROR(VLOOKUP("1-"&amp;Presupuestos[[#This Row],[ID DOCUMENTO]],BD_Pagos[],7,0),"")</f>
        <v>0</v>
      </c>
      <c r="AP610" s="16" t="str">
        <f>IFERROR(VLOOKUP("1-"&amp;Presupuestos[[#This Row],[ID DOCUMENTO]],BD_Pagos[],8,0),"")</f>
        <v/>
      </c>
      <c r="AQ610" s="17" t="str">
        <f>IFERROR(VLOOKUP("1-"&amp;Presupuestos[[#This Row],[ID DOCUMENTO]],BD_Pagos[],9,0),"")</f>
        <v/>
      </c>
      <c r="AR610" s="54"/>
      <c r="AS610" s="7">
        <f>IFERROR(VLOOKUP("2-"&amp;Presupuestos[[#This Row],[ID DOCUMENTO]],BD_Pagos[],7,0),"")</f>
        <v>0</v>
      </c>
      <c r="AT610" s="16" t="str">
        <f>IFERROR(VLOOKUP("2-"&amp;Presupuestos[[#This Row],[ID DOCUMENTO]],BD_Pagos[],8,0),"")</f>
        <v/>
      </c>
      <c r="AU610" s="17">
        <f>IFERROR(VLOOKUP("2-"&amp;Presupuestos[[#This Row],[ID DOCUMENTO]],BD_Pagos[],9,0),"")</f>
        <v>0</v>
      </c>
      <c r="AV610" s="20">
        <f>IF(IFERROR(VLOOKUP("2-"&amp;Presupuestos[[#This Row],[ID DOCUMENTO]],BD_Pagos[],10,0),0)&gt;Presupuestos[[#This Row],[TOTAL SOLES]],Presupuestos[[#This Row],[TOTAL SOLES]],IFERROR(VLOOKUP("2-"&amp;Presupuestos[[#This Row],[ID DOCUMENTO]],BD_Pagos[],10,0),0))</f>
        <v>0</v>
      </c>
      <c r="AW610" s="7"/>
      <c r="AX610" s="16"/>
      <c r="AY610" s="17"/>
      <c r="AZ610" s="20"/>
      <c r="BA610" s="7"/>
      <c r="BB610" s="16"/>
      <c r="BC610" s="17"/>
      <c r="BD610" s="20"/>
      <c r="BE610" s="7">
        <f>IFERROR(VLOOKUP("5-"&amp;Presupuestos[[#This Row],[ID DOCUMENTO]],BD_Pagos[],7,0),"")</f>
        <v>0</v>
      </c>
      <c r="BF610" s="17">
        <f>IFERROR(VLOOKUP("5-"&amp;Presupuestos[[#This Row],[ID DOCUMENTO]],BD_Pagos[],9,0),"")</f>
        <v>0</v>
      </c>
      <c r="BG610" s="20">
        <f>IF(IFERROR(VLOOKUP("5-"&amp;Presupuestos[[#This Row],[ID DOCUMENTO]],BD_Pagos[],10,0),0)&gt;Presupuestos[[#This Row],[TOTAL SOLES]],Presupuestos[[#This Row],[TOTAL SOLES]],IFERROR(VLOOKUP("5-"&amp;Presupuestos[[#This Row],[ID DOCUMENTO]],BD_Pagos[],10,0),0))</f>
        <v>0</v>
      </c>
      <c r="BH610" s="7">
        <f>IFERROR(VLOOKUP("1-Detraccion"&amp;Presupuestos[[#This Row],[ID DOCUMENTO]],BD_Pagos[],2,0),"")</f>
        <v>0</v>
      </c>
      <c r="BI610" s="3" t="str">
        <f>IFERROR(VLOOKUP("1-Detraccion"&amp;Presupuestos[[#This Row],[ID DOCUMENTO]],BD_Pagos[],3,0),"")</f>
        <v/>
      </c>
      <c r="BJ610" s="3">
        <f>IFERROR(VLOOKUP("1-Detraccion"&amp;Presupuestos[[#This Row],[ID DOCUMENTO]],BD_Pagos[],4,0),"")</f>
        <v>0</v>
      </c>
      <c r="BK610" s="6">
        <f>IF(IFERROR(VLOOKUP("1-Detraccion"&amp;Presupuestos[[#This Row],[ID DOCUMENTO]],BD_Pagos[],5,0),0)&gt;Presupuestos[[#This Row],[TOTAL SOLES]],Presupuestos[[#This Row],[TOTAL SOLES]],IFERROR(VLOOKUP("1-Detraccion"&amp;Presupuestos[[#This Row],[ID DOCUMENTO]],BD_Pagos[],5,0),0))</f>
        <v>0</v>
      </c>
      <c r="BL610" s="6">
        <f>IF(IFERROR(VLOOKUP("1-Detraccion"&amp;Presupuestos[[#This Row],[ID DOCUMENTO]],BD_Pagos[],6,0),0)&gt;Presupuestos[[#This Row],[TOTAL SOLES]],Presupuestos[[#This Row],[TOTAL SOLES]],IFERROR(VLOOKUP("1-Detraccion"&amp;Presupuestos[[#This Row],[ID DOCUMENTO]],BD_Pagos[],6,0),0))</f>
        <v>0</v>
      </c>
      <c r="BM610" s="37"/>
      <c r="BN610" s="3"/>
      <c r="BO610" s="3"/>
      <c r="BP610" s="6"/>
      <c r="BQ61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450</v>
      </c>
      <c r="BR610" s="23" t="str">
        <f>IF(Presupuestos[[#This Row],[SALDO ME-MN]]&gt;0,"PENDIENTE","CANCELADO")</f>
        <v>PENDIENTE</v>
      </c>
      <c r="BS610" s="23" t="str">
        <f>IF(COUNTIFS($U$4:$U609,Presupuestos[[#This Row],[ID DOCUMENTO]])&gt;=1,IF(B609=Presupuestos[[#This Row],[ID]],"OK","DOC. DUPLICADO"),"OK")</f>
        <v>OK</v>
      </c>
    </row>
    <row r="611" spans="2:71" ht="24" x14ac:dyDescent="0.25">
      <c r="B611" s="34">
        <f>IF(Presupuestos[[#This Row],[ID DOCUMENTO]]=U610,B610,IF(B610="ID",1,B610+1))</f>
        <v>583</v>
      </c>
      <c r="C611" s="2">
        <v>45880</v>
      </c>
      <c r="D611" s="2">
        <v>45880</v>
      </c>
      <c r="E611" s="3" t="s">
        <v>681</v>
      </c>
      <c r="F611" s="25" t="s">
        <v>49</v>
      </c>
      <c r="G611" s="25" t="s">
        <v>19</v>
      </c>
      <c r="H611" s="25" t="s">
        <v>20</v>
      </c>
      <c r="I611" s="36" t="str">
        <f>IFERROR(VLOOKUP(Presupuestos[[#This Row],[AREA]]&amp;Presupuestos[[#This Row],[CONCEPTO]]&amp;Presupuestos[[#This Row],[DESCRIPCION]],Tabla28[[Columna1]:[CÓDIGO NUEVO]],2,0),"")</f>
        <v>P0504002</v>
      </c>
      <c r="J611" s="3" t="s">
        <v>666</v>
      </c>
      <c r="K611" s="3" t="s">
        <v>666</v>
      </c>
      <c r="L611" s="3" t="s">
        <v>666</v>
      </c>
      <c r="M611" s="31" t="s">
        <v>1642</v>
      </c>
      <c r="N611" s="3"/>
      <c r="O611" s="3" t="s">
        <v>315</v>
      </c>
      <c r="P611" s="3" t="s">
        <v>127</v>
      </c>
      <c r="Q611" s="3" t="str">
        <f>IFERROR(VLOOKUP(Presupuestos[[#This Row],[CLASIFICACIÓN (N)]],Tabla17[],2,0),"")</f>
        <v>Gastos operativos</v>
      </c>
      <c r="R611" s="3" t="str">
        <f>IFERROR(VLOOKUP(Presupuestos[[#This Row],[CLASIFICACIÓN (N)]],Tabla17[],3,0),"")</f>
        <v>Operativo</v>
      </c>
      <c r="S611" s="3" t="s">
        <v>16</v>
      </c>
      <c r="T611" s="3" t="str">
        <f>IFERROR(VLOOKUP(Presupuestos[[#This Row],[ALMACEN]],Tabla5[],2,0),"")</f>
        <v>Arequipa</v>
      </c>
      <c r="U611" s="19" t="str">
        <f>IFERROR(VLOOKUP(Presupuestos[[#This Row],[TIPO DE DOCUMENTO]],Tipo_Documento[],2,0)&amp;Presupuestos[[#This Row],[SERIE]]&amp;Presupuestos[[#This Row],[NUMERO]]&amp;Presupuestos[[#This Row],[RUC]],"")</f>
        <v>PLM329870517150</v>
      </c>
      <c r="V611" s="3" t="s">
        <v>171</v>
      </c>
      <c r="W611" s="7">
        <v>45880</v>
      </c>
      <c r="X611" s="7">
        <v>45880</v>
      </c>
      <c r="Y611" s="3">
        <v>3</v>
      </c>
      <c r="Z611" s="3">
        <v>298</v>
      </c>
      <c r="AA611" s="3">
        <f>IFERROR(VLOOKUP(Presupuestos[[#This Row],[RAZON SOCIAL]],CHOOSE({1,2},Clientes_Proveedores[Razon Social],Clientes_Proveedores[Ruc / Dni]),2,0),"-")</f>
        <v>70517150</v>
      </c>
      <c r="AB611" s="31" t="s">
        <v>706</v>
      </c>
      <c r="AC611" s="3" t="s">
        <v>670</v>
      </c>
      <c r="AD611" s="5"/>
      <c r="AE611" s="6">
        <v>20</v>
      </c>
      <c r="AF611" s="6">
        <f>Presupuestos[[#This Row],[BASE]]*Presupuestos[[#This Row],[% IGV]]</f>
        <v>0</v>
      </c>
      <c r="AG611" s="22">
        <f>ROUND(SUM(Presupuestos[[#This Row],[BASE]:[IGV]]),2)</f>
        <v>20</v>
      </c>
      <c r="AH611" s="9" t="str">
        <f>IF(Presupuestos[[#This Row],[MONEDA]]="USD",VLOOKUP(Presupuestos[[#This Row],[FECHA DE EMISION]],Tipo_Cambio[],3,0),"")</f>
        <v/>
      </c>
      <c r="AI611" s="22">
        <f>IFERROR(ROUND(IF(Presupuestos[[#This Row],[MONEDA]]="PEN",Presupuestos[[#This Row],[TOTAL]],Presupuestos[[#This Row],[TOTAL]]*Presupuestos[[#This Row],[TIPO DE CAMBIO]]),2),"")</f>
        <v>20</v>
      </c>
      <c r="AJ611" s="5"/>
      <c r="AK611" s="33" t="s">
        <v>671</v>
      </c>
      <c r="AL611" s="5" t="s">
        <v>672</v>
      </c>
      <c r="AM611" s="23" t="s">
        <v>671</v>
      </c>
      <c r="AN611" s="23" t="s">
        <v>671</v>
      </c>
      <c r="AO611" s="7">
        <f>IFERROR(VLOOKUP("1-"&amp;Presupuestos[[#This Row],[ID DOCUMENTO]],BD_Pagos[],7,0),"")</f>
        <v>45880</v>
      </c>
      <c r="AP611" s="16" t="str">
        <f>IFERROR(VLOOKUP("1-"&amp;Presupuestos[[#This Row],[ID DOCUMENTO]],BD_Pagos[],8,0),"")</f>
        <v>C-Tesoreria</v>
      </c>
      <c r="AQ611" s="17" t="str">
        <f>IFERROR(VLOOKUP("1-"&amp;Presupuestos[[#This Row],[ID DOCUMENTO]],BD_Pagos[],9,0),"")</f>
        <v>001-12568</v>
      </c>
      <c r="AR611" s="54"/>
      <c r="AS611" s="7">
        <f>IFERROR(VLOOKUP("2-"&amp;Presupuestos[[#This Row],[ID DOCUMENTO]],BD_Pagos[],7,0),"")</f>
        <v>0</v>
      </c>
      <c r="AT611" s="16" t="str">
        <f>IFERROR(VLOOKUP("2-"&amp;Presupuestos[[#This Row],[ID DOCUMENTO]],BD_Pagos[],8,0),"")</f>
        <v/>
      </c>
      <c r="AU611" s="17">
        <f>IFERROR(VLOOKUP("2-"&amp;Presupuestos[[#This Row],[ID DOCUMENTO]],BD_Pagos[],9,0),"")</f>
        <v>0</v>
      </c>
      <c r="AV611" s="20">
        <f>IF(IFERROR(VLOOKUP("2-"&amp;Presupuestos[[#This Row],[ID DOCUMENTO]],BD_Pagos[],10,0),0)&gt;Presupuestos[[#This Row],[TOTAL SOLES]],Presupuestos[[#This Row],[TOTAL SOLES]],IFERROR(VLOOKUP("2-"&amp;Presupuestos[[#This Row],[ID DOCUMENTO]],BD_Pagos[],10,0),0))</f>
        <v>0</v>
      </c>
      <c r="AW611" s="7"/>
      <c r="AX611" s="16"/>
      <c r="AY611" s="17"/>
      <c r="AZ611" s="20"/>
      <c r="BA611" s="7"/>
      <c r="BB611" s="16"/>
      <c r="BC611" s="17"/>
      <c r="BD611" s="20"/>
      <c r="BE611" s="7">
        <f>IFERROR(VLOOKUP("5-"&amp;Presupuestos[[#This Row],[ID DOCUMENTO]],BD_Pagos[],7,0),"")</f>
        <v>0</v>
      </c>
      <c r="BF611" s="17">
        <f>IFERROR(VLOOKUP("5-"&amp;Presupuestos[[#This Row],[ID DOCUMENTO]],BD_Pagos[],9,0),"")</f>
        <v>0</v>
      </c>
      <c r="BG611" s="20">
        <f>IF(IFERROR(VLOOKUP("5-"&amp;Presupuestos[[#This Row],[ID DOCUMENTO]],BD_Pagos[],10,0),0)&gt;Presupuestos[[#This Row],[TOTAL SOLES]],Presupuestos[[#This Row],[TOTAL SOLES]],IFERROR(VLOOKUP("5-"&amp;Presupuestos[[#This Row],[ID DOCUMENTO]],BD_Pagos[],10,0),0))</f>
        <v>0</v>
      </c>
      <c r="BH611" s="7">
        <f>IFERROR(VLOOKUP("1-Detraccion"&amp;Presupuestos[[#This Row],[ID DOCUMENTO]],BD_Pagos[],2,0),"")</f>
        <v>0</v>
      </c>
      <c r="BI611" s="3" t="str">
        <f>IFERROR(VLOOKUP("1-Detraccion"&amp;Presupuestos[[#This Row],[ID DOCUMENTO]],BD_Pagos[],3,0),"")</f>
        <v/>
      </c>
      <c r="BJ611" s="3">
        <f>IFERROR(VLOOKUP("1-Detraccion"&amp;Presupuestos[[#This Row],[ID DOCUMENTO]],BD_Pagos[],4,0),"")</f>
        <v>0</v>
      </c>
      <c r="BK611" s="6">
        <f>IF(IFERROR(VLOOKUP("1-Detraccion"&amp;Presupuestos[[#This Row],[ID DOCUMENTO]],BD_Pagos[],5,0),0)&gt;Presupuestos[[#This Row],[TOTAL SOLES]],Presupuestos[[#This Row],[TOTAL SOLES]],IFERROR(VLOOKUP("1-Detraccion"&amp;Presupuestos[[#This Row],[ID DOCUMENTO]],BD_Pagos[],5,0),0))</f>
        <v>0</v>
      </c>
      <c r="BL611" s="6">
        <f>IF(IFERROR(VLOOKUP("1-Detraccion"&amp;Presupuestos[[#This Row],[ID DOCUMENTO]],BD_Pagos[],6,0),0)&gt;Presupuestos[[#This Row],[TOTAL SOLES]],Presupuestos[[#This Row],[TOTAL SOLES]],IFERROR(VLOOKUP("1-Detraccion"&amp;Presupuestos[[#This Row],[ID DOCUMENTO]],BD_Pagos[],6,0),0))</f>
        <v>0</v>
      </c>
      <c r="BM611" s="37"/>
      <c r="BN611" s="3"/>
      <c r="BO611" s="3"/>
      <c r="BP611" s="6"/>
      <c r="BQ61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611" s="23" t="str">
        <f>IF(Presupuestos[[#This Row],[SALDO ME-MN]]&gt;0,"PENDIENTE","CANCELADO")</f>
        <v>PENDIENTE</v>
      </c>
      <c r="BS611" s="23" t="str">
        <f>IF(COUNTIFS($U$4:$U610,Presupuestos[[#This Row],[ID DOCUMENTO]])&gt;=1,IF(B610=Presupuestos[[#This Row],[ID]],"OK","DOC. DUPLICADO"),"OK")</f>
        <v>OK</v>
      </c>
    </row>
    <row r="612" spans="2:71" ht="36" x14ac:dyDescent="0.25">
      <c r="B612" s="34">
        <f>IF(Presupuestos[[#This Row],[ID DOCUMENTO]]=U611,B611,IF(B611="ID",1,B611+1))</f>
        <v>584</v>
      </c>
      <c r="C612" s="2">
        <v>45880</v>
      </c>
      <c r="D612" s="2">
        <v>45880</v>
      </c>
      <c r="E612" s="3" t="s">
        <v>702</v>
      </c>
      <c r="F612" s="25" t="s">
        <v>59</v>
      </c>
      <c r="G612" s="25" t="s">
        <v>208</v>
      </c>
      <c r="H612" s="25" t="s">
        <v>506</v>
      </c>
      <c r="I612" s="36" t="str">
        <f>IFERROR(VLOOKUP(Presupuestos[[#This Row],[AREA]]&amp;Presupuestos[[#This Row],[CONCEPTO]]&amp;Presupuestos[[#This Row],[DESCRIPCION]],Tabla28[[Columna1]:[CÓDIGO NUEVO]],2,0),"")</f>
        <v>P0702003</v>
      </c>
      <c r="J612" s="3" t="s">
        <v>1643</v>
      </c>
      <c r="K612" s="3" t="s">
        <v>666</v>
      </c>
      <c r="L612" s="3" t="s">
        <v>666</v>
      </c>
      <c r="M612" s="31" t="s">
        <v>1644</v>
      </c>
      <c r="N612" s="3"/>
      <c r="O612" s="3" t="s">
        <v>315</v>
      </c>
      <c r="P612" s="3" t="s">
        <v>142</v>
      </c>
      <c r="Q612" s="3" t="str">
        <f>IFERROR(VLOOKUP(Presupuestos[[#This Row],[CLASIFICACIÓN (N)]],Tabla17[],2,0),"")</f>
        <v>Gastos no operativos</v>
      </c>
      <c r="R612" s="3" t="str">
        <f>IFERROR(VLOOKUP(Presupuestos[[#This Row],[CLASIFICACIÓN (N)]],Tabla17[],3,0),"")</f>
        <v>Operativo</v>
      </c>
      <c r="S612" s="3" t="s">
        <v>16</v>
      </c>
      <c r="T612" s="3" t="str">
        <f>IFERROR(VLOOKUP(Presupuestos[[#This Row],[ALMACEN]],Tabla5[],2,0),"")</f>
        <v>Arequipa</v>
      </c>
      <c r="U612" s="19" t="str">
        <f>IFERROR(VLOOKUP(Presupuestos[[#This Row],[TIPO DE DOCUMENTO]],Tipo_Documento[],2,0)&amp;Presupuestos[[#This Row],[SERIE]]&amp;Presupuestos[[#This Row],[NUMERO]]&amp;Presupuestos[[#This Row],[RUC]],"")</f>
        <v>01E001251620601369622</v>
      </c>
      <c r="V612" s="3" t="s">
        <v>120</v>
      </c>
      <c r="W612" s="7">
        <v>45880</v>
      </c>
      <c r="X612" s="7">
        <v>45880</v>
      </c>
      <c r="Y612" s="3" t="s">
        <v>668</v>
      </c>
      <c r="Z612" s="3">
        <v>2516</v>
      </c>
      <c r="AA612" s="3">
        <f>IFERROR(VLOOKUP(Presupuestos[[#This Row],[RAZON SOCIAL]],CHOOSE({1,2},Clientes_Proveedores[Razon Social],Clientes_Proveedores[Ruc / Dni]),2,0),"-")</f>
        <v>20601369622</v>
      </c>
      <c r="AB612" s="31" t="s">
        <v>1645</v>
      </c>
      <c r="AC612" s="3" t="s">
        <v>670</v>
      </c>
      <c r="AD612" s="5">
        <v>0.18</v>
      </c>
      <c r="AE612" s="6">
        <v>25.42</v>
      </c>
      <c r="AF612" s="6">
        <f>Presupuestos[[#This Row],[BASE]]*Presupuestos[[#This Row],[% IGV]]</f>
        <v>4.5756000000000006</v>
      </c>
      <c r="AG612" s="22">
        <f>ROUND(SUM(Presupuestos[[#This Row],[BASE]:[IGV]]),2)</f>
        <v>30</v>
      </c>
      <c r="AH612" s="9" t="str">
        <f>IF(Presupuestos[[#This Row],[MONEDA]]="USD",VLOOKUP(Presupuestos[[#This Row],[FECHA DE EMISION]],Tipo_Cambio[],3,0),"")</f>
        <v/>
      </c>
      <c r="AI612" s="22">
        <f>IFERROR(ROUND(IF(Presupuestos[[#This Row],[MONEDA]]="PEN",Presupuestos[[#This Row],[TOTAL]],Presupuestos[[#This Row],[TOTAL]]*Presupuestos[[#This Row],[TIPO DE CAMBIO]]),2),"")</f>
        <v>30</v>
      </c>
      <c r="AJ612" s="5"/>
      <c r="AK612" s="33" t="s">
        <v>671</v>
      </c>
      <c r="AL612" s="5" t="s">
        <v>680</v>
      </c>
      <c r="AM612" s="23" t="s">
        <v>671</v>
      </c>
      <c r="AN612" s="23" t="s">
        <v>671</v>
      </c>
      <c r="AO612" s="7">
        <f>IFERROR(VLOOKUP("1-"&amp;Presupuestos[[#This Row],[ID DOCUMENTO]],BD_Pagos[],7,0),"")</f>
        <v>45870</v>
      </c>
      <c r="AP612" s="16" t="str">
        <f>IFERROR(VLOOKUP("1-"&amp;Presupuestos[[#This Row],[ID DOCUMENTO]],BD_Pagos[],8,0),"")</f>
        <v>B-BCP - Soles</v>
      </c>
      <c r="AQ612" s="17">
        <f>IFERROR(VLOOKUP("1-"&amp;Presupuestos[[#This Row],[ID DOCUMENTO]],BD_Pagos[],9,0),"")</f>
        <v>1279610</v>
      </c>
      <c r="AR612" s="54"/>
      <c r="AS612" s="7">
        <f>IFERROR(VLOOKUP("2-"&amp;Presupuestos[[#This Row],[ID DOCUMENTO]],BD_Pagos[],7,0),"")</f>
        <v>0</v>
      </c>
      <c r="AT612" s="16" t="str">
        <f>IFERROR(VLOOKUP("2-"&amp;Presupuestos[[#This Row],[ID DOCUMENTO]],BD_Pagos[],8,0),"")</f>
        <v/>
      </c>
      <c r="AU612" s="17">
        <f>IFERROR(VLOOKUP("2-"&amp;Presupuestos[[#This Row],[ID DOCUMENTO]],BD_Pagos[],9,0),"")</f>
        <v>0</v>
      </c>
      <c r="AV612" s="20">
        <f>IF(IFERROR(VLOOKUP("2-"&amp;Presupuestos[[#This Row],[ID DOCUMENTO]],BD_Pagos[],10,0),0)&gt;Presupuestos[[#This Row],[TOTAL SOLES]],Presupuestos[[#This Row],[TOTAL SOLES]],IFERROR(VLOOKUP("2-"&amp;Presupuestos[[#This Row],[ID DOCUMENTO]],BD_Pagos[],10,0),0))</f>
        <v>0</v>
      </c>
      <c r="AW612" s="7"/>
      <c r="AX612" s="16"/>
      <c r="AY612" s="17"/>
      <c r="AZ612" s="20"/>
      <c r="BA612" s="7"/>
      <c r="BB612" s="16"/>
      <c r="BC612" s="17"/>
      <c r="BD612" s="20"/>
      <c r="BE612" s="7">
        <f>IFERROR(VLOOKUP("5-"&amp;Presupuestos[[#This Row],[ID DOCUMENTO]],BD_Pagos[],7,0),"")</f>
        <v>0</v>
      </c>
      <c r="BF612" s="17">
        <f>IFERROR(VLOOKUP("5-"&amp;Presupuestos[[#This Row],[ID DOCUMENTO]],BD_Pagos[],9,0),"")</f>
        <v>0</v>
      </c>
      <c r="BG612" s="20">
        <f>IF(IFERROR(VLOOKUP("5-"&amp;Presupuestos[[#This Row],[ID DOCUMENTO]],BD_Pagos[],10,0),0)&gt;Presupuestos[[#This Row],[TOTAL SOLES]],Presupuestos[[#This Row],[TOTAL SOLES]],IFERROR(VLOOKUP("5-"&amp;Presupuestos[[#This Row],[ID DOCUMENTO]],BD_Pagos[],10,0),0))</f>
        <v>0</v>
      </c>
      <c r="BH612" s="7">
        <f>IFERROR(VLOOKUP("1-Detraccion"&amp;Presupuestos[[#This Row],[ID DOCUMENTO]],BD_Pagos[],2,0),"")</f>
        <v>0</v>
      </c>
      <c r="BI612" s="3" t="str">
        <f>IFERROR(VLOOKUP("1-Detraccion"&amp;Presupuestos[[#This Row],[ID DOCUMENTO]],BD_Pagos[],3,0),"")</f>
        <v/>
      </c>
      <c r="BJ612" s="3">
        <f>IFERROR(VLOOKUP("1-Detraccion"&amp;Presupuestos[[#This Row],[ID DOCUMENTO]],BD_Pagos[],4,0),"")</f>
        <v>0</v>
      </c>
      <c r="BK612" s="6">
        <f>IF(IFERROR(VLOOKUP("1-Detraccion"&amp;Presupuestos[[#This Row],[ID DOCUMENTO]],BD_Pagos[],5,0),0)&gt;Presupuestos[[#This Row],[TOTAL SOLES]],Presupuestos[[#This Row],[TOTAL SOLES]],IFERROR(VLOOKUP("1-Detraccion"&amp;Presupuestos[[#This Row],[ID DOCUMENTO]],BD_Pagos[],5,0),0))</f>
        <v>0</v>
      </c>
      <c r="BL612" s="6">
        <f>IF(IFERROR(VLOOKUP("1-Detraccion"&amp;Presupuestos[[#This Row],[ID DOCUMENTO]],BD_Pagos[],6,0),0)&gt;Presupuestos[[#This Row],[TOTAL SOLES]],Presupuestos[[#This Row],[TOTAL SOLES]],IFERROR(VLOOKUP("1-Detraccion"&amp;Presupuestos[[#This Row],[ID DOCUMENTO]],BD_Pagos[],6,0),0))</f>
        <v>0</v>
      </c>
      <c r="BM612" s="37"/>
      <c r="BN612" s="3"/>
      <c r="BO612" s="3"/>
      <c r="BP612" s="6"/>
      <c r="BQ61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612" s="23" t="str">
        <f>IF(Presupuestos[[#This Row],[SALDO ME-MN]]&gt;0,"PENDIENTE","CANCELADO")</f>
        <v>PENDIENTE</v>
      </c>
      <c r="BS612" s="23" t="str">
        <f>IF(COUNTIFS($U$4:$U611,Presupuestos[[#This Row],[ID DOCUMENTO]])&gt;=1,IF(B611=Presupuestos[[#This Row],[ID]],"OK","DOC. DUPLICADO"),"OK")</f>
        <v>OK</v>
      </c>
    </row>
    <row r="613" spans="2:71" ht="24" x14ac:dyDescent="0.25">
      <c r="B613" s="34">
        <f>IF(Presupuestos[[#This Row],[ID DOCUMENTO]]=U612,B612,IF(B612="ID",1,B612+1))</f>
        <v>585</v>
      </c>
      <c r="C613" s="2">
        <v>45839</v>
      </c>
      <c r="D613" s="2">
        <v>45839</v>
      </c>
      <c r="E613" s="3" t="s">
        <v>991</v>
      </c>
      <c r="F613" s="25" t="s">
        <v>43</v>
      </c>
      <c r="G613" s="25" t="s">
        <v>309</v>
      </c>
      <c r="H613" s="25" t="s">
        <v>306</v>
      </c>
      <c r="I613" s="36" t="str">
        <f>IFERROR(VLOOKUP(Presupuestos[[#This Row],[AREA]]&amp;Presupuestos[[#This Row],[CONCEPTO]]&amp;Presupuestos[[#This Row],[DESCRIPCION]],Tabla28[[Columna1]:[CÓDIGO NUEVO]],2,0),"")</f>
        <v>P0408002</v>
      </c>
      <c r="J613" s="3" t="s">
        <v>666</v>
      </c>
      <c r="K613" s="3" t="s">
        <v>666</v>
      </c>
      <c r="L613" s="3" t="s">
        <v>666</v>
      </c>
      <c r="M613" s="31" t="s">
        <v>1646</v>
      </c>
      <c r="N613" s="3"/>
      <c r="O613" s="3" t="s">
        <v>315</v>
      </c>
      <c r="P613" s="3" t="s">
        <v>147</v>
      </c>
      <c r="Q613" s="3" t="str">
        <f>IFERROR(VLOOKUP(Presupuestos[[#This Row],[CLASIFICACIÓN (N)]],Tabla17[],2,0),"")</f>
        <v>Gastos financieros</v>
      </c>
      <c r="R613" s="3" t="str">
        <f>IFERROR(VLOOKUP(Presupuestos[[#This Row],[CLASIFICACIÓN (N)]],Tabla17[],3,0),"")</f>
        <v>Operativo</v>
      </c>
      <c r="S613" s="3" t="s">
        <v>16</v>
      </c>
      <c r="T613" s="3" t="str">
        <f>IFERROR(VLOOKUP(Presupuestos[[#This Row],[ALMACEN]],Tabla5[],2,0),"")</f>
        <v>Arequipa</v>
      </c>
      <c r="U613" s="19" t="str">
        <f>IFERROR(VLOOKUP(Presupuestos[[#This Row],[TIPO DE DOCUMENTO]],Tipo_Documento[],2,0)&amp;Presupuestos[[#This Row],[SERIE]]&amp;Presupuestos[[#This Row],[NUMERO]]&amp;Presupuestos[[#This Row],[RUC]],"")</f>
        <v>01FN013426191920100047218</v>
      </c>
      <c r="V613" s="3" t="s">
        <v>120</v>
      </c>
      <c r="W613" s="7">
        <v>45840</v>
      </c>
      <c r="X613" s="7">
        <v>45839</v>
      </c>
      <c r="Y613" s="3" t="s">
        <v>924</v>
      </c>
      <c r="Z613" s="3">
        <v>34261919</v>
      </c>
      <c r="AA613" s="3">
        <f>IFERROR(VLOOKUP(Presupuestos[[#This Row],[RAZON SOCIAL]],CHOOSE({1,2},Clientes_Proveedores[Razon Social],Clientes_Proveedores[Ruc / Dni]),2,0),"-")</f>
        <v>20100047218</v>
      </c>
      <c r="AB613" s="31" t="s">
        <v>1647</v>
      </c>
      <c r="AC613" s="3" t="s">
        <v>670</v>
      </c>
      <c r="AD613" s="5"/>
      <c r="AE613" s="6">
        <v>10</v>
      </c>
      <c r="AF613" s="6">
        <f>Presupuestos[[#This Row],[BASE]]*Presupuestos[[#This Row],[% IGV]]</f>
        <v>0</v>
      </c>
      <c r="AG613" s="22">
        <f>ROUND(SUM(Presupuestos[[#This Row],[BASE]:[IGV]]),2)</f>
        <v>10</v>
      </c>
      <c r="AH613" s="9" t="str">
        <f>IF(Presupuestos[[#This Row],[MONEDA]]="USD",VLOOKUP(Presupuestos[[#This Row],[FECHA DE EMISION]],Tipo_Cambio[],3,0),"")</f>
        <v/>
      </c>
      <c r="AI613" s="22">
        <f>IFERROR(ROUND(IF(Presupuestos[[#This Row],[MONEDA]]="PEN",Presupuestos[[#This Row],[TOTAL]],Presupuestos[[#This Row],[TOTAL]]*Presupuestos[[#This Row],[TIPO DE CAMBIO]]),2),"")</f>
        <v>10</v>
      </c>
      <c r="AJ613" s="5"/>
      <c r="AK613" s="33" t="s">
        <v>671</v>
      </c>
      <c r="AL613" s="5" t="s">
        <v>680</v>
      </c>
      <c r="AM613" s="23" t="s">
        <v>671</v>
      </c>
      <c r="AN613" s="23" t="s">
        <v>671</v>
      </c>
      <c r="AO613" s="7">
        <f>IFERROR(VLOOKUP("1-"&amp;Presupuestos[[#This Row],[ID DOCUMENTO]],BD_Pagos[],7,0),"")</f>
        <v>45839</v>
      </c>
      <c r="AP613" s="16" t="str">
        <f>IFERROR(VLOOKUP("1-"&amp;Presupuestos[[#This Row],[ID DOCUMENTO]],BD_Pagos[],8,0),"")</f>
        <v>B-BCP - Soles</v>
      </c>
      <c r="AQ613" s="17">
        <f>IFERROR(VLOOKUP("1-"&amp;Presupuestos[[#This Row],[ID DOCUMENTO]],BD_Pagos[],9,0),"")</f>
        <v>573</v>
      </c>
      <c r="AR613" s="54"/>
      <c r="AS613" s="7">
        <f>IFERROR(VLOOKUP("2-"&amp;Presupuestos[[#This Row],[ID DOCUMENTO]],BD_Pagos[],7,0),"")</f>
        <v>0</v>
      </c>
      <c r="AT613" s="16" t="str">
        <f>IFERROR(VLOOKUP("2-"&amp;Presupuestos[[#This Row],[ID DOCUMENTO]],BD_Pagos[],8,0),"")</f>
        <v/>
      </c>
      <c r="AU613" s="17">
        <f>IFERROR(VLOOKUP("2-"&amp;Presupuestos[[#This Row],[ID DOCUMENTO]],BD_Pagos[],9,0),"")</f>
        <v>0</v>
      </c>
      <c r="AV613" s="20">
        <f>IF(IFERROR(VLOOKUP("2-"&amp;Presupuestos[[#This Row],[ID DOCUMENTO]],BD_Pagos[],10,0),0)&gt;Presupuestos[[#This Row],[TOTAL SOLES]],Presupuestos[[#This Row],[TOTAL SOLES]],IFERROR(VLOOKUP("2-"&amp;Presupuestos[[#This Row],[ID DOCUMENTO]],BD_Pagos[],10,0),0))</f>
        <v>0</v>
      </c>
      <c r="AW613" s="7"/>
      <c r="AX613" s="16"/>
      <c r="AY613" s="17"/>
      <c r="AZ613" s="20"/>
      <c r="BA613" s="7"/>
      <c r="BB613" s="16"/>
      <c r="BC613" s="17"/>
      <c r="BD613" s="20"/>
      <c r="BE613" s="7">
        <f>IFERROR(VLOOKUP("5-"&amp;Presupuestos[[#This Row],[ID DOCUMENTO]],BD_Pagos[],7,0),"")</f>
        <v>0</v>
      </c>
      <c r="BF613" s="17">
        <f>IFERROR(VLOOKUP("5-"&amp;Presupuestos[[#This Row],[ID DOCUMENTO]],BD_Pagos[],9,0),"")</f>
        <v>0</v>
      </c>
      <c r="BG613" s="20">
        <f>IF(IFERROR(VLOOKUP("5-"&amp;Presupuestos[[#This Row],[ID DOCUMENTO]],BD_Pagos[],10,0),0)&gt;Presupuestos[[#This Row],[TOTAL SOLES]],Presupuestos[[#This Row],[TOTAL SOLES]],IFERROR(VLOOKUP("5-"&amp;Presupuestos[[#This Row],[ID DOCUMENTO]],BD_Pagos[],10,0),0))</f>
        <v>0</v>
      </c>
      <c r="BH613" s="7">
        <f>IFERROR(VLOOKUP("1-Detraccion"&amp;Presupuestos[[#This Row],[ID DOCUMENTO]],BD_Pagos[],2,0),"")</f>
        <v>0</v>
      </c>
      <c r="BI613" s="3" t="str">
        <f>IFERROR(VLOOKUP("1-Detraccion"&amp;Presupuestos[[#This Row],[ID DOCUMENTO]],BD_Pagos[],3,0),"")</f>
        <v/>
      </c>
      <c r="BJ613" s="3">
        <f>IFERROR(VLOOKUP("1-Detraccion"&amp;Presupuestos[[#This Row],[ID DOCUMENTO]],BD_Pagos[],4,0),"")</f>
        <v>0</v>
      </c>
      <c r="BK613" s="6">
        <f>IF(IFERROR(VLOOKUP("1-Detraccion"&amp;Presupuestos[[#This Row],[ID DOCUMENTO]],BD_Pagos[],5,0),0)&gt;Presupuestos[[#This Row],[TOTAL SOLES]],Presupuestos[[#This Row],[TOTAL SOLES]],IFERROR(VLOOKUP("1-Detraccion"&amp;Presupuestos[[#This Row],[ID DOCUMENTO]],BD_Pagos[],5,0),0))</f>
        <v>0</v>
      </c>
      <c r="BL613" s="6">
        <f>IF(IFERROR(VLOOKUP("1-Detraccion"&amp;Presupuestos[[#This Row],[ID DOCUMENTO]],BD_Pagos[],6,0),0)&gt;Presupuestos[[#This Row],[TOTAL SOLES]],Presupuestos[[#This Row],[TOTAL SOLES]],IFERROR(VLOOKUP("1-Detraccion"&amp;Presupuestos[[#This Row],[ID DOCUMENTO]],BD_Pagos[],6,0),0))</f>
        <v>0</v>
      </c>
      <c r="BM613" s="37"/>
      <c r="BN613" s="3"/>
      <c r="BO613" s="3"/>
      <c r="BP613" s="6"/>
      <c r="BQ61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613" s="23" t="str">
        <f>IF(Presupuestos[[#This Row],[SALDO ME-MN]]&gt;0,"PENDIENTE","CANCELADO")</f>
        <v>PENDIENTE</v>
      </c>
      <c r="BS613" s="23" t="str">
        <f>IF(COUNTIFS($U$4:$U612,Presupuestos[[#This Row],[ID DOCUMENTO]])&gt;=1,IF(B612=Presupuestos[[#This Row],[ID]],"OK","DOC. DUPLICADO"),"OK")</f>
        <v>OK</v>
      </c>
    </row>
    <row r="614" spans="2:71" ht="24" x14ac:dyDescent="0.25">
      <c r="B614" s="34">
        <f>IF(Presupuestos[[#This Row],[ID DOCUMENTO]]=U613,B613,IF(B613="ID",1,B613+1))</f>
        <v>586</v>
      </c>
      <c r="C614" s="2">
        <v>45839</v>
      </c>
      <c r="D614" s="2">
        <v>45839</v>
      </c>
      <c r="E614" s="3" t="s">
        <v>991</v>
      </c>
      <c r="F614" s="25" t="s">
        <v>43</v>
      </c>
      <c r="G614" s="25" t="s">
        <v>309</v>
      </c>
      <c r="H614" s="25" t="s">
        <v>314</v>
      </c>
      <c r="I614" s="36" t="str">
        <f>IFERROR(VLOOKUP(Presupuestos[[#This Row],[AREA]]&amp;Presupuestos[[#This Row],[CONCEPTO]]&amp;Presupuestos[[#This Row],[DESCRIPCION]],Tabla28[[Columna1]:[CÓDIGO NUEVO]],2,0),"")</f>
        <v>P0408003</v>
      </c>
      <c r="J614" s="3" t="s">
        <v>666</v>
      </c>
      <c r="K614" s="3" t="s">
        <v>666</v>
      </c>
      <c r="L614" s="3" t="s">
        <v>666</v>
      </c>
      <c r="M614" s="31" t="s">
        <v>1648</v>
      </c>
      <c r="N614" s="3"/>
      <c r="O614" s="3" t="s">
        <v>315</v>
      </c>
      <c r="P614" s="3" t="s">
        <v>147</v>
      </c>
      <c r="Q614" s="3" t="str">
        <f>IFERROR(VLOOKUP(Presupuestos[[#This Row],[CLASIFICACIÓN (N)]],Tabla17[],2,0),"")</f>
        <v>Gastos financieros</v>
      </c>
      <c r="R614" s="3" t="str">
        <f>IFERROR(VLOOKUP(Presupuestos[[#This Row],[CLASIFICACIÓN (N)]],Tabla17[],3,0),"")</f>
        <v>Operativo</v>
      </c>
      <c r="S614" s="3" t="s">
        <v>16</v>
      </c>
      <c r="T614" s="3" t="str">
        <f>IFERROR(VLOOKUP(Presupuestos[[#This Row],[ALMACEN]],Tabla5[],2,0),"")</f>
        <v>Arequipa</v>
      </c>
      <c r="U614" s="19" t="str">
        <f>IFERROR(VLOOKUP(Presupuestos[[#This Row],[TIPO DE DOCUMENTO]],Tipo_Documento[],2,0)&amp;Presupuestos[[#This Row],[SERIE]]&amp;Presupuestos[[#This Row],[NUMERO]]&amp;Presupuestos[[#This Row],[RUC]],"")</f>
        <v>01FN013429363620100047218</v>
      </c>
      <c r="V614" s="3" t="s">
        <v>120</v>
      </c>
      <c r="W614" s="7">
        <v>45840</v>
      </c>
      <c r="X614" s="7">
        <v>45839</v>
      </c>
      <c r="Y614" s="3" t="s">
        <v>924</v>
      </c>
      <c r="Z614" s="3">
        <v>34293636</v>
      </c>
      <c r="AA614" s="3">
        <f>IFERROR(VLOOKUP(Presupuestos[[#This Row],[RAZON SOCIAL]],CHOOSE({1,2},Clientes_Proveedores[Razon Social],Clientes_Proveedores[Ruc / Dni]),2,0),"-")</f>
        <v>20100047218</v>
      </c>
      <c r="AB614" s="31" t="s">
        <v>1647</v>
      </c>
      <c r="AC614" s="3" t="s">
        <v>670</v>
      </c>
      <c r="AD614" s="5"/>
      <c r="AE614" s="6">
        <v>10.5</v>
      </c>
      <c r="AF614" s="6">
        <f>Presupuestos[[#This Row],[BASE]]*Presupuestos[[#This Row],[% IGV]]</f>
        <v>0</v>
      </c>
      <c r="AG614" s="22">
        <f>ROUND(SUM(Presupuestos[[#This Row],[BASE]:[IGV]]),2)</f>
        <v>10.5</v>
      </c>
      <c r="AH614" s="9" t="str">
        <f>IF(Presupuestos[[#This Row],[MONEDA]]="USD",VLOOKUP(Presupuestos[[#This Row],[FECHA DE EMISION]],Tipo_Cambio[],3,0),"")</f>
        <v/>
      </c>
      <c r="AI614" s="22">
        <f>IFERROR(ROUND(IF(Presupuestos[[#This Row],[MONEDA]]="PEN",Presupuestos[[#This Row],[TOTAL]],Presupuestos[[#This Row],[TOTAL]]*Presupuestos[[#This Row],[TIPO DE CAMBIO]]),2),"")</f>
        <v>10.5</v>
      </c>
      <c r="AJ614" s="5"/>
      <c r="AK614" s="33" t="s">
        <v>671</v>
      </c>
      <c r="AL614" s="5" t="s">
        <v>680</v>
      </c>
      <c r="AM614" s="23" t="s">
        <v>671</v>
      </c>
      <c r="AN614" s="23" t="s">
        <v>671</v>
      </c>
      <c r="AO614" s="7">
        <f>IFERROR(VLOOKUP("1-"&amp;Presupuestos[[#This Row],[ID DOCUMENTO]],BD_Pagos[],7,0),"")</f>
        <v>45839</v>
      </c>
      <c r="AP614" s="16" t="str">
        <f>IFERROR(VLOOKUP("1-"&amp;Presupuestos[[#This Row],[ID DOCUMENTO]],BD_Pagos[],8,0),"")</f>
        <v>B-BCP - Soles</v>
      </c>
      <c r="AQ614" s="17">
        <f>IFERROR(VLOOKUP("1-"&amp;Presupuestos[[#This Row],[ID DOCUMENTO]],BD_Pagos[],9,0),"")</f>
        <v>4018383</v>
      </c>
      <c r="AR614" s="54"/>
      <c r="AS614" s="7">
        <f>IFERROR(VLOOKUP("2-"&amp;Presupuestos[[#This Row],[ID DOCUMENTO]],BD_Pagos[],7,0),"")</f>
        <v>0</v>
      </c>
      <c r="AT614" s="16" t="str">
        <f>IFERROR(VLOOKUP("2-"&amp;Presupuestos[[#This Row],[ID DOCUMENTO]],BD_Pagos[],8,0),"")</f>
        <v/>
      </c>
      <c r="AU614" s="17">
        <f>IFERROR(VLOOKUP("2-"&amp;Presupuestos[[#This Row],[ID DOCUMENTO]],BD_Pagos[],9,0),"")</f>
        <v>0</v>
      </c>
      <c r="AV614" s="20">
        <f>IF(IFERROR(VLOOKUP("2-"&amp;Presupuestos[[#This Row],[ID DOCUMENTO]],BD_Pagos[],10,0),0)&gt;Presupuestos[[#This Row],[TOTAL SOLES]],Presupuestos[[#This Row],[TOTAL SOLES]],IFERROR(VLOOKUP("2-"&amp;Presupuestos[[#This Row],[ID DOCUMENTO]],BD_Pagos[],10,0),0))</f>
        <v>0</v>
      </c>
      <c r="AW614" s="7"/>
      <c r="AX614" s="16"/>
      <c r="AY614" s="17"/>
      <c r="AZ614" s="20"/>
      <c r="BA614" s="7"/>
      <c r="BB614" s="16"/>
      <c r="BC614" s="17"/>
      <c r="BD614" s="20"/>
      <c r="BE614" s="7">
        <f>IFERROR(VLOOKUP("5-"&amp;Presupuestos[[#This Row],[ID DOCUMENTO]],BD_Pagos[],7,0),"")</f>
        <v>0</v>
      </c>
      <c r="BF614" s="17">
        <f>IFERROR(VLOOKUP("5-"&amp;Presupuestos[[#This Row],[ID DOCUMENTO]],BD_Pagos[],9,0),"")</f>
        <v>0</v>
      </c>
      <c r="BG614" s="20">
        <f>IF(IFERROR(VLOOKUP("5-"&amp;Presupuestos[[#This Row],[ID DOCUMENTO]],BD_Pagos[],10,0),0)&gt;Presupuestos[[#This Row],[TOTAL SOLES]],Presupuestos[[#This Row],[TOTAL SOLES]],IFERROR(VLOOKUP("5-"&amp;Presupuestos[[#This Row],[ID DOCUMENTO]],BD_Pagos[],10,0),0))</f>
        <v>0</v>
      </c>
      <c r="BH614" s="7">
        <f>IFERROR(VLOOKUP("1-Detraccion"&amp;Presupuestos[[#This Row],[ID DOCUMENTO]],BD_Pagos[],2,0),"")</f>
        <v>0</v>
      </c>
      <c r="BI614" s="3" t="str">
        <f>IFERROR(VLOOKUP("1-Detraccion"&amp;Presupuestos[[#This Row],[ID DOCUMENTO]],BD_Pagos[],3,0),"")</f>
        <v/>
      </c>
      <c r="BJ614" s="3">
        <f>IFERROR(VLOOKUP("1-Detraccion"&amp;Presupuestos[[#This Row],[ID DOCUMENTO]],BD_Pagos[],4,0),"")</f>
        <v>0</v>
      </c>
      <c r="BK614" s="6">
        <f>IF(IFERROR(VLOOKUP("1-Detraccion"&amp;Presupuestos[[#This Row],[ID DOCUMENTO]],BD_Pagos[],5,0),0)&gt;Presupuestos[[#This Row],[TOTAL SOLES]],Presupuestos[[#This Row],[TOTAL SOLES]],IFERROR(VLOOKUP("1-Detraccion"&amp;Presupuestos[[#This Row],[ID DOCUMENTO]],BD_Pagos[],5,0),0))</f>
        <v>0</v>
      </c>
      <c r="BL614" s="6">
        <f>IF(IFERROR(VLOOKUP("1-Detraccion"&amp;Presupuestos[[#This Row],[ID DOCUMENTO]],BD_Pagos[],6,0),0)&gt;Presupuestos[[#This Row],[TOTAL SOLES]],Presupuestos[[#This Row],[TOTAL SOLES]],IFERROR(VLOOKUP("1-Detraccion"&amp;Presupuestos[[#This Row],[ID DOCUMENTO]],BD_Pagos[],6,0),0))</f>
        <v>0</v>
      </c>
      <c r="BM614" s="37"/>
      <c r="BN614" s="3"/>
      <c r="BO614" s="3"/>
      <c r="BP614" s="6"/>
      <c r="BQ61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10.5</v>
      </c>
      <c r="BR614" s="23" t="str">
        <f>IF(Presupuestos[[#This Row],[SALDO ME-MN]]&gt;0,"PENDIENTE","CANCELADO")</f>
        <v>PENDIENTE</v>
      </c>
      <c r="BS614" s="23" t="str">
        <f>IF(COUNTIFS($U$4:$U613,Presupuestos[[#This Row],[ID DOCUMENTO]])&gt;=1,IF(B613=Presupuestos[[#This Row],[ID]],"OK","DOC. DUPLICADO"),"OK")</f>
        <v>OK</v>
      </c>
    </row>
    <row r="615" spans="2:71" ht="24" x14ac:dyDescent="0.25">
      <c r="B615" s="34">
        <f>IF(Presupuestos[[#This Row],[ID DOCUMENTO]]=U614,B614,IF(B614="ID",1,B614+1))</f>
        <v>587</v>
      </c>
      <c r="C615" s="2">
        <v>45840</v>
      </c>
      <c r="D615" s="2">
        <v>45840</v>
      </c>
      <c r="E615" s="3" t="s">
        <v>991</v>
      </c>
      <c r="F615" s="25" t="s">
        <v>43</v>
      </c>
      <c r="G615" s="25" t="s">
        <v>309</v>
      </c>
      <c r="H615" s="25" t="s">
        <v>314</v>
      </c>
      <c r="I615" s="36" t="str">
        <f>IFERROR(VLOOKUP(Presupuestos[[#This Row],[AREA]]&amp;Presupuestos[[#This Row],[CONCEPTO]]&amp;Presupuestos[[#This Row],[DESCRIPCION]],Tabla28[[Columna1]:[CÓDIGO NUEVO]],2,0),"")</f>
        <v>P0408003</v>
      </c>
      <c r="J615" s="3" t="s">
        <v>666</v>
      </c>
      <c r="K615" s="3" t="s">
        <v>666</v>
      </c>
      <c r="L615" s="3" t="s">
        <v>666</v>
      </c>
      <c r="M615" s="31" t="s">
        <v>1648</v>
      </c>
      <c r="N615" s="3"/>
      <c r="O615" s="3" t="s">
        <v>315</v>
      </c>
      <c r="P615" s="3" t="s">
        <v>147</v>
      </c>
      <c r="Q615" s="3" t="str">
        <f>IFERROR(VLOOKUP(Presupuestos[[#This Row],[CLASIFICACIÓN (N)]],Tabla17[],2,0),"")</f>
        <v>Gastos financieros</v>
      </c>
      <c r="R615" s="3" t="str">
        <f>IFERROR(VLOOKUP(Presupuestos[[#This Row],[CLASIFICACIÓN (N)]],Tabla17[],3,0),"")</f>
        <v>Operativo</v>
      </c>
      <c r="S615" s="3" t="s">
        <v>16</v>
      </c>
      <c r="T615" s="3" t="str">
        <f>IFERROR(VLOOKUP(Presupuestos[[#This Row],[ALMACEN]],Tabla5[],2,0),"")</f>
        <v>Arequipa</v>
      </c>
      <c r="U615" s="19" t="str">
        <f>IFERROR(VLOOKUP(Presupuestos[[#This Row],[TIPO DE DOCUMENTO]],Tipo_Documento[],2,0)&amp;Presupuestos[[#This Row],[SERIE]]&amp;Presupuestos[[#This Row],[NUMERO]]&amp;Presupuestos[[#This Row],[RUC]],"")</f>
        <v>01FN013431224520100047218</v>
      </c>
      <c r="V615" s="3" t="s">
        <v>120</v>
      </c>
      <c r="W615" s="7">
        <v>45841</v>
      </c>
      <c r="X615" s="7">
        <v>45841</v>
      </c>
      <c r="Y615" s="3" t="s">
        <v>924</v>
      </c>
      <c r="Z615" s="3">
        <v>34312245</v>
      </c>
      <c r="AA615" s="3">
        <f>IFERROR(VLOOKUP(Presupuestos[[#This Row],[RAZON SOCIAL]],CHOOSE({1,2},Clientes_Proveedores[Razon Social],Clientes_Proveedores[Ruc / Dni]),2,0),"-")</f>
        <v>20100047218</v>
      </c>
      <c r="AB615" s="31" t="s">
        <v>1647</v>
      </c>
      <c r="AC615" s="3" t="s">
        <v>670</v>
      </c>
      <c r="AD615" s="5"/>
      <c r="AE615" s="6">
        <v>2.5</v>
      </c>
      <c r="AF615" s="6">
        <f>Presupuestos[[#This Row],[BASE]]*Presupuestos[[#This Row],[% IGV]]</f>
        <v>0</v>
      </c>
      <c r="AG615" s="22">
        <f>ROUND(SUM(Presupuestos[[#This Row],[BASE]:[IGV]]),2)</f>
        <v>2.5</v>
      </c>
      <c r="AH615" s="9" t="str">
        <f>IF(Presupuestos[[#This Row],[MONEDA]]="USD",VLOOKUP(Presupuestos[[#This Row],[FECHA DE EMISION]],Tipo_Cambio[],3,0),"")</f>
        <v/>
      </c>
      <c r="AI615" s="22">
        <f>IFERROR(ROUND(IF(Presupuestos[[#This Row],[MONEDA]]="PEN",Presupuestos[[#This Row],[TOTAL]],Presupuestos[[#This Row],[TOTAL]]*Presupuestos[[#This Row],[TIPO DE CAMBIO]]),2),"")</f>
        <v>2.5</v>
      </c>
      <c r="AJ615" s="5"/>
      <c r="AK615" s="33" t="s">
        <v>671</v>
      </c>
      <c r="AL615" s="5" t="s">
        <v>680</v>
      </c>
      <c r="AM615" s="23" t="s">
        <v>671</v>
      </c>
      <c r="AN615" s="23" t="s">
        <v>671</v>
      </c>
      <c r="AO615" s="7">
        <f>IFERROR(VLOOKUP("1-"&amp;Presupuestos[[#This Row],[ID DOCUMENTO]],BD_Pagos[],7,0),"")</f>
        <v>45840</v>
      </c>
      <c r="AP615" s="16" t="str">
        <f>IFERROR(VLOOKUP("1-"&amp;Presupuestos[[#This Row],[ID DOCUMENTO]],BD_Pagos[],8,0),"")</f>
        <v>B-BCP - Soles</v>
      </c>
      <c r="AQ615" s="17">
        <f>IFERROR(VLOOKUP("1-"&amp;Presupuestos[[#This Row],[ID DOCUMENTO]],BD_Pagos[],9,0),"")</f>
        <v>5051144</v>
      </c>
      <c r="AR615" s="54"/>
      <c r="AS615" s="7">
        <f>IFERROR(VLOOKUP("2-"&amp;Presupuestos[[#This Row],[ID DOCUMENTO]],BD_Pagos[],7,0),"")</f>
        <v>0</v>
      </c>
      <c r="AT615" s="16" t="str">
        <f>IFERROR(VLOOKUP("2-"&amp;Presupuestos[[#This Row],[ID DOCUMENTO]],BD_Pagos[],8,0),"")</f>
        <v/>
      </c>
      <c r="AU615" s="17">
        <f>IFERROR(VLOOKUP("2-"&amp;Presupuestos[[#This Row],[ID DOCUMENTO]],BD_Pagos[],9,0),"")</f>
        <v>0</v>
      </c>
      <c r="AV615" s="20">
        <f>IF(IFERROR(VLOOKUP("2-"&amp;Presupuestos[[#This Row],[ID DOCUMENTO]],BD_Pagos[],10,0),0)&gt;Presupuestos[[#This Row],[TOTAL SOLES]],Presupuestos[[#This Row],[TOTAL SOLES]],IFERROR(VLOOKUP("2-"&amp;Presupuestos[[#This Row],[ID DOCUMENTO]],BD_Pagos[],10,0),0))</f>
        <v>0</v>
      </c>
      <c r="AW615" s="7"/>
      <c r="AX615" s="16"/>
      <c r="AY615" s="17"/>
      <c r="AZ615" s="20"/>
      <c r="BA615" s="7"/>
      <c r="BB615" s="16"/>
      <c r="BC615" s="17"/>
      <c r="BD615" s="20"/>
      <c r="BE615" s="7">
        <f>IFERROR(VLOOKUP("5-"&amp;Presupuestos[[#This Row],[ID DOCUMENTO]],BD_Pagos[],7,0),"")</f>
        <v>0</v>
      </c>
      <c r="BF615" s="17">
        <f>IFERROR(VLOOKUP("5-"&amp;Presupuestos[[#This Row],[ID DOCUMENTO]],BD_Pagos[],9,0),"")</f>
        <v>0</v>
      </c>
      <c r="BG615" s="20">
        <f>IF(IFERROR(VLOOKUP("5-"&amp;Presupuestos[[#This Row],[ID DOCUMENTO]],BD_Pagos[],10,0),0)&gt;Presupuestos[[#This Row],[TOTAL SOLES]],Presupuestos[[#This Row],[TOTAL SOLES]],IFERROR(VLOOKUP("5-"&amp;Presupuestos[[#This Row],[ID DOCUMENTO]],BD_Pagos[],10,0),0))</f>
        <v>0</v>
      </c>
      <c r="BH615" s="7">
        <f>IFERROR(VLOOKUP("1-Detraccion"&amp;Presupuestos[[#This Row],[ID DOCUMENTO]],BD_Pagos[],2,0),"")</f>
        <v>0</v>
      </c>
      <c r="BI615" s="3" t="str">
        <f>IFERROR(VLOOKUP("1-Detraccion"&amp;Presupuestos[[#This Row],[ID DOCUMENTO]],BD_Pagos[],3,0),"")</f>
        <v/>
      </c>
      <c r="BJ615" s="3">
        <f>IFERROR(VLOOKUP("1-Detraccion"&amp;Presupuestos[[#This Row],[ID DOCUMENTO]],BD_Pagos[],4,0),"")</f>
        <v>0</v>
      </c>
      <c r="BK615" s="6">
        <f>IF(IFERROR(VLOOKUP("1-Detraccion"&amp;Presupuestos[[#This Row],[ID DOCUMENTO]],BD_Pagos[],5,0),0)&gt;Presupuestos[[#This Row],[TOTAL SOLES]],Presupuestos[[#This Row],[TOTAL SOLES]],IFERROR(VLOOKUP("1-Detraccion"&amp;Presupuestos[[#This Row],[ID DOCUMENTO]],BD_Pagos[],5,0),0))</f>
        <v>0</v>
      </c>
      <c r="BL615" s="6">
        <f>IF(IFERROR(VLOOKUP("1-Detraccion"&amp;Presupuestos[[#This Row],[ID DOCUMENTO]],BD_Pagos[],6,0),0)&gt;Presupuestos[[#This Row],[TOTAL SOLES]],Presupuestos[[#This Row],[TOTAL SOLES]],IFERROR(VLOOKUP("1-Detraccion"&amp;Presupuestos[[#This Row],[ID DOCUMENTO]],BD_Pagos[],6,0),0))</f>
        <v>0</v>
      </c>
      <c r="BM615" s="37"/>
      <c r="BN615" s="3"/>
      <c r="BO615" s="3"/>
      <c r="BP615" s="6"/>
      <c r="BQ61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v>
      </c>
      <c r="BR615" s="23" t="str">
        <f>IF(Presupuestos[[#This Row],[SALDO ME-MN]]&gt;0,"PENDIENTE","CANCELADO")</f>
        <v>PENDIENTE</v>
      </c>
      <c r="BS615" s="23" t="str">
        <f>IF(COUNTIFS($U$4:$U614,Presupuestos[[#This Row],[ID DOCUMENTO]])&gt;=1,IF(B614=Presupuestos[[#This Row],[ID]],"OK","DOC. DUPLICADO"),"OK")</f>
        <v>OK</v>
      </c>
    </row>
    <row r="616" spans="2:71" ht="24" x14ac:dyDescent="0.25">
      <c r="B616" s="34">
        <f>IF(Presupuestos[[#This Row],[ID DOCUMENTO]]=U615,B615,IF(B615="ID",1,B615+1))</f>
        <v>588</v>
      </c>
      <c r="C616" s="2">
        <v>45840</v>
      </c>
      <c r="D616" s="2">
        <v>45840</v>
      </c>
      <c r="E616" s="3" t="s">
        <v>991</v>
      </c>
      <c r="F616" s="25" t="s">
        <v>43</v>
      </c>
      <c r="G616" s="25" t="s">
        <v>309</v>
      </c>
      <c r="H616" s="25" t="s">
        <v>314</v>
      </c>
      <c r="I616" s="36" t="str">
        <f>IFERROR(VLOOKUP(Presupuestos[[#This Row],[AREA]]&amp;Presupuestos[[#This Row],[CONCEPTO]]&amp;Presupuestos[[#This Row],[DESCRIPCION]],Tabla28[[Columna1]:[CÓDIGO NUEVO]],2,0),"")</f>
        <v>P0408003</v>
      </c>
      <c r="J616" s="3" t="s">
        <v>666</v>
      </c>
      <c r="K616" s="3" t="s">
        <v>666</v>
      </c>
      <c r="L616" s="3" t="s">
        <v>666</v>
      </c>
      <c r="M616" s="31" t="s">
        <v>1648</v>
      </c>
      <c r="N616" s="3"/>
      <c r="O616" s="3" t="s">
        <v>315</v>
      </c>
      <c r="P616" s="3" t="s">
        <v>147</v>
      </c>
      <c r="Q616" s="3" t="str">
        <f>IFERROR(VLOOKUP(Presupuestos[[#This Row],[CLASIFICACIÓN (N)]],Tabla17[],2,0),"")</f>
        <v>Gastos financieros</v>
      </c>
      <c r="R616" s="3" t="str">
        <f>IFERROR(VLOOKUP(Presupuestos[[#This Row],[CLASIFICACIÓN (N)]],Tabla17[],3,0),"")</f>
        <v>Operativo</v>
      </c>
      <c r="S616" s="3" t="s">
        <v>16</v>
      </c>
      <c r="T616" s="3" t="str">
        <f>IFERROR(VLOOKUP(Presupuestos[[#This Row],[ALMACEN]],Tabla5[],2,0),"")</f>
        <v>Arequipa</v>
      </c>
      <c r="U616" s="19" t="str">
        <f>IFERROR(VLOOKUP(Presupuestos[[#This Row],[TIPO DE DOCUMENTO]],Tipo_Documento[],2,0)&amp;Presupuestos[[#This Row],[SERIE]]&amp;Presupuestos[[#This Row],[NUMERO]]&amp;Presupuestos[[#This Row],[RUC]],"")</f>
        <v>01FN013431226620100047218</v>
      </c>
      <c r="V616" s="3" t="s">
        <v>120</v>
      </c>
      <c r="W616" s="7">
        <v>45841</v>
      </c>
      <c r="X616" s="7">
        <v>45841</v>
      </c>
      <c r="Y616" s="3" t="s">
        <v>924</v>
      </c>
      <c r="Z616" s="3">
        <v>34312266</v>
      </c>
      <c r="AA616" s="3">
        <f>IFERROR(VLOOKUP(Presupuestos[[#This Row],[RAZON SOCIAL]],CHOOSE({1,2},Clientes_Proveedores[Razon Social],Clientes_Proveedores[Ruc / Dni]),2,0),"-")</f>
        <v>20100047218</v>
      </c>
      <c r="AB616" s="31" t="s">
        <v>1647</v>
      </c>
      <c r="AC616" s="3" t="s">
        <v>801</v>
      </c>
      <c r="AD616" s="5"/>
      <c r="AE616" s="6">
        <v>6.32</v>
      </c>
      <c r="AF616" s="6">
        <f>Presupuestos[[#This Row],[BASE]]*Presupuestos[[#This Row],[% IGV]]</f>
        <v>0</v>
      </c>
      <c r="AG616" s="22">
        <f>ROUND(SUM(Presupuestos[[#This Row],[BASE]:[IGV]]),2)</f>
        <v>6.32</v>
      </c>
      <c r="AH616" s="9">
        <f>IF(Presupuestos[[#This Row],[MONEDA]]="USD",VLOOKUP(Presupuestos[[#This Row],[FECHA DE EMISION]],Tipo_Cambio[],3,0),"")</f>
        <v>3.5590000000000002</v>
      </c>
      <c r="AI616" s="22">
        <f>IFERROR(ROUND(IF(Presupuestos[[#This Row],[MONEDA]]="PEN",Presupuestos[[#This Row],[TOTAL]],Presupuestos[[#This Row],[TOTAL]]*Presupuestos[[#This Row],[TIPO DE CAMBIO]]),2),"")</f>
        <v>22.49</v>
      </c>
      <c r="AJ616" s="5"/>
      <c r="AK616" s="33" t="s">
        <v>671</v>
      </c>
      <c r="AL616" s="5" t="s">
        <v>680</v>
      </c>
      <c r="AM616" s="23" t="s">
        <v>671</v>
      </c>
      <c r="AN616" s="23" t="s">
        <v>671</v>
      </c>
      <c r="AO616" s="7">
        <f>IFERROR(VLOOKUP("1-"&amp;Presupuestos[[#This Row],[ID DOCUMENTO]],BD_Pagos[],7,0),"")</f>
        <v>45840</v>
      </c>
      <c r="AP616" s="16" t="str">
        <f>IFERROR(VLOOKUP("1-"&amp;Presupuestos[[#This Row],[ID DOCUMENTO]],BD_Pagos[],8,0),"")</f>
        <v>B-BCP - Dolares</v>
      </c>
      <c r="AQ616" s="17">
        <f>IFERROR(VLOOKUP("1-"&amp;Presupuestos[[#This Row],[ID DOCUMENTO]],BD_Pagos[],9,0),"")</f>
        <v>4835886</v>
      </c>
      <c r="AR616" s="54"/>
      <c r="AS616" s="7">
        <f>IFERROR(VLOOKUP("2-"&amp;Presupuestos[[#This Row],[ID DOCUMENTO]],BD_Pagos[],7,0),"")</f>
        <v>0</v>
      </c>
      <c r="AT616" s="16" t="str">
        <f>IFERROR(VLOOKUP("2-"&amp;Presupuestos[[#This Row],[ID DOCUMENTO]],BD_Pagos[],8,0),"")</f>
        <v/>
      </c>
      <c r="AU616" s="17">
        <f>IFERROR(VLOOKUP("2-"&amp;Presupuestos[[#This Row],[ID DOCUMENTO]],BD_Pagos[],9,0),"")</f>
        <v>0</v>
      </c>
      <c r="AV616" s="20">
        <f>IF(IFERROR(VLOOKUP("2-"&amp;Presupuestos[[#This Row],[ID DOCUMENTO]],BD_Pagos[],10,0),0)&gt;Presupuestos[[#This Row],[TOTAL SOLES]],Presupuestos[[#This Row],[TOTAL SOLES]],IFERROR(VLOOKUP("2-"&amp;Presupuestos[[#This Row],[ID DOCUMENTO]],BD_Pagos[],10,0),0))</f>
        <v>0</v>
      </c>
      <c r="AW616" s="7"/>
      <c r="AX616" s="16"/>
      <c r="AY616" s="17"/>
      <c r="AZ616" s="20"/>
      <c r="BA616" s="7"/>
      <c r="BB616" s="16"/>
      <c r="BC616" s="17"/>
      <c r="BD616" s="20"/>
      <c r="BE616" s="7">
        <f>IFERROR(VLOOKUP("5-"&amp;Presupuestos[[#This Row],[ID DOCUMENTO]],BD_Pagos[],7,0),"")</f>
        <v>0</v>
      </c>
      <c r="BF616" s="17">
        <f>IFERROR(VLOOKUP("5-"&amp;Presupuestos[[#This Row],[ID DOCUMENTO]],BD_Pagos[],9,0),"")</f>
        <v>0</v>
      </c>
      <c r="BG616" s="20">
        <f>IF(IFERROR(VLOOKUP("5-"&amp;Presupuestos[[#This Row],[ID DOCUMENTO]],BD_Pagos[],10,0),0)&gt;Presupuestos[[#This Row],[TOTAL SOLES]],Presupuestos[[#This Row],[TOTAL SOLES]],IFERROR(VLOOKUP("5-"&amp;Presupuestos[[#This Row],[ID DOCUMENTO]],BD_Pagos[],10,0),0))</f>
        <v>0</v>
      </c>
      <c r="BH616" s="7">
        <f>IFERROR(VLOOKUP("1-Detraccion"&amp;Presupuestos[[#This Row],[ID DOCUMENTO]],BD_Pagos[],2,0),"")</f>
        <v>0</v>
      </c>
      <c r="BI616" s="3" t="str">
        <f>IFERROR(VLOOKUP("1-Detraccion"&amp;Presupuestos[[#This Row],[ID DOCUMENTO]],BD_Pagos[],3,0),"")</f>
        <v/>
      </c>
      <c r="BJ616" s="3">
        <f>IFERROR(VLOOKUP("1-Detraccion"&amp;Presupuestos[[#This Row],[ID DOCUMENTO]],BD_Pagos[],4,0),"")</f>
        <v>0</v>
      </c>
      <c r="BK616" s="6">
        <f>IF(IFERROR(VLOOKUP("1-Detraccion"&amp;Presupuestos[[#This Row],[ID DOCUMENTO]],BD_Pagos[],5,0),0)&gt;Presupuestos[[#This Row],[TOTAL SOLES]],Presupuestos[[#This Row],[TOTAL SOLES]],IFERROR(VLOOKUP("1-Detraccion"&amp;Presupuestos[[#This Row],[ID DOCUMENTO]],BD_Pagos[],5,0),0))</f>
        <v>0</v>
      </c>
      <c r="BL616" s="6">
        <f>IF(IFERROR(VLOOKUP("1-Detraccion"&amp;Presupuestos[[#This Row],[ID DOCUMENTO]],BD_Pagos[],6,0),0)&gt;Presupuestos[[#This Row],[TOTAL SOLES]],Presupuestos[[#This Row],[TOTAL SOLES]],IFERROR(VLOOKUP("1-Detraccion"&amp;Presupuestos[[#This Row],[ID DOCUMENTO]],BD_Pagos[],6,0),0))</f>
        <v>0</v>
      </c>
      <c r="BM616" s="37"/>
      <c r="BN616" s="3"/>
      <c r="BO616" s="3"/>
      <c r="BP616" s="6"/>
      <c r="BQ61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6.32</v>
      </c>
      <c r="BR616" s="23" t="str">
        <f>IF(Presupuestos[[#This Row],[SALDO ME-MN]]&gt;0,"PENDIENTE","CANCELADO")</f>
        <v>PENDIENTE</v>
      </c>
      <c r="BS616" s="23" t="str">
        <f>IF(COUNTIFS($U$4:$U615,Presupuestos[[#This Row],[ID DOCUMENTO]])&gt;=1,IF(B615=Presupuestos[[#This Row],[ID]],"OK","DOC. DUPLICADO"),"OK")</f>
        <v>OK</v>
      </c>
    </row>
    <row r="617" spans="2:71" ht="24" x14ac:dyDescent="0.25">
      <c r="B617" s="34">
        <f>IF(Presupuestos[[#This Row],[ID DOCUMENTO]]=U616,B616,IF(B616="ID",1,B616+1))</f>
        <v>589</v>
      </c>
      <c r="C617" s="2">
        <v>45841</v>
      </c>
      <c r="D617" s="2">
        <v>45841</v>
      </c>
      <c r="E617" s="3" t="s">
        <v>991</v>
      </c>
      <c r="F617" s="25" t="s">
        <v>43</v>
      </c>
      <c r="G617" s="25" t="s">
        <v>309</v>
      </c>
      <c r="H617" s="25" t="s">
        <v>314</v>
      </c>
      <c r="I617" s="36" t="str">
        <f>IFERROR(VLOOKUP(Presupuestos[[#This Row],[AREA]]&amp;Presupuestos[[#This Row],[CONCEPTO]]&amp;Presupuestos[[#This Row],[DESCRIPCION]],Tabla28[[Columna1]:[CÓDIGO NUEVO]],2,0),"")</f>
        <v>P0408003</v>
      </c>
      <c r="J617" s="3" t="s">
        <v>666</v>
      </c>
      <c r="K617" s="3" t="s">
        <v>666</v>
      </c>
      <c r="L617" s="3" t="s">
        <v>666</v>
      </c>
      <c r="M617" s="31" t="s">
        <v>1648</v>
      </c>
      <c r="N617" s="3"/>
      <c r="O617" s="3" t="s">
        <v>315</v>
      </c>
      <c r="P617" s="3" t="s">
        <v>147</v>
      </c>
      <c r="Q617" s="3" t="str">
        <f>IFERROR(VLOOKUP(Presupuestos[[#This Row],[CLASIFICACIÓN (N)]],Tabla17[],2,0),"")</f>
        <v>Gastos financieros</v>
      </c>
      <c r="R617" s="3" t="str">
        <f>IFERROR(VLOOKUP(Presupuestos[[#This Row],[CLASIFICACIÓN (N)]],Tabla17[],3,0),"")</f>
        <v>Operativo</v>
      </c>
      <c r="S617" s="3" t="s">
        <v>16</v>
      </c>
      <c r="T617" s="3" t="str">
        <f>IFERROR(VLOOKUP(Presupuestos[[#This Row],[ALMACEN]],Tabla5[],2,0),"")</f>
        <v>Arequipa</v>
      </c>
      <c r="U617" s="19" t="str">
        <f>IFERROR(VLOOKUP(Presupuestos[[#This Row],[TIPO DE DOCUMENTO]],Tipo_Documento[],2,0)&amp;Presupuestos[[#This Row],[SERIE]]&amp;Presupuestos[[#This Row],[NUMERO]]&amp;Presupuestos[[#This Row],[RUC]],"")</f>
        <v>01FN013434866120100047218</v>
      </c>
      <c r="V617" s="3" t="s">
        <v>120</v>
      </c>
      <c r="W617" s="7">
        <v>45842</v>
      </c>
      <c r="X617" s="7">
        <v>45842</v>
      </c>
      <c r="Y617" s="3" t="s">
        <v>924</v>
      </c>
      <c r="Z617" s="3">
        <v>34348661</v>
      </c>
      <c r="AA617" s="3">
        <f>IFERROR(VLOOKUP(Presupuestos[[#This Row],[RAZON SOCIAL]],CHOOSE({1,2},Clientes_Proveedores[Razon Social],Clientes_Proveedores[Ruc / Dni]),2,0),"-")</f>
        <v>20100047218</v>
      </c>
      <c r="AB617" s="31" t="s">
        <v>1647</v>
      </c>
      <c r="AC617" s="3" t="s">
        <v>670</v>
      </c>
      <c r="AD617" s="5"/>
      <c r="AE617" s="6">
        <v>5</v>
      </c>
      <c r="AF617" s="6">
        <f>Presupuestos[[#This Row],[BASE]]*Presupuestos[[#This Row],[% IGV]]</f>
        <v>0</v>
      </c>
      <c r="AG617" s="22">
        <f>ROUND(SUM(Presupuestos[[#This Row],[BASE]:[IGV]]),2)</f>
        <v>5</v>
      </c>
      <c r="AH617" s="9" t="str">
        <f>IF(Presupuestos[[#This Row],[MONEDA]]="USD",VLOOKUP(Presupuestos[[#This Row],[FECHA DE EMISION]],Tipo_Cambio[],3,0),"")</f>
        <v/>
      </c>
      <c r="AI617" s="22">
        <f>IFERROR(ROUND(IF(Presupuestos[[#This Row],[MONEDA]]="PEN",Presupuestos[[#This Row],[TOTAL]],Presupuestos[[#This Row],[TOTAL]]*Presupuestos[[#This Row],[TIPO DE CAMBIO]]),2),"")</f>
        <v>5</v>
      </c>
      <c r="AJ617" s="5"/>
      <c r="AK617" s="33" t="s">
        <v>671</v>
      </c>
      <c r="AL617" s="5" t="s">
        <v>680</v>
      </c>
      <c r="AM617" s="23" t="s">
        <v>671</v>
      </c>
      <c r="AN617" s="23" t="s">
        <v>671</v>
      </c>
      <c r="AO617" s="7">
        <f>IFERROR(VLOOKUP("1-"&amp;Presupuestos[[#This Row],[ID DOCUMENTO]],BD_Pagos[],7,0),"")</f>
        <v>45841</v>
      </c>
      <c r="AP617" s="16" t="str">
        <f>IFERROR(VLOOKUP("1-"&amp;Presupuestos[[#This Row],[ID DOCUMENTO]],BD_Pagos[],8,0),"")</f>
        <v>B-BCP - Soles</v>
      </c>
      <c r="AQ617" s="17">
        <f>IFERROR(VLOOKUP("1-"&amp;Presupuestos[[#This Row],[ID DOCUMENTO]],BD_Pagos[],9,0),"")</f>
        <v>5424999</v>
      </c>
      <c r="AR617" s="54"/>
      <c r="AS617" s="7">
        <f>IFERROR(VLOOKUP("2-"&amp;Presupuestos[[#This Row],[ID DOCUMENTO]],BD_Pagos[],7,0),"")</f>
        <v>0</v>
      </c>
      <c r="AT617" s="16" t="str">
        <f>IFERROR(VLOOKUP("2-"&amp;Presupuestos[[#This Row],[ID DOCUMENTO]],BD_Pagos[],8,0),"")</f>
        <v/>
      </c>
      <c r="AU617" s="17">
        <f>IFERROR(VLOOKUP("2-"&amp;Presupuestos[[#This Row],[ID DOCUMENTO]],BD_Pagos[],9,0),"")</f>
        <v>0</v>
      </c>
      <c r="AV617" s="20">
        <f>IF(IFERROR(VLOOKUP("2-"&amp;Presupuestos[[#This Row],[ID DOCUMENTO]],BD_Pagos[],10,0),0)&gt;Presupuestos[[#This Row],[TOTAL SOLES]],Presupuestos[[#This Row],[TOTAL SOLES]],IFERROR(VLOOKUP("2-"&amp;Presupuestos[[#This Row],[ID DOCUMENTO]],BD_Pagos[],10,0),0))</f>
        <v>0</v>
      </c>
      <c r="AW617" s="7"/>
      <c r="AX617" s="16"/>
      <c r="AY617" s="17"/>
      <c r="AZ617" s="20"/>
      <c r="BA617" s="7"/>
      <c r="BB617" s="16"/>
      <c r="BC617" s="17"/>
      <c r="BD617" s="20"/>
      <c r="BE617" s="7">
        <f>IFERROR(VLOOKUP("5-"&amp;Presupuestos[[#This Row],[ID DOCUMENTO]],BD_Pagos[],7,0),"")</f>
        <v>0</v>
      </c>
      <c r="BF617" s="17">
        <f>IFERROR(VLOOKUP("5-"&amp;Presupuestos[[#This Row],[ID DOCUMENTO]],BD_Pagos[],9,0),"")</f>
        <v>0</v>
      </c>
      <c r="BG617" s="20">
        <f>IF(IFERROR(VLOOKUP("5-"&amp;Presupuestos[[#This Row],[ID DOCUMENTO]],BD_Pagos[],10,0),0)&gt;Presupuestos[[#This Row],[TOTAL SOLES]],Presupuestos[[#This Row],[TOTAL SOLES]],IFERROR(VLOOKUP("5-"&amp;Presupuestos[[#This Row],[ID DOCUMENTO]],BD_Pagos[],10,0),0))</f>
        <v>0</v>
      </c>
      <c r="BH617" s="7">
        <f>IFERROR(VLOOKUP("1-Detraccion"&amp;Presupuestos[[#This Row],[ID DOCUMENTO]],BD_Pagos[],2,0),"")</f>
        <v>0</v>
      </c>
      <c r="BI617" s="3" t="str">
        <f>IFERROR(VLOOKUP("1-Detraccion"&amp;Presupuestos[[#This Row],[ID DOCUMENTO]],BD_Pagos[],3,0),"")</f>
        <v/>
      </c>
      <c r="BJ617" s="3">
        <f>IFERROR(VLOOKUP("1-Detraccion"&amp;Presupuestos[[#This Row],[ID DOCUMENTO]],BD_Pagos[],4,0),"")</f>
        <v>0</v>
      </c>
      <c r="BK617" s="6">
        <f>IF(IFERROR(VLOOKUP("1-Detraccion"&amp;Presupuestos[[#This Row],[ID DOCUMENTO]],BD_Pagos[],5,0),0)&gt;Presupuestos[[#This Row],[TOTAL SOLES]],Presupuestos[[#This Row],[TOTAL SOLES]],IFERROR(VLOOKUP("1-Detraccion"&amp;Presupuestos[[#This Row],[ID DOCUMENTO]],BD_Pagos[],5,0),0))</f>
        <v>0</v>
      </c>
      <c r="BL617" s="6">
        <f>IF(IFERROR(VLOOKUP("1-Detraccion"&amp;Presupuestos[[#This Row],[ID DOCUMENTO]],BD_Pagos[],6,0),0)&gt;Presupuestos[[#This Row],[TOTAL SOLES]],Presupuestos[[#This Row],[TOTAL SOLES]],IFERROR(VLOOKUP("1-Detraccion"&amp;Presupuestos[[#This Row],[ID DOCUMENTO]],BD_Pagos[],6,0),0))</f>
        <v>0</v>
      </c>
      <c r="BM617" s="37"/>
      <c r="BN617" s="3"/>
      <c r="BO617" s="3"/>
      <c r="BP617" s="6"/>
      <c r="BQ61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617" s="23" t="str">
        <f>IF(Presupuestos[[#This Row],[SALDO ME-MN]]&gt;0,"PENDIENTE","CANCELADO")</f>
        <v>PENDIENTE</v>
      </c>
      <c r="BS617" s="23" t="str">
        <f>IF(COUNTIFS($U$4:$U616,Presupuestos[[#This Row],[ID DOCUMENTO]])&gt;=1,IF(B616=Presupuestos[[#This Row],[ID]],"OK","DOC. DUPLICADO"),"OK")</f>
        <v>OK</v>
      </c>
    </row>
    <row r="618" spans="2:71" ht="24" x14ac:dyDescent="0.25">
      <c r="B618" s="34">
        <f>IF(Presupuestos[[#This Row],[ID DOCUMENTO]]=U617,B617,IF(B617="ID",1,B617+1))</f>
        <v>590</v>
      </c>
      <c r="C618" s="2">
        <v>45842</v>
      </c>
      <c r="D618" s="2">
        <v>45842</v>
      </c>
      <c r="E618" s="3" t="s">
        <v>991</v>
      </c>
      <c r="F618" s="25" t="s">
        <v>43</v>
      </c>
      <c r="G618" s="25" t="s">
        <v>309</v>
      </c>
      <c r="H618" s="25" t="s">
        <v>306</v>
      </c>
      <c r="I618" s="36" t="str">
        <f>IFERROR(VLOOKUP(Presupuestos[[#This Row],[AREA]]&amp;Presupuestos[[#This Row],[CONCEPTO]]&amp;Presupuestos[[#This Row],[DESCRIPCION]],Tabla28[[Columna1]:[CÓDIGO NUEVO]],2,0),"")</f>
        <v>P0408002</v>
      </c>
      <c r="J618" s="3" t="s">
        <v>666</v>
      </c>
      <c r="K618" s="3" t="s">
        <v>666</v>
      </c>
      <c r="L618" s="3" t="s">
        <v>666</v>
      </c>
      <c r="M618" s="31" t="s">
        <v>1646</v>
      </c>
      <c r="N618" s="3"/>
      <c r="O618" s="3" t="s">
        <v>315</v>
      </c>
      <c r="P618" s="3" t="s">
        <v>147</v>
      </c>
      <c r="Q618" s="3" t="str">
        <f>IFERROR(VLOOKUP(Presupuestos[[#This Row],[CLASIFICACIÓN (N)]],Tabla17[],2,0),"")</f>
        <v>Gastos financieros</v>
      </c>
      <c r="R618" s="3" t="str">
        <f>IFERROR(VLOOKUP(Presupuestos[[#This Row],[CLASIFICACIÓN (N)]],Tabla17[],3,0),"")</f>
        <v>Operativo</v>
      </c>
      <c r="S618" s="3" t="s">
        <v>16</v>
      </c>
      <c r="T618" s="3" t="str">
        <f>IFERROR(VLOOKUP(Presupuestos[[#This Row],[ALMACEN]],Tabla5[],2,0),"")</f>
        <v>Arequipa</v>
      </c>
      <c r="U618" s="19" t="str">
        <f>IFERROR(VLOOKUP(Presupuestos[[#This Row],[TIPO DE DOCUMENTO]],Tipo_Documento[],2,0)&amp;Presupuestos[[#This Row],[SERIE]]&amp;Presupuestos[[#This Row],[NUMERO]]&amp;Presupuestos[[#This Row],[RUC]],"")</f>
        <v>01FN013436485120100047218</v>
      </c>
      <c r="V618" s="3" t="s">
        <v>120</v>
      </c>
      <c r="W618" s="7">
        <v>45845</v>
      </c>
      <c r="X618" s="7">
        <v>45845</v>
      </c>
      <c r="Y618" s="3" t="s">
        <v>924</v>
      </c>
      <c r="Z618" s="3">
        <v>34364851</v>
      </c>
      <c r="AA618" s="3">
        <f>IFERROR(VLOOKUP(Presupuestos[[#This Row],[RAZON SOCIAL]],CHOOSE({1,2},Clientes_Proveedores[Razon Social],Clientes_Proveedores[Ruc / Dni]),2,0),"-")</f>
        <v>20100047218</v>
      </c>
      <c r="AB618" s="31" t="s">
        <v>1647</v>
      </c>
      <c r="AC618" s="3" t="s">
        <v>670</v>
      </c>
      <c r="AD618" s="5"/>
      <c r="AE618" s="6">
        <v>3.5</v>
      </c>
      <c r="AF618" s="6">
        <f>Presupuestos[[#This Row],[BASE]]*Presupuestos[[#This Row],[% IGV]]</f>
        <v>0</v>
      </c>
      <c r="AG618" s="22">
        <f>ROUND(SUM(Presupuestos[[#This Row],[BASE]:[IGV]]),2)</f>
        <v>3.5</v>
      </c>
      <c r="AH618" s="9" t="str">
        <f>IF(Presupuestos[[#This Row],[MONEDA]]="USD",VLOOKUP(Presupuestos[[#This Row],[FECHA DE EMISION]],Tipo_Cambio[],3,0),"")</f>
        <v/>
      </c>
      <c r="AI618" s="22">
        <f>IFERROR(ROUND(IF(Presupuestos[[#This Row],[MONEDA]]="PEN",Presupuestos[[#This Row],[TOTAL]],Presupuestos[[#This Row],[TOTAL]]*Presupuestos[[#This Row],[TIPO DE CAMBIO]]),2),"")</f>
        <v>3.5</v>
      </c>
      <c r="AJ618" s="5"/>
      <c r="AK618" s="33" t="s">
        <v>671</v>
      </c>
      <c r="AL618" s="5" t="s">
        <v>680</v>
      </c>
      <c r="AM618" s="23" t="s">
        <v>671</v>
      </c>
      <c r="AN618" s="23" t="s">
        <v>671</v>
      </c>
      <c r="AO618" s="7">
        <f>IFERROR(VLOOKUP("1-"&amp;Presupuestos[[#This Row],[ID DOCUMENTO]],BD_Pagos[],7,0),"")</f>
        <v>45842</v>
      </c>
      <c r="AP618" s="16" t="str">
        <f>IFERROR(VLOOKUP("1-"&amp;Presupuestos[[#This Row],[ID DOCUMENTO]],BD_Pagos[],8,0),"")</f>
        <v>B-BCP - Soles</v>
      </c>
      <c r="AQ618" s="17">
        <f>IFERROR(VLOOKUP("1-"&amp;Presupuestos[[#This Row],[ID DOCUMENTO]],BD_Pagos[],9,0),"")</f>
        <v>907</v>
      </c>
      <c r="AR618" s="54"/>
      <c r="AS618" s="7">
        <f>IFERROR(VLOOKUP("2-"&amp;Presupuestos[[#This Row],[ID DOCUMENTO]],BD_Pagos[],7,0),"")</f>
        <v>0</v>
      </c>
      <c r="AT618" s="16" t="str">
        <f>IFERROR(VLOOKUP("2-"&amp;Presupuestos[[#This Row],[ID DOCUMENTO]],BD_Pagos[],8,0),"")</f>
        <v/>
      </c>
      <c r="AU618" s="17">
        <f>IFERROR(VLOOKUP("2-"&amp;Presupuestos[[#This Row],[ID DOCUMENTO]],BD_Pagos[],9,0),"")</f>
        <v>0</v>
      </c>
      <c r="AV618" s="20">
        <f>IF(IFERROR(VLOOKUP("2-"&amp;Presupuestos[[#This Row],[ID DOCUMENTO]],BD_Pagos[],10,0),0)&gt;Presupuestos[[#This Row],[TOTAL SOLES]],Presupuestos[[#This Row],[TOTAL SOLES]],IFERROR(VLOOKUP("2-"&amp;Presupuestos[[#This Row],[ID DOCUMENTO]],BD_Pagos[],10,0),0))</f>
        <v>0</v>
      </c>
      <c r="AW618" s="7"/>
      <c r="AX618" s="16"/>
      <c r="AY618" s="17"/>
      <c r="AZ618" s="20"/>
      <c r="BA618" s="7"/>
      <c r="BB618" s="16"/>
      <c r="BC618" s="17"/>
      <c r="BD618" s="20"/>
      <c r="BE618" s="7">
        <f>IFERROR(VLOOKUP("5-"&amp;Presupuestos[[#This Row],[ID DOCUMENTO]],BD_Pagos[],7,0),"")</f>
        <v>0</v>
      </c>
      <c r="BF618" s="17">
        <f>IFERROR(VLOOKUP("5-"&amp;Presupuestos[[#This Row],[ID DOCUMENTO]],BD_Pagos[],9,0),"")</f>
        <v>0</v>
      </c>
      <c r="BG618" s="20">
        <f>IF(IFERROR(VLOOKUP("5-"&amp;Presupuestos[[#This Row],[ID DOCUMENTO]],BD_Pagos[],10,0),0)&gt;Presupuestos[[#This Row],[TOTAL SOLES]],Presupuestos[[#This Row],[TOTAL SOLES]],IFERROR(VLOOKUP("5-"&amp;Presupuestos[[#This Row],[ID DOCUMENTO]],BD_Pagos[],10,0),0))</f>
        <v>0</v>
      </c>
      <c r="BH618" s="7">
        <f>IFERROR(VLOOKUP("1-Detraccion"&amp;Presupuestos[[#This Row],[ID DOCUMENTO]],BD_Pagos[],2,0),"")</f>
        <v>0</v>
      </c>
      <c r="BI618" s="3" t="str">
        <f>IFERROR(VLOOKUP("1-Detraccion"&amp;Presupuestos[[#This Row],[ID DOCUMENTO]],BD_Pagos[],3,0),"")</f>
        <v/>
      </c>
      <c r="BJ618" s="3">
        <f>IFERROR(VLOOKUP("1-Detraccion"&amp;Presupuestos[[#This Row],[ID DOCUMENTO]],BD_Pagos[],4,0),"")</f>
        <v>0</v>
      </c>
      <c r="BK618" s="6">
        <f>IF(IFERROR(VLOOKUP("1-Detraccion"&amp;Presupuestos[[#This Row],[ID DOCUMENTO]],BD_Pagos[],5,0),0)&gt;Presupuestos[[#This Row],[TOTAL SOLES]],Presupuestos[[#This Row],[TOTAL SOLES]],IFERROR(VLOOKUP("1-Detraccion"&amp;Presupuestos[[#This Row],[ID DOCUMENTO]],BD_Pagos[],5,0),0))</f>
        <v>0</v>
      </c>
      <c r="BL618" s="6">
        <f>IF(IFERROR(VLOOKUP("1-Detraccion"&amp;Presupuestos[[#This Row],[ID DOCUMENTO]],BD_Pagos[],6,0),0)&gt;Presupuestos[[#This Row],[TOTAL SOLES]],Presupuestos[[#This Row],[TOTAL SOLES]],IFERROR(VLOOKUP("1-Detraccion"&amp;Presupuestos[[#This Row],[ID DOCUMENTO]],BD_Pagos[],6,0),0))</f>
        <v>0</v>
      </c>
      <c r="BM618" s="37"/>
      <c r="BN618" s="3"/>
      <c r="BO618" s="3"/>
      <c r="BP618" s="6"/>
      <c r="BQ61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v>
      </c>
      <c r="BR618" s="23" t="str">
        <f>IF(Presupuestos[[#This Row],[SALDO ME-MN]]&gt;0,"PENDIENTE","CANCELADO")</f>
        <v>PENDIENTE</v>
      </c>
      <c r="BS618" s="23" t="str">
        <f>IF(COUNTIFS($U$4:$U617,Presupuestos[[#This Row],[ID DOCUMENTO]])&gt;=1,IF(B617=Presupuestos[[#This Row],[ID]],"OK","DOC. DUPLICADO"),"OK")</f>
        <v>OK</v>
      </c>
    </row>
    <row r="619" spans="2:71" ht="24" x14ac:dyDescent="0.25">
      <c r="B619" s="34">
        <f>IF(Presupuestos[[#This Row],[ID DOCUMENTO]]=U618,B618,IF(B618="ID",1,B618+1))</f>
        <v>591</v>
      </c>
      <c r="C619" s="2">
        <v>45845</v>
      </c>
      <c r="D619" s="2">
        <v>45845</v>
      </c>
      <c r="E619" s="3" t="s">
        <v>991</v>
      </c>
      <c r="F619" s="25" t="s">
        <v>43</v>
      </c>
      <c r="G619" s="25" t="s">
        <v>309</v>
      </c>
      <c r="H619" s="25" t="s">
        <v>314</v>
      </c>
      <c r="I619" s="36" t="str">
        <f>IFERROR(VLOOKUP(Presupuestos[[#This Row],[AREA]]&amp;Presupuestos[[#This Row],[CONCEPTO]]&amp;Presupuestos[[#This Row],[DESCRIPCION]],Tabla28[[Columna1]:[CÓDIGO NUEVO]],2,0),"")</f>
        <v>P0408003</v>
      </c>
      <c r="J619" s="3" t="s">
        <v>666</v>
      </c>
      <c r="K619" s="3" t="s">
        <v>666</v>
      </c>
      <c r="L619" s="3" t="s">
        <v>666</v>
      </c>
      <c r="M619" s="31" t="s">
        <v>1648</v>
      </c>
      <c r="N619" s="3"/>
      <c r="O619" s="3" t="s">
        <v>315</v>
      </c>
      <c r="P619" s="3" t="s">
        <v>147</v>
      </c>
      <c r="Q619" s="3" t="str">
        <f>IFERROR(VLOOKUP(Presupuestos[[#This Row],[CLASIFICACIÓN (N)]],Tabla17[],2,0),"")</f>
        <v>Gastos financieros</v>
      </c>
      <c r="R619" s="3" t="str">
        <f>IFERROR(VLOOKUP(Presupuestos[[#This Row],[CLASIFICACIÓN (N)]],Tabla17[],3,0),"")</f>
        <v>Operativo</v>
      </c>
      <c r="S619" s="3" t="s">
        <v>16</v>
      </c>
      <c r="T619" s="3" t="str">
        <f>IFERROR(VLOOKUP(Presupuestos[[#This Row],[ALMACEN]],Tabla5[],2,0),"")</f>
        <v>Arequipa</v>
      </c>
      <c r="U619" s="19" t="str">
        <f>IFERROR(VLOOKUP(Presupuestos[[#This Row],[TIPO DE DOCUMENTO]],Tipo_Documento[],2,0)&amp;Presupuestos[[#This Row],[SERIE]]&amp;Presupuestos[[#This Row],[NUMERO]]&amp;Presupuestos[[#This Row],[RUC]],"")</f>
        <v>01FN013441250520100047218</v>
      </c>
      <c r="V619" s="3" t="s">
        <v>120</v>
      </c>
      <c r="W619" s="7">
        <v>45846</v>
      </c>
      <c r="X619" s="7">
        <v>45846</v>
      </c>
      <c r="Y619" s="3" t="s">
        <v>924</v>
      </c>
      <c r="Z619" s="3">
        <v>34412505</v>
      </c>
      <c r="AA619" s="3">
        <f>IFERROR(VLOOKUP(Presupuestos[[#This Row],[RAZON SOCIAL]],CHOOSE({1,2},Clientes_Proveedores[Razon Social],Clientes_Proveedores[Ruc / Dni]),2,0),"-")</f>
        <v>20100047218</v>
      </c>
      <c r="AB619" s="31" t="s">
        <v>1647</v>
      </c>
      <c r="AC619" s="3" t="s">
        <v>670</v>
      </c>
      <c r="AD619" s="5"/>
      <c r="AE619" s="6">
        <v>62.56</v>
      </c>
      <c r="AF619" s="6">
        <f>Presupuestos[[#This Row],[BASE]]*Presupuestos[[#This Row],[% IGV]]</f>
        <v>0</v>
      </c>
      <c r="AG619" s="22">
        <f>ROUND(SUM(Presupuestos[[#This Row],[BASE]:[IGV]]),2)</f>
        <v>62.56</v>
      </c>
      <c r="AH619" s="9" t="str">
        <f>IF(Presupuestos[[#This Row],[MONEDA]]="USD",VLOOKUP(Presupuestos[[#This Row],[FECHA DE EMISION]],Tipo_Cambio[],3,0),"")</f>
        <v/>
      </c>
      <c r="AI619" s="22">
        <f>IFERROR(ROUND(IF(Presupuestos[[#This Row],[MONEDA]]="PEN",Presupuestos[[#This Row],[TOTAL]],Presupuestos[[#This Row],[TOTAL]]*Presupuestos[[#This Row],[TIPO DE CAMBIO]]),2),"")</f>
        <v>62.56</v>
      </c>
      <c r="AJ619" s="5"/>
      <c r="AK619" s="33" t="s">
        <v>671</v>
      </c>
      <c r="AL619" s="5" t="s">
        <v>680</v>
      </c>
      <c r="AM619" s="23" t="s">
        <v>671</v>
      </c>
      <c r="AN619" s="23" t="s">
        <v>671</v>
      </c>
      <c r="AO619" s="7">
        <f>IFERROR(VLOOKUP("1-"&amp;Presupuestos[[#This Row],[ID DOCUMENTO]],BD_Pagos[],7,0),"")</f>
        <v>45845</v>
      </c>
      <c r="AP619" s="16" t="str">
        <f>IFERROR(VLOOKUP("1-"&amp;Presupuestos[[#This Row],[ID DOCUMENTO]],BD_Pagos[],8,0),"")</f>
        <v>B-BCP - Soles</v>
      </c>
      <c r="AQ619" s="17">
        <f>IFERROR(VLOOKUP("1-"&amp;Presupuestos[[#This Row],[ID DOCUMENTO]],BD_Pagos[],9,0),"")</f>
        <v>6735726</v>
      </c>
      <c r="AR619" s="54"/>
      <c r="AS619" s="7">
        <f>IFERROR(VLOOKUP("2-"&amp;Presupuestos[[#This Row],[ID DOCUMENTO]],BD_Pagos[],7,0),"")</f>
        <v>0</v>
      </c>
      <c r="AT619" s="16" t="str">
        <f>IFERROR(VLOOKUP("2-"&amp;Presupuestos[[#This Row],[ID DOCUMENTO]],BD_Pagos[],8,0),"")</f>
        <v/>
      </c>
      <c r="AU619" s="17">
        <f>IFERROR(VLOOKUP("2-"&amp;Presupuestos[[#This Row],[ID DOCUMENTO]],BD_Pagos[],9,0),"")</f>
        <v>0</v>
      </c>
      <c r="AV619" s="20">
        <f>IF(IFERROR(VLOOKUP("2-"&amp;Presupuestos[[#This Row],[ID DOCUMENTO]],BD_Pagos[],10,0),0)&gt;Presupuestos[[#This Row],[TOTAL SOLES]],Presupuestos[[#This Row],[TOTAL SOLES]],IFERROR(VLOOKUP("2-"&amp;Presupuestos[[#This Row],[ID DOCUMENTO]],BD_Pagos[],10,0),0))</f>
        <v>0</v>
      </c>
      <c r="AW619" s="7"/>
      <c r="AX619" s="16"/>
      <c r="AY619" s="17"/>
      <c r="AZ619" s="20"/>
      <c r="BA619" s="7"/>
      <c r="BB619" s="16"/>
      <c r="BC619" s="17"/>
      <c r="BD619" s="20"/>
      <c r="BE619" s="7">
        <f>IFERROR(VLOOKUP("5-"&amp;Presupuestos[[#This Row],[ID DOCUMENTO]],BD_Pagos[],7,0),"")</f>
        <v>0</v>
      </c>
      <c r="BF619" s="17">
        <f>IFERROR(VLOOKUP("5-"&amp;Presupuestos[[#This Row],[ID DOCUMENTO]],BD_Pagos[],9,0),"")</f>
        <v>0</v>
      </c>
      <c r="BG619" s="20">
        <f>IF(IFERROR(VLOOKUP("5-"&amp;Presupuestos[[#This Row],[ID DOCUMENTO]],BD_Pagos[],10,0),0)&gt;Presupuestos[[#This Row],[TOTAL SOLES]],Presupuestos[[#This Row],[TOTAL SOLES]],IFERROR(VLOOKUP("5-"&amp;Presupuestos[[#This Row],[ID DOCUMENTO]],BD_Pagos[],10,0),0))</f>
        <v>0</v>
      </c>
      <c r="BH619" s="7">
        <f>IFERROR(VLOOKUP("1-Detraccion"&amp;Presupuestos[[#This Row],[ID DOCUMENTO]],BD_Pagos[],2,0),"")</f>
        <v>0</v>
      </c>
      <c r="BI619" s="3" t="str">
        <f>IFERROR(VLOOKUP("1-Detraccion"&amp;Presupuestos[[#This Row],[ID DOCUMENTO]],BD_Pagos[],3,0),"")</f>
        <v/>
      </c>
      <c r="BJ619" s="3">
        <f>IFERROR(VLOOKUP("1-Detraccion"&amp;Presupuestos[[#This Row],[ID DOCUMENTO]],BD_Pagos[],4,0),"")</f>
        <v>0</v>
      </c>
      <c r="BK619" s="6">
        <f>IF(IFERROR(VLOOKUP("1-Detraccion"&amp;Presupuestos[[#This Row],[ID DOCUMENTO]],BD_Pagos[],5,0),0)&gt;Presupuestos[[#This Row],[TOTAL SOLES]],Presupuestos[[#This Row],[TOTAL SOLES]],IFERROR(VLOOKUP("1-Detraccion"&amp;Presupuestos[[#This Row],[ID DOCUMENTO]],BD_Pagos[],5,0),0))</f>
        <v>0</v>
      </c>
      <c r="BL619" s="6">
        <f>IF(IFERROR(VLOOKUP("1-Detraccion"&amp;Presupuestos[[#This Row],[ID DOCUMENTO]],BD_Pagos[],6,0),0)&gt;Presupuestos[[#This Row],[TOTAL SOLES]],Presupuestos[[#This Row],[TOTAL SOLES]],IFERROR(VLOOKUP("1-Detraccion"&amp;Presupuestos[[#This Row],[ID DOCUMENTO]],BD_Pagos[],6,0),0))</f>
        <v>0</v>
      </c>
      <c r="BM619" s="37"/>
      <c r="BN619" s="3"/>
      <c r="BO619" s="3"/>
      <c r="BP619" s="6"/>
      <c r="BQ61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62.56</v>
      </c>
      <c r="BR619" s="23" t="str">
        <f>IF(Presupuestos[[#This Row],[SALDO ME-MN]]&gt;0,"PENDIENTE","CANCELADO")</f>
        <v>PENDIENTE</v>
      </c>
      <c r="BS619" s="23" t="str">
        <f>IF(COUNTIFS($U$4:$U618,Presupuestos[[#This Row],[ID DOCUMENTO]])&gt;=1,IF(B618=Presupuestos[[#This Row],[ID]],"OK","DOC. DUPLICADO"),"OK")</f>
        <v>OK</v>
      </c>
    </row>
    <row r="620" spans="2:71" ht="24" x14ac:dyDescent="0.25">
      <c r="B620" s="34">
        <f>IF(Presupuestos[[#This Row],[ID DOCUMENTO]]=U619,B619,IF(B619="ID",1,B619+1))</f>
        <v>592</v>
      </c>
      <c r="C620" s="2">
        <v>45847</v>
      </c>
      <c r="D620" s="2">
        <v>45847</v>
      </c>
      <c r="E620" s="3" t="s">
        <v>991</v>
      </c>
      <c r="F620" s="25" t="s">
        <v>43</v>
      </c>
      <c r="G620" s="25" t="s">
        <v>309</v>
      </c>
      <c r="H620" s="25" t="s">
        <v>306</v>
      </c>
      <c r="I620" s="36" t="str">
        <f>IFERROR(VLOOKUP(Presupuestos[[#This Row],[AREA]]&amp;Presupuestos[[#This Row],[CONCEPTO]]&amp;Presupuestos[[#This Row],[DESCRIPCION]],Tabla28[[Columna1]:[CÓDIGO NUEVO]],2,0),"")</f>
        <v>P0408002</v>
      </c>
      <c r="J620" s="3" t="s">
        <v>666</v>
      </c>
      <c r="K620" s="3" t="s">
        <v>666</v>
      </c>
      <c r="L620" s="3" t="s">
        <v>666</v>
      </c>
      <c r="M620" s="31" t="s">
        <v>1646</v>
      </c>
      <c r="N620" s="3"/>
      <c r="O620" s="3" t="s">
        <v>315</v>
      </c>
      <c r="P620" s="3" t="s">
        <v>147</v>
      </c>
      <c r="Q620" s="3" t="str">
        <f>IFERROR(VLOOKUP(Presupuestos[[#This Row],[CLASIFICACIÓN (N)]],Tabla17[],2,0),"")</f>
        <v>Gastos financieros</v>
      </c>
      <c r="R620" s="3" t="str">
        <f>IFERROR(VLOOKUP(Presupuestos[[#This Row],[CLASIFICACIÓN (N)]],Tabla17[],3,0),"")</f>
        <v>Operativo</v>
      </c>
      <c r="S620" s="3" t="s">
        <v>16</v>
      </c>
      <c r="T620" s="3" t="str">
        <f>IFERROR(VLOOKUP(Presupuestos[[#This Row],[ALMACEN]],Tabla5[],2,0),"")</f>
        <v>Arequipa</v>
      </c>
      <c r="U620" s="19" t="str">
        <f>IFERROR(VLOOKUP(Presupuestos[[#This Row],[TIPO DE DOCUMENTO]],Tipo_Documento[],2,0)&amp;Presupuestos[[#This Row],[SERIE]]&amp;Presupuestos[[#This Row],[NUMERO]]&amp;Presupuestos[[#This Row],[RUC]],"")</f>
        <v>01FN013449174120100047218</v>
      </c>
      <c r="V620" s="3" t="s">
        <v>120</v>
      </c>
      <c r="W620" s="7">
        <v>45848</v>
      </c>
      <c r="X620" s="7">
        <v>45848</v>
      </c>
      <c r="Y620" s="3" t="s">
        <v>924</v>
      </c>
      <c r="Z620" s="3">
        <v>34491741</v>
      </c>
      <c r="AA620" s="3">
        <f>IFERROR(VLOOKUP(Presupuestos[[#This Row],[RAZON SOCIAL]],CHOOSE({1,2},Clientes_Proveedores[Razon Social],Clientes_Proveedores[Ruc / Dni]),2,0),"-")</f>
        <v>20100047218</v>
      </c>
      <c r="AB620" s="31" t="s">
        <v>1647</v>
      </c>
      <c r="AC620" s="3" t="s">
        <v>670</v>
      </c>
      <c r="AD620" s="5"/>
      <c r="AE620" s="6">
        <v>10</v>
      </c>
      <c r="AF620" s="6">
        <f>Presupuestos[[#This Row],[BASE]]*Presupuestos[[#This Row],[% IGV]]</f>
        <v>0</v>
      </c>
      <c r="AG620" s="22">
        <f>ROUND(SUM(Presupuestos[[#This Row],[BASE]:[IGV]]),2)</f>
        <v>10</v>
      </c>
      <c r="AH620" s="9" t="str">
        <f>IF(Presupuestos[[#This Row],[MONEDA]]="USD",VLOOKUP(Presupuestos[[#This Row],[FECHA DE EMISION]],Tipo_Cambio[],3,0),"")</f>
        <v/>
      </c>
      <c r="AI620" s="22">
        <f>IFERROR(ROUND(IF(Presupuestos[[#This Row],[MONEDA]]="PEN",Presupuestos[[#This Row],[TOTAL]],Presupuestos[[#This Row],[TOTAL]]*Presupuestos[[#This Row],[TIPO DE CAMBIO]]),2),"")</f>
        <v>10</v>
      </c>
      <c r="AJ620" s="5"/>
      <c r="AK620" s="33" t="s">
        <v>671</v>
      </c>
      <c r="AL620" s="5" t="s">
        <v>680</v>
      </c>
      <c r="AM620" s="23" t="s">
        <v>671</v>
      </c>
      <c r="AN620" s="23" t="s">
        <v>671</v>
      </c>
      <c r="AO620" s="7">
        <f>IFERROR(VLOOKUP("1-"&amp;Presupuestos[[#This Row],[ID DOCUMENTO]],BD_Pagos[],7,0),"")</f>
        <v>45847</v>
      </c>
      <c r="AP620" s="16" t="str">
        <f>IFERROR(VLOOKUP("1-"&amp;Presupuestos[[#This Row],[ID DOCUMENTO]],BD_Pagos[],8,0),"")</f>
        <v>B-BCP - Soles</v>
      </c>
      <c r="AQ620" s="17">
        <f>IFERROR(VLOOKUP("1-"&amp;Presupuestos[[#This Row],[ID DOCUMENTO]],BD_Pagos[],9,0),"")</f>
        <v>431</v>
      </c>
      <c r="AR620" s="54"/>
      <c r="AS620" s="7">
        <f>IFERROR(VLOOKUP("2-"&amp;Presupuestos[[#This Row],[ID DOCUMENTO]],BD_Pagos[],7,0),"")</f>
        <v>0</v>
      </c>
      <c r="AT620" s="16" t="str">
        <f>IFERROR(VLOOKUP("2-"&amp;Presupuestos[[#This Row],[ID DOCUMENTO]],BD_Pagos[],8,0),"")</f>
        <v/>
      </c>
      <c r="AU620" s="17">
        <f>IFERROR(VLOOKUP("2-"&amp;Presupuestos[[#This Row],[ID DOCUMENTO]],BD_Pagos[],9,0),"")</f>
        <v>0</v>
      </c>
      <c r="AV620" s="20">
        <f>IF(IFERROR(VLOOKUP("2-"&amp;Presupuestos[[#This Row],[ID DOCUMENTO]],BD_Pagos[],10,0),0)&gt;Presupuestos[[#This Row],[TOTAL SOLES]],Presupuestos[[#This Row],[TOTAL SOLES]],IFERROR(VLOOKUP("2-"&amp;Presupuestos[[#This Row],[ID DOCUMENTO]],BD_Pagos[],10,0),0))</f>
        <v>0</v>
      </c>
      <c r="AW620" s="7"/>
      <c r="AX620" s="16"/>
      <c r="AY620" s="17"/>
      <c r="AZ620" s="20"/>
      <c r="BA620" s="7"/>
      <c r="BB620" s="16"/>
      <c r="BC620" s="17"/>
      <c r="BD620" s="20"/>
      <c r="BE620" s="7">
        <f>IFERROR(VLOOKUP("5-"&amp;Presupuestos[[#This Row],[ID DOCUMENTO]],BD_Pagos[],7,0),"")</f>
        <v>0</v>
      </c>
      <c r="BF620" s="17">
        <f>IFERROR(VLOOKUP("5-"&amp;Presupuestos[[#This Row],[ID DOCUMENTO]],BD_Pagos[],9,0),"")</f>
        <v>0</v>
      </c>
      <c r="BG620" s="20">
        <f>IF(IFERROR(VLOOKUP("5-"&amp;Presupuestos[[#This Row],[ID DOCUMENTO]],BD_Pagos[],10,0),0)&gt;Presupuestos[[#This Row],[TOTAL SOLES]],Presupuestos[[#This Row],[TOTAL SOLES]],IFERROR(VLOOKUP("5-"&amp;Presupuestos[[#This Row],[ID DOCUMENTO]],BD_Pagos[],10,0),0))</f>
        <v>0</v>
      </c>
      <c r="BH620" s="7">
        <f>IFERROR(VLOOKUP("1-Detraccion"&amp;Presupuestos[[#This Row],[ID DOCUMENTO]],BD_Pagos[],2,0),"")</f>
        <v>0</v>
      </c>
      <c r="BI620" s="3" t="str">
        <f>IFERROR(VLOOKUP("1-Detraccion"&amp;Presupuestos[[#This Row],[ID DOCUMENTO]],BD_Pagos[],3,0),"")</f>
        <v/>
      </c>
      <c r="BJ620" s="3">
        <f>IFERROR(VLOOKUP("1-Detraccion"&amp;Presupuestos[[#This Row],[ID DOCUMENTO]],BD_Pagos[],4,0),"")</f>
        <v>0</v>
      </c>
      <c r="BK620" s="6">
        <f>IF(IFERROR(VLOOKUP("1-Detraccion"&amp;Presupuestos[[#This Row],[ID DOCUMENTO]],BD_Pagos[],5,0),0)&gt;Presupuestos[[#This Row],[TOTAL SOLES]],Presupuestos[[#This Row],[TOTAL SOLES]],IFERROR(VLOOKUP("1-Detraccion"&amp;Presupuestos[[#This Row],[ID DOCUMENTO]],BD_Pagos[],5,0),0))</f>
        <v>0</v>
      </c>
      <c r="BL620" s="6">
        <f>IF(IFERROR(VLOOKUP("1-Detraccion"&amp;Presupuestos[[#This Row],[ID DOCUMENTO]],BD_Pagos[],6,0),0)&gt;Presupuestos[[#This Row],[TOTAL SOLES]],Presupuestos[[#This Row],[TOTAL SOLES]],IFERROR(VLOOKUP("1-Detraccion"&amp;Presupuestos[[#This Row],[ID DOCUMENTO]],BD_Pagos[],6,0),0))</f>
        <v>0</v>
      </c>
      <c r="BM620" s="37"/>
      <c r="BN620" s="3"/>
      <c r="BO620" s="3"/>
      <c r="BP620" s="6"/>
      <c r="BQ62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620" s="23" t="str">
        <f>IF(Presupuestos[[#This Row],[SALDO ME-MN]]&gt;0,"PENDIENTE","CANCELADO")</f>
        <v>PENDIENTE</v>
      </c>
      <c r="BS620" s="23" t="str">
        <f>IF(COUNTIFS($U$4:$U619,Presupuestos[[#This Row],[ID DOCUMENTO]])&gt;=1,IF(B619=Presupuestos[[#This Row],[ID]],"OK","DOC. DUPLICADO"),"OK")</f>
        <v>OK</v>
      </c>
    </row>
    <row r="621" spans="2:71" ht="24" x14ac:dyDescent="0.25">
      <c r="B621" s="34">
        <f>IF(Presupuestos[[#This Row],[ID DOCUMENTO]]=U620,B620,IF(B620="ID",1,B620+1))</f>
        <v>593</v>
      </c>
      <c r="C621" s="2">
        <v>45847</v>
      </c>
      <c r="D621" s="2">
        <v>45847</v>
      </c>
      <c r="E621" s="3" t="s">
        <v>991</v>
      </c>
      <c r="F621" s="25" t="s">
        <v>43</v>
      </c>
      <c r="G621" s="25" t="s">
        <v>309</v>
      </c>
      <c r="H621" s="25" t="s">
        <v>314</v>
      </c>
      <c r="I621" s="36" t="str">
        <f>IFERROR(VLOOKUP(Presupuestos[[#This Row],[AREA]]&amp;Presupuestos[[#This Row],[CONCEPTO]]&amp;Presupuestos[[#This Row],[DESCRIPCION]],Tabla28[[Columna1]:[CÓDIGO NUEVO]],2,0),"")</f>
        <v>P0408003</v>
      </c>
      <c r="J621" s="3" t="s">
        <v>666</v>
      </c>
      <c r="K621" s="3" t="s">
        <v>666</v>
      </c>
      <c r="L621" s="3" t="s">
        <v>666</v>
      </c>
      <c r="M621" s="31" t="s">
        <v>1648</v>
      </c>
      <c r="N621" s="3"/>
      <c r="O621" s="3" t="s">
        <v>315</v>
      </c>
      <c r="P621" s="3" t="s">
        <v>147</v>
      </c>
      <c r="Q621" s="3" t="str">
        <f>IFERROR(VLOOKUP(Presupuestos[[#This Row],[CLASIFICACIÓN (N)]],Tabla17[],2,0),"")</f>
        <v>Gastos financieros</v>
      </c>
      <c r="R621" s="3" t="str">
        <f>IFERROR(VLOOKUP(Presupuestos[[#This Row],[CLASIFICACIÓN (N)]],Tabla17[],3,0),"")</f>
        <v>Operativo</v>
      </c>
      <c r="S621" s="3" t="s">
        <v>16</v>
      </c>
      <c r="T621" s="3" t="str">
        <f>IFERROR(VLOOKUP(Presupuestos[[#This Row],[ALMACEN]],Tabla5[],2,0),"")</f>
        <v>Arequipa</v>
      </c>
      <c r="U621" s="19" t="str">
        <f>IFERROR(VLOOKUP(Presupuestos[[#This Row],[TIPO DE DOCUMENTO]],Tipo_Documento[],2,0)&amp;Presupuestos[[#This Row],[SERIE]]&amp;Presupuestos[[#This Row],[NUMERO]]&amp;Presupuestos[[#This Row],[RUC]],"")</f>
        <v>01FN013449836120100047218</v>
      </c>
      <c r="V621" s="3" t="s">
        <v>120</v>
      </c>
      <c r="W621" s="7">
        <v>45848</v>
      </c>
      <c r="X621" s="7">
        <v>45848</v>
      </c>
      <c r="Y621" s="3" t="s">
        <v>924</v>
      </c>
      <c r="Z621" s="3">
        <v>34498361</v>
      </c>
      <c r="AA621" s="3">
        <f>IFERROR(VLOOKUP(Presupuestos[[#This Row],[RAZON SOCIAL]],CHOOSE({1,2},Clientes_Proveedores[Razon Social],Clientes_Proveedores[Ruc / Dni]),2,0),"-")</f>
        <v>20100047218</v>
      </c>
      <c r="AB621" s="31" t="s">
        <v>1647</v>
      </c>
      <c r="AC621" s="3" t="s">
        <v>670</v>
      </c>
      <c r="AD621" s="5"/>
      <c r="AE621" s="6">
        <v>19.5</v>
      </c>
      <c r="AF621" s="6">
        <f>Presupuestos[[#This Row],[BASE]]*Presupuestos[[#This Row],[% IGV]]</f>
        <v>0</v>
      </c>
      <c r="AG621" s="22">
        <f>ROUND(SUM(Presupuestos[[#This Row],[BASE]:[IGV]]),2)</f>
        <v>19.5</v>
      </c>
      <c r="AH621" s="9" t="str">
        <f>IF(Presupuestos[[#This Row],[MONEDA]]="USD",VLOOKUP(Presupuestos[[#This Row],[FECHA DE EMISION]],Tipo_Cambio[],3,0),"")</f>
        <v/>
      </c>
      <c r="AI621" s="22">
        <f>IFERROR(ROUND(IF(Presupuestos[[#This Row],[MONEDA]]="PEN",Presupuestos[[#This Row],[TOTAL]],Presupuestos[[#This Row],[TOTAL]]*Presupuestos[[#This Row],[TIPO DE CAMBIO]]),2),"")</f>
        <v>19.5</v>
      </c>
      <c r="AJ621" s="5"/>
      <c r="AK621" s="33" t="s">
        <v>671</v>
      </c>
      <c r="AL621" s="5" t="s">
        <v>680</v>
      </c>
      <c r="AM621" s="23" t="s">
        <v>671</v>
      </c>
      <c r="AN621" s="23" t="s">
        <v>671</v>
      </c>
      <c r="AO621" s="7">
        <f>IFERROR(VLOOKUP("1-"&amp;Presupuestos[[#This Row],[ID DOCUMENTO]],BD_Pagos[],7,0),"")</f>
        <v>45847</v>
      </c>
      <c r="AP621" s="16" t="str">
        <f>IFERROR(VLOOKUP("1-"&amp;Presupuestos[[#This Row],[ID DOCUMENTO]],BD_Pagos[],8,0),"")</f>
        <v>B-BCP - Soles</v>
      </c>
      <c r="AQ621" s="17">
        <f>IFERROR(VLOOKUP("1-"&amp;Presupuestos[[#This Row],[ID DOCUMENTO]],BD_Pagos[],9,0),"")</f>
        <v>4001186</v>
      </c>
      <c r="AR621" s="54"/>
      <c r="AS621" s="7">
        <f>IFERROR(VLOOKUP("2-"&amp;Presupuestos[[#This Row],[ID DOCUMENTO]],BD_Pagos[],7,0),"")</f>
        <v>0</v>
      </c>
      <c r="AT621" s="16" t="str">
        <f>IFERROR(VLOOKUP("2-"&amp;Presupuestos[[#This Row],[ID DOCUMENTO]],BD_Pagos[],8,0),"")</f>
        <v/>
      </c>
      <c r="AU621" s="17">
        <f>IFERROR(VLOOKUP("2-"&amp;Presupuestos[[#This Row],[ID DOCUMENTO]],BD_Pagos[],9,0),"")</f>
        <v>0</v>
      </c>
      <c r="AV621" s="20">
        <f>IF(IFERROR(VLOOKUP("2-"&amp;Presupuestos[[#This Row],[ID DOCUMENTO]],BD_Pagos[],10,0),0)&gt;Presupuestos[[#This Row],[TOTAL SOLES]],Presupuestos[[#This Row],[TOTAL SOLES]],IFERROR(VLOOKUP("2-"&amp;Presupuestos[[#This Row],[ID DOCUMENTO]],BD_Pagos[],10,0),0))</f>
        <v>0</v>
      </c>
      <c r="AW621" s="7"/>
      <c r="AX621" s="16"/>
      <c r="AY621" s="17"/>
      <c r="AZ621" s="20"/>
      <c r="BA621" s="7"/>
      <c r="BB621" s="16"/>
      <c r="BC621" s="17"/>
      <c r="BD621" s="20"/>
      <c r="BE621" s="7">
        <f>IFERROR(VLOOKUP("5-"&amp;Presupuestos[[#This Row],[ID DOCUMENTO]],BD_Pagos[],7,0),"")</f>
        <v>0</v>
      </c>
      <c r="BF621" s="17">
        <f>IFERROR(VLOOKUP("5-"&amp;Presupuestos[[#This Row],[ID DOCUMENTO]],BD_Pagos[],9,0),"")</f>
        <v>0</v>
      </c>
      <c r="BG621" s="20">
        <f>IF(IFERROR(VLOOKUP("5-"&amp;Presupuestos[[#This Row],[ID DOCUMENTO]],BD_Pagos[],10,0),0)&gt;Presupuestos[[#This Row],[TOTAL SOLES]],Presupuestos[[#This Row],[TOTAL SOLES]],IFERROR(VLOOKUP("5-"&amp;Presupuestos[[#This Row],[ID DOCUMENTO]],BD_Pagos[],10,0),0))</f>
        <v>0</v>
      </c>
      <c r="BH621" s="7">
        <f>IFERROR(VLOOKUP("1-Detraccion"&amp;Presupuestos[[#This Row],[ID DOCUMENTO]],BD_Pagos[],2,0),"")</f>
        <v>0</v>
      </c>
      <c r="BI621" s="3" t="str">
        <f>IFERROR(VLOOKUP("1-Detraccion"&amp;Presupuestos[[#This Row],[ID DOCUMENTO]],BD_Pagos[],3,0),"")</f>
        <v/>
      </c>
      <c r="BJ621" s="3">
        <f>IFERROR(VLOOKUP("1-Detraccion"&amp;Presupuestos[[#This Row],[ID DOCUMENTO]],BD_Pagos[],4,0),"")</f>
        <v>0</v>
      </c>
      <c r="BK621" s="6">
        <f>IF(IFERROR(VLOOKUP("1-Detraccion"&amp;Presupuestos[[#This Row],[ID DOCUMENTO]],BD_Pagos[],5,0),0)&gt;Presupuestos[[#This Row],[TOTAL SOLES]],Presupuestos[[#This Row],[TOTAL SOLES]],IFERROR(VLOOKUP("1-Detraccion"&amp;Presupuestos[[#This Row],[ID DOCUMENTO]],BD_Pagos[],5,0),0))</f>
        <v>0</v>
      </c>
      <c r="BL621" s="6">
        <f>IF(IFERROR(VLOOKUP("1-Detraccion"&amp;Presupuestos[[#This Row],[ID DOCUMENTO]],BD_Pagos[],6,0),0)&gt;Presupuestos[[#This Row],[TOTAL SOLES]],Presupuestos[[#This Row],[TOTAL SOLES]],IFERROR(VLOOKUP("1-Detraccion"&amp;Presupuestos[[#This Row],[ID DOCUMENTO]],BD_Pagos[],6,0),0))</f>
        <v>0</v>
      </c>
      <c r="BM621" s="37"/>
      <c r="BN621" s="3"/>
      <c r="BO621" s="3"/>
      <c r="BP621" s="6"/>
      <c r="BQ62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19.5</v>
      </c>
      <c r="BR621" s="23" t="str">
        <f>IF(Presupuestos[[#This Row],[SALDO ME-MN]]&gt;0,"PENDIENTE","CANCELADO")</f>
        <v>PENDIENTE</v>
      </c>
      <c r="BS621" s="23" t="str">
        <f>IF(COUNTIFS($U$4:$U620,Presupuestos[[#This Row],[ID DOCUMENTO]])&gt;=1,IF(B620=Presupuestos[[#This Row],[ID]],"OK","DOC. DUPLICADO"),"OK")</f>
        <v>OK</v>
      </c>
    </row>
    <row r="622" spans="2:71" ht="24" x14ac:dyDescent="0.25">
      <c r="B622" s="34">
        <f>IF(Presupuestos[[#This Row],[ID DOCUMENTO]]=U621,B621,IF(B621="ID",1,B621+1))</f>
        <v>594</v>
      </c>
      <c r="C622" s="2">
        <v>45848</v>
      </c>
      <c r="D622" s="2">
        <v>45848</v>
      </c>
      <c r="E622" s="3" t="s">
        <v>991</v>
      </c>
      <c r="F622" s="25" t="s">
        <v>43</v>
      </c>
      <c r="G622" s="25" t="s">
        <v>309</v>
      </c>
      <c r="H622" s="25" t="s">
        <v>306</v>
      </c>
      <c r="I622" s="36" t="str">
        <f>IFERROR(VLOOKUP(Presupuestos[[#This Row],[AREA]]&amp;Presupuestos[[#This Row],[CONCEPTO]]&amp;Presupuestos[[#This Row],[DESCRIPCION]],Tabla28[[Columna1]:[CÓDIGO NUEVO]],2,0),"")</f>
        <v>P0408002</v>
      </c>
      <c r="J622" s="3" t="s">
        <v>666</v>
      </c>
      <c r="K622" s="3" t="s">
        <v>666</v>
      </c>
      <c r="L622" s="3" t="s">
        <v>666</v>
      </c>
      <c r="M622" s="31" t="s">
        <v>1646</v>
      </c>
      <c r="N622" s="3"/>
      <c r="O622" s="3" t="s">
        <v>315</v>
      </c>
      <c r="P622" s="3" t="s">
        <v>147</v>
      </c>
      <c r="Q622" s="3" t="str">
        <f>IFERROR(VLOOKUP(Presupuestos[[#This Row],[CLASIFICACIÓN (N)]],Tabla17[],2,0),"")</f>
        <v>Gastos financieros</v>
      </c>
      <c r="R622" s="3" t="str">
        <f>IFERROR(VLOOKUP(Presupuestos[[#This Row],[CLASIFICACIÓN (N)]],Tabla17[],3,0),"")</f>
        <v>Operativo</v>
      </c>
      <c r="S622" s="3" t="s">
        <v>16</v>
      </c>
      <c r="T622" s="3" t="str">
        <f>IFERROR(VLOOKUP(Presupuestos[[#This Row],[ALMACEN]],Tabla5[],2,0),"")</f>
        <v>Arequipa</v>
      </c>
      <c r="U622" s="19" t="str">
        <f>IFERROR(VLOOKUP(Presupuestos[[#This Row],[TIPO DE DOCUMENTO]],Tipo_Documento[],2,0)&amp;Presupuestos[[#This Row],[SERIE]]&amp;Presupuestos[[#This Row],[NUMERO]]&amp;Presupuestos[[#This Row],[RUC]],"")</f>
        <v>01FN013451843820100047218</v>
      </c>
      <c r="V622" s="3" t="s">
        <v>120</v>
      </c>
      <c r="W622" s="7">
        <v>45849</v>
      </c>
      <c r="X622" s="7">
        <v>45849</v>
      </c>
      <c r="Y622" s="3" t="s">
        <v>924</v>
      </c>
      <c r="Z622" s="3">
        <v>34518438</v>
      </c>
      <c r="AA622" s="3">
        <f>IFERROR(VLOOKUP(Presupuestos[[#This Row],[RAZON SOCIAL]],CHOOSE({1,2},Clientes_Proveedores[Razon Social],Clientes_Proveedores[Ruc / Dni]),2,0),"-")</f>
        <v>20100047218</v>
      </c>
      <c r="AB622" s="31" t="s">
        <v>1647</v>
      </c>
      <c r="AC622" s="3" t="s">
        <v>670</v>
      </c>
      <c r="AD622" s="5"/>
      <c r="AE622" s="6">
        <v>10</v>
      </c>
      <c r="AF622" s="6">
        <f>Presupuestos[[#This Row],[BASE]]*Presupuestos[[#This Row],[% IGV]]</f>
        <v>0</v>
      </c>
      <c r="AG622" s="22">
        <f>ROUND(SUM(Presupuestos[[#This Row],[BASE]:[IGV]]),2)</f>
        <v>10</v>
      </c>
      <c r="AH622" s="9" t="str">
        <f>IF(Presupuestos[[#This Row],[MONEDA]]="USD",VLOOKUP(Presupuestos[[#This Row],[FECHA DE EMISION]],Tipo_Cambio[],3,0),"")</f>
        <v/>
      </c>
      <c r="AI622" s="22">
        <f>IFERROR(ROUND(IF(Presupuestos[[#This Row],[MONEDA]]="PEN",Presupuestos[[#This Row],[TOTAL]],Presupuestos[[#This Row],[TOTAL]]*Presupuestos[[#This Row],[TIPO DE CAMBIO]]),2),"")</f>
        <v>10</v>
      </c>
      <c r="AJ622" s="5"/>
      <c r="AK622" s="33" t="s">
        <v>671</v>
      </c>
      <c r="AL622" s="5" t="s">
        <v>680</v>
      </c>
      <c r="AM622" s="23" t="s">
        <v>671</v>
      </c>
      <c r="AN622" s="23" t="s">
        <v>671</v>
      </c>
      <c r="AO622" s="7">
        <f>IFERROR(VLOOKUP("1-"&amp;Presupuestos[[#This Row],[ID DOCUMENTO]],BD_Pagos[],7,0),"")</f>
        <v>45848</v>
      </c>
      <c r="AP622" s="16" t="str">
        <f>IFERROR(VLOOKUP("1-"&amp;Presupuestos[[#This Row],[ID DOCUMENTO]],BD_Pagos[],8,0),"")</f>
        <v>B-BCP - Soles</v>
      </c>
      <c r="AQ622" s="17">
        <f>IFERROR(VLOOKUP("1-"&amp;Presupuestos[[#This Row],[ID DOCUMENTO]],BD_Pagos[],9,0),"")</f>
        <v>392</v>
      </c>
      <c r="AR622" s="54"/>
      <c r="AS622" s="7">
        <f>IFERROR(VLOOKUP("2-"&amp;Presupuestos[[#This Row],[ID DOCUMENTO]],BD_Pagos[],7,0),"")</f>
        <v>0</v>
      </c>
      <c r="AT622" s="16" t="str">
        <f>IFERROR(VLOOKUP("2-"&amp;Presupuestos[[#This Row],[ID DOCUMENTO]],BD_Pagos[],8,0),"")</f>
        <v/>
      </c>
      <c r="AU622" s="17">
        <f>IFERROR(VLOOKUP("2-"&amp;Presupuestos[[#This Row],[ID DOCUMENTO]],BD_Pagos[],9,0),"")</f>
        <v>0</v>
      </c>
      <c r="AV622" s="20">
        <f>IF(IFERROR(VLOOKUP("2-"&amp;Presupuestos[[#This Row],[ID DOCUMENTO]],BD_Pagos[],10,0),0)&gt;Presupuestos[[#This Row],[TOTAL SOLES]],Presupuestos[[#This Row],[TOTAL SOLES]],IFERROR(VLOOKUP("2-"&amp;Presupuestos[[#This Row],[ID DOCUMENTO]],BD_Pagos[],10,0),0))</f>
        <v>0</v>
      </c>
      <c r="AW622" s="7"/>
      <c r="AX622" s="16"/>
      <c r="AY622" s="17"/>
      <c r="AZ622" s="20"/>
      <c r="BA622" s="7"/>
      <c r="BB622" s="16"/>
      <c r="BC622" s="17"/>
      <c r="BD622" s="20"/>
      <c r="BE622" s="7">
        <f>IFERROR(VLOOKUP("5-"&amp;Presupuestos[[#This Row],[ID DOCUMENTO]],BD_Pagos[],7,0),"")</f>
        <v>0</v>
      </c>
      <c r="BF622" s="17">
        <f>IFERROR(VLOOKUP("5-"&amp;Presupuestos[[#This Row],[ID DOCUMENTO]],BD_Pagos[],9,0),"")</f>
        <v>0</v>
      </c>
      <c r="BG622" s="20">
        <f>IF(IFERROR(VLOOKUP("5-"&amp;Presupuestos[[#This Row],[ID DOCUMENTO]],BD_Pagos[],10,0),0)&gt;Presupuestos[[#This Row],[TOTAL SOLES]],Presupuestos[[#This Row],[TOTAL SOLES]],IFERROR(VLOOKUP("5-"&amp;Presupuestos[[#This Row],[ID DOCUMENTO]],BD_Pagos[],10,0),0))</f>
        <v>0</v>
      </c>
      <c r="BH622" s="7">
        <f>IFERROR(VLOOKUP("1-Detraccion"&amp;Presupuestos[[#This Row],[ID DOCUMENTO]],BD_Pagos[],2,0),"")</f>
        <v>0</v>
      </c>
      <c r="BI622" s="3" t="str">
        <f>IFERROR(VLOOKUP("1-Detraccion"&amp;Presupuestos[[#This Row],[ID DOCUMENTO]],BD_Pagos[],3,0),"")</f>
        <v/>
      </c>
      <c r="BJ622" s="3">
        <f>IFERROR(VLOOKUP("1-Detraccion"&amp;Presupuestos[[#This Row],[ID DOCUMENTO]],BD_Pagos[],4,0),"")</f>
        <v>0</v>
      </c>
      <c r="BK622" s="6">
        <f>IF(IFERROR(VLOOKUP("1-Detraccion"&amp;Presupuestos[[#This Row],[ID DOCUMENTO]],BD_Pagos[],5,0),0)&gt;Presupuestos[[#This Row],[TOTAL SOLES]],Presupuestos[[#This Row],[TOTAL SOLES]],IFERROR(VLOOKUP("1-Detraccion"&amp;Presupuestos[[#This Row],[ID DOCUMENTO]],BD_Pagos[],5,0),0))</f>
        <v>0</v>
      </c>
      <c r="BL622" s="6">
        <f>IF(IFERROR(VLOOKUP("1-Detraccion"&amp;Presupuestos[[#This Row],[ID DOCUMENTO]],BD_Pagos[],6,0),0)&gt;Presupuestos[[#This Row],[TOTAL SOLES]],Presupuestos[[#This Row],[TOTAL SOLES]],IFERROR(VLOOKUP("1-Detraccion"&amp;Presupuestos[[#This Row],[ID DOCUMENTO]],BD_Pagos[],6,0),0))</f>
        <v>0</v>
      </c>
      <c r="BM622" s="37"/>
      <c r="BN622" s="3"/>
      <c r="BO622" s="3"/>
      <c r="BP622" s="6"/>
      <c r="BQ62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622" s="23" t="str">
        <f>IF(Presupuestos[[#This Row],[SALDO ME-MN]]&gt;0,"PENDIENTE","CANCELADO")</f>
        <v>PENDIENTE</v>
      </c>
      <c r="BS622" s="23" t="str">
        <f>IF(COUNTIFS($U$4:$U621,Presupuestos[[#This Row],[ID DOCUMENTO]])&gt;=1,IF(B621=Presupuestos[[#This Row],[ID]],"OK","DOC. DUPLICADO"),"OK")</f>
        <v>OK</v>
      </c>
    </row>
    <row r="623" spans="2:71" ht="24" x14ac:dyDescent="0.25">
      <c r="B623" s="34">
        <f>IF(Presupuestos[[#This Row],[ID DOCUMENTO]]=U622,B622,IF(B622="ID",1,B622+1))</f>
        <v>595</v>
      </c>
      <c r="C623" s="2">
        <v>45849</v>
      </c>
      <c r="D623" s="2">
        <v>45849</v>
      </c>
      <c r="E623" s="3" t="s">
        <v>991</v>
      </c>
      <c r="F623" s="25" t="s">
        <v>43</v>
      </c>
      <c r="G623" s="25" t="s">
        <v>309</v>
      </c>
      <c r="H623" s="25" t="s">
        <v>306</v>
      </c>
      <c r="I623" s="36" t="str">
        <f>IFERROR(VLOOKUP(Presupuestos[[#This Row],[AREA]]&amp;Presupuestos[[#This Row],[CONCEPTO]]&amp;Presupuestos[[#This Row],[DESCRIPCION]],Tabla28[[Columna1]:[CÓDIGO NUEVO]],2,0),"")</f>
        <v>P0408002</v>
      </c>
      <c r="J623" s="3" t="s">
        <v>666</v>
      </c>
      <c r="K623" s="3" t="s">
        <v>666</v>
      </c>
      <c r="L623" s="3" t="s">
        <v>666</v>
      </c>
      <c r="M623" s="31" t="s">
        <v>1646</v>
      </c>
      <c r="N623" s="3"/>
      <c r="O623" s="3" t="s">
        <v>315</v>
      </c>
      <c r="P623" s="3" t="s">
        <v>147</v>
      </c>
      <c r="Q623" s="3" t="str">
        <f>IFERROR(VLOOKUP(Presupuestos[[#This Row],[CLASIFICACIÓN (N)]],Tabla17[],2,0),"")</f>
        <v>Gastos financieros</v>
      </c>
      <c r="R623" s="3" t="str">
        <f>IFERROR(VLOOKUP(Presupuestos[[#This Row],[CLASIFICACIÓN (N)]],Tabla17[],3,0),"")</f>
        <v>Operativo</v>
      </c>
      <c r="S623" s="3" t="s">
        <v>16</v>
      </c>
      <c r="T623" s="3" t="str">
        <f>IFERROR(VLOOKUP(Presupuestos[[#This Row],[ALMACEN]],Tabla5[],2,0),"")</f>
        <v>Arequipa</v>
      </c>
      <c r="U623" s="19" t="str">
        <f>IFERROR(VLOOKUP(Presupuestos[[#This Row],[TIPO DE DOCUMENTO]],Tipo_Documento[],2,0)&amp;Presupuestos[[#This Row],[SERIE]]&amp;Presupuestos[[#This Row],[NUMERO]]&amp;Presupuestos[[#This Row],[RUC]],"")</f>
        <v>01FN013454533920100047218</v>
      </c>
      <c r="V623" s="3" t="s">
        <v>120</v>
      </c>
      <c r="W623" s="7">
        <v>45852</v>
      </c>
      <c r="X623" s="7">
        <v>45852</v>
      </c>
      <c r="Y623" s="3" t="s">
        <v>924</v>
      </c>
      <c r="Z623" s="3">
        <v>34545339</v>
      </c>
      <c r="AA623" s="3">
        <f>IFERROR(VLOOKUP(Presupuestos[[#This Row],[RAZON SOCIAL]],CHOOSE({1,2},Clientes_Proveedores[Razon Social],Clientes_Proveedores[Ruc / Dni]),2,0),"-")</f>
        <v>20100047218</v>
      </c>
      <c r="AB623" s="31" t="s">
        <v>1647</v>
      </c>
      <c r="AC623" s="3" t="s">
        <v>670</v>
      </c>
      <c r="AD623" s="5"/>
      <c r="AE623" s="6">
        <v>10</v>
      </c>
      <c r="AF623" s="6">
        <f>Presupuestos[[#This Row],[BASE]]*Presupuestos[[#This Row],[% IGV]]</f>
        <v>0</v>
      </c>
      <c r="AG623" s="22">
        <f>ROUND(SUM(Presupuestos[[#This Row],[BASE]:[IGV]]),2)</f>
        <v>10</v>
      </c>
      <c r="AH623" s="9" t="str">
        <f>IF(Presupuestos[[#This Row],[MONEDA]]="USD",VLOOKUP(Presupuestos[[#This Row],[FECHA DE EMISION]],Tipo_Cambio[],3,0),"")</f>
        <v/>
      </c>
      <c r="AI623" s="22">
        <f>IFERROR(ROUND(IF(Presupuestos[[#This Row],[MONEDA]]="PEN",Presupuestos[[#This Row],[TOTAL]],Presupuestos[[#This Row],[TOTAL]]*Presupuestos[[#This Row],[TIPO DE CAMBIO]]),2),"")</f>
        <v>10</v>
      </c>
      <c r="AJ623" s="5"/>
      <c r="AK623" s="33" t="s">
        <v>671</v>
      </c>
      <c r="AL623" s="5" t="s">
        <v>680</v>
      </c>
      <c r="AM623" s="23" t="s">
        <v>671</v>
      </c>
      <c r="AN623" s="23" t="s">
        <v>671</v>
      </c>
      <c r="AO623" s="7">
        <f>IFERROR(VLOOKUP("1-"&amp;Presupuestos[[#This Row],[ID DOCUMENTO]],BD_Pagos[],7,0),"")</f>
        <v>45849</v>
      </c>
      <c r="AP623" s="16" t="str">
        <f>IFERROR(VLOOKUP("1-"&amp;Presupuestos[[#This Row],[ID DOCUMENTO]],BD_Pagos[],8,0),"")</f>
        <v>B-BCP - Soles</v>
      </c>
      <c r="AQ623" s="17">
        <f>IFERROR(VLOOKUP("1-"&amp;Presupuestos[[#This Row],[ID DOCUMENTO]],BD_Pagos[],9,0),"")</f>
        <v>434</v>
      </c>
      <c r="AR623" s="54"/>
      <c r="AS623" s="7">
        <f>IFERROR(VLOOKUP("2-"&amp;Presupuestos[[#This Row],[ID DOCUMENTO]],BD_Pagos[],7,0),"")</f>
        <v>0</v>
      </c>
      <c r="AT623" s="16" t="str">
        <f>IFERROR(VLOOKUP("2-"&amp;Presupuestos[[#This Row],[ID DOCUMENTO]],BD_Pagos[],8,0),"")</f>
        <v/>
      </c>
      <c r="AU623" s="17">
        <f>IFERROR(VLOOKUP("2-"&amp;Presupuestos[[#This Row],[ID DOCUMENTO]],BD_Pagos[],9,0),"")</f>
        <v>0</v>
      </c>
      <c r="AV623" s="20">
        <f>IF(IFERROR(VLOOKUP("2-"&amp;Presupuestos[[#This Row],[ID DOCUMENTO]],BD_Pagos[],10,0),0)&gt;Presupuestos[[#This Row],[TOTAL SOLES]],Presupuestos[[#This Row],[TOTAL SOLES]],IFERROR(VLOOKUP("2-"&amp;Presupuestos[[#This Row],[ID DOCUMENTO]],BD_Pagos[],10,0),0))</f>
        <v>0</v>
      </c>
      <c r="AW623" s="7"/>
      <c r="AX623" s="16"/>
      <c r="AY623" s="17"/>
      <c r="AZ623" s="20"/>
      <c r="BA623" s="7"/>
      <c r="BB623" s="16"/>
      <c r="BC623" s="17"/>
      <c r="BD623" s="20"/>
      <c r="BE623" s="7">
        <f>IFERROR(VLOOKUP("5-"&amp;Presupuestos[[#This Row],[ID DOCUMENTO]],BD_Pagos[],7,0),"")</f>
        <v>0</v>
      </c>
      <c r="BF623" s="17">
        <f>IFERROR(VLOOKUP("5-"&amp;Presupuestos[[#This Row],[ID DOCUMENTO]],BD_Pagos[],9,0),"")</f>
        <v>0</v>
      </c>
      <c r="BG623" s="20">
        <f>IF(IFERROR(VLOOKUP("5-"&amp;Presupuestos[[#This Row],[ID DOCUMENTO]],BD_Pagos[],10,0),0)&gt;Presupuestos[[#This Row],[TOTAL SOLES]],Presupuestos[[#This Row],[TOTAL SOLES]],IFERROR(VLOOKUP("5-"&amp;Presupuestos[[#This Row],[ID DOCUMENTO]],BD_Pagos[],10,0),0))</f>
        <v>0</v>
      </c>
      <c r="BH623" s="7">
        <f>IFERROR(VLOOKUP("1-Detraccion"&amp;Presupuestos[[#This Row],[ID DOCUMENTO]],BD_Pagos[],2,0),"")</f>
        <v>0</v>
      </c>
      <c r="BI623" s="3" t="str">
        <f>IFERROR(VLOOKUP("1-Detraccion"&amp;Presupuestos[[#This Row],[ID DOCUMENTO]],BD_Pagos[],3,0),"")</f>
        <v/>
      </c>
      <c r="BJ623" s="3">
        <f>IFERROR(VLOOKUP("1-Detraccion"&amp;Presupuestos[[#This Row],[ID DOCUMENTO]],BD_Pagos[],4,0),"")</f>
        <v>0</v>
      </c>
      <c r="BK623" s="6">
        <f>IF(IFERROR(VLOOKUP("1-Detraccion"&amp;Presupuestos[[#This Row],[ID DOCUMENTO]],BD_Pagos[],5,0),0)&gt;Presupuestos[[#This Row],[TOTAL SOLES]],Presupuestos[[#This Row],[TOTAL SOLES]],IFERROR(VLOOKUP("1-Detraccion"&amp;Presupuestos[[#This Row],[ID DOCUMENTO]],BD_Pagos[],5,0),0))</f>
        <v>0</v>
      </c>
      <c r="BL623" s="6">
        <f>IF(IFERROR(VLOOKUP("1-Detraccion"&amp;Presupuestos[[#This Row],[ID DOCUMENTO]],BD_Pagos[],6,0),0)&gt;Presupuestos[[#This Row],[TOTAL SOLES]],Presupuestos[[#This Row],[TOTAL SOLES]],IFERROR(VLOOKUP("1-Detraccion"&amp;Presupuestos[[#This Row],[ID DOCUMENTO]],BD_Pagos[],6,0),0))</f>
        <v>0</v>
      </c>
      <c r="BM623" s="37"/>
      <c r="BN623" s="3"/>
      <c r="BO623" s="3"/>
      <c r="BP623" s="6"/>
      <c r="BQ62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623" s="23" t="str">
        <f>IF(Presupuestos[[#This Row],[SALDO ME-MN]]&gt;0,"PENDIENTE","CANCELADO")</f>
        <v>PENDIENTE</v>
      </c>
      <c r="BS623" s="23" t="str">
        <f>IF(COUNTIFS($U$4:$U622,Presupuestos[[#This Row],[ID DOCUMENTO]])&gt;=1,IF(B622=Presupuestos[[#This Row],[ID]],"OK","DOC. DUPLICADO"),"OK")</f>
        <v>OK</v>
      </c>
    </row>
    <row r="624" spans="2:71" ht="24" x14ac:dyDescent="0.25">
      <c r="B624" s="34">
        <f>IF(Presupuestos[[#This Row],[ID DOCUMENTO]]=U623,B623,IF(B623="ID",1,B623+1))</f>
        <v>596</v>
      </c>
      <c r="C624" s="2">
        <v>45853</v>
      </c>
      <c r="D624" s="2">
        <v>45853</v>
      </c>
      <c r="E624" s="3" t="s">
        <v>991</v>
      </c>
      <c r="F624" s="25" t="s">
        <v>43</v>
      </c>
      <c r="G624" s="25" t="s">
        <v>309</v>
      </c>
      <c r="H624" s="25" t="s">
        <v>211</v>
      </c>
      <c r="I624" s="36" t="str">
        <f>IFERROR(VLOOKUP(Presupuestos[[#This Row],[AREA]]&amp;Presupuestos[[#This Row],[CONCEPTO]]&amp;Presupuestos[[#This Row],[DESCRIPCION]],Tabla28[[Columna1]:[CÓDIGO NUEVO]],2,0),"")</f>
        <v>P0408001</v>
      </c>
      <c r="J624" s="3" t="s">
        <v>666</v>
      </c>
      <c r="K624" s="3" t="s">
        <v>666</v>
      </c>
      <c r="L624" s="3" t="s">
        <v>666</v>
      </c>
      <c r="M624" s="31" t="s">
        <v>1649</v>
      </c>
      <c r="N624" s="3"/>
      <c r="O624" s="3" t="s">
        <v>315</v>
      </c>
      <c r="P624" s="3" t="s">
        <v>147</v>
      </c>
      <c r="Q624" s="3" t="str">
        <f>IFERROR(VLOOKUP(Presupuestos[[#This Row],[CLASIFICACIÓN (N)]],Tabla17[],2,0),"")</f>
        <v>Gastos financieros</v>
      </c>
      <c r="R624" s="3" t="str">
        <f>IFERROR(VLOOKUP(Presupuestos[[#This Row],[CLASIFICACIÓN (N)]],Tabla17[],3,0),"")</f>
        <v>Operativo</v>
      </c>
      <c r="S624" s="3" t="s">
        <v>16</v>
      </c>
      <c r="T624" s="3" t="str">
        <f>IFERROR(VLOOKUP(Presupuestos[[#This Row],[ALMACEN]],Tabla5[],2,0),"")</f>
        <v>Arequipa</v>
      </c>
      <c r="U624" s="19" t="str">
        <f>IFERROR(VLOOKUP(Presupuestos[[#This Row],[TIPO DE DOCUMENTO]],Tipo_Documento[],2,0)&amp;Presupuestos[[#This Row],[SERIE]]&amp;Presupuestos[[#This Row],[NUMERO]]&amp;Presupuestos[[#This Row],[RUC]],"")</f>
        <v>01FN013467209220100047218</v>
      </c>
      <c r="V624" s="3" t="s">
        <v>120</v>
      </c>
      <c r="W624" s="7">
        <v>45854</v>
      </c>
      <c r="X624" s="7">
        <v>45854</v>
      </c>
      <c r="Y624" s="3" t="s">
        <v>924</v>
      </c>
      <c r="Z624" s="3">
        <v>34672092</v>
      </c>
      <c r="AA624" s="3">
        <f>IFERROR(VLOOKUP(Presupuestos[[#This Row],[RAZON SOCIAL]],CHOOSE({1,2},Clientes_Proveedores[Razon Social],Clientes_Proveedores[Ruc / Dni]),2,0),"-")</f>
        <v>20100047218</v>
      </c>
      <c r="AB624" s="31" t="s">
        <v>1647</v>
      </c>
      <c r="AC624" s="3" t="s">
        <v>670</v>
      </c>
      <c r="AD624" s="5"/>
      <c r="AE624" s="6">
        <v>10</v>
      </c>
      <c r="AF624" s="6">
        <f>Presupuestos[[#This Row],[BASE]]*Presupuestos[[#This Row],[% IGV]]</f>
        <v>0</v>
      </c>
      <c r="AG624" s="22">
        <f>ROUND(SUM(Presupuestos[[#This Row],[BASE]:[IGV]]),2)</f>
        <v>10</v>
      </c>
      <c r="AH624" s="9" t="str">
        <f>IF(Presupuestos[[#This Row],[MONEDA]]="USD",VLOOKUP(Presupuestos[[#This Row],[FECHA DE EMISION]],Tipo_Cambio[],3,0),"")</f>
        <v/>
      </c>
      <c r="AI624" s="22">
        <f>IFERROR(ROUND(IF(Presupuestos[[#This Row],[MONEDA]]="PEN",Presupuestos[[#This Row],[TOTAL]],Presupuestos[[#This Row],[TOTAL]]*Presupuestos[[#This Row],[TIPO DE CAMBIO]]),2),"")</f>
        <v>10</v>
      </c>
      <c r="AJ624" s="5"/>
      <c r="AK624" s="33" t="s">
        <v>671</v>
      </c>
      <c r="AL624" s="5" t="s">
        <v>680</v>
      </c>
      <c r="AM624" s="23" t="s">
        <v>671</v>
      </c>
      <c r="AN624" s="23" t="s">
        <v>671</v>
      </c>
      <c r="AO624" s="7">
        <f>IFERROR(VLOOKUP("1-"&amp;Presupuestos[[#This Row],[ID DOCUMENTO]],BD_Pagos[],7,0),"")</f>
        <v>45853</v>
      </c>
      <c r="AP624" s="16" t="str">
        <f>IFERROR(VLOOKUP("1-"&amp;Presupuestos[[#This Row],[ID DOCUMENTO]],BD_Pagos[],8,0),"")</f>
        <v>B-BCP - Soles</v>
      </c>
      <c r="AQ624" s="17">
        <f>IFERROR(VLOOKUP("1-"&amp;Presupuestos[[#This Row],[ID DOCUMENTO]],BD_Pagos[],9,0),"")</f>
        <v>964700</v>
      </c>
      <c r="AR624" s="54"/>
      <c r="AS624" s="7">
        <f>IFERROR(VLOOKUP("2-"&amp;Presupuestos[[#This Row],[ID DOCUMENTO]],BD_Pagos[],7,0),"")</f>
        <v>0</v>
      </c>
      <c r="AT624" s="16" t="str">
        <f>IFERROR(VLOOKUP("2-"&amp;Presupuestos[[#This Row],[ID DOCUMENTO]],BD_Pagos[],8,0),"")</f>
        <v/>
      </c>
      <c r="AU624" s="17">
        <f>IFERROR(VLOOKUP("2-"&amp;Presupuestos[[#This Row],[ID DOCUMENTO]],BD_Pagos[],9,0),"")</f>
        <v>0</v>
      </c>
      <c r="AV624" s="20">
        <f>IF(IFERROR(VLOOKUP("2-"&amp;Presupuestos[[#This Row],[ID DOCUMENTO]],BD_Pagos[],10,0),0)&gt;Presupuestos[[#This Row],[TOTAL SOLES]],Presupuestos[[#This Row],[TOTAL SOLES]],IFERROR(VLOOKUP("2-"&amp;Presupuestos[[#This Row],[ID DOCUMENTO]],BD_Pagos[],10,0),0))</f>
        <v>0</v>
      </c>
      <c r="AW624" s="7"/>
      <c r="AX624" s="16"/>
      <c r="AY624" s="17"/>
      <c r="AZ624" s="20"/>
      <c r="BA624" s="7"/>
      <c r="BB624" s="16"/>
      <c r="BC624" s="17"/>
      <c r="BD624" s="20"/>
      <c r="BE624" s="7">
        <f>IFERROR(VLOOKUP("5-"&amp;Presupuestos[[#This Row],[ID DOCUMENTO]],BD_Pagos[],7,0),"")</f>
        <v>0</v>
      </c>
      <c r="BF624" s="17">
        <f>IFERROR(VLOOKUP("5-"&amp;Presupuestos[[#This Row],[ID DOCUMENTO]],BD_Pagos[],9,0),"")</f>
        <v>0</v>
      </c>
      <c r="BG624" s="20">
        <f>IF(IFERROR(VLOOKUP("5-"&amp;Presupuestos[[#This Row],[ID DOCUMENTO]],BD_Pagos[],10,0),0)&gt;Presupuestos[[#This Row],[TOTAL SOLES]],Presupuestos[[#This Row],[TOTAL SOLES]],IFERROR(VLOOKUP("5-"&amp;Presupuestos[[#This Row],[ID DOCUMENTO]],BD_Pagos[],10,0),0))</f>
        <v>0</v>
      </c>
      <c r="BH624" s="7">
        <f>IFERROR(VLOOKUP("1-Detraccion"&amp;Presupuestos[[#This Row],[ID DOCUMENTO]],BD_Pagos[],2,0),"")</f>
        <v>0</v>
      </c>
      <c r="BI624" s="3" t="str">
        <f>IFERROR(VLOOKUP("1-Detraccion"&amp;Presupuestos[[#This Row],[ID DOCUMENTO]],BD_Pagos[],3,0),"")</f>
        <v/>
      </c>
      <c r="BJ624" s="3">
        <f>IFERROR(VLOOKUP("1-Detraccion"&amp;Presupuestos[[#This Row],[ID DOCUMENTO]],BD_Pagos[],4,0),"")</f>
        <v>0</v>
      </c>
      <c r="BK624" s="6">
        <f>IF(IFERROR(VLOOKUP("1-Detraccion"&amp;Presupuestos[[#This Row],[ID DOCUMENTO]],BD_Pagos[],5,0),0)&gt;Presupuestos[[#This Row],[TOTAL SOLES]],Presupuestos[[#This Row],[TOTAL SOLES]],IFERROR(VLOOKUP("1-Detraccion"&amp;Presupuestos[[#This Row],[ID DOCUMENTO]],BD_Pagos[],5,0),0))</f>
        <v>0</v>
      </c>
      <c r="BL624" s="6">
        <f>IF(IFERROR(VLOOKUP("1-Detraccion"&amp;Presupuestos[[#This Row],[ID DOCUMENTO]],BD_Pagos[],6,0),0)&gt;Presupuestos[[#This Row],[TOTAL SOLES]],Presupuestos[[#This Row],[TOTAL SOLES]],IFERROR(VLOOKUP("1-Detraccion"&amp;Presupuestos[[#This Row],[ID DOCUMENTO]],BD_Pagos[],6,0),0))</f>
        <v>0</v>
      </c>
      <c r="BM624" s="37"/>
      <c r="BN624" s="3"/>
      <c r="BO624" s="3"/>
      <c r="BP624" s="6"/>
      <c r="BQ62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624" s="23" t="str">
        <f>IF(Presupuestos[[#This Row],[SALDO ME-MN]]&gt;0,"PENDIENTE","CANCELADO")</f>
        <v>PENDIENTE</v>
      </c>
      <c r="BS624" s="23" t="str">
        <f>IF(COUNTIFS($U$4:$U623,Presupuestos[[#This Row],[ID DOCUMENTO]])&gt;=1,IF(B623=Presupuestos[[#This Row],[ID]],"OK","DOC. DUPLICADO"),"OK")</f>
        <v>OK</v>
      </c>
    </row>
    <row r="625" spans="2:71" ht="24" x14ac:dyDescent="0.25">
      <c r="B625" s="34">
        <f>IF(Presupuestos[[#This Row],[ID DOCUMENTO]]=U624,B624,IF(B624="ID",1,B624+1))</f>
        <v>597</v>
      </c>
      <c r="C625" s="2">
        <v>45853</v>
      </c>
      <c r="D625" s="2">
        <v>45853</v>
      </c>
      <c r="E625" s="3" t="s">
        <v>991</v>
      </c>
      <c r="F625" s="25" t="s">
        <v>43</v>
      </c>
      <c r="G625" s="25" t="s">
        <v>309</v>
      </c>
      <c r="H625" s="25" t="s">
        <v>314</v>
      </c>
      <c r="I625" s="36" t="str">
        <f>IFERROR(VLOOKUP(Presupuestos[[#This Row],[AREA]]&amp;Presupuestos[[#This Row],[CONCEPTO]]&amp;Presupuestos[[#This Row],[DESCRIPCION]],Tabla28[[Columna1]:[CÓDIGO NUEVO]],2,0),"")</f>
        <v>P0408003</v>
      </c>
      <c r="J625" s="3" t="s">
        <v>666</v>
      </c>
      <c r="K625" s="3" t="s">
        <v>666</v>
      </c>
      <c r="L625" s="3" t="s">
        <v>666</v>
      </c>
      <c r="M625" s="31" t="s">
        <v>1648</v>
      </c>
      <c r="N625" s="3"/>
      <c r="O625" s="3" t="s">
        <v>315</v>
      </c>
      <c r="P625" s="3" t="s">
        <v>147</v>
      </c>
      <c r="Q625" s="3" t="str">
        <f>IFERROR(VLOOKUP(Presupuestos[[#This Row],[CLASIFICACIÓN (N)]],Tabla17[],2,0),"")</f>
        <v>Gastos financieros</v>
      </c>
      <c r="R625" s="3" t="str">
        <f>IFERROR(VLOOKUP(Presupuestos[[#This Row],[CLASIFICACIÓN (N)]],Tabla17[],3,0),"")</f>
        <v>Operativo</v>
      </c>
      <c r="S625" s="3" t="s">
        <v>16</v>
      </c>
      <c r="T625" s="3" t="str">
        <f>IFERROR(VLOOKUP(Presupuestos[[#This Row],[ALMACEN]],Tabla5[],2,0),"")</f>
        <v>Arequipa</v>
      </c>
      <c r="U625" s="19" t="str">
        <f>IFERROR(VLOOKUP(Presupuestos[[#This Row],[TIPO DE DOCUMENTO]],Tipo_Documento[],2,0)&amp;Presupuestos[[#This Row],[SERIE]]&amp;Presupuestos[[#This Row],[NUMERO]]&amp;Presupuestos[[#This Row],[RUC]],"")</f>
        <v>01FN013497561520100047218</v>
      </c>
      <c r="V625" s="3" t="s">
        <v>120</v>
      </c>
      <c r="W625" s="7">
        <v>45855</v>
      </c>
      <c r="X625" s="7">
        <v>45855</v>
      </c>
      <c r="Y625" s="3" t="s">
        <v>924</v>
      </c>
      <c r="Z625" s="3">
        <v>34975615</v>
      </c>
      <c r="AA625" s="3">
        <f>IFERROR(VLOOKUP(Presupuestos[[#This Row],[RAZON SOCIAL]],CHOOSE({1,2},Clientes_Proveedores[Razon Social],Clientes_Proveedores[Ruc / Dni]),2,0),"-")</f>
        <v>20100047218</v>
      </c>
      <c r="AB625" s="31" t="s">
        <v>1647</v>
      </c>
      <c r="AC625" s="3" t="s">
        <v>670</v>
      </c>
      <c r="AD625" s="5"/>
      <c r="AE625" s="6">
        <v>5</v>
      </c>
      <c r="AF625" s="6">
        <f>Presupuestos[[#This Row],[BASE]]*Presupuestos[[#This Row],[% IGV]]</f>
        <v>0</v>
      </c>
      <c r="AG625" s="22">
        <f>ROUND(SUM(Presupuestos[[#This Row],[BASE]:[IGV]]),2)</f>
        <v>5</v>
      </c>
      <c r="AH625" s="9" t="str">
        <f>IF(Presupuestos[[#This Row],[MONEDA]]="USD",VLOOKUP(Presupuestos[[#This Row],[FECHA DE EMISION]],Tipo_Cambio[],3,0),"")</f>
        <v/>
      </c>
      <c r="AI625" s="22">
        <f>IFERROR(ROUND(IF(Presupuestos[[#This Row],[MONEDA]]="PEN",Presupuestos[[#This Row],[TOTAL]],Presupuestos[[#This Row],[TOTAL]]*Presupuestos[[#This Row],[TIPO DE CAMBIO]]),2),"")</f>
        <v>5</v>
      </c>
      <c r="AJ625" s="5"/>
      <c r="AK625" s="33" t="s">
        <v>671</v>
      </c>
      <c r="AL625" s="5" t="s">
        <v>680</v>
      </c>
      <c r="AM625" s="23" t="s">
        <v>671</v>
      </c>
      <c r="AN625" s="23" t="s">
        <v>671</v>
      </c>
      <c r="AO625" s="7">
        <f>IFERROR(VLOOKUP("1-"&amp;Presupuestos[[#This Row],[ID DOCUMENTO]],BD_Pagos[],7,0),"")</f>
        <v>45853</v>
      </c>
      <c r="AP625" s="16" t="str">
        <f>IFERROR(VLOOKUP("1-"&amp;Presupuestos[[#This Row],[ID DOCUMENTO]],BD_Pagos[],8,0),"")</f>
        <v>B-BCP - Soles</v>
      </c>
      <c r="AQ625" s="17">
        <f>IFERROR(VLOOKUP("1-"&amp;Presupuestos[[#This Row],[ID DOCUMENTO]],BD_Pagos[],9,0),"")</f>
        <v>990873</v>
      </c>
      <c r="AR625" s="54"/>
      <c r="AS625" s="7">
        <f>IFERROR(VLOOKUP("2-"&amp;Presupuestos[[#This Row],[ID DOCUMENTO]],BD_Pagos[],7,0),"")</f>
        <v>0</v>
      </c>
      <c r="AT625" s="16" t="str">
        <f>IFERROR(VLOOKUP("2-"&amp;Presupuestos[[#This Row],[ID DOCUMENTO]],BD_Pagos[],8,0),"")</f>
        <v/>
      </c>
      <c r="AU625" s="17">
        <f>IFERROR(VLOOKUP("2-"&amp;Presupuestos[[#This Row],[ID DOCUMENTO]],BD_Pagos[],9,0),"")</f>
        <v>0</v>
      </c>
      <c r="AV625" s="20">
        <f>IF(IFERROR(VLOOKUP("2-"&amp;Presupuestos[[#This Row],[ID DOCUMENTO]],BD_Pagos[],10,0),0)&gt;Presupuestos[[#This Row],[TOTAL SOLES]],Presupuestos[[#This Row],[TOTAL SOLES]],IFERROR(VLOOKUP("2-"&amp;Presupuestos[[#This Row],[ID DOCUMENTO]],BD_Pagos[],10,0),0))</f>
        <v>0</v>
      </c>
      <c r="AW625" s="7"/>
      <c r="AX625" s="16"/>
      <c r="AY625" s="17"/>
      <c r="AZ625" s="20"/>
      <c r="BA625" s="7"/>
      <c r="BB625" s="16"/>
      <c r="BC625" s="17"/>
      <c r="BD625" s="20"/>
      <c r="BE625" s="7">
        <f>IFERROR(VLOOKUP("5-"&amp;Presupuestos[[#This Row],[ID DOCUMENTO]],BD_Pagos[],7,0),"")</f>
        <v>0</v>
      </c>
      <c r="BF625" s="17">
        <f>IFERROR(VLOOKUP("5-"&amp;Presupuestos[[#This Row],[ID DOCUMENTO]],BD_Pagos[],9,0),"")</f>
        <v>0</v>
      </c>
      <c r="BG625" s="20">
        <f>IF(IFERROR(VLOOKUP("5-"&amp;Presupuestos[[#This Row],[ID DOCUMENTO]],BD_Pagos[],10,0),0)&gt;Presupuestos[[#This Row],[TOTAL SOLES]],Presupuestos[[#This Row],[TOTAL SOLES]],IFERROR(VLOOKUP("5-"&amp;Presupuestos[[#This Row],[ID DOCUMENTO]],BD_Pagos[],10,0),0))</f>
        <v>0</v>
      </c>
      <c r="BH625" s="7">
        <f>IFERROR(VLOOKUP("1-Detraccion"&amp;Presupuestos[[#This Row],[ID DOCUMENTO]],BD_Pagos[],2,0),"")</f>
        <v>0</v>
      </c>
      <c r="BI625" s="3" t="str">
        <f>IFERROR(VLOOKUP("1-Detraccion"&amp;Presupuestos[[#This Row],[ID DOCUMENTO]],BD_Pagos[],3,0),"")</f>
        <v/>
      </c>
      <c r="BJ625" s="3">
        <f>IFERROR(VLOOKUP("1-Detraccion"&amp;Presupuestos[[#This Row],[ID DOCUMENTO]],BD_Pagos[],4,0),"")</f>
        <v>0</v>
      </c>
      <c r="BK625" s="6">
        <f>IF(IFERROR(VLOOKUP("1-Detraccion"&amp;Presupuestos[[#This Row],[ID DOCUMENTO]],BD_Pagos[],5,0),0)&gt;Presupuestos[[#This Row],[TOTAL SOLES]],Presupuestos[[#This Row],[TOTAL SOLES]],IFERROR(VLOOKUP("1-Detraccion"&amp;Presupuestos[[#This Row],[ID DOCUMENTO]],BD_Pagos[],5,0),0))</f>
        <v>0</v>
      </c>
      <c r="BL625" s="6">
        <f>IF(IFERROR(VLOOKUP("1-Detraccion"&amp;Presupuestos[[#This Row],[ID DOCUMENTO]],BD_Pagos[],6,0),0)&gt;Presupuestos[[#This Row],[TOTAL SOLES]],Presupuestos[[#This Row],[TOTAL SOLES]],IFERROR(VLOOKUP("1-Detraccion"&amp;Presupuestos[[#This Row],[ID DOCUMENTO]],BD_Pagos[],6,0),0))</f>
        <v>0</v>
      </c>
      <c r="BM625" s="37"/>
      <c r="BN625" s="3"/>
      <c r="BO625" s="3"/>
      <c r="BP625" s="6"/>
      <c r="BQ62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625" s="23" t="str">
        <f>IF(Presupuestos[[#This Row],[SALDO ME-MN]]&gt;0,"PENDIENTE","CANCELADO")</f>
        <v>PENDIENTE</v>
      </c>
      <c r="BS625" s="23" t="str">
        <f>IF(COUNTIFS($U$4:$U624,Presupuestos[[#This Row],[ID DOCUMENTO]])&gt;=1,IF(B624=Presupuestos[[#This Row],[ID]],"OK","DOC. DUPLICADO"),"OK")</f>
        <v>OK</v>
      </c>
    </row>
    <row r="626" spans="2:71" ht="24" x14ac:dyDescent="0.25">
      <c r="B626" s="34">
        <f>IF(Presupuestos[[#This Row],[ID DOCUMENTO]]=U625,B625,IF(B625="ID",1,B625+1))</f>
        <v>598</v>
      </c>
      <c r="C626" s="2">
        <v>45856</v>
      </c>
      <c r="D626" s="2">
        <v>45856</v>
      </c>
      <c r="E626" s="3" t="s">
        <v>991</v>
      </c>
      <c r="F626" s="25" t="s">
        <v>43</v>
      </c>
      <c r="G626" s="25" t="s">
        <v>309</v>
      </c>
      <c r="H626" s="25" t="s">
        <v>306</v>
      </c>
      <c r="I626" s="36" t="str">
        <f>IFERROR(VLOOKUP(Presupuestos[[#This Row],[AREA]]&amp;Presupuestos[[#This Row],[CONCEPTO]]&amp;Presupuestos[[#This Row],[DESCRIPCION]],Tabla28[[Columna1]:[CÓDIGO NUEVO]],2,0),"")</f>
        <v>P0408002</v>
      </c>
      <c r="J626" s="3" t="s">
        <v>666</v>
      </c>
      <c r="K626" s="3" t="s">
        <v>666</v>
      </c>
      <c r="L626" s="3" t="s">
        <v>666</v>
      </c>
      <c r="M626" s="31" t="s">
        <v>1646</v>
      </c>
      <c r="N626" s="3"/>
      <c r="O626" s="3" t="s">
        <v>315</v>
      </c>
      <c r="P626" s="3" t="s">
        <v>147</v>
      </c>
      <c r="Q626" s="3" t="str">
        <f>IFERROR(VLOOKUP(Presupuestos[[#This Row],[CLASIFICACIÓN (N)]],Tabla17[],2,0),"")</f>
        <v>Gastos financieros</v>
      </c>
      <c r="R626" s="3" t="str">
        <f>IFERROR(VLOOKUP(Presupuestos[[#This Row],[CLASIFICACIÓN (N)]],Tabla17[],3,0),"")</f>
        <v>Operativo</v>
      </c>
      <c r="S626" s="3" t="s">
        <v>16</v>
      </c>
      <c r="T626" s="3" t="str">
        <f>IFERROR(VLOOKUP(Presupuestos[[#This Row],[ALMACEN]],Tabla5[],2,0),"")</f>
        <v>Arequipa</v>
      </c>
      <c r="U626" s="19" t="str">
        <f>IFERROR(VLOOKUP(Presupuestos[[#This Row],[TIPO DE DOCUMENTO]],Tipo_Documento[],2,0)&amp;Presupuestos[[#This Row],[SERIE]]&amp;Presupuestos[[#This Row],[NUMERO]]&amp;Presupuestos[[#This Row],[RUC]],"")</f>
        <v>01FN013505536220100047218</v>
      </c>
      <c r="V626" s="3" t="s">
        <v>120</v>
      </c>
      <c r="W626" s="7">
        <v>45859</v>
      </c>
      <c r="X626" s="7">
        <v>45859</v>
      </c>
      <c r="Y626" s="3" t="s">
        <v>924</v>
      </c>
      <c r="Z626" s="3">
        <v>35055362</v>
      </c>
      <c r="AA626" s="3">
        <f>IFERROR(VLOOKUP(Presupuestos[[#This Row],[RAZON SOCIAL]],CHOOSE({1,2},Clientes_Proveedores[Razon Social],Clientes_Proveedores[Ruc / Dni]),2,0),"-")</f>
        <v>20100047218</v>
      </c>
      <c r="AB626" s="31" t="s">
        <v>1647</v>
      </c>
      <c r="AC626" s="3" t="s">
        <v>670</v>
      </c>
      <c r="AD626" s="5"/>
      <c r="AE626" s="6">
        <v>10</v>
      </c>
      <c r="AF626" s="6">
        <f>Presupuestos[[#This Row],[BASE]]*Presupuestos[[#This Row],[% IGV]]</f>
        <v>0</v>
      </c>
      <c r="AG626" s="22">
        <f>ROUND(SUM(Presupuestos[[#This Row],[BASE]:[IGV]]),2)</f>
        <v>10</v>
      </c>
      <c r="AH626" s="9" t="str">
        <f>IF(Presupuestos[[#This Row],[MONEDA]]="USD",VLOOKUP(Presupuestos[[#This Row],[FECHA DE EMISION]],Tipo_Cambio[],3,0),"")</f>
        <v/>
      </c>
      <c r="AI626" s="22">
        <f>IFERROR(ROUND(IF(Presupuestos[[#This Row],[MONEDA]]="PEN",Presupuestos[[#This Row],[TOTAL]],Presupuestos[[#This Row],[TOTAL]]*Presupuestos[[#This Row],[TIPO DE CAMBIO]]),2),"")</f>
        <v>10</v>
      </c>
      <c r="AJ626" s="5"/>
      <c r="AK626" s="33" t="s">
        <v>671</v>
      </c>
      <c r="AL626" s="5" t="s">
        <v>680</v>
      </c>
      <c r="AM626" s="23" t="s">
        <v>671</v>
      </c>
      <c r="AN626" s="23" t="s">
        <v>671</v>
      </c>
      <c r="AO626" s="7">
        <f>IFERROR(VLOOKUP("1-"&amp;Presupuestos[[#This Row],[ID DOCUMENTO]],BD_Pagos[],7,0),"")</f>
        <v>45856</v>
      </c>
      <c r="AP626" s="16" t="str">
        <f>IFERROR(VLOOKUP("1-"&amp;Presupuestos[[#This Row],[ID DOCUMENTO]],BD_Pagos[],8,0),"")</f>
        <v>B-BCP - Soles</v>
      </c>
      <c r="AQ626" s="17">
        <f>IFERROR(VLOOKUP("1-"&amp;Presupuestos[[#This Row],[ID DOCUMENTO]],BD_Pagos[],9,0),"")</f>
        <v>488</v>
      </c>
      <c r="AR626" s="54"/>
      <c r="AS626" s="7">
        <f>IFERROR(VLOOKUP("2-"&amp;Presupuestos[[#This Row],[ID DOCUMENTO]],BD_Pagos[],7,0),"")</f>
        <v>0</v>
      </c>
      <c r="AT626" s="16" t="str">
        <f>IFERROR(VLOOKUP("2-"&amp;Presupuestos[[#This Row],[ID DOCUMENTO]],BD_Pagos[],8,0),"")</f>
        <v/>
      </c>
      <c r="AU626" s="17">
        <f>IFERROR(VLOOKUP("2-"&amp;Presupuestos[[#This Row],[ID DOCUMENTO]],BD_Pagos[],9,0),"")</f>
        <v>0</v>
      </c>
      <c r="AV626" s="20">
        <f>IF(IFERROR(VLOOKUP("2-"&amp;Presupuestos[[#This Row],[ID DOCUMENTO]],BD_Pagos[],10,0),0)&gt;Presupuestos[[#This Row],[TOTAL SOLES]],Presupuestos[[#This Row],[TOTAL SOLES]],IFERROR(VLOOKUP("2-"&amp;Presupuestos[[#This Row],[ID DOCUMENTO]],BD_Pagos[],10,0),0))</f>
        <v>0</v>
      </c>
      <c r="AW626" s="7"/>
      <c r="AX626" s="16"/>
      <c r="AY626" s="17"/>
      <c r="AZ626" s="20"/>
      <c r="BA626" s="7"/>
      <c r="BB626" s="16"/>
      <c r="BC626" s="17"/>
      <c r="BD626" s="20"/>
      <c r="BE626" s="7">
        <f>IFERROR(VLOOKUP("5-"&amp;Presupuestos[[#This Row],[ID DOCUMENTO]],BD_Pagos[],7,0),"")</f>
        <v>0</v>
      </c>
      <c r="BF626" s="17">
        <f>IFERROR(VLOOKUP("5-"&amp;Presupuestos[[#This Row],[ID DOCUMENTO]],BD_Pagos[],9,0),"")</f>
        <v>0</v>
      </c>
      <c r="BG626" s="20">
        <f>IF(IFERROR(VLOOKUP("5-"&amp;Presupuestos[[#This Row],[ID DOCUMENTO]],BD_Pagos[],10,0),0)&gt;Presupuestos[[#This Row],[TOTAL SOLES]],Presupuestos[[#This Row],[TOTAL SOLES]],IFERROR(VLOOKUP("5-"&amp;Presupuestos[[#This Row],[ID DOCUMENTO]],BD_Pagos[],10,0),0))</f>
        <v>0</v>
      </c>
      <c r="BH626" s="7">
        <f>IFERROR(VLOOKUP("1-Detraccion"&amp;Presupuestos[[#This Row],[ID DOCUMENTO]],BD_Pagos[],2,0),"")</f>
        <v>0</v>
      </c>
      <c r="BI626" s="3" t="str">
        <f>IFERROR(VLOOKUP("1-Detraccion"&amp;Presupuestos[[#This Row],[ID DOCUMENTO]],BD_Pagos[],3,0),"")</f>
        <v/>
      </c>
      <c r="BJ626" s="3">
        <f>IFERROR(VLOOKUP("1-Detraccion"&amp;Presupuestos[[#This Row],[ID DOCUMENTO]],BD_Pagos[],4,0),"")</f>
        <v>0</v>
      </c>
      <c r="BK626" s="6">
        <f>IF(IFERROR(VLOOKUP("1-Detraccion"&amp;Presupuestos[[#This Row],[ID DOCUMENTO]],BD_Pagos[],5,0),0)&gt;Presupuestos[[#This Row],[TOTAL SOLES]],Presupuestos[[#This Row],[TOTAL SOLES]],IFERROR(VLOOKUP("1-Detraccion"&amp;Presupuestos[[#This Row],[ID DOCUMENTO]],BD_Pagos[],5,0),0))</f>
        <v>0</v>
      </c>
      <c r="BL626" s="6">
        <f>IF(IFERROR(VLOOKUP("1-Detraccion"&amp;Presupuestos[[#This Row],[ID DOCUMENTO]],BD_Pagos[],6,0),0)&gt;Presupuestos[[#This Row],[TOTAL SOLES]],Presupuestos[[#This Row],[TOTAL SOLES]],IFERROR(VLOOKUP("1-Detraccion"&amp;Presupuestos[[#This Row],[ID DOCUMENTO]],BD_Pagos[],6,0),0))</f>
        <v>0</v>
      </c>
      <c r="BM626" s="37"/>
      <c r="BN626" s="3"/>
      <c r="BO626" s="3"/>
      <c r="BP626" s="6"/>
      <c r="BQ62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626" s="23" t="str">
        <f>IF(Presupuestos[[#This Row],[SALDO ME-MN]]&gt;0,"PENDIENTE","CANCELADO")</f>
        <v>PENDIENTE</v>
      </c>
      <c r="BS626" s="23" t="str">
        <f>IF(COUNTIFS($U$4:$U625,Presupuestos[[#This Row],[ID DOCUMENTO]])&gt;=1,IF(B625=Presupuestos[[#This Row],[ID]],"OK","DOC. DUPLICADO"),"OK")</f>
        <v>OK</v>
      </c>
    </row>
    <row r="627" spans="2:71" ht="24" x14ac:dyDescent="0.25">
      <c r="B627" s="34">
        <f>IF(Presupuestos[[#This Row],[ID DOCUMENTO]]=U626,B626,IF(B626="ID",1,B626+1))</f>
        <v>599</v>
      </c>
      <c r="C627" s="2">
        <v>45863</v>
      </c>
      <c r="D627" s="2">
        <v>45863</v>
      </c>
      <c r="E627" s="3" t="s">
        <v>991</v>
      </c>
      <c r="F627" s="25" t="s">
        <v>43</v>
      </c>
      <c r="G627" s="25" t="s">
        <v>309</v>
      </c>
      <c r="H627" s="25" t="s">
        <v>306</v>
      </c>
      <c r="I627" s="36" t="str">
        <f>IFERROR(VLOOKUP(Presupuestos[[#This Row],[AREA]]&amp;Presupuestos[[#This Row],[CONCEPTO]]&amp;Presupuestos[[#This Row],[DESCRIPCION]],Tabla28[[Columna1]:[CÓDIGO NUEVO]],2,0),"")</f>
        <v>P0408002</v>
      </c>
      <c r="J627" s="3" t="s">
        <v>666</v>
      </c>
      <c r="K627" s="3" t="s">
        <v>666</v>
      </c>
      <c r="L627" s="3" t="s">
        <v>666</v>
      </c>
      <c r="M627" s="31" t="s">
        <v>1646</v>
      </c>
      <c r="N627" s="3"/>
      <c r="O627" s="3" t="s">
        <v>315</v>
      </c>
      <c r="P627" s="3" t="s">
        <v>147</v>
      </c>
      <c r="Q627" s="3" t="str">
        <f>IFERROR(VLOOKUP(Presupuestos[[#This Row],[CLASIFICACIÓN (N)]],Tabla17[],2,0),"")</f>
        <v>Gastos financieros</v>
      </c>
      <c r="R627" s="3" t="str">
        <f>IFERROR(VLOOKUP(Presupuestos[[#This Row],[CLASIFICACIÓN (N)]],Tabla17[],3,0),"")</f>
        <v>Operativo</v>
      </c>
      <c r="S627" s="3" t="s">
        <v>16</v>
      </c>
      <c r="T627" s="3" t="str">
        <f>IFERROR(VLOOKUP(Presupuestos[[#This Row],[ALMACEN]],Tabla5[],2,0),"")</f>
        <v>Arequipa</v>
      </c>
      <c r="U627" s="19" t="str">
        <f>IFERROR(VLOOKUP(Presupuestos[[#This Row],[TIPO DE DOCUMENTO]],Tipo_Documento[],2,0)&amp;Presupuestos[[#This Row],[SERIE]]&amp;Presupuestos[[#This Row],[NUMERO]]&amp;Presupuestos[[#This Row],[RUC]],"")</f>
        <v>01FN013520337220100047218</v>
      </c>
      <c r="V627" s="3" t="s">
        <v>120</v>
      </c>
      <c r="W627" s="7">
        <v>45868</v>
      </c>
      <c r="X627" s="7">
        <v>45868</v>
      </c>
      <c r="Y627" s="3" t="s">
        <v>924</v>
      </c>
      <c r="Z627" s="3">
        <v>35203372</v>
      </c>
      <c r="AA627" s="3">
        <f>IFERROR(VLOOKUP(Presupuestos[[#This Row],[RAZON SOCIAL]],CHOOSE({1,2},Clientes_Proveedores[Razon Social],Clientes_Proveedores[Ruc / Dni]),2,0),"-")</f>
        <v>20100047218</v>
      </c>
      <c r="AB627" s="31" t="s">
        <v>1647</v>
      </c>
      <c r="AC627" s="3" t="s">
        <v>670</v>
      </c>
      <c r="AD627" s="5"/>
      <c r="AE627" s="6">
        <v>10</v>
      </c>
      <c r="AF627" s="6">
        <f>Presupuestos[[#This Row],[BASE]]*Presupuestos[[#This Row],[% IGV]]</f>
        <v>0</v>
      </c>
      <c r="AG627" s="22">
        <f>ROUND(SUM(Presupuestos[[#This Row],[BASE]:[IGV]]),2)</f>
        <v>10</v>
      </c>
      <c r="AH627" s="9" t="str">
        <f>IF(Presupuestos[[#This Row],[MONEDA]]="USD",VLOOKUP(Presupuestos[[#This Row],[FECHA DE EMISION]],Tipo_Cambio[],3,0),"")</f>
        <v/>
      </c>
      <c r="AI627" s="22">
        <f>IFERROR(ROUND(IF(Presupuestos[[#This Row],[MONEDA]]="PEN",Presupuestos[[#This Row],[TOTAL]],Presupuestos[[#This Row],[TOTAL]]*Presupuestos[[#This Row],[TIPO DE CAMBIO]]),2),"")</f>
        <v>10</v>
      </c>
      <c r="AJ627" s="5"/>
      <c r="AK627" s="33" t="s">
        <v>671</v>
      </c>
      <c r="AL627" s="5" t="s">
        <v>680</v>
      </c>
      <c r="AM627" s="23" t="s">
        <v>671</v>
      </c>
      <c r="AN627" s="23" t="s">
        <v>671</v>
      </c>
      <c r="AO627" s="7">
        <f>IFERROR(VLOOKUP("1-"&amp;Presupuestos[[#This Row],[ID DOCUMENTO]],BD_Pagos[],7,0),"")</f>
        <v>45863</v>
      </c>
      <c r="AP627" s="16" t="str">
        <f>IFERROR(VLOOKUP("1-"&amp;Presupuestos[[#This Row],[ID DOCUMENTO]],BD_Pagos[],8,0),"")</f>
        <v>B-BCP - Soles</v>
      </c>
      <c r="AQ627" s="17">
        <f>IFERROR(VLOOKUP("1-"&amp;Presupuestos[[#This Row],[ID DOCUMENTO]],BD_Pagos[],9,0),"")</f>
        <v>583</v>
      </c>
      <c r="AR627" s="54"/>
      <c r="AS627" s="7">
        <f>IFERROR(VLOOKUP("2-"&amp;Presupuestos[[#This Row],[ID DOCUMENTO]],BD_Pagos[],7,0),"")</f>
        <v>0</v>
      </c>
      <c r="AT627" s="16" t="str">
        <f>IFERROR(VLOOKUP("2-"&amp;Presupuestos[[#This Row],[ID DOCUMENTO]],BD_Pagos[],8,0),"")</f>
        <v/>
      </c>
      <c r="AU627" s="17">
        <f>IFERROR(VLOOKUP("2-"&amp;Presupuestos[[#This Row],[ID DOCUMENTO]],BD_Pagos[],9,0),"")</f>
        <v>0</v>
      </c>
      <c r="AV627" s="20">
        <f>IF(IFERROR(VLOOKUP("2-"&amp;Presupuestos[[#This Row],[ID DOCUMENTO]],BD_Pagos[],10,0),0)&gt;Presupuestos[[#This Row],[TOTAL SOLES]],Presupuestos[[#This Row],[TOTAL SOLES]],IFERROR(VLOOKUP("2-"&amp;Presupuestos[[#This Row],[ID DOCUMENTO]],BD_Pagos[],10,0),0))</f>
        <v>0</v>
      </c>
      <c r="AW627" s="7"/>
      <c r="AX627" s="16"/>
      <c r="AY627" s="17"/>
      <c r="AZ627" s="20"/>
      <c r="BA627" s="7"/>
      <c r="BB627" s="16"/>
      <c r="BC627" s="17"/>
      <c r="BD627" s="20"/>
      <c r="BE627" s="7">
        <f>IFERROR(VLOOKUP("5-"&amp;Presupuestos[[#This Row],[ID DOCUMENTO]],BD_Pagos[],7,0),"")</f>
        <v>0</v>
      </c>
      <c r="BF627" s="17">
        <f>IFERROR(VLOOKUP("5-"&amp;Presupuestos[[#This Row],[ID DOCUMENTO]],BD_Pagos[],9,0),"")</f>
        <v>0</v>
      </c>
      <c r="BG627" s="20">
        <f>IF(IFERROR(VLOOKUP("5-"&amp;Presupuestos[[#This Row],[ID DOCUMENTO]],BD_Pagos[],10,0),0)&gt;Presupuestos[[#This Row],[TOTAL SOLES]],Presupuestos[[#This Row],[TOTAL SOLES]],IFERROR(VLOOKUP("5-"&amp;Presupuestos[[#This Row],[ID DOCUMENTO]],BD_Pagos[],10,0),0))</f>
        <v>0</v>
      </c>
      <c r="BH627" s="7">
        <f>IFERROR(VLOOKUP("1-Detraccion"&amp;Presupuestos[[#This Row],[ID DOCUMENTO]],BD_Pagos[],2,0),"")</f>
        <v>0</v>
      </c>
      <c r="BI627" s="3" t="str">
        <f>IFERROR(VLOOKUP("1-Detraccion"&amp;Presupuestos[[#This Row],[ID DOCUMENTO]],BD_Pagos[],3,0),"")</f>
        <v/>
      </c>
      <c r="BJ627" s="3">
        <f>IFERROR(VLOOKUP("1-Detraccion"&amp;Presupuestos[[#This Row],[ID DOCUMENTO]],BD_Pagos[],4,0),"")</f>
        <v>0</v>
      </c>
      <c r="BK627" s="6">
        <f>IF(IFERROR(VLOOKUP("1-Detraccion"&amp;Presupuestos[[#This Row],[ID DOCUMENTO]],BD_Pagos[],5,0),0)&gt;Presupuestos[[#This Row],[TOTAL SOLES]],Presupuestos[[#This Row],[TOTAL SOLES]],IFERROR(VLOOKUP("1-Detraccion"&amp;Presupuestos[[#This Row],[ID DOCUMENTO]],BD_Pagos[],5,0),0))</f>
        <v>0</v>
      </c>
      <c r="BL627" s="6">
        <f>IF(IFERROR(VLOOKUP("1-Detraccion"&amp;Presupuestos[[#This Row],[ID DOCUMENTO]],BD_Pagos[],6,0),0)&gt;Presupuestos[[#This Row],[TOTAL SOLES]],Presupuestos[[#This Row],[TOTAL SOLES]],IFERROR(VLOOKUP("1-Detraccion"&amp;Presupuestos[[#This Row],[ID DOCUMENTO]],BD_Pagos[],6,0),0))</f>
        <v>0</v>
      </c>
      <c r="BM627" s="37"/>
      <c r="BN627" s="3"/>
      <c r="BO627" s="3"/>
      <c r="BP627" s="6"/>
      <c r="BQ62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627" s="23" t="str">
        <f>IF(Presupuestos[[#This Row],[SALDO ME-MN]]&gt;0,"PENDIENTE","CANCELADO")</f>
        <v>PENDIENTE</v>
      </c>
      <c r="BS627" s="23" t="str">
        <f>IF(COUNTIFS($U$4:$U626,Presupuestos[[#This Row],[ID DOCUMENTO]])&gt;=1,IF(B626=Presupuestos[[#This Row],[ID]],"OK","DOC. DUPLICADO"),"OK")</f>
        <v>OK</v>
      </c>
    </row>
    <row r="628" spans="2:71" ht="24" x14ac:dyDescent="0.25">
      <c r="B628" s="34">
        <f>IF(Presupuestos[[#This Row],[ID DOCUMENTO]]=U627,B627,IF(B627="ID",1,B627+1))</f>
        <v>600</v>
      </c>
      <c r="C628" s="2">
        <v>45863</v>
      </c>
      <c r="D628" s="2">
        <v>45863</v>
      </c>
      <c r="E628" s="3" t="s">
        <v>991</v>
      </c>
      <c r="F628" s="25" t="s">
        <v>43</v>
      </c>
      <c r="G628" s="25" t="s">
        <v>309</v>
      </c>
      <c r="H628" s="25" t="s">
        <v>314</v>
      </c>
      <c r="I628" s="36" t="str">
        <f>IFERROR(VLOOKUP(Presupuestos[[#This Row],[AREA]]&amp;Presupuestos[[#This Row],[CONCEPTO]]&amp;Presupuestos[[#This Row],[DESCRIPCION]],Tabla28[[Columna1]:[CÓDIGO NUEVO]],2,0),"")</f>
        <v>P0408003</v>
      </c>
      <c r="J628" s="3" t="s">
        <v>666</v>
      </c>
      <c r="K628" s="3" t="s">
        <v>666</v>
      </c>
      <c r="L628" s="3" t="s">
        <v>666</v>
      </c>
      <c r="M628" s="31" t="s">
        <v>1648</v>
      </c>
      <c r="N628" s="3"/>
      <c r="O628" s="3" t="s">
        <v>315</v>
      </c>
      <c r="P628" s="3" t="s">
        <v>147</v>
      </c>
      <c r="Q628" s="3" t="str">
        <f>IFERROR(VLOOKUP(Presupuestos[[#This Row],[CLASIFICACIÓN (N)]],Tabla17[],2,0),"")</f>
        <v>Gastos financieros</v>
      </c>
      <c r="R628" s="3" t="str">
        <f>IFERROR(VLOOKUP(Presupuestos[[#This Row],[CLASIFICACIÓN (N)]],Tabla17[],3,0),"")</f>
        <v>Operativo</v>
      </c>
      <c r="S628" s="3" t="s">
        <v>16</v>
      </c>
      <c r="T628" s="3" t="str">
        <f>IFERROR(VLOOKUP(Presupuestos[[#This Row],[ALMACEN]],Tabla5[],2,0),"")</f>
        <v>Arequipa</v>
      </c>
      <c r="U628" s="19" t="str">
        <f>IFERROR(VLOOKUP(Presupuestos[[#This Row],[TIPO DE DOCUMENTO]],Tipo_Documento[],2,0)&amp;Presupuestos[[#This Row],[SERIE]]&amp;Presupuestos[[#This Row],[NUMERO]]&amp;Presupuestos[[#This Row],[RUC]],"")</f>
        <v>01FN013523156320100047218</v>
      </c>
      <c r="V628" s="3" t="s">
        <v>120</v>
      </c>
      <c r="W628" s="7">
        <v>45868</v>
      </c>
      <c r="X628" s="7">
        <v>45868</v>
      </c>
      <c r="Y628" s="3" t="s">
        <v>924</v>
      </c>
      <c r="Z628" s="3">
        <v>35231563</v>
      </c>
      <c r="AA628" s="3">
        <f>IFERROR(VLOOKUP(Presupuestos[[#This Row],[RAZON SOCIAL]],CHOOSE({1,2},Clientes_Proveedores[Razon Social],Clientes_Proveedores[Ruc / Dni]),2,0),"-")</f>
        <v>20100047218</v>
      </c>
      <c r="AB628" s="31" t="s">
        <v>1647</v>
      </c>
      <c r="AC628" s="3" t="s">
        <v>670</v>
      </c>
      <c r="AD628" s="5"/>
      <c r="AE628" s="6">
        <v>15</v>
      </c>
      <c r="AF628" s="6">
        <f>Presupuestos[[#This Row],[BASE]]*Presupuestos[[#This Row],[% IGV]]</f>
        <v>0</v>
      </c>
      <c r="AG628" s="22">
        <f>ROUND(SUM(Presupuestos[[#This Row],[BASE]:[IGV]]),2)</f>
        <v>15</v>
      </c>
      <c r="AH628" s="9" t="str">
        <f>IF(Presupuestos[[#This Row],[MONEDA]]="USD",VLOOKUP(Presupuestos[[#This Row],[FECHA DE EMISION]],Tipo_Cambio[],3,0),"")</f>
        <v/>
      </c>
      <c r="AI628" s="22">
        <f>IFERROR(ROUND(IF(Presupuestos[[#This Row],[MONEDA]]="PEN",Presupuestos[[#This Row],[TOTAL]],Presupuestos[[#This Row],[TOTAL]]*Presupuestos[[#This Row],[TIPO DE CAMBIO]]),2),"")</f>
        <v>15</v>
      </c>
      <c r="AJ628" s="5"/>
      <c r="AK628" s="33" t="s">
        <v>671</v>
      </c>
      <c r="AL628" s="5" t="s">
        <v>680</v>
      </c>
      <c r="AM628" s="23" t="s">
        <v>671</v>
      </c>
      <c r="AN628" s="23" t="s">
        <v>671</v>
      </c>
      <c r="AO628" s="7">
        <f>IFERROR(VLOOKUP("1-"&amp;Presupuestos[[#This Row],[ID DOCUMENTO]],BD_Pagos[],7,0),"")</f>
        <v>45863</v>
      </c>
      <c r="AP628" s="16" t="str">
        <f>IFERROR(VLOOKUP("1-"&amp;Presupuestos[[#This Row],[ID DOCUMENTO]],BD_Pagos[],8,0),"")</f>
        <v>B-BCP - Soles</v>
      </c>
      <c r="AQ628" s="17">
        <f>IFERROR(VLOOKUP("1-"&amp;Presupuestos[[#This Row],[ID DOCUMENTO]],BD_Pagos[],9,0),"")</f>
        <v>4654325</v>
      </c>
      <c r="AR628" s="54"/>
      <c r="AS628" s="7">
        <f>IFERROR(VLOOKUP("2-"&amp;Presupuestos[[#This Row],[ID DOCUMENTO]],BD_Pagos[],7,0),"")</f>
        <v>0</v>
      </c>
      <c r="AT628" s="16" t="str">
        <f>IFERROR(VLOOKUP("2-"&amp;Presupuestos[[#This Row],[ID DOCUMENTO]],BD_Pagos[],8,0),"")</f>
        <v/>
      </c>
      <c r="AU628" s="17">
        <f>IFERROR(VLOOKUP("2-"&amp;Presupuestos[[#This Row],[ID DOCUMENTO]],BD_Pagos[],9,0),"")</f>
        <v>0</v>
      </c>
      <c r="AV628" s="20">
        <f>IF(IFERROR(VLOOKUP("2-"&amp;Presupuestos[[#This Row],[ID DOCUMENTO]],BD_Pagos[],10,0),0)&gt;Presupuestos[[#This Row],[TOTAL SOLES]],Presupuestos[[#This Row],[TOTAL SOLES]],IFERROR(VLOOKUP("2-"&amp;Presupuestos[[#This Row],[ID DOCUMENTO]],BD_Pagos[],10,0),0))</f>
        <v>0</v>
      </c>
      <c r="AW628" s="7"/>
      <c r="AX628" s="16"/>
      <c r="AY628" s="17"/>
      <c r="AZ628" s="20"/>
      <c r="BA628" s="7"/>
      <c r="BB628" s="16"/>
      <c r="BC628" s="17"/>
      <c r="BD628" s="20"/>
      <c r="BE628" s="7">
        <f>IFERROR(VLOOKUP("5-"&amp;Presupuestos[[#This Row],[ID DOCUMENTO]],BD_Pagos[],7,0),"")</f>
        <v>0</v>
      </c>
      <c r="BF628" s="17">
        <f>IFERROR(VLOOKUP("5-"&amp;Presupuestos[[#This Row],[ID DOCUMENTO]],BD_Pagos[],9,0),"")</f>
        <v>0</v>
      </c>
      <c r="BG628" s="20">
        <f>IF(IFERROR(VLOOKUP("5-"&amp;Presupuestos[[#This Row],[ID DOCUMENTO]],BD_Pagos[],10,0),0)&gt;Presupuestos[[#This Row],[TOTAL SOLES]],Presupuestos[[#This Row],[TOTAL SOLES]],IFERROR(VLOOKUP("5-"&amp;Presupuestos[[#This Row],[ID DOCUMENTO]],BD_Pagos[],10,0),0))</f>
        <v>0</v>
      </c>
      <c r="BH628" s="7">
        <f>IFERROR(VLOOKUP("1-Detraccion"&amp;Presupuestos[[#This Row],[ID DOCUMENTO]],BD_Pagos[],2,0),"")</f>
        <v>0</v>
      </c>
      <c r="BI628" s="3" t="str">
        <f>IFERROR(VLOOKUP("1-Detraccion"&amp;Presupuestos[[#This Row],[ID DOCUMENTO]],BD_Pagos[],3,0),"")</f>
        <v/>
      </c>
      <c r="BJ628" s="3">
        <f>IFERROR(VLOOKUP("1-Detraccion"&amp;Presupuestos[[#This Row],[ID DOCUMENTO]],BD_Pagos[],4,0),"")</f>
        <v>0</v>
      </c>
      <c r="BK628" s="6">
        <f>IF(IFERROR(VLOOKUP("1-Detraccion"&amp;Presupuestos[[#This Row],[ID DOCUMENTO]],BD_Pagos[],5,0),0)&gt;Presupuestos[[#This Row],[TOTAL SOLES]],Presupuestos[[#This Row],[TOTAL SOLES]],IFERROR(VLOOKUP("1-Detraccion"&amp;Presupuestos[[#This Row],[ID DOCUMENTO]],BD_Pagos[],5,0),0))</f>
        <v>0</v>
      </c>
      <c r="BL628" s="6">
        <f>IF(IFERROR(VLOOKUP("1-Detraccion"&amp;Presupuestos[[#This Row],[ID DOCUMENTO]],BD_Pagos[],6,0),0)&gt;Presupuestos[[#This Row],[TOTAL SOLES]],Presupuestos[[#This Row],[TOTAL SOLES]],IFERROR(VLOOKUP("1-Detraccion"&amp;Presupuestos[[#This Row],[ID DOCUMENTO]],BD_Pagos[],6,0),0))</f>
        <v>0</v>
      </c>
      <c r="BM628" s="37"/>
      <c r="BN628" s="3"/>
      <c r="BO628" s="3"/>
      <c r="BP628" s="6"/>
      <c r="BQ62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628" s="23" t="str">
        <f>IF(Presupuestos[[#This Row],[SALDO ME-MN]]&gt;0,"PENDIENTE","CANCELADO")</f>
        <v>PENDIENTE</v>
      </c>
      <c r="BS628" s="23" t="str">
        <f>IF(COUNTIFS($U$4:$U627,Presupuestos[[#This Row],[ID DOCUMENTO]])&gt;=1,IF(B627=Presupuestos[[#This Row],[ID]],"OK","DOC. DUPLICADO"),"OK")</f>
        <v>OK</v>
      </c>
    </row>
    <row r="629" spans="2:71" ht="24" x14ac:dyDescent="0.25">
      <c r="B629" s="34">
        <f>IF(Presupuestos[[#This Row],[ID DOCUMENTO]]=U628,B628,IF(B628="ID",1,B628+1))</f>
        <v>601</v>
      </c>
      <c r="C629" s="2">
        <v>45869</v>
      </c>
      <c r="D629" s="2">
        <v>45869</v>
      </c>
      <c r="E629" s="3" t="s">
        <v>991</v>
      </c>
      <c r="F629" s="25" t="s">
        <v>43</v>
      </c>
      <c r="G629" s="25" t="s">
        <v>309</v>
      </c>
      <c r="H629" s="25" t="s">
        <v>319</v>
      </c>
      <c r="I629" s="36" t="str">
        <f>IFERROR(VLOOKUP(Presupuestos[[#This Row],[AREA]]&amp;Presupuestos[[#This Row],[CONCEPTO]]&amp;Presupuestos[[#This Row],[DESCRIPCION]],Tabla28[[Columna1]:[CÓDIGO NUEVO]],2,0),"")</f>
        <v>P0408004</v>
      </c>
      <c r="J629" s="3" t="s">
        <v>666</v>
      </c>
      <c r="K629" s="3" t="s">
        <v>666</v>
      </c>
      <c r="L629" s="3" t="s">
        <v>666</v>
      </c>
      <c r="M629" s="31" t="s">
        <v>1650</v>
      </c>
      <c r="N629" s="3"/>
      <c r="O629" s="3" t="s">
        <v>315</v>
      </c>
      <c r="P629" s="3" t="s">
        <v>147</v>
      </c>
      <c r="Q629" s="3" t="str">
        <f>IFERROR(VLOOKUP(Presupuestos[[#This Row],[CLASIFICACIÓN (N)]],Tabla17[],2,0),"")</f>
        <v>Gastos financieros</v>
      </c>
      <c r="R629" s="3" t="str">
        <f>IFERROR(VLOOKUP(Presupuestos[[#This Row],[CLASIFICACIÓN (N)]],Tabla17[],3,0),"")</f>
        <v>Operativo</v>
      </c>
      <c r="S629" s="3" t="s">
        <v>16</v>
      </c>
      <c r="T629" s="3" t="str">
        <f>IFERROR(VLOOKUP(Presupuestos[[#This Row],[ALMACEN]],Tabla5[],2,0),"")</f>
        <v>Arequipa</v>
      </c>
      <c r="U629" s="19" t="str">
        <f>IFERROR(VLOOKUP(Presupuestos[[#This Row],[TIPO DE DOCUMENTO]],Tipo_Documento[],2,0)&amp;Presupuestos[[#This Row],[SERIE]]&amp;Presupuestos[[#This Row],[NUMERO]]&amp;Presupuestos[[#This Row],[RUC]],"")</f>
        <v>01FE01242610620100047218</v>
      </c>
      <c r="V629" s="3" t="s">
        <v>120</v>
      </c>
      <c r="W629" s="7">
        <v>45877</v>
      </c>
      <c r="X629" s="7">
        <v>45877</v>
      </c>
      <c r="Y629" s="3" t="s">
        <v>822</v>
      </c>
      <c r="Z629" s="3">
        <v>2426106</v>
      </c>
      <c r="AA629" s="3">
        <f>IFERROR(VLOOKUP(Presupuestos[[#This Row],[RAZON SOCIAL]],CHOOSE({1,2},Clientes_Proveedores[Razon Social],Clientes_Proveedores[Ruc / Dni]),2,0),"-")</f>
        <v>20100047218</v>
      </c>
      <c r="AB629" s="31" t="s">
        <v>1647</v>
      </c>
      <c r="AC629" s="3" t="s">
        <v>801</v>
      </c>
      <c r="AD629" s="5"/>
      <c r="AE629" s="6">
        <v>5.6</v>
      </c>
      <c r="AF629" s="6">
        <f>Presupuestos[[#This Row],[BASE]]*Presupuestos[[#This Row],[% IGV]]</f>
        <v>0</v>
      </c>
      <c r="AG629" s="22">
        <f>ROUND(SUM(Presupuestos[[#This Row],[BASE]:[IGV]]),2)</f>
        <v>5.6</v>
      </c>
      <c r="AH629" s="9">
        <f>IF(Presupuestos[[#This Row],[MONEDA]]="USD",VLOOKUP(Presupuestos[[#This Row],[FECHA DE EMISION]],Tipo_Cambio[],3,0),"")</f>
        <v>3.5510000000000002</v>
      </c>
      <c r="AI629" s="22">
        <f>IFERROR(ROUND(IF(Presupuestos[[#This Row],[MONEDA]]="PEN",Presupuestos[[#This Row],[TOTAL]],Presupuestos[[#This Row],[TOTAL]]*Presupuestos[[#This Row],[TIPO DE CAMBIO]]),2),"")</f>
        <v>19.89</v>
      </c>
      <c r="AJ629" s="5"/>
      <c r="AK629" s="33" t="s">
        <v>671</v>
      </c>
      <c r="AL629" s="5" t="s">
        <v>680</v>
      </c>
      <c r="AM629" s="23" t="s">
        <v>671</v>
      </c>
      <c r="AN629" s="23" t="s">
        <v>671</v>
      </c>
      <c r="AO629" s="7">
        <f>IFERROR(VLOOKUP("1-"&amp;Presupuestos[[#This Row],[ID DOCUMENTO]],BD_Pagos[],7,0),"")</f>
        <v>45868</v>
      </c>
      <c r="AP629" s="16" t="str">
        <f>IFERROR(VLOOKUP("1-"&amp;Presupuestos[[#This Row],[ID DOCUMENTO]],BD_Pagos[],8,0),"")</f>
        <v>B-BCP - Dolares</v>
      </c>
      <c r="AQ629" s="17">
        <f>IFERROR(VLOOKUP("1-"&amp;Presupuestos[[#This Row],[ID DOCUMENTO]],BD_Pagos[],9,0),"")</f>
        <v>350</v>
      </c>
      <c r="AR629" s="54"/>
      <c r="AS629" s="7">
        <f>IFERROR(VLOOKUP("2-"&amp;Presupuestos[[#This Row],[ID DOCUMENTO]],BD_Pagos[],7,0),"")</f>
        <v>0</v>
      </c>
      <c r="AT629" s="16" t="str">
        <f>IFERROR(VLOOKUP("2-"&amp;Presupuestos[[#This Row],[ID DOCUMENTO]],BD_Pagos[],8,0),"")</f>
        <v/>
      </c>
      <c r="AU629" s="17">
        <f>IFERROR(VLOOKUP("2-"&amp;Presupuestos[[#This Row],[ID DOCUMENTO]],BD_Pagos[],9,0),"")</f>
        <v>0</v>
      </c>
      <c r="AV629" s="20">
        <f>IF(IFERROR(VLOOKUP("2-"&amp;Presupuestos[[#This Row],[ID DOCUMENTO]],BD_Pagos[],10,0),0)&gt;Presupuestos[[#This Row],[TOTAL SOLES]],Presupuestos[[#This Row],[TOTAL SOLES]],IFERROR(VLOOKUP("2-"&amp;Presupuestos[[#This Row],[ID DOCUMENTO]],BD_Pagos[],10,0),0))</f>
        <v>0</v>
      </c>
      <c r="AW629" s="7"/>
      <c r="AX629" s="16"/>
      <c r="AY629" s="17"/>
      <c r="AZ629" s="20"/>
      <c r="BA629" s="7"/>
      <c r="BB629" s="16"/>
      <c r="BC629" s="17"/>
      <c r="BD629" s="20"/>
      <c r="BE629" s="7">
        <f>IFERROR(VLOOKUP("5-"&amp;Presupuestos[[#This Row],[ID DOCUMENTO]],BD_Pagos[],7,0),"")</f>
        <v>0</v>
      </c>
      <c r="BF629" s="17">
        <f>IFERROR(VLOOKUP("5-"&amp;Presupuestos[[#This Row],[ID DOCUMENTO]],BD_Pagos[],9,0),"")</f>
        <v>0</v>
      </c>
      <c r="BG629" s="20">
        <f>IF(IFERROR(VLOOKUP("5-"&amp;Presupuestos[[#This Row],[ID DOCUMENTO]],BD_Pagos[],10,0),0)&gt;Presupuestos[[#This Row],[TOTAL SOLES]],Presupuestos[[#This Row],[TOTAL SOLES]],IFERROR(VLOOKUP("5-"&amp;Presupuestos[[#This Row],[ID DOCUMENTO]],BD_Pagos[],10,0),0))</f>
        <v>0</v>
      </c>
      <c r="BH629" s="7">
        <f>IFERROR(VLOOKUP("1-Detraccion"&amp;Presupuestos[[#This Row],[ID DOCUMENTO]],BD_Pagos[],2,0),"")</f>
        <v>0</v>
      </c>
      <c r="BI629" s="3" t="str">
        <f>IFERROR(VLOOKUP("1-Detraccion"&amp;Presupuestos[[#This Row],[ID DOCUMENTO]],BD_Pagos[],3,0),"")</f>
        <v/>
      </c>
      <c r="BJ629" s="3">
        <f>IFERROR(VLOOKUP("1-Detraccion"&amp;Presupuestos[[#This Row],[ID DOCUMENTO]],BD_Pagos[],4,0),"")</f>
        <v>0</v>
      </c>
      <c r="BK629" s="6">
        <f>IF(IFERROR(VLOOKUP("1-Detraccion"&amp;Presupuestos[[#This Row],[ID DOCUMENTO]],BD_Pagos[],5,0),0)&gt;Presupuestos[[#This Row],[TOTAL SOLES]],Presupuestos[[#This Row],[TOTAL SOLES]],IFERROR(VLOOKUP("1-Detraccion"&amp;Presupuestos[[#This Row],[ID DOCUMENTO]],BD_Pagos[],5,0),0))</f>
        <v>0</v>
      </c>
      <c r="BL629" s="6">
        <f>IF(IFERROR(VLOOKUP("1-Detraccion"&amp;Presupuestos[[#This Row],[ID DOCUMENTO]],BD_Pagos[],6,0),0)&gt;Presupuestos[[#This Row],[TOTAL SOLES]],Presupuestos[[#This Row],[TOTAL SOLES]],IFERROR(VLOOKUP("1-Detraccion"&amp;Presupuestos[[#This Row],[ID DOCUMENTO]],BD_Pagos[],6,0),0))</f>
        <v>0</v>
      </c>
      <c r="BM629" s="37"/>
      <c r="BN629" s="3"/>
      <c r="BO629" s="3"/>
      <c r="BP629" s="6"/>
      <c r="BQ62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5.6</v>
      </c>
      <c r="BR629" s="23" t="str">
        <f>IF(Presupuestos[[#This Row],[SALDO ME-MN]]&gt;0,"PENDIENTE","CANCELADO")</f>
        <v>PENDIENTE</v>
      </c>
      <c r="BS629" s="23" t="str">
        <f>IF(COUNTIFS($U$4:$U628,Presupuestos[[#This Row],[ID DOCUMENTO]])&gt;=1,IF(B628=Presupuestos[[#This Row],[ID]],"OK","DOC. DUPLICADO"),"OK")</f>
        <v>OK</v>
      </c>
    </row>
    <row r="630" spans="2:71" ht="24" x14ac:dyDescent="0.25">
      <c r="B630" s="34">
        <f>IF(Presupuestos[[#This Row],[ID DOCUMENTO]]=U629,B629,IF(B629="ID",1,B629+1))</f>
        <v>602</v>
      </c>
      <c r="C630" s="2">
        <v>45869</v>
      </c>
      <c r="D630" s="2">
        <v>45869</v>
      </c>
      <c r="E630" s="3" t="s">
        <v>991</v>
      </c>
      <c r="F630" s="25" t="s">
        <v>43</v>
      </c>
      <c r="G630" s="25" t="s">
        <v>309</v>
      </c>
      <c r="H630" s="25" t="s">
        <v>211</v>
      </c>
      <c r="I630" s="36" t="str">
        <f>IFERROR(VLOOKUP(Presupuestos[[#This Row],[AREA]]&amp;Presupuestos[[#This Row],[CONCEPTO]]&amp;Presupuestos[[#This Row],[DESCRIPCION]],Tabla28[[Columna1]:[CÓDIGO NUEVO]],2,0),"")</f>
        <v>P0408001</v>
      </c>
      <c r="J630" s="3" t="s">
        <v>666</v>
      </c>
      <c r="K630" s="3" t="s">
        <v>666</v>
      </c>
      <c r="L630" s="3" t="s">
        <v>666</v>
      </c>
      <c r="M630" s="31" t="s">
        <v>1651</v>
      </c>
      <c r="N630" s="3"/>
      <c r="O630" s="3" t="s">
        <v>315</v>
      </c>
      <c r="P630" s="3" t="s">
        <v>147</v>
      </c>
      <c r="Q630" s="3" t="str">
        <f>IFERROR(VLOOKUP(Presupuestos[[#This Row],[CLASIFICACIÓN (N)]],Tabla17[],2,0),"")</f>
        <v>Gastos financieros</v>
      </c>
      <c r="R630" s="3" t="str">
        <f>IFERROR(VLOOKUP(Presupuestos[[#This Row],[CLASIFICACIÓN (N)]],Tabla17[],3,0),"")</f>
        <v>Operativo</v>
      </c>
      <c r="S630" s="3" t="s">
        <v>16</v>
      </c>
      <c r="T630" s="3" t="str">
        <f>IFERROR(VLOOKUP(Presupuestos[[#This Row],[ALMACEN]],Tabla5[],2,0),"")</f>
        <v>Arequipa</v>
      </c>
      <c r="U630" s="19" t="str">
        <f>IFERROR(VLOOKUP(Presupuestos[[#This Row],[TIPO DE DOCUMENTO]],Tipo_Documento[],2,0)&amp;Presupuestos[[#This Row],[SERIE]]&amp;Presupuestos[[#This Row],[NUMERO]]&amp;Presupuestos[[#This Row],[RUC]],"")</f>
        <v>01FI011610684620100047218</v>
      </c>
      <c r="V630" s="3" t="s">
        <v>120</v>
      </c>
      <c r="W630" s="7">
        <v>45878</v>
      </c>
      <c r="X630" s="7">
        <v>45878</v>
      </c>
      <c r="Y630" s="3" t="s">
        <v>1652</v>
      </c>
      <c r="Z630" s="3">
        <v>16106846</v>
      </c>
      <c r="AA630" s="3">
        <f>IFERROR(VLOOKUP(Presupuestos[[#This Row],[RAZON SOCIAL]],CHOOSE({1,2},Clientes_Proveedores[Razon Social],Clientes_Proveedores[Ruc / Dni]),2,0),"-")</f>
        <v>20100047218</v>
      </c>
      <c r="AB630" s="31" t="s">
        <v>1647</v>
      </c>
      <c r="AC630" s="3" t="s">
        <v>670</v>
      </c>
      <c r="AD630" s="5"/>
      <c r="AE630" s="6">
        <v>40.5</v>
      </c>
      <c r="AF630" s="6">
        <f>Presupuestos[[#This Row],[BASE]]*Presupuestos[[#This Row],[% IGV]]</f>
        <v>0</v>
      </c>
      <c r="AG630" s="22">
        <f>ROUND(SUM(Presupuestos[[#This Row],[BASE]:[IGV]]),2)</f>
        <v>40.5</v>
      </c>
      <c r="AH630" s="9" t="str">
        <f>IF(Presupuestos[[#This Row],[MONEDA]]="USD",VLOOKUP(Presupuestos[[#This Row],[FECHA DE EMISION]],Tipo_Cambio[],3,0),"")</f>
        <v/>
      </c>
      <c r="AI630" s="22">
        <f>IFERROR(ROUND(IF(Presupuestos[[#This Row],[MONEDA]]="PEN",Presupuestos[[#This Row],[TOTAL]],Presupuestos[[#This Row],[TOTAL]]*Presupuestos[[#This Row],[TIPO DE CAMBIO]]),2),"")</f>
        <v>40.5</v>
      </c>
      <c r="AJ630" s="5"/>
      <c r="AK630" s="33" t="s">
        <v>671</v>
      </c>
      <c r="AL630" s="5" t="s">
        <v>680</v>
      </c>
      <c r="AM630" s="23" t="s">
        <v>671</v>
      </c>
      <c r="AN630" s="23" t="s">
        <v>671</v>
      </c>
      <c r="AO630" s="7">
        <f>IFERROR(VLOOKUP("1-"&amp;Presupuestos[[#This Row],[ID DOCUMENTO]],BD_Pagos[],7,0),"")</f>
        <v>45869</v>
      </c>
      <c r="AP630" s="16" t="str">
        <f>IFERROR(VLOOKUP("1-"&amp;Presupuestos[[#This Row],[ID DOCUMENTO]],BD_Pagos[],8,0),"")</f>
        <v>B-BCP - Soles</v>
      </c>
      <c r="AQ630" s="17">
        <f>IFERROR(VLOOKUP("1-"&amp;Presupuestos[[#This Row],[ID DOCUMENTO]],BD_Pagos[],9,0),"")</f>
        <v>0</v>
      </c>
      <c r="AR630" s="54"/>
      <c r="AS630" s="7">
        <f>IFERROR(VLOOKUP("2-"&amp;Presupuestos[[#This Row],[ID DOCUMENTO]],BD_Pagos[],7,0),"")</f>
        <v>45869</v>
      </c>
      <c r="AT630" s="16" t="str">
        <f>IFERROR(VLOOKUP("2-"&amp;Presupuestos[[#This Row],[ID DOCUMENTO]],BD_Pagos[],8,0),"")</f>
        <v>B-BCP - Soles</v>
      </c>
      <c r="AU630" s="17">
        <f>IFERROR(VLOOKUP("2-"&amp;Presupuestos[[#This Row],[ID DOCUMENTO]],BD_Pagos[],9,0),"")</f>
        <v>975646</v>
      </c>
      <c r="AV630" s="20">
        <f>IF(IFERROR(VLOOKUP("2-"&amp;Presupuestos[[#This Row],[ID DOCUMENTO]],BD_Pagos[],10,0),0)&gt;Presupuestos[[#This Row],[TOTAL SOLES]],Presupuestos[[#This Row],[TOTAL SOLES]],IFERROR(VLOOKUP("2-"&amp;Presupuestos[[#This Row],[ID DOCUMENTO]],BD_Pagos[],10,0),0))</f>
        <v>5.5</v>
      </c>
      <c r="AW630" s="7"/>
      <c r="AX630" s="16"/>
      <c r="AY630" s="17"/>
      <c r="AZ630" s="20"/>
      <c r="BA630" s="7"/>
      <c r="BB630" s="16"/>
      <c r="BC630" s="17"/>
      <c r="BD630" s="20"/>
      <c r="BE630" s="7">
        <f>IFERROR(VLOOKUP("5-"&amp;Presupuestos[[#This Row],[ID DOCUMENTO]],BD_Pagos[],7,0),"")</f>
        <v>0</v>
      </c>
      <c r="BF630" s="17">
        <f>IFERROR(VLOOKUP("5-"&amp;Presupuestos[[#This Row],[ID DOCUMENTO]],BD_Pagos[],9,0),"")</f>
        <v>0</v>
      </c>
      <c r="BG630" s="20">
        <f>IF(IFERROR(VLOOKUP("5-"&amp;Presupuestos[[#This Row],[ID DOCUMENTO]],BD_Pagos[],10,0),0)&gt;Presupuestos[[#This Row],[TOTAL SOLES]],Presupuestos[[#This Row],[TOTAL SOLES]],IFERROR(VLOOKUP("5-"&amp;Presupuestos[[#This Row],[ID DOCUMENTO]],BD_Pagos[],10,0),0))</f>
        <v>0</v>
      </c>
      <c r="BH630" s="7">
        <f>IFERROR(VLOOKUP("1-Detraccion"&amp;Presupuestos[[#This Row],[ID DOCUMENTO]],BD_Pagos[],2,0),"")</f>
        <v>0</v>
      </c>
      <c r="BI630" s="3" t="str">
        <f>IFERROR(VLOOKUP("1-Detraccion"&amp;Presupuestos[[#This Row],[ID DOCUMENTO]],BD_Pagos[],3,0),"")</f>
        <v/>
      </c>
      <c r="BJ630" s="3">
        <f>IFERROR(VLOOKUP("1-Detraccion"&amp;Presupuestos[[#This Row],[ID DOCUMENTO]],BD_Pagos[],4,0),"")</f>
        <v>0</v>
      </c>
      <c r="BK630" s="6">
        <f>IF(IFERROR(VLOOKUP("1-Detraccion"&amp;Presupuestos[[#This Row],[ID DOCUMENTO]],BD_Pagos[],5,0),0)&gt;Presupuestos[[#This Row],[TOTAL SOLES]],Presupuestos[[#This Row],[TOTAL SOLES]],IFERROR(VLOOKUP("1-Detraccion"&amp;Presupuestos[[#This Row],[ID DOCUMENTO]],BD_Pagos[],5,0),0))</f>
        <v>0</v>
      </c>
      <c r="BL630" s="6">
        <f>IF(IFERROR(VLOOKUP("1-Detraccion"&amp;Presupuestos[[#This Row],[ID DOCUMENTO]],BD_Pagos[],6,0),0)&gt;Presupuestos[[#This Row],[TOTAL SOLES]],Presupuestos[[#This Row],[TOTAL SOLES]],IFERROR(VLOOKUP("1-Detraccion"&amp;Presupuestos[[#This Row],[ID DOCUMENTO]],BD_Pagos[],6,0),0))</f>
        <v>0</v>
      </c>
      <c r="BM630" s="37"/>
      <c r="BN630" s="3"/>
      <c r="BO630" s="3"/>
      <c r="BP630" s="6"/>
      <c r="BQ63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v>
      </c>
      <c r="BR630" s="23" t="str">
        <f>IF(Presupuestos[[#This Row],[SALDO ME-MN]]&gt;0,"PENDIENTE","CANCELADO")</f>
        <v>PENDIENTE</v>
      </c>
      <c r="BS630" s="23" t="str">
        <f>IF(COUNTIFS($U$4:$U629,Presupuestos[[#This Row],[ID DOCUMENTO]])&gt;=1,IF(B629=Presupuestos[[#This Row],[ID]],"OK","DOC. DUPLICADO"),"OK")</f>
        <v>OK</v>
      </c>
    </row>
    <row r="631" spans="2:71" x14ac:dyDescent="0.25">
      <c r="B631" s="34">
        <f>IF(Presupuestos[[#This Row],[ID DOCUMENTO]]=U630,B630,IF(B630="ID",1,B630+1))</f>
        <v>603</v>
      </c>
      <c r="C631" s="2">
        <v>45859</v>
      </c>
      <c r="D631" s="2">
        <v>45859</v>
      </c>
      <c r="E631" s="3" t="s">
        <v>838</v>
      </c>
      <c r="F631" s="25" t="s">
        <v>35</v>
      </c>
      <c r="G631" s="25" t="s">
        <v>223</v>
      </c>
      <c r="H631" s="25" t="s">
        <v>199</v>
      </c>
      <c r="I631" s="36" t="str">
        <f>IFERROR(VLOOKUP(Presupuestos[[#This Row],[AREA]]&amp;Presupuestos[[#This Row],[CONCEPTO]]&amp;Presupuestos[[#This Row],[DESCRIPCION]],Tabla28[[Columna1]:[CÓDIGO NUEVO]],2,0),"")</f>
        <v>P0303001</v>
      </c>
      <c r="J631" s="3" t="s">
        <v>666</v>
      </c>
      <c r="K631" s="3" t="s">
        <v>666</v>
      </c>
      <c r="L631" s="3" t="s">
        <v>666</v>
      </c>
      <c r="M631" s="31" t="s">
        <v>1653</v>
      </c>
      <c r="N631" s="3" t="s">
        <v>40</v>
      </c>
      <c r="O631" s="3" t="s">
        <v>308</v>
      </c>
      <c r="P631" s="3" t="s">
        <v>122</v>
      </c>
      <c r="Q631" s="3" t="str">
        <f>IFERROR(VLOOKUP(Presupuestos[[#This Row],[CLASIFICACIÓN (N)]],Tabla17[],2,0),"")</f>
        <v>Costos de ventas</v>
      </c>
      <c r="R631" s="3" t="str">
        <f>IFERROR(VLOOKUP(Presupuestos[[#This Row],[CLASIFICACIÓN (N)]],Tabla17[],3,0),"")</f>
        <v>Operativo</v>
      </c>
      <c r="S631" s="3" t="s">
        <v>16</v>
      </c>
      <c r="T631" s="3" t="str">
        <f>IFERROR(VLOOKUP(Presupuestos[[#This Row],[ALMACEN]],Tabla5[],2,0),"")</f>
        <v>Arequipa</v>
      </c>
      <c r="U631" s="19" t="str">
        <f>IFERROR(VLOOKUP(Presupuestos[[#This Row],[TIPO DE DOCUMENTO]],Tipo_Documento[],2,0)&amp;Presupuestos[[#This Row],[SERIE]]&amp;Presupuestos[[#This Row],[NUMERO]]&amp;Presupuestos[[#This Row],[RUC]],"")</f>
        <v>01FT01181520612112500</v>
      </c>
      <c r="V631" s="3" t="s">
        <v>120</v>
      </c>
      <c r="W631" s="7">
        <v>45859</v>
      </c>
      <c r="X631" s="7">
        <v>45859</v>
      </c>
      <c r="Y631" s="3" t="s">
        <v>845</v>
      </c>
      <c r="Z631" s="3">
        <v>1815</v>
      </c>
      <c r="AA631" s="3">
        <f>IFERROR(VLOOKUP(Presupuestos[[#This Row],[RAZON SOCIAL]],CHOOSE({1,2},Clientes_Proveedores[Razon Social],Clientes_Proveedores[Ruc / Dni]),2,0),"-")</f>
        <v>20612112500</v>
      </c>
      <c r="AB631" s="31" t="s">
        <v>846</v>
      </c>
      <c r="AC631" s="3" t="s">
        <v>670</v>
      </c>
      <c r="AD631" s="5">
        <v>0.18</v>
      </c>
      <c r="AE631" s="6">
        <v>8.4749999999999996</v>
      </c>
      <c r="AF631" s="6">
        <f>Presupuestos[[#This Row],[BASE]]*Presupuestos[[#This Row],[% IGV]]</f>
        <v>1.5254999999999999</v>
      </c>
      <c r="AG631" s="22">
        <f>ROUND(SUM(Presupuestos[[#This Row],[BASE]:[IGV]]),2)</f>
        <v>10</v>
      </c>
      <c r="AH631" s="9" t="str">
        <f>IF(Presupuestos[[#This Row],[MONEDA]]="USD",VLOOKUP(Presupuestos[[#This Row],[FECHA DE EMISION]],Tipo_Cambio[],3,0),"")</f>
        <v/>
      </c>
      <c r="AI631" s="22">
        <f>IFERROR(ROUND(IF(Presupuestos[[#This Row],[MONEDA]]="PEN",Presupuestos[[#This Row],[TOTAL]],Presupuestos[[#This Row],[TOTAL]]*Presupuestos[[#This Row],[TIPO DE CAMBIO]]),2),"")</f>
        <v>10</v>
      </c>
      <c r="AJ631" s="5"/>
      <c r="AK631" s="33" t="s">
        <v>671</v>
      </c>
      <c r="AL631" s="5" t="s">
        <v>715</v>
      </c>
      <c r="AM631" s="23" t="s">
        <v>671</v>
      </c>
      <c r="AN631" s="23" t="s">
        <v>671</v>
      </c>
      <c r="AO631" s="7">
        <f>IFERROR(VLOOKUP("1-"&amp;Presupuestos[[#This Row],[ID DOCUMENTO]],BD_Pagos[],7,0),"")</f>
        <v>45859</v>
      </c>
      <c r="AP631" s="16" t="str">
        <f>IFERROR(VLOOKUP("1-"&amp;Presupuestos[[#This Row],[ID DOCUMENTO]],BD_Pagos[],8,0),"")</f>
        <v>C_Ope_005</v>
      </c>
      <c r="AQ631" s="17">
        <f>IFERROR(VLOOKUP("1-"&amp;Presupuestos[[#This Row],[ID DOCUMENTO]],BD_Pagos[],9,0),"")</f>
        <v>24990</v>
      </c>
      <c r="AR631" s="54"/>
      <c r="AS631" s="7">
        <f>IFERROR(VLOOKUP("2-"&amp;Presupuestos[[#This Row],[ID DOCUMENTO]],BD_Pagos[],7,0),"")</f>
        <v>0</v>
      </c>
      <c r="AT631" s="16" t="str">
        <f>IFERROR(VLOOKUP("2-"&amp;Presupuestos[[#This Row],[ID DOCUMENTO]],BD_Pagos[],8,0),"")</f>
        <v/>
      </c>
      <c r="AU631" s="17">
        <f>IFERROR(VLOOKUP("2-"&amp;Presupuestos[[#This Row],[ID DOCUMENTO]],BD_Pagos[],9,0),"")</f>
        <v>0</v>
      </c>
      <c r="AV631" s="20">
        <f>IF(IFERROR(VLOOKUP("2-"&amp;Presupuestos[[#This Row],[ID DOCUMENTO]],BD_Pagos[],10,0),0)&gt;Presupuestos[[#This Row],[TOTAL SOLES]],Presupuestos[[#This Row],[TOTAL SOLES]],IFERROR(VLOOKUP("2-"&amp;Presupuestos[[#This Row],[ID DOCUMENTO]],BD_Pagos[],10,0),0))</f>
        <v>0</v>
      </c>
      <c r="AW631" s="7"/>
      <c r="AX631" s="16"/>
      <c r="AY631" s="17"/>
      <c r="AZ631" s="20"/>
      <c r="BA631" s="7"/>
      <c r="BB631" s="16"/>
      <c r="BC631" s="17"/>
      <c r="BD631" s="20"/>
      <c r="BE631" s="7">
        <f>IFERROR(VLOOKUP("5-"&amp;Presupuestos[[#This Row],[ID DOCUMENTO]],BD_Pagos[],7,0),"")</f>
        <v>0</v>
      </c>
      <c r="BF631" s="17">
        <f>IFERROR(VLOOKUP("5-"&amp;Presupuestos[[#This Row],[ID DOCUMENTO]],BD_Pagos[],9,0),"")</f>
        <v>0</v>
      </c>
      <c r="BG631" s="20">
        <f>IF(IFERROR(VLOOKUP("5-"&amp;Presupuestos[[#This Row],[ID DOCUMENTO]],BD_Pagos[],10,0),0)&gt;Presupuestos[[#This Row],[TOTAL SOLES]],Presupuestos[[#This Row],[TOTAL SOLES]],IFERROR(VLOOKUP("5-"&amp;Presupuestos[[#This Row],[ID DOCUMENTO]],BD_Pagos[],10,0),0))</f>
        <v>0</v>
      </c>
      <c r="BH631" s="7">
        <f>IFERROR(VLOOKUP("1-Detraccion"&amp;Presupuestos[[#This Row],[ID DOCUMENTO]],BD_Pagos[],2,0),"")</f>
        <v>0</v>
      </c>
      <c r="BI631" s="3" t="str">
        <f>IFERROR(VLOOKUP("1-Detraccion"&amp;Presupuestos[[#This Row],[ID DOCUMENTO]],BD_Pagos[],3,0),"")</f>
        <v/>
      </c>
      <c r="BJ631" s="3">
        <f>IFERROR(VLOOKUP("1-Detraccion"&amp;Presupuestos[[#This Row],[ID DOCUMENTO]],BD_Pagos[],4,0),"")</f>
        <v>0</v>
      </c>
      <c r="BK631" s="6">
        <f>IF(IFERROR(VLOOKUP("1-Detraccion"&amp;Presupuestos[[#This Row],[ID DOCUMENTO]],BD_Pagos[],5,0),0)&gt;Presupuestos[[#This Row],[TOTAL SOLES]],Presupuestos[[#This Row],[TOTAL SOLES]],IFERROR(VLOOKUP("1-Detraccion"&amp;Presupuestos[[#This Row],[ID DOCUMENTO]],BD_Pagos[],5,0),0))</f>
        <v>0</v>
      </c>
      <c r="BL631" s="6">
        <f>IF(IFERROR(VLOOKUP("1-Detraccion"&amp;Presupuestos[[#This Row],[ID DOCUMENTO]],BD_Pagos[],6,0),0)&gt;Presupuestos[[#This Row],[TOTAL SOLES]],Presupuestos[[#This Row],[TOTAL SOLES]],IFERROR(VLOOKUP("1-Detraccion"&amp;Presupuestos[[#This Row],[ID DOCUMENTO]],BD_Pagos[],6,0),0))</f>
        <v>0</v>
      </c>
      <c r="BM631" s="37"/>
      <c r="BN631" s="3"/>
      <c r="BO631" s="3"/>
      <c r="BP631" s="6"/>
      <c r="BQ63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631" s="23" t="str">
        <f>IF(Presupuestos[[#This Row],[SALDO ME-MN]]&gt;0,"PENDIENTE","CANCELADO")</f>
        <v>PENDIENTE</v>
      </c>
      <c r="BS631" s="23" t="str">
        <f>IF(COUNTIFS($U$4:$U630,Presupuestos[[#This Row],[ID DOCUMENTO]])&gt;=1,IF(B630=Presupuestos[[#This Row],[ID]],"OK","DOC. DUPLICADO"),"OK")</f>
        <v>OK</v>
      </c>
    </row>
    <row r="632" spans="2:71" x14ac:dyDescent="0.25">
      <c r="B632" s="34">
        <f>IF(Presupuestos[[#This Row],[ID DOCUMENTO]]=U631,B631,IF(B631="ID",1,B631+1))</f>
        <v>604</v>
      </c>
      <c r="C632" s="2">
        <v>45859</v>
      </c>
      <c r="D632" s="2">
        <v>45859</v>
      </c>
      <c r="E632" s="3" t="s">
        <v>838</v>
      </c>
      <c r="F632" s="25" t="s">
        <v>35</v>
      </c>
      <c r="G632" s="25" t="s">
        <v>223</v>
      </c>
      <c r="H632" s="25" t="s">
        <v>199</v>
      </c>
      <c r="I632" s="36" t="str">
        <f>IFERROR(VLOOKUP(Presupuestos[[#This Row],[AREA]]&amp;Presupuestos[[#This Row],[CONCEPTO]]&amp;Presupuestos[[#This Row],[DESCRIPCION]],Tabla28[[Columna1]:[CÓDIGO NUEVO]],2,0),"")</f>
        <v>P0303001</v>
      </c>
      <c r="J632" s="3" t="s">
        <v>666</v>
      </c>
      <c r="K632" s="3" t="s">
        <v>666</v>
      </c>
      <c r="L632" s="3" t="s">
        <v>666</v>
      </c>
      <c r="M632" s="31" t="s">
        <v>1654</v>
      </c>
      <c r="N632" s="3" t="s">
        <v>40</v>
      </c>
      <c r="O632" s="3" t="s">
        <v>308</v>
      </c>
      <c r="P632" s="3" t="s">
        <v>122</v>
      </c>
      <c r="Q632" s="3" t="str">
        <f>IFERROR(VLOOKUP(Presupuestos[[#This Row],[CLASIFICACIÓN (N)]],Tabla17[],2,0),"")</f>
        <v>Costos de ventas</v>
      </c>
      <c r="R632" s="3" t="str">
        <f>IFERROR(VLOOKUP(Presupuestos[[#This Row],[CLASIFICACIÓN (N)]],Tabla17[],3,0),"")</f>
        <v>Operativo</v>
      </c>
      <c r="S632" s="3" t="s">
        <v>16</v>
      </c>
      <c r="T632" s="3" t="str">
        <f>IFERROR(VLOOKUP(Presupuestos[[#This Row],[ALMACEN]],Tabla5[],2,0),"")</f>
        <v>Arequipa</v>
      </c>
      <c r="U632" s="19" t="str">
        <f>IFERROR(VLOOKUP(Presupuestos[[#This Row],[TIPO DE DOCUMENTO]],Tipo_Documento[],2,0)&amp;Presupuestos[[#This Row],[SERIE]]&amp;Presupuestos[[#This Row],[NUMERO]]&amp;Presupuestos[[#This Row],[RUC]],"")</f>
        <v>01FT01181020612112500</v>
      </c>
      <c r="V632" s="3" t="s">
        <v>120</v>
      </c>
      <c r="W632" s="7">
        <v>45859</v>
      </c>
      <c r="X632" s="7">
        <v>45859</v>
      </c>
      <c r="Y632" s="3" t="s">
        <v>845</v>
      </c>
      <c r="Z632" s="3">
        <v>1810</v>
      </c>
      <c r="AA632" s="3">
        <f>IFERROR(VLOOKUP(Presupuestos[[#This Row],[RAZON SOCIAL]],CHOOSE({1,2},Clientes_Proveedores[Razon Social],Clientes_Proveedores[Ruc / Dni]),2,0),"-")</f>
        <v>20612112500</v>
      </c>
      <c r="AB632" s="31" t="s">
        <v>846</v>
      </c>
      <c r="AC632" s="3" t="s">
        <v>670</v>
      </c>
      <c r="AD632" s="5">
        <v>0.18</v>
      </c>
      <c r="AE632" s="6">
        <v>8.4749999999999996</v>
      </c>
      <c r="AF632" s="6">
        <f>Presupuestos[[#This Row],[BASE]]*Presupuestos[[#This Row],[% IGV]]</f>
        <v>1.5254999999999999</v>
      </c>
      <c r="AG632" s="22">
        <f>ROUND(SUM(Presupuestos[[#This Row],[BASE]:[IGV]]),2)</f>
        <v>10</v>
      </c>
      <c r="AH632" s="9" t="str">
        <f>IF(Presupuestos[[#This Row],[MONEDA]]="USD",VLOOKUP(Presupuestos[[#This Row],[FECHA DE EMISION]],Tipo_Cambio[],3,0),"")</f>
        <v/>
      </c>
      <c r="AI632" s="22">
        <f>IFERROR(ROUND(IF(Presupuestos[[#This Row],[MONEDA]]="PEN",Presupuestos[[#This Row],[TOTAL]],Presupuestos[[#This Row],[TOTAL]]*Presupuestos[[#This Row],[TIPO DE CAMBIO]]),2),"")</f>
        <v>10</v>
      </c>
      <c r="AJ632" s="5"/>
      <c r="AK632" s="33" t="s">
        <v>671</v>
      </c>
      <c r="AL632" s="5" t="s">
        <v>715</v>
      </c>
      <c r="AM632" s="23" t="s">
        <v>671</v>
      </c>
      <c r="AN632" s="23" t="s">
        <v>671</v>
      </c>
      <c r="AO632" s="7">
        <f>IFERROR(VLOOKUP("1-"&amp;Presupuestos[[#This Row],[ID DOCUMENTO]],BD_Pagos[],7,0),"")</f>
        <v>45859</v>
      </c>
      <c r="AP632" s="16" t="str">
        <f>IFERROR(VLOOKUP("1-"&amp;Presupuestos[[#This Row],[ID DOCUMENTO]],BD_Pagos[],8,0),"")</f>
        <v>C_Ope_005</v>
      </c>
      <c r="AQ632" s="17">
        <f>IFERROR(VLOOKUP("1-"&amp;Presupuestos[[#This Row],[ID DOCUMENTO]],BD_Pagos[],9,0),"")</f>
        <v>24991</v>
      </c>
      <c r="AR632" s="54"/>
      <c r="AS632" s="7">
        <f>IFERROR(VLOOKUP("2-"&amp;Presupuestos[[#This Row],[ID DOCUMENTO]],BD_Pagos[],7,0),"")</f>
        <v>0</v>
      </c>
      <c r="AT632" s="16" t="str">
        <f>IFERROR(VLOOKUP("2-"&amp;Presupuestos[[#This Row],[ID DOCUMENTO]],BD_Pagos[],8,0),"")</f>
        <v/>
      </c>
      <c r="AU632" s="17">
        <f>IFERROR(VLOOKUP("2-"&amp;Presupuestos[[#This Row],[ID DOCUMENTO]],BD_Pagos[],9,0),"")</f>
        <v>0</v>
      </c>
      <c r="AV632" s="20">
        <f>IF(IFERROR(VLOOKUP("2-"&amp;Presupuestos[[#This Row],[ID DOCUMENTO]],BD_Pagos[],10,0),0)&gt;Presupuestos[[#This Row],[TOTAL SOLES]],Presupuestos[[#This Row],[TOTAL SOLES]],IFERROR(VLOOKUP("2-"&amp;Presupuestos[[#This Row],[ID DOCUMENTO]],BD_Pagos[],10,0),0))</f>
        <v>0</v>
      </c>
      <c r="AW632" s="7"/>
      <c r="AX632" s="16"/>
      <c r="AY632" s="17"/>
      <c r="AZ632" s="20"/>
      <c r="BA632" s="7"/>
      <c r="BB632" s="16"/>
      <c r="BC632" s="17"/>
      <c r="BD632" s="20"/>
      <c r="BE632" s="7">
        <f>IFERROR(VLOOKUP("5-"&amp;Presupuestos[[#This Row],[ID DOCUMENTO]],BD_Pagos[],7,0),"")</f>
        <v>0</v>
      </c>
      <c r="BF632" s="17">
        <f>IFERROR(VLOOKUP("5-"&amp;Presupuestos[[#This Row],[ID DOCUMENTO]],BD_Pagos[],9,0),"")</f>
        <v>0</v>
      </c>
      <c r="BG632" s="20">
        <f>IF(IFERROR(VLOOKUP("5-"&amp;Presupuestos[[#This Row],[ID DOCUMENTO]],BD_Pagos[],10,0),0)&gt;Presupuestos[[#This Row],[TOTAL SOLES]],Presupuestos[[#This Row],[TOTAL SOLES]],IFERROR(VLOOKUP("5-"&amp;Presupuestos[[#This Row],[ID DOCUMENTO]],BD_Pagos[],10,0),0))</f>
        <v>0</v>
      </c>
      <c r="BH632" s="7">
        <f>IFERROR(VLOOKUP("1-Detraccion"&amp;Presupuestos[[#This Row],[ID DOCUMENTO]],BD_Pagos[],2,0),"")</f>
        <v>0</v>
      </c>
      <c r="BI632" s="3" t="str">
        <f>IFERROR(VLOOKUP("1-Detraccion"&amp;Presupuestos[[#This Row],[ID DOCUMENTO]],BD_Pagos[],3,0),"")</f>
        <v/>
      </c>
      <c r="BJ632" s="3">
        <f>IFERROR(VLOOKUP("1-Detraccion"&amp;Presupuestos[[#This Row],[ID DOCUMENTO]],BD_Pagos[],4,0),"")</f>
        <v>0</v>
      </c>
      <c r="BK632" s="6">
        <f>IF(IFERROR(VLOOKUP("1-Detraccion"&amp;Presupuestos[[#This Row],[ID DOCUMENTO]],BD_Pagos[],5,0),0)&gt;Presupuestos[[#This Row],[TOTAL SOLES]],Presupuestos[[#This Row],[TOTAL SOLES]],IFERROR(VLOOKUP("1-Detraccion"&amp;Presupuestos[[#This Row],[ID DOCUMENTO]],BD_Pagos[],5,0),0))</f>
        <v>0</v>
      </c>
      <c r="BL632" s="6">
        <f>IF(IFERROR(VLOOKUP("1-Detraccion"&amp;Presupuestos[[#This Row],[ID DOCUMENTO]],BD_Pagos[],6,0),0)&gt;Presupuestos[[#This Row],[TOTAL SOLES]],Presupuestos[[#This Row],[TOTAL SOLES]],IFERROR(VLOOKUP("1-Detraccion"&amp;Presupuestos[[#This Row],[ID DOCUMENTO]],BD_Pagos[],6,0),0))</f>
        <v>0</v>
      </c>
      <c r="BM632" s="37"/>
      <c r="BN632" s="3"/>
      <c r="BO632" s="3"/>
      <c r="BP632" s="6"/>
      <c r="BQ63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632" s="23" t="str">
        <f>IF(Presupuestos[[#This Row],[SALDO ME-MN]]&gt;0,"PENDIENTE","CANCELADO")</f>
        <v>PENDIENTE</v>
      </c>
      <c r="BS632" s="23" t="str">
        <f>IF(COUNTIFS($U$4:$U631,Presupuestos[[#This Row],[ID DOCUMENTO]])&gt;=1,IF(B631=Presupuestos[[#This Row],[ID]],"OK","DOC. DUPLICADO"),"OK")</f>
        <v>OK</v>
      </c>
    </row>
    <row r="633" spans="2:71" ht="24" x14ac:dyDescent="0.25">
      <c r="B633" s="34">
        <f>IF(Presupuestos[[#This Row],[ID DOCUMENTO]]=U632,B632,IF(B632="ID",1,B632+1))</f>
        <v>605</v>
      </c>
      <c r="C633" s="2">
        <v>45860</v>
      </c>
      <c r="D633" s="2">
        <v>45860</v>
      </c>
      <c r="E633" s="3" t="s">
        <v>838</v>
      </c>
      <c r="F633" s="25" t="s">
        <v>35</v>
      </c>
      <c r="G633" s="25" t="s">
        <v>223</v>
      </c>
      <c r="H633" s="25" t="s">
        <v>214</v>
      </c>
      <c r="I633" s="36" t="str">
        <f>IFERROR(VLOOKUP(Presupuestos[[#This Row],[AREA]]&amp;Presupuestos[[#This Row],[CONCEPTO]]&amp;Presupuestos[[#This Row],[DESCRIPCION]],Tabla28[[Columna1]:[CÓDIGO NUEVO]],2,0),"")</f>
        <v>P0303002</v>
      </c>
      <c r="J633" s="3" t="s">
        <v>666</v>
      </c>
      <c r="K633" s="3" t="s">
        <v>666</v>
      </c>
      <c r="L633" s="3" t="s">
        <v>666</v>
      </c>
      <c r="M633" s="31" t="s">
        <v>1655</v>
      </c>
      <c r="N633" s="3" t="s">
        <v>40</v>
      </c>
      <c r="O633" s="3" t="s">
        <v>300</v>
      </c>
      <c r="P633" s="3" t="s">
        <v>122</v>
      </c>
      <c r="Q633" s="3" t="str">
        <f>IFERROR(VLOOKUP(Presupuestos[[#This Row],[CLASIFICACIÓN (N)]],Tabla17[],2,0),"")</f>
        <v>Costos de ventas</v>
      </c>
      <c r="R633" s="3" t="str">
        <f>IFERROR(VLOOKUP(Presupuestos[[#This Row],[CLASIFICACIÓN (N)]],Tabla17[],3,0),"")</f>
        <v>Operativo</v>
      </c>
      <c r="S633" s="3" t="s">
        <v>16</v>
      </c>
      <c r="T633" s="3" t="str">
        <f>IFERROR(VLOOKUP(Presupuestos[[#This Row],[ALMACEN]],Tabla5[],2,0),"")</f>
        <v>Arequipa</v>
      </c>
      <c r="U633" s="19" t="str">
        <f>IFERROR(VLOOKUP(Presupuestos[[#This Row],[TIPO DE DOCUMENTO]],Tipo_Documento[],2,0)&amp;Presupuestos[[#This Row],[SERIE]]&amp;Presupuestos[[#This Row],[NUMERO]]&amp;Presupuestos[[#This Row],[RUC]],"")</f>
        <v>01F311184769720517252558</v>
      </c>
      <c r="V633" s="3" t="s">
        <v>120</v>
      </c>
      <c r="W633" s="7">
        <v>45860</v>
      </c>
      <c r="X633" s="7">
        <v>45860</v>
      </c>
      <c r="Y633" s="3" t="s">
        <v>1656</v>
      </c>
      <c r="Z633" s="3">
        <v>1847697</v>
      </c>
      <c r="AA633" s="3">
        <f>IFERROR(VLOOKUP(Presupuestos[[#This Row],[RAZON SOCIAL]],CHOOSE({1,2},Clientes_Proveedores[Razon Social],Clientes_Proveedores[Ruc / Dni]),2,0),"-")</f>
        <v>20517252558</v>
      </c>
      <c r="AB633" s="31" t="s">
        <v>714</v>
      </c>
      <c r="AC633" s="3" t="s">
        <v>670</v>
      </c>
      <c r="AD633" s="5">
        <v>0.18</v>
      </c>
      <c r="AE633" s="6">
        <v>6.5250000000000004</v>
      </c>
      <c r="AF633" s="6">
        <f>Presupuestos[[#This Row],[BASE]]*Presupuestos[[#This Row],[% IGV]]</f>
        <v>1.1745000000000001</v>
      </c>
      <c r="AG633" s="22">
        <f>ROUND(SUM(Presupuestos[[#This Row],[BASE]:[IGV]]),2)</f>
        <v>7.7</v>
      </c>
      <c r="AH633" s="9" t="str">
        <f>IF(Presupuestos[[#This Row],[MONEDA]]="USD",VLOOKUP(Presupuestos[[#This Row],[FECHA DE EMISION]],Tipo_Cambio[],3,0),"")</f>
        <v/>
      </c>
      <c r="AI633" s="22">
        <f>IFERROR(ROUND(IF(Presupuestos[[#This Row],[MONEDA]]="PEN",Presupuestos[[#This Row],[TOTAL]],Presupuestos[[#This Row],[TOTAL]]*Presupuestos[[#This Row],[TIPO DE CAMBIO]]),2),"")</f>
        <v>7.7</v>
      </c>
      <c r="AJ633" s="5"/>
      <c r="AK633" s="33" t="s">
        <v>671</v>
      </c>
      <c r="AL633" s="5" t="s">
        <v>715</v>
      </c>
      <c r="AM633" s="23" t="s">
        <v>671</v>
      </c>
      <c r="AN633" s="23" t="s">
        <v>671</v>
      </c>
      <c r="AO633" s="7">
        <f>IFERROR(VLOOKUP("1-"&amp;Presupuestos[[#This Row],[ID DOCUMENTO]],BD_Pagos[],7,0),"")</f>
        <v>45860</v>
      </c>
      <c r="AP633" s="16" t="str">
        <f>IFERROR(VLOOKUP("1-"&amp;Presupuestos[[#This Row],[ID DOCUMENTO]],BD_Pagos[],8,0),"")</f>
        <v>C_Ope_005</v>
      </c>
      <c r="AQ633" s="17">
        <f>IFERROR(VLOOKUP("1-"&amp;Presupuestos[[#This Row],[ID DOCUMENTO]],BD_Pagos[],9,0),"")</f>
        <v>25005</v>
      </c>
      <c r="AR633" s="54"/>
      <c r="AS633" s="7">
        <f>IFERROR(VLOOKUP("2-"&amp;Presupuestos[[#This Row],[ID DOCUMENTO]],BD_Pagos[],7,0),"")</f>
        <v>0</v>
      </c>
      <c r="AT633" s="16" t="str">
        <f>IFERROR(VLOOKUP("2-"&amp;Presupuestos[[#This Row],[ID DOCUMENTO]],BD_Pagos[],8,0),"")</f>
        <v/>
      </c>
      <c r="AU633" s="17">
        <f>IFERROR(VLOOKUP("2-"&amp;Presupuestos[[#This Row],[ID DOCUMENTO]],BD_Pagos[],9,0),"")</f>
        <v>0</v>
      </c>
      <c r="AV633" s="20">
        <f>IF(IFERROR(VLOOKUP("2-"&amp;Presupuestos[[#This Row],[ID DOCUMENTO]],BD_Pagos[],10,0),0)&gt;Presupuestos[[#This Row],[TOTAL SOLES]],Presupuestos[[#This Row],[TOTAL SOLES]],IFERROR(VLOOKUP("2-"&amp;Presupuestos[[#This Row],[ID DOCUMENTO]],BD_Pagos[],10,0),0))</f>
        <v>0</v>
      </c>
      <c r="AW633" s="7"/>
      <c r="AX633" s="16"/>
      <c r="AY633" s="17"/>
      <c r="AZ633" s="20"/>
      <c r="BA633" s="7"/>
      <c r="BB633" s="16"/>
      <c r="BC633" s="17"/>
      <c r="BD633" s="20"/>
      <c r="BE633" s="7">
        <f>IFERROR(VLOOKUP("5-"&amp;Presupuestos[[#This Row],[ID DOCUMENTO]],BD_Pagos[],7,0),"")</f>
        <v>0</v>
      </c>
      <c r="BF633" s="17">
        <f>IFERROR(VLOOKUP("5-"&amp;Presupuestos[[#This Row],[ID DOCUMENTO]],BD_Pagos[],9,0),"")</f>
        <v>0</v>
      </c>
      <c r="BG633" s="20">
        <f>IF(IFERROR(VLOOKUP("5-"&amp;Presupuestos[[#This Row],[ID DOCUMENTO]],BD_Pagos[],10,0),0)&gt;Presupuestos[[#This Row],[TOTAL SOLES]],Presupuestos[[#This Row],[TOTAL SOLES]],IFERROR(VLOOKUP("5-"&amp;Presupuestos[[#This Row],[ID DOCUMENTO]],BD_Pagos[],10,0),0))</f>
        <v>0</v>
      </c>
      <c r="BH633" s="7">
        <f>IFERROR(VLOOKUP("1-Detraccion"&amp;Presupuestos[[#This Row],[ID DOCUMENTO]],BD_Pagos[],2,0),"")</f>
        <v>0</v>
      </c>
      <c r="BI633" s="3" t="str">
        <f>IFERROR(VLOOKUP("1-Detraccion"&amp;Presupuestos[[#This Row],[ID DOCUMENTO]],BD_Pagos[],3,0),"")</f>
        <v/>
      </c>
      <c r="BJ633" s="3">
        <f>IFERROR(VLOOKUP("1-Detraccion"&amp;Presupuestos[[#This Row],[ID DOCUMENTO]],BD_Pagos[],4,0),"")</f>
        <v>0</v>
      </c>
      <c r="BK633" s="6">
        <f>IF(IFERROR(VLOOKUP("1-Detraccion"&amp;Presupuestos[[#This Row],[ID DOCUMENTO]],BD_Pagos[],5,0),0)&gt;Presupuestos[[#This Row],[TOTAL SOLES]],Presupuestos[[#This Row],[TOTAL SOLES]],IFERROR(VLOOKUP("1-Detraccion"&amp;Presupuestos[[#This Row],[ID DOCUMENTO]],BD_Pagos[],5,0),0))</f>
        <v>0</v>
      </c>
      <c r="BL633" s="6">
        <f>IF(IFERROR(VLOOKUP("1-Detraccion"&amp;Presupuestos[[#This Row],[ID DOCUMENTO]],BD_Pagos[],6,0),0)&gt;Presupuestos[[#This Row],[TOTAL SOLES]],Presupuestos[[#This Row],[TOTAL SOLES]],IFERROR(VLOOKUP("1-Detraccion"&amp;Presupuestos[[#This Row],[ID DOCUMENTO]],BD_Pagos[],6,0),0))</f>
        <v>0</v>
      </c>
      <c r="BM633" s="37"/>
      <c r="BN633" s="3"/>
      <c r="BO633" s="3"/>
      <c r="BP633" s="6"/>
      <c r="BQ63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7.7</v>
      </c>
      <c r="BR633" s="23" t="str">
        <f>IF(Presupuestos[[#This Row],[SALDO ME-MN]]&gt;0,"PENDIENTE","CANCELADO")</f>
        <v>PENDIENTE</v>
      </c>
      <c r="BS633" s="23" t="str">
        <f>IF(COUNTIFS($U$4:$U632,Presupuestos[[#This Row],[ID DOCUMENTO]])&gt;=1,IF(B632=Presupuestos[[#This Row],[ID]],"OK","DOC. DUPLICADO"),"OK")</f>
        <v>OK</v>
      </c>
    </row>
    <row r="634" spans="2:71" x14ac:dyDescent="0.25">
      <c r="B634" s="34">
        <f>IF(Presupuestos[[#This Row],[ID DOCUMENTO]]=U633,B633,IF(B633="ID",1,B633+1))</f>
        <v>606</v>
      </c>
      <c r="C634" s="2">
        <v>45860</v>
      </c>
      <c r="D634" s="2">
        <v>45860</v>
      </c>
      <c r="E634" s="3" t="s">
        <v>838</v>
      </c>
      <c r="F634" s="25" t="s">
        <v>35</v>
      </c>
      <c r="G634" s="25" t="s">
        <v>144</v>
      </c>
      <c r="H634" s="25" t="s">
        <v>110</v>
      </c>
      <c r="I634" s="36" t="str">
        <f>IFERROR(VLOOKUP(Presupuestos[[#This Row],[AREA]]&amp;Presupuestos[[#This Row],[CONCEPTO]]&amp;Presupuestos[[#This Row],[DESCRIPCION]],Tabla28[[Columna1]:[CÓDIGO NUEVO]],2,0),"")</f>
        <v>P0310001</v>
      </c>
      <c r="J634" s="3" t="s">
        <v>666</v>
      </c>
      <c r="K634" s="3" t="s">
        <v>666</v>
      </c>
      <c r="L634" s="3" t="s">
        <v>666</v>
      </c>
      <c r="M634" s="31" t="s">
        <v>1657</v>
      </c>
      <c r="N634" s="3" t="s">
        <v>40</v>
      </c>
      <c r="O634" s="3" t="s">
        <v>300</v>
      </c>
      <c r="P634" s="3" t="s">
        <v>122</v>
      </c>
      <c r="Q634" s="3" t="str">
        <f>IFERROR(VLOOKUP(Presupuestos[[#This Row],[CLASIFICACIÓN (N)]],Tabla17[],2,0),"")</f>
        <v>Costos de ventas</v>
      </c>
      <c r="R634" s="3" t="str">
        <f>IFERROR(VLOOKUP(Presupuestos[[#This Row],[CLASIFICACIÓN (N)]],Tabla17[],3,0),"")</f>
        <v>Operativo</v>
      </c>
      <c r="S634" s="3" t="s">
        <v>16</v>
      </c>
      <c r="T634" s="3" t="str">
        <f>IFERROR(VLOOKUP(Presupuestos[[#This Row],[ALMACEN]],Tabla5[],2,0),"")</f>
        <v>Arequipa</v>
      </c>
      <c r="U634" s="19" t="str">
        <f>IFERROR(VLOOKUP(Presupuestos[[#This Row],[TIPO DE DOCUMENTO]],Tipo_Documento[],2,0)&amp;Presupuestos[[#This Row],[SERIE]]&amp;Presupuestos[[#This Row],[NUMERO]]&amp;Presupuestos[[#This Row],[RUC]],"")</f>
        <v>SD2500611111111</v>
      </c>
      <c r="V634" s="3" t="s">
        <v>220</v>
      </c>
      <c r="W634" s="7">
        <v>45860</v>
      </c>
      <c r="X634" s="7">
        <v>45860</v>
      </c>
      <c r="Y634" s="3"/>
      <c r="Z634" s="3">
        <v>25006</v>
      </c>
      <c r="AA634" s="3">
        <f>IFERROR(VLOOKUP(Presupuestos[[#This Row],[RAZON SOCIAL]],CHOOSE({1,2},Clientes_Proveedores[Razon Social],Clientes_Proveedores[Ruc / Dni]),2,0),"-")</f>
        <v>11111111</v>
      </c>
      <c r="AB634" s="31" t="s">
        <v>916</v>
      </c>
      <c r="AC634" s="3" t="s">
        <v>670</v>
      </c>
      <c r="AD634" s="5"/>
      <c r="AE634" s="6">
        <v>24</v>
      </c>
      <c r="AF634" s="6">
        <f>Presupuestos[[#This Row],[BASE]]*Presupuestos[[#This Row],[% IGV]]</f>
        <v>0</v>
      </c>
      <c r="AG634" s="22">
        <f>ROUND(SUM(Presupuestos[[#This Row],[BASE]:[IGV]]),2)</f>
        <v>24</v>
      </c>
      <c r="AH634" s="9" t="str">
        <f>IF(Presupuestos[[#This Row],[MONEDA]]="USD",VLOOKUP(Presupuestos[[#This Row],[FECHA DE EMISION]],Tipo_Cambio[],3,0),"")</f>
        <v/>
      </c>
      <c r="AI634" s="22">
        <f>IFERROR(ROUND(IF(Presupuestos[[#This Row],[MONEDA]]="PEN",Presupuestos[[#This Row],[TOTAL]],Presupuestos[[#This Row],[TOTAL]]*Presupuestos[[#This Row],[TIPO DE CAMBIO]]),2),"")</f>
        <v>24</v>
      </c>
      <c r="AJ634" s="5"/>
      <c r="AK634" s="33" t="s">
        <v>671</v>
      </c>
      <c r="AL634" s="5" t="s">
        <v>715</v>
      </c>
      <c r="AM634" s="23" t="s">
        <v>671</v>
      </c>
      <c r="AN634" s="23" t="s">
        <v>671</v>
      </c>
      <c r="AO634" s="7">
        <f>IFERROR(VLOOKUP("1-"&amp;Presupuestos[[#This Row],[ID DOCUMENTO]],BD_Pagos[],7,0),"")</f>
        <v>45860</v>
      </c>
      <c r="AP634" s="16" t="str">
        <f>IFERROR(VLOOKUP("1-"&amp;Presupuestos[[#This Row],[ID DOCUMENTO]],BD_Pagos[],8,0),"")</f>
        <v>C_Ope_005</v>
      </c>
      <c r="AQ634" s="17">
        <f>IFERROR(VLOOKUP("1-"&amp;Presupuestos[[#This Row],[ID DOCUMENTO]],BD_Pagos[],9,0),"")</f>
        <v>25006</v>
      </c>
      <c r="AR634" s="54"/>
      <c r="AS634" s="7">
        <f>IFERROR(VLOOKUP("2-"&amp;Presupuestos[[#This Row],[ID DOCUMENTO]],BD_Pagos[],7,0),"")</f>
        <v>0</v>
      </c>
      <c r="AT634" s="16" t="str">
        <f>IFERROR(VLOOKUP("2-"&amp;Presupuestos[[#This Row],[ID DOCUMENTO]],BD_Pagos[],8,0),"")</f>
        <v/>
      </c>
      <c r="AU634" s="17">
        <f>IFERROR(VLOOKUP("2-"&amp;Presupuestos[[#This Row],[ID DOCUMENTO]],BD_Pagos[],9,0),"")</f>
        <v>0</v>
      </c>
      <c r="AV634" s="20">
        <f>IF(IFERROR(VLOOKUP("2-"&amp;Presupuestos[[#This Row],[ID DOCUMENTO]],BD_Pagos[],10,0),0)&gt;Presupuestos[[#This Row],[TOTAL SOLES]],Presupuestos[[#This Row],[TOTAL SOLES]],IFERROR(VLOOKUP("2-"&amp;Presupuestos[[#This Row],[ID DOCUMENTO]],BD_Pagos[],10,0),0))</f>
        <v>0</v>
      </c>
      <c r="AW634" s="7"/>
      <c r="AX634" s="16"/>
      <c r="AY634" s="17"/>
      <c r="AZ634" s="20"/>
      <c r="BA634" s="7"/>
      <c r="BB634" s="16"/>
      <c r="BC634" s="17"/>
      <c r="BD634" s="20"/>
      <c r="BE634" s="7">
        <f>IFERROR(VLOOKUP("5-"&amp;Presupuestos[[#This Row],[ID DOCUMENTO]],BD_Pagos[],7,0),"")</f>
        <v>0</v>
      </c>
      <c r="BF634" s="17">
        <f>IFERROR(VLOOKUP("5-"&amp;Presupuestos[[#This Row],[ID DOCUMENTO]],BD_Pagos[],9,0),"")</f>
        <v>0</v>
      </c>
      <c r="BG634" s="20">
        <f>IF(IFERROR(VLOOKUP("5-"&amp;Presupuestos[[#This Row],[ID DOCUMENTO]],BD_Pagos[],10,0),0)&gt;Presupuestos[[#This Row],[TOTAL SOLES]],Presupuestos[[#This Row],[TOTAL SOLES]],IFERROR(VLOOKUP("5-"&amp;Presupuestos[[#This Row],[ID DOCUMENTO]],BD_Pagos[],10,0),0))</f>
        <v>0</v>
      </c>
      <c r="BH634" s="7">
        <f>IFERROR(VLOOKUP("1-Detraccion"&amp;Presupuestos[[#This Row],[ID DOCUMENTO]],BD_Pagos[],2,0),"")</f>
        <v>0</v>
      </c>
      <c r="BI634" s="3" t="str">
        <f>IFERROR(VLOOKUP("1-Detraccion"&amp;Presupuestos[[#This Row],[ID DOCUMENTO]],BD_Pagos[],3,0),"")</f>
        <v/>
      </c>
      <c r="BJ634" s="3">
        <f>IFERROR(VLOOKUP("1-Detraccion"&amp;Presupuestos[[#This Row],[ID DOCUMENTO]],BD_Pagos[],4,0),"")</f>
        <v>0</v>
      </c>
      <c r="BK634" s="6">
        <f>IF(IFERROR(VLOOKUP("1-Detraccion"&amp;Presupuestos[[#This Row],[ID DOCUMENTO]],BD_Pagos[],5,0),0)&gt;Presupuestos[[#This Row],[TOTAL SOLES]],Presupuestos[[#This Row],[TOTAL SOLES]],IFERROR(VLOOKUP("1-Detraccion"&amp;Presupuestos[[#This Row],[ID DOCUMENTO]],BD_Pagos[],5,0),0))</f>
        <v>0</v>
      </c>
      <c r="BL634" s="6">
        <f>IF(IFERROR(VLOOKUP("1-Detraccion"&amp;Presupuestos[[#This Row],[ID DOCUMENTO]],BD_Pagos[],6,0),0)&gt;Presupuestos[[#This Row],[TOTAL SOLES]],Presupuestos[[#This Row],[TOTAL SOLES]],IFERROR(VLOOKUP("1-Detraccion"&amp;Presupuestos[[#This Row],[ID DOCUMENTO]],BD_Pagos[],6,0),0))</f>
        <v>0</v>
      </c>
      <c r="BM634" s="37"/>
      <c r="BN634" s="3"/>
      <c r="BO634" s="3"/>
      <c r="BP634" s="6"/>
      <c r="BQ63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634" s="23" t="str">
        <f>IF(Presupuestos[[#This Row],[SALDO ME-MN]]&gt;0,"PENDIENTE","CANCELADO")</f>
        <v>PENDIENTE</v>
      </c>
      <c r="BS634" s="23" t="str">
        <f>IF(COUNTIFS($U$4:$U633,Presupuestos[[#This Row],[ID DOCUMENTO]])&gt;=1,IF(B633=Presupuestos[[#This Row],[ID]],"OK","DOC. DUPLICADO"),"OK")</f>
        <v>OK</v>
      </c>
    </row>
    <row r="635" spans="2:71" x14ac:dyDescent="0.25">
      <c r="B635" s="34">
        <f>IF(Presupuestos[[#This Row],[ID DOCUMENTO]]=U634,B634,IF(B634="ID",1,B634+1))</f>
        <v>607</v>
      </c>
      <c r="C635" s="2">
        <v>45860</v>
      </c>
      <c r="D635" s="2">
        <v>45860</v>
      </c>
      <c r="E635" s="3" t="s">
        <v>838</v>
      </c>
      <c r="F635" s="25" t="s">
        <v>35</v>
      </c>
      <c r="G635" s="25" t="s">
        <v>144</v>
      </c>
      <c r="H635" s="25" t="s">
        <v>119</v>
      </c>
      <c r="I635" s="36" t="str">
        <f>IFERROR(VLOOKUP(Presupuestos[[#This Row],[AREA]]&amp;Presupuestos[[#This Row],[CONCEPTO]]&amp;Presupuestos[[#This Row],[DESCRIPCION]],Tabla28[[Columna1]:[CÓDIGO NUEVO]],2,0),"")</f>
        <v>P0310002</v>
      </c>
      <c r="J635" s="3" t="s">
        <v>666</v>
      </c>
      <c r="K635" s="3" t="s">
        <v>666</v>
      </c>
      <c r="L635" s="3" t="s">
        <v>666</v>
      </c>
      <c r="M635" s="31" t="s">
        <v>1658</v>
      </c>
      <c r="N635" s="3" t="s">
        <v>40</v>
      </c>
      <c r="O635" s="3" t="s">
        <v>300</v>
      </c>
      <c r="P635" s="3" t="s">
        <v>122</v>
      </c>
      <c r="Q635" s="3" t="str">
        <f>IFERROR(VLOOKUP(Presupuestos[[#This Row],[CLASIFICACIÓN (N)]],Tabla17[],2,0),"")</f>
        <v>Costos de ventas</v>
      </c>
      <c r="R635" s="3" t="str">
        <f>IFERROR(VLOOKUP(Presupuestos[[#This Row],[CLASIFICACIÓN (N)]],Tabla17[],3,0),"")</f>
        <v>Operativo</v>
      </c>
      <c r="S635" s="3" t="s">
        <v>16</v>
      </c>
      <c r="T635" s="3" t="str">
        <f>IFERROR(VLOOKUP(Presupuestos[[#This Row],[ALMACEN]],Tabla5[],2,0),"")</f>
        <v>Arequipa</v>
      </c>
      <c r="U635" s="19" t="str">
        <f>IFERROR(VLOOKUP(Presupuestos[[#This Row],[TIPO DE DOCUMENTO]],Tipo_Documento[],2,0)&amp;Presupuestos[[#This Row],[SERIE]]&amp;Presupuestos[[#This Row],[NUMERO]]&amp;Presupuestos[[#This Row],[RUC]],"")</f>
        <v>SD2500711111111</v>
      </c>
      <c r="V635" s="3" t="s">
        <v>220</v>
      </c>
      <c r="W635" s="7">
        <v>45860</v>
      </c>
      <c r="X635" s="7">
        <v>45860</v>
      </c>
      <c r="Y635" s="3"/>
      <c r="Z635" s="3">
        <v>25007</v>
      </c>
      <c r="AA635" s="3">
        <f>IFERROR(VLOOKUP(Presupuestos[[#This Row],[RAZON SOCIAL]],CHOOSE({1,2},Clientes_Proveedores[Razon Social],Clientes_Proveedores[Ruc / Dni]),2,0),"-")</f>
        <v>11111111</v>
      </c>
      <c r="AB635" s="31" t="s">
        <v>916</v>
      </c>
      <c r="AC635" s="3" t="s">
        <v>670</v>
      </c>
      <c r="AD635" s="5"/>
      <c r="AE635" s="6">
        <v>100</v>
      </c>
      <c r="AF635" s="6">
        <f>Presupuestos[[#This Row],[BASE]]*Presupuestos[[#This Row],[% IGV]]</f>
        <v>0</v>
      </c>
      <c r="AG635" s="22">
        <f>ROUND(SUM(Presupuestos[[#This Row],[BASE]:[IGV]]),2)</f>
        <v>100</v>
      </c>
      <c r="AH635" s="9" t="str">
        <f>IF(Presupuestos[[#This Row],[MONEDA]]="USD",VLOOKUP(Presupuestos[[#This Row],[FECHA DE EMISION]],Tipo_Cambio[],3,0),"")</f>
        <v/>
      </c>
      <c r="AI635" s="22">
        <f>IFERROR(ROUND(IF(Presupuestos[[#This Row],[MONEDA]]="PEN",Presupuestos[[#This Row],[TOTAL]],Presupuestos[[#This Row],[TOTAL]]*Presupuestos[[#This Row],[TIPO DE CAMBIO]]),2),"")</f>
        <v>100</v>
      </c>
      <c r="AJ635" s="5"/>
      <c r="AK635" s="33" t="s">
        <v>671</v>
      </c>
      <c r="AL635" s="5" t="s">
        <v>715</v>
      </c>
      <c r="AM635" s="23" t="s">
        <v>671</v>
      </c>
      <c r="AN635" s="23" t="s">
        <v>671</v>
      </c>
      <c r="AO635" s="7">
        <f>IFERROR(VLOOKUP("1-"&amp;Presupuestos[[#This Row],[ID DOCUMENTO]],BD_Pagos[],7,0),"")</f>
        <v>45860</v>
      </c>
      <c r="AP635" s="16" t="str">
        <f>IFERROR(VLOOKUP("1-"&amp;Presupuestos[[#This Row],[ID DOCUMENTO]],BD_Pagos[],8,0),"")</f>
        <v>C_Ope_005</v>
      </c>
      <c r="AQ635" s="17">
        <f>IFERROR(VLOOKUP("1-"&amp;Presupuestos[[#This Row],[ID DOCUMENTO]],BD_Pagos[],9,0),"")</f>
        <v>25007</v>
      </c>
      <c r="AR635" s="54"/>
      <c r="AS635" s="7">
        <f>IFERROR(VLOOKUP("2-"&amp;Presupuestos[[#This Row],[ID DOCUMENTO]],BD_Pagos[],7,0),"")</f>
        <v>0</v>
      </c>
      <c r="AT635" s="16" t="str">
        <f>IFERROR(VLOOKUP("2-"&amp;Presupuestos[[#This Row],[ID DOCUMENTO]],BD_Pagos[],8,0),"")</f>
        <v/>
      </c>
      <c r="AU635" s="17">
        <f>IFERROR(VLOOKUP("2-"&amp;Presupuestos[[#This Row],[ID DOCUMENTO]],BD_Pagos[],9,0),"")</f>
        <v>0</v>
      </c>
      <c r="AV635" s="20">
        <f>IF(IFERROR(VLOOKUP("2-"&amp;Presupuestos[[#This Row],[ID DOCUMENTO]],BD_Pagos[],10,0),0)&gt;Presupuestos[[#This Row],[TOTAL SOLES]],Presupuestos[[#This Row],[TOTAL SOLES]],IFERROR(VLOOKUP("2-"&amp;Presupuestos[[#This Row],[ID DOCUMENTO]],BD_Pagos[],10,0),0))</f>
        <v>0</v>
      </c>
      <c r="AW635" s="7"/>
      <c r="AX635" s="16"/>
      <c r="AY635" s="17"/>
      <c r="AZ635" s="20"/>
      <c r="BA635" s="7"/>
      <c r="BB635" s="16"/>
      <c r="BC635" s="17"/>
      <c r="BD635" s="20"/>
      <c r="BE635" s="7">
        <f>IFERROR(VLOOKUP("5-"&amp;Presupuestos[[#This Row],[ID DOCUMENTO]],BD_Pagos[],7,0),"")</f>
        <v>0</v>
      </c>
      <c r="BF635" s="17">
        <f>IFERROR(VLOOKUP("5-"&amp;Presupuestos[[#This Row],[ID DOCUMENTO]],BD_Pagos[],9,0),"")</f>
        <v>0</v>
      </c>
      <c r="BG635" s="20">
        <f>IF(IFERROR(VLOOKUP("5-"&amp;Presupuestos[[#This Row],[ID DOCUMENTO]],BD_Pagos[],10,0),0)&gt;Presupuestos[[#This Row],[TOTAL SOLES]],Presupuestos[[#This Row],[TOTAL SOLES]],IFERROR(VLOOKUP("5-"&amp;Presupuestos[[#This Row],[ID DOCUMENTO]],BD_Pagos[],10,0),0))</f>
        <v>0</v>
      </c>
      <c r="BH635" s="7">
        <f>IFERROR(VLOOKUP("1-Detraccion"&amp;Presupuestos[[#This Row],[ID DOCUMENTO]],BD_Pagos[],2,0),"")</f>
        <v>0</v>
      </c>
      <c r="BI635" s="3" t="str">
        <f>IFERROR(VLOOKUP("1-Detraccion"&amp;Presupuestos[[#This Row],[ID DOCUMENTO]],BD_Pagos[],3,0),"")</f>
        <v/>
      </c>
      <c r="BJ635" s="3">
        <f>IFERROR(VLOOKUP("1-Detraccion"&amp;Presupuestos[[#This Row],[ID DOCUMENTO]],BD_Pagos[],4,0),"")</f>
        <v>0</v>
      </c>
      <c r="BK635" s="6">
        <f>IF(IFERROR(VLOOKUP("1-Detraccion"&amp;Presupuestos[[#This Row],[ID DOCUMENTO]],BD_Pagos[],5,0),0)&gt;Presupuestos[[#This Row],[TOTAL SOLES]],Presupuestos[[#This Row],[TOTAL SOLES]],IFERROR(VLOOKUP("1-Detraccion"&amp;Presupuestos[[#This Row],[ID DOCUMENTO]],BD_Pagos[],5,0),0))</f>
        <v>0</v>
      </c>
      <c r="BL635" s="6">
        <f>IF(IFERROR(VLOOKUP("1-Detraccion"&amp;Presupuestos[[#This Row],[ID DOCUMENTO]],BD_Pagos[],6,0),0)&gt;Presupuestos[[#This Row],[TOTAL SOLES]],Presupuestos[[#This Row],[TOTAL SOLES]],IFERROR(VLOOKUP("1-Detraccion"&amp;Presupuestos[[#This Row],[ID DOCUMENTO]],BD_Pagos[],6,0),0))</f>
        <v>0</v>
      </c>
      <c r="BM635" s="37"/>
      <c r="BN635" s="3"/>
      <c r="BO635" s="3"/>
      <c r="BP635" s="6"/>
      <c r="BQ63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100</v>
      </c>
      <c r="BR635" s="23" t="str">
        <f>IF(Presupuestos[[#This Row],[SALDO ME-MN]]&gt;0,"PENDIENTE","CANCELADO")</f>
        <v>PENDIENTE</v>
      </c>
      <c r="BS635" s="23" t="str">
        <f>IF(COUNTIFS($U$4:$U634,Presupuestos[[#This Row],[ID DOCUMENTO]])&gt;=1,IF(B634=Presupuestos[[#This Row],[ID]],"OK","DOC. DUPLICADO"),"OK")</f>
        <v>OK</v>
      </c>
    </row>
    <row r="636" spans="2:71" x14ac:dyDescent="0.25">
      <c r="B636" s="34">
        <f>IF(Presupuestos[[#This Row],[ID DOCUMENTO]]=U635,B635,IF(B635="ID",1,B635+1))</f>
        <v>608</v>
      </c>
      <c r="C636" s="2">
        <v>45860</v>
      </c>
      <c r="D636" s="2">
        <v>45860</v>
      </c>
      <c r="E636" s="3" t="s">
        <v>838</v>
      </c>
      <c r="F636" s="25" t="s">
        <v>35</v>
      </c>
      <c r="G636" s="25" t="s">
        <v>223</v>
      </c>
      <c r="H636" s="25" t="s">
        <v>226</v>
      </c>
      <c r="I636" s="36" t="str">
        <f>IFERROR(VLOOKUP(Presupuestos[[#This Row],[AREA]]&amp;Presupuestos[[#This Row],[CONCEPTO]]&amp;Presupuestos[[#This Row],[DESCRIPCION]],Tabla28[[Columna1]:[CÓDIGO NUEVO]],2,0),"")</f>
        <v>P0303003</v>
      </c>
      <c r="J636" s="3" t="s">
        <v>666</v>
      </c>
      <c r="K636" s="3" t="s">
        <v>666</v>
      </c>
      <c r="L636" s="3" t="s">
        <v>666</v>
      </c>
      <c r="M636" s="31" t="s">
        <v>1659</v>
      </c>
      <c r="N636" s="3" t="s">
        <v>40</v>
      </c>
      <c r="O636" s="3" t="s">
        <v>300</v>
      </c>
      <c r="P636" s="3" t="s">
        <v>122</v>
      </c>
      <c r="Q636" s="3" t="str">
        <f>IFERROR(VLOOKUP(Presupuestos[[#This Row],[CLASIFICACIÓN (N)]],Tabla17[],2,0),"")</f>
        <v>Costos de ventas</v>
      </c>
      <c r="R636" s="3" t="str">
        <f>IFERROR(VLOOKUP(Presupuestos[[#This Row],[CLASIFICACIÓN (N)]],Tabla17[],3,0),"")</f>
        <v>Operativo</v>
      </c>
      <c r="S636" s="3" t="s">
        <v>16</v>
      </c>
      <c r="T636" s="3" t="str">
        <f>IFERROR(VLOOKUP(Presupuestos[[#This Row],[ALMACEN]],Tabla5[],2,0),"")</f>
        <v>Arequipa</v>
      </c>
      <c r="U636" s="19" t="str">
        <f>IFERROR(VLOOKUP(Presupuestos[[#This Row],[TIPO DE DOCUMENTO]],Tipo_Documento[],2,0)&amp;Presupuestos[[#This Row],[SERIE]]&amp;Presupuestos[[#This Row],[NUMERO]]&amp;Presupuestos[[#This Row],[RUC]],"")</f>
        <v>SD2500811111111</v>
      </c>
      <c r="V636" s="3" t="s">
        <v>220</v>
      </c>
      <c r="W636" s="7">
        <v>45860</v>
      </c>
      <c r="X636" s="7">
        <v>45860</v>
      </c>
      <c r="Y636" s="3"/>
      <c r="Z636" s="3">
        <v>25008</v>
      </c>
      <c r="AA636" s="3">
        <f>IFERROR(VLOOKUP(Presupuestos[[#This Row],[RAZON SOCIAL]],CHOOSE({1,2},Clientes_Proveedores[Razon Social],Clientes_Proveedores[Ruc / Dni]),2,0),"-")</f>
        <v>11111111</v>
      </c>
      <c r="AB636" s="31" t="s">
        <v>916</v>
      </c>
      <c r="AC636" s="3" t="s">
        <v>670</v>
      </c>
      <c r="AD636" s="5"/>
      <c r="AE636" s="6">
        <v>15</v>
      </c>
      <c r="AF636" s="6">
        <f>Presupuestos[[#This Row],[BASE]]*Presupuestos[[#This Row],[% IGV]]</f>
        <v>0</v>
      </c>
      <c r="AG636" s="22">
        <f>ROUND(SUM(Presupuestos[[#This Row],[BASE]:[IGV]]),2)</f>
        <v>15</v>
      </c>
      <c r="AH636" s="9" t="str">
        <f>IF(Presupuestos[[#This Row],[MONEDA]]="USD",VLOOKUP(Presupuestos[[#This Row],[FECHA DE EMISION]],Tipo_Cambio[],3,0),"")</f>
        <v/>
      </c>
      <c r="AI636" s="22">
        <f>IFERROR(ROUND(IF(Presupuestos[[#This Row],[MONEDA]]="PEN",Presupuestos[[#This Row],[TOTAL]],Presupuestos[[#This Row],[TOTAL]]*Presupuestos[[#This Row],[TIPO DE CAMBIO]]),2),"")</f>
        <v>15</v>
      </c>
      <c r="AJ636" s="5"/>
      <c r="AK636" s="33" t="s">
        <v>671</v>
      </c>
      <c r="AL636" s="5" t="s">
        <v>715</v>
      </c>
      <c r="AM636" s="23" t="s">
        <v>671</v>
      </c>
      <c r="AN636" s="23" t="s">
        <v>671</v>
      </c>
      <c r="AO636" s="7">
        <f>IFERROR(VLOOKUP("1-"&amp;Presupuestos[[#This Row],[ID DOCUMENTO]],BD_Pagos[],7,0),"")</f>
        <v>45860</v>
      </c>
      <c r="AP636" s="16" t="str">
        <f>IFERROR(VLOOKUP("1-"&amp;Presupuestos[[#This Row],[ID DOCUMENTO]],BD_Pagos[],8,0),"")</f>
        <v>C_Ope_005</v>
      </c>
      <c r="AQ636" s="17">
        <f>IFERROR(VLOOKUP("1-"&amp;Presupuestos[[#This Row],[ID DOCUMENTO]],BD_Pagos[],9,0),"")</f>
        <v>25008</v>
      </c>
      <c r="AR636" s="54"/>
      <c r="AS636" s="7">
        <f>IFERROR(VLOOKUP("2-"&amp;Presupuestos[[#This Row],[ID DOCUMENTO]],BD_Pagos[],7,0),"")</f>
        <v>0</v>
      </c>
      <c r="AT636" s="16" t="str">
        <f>IFERROR(VLOOKUP("2-"&amp;Presupuestos[[#This Row],[ID DOCUMENTO]],BD_Pagos[],8,0),"")</f>
        <v/>
      </c>
      <c r="AU636" s="17">
        <f>IFERROR(VLOOKUP("2-"&amp;Presupuestos[[#This Row],[ID DOCUMENTO]],BD_Pagos[],9,0),"")</f>
        <v>0</v>
      </c>
      <c r="AV636" s="20">
        <f>IF(IFERROR(VLOOKUP("2-"&amp;Presupuestos[[#This Row],[ID DOCUMENTO]],BD_Pagos[],10,0),0)&gt;Presupuestos[[#This Row],[TOTAL SOLES]],Presupuestos[[#This Row],[TOTAL SOLES]],IFERROR(VLOOKUP("2-"&amp;Presupuestos[[#This Row],[ID DOCUMENTO]],BD_Pagos[],10,0),0))</f>
        <v>0</v>
      </c>
      <c r="AW636" s="7"/>
      <c r="AX636" s="16"/>
      <c r="AY636" s="17"/>
      <c r="AZ636" s="20"/>
      <c r="BA636" s="7"/>
      <c r="BB636" s="16"/>
      <c r="BC636" s="17"/>
      <c r="BD636" s="20"/>
      <c r="BE636" s="7">
        <f>IFERROR(VLOOKUP("5-"&amp;Presupuestos[[#This Row],[ID DOCUMENTO]],BD_Pagos[],7,0),"")</f>
        <v>0</v>
      </c>
      <c r="BF636" s="17">
        <f>IFERROR(VLOOKUP("5-"&amp;Presupuestos[[#This Row],[ID DOCUMENTO]],BD_Pagos[],9,0),"")</f>
        <v>0</v>
      </c>
      <c r="BG636" s="20">
        <f>IF(IFERROR(VLOOKUP("5-"&amp;Presupuestos[[#This Row],[ID DOCUMENTO]],BD_Pagos[],10,0),0)&gt;Presupuestos[[#This Row],[TOTAL SOLES]],Presupuestos[[#This Row],[TOTAL SOLES]],IFERROR(VLOOKUP("5-"&amp;Presupuestos[[#This Row],[ID DOCUMENTO]],BD_Pagos[],10,0),0))</f>
        <v>0</v>
      </c>
      <c r="BH636" s="7">
        <f>IFERROR(VLOOKUP("1-Detraccion"&amp;Presupuestos[[#This Row],[ID DOCUMENTO]],BD_Pagos[],2,0),"")</f>
        <v>0</v>
      </c>
      <c r="BI636" s="3" t="str">
        <f>IFERROR(VLOOKUP("1-Detraccion"&amp;Presupuestos[[#This Row],[ID DOCUMENTO]],BD_Pagos[],3,0),"")</f>
        <v/>
      </c>
      <c r="BJ636" s="3">
        <f>IFERROR(VLOOKUP("1-Detraccion"&amp;Presupuestos[[#This Row],[ID DOCUMENTO]],BD_Pagos[],4,0),"")</f>
        <v>0</v>
      </c>
      <c r="BK636" s="6">
        <f>IF(IFERROR(VLOOKUP("1-Detraccion"&amp;Presupuestos[[#This Row],[ID DOCUMENTO]],BD_Pagos[],5,0),0)&gt;Presupuestos[[#This Row],[TOTAL SOLES]],Presupuestos[[#This Row],[TOTAL SOLES]],IFERROR(VLOOKUP("1-Detraccion"&amp;Presupuestos[[#This Row],[ID DOCUMENTO]],BD_Pagos[],5,0),0))</f>
        <v>0</v>
      </c>
      <c r="BL636" s="6">
        <f>IF(IFERROR(VLOOKUP("1-Detraccion"&amp;Presupuestos[[#This Row],[ID DOCUMENTO]],BD_Pagos[],6,0),0)&gt;Presupuestos[[#This Row],[TOTAL SOLES]],Presupuestos[[#This Row],[TOTAL SOLES]],IFERROR(VLOOKUP("1-Detraccion"&amp;Presupuestos[[#This Row],[ID DOCUMENTO]],BD_Pagos[],6,0),0))</f>
        <v>0</v>
      </c>
      <c r="BM636" s="37"/>
      <c r="BN636" s="3"/>
      <c r="BO636" s="3"/>
      <c r="BP636" s="6"/>
      <c r="BQ63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636" s="23" t="str">
        <f>IF(Presupuestos[[#This Row],[SALDO ME-MN]]&gt;0,"PENDIENTE","CANCELADO")</f>
        <v>PENDIENTE</v>
      </c>
      <c r="BS636" s="23" t="str">
        <f>IF(COUNTIFS($U$4:$U635,Presupuestos[[#This Row],[ID DOCUMENTO]])&gt;=1,IF(B635=Presupuestos[[#This Row],[ID]],"OK","DOC. DUPLICADO"),"OK")</f>
        <v>OK</v>
      </c>
    </row>
    <row r="637" spans="2:71" ht="24" x14ac:dyDescent="0.25">
      <c r="B637" s="34">
        <f>IF(Presupuestos[[#This Row],[ID DOCUMENTO]]=U636,B636,IF(B636="ID",1,B636+1))</f>
        <v>609</v>
      </c>
      <c r="C637" s="2">
        <v>45861</v>
      </c>
      <c r="D637" s="2">
        <v>45861</v>
      </c>
      <c r="E637" s="3" t="s">
        <v>838</v>
      </c>
      <c r="F637" s="25" t="s">
        <v>35</v>
      </c>
      <c r="G637" s="25" t="s">
        <v>223</v>
      </c>
      <c r="H637" s="25" t="s">
        <v>214</v>
      </c>
      <c r="I637" s="36" t="str">
        <f>IFERROR(VLOOKUP(Presupuestos[[#This Row],[AREA]]&amp;Presupuestos[[#This Row],[CONCEPTO]]&amp;Presupuestos[[#This Row],[DESCRIPCION]],Tabla28[[Columna1]:[CÓDIGO NUEVO]],2,0),"")</f>
        <v>P0303002</v>
      </c>
      <c r="J637" s="3" t="s">
        <v>666</v>
      </c>
      <c r="K637" s="3" t="s">
        <v>666</v>
      </c>
      <c r="L637" s="3" t="s">
        <v>666</v>
      </c>
      <c r="M637" s="31" t="s">
        <v>1660</v>
      </c>
      <c r="N637" s="3" t="s">
        <v>40</v>
      </c>
      <c r="O637" s="3" t="s">
        <v>300</v>
      </c>
      <c r="P637" s="3" t="s">
        <v>122</v>
      </c>
      <c r="Q637" s="3" t="str">
        <f>IFERROR(VLOOKUP(Presupuestos[[#This Row],[CLASIFICACIÓN (N)]],Tabla17[],2,0),"")</f>
        <v>Costos de ventas</v>
      </c>
      <c r="R637" s="3" t="str">
        <f>IFERROR(VLOOKUP(Presupuestos[[#This Row],[CLASIFICACIÓN (N)]],Tabla17[],3,0),"")</f>
        <v>Operativo</v>
      </c>
      <c r="S637" s="3" t="s">
        <v>16</v>
      </c>
      <c r="T637" s="3" t="str">
        <f>IFERROR(VLOOKUP(Presupuestos[[#This Row],[ALMACEN]],Tabla5[],2,0),"")</f>
        <v>Arequipa</v>
      </c>
      <c r="U637" s="19" t="str">
        <f>IFERROR(VLOOKUP(Presupuestos[[#This Row],[TIPO DE DOCUMENTO]],Tipo_Documento[],2,0)&amp;Presupuestos[[#This Row],[SERIE]]&amp;Presupuestos[[#This Row],[NUMERO]]&amp;Presupuestos[[#This Row],[RUC]],"")</f>
        <v>01F41263871120517216241</v>
      </c>
      <c r="V637" s="3" t="s">
        <v>120</v>
      </c>
      <c r="W637" s="7">
        <v>45861</v>
      </c>
      <c r="X637" s="7">
        <v>45861</v>
      </c>
      <c r="Y637" s="3" t="s">
        <v>1661</v>
      </c>
      <c r="Z637" s="3">
        <v>638711</v>
      </c>
      <c r="AA637" s="3">
        <f>IFERROR(VLOOKUP(Presupuestos[[#This Row],[RAZON SOCIAL]],CHOOSE({1,2},Clientes_Proveedores[Razon Social],Clientes_Proveedores[Ruc / Dni]),2,0),"-")</f>
        <v>20517216241</v>
      </c>
      <c r="AB637" s="31" t="s">
        <v>1662</v>
      </c>
      <c r="AC637" s="3" t="s">
        <v>670</v>
      </c>
      <c r="AD637" s="5">
        <v>0.18</v>
      </c>
      <c r="AE637" s="6">
        <v>6.5250000000000004</v>
      </c>
      <c r="AF637" s="6">
        <f>Presupuestos[[#This Row],[BASE]]*Presupuestos[[#This Row],[% IGV]]</f>
        <v>1.1745000000000001</v>
      </c>
      <c r="AG637" s="22">
        <f>ROUND(SUM(Presupuestos[[#This Row],[BASE]:[IGV]]),2)</f>
        <v>7.7</v>
      </c>
      <c r="AH637" s="9" t="str">
        <f>IF(Presupuestos[[#This Row],[MONEDA]]="USD",VLOOKUP(Presupuestos[[#This Row],[FECHA DE EMISION]],Tipo_Cambio[],3,0),"")</f>
        <v/>
      </c>
      <c r="AI637" s="22">
        <f>IFERROR(ROUND(IF(Presupuestos[[#This Row],[MONEDA]]="PEN",Presupuestos[[#This Row],[TOTAL]],Presupuestos[[#This Row],[TOTAL]]*Presupuestos[[#This Row],[TIPO DE CAMBIO]]),2),"")</f>
        <v>7.7</v>
      </c>
      <c r="AJ637" s="5"/>
      <c r="AK637" s="33" t="s">
        <v>671</v>
      </c>
      <c r="AL637" s="5" t="s">
        <v>715</v>
      </c>
      <c r="AM637" s="23" t="s">
        <v>671</v>
      </c>
      <c r="AN637" s="23" t="s">
        <v>671</v>
      </c>
      <c r="AO637" s="7">
        <f>IFERROR(VLOOKUP("1-"&amp;Presupuestos[[#This Row],[ID DOCUMENTO]],BD_Pagos[],7,0),"")</f>
        <v>45861</v>
      </c>
      <c r="AP637" s="16" t="str">
        <f>IFERROR(VLOOKUP("1-"&amp;Presupuestos[[#This Row],[ID DOCUMENTO]],BD_Pagos[],8,0),"")</f>
        <v>C_Ope_005</v>
      </c>
      <c r="AQ637" s="17">
        <f>IFERROR(VLOOKUP("1-"&amp;Presupuestos[[#This Row],[ID DOCUMENTO]],BD_Pagos[],9,0),"")</f>
        <v>25020</v>
      </c>
      <c r="AR637" s="54"/>
      <c r="AS637" s="7">
        <f>IFERROR(VLOOKUP("2-"&amp;Presupuestos[[#This Row],[ID DOCUMENTO]],BD_Pagos[],7,0),"")</f>
        <v>0</v>
      </c>
      <c r="AT637" s="16" t="str">
        <f>IFERROR(VLOOKUP("2-"&amp;Presupuestos[[#This Row],[ID DOCUMENTO]],BD_Pagos[],8,0),"")</f>
        <v/>
      </c>
      <c r="AU637" s="17">
        <f>IFERROR(VLOOKUP("2-"&amp;Presupuestos[[#This Row],[ID DOCUMENTO]],BD_Pagos[],9,0),"")</f>
        <v>0</v>
      </c>
      <c r="AV637" s="20">
        <f>IF(IFERROR(VLOOKUP("2-"&amp;Presupuestos[[#This Row],[ID DOCUMENTO]],BD_Pagos[],10,0),0)&gt;Presupuestos[[#This Row],[TOTAL SOLES]],Presupuestos[[#This Row],[TOTAL SOLES]],IFERROR(VLOOKUP("2-"&amp;Presupuestos[[#This Row],[ID DOCUMENTO]],BD_Pagos[],10,0),0))</f>
        <v>0</v>
      </c>
      <c r="AW637" s="7"/>
      <c r="AX637" s="16"/>
      <c r="AY637" s="17"/>
      <c r="AZ637" s="20"/>
      <c r="BA637" s="7"/>
      <c r="BB637" s="16"/>
      <c r="BC637" s="17"/>
      <c r="BD637" s="20"/>
      <c r="BE637" s="7">
        <f>IFERROR(VLOOKUP("5-"&amp;Presupuestos[[#This Row],[ID DOCUMENTO]],BD_Pagos[],7,0),"")</f>
        <v>0</v>
      </c>
      <c r="BF637" s="17">
        <f>IFERROR(VLOOKUP("5-"&amp;Presupuestos[[#This Row],[ID DOCUMENTO]],BD_Pagos[],9,0),"")</f>
        <v>0</v>
      </c>
      <c r="BG637" s="20">
        <f>IF(IFERROR(VLOOKUP("5-"&amp;Presupuestos[[#This Row],[ID DOCUMENTO]],BD_Pagos[],10,0),0)&gt;Presupuestos[[#This Row],[TOTAL SOLES]],Presupuestos[[#This Row],[TOTAL SOLES]],IFERROR(VLOOKUP("5-"&amp;Presupuestos[[#This Row],[ID DOCUMENTO]],BD_Pagos[],10,0),0))</f>
        <v>0</v>
      </c>
      <c r="BH637" s="7">
        <f>IFERROR(VLOOKUP("1-Detraccion"&amp;Presupuestos[[#This Row],[ID DOCUMENTO]],BD_Pagos[],2,0),"")</f>
        <v>0</v>
      </c>
      <c r="BI637" s="3" t="str">
        <f>IFERROR(VLOOKUP("1-Detraccion"&amp;Presupuestos[[#This Row],[ID DOCUMENTO]],BD_Pagos[],3,0),"")</f>
        <v/>
      </c>
      <c r="BJ637" s="3">
        <f>IFERROR(VLOOKUP("1-Detraccion"&amp;Presupuestos[[#This Row],[ID DOCUMENTO]],BD_Pagos[],4,0),"")</f>
        <v>0</v>
      </c>
      <c r="BK637" s="6">
        <f>IF(IFERROR(VLOOKUP("1-Detraccion"&amp;Presupuestos[[#This Row],[ID DOCUMENTO]],BD_Pagos[],5,0),0)&gt;Presupuestos[[#This Row],[TOTAL SOLES]],Presupuestos[[#This Row],[TOTAL SOLES]],IFERROR(VLOOKUP("1-Detraccion"&amp;Presupuestos[[#This Row],[ID DOCUMENTO]],BD_Pagos[],5,0),0))</f>
        <v>0</v>
      </c>
      <c r="BL637" s="6">
        <f>IF(IFERROR(VLOOKUP("1-Detraccion"&amp;Presupuestos[[#This Row],[ID DOCUMENTO]],BD_Pagos[],6,0),0)&gt;Presupuestos[[#This Row],[TOTAL SOLES]],Presupuestos[[#This Row],[TOTAL SOLES]],IFERROR(VLOOKUP("1-Detraccion"&amp;Presupuestos[[#This Row],[ID DOCUMENTO]],BD_Pagos[],6,0),0))</f>
        <v>0</v>
      </c>
      <c r="BM637" s="37"/>
      <c r="BN637" s="3"/>
      <c r="BO637" s="3"/>
      <c r="BP637" s="6"/>
      <c r="BQ63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7.7</v>
      </c>
      <c r="BR637" s="23" t="str">
        <f>IF(Presupuestos[[#This Row],[SALDO ME-MN]]&gt;0,"PENDIENTE","CANCELADO")</f>
        <v>PENDIENTE</v>
      </c>
      <c r="BS637" s="23" t="str">
        <f>IF(COUNTIFS($U$4:$U636,Presupuestos[[#This Row],[ID DOCUMENTO]])&gt;=1,IF(B636=Presupuestos[[#This Row],[ID]],"OK","DOC. DUPLICADO"),"OK")</f>
        <v>OK</v>
      </c>
    </row>
    <row r="638" spans="2:71" x14ac:dyDescent="0.25">
      <c r="B638" s="34">
        <f>IF(Presupuestos[[#This Row],[ID DOCUMENTO]]=U637,B637,IF(B637="ID",1,B637+1))</f>
        <v>610</v>
      </c>
      <c r="C638" s="2">
        <v>45861</v>
      </c>
      <c r="D638" s="2">
        <v>45861</v>
      </c>
      <c r="E638" s="3" t="s">
        <v>838</v>
      </c>
      <c r="F638" s="25" t="s">
        <v>35</v>
      </c>
      <c r="G638" s="25" t="s">
        <v>144</v>
      </c>
      <c r="H638" s="25" t="s">
        <v>110</v>
      </c>
      <c r="I638" s="36" t="str">
        <f>IFERROR(VLOOKUP(Presupuestos[[#This Row],[AREA]]&amp;Presupuestos[[#This Row],[CONCEPTO]]&amp;Presupuestos[[#This Row],[DESCRIPCION]],Tabla28[[Columna1]:[CÓDIGO NUEVO]],2,0),"")</f>
        <v>P0310001</v>
      </c>
      <c r="J638" s="3" t="s">
        <v>666</v>
      </c>
      <c r="K638" s="3" t="s">
        <v>666</v>
      </c>
      <c r="L638" s="3" t="s">
        <v>666</v>
      </c>
      <c r="M638" s="31" t="s">
        <v>1663</v>
      </c>
      <c r="N638" s="3" t="s">
        <v>40</v>
      </c>
      <c r="O638" s="3" t="s">
        <v>300</v>
      </c>
      <c r="P638" s="3" t="s">
        <v>122</v>
      </c>
      <c r="Q638" s="3" t="str">
        <f>IFERROR(VLOOKUP(Presupuestos[[#This Row],[CLASIFICACIÓN (N)]],Tabla17[],2,0),"")</f>
        <v>Costos de ventas</v>
      </c>
      <c r="R638" s="3" t="str">
        <f>IFERROR(VLOOKUP(Presupuestos[[#This Row],[CLASIFICACIÓN (N)]],Tabla17[],3,0),"")</f>
        <v>Operativo</v>
      </c>
      <c r="S638" s="3" t="s">
        <v>16</v>
      </c>
      <c r="T638" s="3" t="str">
        <f>IFERROR(VLOOKUP(Presupuestos[[#This Row],[ALMACEN]],Tabla5[],2,0),"")</f>
        <v>Arequipa</v>
      </c>
      <c r="U638" s="19" t="str">
        <f>IFERROR(VLOOKUP(Presupuestos[[#This Row],[TIPO DE DOCUMENTO]],Tipo_Documento[],2,0)&amp;Presupuestos[[#This Row],[SERIE]]&amp;Presupuestos[[#This Row],[NUMERO]]&amp;Presupuestos[[#This Row],[RUC]],"")</f>
        <v>SD2502111111111</v>
      </c>
      <c r="V638" s="3" t="s">
        <v>220</v>
      </c>
      <c r="W638" s="7">
        <v>45861</v>
      </c>
      <c r="X638" s="7">
        <v>45861</v>
      </c>
      <c r="Y638" s="3"/>
      <c r="Z638" s="3">
        <v>25021</v>
      </c>
      <c r="AA638" s="3">
        <f>IFERROR(VLOOKUP(Presupuestos[[#This Row],[RAZON SOCIAL]],CHOOSE({1,2},Clientes_Proveedores[Razon Social],Clientes_Proveedores[Ruc / Dni]),2,0),"-")</f>
        <v>11111111</v>
      </c>
      <c r="AB638" s="31" t="s">
        <v>916</v>
      </c>
      <c r="AC638" s="3" t="s">
        <v>670</v>
      </c>
      <c r="AD638" s="5"/>
      <c r="AE638" s="6">
        <v>24</v>
      </c>
      <c r="AF638" s="6">
        <f>Presupuestos[[#This Row],[BASE]]*Presupuestos[[#This Row],[% IGV]]</f>
        <v>0</v>
      </c>
      <c r="AG638" s="22">
        <f>ROUND(SUM(Presupuestos[[#This Row],[BASE]:[IGV]]),2)</f>
        <v>24</v>
      </c>
      <c r="AH638" s="9" t="str">
        <f>IF(Presupuestos[[#This Row],[MONEDA]]="USD",VLOOKUP(Presupuestos[[#This Row],[FECHA DE EMISION]],Tipo_Cambio[],3,0),"")</f>
        <v/>
      </c>
      <c r="AI638" s="22">
        <f>IFERROR(ROUND(IF(Presupuestos[[#This Row],[MONEDA]]="PEN",Presupuestos[[#This Row],[TOTAL]],Presupuestos[[#This Row],[TOTAL]]*Presupuestos[[#This Row],[TIPO DE CAMBIO]]),2),"")</f>
        <v>24</v>
      </c>
      <c r="AJ638" s="5"/>
      <c r="AK638" s="33" t="s">
        <v>671</v>
      </c>
      <c r="AL638" s="5" t="s">
        <v>715</v>
      </c>
      <c r="AM638" s="23" t="s">
        <v>671</v>
      </c>
      <c r="AN638" s="23" t="s">
        <v>671</v>
      </c>
      <c r="AO638" s="7">
        <f>IFERROR(VLOOKUP("1-"&amp;Presupuestos[[#This Row],[ID DOCUMENTO]],BD_Pagos[],7,0),"")</f>
        <v>45861</v>
      </c>
      <c r="AP638" s="16" t="str">
        <f>IFERROR(VLOOKUP("1-"&amp;Presupuestos[[#This Row],[ID DOCUMENTO]],BD_Pagos[],8,0),"")</f>
        <v>C_Ope_005</v>
      </c>
      <c r="AQ638" s="17">
        <f>IFERROR(VLOOKUP("1-"&amp;Presupuestos[[#This Row],[ID DOCUMENTO]],BD_Pagos[],9,0),"")</f>
        <v>25021</v>
      </c>
      <c r="AR638" s="54"/>
      <c r="AS638" s="7">
        <f>IFERROR(VLOOKUP("2-"&amp;Presupuestos[[#This Row],[ID DOCUMENTO]],BD_Pagos[],7,0),"")</f>
        <v>0</v>
      </c>
      <c r="AT638" s="16" t="str">
        <f>IFERROR(VLOOKUP("2-"&amp;Presupuestos[[#This Row],[ID DOCUMENTO]],BD_Pagos[],8,0),"")</f>
        <v/>
      </c>
      <c r="AU638" s="17">
        <f>IFERROR(VLOOKUP("2-"&amp;Presupuestos[[#This Row],[ID DOCUMENTO]],BD_Pagos[],9,0),"")</f>
        <v>0</v>
      </c>
      <c r="AV638" s="20">
        <f>IF(IFERROR(VLOOKUP("2-"&amp;Presupuestos[[#This Row],[ID DOCUMENTO]],BD_Pagos[],10,0),0)&gt;Presupuestos[[#This Row],[TOTAL SOLES]],Presupuestos[[#This Row],[TOTAL SOLES]],IFERROR(VLOOKUP("2-"&amp;Presupuestos[[#This Row],[ID DOCUMENTO]],BD_Pagos[],10,0),0))</f>
        <v>0</v>
      </c>
      <c r="AW638" s="7"/>
      <c r="AX638" s="16"/>
      <c r="AY638" s="17"/>
      <c r="AZ638" s="20"/>
      <c r="BA638" s="7"/>
      <c r="BB638" s="16"/>
      <c r="BC638" s="17"/>
      <c r="BD638" s="20"/>
      <c r="BE638" s="7">
        <f>IFERROR(VLOOKUP("5-"&amp;Presupuestos[[#This Row],[ID DOCUMENTO]],BD_Pagos[],7,0),"")</f>
        <v>0</v>
      </c>
      <c r="BF638" s="17">
        <f>IFERROR(VLOOKUP("5-"&amp;Presupuestos[[#This Row],[ID DOCUMENTO]],BD_Pagos[],9,0),"")</f>
        <v>0</v>
      </c>
      <c r="BG638" s="20">
        <f>IF(IFERROR(VLOOKUP("5-"&amp;Presupuestos[[#This Row],[ID DOCUMENTO]],BD_Pagos[],10,0),0)&gt;Presupuestos[[#This Row],[TOTAL SOLES]],Presupuestos[[#This Row],[TOTAL SOLES]],IFERROR(VLOOKUP("5-"&amp;Presupuestos[[#This Row],[ID DOCUMENTO]],BD_Pagos[],10,0),0))</f>
        <v>0</v>
      </c>
      <c r="BH638" s="7">
        <f>IFERROR(VLOOKUP("1-Detraccion"&amp;Presupuestos[[#This Row],[ID DOCUMENTO]],BD_Pagos[],2,0),"")</f>
        <v>0</v>
      </c>
      <c r="BI638" s="3" t="str">
        <f>IFERROR(VLOOKUP("1-Detraccion"&amp;Presupuestos[[#This Row],[ID DOCUMENTO]],BD_Pagos[],3,0),"")</f>
        <v/>
      </c>
      <c r="BJ638" s="3">
        <f>IFERROR(VLOOKUP("1-Detraccion"&amp;Presupuestos[[#This Row],[ID DOCUMENTO]],BD_Pagos[],4,0),"")</f>
        <v>0</v>
      </c>
      <c r="BK638" s="6">
        <f>IF(IFERROR(VLOOKUP("1-Detraccion"&amp;Presupuestos[[#This Row],[ID DOCUMENTO]],BD_Pagos[],5,0),0)&gt;Presupuestos[[#This Row],[TOTAL SOLES]],Presupuestos[[#This Row],[TOTAL SOLES]],IFERROR(VLOOKUP("1-Detraccion"&amp;Presupuestos[[#This Row],[ID DOCUMENTO]],BD_Pagos[],5,0),0))</f>
        <v>0</v>
      </c>
      <c r="BL638" s="6">
        <f>IF(IFERROR(VLOOKUP("1-Detraccion"&amp;Presupuestos[[#This Row],[ID DOCUMENTO]],BD_Pagos[],6,0),0)&gt;Presupuestos[[#This Row],[TOTAL SOLES]],Presupuestos[[#This Row],[TOTAL SOLES]],IFERROR(VLOOKUP("1-Detraccion"&amp;Presupuestos[[#This Row],[ID DOCUMENTO]],BD_Pagos[],6,0),0))</f>
        <v>0</v>
      </c>
      <c r="BM638" s="37"/>
      <c r="BN638" s="3"/>
      <c r="BO638" s="3"/>
      <c r="BP638" s="6"/>
      <c r="BQ63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638" s="23" t="str">
        <f>IF(Presupuestos[[#This Row],[SALDO ME-MN]]&gt;0,"PENDIENTE","CANCELADO")</f>
        <v>PENDIENTE</v>
      </c>
      <c r="BS638" s="23" t="str">
        <f>IF(COUNTIFS($U$4:$U637,Presupuestos[[#This Row],[ID DOCUMENTO]])&gt;=1,IF(B637=Presupuestos[[#This Row],[ID]],"OK","DOC. DUPLICADO"),"OK")</f>
        <v>OK</v>
      </c>
    </row>
    <row r="639" spans="2:71" x14ac:dyDescent="0.25">
      <c r="B639" s="34">
        <f>IF(Presupuestos[[#This Row],[ID DOCUMENTO]]=U638,B638,IF(B638="ID",1,B638+1))</f>
        <v>611</v>
      </c>
      <c r="C639" s="2">
        <v>45861</v>
      </c>
      <c r="D639" s="2">
        <v>45861</v>
      </c>
      <c r="E639" s="3" t="s">
        <v>838</v>
      </c>
      <c r="F639" s="25" t="s">
        <v>35</v>
      </c>
      <c r="G639" s="25" t="s">
        <v>144</v>
      </c>
      <c r="H639" s="25" t="s">
        <v>110</v>
      </c>
      <c r="I639" s="36" t="str">
        <f>IFERROR(VLOOKUP(Presupuestos[[#This Row],[AREA]]&amp;Presupuestos[[#This Row],[CONCEPTO]]&amp;Presupuestos[[#This Row],[DESCRIPCION]],Tabla28[[Columna1]:[CÓDIGO NUEVO]],2,0),"")</f>
        <v>P0310001</v>
      </c>
      <c r="J639" s="3" t="s">
        <v>666</v>
      </c>
      <c r="K639" s="3" t="s">
        <v>666</v>
      </c>
      <c r="L639" s="3" t="s">
        <v>666</v>
      </c>
      <c r="M639" s="31" t="s">
        <v>1664</v>
      </c>
      <c r="N639" s="3" t="s">
        <v>40</v>
      </c>
      <c r="O639" s="3" t="s">
        <v>300</v>
      </c>
      <c r="P639" s="3" t="s">
        <v>122</v>
      </c>
      <c r="Q639" s="3" t="str">
        <f>IFERROR(VLOOKUP(Presupuestos[[#This Row],[CLASIFICACIÓN (N)]],Tabla17[],2,0),"")</f>
        <v>Costos de ventas</v>
      </c>
      <c r="R639" s="3" t="str">
        <f>IFERROR(VLOOKUP(Presupuestos[[#This Row],[CLASIFICACIÓN (N)]],Tabla17[],3,0),"")</f>
        <v>Operativo</v>
      </c>
      <c r="S639" s="3" t="s">
        <v>16</v>
      </c>
      <c r="T639" s="3" t="str">
        <f>IFERROR(VLOOKUP(Presupuestos[[#This Row],[ALMACEN]],Tabla5[],2,0),"")</f>
        <v>Arequipa</v>
      </c>
      <c r="U639" s="19" t="str">
        <f>IFERROR(VLOOKUP(Presupuestos[[#This Row],[TIPO DE DOCUMENTO]],Tipo_Documento[],2,0)&amp;Presupuestos[[#This Row],[SERIE]]&amp;Presupuestos[[#This Row],[NUMERO]]&amp;Presupuestos[[#This Row],[RUC]],"")</f>
        <v>SD2502211111111</v>
      </c>
      <c r="V639" s="3" t="s">
        <v>220</v>
      </c>
      <c r="W639" s="7">
        <v>45861</v>
      </c>
      <c r="X639" s="7">
        <v>45861</v>
      </c>
      <c r="Y639" s="3"/>
      <c r="Z639" s="3">
        <v>25022</v>
      </c>
      <c r="AA639" s="3">
        <f>IFERROR(VLOOKUP(Presupuestos[[#This Row],[RAZON SOCIAL]],CHOOSE({1,2},Clientes_Proveedores[Razon Social],Clientes_Proveedores[Ruc / Dni]),2,0),"-")</f>
        <v>11111111</v>
      </c>
      <c r="AB639" s="31" t="s">
        <v>916</v>
      </c>
      <c r="AC639" s="3" t="s">
        <v>670</v>
      </c>
      <c r="AD639" s="5"/>
      <c r="AE639" s="6">
        <v>30</v>
      </c>
      <c r="AF639" s="6">
        <f>Presupuestos[[#This Row],[BASE]]*Presupuestos[[#This Row],[% IGV]]</f>
        <v>0</v>
      </c>
      <c r="AG639" s="22">
        <f>ROUND(SUM(Presupuestos[[#This Row],[BASE]:[IGV]]),2)</f>
        <v>30</v>
      </c>
      <c r="AH639" s="9" t="str">
        <f>IF(Presupuestos[[#This Row],[MONEDA]]="USD",VLOOKUP(Presupuestos[[#This Row],[FECHA DE EMISION]],Tipo_Cambio[],3,0),"")</f>
        <v/>
      </c>
      <c r="AI639" s="22">
        <f>IFERROR(ROUND(IF(Presupuestos[[#This Row],[MONEDA]]="PEN",Presupuestos[[#This Row],[TOTAL]],Presupuestos[[#This Row],[TOTAL]]*Presupuestos[[#This Row],[TIPO DE CAMBIO]]),2),"")</f>
        <v>30</v>
      </c>
      <c r="AJ639" s="5"/>
      <c r="AK639" s="33" t="s">
        <v>671</v>
      </c>
      <c r="AL639" s="5" t="s">
        <v>715</v>
      </c>
      <c r="AM639" s="23" t="s">
        <v>671</v>
      </c>
      <c r="AN639" s="23" t="s">
        <v>671</v>
      </c>
      <c r="AO639" s="7">
        <f>IFERROR(VLOOKUP("1-"&amp;Presupuestos[[#This Row],[ID DOCUMENTO]],BD_Pagos[],7,0),"")</f>
        <v>45861</v>
      </c>
      <c r="AP639" s="16" t="str">
        <f>IFERROR(VLOOKUP("1-"&amp;Presupuestos[[#This Row],[ID DOCUMENTO]],BD_Pagos[],8,0),"")</f>
        <v>C_Ope_005</v>
      </c>
      <c r="AQ639" s="17">
        <f>IFERROR(VLOOKUP("1-"&amp;Presupuestos[[#This Row],[ID DOCUMENTO]],BD_Pagos[],9,0),"")</f>
        <v>25022</v>
      </c>
      <c r="AR639" s="54"/>
      <c r="AS639" s="7">
        <f>IFERROR(VLOOKUP("2-"&amp;Presupuestos[[#This Row],[ID DOCUMENTO]],BD_Pagos[],7,0),"")</f>
        <v>0</v>
      </c>
      <c r="AT639" s="16" t="str">
        <f>IFERROR(VLOOKUP("2-"&amp;Presupuestos[[#This Row],[ID DOCUMENTO]],BD_Pagos[],8,0),"")</f>
        <v/>
      </c>
      <c r="AU639" s="17">
        <f>IFERROR(VLOOKUP("2-"&amp;Presupuestos[[#This Row],[ID DOCUMENTO]],BD_Pagos[],9,0),"")</f>
        <v>0</v>
      </c>
      <c r="AV639" s="20">
        <f>IF(IFERROR(VLOOKUP("2-"&amp;Presupuestos[[#This Row],[ID DOCUMENTO]],BD_Pagos[],10,0),0)&gt;Presupuestos[[#This Row],[TOTAL SOLES]],Presupuestos[[#This Row],[TOTAL SOLES]],IFERROR(VLOOKUP("2-"&amp;Presupuestos[[#This Row],[ID DOCUMENTO]],BD_Pagos[],10,0),0))</f>
        <v>0</v>
      </c>
      <c r="AW639" s="7"/>
      <c r="AX639" s="16"/>
      <c r="AY639" s="17"/>
      <c r="AZ639" s="20"/>
      <c r="BA639" s="7"/>
      <c r="BB639" s="16"/>
      <c r="BC639" s="17"/>
      <c r="BD639" s="20"/>
      <c r="BE639" s="7">
        <f>IFERROR(VLOOKUP("5-"&amp;Presupuestos[[#This Row],[ID DOCUMENTO]],BD_Pagos[],7,0),"")</f>
        <v>0</v>
      </c>
      <c r="BF639" s="17">
        <f>IFERROR(VLOOKUP("5-"&amp;Presupuestos[[#This Row],[ID DOCUMENTO]],BD_Pagos[],9,0),"")</f>
        <v>0</v>
      </c>
      <c r="BG639" s="20">
        <f>IF(IFERROR(VLOOKUP("5-"&amp;Presupuestos[[#This Row],[ID DOCUMENTO]],BD_Pagos[],10,0),0)&gt;Presupuestos[[#This Row],[TOTAL SOLES]],Presupuestos[[#This Row],[TOTAL SOLES]],IFERROR(VLOOKUP("5-"&amp;Presupuestos[[#This Row],[ID DOCUMENTO]],BD_Pagos[],10,0),0))</f>
        <v>0</v>
      </c>
      <c r="BH639" s="7">
        <f>IFERROR(VLOOKUP("1-Detraccion"&amp;Presupuestos[[#This Row],[ID DOCUMENTO]],BD_Pagos[],2,0),"")</f>
        <v>0</v>
      </c>
      <c r="BI639" s="3" t="str">
        <f>IFERROR(VLOOKUP("1-Detraccion"&amp;Presupuestos[[#This Row],[ID DOCUMENTO]],BD_Pagos[],3,0),"")</f>
        <v/>
      </c>
      <c r="BJ639" s="3">
        <f>IFERROR(VLOOKUP("1-Detraccion"&amp;Presupuestos[[#This Row],[ID DOCUMENTO]],BD_Pagos[],4,0),"")</f>
        <v>0</v>
      </c>
      <c r="BK639" s="6">
        <f>IF(IFERROR(VLOOKUP("1-Detraccion"&amp;Presupuestos[[#This Row],[ID DOCUMENTO]],BD_Pagos[],5,0),0)&gt;Presupuestos[[#This Row],[TOTAL SOLES]],Presupuestos[[#This Row],[TOTAL SOLES]],IFERROR(VLOOKUP("1-Detraccion"&amp;Presupuestos[[#This Row],[ID DOCUMENTO]],BD_Pagos[],5,0),0))</f>
        <v>0</v>
      </c>
      <c r="BL639" s="6">
        <f>IF(IFERROR(VLOOKUP("1-Detraccion"&amp;Presupuestos[[#This Row],[ID DOCUMENTO]],BD_Pagos[],6,0),0)&gt;Presupuestos[[#This Row],[TOTAL SOLES]],Presupuestos[[#This Row],[TOTAL SOLES]],IFERROR(VLOOKUP("1-Detraccion"&amp;Presupuestos[[#This Row],[ID DOCUMENTO]],BD_Pagos[],6,0),0))</f>
        <v>0</v>
      </c>
      <c r="BM639" s="37"/>
      <c r="BN639" s="3"/>
      <c r="BO639" s="3"/>
      <c r="BP639" s="6"/>
      <c r="BQ63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639" s="23" t="str">
        <f>IF(Presupuestos[[#This Row],[SALDO ME-MN]]&gt;0,"PENDIENTE","CANCELADO")</f>
        <v>PENDIENTE</v>
      </c>
      <c r="BS639" s="23" t="str">
        <f>IF(COUNTIFS($U$4:$U638,Presupuestos[[#This Row],[ID DOCUMENTO]])&gt;=1,IF(B638=Presupuestos[[#This Row],[ID]],"OK","DOC. DUPLICADO"),"OK")</f>
        <v>OK</v>
      </c>
    </row>
    <row r="640" spans="2:71" x14ac:dyDescent="0.25">
      <c r="B640" s="34">
        <f>IF(Presupuestos[[#This Row],[ID DOCUMENTO]]=U639,B639,IF(B639="ID",1,B639+1))</f>
        <v>612</v>
      </c>
      <c r="C640" s="2">
        <v>45861</v>
      </c>
      <c r="D640" s="2">
        <v>45861</v>
      </c>
      <c r="E640" s="3" t="s">
        <v>838</v>
      </c>
      <c r="F640" s="25" t="s">
        <v>35</v>
      </c>
      <c r="G640" s="25" t="s">
        <v>144</v>
      </c>
      <c r="H640" s="25" t="s">
        <v>110</v>
      </c>
      <c r="I640" s="36" t="str">
        <f>IFERROR(VLOOKUP(Presupuestos[[#This Row],[AREA]]&amp;Presupuestos[[#This Row],[CONCEPTO]]&amp;Presupuestos[[#This Row],[DESCRIPCION]],Tabla28[[Columna1]:[CÓDIGO NUEVO]],2,0),"")</f>
        <v>P0310001</v>
      </c>
      <c r="J640" s="3" t="s">
        <v>666</v>
      </c>
      <c r="K640" s="3" t="s">
        <v>666</v>
      </c>
      <c r="L640" s="3" t="s">
        <v>666</v>
      </c>
      <c r="M640" s="31" t="s">
        <v>1665</v>
      </c>
      <c r="N640" s="3" t="s">
        <v>40</v>
      </c>
      <c r="O640" s="3" t="s">
        <v>300</v>
      </c>
      <c r="P640" s="3" t="s">
        <v>122</v>
      </c>
      <c r="Q640" s="3" t="str">
        <f>IFERROR(VLOOKUP(Presupuestos[[#This Row],[CLASIFICACIÓN (N)]],Tabla17[],2,0),"")</f>
        <v>Costos de ventas</v>
      </c>
      <c r="R640" s="3" t="str">
        <f>IFERROR(VLOOKUP(Presupuestos[[#This Row],[CLASIFICACIÓN (N)]],Tabla17[],3,0),"")</f>
        <v>Operativo</v>
      </c>
      <c r="S640" s="3" t="s">
        <v>16</v>
      </c>
      <c r="T640" s="3" t="str">
        <f>IFERROR(VLOOKUP(Presupuestos[[#This Row],[ALMACEN]],Tabla5[],2,0),"")</f>
        <v>Arequipa</v>
      </c>
      <c r="U640" s="19" t="str">
        <f>IFERROR(VLOOKUP(Presupuestos[[#This Row],[TIPO DE DOCUMENTO]],Tipo_Documento[],2,0)&amp;Presupuestos[[#This Row],[SERIE]]&amp;Presupuestos[[#This Row],[NUMERO]]&amp;Presupuestos[[#This Row],[RUC]],"")</f>
        <v>SD2502311111111</v>
      </c>
      <c r="V640" s="3" t="s">
        <v>220</v>
      </c>
      <c r="W640" s="7">
        <v>45861</v>
      </c>
      <c r="X640" s="7">
        <v>45861</v>
      </c>
      <c r="Y640" s="3"/>
      <c r="Z640" s="3">
        <v>25023</v>
      </c>
      <c r="AA640" s="3">
        <f>IFERROR(VLOOKUP(Presupuestos[[#This Row],[RAZON SOCIAL]],CHOOSE({1,2},Clientes_Proveedores[Razon Social],Clientes_Proveedores[Ruc / Dni]),2,0),"-")</f>
        <v>11111111</v>
      </c>
      <c r="AB640" s="31" t="s">
        <v>916</v>
      </c>
      <c r="AC640" s="3" t="s">
        <v>670</v>
      </c>
      <c r="AD640" s="5"/>
      <c r="AE640" s="6">
        <v>24</v>
      </c>
      <c r="AF640" s="6">
        <f>Presupuestos[[#This Row],[BASE]]*Presupuestos[[#This Row],[% IGV]]</f>
        <v>0</v>
      </c>
      <c r="AG640" s="22">
        <f>ROUND(SUM(Presupuestos[[#This Row],[BASE]:[IGV]]),2)</f>
        <v>24</v>
      </c>
      <c r="AH640" s="9" t="str">
        <f>IF(Presupuestos[[#This Row],[MONEDA]]="USD",VLOOKUP(Presupuestos[[#This Row],[FECHA DE EMISION]],Tipo_Cambio[],3,0),"")</f>
        <v/>
      </c>
      <c r="AI640" s="22">
        <f>IFERROR(ROUND(IF(Presupuestos[[#This Row],[MONEDA]]="PEN",Presupuestos[[#This Row],[TOTAL]],Presupuestos[[#This Row],[TOTAL]]*Presupuestos[[#This Row],[TIPO DE CAMBIO]]),2),"")</f>
        <v>24</v>
      </c>
      <c r="AJ640" s="5"/>
      <c r="AK640" s="33" t="s">
        <v>671</v>
      </c>
      <c r="AL640" s="5" t="s">
        <v>715</v>
      </c>
      <c r="AM640" s="23" t="s">
        <v>671</v>
      </c>
      <c r="AN640" s="23" t="s">
        <v>671</v>
      </c>
      <c r="AO640" s="7">
        <f>IFERROR(VLOOKUP("1-"&amp;Presupuestos[[#This Row],[ID DOCUMENTO]],BD_Pagos[],7,0),"")</f>
        <v>45861</v>
      </c>
      <c r="AP640" s="16" t="str">
        <f>IFERROR(VLOOKUP("1-"&amp;Presupuestos[[#This Row],[ID DOCUMENTO]],BD_Pagos[],8,0),"")</f>
        <v>C_Ope_005</v>
      </c>
      <c r="AQ640" s="17">
        <f>IFERROR(VLOOKUP("1-"&amp;Presupuestos[[#This Row],[ID DOCUMENTO]],BD_Pagos[],9,0),"")</f>
        <v>25023</v>
      </c>
      <c r="AR640" s="54"/>
      <c r="AS640" s="7">
        <f>IFERROR(VLOOKUP("2-"&amp;Presupuestos[[#This Row],[ID DOCUMENTO]],BD_Pagos[],7,0),"")</f>
        <v>0</v>
      </c>
      <c r="AT640" s="16" t="str">
        <f>IFERROR(VLOOKUP("2-"&amp;Presupuestos[[#This Row],[ID DOCUMENTO]],BD_Pagos[],8,0),"")</f>
        <v/>
      </c>
      <c r="AU640" s="17">
        <f>IFERROR(VLOOKUP("2-"&amp;Presupuestos[[#This Row],[ID DOCUMENTO]],BD_Pagos[],9,0),"")</f>
        <v>0</v>
      </c>
      <c r="AV640" s="20">
        <f>IF(IFERROR(VLOOKUP("2-"&amp;Presupuestos[[#This Row],[ID DOCUMENTO]],BD_Pagos[],10,0),0)&gt;Presupuestos[[#This Row],[TOTAL SOLES]],Presupuestos[[#This Row],[TOTAL SOLES]],IFERROR(VLOOKUP("2-"&amp;Presupuestos[[#This Row],[ID DOCUMENTO]],BD_Pagos[],10,0),0))</f>
        <v>0</v>
      </c>
      <c r="AW640" s="7"/>
      <c r="AX640" s="16"/>
      <c r="AY640" s="17"/>
      <c r="AZ640" s="20"/>
      <c r="BA640" s="7"/>
      <c r="BB640" s="16"/>
      <c r="BC640" s="17"/>
      <c r="BD640" s="20"/>
      <c r="BE640" s="7">
        <f>IFERROR(VLOOKUP("5-"&amp;Presupuestos[[#This Row],[ID DOCUMENTO]],BD_Pagos[],7,0),"")</f>
        <v>0</v>
      </c>
      <c r="BF640" s="17">
        <f>IFERROR(VLOOKUP("5-"&amp;Presupuestos[[#This Row],[ID DOCUMENTO]],BD_Pagos[],9,0),"")</f>
        <v>0</v>
      </c>
      <c r="BG640" s="20">
        <f>IF(IFERROR(VLOOKUP("5-"&amp;Presupuestos[[#This Row],[ID DOCUMENTO]],BD_Pagos[],10,0),0)&gt;Presupuestos[[#This Row],[TOTAL SOLES]],Presupuestos[[#This Row],[TOTAL SOLES]],IFERROR(VLOOKUP("5-"&amp;Presupuestos[[#This Row],[ID DOCUMENTO]],BD_Pagos[],10,0),0))</f>
        <v>0</v>
      </c>
      <c r="BH640" s="7">
        <f>IFERROR(VLOOKUP("1-Detraccion"&amp;Presupuestos[[#This Row],[ID DOCUMENTO]],BD_Pagos[],2,0),"")</f>
        <v>0</v>
      </c>
      <c r="BI640" s="3" t="str">
        <f>IFERROR(VLOOKUP("1-Detraccion"&amp;Presupuestos[[#This Row],[ID DOCUMENTO]],BD_Pagos[],3,0),"")</f>
        <v/>
      </c>
      <c r="BJ640" s="3">
        <f>IFERROR(VLOOKUP("1-Detraccion"&amp;Presupuestos[[#This Row],[ID DOCUMENTO]],BD_Pagos[],4,0),"")</f>
        <v>0</v>
      </c>
      <c r="BK640" s="6">
        <f>IF(IFERROR(VLOOKUP("1-Detraccion"&amp;Presupuestos[[#This Row],[ID DOCUMENTO]],BD_Pagos[],5,0),0)&gt;Presupuestos[[#This Row],[TOTAL SOLES]],Presupuestos[[#This Row],[TOTAL SOLES]],IFERROR(VLOOKUP("1-Detraccion"&amp;Presupuestos[[#This Row],[ID DOCUMENTO]],BD_Pagos[],5,0),0))</f>
        <v>0</v>
      </c>
      <c r="BL640" s="6">
        <f>IF(IFERROR(VLOOKUP("1-Detraccion"&amp;Presupuestos[[#This Row],[ID DOCUMENTO]],BD_Pagos[],6,0),0)&gt;Presupuestos[[#This Row],[TOTAL SOLES]],Presupuestos[[#This Row],[TOTAL SOLES]],IFERROR(VLOOKUP("1-Detraccion"&amp;Presupuestos[[#This Row],[ID DOCUMENTO]],BD_Pagos[],6,0),0))</f>
        <v>0</v>
      </c>
      <c r="BM640" s="37"/>
      <c r="BN640" s="3"/>
      <c r="BO640" s="3"/>
      <c r="BP640" s="6"/>
      <c r="BQ64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640" s="23" t="str">
        <f>IF(Presupuestos[[#This Row],[SALDO ME-MN]]&gt;0,"PENDIENTE","CANCELADO")</f>
        <v>PENDIENTE</v>
      </c>
      <c r="BS640" s="23" t="str">
        <f>IF(COUNTIFS($U$4:$U639,Presupuestos[[#This Row],[ID DOCUMENTO]])&gt;=1,IF(B639=Presupuestos[[#This Row],[ID]],"OK","DOC. DUPLICADO"),"OK")</f>
        <v>OK</v>
      </c>
    </row>
    <row r="641" spans="2:71" x14ac:dyDescent="0.25">
      <c r="B641" s="34">
        <f>IF(Presupuestos[[#This Row],[ID DOCUMENTO]]=U640,B640,IF(B640="ID",1,B640+1))</f>
        <v>613</v>
      </c>
      <c r="C641" s="2">
        <v>45861</v>
      </c>
      <c r="D641" s="2">
        <v>45861</v>
      </c>
      <c r="E641" s="3" t="s">
        <v>838</v>
      </c>
      <c r="F641" s="25" t="s">
        <v>35</v>
      </c>
      <c r="G641" s="25" t="s">
        <v>144</v>
      </c>
      <c r="H641" s="25" t="s">
        <v>119</v>
      </c>
      <c r="I641" s="36" t="str">
        <f>IFERROR(VLOOKUP(Presupuestos[[#This Row],[AREA]]&amp;Presupuestos[[#This Row],[CONCEPTO]]&amp;Presupuestos[[#This Row],[DESCRIPCION]],Tabla28[[Columna1]:[CÓDIGO NUEVO]],2,0),"")</f>
        <v>P0310002</v>
      </c>
      <c r="J641" s="3" t="s">
        <v>666</v>
      </c>
      <c r="K641" s="3" t="s">
        <v>666</v>
      </c>
      <c r="L641" s="3" t="s">
        <v>666</v>
      </c>
      <c r="M641" s="31" t="s">
        <v>1666</v>
      </c>
      <c r="N641" s="3" t="s">
        <v>40</v>
      </c>
      <c r="O641" s="3" t="s">
        <v>300</v>
      </c>
      <c r="P641" s="3" t="s">
        <v>122</v>
      </c>
      <c r="Q641" s="3" t="str">
        <f>IFERROR(VLOOKUP(Presupuestos[[#This Row],[CLASIFICACIÓN (N)]],Tabla17[],2,0),"")</f>
        <v>Costos de ventas</v>
      </c>
      <c r="R641" s="3" t="str">
        <f>IFERROR(VLOOKUP(Presupuestos[[#This Row],[CLASIFICACIÓN (N)]],Tabla17[],3,0),"")</f>
        <v>Operativo</v>
      </c>
      <c r="S641" s="3" t="s">
        <v>16</v>
      </c>
      <c r="T641" s="3" t="str">
        <f>IFERROR(VLOOKUP(Presupuestos[[#This Row],[ALMACEN]],Tabla5[],2,0),"")</f>
        <v>Arequipa</v>
      </c>
      <c r="U641" s="19" t="str">
        <f>IFERROR(VLOOKUP(Presupuestos[[#This Row],[TIPO DE DOCUMENTO]],Tipo_Documento[],2,0)&amp;Presupuestos[[#This Row],[SERIE]]&amp;Presupuestos[[#This Row],[NUMERO]]&amp;Presupuestos[[#This Row],[RUC]],"")</f>
        <v>031236510089085042</v>
      </c>
      <c r="V641" s="3" t="s">
        <v>130</v>
      </c>
      <c r="W641" s="7">
        <v>45861</v>
      </c>
      <c r="X641" s="7">
        <v>45861</v>
      </c>
      <c r="Y641" s="3">
        <v>1</v>
      </c>
      <c r="Z641" s="3">
        <v>2365</v>
      </c>
      <c r="AA641" s="3">
        <f>IFERROR(VLOOKUP(Presupuestos[[#This Row],[RAZON SOCIAL]],CHOOSE({1,2},Clientes_Proveedores[Razon Social],Clientes_Proveedores[Ruc / Dni]),2,0),"-")</f>
        <v>10089085042</v>
      </c>
      <c r="AB641" s="31" t="s">
        <v>1667</v>
      </c>
      <c r="AC641" s="3" t="s">
        <v>670</v>
      </c>
      <c r="AD641" s="5">
        <v>0.18</v>
      </c>
      <c r="AE641" s="6">
        <v>84.745999999999995</v>
      </c>
      <c r="AF641" s="6">
        <f>Presupuestos[[#This Row],[BASE]]*Presupuestos[[#This Row],[% IGV]]</f>
        <v>15.254279999999998</v>
      </c>
      <c r="AG641" s="22">
        <f>ROUND(SUM(Presupuestos[[#This Row],[BASE]:[IGV]]),2)</f>
        <v>100</v>
      </c>
      <c r="AH641" s="9" t="str">
        <f>IF(Presupuestos[[#This Row],[MONEDA]]="USD",VLOOKUP(Presupuestos[[#This Row],[FECHA DE EMISION]],Tipo_Cambio[],3,0),"")</f>
        <v/>
      </c>
      <c r="AI641" s="22">
        <f>IFERROR(ROUND(IF(Presupuestos[[#This Row],[MONEDA]]="PEN",Presupuestos[[#This Row],[TOTAL]],Presupuestos[[#This Row],[TOTAL]]*Presupuestos[[#This Row],[TIPO DE CAMBIO]]),2),"")</f>
        <v>100</v>
      </c>
      <c r="AJ641" s="5"/>
      <c r="AK641" s="33" t="s">
        <v>671</v>
      </c>
      <c r="AL641" s="5" t="s">
        <v>715</v>
      </c>
      <c r="AM641" s="23" t="s">
        <v>671</v>
      </c>
      <c r="AN641" s="23" t="s">
        <v>671</v>
      </c>
      <c r="AO641" s="7">
        <f>IFERROR(VLOOKUP("1-"&amp;Presupuestos[[#This Row],[ID DOCUMENTO]],BD_Pagos[],7,0),"")</f>
        <v>45861</v>
      </c>
      <c r="AP641" s="16" t="str">
        <f>IFERROR(VLOOKUP("1-"&amp;Presupuestos[[#This Row],[ID DOCUMENTO]],BD_Pagos[],8,0),"")</f>
        <v>C_Ope_005</v>
      </c>
      <c r="AQ641" s="17">
        <f>IFERROR(VLOOKUP("1-"&amp;Presupuestos[[#This Row],[ID DOCUMENTO]],BD_Pagos[],9,0),"")</f>
        <v>25024</v>
      </c>
      <c r="AR641" s="54"/>
      <c r="AS641" s="7">
        <f>IFERROR(VLOOKUP("2-"&amp;Presupuestos[[#This Row],[ID DOCUMENTO]],BD_Pagos[],7,0),"")</f>
        <v>0</v>
      </c>
      <c r="AT641" s="16" t="str">
        <f>IFERROR(VLOOKUP("2-"&amp;Presupuestos[[#This Row],[ID DOCUMENTO]],BD_Pagos[],8,0),"")</f>
        <v/>
      </c>
      <c r="AU641" s="17">
        <f>IFERROR(VLOOKUP("2-"&amp;Presupuestos[[#This Row],[ID DOCUMENTO]],BD_Pagos[],9,0),"")</f>
        <v>0</v>
      </c>
      <c r="AV641" s="20">
        <f>IF(IFERROR(VLOOKUP("2-"&amp;Presupuestos[[#This Row],[ID DOCUMENTO]],BD_Pagos[],10,0),0)&gt;Presupuestos[[#This Row],[TOTAL SOLES]],Presupuestos[[#This Row],[TOTAL SOLES]],IFERROR(VLOOKUP("2-"&amp;Presupuestos[[#This Row],[ID DOCUMENTO]],BD_Pagos[],10,0),0))</f>
        <v>0</v>
      </c>
      <c r="AW641" s="7"/>
      <c r="AX641" s="16"/>
      <c r="AY641" s="17"/>
      <c r="AZ641" s="20"/>
      <c r="BA641" s="7"/>
      <c r="BB641" s="16"/>
      <c r="BC641" s="17"/>
      <c r="BD641" s="20"/>
      <c r="BE641" s="7">
        <f>IFERROR(VLOOKUP("5-"&amp;Presupuestos[[#This Row],[ID DOCUMENTO]],BD_Pagos[],7,0),"")</f>
        <v>0</v>
      </c>
      <c r="BF641" s="17">
        <f>IFERROR(VLOOKUP("5-"&amp;Presupuestos[[#This Row],[ID DOCUMENTO]],BD_Pagos[],9,0),"")</f>
        <v>0</v>
      </c>
      <c r="BG641" s="20">
        <f>IF(IFERROR(VLOOKUP("5-"&amp;Presupuestos[[#This Row],[ID DOCUMENTO]],BD_Pagos[],10,0),0)&gt;Presupuestos[[#This Row],[TOTAL SOLES]],Presupuestos[[#This Row],[TOTAL SOLES]],IFERROR(VLOOKUP("5-"&amp;Presupuestos[[#This Row],[ID DOCUMENTO]],BD_Pagos[],10,0),0))</f>
        <v>0</v>
      </c>
      <c r="BH641" s="7">
        <f>IFERROR(VLOOKUP("1-Detraccion"&amp;Presupuestos[[#This Row],[ID DOCUMENTO]],BD_Pagos[],2,0),"")</f>
        <v>0</v>
      </c>
      <c r="BI641" s="3" t="str">
        <f>IFERROR(VLOOKUP("1-Detraccion"&amp;Presupuestos[[#This Row],[ID DOCUMENTO]],BD_Pagos[],3,0),"")</f>
        <v/>
      </c>
      <c r="BJ641" s="3">
        <f>IFERROR(VLOOKUP("1-Detraccion"&amp;Presupuestos[[#This Row],[ID DOCUMENTO]],BD_Pagos[],4,0),"")</f>
        <v>0</v>
      </c>
      <c r="BK641" s="6">
        <f>IF(IFERROR(VLOOKUP("1-Detraccion"&amp;Presupuestos[[#This Row],[ID DOCUMENTO]],BD_Pagos[],5,0),0)&gt;Presupuestos[[#This Row],[TOTAL SOLES]],Presupuestos[[#This Row],[TOTAL SOLES]],IFERROR(VLOOKUP("1-Detraccion"&amp;Presupuestos[[#This Row],[ID DOCUMENTO]],BD_Pagos[],5,0),0))</f>
        <v>0</v>
      </c>
      <c r="BL641" s="6">
        <f>IF(IFERROR(VLOOKUP("1-Detraccion"&amp;Presupuestos[[#This Row],[ID DOCUMENTO]],BD_Pagos[],6,0),0)&gt;Presupuestos[[#This Row],[TOTAL SOLES]],Presupuestos[[#This Row],[TOTAL SOLES]],IFERROR(VLOOKUP("1-Detraccion"&amp;Presupuestos[[#This Row],[ID DOCUMENTO]],BD_Pagos[],6,0),0))</f>
        <v>0</v>
      </c>
      <c r="BM641" s="37"/>
      <c r="BN641" s="3"/>
      <c r="BO641" s="3"/>
      <c r="BP641" s="6"/>
      <c r="BQ64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100</v>
      </c>
      <c r="BR641" s="23" t="str">
        <f>IF(Presupuestos[[#This Row],[SALDO ME-MN]]&gt;0,"PENDIENTE","CANCELADO")</f>
        <v>PENDIENTE</v>
      </c>
      <c r="BS641" s="23" t="str">
        <f>IF(COUNTIFS($U$4:$U640,Presupuestos[[#This Row],[ID DOCUMENTO]])&gt;=1,IF(B640=Presupuestos[[#This Row],[ID]],"OK","DOC. DUPLICADO"),"OK")</f>
        <v>OK</v>
      </c>
    </row>
    <row r="642" spans="2:71" x14ac:dyDescent="0.25">
      <c r="B642" s="34">
        <f>IF(Presupuestos[[#This Row],[ID DOCUMENTO]]=U641,B641,IF(B641="ID",1,B641+1))</f>
        <v>614</v>
      </c>
      <c r="C642" s="2">
        <v>45861</v>
      </c>
      <c r="D642" s="2">
        <v>45861</v>
      </c>
      <c r="E642" s="3" t="s">
        <v>838</v>
      </c>
      <c r="F642" s="25" t="s">
        <v>35</v>
      </c>
      <c r="G642" s="25" t="s">
        <v>223</v>
      </c>
      <c r="H642" s="25" t="s">
        <v>226</v>
      </c>
      <c r="I642" s="36" t="str">
        <f>IFERROR(VLOOKUP(Presupuestos[[#This Row],[AREA]]&amp;Presupuestos[[#This Row],[CONCEPTO]]&amp;Presupuestos[[#This Row],[DESCRIPCION]],Tabla28[[Columna1]:[CÓDIGO NUEVO]],2,0),"")</f>
        <v>P0303003</v>
      </c>
      <c r="J642" s="3" t="s">
        <v>666</v>
      </c>
      <c r="K642" s="3" t="s">
        <v>666</v>
      </c>
      <c r="L642" s="3" t="s">
        <v>666</v>
      </c>
      <c r="M642" s="31" t="s">
        <v>1668</v>
      </c>
      <c r="N642" s="3" t="s">
        <v>40</v>
      </c>
      <c r="O642" s="3" t="s">
        <v>300</v>
      </c>
      <c r="P642" s="3" t="s">
        <v>122</v>
      </c>
      <c r="Q642" s="3" t="str">
        <f>IFERROR(VLOOKUP(Presupuestos[[#This Row],[CLASIFICACIÓN (N)]],Tabla17[],2,0),"")</f>
        <v>Costos de ventas</v>
      </c>
      <c r="R642" s="3" t="str">
        <f>IFERROR(VLOOKUP(Presupuestos[[#This Row],[CLASIFICACIÓN (N)]],Tabla17[],3,0),"")</f>
        <v>Operativo</v>
      </c>
      <c r="S642" s="3" t="s">
        <v>16</v>
      </c>
      <c r="T642" s="3" t="str">
        <f>IFERROR(VLOOKUP(Presupuestos[[#This Row],[ALMACEN]],Tabla5[],2,0),"")</f>
        <v>Arequipa</v>
      </c>
      <c r="U642" s="19" t="str">
        <f>IFERROR(VLOOKUP(Presupuestos[[#This Row],[TIPO DE DOCUMENTO]],Tipo_Documento[],2,0)&amp;Presupuestos[[#This Row],[SERIE]]&amp;Presupuestos[[#This Row],[NUMERO]]&amp;Presupuestos[[#This Row],[RUC]],"")</f>
        <v>SD2502511111111</v>
      </c>
      <c r="V642" s="3" t="s">
        <v>220</v>
      </c>
      <c r="W642" s="7">
        <v>45861</v>
      </c>
      <c r="X642" s="7">
        <v>45861</v>
      </c>
      <c r="Y642" s="3"/>
      <c r="Z642" s="3">
        <v>25025</v>
      </c>
      <c r="AA642" s="3">
        <f>IFERROR(VLOOKUP(Presupuestos[[#This Row],[RAZON SOCIAL]],CHOOSE({1,2},Clientes_Proveedores[Razon Social],Clientes_Proveedores[Ruc / Dni]),2,0),"-")</f>
        <v>11111111</v>
      </c>
      <c r="AB642" s="31" t="s">
        <v>916</v>
      </c>
      <c r="AC642" s="3" t="s">
        <v>670</v>
      </c>
      <c r="AD642" s="5"/>
      <c r="AE642" s="6">
        <v>15</v>
      </c>
      <c r="AF642" s="6">
        <f>Presupuestos[[#This Row],[BASE]]*Presupuestos[[#This Row],[% IGV]]</f>
        <v>0</v>
      </c>
      <c r="AG642" s="22">
        <f>ROUND(SUM(Presupuestos[[#This Row],[BASE]:[IGV]]),2)</f>
        <v>15</v>
      </c>
      <c r="AH642" s="9" t="str">
        <f>IF(Presupuestos[[#This Row],[MONEDA]]="USD",VLOOKUP(Presupuestos[[#This Row],[FECHA DE EMISION]],Tipo_Cambio[],3,0),"")</f>
        <v/>
      </c>
      <c r="AI642" s="22">
        <f>IFERROR(ROUND(IF(Presupuestos[[#This Row],[MONEDA]]="PEN",Presupuestos[[#This Row],[TOTAL]],Presupuestos[[#This Row],[TOTAL]]*Presupuestos[[#This Row],[TIPO DE CAMBIO]]),2),"")</f>
        <v>15</v>
      </c>
      <c r="AJ642" s="5"/>
      <c r="AK642" s="33" t="s">
        <v>671</v>
      </c>
      <c r="AL642" s="5" t="s">
        <v>715</v>
      </c>
      <c r="AM642" s="23" t="s">
        <v>671</v>
      </c>
      <c r="AN642" s="23" t="s">
        <v>671</v>
      </c>
      <c r="AO642" s="7">
        <f>IFERROR(VLOOKUP("1-"&amp;Presupuestos[[#This Row],[ID DOCUMENTO]],BD_Pagos[],7,0),"")</f>
        <v>45861</v>
      </c>
      <c r="AP642" s="16" t="str">
        <f>IFERROR(VLOOKUP("1-"&amp;Presupuestos[[#This Row],[ID DOCUMENTO]],BD_Pagos[],8,0),"")</f>
        <v>C_Ope_005</v>
      </c>
      <c r="AQ642" s="17">
        <f>IFERROR(VLOOKUP("1-"&amp;Presupuestos[[#This Row],[ID DOCUMENTO]],BD_Pagos[],9,0),"")</f>
        <v>25025</v>
      </c>
      <c r="AR642" s="54"/>
      <c r="AS642" s="7">
        <f>IFERROR(VLOOKUP("2-"&amp;Presupuestos[[#This Row],[ID DOCUMENTO]],BD_Pagos[],7,0),"")</f>
        <v>0</v>
      </c>
      <c r="AT642" s="16" t="str">
        <f>IFERROR(VLOOKUP("2-"&amp;Presupuestos[[#This Row],[ID DOCUMENTO]],BD_Pagos[],8,0),"")</f>
        <v/>
      </c>
      <c r="AU642" s="17">
        <f>IFERROR(VLOOKUP("2-"&amp;Presupuestos[[#This Row],[ID DOCUMENTO]],BD_Pagos[],9,0),"")</f>
        <v>0</v>
      </c>
      <c r="AV642" s="20">
        <f>IF(IFERROR(VLOOKUP("2-"&amp;Presupuestos[[#This Row],[ID DOCUMENTO]],BD_Pagos[],10,0),0)&gt;Presupuestos[[#This Row],[TOTAL SOLES]],Presupuestos[[#This Row],[TOTAL SOLES]],IFERROR(VLOOKUP("2-"&amp;Presupuestos[[#This Row],[ID DOCUMENTO]],BD_Pagos[],10,0),0))</f>
        <v>0</v>
      </c>
      <c r="AW642" s="7"/>
      <c r="AX642" s="16"/>
      <c r="AY642" s="17"/>
      <c r="AZ642" s="20"/>
      <c r="BA642" s="7"/>
      <c r="BB642" s="16"/>
      <c r="BC642" s="17"/>
      <c r="BD642" s="20"/>
      <c r="BE642" s="7">
        <f>IFERROR(VLOOKUP("5-"&amp;Presupuestos[[#This Row],[ID DOCUMENTO]],BD_Pagos[],7,0),"")</f>
        <v>0</v>
      </c>
      <c r="BF642" s="17">
        <f>IFERROR(VLOOKUP("5-"&amp;Presupuestos[[#This Row],[ID DOCUMENTO]],BD_Pagos[],9,0),"")</f>
        <v>0</v>
      </c>
      <c r="BG642" s="20">
        <f>IF(IFERROR(VLOOKUP("5-"&amp;Presupuestos[[#This Row],[ID DOCUMENTO]],BD_Pagos[],10,0),0)&gt;Presupuestos[[#This Row],[TOTAL SOLES]],Presupuestos[[#This Row],[TOTAL SOLES]],IFERROR(VLOOKUP("5-"&amp;Presupuestos[[#This Row],[ID DOCUMENTO]],BD_Pagos[],10,0),0))</f>
        <v>0</v>
      </c>
      <c r="BH642" s="7">
        <f>IFERROR(VLOOKUP("1-Detraccion"&amp;Presupuestos[[#This Row],[ID DOCUMENTO]],BD_Pagos[],2,0),"")</f>
        <v>0</v>
      </c>
      <c r="BI642" s="3" t="str">
        <f>IFERROR(VLOOKUP("1-Detraccion"&amp;Presupuestos[[#This Row],[ID DOCUMENTO]],BD_Pagos[],3,0),"")</f>
        <v/>
      </c>
      <c r="BJ642" s="3">
        <f>IFERROR(VLOOKUP("1-Detraccion"&amp;Presupuestos[[#This Row],[ID DOCUMENTO]],BD_Pagos[],4,0),"")</f>
        <v>0</v>
      </c>
      <c r="BK642" s="6">
        <f>IF(IFERROR(VLOOKUP("1-Detraccion"&amp;Presupuestos[[#This Row],[ID DOCUMENTO]],BD_Pagos[],5,0),0)&gt;Presupuestos[[#This Row],[TOTAL SOLES]],Presupuestos[[#This Row],[TOTAL SOLES]],IFERROR(VLOOKUP("1-Detraccion"&amp;Presupuestos[[#This Row],[ID DOCUMENTO]],BD_Pagos[],5,0),0))</f>
        <v>0</v>
      </c>
      <c r="BL642" s="6">
        <f>IF(IFERROR(VLOOKUP("1-Detraccion"&amp;Presupuestos[[#This Row],[ID DOCUMENTO]],BD_Pagos[],6,0),0)&gt;Presupuestos[[#This Row],[TOTAL SOLES]],Presupuestos[[#This Row],[TOTAL SOLES]],IFERROR(VLOOKUP("1-Detraccion"&amp;Presupuestos[[#This Row],[ID DOCUMENTO]],BD_Pagos[],6,0),0))</f>
        <v>0</v>
      </c>
      <c r="BM642" s="37"/>
      <c r="BN642" s="3"/>
      <c r="BO642" s="3"/>
      <c r="BP642" s="6"/>
      <c r="BQ64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642" s="23" t="str">
        <f>IF(Presupuestos[[#This Row],[SALDO ME-MN]]&gt;0,"PENDIENTE","CANCELADO")</f>
        <v>PENDIENTE</v>
      </c>
      <c r="BS642" s="23" t="str">
        <f>IF(COUNTIFS($U$4:$U641,Presupuestos[[#This Row],[ID DOCUMENTO]])&gt;=1,IF(B641=Presupuestos[[#This Row],[ID]],"OK","DOC. DUPLICADO"),"OK")</f>
        <v>OK</v>
      </c>
    </row>
    <row r="643" spans="2:71" ht="24" x14ac:dyDescent="0.25">
      <c r="B643" s="34">
        <f>IF(Presupuestos[[#This Row],[ID DOCUMENTO]]=U642,B642,IF(B642="ID",1,B642+1))</f>
        <v>615</v>
      </c>
      <c r="C643" s="2">
        <v>45862</v>
      </c>
      <c r="D643" s="2">
        <v>45862</v>
      </c>
      <c r="E643" s="3" t="s">
        <v>838</v>
      </c>
      <c r="F643" s="25" t="s">
        <v>35</v>
      </c>
      <c r="G643" s="25" t="s">
        <v>223</v>
      </c>
      <c r="H643" s="25" t="s">
        <v>214</v>
      </c>
      <c r="I643" s="36" t="str">
        <f>IFERROR(VLOOKUP(Presupuestos[[#This Row],[AREA]]&amp;Presupuestos[[#This Row],[CONCEPTO]]&amp;Presupuestos[[#This Row],[DESCRIPCION]],Tabla28[[Columna1]:[CÓDIGO NUEVO]],2,0),"")</f>
        <v>P0303002</v>
      </c>
      <c r="J643" s="3" t="s">
        <v>666</v>
      </c>
      <c r="K643" s="3" t="s">
        <v>666</v>
      </c>
      <c r="L643" s="3" t="s">
        <v>666</v>
      </c>
      <c r="M643" s="31" t="s">
        <v>1660</v>
      </c>
      <c r="N643" s="3" t="s">
        <v>40</v>
      </c>
      <c r="O643" s="3" t="s">
        <v>300</v>
      </c>
      <c r="P643" s="3" t="s">
        <v>122</v>
      </c>
      <c r="Q643" s="3" t="str">
        <f>IFERROR(VLOOKUP(Presupuestos[[#This Row],[CLASIFICACIÓN (N)]],Tabla17[],2,0),"")</f>
        <v>Costos de ventas</v>
      </c>
      <c r="R643" s="3" t="str">
        <f>IFERROR(VLOOKUP(Presupuestos[[#This Row],[CLASIFICACIÓN (N)]],Tabla17[],3,0),"")</f>
        <v>Operativo</v>
      </c>
      <c r="S643" s="3" t="s">
        <v>16</v>
      </c>
      <c r="T643" s="3" t="str">
        <f>IFERROR(VLOOKUP(Presupuestos[[#This Row],[ALMACEN]],Tabla5[],2,0),"")</f>
        <v>Arequipa</v>
      </c>
      <c r="U643" s="19" t="str">
        <f>IFERROR(VLOOKUP(Presupuestos[[#This Row],[TIPO DE DOCUMENTO]],Tipo_Documento[],2,0)&amp;Presupuestos[[#This Row],[SERIE]]&amp;Presupuestos[[#This Row],[NUMERO]]&amp;Presupuestos[[#This Row],[RUC]],"")</f>
        <v>01F41165070220517216241</v>
      </c>
      <c r="V643" s="3" t="s">
        <v>120</v>
      </c>
      <c r="W643" s="7">
        <v>45862</v>
      </c>
      <c r="X643" s="7">
        <v>45862</v>
      </c>
      <c r="Y643" s="3" t="s">
        <v>1669</v>
      </c>
      <c r="Z643" s="3">
        <v>650702</v>
      </c>
      <c r="AA643" s="3">
        <f>IFERROR(VLOOKUP(Presupuestos[[#This Row],[RAZON SOCIAL]],CHOOSE({1,2},Clientes_Proveedores[Razon Social],Clientes_Proveedores[Ruc / Dni]),2,0),"-")</f>
        <v>20517216241</v>
      </c>
      <c r="AB643" s="31" t="s">
        <v>1662</v>
      </c>
      <c r="AC643" s="3" t="s">
        <v>670</v>
      </c>
      <c r="AD643" s="5">
        <v>0.18</v>
      </c>
      <c r="AE643" s="6">
        <v>6.5250000000000004</v>
      </c>
      <c r="AF643" s="6">
        <f>Presupuestos[[#This Row],[BASE]]*Presupuestos[[#This Row],[% IGV]]</f>
        <v>1.1745000000000001</v>
      </c>
      <c r="AG643" s="22">
        <f>ROUND(SUM(Presupuestos[[#This Row],[BASE]:[IGV]]),2)</f>
        <v>7.7</v>
      </c>
      <c r="AH643" s="9" t="str">
        <f>IF(Presupuestos[[#This Row],[MONEDA]]="USD",VLOOKUP(Presupuestos[[#This Row],[FECHA DE EMISION]],Tipo_Cambio[],3,0),"")</f>
        <v/>
      </c>
      <c r="AI643" s="22">
        <f>IFERROR(ROUND(IF(Presupuestos[[#This Row],[MONEDA]]="PEN",Presupuestos[[#This Row],[TOTAL]],Presupuestos[[#This Row],[TOTAL]]*Presupuestos[[#This Row],[TIPO DE CAMBIO]]),2),"")</f>
        <v>7.7</v>
      </c>
      <c r="AJ643" s="5"/>
      <c r="AK643" s="33" t="s">
        <v>671</v>
      </c>
      <c r="AL643" s="5" t="s">
        <v>715</v>
      </c>
      <c r="AM643" s="23" t="s">
        <v>671</v>
      </c>
      <c r="AN643" s="23" t="s">
        <v>671</v>
      </c>
      <c r="AO643" s="7">
        <f>IFERROR(VLOOKUP("1-"&amp;Presupuestos[[#This Row],[ID DOCUMENTO]],BD_Pagos[],7,0),"")</f>
        <v>45862</v>
      </c>
      <c r="AP643" s="16" t="str">
        <f>IFERROR(VLOOKUP("1-"&amp;Presupuestos[[#This Row],[ID DOCUMENTO]],BD_Pagos[],8,0),"")</f>
        <v>C_Ope_005</v>
      </c>
      <c r="AQ643" s="17">
        <f>IFERROR(VLOOKUP("1-"&amp;Presupuestos[[#This Row],[ID DOCUMENTO]],BD_Pagos[],9,0),"")</f>
        <v>25027</v>
      </c>
      <c r="AR643" s="54"/>
      <c r="AS643" s="7">
        <f>IFERROR(VLOOKUP("2-"&amp;Presupuestos[[#This Row],[ID DOCUMENTO]],BD_Pagos[],7,0),"")</f>
        <v>0</v>
      </c>
      <c r="AT643" s="16" t="str">
        <f>IFERROR(VLOOKUP("2-"&amp;Presupuestos[[#This Row],[ID DOCUMENTO]],BD_Pagos[],8,0),"")</f>
        <v/>
      </c>
      <c r="AU643" s="17">
        <f>IFERROR(VLOOKUP("2-"&amp;Presupuestos[[#This Row],[ID DOCUMENTO]],BD_Pagos[],9,0),"")</f>
        <v>0</v>
      </c>
      <c r="AV643" s="20">
        <f>IF(IFERROR(VLOOKUP("2-"&amp;Presupuestos[[#This Row],[ID DOCUMENTO]],BD_Pagos[],10,0),0)&gt;Presupuestos[[#This Row],[TOTAL SOLES]],Presupuestos[[#This Row],[TOTAL SOLES]],IFERROR(VLOOKUP("2-"&amp;Presupuestos[[#This Row],[ID DOCUMENTO]],BD_Pagos[],10,0),0))</f>
        <v>0</v>
      </c>
      <c r="AW643" s="7"/>
      <c r="AX643" s="16"/>
      <c r="AY643" s="17"/>
      <c r="AZ643" s="20"/>
      <c r="BA643" s="7"/>
      <c r="BB643" s="16"/>
      <c r="BC643" s="17"/>
      <c r="BD643" s="20"/>
      <c r="BE643" s="7">
        <f>IFERROR(VLOOKUP("5-"&amp;Presupuestos[[#This Row],[ID DOCUMENTO]],BD_Pagos[],7,0),"")</f>
        <v>0</v>
      </c>
      <c r="BF643" s="17">
        <f>IFERROR(VLOOKUP("5-"&amp;Presupuestos[[#This Row],[ID DOCUMENTO]],BD_Pagos[],9,0),"")</f>
        <v>0</v>
      </c>
      <c r="BG643" s="20">
        <f>IF(IFERROR(VLOOKUP("5-"&amp;Presupuestos[[#This Row],[ID DOCUMENTO]],BD_Pagos[],10,0),0)&gt;Presupuestos[[#This Row],[TOTAL SOLES]],Presupuestos[[#This Row],[TOTAL SOLES]],IFERROR(VLOOKUP("5-"&amp;Presupuestos[[#This Row],[ID DOCUMENTO]],BD_Pagos[],10,0),0))</f>
        <v>0</v>
      </c>
      <c r="BH643" s="7">
        <f>IFERROR(VLOOKUP("1-Detraccion"&amp;Presupuestos[[#This Row],[ID DOCUMENTO]],BD_Pagos[],2,0),"")</f>
        <v>0</v>
      </c>
      <c r="BI643" s="3" t="str">
        <f>IFERROR(VLOOKUP("1-Detraccion"&amp;Presupuestos[[#This Row],[ID DOCUMENTO]],BD_Pagos[],3,0),"")</f>
        <v/>
      </c>
      <c r="BJ643" s="3">
        <f>IFERROR(VLOOKUP("1-Detraccion"&amp;Presupuestos[[#This Row],[ID DOCUMENTO]],BD_Pagos[],4,0),"")</f>
        <v>0</v>
      </c>
      <c r="BK643" s="6">
        <f>IF(IFERROR(VLOOKUP("1-Detraccion"&amp;Presupuestos[[#This Row],[ID DOCUMENTO]],BD_Pagos[],5,0),0)&gt;Presupuestos[[#This Row],[TOTAL SOLES]],Presupuestos[[#This Row],[TOTAL SOLES]],IFERROR(VLOOKUP("1-Detraccion"&amp;Presupuestos[[#This Row],[ID DOCUMENTO]],BD_Pagos[],5,0),0))</f>
        <v>0</v>
      </c>
      <c r="BL643" s="6">
        <f>IF(IFERROR(VLOOKUP("1-Detraccion"&amp;Presupuestos[[#This Row],[ID DOCUMENTO]],BD_Pagos[],6,0),0)&gt;Presupuestos[[#This Row],[TOTAL SOLES]],Presupuestos[[#This Row],[TOTAL SOLES]],IFERROR(VLOOKUP("1-Detraccion"&amp;Presupuestos[[#This Row],[ID DOCUMENTO]],BD_Pagos[],6,0),0))</f>
        <v>0</v>
      </c>
      <c r="BM643" s="37"/>
      <c r="BN643" s="3"/>
      <c r="BO643" s="3"/>
      <c r="BP643" s="6"/>
      <c r="BQ64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7.7</v>
      </c>
      <c r="BR643" s="23" t="str">
        <f>IF(Presupuestos[[#This Row],[SALDO ME-MN]]&gt;0,"PENDIENTE","CANCELADO")</f>
        <v>PENDIENTE</v>
      </c>
      <c r="BS643" s="23" t="str">
        <f>IF(COUNTIFS($U$4:$U642,Presupuestos[[#This Row],[ID DOCUMENTO]])&gt;=1,IF(B642=Presupuestos[[#This Row],[ID]],"OK","DOC. DUPLICADO"),"OK")</f>
        <v>OK</v>
      </c>
    </row>
    <row r="644" spans="2:71" x14ac:dyDescent="0.25">
      <c r="B644" s="34">
        <f>IF(Presupuestos[[#This Row],[ID DOCUMENTO]]=U643,B643,IF(B643="ID",1,B643+1))</f>
        <v>616</v>
      </c>
      <c r="C644" s="2">
        <v>45862</v>
      </c>
      <c r="D644" s="2">
        <v>45862</v>
      </c>
      <c r="E644" s="3" t="s">
        <v>838</v>
      </c>
      <c r="F644" s="25" t="s">
        <v>35</v>
      </c>
      <c r="G644" s="25" t="s">
        <v>223</v>
      </c>
      <c r="H644" s="25" t="s">
        <v>226</v>
      </c>
      <c r="I644" s="36" t="str">
        <f>IFERROR(VLOOKUP(Presupuestos[[#This Row],[AREA]]&amp;Presupuestos[[#This Row],[CONCEPTO]]&amp;Presupuestos[[#This Row],[DESCRIPCION]],Tabla28[[Columna1]:[CÓDIGO NUEVO]],2,0),"")</f>
        <v>P0303003</v>
      </c>
      <c r="J644" s="3" t="s">
        <v>666</v>
      </c>
      <c r="K644" s="3" t="s">
        <v>666</v>
      </c>
      <c r="L644" s="3" t="s">
        <v>666</v>
      </c>
      <c r="M644" s="31" t="s">
        <v>1670</v>
      </c>
      <c r="N644" s="3" t="s">
        <v>40</v>
      </c>
      <c r="O644" s="3" t="s">
        <v>300</v>
      </c>
      <c r="P644" s="3" t="s">
        <v>122</v>
      </c>
      <c r="Q644" s="3" t="str">
        <f>IFERROR(VLOOKUP(Presupuestos[[#This Row],[CLASIFICACIÓN (N)]],Tabla17[],2,0),"")</f>
        <v>Costos de ventas</v>
      </c>
      <c r="R644" s="3" t="str">
        <f>IFERROR(VLOOKUP(Presupuestos[[#This Row],[CLASIFICACIÓN (N)]],Tabla17[],3,0),"")</f>
        <v>Operativo</v>
      </c>
      <c r="S644" s="3" t="s">
        <v>16</v>
      </c>
      <c r="T644" s="3" t="str">
        <f>IFERROR(VLOOKUP(Presupuestos[[#This Row],[ALMACEN]],Tabla5[],2,0),"")</f>
        <v>Arequipa</v>
      </c>
      <c r="U644" s="19" t="str">
        <f>IFERROR(VLOOKUP(Presupuestos[[#This Row],[TIPO DE DOCUMENTO]],Tipo_Documento[],2,0)&amp;Presupuestos[[#This Row],[SERIE]]&amp;Presupuestos[[#This Row],[NUMERO]]&amp;Presupuestos[[#This Row],[RUC]],"")</f>
        <v>SD2503011111111</v>
      </c>
      <c r="V644" s="3" t="s">
        <v>220</v>
      </c>
      <c r="W644" s="7">
        <v>45862</v>
      </c>
      <c r="X644" s="7">
        <v>45862</v>
      </c>
      <c r="Y644" s="3"/>
      <c r="Z644" s="3">
        <v>25030</v>
      </c>
      <c r="AA644" s="3">
        <f>IFERROR(VLOOKUP(Presupuestos[[#This Row],[RAZON SOCIAL]],CHOOSE({1,2},Clientes_Proveedores[Razon Social],Clientes_Proveedores[Ruc / Dni]),2,0),"-")</f>
        <v>11111111</v>
      </c>
      <c r="AB644" s="31" t="s">
        <v>916</v>
      </c>
      <c r="AC644" s="3" t="s">
        <v>670</v>
      </c>
      <c r="AD644" s="5"/>
      <c r="AE644" s="6">
        <v>15</v>
      </c>
      <c r="AF644" s="6">
        <f>Presupuestos[[#This Row],[BASE]]*Presupuestos[[#This Row],[% IGV]]</f>
        <v>0</v>
      </c>
      <c r="AG644" s="22">
        <f>ROUND(SUM(Presupuestos[[#This Row],[BASE]:[IGV]]),2)</f>
        <v>15</v>
      </c>
      <c r="AH644" s="9" t="str">
        <f>IF(Presupuestos[[#This Row],[MONEDA]]="USD",VLOOKUP(Presupuestos[[#This Row],[FECHA DE EMISION]],Tipo_Cambio[],3,0),"")</f>
        <v/>
      </c>
      <c r="AI644" s="22">
        <f>IFERROR(ROUND(IF(Presupuestos[[#This Row],[MONEDA]]="PEN",Presupuestos[[#This Row],[TOTAL]],Presupuestos[[#This Row],[TOTAL]]*Presupuestos[[#This Row],[TIPO DE CAMBIO]]),2),"")</f>
        <v>15</v>
      </c>
      <c r="AJ644" s="5"/>
      <c r="AK644" s="33" t="s">
        <v>671</v>
      </c>
      <c r="AL644" s="5" t="s">
        <v>715</v>
      </c>
      <c r="AM644" s="23" t="s">
        <v>671</v>
      </c>
      <c r="AN644" s="23" t="s">
        <v>671</v>
      </c>
      <c r="AO644" s="7">
        <f>IFERROR(VLOOKUP("1-"&amp;Presupuestos[[#This Row],[ID DOCUMENTO]],BD_Pagos[],7,0),"")</f>
        <v>45862</v>
      </c>
      <c r="AP644" s="16" t="str">
        <f>IFERROR(VLOOKUP("1-"&amp;Presupuestos[[#This Row],[ID DOCUMENTO]],BD_Pagos[],8,0),"")</f>
        <v>C_Ope_005</v>
      </c>
      <c r="AQ644" s="17">
        <f>IFERROR(VLOOKUP("1-"&amp;Presupuestos[[#This Row],[ID DOCUMENTO]],BD_Pagos[],9,0),"")</f>
        <v>25030</v>
      </c>
      <c r="AR644" s="54"/>
      <c r="AS644" s="7">
        <f>IFERROR(VLOOKUP("2-"&amp;Presupuestos[[#This Row],[ID DOCUMENTO]],BD_Pagos[],7,0),"")</f>
        <v>0</v>
      </c>
      <c r="AT644" s="16" t="str">
        <f>IFERROR(VLOOKUP("2-"&amp;Presupuestos[[#This Row],[ID DOCUMENTO]],BD_Pagos[],8,0),"")</f>
        <v/>
      </c>
      <c r="AU644" s="17">
        <f>IFERROR(VLOOKUP("2-"&amp;Presupuestos[[#This Row],[ID DOCUMENTO]],BD_Pagos[],9,0),"")</f>
        <v>0</v>
      </c>
      <c r="AV644" s="20">
        <f>IF(IFERROR(VLOOKUP("2-"&amp;Presupuestos[[#This Row],[ID DOCUMENTO]],BD_Pagos[],10,0),0)&gt;Presupuestos[[#This Row],[TOTAL SOLES]],Presupuestos[[#This Row],[TOTAL SOLES]],IFERROR(VLOOKUP("2-"&amp;Presupuestos[[#This Row],[ID DOCUMENTO]],BD_Pagos[],10,0),0))</f>
        <v>0</v>
      </c>
      <c r="AW644" s="7"/>
      <c r="AX644" s="16"/>
      <c r="AY644" s="17"/>
      <c r="AZ644" s="20"/>
      <c r="BA644" s="7"/>
      <c r="BB644" s="16"/>
      <c r="BC644" s="17"/>
      <c r="BD644" s="20"/>
      <c r="BE644" s="7">
        <f>IFERROR(VLOOKUP("5-"&amp;Presupuestos[[#This Row],[ID DOCUMENTO]],BD_Pagos[],7,0),"")</f>
        <v>0</v>
      </c>
      <c r="BF644" s="17">
        <f>IFERROR(VLOOKUP("5-"&amp;Presupuestos[[#This Row],[ID DOCUMENTO]],BD_Pagos[],9,0),"")</f>
        <v>0</v>
      </c>
      <c r="BG644" s="20">
        <f>IF(IFERROR(VLOOKUP("5-"&amp;Presupuestos[[#This Row],[ID DOCUMENTO]],BD_Pagos[],10,0),0)&gt;Presupuestos[[#This Row],[TOTAL SOLES]],Presupuestos[[#This Row],[TOTAL SOLES]],IFERROR(VLOOKUP("5-"&amp;Presupuestos[[#This Row],[ID DOCUMENTO]],BD_Pagos[],10,0),0))</f>
        <v>0</v>
      </c>
      <c r="BH644" s="7">
        <f>IFERROR(VLOOKUP("1-Detraccion"&amp;Presupuestos[[#This Row],[ID DOCUMENTO]],BD_Pagos[],2,0),"")</f>
        <v>0</v>
      </c>
      <c r="BI644" s="3" t="str">
        <f>IFERROR(VLOOKUP("1-Detraccion"&amp;Presupuestos[[#This Row],[ID DOCUMENTO]],BD_Pagos[],3,0),"")</f>
        <v/>
      </c>
      <c r="BJ644" s="3">
        <f>IFERROR(VLOOKUP("1-Detraccion"&amp;Presupuestos[[#This Row],[ID DOCUMENTO]],BD_Pagos[],4,0),"")</f>
        <v>0</v>
      </c>
      <c r="BK644" s="6">
        <f>IF(IFERROR(VLOOKUP("1-Detraccion"&amp;Presupuestos[[#This Row],[ID DOCUMENTO]],BD_Pagos[],5,0),0)&gt;Presupuestos[[#This Row],[TOTAL SOLES]],Presupuestos[[#This Row],[TOTAL SOLES]],IFERROR(VLOOKUP("1-Detraccion"&amp;Presupuestos[[#This Row],[ID DOCUMENTO]],BD_Pagos[],5,0),0))</f>
        <v>0</v>
      </c>
      <c r="BL644" s="6">
        <f>IF(IFERROR(VLOOKUP("1-Detraccion"&amp;Presupuestos[[#This Row],[ID DOCUMENTO]],BD_Pagos[],6,0),0)&gt;Presupuestos[[#This Row],[TOTAL SOLES]],Presupuestos[[#This Row],[TOTAL SOLES]],IFERROR(VLOOKUP("1-Detraccion"&amp;Presupuestos[[#This Row],[ID DOCUMENTO]],BD_Pagos[],6,0),0))</f>
        <v>0</v>
      </c>
      <c r="BM644" s="37"/>
      <c r="BN644" s="3"/>
      <c r="BO644" s="3"/>
      <c r="BP644" s="6"/>
      <c r="BQ64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644" s="23" t="str">
        <f>IF(Presupuestos[[#This Row],[SALDO ME-MN]]&gt;0,"PENDIENTE","CANCELADO")</f>
        <v>PENDIENTE</v>
      </c>
      <c r="BS644" s="23" t="str">
        <f>IF(COUNTIFS($U$4:$U643,Presupuestos[[#This Row],[ID DOCUMENTO]])&gt;=1,IF(B643=Presupuestos[[#This Row],[ID]],"OK","DOC. DUPLICADO"),"OK")</f>
        <v>OK</v>
      </c>
    </row>
    <row r="645" spans="2:71" x14ac:dyDescent="0.25">
      <c r="B645" s="34">
        <f>IF(Presupuestos[[#This Row],[ID DOCUMENTO]]=U644,B644,IF(B644="ID",1,B644+1))</f>
        <v>617</v>
      </c>
      <c r="C645" s="2">
        <v>45862</v>
      </c>
      <c r="D645" s="2">
        <v>45862</v>
      </c>
      <c r="E645" s="3" t="s">
        <v>838</v>
      </c>
      <c r="F645" s="25" t="s">
        <v>35</v>
      </c>
      <c r="G645" s="25" t="s">
        <v>144</v>
      </c>
      <c r="H645" s="25" t="s">
        <v>110</v>
      </c>
      <c r="I645" s="36" t="str">
        <f>IFERROR(VLOOKUP(Presupuestos[[#This Row],[AREA]]&amp;Presupuestos[[#This Row],[CONCEPTO]]&amp;Presupuestos[[#This Row],[DESCRIPCION]],Tabla28[[Columna1]:[CÓDIGO NUEVO]],2,0),"")</f>
        <v>P0310001</v>
      </c>
      <c r="J645" s="3" t="s">
        <v>666</v>
      </c>
      <c r="K645" s="3" t="s">
        <v>666</v>
      </c>
      <c r="L645" s="3" t="s">
        <v>666</v>
      </c>
      <c r="M645" s="31" t="s">
        <v>1671</v>
      </c>
      <c r="N645" s="3" t="s">
        <v>40</v>
      </c>
      <c r="O645" s="3" t="s">
        <v>300</v>
      </c>
      <c r="P645" s="3" t="s">
        <v>122</v>
      </c>
      <c r="Q645" s="3" t="str">
        <f>IFERROR(VLOOKUP(Presupuestos[[#This Row],[CLASIFICACIÓN (N)]],Tabla17[],2,0),"")</f>
        <v>Costos de ventas</v>
      </c>
      <c r="R645" s="3" t="str">
        <f>IFERROR(VLOOKUP(Presupuestos[[#This Row],[CLASIFICACIÓN (N)]],Tabla17[],3,0),"")</f>
        <v>Operativo</v>
      </c>
      <c r="S645" s="3" t="s">
        <v>16</v>
      </c>
      <c r="T645" s="3" t="str">
        <f>IFERROR(VLOOKUP(Presupuestos[[#This Row],[ALMACEN]],Tabla5[],2,0),"")</f>
        <v>Arequipa</v>
      </c>
      <c r="U645" s="19" t="str">
        <f>IFERROR(VLOOKUP(Presupuestos[[#This Row],[TIPO DE DOCUMENTO]],Tipo_Documento[],2,0)&amp;Presupuestos[[#This Row],[SERIE]]&amp;Presupuestos[[#This Row],[NUMERO]]&amp;Presupuestos[[#This Row],[RUC]],"")</f>
        <v>SD2503111111111</v>
      </c>
      <c r="V645" s="3" t="s">
        <v>220</v>
      </c>
      <c r="W645" s="7">
        <v>45862</v>
      </c>
      <c r="X645" s="7">
        <v>45862</v>
      </c>
      <c r="Y645" s="3"/>
      <c r="Z645" s="3">
        <v>25031</v>
      </c>
      <c r="AA645" s="3">
        <f>IFERROR(VLOOKUP(Presupuestos[[#This Row],[RAZON SOCIAL]],CHOOSE({1,2},Clientes_Proveedores[Razon Social],Clientes_Proveedores[Ruc / Dni]),2,0),"-")</f>
        <v>11111111</v>
      </c>
      <c r="AB645" s="31" t="s">
        <v>916</v>
      </c>
      <c r="AC645" s="3" t="s">
        <v>670</v>
      </c>
      <c r="AD645" s="5"/>
      <c r="AE645" s="6">
        <v>24</v>
      </c>
      <c r="AF645" s="6">
        <f>Presupuestos[[#This Row],[BASE]]*Presupuestos[[#This Row],[% IGV]]</f>
        <v>0</v>
      </c>
      <c r="AG645" s="22">
        <f>ROUND(SUM(Presupuestos[[#This Row],[BASE]:[IGV]]),2)</f>
        <v>24</v>
      </c>
      <c r="AH645" s="9" t="str">
        <f>IF(Presupuestos[[#This Row],[MONEDA]]="USD",VLOOKUP(Presupuestos[[#This Row],[FECHA DE EMISION]],Tipo_Cambio[],3,0),"")</f>
        <v/>
      </c>
      <c r="AI645" s="22">
        <f>IFERROR(ROUND(IF(Presupuestos[[#This Row],[MONEDA]]="PEN",Presupuestos[[#This Row],[TOTAL]],Presupuestos[[#This Row],[TOTAL]]*Presupuestos[[#This Row],[TIPO DE CAMBIO]]),2),"")</f>
        <v>24</v>
      </c>
      <c r="AJ645" s="5"/>
      <c r="AK645" s="33" t="s">
        <v>671</v>
      </c>
      <c r="AL645" s="5" t="s">
        <v>715</v>
      </c>
      <c r="AM645" s="23" t="s">
        <v>671</v>
      </c>
      <c r="AN645" s="23" t="s">
        <v>671</v>
      </c>
      <c r="AO645" s="7">
        <f>IFERROR(VLOOKUP("1-"&amp;Presupuestos[[#This Row],[ID DOCUMENTO]],BD_Pagos[],7,0),"")</f>
        <v>45862</v>
      </c>
      <c r="AP645" s="16" t="str">
        <f>IFERROR(VLOOKUP("1-"&amp;Presupuestos[[#This Row],[ID DOCUMENTO]],BD_Pagos[],8,0),"")</f>
        <v>C_Ope_005</v>
      </c>
      <c r="AQ645" s="17">
        <f>IFERROR(VLOOKUP("1-"&amp;Presupuestos[[#This Row],[ID DOCUMENTO]],BD_Pagos[],9,0),"")</f>
        <v>25031</v>
      </c>
      <c r="AR645" s="54"/>
      <c r="AS645" s="7">
        <f>IFERROR(VLOOKUP("2-"&amp;Presupuestos[[#This Row],[ID DOCUMENTO]],BD_Pagos[],7,0),"")</f>
        <v>0</v>
      </c>
      <c r="AT645" s="16" t="str">
        <f>IFERROR(VLOOKUP("2-"&amp;Presupuestos[[#This Row],[ID DOCUMENTO]],BD_Pagos[],8,0),"")</f>
        <v/>
      </c>
      <c r="AU645" s="17">
        <f>IFERROR(VLOOKUP("2-"&amp;Presupuestos[[#This Row],[ID DOCUMENTO]],BD_Pagos[],9,0),"")</f>
        <v>0</v>
      </c>
      <c r="AV645" s="20">
        <f>IF(IFERROR(VLOOKUP("2-"&amp;Presupuestos[[#This Row],[ID DOCUMENTO]],BD_Pagos[],10,0),0)&gt;Presupuestos[[#This Row],[TOTAL SOLES]],Presupuestos[[#This Row],[TOTAL SOLES]],IFERROR(VLOOKUP("2-"&amp;Presupuestos[[#This Row],[ID DOCUMENTO]],BD_Pagos[],10,0),0))</f>
        <v>0</v>
      </c>
      <c r="AW645" s="7"/>
      <c r="AX645" s="16"/>
      <c r="AY645" s="17"/>
      <c r="AZ645" s="20"/>
      <c r="BA645" s="7"/>
      <c r="BB645" s="16"/>
      <c r="BC645" s="17"/>
      <c r="BD645" s="20"/>
      <c r="BE645" s="7">
        <f>IFERROR(VLOOKUP("5-"&amp;Presupuestos[[#This Row],[ID DOCUMENTO]],BD_Pagos[],7,0),"")</f>
        <v>0</v>
      </c>
      <c r="BF645" s="17">
        <f>IFERROR(VLOOKUP("5-"&amp;Presupuestos[[#This Row],[ID DOCUMENTO]],BD_Pagos[],9,0),"")</f>
        <v>0</v>
      </c>
      <c r="BG645" s="20">
        <f>IF(IFERROR(VLOOKUP("5-"&amp;Presupuestos[[#This Row],[ID DOCUMENTO]],BD_Pagos[],10,0),0)&gt;Presupuestos[[#This Row],[TOTAL SOLES]],Presupuestos[[#This Row],[TOTAL SOLES]],IFERROR(VLOOKUP("5-"&amp;Presupuestos[[#This Row],[ID DOCUMENTO]],BD_Pagos[],10,0),0))</f>
        <v>0</v>
      </c>
      <c r="BH645" s="7">
        <f>IFERROR(VLOOKUP("1-Detraccion"&amp;Presupuestos[[#This Row],[ID DOCUMENTO]],BD_Pagos[],2,0),"")</f>
        <v>0</v>
      </c>
      <c r="BI645" s="3" t="str">
        <f>IFERROR(VLOOKUP("1-Detraccion"&amp;Presupuestos[[#This Row],[ID DOCUMENTO]],BD_Pagos[],3,0),"")</f>
        <v/>
      </c>
      <c r="BJ645" s="3">
        <f>IFERROR(VLOOKUP("1-Detraccion"&amp;Presupuestos[[#This Row],[ID DOCUMENTO]],BD_Pagos[],4,0),"")</f>
        <v>0</v>
      </c>
      <c r="BK645" s="6">
        <f>IF(IFERROR(VLOOKUP("1-Detraccion"&amp;Presupuestos[[#This Row],[ID DOCUMENTO]],BD_Pagos[],5,0),0)&gt;Presupuestos[[#This Row],[TOTAL SOLES]],Presupuestos[[#This Row],[TOTAL SOLES]],IFERROR(VLOOKUP("1-Detraccion"&amp;Presupuestos[[#This Row],[ID DOCUMENTO]],BD_Pagos[],5,0),0))</f>
        <v>0</v>
      </c>
      <c r="BL645" s="6">
        <f>IF(IFERROR(VLOOKUP("1-Detraccion"&amp;Presupuestos[[#This Row],[ID DOCUMENTO]],BD_Pagos[],6,0),0)&gt;Presupuestos[[#This Row],[TOTAL SOLES]],Presupuestos[[#This Row],[TOTAL SOLES]],IFERROR(VLOOKUP("1-Detraccion"&amp;Presupuestos[[#This Row],[ID DOCUMENTO]],BD_Pagos[],6,0),0))</f>
        <v>0</v>
      </c>
      <c r="BM645" s="37"/>
      <c r="BN645" s="3"/>
      <c r="BO645" s="3"/>
      <c r="BP645" s="6"/>
      <c r="BQ64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645" s="23" t="str">
        <f>IF(Presupuestos[[#This Row],[SALDO ME-MN]]&gt;0,"PENDIENTE","CANCELADO")</f>
        <v>PENDIENTE</v>
      </c>
      <c r="BS645" s="23" t="str">
        <f>IF(COUNTIFS($U$4:$U644,Presupuestos[[#This Row],[ID DOCUMENTO]])&gt;=1,IF(B644=Presupuestos[[#This Row],[ID]],"OK","DOC. DUPLICADO"),"OK")</f>
        <v>OK</v>
      </c>
    </row>
    <row r="646" spans="2:71" x14ac:dyDescent="0.25">
      <c r="B646" s="34">
        <f>IF(Presupuestos[[#This Row],[ID DOCUMENTO]]=U645,B645,IF(B645="ID",1,B645+1))</f>
        <v>618</v>
      </c>
      <c r="C646" s="2">
        <v>45862</v>
      </c>
      <c r="D646" s="2">
        <v>45862</v>
      </c>
      <c r="E646" s="3" t="s">
        <v>838</v>
      </c>
      <c r="F646" s="25" t="s">
        <v>35</v>
      </c>
      <c r="G646" s="25" t="s">
        <v>144</v>
      </c>
      <c r="H646" s="25" t="s">
        <v>110</v>
      </c>
      <c r="I646" s="36" t="str">
        <f>IFERROR(VLOOKUP(Presupuestos[[#This Row],[AREA]]&amp;Presupuestos[[#This Row],[CONCEPTO]]&amp;Presupuestos[[#This Row],[DESCRIPCION]],Tabla28[[Columna1]:[CÓDIGO NUEVO]],2,0),"")</f>
        <v>P0310001</v>
      </c>
      <c r="J646" s="3" t="s">
        <v>666</v>
      </c>
      <c r="K646" s="3" t="s">
        <v>666</v>
      </c>
      <c r="L646" s="3" t="s">
        <v>666</v>
      </c>
      <c r="M646" s="31" t="s">
        <v>1664</v>
      </c>
      <c r="N646" s="3" t="s">
        <v>40</v>
      </c>
      <c r="O646" s="3" t="s">
        <v>300</v>
      </c>
      <c r="P646" s="3" t="s">
        <v>122</v>
      </c>
      <c r="Q646" s="3" t="str">
        <f>IFERROR(VLOOKUP(Presupuestos[[#This Row],[CLASIFICACIÓN (N)]],Tabla17[],2,0),"")</f>
        <v>Costos de ventas</v>
      </c>
      <c r="R646" s="3" t="str">
        <f>IFERROR(VLOOKUP(Presupuestos[[#This Row],[CLASIFICACIÓN (N)]],Tabla17[],3,0),"")</f>
        <v>Operativo</v>
      </c>
      <c r="S646" s="3" t="s">
        <v>16</v>
      </c>
      <c r="T646" s="3" t="str">
        <f>IFERROR(VLOOKUP(Presupuestos[[#This Row],[ALMACEN]],Tabla5[],2,0),"")</f>
        <v>Arequipa</v>
      </c>
      <c r="U646" s="19" t="str">
        <f>IFERROR(VLOOKUP(Presupuestos[[#This Row],[TIPO DE DOCUMENTO]],Tipo_Documento[],2,0)&amp;Presupuestos[[#This Row],[SERIE]]&amp;Presupuestos[[#This Row],[NUMERO]]&amp;Presupuestos[[#This Row],[RUC]],"")</f>
        <v>SD2503211111111</v>
      </c>
      <c r="V646" s="3" t="s">
        <v>220</v>
      </c>
      <c r="W646" s="7">
        <v>45862</v>
      </c>
      <c r="X646" s="7">
        <v>45862</v>
      </c>
      <c r="Y646" s="3"/>
      <c r="Z646" s="3">
        <v>25032</v>
      </c>
      <c r="AA646" s="3">
        <f>IFERROR(VLOOKUP(Presupuestos[[#This Row],[RAZON SOCIAL]],CHOOSE({1,2},Clientes_Proveedores[Razon Social],Clientes_Proveedores[Ruc / Dni]),2,0),"-")</f>
        <v>11111111</v>
      </c>
      <c r="AB646" s="31" t="s">
        <v>916</v>
      </c>
      <c r="AC646" s="3" t="s">
        <v>670</v>
      </c>
      <c r="AD646" s="5"/>
      <c r="AE646" s="6">
        <v>30</v>
      </c>
      <c r="AF646" s="6">
        <f>Presupuestos[[#This Row],[BASE]]*Presupuestos[[#This Row],[% IGV]]</f>
        <v>0</v>
      </c>
      <c r="AG646" s="22">
        <f>ROUND(SUM(Presupuestos[[#This Row],[BASE]:[IGV]]),2)</f>
        <v>30</v>
      </c>
      <c r="AH646" s="9" t="str">
        <f>IF(Presupuestos[[#This Row],[MONEDA]]="USD",VLOOKUP(Presupuestos[[#This Row],[FECHA DE EMISION]],Tipo_Cambio[],3,0),"")</f>
        <v/>
      </c>
      <c r="AI646" s="22">
        <f>IFERROR(ROUND(IF(Presupuestos[[#This Row],[MONEDA]]="PEN",Presupuestos[[#This Row],[TOTAL]],Presupuestos[[#This Row],[TOTAL]]*Presupuestos[[#This Row],[TIPO DE CAMBIO]]),2),"")</f>
        <v>30</v>
      </c>
      <c r="AJ646" s="5"/>
      <c r="AK646" s="33" t="s">
        <v>671</v>
      </c>
      <c r="AL646" s="5" t="s">
        <v>715</v>
      </c>
      <c r="AM646" s="23" t="s">
        <v>671</v>
      </c>
      <c r="AN646" s="23" t="s">
        <v>671</v>
      </c>
      <c r="AO646" s="7">
        <f>IFERROR(VLOOKUP("1-"&amp;Presupuestos[[#This Row],[ID DOCUMENTO]],BD_Pagos[],7,0),"")</f>
        <v>45862</v>
      </c>
      <c r="AP646" s="16" t="str">
        <f>IFERROR(VLOOKUP("1-"&amp;Presupuestos[[#This Row],[ID DOCUMENTO]],BD_Pagos[],8,0),"")</f>
        <v>C_Ope_005</v>
      </c>
      <c r="AQ646" s="17">
        <f>IFERROR(VLOOKUP("1-"&amp;Presupuestos[[#This Row],[ID DOCUMENTO]],BD_Pagos[],9,0),"")</f>
        <v>25032</v>
      </c>
      <c r="AR646" s="54"/>
      <c r="AS646" s="7">
        <f>IFERROR(VLOOKUP("2-"&amp;Presupuestos[[#This Row],[ID DOCUMENTO]],BD_Pagos[],7,0),"")</f>
        <v>0</v>
      </c>
      <c r="AT646" s="16" t="str">
        <f>IFERROR(VLOOKUP("2-"&amp;Presupuestos[[#This Row],[ID DOCUMENTO]],BD_Pagos[],8,0),"")</f>
        <v/>
      </c>
      <c r="AU646" s="17">
        <f>IFERROR(VLOOKUP("2-"&amp;Presupuestos[[#This Row],[ID DOCUMENTO]],BD_Pagos[],9,0),"")</f>
        <v>0</v>
      </c>
      <c r="AV646" s="20">
        <f>IF(IFERROR(VLOOKUP("2-"&amp;Presupuestos[[#This Row],[ID DOCUMENTO]],BD_Pagos[],10,0),0)&gt;Presupuestos[[#This Row],[TOTAL SOLES]],Presupuestos[[#This Row],[TOTAL SOLES]],IFERROR(VLOOKUP("2-"&amp;Presupuestos[[#This Row],[ID DOCUMENTO]],BD_Pagos[],10,0),0))</f>
        <v>0</v>
      </c>
      <c r="AW646" s="7"/>
      <c r="AX646" s="16"/>
      <c r="AY646" s="17"/>
      <c r="AZ646" s="20"/>
      <c r="BA646" s="7"/>
      <c r="BB646" s="16"/>
      <c r="BC646" s="17"/>
      <c r="BD646" s="20"/>
      <c r="BE646" s="7">
        <f>IFERROR(VLOOKUP("5-"&amp;Presupuestos[[#This Row],[ID DOCUMENTO]],BD_Pagos[],7,0),"")</f>
        <v>0</v>
      </c>
      <c r="BF646" s="17">
        <f>IFERROR(VLOOKUP("5-"&amp;Presupuestos[[#This Row],[ID DOCUMENTO]],BD_Pagos[],9,0),"")</f>
        <v>0</v>
      </c>
      <c r="BG646" s="20">
        <f>IF(IFERROR(VLOOKUP("5-"&amp;Presupuestos[[#This Row],[ID DOCUMENTO]],BD_Pagos[],10,0),0)&gt;Presupuestos[[#This Row],[TOTAL SOLES]],Presupuestos[[#This Row],[TOTAL SOLES]],IFERROR(VLOOKUP("5-"&amp;Presupuestos[[#This Row],[ID DOCUMENTO]],BD_Pagos[],10,0),0))</f>
        <v>0</v>
      </c>
      <c r="BH646" s="7">
        <f>IFERROR(VLOOKUP("1-Detraccion"&amp;Presupuestos[[#This Row],[ID DOCUMENTO]],BD_Pagos[],2,0),"")</f>
        <v>0</v>
      </c>
      <c r="BI646" s="3" t="str">
        <f>IFERROR(VLOOKUP("1-Detraccion"&amp;Presupuestos[[#This Row],[ID DOCUMENTO]],BD_Pagos[],3,0),"")</f>
        <v/>
      </c>
      <c r="BJ646" s="3">
        <f>IFERROR(VLOOKUP("1-Detraccion"&amp;Presupuestos[[#This Row],[ID DOCUMENTO]],BD_Pagos[],4,0),"")</f>
        <v>0</v>
      </c>
      <c r="BK646" s="6">
        <f>IF(IFERROR(VLOOKUP("1-Detraccion"&amp;Presupuestos[[#This Row],[ID DOCUMENTO]],BD_Pagos[],5,0),0)&gt;Presupuestos[[#This Row],[TOTAL SOLES]],Presupuestos[[#This Row],[TOTAL SOLES]],IFERROR(VLOOKUP("1-Detraccion"&amp;Presupuestos[[#This Row],[ID DOCUMENTO]],BD_Pagos[],5,0),0))</f>
        <v>0</v>
      </c>
      <c r="BL646" s="6">
        <f>IF(IFERROR(VLOOKUP("1-Detraccion"&amp;Presupuestos[[#This Row],[ID DOCUMENTO]],BD_Pagos[],6,0),0)&gt;Presupuestos[[#This Row],[TOTAL SOLES]],Presupuestos[[#This Row],[TOTAL SOLES]],IFERROR(VLOOKUP("1-Detraccion"&amp;Presupuestos[[#This Row],[ID DOCUMENTO]],BD_Pagos[],6,0),0))</f>
        <v>0</v>
      </c>
      <c r="BM646" s="37"/>
      <c r="BN646" s="3"/>
      <c r="BO646" s="3"/>
      <c r="BP646" s="6"/>
      <c r="BQ64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646" s="23" t="str">
        <f>IF(Presupuestos[[#This Row],[SALDO ME-MN]]&gt;0,"PENDIENTE","CANCELADO")</f>
        <v>PENDIENTE</v>
      </c>
      <c r="BS646" s="23" t="str">
        <f>IF(COUNTIFS($U$4:$U645,Presupuestos[[#This Row],[ID DOCUMENTO]])&gt;=1,IF(B645=Presupuestos[[#This Row],[ID]],"OK","DOC. DUPLICADO"),"OK")</f>
        <v>OK</v>
      </c>
    </row>
    <row r="647" spans="2:71" x14ac:dyDescent="0.25">
      <c r="B647" s="34">
        <f>IF(Presupuestos[[#This Row],[ID DOCUMENTO]]=U646,B646,IF(B646="ID",1,B646+1))</f>
        <v>619</v>
      </c>
      <c r="C647" s="2">
        <v>45862</v>
      </c>
      <c r="D647" s="2">
        <v>45862</v>
      </c>
      <c r="E647" s="3" t="s">
        <v>838</v>
      </c>
      <c r="F647" s="25" t="s">
        <v>35</v>
      </c>
      <c r="G647" s="25" t="s">
        <v>144</v>
      </c>
      <c r="H647" s="25" t="s">
        <v>110</v>
      </c>
      <c r="I647" s="36" t="str">
        <f>IFERROR(VLOOKUP(Presupuestos[[#This Row],[AREA]]&amp;Presupuestos[[#This Row],[CONCEPTO]]&amp;Presupuestos[[#This Row],[DESCRIPCION]],Tabla28[[Columna1]:[CÓDIGO NUEVO]],2,0),"")</f>
        <v>P0310001</v>
      </c>
      <c r="J647" s="3" t="s">
        <v>666</v>
      </c>
      <c r="K647" s="3" t="s">
        <v>666</v>
      </c>
      <c r="L647" s="3" t="s">
        <v>666</v>
      </c>
      <c r="M647" s="31" t="s">
        <v>1672</v>
      </c>
      <c r="N647" s="3" t="s">
        <v>40</v>
      </c>
      <c r="O647" s="3" t="s">
        <v>300</v>
      </c>
      <c r="P647" s="3" t="s">
        <v>122</v>
      </c>
      <c r="Q647" s="3" t="str">
        <f>IFERROR(VLOOKUP(Presupuestos[[#This Row],[CLASIFICACIÓN (N)]],Tabla17[],2,0),"")</f>
        <v>Costos de ventas</v>
      </c>
      <c r="R647" s="3" t="str">
        <f>IFERROR(VLOOKUP(Presupuestos[[#This Row],[CLASIFICACIÓN (N)]],Tabla17[],3,0),"")</f>
        <v>Operativo</v>
      </c>
      <c r="S647" s="3" t="s">
        <v>16</v>
      </c>
      <c r="T647" s="3" t="str">
        <f>IFERROR(VLOOKUP(Presupuestos[[#This Row],[ALMACEN]],Tabla5[],2,0),"")</f>
        <v>Arequipa</v>
      </c>
      <c r="U647" s="19" t="str">
        <f>IFERROR(VLOOKUP(Presupuestos[[#This Row],[TIPO DE DOCUMENTO]],Tipo_Documento[],2,0)&amp;Presupuestos[[#This Row],[SERIE]]&amp;Presupuestos[[#This Row],[NUMERO]]&amp;Presupuestos[[#This Row],[RUC]],"")</f>
        <v>SD2503311111111</v>
      </c>
      <c r="V647" s="3" t="s">
        <v>220</v>
      </c>
      <c r="W647" s="7">
        <v>45862</v>
      </c>
      <c r="X647" s="7">
        <v>45862</v>
      </c>
      <c r="Y647" s="3"/>
      <c r="Z647" s="3">
        <v>25033</v>
      </c>
      <c r="AA647" s="3">
        <f>IFERROR(VLOOKUP(Presupuestos[[#This Row],[RAZON SOCIAL]],CHOOSE({1,2},Clientes_Proveedores[Razon Social],Clientes_Proveedores[Ruc / Dni]),2,0),"-")</f>
        <v>11111111</v>
      </c>
      <c r="AB647" s="31" t="s">
        <v>916</v>
      </c>
      <c r="AC647" s="3" t="s">
        <v>670</v>
      </c>
      <c r="AD647" s="5"/>
      <c r="AE647" s="6">
        <v>24</v>
      </c>
      <c r="AF647" s="6">
        <f>Presupuestos[[#This Row],[BASE]]*Presupuestos[[#This Row],[% IGV]]</f>
        <v>0</v>
      </c>
      <c r="AG647" s="22">
        <f>ROUND(SUM(Presupuestos[[#This Row],[BASE]:[IGV]]),2)</f>
        <v>24</v>
      </c>
      <c r="AH647" s="9" t="str">
        <f>IF(Presupuestos[[#This Row],[MONEDA]]="USD",VLOOKUP(Presupuestos[[#This Row],[FECHA DE EMISION]],Tipo_Cambio[],3,0),"")</f>
        <v/>
      </c>
      <c r="AI647" s="22">
        <f>IFERROR(ROUND(IF(Presupuestos[[#This Row],[MONEDA]]="PEN",Presupuestos[[#This Row],[TOTAL]],Presupuestos[[#This Row],[TOTAL]]*Presupuestos[[#This Row],[TIPO DE CAMBIO]]),2),"")</f>
        <v>24</v>
      </c>
      <c r="AJ647" s="5"/>
      <c r="AK647" s="33" t="s">
        <v>671</v>
      </c>
      <c r="AL647" s="5" t="s">
        <v>715</v>
      </c>
      <c r="AM647" s="23" t="s">
        <v>671</v>
      </c>
      <c r="AN647" s="23" t="s">
        <v>671</v>
      </c>
      <c r="AO647" s="7">
        <f>IFERROR(VLOOKUP("1-"&amp;Presupuestos[[#This Row],[ID DOCUMENTO]],BD_Pagos[],7,0),"")</f>
        <v>45862</v>
      </c>
      <c r="AP647" s="16" t="str">
        <f>IFERROR(VLOOKUP("1-"&amp;Presupuestos[[#This Row],[ID DOCUMENTO]],BD_Pagos[],8,0),"")</f>
        <v>C_Ope_005</v>
      </c>
      <c r="AQ647" s="17">
        <f>IFERROR(VLOOKUP("1-"&amp;Presupuestos[[#This Row],[ID DOCUMENTO]],BD_Pagos[],9,0),"")</f>
        <v>25033</v>
      </c>
      <c r="AR647" s="54"/>
      <c r="AS647" s="7">
        <f>IFERROR(VLOOKUP("2-"&amp;Presupuestos[[#This Row],[ID DOCUMENTO]],BD_Pagos[],7,0),"")</f>
        <v>0</v>
      </c>
      <c r="AT647" s="16" t="str">
        <f>IFERROR(VLOOKUP("2-"&amp;Presupuestos[[#This Row],[ID DOCUMENTO]],BD_Pagos[],8,0),"")</f>
        <v/>
      </c>
      <c r="AU647" s="17">
        <f>IFERROR(VLOOKUP("2-"&amp;Presupuestos[[#This Row],[ID DOCUMENTO]],BD_Pagos[],9,0),"")</f>
        <v>0</v>
      </c>
      <c r="AV647" s="20">
        <f>IF(IFERROR(VLOOKUP("2-"&amp;Presupuestos[[#This Row],[ID DOCUMENTO]],BD_Pagos[],10,0),0)&gt;Presupuestos[[#This Row],[TOTAL SOLES]],Presupuestos[[#This Row],[TOTAL SOLES]],IFERROR(VLOOKUP("2-"&amp;Presupuestos[[#This Row],[ID DOCUMENTO]],BD_Pagos[],10,0),0))</f>
        <v>0</v>
      </c>
      <c r="AW647" s="7"/>
      <c r="AX647" s="16"/>
      <c r="AY647" s="17"/>
      <c r="AZ647" s="20"/>
      <c r="BA647" s="7"/>
      <c r="BB647" s="16"/>
      <c r="BC647" s="17"/>
      <c r="BD647" s="20"/>
      <c r="BE647" s="7">
        <f>IFERROR(VLOOKUP("5-"&amp;Presupuestos[[#This Row],[ID DOCUMENTO]],BD_Pagos[],7,0),"")</f>
        <v>0</v>
      </c>
      <c r="BF647" s="17">
        <f>IFERROR(VLOOKUP("5-"&amp;Presupuestos[[#This Row],[ID DOCUMENTO]],BD_Pagos[],9,0),"")</f>
        <v>0</v>
      </c>
      <c r="BG647" s="20">
        <f>IF(IFERROR(VLOOKUP("5-"&amp;Presupuestos[[#This Row],[ID DOCUMENTO]],BD_Pagos[],10,0),0)&gt;Presupuestos[[#This Row],[TOTAL SOLES]],Presupuestos[[#This Row],[TOTAL SOLES]],IFERROR(VLOOKUP("5-"&amp;Presupuestos[[#This Row],[ID DOCUMENTO]],BD_Pagos[],10,0),0))</f>
        <v>0</v>
      </c>
      <c r="BH647" s="7">
        <f>IFERROR(VLOOKUP("1-Detraccion"&amp;Presupuestos[[#This Row],[ID DOCUMENTO]],BD_Pagos[],2,0),"")</f>
        <v>0</v>
      </c>
      <c r="BI647" s="3" t="str">
        <f>IFERROR(VLOOKUP("1-Detraccion"&amp;Presupuestos[[#This Row],[ID DOCUMENTO]],BD_Pagos[],3,0),"")</f>
        <v/>
      </c>
      <c r="BJ647" s="3">
        <f>IFERROR(VLOOKUP("1-Detraccion"&amp;Presupuestos[[#This Row],[ID DOCUMENTO]],BD_Pagos[],4,0),"")</f>
        <v>0</v>
      </c>
      <c r="BK647" s="6">
        <f>IF(IFERROR(VLOOKUP("1-Detraccion"&amp;Presupuestos[[#This Row],[ID DOCUMENTO]],BD_Pagos[],5,0),0)&gt;Presupuestos[[#This Row],[TOTAL SOLES]],Presupuestos[[#This Row],[TOTAL SOLES]],IFERROR(VLOOKUP("1-Detraccion"&amp;Presupuestos[[#This Row],[ID DOCUMENTO]],BD_Pagos[],5,0),0))</f>
        <v>0</v>
      </c>
      <c r="BL647" s="6">
        <f>IF(IFERROR(VLOOKUP("1-Detraccion"&amp;Presupuestos[[#This Row],[ID DOCUMENTO]],BD_Pagos[],6,0),0)&gt;Presupuestos[[#This Row],[TOTAL SOLES]],Presupuestos[[#This Row],[TOTAL SOLES]],IFERROR(VLOOKUP("1-Detraccion"&amp;Presupuestos[[#This Row],[ID DOCUMENTO]],BD_Pagos[],6,0),0))</f>
        <v>0</v>
      </c>
      <c r="BM647" s="37"/>
      <c r="BN647" s="3"/>
      <c r="BO647" s="3"/>
      <c r="BP647" s="6"/>
      <c r="BQ64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647" s="23" t="str">
        <f>IF(Presupuestos[[#This Row],[SALDO ME-MN]]&gt;0,"PENDIENTE","CANCELADO")</f>
        <v>PENDIENTE</v>
      </c>
      <c r="BS647" s="23" t="str">
        <f>IF(COUNTIFS($U$4:$U646,Presupuestos[[#This Row],[ID DOCUMENTO]])&gt;=1,IF(B646=Presupuestos[[#This Row],[ID]],"OK","DOC. DUPLICADO"),"OK")</f>
        <v>OK</v>
      </c>
    </row>
    <row r="648" spans="2:71" ht="24" x14ac:dyDescent="0.25">
      <c r="B648" s="34">
        <f>IF(Presupuestos[[#This Row],[ID DOCUMENTO]]=U647,B647,IF(B647="ID",1,B647+1))</f>
        <v>620</v>
      </c>
      <c r="C648" s="2">
        <v>45863</v>
      </c>
      <c r="D648" s="2">
        <v>45863</v>
      </c>
      <c r="E648" s="3" t="s">
        <v>838</v>
      </c>
      <c r="F648" s="25" t="s">
        <v>35</v>
      </c>
      <c r="G648" s="25" t="s">
        <v>223</v>
      </c>
      <c r="H648" s="25" t="s">
        <v>214</v>
      </c>
      <c r="I648" s="36" t="str">
        <f>IFERROR(VLOOKUP(Presupuestos[[#This Row],[AREA]]&amp;Presupuestos[[#This Row],[CONCEPTO]]&amp;Presupuestos[[#This Row],[DESCRIPCION]],Tabla28[[Columna1]:[CÓDIGO NUEVO]],2,0),"")</f>
        <v>P0303002</v>
      </c>
      <c r="J648" s="3" t="s">
        <v>666</v>
      </c>
      <c r="K648" s="3" t="s">
        <v>666</v>
      </c>
      <c r="L648" s="3" t="s">
        <v>666</v>
      </c>
      <c r="M648" s="31" t="s">
        <v>1655</v>
      </c>
      <c r="N648" s="3" t="s">
        <v>40</v>
      </c>
      <c r="O648" s="3" t="s">
        <v>300</v>
      </c>
      <c r="P648" s="3" t="s">
        <v>122</v>
      </c>
      <c r="Q648" s="3" t="str">
        <f>IFERROR(VLOOKUP(Presupuestos[[#This Row],[CLASIFICACIÓN (N)]],Tabla17[],2,0),"")</f>
        <v>Costos de ventas</v>
      </c>
      <c r="R648" s="3" t="str">
        <f>IFERROR(VLOOKUP(Presupuestos[[#This Row],[CLASIFICACIÓN (N)]],Tabla17[],3,0),"")</f>
        <v>Operativo</v>
      </c>
      <c r="S648" s="3" t="s">
        <v>16</v>
      </c>
      <c r="T648" s="3" t="str">
        <f>IFERROR(VLOOKUP(Presupuestos[[#This Row],[ALMACEN]],Tabla5[],2,0),"")</f>
        <v>Arequipa</v>
      </c>
      <c r="U648" s="19" t="str">
        <f>IFERROR(VLOOKUP(Presupuestos[[#This Row],[TIPO DE DOCUMENTO]],Tipo_Documento[],2,0)&amp;Presupuestos[[#This Row],[SERIE]]&amp;Presupuestos[[#This Row],[NUMERO]]&amp;Presupuestos[[#This Row],[RUC]],"")</f>
        <v>01F314189725920517252558</v>
      </c>
      <c r="V648" s="3" t="s">
        <v>120</v>
      </c>
      <c r="W648" s="7">
        <v>45863</v>
      </c>
      <c r="X648" s="7">
        <v>45863</v>
      </c>
      <c r="Y648" s="3" t="s">
        <v>1673</v>
      </c>
      <c r="Z648" s="3">
        <v>1897259</v>
      </c>
      <c r="AA648" s="3">
        <f>IFERROR(VLOOKUP(Presupuestos[[#This Row],[RAZON SOCIAL]],CHOOSE({1,2},Clientes_Proveedores[Razon Social],Clientes_Proveedores[Ruc / Dni]),2,0),"-")</f>
        <v>20517252558</v>
      </c>
      <c r="AB648" s="31" t="s">
        <v>714</v>
      </c>
      <c r="AC648" s="3" t="s">
        <v>670</v>
      </c>
      <c r="AD648" s="5">
        <v>0.18</v>
      </c>
      <c r="AE648" s="6">
        <v>6.5250000000000004</v>
      </c>
      <c r="AF648" s="6">
        <f>Presupuestos[[#This Row],[BASE]]*Presupuestos[[#This Row],[% IGV]]</f>
        <v>1.1745000000000001</v>
      </c>
      <c r="AG648" s="22">
        <f>ROUND(SUM(Presupuestos[[#This Row],[BASE]:[IGV]]),2)</f>
        <v>7.7</v>
      </c>
      <c r="AH648" s="9" t="str">
        <f>IF(Presupuestos[[#This Row],[MONEDA]]="USD",VLOOKUP(Presupuestos[[#This Row],[FECHA DE EMISION]],Tipo_Cambio[],3,0),"")</f>
        <v/>
      </c>
      <c r="AI648" s="22">
        <f>IFERROR(ROUND(IF(Presupuestos[[#This Row],[MONEDA]]="PEN",Presupuestos[[#This Row],[TOTAL]],Presupuestos[[#This Row],[TOTAL]]*Presupuestos[[#This Row],[TIPO DE CAMBIO]]),2),"")</f>
        <v>7.7</v>
      </c>
      <c r="AJ648" s="5"/>
      <c r="AK648" s="33" t="s">
        <v>671</v>
      </c>
      <c r="AL648" s="5" t="s">
        <v>715</v>
      </c>
      <c r="AM648" s="23" t="s">
        <v>671</v>
      </c>
      <c r="AN648" s="23" t="s">
        <v>671</v>
      </c>
      <c r="AO648" s="7">
        <f>IFERROR(VLOOKUP("1-"&amp;Presupuestos[[#This Row],[ID DOCUMENTO]],BD_Pagos[],7,0),"")</f>
        <v>45863</v>
      </c>
      <c r="AP648" s="16" t="str">
        <f>IFERROR(VLOOKUP("1-"&amp;Presupuestos[[#This Row],[ID DOCUMENTO]],BD_Pagos[],8,0),"")</f>
        <v>C_Ope_005</v>
      </c>
      <c r="AQ648" s="17">
        <f>IFERROR(VLOOKUP("1-"&amp;Presupuestos[[#This Row],[ID DOCUMENTO]],BD_Pagos[],9,0),"")</f>
        <v>25036</v>
      </c>
      <c r="AR648" s="54"/>
      <c r="AS648" s="7">
        <f>IFERROR(VLOOKUP("2-"&amp;Presupuestos[[#This Row],[ID DOCUMENTO]],BD_Pagos[],7,0),"")</f>
        <v>0</v>
      </c>
      <c r="AT648" s="16" t="str">
        <f>IFERROR(VLOOKUP("2-"&amp;Presupuestos[[#This Row],[ID DOCUMENTO]],BD_Pagos[],8,0),"")</f>
        <v/>
      </c>
      <c r="AU648" s="17">
        <f>IFERROR(VLOOKUP("2-"&amp;Presupuestos[[#This Row],[ID DOCUMENTO]],BD_Pagos[],9,0),"")</f>
        <v>0</v>
      </c>
      <c r="AV648" s="20">
        <f>IF(IFERROR(VLOOKUP("2-"&amp;Presupuestos[[#This Row],[ID DOCUMENTO]],BD_Pagos[],10,0),0)&gt;Presupuestos[[#This Row],[TOTAL SOLES]],Presupuestos[[#This Row],[TOTAL SOLES]],IFERROR(VLOOKUP("2-"&amp;Presupuestos[[#This Row],[ID DOCUMENTO]],BD_Pagos[],10,0),0))</f>
        <v>0</v>
      </c>
      <c r="AW648" s="7"/>
      <c r="AX648" s="16"/>
      <c r="AY648" s="17"/>
      <c r="AZ648" s="20"/>
      <c r="BA648" s="7"/>
      <c r="BB648" s="16"/>
      <c r="BC648" s="17"/>
      <c r="BD648" s="20"/>
      <c r="BE648" s="7">
        <f>IFERROR(VLOOKUP("5-"&amp;Presupuestos[[#This Row],[ID DOCUMENTO]],BD_Pagos[],7,0),"")</f>
        <v>0</v>
      </c>
      <c r="BF648" s="17">
        <f>IFERROR(VLOOKUP("5-"&amp;Presupuestos[[#This Row],[ID DOCUMENTO]],BD_Pagos[],9,0),"")</f>
        <v>0</v>
      </c>
      <c r="BG648" s="20">
        <f>IF(IFERROR(VLOOKUP("5-"&amp;Presupuestos[[#This Row],[ID DOCUMENTO]],BD_Pagos[],10,0),0)&gt;Presupuestos[[#This Row],[TOTAL SOLES]],Presupuestos[[#This Row],[TOTAL SOLES]],IFERROR(VLOOKUP("5-"&amp;Presupuestos[[#This Row],[ID DOCUMENTO]],BD_Pagos[],10,0),0))</f>
        <v>0</v>
      </c>
      <c r="BH648" s="7">
        <f>IFERROR(VLOOKUP("1-Detraccion"&amp;Presupuestos[[#This Row],[ID DOCUMENTO]],BD_Pagos[],2,0),"")</f>
        <v>0</v>
      </c>
      <c r="BI648" s="3" t="str">
        <f>IFERROR(VLOOKUP("1-Detraccion"&amp;Presupuestos[[#This Row],[ID DOCUMENTO]],BD_Pagos[],3,0),"")</f>
        <v/>
      </c>
      <c r="BJ648" s="3">
        <f>IFERROR(VLOOKUP("1-Detraccion"&amp;Presupuestos[[#This Row],[ID DOCUMENTO]],BD_Pagos[],4,0),"")</f>
        <v>0</v>
      </c>
      <c r="BK648" s="6">
        <f>IF(IFERROR(VLOOKUP("1-Detraccion"&amp;Presupuestos[[#This Row],[ID DOCUMENTO]],BD_Pagos[],5,0),0)&gt;Presupuestos[[#This Row],[TOTAL SOLES]],Presupuestos[[#This Row],[TOTAL SOLES]],IFERROR(VLOOKUP("1-Detraccion"&amp;Presupuestos[[#This Row],[ID DOCUMENTO]],BD_Pagos[],5,0),0))</f>
        <v>0</v>
      </c>
      <c r="BL648" s="6">
        <f>IF(IFERROR(VLOOKUP("1-Detraccion"&amp;Presupuestos[[#This Row],[ID DOCUMENTO]],BD_Pagos[],6,0),0)&gt;Presupuestos[[#This Row],[TOTAL SOLES]],Presupuestos[[#This Row],[TOTAL SOLES]],IFERROR(VLOOKUP("1-Detraccion"&amp;Presupuestos[[#This Row],[ID DOCUMENTO]],BD_Pagos[],6,0),0))</f>
        <v>0</v>
      </c>
      <c r="BM648" s="37"/>
      <c r="BN648" s="3"/>
      <c r="BO648" s="3"/>
      <c r="BP648" s="6"/>
      <c r="BQ64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7.7</v>
      </c>
      <c r="BR648" s="23" t="str">
        <f>IF(Presupuestos[[#This Row],[SALDO ME-MN]]&gt;0,"PENDIENTE","CANCELADO")</f>
        <v>PENDIENTE</v>
      </c>
      <c r="BS648" s="23" t="str">
        <f>IF(COUNTIFS($U$4:$U647,Presupuestos[[#This Row],[ID DOCUMENTO]])&gt;=1,IF(B647=Presupuestos[[#This Row],[ID]],"OK","DOC. DUPLICADO"),"OK")</f>
        <v>OK</v>
      </c>
    </row>
    <row r="649" spans="2:71" x14ac:dyDescent="0.25">
      <c r="B649" s="34">
        <f>IF(Presupuestos[[#This Row],[ID DOCUMENTO]]=U648,B648,IF(B648="ID",1,B648+1))</f>
        <v>621</v>
      </c>
      <c r="C649" s="2">
        <v>45863</v>
      </c>
      <c r="D649" s="2">
        <v>45863</v>
      </c>
      <c r="E649" s="3" t="s">
        <v>838</v>
      </c>
      <c r="F649" s="25" t="s">
        <v>35</v>
      </c>
      <c r="G649" s="25" t="s">
        <v>144</v>
      </c>
      <c r="H649" s="25" t="s">
        <v>119</v>
      </c>
      <c r="I649" s="36" t="str">
        <f>IFERROR(VLOOKUP(Presupuestos[[#This Row],[AREA]]&amp;Presupuestos[[#This Row],[CONCEPTO]]&amp;Presupuestos[[#This Row],[DESCRIPCION]],Tabla28[[Columna1]:[CÓDIGO NUEVO]],2,0),"")</f>
        <v>P0310002</v>
      </c>
      <c r="J649" s="3" t="s">
        <v>666</v>
      </c>
      <c r="K649" s="3" t="s">
        <v>666</v>
      </c>
      <c r="L649" s="3" t="s">
        <v>666</v>
      </c>
      <c r="M649" s="31" t="s">
        <v>1674</v>
      </c>
      <c r="N649" s="3" t="s">
        <v>40</v>
      </c>
      <c r="O649" s="3" t="s">
        <v>300</v>
      </c>
      <c r="P649" s="3" t="s">
        <v>122</v>
      </c>
      <c r="Q649" s="3" t="str">
        <f>IFERROR(VLOOKUP(Presupuestos[[#This Row],[CLASIFICACIÓN (N)]],Tabla17[],2,0),"")</f>
        <v>Costos de ventas</v>
      </c>
      <c r="R649" s="3" t="str">
        <f>IFERROR(VLOOKUP(Presupuestos[[#This Row],[CLASIFICACIÓN (N)]],Tabla17[],3,0),"")</f>
        <v>Operativo</v>
      </c>
      <c r="S649" s="3" t="s">
        <v>16</v>
      </c>
      <c r="T649" s="3" t="str">
        <f>IFERROR(VLOOKUP(Presupuestos[[#This Row],[ALMACEN]],Tabla5[],2,0),"")</f>
        <v>Arequipa</v>
      </c>
      <c r="U649" s="19" t="str">
        <f>IFERROR(VLOOKUP(Presupuestos[[#This Row],[TIPO DE DOCUMENTO]],Tipo_Documento[],2,0)&amp;Presupuestos[[#This Row],[SERIE]]&amp;Presupuestos[[#This Row],[NUMERO]]&amp;Presupuestos[[#This Row],[RUC]],"")</f>
        <v>SD2502911111111</v>
      </c>
      <c r="V649" s="3" t="s">
        <v>220</v>
      </c>
      <c r="W649" s="7">
        <v>45863</v>
      </c>
      <c r="X649" s="7">
        <v>45863</v>
      </c>
      <c r="Y649" s="3"/>
      <c r="Z649" s="3">
        <v>25029</v>
      </c>
      <c r="AA649" s="3">
        <f>IFERROR(VLOOKUP(Presupuestos[[#This Row],[RAZON SOCIAL]],CHOOSE({1,2},Clientes_Proveedores[Razon Social],Clientes_Proveedores[Ruc / Dni]),2,0),"-")</f>
        <v>11111111</v>
      </c>
      <c r="AB649" s="31" t="s">
        <v>916</v>
      </c>
      <c r="AC649" s="3" t="s">
        <v>670</v>
      </c>
      <c r="AD649" s="5"/>
      <c r="AE649" s="6">
        <v>100</v>
      </c>
      <c r="AF649" s="6">
        <f>Presupuestos[[#This Row],[BASE]]*Presupuestos[[#This Row],[% IGV]]</f>
        <v>0</v>
      </c>
      <c r="AG649" s="22">
        <f>ROUND(SUM(Presupuestos[[#This Row],[BASE]:[IGV]]),2)</f>
        <v>100</v>
      </c>
      <c r="AH649" s="9" t="str">
        <f>IF(Presupuestos[[#This Row],[MONEDA]]="USD",VLOOKUP(Presupuestos[[#This Row],[FECHA DE EMISION]],Tipo_Cambio[],3,0),"")</f>
        <v/>
      </c>
      <c r="AI649" s="22">
        <f>IFERROR(ROUND(IF(Presupuestos[[#This Row],[MONEDA]]="PEN",Presupuestos[[#This Row],[TOTAL]],Presupuestos[[#This Row],[TOTAL]]*Presupuestos[[#This Row],[TIPO DE CAMBIO]]),2),"")</f>
        <v>100</v>
      </c>
      <c r="AJ649" s="5"/>
      <c r="AK649" s="33" t="s">
        <v>671</v>
      </c>
      <c r="AL649" s="5" t="s">
        <v>715</v>
      </c>
      <c r="AM649" s="23" t="s">
        <v>671</v>
      </c>
      <c r="AN649" s="23" t="s">
        <v>671</v>
      </c>
      <c r="AO649" s="7">
        <f>IFERROR(VLOOKUP("1-"&amp;Presupuestos[[#This Row],[ID DOCUMENTO]],BD_Pagos[],7,0),"")</f>
        <v>45863</v>
      </c>
      <c r="AP649" s="16" t="str">
        <f>IFERROR(VLOOKUP("1-"&amp;Presupuestos[[#This Row],[ID DOCUMENTO]],BD_Pagos[],8,0),"")</f>
        <v>C_Ope_005</v>
      </c>
      <c r="AQ649" s="17">
        <f>IFERROR(VLOOKUP("1-"&amp;Presupuestos[[#This Row],[ID DOCUMENTO]],BD_Pagos[],9,0),"")</f>
        <v>25029</v>
      </c>
      <c r="AR649" s="54"/>
      <c r="AS649" s="7">
        <f>IFERROR(VLOOKUP("2-"&amp;Presupuestos[[#This Row],[ID DOCUMENTO]],BD_Pagos[],7,0),"")</f>
        <v>0</v>
      </c>
      <c r="AT649" s="16" t="str">
        <f>IFERROR(VLOOKUP("2-"&amp;Presupuestos[[#This Row],[ID DOCUMENTO]],BD_Pagos[],8,0),"")</f>
        <v/>
      </c>
      <c r="AU649" s="17">
        <f>IFERROR(VLOOKUP("2-"&amp;Presupuestos[[#This Row],[ID DOCUMENTO]],BD_Pagos[],9,0),"")</f>
        <v>0</v>
      </c>
      <c r="AV649" s="20">
        <f>IF(IFERROR(VLOOKUP("2-"&amp;Presupuestos[[#This Row],[ID DOCUMENTO]],BD_Pagos[],10,0),0)&gt;Presupuestos[[#This Row],[TOTAL SOLES]],Presupuestos[[#This Row],[TOTAL SOLES]],IFERROR(VLOOKUP("2-"&amp;Presupuestos[[#This Row],[ID DOCUMENTO]],BD_Pagos[],10,0),0))</f>
        <v>0</v>
      </c>
      <c r="AW649" s="7"/>
      <c r="AX649" s="16"/>
      <c r="AY649" s="17"/>
      <c r="AZ649" s="20"/>
      <c r="BA649" s="7"/>
      <c r="BB649" s="16"/>
      <c r="BC649" s="17"/>
      <c r="BD649" s="20"/>
      <c r="BE649" s="7">
        <f>IFERROR(VLOOKUP("5-"&amp;Presupuestos[[#This Row],[ID DOCUMENTO]],BD_Pagos[],7,0),"")</f>
        <v>0</v>
      </c>
      <c r="BF649" s="17">
        <f>IFERROR(VLOOKUP("5-"&amp;Presupuestos[[#This Row],[ID DOCUMENTO]],BD_Pagos[],9,0),"")</f>
        <v>0</v>
      </c>
      <c r="BG649" s="20">
        <f>IF(IFERROR(VLOOKUP("5-"&amp;Presupuestos[[#This Row],[ID DOCUMENTO]],BD_Pagos[],10,0),0)&gt;Presupuestos[[#This Row],[TOTAL SOLES]],Presupuestos[[#This Row],[TOTAL SOLES]],IFERROR(VLOOKUP("5-"&amp;Presupuestos[[#This Row],[ID DOCUMENTO]],BD_Pagos[],10,0),0))</f>
        <v>0</v>
      </c>
      <c r="BH649" s="7">
        <f>IFERROR(VLOOKUP("1-Detraccion"&amp;Presupuestos[[#This Row],[ID DOCUMENTO]],BD_Pagos[],2,0),"")</f>
        <v>0</v>
      </c>
      <c r="BI649" s="3" t="str">
        <f>IFERROR(VLOOKUP("1-Detraccion"&amp;Presupuestos[[#This Row],[ID DOCUMENTO]],BD_Pagos[],3,0),"")</f>
        <v/>
      </c>
      <c r="BJ649" s="3">
        <f>IFERROR(VLOOKUP("1-Detraccion"&amp;Presupuestos[[#This Row],[ID DOCUMENTO]],BD_Pagos[],4,0),"")</f>
        <v>0</v>
      </c>
      <c r="BK649" s="6">
        <f>IF(IFERROR(VLOOKUP("1-Detraccion"&amp;Presupuestos[[#This Row],[ID DOCUMENTO]],BD_Pagos[],5,0),0)&gt;Presupuestos[[#This Row],[TOTAL SOLES]],Presupuestos[[#This Row],[TOTAL SOLES]],IFERROR(VLOOKUP("1-Detraccion"&amp;Presupuestos[[#This Row],[ID DOCUMENTO]],BD_Pagos[],5,0),0))</f>
        <v>0</v>
      </c>
      <c r="BL649" s="6">
        <f>IF(IFERROR(VLOOKUP("1-Detraccion"&amp;Presupuestos[[#This Row],[ID DOCUMENTO]],BD_Pagos[],6,0),0)&gt;Presupuestos[[#This Row],[TOTAL SOLES]],Presupuestos[[#This Row],[TOTAL SOLES]],IFERROR(VLOOKUP("1-Detraccion"&amp;Presupuestos[[#This Row],[ID DOCUMENTO]],BD_Pagos[],6,0),0))</f>
        <v>0</v>
      </c>
      <c r="BM649" s="37"/>
      <c r="BN649" s="3"/>
      <c r="BO649" s="3"/>
      <c r="BP649" s="6"/>
      <c r="BQ64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100</v>
      </c>
      <c r="BR649" s="23" t="str">
        <f>IF(Presupuestos[[#This Row],[SALDO ME-MN]]&gt;0,"PENDIENTE","CANCELADO")</f>
        <v>PENDIENTE</v>
      </c>
      <c r="BS649" s="23" t="str">
        <f>IF(COUNTIFS($U$4:$U648,Presupuestos[[#This Row],[ID DOCUMENTO]])&gt;=1,IF(B648=Presupuestos[[#This Row],[ID]],"OK","DOC. DUPLICADO"),"OK")</f>
        <v>OK</v>
      </c>
    </row>
    <row r="650" spans="2:71" x14ac:dyDescent="0.25">
      <c r="B650" s="34">
        <f>IF(Presupuestos[[#This Row],[ID DOCUMENTO]]=U649,B649,IF(B649="ID",1,B649+1))</f>
        <v>622</v>
      </c>
      <c r="C650" s="2">
        <v>45863</v>
      </c>
      <c r="D650" s="2">
        <v>45863</v>
      </c>
      <c r="E650" s="3" t="s">
        <v>838</v>
      </c>
      <c r="F650" s="25" t="s">
        <v>35</v>
      </c>
      <c r="G650" s="25" t="s">
        <v>144</v>
      </c>
      <c r="H650" s="25" t="s">
        <v>110</v>
      </c>
      <c r="I650" s="36" t="str">
        <f>IFERROR(VLOOKUP(Presupuestos[[#This Row],[AREA]]&amp;Presupuestos[[#This Row],[CONCEPTO]]&amp;Presupuestos[[#This Row],[DESCRIPCION]],Tabla28[[Columna1]:[CÓDIGO NUEVO]],2,0),"")</f>
        <v>P0310001</v>
      </c>
      <c r="J650" s="3" t="s">
        <v>666</v>
      </c>
      <c r="K650" s="3" t="s">
        <v>666</v>
      </c>
      <c r="L650" s="3" t="s">
        <v>666</v>
      </c>
      <c r="M650" s="31" t="s">
        <v>1671</v>
      </c>
      <c r="N650" s="3" t="s">
        <v>40</v>
      </c>
      <c r="O650" s="3" t="s">
        <v>300</v>
      </c>
      <c r="P650" s="3" t="s">
        <v>122</v>
      </c>
      <c r="Q650" s="3" t="str">
        <f>IFERROR(VLOOKUP(Presupuestos[[#This Row],[CLASIFICACIÓN (N)]],Tabla17[],2,0),"")</f>
        <v>Costos de ventas</v>
      </c>
      <c r="R650" s="3" t="str">
        <f>IFERROR(VLOOKUP(Presupuestos[[#This Row],[CLASIFICACIÓN (N)]],Tabla17[],3,0),"")</f>
        <v>Operativo</v>
      </c>
      <c r="S650" s="3" t="s">
        <v>16</v>
      </c>
      <c r="T650" s="3" t="str">
        <f>IFERROR(VLOOKUP(Presupuestos[[#This Row],[ALMACEN]],Tabla5[],2,0),"")</f>
        <v>Arequipa</v>
      </c>
      <c r="U650" s="19" t="str">
        <f>IFERROR(VLOOKUP(Presupuestos[[#This Row],[TIPO DE DOCUMENTO]],Tipo_Documento[],2,0)&amp;Presupuestos[[#This Row],[SERIE]]&amp;Presupuestos[[#This Row],[NUMERO]]&amp;Presupuestos[[#This Row],[RUC]],"")</f>
        <v>SD2503411111111</v>
      </c>
      <c r="V650" s="3" t="s">
        <v>220</v>
      </c>
      <c r="W650" s="7">
        <v>45863</v>
      </c>
      <c r="X650" s="7">
        <v>45863</v>
      </c>
      <c r="Y650" s="3"/>
      <c r="Z650" s="3">
        <v>25034</v>
      </c>
      <c r="AA650" s="3">
        <f>IFERROR(VLOOKUP(Presupuestos[[#This Row],[RAZON SOCIAL]],CHOOSE({1,2},Clientes_Proveedores[Razon Social],Clientes_Proveedores[Ruc / Dni]),2,0),"-")</f>
        <v>11111111</v>
      </c>
      <c r="AB650" s="31" t="s">
        <v>916</v>
      </c>
      <c r="AC650" s="3" t="s">
        <v>670</v>
      </c>
      <c r="AD650" s="5"/>
      <c r="AE650" s="6">
        <v>24</v>
      </c>
      <c r="AF650" s="6">
        <f>Presupuestos[[#This Row],[BASE]]*Presupuestos[[#This Row],[% IGV]]</f>
        <v>0</v>
      </c>
      <c r="AG650" s="22">
        <f>ROUND(SUM(Presupuestos[[#This Row],[BASE]:[IGV]]),2)</f>
        <v>24</v>
      </c>
      <c r="AH650" s="9" t="str">
        <f>IF(Presupuestos[[#This Row],[MONEDA]]="USD",VLOOKUP(Presupuestos[[#This Row],[FECHA DE EMISION]],Tipo_Cambio[],3,0),"")</f>
        <v/>
      </c>
      <c r="AI650" s="22">
        <f>IFERROR(ROUND(IF(Presupuestos[[#This Row],[MONEDA]]="PEN",Presupuestos[[#This Row],[TOTAL]],Presupuestos[[#This Row],[TOTAL]]*Presupuestos[[#This Row],[TIPO DE CAMBIO]]),2),"")</f>
        <v>24</v>
      </c>
      <c r="AJ650" s="5"/>
      <c r="AK650" s="33" t="s">
        <v>671</v>
      </c>
      <c r="AL650" s="5" t="s">
        <v>715</v>
      </c>
      <c r="AM650" s="23" t="s">
        <v>671</v>
      </c>
      <c r="AN650" s="23" t="s">
        <v>671</v>
      </c>
      <c r="AO650" s="7">
        <f>IFERROR(VLOOKUP("1-"&amp;Presupuestos[[#This Row],[ID DOCUMENTO]],BD_Pagos[],7,0),"")</f>
        <v>45863</v>
      </c>
      <c r="AP650" s="16" t="str">
        <f>IFERROR(VLOOKUP("1-"&amp;Presupuestos[[#This Row],[ID DOCUMENTO]],BD_Pagos[],8,0),"")</f>
        <v>C_Ope_005</v>
      </c>
      <c r="AQ650" s="17">
        <f>IFERROR(VLOOKUP("1-"&amp;Presupuestos[[#This Row],[ID DOCUMENTO]],BD_Pagos[],9,0),"")</f>
        <v>25034</v>
      </c>
      <c r="AR650" s="54"/>
      <c r="AS650" s="7">
        <f>IFERROR(VLOOKUP("2-"&amp;Presupuestos[[#This Row],[ID DOCUMENTO]],BD_Pagos[],7,0),"")</f>
        <v>0</v>
      </c>
      <c r="AT650" s="16" t="str">
        <f>IFERROR(VLOOKUP("2-"&amp;Presupuestos[[#This Row],[ID DOCUMENTO]],BD_Pagos[],8,0),"")</f>
        <v/>
      </c>
      <c r="AU650" s="17">
        <f>IFERROR(VLOOKUP("2-"&amp;Presupuestos[[#This Row],[ID DOCUMENTO]],BD_Pagos[],9,0),"")</f>
        <v>0</v>
      </c>
      <c r="AV650" s="20">
        <f>IF(IFERROR(VLOOKUP("2-"&amp;Presupuestos[[#This Row],[ID DOCUMENTO]],BD_Pagos[],10,0),0)&gt;Presupuestos[[#This Row],[TOTAL SOLES]],Presupuestos[[#This Row],[TOTAL SOLES]],IFERROR(VLOOKUP("2-"&amp;Presupuestos[[#This Row],[ID DOCUMENTO]],BD_Pagos[],10,0),0))</f>
        <v>0</v>
      </c>
      <c r="AW650" s="7"/>
      <c r="AX650" s="16"/>
      <c r="AY650" s="17"/>
      <c r="AZ650" s="20"/>
      <c r="BA650" s="7"/>
      <c r="BB650" s="16"/>
      <c r="BC650" s="17"/>
      <c r="BD650" s="20"/>
      <c r="BE650" s="7">
        <f>IFERROR(VLOOKUP("5-"&amp;Presupuestos[[#This Row],[ID DOCUMENTO]],BD_Pagos[],7,0),"")</f>
        <v>0</v>
      </c>
      <c r="BF650" s="17">
        <f>IFERROR(VLOOKUP("5-"&amp;Presupuestos[[#This Row],[ID DOCUMENTO]],BD_Pagos[],9,0),"")</f>
        <v>0</v>
      </c>
      <c r="BG650" s="20">
        <f>IF(IFERROR(VLOOKUP("5-"&amp;Presupuestos[[#This Row],[ID DOCUMENTO]],BD_Pagos[],10,0),0)&gt;Presupuestos[[#This Row],[TOTAL SOLES]],Presupuestos[[#This Row],[TOTAL SOLES]],IFERROR(VLOOKUP("5-"&amp;Presupuestos[[#This Row],[ID DOCUMENTO]],BD_Pagos[],10,0),0))</f>
        <v>0</v>
      </c>
      <c r="BH650" s="7">
        <f>IFERROR(VLOOKUP("1-Detraccion"&amp;Presupuestos[[#This Row],[ID DOCUMENTO]],BD_Pagos[],2,0),"")</f>
        <v>0</v>
      </c>
      <c r="BI650" s="3" t="str">
        <f>IFERROR(VLOOKUP("1-Detraccion"&amp;Presupuestos[[#This Row],[ID DOCUMENTO]],BD_Pagos[],3,0),"")</f>
        <v/>
      </c>
      <c r="BJ650" s="3">
        <f>IFERROR(VLOOKUP("1-Detraccion"&amp;Presupuestos[[#This Row],[ID DOCUMENTO]],BD_Pagos[],4,0),"")</f>
        <v>0</v>
      </c>
      <c r="BK650" s="6">
        <f>IF(IFERROR(VLOOKUP("1-Detraccion"&amp;Presupuestos[[#This Row],[ID DOCUMENTO]],BD_Pagos[],5,0),0)&gt;Presupuestos[[#This Row],[TOTAL SOLES]],Presupuestos[[#This Row],[TOTAL SOLES]],IFERROR(VLOOKUP("1-Detraccion"&amp;Presupuestos[[#This Row],[ID DOCUMENTO]],BD_Pagos[],5,0),0))</f>
        <v>0</v>
      </c>
      <c r="BL650" s="6">
        <f>IF(IFERROR(VLOOKUP("1-Detraccion"&amp;Presupuestos[[#This Row],[ID DOCUMENTO]],BD_Pagos[],6,0),0)&gt;Presupuestos[[#This Row],[TOTAL SOLES]],Presupuestos[[#This Row],[TOTAL SOLES]],IFERROR(VLOOKUP("1-Detraccion"&amp;Presupuestos[[#This Row],[ID DOCUMENTO]],BD_Pagos[],6,0),0))</f>
        <v>0</v>
      </c>
      <c r="BM650" s="37"/>
      <c r="BN650" s="3"/>
      <c r="BO650" s="3"/>
      <c r="BP650" s="6"/>
      <c r="BQ65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650" s="23" t="str">
        <f>IF(Presupuestos[[#This Row],[SALDO ME-MN]]&gt;0,"PENDIENTE","CANCELADO")</f>
        <v>PENDIENTE</v>
      </c>
      <c r="BS650" s="23" t="str">
        <f>IF(COUNTIFS($U$4:$U649,Presupuestos[[#This Row],[ID DOCUMENTO]])&gt;=1,IF(B649=Presupuestos[[#This Row],[ID]],"OK","DOC. DUPLICADO"),"OK")</f>
        <v>OK</v>
      </c>
    </row>
    <row r="651" spans="2:71" x14ac:dyDescent="0.25">
      <c r="B651" s="34">
        <f>IF(Presupuestos[[#This Row],[ID DOCUMENTO]]=U650,B650,IF(B650="ID",1,B650+1))</f>
        <v>623</v>
      </c>
      <c r="C651" s="2">
        <v>45863</v>
      </c>
      <c r="D651" s="2">
        <v>45863</v>
      </c>
      <c r="E651" s="3" t="s">
        <v>838</v>
      </c>
      <c r="F651" s="25" t="s">
        <v>35</v>
      </c>
      <c r="G651" s="25" t="s">
        <v>144</v>
      </c>
      <c r="H651" s="25" t="s">
        <v>110</v>
      </c>
      <c r="I651" s="36" t="str">
        <f>IFERROR(VLOOKUP(Presupuestos[[#This Row],[AREA]]&amp;Presupuestos[[#This Row],[CONCEPTO]]&amp;Presupuestos[[#This Row],[DESCRIPCION]],Tabla28[[Columna1]:[CÓDIGO NUEVO]],2,0),"")</f>
        <v>P0310001</v>
      </c>
      <c r="J651" s="3" t="s">
        <v>666</v>
      </c>
      <c r="K651" s="3" t="s">
        <v>666</v>
      </c>
      <c r="L651" s="3" t="s">
        <v>666</v>
      </c>
      <c r="M651" s="31" t="s">
        <v>1675</v>
      </c>
      <c r="N651" s="3" t="s">
        <v>40</v>
      </c>
      <c r="O651" s="3" t="s">
        <v>300</v>
      </c>
      <c r="P651" s="3" t="s">
        <v>122</v>
      </c>
      <c r="Q651" s="3" t="str">
        <f>IFERROR(VLOOKUP(Presupuestos[[#This Row],[CLASIFICACIÓN (N)]],Tabla17[],2,0),"")</f>
        <v>Costos de ventas</v>
      </c>
      <c r="R651" s="3" t="str">
        <f>IFERROR(VLOOKUP(Presupuestos[[#This Row],[CLASIFICACIÓN (N)]],Tabla17[],3,0),"")</f>
        <v>Operativo</v>
      </c>
      <c r="S651" s="3" t="s">
        <v>16</v>
      </c>
      <c r="T651" s="3" t="str">
        <f>IFERROR(VLOOKUP(Presupuestos[[#This Row],[ALMACEN]],Tabla5[],2,0),"")</f>
        <v>Arequipa</v>
      </c>
      <c r="U651" s="19" t="str">
        <f>IFERROR(VLOOKUP(Presupuestos[[#This Row],[TIPO DE DOCUMENTO]],Tipo_Documento[],2,0)&amp;Presupuestos[[#This Row],[SERIE]]&amp;Presupuestos[[#This Row],[NUMERO]]&amp;Presupuestos[[#This Row],[RUC]],"")</f>
        <v>SD2503511111111</v>
      </c>
      <c r="V651" s="3" t="s">
        <v>220</v>
      </c>
      <c r="W651" s="7">
        <v>45863</v>
      </c>
      <c r="X651" s="7">
        <v>45863</v>
      </c>
      <c r="Y651" s="3"/>
      <c r="Z651" s="3">
        <v>25035</v>
      </c>
      <c r="AA651" s="3">
        <f>IFERROR(VLOOKUP(Presupuestos[[#This Row],[RAZON SOCIAL]],CHOOSE({1,2},Clientes_Proveedores[Razon Social],Clientes_Proveedores[Ruc / Dni]),2,0),"-")</f>
        <v>11111111</v>
      </c>
      <c r="AB651" s="31" t="s">
        <v>916</v>
      </c>
      <c r="AC651" s="3" t="s">
        <v>670</v>
      </c>
      <c r="AD651" s="5"/>
      <c r="AE651" s="6">
        <v>30</v>
      </c>
      <c r="AF651" s="6">
        <f>Presupuestos[[#This Row],[BASE]]*Presupuestos[[#This Row],[% IGV]]</f>
        <v>0</v>
      </c>
      <c r="AG651" s="22">
        <f>ROUND(SUM(Presupuestos[[#This Row],[BASE]:[IGV]]),2)</f>
        <v>30</v>
      </c>
      <c r="AH651" s="9" t="str">
        <f>IF(Presupuestos[[#This Row],[MONEDA]]="USD",VLOOKUP(Presupuestos[[#This Row],[FECHA DE EMISION]],Tipo_Cambio[],3,0),"")</f>
        <v/>
      </c>
      <c r="AI651" s="22">
        <f>IFERROR(ROUND(IF(Presupuestos[[#This Row],[MONEDA]]="PEN",Presupuestos[[#This Row],[TOTAL]],Presupuestos[[#This Row],[TOTAL]]*Presupuestos[[#This Row],[TIPO DE CAMBIO]]),2),"")</f>
        <v>30</v>
      </c>
      <c r="AJ651" s="5"/>
      <c r="AK651" s="33" t="s">
        <v>671</v>
      </c>
      <c r="AL651" s="5" t="s">
        <v>715</v>
      </c>
      <c r="AM651" s="23" t="s">
        <v>671</v>
      </c>
      <c r="AN651" s="23" t="s">
        <v>671</v>
      </c>
      <c r="AO651" s="7">
        <f>IFERROR(VLOOKUP("1-"&amp;Presupuestos[[#This Row],[ID DOCUMENTO]],BD_Pagos[],7,0),"")</f>
        <v>45863</v>
      </c>
      <c r="AP651" s="16" t="str">
        <f>IFERROR(VLOOKUP("1-"&amp;Presupuestos[[#This Row],[ID DOCUMENTO]],BD_Pagos[],8,0),"")</f>
        <v>C_Ope_005</v>
      </c>
      <c r="AQ651" s="17">
        <f>IFERROR(VLOOKUP("1-"&amp;Presupuestos[[#This Row],[ID DOCUMENTO]],BD_Pagos[],9,0),"")</f>
        <v>25035</v>
      </c>
      <c r="AR651" s="54"/>
      <c r="AS651" s="7">
        <f>IFERROR(VLOOKUP("2-"&amp;Presupuestos[[#This Row],[ID DOCUMENTO]],BD_Pagos[],7,0),"")</f>
        <v>0</v>
      </c>
      <c r="AT651" s="16" t="str">
        <f>IFERROR(VLOOKUP("2-"&amp;Presupuestos[[#This Row],[ID DOCUMENTO]],BD_Pagos[],8,0),"")</f>
        <v/>
      </c>
      <c r="AU651" s="17">
        <f>IFERROR(VLOOKUP("2-"&amp;Presupuestos[[#This Row],[ID DOCUMENTO]],BD_Pagos[],9,0),"")</f>
        <v>0</v>
      </c>
      <c r="AV651" s="20">
        <f>IF(IFERROR(VLOOKUP("2-"&amp;Presupuestos[[#This Row],[ID DOCUMENTO]],BD_Pagos[],10,0),0)&gt;Presupuestos[[#This Row],[TOTAL SOLES]],Presupuestos[[#This Row],[TOTAL SOLES]],IFERROR(VLOOKUP("2-"&amp;Presupuestos[[#This Row],[ID DOCUMENTO]],BD_Pagos[],10,0),0))</f>
        <v>0</v>
      </c>
      <c r="AW651" s="7"/>
      <c r="AX651" s="16"/>
      <c r="AY651" s="17"/>
      <c r="AZ651" s="20"/>
      <c r="BA651" s="7"/>
      <c r="BB651" s="16"/>
      <c r="BC651" s="17"/>
      <c r="BD651" s="20"/>
      <c r="BE651" s="7">
        <f>IFERROR(VLOOKUP("5-"&amp;Presupuestos[[#This Row],[ID DOCUMENTO]],BD_Pagos[],7,0),"")</f>
        <v>0</v>
      </c>
      <c r="BF651" s="17">
        <f>IFERROR(VLOOKUP("5-"&amp;Presupuestos[[#This Row],[ID DOCUMENTO]],BD_Pagos[],9,0),"")</f>
        <v>0</v>
      </c>
      <c r="BG651" s="20">
        <f>IF(IFERROR(VLOOKUP("5-"&amp;Presupuestos[[#This Row],[ID DOCUMENTO]],BD_Pagos[],10,0),0)&gt;Presupuestos[[#This Row],[TOTAL SOLES]],Presupuestos[[#This Row],[TOTAL SOLES]],IFERROR(VLOOKUP("5-"&amp;Presupuestos[[#This Row],[ID DOCUMENTO]],BD_Pagos[],10,0),0))</f>
        <v>0</v>
      </c>
      <c r="BH651" s="7">
        <f>IFERROR(VLOOKUP("1-Detraccion"&amp;Presupuestos[[#This Row],[ID DOCUMENTO]],BD_Pagos[],2,0),"")</f>
        <v>0</v>
      </c>
      <c r="BI651" s="3" t="str">
        <f>IFERROR(VLOOKUP("1-Detraccion"&amp;Presupuestos[[#This Row],[ID DOCUMENTO]],BD_Pagos[],3,0),"")</f>
        <v/>
      </c>
      <c r="BJ651" s="3">
        <f>IFERROR(VLOOKUP("1-Detraccion"&amp;Presupuestos[[#This Row],[ID DOCUMENTO]],BD_Pagos[],4,0),"")</f>
        <v>0</v>
      </c>
      <c r="BK651" s="6">
        <f>IF(IFERROR(VLOOKUP("1-Detraccion"&amp;Presupuestos[[#This Row],[ID DOCUMENTO]],BD_Pagos[],5,0),0)&gt;Presupuestos[[#This Row],[TOTAL SOLES]],Presupuestos[[#This Row],[TOTAL SOLES]],IFERROR(VLOOKUP("1-Detraccion"&amp;Presupuestos[[#This Row],[ID DOCUMENTO]],BD_Pagos[],5,0),0))</f>
        <v>0</v>
      </c>
      <c r="BL651" s="6">
        <f>IF(IFERROR(VLOOKUP("1-Detraccion"&amp;Presupuestos[[#This Row],[ID DOCUMENTO]],BD_Pagos[],6,0),0)&gt;Presupuestos[[#This Row],[TOTAL SOLES]],Presupuestos[[#This Row],[TOTAL SOLES]],IFERROR(VLOOKUP("1-Detraccion"&amp;Presupuestos[[#This Row],[ID DOCUMENTO]],BD_Pagos[],6,0),0))</f>
        <v>0</v>
      </c>
      <c r="BM651" s="37"/>
      <c r="BN651" s="3"/>
      <c r="BO651" s="3"/>
      <c r="BP651" s="6"/>
      <c r="BQ65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651" s="23" t="str">
        <f>IF(Presupuestos[[#This Row],[SALDO ME-MN]]&gt;0,"PENDIENTE","CANCELADO")</f>
        <v>PENDIENTE</v>
      </c>
      <c r="BS651" s="23" t="str">
        <f>IF(COUNTIFS($U$4:$U650,Presupuestos[[#This Row],[ID DOCUMENTO]])&gt;=1,IF(B650=Presupuestos[[#This Row],[ID]],"OK","DOC. DUPLICADO"),"OK")</f>
        <v>OK</v>
      </c>
    </row>
    <row r="652" spans="2:71" ht="24" x14ac:dyDescent="0.25">
      <c r="B652" s="34">
        <f>IF(Presupuestos[[#This Row],[ID DOCUMENTO]]=U651,B651,IF(B651="ID",1,B651+1))</f>
        <v>624</v>
      </c>
      <c r="C652" s="2">
        <v>45868</v>
      </c>
      <c r="D652" s="2">
        <v>45868</v>
      </c>
      <c r="E652" s="3" t="s">
        <v>838</v>
      </c>
      <c r="F652" s="25" t="s">
        <v>35</v>
      </c>
      <c r="G652" s="25" t="s">
        <v>223</v>
      </c>
      <c r="H652" s="25" t="s">
        <v>214</v>
      </c>
      <c r="I652" s="36" t="str">
        <f>IFERROR(VLOOKUP(Presupuestos[[#This Row],[AREA]]&amp;Presupuestos[[#This Row],[CONCEPTO]]&amp;Presupuestos[[#This Row],[DESCRIPCION]],Tabla28[[Columna1]:[CÓDIGO NUEVO]],2,0),"")</f>
        <v>P0303002</v>
      </c>
      <c r="J652" s="3" t="s">
        <v>666</v>
      </c>
      <c r="K652" s="3" t="s">
        <v>666</v>
      </c>
      <c r="L652" s="3" t="s">
        <v>666</v>
      </c>
      <c r="M652" s="31" t="s">
        <v>1676</v>
      </c>
      <c r="N652" s="3" t="s">
        <v>40</v>
      </c>
      <c r="O652" s="3" t="s">
        <v>300</v>
      </c>
      <c r="P652" s="3" t="s">
        <v>122</v>
      </c>
      <c r="Q652" s="3" t="str">
        <f>IFERROR(VLOOKUP(Presupuestos[[#This Row],[CLASIFICACIÓN (N)]],Tabla17[],2,0),"")</f>
        <v>Costos de ventas</v>
      </c>
      <c r="R652" s="3" t="str">
        <f>IFERROR(VLOOKUP(Presupuestos[[#This Row],[CLASIFICACIÓN (N)]],Tabla17[],3,0),"")</f>
        <v>Operativo</v>
      </c>
      <c r="S652" s="3" t="s">
        <v>16</v>
      </c>
      <c r="T652" s="3" t="str">
        <f>IFERROR(VLOOKUP(Presupuestos[[#This Row],[ALMACEN]],Tabla5[],2,0),"")</f>
        <v>Arequipa</v>
      </c>
      <c r="U652" s="19" t="str">
        <f>IFERROR(VLOOKUP(Presupuestos[[#This Row],[TIPO DE DOCUMENTO]],Tipo_Documento[],2,0)&amp;Presupuestos[[#This Row],[SERIE]]&amp;Presupuestos[[#This Row],[NUMERO]]&amp;Presupuestos[[#This Row],[RUC]],"")</f>
        <v>01F212179791820517252558</v>
      </c>
      <c r="V652" s="3" t="s">
        <v>120</v>
      </c>
      <c r="W652" s="7">
        <v>45868</v>
      </c>
      <c r="X652" s="7">
        <v>45868</v>
      </c>
      <c r="Y652" s="3" t="s">
        <v>713</v>
      </c>
      <c r="Z652" s="3">
        <v>1797918</v>
      </c>
      <c r="AA652" s="3">
        <f>IFERROR(VLOOKUP(Presupuestos[[#This Row],[RAZON SOCIAL]],CHOOSE({1,2},Clientes_Proveedores[Razon Social],Clientes_Proveedores[Ruc / Dni]),2,0),"-")</f>
        <v>20517252558</v>
      </c>
      <c r="AB652" s="31" t="s">
        <v>714</v>
      </c>
      <c r="AC652" s="3" t="s">
        <v>670</v>
      </c>
      <c r="AD652" s="5">
        <v>0.18</v>
      </c>
      <c r="AE652" s="6">
        <v>6.78</v>
      </c>
      <c r="AF652" s="6">
        <f>Presupuestos[[#This Row],[BASE]]*Presupuestos[[#This Row],[% IGV]]</f>
        <v>1.2203999999999999</v>
      </c>
      <c r="AG652" s="22">
        <f>ROUND(SUM(Presupuestos[[#This Row],[BASE]:[IGV]]),2)</f>
        <v>8</v>
      </c>
      <c r="AH652" s="9" t="str">
        <f>IF(Presupuestos[[#This Row],[MONEDA]]="USD",VLOOKUP(Presupuestos[[#This Row],[FECHA DE EMISION]],Tipo_Cambio[],3,0),"")</f>
        <v/>
      </c>
      <c r="AI652" s="22">
        <f>IFERROR(ROUND(IF(Presupuestos[[#This Row],[MONEDA]]="PEN",Presupuestos[[#This Row],[TOTAL]],Presupuestos[[#This Row],[TOTAL]]*Presupuestos[[#This Row],[TIPO DE CAMBIO]]),2),"")</f>
        <v>8</v>
      </c>
      <c r="AJ652" s="5"/>
      <c r="AK652" s="33" t="s">
        <v>671</v>
      </c>
      <c r="AL652" s="5" t="s">
        <v>715</v>
      </c>
      <c r="AM652" s="23" t="s">
        <v>671</v>
      </c>
      <c r="AN652" s="23" t="s">
        <v>671</v>
      </c>
      <c r="AO652" s="7">
        <f>IFERROR(VLOOKUP("1-"&amp;Presupuestos[[#This Row],[ID DOCUMENTO]],BD_Pagos[],7,0),"")</f>
        <v>45868</v>
      </c>
      <c r="AP652" s="16" t="str">
        <f>IFERROR(VLOOKUP("1-"&amp;Presupuestos[[#This Row],[ID DOCUMENTO]],BD_Pagos[],8,0),"")</f>
        <v>C_Ope_005</v>
      </c>
      <c r="AQ652" s="17">
        <f>IFERROR(VLOOKUP("1-"&amp;Presupuestos[[#This Row],[ID DOCUMENTO]],BD_Pagos[],9,0),"")</f>
        <v>25053</v>
      </c>
      <c r="AR652" s="54"/>
      <c r="AS652" s="7">
        <f>IFERROR(VLOOKUP("2-"&amp;Presupuestos[[#This Row],[ID DOCUMENTO]],BD_Pagos[],7,0),"")</f>
        <v>0</v>
      </c>
      <c r="AT652" s="16" t="str">
        <f>IFERROR(VLOOKUP("2-"&amp;Presupuestos[[#This Row],[ID DOCUMENTO]],BD_Pagos[],8,0),"")</f>
        <v/>
      </c>
      <c r="AU652" s="17">
        <f>IFERROR(VLOOKUP("2-"&amp;Presupuestos[[#This Row],[ID DOCUMENTO]],BD_Pagos[],9,0),"")</f>
        <v>0</v>
      </c>
      <c r="AV652" s="20">
        <f>IF(IFERROR(VLOOKUP("2-"&amp;Presupuestos[[#This Row],[ID DOCUMENTO]],BD_Pagos[],10,0),0)&gt;Presupuestos[[#This Row],[TOTAL SOLES]],Presupuestos[[#This Row],[TOTAL SOLES]],IFERROR(VLOOKUP("2-"&amp;Presupuestos[[#This Row],[ID DOCUMENTO]],BD_Pagos[],10,0),0))</f>
        <v>0</v>
      </c>
      <c r="AW652" s="7"/>
      <c r="AX652" s="16"/>
      <c r="AY652" s="17"/>
      <c r="AZ652" s="20"/>
      <c r="BA652" s="7"/>
      <c r="BB652" s="16"/>
      <c r="BC652" s="17"/>
      <c r="BD652" s="20"/>
      <c r="BE652" s="7">
        <f>IFERROR(VLOOKUP("5-"&amp;Presupuestos[[#This Row],[ID DOCUMENTO]],BD_Pagos[],7,0),"")</f>
        <v>0</v>
      </c>
      <c r="BF652" s="17">
        <f>IFERROR(VLOOKUP("5-"&amp;Presupuestos[[#This Row],[ID DOCUMENTO]],BD_Pagos[],9,0),"")</f>
        <v>0</v>
      </c>
      <c r="BG652" s="20">
        <f>IF(IFERROR(VLOOKUP("5-"&amp;Presupuestos[[#This Row],[ID DOCUMENTO]],BD_Pagos[],10,0),0)&gt;Presupuestos[[#This Row],[TOTAL SOLES]],Presupuestos[[#This Row],[TOTAL SOLES]],IFERROR(VLOOKUP("5-"&amp;Presupuestos[[#This Row],[ID DOCUMENTO]],BD_Pagos[],10,0),0))</f>
        <v>0</v>
      </c>
      <c r="BH652" s="7">
        <f>IFERROR(VLOOKUP("1-Detraccion"&amp;Presupuestos[[#This Row],[ID DOCUMENTO]],BD_Pagos[],2,0),"")</f>
        <v>0</v>
      </c>
      <c r="BI652" s="3" t="str">
        <f>IFERROR(VLOOKUP("1-Detraccion"&amp;Presupuestos[[#This Row],[ID DOCUMENTO]],BD_Pagos[],3,0),"")</f>
        <v/>
      </c>
      <c r="BJ652" s="3">
        <f>IFERROR(VLOOKUP("1-Detraccion"&amp;Presupuestos[[#This Row],[ID DOCUMENTO]],BD_Pagos[],4,0),"")</f>
        <v>0</v>
      </c>
      <c r="BK652" s="6">
        <f>IF(IFERROR(VLOOKUP("1-Detraccion"&amp;Presupuestos[[#This Row],[ID DOCUMENTO]],BD_Pagos[],5,0),0)&gt;Presupuestos[[#This Row],[TOTAL SOLES]],Presupuestos[[#This Row],[TOTAL SOLES]],IFERROR(VLOOKUP("1-Detraccion"&amp;Presupuestos[[#This Row],[ID DOCUMENTO]],BD_Pagos[],5,0),0))</f>
        <v>0</v>
      </c>
      <c r="BL652" s="6">
        <f>IF(IFERROR(VLOOKUP("1-Detraccion"&amp;Presupuestos[[#This Row],[ID DOCUMENTO]],BD_Pagos[],6,0),0)&gt;Presupuestos[[#This Row],[TOTAL SOLES]],Presupuestos[[#This Row],[TOTAL SOLES]],IFERROR(VLOOKUP("1-Detraccion"&amp;Presupuestos[[#This Row],[ID DOCUMENTO]],BD_Pagos[],6,0),0))</f>
        <v>0</v>
      </c>
      <c r="BM652" s="37"/>
      <c r="BN652" s="3"/>
      <c r="BO652" s="3"/>
      <c r="BP652" s="6"/>
      <c r="BQ65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652" s="23" t="str">
        <f>IF(Presupuestos[[#This Row],[SALDO ME-MN]]&gt;0,"PENDIENTE","CANCELADO")</f>
        <v>PENDIENTE</v>
      </c>
      <c r="BS652" s="23" t="str">
        <f>IF(COUNTIFS($U$4:$U651,Presupuestos[[#This Row],[ID DOCUMENTO]])&gt;=1,IF(B651=Presupuestos[[#This Row],[ID]],"OK","DOC. DUPLICADO"),"OK")</f>
        <v>OK</v>
      </c>
    </row>
    <row r="653" spans="2:71" ht="24" x14ac:dyDescent="0.25">
      <c r="B653" s="34">
        <f>IF(Presupuestos[[#This Row],[ID DOCUMENTO]]=U652,B652,IF(B652="ID",1,B652+1))</f>
        <v>625</v>
      </c>
      <c r="C653" s="2">
        <v>45868</v>
      </c>
      <c r="D653" s="2">
        <v>45868</v>
      </c>
      <c r="E653" s="3" t="s">
        <v>838</v>
      </c>
      <c r="F653" s="25" t="s">
        <v>35</v>
      </c>
      <c r="G653" s="25" t="s">
        <v>223</v>
      </c>
      <c r="H653" s="25" t="s">
        <v>214</v>
      </c>
      <c r="I653" s="36" t="str">
        <f>IFERROR(VLOOKUP(Presupuestos[[#This Row],[AREA]]&amp;Presupuestos[[#This Row],[CONCEPTO]]&amp;Presupuestos[[#This Row],[DESCRIPCION]],Tabla28[[Columna1]:[CÓDIGO NUEVO]],2,0),"")</f>
        <v>P0303002</v>
      </c>
      <c r="J653" s="3" t="s">
        <v>666</v>
      </c>
      <c r="K653" s="3" t="s">
        <v>666</v>
      </c>
      <c r="L653" s="3" t="s">
        <v>666</v>
      </c>
      <c r="M653" s="31" t="s">
        <v>1676</v>
      </c>
      <c r="N653" s="3" t="s">
        <v>40</v>
      </c>
      <c r="O653" s="3" t="s">
        <v>300</v>
      </c>
      <c r="P653" s="3" t="s">
        <v>122</v>
      </c>
      <c r="Q653" s="3" t="str">
        <f>IFERROR(VLOOKUP(Presupuestos[[#This Row],[CLASIFICACIÓN (N)]],Tabla17[],2,0),"")</f>
        <v>Costos de ventas</v>
      </c>
      <c r="R653" s="3" t="str">
        <f>IFERROR(VLOOKUP(Presupuestos[[#This Row],[CLASIFICACIÓN (N)]],Tabla17[],3,0),"")</f>
        <v>Operativo</v>
      </c>
      <c r="S653" s="3" t="s">
        <v>16</v>
      </c>
      <c r="T653" s="3" t="str">
        <f>IFERROR(VLOOKUP(Presupuestos[[#This Row],[ALMACEN]],Tabla5[],2,0),"")</f>
        <v>Arequipa</v>
      </c>
      <c r="U653" s="19" t="str">
        <f>IFERROR(VLOOKUP(Presupuestos[[#This Row],[TIPO DE DOCUMENTO]],Tipo_Documento[],2,0)&amp;Presupuestos[[#This Row],[SERIE]]&amp;Presupuestos[[#This Row],[NUMERO]]&amp;Presupuestos[[#This Row],[RUC]],"")</f>
        <v>01F213181829920517252558</v>
      </c>
      <c r="V653" s="3" t="s">
        <v>120</v>
      </c>
      <c r="W653" s="7">
        <v>45868</v>
      </c>
      <c r="X653" s="7">
        <v>45868</v>
      </c>
      <c r="Y653" s="3" t="s">
        <v>719</v>
      </c>
      <c r="Z653" s="3">
        <v>1818299</v>
      </c>
      <c r="AA653" s="3">
        <f>IFERROR(VLOOKUP(Presupuestos[[#This Row],[RAZON SOCIAL]],CHOOSE({1,2},Clientes_Proveedores[Razon Social],Clientes_Proveedores[Ruc / Dni]),2,0),"-")</f>
        <v>20517252558</v>
      </c>
      <c r="AB653" s="31" t="s">
        <v>714</v>
      </c>
      <c r="AC653" s="3" t="s">
        <v>670</v>
      </c>
      <c r="AD653" s="5">
        <v>0.18</v>
      </c>
      <c r="AE653" s="6">
        <v>6.78</v>
      </c>
      <c r="AF653" s="6">
        <f>Presupuestos[[#This Row],[BASE]]*Presupuestos[[#This Row],[% IGV]]</f>
        <v>1.2203999999999999</v>
      </c>
      <c r="AG653" s="22">
        <f>ROUND(SUM(Presupuestos[[#This Row],[BASE]:[IGV]]),2)</f>
        <v>8</v>
      </c>
      <c r="AH653" s="9" t="str">
        <f>IF(Presupuestos[[#This Row],[MONEDA]]="USD",VLOOKUP(Presupuestos[[#This Row],[FECHA DE EMISION]],Tipo_Cambio[],3,0),"")</f>
        <v/>
      </c>
      <c r="AI653" s="22">
        <f>IFERROR(ROUND(IF(Presupuestos[[#This Row],[MONEDA]]="PEN",Presupuestos[[#This Row],[TOTAL]],Presupuestos[[#This Row],[TOTAL]]*Presupuestos[[#This Row],[TIPO DE CAMBIO]]),2),"")</f>
        <v>8</v>
      </c>
      <c r="AJ653" s="5"/>
      <c r="AK653" s="33" t="s">
        <v>671</v>
      </c>
      <c r="AL653" s="5" t="s">
        <v>715</v>
      </c>
      <c r="AM653" s="23" t="s">
        <v>671</v>
      </c>
      <c r="AN653" s="23" t="s">
        <v>671</v>
      </c>
      <c r="AO653" s="7">
        <f>IFERROR(VLOOKUP("1-"&amp;Presupuestos[[#This Row],[ID DOCUMENTO]],BD_Pagos[],7,0),"")</f>
        <v>45868</v>
      </c>
      <c r="AP653" s="16" t="str">
        <f>IFERROR(VLOOKUP("1-"&amp;Presupuestos[[#This Row],[ID DOCUMENTO]],BD_Pagos[],8,0),"")</f>
        <v>C_Ope_005</v>
      </c>
      <c r="AQ653" s="17">
        <f>IFERROR(VLOOKUP("1-"&amp;Presupuestos[[#This Row],[ID DOCUMENTO]],BD_Pagos[],9,0),"")</f>
        <v>25054</v>
      </c>
      <c r="AR653" s="54"/>
      <c r="AS653" s="7">
        <f>IFERROR(VLOOKUP("2-"&amp;Presupuestos[[#This Row],[ID DOCUMENTO]],BD_Pagos[],7,0),"")</f>
        <v>0</v>
      </c>
      <c r="AT653" s="16" t="str">
        <f>IFERROR(VLOOKUP("2-"&amp;Presupuestos[[#This Row],[ID DOCUMENTO]],BD_Pagos[],8,0),"")</f>
        <v/>
      </c>
      <c r="AU653" s="17">
        <f>IFERROR(VLOOKUP("2-"&amp;Presupuestos[[#This Row],[ID DOCUMENTO]],BD_Pagos[],9,0),"")</f>
        <v>0</v>
      </c>
      <c r="AV653" s="20">
        <f>IF(IFERROR(VLOOKUP("2-"&amp;Presupuestos[[#This Row],[ID DOCUMENTO]],BD_Pagos[],10,0),0)&gt;Presupuestos[[#This Row],[TOTAL SOLES]],Presupuestos[[#This Row],[TOTAL SOLES]],IFERROR(VLOOKUP("2-"&amp;Presupuestos[[#This Row],[ID DOCUMENTO]],BD_Pagos[],10,0),0))</f>
        <v>0</v>
      </c>
      <c r="AW653" s="7"/>
      <c r="AX653" s="16"/>
      <c r="AY653" s="17"/>
      <c r="AZ653" s="20"/>
      <c r="BA653" s="7"/>
      <c r="BB653" s="16"/>
      <c r="BC653" s="17"/>
      <c r="BD653" s="20"/>
      <c r="BE653" s="7">
        <f>IFERROR(VLOOKUP("5-"&amp;Presupuestos[[#This Row],[ID DOCUMENTO]],BD_Pagos[],7,0),"")</f>
        <v>0</v>
      </c>
      <c r="BF653" s="17">
        <f>IFERROR(VLOOKUP("5-"&amp;Presupuestos[[#This Row],[ID DOCUMENTO]],BD_Pagos[],9,0),"")</f>
        <v>0</v>
      </c>
      <c r="BG653" s="20">
        <f>IF(IFERROR(VLOOKUP("5-"&amp;Presupuestos[[#This Row],[ID DOCUMENTO]],BD_Pagos[],10,0),0)&gt;Presupuestos[[#This Row],[TOTAL SOLES]],Presupuestos[[#This Row],[TOTAL SOLES]],IFERROR(VLOOKUP("5-"&amp;Presupuestos[[#This Row],[ID DOCUMENTO]],BD_Pagos[],10,0),0))</f>
        <v>0</v>
      </c>
      <c r="BH653" s="7">
        <f>IFERROR(VLOOKUP("1-Detraccion"&amp;Presupuestos[[#This Row],[ID DOCUMENTO]],BD_Pagos[],2,0),"")</f>
        <v>0</v>
      </c>
      <c r="BI653" s="3" t="str">
        <f>IFERROR(VLOOKUP("1-Detraccion"&amp;Presupuestos[[#This Row],[ID DOCUMENTO]],BD_Pagos[],3,0),"")</f>
        <v/>
      </c>
      <c r="BJ653" s="3">
        <f>IFERROR(VLOOKUP("1-Detraccion"&amp;Presupuestos[[#This Row],[ID DOCUMENTO]],BD_Pagos[],4,0),"")</f>
        <v>0</v>
      </c>
      <c r="BK653" s="6">
        <f>IF(IFERROR(VLOOKUP("1-Detraccion"&amp;Presupuestos[[#This Row],[ID DOCUMENTO]],BD_Pagos[],5,0),0)&gt;Presupuestos[[#This Row],[TOTAL SOLES]],Presupuestos[[#This Row],[TOTAL SOLES]],IFERROR(VLOOKUP("1-Detraccion"&amp;Presupuestos[[#This Row],[ID DOCUMENTO]],BD_Pagos[],5,0),0))</f>
        <v>0</v>
      </c>
      <c r="BL653" s="6">
        <f>IF(IFERROR(VLOOKUP("1-Detraccion"&amp;Presupuestos[[#This Row],[ID DOCUMENTO]],BD_Pagos[],6,0),0)&gt;Presupuestos[[#This Row],[TOTAL SOLES]],Presupuestos[[#This Row],[TOTAL SOLES]],IFERROR(VLOOKUP("1-Detraccion"&amp;Presupuestos[[#This Row],[ID DOCUMENTO]],BD_Pagos[],6,0),0))</f>
        <v>0</v>
      </c>
      <c r="BM653" s="37"/>
      <c r="BN653" s="3"/>
      <c r="BO653" s="3"/>
      <c r="BP653" s="6"/>
      <c r="BQ65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653" s="23" t="str">
        <f>IF(Presupuestos[[#This Row],[SALDO ME-MN]]&gt;0,"PENDIENTE","CANCELADO")</f>
        <v>PENDIENTE</v>
      </c>
      <c r="BS653" s="23" t="str">
        <f>IF(COUNTIFS($U$4:$U652,Presupuestos[[#This Row],[ID DOCUMENTO]])&gt;=1,IF(B652=Presupuestos[[#This Row],[ID]],"OK","DOC. DUPLICADO"),"OK")</f>
        <v>OK</v>
      </c>
    </row>
    <row r="654" spans="2:71" ht="24" x14ac:dyDescent="0.25">
      <c r="B654" s="34">
        <f>IF(Presupuestos[[#This Row],[ID DOCUMENTO]]=U653,B653,IF(B653="ID",1,B653+1))</f>
        <v>626</v>
      </c>
      <c r="C654" s="2">
        <v>45869</v>
      </c>
      <c r="D654" s="2">
        <v>45869</v>
      </c>
      <c r="E654" s="3" t="s">
        <v>838</v>
      </c>
      <c r="F654" s="25" t="s">
        <v>35</v>
      </c>
      <c r="G654" s="25" t="s">
        <v>223</v>
      </c>
      <c r="H654" s="25" t="s">
        <v>199</v>
      </c>
      <c r="I654" s="36" t="str">
        <f>IFERROR(VLOOKUP(Presupuestos[[#This Row],[AREA]]&amp;Presupuestos[[#This Row],[CONCEPTO]]&amp;Presupuestos[[#This Row],[DESCRIPCION]],Tabla28[[Columna1]:[CÓDIGO NUEVO]],2,0),"")</f>
        <v>P0303001</v>
      </c>
      <c r="J654" s="3" t="s">
        <v>666</v>
      </c>
      <c r="K654" s="3" t="s">
        <v>666</v>
      </c>
      <c r="L654" s="3" t="s">
        <v>666</v>
      </c>
      <c r="M654" s="31" t="s">
        <v>1677</v>
      </c>
      <c r="N654" s="3" t="s">
        <v>40</v>
      </c>
      <c r="O654" s="3" t="s">
        <v>300</v>
      </c>
      <c r="P654" s="3" t="s">
        <v>122</v>
      </c>
      <c r="Q654" s="3" t="str">
        <f>IFERROR(VLOOKUP(Presupuestos[[#This Row],[CLASIFICACIÓN (N)]],Tabla17[],2,0),"")</f>
        <v>Costos de ventas</v>
      </c>
      <c r="R654" s="3" t="str">
        <f>IFERROR(VLOOKUP(Presupuestos[[#This Row],[CLASIFICACIÓN (N)]],Tabla17[],3,0),"")</f>
        <v>Operativo</v>
      </c>
      <c r="S654" s="3" t="s">
        <v>16</v>
      </c>
      <c r="T654" s="3" t="str">
        <f>IFERROR(VLOOKUP(Presupuestos[[#This Row],[ALMACEN]],Tabla5[],2,0),"")</f>
        <v>Arequipa</v>
      </c>
      <c r="U654" s="19" t="str">
        <f>IFERROR(VLOOKUP(Presupuestos[[#This Row],[TIPO DE DOCUMENTO]],Tipo_Documento[],2,0)&amp;Presupuestos[[#This Row],[SERIE]]&amp;Presupuestos[[#This Row],[NUMERO]]&amp;Presupuestos[[#This Row],[RUC]],"")</f>
        <v>01FE013525220259858934</v>
      </c>
      <c r="V654" s="3" t="s">
        <v>120</v>
      </c>
      <c r="W654" s="7">
        <v>45869</v>
      </c>
      <c r="X654" s="7">
        <v>45869</v>
      </c>
      <c r="Y654" s="3" t="s">
        <v>822</v>
      </c>
      <c r="Z654" s="3">
        <v>35252</v>
      </c>
      <c r="AA654" s="3">
        <f>IFERROR(VLOOKUP(Presupuestos[[#This Row],[RAZON SOCIAL]],CHOOSE({1,2},Clientes_Proveedores[Razon Social],Clientes_Proveedores[Ruc / Dni]),2,0),"-")</f>
        <v>20259858934</v>
      </c>
      <c r="AB654" s="31" t="s">
        <v>842</v>
      </c>
      <c r="AC654" s="3" t="s">
        <v>670</v>
      </c>
      <c r="AD654" s="5">
        <v>0.18</v>
      </c>
      <c r="AE654" s="6">
        <v>8.4749999999999996</v>
      </c>
      <c r="AF654" s="6">
        <f>Presupuestos[[#This Row],[BASE]]*Presupuestos[[#This Row],[% IGV]]</f>
        <v>1.5254999999999999</v>
      </c>
      <c r="AG654" s="22">
        <f>ROUND(SUM(Presupuestos[[#This Row],[BASE]:[IGV]]),2)</f>
        <v>10</v>
      </c>
      <c r="AH654" s="9" t="str">
        <f>IF(Presupuestos[[#This Row],[MONEDA]]="USD",VLOOKUP(Presupuestos[[#This Row],[FECHA DE EMISION]],Tipo_Cambio[],3,0),"")</f>
        <v/>
      </c>
      <c r="AI654" s="22">
        <f>IFERROR(ROUND(IF(Presupuestos[[#This Row],[MONEDA]]="PEN",Presupuestos[[#This Row],[TOTAL]],Presupuestos[[#This Row],[TOTAL]]*Presupuestos[[#This Row],[TIPO DE CAMBIO]]),2),"")</f>
        <v>10</v>
      </c>
      <c r="AJ654" s="5"/>
      <c r="AK654" s="33" t="s">
        <v>671</v>
      </c>
      <c r="AL654" s="5" t="s">
        <v>715</v>
      </c>
      <c r="AM654" s="23" t="s">
        <v>671</v>
      </c>
      <c r="AN654" s="23" t="s">
        <v>671</v>
      </c>
      <c r="AO654" s="7">
        <f>IFERROR(VLOOKUP("1-"&amp;Presupuestos[[#This Row],[ID DOCUMENTO]],BD_Pagos[],7,0),"")</f>
        <v>45869</v>
      </c>
      <c r="AP654" s="16" t="str">
        <f>IFERROR(VLOOKUP("1-"&amp;Presupuestos[[#This Row],[ID DOCUMENTO]],BD_Pagos[],8,0),"")</f>
        <v>C_Ope_005</v>
      </c>
      <c r="AQ654" s="17">
        <f>IFERROR(VLOOKUP("1-"&amp;Presupuestos[[#This Row],[ID DOCUMENTO]],BD_Pagos[],9,0),"")</f>
        <v>25055</v>
      </c>
      <c r="AR654" s="54"/>
      <c r="AS654" s="7">
        <f>IFERROR(VLOOKUP("2-"&amp;Presupuestos[[#This Row],[ID DOCUMENTO]],BD_Pagos[],7,0),"")</f>
        <v>0</v>
      </c>
      <c r="AT654" s="16" t="str">
        <f>IFERROR(VLOOKUP("2-"&amp;Presupuestos[[#This Row],[ID DOCUMENTO]],BD_Pagos[],8,0),"")</f>
        <v/>
      </c>
      <c r="AU654" s="17">
        <f>IFERROR(VLOOKUP("2-"&amp;Presupuestos[[#This Row],[ID DOCUMENTO]],BD_Pagos[],9,0),"")</f>
        <v>0</v>
      </c>
      <c r="AV654" s="20">
        <f>IF(IFERROR(VLOOKUP("2-"&amp;Presupuestos[[#This Row],[ID DOCUMENTO]],BD_Pagos[],10,0),0)&gt;Presupuestos[[#This Row],[TOTAL SOLES]],Presupuestos[[#This Row],[TOTAL SOLES]],IFERROR(VLOOKUP("2-"&amp;Presupuestos[[#This Row],[ID DOCUMENTO]],BD_Pagos[],10,0),0))</f>
        <v>0</v>
      </c>
      <c r="AW654" s="7"/>
      <c r="AX654" s="16"/>
      <c r="AY654" s="17"/>
      <c r="AZ654" s="20"/>
      <c r="BA654" s="7"/>
      <c r="BB654" s="16"/>
      <c r="BC654" s="17"/>
      <c r="BD654" s="20"/>
      <c r="BE654" s="7">
        <f>IFERROR(VLOOKUP("5-"&amp;Presupuestos[[#This Row],[ID DOCUMENTO]],BD_Pagos[],7,0),"")</f>
        <v>0</v>
      </c>
      <c r="BF654" s="17">
        <f>IFERROR(VLOOKUP("5-"&amp;Presupuestos[[#This Row],[ID DOCUMENTO]],BD_Pagos[],9,0),"")</f>
        <v>0</v>
      </c>
      <c r="BG654" s="20">
        <f>IF(IFERROR(VLOOKUP("5-"&amp;Presupuestos[[#This Row],[ID DOCUMENTO]],BD_Pagos[],10,0),0)&gt;Presupuestos[[#This Row],[TOTAL SOLES]],Presupuestos[[#This Row],[TOTAL SOLES]],IFERROR(VLOOKUP("5-"&amp;Presupuestos[[#This Row],[ID DOCUMENTO]],BD_Pagos[],10,0),0))</f>
        <v>0</v>
      </c>
      <c r="BH654" s="7">
        <f>IFERROR(VLOOKUP("1-Detraccion"&amp;Presupuestos[[#This Row],[ID DOCUMENTO]],BD_Pagos[],2,0),"")</f>
        <v>0</v>
      </c>
      <c r="BI654" s="3" t="str">
        <f>IFERROR(VLOOKUP("1-Detraccion"&amp;Presupuestos[[#This Row],[ID DOCUMENTO]],BD_Pagos[],3,0),"")</f>
        <v/>
      </c>
      <c r="BJ654" s="3">
        <f>IFERROR(VLOOKUP("1-Detraccion"&amp;Presupuestos[[#This Row],[ID DOCUMENTO]],BD_Pagos[],4,0),"")</f>
        <v>0</v>
      </c>
      <c r="BK654" s="6">
        <f>IF(IFERROR(VLOOKUP("1-Detraccion"&amp;Presupuestos[[#This Row],[ID DOCUMENTO]],BD_Pagos[],5,0),0)&gt;Presupuestos[[#This Row],[TOTAL SOLES]],Presupuestos[[#This Row],[TOTAL SOLES]],IFERROR(VLOOKUP("1-Detraccion"&amp;Presupuestos[[#This Row],[ID DOCUMENTO]],BD_Pagos[],5,0),0))</f>
        <v>0</v>
      </c>
      <c r="BL654" s="6">
        <f>IF(IFERROR(VLOOKUP("1-Detraccion"&amp;Presupuestos[[#This Row],[ID DOCUMENTO]],BD_Pagos[],6,0),0)&gt;Presupuestos[[#This Row],[TOTAL SOLES]],Presupuestos[[#This Row],[TOTAL SOLES]],IFERROR(VLOOKUP("1-Detraccion"&amp;Presupuestos[[#This Row],[ID DOCUMENTO]],BD_Pagos[],6,0),0))</f>
        <v>0</v>
      </c>
      <c r="BM654" s="37"/>
      <c r="BN654" s="3"/>
      <c r="BO654" s="3"/>
      <c r="BP654" s="6"/>
      <c r="BQ65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654" s="23" t="str">
        <f>IF(Presupuestos[[#This Row],[SALDO ME-MN]]&gt;0,"PENDIENTE","CANCELADO")</f>
        <v>PENDIENTE</v>
      </c>
      <c r="BS654" s="23" t="str">
        <f>IF(COUNTIFS($U$4:$U653,Presupuestos[[#This Row],[ID DOCUMENTO]])&gt;=1,IF(B653=Presupuestos[[#This Row],[ID]],"OK","DOC. DUPLICADO"),"OK")</f>
        <v>OK</v>
      </c>
    </row>
    <row r="655" spans="2:71" ht="24" x14ac:dyDescent="0.25">
      <c r="B655" s="34">
        <f>IF(Presupuestos[[#This Row],[ID DOCUMENTO]]=U654,B654,IF(B654="ID",1,B654+1))</f>
        <v>627</v>
      </c>
      <c r="C655" s="2">
        <v>45869</v>
      </c>
      <c r="D655" s="2">
        <v>45869</v>
      </c>
      <c r="E655" s="3" t="s">
        <v>838</v>
      </c>
      <c r="F655" s="25" t="s">
        <v>35</v>
      </c>
      <c r="G655" s="25" t="s">
        <v>223</v>
      </c>
      <c r="H655" s="25" t="s">
        <v>199</v>
      </c>
      <c r="I655" s="36" t="str">
        <f>IFERROR(VLOOKUP(Presupuestos[[#This Row],[AREA]]&amp;Presupuestos[[#This Row],[CONCEPTO]]&amp;Presupuestos[[#This Row],[DESCRIPCION]],Tabla28[[Columna1]:[CÓDIGO NUEVO]],2,0),"")</f>
        <v>P0303001</v>
      </c>
      <c r="J655" s="3" t="s">
        <v>666</v>
      </c>
      <c r="K655" s="3" t="s">
        <v>666</v>
      </c>
      <c r="L655" s="3" t="s">
        <v>666</v>
      </c>
      <c r="M655" s="31" t="s">
        <v>1678</v>
      </c>
      <c r="N655" s="3" t="s">
        <v>40</v>
      </c>
      <c r="O655" s="3" t="s">
        <v>300</v>
      </c>
      <c r="P655" s="3" t="s">
        <v>122</v>
      </c>
      <c r="Q655" s="3" t="str">
        <f>IFERROR(VLOOKUP(Presupuestos[[#This Row],[CLASIFICACIÓN (N)]],Tabla17[],2,0),"")</f>
        <v>Costos de ventas</v>
      </c>
      <c r="R655" s="3" t="str">
        <f>IFERROR(VLOOKUP(Presupuestos[[#This Row],[CLASIFICACIÓN (N)]],Tabla17[],3,0),"")</f>
        <v>Operativo</v>
      </c>
      <c r="S655" s="3" t="s">
        <v>16</v>
      </c>
      <c r="T655" s="3" t="str">
        <f>IFERROR(VLOOKUP(Presupuestos[[#This Row],[ALMACEN]],Tabla5[],2,0),"")</f>
        <v>Arequipa</v>
      </c>
      <c r="U655" s="19" t="str">
        <f>IFERROR(VLOOKUP(Presupuestos[[#This Row],[TIPO DE DOCUMENTO]],Tipo_Documento[],2,0)&amp;Presupuestos[[#This Row],[SERIE]]&amp;Presupuestos[[#This Row],[NUMERO]]&amp;Presupuestos[[#This Row],[RUC]],"")</f>
        <v>01FE013525420259858934</v>
      </c>
      <c r="V655" s="3" t="s">
        <v>120</v>
      </c>
      <c r="W655" s="7">
        <v>45869</v>
      </c>
      <c r="X655" s="7">
        <v>45869</v>
      </c>
      <c r="Y655" s="3" t="s">
        <v>822</v>
      </c>
      <c r="Z655" s="3">
        <v>35254</v>
      </c>
      <c r="AA655" s="3">
        <f>IFERROR(VLOOKUP(Presupuestos[[#This Row],[RAZON SOCIAL]],CHOOSE({1,2},Clientes_Proveedores[Razon Social],Clientes_Proveedores[Ruc / Dni]),2,0),"-")</f>
        <v>20259858934</v>
      </c>
      <c r="AB655" s="31" t="s">
        <v>842</v>
      </c>
      <c r="AC655" s="3" t="s">
        <v>670</v>
      </c>
      <c r="AD655" s="5">
        <v>0.18</v>
      </c>
      <c r="AE655" s="6">
        <v>8.4749999999999996</v>
      </c>
      <c r="AF655" s="6">
        <f>Presupuestos[[#This Row],[BASE]]*Presupuestos[[#This Row],[% IGV]]</f>
        <v>1.5254999999999999</v>
      </c>
      <c r="AG655" s="22">
        <f>ROUND(SUM(Presupuestos[[#This Row],[BASE]:[IGV]]),2)</f>
        <v>10</v>
      </c>
      <c r="AH655" s="9" t="str">
        <f>IF(Presupuestos[[#This Row],[MONEDA]]="USD",VLOOKUP(Presupuestos[[#This Row],[FECHA DE EMISION]],Tipo_Cambio[],3,0),"")</f>
        <v/>
      </c>
      <c r="AI655" s="22">
        <f>IFERROR(ROUND(IF(Presupuestos[[#This Row],[MONEDA]]="PEN",Presupuestos[[#This Row],[TOTAL]],Presupuestos[[#This Row],[TOTAL]]*Presupuestos[[#This Row],[TIPO DE CAMBIO]]),2),"")</f>
        <v>10</v>
      </c>
      <c r="AJ655" s="5"/>
      <c r="AK655" s="33" t="s">
        <v>671</v>
      </c>
      <c r="AL655" s="5" t="s">
        <v>715</v>
      </c>
      <c r="AM655" s="23" t="s">
        <v>671</v>
      </c>
      <c r="AN655" s="23" t="s">
        <v>671</v>
      </c>
      <c r="AO655" s="7">
        <f>IFERROR(VLOOKUP("1-"&amp;Presupuestos[[#This Row],[ID DOCUMENTO]],BD_Pagos[],7,0),"")</f>
        <v>45869</v>
      </c>
      <c r="AP655" s="16" t="str">
        <f>IFERROR(VLOOKUP("1-"&amp;Presupuestos[[#This Row],[ID DOCUMENTO]],BD_Pagos[],8,0),"")</f>
        <v>C_Ope_005</v>
      </c>
      <c r="AQ655" s="17">
        <f>IFERROR(VLOOKUP("1-"&amp;Presupuestos[[#This Row],[ID DOCUMENTO]],BD_Pagos[],9,0),"")</f>
        <v>25056</v>
      </c>
      <c r="AR655" s="54"/>
      <c r="AS655" s="7">
        <f>IFERROR(VLOOKUP("2-"&amp;Presupuestos[[#This Row],[ID DOCUMENTO]],BD_Pagos[],7,0),"")</f>
        <v>0</v>
      </c>
      <c r="AT655" s="16" t="str">
        <f>IFERROR(VLOOKUP("2-"&amp;Presupuestos[[#This Row],[ID DOCUMENTO]],BD_Pagos[],8,0),"")</f>
        <v/>
      </c>
      <c r="AU655" s="17">
        <f>IFERROR(VLOOKUP("2-"&amp;Presupuestos[[#This Row],[ID DOCUMENTO]],BD_Pagos[],9,0),"")</f>
        <v>0</v>
      </c>
      <c r="AV655" s="20">
        <f>IF(IFERROR(VLOOKUP("2-"&amp;Presupuestos[[#This Row],[ID DOCUMENTO]],BD_Pagos[],10,0),0)&gt;Presupuestos[[#This Row],[TOTAL SOLES]],Presupuestos[[#This Row],[TOTAL SOLES]],IFERROR(VLOOKUP("2-"&amp;Presupuestos[[#This Row],[ID DOCUMENTO]],BD_Pagos[],10,0),0))</f>
        <v>0</v>
      </c>
      <c r="AW655" s="7"/>
      <c r="AX655" s="16"/>
      <c r="AY655" s="17"/>
      <c r="AZ655" s="20"/>
      <c r="BA655" s="7"/>
      <c r="BB655" s="16"/>
      <c r="BC655" s="17"/>
      <c r="BD655" s="20"/>
      <c r="BE655" s="7">
        <f>IFERROR(VLOOKUP("5-"&amp;Presupuestos[[#This Row],[ID DOCUMENTO]],BD_Pagos[],7,0),"")</f>
        <v>0</v>
      </c>
      <c r="BF655" s="17">
        <f>IFERROR(VLOOKUP("5-"&amp;Presupuestos[[#This Row],[ID DOCUMENTO]],BD_Pagos[],9,0),"")</f>
        <v>0</v>
      </c>
      <c r="BG655" s="20">
        <f>IF(IFERROR(VLOOKUP("5-"&amp;Presupuestos[[#This Row],[ID DOCUMENTO]],BD_Pagos[],10,0),0)&gt;Presupuestos[[#This Row],[TOTAL SOLES]],Presupuestos[[#This Row],[TOTAL SOLES]],IFERROR(VLOOKUP("5-"&amp;Presupuestos[[#This Row],[ID DOCUMENTO]],BD_Pagos[],10,0),0))</f>
        <v>0</v>
      </c>
      <c r="BH655" s="7">
        <f>IFERROR(VLOOKUP("1-Detraccion"&amp;Presupuestos[[#This Row],[ID DOCUMENTO]],BD_Pagos[],2,0),"")</f>
        <v>0</v>
      </c>
      <c r="BI655" s="3" t="str">
        <f>IFERROR(VLOOKUP("1-Detraccion"&amp;Presupuestos[[#This Row],[ID DOCUMENTO]],BD_Pagos[],3,0),"")</f>
        <v/>
      </c>
      <c r="BJ655" s="3">
        <f>IFERROR(VLOOKUP("1-Detraccion"&amp;Presupuestos[[#This Row],[ID DOCUMENTO]],BD_Pagos[],4,0),"")</f>
        <v>0</v>
      </c>
      <c r="BK655" s="6">
        <f>IF(IFERROR(VLOOKUP("1-Detraccion"&amp;Presupuestos[[#This Row],[ID DOCUMENTO]],BD_Pagos[],5,0),0)&gt;Presupuestos[[#This Row],[TOTAL SOLES]],Presupuestos[[#This Row],[TOTAL SOLES]],IFERROR(VLOOKUP("1-Detraccion"&amp;Presupuestos[[#This Row],[ID DOCUMENTO]],BD_Pagos[],5,0),0))</f>
        <v>0</v>
      </c>
      <c r="BL655" s="6">
        <f>IF(IFERROR(VLOOKUP("1-Detraccion"&amp;Presupuestos[[#This Row],[ID DOCUMENTO]],BD_Pagos[],6,0),0)&gt;Presupuestos[[#This Row],[TOTAL SOLES]],Presupuestos[[#This Row],[TOTAL SOLES]],IFERROR(VLOOKUP("1-Detraccion"&amp;Presupuestos[[#This Row],[ID DOCUMENTO]],BD_Pagos[],6,0),0))</f>
        <v>0</v>
      </c>
      <c r="BM655" s="37"/>
      <c r="BN655" s="3"/>
      <c r="BO655" s="3"/>
      <c r="BP655" s="6"/>
      <c r="BQ65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655" s="23" t="str">
        <f>IF(Presupuestos[[#This Row],[SALDO ME-MN]]&gt;0,"PENDIENTE","CANCELADO")</f>
        <v>PENDIENTE</v>
      </c>
      <c r="BS655" s="23" t="str">
        <f>IF(COUNTIFS($U$4:$U654,Presupuestos[[#This Row],[ID DOCUMENTO]])&gt;=1,IF(B654=Presupuestos[[#This Row],[ID]],"OK","DOC. DUPLICADO"),"OK")</f>
        <v>OK</v>
      </c>
    </row>
    <row r="656" spans="2:71" x14ac:dyDescent="0.25">
      <c r="B656" s="34">
        <f>IF(Presupuestos[[#This Row],[ID DOCUMENTO]]=U655,B655,IF(B655="ID",1,B655+1))</f>
        <v>628</v>
      </c>
      <c r="C656" s="2">
        <v>45869</v>
      </c>
      <c r="D656" s="2">
        <v>45869</v>
      </c>
      <c r="E656" s="3" t="s">
        <v>838</v>
      </c>
      <c r="F656" s="25" t="s">
        <v>35</v>
      </c>
      <c r="G656" s="25" t="s">
        <v>211</v>
      </c>
      <c r="H656" s="25" t="s">
        <v>249</v>
      </c>
      <c r="I656" s="36" t="str">
        <f>IFERROR(VLOOKUP(Presupuestos[[#This Row],[AREA]]&amp;Presupuestos[[#This Row],[CONCEPTO]]&amp;Presupuestos[[#This Row],[DESCRIPCION]],Tabla28[[Columna1]:[CÓDIGO NUEVO]],2,0),"")</f>
        <v>P0302007</v>
      </c>
      <c r="J656" s="3" t="s">
        <v>666</v>
      </c>
      <c r="K656" s="3" t="s">
        <v>666</v>
      </c>
      <c r="L656" s="3" t="s">
        <v>666</v>
      </c>
      <c r="M656" s="31" t="s">
        <v>1679</v>
      </c>
      <c r="N656" s="3" t="s">
        <v>40</v>
      </c>
      <c r="O656" s="3" t="s">
        <v>300</v>
      </c>
      <c r="P656" s="3" t="s">
        <v>122</v>
      </c>
      <c r="Q656" s="3" t="str">
        <f>IFERROR(VLOOKUP(Presupuestos[[#This Row],[CLASIFICACIÓN (N)]],Tabla17[],2,0),"")</f>
        <v>Costos de ventas</v>
      </c>
      <c r="R656" s="3" t="str">
        <f>IFERROR(VLOOKUP(Presupuestos[[#This Row],[CLASIFICACIÓN (N)]],Tabla17[],3,0),"")</f>
        <v>Operativo</v>
      </c>
      <c r="S656" s="3" t="s">
        <v>16</v>
      </c>
      <c r="T656" s="3" t="str">
        <f>IFERROR(VLOOKUP(Presupuestos[[#This Row],[ALMACEN]],Tabla5[],2,0),"")</f>
        <v>Arequipa</v>
      </c>
      <c r="U656" s="19" t="str">
        <f>IFERROR(VLOOKUP(Presupuestos[[#This Row],[TIPO DE DOCUMENTO]],Tipo_Documento[],2,0)&amp;Presupuestos[[#This Row],[SERIE]]&amp;Presupuestos[[#This Row],[NUMERO]]&amp;Presupuestos[[#This Row],[RUC]],"")</f>
        <v>01F0011898910705628331</v>
      </c>
      <c r="V656" s="3" t="s">
        <v>120</v>
      </c>
      <c r="W656" s="7">
        <v>45869</v>
      </c>
      <c r="X656" s="7">
        <v>45869</v>
      </c>
      <c r="Y656" s="3" t="s">
        <v>688</v>
      </c>
      <c r="Z656" s="3">
        <v>18989</v>
      </c>
      <c r="AA656" s="3">
        <f>IFERROR(VLOOKUP(Presupuestos[[#This Row],[RAZON SOCIAL]],CHOOSE({1,2},Clientes_Proveedores[Razon Social],Clientes_Proveedores[Ruc / Dni]),2,0),"-")</f>
        <v>10705628331</v>
      </c>
      <c r="AB656" s="31" t="s">
        <v>850</v>
      </c>
      <c r="AC656" s="3" t="s">
        <v>670</v>
      </c>
      <c r="AD656" s="5">
        <v>0.18</v>
      </c>
      <c r="AE656" s="6">
        <v>21.186</v>
      </c>
      <c r="AF656" s="6">
        <f>Presupuestos[[#This Row],[BASE]]*Presupuestos[[#This Row],[% IGV]]</f>
        <v>3.8134799999999998</v>
      </c>
      <c r="AG656" s="22">
        <f>ROUND(SUM(Presupuestos[[#This Row],[BASE]:[IGV]]),2)</f>
        <v>25</v>
      </c>
      <c r="AH656" s="9" t="str">
        <f>IF(Presupuestos[[#This Row],[MONEDA]]="USD",VLOOKUP(Presupuestos[[#This Row],[FECHA DE EMISION]],Tipo_Cambio[],3,0),"")</f>
        <v/>
      </c>
      <c r="AI656" s="22">
        <f>IFERROR(ROUND(IF(Presupuestos[[#This Row],[MONEDA]]="PEN",Presupuestos[[#This Row],[TOTAL]],Presupuestos[[#This Row],[TOTAL]]*Presupuestos[[#This Row],[TIPO DE CAMBIO]]),2),"")</f>
        <v>25</v>
      </c>
      <c r="AJ656" s="5"/>
      <c r="AK656" s="33" t="s">
        <v>671</v>
      </c>
      <c r="AL656" s="5" t="s">
        <v>715</v>
      </c>
      <c r="AM656" s="23" t="s">
        <v>671</v>
      </c>
      <c r="AN656" s="23" t="s">
        <v>671</v>
      </c>
      <c r="AO656" s="7">
        <f>IFERROR(VLOOKUP("1-"&amp;Presupuestos[[#This Row],[ID DOCUMENTO]],BD_Pagos[],7,0),"")</f>
        <v>45869</v>
      </c>
      <c r="AP656" s="16" t="str">
        <f>IFERROR(VLOOKUP("1-"&amp;Presupuestos[[#This Row],[ID DOCUMENTO]],BD_Pagos[],8,0),"")</f>
        <v>C_Ope_005</v>
      </c>
      <c r="AQ656" s="17">
        <f>IFERROR(VLOOKUP("1-"&amp;Presupuestos[[#This Row],[ID DOCUMENTO]],BD_Pagos[],9,0),"")</f>
        <v>25057</v>
      </c>
      <c r="AR656" s="54"/>
      <c r="AS656" s="7">
        <f>IFERROR(VLOOKUP("2-"&amp;Presupuestos[[#This Row],[ID DOCUMENTO]],BD_Pagos[],7,0),"")</f>
        <v>0</v>
      </c>
      <c r="AT656" s="16" t="str">
        <f>IFERROR(VLOOKUP("2-"&amp;Presupuestos[[#This Row],[ID DOCUMENTO]],BD_Pagos[],8,0),"")</f>
        <v/>
      </c>
      <c r="AU656" s="17">
        <f>IFERROR(VLOOKUP("2-"&amp;Presupuestos[[#This Row],[ID DOCUMENTO]],BD_Pagos[],9,0),"")</f>
        <v>0</v>
      </c>
      <c r="AV656" s="20">
        <f>IF(IFERROR(VLOOKUP("2-"&amp;Presupuestos[[#This Row],[ID DOCUMENTO]],BD_Pagos[],10,0),0)&gt;Presupuestos[[#This Row],[TOTAL SOLES]],Presupuestos[[#This Row],[TOTAL SOLES]],IFERROR(VLOOKUP("2-"&amp;Presupuestos[[#This Row],[ID DOCUMENTO]],BD_Pagos[],10,0),0))</f>
        <v>0</v>
      </c>
      <c r="AW656" s="7"/>
      <c r="AX656" s="16"/>
      <c r="AY656" s="17"/>
      <c r="AZ656" s="20"/>
      <c r="BA656" s="7"/>
      <c r="BB656" s="16"/>
      <c r="BC656" s="17"/>
      <c r="BD656" s="20"/>
      <c r="BE656" s="7">
        <f>IFERROR(VLOOKUP("5-"&amp;Presupuestos[[#This Row],[ID DOCUMENTO]],BD_Pagos[],7,0),"")</f>
        <v>0</v>
      </c>
      <c r="BF656" s="17">
        <f>IFERROR(VLOOKUP("5-"&amp;Presupuestos[[#This Row],[ID DOCUMENTO]],BD_Pagos[],9,0),"")</f>
        <v>0</v>
      </c>
      <c r="BG656" s="20">
        <f>IF(IFERROR(VLOOKUP("5-"&amp;Presupuestos[[#This Row],[ID DOCUMENTO]],BD_Pagos[],10,0),0)&gt;Presupuestos[[#This Row],[TOTAL SOLES]],Presupuestos[[#This Row],[TOTAL SOLES]],IFERROR(VLOOKUP("5-"&amp;Presupuestos[[#This Row],[ID DOCUMENTO]],BD_Pagos[],10,0),0))</f>
        <v>0</v>
      </c>
      <c r="BH656" s="7">
        <f>IFERROR(VLOOKUP("1-Detraccion"&amp;Presupuestos[[#This Row],[ID DOCUMENTO]],BD_Pagos[],2,0),"")</f>
        <v>0</v>
      </c>
      <c r="BI656" s="3" t="str">
        <f>IFERROR(VLOOKUP("1-Detraccion"&amp;Presupuestos[[#This Row],[ID DOCUMENTO]],BD_Pagos[],3,0),"")</f>
        <v/>
      </c>
      <c r="BJ656" s="3">
        <f>IFERROR(VLOOKUP("1-Detraccion"&amp;Presupuestos[[#This Row],[ID DOCUMENTO]],BD_Pagos[],4,0),"")</f>
        <v>0</v>
      </c>
      <c r="BK656" s="6">
        <f>IF(IFERROR(VLOOKUP("1-Detraccion"&amp;Presupuestos[[#This Row],[ID DOCUMENTO]],BD_Pagos[],5,0),0)&gt;Presupuestos[[#This Row],[TOTAL SOLES]],Presupuestos[[#This Row],[TOTAL SOLES]],IFERROR(VLOOKUP("1-Detraccion"&amp;Presupuestos[[#This Row],[ID DOCUMENTO]],BD_Pagos[],5,0),0))</f>
        <v>0</v>
      </c>
      <c r="BL656" s="6">
        <f>IF(IFERROR(VLOOKUP("1-Detraccion"&amp;Presupuestos[[#This Row],[ID DOCUMENTO]],BD_Pagos[],6,0),0)&gt;Presupuestos[[#This Row],[TOTAL SOLES]],Presupuestos[[#This Row],[TOTAL SOLES]],IFERROR(VLOOKUP("1-Detraccion"&amp;Presupuestos[[#This Row],[ID DOCUMENTO]],BD_Pagos[],6,0),0))</f>
        <v>0</v>
      </c>
      <c r="BM656" s="37"/>
      <c r="BN656" s="3"/>
      <c r="BO656" s="3"/>
      <c r="BP656" s="6"/>
      <c r="BQ65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v>
      </c>
      <c r="BR656" s="23" t="str">
        <f>IF(Presupuestos[[#This Row],[SALDO ME-MN]]&gt;0,"PENDIENTE","CANCELADO")</f>
        <v>PENDIENTE</v>
      </c>
      <c r="BS656" s="23" t="str">
        <f>IF(COUNTIFS($U$4:$U655,Presupuestos[[#This Row],[ID DOCUMENTO]])&gt;=1,IF(B655=Presupuestos[[#This Row],[ID]],"OK","DOC. DUPLICADO"),"OK")</f>
        <v>OK</v>
      </c>
    </row>
    <row r="657" spans="2:71" ht="24" x14ac:dyDescent="0.25">
      <c r="B657" s="34">
        <f>IF(Presupuestos[[#This Row],[ID DOCUMENTO]]=U656,B656,IF(B656="ID",1,B656+1))</f>
        <v>629</v>
      </c>
      <c r="C657" s="2">
        <v>45870</v>
      </c>
      <c r="D657" s="2">
        <v>45870</v>
      </c>
      <c r="E657" s="3" t="s">
        <v>838</v>
      </c>
      <c r="F657" s="25" t="s">
        <v>35</v>
      </c>
      <c r="G657" s="25" t="s">
        <v>223</v>
      </c>
      <c r="H657" s="25" t="s">
        <v>214</v>
      </c>
      <c r="I657" s="36" t="str">
        <f>IFERROR(VLOOKUP(Presupuestos[[#This Row],[AREA]]&amp;Presupuestos[[#This Row],[CONCEPTO]]&amp;Presupuestos[[#This Row],[DESCRIPCION]],Tabla28[[Columna1]:[CÓDIGO NUEVO]],2,0),"")</f>
        <v>P0303002</v>
      </c>
      <c r="J657" s="3" t="s">
        <v>666</v>
      </c>
      <c r="K657" s="3" t="s">
        <v>666</v>
      </c>
      <c r="L657" s="3" t="s">
        <v>666</v>
      </c>
      <c r="M657" s="31" t="s">
        <v>1680</v>
      </c>
      <c r="N657" s="3" t="s">
        <v>47</v>
      </c>
      <c r="O657" s="3" t="s">
        <v>300</v>
      </c>
      <c r="P657" s="3" t="s">
        <v>122</v>
      </c>
      <c r="Q657" s="3" t="str">
        <f>IFERROR(VLOOKUP(Presupuestos[[#This Row],[CLASIFICACIÓN (N)]],Tabla17[],2,0),"")</f>
        <v>Costos de ventas</v>
      </c>
      <c r="R657" s="3" t="str">
        <f>IFERROR(VLOOKUP(Presupuestos[[#This Row],[CLASIFICACIÓN (N)]],Tabla17[],3,0),"")</f>
        <v>Operativo</v>
      </c>
      <c r="S657" s="3" t="s">
        <v>16</v>
      </c>
      <c r="T657" s="3" t="str">
        <f>IFERROR(VLOOKUP(Presupuestos[[#This Row],[ALMACEN]],Tabla5[],2,0),"")</f>
        <v>Arequipa</v>
      </c>
      <c r="U657" s="19" t="str">
        <f>IFERROR(VLOOKUP(Presupuestos[[#This Row],[TIPO DE DOCUMENTO]],Tipo_Documento[],2,0)&amp;Presupuestos[[#This Row],[SERIE]]&amp;Presupuestos[[#This Row],[NUMERO]]&amp;Presupuestos[[#This Row],[RUC]],"")</f>
        <v>01F213182029820517252558</v>
      </c>
      <c r="V657" s="3" t="s">
        <v>120</v>
      </c>
      <c r="W657" s="7">
        <v>45870</v>
      </c>
      <c r="X657" s="7">
        <v>45870</v>
      </c>
      <c r="Y657" s="3" t="s">
        <v>719</v>
      </c>
      <c r="Z657" s="3">
        <v>1820298</v>
      </c>
      <c r="AA657" s="3">
        <f>IFERROR(VLOOKUP(Presupuestos[[#This Row],[RAZON SOCIAL]],CHOOSE({1,2},Clientes_Proveedores[Razon Social],Clientes_Proveedores[Ruc / Dni]),2,0),"-")</f>
        <v>20517252558</v>
      </c>
      <c r="AB657" s="31" t="s">
        <v>714</v>
      </c>
      <c r="AC657" s="3" t="s">
        <v>670</v>
      </c>
      <c r="AD657" s="5">
        <v>0.18</v>
      </c>
      <c r="AE657" s="6">
        <v>6.78</v>
      </c>
      <c r="AF657" s="6">
        <f>Presupuestos[[#This Row],[BASE]]*Presupuestos[[#This Row],[% IGV]]</f>
        <v>1.2203999999999999</v>
      </c>
      <c r="AG657" s="22">
        <f>ROUND(SUM(Presupuestos[[#This Row],[BASE]:[IGV]]),2)</f>
        <v>8</v>
      </c>
      <c r="AH657" s="9" t="str">
        <f>IF(Presupuestos[[#This Row],[MONEDA]]="USD",VLOOKUP(Presupuestos[[#This Row],[FECHA DE EMISION]],Tipo_Cambio[],3,0),"")</f>
        <v/>
      </c>
      <c r="AI657" s="22">
        <f>IFERROR(ROUND(IF(Presupuestos[[#This Row],[MONEDA]]="PEN",Presupuestos[[#This Row],[TOTAL]],Presupuestos[[#This Row],[TOTAL]]*Presupuestos[[#This Row],[TIPO DE CAMBIO]]),2),"")</f>
        <v>8</v>
      </c>
      <c r="AJ657" s="5"/>
      <c r="AK657" s="33" t="s">
        <v>671</v>
      </c>
      <c r="AL657" s="5" t="s">
        <v>715</v>
      </c>
      <c r="AM657" s="23" t="s">
        <v>671</v>
      </c>
      <c r="AN657" s="23" t="s">
        <v>671</v>
      </c>
      <c r="AO657" s="7">
        <f>IFERROR(VLOOKUP("1-"&amp;Presupuestos[[#This Row],[ID DOCUMENTO]],BD_Pagos[],7,0),"")</f>
        <v>45870</v>
      </c>
      <c r="AP657" s="16" t="str">
        <f>IFERROR(VLOOKUP("1-"&amp;Presupuestos[[#This Row],[ID DOCUMENTO]],BD_Pagos[],8,0),"")</f>
        <v>C_Ope_005</v>
      </c>
      <c r="AQ657" s="17">
        <f>IFERROR(VLOOKUP("1-"&amp;Presupuestos[[#This Row],[ID DOCUMENTO]],BD_Pagos[],9,0),"")</f>
        <v>25058</v>
      </c>
      <c r="AR657" s="54"/>
      <c r="AS657" s="7">
        <f>IFERROR(VLOOKUP("2-"&amp;Presupuestos[[#This Row],[ID DOCUMENTO]],BD_Pagos[],7,0),"")</f>
        <v>0</v>
      </c>
      <c r="AT657" s="16" t="str">
        <f>IFERROR(VLOOKUP("2-"&amp;Presupuestos[[#This Row],[ID DOCUMENTO]],BD_Pagos[],8,0),"")</f>
        <v/>
      </c>
      <c r="AU657" s="17">
        <f>IFERROR(VLOOKUP("2-"&amp;Presupuestos[[#This Row],[ID DOCUMENTO]],BD_Pagos[],9,0),"")</f>
        <v>0</v>
      </c>
      <c r="AV657" s="20">
        <f>IF(IFERROR(VLOOKUP("2-"&amp;Presupuestos[[#This Row],[ID DOCUMENTO]],BD_Pagos[],10,0),0)&gt;Presupuestos[[#This Row],[TOTAL SOLES]],Presupuestos[[#This Row],[TOTAL SOLES]],IFERROR(VLOOKUP("2-"&amp;Presupuestos[[#This Row],[ID DOCUMENTO]],BD_Pagos[],10,0),0))</f>
        <v>0</v>
      </c>
      <c r="AW657" s="7"/>
      <c r="AX657" s="16"/>
      <c r="AY657" s="17"/>
      <c r="AZ657" s="20"/>
      <c r="BA657" s="7"/>
      <c r="BB657" s="16"/>
      <c r="BC657" s="17"/>
      <c r="BD657" s="20"/>
      <c r="BE657" s="7">
        <f>IFERROR(VLOOKUP("5-"&amp;Presupuestos[[#This Row],[ID DOCUMENTO]],BD_Pagos[],7,0),"")</f>
        <v>0</v>
      </c>
      <c r="BF657" s="17">
        <f>IFERROR(VLOOKUP("5-"&amp;Presupuestos[[#This Row],[ID DOCUMENTO]],BD_Pagos[],9,0),"")</f>
        <v>0</v>
      </c>
      <c r="BG657" s="20">
        <f>IF(IFERROR(VLOOKUP("5-"&amp;Presupuestos[[#This Row],[ID DOCUMENTO]],BD_Pagos[],10,0),0)&gt;Presupuestos[[#This Row],[TOTAL SOLES]],Presupuestos[[#This Row],[TOTAL SOLES]],IFERROR(VLOOKUP("5-"&amp;Presupuestos[[#This Row],[ID DOCUMENTO]],BD_Pagos[],10,0),0))</f>
        <v>0</v>
      </c>
      <c r="BH657" s="7">
        <f>IFERROR(VLOOKUP("1-Detraccion"&amp;Presupuestos[[#This Row],[ID DOCUMENTO]],BD_Pagos[],2,0),"")</f>
        <v>0</v>
      </c>
      <c r="BI657" s="3" t="str">
        <f>IFERROR(VLOOKUP("1-Detraccion"&amp;Presupuestos[[#This Row],[ID DOCUMENTO]],BD_Pagos[],3,0),"")</f>
        <v/>
      </c>
      <c r="BJ657" s="3">
        <f>IFERROR(VLOOKUP("1-Detraccion"&amp;Presupuestos[[#This Row],[ID DOCUMENTO]],BD_Pagos[],4,0),"")</f>
        <v>0</v>
      </c>
      <c r="BK657" s="6">
        <f>IF(IFERROR(VLOOKUP("1-Detraccion"&amp;Presupuestos[[#This Row],[ID DOCUMENTO]],BD_Pagos[],5,0),0)&gt;Presupuestos[[#This Row],[TOTAL SOLES]],Presupuestos[[#This Row],[TOTAL SOLES]],IFERROR(VLOOKUP("1-Detraccion"&amp;Presupuestos[[#This Row],[ID DOCUMENTO]],BD_Pagos[],5,0),0))</f>
        <v>0</v>
      </c>
      <c r="BL657" s="6">
        <f>IF(IFERROR(VLOOKUP("1-Detraccion"&amp;Presupuestos[[#This Row],[ID DOCUMENTO]],BD_Pagos[],6,0),0)&gt;Presupuestos[[#This Row],[TOTAL SOLES]],Presupuestos[[#This Row],[TOTAL SOLES]],IFERROR(VLOOKUP("1-Detraccion"&amp;Presupuestos[[#This Row],[ID DOCUMENTO]],BD_Pagos[],6,0),0))</f>
        <v>0</v>
      </c>
      <c r="BM657" s="37"/>
      <c r="BN657" s="3"/>
      <c r="BO657" s="3"/>
      <c r="BP657" s="6"/>
      <c r="BQ65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657" s="23" t="str">
        <f>IF(Presupuestos[[#This Row],[SALDO ME-MN]]&gt;0,"PENDIENTE","CANCELADO")</f>
        <v>PENDIENTE</v>
      </c>
      <c r="BS657" s="23" t="str">
        <f>IF(COUNTIFS($U$4:$U656,Presupuestos[[#This Row],[ID DOCUMENTO]])&gt;=1,IF(B656=Presupuestos[[#This Row],[ID]],"OK","DOC. DUPLICADO"),"OK")</f>
        <v>OK</v>
      </c>
    </row>
    <row r="658" spans="2:71" ht="24" x14ac:dyDescent="0.25">
      <c r="B658" s="34">
        <f>IF(Presupuestos[[#This Row],[ID DOCUMENTO]]=U657,B657,IF(B657="ID",1,B657+1))</f>
        <v>630</v>
      </c>
      <c r="C658" s="2">
        <v>45870</v>
      </c>
      <c r="D658" s="2">
        <v>45870</v>
      </c>
      <c r="E658" s="3" t="s">
        <v>838</v>
      </c>
      <c r="F658" s="25" t="s">
        <v>35</v>
      </c>
      <c r="G658" s="25" t="s">
        <v>223</v>
      </c>
      <c r="H658" s="25" t="s">
        <v>214</v>
      </c>
      <c r="I658" s="36" t="str">
        <f>IFERROR(VLOOKUP(Presupuestos[[#This Row],[AREA]]&amp;Presupuestos[[#This Row],[CONCEPTO]]&amp;Presupuestos[[#This Row],[DESCRIPCION]],Tabla28[[Columna1]:[CÓDIGO NUEVO]],2,0),"")</f>
        <v>P0303002</v>
      </c>
      <c r="J658" s="3" t="s">
        <v>666</v>
      </c>
      <c r="K658" s="3" t="s">
        <v>666</v>
      </c>
      <c r="L658" s="3" t="s">
        <v>666</v>
      </c>
      <c r="M658" s="31" t="s">
        <v>1680</v>
      </c>
      <c r="N658" s="3" t="s">
        <v>47</v>
      </c>
      <c r="O658" s="3" t="s">
        <v>300</v>
      </c>
      <c r="P658" s="3" t="s">
        <v>122</v>
      </c>
      <c r="Q658" s="3" t="str">
        <f>IFERROR(VLOOKUP(Presupuestos[[#This Row],[CLASIFICACIÓN (N)]],Tabla17[],2,0),"")</f>
        <v>Costos de ventas</v>
      </c>
      <c r="R658" s="3" t="str">
        <f>IFERROR(VLOOKUP(Presupuestos[[#This Row],[CLASIFICACIÓN (N)]],Tabla17[],3,0),"")</f>
        <v>Operativo</v>
      </c>
      <c r="S658" s="3" t="s">
        <v>16</v>
      </c>
      <c r="T658" s="3" t="str">
        <f>IFERROR(VLOOKUP(Presupuestos[[#This Row],[ALMACEN]],Tabla5[],2,0),"")</f>
        <v>Arequipa</v>
      </c>
      <c r="U658" s="19" t="str">
        <f>IFERROR(VLOOKUP(Presupuestos[[#This Row],[TIPO DE DOCUMENTO]],Tipo_Documento[],2,0)&amp;Presupuestos[[#This Row],[SERIE]]&amp;Presupuestos[[#This Row],[NUMERO]]&amp;Presupuestos[[#This Row],[RUC]],"")</f>
        <v>01F212179981520517252558</v>
      </c>
      <c r="V658" s="3" t="s">
        <v>120</v>
      </c>
      <c r="W658" s="7">
        <v>45870</v>
      </c>
      <c r="X658" s="7">
        <v>45870</v>
      </c>
      <c r="Y658" s="3" t="s">
        <v>713</v>
      </c>
      <c r="Z658" s="3">
        <v>1799815</v>
      </c>
      <c r="AA658" s="3">
        <f>IFERROR(VLOOKUP(Presupuestos[[#This Row],[RAZON SOCIAL]],CHOOSE({1,2},Clientes_Proveedores[Razon Social],Clientes_Proveedores[Ruc / Dni]),2,0),"-")</f>
        <v>20517252558</v>
      </c>
      <c r="AB658" s="31" t="s">
        <v>714</v>
      </c>
      <c r="AC658" s="3" t="s">
        <v>670</v>
      </c>
      <c r="AD658" s="5">
        <v>0.18</v>
      </c>
      <c r="AE658" s="6">
        <v>6.78</v>
      </c>
      <c r="AF658" s="6">
        <f>Presupuestos[[#This Row],[BASE]]*Presupuestos[[#This Row],[% IGV]]</f>
        <v>1.2203999999999999</v>
      </c>
      <c r="AG658" s="22">
        <f>ROUND(SUM(Presupuestos[[#This Row],[BASE]:[IGV]]),2)</f>
        <v>8</v>
      </c>
      <c r="AH658" s="9" t="str">
        <f>IF(Presupuestos[[#This Row],[MONEDA]]="USD",VLOOKUP(Presupuestos[[#This Row],[FECHA DE EMISION]],Tipo_Cambio[],3,0),"")</f>
        <v/>
      </c>
      <c r="AI658" s="22">
        <f>IFERROR(ROUND(IF(Presupuestos[[#This Row],[MONEDA]]="PEN",Presupuestos[[#This Row],[TOTAL]],Presupuestos[[#This Row],[TOTAL]]*Presupuestos[[#This Row],[TIPO DE CAMBIO]]),2),"")</f>
        <v>8</v>
      </c>
      <c r="AJ658" s="5"/>
      <c r="AK658" s="33" t="s">
        <v>671</v>
      </c>
      <c r="AL658" s="5" t="s">
        <v>715</v>
      </c>
      <c r="AM658" s="23" t="s">
        <v>671</v>
      </c>
      <c r="AN658" s="23" t="s">
        <v>671</v>
      </c>
      <c r="AO658" s="7">
        <f>IFERROR(VLOOKUP("1-"&amp;Presupuestos[[#This Row],[ID DOCUMENTO]],BD_Pagos[],7,0),"")</f>
        <v>45870</v>
      </c>
      <c r="AP658" s="16" t="str">
        <f>IFERROR(VLOOKUP("1-"&amp;Presupuestos[[#This Row],[ID DOCUMENTO]],BD_Pagos[],8,0),"")</f>
        <v>C_Ope_005</v>
      </c>
      <c r="AQ658" s="17">
        <f>IFERROR(VLOOKUP("1-"&amp;Presupuestos[[#This Row],[ID DOCUMENTO]],BD_Pagos[],9,0),"")</f>
        <v>25059</v>
      </c>
      <c r="AR658" s="54"/>
      <c r="AS658" s="7">
        <f>IFERROR(VLOOKUP("2-"&amp;Presupuestos[[#This Row],[ID DOCUMENTO]],BD_Pagos[],7,0),"")</f>
        <v>0</v>
      </c>
      <c r="AT658" s="16" t="str">
        <f>IFERROR(VLOOKUP("2-"&amp;Presupuestos[[#This Row],[ID DOCUMENTO]],BD_Pagos[],8,0),"")</f>
        <v/>
      </c>
      <c r="AU658" s="17">
        <f>IFERROR(VLOOKUP("2-"&amp;Presupuestos[[#This Row],[ID DOCUMENTO]],BD_Pagos[],9,0),"")</f>
        <v>0</v>
      </c>
      <c r="AV658" s="20">
        <f>IF(IFERROR(VLOOKUP("2-"&amp;Presupuestos[[#This Row],[ID DOCUMENTO]],BD_Pagos[],10,0),0)&gt;Presupuestos[[#This Row],[TOTAL SOLES]],Presupuestos[[#This Row],[TOTAL SOLES]],IFERROR(VLOOKUP("2-"&amp;Presupuestos[[#This Row],[ID DOCUMENTO]],BD_Pagos[],10,0),0))</f>
        <v>0</v>
      </c>
      <c r="AW658" s="7"/>
      <c r="AX658" s="16"/>
      <c r="AY658" s="17"/>
      <c r="AZ658" s="20"/>
      <c r="BA658" s="7"/>
      <c r="BB658" s="16"/>
      <c r="BC658" s="17"/>
      <c r="BD658" s="20"/>
      <c r="BE658" s="7">
        <f>IFERROR(VLOOKUP("5-"&amp;Presupuestos[[#This Row],[ID DOCUMENTO]],BD_Pagos[],7,0),"")</f>
        <v>0</v>
      </c>
      <c r="BF658" s="17">
        <f>IFERROR(VLOOKUP("5-"&amp;Presupuestos[[#This Row],[ID DOCUMENTO]],BD_Pagos[],9,0),"")</f>
        <v>0</v>
      </c>
      <c r="BG658" s="20">
        <f>IF(IFERROR(VLOOKUP("5-"&amp;Presupuestos[[#This Row],[ID DOCUMENTO]],BD_Pagos[],10,0),0)&gt;Presupuestos[[#This Row],[TOTAL SOLES]],Presupuestos[[#This Row],[TOTAL SOLES]],IFERROR(VLOOKUP("5-"&amp;Presupuestos[[#This Row],[ID DOCUMENTO]],BD_Pagos[],10,0),0))</f>
        <v>0</v>
      </c>
      <c r="BH658" s="7">
        <f>IFERROR(VLOOKUP("1-Detraccion"&amp;Presupuestos[[#This Row],[ID DOCUMENTO]],BD_Pagos[],2,0),"")</f>
        <v>0</v>
      </c>
      <c r="BI658" s="3" t="str">
        <f>IFERROR(VLOOKUP("1-Detraccion"&amp;Presupuestos[[#This Row],[ID DOCUMENTO]],BD_Pagos[],3,0),"")</f>
        <v/>
      </c>
      <c r="BJ658" s="3">
        <f>IFERROR(VLOOKUP("1-Detraccion"&amp;Presupuestos[[#This Row],[ID DOCUMENTO]],BD_Pagos[],4,0),"")</f>
        <v>0</v>
      </c>
      <c r="BK658" s="6">
        <f>IF(IFERROR(VLOOKUP("1-Detraccion"&amp;Presupuestos[[#This Row],[ID DOCUMENTO]],BD_Pagos[],5,0),0)&gt;Presupuestos[[#This Row],[TOTAL SOLES]],Presupuestos[[#This Row],[TOTAL SOLES]],IFERROR(VLOOKUP("1-Detraccion"&amp;Presupuestos[[#This Row],[ID DOCUMENTO]],BD_Pagos[],5,0),0))</f>
        <v>0</v>
      </c>
      <c r="BL658" s="6">
        <f>IF(IFERROR(VLOOKUP("1-Detraccion"&amp;Presupuestos[[#This Row],[ID DOCUMENTO]],BD_Pagos[],6,0),0)&gt;Presupuestos[[#This Row],[TOTAL SOLES]],Presupuestos[[#This Row],[TOTAL SOLES]],IFERROR(VLOOKUP("1-Detraccion"&amp;Presupuestos[[#This Row],[ID DOCUMENTO]],BD_Pagos[],6,0),0))</f>
        <v>0</v>
      </c>
      <c r="BM658" s="37"/>
      <c r="BN658" s="3"/>
      <c r="BO658" s="3"/>
      <c r="BP658" s="6"/>
      <c r="BQ65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658" s="23" t="str">
        <f>IF(Presupuestos[[#This Row],[SALDO ME-MN]]&gt;0,"PENDIENTE","CANCELADO")</f>
        <v>PENDIENTE</v>
      </c>
      <c r="BS658" s="23" t="str">
        <f>IF(COUNTIFS($U$4:$U657,Presupuestos[[#This Row],[ID DOCUMENTO]])&gt;=1,IF(B657=Presupuestos[[#This Row],[ID]],"OK","DOC. DUPLICADO"),"OK")</f>
        <v>OK</v>
      </c>
    </row>
    <row r="659" spans="2:71" ht="24" x14ac:dyDescent="0.25">
      <c r="B659" s="34">
        <f>IF(Presupuestos[[#This Row],[ID DOCUMENTO]]=U658,B658,IF(B658="ID",1,B658+1))</f>
        <v>631</v>
      </c>
      <c r="C659" s="2">
        <v>45870</v>
      </c>
      <c r="D659" s="2">
        <v>45870</v>
      </c>
      <c r="E659" s="3" t="s">
        <v>838</v>
      </c>
      <c r="F659" s="25" t="s">
        <v>35</v>
      </c>
      <c r="G659" s="25" t="s">
        <v>223</v>
      </c>
      <c r="H659" s="25" t="s">
        <v>199</v>
      </c>
      <c r="I659" s="36" t="str">
        <f>IFERROR(VLOOKUP(Presupuestos[[#This Row],[AREA]]&amp;Presupuestos[[#This Row],[CONCEPTO]]&amp;Presupuestos[[#This Row],[DESCRIPCION]],Tabla28[[Columna1]:[CÓDIGO NUEVO]],2,0),"")</f>
        <v>P0303001</v>
      </c>
      <c r="J659" s="3" t="s">
        <v>666</v>
      </c>
      <c r="K659" s="3" t="s">
        <v>666</v>
      </c>
      <c r="L659" s="3" t="s">
        <v>666</v>
      </c>
      <c r="M659" s="31" t="s">
        <v>1681</v>
      </c>
      <c r="N659" s="3" t="s">
        <v>47</v>
      </c>
      <c r="O659" s="3" t="s">
        <v>300</v>
      </c>
      <c r="P659" s="3" t="s">
        <v>122</v>
      </c>
      <c r="Q659" s="3" t="str">
        <f>IFERROR(VLOOKUP(Presupuestos[[#This Row],[CLASIFICACIÓN (N)]],Tabla17[],2,0),"")</f>
        <v>Costos de ventas</v>
      </c>
      <c r="R659" s="3" t="str">
        <f>IFERROR(VLOOKUP(Presupuestos[[#This Row],[CLASIFICACIÓN (N)]],Tabla17[],3,0),"")</f>
        <v>Operativo</v>
      </c>
      <c r="S659" s="3" t="s">
        <v>16</v>
      </c>
      <c r="T659" s="3" t="str">
        <f>IFERROR(VLOOKUP(Presupuestos[[#This Row],[ALMACEN]],Tabla5[],2,0),"")</f>
        <v>Arequipa</v>
      </c>
      <c r="U659" s="19" t="str">
        <f>IFERROR(VLOOKUP(Presupuestos[[#This Row],[TIPO DE DOCUMENTO]],Tipo_Documento[],2,0)&amp;Presupuestos[[#This Row],[SERIE]]&amp;Presupuestos[[#This Row],[NUMERO]]&amp;Presupuestos[[#This Row],[RUC]],"")</f>
        <v>01FE021716920259858934</v>
      </c>
      <c r="V659" s="3" t="s">
        <v>120</v>
      </c>
      <c r="W659" s="7">
        <v>45870</v>
      </c>
      <c r="X659" s="7">
        <v>45870</v>
      </c>
      <c r="Y659" s="3" t="s">
        <v>841</v>
      </c>
      <c r="Z659" s="3">
        <v>17169</v>
      </c>
      <c r="AA659" s="3">
        <f>IFERROR(VLOOKUP(Presupuestos[[#This Row],[RAZON SOCIAL]],CHOOSE({1,2},Clientes_Proveedores[Razon Social],Clientes_Proveedores[Ruc / Dni]),2,0),"-")</f>
        <v>20259858934</v>
      </c>
      <c r="AB659" s="31" t="s">
        <v>842</v>
      </c>
      <c r="AC659" s="3" t="s">
        <v>670</v>
      </c>
      <c r="AD659" s="5">
        <v>0.18</v>
      </c>
      <c r="AE659" s="6">
        <v>16.949000000000002</v>
      </c>
      <c r="AF659" s="6">
        <f>Presupuestos[[#This Row],[BASE]]*Presupuestos[[#This Row],[% IGV]]</f>
        <v>3.0508200000000003</v>
      </c>
      <c r="AG659" s="22">
        <f>ROUND(SUM(Presupuestos[[#This Row],[BASE]:[IGV]]),2)</f>
        <v>20</v>
      </c>
      <c r="AH659" s="9" t="str">
        <f>IF(Presupuestos[[#This Row],[MONEDA]]="USD",VLOOKUP(Presupuestos[[#This Row],[FECHA DE EMISION]],Tipo_Cambio[],3,0),"")</f>
        <v/>
      </c>
      <c r="AI659" s="22">
        <f>IFERROR(ROUND(IF(Presupuestos[[#This Row],[MONEDA]]="PEN",Presupuestos[[#This Row],[TOTAL]],Presupuestos[[#This Row],[TOTAL]]*Presupuestos[[#This Row],[TIPO DE CAMBIO]]),2),"")</f>
        <v>20</v>
      </c>
      <c r="AJ659" s="5"/>
      <c r="AK659" s="33" t="s">
        <v>671</v>
      </c>
      <c r="AL659" s="5" t="s">
        <v>715</v>
      </c>
      <c r="AM659" s="23" t="s">
        <v>671</v>
      </c>
      <c r="AN659" s="23" t="s">
        <v>671</v>
      </c>
      <c r="AO659" s="7">
        <f>IFERROR(VLOOKUP("1-"&amp;Presupuestos[[#This Row],[ID DOCUMENTO]],BD_Pagos[],7,0),"")</f>
        <v>45870</v>
      </c>
      <c r="AP659" s="16" t="str">
        <f>IFERROR(VLOOKUP("1-"&amp;Presupuestos[[#This Row],[ID DOCUMENTO]],BD_Pagos[],8,0),"")</f>
        <v>C_Ope_005</v>
      </c>
      <c r="AQ659" s="17">
        <f>IFERROR(VLOOKUP("1-"&amp;Presupuestos[[#This Row],[ID DOCUMENTO]],BD_Pagos[],9,0),"")</f>
        <v>25060</v>
      </c>
      <c r="AR659" s="54"/>
      <c r="AS659" s="7">
        <f>IFERROR(VLOOKUP("2-"&amp;Presupuestos[[#This Row],[ID DOCUMENTO]],BD_Pagos[],7,0),"")</f>
        <v>0</v>
      </c>
      <c r="AT659" s="16" t="str">
        <f>IFERROR(VLOOKUP("2-"&amp;Presupuestos[[#This Row],[ID DOCUMENTO]],BD_Pagos[],8,0),"")</f>
        <v/>
      </c>
      <c r="AU659" s="17">
        <f>IFERROR(VLOOKUP("2-"&amp;Presupuestos[[#This Row],[ID DOCUMENTO]],BD_Pagos[],9,0),"")</f>
        <v>0</v>
      </c>
      <c r="AV659" s="20">
        <f>IF(IFERROR(VLOOKUP("2-"&amp;Presupuestos[[#This Row],[ID DOCUMENTO]],BD_Pagos[],10,0),0)&gt;Presupuestos[[#This Row],[TOTAL SOLES]],Presupuestos[[#This Row],[TOTAL SOLES]],IFERROR(VLOOKUP("2-"&amp;Presupuestos[[#This Row],[ID DOCUMENTO]],BD_Pagos[],10,0),0))</f>
        <v>0</v>
      </c>
      <c r="AW659" s="7"/>
      <c r="AX659" s="16"/>
      <c r="AY659" s="17"/>
      <c r="AZ659" s="20"/>
      <c r="BA659" s="7"/>
      <c r="BB659" s="16"/>
      <c r="BC659" s="17"/>
      <c r="BD659" s="20"/>
      <c r="BE659" s="7">
        <f>IFERROR(VLOOKUP("5-"&amp;Presupuestos[[#This Row],[ID DOCUMENTO]],BD_Pagos[],7,0),"")</f>
        <v>0</v>
      </c>
      <c r="BF659" s="17">
        <f>IFERROR(VLOOKUP("5-"&amp;Presupuestos[[#This Row],[ID DOCUMENTO]],BD_Pagos[],9,0),"")</f>
        <v>0</v>
      </c>
      <c r="BG659" s="20">
        <f>IF(IFERROR(VLOOKUP("5-"&amp;Presupuestos[[#This Row],[ID DOCUMENTO]],BD_Pagos[],10,0),0)&gt;Presupuestos[[#This Row],[TOTAL SOLES]],Presupuestos[[#This Row],[TOTAL SOLES]],IFERROR(VLOOKUP("5-"&amp;Presupuestos[[#This Row],[ID DOCUMENTO]],BD_Pagos[],10,0),0))</f>
        <v>0</v>
      </c>
      <c r="BH659" s="7">
        <f>IFERROR(VLOOKUP("1-Detraccion"&amp;Presupuestos[[#This Row],[ID DOCUMENTO]],BD_Pagos[],2,0),"")</f>
        <v>0</v>
      </c>
      <c r="BI659" s="3" t="str">
        <f>IFERROR(VLOOKUP("1-Detraccion"&amp;Presupuestos[[#This Row],[ID DOCUMENTO]],BD_Pagos[],3,0),"")</f>
        <v/>
      </c>
      <c r="BJ659" s="3">
        <f>IFERROR(VLOOKUP("1-Detraccion"&amp;Presupuestos[[#This Row],[ID DOCUMENTO]],BD_Pagos[],4,0),"")</f>
        <v>0</v>
      </c>
      <c r="BK659" s="6">
        <f>IF(IFERROR(VLOOKUP("1-Detraccion"&amp;Presupuestos[[#This Row],[ID DOCUMENTO]],BD_Pagos[],5,0),0)&gt;Presupuestos[[#This Row],[TOTAL SOLES]],Presupuestos[[#This Row],[TOTAL SOLES]],IFERROR(VLOOKUP("1-Detraccion"&amp;Presupuestos[[#This Row],[ID DOCUMENTO]],BD_Pagos[],5,0),0))</f>
        <v>0</v>
      </c>
      <c r="BL659" s="6">
        <f>IF(IFERROR(VLOOKUP("1-Detraccion"&amp;Presupuestos[[#This Row],[ID DOCUMENTO]],BD_Pagos[],6,0),0)&gt;Presupuestos[[#This Row],[TOTAL SOLES]],Presupuestos[[#This Row],[TOTAL SOLES]],IFERROR(VLOOKUP("1-Detraccion"&amp;Presupuestos[[#This Row],[ID DOCUMENTO]],BD_Pagos[],6,0),0))</f>
        <v>0</v>
      </c>
      <c r="BM659" s="37"/>
      <c r="BN659" s="3"/>
      <c r="BO659" s="3"/>
      <c r="BP659" s="6"/>
      <c r="BQ65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659" s="23" t="str">
        <f>IF(Presupuestos[[#This Row],[SALDO ME-MN]]&gt;0,"PENDIENTE","CANCELADO")</f>
        <v>PENDIENTE</v>
      </c>
      <c r="BS659" s="23" t="str">
        <f>IF(COUNTIFS($U$4:$U658,Presupuestos[[#This Row],[ID DOCUMENTO]])&gt;=1,IF(B658=Presupuestos[[#This Row],[ID]],"OK","DOC. DUPLICADO"),"OK")</f>
        <v>OK</v>
      </c>
    </row>
    <row r="660" spans="2:71" x14ac:dyDescent="0.25">
      <c r="B660" s="34">
        <f>IF(Presupuestos[[#This Row],[ID DOCUMENTO]]=U659,B659,IF(B659="ID",1,B659+1))</f>
        <v>632</v>
      </c>
      <c r="C660" s="2">
        <v>45873</v>
      </c>
      <c r="D660" s="2">
        <v>45873</v>
      </c>
      <c r="E660" s="3" t="s">
        <v>838</v>
      </c>
      <c r="F660" s="25" t="s">
        <v>35</v>
      </c>
      <c r="G660" s="25" t="s">
        <v>223</v>
      </c>
      <c r="H660" s="25" t="s">
        <v>214</v>
      </c>
      <c r="I660" s="36" t="str">
        <f>IFERROR(VLOOKUP(Presupuestos[[#This Row],[AREA]]&amp;Presupuestos[[#This Row],[CONCEPTO]]&amp;Presupuestos[[#This Row],[DESCRIPCION]],Tabla28[[Columna1]:[CÓDIGO NUEVO]],2,0),"")</f>
        <v>P0303002</v>
      </c>
      <c r="J660" s="3" t="s">
        <v>666</v>
      </c>
      <c r="K660" s="3" t="s">
        <v>666</v>
      </c>
      <c r="L660" s="3" t="s">
        <v>666</v>
      </c>
      <c r="M660" s="31" t="s">
        <v>1682</v>
      </c>
      <c r="N660" s="3" t="s">
        <v>47</v>
      </c>
      <c r="O660" s="3" t="s">
        <v>300</v>
      </c>
      <c r="P660" s="3" t="s">
        <v>122</v>
      </c>
      <c r="Q660" s="3" t="str">
        <f>IFERROR(VLOOKUP(Presupuestos[[#This Row],[CLASIFICACIÓN (N)]],Tabla17[],2,0),"")</f>
        <v>Costos de ventas</v>
      </c>
      <c r="R660" s="3" t="str">
        <f>IFERROR(VLOOKUP(Presupuestos[[#This Row],[CLASIFICACIÓN (N)]],Tabla17[],3,0),"")</f>
        <v>Operativo</v>
      </c>
      <c r="S660" s="3" t="s">
        <v>16</v>
      </c>
      <c r="T660" s="3" t="str">
        <f>IFERROR(VLOOKUP(Presupuestos[[#This Row],[ALMACEN]],Tabla5[],2,0),"")</f>
        <v>Arequipa</v>
      </c>
      <c r="U660" s="19" t="str">
        <f>IFERROR(VLOOKUP(Presupuestos[[#This Row],[TIPO DE DOCUMENTO]],Tipo_Documento[],2,0)&amp;Presupuestos[[#This Row],[SERIE]]&amp;Presupuestos[[#This Row],[NUMERO]]&amp;Presupuestos[[#This Row],[RUC]],"")</f>
        <v>01F211242214420517252558</v>
      </c>
      <c r="V660" s="3" t="s">
        <v>120</v>
      </c>
      <c r="W660" s="7">
        <v>45873</v>
      </c>
      <c r="X660" s="7">
        <v>45873</v>
      </c>
      <c r="Y660" s="3" t="s">
        <v>829</v>
      </c>
      <c r="Z660" s="3">
        <v>2422144</v>
      </c>
      <c r="AA660" s="3">
        <f>IFERROR(VLOOKUP(Presupuestos[[#This Row],[RAZON SOCIAL]],CHOOSE({1,2},Clientes_Proveedores[Razon Social],Clientes_Proveedores[Ruc / Dni]),2,0),"-")</f>
        <v>20517252558</v>
      </c>
      <c r="AB660" s="31" t="s">
        <v>714</v>
      </c>
      <c r="AC660" s="3" t="s">
        <v>670</v>
      </c>
      <c r="AD660" s="5">
        <v>0.18</v>
      </c>
      <c r="AE660" s="6">
        <v>6.78</v>
      </c>
      <c r="AF660" s="6">
        <f>Presupuestos[[#This Row],[BASE]]*Presupuestos[[#This Row],[% IGV]]</f>
        <v>1.2203999999999999</v>
      </c>
      <c r="AG660" s="22">
        <f>ROUND(SUM(Presupuestos[[#This Row],[BASE]:[IGV]]),2)</f>
        <v>8</v>
      </c>
      <c r="AH660" s="9" t="str">
        <f>IF(Presupuestos[[#This Row],[MONEDA]]="USD",VLOOKUP(Presupuestos[[#This Row],[FECHA DE EMISION]],Tipo_Cambio[],3,0),"")</f>
        <v/>
      </c>
      <c r="AI660" s="22">
        <f>IFERROR(ROUND(IF(Presupuestos[[#This Row],[MONEDA]]="PEN",Presupuestos[[#This Row],[TOTAL]],Presupuestos[[#This Row],[TOTAL]]*Presupuestos[[#This Row],[TIPO DE CAMBIO]]),2),"")</f>
        <v>8</v>
      </c>
      <c r="AJ660" s="5"/>
      <c r="AK660" s="33" t="s">
        <v>671</v>
      </c>
      <c r="AL660" s="5" t="s">
        <v>715</v>
      </c>
      <c r="AM660" s="23" t="s">
        <v>671</v>
      </c>
      <c r="AN660" s="23" t="s">
        <v>671</v>
      </c>
      <c r="AO660" s="7">
        <f>IFERROR(VLOOKUP("1-"&amp;Presupuestos[[#This Row],[ID DOCUMENTO]],BD_Pagos[],7,0),"")</f>
        <v>45873</v>
      </c>
      <c r="AP660" s="16" t="str">
        <f>IFERROR(VLOOKUP("1-"&amp;Presupuestos[[#This Row],[ID DOCUMENTO]],BD_Pagos[],8,0),"")</f>
        <v>C_Ope_005</v>
      </c>
      <c r="AQ660" s="17">
        <f>IFERROR(VLOOKUP("1-"&amp;Presupuestos[[#This Row],[ID DOCUMENTO]],BD_Pagos[],9,0),"")</f>
        <v>25080</v>
      </c>
      <c r="AR660" s="54"/>
      <c r="AS660" s="7">
        <f>IFERROR(VLOOKUP("2-"&amp;Presupuestos[[#This Row],[ID DOCUMENTO]],BD_Pagos[],7,0),"")</f>
        <v>0</v>
      </c>
      <c r="AT660" s="16" t="str">
        <f>IFERROR(VLOOKUP("2-"&amp;Presupuestos[[#This Row],[ID DOCUMENTO]],BD_Pagos[],8,0),"")</f>
        <v/>
      </c>
      <c r="AU660" s="17">
        <f>IFERROR(VLOOKUP("2-"&amp;Presupuestos[[#This Row],[ID DOCUMENTO]],BD_Pagos[],9,0),"")</f>
        <v>0</v>
      </c>
      <c r="AV660" s="20">
        <f>IF(IFERROR(VLOOKUP("2-"&amp;Presupuestos[[#This Row],[ID DOCUMENTO]],BD_Pagos[],10,0),0)&gt;Presupuestos[[#This Row],[TOTAL SOLES]],Presupuestos[[#This Row],[TOTAL SOLES]],IFERROR(VLOOKUP("2-"&amp;Presupuestos[[#This Row],[ID DOCUMENTO]],BD_Pagos[],10,0),0))</f>
        <v>0</v>
      </c>
      <c r="AW660" s="7"/>
      <c r="AX660" s="16"/>
      <c r="AY660" s="17"/>
      <c r="AZ660" s="20"/>
      <c r="BA660" s="7"/>
      <c r="BB660" s="16"/>
      <c r="BC660" s="17"/>
      <c r="BD660" s="20"/>
      <c r="BE660" s="7">
        <f>IFERROR(VLOOKUP("5-"&amp;Presupuestos[[#This Row],[ID DOCUMENTO]],BD_Pagos[],7,0),"")</f>
        <v>0</v>
      </c>
      <c r="BF660" s="17">
        <f>IFERROR(VLOOKUP("5-"&amp;Presupuestos[[#This Row],[ID DOCUMENTO]],BD_Pagos[],9,0),"")</f>
        <v>0</v>
      </c>
      <c r="BG660" s="20">
        <f>IF(IFERROR(VLOOKUP("5-"&amp;Presupuestos[[#This Row],[ID DOCUMENTO]],BD_Pagos[],10,0),0)&gt;Presupuestos[[#This Row],[TOTAL SOLES]],Presupuestos[[#This Row],[TOTAL SOLES]],IFERROR(VLOOKUP("5-"&amp;Presupuestos[[#This Row],[ID DOCUMENTO]],BD_Pagos[],10,0),0))</f>
        <v>0</v>
      </c>
      <c r="BH660" s="7">
        <f>IFERROR(VLOOKUP("1-Detraccion"&amp;Presupuestos[[#This Row],[ID DOCUMENTO]],BD_Pagos[],2,0),"")</f>
        <v>0</v>
      </c>
      <c r="BI660" s="3" t="str">
        <f>IFERROR(VLOOKUP("1-Detraccion"&amp;Presupuestos[[#This Row],[ID DOCUMENTO]],BD_Pagos[],3,0),"")</f>
        <v/>
      </c>
      <c r="BJ660" s="3">
        <f>IFERROR(VLOOKUP("1-Detraccion"&amp;Presupuestos[[#This Row],[ID DOCUMENTO]],BD_Pagos[],4,0),"")</f>
        <v>0</v>
      </c>
      <c r="BK660" s="6">
        <f>IF(IFERROR(VLOOKUP("1-Detraccion"&amp;Presupuestos[[#This Row],[ID DOCUMENTO]],BD_Pagos[],5,0),0)&gt;Presupuestos[[#This Row],[TOTAL SOLES]],Presupuestos[[#This Row],[TOTAL SOLES]],IFERROR(VLOOKUP("1-Detraccion"&amp;Presupuestos[[#This Row],[ID DOCUMENTO]],BD_Pagos[],5,0),0))</f>
        <v>0</v>
      </c>
      <c r="BL660" s="6">
        <f>IF(IFERROR(VLOOKUP("1-Detraccion"&amp;Presupuestos[[#This Row],[ID DOCUMENTO]],BD_Pagos[],6,0),0)&gt;Presupuestos[[#This Row],[TOTAL SOLES]],Presupuestos[[#This Row],[TOTAL SOLES]],IFERROR(VLOOKUP("1-Detraccion"&amp;Presupuestos[[#This Row],[ID DOCUMENTO]],BD_Pagos[],6,0),0))</f>
        <v>0</v>
      </c>
      <c r="BM660" s="37"/>
      <c r="BN660" s="3"/>
      <c r="BO660" s="3"/>
      <c r="BP660" s="6"/>
      <c r="BQ66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660" s="23" t="str">
        <f>IF(Presupuestos[[#This Row],[SALDO ME-MN]]&gt;0,"PENDIENTE","CANCELADO")</f>
        <v>PENDIENTE</v>
      </c>
      <c r="BS660" s="23" t="str">
        <f>IF(COUNTIFS($U$4:$U659,Presupuestos[[#This Row],[ID DOCUMENTO]])&gt;=1,IF(B659=Presupuestos[[#This Row],[ID]],"OK","DOC. DUPLICADO"),"OK")</f>
        <v>OK</v>
      </c>
    </row>
    <row r="661" spans="2:71" x14ac:dyDescent="0.25">
      <c r="B661" s="34">
        <f>IF(Presupuestos[[#This Row],[ID DOCUMENTO]]=U660,B660,IF(B660="ID",1,B660+1))</f>
        <v>633</v>
      </c>
      <c r="C661" s="2">
        <v>45873</v>
      </c>
      <c r="D661" s="2">
        <v>45873</v>
      </c>
      <c r="E661" s="3" t="s">
        <v>838</v>
      </c>
      <c r="F661" s="25" t="s">
        <v>35</v>
      </c>
      <c r="G661" s="25" t="s">
        <v>223</v>
      </c>
      <c r="H661" s="25" t="s">
        <v>214</v>
      </c>
      <c r="I661" s="36" t="str">
        <f>IFERROR(VLOOKUP(Presupuestos[[#This Row],[AREA]]&amp;Presupuestos[[#This Row],[CONCEPTO]]&amp;Presupuestos[[#This Row],[DESCRIPCION]],Tabla28[[Columna1]:[CÓDIGO NUEVO]],2,0),"")</f>
        <v>P0303002</v>
      </c>
      <c r="J661" s="3" t="s">
        <v>666</v>
      </c>
      <c r="K661" s="3" t="s">
        <v>666</v>
      </c>
      <c r="L661" s="3" t="s">
        <v>666</v>
      </c>
      <c r="M661" s="31" t="s">
        <v>1683</v>
      </c>
      <c r="N661" s="3" t="s">
        <v>47</v>
      </c>
      <c r="O661" s="3" t="s">
        <v>300</v>
      </c>
      <c r="P661" s="3" t="s">
        <v>122</v>
      </c>
      <c r="Q661" s="3" t="str">
        <f>IFERROR(VLOOKUP(Presupuestos[[#This Row],[CLASIFICACIÓN (N)]],Tabla17[],2,0),"")</f>
        <v>Costos de ventas</v>
      </c>
      <c r="R661" s="3" t="str">
        <f>IFERROR(VLOOKUP(Presupuestos[[#This Row],[CLASIFICACIÓN (N)]],Tabla17[],3,0),"")</f>
        <v>Operativo</v>
      </c>
      <c r="S661" s="3" t="s">
        <v>16</v>
      </c>
      <c r="T661" s="3" t="str">
        <f>IFERROR(VLOOKUP(Presupuestos[[#This Row],[ALMACEN]],Tabla5[],2,0),"")</f>
        <v>Arequipa</v>
      </c>
      <c r="U661" s="19" t="str">
        <f>IFERROR(VLOOKUP(Presupuestos[[#This Row],[TIPO DE DOCUMENTO]],Tipo_Documento[],2,0)&amp;Presupuestos[[#This Row],[SERIE]]&amp;Presupuestos[[#This Row],[NUMERO]]&amp;Presupuestos[[#This Row],[RUC]],"")</f>
        <v>01F214213376820517252558</v>
      </c>
      <c r="V661" s="3" t="s">
        <v>120</v>
      </c>
      <c r="W661" s="7">
        <v>45873</v>
      </c>
      <c r="X661" s="7">
        <v>45873</v>
      </c>
      <c r="Y661" s="3" t="s">
        <v>716</v>
      </c>
      <c r="Z661" s="3">
        <v>2133768</v>
      </c>
      <c r="AA661" s="3">
        <f>IFERROR(VLOOKUP(Presupuestos[[#This Row],[RAZON SOCIAL]],CHOOSE({1,2},Clientes_Proveedores[Razon Social],Clientes_Proveedores[Ruc / Dni]),2,0),"-")</f>
        <v>20517252558</v>
      </c>
      <c r="AB661" s="31" t="s">
        <v>714</v>
      </c>
      <c r="AC661" s="3" t="s">
        <v>670</v>
      </c>
      <c r="AD661" s="5">
        <v>0.18</v>
      </c>
      <c r="AE661" s="6">
        <v>6.78</v>
      </c>
      <c r="AF661" s="6">
        <f>Presupuestos[[#This Row],[BASE]]*Presupuestos[[#This Row],[% IGV]]</f>
        <v>1.2203999999999999</v>
      </c>
      <c r="AG661" s="22">
        <f>ROUND(SUM(Presupuestos[[#This Row],[BASE]:[IGV]]),2)</f>
        <v>8</v>
      </c>
      <c r="AH661" s="9" t="str">
        <f>IF(Presupuestos[[#This Row],[MONEDA]]="USD",VLOOKUP(Presupuestos[[#This Row],[FECHA DE EMISION]],Tipo_Cambio[],3,0),"")</f>
        <v/>
      </c>
      <c r="AI661" s="22">
        <f>IFERROR(ROUND(IF(Presupuestos[[#This Row],[MONEDA]]="PEN",Presupuestos[[#This Row],[TOTAL]],Presupuestos[[#This Row],[TOTAL]]*Presupuestos[[#This Row],[TIPO DE CAMBIO]]),2),"")</f>
        <v>8</v>
      </c>
      <c r="AJ661" s="5"/>
      <c r="AK661" s="33" t="s">
        <v>671</v>
      </c>
      <c r="AL661" s="5" t="s">
        <v>715</v>
      </c>
      <c r="AM661" s="23" t="s">
        <v>671</v>
      </c>
      <c r="AN661" s="23" t="s">
        <v>671</v>
      </c>
      <c r="AO661" s="7">
        <f>IFERROR(VLOOKUP("1-"&amp;Presupuestos[[#This Row],[ID DOCUMENTO]],BD_Pagos[],7,0),"")</f>
        <v>45873</v>
      </c>
      <c r="AP661" s="16" t="str">
        <f>IFERROR(VLOOKUP("1-"&amp;Presupuestos[[#This Row],[ID DOCUMENTO]],BD_Pagos[],8,0),"")</f>
        <v>C_Ope_005</v>
      </c>
      <c r="AQ661" s="17">
        <f>IFERROR(VLOOKUP("1-"&amp;Presupuestos[[#This Row],[ID DOCUMENTO]],BD_Pagos[],9,0),"")</f>
        <v>25082</v>
      </c>
      <c r="AR661" s="54"/>
      <c r="AS661" s="7">
        <f>IFERROR(VLOOKUP("2-"&amp;Presupuestos[[#This Row],[ID DOCUMENTO]],BD_Pagos[],7,0),"")</f>
        <v>0</v>
      </c>
      <c r="AT661" s="16" t="str">
        <f>IFERROR(VLOOKUP("2-"&amp;Presupuestos[[#This Row],[ID DOCUMENTO]],BD_Pagos[],8,0),"")</f>
        <v/>
      </c>
      <c r="AU661" s="17">
        <f>IFERROR(VLOOKUP("2-"&amp;Presupuestos[[#This Row],[ID DOCUMENTO]],BD_Pagos[],9,0),"")</f>
        <v>0</v>
      </c>
      <c r="AV661" s="20">
        <f>IF(IFERROR(VLOOKUP("2-"&amp;Presupuestos[[#This Row],[ID DOCUMENTO]],BD_Pagos[],10,0),0)&gt;Presupuestos[[#This Row],[TOTAL SOLES]],Presupuestos[[#This Row],[TOTAL SOLES]],IFERROR(VLOOKUP("2-"&amp;Presupuestos[[#This Row],[ID DOCUMENTO]],BD_Pagos[],10,0),0))</f>
        <v>0</v>
      </c>
      <c r="AW661" s="7"/>
      <c r="AX661" s="16"/>
      <c r="AY661" s="17"/>
      <c r="AZ661" s="20"/>
      <c r="BA661" s="7"/>
      <c r="BB661" s="16"/>
      <c r="BC661" s="17"/>
      <c r="BD661" s="20"/>
      <c r="BE661" s="7">
        <f>IFERROR(VLOOKUP("5-"&amp;Presupuestos[[#This Row],[ID DOCUMENTO]],BD_Pagos[],7,0),"")</f>
        <v>0</v>
      </c>
      <c r="BF661" s="17">
        <f>IFERROR(VLOOKUP("5-"&amp;Presupuestos[[#This Row],[ID DOCUMENTO]],BD_Pagos[],9,0),"")</f>
        <v>0</v>
      </c>
      <c r="BG661" s="20">
        <f>IF(IFERROR(VLOOKUP("5-"&amp;Presupuestos[[#This Row],[ID DOCUMENTO]],BD_Pagos[],10,0),0)&gt;Presupuestos[[#This Row],[TOTAL SOLES]],Presupuestos[[#This Row],[TOTAL SOLES]],IFERROR(VLOOKUP("5-"&amp;Presupuestos[[#This Row],[ID DOCUMENTO]],BD_Pagos[],10,0),0))</f>
        <v>0</v>
      </c>
      <c r="BH661" s="7">
        <f>IFERROR(VLOOKUP("1-Detraccion"&amp;Presupuestos[[#This Row],[ID DOCUMENTO]],BD_Pagos[],2,0),"")</f>
        <v>0</v>
      </c>
      <c r="BI661" s="3" t="str">
        <f>IFERROR(VLOOKUP("1-Detraccion"&amp;Presupuestos[[#This Row],[ID DOCUMENTO]],BD_Pagos[],3,0),"")</f>
        <v/>
      </c>
      <c r="BJ661" s="3">
        <f>IFERROR(VLOOKUP("1-Detraccion"&amp;Presupuestos[[#This Row],[ID DOCUMENTO]],BD_Pagos[],4,0),"")</f>
        <v>0</v>
      </c>
      <c r="BK661" s="6">
        <f>IF(IFERROR(VLOOKUP("1-Detraccion"&amp;Presupuestos[[#This Row],[ID DOCUMENTO]],BD_Pagos[],5,0),0)&gt;Presupuestos[[#This Row],[TOTAL SOLES]],Presupuestos[[#This Row],[TOTAL SOLES]],IFERROR(VLOOKUP("1-Detraccion"&amp;Presupuestos[[#This Row],[ID DOCUMENTO]],BD_Pagos[],5,0),0))</f>
        <v>0</v>
      </c>
      <c r="BL661" s="6">
        <f>IF(IFERROR(VLOOKUP("1-Detraccion"&amp;Presupuestos[[#This Row],[ID DOCUMENTO]],BD_Pagos[],6,0),0)&gt;Presupuestos[[#This Row],[TOTAL SOLES]],Presupuestos[[#This Row],[TOTAL SOLES]],IFERROR(VLOOKUP("1-Detraccion"&amp;Presupuestos[[#This Row],[ID DOCUMENTO]],BD_Pagos[],6,0),0))</f>
        <v>0</v>
      </c>
      <c r="BM661" s="37"/>
      <c r="BN661" s="3"/>
      <c r="BO661" s="3"/>
      <c r="BP661" s="6"/>
      <c r="BQ66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661" s="23" t="str">
        <f>IF(Presupuestos[[#This Row],[SALDO ME-MN]]&gt;0,"PENDIENTE","CANCELADO")</f>
        <v>PENDIENTE</v>
      </c>
      <c r="BS661" s="23" t="str">
        <f>IF(COUNTIFS($U$4:$U660,Presupuestos[[#This Row],[ID DOCUMENTO]])&gt;=1,IF(B660=Presupuestos[[#This Row],[ID]],"OK","DOC. DUPLICADO"),"OK")</f>
        <v>OK</v>
      </c>
    </row>
    <row r="662" spans="2:71" ht="24" x14ac:dyDescent="0.25">
      <c r="B662" s="34">
        <f>IF(Presupuestos[[#This Row],[ID DOCUMENTO]]=U661,B661,IF(B661="ID",1,B661+1))</f>
        <v>634</v>
      </c>
      <c r="C662" s="2">
        <v>45873</v>
      </c>
      <c r="D662" s="2">
        <v>45873</v>
      </c>
      <c r="E662" s="3" t="s">
        <v>838</v>
      </c>
      <c r="F662" s="25" t="s">
        <v>35</v>
      </c>
      <c r="G662" s="25" t="s">
        <v>223</v>
      </c>
      <c r="H662" s="25" t="s">
        <v>199</v>
      </c>
      <c r="I662" s="36" t="str">
        <f>IFERROR(VLOOKUP(Presupuestos[[#This Row],[AREA]]&amp;Presupuestos[[#This Row],[CONCEPTO]]&amp;Presupuestos[[#This Row],[DESCRIPCION]],Tabla28[[Columna1]:[CÓDIGO NUEVO]],2,0),"")</f>
        <v>P0303001</v>
      </c>
      <c r="J662" s="3" t="s">
        <v>666</v>
      </c>
      <c r="K662" s="3" t="s">
        <v>666</v>
      </c>
      <c r="L662" s="3" t="s">
        <v>666</v>
      </c>
      <c r="M662" s="31" t="s">
        <v>1684</v>
      </c>
      <c r="N662" s="3" t="s">
        <v>47</v>
      </c>
      <c r="O662" s="3" t="s">
        <v>300</v>
      </c>
      <c r="P662" s="3" t="s">
        <v>122</v>
      </c>
      <c r="Q662" s="3" t="str">
        <f>IFERROR(VLOOKUP(Presupuestos[[#This Row],[CLASIFICACIÓN (N)]],Tabla17[],2,0),"")</f>
        <v>Costos de ventas</v>
      </c>
      <c r="R662" s="3" t="str">
        <f>IFERROR(VLOOKUP(Presupuestos[[#This Row],[CLASIFICACIÓN (N)]],Tabla17[],3,0),"")</f>
        <v>Operativo</v>
      </c>
      <c r="S662" s="3" t="s">
        <v>16</v>
      </c>
      <c r="T662" s="3" t="str">
        <f>IFERROR(VLOOKUP(Presupuestos[[#This Row],[ALMACEN]],Tabla5[],2,0),"")</f>
        <v>Arequipa</v>
      </c>
      <c r="U662" s="19" t="str">
        <f>IFERROR(VLOOKUP(Presupuestos[[#This Row],[TIPO DE DOCUMENTO]],Tipo_Documento[],2,0)&amp;Presupuestos[[#This Row],[SERIE]]&amp;Presupuestos[[#This Row],[NUMERO]]&amp;Presupuestos[[#This Row],[RUC]],"")</f>
        <v>01F00213503720124952850</v>
      </c>
      <c r="V662" s="3" t="s">
        <v>120</v>
      </c>
      <c r="W662" s="7">
        <v>45873</v>
      </c>
      <c r="X662" s="7">
        <v>45873</v>
      </c>
      <c r="Y662" s="3" t="s">
        <v>721</v>
      </c>
      <c r="Z662" s="3">
        <v>135037</v>
      </c>
      <c r="AA662" s="3">
        <f>IFERROR(VLOOKUP(Presupuestos[[#This Row],[RAZON SOCIAL]],CHOOSE({1,2},Clientes_Proveedores[Razon Social],Clientes_Proveedores[Ruc / Dni]),2,0),"-")</f>
        <v>20124952850</v>
      </c>
      <c r="AB662" s="31" t="s">
        <v>722</v>
      </c>
      <c r="AC662" s="3" t="s">
        <v>670</v>
      </c>
      <c r="AD662" s="5">
        <v>0.18</v>
      </c>
      <c r="AE662" s="6">
        <v>8.4749999999999996</v>
      </c>
      <c r="AF662" s="6">
        <f>Presupuestos[[#This Row],[BASE]]*Presupuestos[[#This Row],[% IGV]]</f>
        <v>1.5254999999999999</v>
      </c>
      <c r="AG662" s="22">
        <f>ROUND(SUM(Presupuestos[[#This Row],[BASE]:[IGV]]),2)</f>
        <v>10</v>
      </c>
      <c r="AH662" s="9" t="str">
        <f>IF(Presupuestos[[#This Row],[MONEDA]]="USD",VLOOKUP(Presupuestos[[#This Row],[FECHA DE EMISION]],Tipo_Cambio[],3,0),"")</f>
        <v/>
      </c>
      <c r="AI662" s="22">
        <f>IFERROR(ROUND(IF(Presupuestos[[#This Row],[MONEDA]]="PEN",Presupuestos[[#This Row],[TOTAL]],Presupuestos[[#This Row],[TOTAL]]*Presupuestos[[#This Row],[TIPO DE CAMBIO]]),2),"")</f>
        <v>10</v>
      </c>
      <c r="AJ662" s="5"/>
      <c r="AK662" s="33" t="s">
        <v>671</v>
      </c>
      <c r="AL662" s="5" t="s">
        <v>715</v>
      </c>
      <c r="AM662" s="23" t="s">
        <v>671</v>
      </c>
      <c r="AN662" s="23" t="s">
        <v>671</v>
      </c>
      <c r="AO662" s="7">
        <f>IFERROR(VLOOKUP("1-"&amp;Presupuestos[[#This Row],[ID DOCUMENTO]],BD_Pagos[],7,0),"")</f>
        <v>45873</v>
      </c>
      <c r="AP662" s="16" t="str">
        <f>IFERROR(VLOOKUP("1-"&amp;Presupuestos[[#This Row],[ID DOCUMENTO]],BD_Pagos[],8,0),"")</f>
        <v>C_Ope_005</v>
      </c>
      <c r="AQ662" s="17">
        <f>IFERROR(VLOOKUP("1-"&amp;Presupuestos[[#This Row],[ID DOCUMENTO]],BD_Pagos[],9,0),"")</f>
        <v>25083</v>
      </c>
      <c r="AR662" s="54"/>
      <c r="AS662" s="7">
        <f>IFERROR(VLOOKUP("2-"&amp;Presupuestos[[#This Row],[ID DOCUMENTO]],BD_Pagos[],7,0),"")</f>
        <v>0</v>
      </c>
      <c r="AT662" s="16" t="str">
        <f>IFERROR(VLOOKUP("2-"&amp;Presupuestos[[#This Row],[ID DOCUMENTO]],BD_Pagos[],8,0),"")</f>
        <v/>
      </c>
      <c r="AU662" s="17">
        <f>IFERROR(VLOOKUP("2-"&amp;Presupuestos[[#This Row],[ID DOCUMENTO]],BD_Pagos[],9,0),"")</f>
        <v>0</v>
      </c>
      <c r="AV662" s="20">
        <f>IF(IFERROR(VLOOKUP("2-"&amp;Presupuestos[[#This Row],[ID DOCUMENTO]],BD_Pagos[],10,0),0)&gt;Presupuestos[[#This Row],[TOTAL SOLES]],Presupuestos[[#This Row],[TOTAL SOLES]],IFERROR(VLOOKUP("2-"&amp;Presupuestos[[#This Row],[ID DOCUMENTO]],BD_Pagos[],10,0),0))</f>
        <v>0</v>
      </c>
      <c r="AW662" s="7"/>
      <c r="AX662" s="16"/>
      <c r="AY662" s="17"/>
      <c r="AZ662" s="20"/>
      <c r="BA662" s="7"/>
      <c r="BB662" s="16"/>
      <c r="BC662" s="17"/>
      <c r="BD662" s="20"/>
      <c r="BE662" s="7">
        <f>IFERROR(VLOOKUP("5-"&amp;Presupuestos[[#This Row],[ID DOCUMENTO]],BD_Pagos[],7,0),"")</f>
        <v>0</v>
      </c>
      <c r="BF662" s="17">
        <f>IFERROR(VLOOKUP("5-"&amp;Presupuestos[[#This Row],[ID DOCUMENTO]],BD_Pagos[],9,0),"")</f>
        <v>0</v>
      </c>
      <c r="BG662" s="20">
        <f>IF(IFERROR(VLOOKUP("5-"&amp;Presupuestos[[#This Row],[ID DOCUMENTO]],BD_Pagos[],10,0),0)&gt;Presupuestos[[#This Row],[TOTAL SOLES]],Presupuestos[[#This Row],[TOTAL SOLES]],IFERROR(VLOOKUP("5-"&amp;Presupuestos[[#This Row],[ID DOCUMENTO]],BD_Pagos[],10,0),0))</f>
        <v>0</v>
      </c>
      <c r="BH662" s="7">
        <f>IFERROR(VLOOKUP("1-Detraccion"&amp;Presupuestos[[#This Row],[ID DOCUMENTO]],BD_Pagos[],2,0),"")</f>
        <v>0</v>
      </c>
      <c r="BI662" s="3" t="str">
        <f>IFERROR(VLOOKUP("1-Detraccion"&amp;Presupuestos[[#This Row],[ID DOCUMENTO]],BD_Pagos[],3,0),"")</f>
        <v/>
      </c>
      <c r="BJ662" s="3">
        <f>IFERROR(VLOOKUP("1-Detraccion"&amp;Presupuestos[[#This Row],[ID DOCUMENTO]],BD_Pagos[],4,0),"")</f>
        <v>0</v>
      </c>
      <c r="BK662" s="6">
        <f>IF(IFERROR(VLOOKUP("1-Detraccion"&amp;Presupuestos[[#This Row],[ID DOCUMENTO]],BD_Pagos[],5,0),0)&gt;Presupuestos[[#This Row],[TOTAL SOLES]],Presupuestos[[#This Row],[TOTAL SOLES]],IFERROR(VLOOKUP("1-Detraccion"&amp;Presupuestos[[#This Row],[ID DOCUMENTO]],BD_Pagos[],5,0),0))</f>
        <v>0</v>
      </c>
      <c r="BL662" s="6">
        <f>IF(IFERROR(VLOOKUP("1-Detraccion"&amp;Presupuestos[[#This Row],[ID DOCUMENTO]],BD_Pagos[],6,0),0)&gt;Presupuestos[[#This Row],[TOTAL SOLES]],Presupuestos[[#This Row],[TOTAL SOLES]],IFERROR(VLOOKUP("1-Detraccion"&amp;Presupuestos[[#This Row],[ID DOCUMENTO]],BD_Pagos[],6,0),0))</f>
        <v>0</v>
      </c>
      <c r="BM662" s="37"/>
      <c r="BN662" s="3"/>
      <c r="BO662" s="3"/>
      <c r="BP662" s="6"/>
      <c r="BQ66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662" s="23" t="str">
        <f>IF(Presupuestos[[#This Row],[SALDO ME-MN]]&gt;0,"PENDIENTE","CANCELADO")</f>
        <v>PENDIENTE</v>
      </c>
      <c r="BS662" s="23" t="str">
        <f>IF(COUNTIFS($U$4:$U661,Presupuestos[[#This Row],[ID DOCUMENTO]])&gt;=1,IF(B661=Presupuestos[[#This Row],[ID]],"OK","DOC. DUPLICADO"),"OK")</f>
        <v>OK</v>
      </c>
    </row>
    <row r="663" spans="2:71" x14ac:dyDescent="0.25">
      <c r="B663" s="34">
        <f>IF(Presupuestos[[#This Row],[ID DOCUMENTO]]=U662,B662,IF(B662="ID",1,B662+1))</f>
        <v>635</v>
      </c>
      <c r="C663" s="2">
        <v>45874</v>
      </c>
      <c r="D663" s="2">
        <v>45874</v>
      </c>
      <c r="E663" s="3" t="s">
        <v>838</v>
      </c>
      <c r="F663" s="25" t="s">
        <v>35</v>
      </c>
      <c r="G663" s="25" t="s">
        <v>223</v>
      </c>
      <c r="H663" s="25" t="s">
        <v>214</v>
      </c>
      <c r="I663" s="36" t="str">
        <f>IFERROR(VLOOKUP(Presupuestos[[#This Row],[AREA]]&amp;Presupuestos[[#This Row],[CONCEPTO]]&amp;Presupuestos[[#This Row],[DESCRIPCION]],Tabla28[[Columna1]:[CÓDIGO NUEVO]],2,0),"")</f>
        <v>P0303002</v>
      </c>
      <c r="J663" s="3" t="s">
        <v>666</v>
      </c>
      <c r="K663" s="3" t="s">
        <v>666</v>
      </c>
      <c r="L663" s="3" t="s">
        <v>666</v>
      </c>
      <c r="M663" s="31" t="s">
        <v>1685</v>
      </c>
      <c r="N663" s="3" t="s">
        <v>47</v>
      </c>
      <c r="O663" s="3" t="s">
        <v>300</v>
      </c>
      <c r="P663" s="3" t="s">
        <v>122</v>
      </c>
      <c r="Q663" s="3" t="str">
        <f>IFERROR(VLOOKUP(Presupuestos[[#This Row],[CLASIFICACIÓN (N)]],Tabla17[],2,0),"")</f>
        <v>Costos de ventas</v>
      </c>
      <c r="R663" s="3" t="str">
        <f>IFERROR(VLOOKUP(Presupuestos[[#This Row],[CLASIFICACIÓN (N)]],Tabla17[],3,0),"")</f>
        <v>Operativo</v>
      </c>
      <c r="S663" s="3" t="s">
        <v>16</v>
      </c>
      <c r="T663" s="3" t="str">
        <f>IFERROR(VLOOKUP(Presupuestos[[#This Row],[ALMACEN]],Tabla5[],2,0),"")</f>
        <v>Arequipa</v>
      </c>
      <c r="U663" s="19" t="str">
        <f>IFERROR(VLOOKUP(Presupuestos[[#This Row],[TIPO DE DOCUMENTO]],Tipo_Documento[],2,0)&amp;Presupuestos[[#This Row],[SERIE]]&amp;Presupuestos[[#This Row],[NUMERO]]&amp;Presupuestos[[#This Row],[RUC]],"")</f>
        <v>01F212180353220517252558</v>
      </c>
      <c r="V663" s="3" t="s">
        <v>120</v>
      </c>
      <c r="W663" s="7">
        <v>45874</v>
      </c>
      <c r="X663" s="7">
        <v>45874</v>
      </c>
      <c r="Y663" s="3" t="s">
        <v>713</v>
      </c>
      <c r="Z663" s="3">
        <v>1803532</v>
      </c>
      <c r="AA663" s="3">
        <f>IFERROR(VLOOKUP(Presupuestos[[#This Row],[RAZON SOCIAL]],CHOOSE({1,2},Clientes_Proveedores[Razon Social],Clientes_Proveedores[Ruc / Dni]),2,0),"-")</f>
        <v>20517252558</v>
      </c>
      <c r="AB663" s="31" t="s">
        <v>714</v>
      </c>
      <c r="AC663" s="3" t="s">
        <v>670</v>
      </c>
      <c r="AD663" s="5">
        <v>0.18</v>
      </c>
      <c r="AE663" s="6">
        <v>6.78</v>
      </c>
      <c r="AF663" s="6">
        <f>Presupuestos[[#This Row],[BASE]]*Presupuestos[[#This Row],[% IGV]]</f>
        <v>1.2203999999999999</v>
      </c>
      <c r="AG663" s="22">
        <f>ROUND(SUM(Presupuestos[[#This Row],[BASE]:[IGV]]),2)</f>
        <v>8</v>
      </c>
      <c r="AH663" s="9" t="str">
        <f>IF(Presupuestos[[#This Row],[MONEDA]]="USD",VLOOKUP(Presupuestos[[#This Row],[FECHA DE EMISION]],Tipo_Cambio[],3,0),"")</f>
        <v/>
      </c>
      <c r="AI663" s="22">
        <f>IFERROR(ROUND(IF(Presupuestos[[#This Row],[MONEDA]]="PEN",Presupuestos[[#This Row],[TOTAL]],Presupuestos[[#This Row],[TOTAL]]*Presupuestos[[#This Row],[TIPO DE CAMBIO]]),2),"")</f>
        <v>8</v>
      </c>
      <c r="AJ663" s="5"/>
      <c r="AK663" s="33" t="s">
        <v>671</v>
      </c>
      <c r="AL663" s="5" t="s">
        <v>715</v>
      </c>
      <c r="AM663" s="23" t="s">
        <v>671</v>
      </c>
      <c r="AN663" s="23" t="s">
        <v>671</v>
      </c>
      <c r="AO663" s="7">
        <f>IFERROR(VLOOKUP("1-"&amp;Presupuestos[[#This Row],[ID DOCUMENTO]],BD_Pagos[],7,0),"")</f>
        <v>45874</v>
      </c>
      <c r="AP663" s="16" t="str">
        <f>IFERROR(VLOOKUP("1-"&amp;Presupuestos[[#This Row],[ID DOCUMENTO]],BD_Pagos[],8,0),"")</f>
        <v>C_Ope_005</v>
      </c>
      <c r="AQ663" s="17">
        <f>IFERROR(VLOOKUP("1-"&amp;Presupuestos[[#This Row],[ID DOCUMENTO]],BD_Pagos[],9,0),"")</f>
        <v>25096</v>
      </c>
      <c r="AR663" s="54"/>
      <c r="AS663" s="7">
        <f>IFERROR(VLOOKUP("2-"&amp;Presupuestos[[#This Row],[ID DOCUMENTO]],BD_Pagos[],7,0),"")</f>
        <v>0</v>
      </c>
      <c r="AT663" s="16" t="str">
        <f>IFERROR(VLOOKUP("2-"&amp;Presupuestos[[#This Row],[ID DOCUMENTO]],BD_Pagos[],8,0),"")</f>
        <v/>
      </c>
      <c r="AU663" s="17">
        <f>IFERROR(VLOOKUP("2-"&amp;Presupuestos[[#This Row],[ID DOCUMENTO]],BD_Pagos[],9,0),"")</f>
        <v>0</v>
      </c>
      <c r="AV663" s="20">
        <f>IF(IFERROR(VLOOKUP("2-"&amp;Presupuestos[[#This Row],[ID DOCUMENTO]],BD_Pagos[],10,0),0)&gt;Presupuestos[[#This Row],[TOTAL SOLES]],Presupuestos[[#This Row],[TOTAL SOLES]],IFERROR(VLOOKUP("2-"&amp;Presupuestos[[#This Row],[ID DOCUMENTO]],BD_Pagos[],10,0),0))</f>
        <v>0</v>
      </c>
      <c r="AW663" s="7"/>
      <c r="AX663" s="16"/>
      <c r="AY663" s="17"/>
      <c r="AZ663" s="20"/>
      <c r="BA663" s="7"/>
      <c r="BB663" s="16"/>
      <c r="BC663" s="17"/>
      <c r="BD663" s="20"/>
      <c r="BE663" s="7">
        <f>IFERROR(VLOOKUP("5-"&amp;Presupuestos[[#This Row],[ID DOCUMENTO]],BD_Pagos[],7,0),"")</f>
        <v>0</v>
      </c>
      <c r="BF663" s="17">
        <f>IFERROR(VLOOKUP("5-"&amp;Presupuestos[[#This Row],[ID DOCUMENTO]],BD_Pagos[],9,0),"")</f>
        <v>0</v>
      </c>
      <c r="BG663" s="20">
        <f>IF(IFERROR(VLOOKUP("5-"&amp;Presupuestos[[#This Row],[ID DOCUMENTO]],BD_Pagos[],10,0),0)&gt;Presupuestos[[#This Row],[TOTAL SOLES]],Presupuestos[[#This Row],[TOTAL SOLES]],IFERROR(VLOOKUP("5-"&amp;Presupuestos[[#This Row],[ID DOCUMENTO]],BD_Pagos[],10,0),0))</f>
        <v>0</v>
      </c>
      <c r="BH663" s="7">
        <f>IFERROR(VLOOKUP("1-Detraccion"&amp;Presupuestos[[#This Row],[ID DOCUMENTO]],BD_Pagos[],2,0),"")</f>
        <v>0</v>
      </c>
      <c r="BI663" s="3" t="str">
        <f>IFERROR(VLOOKUP("1-Detraccion"&amp;Presupuestos[[#This Row],[ID DOCUMENTO]],BD_Pagos[],3,0),"")</f>
        <v/>
      </c>
      <c r="BJ663" s="3">
        <f>IFERROR(VLOOKUP("1-Detraccion"&amp;Presupuestos[[#This Row],[ID DOCUMENTO]],BD_Pagos[],4,0),"")</f>
        <v>0</v>
      </c>
      <c r="BK663" s="6">
        <f>IF(IFERROR(VLOOKUP("1-Detraccion"&amp;Presupuestos[[#This Row],[ID DOCUMENTO]],BD_Pagos[],5,0),0)&gt;Presupuestos[[#This Row],[TOTAL SOLES]],Presupuestos[[#This Row],[TOTAL SOLES]],IFERROR(VLOOKUP("1-Detraccion"&amp;Presupuestos[[#This Row],[ID DOCUMENTO]],BD_Pagos[],5,0),0))</f>
        <v>0</v>
      </c>
      <c r="BL663" s="6">
        <f>IF(IFERROR(VLOOKUP("1-Detraccion"&amp;Presupuestos[[#This Row],[ID DOCUMENTO]],BD_Pagos[],6,0),0)&gt;Presupuestos[[#This Row],[TOTAL SOLES]],Presupuestos[[#This Row],[TOTAL SOLES]],IFERROR(VLOOKUP("1-Detraccion"&amp;Presupuestos[[#This Row],[ID DOCUMENTO]],BD_Pagos[],6,0),0))</f>
        <v>0</v>
      </c>
      <c r="BM663" s="37"/>
      <c r="BN663" s="3"/>
      <c r="BO663" s="3"/>
      <c r="BP663" s="6"/>
      <c r="BQ66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663" s="23" t="str">
        <f>IF(Presupuestos[[#This Row],[SALDO ME-MN]]&gt;0,"PENDIENTE","CANCELADO")</f>
        <v>PENDIENTE</v>
      </c>
      <c r="BS663" s="23" t="str">
        <f>IF(COUNTIFS($U$4:$U662,Presupuestos[[#This Row],[ID DOCUMENTO]])&gt;=1,IF(B662=Presupuestos[[#This Row],[ID]],"OK","DOC. DUPLICADO"),"OK")</f>
        <v>OK</v>
      </c>
    </row>
    <row r="664" spans="2:71" x14ac:dyDescent="0.25">
      <c r="B664" s="34">
        <f>IF(Presupuestos[[#This Row],[ID DOCUMENTO]]=U663,B663,IF(B663="ID",1,B663+1))</f>
        <v>636</v>
      </c>
      <c r="C664" s="2">
        <v>45874</v>
      </c>
      <c r="D664" s="2">
        <v>45874</v>
      </c>
      <c r="E664" s="3" t="s">
        <v>838</v>
      </c>
      <c r="F664" s="25" t="s">
        <v>35</v>
      </c>
      <c r="G664" s="25" t="s">
        <v>223</v>
      </c>
      <c r="H664" s="25" t="s">
        <v>214</v>
      </c>
      <c r="I664" s="36" t="str">
        <f>IFERROR(VLOOKUP(Presupuestos[[#This Row],[AREA]]&amp;Presupuestos[[#This Row],[CONCEPTO]]&amp;Presupuestos[[#This Row],[DESCRIPCION]],Tabla28[[Columna1]:[CÓDIGO NUEVO]],2,0),"")</f>
        <v>P0303002</v>
      </c>
      <c r="J664" s="3" t="s">
        <v>666</v>
      </c>
      <c r="K664" s="3" t="s">
        <v>666</v>
      </c>
      <c r="L664" s="3" t="s">
        <v>666</v>
      </c>
      <c r="M664" s="31" t="s">
        <v>1685</v>
      </c>
      <c r="N664" s="3" t="s">
        <v>47</v>
      </c>
      <c r="O664" s="3" t="s">
        <v>300</v>
      </c>
      <c r="P664" s="3" t="s">
        <v>122</v>
      </c>
      <c r="Q664" s="3" t="str">
        <f>IFERROR(VLOOKUP(Presupuestos[[#This Row],[CLASIFICACIÓN (N)]],Tabla17[],2,0),"")</f>
        <v>Costos de ventas</v>
      </c>
      <c r="R664" s="3" t="str">
        <f>IFERROR(VLOOKUP(Presupuestos[[#This Row],[CLASIFICACIÓN (N)]],Tabla17[],3,0),"")</f>
        <v>Operativo</v>
      </c>
      <c r="S664" s="3" t="s">
        <v>16</v>
      </c>
      <c r="T664" s="3" t="str">
        <f>IFERROR(VLOOKUP(Presupuestos[[#This Row],[ALMACEN]],Tabla5[],2,0),"")</f>
        <v>Arequipa</v>
      </c>
      <c r="U664" s="19" t="str">
        <f>IFERROR(VLOOKUP(Presupuestos[[#This Row],[TIPO DE DOCUMENTO]],Tipo_Documento[],2,0)&amp;Presupuestos[[#This Row],[SERIE]]&amp;Presupuestos[[#This Row],[NUMERO]]&amp;Presupuestos[[#This Row],[RUC]],"")</f>
        <v>01F214213473120517252558</v>
      </c>
      <c r="V664" s="3" t="s">
        <v>120</v>
      </c>
      <c r="W664" s="7">
        <v>45874</v>
      </c>
      <c r="X664" s="7">
        <v>45874</v>
      </c>
      <c r="Y664" s="3" t="s">
        <v>716</v>
      </c>
      <c r="Z664" s="3">
        <v>2134731</v>
      </c>
      <c r="AA664" s="3">
        <f>IFERROR(VLOOKUP(Presupuestos[[#This Row],[RAZON SOCIAL]],CHOOSE({1,2},Clientes_Proveedores[Razon Social],Clientes_Proveedores[Ruc / Dni]),2,0),"-")</f>
        <v>20517252558</v>
      </c>
      <c r="AB664" s="31" t="s">
        <v>714</v>
      </c>
      <c r="AC664" s="3" t="s">
        <v>670</v>
      </c>
      <c r="AD664" s="5">
        <v>0.18</v>
      </c>
      <c r="AE664" s="6">
        <v>6.78</v>
      </c>
      <c r="AF664" s="6">
        <f>Presupuestos[[#This Row],[BASE]]*Presupuestos[[#This Row],[% IGV]]</f>
        <v>1.2203999999999999</v>
      </c>
      <c r="AG664" s="22">
        <f>ROUND(SUM(Presupuestos[[#This Row],[BASE]:[IGV]]),2)</f>
        <v>8</v>
      </c>
      <c r="AH664" s="9" t="str">
        <f>IF(Presupuestos[[#This Row],[MONEDA]]="USD",VLOOKUP(Presupuestos[[#This Row],[FECHA DE EMISION]],Tipo_Cambio[],3,0),"")</f>
        <v/>
      </c>
      <c r="AI664" s="22">
        <f>IFERROR(ROUND(IF(Presupuestos[[#This Row],[MONEDA]]="PEN",Presupuestos[[#This Row],[TOTAL]],Presupuestos[[#This Row],[TOTAL]]*Presupuestos[[#This Row],[TIPO DE CAMBIO]]),2),"")</f>
        <v>8</v>
      </c>
      <c r="AJ664" s="5"/>
      <c r="AK664" s="33" t="s">
        <v>671</v>
      </c>
      <c r="AL664" s="5" t="s">
        <v>715</v>
      </c>
      <c r="AM664" s="23" t="s">
        <v>671</v>
      </c>
      <c r="AN664" s="23" t="s">
        <v>671</v>
      </c>
      <c r="AO664" s="7">
        <f>IFERROR(VLOOKUP("1-"&amp;Presupuestos[[#This Row],[ID DOCUMENTO]],BD_Pagos[],7,0),"")</f>
        <v>45874</v>
      </c>
      <c r="AP664" s="16" t="str">
        <f>IFERROR(VLOOKUP("1-"&amp;Presupuestos[[#This Row],[ID DOCUMENTO]],BD_Pagos[],8,0),"")</f>
        <v>C_Ope_005</v>
      </c>
      <c r="AQ664" s="17">
        <f>IFERROR(VLOOKUP("1-"&amp;Presupuestos[[#This Row],[ID DOCUMENTO]],BD_Pagos[],9,0),"")</f>
        <v>25097</v>
      </c>
      <c r="AR664" s="54"/>
      <c r="AS664" s="7">
        <f>IFERROR(VLOOKUP("2-"&amp;Presupuestos[[#This Row],[ID DOCUMENTO]],BD_Pagos[],7,0),"")</f>
        <v>0</v>
      </c>
      <c r="AT664" s="16" t="str">
        <f>IFERROR(VLOOKUP("2-"&amp;Presupuestos[[#This Row],[ID DOCUMENTO]],BD_Pagos[],8,0),"")</f>
        <v/>
      </c>
      <c r="AU664" s="17">
        <f>IFERROR(VLOOKUP("2-"&amp;Presupuestos[[#This Row],[ID DOCUMENTO]],BD_Pagos[],9,0),"")</f>
        <v>0</v>
      </c>
      <c r="AV664" s="20">
        <f>IF(IFERROR(VLOOKUP("2-"&amp;Presupuestos[[#This Row],[ID DOCUMENTO]],BD_Pagos[],10,0),0)&gt;Presupuestos[[#This Row],[TOTAL SOLES]],Presupuestos[[#This Row],[TOTAL SOLES]],IFERROR(VLOOKUP("2-"&amp;Presupuestos[[#This Row],[ID DOCUMENTO]],BD_Pagos[],10,0),0))</f>
        <v>0</v>
      </c>
      <c r="AW664" s="7"/>
      <c r="AX664" s="16"/>
      <c r="AY664" s="17"/>
      <c r="AZ664" s="20"/>
      <c r="BA664" s="7"/>
      <c r="BB664" s="16"/>
      <c r="BC664" s="17"/>
      <c r="BD664" s="20"/>
      <c r="BE664" s="7">
        <f>IFERROR(VLOOKUP("5-"&amp;Presupuestos[[#This Row],[ID DOCUMENTO]],BD_Pagos[],7,0),"")</f>
        <v>0</v>
      </c>
      <c r="BF664" s="17">
        <f>IFERROR(VLOOKUP("5-"&amp;Presupuestos[[#This Row],[ID DOCUMENTO]],BD_Pagos[],9,0),"")</f>
        <v>0</v>
      </c>
      <c r="BG664" s="20">
        <f>IF(IFERROR(VLOOKUP("5-"&amp;Presupuestos[[#This Row],[ID DOCUMENTO]],BD_Pagos[],10,0),0)&gt;Presupuestos[[#This Row],[TOTAL SOLES]],Presupuestos[[#This Row],[TOTAL SOLES]],IFERROR(VLOOKUP("5-"&amp;Presupuestos[[#This Row],[ID DOCUMENTO]],BD_Pagos[],10,0),0))</f>
        <v>0</v>
      </c>
      <c r="BH664" s="7">
        <f>IFERROR(VLOOKUP("1-Detraccion"&amp;Presupuestos[[#This Row],[ID DOCUMENTO]],BD_Pagos[],2,0),"")</f>
        <v>0</v>
      </c>
      <c r="BI664" s="3" t="str">
        <f>IFERROR(VLOOKUP("1-Detraccion"&amp;Presupuestos[[#This Row],[ID DOCUMENTO]],BD_Pagos[],3,0),"")</f>
        <v/>
      </c>
      <c r="BJ664" s="3">
        <f>IFERROR(VLOOKUP("1-Detraccion"&amp;Presupuestos[[#This Row],[ID DOCUMENTO]],BD_Pagos[],4,0),"")</f>
        <v>0</v>
      </c>
      <c r="BK664" s="6">
        <f>IF(IFERROR(VLOOKUP("1-Detraccion"&amp;Presupuestos[[#This Row],[ID DOCUMENTO]],BD_Pagos[],5,0),0)&gt;Presupuestos[[#This Row],[TOTAL SOLES]],Presupuestos[[#This Row],[TOTAL SOLES]],IFERROR(VLOOKUP("1-Detraccion"&amp;Presupuestos[[#This Row],[ID DOCUMENTO]],BD_Pagos[],5,0),0))</f>
        <v>0</v>
      </c>
      <c r="BL664" s="6">
        <f>IF(IFERROR(VLOOKUP("1-Detraccion"&amp;Presupuestos[[#This Row],[ID DOCUMENTO]],BD_Pagos[],6,0),0)&gt;Presupuestos[[#This Row],[TOTAL SOLES]],Presupuestos[[#This Row],[TOTAL SOLES]],IFERROR(VLOOKUP("1-Detraccion"&amp;Presupuestos[[#This Row],[ID DOCUMENTO]],BD_Pagos[],6,0),0))</f>
        <v>0</v>
      </c>
      <c r="BM664" s="37"/>
      <c r="BN664" s="3"/>
      <c r="BO664" s="3"/>
      <c r="BP664" s="6"/>
      <c r="BQ66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664" s="23" t="str">
        <f>IF(Presupuestos[[#This Row],[SALDO ME-MN]]&gt;0,"PENDIENTE","CANCELADO")</f>
        <v>PENDIENTE</v>
      </c>
      <c r="BS664" s="23" t="str">
        <f>IF(COUNTIFS($U$4:$U663,Presupuestos[[#This Row],[ID DOCUMENTO]])&gt;=1,IF(B663=Presupuestos[[#This Row],[ID]],"OK","DOC. DUPLICADO"),"OK")</f>
        <v>OK</v>
      </c>
    </row>
    <row r="665" spans="2:71" ht="24" x14ac:dyDescent="0.25">
      <c r="B665" s="34">
        <f>IF(Presupuestos[[#This Row],[ID DOCUMENTO]]=U664,B664,IF(B664="ID",1,B664+1))</f>
        <v>637</v>
      </c>
      <c r="C665" s="2">
        <v>45874</v>
      </c>
      <c r="D665" s="2">
        <v>45874</v>
      </c>
      <c r="E665" s="3" t="s">
        <v>838</v>
      </c>
      <c r="F665" s="25" t="s">
        <v>35</v>
      </c>
      <c r="G665" s="25" t="s">
        <v>223</v>
      </c>
      <c r="H665" s="25" t="s">
        <v>199</v>
      </c>
      <c r="I665" s="36" t="str">
        <f>IFERROR(VLOOKUP(Presupuestos[[#This Row],[AREA]]&amp;Presupuestos[[#This Row],[CONCEPTO]]&amp;Presupuestos[[#This Row],[DESCRIPCION]],Tabla28[[Columna1]:[CÓDIGO NUEVO]],2,0),"")</f>
        <v>P0303001</v>
      </c>
      <c r="J665" s="3" t="s">
        <v>666</v>
      </c>
      <c r="K665" s="3" t="s">
        <v>666</v>
      </c>
      <c r="L665" s="3" t="s">
        <v>666</v>
      </c>
      <c r="M665" s="31" t="s">
        <v>1686</v>
      </c>
      <c r="N665" s="3" t="s">
        <v>47</v>
      </c>
      <c r="O665" s="3" t="s">
        <v>300</v>
      </c>
      <c r="P665" s="3" t="s">
        <v>122</v>
      </c>
      <c r="Q665" s="3" t="str">
        <f>IFERROR(VLOOKUP(Presupuestos[[#This Row],[CLASIFICACIÓN (N)]],Tabla17[],2,0),"")</f>
        <v>Costos de ventas</v>
      </c>
      <c r="R665" s="3" t="str">
        <f>IFERROR(VLOOKUP(Presupuestos[[#This Row],[CLASIFICACIÓN (N)]],Tabla17[],3,0),"")</f>
        <v>Operativo</v>
      </c>
      <c r="S665" s="3" t="s">
        <v>16</v>
      </c>
      <c r="T665" s="3" t="str">
        <f>IFERROR(VLOOKUP(Presupuestos[[#This Row],[ALMACEN]],Tabla5[],2,0),"")</f>
        <v>Arequipa</v>
      </c>
      <c r="U665" s="19" t="str">
        <f>IFERROR(VLOOKUP(Presupuestos[[#This Row],[TIPO DE DOCUMENTO]],Tipo_Documento[],2,0)&amp;Presupuestos[[#This Row],[SERIE]]&amp;Presupuestos[[#This Row],[NUMERO]]&amp;Presupuestos[[#This Row],[RUC]],"")</f>
        <v>01FE013529420259858934</v>
      </c>
      <c r="V665" s="3" t="s">
        <v>120</v>
      </c>
      <c r="W665" s="7">
        <v>45874</v>
      </c>
      <c r="X665" s="7">
        <v>45874</v>
      </c>
      <c r="Y665" s="3" t="s">
        <v>822</v>
      </c>
      <c r="Z665" s="3">
        <v>35294</v>
      </c>
      <c r="AA665" s="3">
        <f>IFERROR(VLOOKUP(Presupuestos[[#This Row],[RAZON SOCIAL]],CHOOSE({1,2},Clientes_Proveedores[Razon Social],Clientes_Proveedores[Ruc / Dni]),2,0),"-")</f>
        <v>20259858934</v>
      </c>
      <c r="AB665" s="31" t="s">
        <v>842</v>
      </c>
      <c r="AC665" s="3" t="s">
        <v>670</v>
      </c>
      <c r="AD665" s="5">
        <v>0.18</v>
      </c>
      <c r="AE665" s="6">
        <v>8.4749999999999996</v>
      </c>
      <c r="AF665" s="6">
        <f>Presupuestos[[#This Row],[BASE]]*Presupuestos[[#This Row],[% IGV]]</f>
        <v>1.5254999999999999</v>
      </c>
      <c r="AG665" s="22">
        <f>ROUND(SUM(Presupuestos[[#This Row],[BASE]:[IGV]]),2)</f>
        <v>10</v>
      </c>
      <c r="AH665" s="9" t="str">
        <f>IF(Presupuestos[[#This Row],[MONEDA]]="USD",VLOOKUP(Presupuestos[[#This Row],[FECHA DE EMISION]],Tipo_Cambio[],3,0),"")</f>
        <v/>
      </c>
      <c r="AI665" s="22">
        <f>IFERROR(ROUND(IF(Presupuestos[[#This Row],[MONEDA]]="PEN",Presupuestos[[#This Row],[TOTAL]],Presupuestos[[#This Row],[TOTAL]]*Presupuestos[[#This Row],[TIPO DE CAMBIO]]),2),"")</f>
        <v>10</v>
      </c>
      <c r="AJ665" s="5"/>
      <c r="AK665" s="33" t="s">
        <v>671</v>
      </c>
      <c r="AL665" s="5" t="s">
        <v>715</v>
      </c>
      <c r="AM665" s="23" t="s">
        <v>671</v>
      </c>
      <c r="AN665" s="23" t="s">
        <v>671</v>
      </c>
      <c r="AO665" s="7">
        <f>IFERROR(VLOOKUP("1-"&amp;Presupuestos[[#This Row],[ID DOCUMENTO]],BD_Pagos[],7,0),"")</f>
        <v>45874</v>
      </c>
      <c r="AP665" s="16" t="str">
        <f>IFERROR(VLOOKUP("1-"&amp;Presupuestos[[#This Row],[ID DOCUMENTO]],BD_Pagos[],8,0),"")</f>
        <v>C_Ope_005</v>
      </c>
      <c r="AQ665" s="17">
        <f>IFERROR(VLOOKUP("1-"&amp;Presupuestos[[#This Row],[ID DOCUMENTO]],BD_Pagos[],9,0),"")</f>
        <v>25098</v>
      </c>
      <c r="AR665" s="54"/>
      <c r="AS665" s="7">
        <f>IFERROR(VLOOKUP("2-"&amp;Presupuestos[[#This Row],[ID DOCUMENTO]],BD_Pagos[],7,0),"")</f>
        <v>0</v>
      </c>
      <c r="AT665" s="16" t="str">
        <f>IFERROR(VLOOKUP("2-"&amp;Presupuestos[[#This Row],[ID DOCUMENTO]],BD_Pagos[],8,0),"")</f>
        <v/>
      </c>
      <c r="AU665" s="17">
        <f>IFERROR(VLOOKUP("2-"&amp;Presupuestos[[#This Row],[ID DOCUMENTO]],BD_Pagos[],9,0),"")</f>
        <v>0</v>
      </c>
      <c r="AV665" s="20">
        <f>IF(IFERROR(VLOOKUP("2-"&amp;Presupuestos[[#This Row],[ID DOCUMENTO]],BD_Pagos[],10,0),0)&gt;Presupuestos[[#This Row],[TOTAL SOLES]],Presupuestos[[#This Row],[TOTAL SOLES]],IFERROR(VLOOKUP("2-"&amp;Presupuestos[[#This Row],[ID DOCUMENTO]],BD_Pagos[],10,0),0))</f>
        <v>0</v>
      </c>
      <c r="AW665" s="7"/>
      <c r="AX665" s="16"/>
      <c r="AY665" s="17"/>
      <c r="AZ665" s="20"/>
      <c r="BA665" s="7"/>
      <c r="BB665" s="16"/>
      <c r="BC665" s="17"/>
      <c r="BD665" s="20"/>
      <c r="BE665" s="7">
        <f>IFERROR(VLOOKUP("5-"&amp;Presupuestos[[#This Row],[ID DOCUMENTO]],BD_Pagos[],7,0),"")</f>
        <v>0</v>
      </c>
      <c r="BF665" s="17">
        <f>IFERROR(VLOOKUP("5-"&amp;Presupuestos[[#This Row],[ID DOCUMENTO]],BD_Pagos[],9,0),"")</f>
        <v>0</v>
      </c>
      <c r="BG665" s="20">
        <f>IF(IFERROR(VLOOKUP("5-"&amp;Presupuestos[[#This Row],[ID DOCUMENTO]],BD_Pagos[],10,0),0)&gt;Presupuestos[[#This Row],[TOTAL SOLES]],Presupuestos[[#This Row],[TOTAL SOLES]],IFERROR(VLOOKUP("5-"&amp;Presupuestos[[#This Row],[ID DOCUMENTO]],BD_Pagos[],10,0),0))</f>
        <v>0</v>
      </c>
      <c r="BH665" s="7">
        <f>IFERROR(VLOOKUP("1-Detraccion"&amp;Presupuestos[[#This Row],[ID DOCUMENTO]],BD_Pagos[],2,0),"")</f>
        <v>0</v>
      </c>
      <c r="BI665" s="3" t="str">
        <f>IFERROR(VLOOKUP("1-Detraccion"&amp;Presupuestos[[#This Row],[ID DOCUMENTO]],BD_Pagos[],3,0),"")</f>
        <v/>
      </c>
      <c r="BJ665" s="3">
        <f>IFERROR(VLOOKUP("1-Detraccion"&amp;Presupuestos[[#This Row],[ID DOCUMENTO]],BD_Pagos[],4,0),"")</f>
        <v>0</v>
      </c>
      <c r="BK665" s="6">
        <f>IF(IFERROR(VLOOKUP("1-Detraccion"&amp;Presupuestos[[#This Row],[ID DOCUMENTO]],BD_Pagos[],5,0),0)&gt;Presupuestos[[#This Row],[TOTAL SOLES]],Presupuestos[[#This Row],[TOTAL SOLES]],IFERROR(VLOOKUP("1-Detraccion"&amp;Presupuestos[[#This Row],[ID DOCUMENTO]],BD_Pagos[],5,0),0))</f>
        <v>0</v>
      </c>
      <c r="BL665" s="6">
        <f>IF(IFERROR(VLOOKUP("1-Detraccion"&amp;Presupuestos[[#This Row],[ID DOCUMENTO]],BD_Pagos[],6,0),0)&gt;Presupuestos[[#This Row],[TOTAL SOLES]],Presupuestos[[#This Row],[TOTAL SOLES]],IFERROR(VLOOKUP("1-Detraccion"&amp;Presupuestos[[#This Row],[ID DOCUMENTO]],BD_Pagos[],6,0),0))</f>
        <v>0</v>
      </c>
      <c r="BM665" s="37"/>
      <c r="BN665" s="3"/>
      <c r="BO665" s="3"/>
      <c r="BP665" s="6"/>
      <c r="BQ66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665" s="23" t="str">
        <f>IF(Presupuestos[[#This Row],[SALDO ME-MN]]&gt;0,"PENDIENTE","CANCELADO")</f>
        <v>PENDIENTE</v>
      </c>
      <c r="BS665" s="23" t="str">
        <f>IF(COUNTIFS($U$4:$U664,Presupuestos[[#This Row],[ID DOCUMENTO]])&gt;=1,IF(B664=Presupuestos[[#This Row],[ID]],"OK","DOC. DUPLICADO"),"OK")</f>
        <v>OK</v>
      </c>
    </row>
    <row r="666" spans="2:71" ht="24" x14ac:dyDescent="0.25">
      <c r="B666" s="34">
        <f>IF(Presupuestos[[#This Row],[ID DOCUMENTO]]=U665,B665,IF(B665="ID",1,B665+1))</f>
        <v>638</v>
      </c>
      <c r="C666" s="2">
        <v>45874</v>
      </c>
      <c r="D666" s="2">
        <v>45874</v>
      </c>
      <c r="E666" s="3" t="s">
        <v>838</v>
      </c>
      <c r="F666" s="25" t="s">
        <v>35</v>
      </c>
      <c r="G666" s="25" t="s">
        <v>223</v>
      </c>
      <c r="H666" s="25" t="s">
        <v>199</v>
      </c>
      <c r="I666" s="36" t="str">
        <f>IFERROR(VLOOKUP(Presupuestos[[#This Row],[AREA]]&amp;Presupuestos[[#This Row],[CONCEPTO]]&amp;Presupuestos[[#This Row],[DESCRIPCION]],Tabla28[[Columna1]:[CÓDIGO NUEVO]],2,0),"")</f>
        <v>P0303001</v>
      </c>
      <c r="J666" s="3" t="s">
        <v>666</v>
      </c>
      <c r="K666" s="3" t="s">
        <v>666</v>
      </c>
      <c r="L666" s="3" t="s">
        <v>666</v>
      </c>
      <c r="M666" s="31" t="s">
        <v>1687</v>
      </c>
      <c r="N666" s="3" t="s">
        <v>47</v>
      </c>
      <c r="O666" s="3" t="s">
        <v>300</v>
      </c>
      <c r="P666" s="3" t="s">
        <v>122</v>
      </c>
      <c r="Q666" s="3" t="str">
        <f>IFERROR(VLOOKUP(Presupuestos[[#This Row],[CLASIFICACIÓN (N)]],Tabla17[],2,0),"")</f>
        <v>Costos de ventas</v>
      </c>
      <c r="R666" s="3" t="str">
        <f>IFERROR(VLOOKUP(Presupuestos[[#This Row],[CLASIFICACIÓN (N)]],Tabla17[],3,0),"")</f>
        <v>Operativo</v>
      </c>
      <c r="S666" s="3" t="s">
        <v>16</v>
      </c>
      <c r="T666" s="3" t="str">
        <f>IFERROR(VLOOKUP(Presupuestos[[#This Row],[ALMACEN]],Tabla5[],2,0),"")</f>
        <v>Arequipa</v>
      </c>
      <c r="U666" s="19" t="str">
        <f>IFERROR(VLOOKUP(Presupuestos[[#This Row],[TIPO DE DOCUMENTO]],Tipo_Documento[],2,0)&amp;Presupuestos[[#This Row],[SERIE]]&amp;Presupuestos[[#This Row],[NUMERO]]&amp;Presupuestos[[#This Row],[RUC]],"")</f>
        <v>01FE013529520259858934</v>
      </c>
      <c r="V666" s="3" t="s">
        <v>120</v>
      </c>
      <c r="W666" s="7">
        <v>45874</v>
      </c>
      <c r="X666" s="7">
        <v>45874</v>
      </c>
      <c r="Y666" s="3" t="s">
        <v>822</v>
      </c>
      <c r="Z666" s="3">
        <v>35295</v>
      </c>
      <c r="AA666" s="3">
        <f>IFERROR(VLOOKUP(Presupuestos[[#This Row],[RAZON SOCIAL]],CHOOSE({1,2},Clientes_Proveedores[Razon Social],Clientes_Proveedores[Ruc / Dni]),2,0),"-")</f>
        <v>20259858934</v>
      </c>
      <c r="AB666" s="31" t="s">
        <v>842</v>
      </c>
      <c r="AC666" s="3" t="s">
        <v>670</v>
      </c>
      <c r="AD666" s="5">
        <v>0.18</v>
      </c>
      <c r="AE666" s="6">
        <v>8.4749999999999996</v>
      </c>
      <c r="AF666" s="6">
        <f>Presupuestos[[#This Row],[BASE]]*Presupuestos[[#This Row],[% IGV]]</f>
        <v>1.5254999999999999</v>
      </c>
      <c r="AG666" s="22">
        <f>ROUND(SUM(Presupuestos[[#This Row],[BASE]:[IGV]]),2)</f>
        <v>10</v>
      </c>
      <c r="AH666" s="9" t="str">
        <f>IF(Presupuestos[[#This Row],[MONEDA]]="USD",VLOOKUP(Presupuestos[[#This Row],[FECHA DE EMISION]],Tipo_Cambio[],3,0),"")</f>
        <v/>
      </c>
      <c r="AI666" s="22">
        <f>IFERROR(ROUND(IF(Presupuestos[[#This Row],[MONEDA]]="PEN",Presupuestos[[#This Row],[TOTAL]],Presupuestos[[#This Row],[TOTAL]]*Presupuestos[[#This Row],[TIPO DE CAMBIO]]),2),"")</f>
        <v>10</v>
      </c>
      <c r="AJ666" s="5"/>
      <c r="AK666" s="33" t="s">
        <v>671</v>
      </c>
      <c r="AL666" s="5" t="s">
        <v>715</v>
      </c>
      <c r="AM666" s="23" t="s">
        <v>671</v>
      </c>
      <c r="AN666" s="23" t="s">
        <v>671</v>
      </c>
      <c r="AO666" s="7">
        <f>IFERROR(VLOOKUP("1-"&amp;Presupuestos[[#This Row],[ID DOCUMENTO]],BD_Pagos[],7,0),"")</f>
        <v>45874</v>
      </c>
      <c r="AP666" s="16" t="str">
        <f>IFERROR(VLOOKUP("1-"&amp;Presupuestos[[#This Row],[ID DOCUMENTO]],BD_Pagos[],8,0),"")</f>
        <v>C_Ope_005</v>
      </c>
      <c r="AQ666" s="17">
        <f>IFERROR(VLOOKUP("1-"&amp;Presupuestos[[#This Row],[ID DOCUMENTO]],BD_Pagos[],9,0),"")</f>
        <v>25099</v>
      </c>
      <c r="AR666" s="54"/>
      <c r="AS666" s="7">
        <f>IFERROR(VLOOKUP("2-"&amp;Presupuestos[[#This Row],[ID DOCUMENTO]],BD_Pagos[],7,0),"")</f>
        <v>0</v>
      </c>
      <c r="AT666" s="16" t="str">
        <f>IFERROR(VLOOKUP("2-"&amp;Presupuestos[[#This Row],[ID DOCUMENTO]],BD_Pagos[],8,0),"")</f>
        <v/>
      </c>
      <c r="AU666" s="17">
        <f>IFERROR(VLOOKUP("2-"&amp;Presupuestos[[#This Row],[ID DOCUMENTO]],BD_Pagos[],9,0),"")</f>
        <v>0</v>
      </c>
      <c r="AV666" s="20">
        <f>IF(IFERROR(VLOOKUP("2-"&amp;Presupuestos[[#This Row],[ID DOCUMENTO]],BD_Pagos[],10,0),0)&gt;Presupuestos[[#This Row],[TOTAL SOLES]],Presupuestos[[#This Row],[TOTAL SOLES]],IFERROR(VLOOKUP("2-"&amp;Presupuestos[[#This Row],[ID DOCUMENTO]],BD_Pagos[],10,0),0))</f>
        <v>0</v>
      </c>
      <c r="AW666" s="7"/>
      <c r="AX666" s="16"/>
      <c r="AY666" s="17"/>
      <c r="AZ666" s="20"/>
      <c r="BA666" s="7"/>
      <c r="BB666" s="16"/>
      <c r="BC666" s="17"/>
      <c r="BD666" s="20"/>
      <c r="BE666" s="7">
        <f>IFERROR(VLOOKUP("5-"&amp;Presupuestos[[#This Row],[ID DOCUMENTO]],BD_Pagos[],7,0),"")</f>
        <v>0</v>
      </c>
      <c r="BF666" s="17">
        <f>IFERROR(VLOOKUP("5-"&amp;Presupuestos[[#This Row],[ID DOCUMENTO]],BD_Pagos[],9,0),"")</f>
        <v>0</v>
      </c>
      <c r="BG666" s="20">
        <f>IF(IFERROR(VLOOKUP("5-"&amp;Presupuestos[[#This Row],[ID DOCUMENTO]],BD_Pagos[],10,0),0)&gt;Presupuestos[[#This Row],[TOTAL SOLES]],Presupuestos[[#This Row],[TOTAL SOLES]],IFERROR(VLOOKUP("5-"&amp;Presupuestos[[#This Row],[ID DOCUMENTO]],BD_Pagos[],10,0),0))</f>
        <v>0</v>
      </c>
      <c r="BH666" s="7">
        <f>IFERROR(VLOOKUP("1-Detraccion"&amp;Presupuestos[[#This Row],[ID DOCUMENTO]],BD_Pagos[],2,0),"")</f>
        <v>0</v>
      </c>
      <c r="BI666" s="3" t="str">
        <f>IFERROR(VLOOKUP("1-Detraccion"&amp;Presupuestos[[#This Row],[ID DOCUMENTO]],BD_Pagos[],3,0),"")</f>
        <v/>
      </c>
      <c r="BJ666" s="3">
        <f>IFERROR(VLOOKUP("1-Detraccion"&amp;Presupuestos[[#This Row],[ID DOCUMENTO]],BD_Pagos[],4,0),"")</f>
        <v>0</v>
      </c>
      <c r="BK666" s="6">
        <f>IF(IFERROR(VLOOKUP("1-Detraccion"&amp;Presupuestos[[#This Row],[ID DOCUMENTO]],BD_Pagos[],5,0),0)&gt;Presupuestos[[#This Row],[TOTAL SOLES]],Presupuestos[[#This Row],[TOTAL SOLES]],IFERROR(VLOOKUP("1-Detraccion"&amp;Presupuestos[[#This Row],[ID DOCUMENTO]],BD_Pagos[],5,0),0))</f>
        <v>0</v>
      </c>
      <c r="BL666" s="6">
        <f>IF(IFERROR(VLOOKUP("1-Detraccion"&amp;Presupuestos[[#This Row],[ID DOCUMENTO]],BD_Pagos[],6,0),0)&gt;Presupuestos[[#This Row],[TOTAL SOLES]],Presupuestos[[#This Row],[TOTAL SOLES]],IFERROR(VLOOKUP("1-Detraccion"&amp;Presupuestos[[#This Row],[ID DOCUMENTO]],BD_Pagos[],6,0),0))</f>
        <v>0</v>
      </c>
      <c r="BM666" s="37"/>
      <c r="BN666" s="3"/>
      <c r="BO666" s="3"/>
      <c r="BP666" s="6"/>
      <c r="BQ66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666" s="23" t="str">
        <f>IF(Presupuestos[[#This Row],[SALDO ME-MN]]&gt;0,"PENDIENTE","CANCELADO")</f>
        <v>PENDIENTE</v>
      </c>
      <c r="BS666" s="23" t="str">
        <f>IF(COUNTIFS($U$4:$U665,Presupuestos[[#This Row],[ID DOCUMENTO]])&gt;=1,IF(B665=Presupuestos[[#This Row],[ID]],"OK","DOC. DUPLICADO"),"OK")</f>
        <v>OK</v>
      </c>
    </row>
    <row r="667" spans="2:71" x14ac:dyDescent="0.25">
      <c r="B667" s="34">
        <f>IF(Presupuestos[[#This Row],[ID DOCUMENTO]]=U666,B666,IF(B666="ID",1,B666+1))</f>
        <v>639</v>
      </c>
      <c r="C667" s="2">
        <v>45876</v>
      </c>
      <c r="D667" s="2">
        <v>45876</v>
      </c>
      <c r="E667" s="3" t="s">
        <v>838</v>
      </c>
      <c r="F667" s="25" t="s">
        <v>35</v>
      </c>
      <c r="G667" s="25" t="s">
        <v>223</v>
      </c>
      <c r="H667" s="25" t="s">
        <v>214</v>
      </c>
      <c r="I667" s="36" t="str">
        <f>IFERROR(VLOOKUP(Presupuestos[[#This Row],[AREA]]&amp;Presupuestos[[#This Row],[CONCEPTO]]&amp;Presupuestos[[#This Row],[DESCRIPCION]],Tabla28[[Columna1]:[CÓDIGO NUEVO]],2,0),"")</f>
        <v>P0303002</v>
      </c>
      <c r="J667" s="3" t="s">
        <v>666</v>
      </c>
      <c r="K667" s="3" t="s">
        <v>666</v>
      </c>
      <c r="L667" s="3" t="s">
        <v>666</v>
      </c>
      <c r="M667" s="31" t="s">
        <v>1688</v>
      </c>
      <c r="N667" s="3" t="s">
        <v>33</v>
      </c>
      <c r="O667" s="3" t="s">
        <v>308</v>
      </c>
      <c r="P667" s="3" t="s">
        <v>122</v>
      </c>
      <c r="Q667" s="3" t="str">
        <f>IFERROR(VLOOKUP(Presupuestos[[#This Row],[CLASIFICACIÓN (N)]],Tabla17[],2,0),"")</f>
        <v>Costos de ventas</v>
      </c>
      <c r="R667" s="3" t="str">
        <f>IFERROR(VLOOKUP(Presupuestos[[#This Row],[CLASIFICACIÓN (N)]],Tabla17[],3,0),"")</f>
        <v>Operativo</v>
      </c>
      <c r="S667" s="3" t="s">
        <v>16</v>
      </c>
      <c r="T667" s="3" t="str">
        <f>IFERROR(VLOOKUP(Presupuestos[[#This Row],[ALMACEN]],Tabla5[],2,0),"")</f>
        <v>Arequipa</v>
      </c>
      <c r="U667" s="19" t="str">
        <f>IFERROR(VLOOKUP(Presupuestos[[#This Row],[TIPO DE DOCUMENTO]],Tipo_Documento[],2,0)&amp;Presupuestos[[#This Row],[SERIE]]&amp;Presupuestos[[#This Row],[NUMERO]]&amp;Presupuestos[[#This Row],[RUC]],"")</f>
        <v>01F212180505820517252558</v>
      </c>
      <c r="V667" s="3" t="s">
        <v>120</v>
      </c>
      <c r="W667" s="7">
        <v>45876</v>
      </c>
      <c r="X667" s="7">
        <v>45876</v>
      </c>
      <c r="Y667" s="3" t="s">
        <v>713</v>
      </c>
      <c r="Z667" s="3">
        <v>1805058</v>
      </c>
      <c r="AA667" s="3">
        <f>IFERROR(VLOOKUP(Presupuestos[[#This Row],[RAZON SOCIAL]],CHOOSE({1,2},Clientes_Proveedores[Razon Social],Clientes_Proveedores[Ruc / Dni]),2,0),"-")</f>
        <v>20517252558</v>
      </c>
      <c r="AB667" s="31" t="s">
        <v>714</v>
      </c>
      <c r="AC667" s="3" t="s">
        <v>670</v>
      </c>
      <c r="AD667" s="5">
        <v>0.18</v>
      </c>
      <c r="AE667" s="6">
        <v>6.78</v>
      </c>
      <c r="AF667" s="6">
        <f>Presupuestos[[#This Row],[BASE]]*Presupuestos[[#This Row],[% IGV]]</f>
        <v>1.2203999999999999</v>
      </c>
      <c r="AG667" s="22">
        <f>ROUND(SUM(Presupuestos[[#This Row],[BASE]:[IGV]]),2)</f>
        <v>8</v>
      </c>
      <c r="AH667" s="9" t="str">
        <f>IF(Presupuestos[[#This Row],[MONEDA]]="USD",VLOOKUP(Presupuestos[[#This Row],[FECHA DE EMISION]],Tipo_Cambio[],3,0),"")</f>
        <v/>
      </c>
      <c r="AI667" s="22">
        <f>IFERROR(ROUND(IF(Presupuestos[[#This Row],[MONEDA]]="PEN",Presupuestos[[#This Row],[TOTAL]],Presupuestos[[#This Row],[TOTAL]]*Presupuestos[[#This Row],[TIPO DE CAMBIO]]),2),"")</f>
        <v>8</v>
      </c>
      <c r="AJ667" s="5"/>
      <c r="AK667" s="33" t="s">
        <v>671</v>
      </c>
      <c r="AL667" s="5" t="s">
        <v>715</v>
      </c>
      <c r="AM667" s="23" t="s">
        <v>671</v>
      </c>
      <c r="AN667" s="23" t="s">
        <v>671</v>
      </c>
      <c r="AO667" s="7">
        <f>IFERROR(VLOOKUP("1-"&amp;Presupuestos[[#This Row],[ID DOCUMENTO]],BD_Pagos[],7,0),"")</f>
        <v>45876</v>
      </c>
      <c r="AP667" s="16" t="str">
        <f>IFERROR(VLOOKUP("1-"&amp;Presupuestos[[#This Row],[ID DOCUMENTO]],BD_Pagos[],8,0),"")</f>
        <v>C_Ope_005</v>
      </c>
      <c r="AQ667" s="17">
        <f>IFERROR(VLOOKUP("1-"&amp;Presupuestos[[#This Row],[ID DOCUMENTO]],BD_Pagos[],9,0),"")</f>
        <v>25104</v>
      </c>
      <c r="AR667" s="54"/>
      <c r="AS667" s="7">
        <f>IFERROR(VLOOKUP("2-"&amp;Presupuestos[[#This Row],[ID DOCUMENTO]],BD_Pagos[],7,0),"")</f>
        <v>0</v>
      </c>
      <c r="AT667" s="16" t="str">
        <f>IFERROR(VLOOKUP("2-"&amp;Presupuestos[[#This Row],[ID DOCUMENTO]],BD_Pagos[],8,0),"")</f>
        <v/>
      </c>
      <c r="AU667" s="17">
        <f>IFERROR(VLOOKUP("2-"&amp;Presupuestos[[#This Row],[ID DOCUMENTO]],BD_Pagos[],9,0),"")</f>
        <v>0</v>
      </c>
      <c r="AV667" s="20">
        <f>IF(IFERROR(VLOOKUP("2-"&amp;Presupuestos[[#This Row],[ID DOCUMENTO]],BD_Pagos[],10,0),0)&gt;Presupuestos[[#This Row],[TOTAL SOLES]],Presupuestos[[#This Row],[TOTAL SOLES]],IFERROR(VLOOKUP("2-"&amp;Presupuestos[[#This Row],[ID DOCUMENTO]],BD_Pagos[],10,0),0))</f>
        <v>0</v>
      </c>
      <c r="AW667" s="7"/>
      <c r="AX667" s="16"/>
      <c r="AY667" s="17"/>
      <c r="AZ667" s="20"/>
      <c r="BA667" s="7"/>
      <c r="BB667" s="16"/>
      <c r="BC667" s="17"/>
      <c r="BD667" s="20"/>
      <c r="BE667" s="7">
        <f>IFERROR(VLOOKUP("5-"&amp;Presupuestos[[#This Row],[ID DOCUMENTO]],BD_Pagos[],7,0),"")</f>
        <v>0</v>
      </c>
      <c r="BF667" s="17">
        <f>IFERROR(VLOOKUP("5-"&amp;Presupuestos[[#This Row],[ID DOCUMENTO]],BD_Pagos[],9,0),"")</f>
        <v>0</v>
      </c>
      <c r="BG667" s="20">
        <f>IF(IFERROR(VLOOKUP("5-"&amp;Presupuestos[[#This Row],[ID DOCUMENTO]],BD_Pagos[],10,0),0)&gt;Presupuestos[[#This Row],[TOTAL SOLES]],Presupuestos[[#This Row],[TOTAL SOLES]],IFERROR(VLOOKUP("5-"&amp;Presupuestos[[#This Row],[ID DOCUMENTO]],BD_Pagos[],10,0),0))</f>
        <v>0</v>
      </c>
      <c r="BH667" s="7">
        <f>IFERROR(VLOOKUP("1-Detraccion"&amp;Presupuestos[[#This Row],[ID DOCUMENTO]],BD_Pagos[],2,0),"")</f>
        <v>0</v>
      </c>
      <c r="BI667" s="3" t="str">
        <f>IFERROR(VLOOKUP("1-Detraccion"&amp;Presupuestos[[#This Row],[ID DOCUMENTO]],BD_Pagos[],3,0),"")</f>
        <v/>
      </c>
      <c r="BJ667" s="3">
        <f>IFERROR(VLOOKUP("1-Detraccion"&amp;Presupuestos[[#This Row],[ID DOCUMENTO]],BD_Pagos[],4,0),"")</f>
        <v>0</v>
      </c>
      <c r="BK667" s="6">
        <f>IF(IFERROR(VLOOKUP("1-Detraccion"&amp;Presupuestos[[#This Row],[ID DOCUMENTO]],BD_Pagos[],5,0),0)&gt;Presupuestos[[#This Row],[TOTAL SOLES]],Presupuestos[[#This Row],[TOTAL SOLES]],IFERROR(VLOOKUP("1-Detraccion"&amp;Presupuestos[[#This Row],[ID DOCUMENTO]],BD_Pagos[],5,0),0))</f>
        <v>0</v>
      </c>
      <c r="BL667" s="6">
        <f>IF(IFERROR(VLOOKUP("1-Detraccion"&amp;Presupuestos[[#This Row],[ID DOCUMENTO]],BD_Pagos[],6,0),0)&gt;Presupuestos[[#This Row],[TOTAL SOLES]],Presupuestos[[#This Row],[TOTAL SOLES]],IFERROR(VLOOKUP("1-Detraccion"&amp;Presupuestos[[#This Row],[ID DOCUMENTO]],BD_Pagos[],6,0),0))</f>
        <v>0</v>
      </c>
      <c r="BM667" s="37"/>
      <c r="BN667" s="3"/>
      <c r="BO667" s="3"/>
      <c r="BP667" s="6"/>
      <c r="BQ66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667" s="23" t="str">
        <f>IF(Presupuestos[[#This Row],[SALDO ME-MN]]&gt;0,"PENDIENTE","CANCELADO")</f>
        <v>PENDIENTE</v>
      </c>
      <c r="BS667" s="23" t="str">
        <f>IF(COUNTIFS($U$4:$U666,Presupuestos[[#This Row],[ID DOCUMENTO]])&gt;=1,IF(B666=Presupuestos[[#This Row],[ID]],"OK","DOC. DUPLICADO"),"OK")</f>
        <v>OK</v>
      </c>
    </row>
    <row r="668" spans="2:71" x14ac:dyDescent="0.25">
      <c r="B668" s="34">
        <f>IF(Presupuestos[[#This Row],[ID DOCUMENTO]]=U667,B667,IF(B667="ID",1,B667+1))</f>
        <v>640</v>
      </c>
      <c r="C668" s="2">
        <v>45876</v>
      </c>
      <c r="D668" s="2">
        <v>45876</v>
      </c>
      <c r="E668" s="3" t="s">
        <v>838</v>
      </c>
      <c r="F668" s="25" t="s">
        <v>35</v>
      </c>
      <c r="G668" s="25" t="s">
        <v>223</v>
      </c>
      <c r="H668" s="25" t="s">
        <v>214</v>
      </c>
      <c r="I668" s="36" t="str">
        <f>IFERROR(VLOOKUP(Presupuestos[[#This Row],[AREA]]&amp;Presupuestos[[#This Row],[CONCEPTO]]&amp;Presupuestos[[#This Row],[DESCRIPCION]],Tabla28[[Columna1]:[CÓDIGO NUEVO]],2,0),"")</f>
        <v>P0303002</v>
      </c>
      <c r="J668" s="3" t="s">
        <v>666</v>
      </c>
      <c r="K668" s="3" t="s">
        <v>666</v>
      </c>
      <c r="L668" s="3" t="s">
        <v>666</v>
      </c>
      <c r="M668" s="31" t="s">
        <v>1688</v>
      </c>
      <c r="N668" s="3" t="s">
        <v>33</v>
      </c>
      <c r="O668" s="3" t="s">
        <v>308</v>
      </c>
      <c r="P668" s="3" t="s">
        <v>122</v>
      </c>
      <c r="Q668" s="3" t="str">
        <f>IFERROR(VLOOKUP(Presupuestos[[#This Row],[CLASIFICACIÓN (N)]],Tabla17[],2,0),"")</f>
        <v>Costos de ventas</v>
      </c>
      <c r="R668" s="3" t="str">
        <f>IFERROR(VLOOKUP(Presupuestos[[#This Row],[CLASIFICACIÓN (N)]],Tabla17[],3,0),"")</f>
        <v>Operativo</v>
      </c>
      <c r="S668" s="3" t="s">
        <v>16</v>
      </c>
      <c r="T668" s="3" t="str">
        <f>IFERROR(VLOOKUP(Presupuestos[[#This Row],[ALMACEN]],Tabla5[],2,0),"")</f>
        <v>Arequipa</v>
      </c>
      <c r="U668" s="19" t="str">
        <f>IFERROR(VLOOKUP(Presupuestos[[#This Row],[TIPO DE DOCUMENTO]],Tipo_Documento[],2,0)&amp;Presupuestos[[#This Row],[SERIE]]&amp;Presupuestos[[#This Row],[NUMERO]]&amp;Presupuestos[[#This Row],[RUC]],"")</f>
        <v>01F213182554620517252558</v>
      </c>
      <c r="V668" s="3" t="s">
        <v>120</v>
      </c>
      <c r="W668" s="7">
        <v>45876</v>
      </c>
      <c r="X668" s="7">
        <v>45876</v>
      </c>
      <c r="Y668" s="3" t="s">
        <v>719</v>
      </c>
      <c r="Z668" s="3">
        <v>1825546</v>
      </c>
      <c r="AA668" s="3">
        <f>IFERROR(VLOOKUP(Presupuestos[[#This Row],[RAZON SOCIAL]],CHOOSE({1,2},Clientes_Proveedores[Razon Social],Clientes_Proveedores[Ruc / Dni]),2,0),"-")</f>
        <v>20517252558</v>
      </c>
      <c r="AB668" s="31" t="s">
        <v>714</v>
      </c>
      <c r="AC668" s="3" t="s">
        <v>670</v>
      </c>
      <c r="AD668" s="5">
        <v>0.18</v>
      </c>
      <c r="AE668" s="6">
        <v>6.78</v>
      </c>
      <c r="AF668" s="6">
        <f>Presupuestos[[#This Row],[BASE]]*Presupuestos[[#This Row],[% IGV]]</f>
        <v>1.2203999999999999</v>
      </c>
      <c r="AG668" s="22">
        <f>ROUND(SUM(Presupuestos[[#This Row],[BASE]:[IGV]]),2)</f>
        <v>8</v>
      </c>
      <c r="AH668" s="9" t="str">
        <f>IF(Presupuestos[[#This Row],[MONEDA]]="USD",VLOOKUP(Presupuestos[[#This Row],[FECHA DE EMISION]],Tipo_Cambio[],3,0),"")</f>
        <v/>
      </c>
      <c r="AI668" s="22">
        <f>IFERROR(ROUND(IF(Presupuestos[[#This Row],[MONEDA]]="PEN",Presupuestos[[#This Row],[TOTAL]],Presupuestos[[#This Row],[TOTAL]]*Presupuestos[[#This Row],[TIPO DE CAMBIO]]),2),"")</f>
        <v>8</v>
      </c>
      <c r="AJ668" s="5"/>
      <c r="AK668" s="33" t="s">
        <v>671</v>
      </c>
      <c r="AL668" s="5" t="s">
        <v>715</v>
      </c>
      <c r="AM668" s="23" t="s">
        <v>671</v>
      </c>
      <c r="AN668" s="23" t="s">
        <v>671</v>
      </c>
      <c r="AO668" s="7">
        <f>IFERROR(VLOOKUP("1-"&amp;Presupuestos[[#This Row],[ID DOCUMENTO]],BD_Pagos[],7,0),"")</f>
        <v>45876</v>
      </c>
      <c r="AP668" s="16" t="str">
        <f>IFERROR(VLOOKUP("1-"&amp;Presupuestos[[#This Row],[ID DOCUMENTO]],BD_Pagos[],8,0),"")</f>
        <v>C_Ope_005</v>
      </c>
      <c r="AQ668" s="17">
        <f>IFERROR(VLOOKUP("1-"&amp;Presupuestos[[#This Row],[ID DOCUMENTO]],BD_Pagos[],9,0),"")</f>
        <v>25105</v>
      </c>
      <c r="AR668" s="54"/>
      <c r="AS668" s="7">
        <f>IFERROR(VLOOKUP("2-"&amp;Presupuestos[[#This Row],[ID DOCUMENTO]],BD_Pagos[],7,0),"")</f>
        <v>0</v>
      </c>
      <c r="AT668" s="16" t="str">
        <f>IFERROR(VLOOKUP("2-"&amp;Presupuestos[[#This Row],[ID DOCUMENTO]],BD_Pagos[],8,0),"")</f>
        <v/>
      </c>
      <c r="AU668" s="17">
        <f>IFERROR(VLOOKUP("2-"&amp;Presupuestos[[#This Row],[ID DOCUMENTO]],BD_Pagos[],9,0),"")</f>
        <v>0</v>
      </c>
      <c r="AV668" s="20">
        <f>IF(IFERROR(VLOOKUP("2-"&amp;Presupuestos[[#This Row],[ID DOCUMENTO]],BD_Pagos[],10,0),0)&gt;Presupuestos[[#This Row],[TOTAL SOLES]],Presupuestos[[#This Row],[TOTAL SOLES]],IFERROR(VLOOKUP("2-"&amp;Presupuestos[[#This Row],[ID DOCUMENTO]],BD_Pagos[],10,0),0))</f>
        <v>0</v>
      </c>
      <c r="AW668" s="7"/>
      <c r="AX668" s="16"/>
      <c r="AY668" s="17"/>
      <c r="AZ668" s="20"/>
      <c r="BA668" s="7"/>
      <c r="BB668" s="16"/>
      <c r="BC668" s="17"/>
      <c r="BD668" s="20"/>
      <c r="BE668" s="7">
        <f>IFERROR(VLOOKUP("5-"&amp;Presupuestos[[#This Row],[ID DOCUMENTO]],BD_Pagos[],7,0),"")</f>
        <v>0</v>
      </c>
      <c r="BF668" s="17">
        <f>IFERROR(VLOOKUP("5-"&amp;Presupuestos[[#This Row],[ID DOCUMENTO]],BD_Pagos[],9,0),"")</f>
        <v>0</v>
      </c>
      <c r="BG668" s="20">
        <f>IF(IFERROR(VLOOKUP("5-"&amp;Presupuestos[[#This Row],[ID DOCUMENTO]],BD_Pagos[],10,0),0)&gt;Presupuestos[[#This Row],[TOTAL SOLES]],Presupuestos[[#This Row],[TOTAL SOLES]],IFERROR(VLOOKUP("5-"&amp;Presupuestos[[#This Row],[ID DOCUMENTO]],BD_Pagos[],10,0),0))</f>
        <v>0</v>
      </c>
      <c r="BH668" s="7">
        <f>IFERROR(VLOOKUP("1-Detraccion"&amp;Presupuestos[[#This Row],[ID DOCUMENTO]],BD_Pagos[],2,0),"")</f>
        <v>0</v>
      </c>
      <c r="BI668" s="3" t="str">
        <f>IFERROR(VLOOKUP("1-Detraccion"&amp;Presupuestos[[#This Row],[ID DOCUMENTO]],BD_Pagos[],3,0),"")</f>
        <v/>
      </c>
      <c r="BJ668" s="3">
        <f>IFERROR(VLOOKUP("1-Detraccion"&amp;Presupuestos[[#This Row],[ID DOCUMENTO]],BD_Pagos[],4,0),"")</f>
        <v>0</v>
      </c>
      <c r="BK668" s="6">
        <f>IF(IFERROR(VLOOKUP("1-Detraccion"&amp;Presupuestos[[#This Row],[ID DOCUMENTO]],BD_Pagos[],5,0),0)&gt;Presupuestos[[#This Row],[TOTAL SOLES]],Presupuestos[[#This Row],[TOTAL SOLES]],IFERROR(VLOOKUP("1-Detraccion"&amp;Presupuestos[[#This Row],[ID DOCUMENTO]],BD_Pagos[],5,0),0))</f>
        <v>0</v>
      </c>
      <c r="BL668" s="6">
        <f>IF(IFERROR(VLOOKUP("1-Detraccion"&amp;Presupuestos[[#This Row],[ID DOCUMENTO]],BD_Pagos[],6,0),0)&gt;Presupuestos[[#This Row],[TOTAL SOLES]],Presupuestos[[#This Row],[TOTAL SOLES]],IFERROR(VLOOKUP("1-Detraccion"&amp;Presupuestos[[#This Row],[ID DOCUMENTO]],BD_Pagos[],6,0),0))</f>
        <v>0</v>
      </c>
      <c r="BM668" s="37"/>
      <c r="BN668" s="3"/>
      <c r="BO668" s="3"/>
      <c r="BP668" s="6"/>
      <c r="BQ66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668" s="23" t="str">
        <f>IF(Presupuestos[[#This Row],[SALDO ME-MN]]&gt;0,"PENDIENTE","CANCELADO")</f>
        <v>PENDIENTE</v>
      </c>
      <c r="BS668" s="23" t="str">
        <f>IF(COUNTIFS($U$4:$U667,Presupuestos[[#This Row],[ID DOCUMENTO]])&gt;=1,IF(B667=Presupuestos[[#This Row],[ID]],"OK","DOC. DUPLICADO"),"OK")</f>
        <v>OK</v>
      </c>
    </row>
    <row r="669" spans="2:71" x14ac:dyDescent="0.25">
      <c r="B669" s="34">
        <f>IF(Presupuestos[[#This Row],[ID DOCUMENTO]]=U668,B668,IF(B668="ID",1,B668+1))</f>
        <v>641</v>
      </c>
      <c r="C669" s="2">
        <v>45877</v>
      </c>
      <c r="D669" s="2">
        <v>45877</v>
      </c>
      <c r="E669" s="3" t="s">
        <v>838</v>
      </c>
      <c r="F669" s="25" t="s">
        <v>35</v>
      </c>
      <c r="G669" s="25" t="s">
        <v>223</v>
      </c>
      <c r="H669" s="25" t="s">
        <v>214</v>
      </c>
      <c r="I669" s="36" t="str">
        <f>IFERROR(VLOOKUP(Presupuestos[[#This Row],[AREA]]&amp;Presupuestos[[#This Row],[CONCEPTO]]&amp;Presupuestos[[#This Row],[DESCRIPCION]],Tabla28[[Columna1]:[CÓDIGO NUEVO]],2,0),"")</f>
        <v>P0303002</v>
      </c>
      <c r="J669" s="3" t="s">
        <v>666</v>
      </c>
      <c r="K669" s="3" t="s">
        <v>666</v>
      </c>
      <c r="L669" s="3" t="s">
        <v>666</v>
      </c>
      <c r="M669" s="31" t="s">
        <v>1689</v>
      </c>
      <c r="N669" s="3" t="s">
        <v>33</v>
      </c>
      <c r="O669" s="3" t="s">
        <v>308</v>
      </c>
      <c r="P669" s="3" t="s">
        <v>122</v>
      </c>
      <c r="Q669" s="3" t="str">
        <f>IFERROR(VLOOKUP(Presupuestos[[#This Row],[CLASIFICACIÓN (N)]],Tabla17[],2,0),"")</f>
        <v>Costos de ventas</v>
      </c>
      <c r="R669" s="3" t="str">
        <f>IFERROR(VLOOKUP(Presupuestos[[#This Row],[CLASIFICACIÓN (N)]],Tabla17[],3,0),"")</f>
        <v>Operativo</v>
      </c>
      <c r="S669" s="3" t="s">
        <v>16</v>
      </c>
      <c r="T669" s="3" t="str">
        <f>IFERROR(VLOOKUP(Presupuestos[[#This Row],[ALMACEN]],Tabla5[],2,0),"")</f>
        <v>Arequipa</v>
      </c>
      <c r="U669" s="19" t="str">
        <f>IFERROR(VLOOKUP(Presupuestos[[#This Row],[TIPO DE DOCUMENTO]],Tipo_Documento[],2,0)&amp;Presupuestos[[#This Row],[SERIE]]&amp;Presupuestos[[#This Row],[NUMERO]]&amp;Presupuestos[[#This Row],[RUC]],"")</f>
        <v>01F212180624620517252558</v>
      </c>
      <c r="V669" s="3" t="s">
        <v>120</v>
      </c>
      <c r="W669" s="7">
        <v>45877</v>
      </c>
      <c r="X669" s="7">
        <v>45877</v>
      </c>
      <c r="Y669" s="3" t="s">
        <v>713</v>
      </c>
      <c r="Z669" s="3">
        <v>1806246</v>
      </c>
      <c r="AA669" s="3">
        <f>IFERROR(VLOOKUP(Presupuestos[[#This Row],[RAZON SOCIAL]],CHOOSE({1,2},Clientes_Proveedores[Razon Social],Clientes_Proveedores[Ruc / Dni]),2,0),"-")</f>
        <v>20517252558</v>
      </c>
      <c r="AB669" s="31" t="s">
        <v>714</v>
      </c>
      <c r="AC669" s="3" t="s">
        <v>670</v>
      </c>
      <c r="AD669" s="5">
        <v>0.18</v>
      </c>
      <c r="AE669" s="6">
        <v>6.78</v>
      </c>
      <c r="AF669" s="6">
        <f>Presupuestos[[#This Row],[BASE]]*Presupuestos[[#This Row],[% IGV]]</f>
        <v>1.2203999999999999</v>
      </c>
      <c r="AG669" s="22">
        <f>ROUND(SUM(Presupuestos[[#This Row],[BASE]:[IGV]]),2)</f>
        <v>8</v>
      </c>
      <c r="AH669" s="9" t="str">
        <f>IF(Presupuestos[[#This Row],[MONEDA]]="USD",VLOOKUP(Presupuestos[[#This Row],[FECHA DE EMISION]],Tipo_Cambio[],3,0),"")</f>
        <v/>
      </c>
      <c r="AI669" s="22">
        <f>IFERROR(ROUND(IF(Presupuestos[[#This Row],[MONEDA]]="PEN",Presupuestos[[#This Row],[TOTAL]],Presupuestos[[#This Row],[TOTAL]]*Presupuestos[[#This Row],[TIPO DE CAMBIO]]),2),"")</f>
        <v>8</v>
      </c>
      <c r="AJ669" s="5"/>
      <c r="AK669" s="33" t="s">
        <v>671</v>
      </c>
      <c r="AL669" s="5" t="s">
        <v>715</v>
      </c>
      <c r="AM669" s="23" t="s">
        <v>671</v>
      </c>
      <c r="AN669" s="23" t="s">
        <v>671</v>
      </c>
      <c r="AO669" s="7">
        <f>IFERROR(VLOOKUP("1-"&amp;Presupuestos[[#This Row],[ID DOCUMENTO]],BD_Pagos[],7,0),"")</f>
        <v>45877</v>
      </c>
      <c r="AP669" s="16" t="str">
        <f>IFERROR(VLOOKUP("1-"&amp;Presupuestos[[#This Row],[ID DOCUMENTO]],BD_Pagos[],8,0),"")</f>
        <v>C_Ope_005</v>
      </c>
      <c r="AQ669" s="17">
        <f>IFERROR(VLOOKUP("1-"&amp;Presupuestos[[#This Row],[ID DOCUMENTO]],BD_Pagos[],9,0),"")</f>
        <v>25113</v>
      </c>
      <c r="AR669" s="54"/>
      <c r="AS669" s="7">
        <f>IFERROR(VLOOKUP("2-"&amp;Presupuestos[[#This Row],[ID DOCUMENTO]],BD_Pagos[],7,0),"")</f>
        <v>0</v>
      </c>
      <c r="AT669" s="16" t="str">
        <f>IFERROR(VLOOKUP("2-"&amp;Presupuestos[[#This Row],[ID DOCUMENTO]],BD_Pagos[],8,0),"")</f>
        <v/>
      </c>
      <c r="AU669" s="17">
        <f>IFERROR(VLOOKUP("2-"&amp;Presupuestos[[#This Row],[ID DOCUMENTO]],BD_Pagos[],9,0),"")</f>
        <v>0</v>
      </c>
      <c r="AV669" s="20">
        <f>IF(IFERROR(VLOOKUP("2-"&amp;Presupuestos[[#This Row],[ID DOCUMENTO]],BD_Pagos[],10,0),0)&gt;Presupuestos[[#This Row],[TOTAL SOLES]],Presupuestos[[#This Row],[TOTAL SOLES]],IFERROR(VLOOKUP("2-"&amp;Presupuestos[[#This Row],[ID DOCUMENTO]],BD_Pagos[],10,0),0))</f>
        <v>0</v>
      </c>
      <c r="AW669" s="7"/>
      <c r="AX669" s="16"/>
      <c r="AY669" s="17"/>
      <c r="AZ669" s="20"/>
      <c r="BA669" s="7"/>
      <c r="BB669" s="16"/>
      <c r="BC669" s="17"/>
      <c r="BD669" s="20"/>
      <c r="BE669" s="7">
        <f>IFERROR(VLOOKUP("5-"&amp;Presupuestos[[#This Row],[ID DOCUMENTO]],BD_Pagos[],7,0),"")</f>
        <v>0</v>
      </c>
      <c r="BF669" s="17">
        <f>IFERROR(VLOOKUP("5-"&amp;Presupuestos[[#This Row],[ID DOCUMENTO]],BD_Pagos[],9,0),"")</f>
        <v>0</v>
      </c>
      <c r="BG669" s="20">
        <f>IF(IFERROR(VLOOKUP("5-"&amp;Presupuestos[[#This Row],[ID DOCUMENTO]],BD_Pagos[],10,0),0)&gt;Presupuestos[[#This Row],[TOTAL SOLES]],Presupuestos[[#This Row],[TOTAL SOLES]],IFERROR(VLOOKUP("5-"&amp;Presupuestos[[#This Row],[ID DOCUMENTO]],BD_Pagos[],10,0),0))</f>
        <v>0</v>
      </c>
      <c r="BH669" s="7">
        <f>IFERROR(VLOOKUP("1-Detraccion"&amp;Presupuestos[[#This Row],[ID DOCUMENTO]],BD_Pagos[],2,0),"")</f>
        <v>0</v>
      </c>
      <c r="BI669" s="3" t="str">
        <f>IFERROR(VLOOKUP("1-Detraccion"&amp;Presupuestos[[#This Row],[ID DOCUMENTO]],BD_Pagos[],3,0),"")</f>
        <v/>
      </c>
      <c r="BJ669" s="3">
        <f>IFERROR(VLOOKUP("1-Detraccion"&amp;Presupuestos[[#This Row],[ID DOCUMENTO]],BD_Pagos[],4,0),"")</f>
        <v>0</v>
      </c>
      <c r="BK669" s="6">
        <f>IF(IFERROR(VLOOKUP("1-Detraccion"&amp;Presupuestos[[#This Row],[ID DOCUMENTO]],BD_Pagos[],5,0),0)&gt;Presupuestos[[#This Row],[TOTAL SOLES]],Presupuestos[[#This Row],[TOTAL SOLES]],IFERROR(VLOOKUP("1-Detraccion"&amp;Presupuestos[[#This Row],[ID DOCUMENTO]],BD_Pagos[],5,0),0))</f>
        <v>0</v>
      </c>
      <c r="BL669" s="6">
        <f>IF(IFERROR(VLOOKUP("1-Detraccion"&amp;Presupuestos[[#This Row],[ID DOCUMENTO]],BD_Pagos[],6,0),0)&gt;Presupuestos[[#This Row],[TOTAL SOLES]],Presupuestos[[#This Row],[TOTAL SOLES]],IFERROR(VLOOKUP("1-Detraccion"&amp;Presupuestos[[#This Row],[ID DOCUMENTO]],BD_Pagos[],6,0),0))</f>
        <v>0</v>
      </c>
      <c r="BM669" s="37"/>
      <c r="BN669" s="3"/>
      <c r="BO669" s="3"/>
      <c r="BP669" s="6"/>
      <c r="BQ66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669" s="23" t="str">
        <f>IF(Presupuestos[[#This Row],[SALDO ME-MN]]&gt;0,"PENDIENTE","CANCELADO")</f>
        <v>PENDIENTE</v>
      </c>
      <c r="BS669" s="23" t="str">
        <f>IF(COUNTIFS($U$4:$U668,Presupuestos[[#This Row],[ID DOCUMENTO]])&gt;=1,IF(B668=Presupuestos[[#This Row],[ID]],"OK","DOC. DUPLICADO"),"OK")</f>
        <v>OK</v>
      </c>
    </row>
    <row r="670" spans="2:71" x14ac:dyDescent="0.25">
      <c r="B670" s="34">
        <f>IF(Presupuestos[[#This Row],[ID DOCUMENTO]]=U669,B669,IF(B669="ID",1,B669+1))</f>
        <v>642</v>
      </c>
      <c r="C670" s="2">
        <v>45877</v>
      </c>
      <c r="D670" s="2">
        <v>45877</v>
      </c>
      <c r="E670" s="3" t="s">
        <v>838</v>
      </c>
      <c r="F670" s="25" t="s">
        <v>35</v>
      </c>
      <c r="G670" s="25" t="s">
        <v>223</v>
      </c>
      <c r="H670" s="25" t="s">
        <v>214</v>
      </c>
      <c r="I670" s="36" t="str">
        <f>IFERROR(VLOOKUP(Presupuestos[[#This Row],[AREA]]&amp;Presupuestos[[#This Row],[CONCEPTO]]&amp;Presupuestos[[#This Row],[DESCRIPCION]],Tabla28[[Columna1]:[CÓDIGO NUEVO]],2,0),"")</f>
        <v>P0303002</v>
      </c>
      <c r="J670" s="3" t="s">
        <v>666</v>
      </c>
      <c r="K670" s="3" t="s">
        <v>666</v>
      </c>
      <c r="L670" s="3" t="s">
        <v>666</v>
      </c>
      <c r="M670" s="31" t="s">
        <v>1689</v>
      </c>
      <c r="N670" s="3" t="s">
        <v>33</v>
      </c>
      <c r="O670" s="3" t="s">
        <v>308</v>
      </c>
      <c r="P670" s="3" t="s">
        <v>122</v>
      </c>
      <c r="Q670" s="3" t="str">
        <f>IFERROR(VLOOKUP(Presupuestos[[#This Row],[CLASIFICACIÓN (N)]],Tabla17[],2,0),"")</f>
        <v>Costos de ventas</v>
      </c>
      <c r="R670" s="3" t="str">
        <f>IFERROR(VLOOKUP(Presupuestos[[#This Row],[CLASIFICACIÓN (N)]],Tabla17[],3,0),"")</f>
        <v>Operativo</v>
      </c>
      <c r="S670" s="3" t="s">
        <v>16</v>
      </c>
      <c r="T670" s="3" t="str">
        <f>IFERROR(VLOOKUP(Presupuestos[[#This Row],[ALMACEN]],Tabla5[],2,0),"")</f>
        <v>Arequipa</v>
      </c>
      <c r="U670" s="19" t="str">
        <f>IFERROR(VLOOKUP(Presupuestos[[#This Row],[TIPO DE DOCUMENTO]],Tipo_Documento[],2,0)&amp;Presupuestos[[#This Row],[SERIE]]&amp;Presupuestos[[#This Row],[NUMERO]]&amp;Presupuestos[[#This Row],[RUC]],"")</f>
        <v>01F213182661520517252558</v>
      </c>
      <c r="V670" s="3" t="s">
        <v>120</v>
      </c>
      <c r="W670" s="7">
        <v>45877</v>
      </c>
      <c r="X670" s="7">
        <v>45877</v>
      </c>
      <c r="Y670" s="3" t="s">
        <v>719</v>
      </c>
      <c r="Z670" s="3">
        <v>1826615</v>
      </c>
      <c r="AA670" s="3">
        <f>IFERROR(VLOOKUP(Presupuestos[[#This Row],[RAZON SOCIAL]],CHOOSE({1,2},Clientes_Proveedores[Razon Social],Clientes_Proveedores[Ruc / Dni]),2,0),"-")</f>
        <v>20517252558</v>
      </c>
      <c r="AB670" s="31" t="s">
        <v>714</v>
      </c>
      <c r="AC670" s="3" t="s">
        <v>670</v>
      </c>
      <c r="AD670" s="5">
        <v>0.18</v>
      </c>
      <c r="AE670" s="6">
        <v>6.78</v>
      </c>
      <c r="AF670" s="6">
        <f>Presupuestos[[#This Row],[BASE]]*Presupuestos[[#This Row],[% IGV]]</f>
        <v>1.2203999999999999</v>
      </c>
      <c r="AG670" s="22">
        <f>ROUND(SUM(Presupuestos[[#This Row],[BASE]:[IGV]]),2)</f>
        <v>8</v>
      </c>
      <c r="AH670" s="9" t="str">
        <f>IF(Presupuestos[[#This Row],[MONEDA]]="USD",VLOOKUP(Presupuestos[[#This Row],[FECHA DE EMISION]],Tipo_Cambio[],3,0),"")</f>
        <v/>
      </c>
      <c r="AI670" s="22">
        <f>IFERROR(ROUND(IF(Presupuestos[[#This Row],[MONEDA]]="PEN",Presupuestos[[#This Row],[TOTAL]],Presupuestos[[#This Row],[TOTAL]]*Presupuestos[[#This Row],[TIPO DE CAMBIO]]),2),"")</f>
        <v>8</v>
      </c>
      <c r="AJ670" s="5"/>
      <c r="AK670" s="33" t="s">
        <v>671</v>
      </c>
      <c r="AL670" s="5" t="s">
        <v>715</v>
      </c>
      <c r="AM670" s="23" t="s">
        <v>671</v>
      </c>
      <c r="AN670" s="23" t="s">
        <v>671</v>
      </c>
      <c r="AO670" s="7">
        <f>IFERROR(VLOOKUP("1-"&amp;Presupuestos[[#This Row],[ID DOCUMENTO]],BD_Pagos[],7,0),"")</f>
        <v>45877</v>
      </c>
      <c r="AP670" s="16" t="str">
        <f>IFERROR(VLOOKUP("1-"&amp;Presupuestos[[#This Row],[ID DOCUMENTO]],BD_Pagos[],8,0),"")</f>
        <v>C_Ope_005</v>
      </c>
      <c r="AQ670" s="17">
        <f>IFERROR(VLOOKUP("1-"&amp;Presupuestos[[#This Row],[ID DOCUMENTO]],BD_Pagos[],9,0),"")</f>
        <v>25114</v>
      </c>
      <c r="AR670" s="54"/>
      <c r="AS670" s="7">
        <f>IFERROR(VLOOKUP("2-"&amp;Presupuestos[[#This Row],[ID DOCUMENTO]],BD_Pagos[],7,0),"")</f>
        <v>0</v>
      </c>
      <c r="AT670" s="16" t="str">
        <f>IFERROR(VLOOKUP("2-"&amp;Presupuestos[[#This Row],[ID DOCUMENTO]],BD_Pagos[],8,0),"")</f>
        <v/>
      </c>
      <c r="AU670" s="17">
        <f>IFERROR(VLOOKUP("2-"&amp;Presupuestos[[#This Row],[ID DOCUMENTO]],BD_Pagos[],9,0),"")</f>
        <v>0</v>
      </c>
      <c r="AV670" s="20">
        <f>IF(IFERROR(VLOOKUP("2-"&amp;Presupuestos[[#This Row],[ID DOCUMENTO]],BD_Pagos[],10,0),0)&gt;Presupuestos[[#This Row],[TOTAL SOLES]],Presupuestos[[#This Row],[TOTAL SOLES]],IFERROR(VLOOKUP("2-"&amp;Presupuestos[[#This Row],[ID DOCUMENTO]],BD_Pagos[],10,0),0))</f>
        <v>0</v>
      </c>
      <c r="AW670" s="7"/>
      <c r="AX670" s="16"/>
      <c r="AY670" s="17"/>
      <c r="AZ670" s="20"/>
      <c r="BA670" s="7"/>
      <c r="BB670" s="16"/>
      <c r="BC670" s="17"/>
      <c r="BD670" s="20"/>
      <c r="BE670" s="7">
        <f>IFERROR(VLOOKUP("5-"&amp;Presupuestos[[#This Row],[ID DOCUMENTO]],BD_Pagos[],7,0),"")</f>
        <v>0</v>
      </c>
      <c r="BF670" s="17">
        <f>IFERROR(VLOOKUP("5-"&amp;Presupuestos[[#This Row],[ID DOCUMENTO]],BD_Pagos[],9,0),"")</f>
        <v>0</v>
      </c>
      <c r="BG670" s="20">
        <f>IF(IFERROR(VLOOKUP("5-"&amp;Presupuestos[[#This Row],[ID DOCUMENTO]],BD_Pagos[],10,0),0)&gt;Presupuestos[[#This Row],[TOTAL SOLES]],Presupuestos[[#This Row],[TOTAL SOLES]],IFERROR(VLOOKUP("5-"&amp;Presupuestos[[#This Row],[ID DOCUMENTO]],BD_Pagos[],10,0),0))</f>
        <v>0</v>
      </c>
      <c r="BH670" s="7">
        <f>IFERROR(VLOOKUP("1-Detraccion"&amp;Presupuestos[[#This Row],[ID DOCUMENTO]],BD_Pagos[],2,0),"")</f>
        <v>0</v>
      </c>
      <c r="BI670" s="3" t="str">
        <f>IFERROR(VLOOKUP("1-Detraccion"&amp;Presupuestos[[#This Row],[ID DOCUMENTO]],BD_Pagos[],3,0),"")</f>
        <v/>
      </c>
      <c r="BJ670" s="3">
        <f>IFERROR(VLOOKUP("1-Detraccion"&amp;Presupuestos[[#This Row],[ID DOCUMENTO]],BD_Pagos[],4,0),"")</f>
        <v>0</v>
      </c>
      <c r="BK670" s="6">
        <f>IF(IFERROR(VLOOKUP("1-Detraccion"&amp;Presupuestos[[#This Row],[ID DOCUMENTO]],BD_Pagos[],5,0),0)&gt;Presupuestos[[#This Row],[TOTAL SOLES]],Presupuestos[[#This Row],[TOTAL SOLES]],IFERROR(VLOOKUP("1-Detraccion"&amp;Presupuestos[[#This Row],[ID DOCUMENTO]],BD_Pagos[],5,0),0))</f>
        <v>0</v>
      </c>
      <c r="BL670" s="6">
        <f>IF(IFERROR(VLOOKUP("1-Detraccion"&amp;Presupuestos[[#This Row],[ID DOCUMENTO]],BD_Pagos[],6,0),0)&gt;Presupuestos[[#This Row],[TOTAL SOLES]],Presupuestos[[#This Row],[TOTAL SOLES]],IFERROR(VLOOKUP("1-Detraccion"&amp;Presupuestos[[#This Row],[ID DOCUMENTO]],BD_Pagos[],6,0),0))</f>
        <v>0</v>
      </c>
      <c r="BM670" s="37"/>
      <c r="BN670" s="3"/>
      <c r="BO670" s="3"/>
      <c r="BP670" s="6"/>
      <c r="BQ67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670" s="23" t="str">
        <f>IF(Presupuestos[[#This Row],[SALDO ME-MN]]&gt;0,"PENDIENTE","CANCELADO")</f>
        <v>PENDIENTE</v>
      </c>
      <c r="BS670" s="23" t="str">
        <f>IF(COUNTIFS($U$4:$U669,Presupuestos[[#This Row],[ID DOCUMENTO]])&gt;=1,IF(B669=Presupuestos[[#This Row],[ID]],"OK","DOC. DUPLICADO"),"OK")</f>
        <v>OK</v>
      </c>
    </row>
    <row r="671" spans="2:71" ht="24" x14ac:dyDescent="0.25">
      <c r="B671" s="34">
        <f>IF(Presupuestos[[#This Row],[ID DOCUMENTO]]=U670,B670,IF(B670="ID",1,B670+1))</f>
        <v>643</v>
      </c>
      <c r="C671" s="2">
        <v>45869</v>
      </c>
      <c r="D671" s="2">
        <v>45869</v>
      </c>
      <c r="E671" s="3" t="s">
        <v>991</v>
      </c>
      <c r="F671" s="25" t="s">
        <v>43</v>
      </c>
      <c r="G671" s="25" t="s">
        <v>309</v>
      </c>
      <c r="H671" s="25" t="s">
        <v>211</v>
      </c>
      <c r="I671" s="36" t="str">
        <f>IFERROR(VLOOKUP(Presupuestos[[#This Row],[AREA]]&amp;Presupuestos[[#This Row],[CONCEPTO]]&amp;Presupuestos[[#This Row],[DESCRIPCION]],Tabla28[[Columna1]:[CÓDIGO NUEVO]],2,0),"")</f>
        <v>P0408001</v>
      </c>
      <c r="J671" s="3" t="s">
        <v>666</v>
      </c>
      <c r="K671" s="3" t="s">
        <v>666</v>
      </c>
      <c r="L671" s="3" t="s">
        <v>666</v>
      </c>
      <c r="M671" s="31" t="s">
        <v>1651</v>
      </c>
      <c r="N671" s="3"/>
      <c r="O671" s="3" t="s">
        <v>315</v>
      </c>
      <c r="P671" s="3" t="s">
        <v>147</v>
      </c>
      <c r="Q671" s="3" t="str">
        <f>IFERROR(VLOOKUP(Presupuestos[[#This Row],[CLASIFICACIÓN (N)]],Tabla17[],2,0),"")</f>
        <v>Gastos financieros</v>
      </c>
      <c r="R671" s="3" t="str">
        <f>IFERROR(VLOOKUP(Presupuestos[[#This Row],[CLASIFICACIÓN (N)]],Tabla17[],3,0),"")</f>
        <v>Operativo</v>
      </c>
      <c r="S671" s="3" t="s">
        <v>16</v>
      </c>
      <c r="T671" s="3" t="str">
        <f>IFERROR(VLOOKUP(Presupuestos[[#This Row],[ALMACEN]],Tabla5[],2,0),"")</f>
        <v>Arequipa</v>
      </c>
      <c r="U671" s="19" t="str">
        <f>IFERROR(VLOOKUP(Presupuestos[[#This Row],[TIPO DE DOCUMENTO]],Tipo_Documento[],2,0)&amp;Presupuestos[[#This Row],[SERIE]]&amp;Presupuestos[[#This Row],[NUMERO]]&amp;Presupuestos[[#This Row],[RUC]],"")</f>
        <v>01FI011610689420100047218</v>
      </c>
      <c r="V671" s="3" t="s">
        <v>120</v>
      </c>
      <c r="W671" s="7">
        <v>45878</v>
      </c>
      <c r="X671" s="7">
        <v>45878</v>
      </c>
      <c r="Y671" s="3" t="s">
        <v>1652</v>
      </c>
      <c r="Z671" s="3">
        <v>16106894</v>
      </c>
      <c r="AA671" s="3">
        <f>IFERROR(VLOOKUP(Presupuestos[[#This Row],[RAZON SOCIAL]],CHOOSE({1,2},Clientes_Proveedores[Razon Social],Clientes_Proveedores[Ruc / Dni]),2,0),"-")</f>
        <v>20100047218</v>
      </c>
      <c r="AB671" s="31" t="s">
        <v>1647</v>
      </c>
      <c r="AC671" s="3" t="s">
        <v>801</v>
      </c>
      <c r="AD671" s="5"/>
      <c r="AE671" s="6">
        <v>15</v>
      </c>
      <c r="AF671" s="6">
        <f>Presupuestos[[#This Row],[BASE]]*Presupuestos[[#This Row],[% IGV]]</f>
        <v>0</v>
      </c>
      <c r="AG671" s="22">
        <f>ROUND(SUM(Presupuestos[[#This Row],[BASE]:[IGV]]),2)</f>
        <v>15</v>
      </c>
      <c r="AH671" s="9">
        <f>IF(Presupuestos[[#This Row],[MONEDA]]="USD",VLOOKUP(Presupuestos[[#This Row],[FECHA DE EMISION]],Tipo_Cambio[],3,0),"")</f>
        <v>3.5350000000000001</v>
      </c>
      <c r="AI671" s="22">
        <f>IFERROR(ROUND(IF(Presupuestos[[#This Row],[MONEDA]]="PEN",Presupuestos[[#This Row],[TOTAL]],Presupuestos[[#This Row],[TOTAL]]*Presupuestos[[#This Row],[TIPO DE CAMBIO]]),2),"")</f>
        <v>53.03</v>
      </c>
      <c r="AJ671" s="5"/>
      <c r="AK671" s="33" t="s">
        <v>671</v>
      </c>
      <c r="AL671" s="5" t="s">
        <v>680</v>
      </c>
      <c r="AM671" s="23" t="s">
        <v>671</v>
      </c>
      <c r="AN671" s="23" t="s">
        <v>671</v>
      </c>
      <c r="AO671" s="7">
        <f>IFERROR(VLOOKUP("1-"&amp;Presupuestos[[#This Row],[ID DOCUMENTO]],BD_Pagos[],7,0),"")</f>
        <v>45869</v>
      </c>
      <c r="AP671" s="16" t="str">
        <f>IFERROR(VLOOKUP("1-"&amp;Presupuestos[[#This Row],[ID DOCUMENTO]],BD_Pagos[],8,0),"")</f>
        <v>B-BCP - Dolares</v>
      </c>
      <c r="AQ671" s="17">
        <f>IFERROR(VLOOKUP("1-"&amp;Presupuestos[[#This Row],[ID DOCUMENTO]],BD_Pagos[],9,0),"")</f>
        <v>0</v>
      </c>
      <c r="AR671" s="54"/>
      <c r="AS671" s="7">
        <f>IFERROR(VLOOKUP("2-"&amp;Presupuestos[[#This Row],[ID DOCUMENTO]],BD_Pagos[],7,0),"")</f>
        <v>45869</v>
      </c>
      <c r="AT671" s="16" t="str">
        <f>IFERROR(VLOOKUP("2-"&amp;Presupuestos[[#This Row],[ID DOCUMENTO]],BD_Pagos[],8,0),"")</f>
        <v>B-BCP - Dolares</v>
      </c>
      <c r="AU671" s="17">
        <f>IFERROR(VLOOKUP("2-"&amp;Presupuestos[[#This Row],[ID DOCUMENTO]],BD_Pagos[],9,0),"")</f>
        <v>1147159</v>
      </c>
      <c r="AV671" s="20">
        <f>IF(IFERROR(VLOOKUP("2-"&amp;Presupuestos[[#This Row],[ID DOCUMENTO]],BD_Pagos[],10,0),0)&gt;Presupuestos[[#This Row],[TOTAL SOLES]],Presupuestos[[#This Row],[TOTAL SOLES]],IFERROR(VLOOKUP("2-"&amp;Presupuestos[[#This Row],[ID DOCUMENTO]],BD_Pagos[],10,0),0))</f>
        <v>2</v>
      </c>
      <c r="AW671" s="7"/>
      <c r="AX671" s="16"/>
      <c r="AY671" s="17"/>
      <c r="AZ671" s="20"/>
      <c r="BA671" s="7"/>
      <c r="BB671" s="16"/>
      <c r="BC671" s="17"/>
      <c r="BD671" s="20"/>
      <c r="BE671" s="7">
        <f>IFERROR(VLOOKUP("5-"&amp;Presupuestos[[#This Row],[ID DOCUMENTO]],BD_Pagos[],7,0),"")</f>
        <v>0</v>
      </c>
      <c r="BF671" s="17">
        <f>IFERROR(VLOOKUP("5-"&amp;Presupuestos[[#This Row],[ID DOCUMENTO]],BD_Pagos[],9,0),"")</f>
        <v>0</v>
      </c>
      <c r="BG671" s="20">
        <f>IF(IFERROR(VLOOKUP("5-"&amp;Presupuestos[[#This Row],[ID DOCUMENTO]],BD_Pagos[],10,0),0)&gt;Presupuestos[[#This Row],[TOTAL SOLES]],Presupuestos[[#This Row],[TOTAL SOLES]],IFERROR(VLOOKUP("5-"&amp;Presupuestos[[#This Row],[ID DOCUMENTO]],BD_Pagos[],10,0),0))</f>
        <v>0</v>
      </c>
      <c r="BH671" s="7">
        <f>IFERROR(VLOOKUP("1-Detraccion"&amp;Presupuestos[[#This Row],[ID DOCUMENTO]],BD_Pagos[],2,0),"")</f>
        <v>0</v>
      </c>
      <c r="BI671" s="3" t="str">
        <f>IFERROR(VLOOKUP("1-Detraccion"&amp;Presupuestos[[#This Row],[ID DOCUMENTO]],BD_Pagos[],3,0),"")</f>
        <v/>
      </c>
      <c r="BJ671" s="3">
        <f>IFERROR(VLOOKUP("1-Detraccion"&amp;Presupuestos[[#This Row],[ID DOCUMENTO]],BD_Pagos[],4,0),"")</f>
        <v>0</v>
      </c>
      <c r="BK671" s="6">
        <f>IF(IFERROR(VLOOKUP("1-Detraccion"&amp;Presupuestos[[#This Row],[ID DOCUMENTO]],BD_Pagos[],5,0),0)&gt;Presupuestos[[#This Row],[TOTAL SOLES]],Presupuestos[[#This Row],[TOTAL SOLES]],IFERROR(VLOOKUP("1-Detraccion"&amp;Presupuestos[[#This Row],[ID DOCUMENTO]],BD_Pagos[],5,0),0))</f>
        <v>0</v>
      </c>
      <c r="BL671" s="6">
        <f>IF(IFERROR(VLOOKUP("1-Detraccion"&amp;Presupuestos[[#This Row],[ID DOCUMENTO]],BD_Pagos[],6,0),0)&gt;Presupuestos[[#This Row],[TOTAL SOLES]],Presupuestos[[#This Row],[TOTAL SOLES]],IFERROR(VLOOKUP("1-Detraccion"&amp;Presupuestos[[#This Row],[ID DOCUMENTO]],BD_Pagos[],6,0),0))</f>
        <v>0</v>
      </c>
      <c r="BM671" s="37"/>
      <c r="BN671" s="3"/>
      <c r="BO671" s="3"/>
      <c r="BP671" s="6"/>
      <c r="BQ67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v>
      </c>
      <c r="BR671" s="23" t="str">
        <f>IF(Presupuestos[[#This Row],[SALDO ME-MN]]&gt;0,"PENDIENTE","CANCELADO")</f>
        <v>PENDIENTE</v>
      </c>
      <c r="BS671" s="23" t="str">
        <f>IF(COUNTIFS($U$4:$U670,Presupuestos[[#This Row],[ID DOCUMENTO]])&gt;=1,IF(B670=Presupuestos[[#This Row],[ID]],"OK","DOC. DUPLICADO"),"OK")</f>
        <v>OK</v>
      </c>
    </row>
    <row r="672" spans="2:71" ht="36" x14ac:dyDescent="0.25">
      <c r="B672" s="34">
        <f>IF(Presupuestos[[#This Row],[ID DOCUMENTO]]=U671,B671,IF(B671="ID",1,B671+1))</f>
        <v>644</v>
      </c>
      <c r="C672" s="2">
        <v>45852</v>
      </c>
      <c r="D672" s="2">
        <v>45852</v>
      </c>
      <c r="E672" s="3" t="s">
        <v>746</v>
      </c>
      <c r="F672" s="25" t="s">
        <v>65</v>
      </c>
      <c r="G672" s="25" t="s">
        <v>316</v>
      </c>
      <c r="H672" s="25" t="s">
        <v>574</v>
      </c>
      <c r="I672" s="36" t="str">
        <f>IFERROR(VLOOKUP(Presupuestos[[#This Row],[AREA]]&amp;Presupuestos[[#This Row],[CONCEPTO]]&amp;Presupuestos[[#This Row],[DESCRIPCION]],Tabla28[[Columna1]:[CÓDIGO NUEVO]],2,0),"")</f>
        <v>P0903001</v>
      </c>
      <c r="J672" s="3" t="s">
        <v>1690</v>
      </c>
      <c r="K672" s="3" t="s">
        <v>666</v>
      </c>
      <c r="L672" s="3" t="s">
        <v>666</v>
      </c>
      <c r="M672" s="31" t="s">
        <v>1691</v>
      </c>
      <c r="N672" s="3"/>
      <c r="O672" s="3" t="s">
        <v>315</v>
      </c>
      <c r="P672" s="3" t="s">
        <v>142</v>
      </c>
      <c r="Q672" s="3" t="str">
        <f>IFERROR(VLOOKUP(Presupuestos[[#This Row],[CLASIFICACIÓN (N)]],Tabla17[],2,0),"")</f>
        <v>Gastos no operativos</v>
      </c>
      <c r="R672" s="3" t="str">
        <f>IFERROR(VLOOKUP(Presupuestos[[#This Row],[CLASIFICACIÓN (N)]],Tabla17[],3,0),"")</f>
        <v>Operativo</v>
      </c>
      <c r="S672" s="3" t="s">
        <v>16</v>
      </c>
      <c r="T672" s="3" t="str">
        <f>IFERROR(VLOOKUP(Presupuestos[[#This Row],[ALMACEN]],Tabla5[],2,0),"")</f>
        <v>Arequipa</v>
      </c>
      <c r="U672" s="19" t="str">
        <f>IFERROR(VLOOKUP(Presupuestos[[#This Row],[TIPO DE DOCUMENTO]],Tipo_Documento[],2,0)&amp;Presupuestos[[#This Row],[SERIE]]&amp;Presupuestos[[#This Row],[NUMERO]]&amp;Presupuestos[[#This Row],[RUC]],"")</f>
        <v>00212785111111111</v>
      </c>
      <c r="V672" s="3" t="s">
        <v>112</v>
      </c>
      <c r="W672" s="7">
        <v>45852</v>
      </c>
      <c r="X672" s="7">
        <v>45862</v>
      </c>
      <c r="Y672" s="3"/>
      <c r="Z672" s="3">
        <v>2127851</v>
      </c>
      <c r="AA672" s="3">
        <f>IFERROR(VLOOKUP(Presupuestos[[#This Row],[RAZON SOCIAL]],CHOOSE({1,2},Clientes_Proveedores[Razon Social],Clientes_Proveedores[Ruc / Dni]),2,0),"-")</f>
        <v>11111111</v>
      </c>
      <c r="AB672" s="31" t="s">
        <v>916</v>
      </c>
      <c r="AC672" s="3" t="s">
        <v>801</v>
      </c>
      <c r="AD672" s="5"/>
      <c r="AE672" s="6">
        <v>107.46</v>
      </c>
      <c r="AF672" s="6">
        <f>Presupuestos[[#This Row],[BASE]]*Presupuestos[[#This Row],[% IGV]]</f>
        <v>0</v>
      </c>
      <c r="AG672" s="22">
        <f>ROUND(SUM(Presupuestos[[#This Row],[BASE]:[IGV]]),2)</f>
        <v>107.46</v>
      </c>
      <c r="AH672" s="9">
        <f>IF(Presupuestos[[#This Row],[MONEDA]]="USD",VLOOKUP(Presupuestos[[#This Row],[FECHA DE EMISION]],Tipo_Cambio[],3,0),"")</f>
        <v>3.5569999999999999</v>
      </c>
      <c r="AI672" s="22">
        <f>IFERROR(ROUND(IF(Presupuestos[[#This Row],[MONEDA]]="PEN",Presupuestos[[#This Row],[TOTAL]],Presupuestos[[#This Row],[TOTAL]]*Presupuestos[[#This Row],[TIPO DE CAMBIO]]),2),"")</f>
        <v>382.24</v>
      </c>
      <c r="AJ672" s="5"/>
      <c r="AK672" s="33"/>
      <c r="AL672" s="5" t="s">
        <v>680</v>
      </c>
      <c r="AM672" s="23"/>
      <c r="AN672" s="23"/>
      <c r="AO672" s="7" t="str">
        <f>IFERROR(VLOOKUP("1-"&amp;Presupuestos[[#This Row],[ID DOCUMENTO]],BD_Pagos[],7,0),"")</f>
        <v/>
      </c>
      <c r="AP672" s="16" t="str">
        <f>IFERROR(VLOOKUP("1-"&amp;Presupuestos[[#This Row],[ID DOCUMENTO]],BD_Pagos[],8,0),"")</f>
        <v/>
      </c>
      <c r="AQ672" s="17" t="str">
        <f>IFERROR(VLOOKUP("1-"&amp;Presupuestos[[#This Row],[ID DOCUMENTO]],BD_Pagos[],9,0),"")</f>
        <v/>
      </c>
      <c r="AR672" s="54"/>
      <c r="AS672" s="7" t="str">
        <f>IFERROR(VLOOKUP("2-"&amp;Presupuestos[[#This Row],[ID DOCUMENTO]],BD_Pagos[],7,0),"")</f>
        <v/>
      </c>
      <c r="AT672" s="16" t="str">
        <f>IFERROR(VLOOKUP("2-"&amp;Presupuestos[[#This Row],[ID DOCUMENTO]],BD_Pagos[],8,0),"")</f>
        <v/>
      </c>
      <c r="AU672" s="17" t="str">
        <f>IFERROR(VLOOKUP("2-"&amp;Presupuestos[[#This Row],[ID DOCUMENTO]],BD_Pagos[],9,0),"")</f>
        <v/>
      </c>
      <c r="AV672" s="20">
        <f>IF(IFERROR(VLOOKUP("2-"&amp;Presupuestos[[#This Row],[ID DOCUMENTO]],BD_Pagos[],10,0),0)&gt;Presupuestos[[#This Row],[TOTAL SOLES]],Presupuestos[[#This Row],[TOTAL SOLES]],IFERROR(VLOOKUP("2-"&amp;Presupuestos[[#This Row],[ID DOCUMENTO]],BD_Pagos[],10,0),0))</f>
        <v>0</v>
      </c>
      <c r="AW672" s="7"/>
      <c r="AX672" s="16"/>
      <c r="AY672" s="17"/>
      <c r="AZ672" s="20"/>
      <c r="BA672" s="7"/>
      <c r="BB672" s="16"/>
      <c r="BC672" s="17"/>
      <c r="BD672" s="20"/>
      <c r="BE672" s="7" t="str">
        <f>IFERROR(VLOOKUP("5-"&amp;Presupuestos[[#This Row],[ID DOCUMENTO]],BD_Pagos[],7,0),"")</f>
        <v/>
      </c>
      <c r="BF672" s="17" t="str">
        <f>IFERROR(VLOOKUP("5-"&amp;Presupuestos[[#This Row],[ID DOCUMENTO]],BD_Pagos[],9,0),"")</f>
        <v/>
      </c>
      <c r="BG672" s="20">
        <f>IF(IFERROR(VLOOKUP("5-"&amp;Presupuestos[[#This Row],[ID DOCUMENTO]],BD_Pagos[],10,0),0)&gt;Presupuestos[[#This Row],[TOTAL SOLES]],Presupuestos[[#This Row],[TOTAL SOLES]],IFERROR(VLOOKUP("5-"&amp;Presupuestos[[#This Row],[ID DOCUMENTO]],BD_Pagos[],10,0),0))</f>
        <v>0</v>
      </c>
      <c r="BH672" s="7" t="str">
        <f>IFERROR(VLOOKUP("1-Detraccion"&amp;Presupuestos[[#This Row],[ID DOCUMENTO]],BD_Pagos[],2,0),"")</f>
        <v/>
      </c>
      <c r="BI672" s="3" t="str">
        <f>IFERROR(VLOOKUP("1-Detraccion"&amp;Presupuestos[[#This Row],[ID DOCUMENTO]],BD_Pagos[],3,0),"")</f>
        <v/>
      </c>
      <c r="BJ672" s="3" t="str">
        <f>IFERROR(VLOOKUP("1-Detraccion"&amp;Presupuestos[[#This Row],[ID DOCUMENTO]],BD_Pagos[],4,0),"")</f>
        <v/>
      </c>
      <c r="BK672" s="6">
        <f>IF(IFERROR(VLOOKUP("1-Detraccion"&amp;Presupuestos[[#This Row],[ID DOCUMENTO]],BD_Pagos[],5,0),0)&gt;Presupuestos[[#This Row],[TOTAL SOLES]],Presupuestos[[#This Row],[TOTAL SOLES]],IFERROR(VLOOKUP("1-Detraccion"&amp;Presupuestos[[#This Row],[ID DOCUMENTO]],BD_Pagos[],5,0),0))</f>
        <v>0</v>
      </c>
      <c r="BL672" s="6">
        <f>IF(IFERROR(VLOOKUP("1-Detraccion"&amp;Presupuestos[[#This Row],[ID DOCUMENTO]],BD_Pagos[],6,0),0)&gt;Presupuestos[[#This Row],[TOTAL SOLES]],Presupuestos[[#This Row],[TOTAL SOLES]],IFERROR(VLOOKUP("1-Detraccion"&amp;Presupuestos[[#This Row],[ID DOCUMENTO]],BD_Pagos[],6,0),0))</f>
        <v>0</v>
      </c>
      <c r="BM672" s="37"/>
      <c r="BN672" s="3"/>
      <c r="BO672" s="3"/>
      <c r="BP672" s="6"/>
      <c r="BQ67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107.46</v>
      </c>
      <c r="BR672" s="23" t="str">
        <f>IF(Presupuestos[[#This Row],[SALDO ME-MN]]&gt;0,"PENDIENTE","CANCELADO")</f>
        <v>PENDIENTE</v>
      </c>
      <c r="BS672" s="23" t="str">
        <f>IF(COUNTIFS($U$4:$U671,Presupuestos[[#This Row],[ID DOCUMENTO]])&gt;=1,IF(B671=Presupuestos[[#This Row],[ID]],"OK","DOC. DUPLICADO"),"OK")</f>
        <v>OK</v>
      </c>
    </row>
    <row r="673" spans="2:71" ht="24" x14ac:dyDescent="0.25">
      <c r="B673" s="34">
        <f>IF(Presupuestos[[#This Row],[ID DOCUMENTO]]=U672,B672,IF(B672="ID",1,B672+1))</f>
        <v>645</v>
      </c>
      <c r="C673" s="2">
        <v>45852</v>
      </c>
      <c r="D673" s="2">
        <v>45852</v>
      </c>
      <c r="E673" s="3" t="s">
        <v>746</v>
      </c>
      <c r="F673" s="25" t="s">
        <v>65</v>
      </c>
      <c r="G673" s="25" t="s">
        <v>316</v>
      </c>
      <c r="H673" s="25" t="s">
        <v>574</v>
      </c>
      <c r="I673" s="36" t="str">
        <f>IFERROR(VLOOKUP(Presupuestos[[#This Row],[AREA]]&amp;Presupuestos[[#This Row],[CONCEPTO]]&amp;Presupuestos[[#This Row],[DESCRIPCION]],Tabla28[[Columna1]:[CÓDIGO NUEVO]],2,0),"")</f>
        <v>P0903001</v>
      </c>
      <c r="J673" s="3" t="s">
        <v>1690</v>
      </c>
      <c r="K673" s="3" t="s">
        <v>666</v>
      </c>
      <c r="L673" s="3" t="s">
        <v>666</v>
      </c>
      <c r="M673" s="31" t="s">
        <v>1692</v>
      </c>
      <c r="N673" s="3"/>
      <c r="O673" s="3" t="s">
        <v>315</v>
      </c>
      <c r="P673" s="3" t="s">
        <v>142</v>
      </c>
      <c r="Q673" s="3" t="str">
        <f>IFERROR(VLOOKUP(Presupuestos[[#This Row],[CLASIFICACIÓN (N)]],Tabla17[],2,0),"")</f>
        <v>Gastos no operativos</v>
      </c>
      <c r="R673" s="3" t="str">
        <f>IFERROR(VLOOKUP(Presupuestos[[#This Row],[CLASIFICACIÓN (N)]],Tabla17[],3,0),"")</f>
        <v>Operativo</v>
      </c>
      <c r="S673" s="3" t="s">
        <v>16</v>
      </c>
      <c r="T673" s="3" t="str">
        <f>IFERROR(VLOOKUP(Presupuestos[[#This Row],[ALMACEN]],Tabla5[],2,0),"")</f>
        <v>Arequipa</v>
      </c>
      <c r="U673" s="19" t="str">
        <f>IFERROR(VLOOKUP(Presupuestos[[#This Row],[TIPO DE DOCUMENTO]],Tipo_Documento[],2,0)&amp;Presupuestos[[#This Row],[SERIE]]&amp;Presupuestos[[#This Row],[NUMERO]]&amp;Presupuestos[[#This Row],[RUC]],"")</f>
        <v>001592420552024355</v>
      </c>
      <c r="V673" s="3" t="s">
        <v>112</v>
      </c>
      <c r="W673" s="7">
        <v>45852</v>
      </c>
      <c r="X673" s="7">
        <v>45866</v>
      </c>
      <c r="Y673" s="3"/>
      <c r="Z673" s="3">
        <v>15924</v>
      </c>
      <c r="AA673" s="3">
        <f>IFERROR(VLOOKUP(Presupuestos[[#This Row],[RAZON SOCIAL]],CHOOSE({1,2},Clientes_Proveedores[Razon Social],Clientes_Proveedores[Ruc / Dni]),2,0),"-")</f>
        <v>20552024355</v>
      </c>
      <c r="AB673" s="31" t="s">
        <v>1693</v>
      </c>
      <c r="AC673" s="3" t="s">
        <v>670</v>
      </c>
      <c r="AD673" s="5">
        <v>0.18</v>
      </c>
      <c r="AE673" s="6">
        <v>57.5</v>
      </c>
      <c r="AF673" s="6">
        <f>Presupuestos[[#This Row],[BASE]]*Presupuestos[[#This Row],[% IGV]]</f>
        <v>10.35</v>
      </c>
      <c r="AG673" s="22">
        <f>ROUND(SUM(Presupuestos[[#This Row],[BASE]:[IGV]]),2)</f>
        <v>67.849999999999994</v>
      </c>
      <c r="AH673" s="9" t="str">
        <f>IF(Presupuestos[[#This Row],[MONEDA]]="USD",VLOOKUP(Presupuestos[[#This Row],[FECHA DE EMISION]],Tipo_Cambio[],3,0),"")</f>
        <v/>
      </c>
      <c r="AI673" s="22">
        <f>IFERROR(ROUND(IF(Presupuestos[[#This Row],[MONEDA]]="PEN",Presupuestos[[#This Row],[TOTAL]],Presupuestos[[#This Row],[TOTAL]]*Presupuestos[[#This Row],[TIPO DE CAMBIO]]),2),"")</f>
        <v>67.849999999999994</v>
      </c>
      <c r="AJ673" s="5"/>
      <c r="AK673" s="33"/>
      <c r="AL673" s="5" t="s">
        <v>680</v>
      </c>
      <c r="AM673" s="23"/>
      <c r="AN673" s="23"/>
      <c r="AO673" s="7" t="str">
        <f>IFERROR(VLOOKUP("1-"&amp;Presupuestos[[#This Row],[ID DOCUMENTO]],BD_Pagos[],7,0),"")</f>
        <v/>
      </c>
      <c r="AP673" s="16" t="str">
        <f>IFERROR(VLOOKUP("1-"&amp;Presupuestos[[#This Row],[ID DOCUMENTO]],BD_Pagos[],8,0),"")</f>
        <v/>
      </c>
      <c r="AQ673" s="17" t="str">
        <f>IFERROR(VLOOKUP("1-"&amp;Presupuestos[[#This Row],[ID DOCUMENTO]],BD_Pagos[],9,0),"")</f>
        <v/>
      </c>
      <c r="AR673" s="54"/>
      <c r="AS673" s="7" t="str">
        <f>IFERROR(VLOOKUP("2-"&amp;Presupuestos[[#This Row],[ID DOCUMENTO]],BD_Pagos[],7,0),"")</f>
        <v/>
      </c>
      <c r="AT673" s="16" t="str">
        <f>IFERROR(VLOOKUP("2-"&amp;Presupuestos[[#This Row],[ID DOCUMENTO]],BD_Pagos[],8,0),"")</f>
        <v/>
      </c>
      <c r="AU673" s="17" t="str">
        <f>IFERROR(VLOOKUP("2-"&amp;Presupuestos[[#This Row],[ID DOCUMENTO]],BD_Pagos[],9,0),"")</f>
        <v/>
      </c>
      <c r="AV673" s="20">
        <f>IF(IFERROR(VLOOKUP("2-"&amp;Presupuestos[[#This Row],[ID DOCUMENTO]],BD_Pagos[],10,0),0)&gt;Presupuestos[[#This Row],[TOTAL SOLES]],Presupuestos[[#This Row],[TOTAL SOLES]],IFERROR(VLOOKUP("2-"&amp;Presupuestos[[#This Row],[ID DOCUMENTO]],BD_Pagos[],10,0),0))</f>
        <v>0</v>
      </c>
      <c r="AW673" s="7"/>
      <c r="AX673" s="16"/>
      <c r="AY673" s="17"/>
      <c r="AZ673" s="20"/>
      <c r="BA673" s="7"/>
      <c r="BB673" s="16"/>
      <c r="BC673" s="17"/>
      <c r="BD673" s="20"/>
      <c r="BE673" s="7" t="str">
        <f>IFERROR(VLOOKUP("5-"&amp;Presupuestos[[#This Row],[ID DOCUMENTO]],BD_Pagos[],7,0),"")</f>
        <v/>
      </c>
      <c r="BF673" s="17" t="str">
        <f>IFERROR(VLOOKUP("5-"&amp;Presupuestos[[#This Row],[ID DOCUMENTO]],BD_Pagos[],9,0),"")</f>
        <v/>
      </c>
      <c r="BG673" s="20">
        <f>IF(IFERROR(VLOOKUP("5-"&amp;Presupuestos[[#This Row],[ID DOCUMENTO]],BD_Pagos[],10,0),0)&gt;Presupuestos[[#This Row],[TOTAL SOLES]],Presupuestos[[#This Row],[TOTAL SOLES]],IFERROR(VLOOKUP("5-"&amp;Presupuestos[[#This Row],[ID DOCUMENTO]],BD_Pagos[],10,0),0))</f>
        <v>0</v>
      </c>
      <c r="BH673" s="7" t="str">
        <f>IFERROR(VLOOKUP("1-Detraccion"&amp;Presupuestos[[#This Row],[ID DOCUMENTO]],BD_Pagos[],2,0),"")</f>
        <v/>
      </c>
      <c r="BI673" s="3" t="str">
        <f>IFERROR(VLOOKUP("1-Detraccion"&amp;Presupuestos[[#This Row],[ID DOCUMENTO]],BD_Pagos[],3,0),"")</f>
        <v/>
      </c>
      <c r="BJ673" s="3" t="str">
        <f>IFERROR(VLOOKUP("1-Detraccion"&amp;Presupuestos[[#This Row],[ID DOCUMENTO]],BD_Pagos[],4,0),"")</f>
        <v/>
      </c>
      <c r="BK673" s="6">
        <f>IF(IFERROR(VLOOKUP("1-Detraccion"&amp;Presupuestos[[#This Row],[ID DOCUMENTO]],BD_Pagos[],5,0),0)&gt;Presupuestos[[#This Row],[TOTAL SOLES]],Presupuestos[[#This Row],[TOTAL SOLES]],IFERROR(VLOOKUP("1-Detraccion"&amp;Presupuestos[[#This Row],[ID DOCUMENTO]],BD_Pagos[],5,0),0))</f>
        <v>0</v>
      </c>
      <c r="BL673" s="6">
        <f>IF(IFERROR(VLOOKUP("1-Detraccion"&amp;Presupuestos[[#This Row],[ID DOCUMENTO]],BD_Pagos[],6,0),0)&gt;Presupuestos[[#This Row],[TOTAL SOLES]],Presupuestos[[#This Row],[TOTAL SOLES]],IFERROR(VLOOKUP("1-Detraccion"&amp;Presupuestos[[#This Row],[ID DOCUMENTO]],BD_Pagos[],6,0),0))</f>
        <v>0</v>
      </c>
      <c r="BM673" s="37"/>
      <c r="BN673" s="3"/>
      <c r="BO673" s="3"/>
      <c r="BP673" s="6"/>
      <c r="BQ67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67.849999999999994</v>
      </c>
      <c r="BR673" s="23" t="str">
        <f>IF(Presupuestos[[#This Row],[SALDO ME-MN]]&gt;0,"PENDIENTE","CANCELADO")</f>
        <v>PENDIENTE</v>
      </c>
      <c r="BS673" s="23" t="str">
        <f>IF(COUNTIFS($U$4:$U672,Presupuestos[[#This Row],[ID DOCUMENTO]])&gt;=1,IF(B672=Presupuestos[[#This Row],[ID]],"OK","DOC. DUPLICADO"),"OK")</f>
        <v>OK</v>
      </c>
    </row>
    <row r="674" spans="2:71" x14ac:dyDescent="0.25">
      <c r="B674" s="34">
        <f>IF(Presupuestos[[#This Row],[ID DOCUMENTO]]=U673,B673,IF(B673="ID",1,B673+1))</f>
        <v>646</v>
      </c>
      <c r="C674" s="2">
        <v>45848</v>
      </c>
      <c r="D674" s="2">
        <v>45848</v>
      </c>
      <c r="E674" s="3" t="s">
        <v>991</v>
      </c>
      <c r="F674" s="25" t="s">
        <v>9</v>
      </c>
      <c r="G674" s="25" t="s">
        <v>45</v>
      </c>
      <c r="H674" s="25" t="s">
        <v>23</v>
      </c>
      <c r="I674" s="36" t="str">
        <f>IFERROR(VLOOKUP(Presupuestos[[#This Row],[AREA]]&amp;Presupuestos[[#This Row],[CONCEPTO]]&amp;Presupuestos[[#This Row],[DESCRIPCION]],Tabla28[[Columna1]:[CÓDIGO NUEVO]],2,0),"")</f>
        <v>P0104001</v>
      </c>
      <c r="J674" s="3" t="s">
        <v>666</v>
      </c>
      <c r="K674" s="3" t="s">
        <v>666</v>
      </c>
      <c r="L674" s="3" t="s">
        <v>666</v>
      </c>
      <c r="M674" s="31" t="s">
        <v>1694</v>
      </c>
      <c r="N674" s="3"/>
      <c r="O674" s="3" t="s">
        <v>315</v>
      </c>
      <c r="P674" s="3" t="s">
        <v>127</v>
      </c>
      <c r="Q674" s="3" t="str">
        <f>IFERROR(VLOOKUP(Presupuestos[[#This Row],[CLASIFICACIÓN (N)]],Tabla17[],2,0),"")</f>
        <v>Gastos operativos</v>
      </c>
      <c r="R674" s="3" t="str">
        <f>IFERROR(VLOOKUP(Presupuestos[[#This Row],[CLASIFICACIÓN (N)]],Tabla17[],3,0),"")</f>
        <v>Operativo</v>
      </c>
      <c r="S674" s="3" t="s">
        <v>41</v>
      </c>
      <c r="T674" s="3" t="str">
        <f>IFERROR(VLOOKUP(Presupuestos[[#This Row],[ALMACEN]],Tabla5[],2,0),"")</f>
        <v>Lima</v>
      </c>
      <c r="U674" s="19" t="str">
        <f>IFERROR(VLOOKUP(Presupuestos[[#This Row],[TIPO DE DOCUMENTO]],Tipo_Documento[],2,0)&amp;Presupuestos[[#This Row],[SERIE]]&amp;Presupuestos[[#This Row],[NUMERO]]&amp;Presupuestos[[#This Row],[RUC]],"")</f>
        <v>14S1061051676320100152356</v>
      </c>
      <c r="V674" s="3" t="s">
        <v>166</v>
      </c>
      <c r="W674" s="7">
        <v>45849</v>
      </c>
      <c r="X674" s="7">
        <v>45864</v>
      </c>
      <c r="Y674" s="3" t="s">
        <v>1695</v>
      </c>
      <c r="Z674" s="3">
        <v>10516763</v>
      </c>
      <c r="AA674" s="3">
        <f>IFERROR(VLOOKUP(Presupuestos[[#This Row],[RAZON SOCIAL]],CHOOSE({1,2},Clientes_Proveedores[Razon Social],Clientes_Proveedores[Ruc / Dni]),2,0),"-")</f>
        <v>20100152356</v>
      </c>
      <c r="AB674" s="31" t="s">
        <v>1696</v>
      </c>
      <c r="AC674" s="3" t="s">
        <v>670</v>
      </c>
      <c r="AD674" s="5"/>
      <c r="AE674" s="6">
        <v>15.2</v>
      </c>
      <c r="AF674" s="6">
        <f>Presupuestos[[#This Row],[BASE]]*Presupuestos[[#This Row],[% IGV]]</f>
        <v>0</v>
      </c>
      <c r="AG674" s="22">
        <f>ROUND(SUM(Presupuestos[[#This Row],[BASE]:[IGV]]),2)</f>
        <v>15.2</v>
      </c>
      <c r="AH674" s="9" t="str">
        <f>IF(Presupuestos[[#This Row],[MONEDA]]="USD",VLOOKUP(Presupuestos[[#This Row],[FECHA DE EMISION]],Tipo_Cambio[],3,0),"")</f>
        <v/>
      </c>
      <c r="AI674" s="22">
        <f>IFERROR(ROUND(IF(Presupuestos[[#This Row],[MONEDA]]="PEN",Presupuestos[[#This Row],[TOTAL]],Presupuestos[[#This Row],[TOTAL]]*Presupuestos[[#This Row],[TIPO DE CAMBIO]]),2),"")</f>
        <v>15.2</v>
      </c>
      <c r="AJ674" s="5"/>
      <c r="AK674" s="33" t="s">
        <v>671</v>
      </c>
      <c r="AL674" s="5" t="s">
        <v>680</v>
      </c>
      <c r="AM674" s="23" t="s">
        <v>671</v>
      </c>
      <c r="AN674" s="23" t="s">
        <v>671</v>
      </c>
      <c r="AO674" s="7">
        <f>IFERROR(VLOOKUP("1-"&amp;Presupuestos[[#This Row],[ID DOCUMENTO]],BD_Pagos[],7,0),"")</f>
        <v>45869</v>
      </c>
      <c r="AP674" s="16" t="str">
        <f>IFERROR(VLOOKUP("1-"&amp;Presupuestos[[#This Row],[ID DOCUMENTO]],BD_Pagos[],8,0),"")</f>
        <v>B-BCP - Soles</v>
      </c>
      <c r="AQ674" s="17">
        <f>IFERROR(VLOOKUP("1-"&amp;Presupuestos[[#This Row],[ID DOCUMENTO]],BD_Pagos[],9,0),"")</f>
        <v>4114220</v>
      </c>
      <c r="AR674" s="54"/>
      <c r="AS674" s="7">
        <f>IFERROR(VLOOKUP("2-"&amp;Presupuestos[[#This Row],[ID DOCUMENTO]],BD_Pagos[],7,0),"")</f>
        <v>0</v>
      </c>
      <c r="AT674" s="16" t="str">
        <f>IFERROR(VLOOKUP("2-"&amp;Presupuestos[[#This Row],[ID DOCUMENTO]],BD_Pagos[],8,0),"")</f>
        <v/>
      </c>
      <c r="AU674" s="17">
        <f>IFERROR(VLOOKUP("2-"&amp;Presupuestos[[#This Row],[ID DOCUMENTO]],BD_Pagos[],9,0),"")</f>
        <v>0</v>
      </c>
      <c r="AV674" s="20">
        <f>IF(IFERROR(VLOOKUP("2-"&amp;Presupuestos[[#This Row],[ID DOCUMENTO]],BD_Pagos[],10,0),0)&gt;Presupuestos[[#This Row],[TOTAL SOLES]],Presupuestos[[#This Row],[TOTAL SOLES]],IFERROR(VLOOKUP("2-"&amp;Presupuestos[[#This Row],[ID DOCUMENTO]],BD_Pagos[],10,0),0))</f>
        <v>0</v>
      </c>
      <c r="AW674" s="7"/>
      <c r="AX674" s="16"/>
      <c r="AY674" s="17"/>
      <c r="AZ674" s="20"/>
      <c r="BA674" s="7"/>
      <c r="BB674" s="16"/>
      <c r="BC674" s="17"/>
      <c r="BD674" s="20"/>
      <c r="BE674" s="7">
        <f>IFERROR(VLOOKUP("5-"&amp;Presupuestos[[#This Row],[ID DOCUMENTO]],BD_Pagos[],7,0),"")</f>
        <v>0</v>
      </c>
      <c r="BF674" s="17">
        <f>IFERROR(VLOOKUP("5-"&amp;Presupuestos[[#This Row],[ID DOCUMENTO]],BD_Pagos[],9,0),"")</f>
        <v>0</v>
      </c>
      <c r="BG674" s="20">
        <f>IF(IFERROR(VLOOKUP("5-"&amp;Presupuestos[[#This Row],[ID DOCUMENTO]],BD_Pagos[],10,0),0)&gt;Presupuestos[[#This Row],[TOTAL SOLES]],Presupuestos[[#This Row],[TOTAL SOLES]],IFERROR(VLOOKUP("5-"&amp;Presupuestos[[#This Row],[ID DOCUMENTO]],BD_Pagos[],10,0),0))</f>
        <v>0</v>
      </c>
      <c r="BH674" s="7">
        <f>IFERROR(VLOOKUP("1-Detraccion"&amp;Presupuestos[[#This Row],[ID DOCUMENTO]],BD_Pagos[],2,0),"")</f>
        <v>0</v>
      </c>
      <c r="BI674" s="3" t="str">
        <f>IFERROR(VLOOKUP("1-Detraccion"&amp;Presupuestos[[#This Row],[ID DOCUMENTO]],BD_Pagos[],3,0),"")</f>
        <v/>
      </c>
      <c r="BJ674" s="3">
        <f>IFERROR(VLOOKUP("1-Detraccion"&amp;Presupuestos[[#This Row],[ID DOCUMENTO]],BD_Pagos[],4,0),"")</f>
        <v>0</v>
      </c>
      <c r="BK674" s="6">
        <f>IF(IFERROR(VLOOKUP("1-Detraccion"&amp;Presupuestos[[#This Row],[ID DOCUMENTO]],BD_Pagos[],5,0),0)&gt;Presupuestos[[#This Row],[TOTAL SOLES]],Presupuestos[[#This Row],[TOTAL SOLES]],IFERROR(VLOOKUP("1-Detraccion"&amp;Presupuestos[[#This Row],[ID DOCUMENTO]],BD_Pagos[],5,0),0))</f>
        <v>0</v>
      </c>
      <c r="BL674" s="6">
        <f>IF(IFERROR(VLOOKUP("1-Detraccion"&amp;Presupuestos[[#This Row],[ID DOCUMENTO]],BD_Pagos[],6,0),0)&gt;Presupuestos[[#This Row],[TOTAL SOLES]],Presupuestos[[#This Row],[TOTAL SOLES]],IFERROR(VLOOKUP("1-Detraccion"&amp;Presupuestos[[#This Row],[ID DOCUMENTO]],BD_Pagos[],6,0),0))</f>
        <v>0</v>
      </c>
      <c r="BM674" s="37"/>
      <c r="BN674" s="3"/>
      <c r="BO674" s="3"/>
      <c r="BP674" s="6"/>
      <c r="BQ67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15.2</v>
      </c>
      <c r="BR674" s="23" t="str">
        <f>IF(Presupuestos[[#This Row],[SALDO ME-MN]]&gt;0,"PENDIENTE","CANCELADO")</f>
        <v>PENDIENTE</v>
      </c>
      <c r="BS674" s="23" t="str">
        <f>IF(COUNTIFS($U$4:$U673,Presupuestos[[#This Row],[ID DOCUMENTO]])&gt;=1,IF(B673=Presupuestos[[#This Row],[ID]],"OK","DOC. DUPLICADO"),"OK")</f>
        <v>OK</v>
      </c>
    </row>
    <row r="675" spans="2:71" ht="24" x14ac:dyDescent="0.25">
      <c r="B675" s="34">
        <f>IF(Presupuestos[[#This Row],[ID DOCUMENTO]]=U674,B674,IF(B674="ID",1,B674+1))</f>
        <v>647</v>
      </c>
      <c r="C675" s="2">
        <v>45874</v>
      </c>
      <c r="D675" s="2">
        <v>45874</v>
      </c>
      <c r="E675" s="3" t="s">
        <v>665</v>
      </c>
      <c r="F675" s="25" t="s">
        <v>35</v>
      </c>
      <c r="G675" s="25" t="s">
        <v>144</v>
      </c>
      <c r="H675" s="25" t="s">
        <v>110</v>
      </c>
      <c r="I675" s="36" t="str">
        <f>IFERROR(VLOOKUP(Presupuestos[[#This Row],[AREA]]&amp;Presupuestos[[#This Row],[CONCEPTO]]&amp;Presupuestos[[#This Row],[DESCRIPCION]],Tabla28[[Columna1]:[CÓDIGO NUEVO]],2,0),"")</f>
        <v>P0310001</v>
      </c>
      <c r="J675" s="3" t="s">
        <v>1697</v>
      </c>
      <c r="K675" s="3" t="s">
        <v>666</v>
      </c>
      <c r="L675" s="3" t="s">
        <v>666</v>
      </c>
      <c r="M675" s="31" t="s">
        <v>1698</v>
      </c>
      <c r="N675" s="3"/>
      <c r="O675" s="3" t="s">
        <v>300</v>
      </c>
      <c r="P675" s="3" t="s">
        <v>122</v>
      </c>
      <c r="Q675" s="3" t="str">
        <f>IFERROR(VLOOKUP(Presupuestos[[#This Row],[CLASIFICACIÓN (N)]],Tabla17[],2,0),"")</f>
        <v>Costos de ventas</v>
      </c>
      <c r="R675" s="3" t="str">
        <f>IFERROR(VLOOKUP(Presupuestos[[#This Row],[CLASIFICACIÓN (N)]],Tabla17[],3,0),"")</f>
        <v>Operativo</v>
      </c>
      <c r="S675" s="3" t="s">
        <v>16</v>
      </c>
      <c r="T675" s="3" t="str">
        <f>IFERROR(VLOOKUP(Presupuestos[[#This Row],[ALMACEN]],Tabla5[],2,0),"")</f>
        <v>Arequipa</v>
      </c>
      <c r="U675" s="19" t="str">
        <f>IFERROR(VLOOKUP(Presupuestos[[#This Row],[TIPO DE DOCUMENTO]],Tipo_Documento[],2,0)&amp;Presupuestos[[#This Row],[SERIE]]&amp;Presupuestos[[#This Row],[NUMERO]]&amp;Presupuestos[[#This Row],[RUC]],"")</f>
        <v>0312225010425073121</v>
      </c>
      <c r="V675" s="3" t="s">
        <v>130</v>
      </c>
      <c r="W675" s="7">
        <v>45874</v>
      </c>
      <c r="X675" s="7">
        <v>45874</v>
      </c>
      <c r="Y675" s="3">
        <v>1</v>
      </c>
      <c r="Z675" s="3">
        <v>22250</v>
      </c>
      <c r="AA675" s="3">
        <f>IFERROR(VLOOKUP(Presupuestos[[#This Row],[RAZON SOCIAL]],CHOOSE({1,2},Clientes_Proveedores[Razon Social],Clientes_Proveedores[Ruc / Dni]),2,0),"-")</f>
        <v>10425073121</v>
      </c>
      <c r="AB675" s="31" t="s">
        <v>1699</v>
      </c>
      <c r="AC675" s="3" t="s">
        <v>670</v>
      </c>
      <c r="AD675" s="5"/>
      <c r="AE675" s="6">
        <v>24</v>
      </c>
      <c r="AF675" s="6">
        <f>Presupuestos[[#This Row],[BASE]]*Presupuestos[[#This Row],[% IGV]]</f>
        <v>0</v>
      </c>
      <c r="AG675" s="22">
        <f>ROUND(SUM(Presupuestos[[#This Row],[BASE]:[IGV]]),2)</f>
        <v>24</v>
      </c>
      <c r="AH675" s="9" t="str">
        <f>IF(Presupuestos[[#This Row],[MONEDA]]="USD",VLOOKUP(Presupuestos[[#This Row],[FECHA DE EMISION]],Tipo_Cambio[],3,0),"")</f>
        <v/>
      </c>
      <c r="AI675" s="22">
        <f>IFERROR(ROUND(IF(Presupuestos[[#This Row],[MONEDA]]="PEN",Presupuestos[[#This Row],[TOTAL]],Presupuestos[[#This Row],[TOTAL]]*Presupuestos[[#This Row],[TIPO DE CAMBIO]]),2),"")</f>
        <v>24</v>
      </c>
      <c r="AJ675" s="5"/>
      <c r="AK675" s="33" t="s">
        <v>671</v>
      </c>
      <c r="AL675" s="5" t="s">
        <v>250</v>
      </c>
      <c r="AM675" s="23" t="s">
        <v>671</v>
      </c>
      <c r="AN675" s="23" t="s">
        <v>671</v>
      </c>
      <c r="AO675" s="7">
        <f>IFERROR(VLOOKUP("1-"&amp;Presupuestos[[#This Row],[ID DOCUMENTO]],BD_Pagos[],7,0),"")</f>
        <v>0</v>
      </c>
      <c r="AP675" s="16" t="str">
        <f>IFERROR(VLOOKUP("1-"&amp;Presupuestos[[#This Row],[ID DOCUMENTO]],BD_Pagos[],8,0),"")</f>
        <v/>
      </c>
      <c r="AQ675" s="17" t="str">
        <f>IFERROR(VLOOKUP("1-"&amp;Presupuestos[[#This Row],[ID DOCUMENTO]],BD_Pagos[],9,0),"")</f>
        <v/>
      </c>
      <c r="AR675" s="54"/>
      <c r="AS675" s="7">
        <f>IFERROR(VLOOKUP("2-"&amp;Presupuestos[[#This Row],[ID DOCUMENTO]],BD_Pagos[],7,0),"")</f>
        <v>0</v>
      </c>
      <c r="AT675" s="16" t="str">
        <f>IFERROR(VLOOKUP("2-"&amp;Presupuestos[[#This Row],[ID DOCUMENTO]],BD_Pagos[],8,0),"")</f>
        <v/>
      </c>
      <c r="AU675" s="17">
        <f>IFERROR(VLOOKUP("2-"&amp;Presupuestos[[#This Row],[ID DOCUMENTO]],BD_Pagos[],9,0),"")</f>
        <v>0</v>
      </c>
      <c r="AV675" s="20">
        <f>IF(IFERROR(VLOOKUP("2-"&amp;Presupuestos[[#This Row],[ID DOCUMENTO]],BD_Pagos[],10,0),0)&gt;Presupuestos[[#This Row],[TOTAL SOLES]],Presupuestos[[#This Row],[TOTAL SOLES]],IFERROR(VLOOKUP("2-"&amp;Presupuestos[[#This Row],[ID DOCUMENTO]],BD_Pagos[],10,0),0))</f>
        <v>0</v>
      </c>
      <c r="AW675" s="7"/>
      <c r="AX675" s="16"/>
      <c r="AY675" s="17"/>
      <c r="AZ675" s="20"/>
      <c r="BA675" s="7"/>
      <c r="BB675" s="16"/>
      <c r="BC675" s="17"/>
      <c r="BD675" s="20"/>
      <c r="BE675" s="7">
        <f>IFERROR(VLOOKUP("5-"&amp;Presupuestos[[#This Row],[ID DOCUMENTO]],BD_Pagos[],7,0),"")</f>
        <v>0</v>
      </c>
      <c r="BF675" s="17">
        <f>IFERROR(VLOOKUP("5-"&amp;Presupuestos[[#This Row],[ID DOCUMENTO]],BD_Pagos[],9,0),"")</f>
        <v>0</v>
      </c>
      <c r="BG675" s="20">
        <f>IF(IFERROR(VLOOKUP("5-"&amp;Presupuestos[[#This Row],[ID DOCUMENTO]],BD_Pagos[],10,0),0)&gt;Presupuestos[[#This Row],[TOTAL SOLES]],Presupuestos[[#This Row],[TOTAL SOLES]],IFERROR(VLOOKUP("5-"&amp;Presupuestos[[#This Row],[ID DOCUMENTO]],BD_Pagos[],10,0),0))</f>
        <v>0</v>
      </c>
      <c r="BH675" s="7">
        <f>IFERROR(VLOOKUP("1-Detraccion"&amp;Presupuestos[[#This Row],[ID DOCUMENTO]],BD_Pagos[],2,0),"")</f>
        <v>0</v>
      </c>
      <c r="BI675" s="3" t="str">
        <f>IFERROR(VLOOKUP("1-Detraccion"&amp;Presupuestos[[#This Row],[ID DOCUMENTO]],BD_Pagos[],3,0),"")</f>
        <v/>
      </c>
      <c r="BJ675" s="3">
        <f>IFERROR(VLOOKUP("1-Detraccion"&amp;Presupuestos[[#This Row],[ID DOCUMENTO]],BD_Pagos[],4,0),"")</f>
        <v>0</v>
      </c>
      <c r="BK675" s="6">
        <f>IF(IFERROR(VLOOKUP("1-Detraccion"&amp;Presupuestos[[#This Row],[ID DOCUMENTO]],BD_Pagos[],5,0),0)&gt;Presupuestos[[#This Row],[TOTAL SOLES]],Presupuestos[[#This Row],[TOTAL SOLES]],IFERROR(VLOOKUP("1-Detraccion"&amp;Presupuestos[[#This Row],[ID DOCUMENTO]],BD_Pagos[],5,0),0))</f>
        <v>0</v>
      </c>
      <c r="BL675" s="6">
        <f>IF(IFERROR(VLOOKUP("1-Detraccion"&amp;Presupuestos[[#This Row],[ID DOCUMENTO]],BD_Pagos[],6,0),0)&gt;Presupuestos[[#This Row],[TOTAL SOLES]],Presupuestos[[#This Row],[TOTAL SOLES]],IFERROR(VLOOKUP("1-Detraccion"&amp;Presupuestos[[#This Row],[ID DOCUMENTO]],BD_Pagos[],6,0),0))</f>
        <v>0</v>
      </c>
      <c r="BM675" s="37"/>
      <c r="BN675" s="3"/>
      <c r="BO675" s="3"/>
      <c r="BP675" s="6"/>
      <c r="BQ67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675" s="23" t="str">
        <f>IF(Presupuestos[[#This Row],[SALDO ME-MN]]&gt;0,"PENDIENTE","CANCELADO")</f>
        <v>PENDIENTE</v>
      </c>
      <c r="BS675" s="23" t="str">
        <f>IF(COUNTIFS($U$4:$U674,Presupuestos[[#This Row],[ID DOCUMENTO]])&gt;=1,IF(B674=Presupuestos[[#This Row],[ID]],"OK","DOC. DUPLICADO"),"OK")</f>
        <v>OK</v>
      </c>
    </row>
    <row r="676" spans="2:71" ht="36" x14ac:dyDescent="0.25">
      <c r="B676" s="34">
        <f>IF(Presupuestos[[#This Row],[ID DOCUMENTO]]=U675,B675,IF(B675="ID",1,B675+1))</f>
        <v>648</v>
      </c>
      <c r="C676" s="2">
        <v>45874</v>
      </c>
      <c r="D676" s="2">
        <v>45874</v>
      </c>
      <c r="E676" s="3" t="s">
        <v>665</v>
      </c>
      <c r="F676" s="25" t="s">
        <v>35</v>
      </c>
      <c r="G676" s="25" t="s">
        <v>223</v>
      </c>
      <c r="H676" s="25" t="s">
        <v>214</v>
      </c>
      <c r="I676" s="36" t="str">
        <f>IFERROR(VLOOKUP(Presupuestos[[#This Row],[AREA]]&amp;Presupuestos[[#This Row],[CONCEPTO]]&amp;Presupuestos[[#This Row],[DESCRIPCION]],Tabla28[[Columna1]:[CÓDIGO NUEVO]],2,0),"")</f>
        <v>P0303002</v>
      </c>
      <c r="J676" s="3" t="s">
        <v>1697</v>
      </c>
      <c r="K676" s="3" t="s">
        <v>666</v>
      </c>
      <c r="L676" s="3" t="s">
        <v>666</v>
      </c>
      <c r="M676" s="31" t="s">
        <v>1700</v>
      </c>
      <c r="N676" s="3" t="s">
        <v>40</v>
      </c>
      <c r="O676" s="3" t="s">
        <v>300</v>
      </c>
      <c r="P676" s="3" t="s">
        <v>122</v>
      </c>
      <c r="Q676" s="3" t="str">
        <f>IFERROR(VLOOKUP(Presupuestos[[#This Row],[CLASIFICACIÓN (N)]],Tabla17[],2,0),"")</f>
        <v>Costos de ventas</v>
      </c>
      <c r="R676" s="3" t="str">
        <f>IFERROR(VLOOKUP(Presupuestos[[#This Row],[CLASIFICACIÓN (N)]],Tabla17[],3,0),"")</f>
        <v>Operativo</v>
      </c>
      <c r="S676" s="3" t="s">
        <v>16</v>
      </c>
      <c r="T676" s="3" t="str">
        <f>IFERROR(VLOOKUP(Presupuestos[[#This Row],[ALMACEN]],Tabla5[],2,0),"")</f>
        <v>Arequipa</v>
      </c>
      <c r="U676" s="19" t="str">
        <f>IFERROR(VLOOKUP(Presupuestos[[#This Row],[TIPO DE DOCUMENTO]],Tipo_Documento[],2,0)&amp;Presupuestos[[#This Row],[SERIE]]&amp;Presupuestos[[#This Row],[NUMERO]]&amp;Presupuestos[[#This Row],[RUC]],"")</f>
        <v>01F311186131720517252558</v>
      </c>
      <c r="V676" s="3" t="s">
        <v>120</v>
      </c>
      <c r="W676" s="7">
        <v>45874</v>
      </c>
      <c r="X676" s="7">
        <v>45874</v>
      </c>
      <c r="Y676" s="3" t="s">
        <v>1656</v>
      </c>
      <c r="Z676" s="3">
        <v>1861317</v>
      </c>
      <c r="AA676" s="3">
        <f>IFERROR(VLOOKUP(Presupuestos[[#This Row],[RAZON SOCIAL]],CHOOSE({1,2},Clientes_Proveedores[Razon Social],Clientes_Proveedores[Ruc / Dni]),2,0),"-")</f>
        <v>20517252558</v>
      </c>
      <c r="AB676" s="31" t="s">
        <v>714</v>
      </c>
      <c r="AC676" s="3" t="s">
        <v>670</v>
      </c>
      <c r="AD676" s="5">
        <v>0.18</v>
      </c>
      <c r="AE676" s="6">
        <v>6.5250000000000004</v>
      </c>
      <c r="AF676" s="6">
        <f>Presupuestos[[#This Row],[BASE]]*Presupuestos[[#This Row],[% IGV]]</f>
        <v>1.1745000000000001</v>
      </c>
      <c r="AG676" s="22">
        <f>ROUND(SUM(Presupuestos[[#This Row],[BASE]:[IGV]]),2)</f>
        <v>7.7</v>
      </c>
      <c r="AH676" s="9" t="str">
        <f>IF(Presupuestos[[#This Row],[MONEDA]]="USD",VLOOKUP(Presupuestos[[#This Row],[FECHA DE EMISION]],Tipo_Cambio[],3,0),"")</f>
        <v/>
      </c>
      <c r="AI676" s="22">
        <f>IFERROR(ROUND(IF(Presupuestos[[#This Row],[MONEDA]]="PEN",Presupuestos[[#This Row],[TOTAL]],Presupuestos[[#This Row],[TOTAL]]*Presupuestos[[#This Row],[TIPO DE CAMBIO]]),2),"")</f>
        <v>7.7</v>
      </c>
      <c r="AJ676" s="5"/>
      <c r="AK676" s="33" t="s">
        <v>671</v>
      </c>
      <c r="AL676" s="5" t="s">
        <v>250</v>
      </c>
      <c r="AM676" s="23" t="s">
        <v>671</v>
      </c>
      <c r="AN676" s="23" t="s">
        <v>671</v>
      </c>
      <c r="AO676" s="7">
        <f>IFERROR(VLOOKUP("1-"&amp;Presupuestos[[#This Row],[ID DOCUMENTO]],BD_Pagos[],7,0),"")</f>
        <v>0</v>
      </c>
      <c r="AP676" s="16" t="str">
        <f>IFERROR(VLOOKUP("1-"&amp;Presupuestos[[#This Row],[ID DOCUMENTO]],BD_Pagos[],8,0),"")</f>
        <v/>
      </c>
      <c r="AQ676" s="17" t="str">
        <f>IFERROR(VLOOKUP("1-"&amp;Presupuestos[[#This Row],[ID DOCUMENTO]],BD_Pagos[],9,0),"")</f>
        <v/>
      </c>
      <c r="AR676" s="54"/>
      <c r="AS676" s="7">
        <f>IFERROR(VLOOKUP("2-"&amp;Presupuestos[[#This Row],[ID DOCUMENTO]],BD_Pagos[],7,0),"")</f>
        <v>0</v>
      </c>
      <c r="AT676" s="16" t="str">
        <f>IFERROR(VLOOKUP("2-"&amp;Presupuestos[[#This Row],[ID DOCUMENTO]],BD_Pagos[],8,0),"")</f>
        <v/>
      </c>
      <c r="AU676" s="17">
        <f>IFERROR(VLOOKUP("2-"&amp;Presupuestos[[#This Row],[ID DOCUMENTO]],BD_Pagos[],9,0),"")</f>
        <v>0</v>
      </c>
      <c r="AV676" s="20">
        <f>IF(IFERROR(VLOOKUP("2-"&amp;Presupuestos[[#This Row],[ID DOCUMENTO]],BD_Pagos[],10,0),0)&gt;Presupuestos[[#This Row],[TOTAL SOLES]],Presupuestos[[#This Row],[TOTAL SOLES]],IFERROR(VLOOKUP("2-"&amp;Presupuestos[[#This Row],[ID DOCUMENTO]],BD_Pagos[],10,0),0))</f>
        <v>0</v>
      </c>
      <c r="AW676" s="7"/>
      <c r="AX676" s="16"/>
      <c r="AY676" s="17"/>
      <c r="AZ676" s="20"/>
      <c r="BA676" s="7"/>
      <c r="BB676" s="16"/>
      <c r="BC676" s="17"/>
      <c r="BD676" s="20"/>
      <c r="BE676" s="7">
        <f>IFERROR(VLOOKUP("5-"&amp;Presupuestos[[#This Row],[ID DOCUMENTO]],BD_Pagos[],7,0),"")</f>
        <v>0</v>
      </c>
      <c r="BF676" s="17">
        <f>IFERROR(VLOOKUP("5-"&amp;Presupuestos[[#This Row],[ID DOCUMENTO]],BD_Pagos[],9,0),"")</f>
        <v>0</v>
      </c>
      <c r="BG676" s="20">
        <f>IF(IFERROR(VLOOKUP("5-"&amp;Presupuestos[[#This Row],[ID DOCUMENTO]],BD_Pagos[],10,0),0)&gt;Presupuestos[[#This Row],[TOTAL SOLES]],Presupuestos[[#This Row],[TOTAL SOLES]],IFERROR(VLOOKUP("5-"&amp;Presupuestos[[#This Row],[ID DOCUMENTO]],BD_Pagos[],10,0),0))</f>
        <v>0</v>
      </c>
      <c r="BH676" s="7">
        <f>IFERROR(VLOOKUP("1-Detraccion"&amp;Presupuestos[[#This Row],[ID DOCUMENTO]],BD_Pagos[],2,0),"")</f>
        <v>0</v>
      </c>
      <c r="BI676" s="3" t="str">
        <f>IFERROR(VLOOKUP("1-Detraccion"&amp;Presupuestos[[#This Row],[ID DOCUMENTO]],BD_Pagos[],3,0),"")</f>
        <v/>
      </c>
      <c r="BJ676" s="3">
        <f>IFERROR(VLOOKUP("1-Detraccion"&amp;Presupuestos[[#This Row],[ID DOCUMENTO]],BD_Pagos[],4,0),"")</f>
        <v>0</v>
      </c>
      <c r="BK676" s="6">
        <f>IF(IFERROR(VLOOKUP("1-Detraccion"&amp;Presupuestos[[#This Row],[ID DOCUMENTO]],BD_Pagos[],5,0),0)&gt;Presupuestos[[#This Row],[TOTAL SOLES]],Presupuestos[[#This Row],[TOTAL SOLES]],IFERROR(VLOOKUP("1-Detraccion"&amp;Presupuestos[[#This Row],[ID DOCUMENTO]],BD_Pagos[],5,0),0))</f>
        <v>0</v>
      </c>
      <c r="BL676" s="6">
        <f>IF(IFERROR(VLOOKUP("1-Detraccion"&amp;Presupuestos[[#This Row],[ID DOCUMENTO]],BD_Pagos[],6,0),0)&gt;Presupuestos[[#This Row],[TOTAL SOLES]],Presupuestos[[#This Row],[TOTAL SOLES]],IFERROR(VLOOKUP("1-Detraccion"&amp;Presupuestos[[#This Row],[ID DOCUMENTO]],BD_Pagos[],6,0),0))</f>
        <v>0</v>
      </c>
      <c r="BM676" s="37"/>
      <c r="BN676" s="3"/>
      <c r="BO676" s="3"/>
      <c r="BP676" s="6"/>
      <c r="BQ67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7.7</v>
      </c>
      <c r="BR676" s="23" t="str">
        <f>IF(Presupuestos[[#This Row],[SALDO ME-MN]]&gt;0,"PENDIENTE","CANCELADO")</f>
        <v>PENDIENTE</v>
      </c>
      <c r="BS676" s="23" t="str">
        <f>IF(COUNTIFS($U$4:$U675,Presupuestos[[#This Row],[ID DOCUMENTO]])&gt;=1,IF(B675=Presupuestos[[#This Row],[ID]],"OK","DOC. DUPLICADO"),"OK")</f>
        <v>OK</v>
      </c>
    </row>
    <row r="677" spans="2:71" ht="24" x14ac:dyDescent="0.25">
      <c r="B677" s="34">
        <f>IF(Presupuestos[[#This Row],[ID DOCUMENTO]]=U676,B676,IF(B676="ID",1,B676+1))</f>
        <v>649</v>
      </c>
      <c r="C677" s="2">
        <v>45874</v>
      </c>
      <c r="D677" s="2">
        <v>45874</v>
      </c>
      <c r="E677" s="3" t="s">
        <v>665</v>
      </c>
      <c r="F677" s="25" t="s">
        <v>35</v>
      </c>
      <c r="G677" s="25" t="s">
        <v>144</v>
      </c>
      <c r="H677" s="25" t="s">
        <v>119</v>
      </c>
      <c r="I677" s="36" t="str">
        <f>IFERROR(VLOOKUP(Presupuestos[[#This Row],[AREA]]&amp;Presupuestos[[#This Row],[CONCEPTO]]&amp;Presupuestos[[#This Row],[DESCRIPCION]],Tabla28[[Columna1]:[CÓDIGO NUEVO]],2,0),"")</f>
        <v>P0310002</v>
      </c>
      <c r="J677" s="3" t="s">
        <v>1697</v>
      </c>
      <c r="K677" s="3" t="s">
        <v>666</v>
      </c>
      <c r="L677" s="3" t="s">
        <v>666</v>
      </c>
      <c r="M677" s="31" t="s">
        <v>1701</v>
      </c>
      <c r="N677" s="3"/>
      <c r="O677" s="3" t="s">
        <v>300</v>
      </c>
      <c r="P677" s="3" t="s">
        <v>122</v>
      </c>
      <c r="Q677" s="3" t="str">
        <f>IFERROR(VLOOKUP(Presupuestos[[#This Row],[CLASIFICACIÓN (N)]],Tabla17[],2,0),"")</f>
        <v>Costos de ventas</v>
      </c>
      <c r="R677" s="3" t="str">
        <f>IFERROR(VLOOKUP(Presupuestos[[#This Row],[CLASIFICACIÓN (N)]],Tabla17[],3,0),"")</f>
        <v>Operativo</v>
      </c>
      <c r="S677" s="3" t="s">
        <v>16</v>
      </c>
      <c r="T677" s="3" t="str">
        <f>IFERROR(VLOOKUP(Presupuestos[[#This Row],[ALMACEN]],Tabla5[],2,0),"")</f>
        <v>Arequipa</v>
      </c>
      <c r="U677" s="19" t="str">
        <f>IFERROR(VLOOKUP(Presupuestos[[#This Row],[TIPO DE DOCUMENTO]],Tipo_Documento[],2,0)&amp;Presupuestos[[#This Row],[SERIE]]&amp;Presupuestos[[#This Row],[NUMERO]]&amp;Presupuestos[[#This Row],[RUC]],"")</f>
        <v>03118610710506634</v>
      </c>
      <c r="V677" s="3" t="s">
        <v>130</v>
      </c>
      <c r="W677" s="7">
        <v>45874</v>
      </c>
      <c r="X677" s="7">
        <v>45874</v>
      </c>
      <c r="Y677" s="3">
        <v>1</v>
      </c>
      <c r="Z677" s="3">
        <v>186</v>
      </c>
      <c r="AA677" s="3">
        <f>IFERROR(VLOOKUP(Presupuestos[[#This Row],[RAZON SOCIAL]],CHOOSE({1,2},Clientes_Proveedores[Razon Social],Clientes_Proveedores[Ruc / Dni]),2,0),"-")</f>
        <v>10710506634</v>
      </c>
      <c r="AB677" s="31" t="s">
        <v>1702</v>
      </c>
      <c r="AC677" s="3" t="s">
        <v>670</v>
      </c>
      <c r="AD677" s="5"/>
      <c r="AE677" s="6">
        <v>70</v>
      </c>
      <c r="AF677" s="6">
        <f>Presupuestos[[#This Row],[BASE]]*Presupuestos[[#This Row],[% IGV]]</f>
        <v>0</v>
      </c>
      <c r="AG677" s="22">
        <f>ROUND(SUM(Presupuestos[[#This Row],[BASE]:[IGV]]),2)</f>
        <v>70</v>
      </c>
      <c r="AH677" s="9" t="str">
        <f>IF(Presupuestos[[#This Row],[MONEDA]]="USD",VLOOKUP(Presupuestos[[#This Row],[FECHA DE EMISION]],Tipo_Cambio[],3,0),"")</f>
        <v/>
      </c>
      <c r="AI677" s="22">
        <f>IFERROR(ROUND(IF(Presupuestos[[#This Row],[MONEDA]]="PEN",Presupuestos[[#This Row],[TOTAL]],Presupuestos[[#This Row],[TOTAL]]*Presupuestos[[#This Row],[TIPO DE CAMBIO]]),2),"")</f>
        <v>70</v>
      </c>
      <c r="AJ677" s="5"/>
      <c r="AK677" s="33" t="s">
        <v>671</v>
      </c>
      <c r="AL677" s="5" t="s">
        <v>250</v>
      </c>
      <c r="AM677" s="23" t="s">
        <v>671</v>
      </c>
      <c r="AN677" s="23" t="s">
        <v>671</v>
      </c>
      <c r="AO677" s="7">
        <f>IFERROR(VLOOKUP("1-"&amp;Presupuestos[[#This Row],[ID DOCUMENTO]],BD_Pagos[],7,0),"")</f>
        <v>0</v>
      </c>
      <c r="AP677" s="16" t="str">
        <f>IFERROR(VLOOKUP("1-"&amp;Presupuestos[[#This Row],[ID DOCUMENTO]],BD_Pagos[],8,0),"")</f>
        <v/>
      </c>
      <c r="AQ677" s="17" t="str">
        <f>IFERROR(VLOOKUP("1-"&amp;Presupuestos[[#This Row],[ID DOCUMENTO]],BD_Pagos[],9,0),"")</f>
        <v/>
      </c>
      <c r="AR677" s="54"/>
      <c r="AS677" s="7">
        <f>IFERROR(VLOOKUP("2-"&amp;Presupuestos[[#This Row],[ID DOCUMENTO]],BD_Pagos[],7,0),"")</f>
        <v>0</v>
      </c>
      <c r="AT677" s="16" t="str">
        <f>IFERROR(VLOOKUP("2-"&amp;Presupuestos[[#This Row],[ID DOCUMENTO]],BD_Pagos[],8,0),"")</f>
        <v/>
      </c>
      <c r="AU677" s="17">
        <f>IFERROR(VLOOKUP("2-"&amp;Presupuestos[[#This Row],[ID DOCUMENTO]],BD_Pagos[],9,0),"")</f>
        <v>0</v>
      </c>
      <c r="AV677" s="20">
        <f>IF(IFERROR(VLOOKUP("2-"&amp;Presupuestos[[#This Row],[ID DOCUMENTO]],BD_Pagos[],10,0),0)&gt;Presupuestos[[#This Row],[TOTAL SOLES]],Presupuestos[[#This Row],[TOTAL SOLES]],IFERROR(VLOOKUP("2-"&amp;Presupuestos[[#This Row],[ID DOCUMENTO]],BD_Pagos[],10,0),0))</f>
        <v>0</v>
      </c>
      <c r="AW677" s="7"/>
      <c r="AX677" s="16"/>
      <c r="AY677" s="17"/>
      <c r="AZ677" s="20"/>
      <c r="BA677" s="7"/>
      <c r="BB677" s="16"/>
      <c r="BC677" s="17"/>
      <c r="BD677" s="20"/>
      <c r="BE677" s="7">
        <f>IFERROR(VLOOKUP("5-"&amp;Presupuestos[[#This Row],[ID DOCUMENTO]],BD_Pagos[],7,0),"")</f>
        <v>0</v>
      </c>
      <c r="BF677" s="17">
        <f>IFERROR(VLOOKUP("5-"&amp;Presupuestos[[#This Row],[ID DOCUMENTO]],BD_Pagos[],9,0),"")</f>
        <v>0</v>
      </c>
      <c r="BG677" s="20">
        <f>IF(IFERROR(VLOOKUP("5-"&amp;Presupuestos[[#This Row],[ID DOCUMENTO]],BD_Pagos[],10,0),0)&gt;Presupuestos[[#This Row],[TOTAL SOLES]],Presupuestos[[#This Row],[TOTAL SOLES]],IFERROR(VLOOKUP("5-"&amp;Presupuestos[[#This Row],[ID DOCUMENTO]],BD_Pagos[],10,0),0))</f>
        <v>0</v>
      </c>
      <c r="BH677" s="7">
        <f>IFERROR(VLOOKUP("1-Detraccion"&amp;Presupuestos[[#This Row],[ID DOCUMENTO]],BD_Pagos[],2,0),"")</f>
        <v>0</v>
      </c>
      <c r="BI677" s="3" t="str">
        <f>IFERROR(VLOOKUP("1-Detraccion"&amp;Presupuestos[[#This Row],[ID DOCUMENTO]],BD_Pagos[],3,0),"")</f>
        <v/>
      </c>
      <c r="BJ677" s="3">
        <f>IFERROR(VLOOKUP("1-Detraccion"&amp;Presupuestos[[#This Row],[ID DOCUMENTO]],BD_Pagos[],4,0),"")</f>
        <v>0</v>
      </c>
      <c r="BK677" s="6">
        <f>IF(IFERROR(VLOOKUP("1-Detraccion"&amp;Presupuestos[[#This Row],[ID DOCUMENTO]],BD_Pagos[],5,0),0)&gt;Presupuestos[[#This Row],[TOTAL SOLES]],Presupuestos[[#This Row],[TOTAL SOLES]],IFERROR(VLOOKUP("1-Detraccion"&amp;Presupuestos[[#This Row],[ID DOCUMENTO]],BD_Pagos[],5,0),0))</f>
        <v>0</v>
      </c>
      <c r="BL677" s="6">
        <f>IF(IFERROR(VLOOKUP("1-Detraccion"&amp;Presupuestos[[#This Row],[ID DOCUMENTO]],BD_Pagos[],6,0),0)&gt;Presupuestos[[#This Row],[TOTAL SOLES]],Presupuestos[[#This Row],[TOTAL SOLES]],IFERROR(VLOOKUP("1-Detraccion"&amp;Presupuestos[[#This Row],[ID DOCUMENTO]],BD_Pagos[],6,0),0))</f>
        <v>0</v>
      </c>
      <c r="BM677" s="37"/>
      <c r="BN677" s="3"/>
      <c r="BO677" s="3"/>
      <c r="BP677" s="6"/>
      <c r="BQ67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v>
      </c>
      <c r="BR677" s="23" t="str">
        <f>IF(Presupuestos[[#This Row],[SALDO ME-MN]]&gt;0,"PENDIENTE","CANCELADO")</f>
        <v>PENDIENTE</v>
      </c>
      <c r="BS677" s="23" t="str">
        <f>IF(COUNTIFS($U$4:$U676,Presupuestos[[#This Row],[ID DOCUMENTO]])&gt;=1,IF(B676=Presupuestos[[#This Row],[ID]],"OK","DOC. DUPLICADO"),"OK")</f>
        <v>OK</v>
      </c>
    </row>
    <row r="678" spans="2:71" ht="36" x14ac:dyDescent="0.25">
      <c r="B678" s="34">
        <f>IF(Presupuestos[[#This Row],[ID DOCUMENTO]]=U677,B677,IF(B677="ID",1,B677+1))</f>
        <v>650</v>
      </c>
      <c r="C678" s="2">
        <v>45875</v>
      </c>
      <c r="D678" s="2">
        <v>45875</v>
      </c>
      <c r="E678" s="3" t="s">
        <v>665</v>
      </c>
      <c r="F678" s="25" t="s">
        <v>35</v>
      </c>
      <c r="G678" s="25" t="s">
        <v>223</v>
      </c>
      <c r="H678" s="25" t="s">
        <v>214</v>
      </c>
      <c r="I678" s="36" t="str">
        <f>IFERROR(VLOOKUP(Presupuestos[[#This Row],[AREA]]&amp;Presupuestos[[#This Row],[CONCEPTO]]&amp;Presupuestos[[#This Row],[DESCRIPCION]],Tabla28[[Columna1]:[CÓDIGO NUEVO]],2,0),"")</f>
        <v>P0303002</v>
      </c>
      <c r="J678" s="3" t="s">
        <v>1697</v>
      </c>
      <c r="K678" s="3" t="s">
        <v>666</v>
      </c>
      <c r="L678" s="3" t="s">
        <v>666</v>
      </c>
      <c r="M678" s="31" t="s">
        <v>1703</v>
      </c>
      <c r="N678" s="3" t="s">
        <v>40</v>
      </c>
      <c r="O678" s="3" t="s">
        <v>300</v>
      </c>
      <c r="P678" s="3" t="s">
        <v>122</v>
      </c>
      <c r="Q678" s="3" t="str">
        <f>IFERROR(VLOOKUP(Presupuestos[[#This Row],[CLASIFICACIÓN (N)]],Tabla17[],2,0),"")</f>
        <v>Costos de ventas</v>
      </c>
      <c r="R678" s="3" t="str">
        <f>IFERROR(VLOOKUP(Presupuestos[[#This Row],[CLASIFICACIÓN (N)]],Tabla17[],3,0),"")</f>
        <v>Operativo</v>
      </c>
      <c r="S678" s="3" t="s">
        <v>16</v>
      </c>
      <c r="T678" s="3" t="str">
        <f>IFERROR(VLOOKUP(Presupuestos[[#This Row],[ALMACEN]],Tabla5[],2,0),"")</f>
        <v>Arequipa</v>
      </c>
      <c r="U678" s="19" t="str">
        <f>IFERROR(VLOOKUP(Presupuestos[[#This Row],[TIPO DE DOCUMENTO]],Tipo_Documento[],2,0)&amp;Presupuestos[[#This Row],[SERIE]]&amp;Presupuestos[[#This Row],[NUMERO]]&amp;Presupuestos[[#This Row],[RUC]],"")</f>
        <v>01F41264338020517216241</v>
      </c>
      <c r="V678" s="3" t="s">
        <v>120</v>
      </c>
      <c r="W678" s="7">
        <v>45875</v>
      </c>
      <c r="X678" s="7">
        <v>45875</v>
      </c>
      <c r="Y678" s="3" t="s">
        <v>1661</v>
      </c>
      <c r="Z678" s="3">
        <v>643380</v>
      </c>
      <c r="AA678" s="3">
        <f>IFERROR(VLOOKUP(Presupuestos[[#This Row],[RAZON SOCIAL]],CHOOSE({1,2},Clientes_Proveedores[Razon Social],Clientes_Proveedores[Ruc / Dni]),2,0),"-")</f>
        <v>20517216241</v>
      </c>
      <c r="AB678" s="31" t="s">
        <v>1662</v>
      </c>
      <c r="AC678" s="3" t="s">
        <v>670</v>
      </c>
      <c r="AD678" s="5">
        <v>0.18</v>
      </c>
      <c r="AE678" s="6">
        <v>6.5250000000000004</v>
      </c>
      <c r="AF678" s="6">
        <f>Presupuestos[[#This Row],[BASE]]*Presupuestos[[#This Row],[% IGV]]</f>
        <v>1.1745000000000001</v>
      </c>
      <c r="AG678" s="22">
        <f>ROUND(SUM(Presupuestos[[#This Row],[BASE]:[IGV]]),2)</f>
        <v>7.7</v>
      </c>
      <c r="AH678" s="9" t="str">
        <f>IF(Presupuestos[[#This Row],[MONEDA]]="USD",VLOOKUP(Presupuestos[[#This Row],[FECHA DE EMISION]],Tipo_Cambio[],3,0),"")</f>
        <v/>
      </c>
      <c r="AI678" s="22">
        <f>IFERROR(ROUND(IF(Presupuestos[[#This Row],[MONEDA]]="PEN",Presupuestos[[#This Row],[TOTAL]],Presupuestos[[#This Row],[TOTAL]]*Presupuestos[[#This Row],[TIPO DE CAMBIO]]),2),"")</f>
        <v>7.7</v>
      </c>
      <c r="AJ678" s="5"/>
      <c r="AK678" s="33" t="s">
        <v>671</v>
      </c>
      <c r="AL678" s="5" t="s">
        <v>250</v>
      </c>
      <c r="AM678" s="23" t="s">
        <v>671</v>
      </c>
      <c r="AN678" s="23" t="s">
        <v>671</v>
      </c>
      <c r="AO678" s="7">
        <f>IFERROR(VLOOKUP("1-"&amp;Presupuestos[[#This Row],[ID DOCUMENTO]],BD_Pagos[],7,0),"")</f>
        <v>0</v>
      </c>
      <c r="AP678" s="16" t="str">
        <f>IFERROR(VLOOKUP("1-"&amp;Presupuestos[[#This Row],[ID DOCUMENTO]],BD_Pagos[],8,0),"")</f>
        <v/>
      </c>
      <c r="AQ678" s="17" t="str">
        <f>IFERROR(VLOOKUP("1-"&amp;Presupuestos[[#This Row],[ID DOCUMENTO]],BD_Pagos[],9,0),"")</f>
        <v/>
      </c>
      <c r="AR678" s="54"/>
      <c r="AS678" s="7">
        <f>IFERROR(VLOOKUP("2-"&amp;Presupuestos[[#This Row],[ID DOCUMENTO]],BD_Pagos[],7,0),"")</f>
        <v>0</v>
      </c>
      <c r="AT678" s="16" t="str">
        <f>IFERROR(VLOOKUP("2-"&amp;Presupuestos[[#This Row],[ID DOCUMENTO]],BD_Pagos[],8,0),"")</f>
        <v/>
      </c>
      <c r="AU678" s="17">
        <f>IFERROR(VLOOKUP("2-"&amp;Presupuestos[[#This Row],[ID DOCUMENTO]],BD_Pagos[],9,0),"")</f>
        <v>0</v>
      </c>
      <c r="AV678" s="20">
        <f>IF(IFERROR(VLOOKUP("2-"&amp;Presupuestos[[#This Row],[ID DOCUMENTO]],BD_Pagos[],10,0),0)&gt;Presupuestos[[#This Row],[TOTAL SOLES]],Presupuestos[[#This Row],[TOTAL SOLES]],IFERROR(VLOOKUP("2-"&amp;Presupuestos[[#This Row],[ID DOCUMENTO]],BD_Pagos[],10,0),0))</f>
        <v>0</v>
      </c>
      <c r="AW678" s="7"/>
      <c r="AX678" s="16"/>
      <c r="AY678" s="17"/>
      <c r="AZ678" s="20"/>
      <c r="BA678" s="7"/>
      <c r="BB678" s="16"/>
      <c r="BC678" s="17"/>
      <c r="BD678" s="20"/>
      <c r="BE678" s="7">
        <f>IFERROR(VLOOKUP("5-"&amp;Presupuestos[[#This Row],[ID DOCUMENTO]],BD_Pagos[],7,0),"")</f>
        <v>0</v>
      </c>
      <c r="BF678" s="17">
        <f>IFERROR(VLOOKUP("5-"&amp;Presupuestos[[#This Row],[ID DOCUMENTO]],BD_Pagos[],9,0),"")</f>
        <v>0</v>
      </c>
      <c r="BG678" s="20">
        <f>IF(IFERROR(VLOOKUP("5-"&amp;Presupuestos[[#This Row],[ID DOCUMENTO]],BD_Pagos[],10,0),0)&gt;Presupuestos[[#This Row],[TOTAL SOLES]],Presupuestos[[#This Row],[TOTAL SOLES]],IFERROR(VLOOKUP("5-"&amp;Presupuestos[[#This Row],[ID DOCUMENTO]],BD_Pagos[],10,0),0))</f>
        <v>0</v>
      </c>
      <c r="BH678" s="7">
        <f>IFERROR(VLOOKUP("1-Detraccion"&amp;Presupuestos[[#This Row],[ID DOCUMENTO]],BD_Pagos[],2,0),"")</f>
        <v>0</v>
      </c>
      <c r="BI678" s="3" t="str">
        <f>IFERROR(VLOOKUP("1-Detraccion"&amp;Presupuestos[[#This Row],[ID DOCUMENTO]],BD_Pagos[],3,0),"")</f>
        <v/>
      </c>
      <c r="BJ678" s="3">
        <f>IFERROR(VLOOKUP("1-Detraccion"&amp;Presupuestos[[#This Row],[ID DOCUMENTO]],BD_Pagos[],4,0),"")</f>
        <v>0</v>
      </c>
      <c r="BK678" s="6">
        <f>IF(IFERROR(VLOOKUP("1-Detraccion"&amp;Presupuestos[[#This Row],[ID DOCUMENTO]],BD_Pagos[],5,0),0)&gt;Presupuestos[[#This Row],[TOTAL SOLES]],Presupuestos[[#This Row],[TOTAL SOLES]],IFERROR(VLOOKUP("1-Detraccion"&amp;Presupuestos[[#This Row],[ID DOCUMENTO]],BD_Pagos[],5,0),0))</f>
        <v>0</v>
      </c>
      <c r="BL678" s="6">
        <f>IF(IFERROR(VLOOKUP("1-Detraccion"&amp;Presupuestos[[#This Row],[ID DOCUMENTO]],BD_Pagos[],6,0),0)&gt;Presupuestos[[#This Row],[TOTAL SOLES]],Presupuestos[[#This Row],[TOTAL SOLES]],IFERROR(VLOOKUP("1-Detraccion"&amp;Presupuestos[[#This Row],[ID DOCUMENTO]],BD_Pagos[],6,0),0))</f>
        <v>0</v>
      </c>
      <c r="BM678" s="37"/>
      <c r="BN678" s="3"/>
      <c r="BO678" s="3"/>
      <c r="BP678" s="6"/>
      <c r="BQ67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7.7</v>
      </c>
      <c r="BR678" s="23" t="str">
        <f>IF(Presupuestos[[#This Row],[SALDO ME-MN]]&gt;0,"PENDIENTE","CANCELADO")</f>
        <v>PENDIENTE</v>
      </c>
      <c r="BS678" s="23" t="str">
        <f>IF(COUNTIFS($U$4:$U677,Presupuestos[[#This Row],[ID DOCUMENTO]])&gt;=1,IF(B677=Presupuestos[[#This Row],[ID]],"OK","DOC. DUPLICADO"),"OK")</f>
        <v>OK</v>
      </c>
    </row>
    <row r="679" spans="2:71" ht="24" x14ac:dyDescent="0.25">
      <c r="B679" s="34">
        <f>IF(Presupuestos[[#This Row],[ID DOCUMENTO]]=U678,B678,IF(B678="ID",1,B678+1))</f>
        <v>651</v>
      </c>
      <c r="C679" s="2">
        <v>45875</v>
      </c>
      <c r="D679" s="2">
        <v>45875</v>
      </c>
      <c r="E679" s="3" t="s">
        <v>665</v>
      </c>
      <c r="F679" s="25" t="s">
        <v>35</v>
      </c>
      <c r="G679" s="25" t="s">
        <v>144</v>
      </c>
      <c r="H679" s="25" t="s">
        <v>119</v>
      </c>
      <c r="I679" s="36" t="str">
        <f>IFERROR(VLOOKUP(Presupuestos[[#This Row],[AREA]]&amp;Presupuestos[[#This Row],[CONCEPTO]]&amp;Presupuestos[[#This Row],[DESCRIPCION]],Tabla28[[Columna1]:[CÓDIGO NUEVO]],2,0),"")</f>
        <v>P0310002</v>
      </c>
      <c r="J679" s="3" t="s">
        <v>1697</v>
      </c>
      <c r="K679" s="3" t="s">
        <v>666</v>
      </c>
      <c r="L679" s="3" t="s">
        <v>666</v>
      </c>
      <c r="M679" s="31" t="s">
        <v>1701</v>
      </c>
      <c r="N679" s="3"/>
      <c r="O679" s="3" t="s">
        <v>300</v>
      </c>
      <c r="P679" s="3" t="s">
        <v>122</v>
      </c>
      <c r="Q679" s="3" t="str">
        <f>IFERROR(VLOOKUP(Presupuestos[[#This Row],[CLASIFICACIÓN (N)]],Tabla17[],2,0),"")</f>
        <v>Costos de ventas</v>
      </c>
      <c r="R679" s="3" t="str">
        <f>IFERROR(VLOOKUP(Presupuestos[[#This Row],[CLASIFICACIÓN (N)]],Tabla17[],3,0),"")</f>
        <v>Operativo</v>
      </c>
      <c r="S679" s="3" t="s">
        <v>16</v>
      </c>
      <c r="T679" s="3" t="str">
        <f>IFERROR(VLOOKUP(Presupuestos[[#This Row],[ALMACEN]],Tabla5[],2,0),"")</f>
        <v>Arequipa</v>
      </c>
      <c r="U679" s="19" t="str">
        <f>IFERROR(VLOOKUP(Presupuestos[[#This Row],[TIPO DE DOCUMENTO]],Tipo_Documento[],2,0)&amp;Presupuestos[[#This Row],[SERIE]]&amp;Presupuestos[[#This Row],[NUMERO]]&amp;Presupuestos[[#This Row],[RUC]],"")</f>
        <v>031239310089085042</v>
      </c>
      <c r="V679" s="3" t="s">
        <v>130</v>
      </c>
      <c r="W679" s="7">
        <v>45875</v>
      </c>
      <c r="X679" s="7">
        <v>45875</v>
      </c>
      <c r="Y679" s="3">
        <v>1</v>
      </c>
      <c r="Z679" s="3">
        <v>2393</v>
      </c>
      <c r="AA679" s="3">
        <f>IFERROR(VLOOKUP(Presupuestos[[#This Row],[RAZON SOCIAL]],CHOOSE({1,2},Clientes_Proveedores[Razon Social],Clientes_Proveedores[Ruc / Dni]),2,0),"-")</f>
        <v>10089085042</v>
      </c>
      <c r="AB679" s="31" t="s">
        <v>1667</v>
      </c>
      <c r="AC679" s="3" t="s">
        <v>670</v>
      </c>
      <c r="AD679" s="5"/>
      <c r="AE679" s="6">
        <v>100</v>
      </c>
      <c r="AF679" s="6">
        <f>Presupuestos[[#This Row],[BASE]]*Presupuestos[[#This Row],[% IGV]]</f>
        <v>0</v>
      </c>
      <c r="AG679" s="22">
        <f>ROUND(SUM(Presupuestos[[#This Row],[BASE]:[IGV]]),2)</f>
        <v>100</v>
      </c>
      <c r="AH679" s="9" t="str">
        <f>IF(Presupuestos[[#This Row],[MONEDA]]="USD",VLOOKUP(Presupuestos[[#This Row],[FECHA DE EMISION]],Tipo_Cambio[],3,0),"")</f>
        <v/>
      </c>
      <c r="AI679" s="22">
        <f>IFERROR(ROUND(IF(Presupuestos[[#This Row],[MONEDA]]="PEN",Presupuestos[[#This Row],[TOTAL]],Presupuestos[[#This Row],[TOTAL]]*Presupuestos[[#This Row],[TIPO DE CAMBIO]]),2),"")</f>
        <v>100</v>
      </c>
      <c r="AJ679" s="5"/>
      <c r="AK679" s="33" t="s">
        <v>671</v>
      </c>
      <c r="AL679" s="5" t="s">
        <v>250</v>
      </c>
      <c r="AM679" s="23" t="s">
        <v>671</v>
      </c>
      <c r="AN679" s="23" t="s">
        <v>671</v>
      </c>
      <c r="AO679" s="7">
        <f>IFERROR(VLOOKUP("1-"&amp;Presupuestos[[#This Row],[ID DOCUMENTO]],BD_Pagos[],7,0),"")</f>
        <v>0</v>
      </c>
      <c r="AP679" s="16" t="str">
        <f>IFERROR(VLOOKUP("1-"&amp;Presupuestos[[#This Row],[ID DOCUMENTO]],BD_Pagos[],8,0),"")</f>
        <v/>
      </c>
      <c r="AQ679" s="17" t="str">
        <f>IFERROR(VLOOKUP("1-"&amp;Presupuestos[[#This Row],[ID DOCUMENTO]],BD_Pagos[],9,0),"")</f>
        <v/>
      </c>
      <c r="AR679" s="54"/>
      <c r="AS679" s="7">
        <f>IFERROR(VLOOKUP("2-"&amp;Presupuestos[[#This Row],[ID DOCUMENTO]],BD_Pagos[],7,0),"")</f>
        <v>0</v>
      </c>
      <c r="AT679" s="16" t="str">
        <f>IFERROR(VLOOKUP("2-"&amp;Presupuestos[[#This Row],[ID DOCUMENTO]],BD_Pagos[],8,0),"")</f>
        <v/>
      </c>
      <c r="AU679" s="17">
        <f>IFERROR(VLOOKUP("2-"&amp;Presupuestos[[#This Row],[ID DOCUMENTO]],BD_Pagos[],9,0),"")</f>
        <v>0</v>
      </c>
      <c r="AV679" s="20">
        <f>IF(IFERROR(VLOOKUP("2-"&amp;Presupuestos[[#This Row],[ID DOCUMENTO]],BD_Pagos[],10,0),0)&gt;Presupuestos[[#This Row],[TOTAL SOLES]],Presupuestos[[#This Row],[TOTAL SOLES]],IFERROR(VLOOKUP("2-"&amp;Presupuestos[[#This Row],[ID DOCUMENTO]],BD_Pagos[],10,0),0))</f>
        <v>0</v>
      </c>
      <c r="AW679" s="7"/>
      <c r="AX679" s="16"/>
      <c r="AY679" s="17"/>
      <c r="AZ679" s="20"/>
      <c r="BA679" s="7"/>
      <c r="BB679" s="16"/>
      <c r="BC679" s="17"/>
      <c r="BD679" s="20"/>
      <c r="BE679" s="7">
        <f>IFERROR(VLOOKUP("5-"&amp;Presupuestos[[#This Row],[ID DOCUMENTO]],BD_Pagos[],7,0),"")</f>
        <v>0</v>
      </c>
      <c r="BF679" s="17">
        <f>IFERROR(VLOOKUP("5-"&amp;Presupuestos[[#This Row],[ID DOCUMENTO]],BD_Pagos[],9,0),"")</f>
        <v>0</v>
      </c>
      <c r="BG679" s="20">
        <f>IF(IFERROR(VLOOKUP("5-"&amp;Presupuestos[[#This Row],[ID DOCUMENTO]],BD_Pagos[],10,0),0)&gt;Presupuestos[[#This Row],[TOTAL SOLES]],Presupuestos[[#This Row],[TOTAL SOLES]],IFERROR(VLOOKUP("5-"&amp;Presupuestos[[#This Row],[ID DOCUMENTO]],BD_Pagos[],10,0),0))</f>
        <v>0</v>
      </c>
      <c r="BH679" s="7">
        <f>IFERROR(VLOOKUP("1-Detraccion"&amp;Presupuestos[[#This Row],[ID DOCUMENTO]],BD_Pagos[],2,0),"")</f>
        <v>0</v>
      </c>
      <c r="BI679" s="3" t="str">
        <f>IFERROR(VLOOKUP("1-Detraccion"&amp;Presupuestos[[#This Row],[ID DOCUMENTO]],BD_Pagos[],3,0),"")</f>
        <v/>
      </c>
      <c r="BJ679" s="3">
        <f>IFERROR(VLOOKUP("1-Detraccion"&amp;Presupuestos[[#This Row],[ID DOCUMENTO]],BD_Pagos[],4,0),"")</f>
        <v>0</v>
      </c>
      <c r="BK679" s="6">
        <f>IF(IFERROR(VLOOKUP("1-Detraccion"&amp;Presupuestos[[#This Row],[ID DOCUMENTO]],BD_Pagos[],5,0),0)&gt;Presupuestos[[#This Row],[TOTAL SOLES]],Presupuestos[[#This Row],[TOTAL SOLES]],IFERROR(VLOOKUP("1-Detraccion"&amp;Presupuestos[[#This Row],[ID DOCUMENTO]],BD_Pagos[],5,0),0))</f>
        <v>0</v>
      </c>
      <c r="BL679" s="6">
        <f>IF(IFERROR(VLOOKUP("1-Detraccion"&amp;Presupuestos[[#This Row],[ID DOCUMENTO]],BD_Pagos[],6,0),0)&gt;Presupuestos[[#This Row],[TOTAL SOLES]],Presupuestos[[#This Row],[TOTAL SOLES]],IFERROR(VLOOKUP("1-Detraccion"&amp;Presupuestos[[#This Row],[ID DOCUMENTO]],BD_Pagos[],6,0),0))</f>
        <v>0</v>
      </c>
      <c r="BM679" s="37"/>
      <c r="BN679" s="3"/>
      <c r="BO679" s="3"/>
      <c r="BP679" s="6"/>
      <c r="BQ67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100</v>
      </c>
      <c r="BR679" s="23" t="str">
        <f>IF(Presupuestos[[#This Row],[SALDO ME-MN]]&gt;0,"PENDIENTE","CANCELADO")</f>
        <v>PENDIENTE</v>
      </c>
      <c r="BS679" s="23" t="str">
        <f>IF(COUNTIFS($U$4:$U678,Presupuestos[[#This Row],[ID DOCUMENTO]])&gt;=1,IF(B678=Presupuestos[[#This Row],[ID]],"OK","DOC. DUPLICADO"),"OK")</f>
        <v>OK</v>
      </c>
    </row>
    <row r="680" spans="2:71" ht="24" x14ac:dyDescent="0.25">
      <c r="B680" s="34">
        <f>IF(Presupuestos[[#This Row],[ID DOCUMENTO]]=U679,B679,IF(B679="ID",1,B679+1))</f>
        <v>652</v>
      </c>
      <c r="C680" s="2">
        <v>45876</v>
      </c>
      <c r="D680" s="2">
        <v>45876</v>
      </c>
      <c r="E680" s="3" t="s">
        <v>665</v>
      </c>
      <c r="F680" s="25" t="s">
        <v>35</v>
      </c>
      <c r="G680" s="25" t="s">
        <v>144</v>
      </c>
      <c r="H680" s="25" t="s">
        <v>110</v>
      </c>
      <c r="I680" s="36" t="str">
        <f>IFERROR(VLOOKUP(Presupuestos[[#This Row],[AREA]]&amp;Presupuestos[[#This Row],[CONCEPTO]]&amp;Presupuestos[[#This Row],[DESCRIPCION]],Tabla28[[Columna1]:[CÓDIGO NUEVO]],2,0),"")</f>
        <v>P0310001</v>
      </c>
      <c r="J680" s="3" t="s">
        <v>1697</v>
      </c>
      <c r="K680" s="3" t="s">
        <v>666</v>
      </c>
      <c r="L680" s="3" t="s">
        <v>666</v>
      </c>
      <c r="M680" s="31" t="s">
        <v>1704</v>
      </c>
      <c r="N680" s="3"/>
      <c r="O680" s="3" t="s">
        <v>300</v>
      </c>
      <c r="P680" s="3" t="s">
        <v>122</v>
      </c>
      <c r="Q680" s="3" t="str">
        <f>IFERROR(VLOOKUP(Presupuestos[[#This Row],[CLASIFICACIÓN (N)]],Tabla17[],2,0),"")</f>
        <v>Costos de ventas</v>
      </c>
      <c r="R680" s="3" t="str">
        <f>IFERROR(VLOOKUP(Presupuestos[[#This Row],[CLASIFICACIÓN (N)]],Tabla17[],3,0),"")</f>
        <v>Operativo</v>
      </c>
      <c r="S680" s="3" t="s">
        <v>16</v>
      </c>
      <c r="T680" s="3" t="str">
        <f>IFERROR(VLOOKUP(Presupuestos[[#This Row],[ALMACEN]],Tabla5[],2,0),"")</f>
        <v>Arequipa</v>
      </c>
      <c r="U680" s="19" t="str">
        <f>IFERROR(VLOOKUP(Presupuestos[[#This Row],[TIPO DE DOCUMENTO]],Tipo_Documento[],2,0)&amp;Presupuestos[[#This Row],[SERIE]]&amp;Presupuestos[[#This Row],[NUMERO]]&amp;Presupuestos[[#This Row],[RUC]],"")</f>
        <v>031113710409010488</v>
      </c>
      <c r="V680" s="3" t="s">
        <v>130</v>
      </c>
      <c r="W680" s="7">
        <v>45876</v>
      </c>
      <c r="X680" s="7">
        <v>45876</v>
      </c>
      <c r="Y680" s="3">
        <v>1</v>
      </c>
      <c r="Z680" s="3">
        <v>1137</v>
      </c>
      <c r="AA680" s="3">
        <f>IFERROR(VLOOKUP(Presupuestos[[#This Row],[RAZON SOCIAL]],CHOOSE({1,2},Clientes_Proveedores[Razon Social],Clientes_Proveedores[Ruc / Dni]),2,0),"-")</f>
        <v>10409010488</v>
      </c>
      <c r="AB680" s="31" t="s">
        <v>1705</v>
      </c>
      <c r="AC680" s="3" t="s">
        <v>670</v>
      </c>
      <c r="AD680" s="5"/>
      <c r="AE680" s="6">
        <v>30</v>
      </c>
      <c r="AF680" s="6">
        <f>Presupuestos[[#This Row],[BASE]]*Presupuestos[[#This Row],[% IGV]]</f>
        <v>0</v>
      </c>
      <c r="AG680" s="22">
        <f>ROUND(SUM(Presupuestos[[#This Row],[BASE]:[IGV]]),2)</f>
        <v>30</v>
      </c>
      <c r="AH680" s="9" t="str">
        <f>IF(Presupuestos[[#This Row],[MONEDA]]="USD",VLOOKUP(Presupuestos[[#This Row],[FECHA DE EMISION]],Tipo_Cambio[],3,0),"")</f>
        <v/>
      </c>
      <c r="AI680" s="22">
        <f>IFERROR(ROUND(IF(Presupuestos[[#This Row],[MONEDA]]="PEN",Presupuestos[[#This Row],[TOTAL]],Presupuestos[[#This Row],[TOTAL]]*Presupuestos[[#This Row],[TIPO DE CAMBIO]]),2),"")</f>
        <v>30</v>
      </c>
      <c r="AJ680" s="5"/>
      <c r="AK680" s="33" t="s">
        <v>671</v>
      </c>
      <c r="AL680" s="5" t="s">
        <v>250</v>
      </c>
      <c r="AM680" s="23" t="s">
        <v>671</v>
      </c>
      <c r="AN680" s="23" t="s">
        <v>671</v>
      </c>
      <c r="AO680" s="7">
        <f>IFERROR(VLOOKUP("1-"&amp;Presupuestos[[#This Row],[ID DOCUMENTO]],BD_Pagos[],7,0),"")</f>
        <v>0</v>
      </c>
      <c r="AP680" s="16" t="str">
        <f>IFERROR(VLOOKUP("1-"&amp;Presupuestos[[#This Row],[ID DOCUMENTO]],BD_Pagos[],8,0),"")</f>
        <v/>
      </c>
      <c r="AQ680" s="17" t="str">
        <f>IFERROR(VLOOKUP("1-"&amp;Presupuestos[[#This Row],[ID DOCUMENTO]],BD_Pagos[],9,0),"")</f>
        <v/>
      </c>
      <c r="AR680" s="54"/>
      <c r="AS680" s="7">
        <f>IFERROR(VLOOKUP("2-"&amp;Presupuestos[[#This Row],[ID DOCUMENTO]],BD_Pagos[],7,0),"")</f>
        <v>0</v>
      </c>
      <c r="AT680" s="16" t="str">
        <f>IFERROR(VLOOKUP("2-"&amp;Presupuestos[[#This Row],[ID DOCUMENTO]],BD_Pagos[],8,0),"")</f>
        <v/>
      </c>
      <c r="AU680" s="17">
        <f>IFERROR(VLOOKUP("2-"&amp;Presupuestos[[#This Row],[ID DOCUMENTO]],BD_Pagos[],9,0),"")</f>
        <v>0</v>
      </c>
      <c r="AV680" s="20">
        <f>IF(IFERROR(VLOOKUP("2-"&amp;Presupuestos[[#This Row],[ID DOCUMENTO]],BD_Pagos[],10,0),0)&gt;Presupuestos[[#This Row],[TOTAL SOLES]],Presupuestos[[#This Row],[TOTAL SOLES]],IFERROR(VLOOKUP("2-"&amp;Presupuestos[[#This Row],[ID DOCUMENTO]],BD_Pagos[],10,0),0))</f>
        <v>0</v>
      </c>
      <c r="AW680" s="7"/>
      <c r="AX680" s="16"/>
      <c r="AY680" s="17"/>
      <c r="AZ680" s="20"/>
      <c r="BA680" s="7"/>
      <c r="BB680" s="16"/>
      <c r="BC680" s="17"/>
      <c r="BD680" s="20"/>
      <c r="BE680" s="7">
        <f>IFERROR(VLOOKUP("5-"&amp;Presupuestos[[#This Row],[ID DOCUMENTO]],BD_Pagos[],7,0),"")</f>
        <v>0</v>
      </c>
      <c r="BF680" s="17">
        <f>IFERROR(VLOOKUP("5-"&amp;Presupuestos[[#This Row],[ID DOCUMENTO]],BD_Pagos[],9,0),"")</f>
        <v>0</v>
      </c>
      <c r="BG680" s="20">
        <f>IF(IFERROR(VLOOKUP("5-"&amp;Presupuestos[[#This Row],[ID DOCUMENTO]],BD_Pagos[],10,0),0)&gt;Presupuestos[[#This Row],[TOTAL SOLES]],Presupuestos[[#This Row],[TOTAL SOLES]],IFERROR(VLOOKUP("5-"&amp;Presupuestos[[#This Row],[ID DOCUMENTO]],BD_Pagos[],10,0),0))</f>
        <v>0</v>
      </c>
      <c r="BH680" s="7">
        <f>IFERROR(VLOOKUP("1-Detraccion"&amp;Presupuestos[[#This Row],[ID DOCUMENTO]],BD_Pagos[],2,0),"")</f>
        <v>0</v>
      </c>
      <c r="BI680" s="3" t="str">
        <f>IFERROR(VLOOKUP("1-Detraccion"&amp;Presupuestos[[#This Row],[ID DOCUMENTO]],BD_Pagos[],3,0),"")</f>
        <v/>
      </c>
      <c r="BJ680" s="3">
        <f>IFERROR(VLOOKUP("1-Detraccion"&amp;Presupuestos[[#This Row],[ID DOCUMENTO]],BD_Pagos[],4,0),"")</f>
        <v>0</v>
      </c>
      <c r="BK680" s="6">
        <f>IF(IFERROR(VLOOKUP("1-Detraccion"&amp;Presupuestos[[#This Row],[ID DOCUMENTO]],BD_Pagos[],5,0),0)&gt;Presupuestos[[#This Row],[TOTAL SOLES]],Presupuestos[[#This Row],[TOTAL SOLES]],IFERROR(VLOOKUP("1-Detraccion"&amp;Presupuestos[[#This Row],[ID DOCUMENTO]],BD_Pagos[],5,0),0))</f>
        <v>0</v>
      </c>
      <c r="BL680" s="6">
        <f>IF(IFERROR(VLOOKUP("1-Detraccion"&amp;Presupuestos[[#This Row],[ID DOCUMENTO]],BD_Pagos[],6,0),0)&gt;Presupuestos[[#This Row],[TOTAL SOLES]],Presupuestos[[#This Row],[TOTAL SOLES]],IFERROR(VLOOKUP("1-Detraccion"&amp;Presupuestos[[#This Row],[ID DOCUMENTO]],BD_Pagos[],6,0),0))</f>
        <v>0</v>
      </c>
      <c r="BM680" s="37"/>
      <c r="BN680" s="3"/>
      <c r="BO680" s="3"/>
      <c r="BP680" s="6"/>
      <c r="BQ68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680" s="23" t="str">
        <f>IF(Presupuestos[[#This Row],[SALDO ME-MN]]&gt;0,"PENDIENTE","CANCELADO")</f>
        <v>PENDIENTE</v>
      </c>
      <c r="BS680" s="23" t="str">
        <f>IF(COUNTIFS($U$4:$U679,Presupuestos[[#This Row],[ID DOCUMENTO]])&gt;=1,IF(B679=Presupuestos[[#This Row],[ID]],"OK","DOC. DUPLICADO"),"OK")</f>
        <v>OK</v>
      </c>
    </row>
    <row r="681" spans="2:71" ht="36" x14ac:dyDescent="0.25">
      <c r="B681" s="34">
        <f>IF(Presupuestos[[#This Row],[ID DOCUMENTO]]=U680,B680,IF(B680="ID",1,B680+1))</f>
        <v>653</v>
      </c>
      <c r="C681" s="2">
        <v>45876</v>
      </c>
      <c r="D681" s="2">
        <v>45876</v>
      </c>
      <c r="E681" s="3" t="s">
        <v>665</v>
      </c>
      <c r="F681" s="25" t="s">
        <v>35</v>
      </c>
      <c r="G681" s="25" t="s">
        <v>223</v>
      </c>
      <c r="H681" s="25" t="s">
        <v>214</v>
      </c>
      <c r="I681" s="36" t="str">
        <f>IFERROR(VLOOKUP(Presupuestos[[#This Row],[AREA]]&amp;Presupuestos[[#This Row],[CONCEPTO]]&amp;Presupuestos[[#This Row],[DESCRIPCION]],Tabla28[[Columna1]:[CÓDIGO NUEVO]],2,0),"")</f>
        <v>P0303002</v>
      </c>
      <c r="J681" s="3" t="s">
        <v>1697</v>
      </c>
      <c r="K681" s="3" t="s">
        <v>666</v>
      </c>
      <c r="L681" s="3" t="s">
        <v>666</v>
      </c>
      <c r="M681" s="31" t="s">
        <v>1703</v>
      </c>
      <c r="N681" s="3" t="s">
        <v>40</v>
      </c>
      <c r="O681" s="3" t="s">
        <v>300</v>
      </c>
      <c r="P681" s="3" t="s">
        <v>122</v>
      </c>
      <c r="Q681" s="3" t="str">
        <f>IFERROR(VLOOKUP(Presupuestos[[#This Row],[CLASIFICACIÓN (N)]],Tabla17[],2,0),"")</f>
        <v>Costos de ventas</v>
      </c>
      <c r="R681" s="3" t="str">
        <f>IFERROR(VLOOKUP(Presupuestos[[#This Row],[CLASIFICACIÓN (N)]],Tabla17[],3,0),"")</f>
        <v>Operativo</v>
      </c>
      <c r="S681" s="3" t="s">
        <v>16</v>
      </c>
      <c r="T681" s="3" t="str">
        <f>IFERROR(VLOOKUP(Presupuestos[[#This Row],[ALMACEN]],Tabla5[],2,0),"")</f>
        <v>Arequipa</v>
      </c>
      <c r="U681" s="19" t="str">
        <f>IFERROR(VLOOKUP(Presupuestos[[#This Row],[TIPO DE DOCUMENTO]],Tipo_Documento[],2,0)&amp;Presupuestos[[#This Row],[SERIE]]&amp;Presupuestos[[#This Row],[NUMERO]]&amp;Presupuestos[[#This Row],[RUC]],"")</f>
        <v>01F41165564020517216241</v>
      </c>
      <c r="V681" s="3" t="s">
        <v>120</v>
      </c>
      <c r="W681" s="7">
        <v>45876</v>
      </c>
      <c r="X681" s="7">
        <v>45876</v>
      </c>
      <c r="Y681" s="3" t="s">
        <v>1669</v>
      </c>
      <c r="Z681" s="3">
        <v>655640</v>
      </c>
      <c r="AA681" s="3">
        <f>IFERROR(VLOOKUP(Presupuestos[[#This Row],[RAZON SOCIAL]],CHOOSE({1,2},Clientes_Proveedores[Razon Social],Clientes_Proveedores[Ruc / Dni]),2,0),"-")</f>
        <v>20517216241</v>
      </c>
      <c r="AB681" s="31" t="s">
        <v>1662</v>
      </c>
      <c r="AC681" s="3" t="s">
        <v>670</v>
      </c>
      <c r="AD681" s="5">
        <v>0.18</v>
      </c>
      <c r="AE681" s="6">
        <v>6.5250000000000004</v>
      </c>
      <c r="AF681" s="6">
        <f>Presupuestos[[#This Row],[BASE]]*Presupuestos[[#This Row],[% IGV]]</f>
        <v>1.1745000000000001</v>
      </c>
      <c r="AG681" s="22">
        <f>ROUND(SUM(Presupuestos[[#This Row],[BASE]:[IGV]]),2)</f>
        <v>7.7</v>
      </c>
      <c r="AH681" s="9" t="str">
        <f>IF(Presupuestos[[#This Row],[MONEDA]]="USD",VLOOKUP(Presupuestos[[#This Row],[FECHA DE EMISION]],Tipo_Cambio[],3,0),"")</f>
        <v/>
      </c>
      <c r="AI681" s="22">
        <f>IFERROR(ROUND(IF(Presupuestos[[#This Row],[MONEDA]]="PEN",Presupuestos[[#This Row],[TOTAL]],Presupuestos[[#This Row],[TOTAL]]*Presupuestos[[#This Row],[TIPO DE CAMBIO]]),2),"")</f>
        <v>7.7</v>
      </c>
      <c r="AJ681" s="5"/>
      <c r="AK681" s="33" t="s">
        <v>671</v>
      </c>
      <c r="AL681" s="5" t="s">
        <v>250</v>
      </c>
      <c r="AM681" s="23" t="s">
        <v>671</v>
      </c>
      <c r="AN681" s="23" t="s">
        <v>671</v>
      </c>
      <c r="AO681" s="7">
        <f>IFERROR(VLOOKUP("1-"&amp;Presupuestos[[#This Row],[ID DOCUMENTO]],BD_Pagos[],7,0),"")</f>
        <v>0</v>
      </c>
      <c r="AP681" s="16" t="str">
        <f>IFERROR(VLOOKUP("1-"&amp;Presupuestos[[#This Row],[ID DOCUMENTO]],BD_Pagos[],8,0),"")</f>
        <v/>
      </c>
      <c r="AQ681" s="17" t="str">
        <f>IFERROR(VLOOKUP("1-"&amp;Presupuestos[[#This Row],[ID DOCUMENTO]],BD_Pagos[],9,0),"")</f>
        <v/>
      </c>
      <c r="AR681" s="54"/>
      <c r="AS681" s="7">
        <f>IFERROR(VLOOKUP("2-"&amp;Presupuestos[[#This Row],[ID DOCUMENTO]],BD_Pagos[],7,0),"")</f>
        <v>0</v>
      </c>
      <c r="AT681" s="16" t="str">
        <f>IFERROR(VLOOKUP("2-"&amp;Presupuestos[[#This Row],[ID DOCUMENTO]],BD_Pagos[],8,0),"")</f>
        <v/>
      </c>
      <c r="AU681" s="17">
        <f>IFERROR(VLOOKUP("2-"&amp;Presupuestos[[#This Row],[ID DOCUMENTO]],BD_Pagos[],9,0),"")</f>
        <v>0</v>
      </c>
      <c r="AV681" s="20">
        <f>IF(IFERROR(VLOOKUP("2-"&amp;Presupuestos[[#This Row],[ID DOCUMENTO]],BD_Pagos[],10,0),0)&gt;Presupuestos[[#This Row],[TOTAL SOLES]],Presupuestos[[#This Row],[TOTAL SOLES]],IFERROR(VLOOKUP("2-"&amp;Presupuestos[[#This Row],[ID DOCUMENTO]],BD_Pagos[],10,0),0))</f>
        <v>0</v>
      </c>
      <c r="AW681" s="7"/>
      <c r="AX681" s="16"/>
      <c r="AY681" s="17"/>
      <c r="AZ681" s="20"/>
      <c r="BA681" s="7"/>
      <c r="BB681" s="16"/>
      <c r="BC681" s="17"/>
      <c r="BD681" s="20"/>
      <c r="BE681" s="7">
        <f>IFERROR(VLOOKUP("5-"&amp;Presupuestos[[#This Row],[ID DOCUMENTO]],BD_Pagos[],7,0),"")</f>
        <v>0</v>
      </c>
      <c r="BF681" s="17">
        <f>IFERROR(VLOOKUP("5-"&amp;Presupuestos[[#This Row],[ID DOCUMENTO]],BD_Pagos[],9,0),"")</f>
        <v>0</v>
      </c>
      <c r="BG681" s="20">
        <f>IF(IFERROR(VLOOKUP("5-"&amp;Presupuestos[[#This Row],[ID DOCUMENTO]],BD_Pagos[],10,0),0)&gt;Presupuestos[[#This Row],[TOTAL SOLES]],Presupuestos[[#This Row],[TOTAL SOLES]],IFERROR(VLOOKUP("5-"&amp;Presupuestos[[#This Row],[ID DOCUMENTO]],BD_Pagos[],10,0),0))</f>
        <v>0</v>
      </c>
      <c r="BH681" s="7">
        <f>IFERROR(VLOOKUP("1-Detraccion"&amp;Presupuestos[[#This Row],[ID DOCUMENTO]],BD_Pagos[],2,0),"")</f>
        <v>0</v>
      </c>
      <c r="BI681" s="3" t="str">
        <f>IFERROR(VLOOKUP("1-Detraccion"&amp;Presupuestos[[#This Row],[ID DOCUMENTO]],BD_Pagos[],3,0),"")</f>
        <v/>
      </c>
      <c r="BJ681" s="3">
        <f>IFERROR(VLOOKUP("1-Detraccion"&amp;Presupuestos[[#This Row],[ID DOCUMENTO]],BD_Pagos[],4,0),"")</f>
        <v>0</v>
      </c>
      <c r="BK681" s="6">
        <f>IF(IFERROR(VLOOKUP("1-Detraccion"&amp;Presupuestos[[#This Row],[ID DOCUMENTO]],BD_Pagos[],5,0),0)&gt;Presupuestos[[#This Row],[TOTAL SOLES]],Presupuestos[[#This Row],[TOTAL SOLES]],IFERROR(VLOOKUP("1-Detraccion"&amp;Presupuestos[[#This Row],[ID DOCUMENTO]],BD_Pagos[],5,0),0))</f>
        <v>0</v>
      </c>
      <c r="BL681" s="6">
        <f>IF(IFERROR(VLOOKUP("1-Detraccion"&amp;Presupuestos[[#This Row],[ID DOCUMENTO]],BD_Pagos[],6,0),0)&gt;Presupuestos[[#This Row],[TOTAL SOLES]],Presupuestos[[#This Row],[TOTAL SOLES]],IFERROR(VLOOKUP("1-Detraccion"&amp;Presupuestos[[#This Row],[ID DOCUMENTO]],BD_Pagos[],6,0),0))</f>
        <v>0</v>
      </c>
      <c r="BM681" s="37"/>
      <c r="BN681" s="3"/>
      <c r="BO681" s="3"/>
      <c r="BP681" s="6"/>
      <c r="BQ68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7.7</v>
      </c>
      <c r="BR681" s="23" t="str">
        <f>IF(Presupuestos[[#This Row],[SALDO ME-MN]]&gt;0,"PENDIENTE","CANCELADO")</f>
        <v>PENDIENTE</v>
      </c>
      <c r="BS681" s="23" t="str">
        <f>IF(COUNTIFS($U$4:$U680,Presupuestos[[#This Row],[ID DOCUMENTO]])&gt;=1,IF(B680=Presupuestos[[#This Row],[ID]],"OK","DOC. DUPLICADO"),"OK")</f>
        <v>OK</v>
      </c>
    </row>
    <row r="682" spans="2:71" ht="36" x14ac:dyDescent="0.25">
      <c r="B682" s="34">
        <f>IF(Presupuestos[[#This Row],[ID DOCUMENTO]]=U681,B681,IF(B681="ID",1,B681+1))</f>
        <v>654</v>
      </c>
      <c r="C682" s="2">
        <v>45876</v>
      </c>
      <c r="D682" s="2">
        <v>45876</v>
      </c>
      <c r="E682" s="3" t="s">
        <v>665</v>
      </c>
      <c r="F682" s="25" t="s">
        <v>35</v>
      </c>
      <c r="G682" s="25" t="s">
        <v>196</v>
      </c>
      <c r="H682" s="25" t="s">
        <v>197</v>
      </c>
      <c r="I682" s="36" t="str">
        <f>IFERROR(VLOOKUP(Presupuestos[[#This Row],[AREA]]&amp;Presupuestos[[#This Row],[CONCEPTO]]&amp;Presupuestos[[#This Row],[DESCRIPCION]],Tabla28[[Columna1]:[CÓDIGO NUEVO]],2,0),"")</f>
        <v>P0301001</v>
      </c>
      <c r="J682" s="3" t="s">
        <v>1697</v>
      </c>
      <c r="K682" s="3" t="s">
        <v>666</v>
      </c>
      <c r="L682" s="3" t="s">
        <v>666</v>
      </c>
      <c r="M682" s="31" t="s">
        <v>1706</v>
      </c>
      <c r="N682" s="3" t="s">
        <v>40</v>
      </c>
      <c r="O682" s="3" t="s">
        <v>315</v>
      </c>
      <c r="P682" s="3" t="s">
        <v>122</v>
      </c>
      <c r="Q682" s="3" t="str">
        <f>IFERROR(VLOOKUP(Presupuestos[[#This Row],[CLASIFICACIÓN (N)]],Tabla17[],2,0),"")</f>
        <v>Costos de ventas</v>
      </c>
      <c r="R682" s="3" t="str">
        <f>IFERROR(VLOOKUP(Presupuestos[[#This Row],[CLASIFICACIÓN (N)]],Tabla17[],3,0),"")</f>
        <v>Operativo</v>
      </c>
      <c r="S682" s="3" t="s">
        <v>16</v>
      </c>
      <c r="T682" s="3" t="str">
        <f>IFERROR(VLOOKUP(Presupuestos[[#This Row],[ALMACEN]],Tabla5[],2,0),"")</f>
        <v>Arequipa</v>
      </c>
      <c r="U682" s="19" t="str">
        <f>IFERROR(VLOOKUP(Presupuestos[[#This Row],[TIPO DE DOCUMENTO]],Tipo_Documento[],2,0)&amp;Presupuestos[[#This Row],[SERIE]]&amp;Presupuestos[[#This Row],[NUMERO]]&amp;Presupuestos[[#This Row],[RUC]],"")</f>
        <v>01F0014727920485592556</v>
      </c>
      <c r="V682" s="3" t="s">
        <v>120</v>
      </c>
      <c r="W682" s="7">
        <v>45876</v>
      </c>
      <c r="X682" s="7">
        <v>45876</v>
      </c>
      <c r="Y682" s="3" t="s">
        <v>688</v>
      </c>
      <c r="Z682" s="3">
        <v>47279</v>
      </c>
      <c r="AA682" s="3">
        <f>IFERROR(VLOOKUP(Presupuestos[[#This Row],[RAZON SOCIAL]],CHOOSE({1,2},Clientes_Proveedores[Razon Social],Clientes_Proveedores[Ruc / Dni]),2,0),"-")</f>
        <v>20485592556</v>
      </c>
      <c r="AB682" s="31" t="s">
        <v>1707</v>
      </c>
      <c r="AC682" s="3" t="s">
        <v>670</v>
      </c>
      <c r="AD682" s="5">
        <v>0.18</v>
      </c>
      <c r="AE682" s="6">
        <v>84.745000000000005</v>
      </c>
      <c r="AF682" s="6">
        <f>Presupuestos[[#This Row],[BASE]]*Presupuestos[[#This Row],[% IGV]]</f>
        <v>15.254100000000001</v>
      </c>
      <c r="AG682" s="22">
        <f>ROUND(SUM(Presupuestos[[#This Row],[BASE]:[IGV]]),2)</f>
        <v>100</v>
      </c>
      <c r="AH682" s="9" t="str">
        <f>IF(Presupuestos[[#This Row],[MONEDA]]="USD",VLOOKUP(Presupuestos[[#This Row],[FECHA DE EMISION]],Tipo_Cambio[],3,0),"")</f>
        <v/>
      </c>
      <c r="AI682" s="22">
        <f>IFERROR(ROUND(IF(Presupuestos[[#This Row],[MONEDA]]="PEN",Presupuestos[[#This Row],[TOTAL]],Presupuestos[[#This Row],[TOTAL]]*Presupuestos[[#This Row],[TIPO DE CAMBIO]]),2),"")</f>
        <v>100</v>
      </c>
      <c r="AJ682" s="5"/>
      <c r="AK682" s="33" t="s">
        <v>671</v>
      </c>
      <c r="AL682" s="5" t="s">
        <v>250</v>
      </c>
      <c r="AM682" s="23" t="s">
        <v>671</v>
      </c>
      <c r="AN682" s="23" t="s">
        <v>671</v>
      </c>
      <c r="AO682" s="7">
        <f>IFERROR(VLOOKUP("1-"&amp;Presupuestos[[#This Row],[ID DOCUMENTO]],BD_Pagos[],7,0),"")</f>
        <v>0</v>
      </c>
      <c r="AP682" s="16" t="str">
        <f>IFERROR(VLOOKUP("1-"&amp;Presupuestos[[#This Row],[ID DOCUMENTO]],BD_Pagos[],8,0),"")</f>
        <v/>
      </c>
      <c r="AQ682" s="17" t="str">
        <f>IFERROR(VLOOKUP("1-"&amp;Presupuestos[[#This Row],[ID DOCUMENTO]],BD_Pagos[],9,0),"")</f>
        <v/>
      </c>
      <c r="AR682" s="54"/>
      <c r="AS682" s="7">
        <f>IFERROR(VLOOKUP("2-"&amp;Presupuestos[[#This Row],[ID DOCUMENTO]],BD_Pagos[],7,0),"")</f>
        <v>0</v>
      </c>
      <c r="AT682" s="16" t="str">
        <f>IFERROR(VLOOKUP("2-"&amp;Presupuestos[[#This Row],[ID DOCUMENTO]],BD_Pagos[],8,0),"")</f>
        <v/>
      </c>
      <c r="AU682" s="17">
        <f>IFERROR(VLOOKUP("2-"&amp;Presupuestos[[#This Row],[ID DOCUMENTO]],BD_Pagos[],9,0),"")</f>
        <v>0</v>
      </c>
      <c r="AV682" s="20">
        <f>IF(IFERROR(VLOOKUP("2-"&amp;Presupuestos[[#This Row],[ID DOCUMENTO]],BD_Pagos[],10,0),0)&gt;Presupuestos[[#This Row],[TOTAL SOLES]],Presupuestos[[#This Row],[TOTAL SOLES]],IFERROR(VLOOKUP("2-"&amp;Presupuestos[[#This Row],[ID DOCUMENTO]],BD_Pagos[],10,0),0))</f>
        <v>0</v>
      </c>
      <c r="AW682" s="7"/>
      <c r="AX682" s="16"/>
      <c r="AY682" s="17"/>
      <c r="AZ682" s="20"/>
      <c r="BA682" s="7"/>
      <c r="BB682" s="16"/>
      <c r="BC682" s="17"/>
      <c r="BD682" s="20"/>
      <c r="BE682" s="7">
        <f>IFERROR(VLOOKUP("5-"&amp;Presupuestos[[#This Row],[ID DOCUMENTO]],BD_Pagos[],7,0),"")</f>
        <v>0</v>
      </c>
      <c r="BF682" s="17">
        <f>IFERROR(VLOOKUP("5-"&amp;Presupuestos[[#This Row],[ID DOCUMENTO]],BD_Pagos[],9,0),"")</f>
        <v>0</v>
      </c>
      <c r="BG682" s="20">
        <f>IF(IFERROR(VLOOKUP("5-"&amp;Presupuestos[[#This Row],[ID DOCUMENTO]],BD_Pagos[],10,0),0)&gt;Presupuestos[[#This Row],[TOTAL SOLES]],Presupuestos[[#This Row],[TOTAL SOLES]],IFERROR(VLOOKUP("5-"&amp;Presupuestos[[#This Row],[ID DOCUMENTO]],BD_Pagos[],10,0),0))</f>
        <v>0</v>
      </c>
      <c r="BH682" s="7">
        <f>IFERROR(VLOOKUP("1-Detraccion"&amp;Presupuestos[[#This Row],[ID DOCUMENTO]],BD_Pagos[],2,0),"")</f>
        <v>0</v>
      </c>
      <c r="BI682" s="3" t="str">
        <f>IFERROR(VLOOKUP("1-Detraccion"&amp;Presupuestos[[#This Row],[ID DOCUMENTO]],BD_Pagos[],3,0),"")</f>
        <v/>
      </c>
      <c r="BJ682" s="3">
        <f>IFERROR(VLOOKUP("1-Detraccion"&amp;Presupuestos[[#This Row],[ID DOCUMENTO]],BD_Pagos[],4,0),"")</f>
        <v>0</v>
      </c>
      <c r="BK682" s="6">
        <f>IF(IFERROR(VLOOKUP("1-Detraccion"&amp;Presupuestos[[#This Row],[ID DOCUMENTO]],BD_Pagos[],5,0),0)&gt;Presupuestos[[#This Row],[TOTAL SOLES]],Presupuestos[[#This Row],[TOTAL SOLES]],IFERROR(VLOOKUP("1-Detraccion"&amp;Presupuestos[[#This Row],[ID DOCUMENTO]],BD_Pagos[],5,0),0))</f>
        <v>0</v>
      </c>
      <c r="BL682" s="6">
        <f>IF(IFERROR(VLOOKUP("1-Detraccion"&amp;Presupuestos[[#This Row],[ID DOCUMENTO]],BD_Pagos[],6,0),0)&gt;Presupuestos[[#This Row],[TOTAL SOLES]],Presupuestos[[#This Row],[TOTAL SOLES]],IFERROR(VLOOKUP("1-Detraccion"&amp;Presupuestos[[#This Row],[ID DOCUMENTO]],BD_Pagos[],6,0),0))</f>
        <v>0</v>
      </c>
      <c r="BM682" s="37"/>
      <c r="BN682" s="3"/>
      <c r="BO682" s="3"/>
      <c r="BP682" s="6"/>
      <c r="BQ68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100</v>
      </c>
      <c r="BR682" s="23" t="str">
        <f>IF(Presupuestos[[#This Row],[SALDO ME-MN]]&gt;0,"PENDIENTE","CANCELADO")</f>
        <v>PENDIENTE</v>
      </c>
      <c r="BS682" s="23" t="str">
        <f>IF(COUNTIFS($U$4:$U681,Presupuestos[[#This Row],[ID DOCUMENTO]])&gt;=1,IF(B681=Presupuestos[[#This Row],[ID]],"OK","DOC. DUPLICADO"),"OK")</f>
        <v>OK</v>
      </c>
    </row>
    <row r="683" spans="2:71" ht="36" x14ac:dyDescent="0.25">
      <c r="B683" s="34">
        <f>IF(Presupuestos[[#This Row],[ID DOCUMENTO]]=U682,B682,IF(B682="ID",1,B682+1))</f>
        <v>655</v>
      </c>
      <c r="C683" s="2">
        <v>45876</v>
      </c>
      <c r="D683" s="2">
        <v>45876</v>
      </c>
      <c r="E683" s="3" t="s">
        <v>665</v>
      </c>
      <c r="F683" s="25" t="s">
        <v>35</v>
      </c>
      <c r="G683" s="25" t="s">
        <v>144</v>
      </c>
      <c r="H683" s="25" t="s">
        <v>119</v>
      </c>
      <c r="I683" s="36" t="str">
        <f>IFERROR(VLOOKUP(Presupuestos[[#This Row],[AREA]]&amp;Presupuestos[[#This Row],[CONCEPTO]]&amp;Presupuestos[[#This Row],[DESCRIPCION]],Tabla28[[Columna1]:[CÓDIGO NUEVO]],2,0),"")</f>
        <v>P0310002</v>
      </c>
      <c r="J683" s="3" t="s">
        <v>1697</v>
      </c>
      <c r="K683" s="3" t="s">
        <v>666</v>
      </c>
      <c r="L683" s="3" t="s">
        <v>666</v>
      </c>
      <c r="M683" s="31" t="s">
        <v>1708</v>
      </c>
      <c r="N683" s="3"/>
      <c r="O683" s="3" t="s">
        <v>300</v>
      </c>
      <c r="P683" s="3" t="s">
        <v>122</v>
      </c>
      <c r="Q683" s="3" t="str">
        <f>IFERROR(VLOOKUP(Presupuestos[[#This Row],[CLASIFICACIÓN (N)]],Tabla17[],2,0),"")</f>
        <v>Costos de ventas</v>
      </c>
      <c r="R683" s="3" t="str">
        <f>IFERROR(VLOOKUP(Presupuestos[[#This Row],[CLASIFICACIÓN (N)]],Tabla17[],3,0),"")</f>
        <v>Operativo</v>
      </c>
      <c r="S683" s="3" t="s">
        <v>16</v>
      </c>
      <c r="T683" s="3" t="str">
        <f>IFERROR(VLOOKUP(Presupuestos[[#This Row],[ALMACEN]],Tabla5[],2,0),"")</f>
        <v>Arequipa</v>
      </c>
      <c r="U683" s="19" t="str">
        <f>IFERROR(VLOOKUP(Presupuestos[[#This Row],[TIPO DE DOCUMENTO]],Tipo_Documento[],2,0)&amp;Presupuestos[[#This Row],[SERIE]]&amp;Presupuestos[[#This Row],[NUMERO]]&amp;Presupuestos[[#This Row],[RUC]],"")</f>
        <v>03EB0147410742353911</v>
      </c>
      <c r="V683" s="3" t="s">
        <v>130</v>
      </c>
      <c r="W683" s="7">
        <v>45876</v>
      </c>
      <c r="X683" s="7">
        <v>45876</v>
      </c>
      <c r="Y683" s="3" t="s">
        <v>1709</v>
      </c>
      <c r="Z683" s="3">
        <v>474</v>
      </c>
      <c r="AA683" s="3">
        <f>IFERROR(VLOOKUP(Presupuestos[[#This Row],[RAZON SOCIAL]],CHOOSE({1,2},Clientes_Proveedores[Razon Social],Clientes_Proveedores[Ruc / Dni]),2,0),"-")</f>
        <v>10742353911</v>
      </c>
      <c r="AB683" s="31" t="s">
        <v>1710</v>
      </c>
      <c r="AC683" s="3" t="s">
        <v>670</v>
      </c>
      <c r="AD683" s="5"/>
      <c r="AE683" s="6">
        <v>35</v>
      </c>
      <c r="AF683" s="6">
        <f>Presupuestos[[#This Row],[BASE]]*Presupuestos[[#This Row],[% IGV]]</f>
        <v>0</v>
      </c>
      <c r="AG683" s="22">
        <f>ROUND(SUM(Presupuestos[[#This Row],[BASE]:[IGV]]),2)</f>
        <v>35</v>
      </c>
      <c r="AH683" s="9" t="str">
        <f>IF(Presupuestos[[#This Row],[MONEDA]]="USD",VLOOKUP(Presupuestos[[#This Row],[FECHA DE EMISION]],Tipo_Cambio[],3,0),"")</f>
        <v/>
      </c>
      <c r="AI683" s="22">
        <f>IFERROR(ROUND(IF(Presupuestos[[#This Row],[MONEDA]]="PEN",Presupuestos[[#This Row],[TOTAL]],Presupuestos[[#This Row],[TOTAL]]*Presupuestos[[#This Row],[TIPO DE CAMBIO]]),2),"")</f>
        <v>35</v>
      </c>
      <c r="AJ683" s="5"/>
      <c r="AK683" s="33" t="s">
        <v>671</v>
      </c>
      <c r="AL683" s="5" t="s">
        <v>250</v>
      </c>
      <c r="AM683" s="23" t="s">
        <v>671</v>
      </c>
      <c r="AN683" s="23" t="s">
        <v>671</v>
      </c>
      <c r="AO683" s="7">
        <f>IFERROR(VLOOKUP("1-"&amp;Presupuestos[[#This Row],[ID DOCUMENTO]],BD_Pagos[],7,0),"")</f>
        <v>0</v>
      </c>
      <c r="AP683" s="16" t="str">
        <f>IFERROR(VLOOKUP("1-"&amp;Presupuestos[[#This Row],[ID DOCUMENTO]],BD_Pagos[],8,0),"")</f>
        <v/>
      </c>
      <c r="AQ683" s="17" t="str">
        <f>IFERROR(VLOOKUP("1-"&amp;Presupuestos[[#This Row],[ID DOCUMENTO]],BD_Pagos[],9,0),"")</f>
        <v/>
      </c>
      <c r="AR683" s="54"/>
      <c r="AS683" s="7">
        <f>IFERROR(VLOOKUP("2-"&amp;Presupuestos[[#This Row],[ID DOCUMENTO]],BD_Pagos[],7,0),"")</f>
        <v>0</v>
      </c>
      <c r="AT683" s="16" t="str">
        <f>IFERROR(VLOOKUP("2-"&amp;Presupuestos[[#This Row],[ID DOCUMENTO]],BD_Pagos[],8,0),"")</f>
        <v/>
      </c>
      <c r="AU683" s="17">
        <f>IFERROR(VLOOKUP("2-"&amp;Presupuestos[[#This Row],[ID DOCUMENTO]],BD_Pagos[],9,0),"")</f>
        <v>0</v>
      </c>
      <c r="AV683" s="20">
        <f>IF(IFERROR(VLOOKUP("2-"&amp;Presupuestos[[#This Row],[ID DOCUMENTO]],BD_Pagos[],10,0),0)&gt;Presupuestos[[#This Row],[TOTAL SOLES]],Presupuestos[[#This Row],[TOTAL SOLES]],IFERROR(VLOOKUP("2-"&amp;Presupuestos[[#This Row],[ID DOCUMENTO]],BD_Pagos[],10,0),0))</f>
        <v>0</v>
      </c>
      <c r="AW683" s="7"/>
      <c r="AX683" s="16"/>
      <c r="AY683" s="17"/>
      <c r="AZ683" s="20"/>
      <c r="BA683" s="7"/>
      <c r="BB683" s="16"/>
      <c r="BC683" s="17"/>
      <c r="BD683" s="20"/>
      <c r="BE683" s="7">
        <f>IFERROR(VLOOKUP("5-"&amp;Presupuestos[[#This Row],[ID DOCUMENTO]],BD_Pagos[],7,0),"")</f>
        <v>0</v>
      </c>
      <c r="BF683" s="17">
        <f>IFERROR(VLOOKUP("5-"&amp;Presupuestos[[#This Row],[ID DOCUMENTO]],BD_Pagos[],9,0),"")</f>
        <v>0</v>
      </c>
      <c r="BG683" s="20">
        <f>IF(IFERROR(VLOOKUP("5-"&amp;Presupuestos[[#This Row],[ID DOCUMENTO]],BD_Pagos[],10,0),0)&gt;Presupuestos[[#This Row],[TOTAL SOLES]],Presupuestos[[#This Row],[TOTAL SOLES]],IFERROR(VLOOKUP("5-"&amp;Presupuestos[[#This Row],[ID DOCUMENTO]],BD_Pagos[],10,0),0))</f>
        <v>0</v>
      </c>
      <c r="BH683" s="7">
        <f>IFERROR(VLOOKUP("1-Detraccion"&amp;Presupuestos[[#This Row],[ID DOCUMENTO]],BD_Pagos[],2,0),"")</f>
        <v>0</v>
      </c>
      <c r="BI683" s="3" t="str">
        <f>IFERROR(VLOOKUP("1-Detraccion"&amp;Presupuestos[[#This Row],[ID DOCUMENTO]],BD_Pagos[],3,0),"")</f>
        <v/>
      </c>
      <c r="BJ683" s="3">
        <f>IFERROR(VLOOKUP("1-Detraccion"&amp;Presupuestos[[#This Row],[ID DOCUMENTO]],BD_Pagos[],4,0),"")</f>
        <v>0</v>
      </c>
      <c r="BK683" s="6">
        <f>IF(IFERROR(VLOOKUP("1-Detraccion"&amp;Presupuestos[[#This Row],[ID DOCUMENTO]],BD_Pagos[],5,0),0)&gt;Presupuestos[[#This Row],[TOTAL SOLES]],Presupuestos[[#This Row],[TOTAL SOLES]],IFERROR(VLOOKUP("1-Detraccion"&amp;Presupuestos[[#This Row],[ID DOCUMENTO]],BD_Pagos[],5,0),0))</f>
        <v>0</v>
      </c>
      <c r="BL683" s="6">
        <f>IF(IFERROR(VLOOKUP("1-Detraccion"&amp;Presupuestos[[#This Row],[ID DOCUMENTO]],BD_Pagos[],6,0),0)&gt;Presupuestos[[#This Row],[TOTAL SOLES]],Presupuestos[[#This Row],[TOTAL SOLES]],IFERROR(VLOOKUP("1-Detraccion"&amp;Presupuestos[[#This Row],[ID DOCUMENTO]],BD_Pagos[],6,0),0))</f>
        <v>0</v>
      </c>
      <c r="BM683" s="37"/>
      <c r="BN683" s="3"/>
      <c r="BO683" s="3"/>
      <c r="BP683" s="6"/>
      <c r="BQ68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v>
      </c>
      <c r="BR683" s="23" t="str">
        <f>IF(Presupuestos[[#This Row],[SALDO ME-MN]]&gt;0,"PENDIENTE","CANCELADO")</f>
        <v>PENDIENTE</v>
      </c>
      <c r="BS683" s="23" t="str">
        <f>IF(COUNTIFS($U$4:$U682,Presupuestos[[#This Row],[ID DOCUMENTO]])&gt;=1,IF(B682=Presupuestos[[#This Row],[ID]],"OK","DOC. DUPLICADO"),"OK")</f>
        <v>OK</v>
      </c>
    </row>
    <row r="684" spans="2:71" ht="36" x14ac:dyDescent="0.25">
      <c r="B684" s="34">
        <f>IF(Presupuestos[[#This Row],[ID DOCUMENTO]]=U683,B683,IF(B683="ID",1,B683+1))</f>
        <v>656</v>
      </c>
      <c r="C684" s="2">
        <v>45876</v>
      </c>
      <c r="D684" s="2">
        <v>45876</v>
      </c>
      <c r="E684" s="3" t="s">
        <v>665</v>
      </c>
      <c r="F684" s="25" t="s">
        <v>35</v>
      </c>
      <c r="G684" s="25" t="s">
        <v>144</v>
      </c>
      <c r="H684" s="25" t="s">
        <v>119</v>
      </c>
      <c r="I684" s="36" t="str">
        <f>IFERROR(VLOOKUP(Presupuestos[[#This Row],[AREA]]&amp;Presupuestos[[#This Row],[CONCEPTO]]&amp;Presupuestos[[#This Row],[DESCRIPCION]],Tabla28[[Columna1]:[CÓDIGO NUEVO]],2,0),"")</f>
        <v>P0310002</v>
      </c>
      <c r="J684" s="3" t="s">
        <v>1697</v>
      </c>
      <c r="K684" s="3" t="s">
        <v>666</v>
      </c>
      <c r="L684" s="3" t="s">
        <v>666</v>
      </c>
      <c r="M684" s="31" t="s">
        <v>1708</v>
      </c>
      <c r="N684" s="3"/>
      <c r="O684" s="3" t="s">
        <v>300</v>
      </c>
      <c r="P684" s="3" t="s">
        <v>122</v>
      </c>
      <c r="Q684" s="3" t="str">
        <f>IFERROR(VLOOKUP(Presupuestos[[#This Row],[CLASIFICACIÓN (N)]],Tabla17[],2,0),"")</f>
        <v>Costos de ventas</v>
      </c>
      <c r="R684" s="3" t="str">
        <f>IFERROR(VLOOKUP(Presupuestos[[#This Row],[CLASIFICACIÓN (N)]],Tabla17[],3,0),"")</f>
        <v>Operativo</v>
      </c>
      <c r="S684" s="3" t="s">
        <v>16</v>
      </c>
      <c r="T684" s="3" t="str">
        <f>IFERROR(VLOOKUP(Presupuestos[[#This Row],[ALMACEN]],Tabla5[],2,0),"")</f>
        <v>Arequipa</v>
      </c>
      <c r="U684" s="19" t="str">
        <f>IFERROR(VLOOKUP(Presupuestos[[#This Row],[TIPO DE DOCUMENTO]],Tipo_Documento[],2,0)&amp;Presupuestos[[#This Row],[SERIE]]&amp;Presupuestos[[#This Row],[NUMERO]]&amp;Presupuestos[[#This Row],[RUC]],"")</f>
        <v>03EB0147310742353911</v>
      </c>
      <c r="V684" s="3" t="s">
        <v>130</v>
      </c>
      <c r="W684" s="7">
        <v>45876</v>
      </c>
      <c r="X684" s="7">
        <v>45876</v>
      </c>
      <c r="Y684" s="3" t="s">
        <v>1709</v>
      </c>
      <c r="Z684" s="3">
        <v>473</v>
      </c>
      <c r="AA684" s="3">
        <f>IFERROR(VLOOKUP(Presupuestos[[#This Row],[RAZON SOCIAL]],CHOOSE({1,2},Clientes_Proveedores[Razon Social],Clientes_Proveedores[Ruc / Dni]),2,0),"-")</f>
        <v>10742353911</v>
      </c>
      <c r="AB684" s="31" t="s">
        <v>1710</v>
      </c>
      <c r="AC684" s="3" t="s">
        <v>670</v>
      </c>
      <c r="AD684" s="5"/>
      <c r="AE684" s="6">
        <v>35</v>
      </c>
      <c r="AF684" s="6">
        <f>Presupuestos[[#This Row],[BASE]]*Presupuestos[[#This Row],[% IGV]]</f>
        <v>0</v>
      </c>
      <c r="AG684" s="22">
        <f>ROUND(SUM(Presupuestos[[#This Row],[BASE]:[IGV]]),2)</f>
        <v>35</v>
      </c>
      <c r="AH684" s="9" t="str">
        <f>IF(Presupuestos[[#This Row],[MONEDA]]="USD",VLOOKUP(Presupuestos[[#This Row],[FECHA DE EMISION]],Tipo_Cambio[],3,0),"")</f>
        <v/>
      </c>
      <c r="AI684" s="22">
        <f>IFERROR(ROUND(IF(Presupuestos[[#This Row],[MONEDA]]="PEN",Presupuestos[[#This Row],[TOTAL]],Presupuestos[[#This Row],[TOTAL]]*Presupuestos[[#This Row],[TIPO DE CAMBIO]]),2),"")</f>
        <v>35</v>
      </c>
      <c r="AJ684" s="5"/>
      <c r="AK684" s="33" t="s">
        <v>671</v>
      </c>
      <c r="AL684" s="5" t="s">
        <v>250</v>
      </c>
      <c r="AM684" s="23" t="s">
        <v>671</v>
      </c>
      <c r="AN684" s="23" t="s">
        <v>671</v>
      </c>
      <c r="AO684" s="7">
        <f>IFERROR(VLOOKUP("1-"&amp;Presupuestos[[#This Row],[ID DOCUMENTO]],BD_Pagos[],7,0),"")</f>
        <v>0</v>
      </c>
      <c r="AP684" s="16" t="str">
        <f>IFERROR(VLOOKUP("1-"&amp;Presupuestos[[#This Row],[ID DOCUMENTO]],BD_Pagos[],8,0),"")</f>
        <v/>
      </c>
      <c r="AQ684" s="17" t="str">
        <f>IFERROR(VLOOKUP("1-"&amp;Presupuestos[[#This Row],[ID DOCUMENTO]],BD_Pagos[],9,0),"")</f>
        <v/>
      </c>
      <c r="AR684" s="54"/>
      <c r="AS684" s="7">
        <f>IFERROR(VLOOKUP("2-"&amp;Presupuestos[[#This Row],[ID DOCUMENTO]],BD_Pagos[],7,0),"")</f>
        <v>0</v>
      </c>
      <c r="AT684" s="16" t="str">
        <f>IFERROR(VLOOKUP("2-"&amp;Presupuestos[[#This Row],[ID DOCUMENTO]],BD_Pagos[],8,0),"")</f>
        <v/>
      </c>
      <c r="AU684" s="17">
        <f>IFERROR(VLOOKUP("2-"&amp;Presupuestos[[#This Row],[ID DOCUMENTO]],BD_Pagos[],9,0),"")</f>
        <v>0</v>
      </c>
      <c r="AV684" s="20">
        <f>IF(IFERROR(VLOOKUP("2-"&amp;Presupuestos[[#This Row],[ID DOCUMENTO]],BD_Pagos[],10,0),0)&gt;Presupuestos[[#This Row],[TOTAL SOLES]],Presupuestos[[#This Row],[TOTAL SOLES]],IFERROR(VLOOKUP("2-"&amp;Presupuestos[[#This Row],[ID DOCUMENTO]],BD_Pagos[],10,0),0))</f>
        <v>0</v>
      </c>
      <c r="AW684" s="7"/>
      <c r="AX684" s="16"/>
      <c r="AY684" s="17"/>
      <c r="AZ684" s="20"/>
      <c r="BA684" s="7"/>
      <c r="BB684" s="16"/>
      <c r="BC684" s="17"/>
      <c r="BD684" s="20"/>
      <c r="BE684" s="7">
        <f>IFERROR(VLOOKUP("5-"&amp;Presupuestos[[#This Row],[ID DOCUMENTO]],BD_Pagos[],7,0),"")</f>
        <v>0</v>
      </c>
      <c r="BF684" s="17">
        <f>IFERROR(VLOOKUP("5-"&amp;Presupuestos[[#This Row],[ID DOCUMENTO]],BD_Pagos[],9,0),"")</f>
        <v>0</v>
      </c>
      <c r="BG684" s="20">
        <f>IF(IFERROR(VLOOKUP("5-"&amp;Presupuestos[[#This Row],[ID DOCUMENTO]],BD_Pagos[],10,0),0)&gt;Presupuestos[[#This Row],[TOTAL SOLES]],Presupuestos[[#This Row],[TOTAL SOLES]],IFERROR(VLOOKUP("5-"&amp;Presupuestos[[#This Row],[ID DOCUMENTO]],BD_Pagos[],10,0),0))</f>
        <v>0</v>
      </c>
      <c r="BH684" s="7">
        <f>IFERROR(VLOOKUP("1-Detraccion"&amp;Presupuestos[[#This Row],[ID DOCUMENTO]],BD_Pagos[],2,0),"")</f>
        <v>0</v>
      </c>
      <c r="BI684" s="3" t="str">
        <f>IFERROR(VLOOKUP("1-Detraccion"&amp;Presupuestos[[#This Row],[ID DOCUMENTO]],BD_Pagos[],3,0),"")</f>
        <v/>
      </c>
      <c r="BJ684" s="3">
        <f>IFERROR(VLOOKUP("1-Detraccion"&amp;Presupuestos[[#This Row],[ID DOCUMENTO]],BD_Pagos[],4,0),"")</f>
        <v>0</v>
      </c>
      <c r="BK684" s="6">
        <f>IF(IFERROR(VLOOKUP("1-Detraccion"&amp;Presupuestos[[#This Row],[ID DOCUMENTO]],BD_Pagos[],5,0),0)&gt;Presupuestos[[#This Row],[TOTAL SOLES]],Presupuestos[[#This Row],[TOTAL SOLES]],IFERROR(VLOOKUP("1-Detraccion"&amp;Presupuestos[[#This Row],[ID DOCUMENTO]],BD_Pagos[],5,0),0))</f>
        <v>0</v>
      </c>
      <c r="BL684" s="6">
        <f>IF(IFERROR(VLOOKUP("1-Detraccion"&amp;Presupuestos[[#This Row],[ID DOCUMENTO]],BD_Pagos[],6,0),0)&gt;Presupuestos[[#This Row],[TOTAL SOLES]],Presupuestos[[#This Row],[TOTAL SOLES]],IFERROR(VLOOKUP("1-Detraccion"&amp;Presupuestos[[#This Row],[ID DOCUMENTO]],BD_Pagos[],6,0),0))</f>
        <v>0</v>
      </c>
      <c r="BM684" s="37"/>
      <c r="BN684" s="3"/>
      <c r="BO684" s="3"/>
      <c r="BP684" s="6"/>
      <c r="BQ68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v>
      </c>
      <c r="BR684" s="23" t="str">
        <f>IF(Presupuestos[[#This Row],[SALDO ME-MN]]&gt;0,"PENDIENTE","CANCELADO")</f>
        <v>PENDIENTE</v>
      </c>
      <c r="BS684" s="23" t="str">
        <f>IF(COUNTIFS($U$4:$U683,Presupuestos[[#This Row],[ID DOCUMENTO]])&gt;=1,IF(B683=Presupuestos[[#This Row],[ID]],"OK","DOC. DUPLICADO"),"OK")</f>
        <v>OK</v>
      </c>
    </row>
    <row r="685" spans="2:71" ht="36" x14ac:dyDescent="0.25">
      <c r="B685" s="34">
        <f>IF(Presupuestos[[#This Row],[ID DOCUMENTO]]=U684,B684,IF(B684="ID",1,B684+1))</f>
        <v>657</v>
      </c>
      <c r="C685" s="2">
        <v>45877</v>
      </c>
      <c r="D685" s="2">
        <v>45877</v>
      </c>
      <c r="E685" s="3" t="s">
        <v>665</v>
      </c>
      <c r="F685" s="25" t="s">
        <v>35</v>
      </c>
      <c r="G685" s="25" t="s">
        <v>223</v>
      </c>
      <c r="H685" s="25" t="s">
        <v>214</v>
      </c>
      <c r="I685" s="36" t="str">
        <f>IFERROR(VLOOKUP(Presupuestos[[#This Row],[AREA]]&amp;Presupuestos[[#This Row],[CONCEPTO]]&amp;Presupuestos[[#This Row],[DESCRIPCION]],Tabla28[[Columna1]:[CÓDIGO NUEVO]],2,0),"")</f>
        <v>P0303002</v>
      </c>
      <c r="J685" s="3" t="s">
        <v>1697</v>
      </c>
      <c r="K685" s="3" t="s">
        <v>666</v>
      </c>
      <c r="L685" s="3" t="s">
        <v>666</v>
      </c>
      <c r="M685" s="31" t="s">
        <v>1700</v>
      </c>
      <c r="N685" s="3" t="s">
        <v>40</v>
      </c>
      <c r="O685" s="3" t="s">
        <v>300</v>
      </c>
      <c r="P685" s="3" t="s">
        <v>122</v>
      </c>
      <c r="Q685" s="3" t="str">
        <f>IFERROR(VLOOKUP(Presupuestos[[#This Row],[CLASIFICACIÓN (N)]],Tabla17[],2,0),"")</f>
        <v>Costos de ventas</v>
      </c>
      <c r="R685" s="3" t="str">
        <f>IFERROR(VLOOKUP(Presupuestos[[#This Row],[CLASIFICACIÓN (N)]],Tabla17[],3,0),"")</f>
        <v>Operativo</v>
      </c>
      <c r="S685" s="3" t="s">
        <v>16</v>
      </c>
      <c r="T685" s="3" t="str">
        <f>IFERROR(VLOOKUP(Presupuestos[[#This Row],[ALMACEN]],Tabla5[],2,0),"")</f>
        <v>Arequipa</v>
      </c>
      <c r="U685" s="19" t="str">
        <f>IFERROR(VLOOKUP(Presupuestos[[#This Row],[TIPO DE DOCUMENTO]],Tipo_Documento[],2,0)&amp;Presupuestos[[#This Row],[SERIE]]&amp;Presupuestos[[#This Row],[NUMERO]]&amp;Presupuestos[[#This Row],[RUC]],"")</f>
        <v>01F314191164320517252558</v>
      </c>
      <c r="V685" s="3" t="s">
        <v>120</v>
      </c>
      <c r="W685" s="7">
        <v>45877</v>
      </c>
      <c r="X685" s="7">
        <v>45877</v>
      </c>
      <c r="Y685" s="3" t="s">
        <v>1673</v>
      </c>
      <c r="Z685" s="3">
        <v>1911643</v>
      </c>
      <c r="AA685" s="3">
        <f>IFERROR(VLOOKUP(Presupuestos[[#This Row],[RAZON SOCIAL]],CHOOSE({1,2},Clientes_Proveedores[Razon Social],Clientes_Proveedores[Ruc / Dni]),2,0),"-")</f>
        <v>20517252558</v>
      </c>
      <c r="AB685" s="31" t="s">
        <v>714</v>
      </c>
      <c r="AC685" s="3" t="s">
        <v>670</v>
      </c>
      <c r="AD685" s="5">
        <v>0.18</v>
      </c>
      <c r="AE685" s="6">
        <v>6.5250000000000004</v>
      </c>
      <c r="AF685" s="6">
        <f>Presupuestos[[#This Row],[BASE]]*Presupuestos[[#This Row],[% IGV]]</f>
        <v>1.1745000000000001</v>
      </c>
      <c r="AG685" s="22">
        <f>ROUND(SUM(Presupuestos[[#This Row],[BASE]:[IGV]]),2)</f>
        <v>7.7</v>
      </c>
      <c r="AH685" s="9" t="str">
        <f>IF(Presupuestos[[#This Row],[MONEDA]]="USD",VLOOKUP(Presupuestos[[#This Row],[FECHA DE EMISION]],Tipo_Cambio[],3,0),"")</f>
        <v/>
      </c>
      <c r="AI685" s="22">
        <f>IFERROR(ROUND(IF(Presupuestos[[#This Row],[MONEDA]]="PEN",Presupuestos[[#This Row],[TOTAL]],Presupuestos[[#This Row],[TOTAL]]*Presupuestos[[#This Row],[TIPO DE CAMBIO]]),2),"")</f>
        <v>7.7</v>
      </c>
      <c r="AJ685" s="5"/>
      <c r="AK685" s="33" t="s">
        <v>671</v>
      </c>
      <c r="AL685" s="5" t="s">
        <v>250</v>
      </c>
      <c r="AM685" s="23" t="s">
        <v>671</v>
      </c>
      <c r="AN685" s="23" t="s">
        <v>671</v>
      </c>
      <c r="AO685" s="7">
        <f>IFERROR(VLOOKUP("1-"&amp;Presupuestos[[#This Row],[ID DOCUMENTO]],BD_Pagos[],7,0),"")</f>
        <v>0</v>
      </c>
      <c r="AP685" s="16" t="str">
        <f>IFERROR(VLOOKUP("1-"&amp;Presupuestos[[#This Row],[ID DOCUMENTO]],BD_Pagos[],8,0),"")</f>
        <v/>
      </c>
      <c r="AQ685" s="17" t="str">
        <f>IFERROR(VLOOKUP("1-"&amp;Presupuestos[[#This Row],[ID DOCUMENTO]],BD_Pagos[],9,0),"")</f>
        <v/>
      </c>
      <c r="AR685" s="54"/>
      <c r="AS685" s="7">
        <f>IFERROR(VLOOKUP("2-"&amp;Presupuestos[[#This Row],[ID DOCUMENTO]],BD_Pagos[],7,0),"")</f>
        <v>0</v>
      </c>
      <c r="AT685" s="16" t="str">
        <f>IFERROR(VLOOKUP("2-"&amp;Presupuestos[[#This Row],[ID DOCUMENTO]],BD_Pagos[],8,0),"")</f>
        <v/>
      </c>
      <c r="AU685" s="17">
        <f>IFERROR(VLOOKUP("2-"&amp;Presupuestos[[#This Row],[ID DOCUMENTO]],BD_Pagos[],9,0),"")</f>
        <v>0</v>
      </c>
      <c r="AV685" s="20">
        <f>IF(IFERROR(VLOOKUP("2-"&amp;Presupuestos[[#This Row],[ID DOCUMENTO]],BD_Pagos[],10,0),0)&gt;Presupuestos[[#This Row],[TOTAL SOLES]],Presupuestos[[#This Row],[TOTAL SOLES]],IFERROR(VLOOKUP("2-"&amp;Presupuestos[[#This Row],[ID DOCUMENTO]],BD_Pagos[],10,0),0))</f>
        <v>0</v>
      </c>
      <c r="AW685" s="7"/>
      <c r="AX685" s="16"/>
      <c r="AY685" s="17"/>
      <c r="AZ685" s="20"/>
      <c r="BA685" s="7"/>
      <c r="BB685" s="16"/>
      <c r="BC685" s="17"/>
      <c r="BD685" s="20"/>
      <c r="BE685" s="7">
        <f>IFERROR(VLOOKUP("5-"&amp;Presupuestos[[#This Row],[ID DOCUMENTO]],BD_Pagos[],7,0),"")</f>
        <v>0</v>
      </c>
      <c r="BF685" s="17">
        <f>IFERROR(VLOOKUP("5-"&amp;Presupuestos[[#This Row],[ID DOCUMENTO]],BD_Pagos[],9,0),"")</f>
        <v>0</v>
      </c>
      <c r="BG685" s="20">
        <f>IF(IFERROR(VLOOKUP("5-"&amp;Presupuestos[[#This Row],[ID DOCUMENTO]],BD_Pagos[],10,0),0)&gt;Presupuestos[[#This Row],[TOTAL SOLES]],Presupuestos[[#This Row],[TOTAL SOLES]],IFERROR(VLOOKUP("5-"&amp;Presupuestos[[#This Row],[ID DOCUMENTO]],BD_Pagos[],10,0),0))</f>
        <v>0</v>
      </c>
      <c r="BH685" s="7">
        <f>IFERROR(VLOOKUP("1-Detraccion"&amp;Presupuestos[[#This Row],[ID DOCUMENTO]],BD_Pagos[],2,0),"")</f>
        <v>0</v>
      </c>
      <c r="BI685" s="3" t="str">
        <f>IFERROR(VLOOKUP("1-Detraccion"&amp;Presupuestos[[#This Row],[ID DOCUMENTO]],BD_Pagos[],3,0),"")</f>
        <v/>
      </c>
      <c r="BJ685" s="3">
        <f>IFERROR(VLOOKUP("1-Detraccion"&amp;Presupuestos[[#This Row],[ID DOCUMENTO]],BD_Pagos[],4,0),"")</f>
        <v>0</v>
      </c>
      <c r="BK685" s="6">
        <f>IF(IFERROR(VLOOKUP("1-Detraccion"&amp;Presupuestos[[#This Row],[ID DOCUMENTO]],BD_Pagos[],5,0),0)&gt;Presupuestos[[#This Row],[TOTAL SOLES]],Presupuestos[[#This Row],[TOTAL SOLES]],IFERROR(VLOOKUP("1-Detraccion"&amp;Presupuestos[[#This Row],[ID DOCUMENTO]],BD_Pagos[],5,0),0))</f>
        <v>0</v>
      </c>
      <c r="BL685" s="6">
        <f>IF(IFERROR(VLOOKUP("1-Detraccion"&amp;Presupuestos[[#This Row],[ID DOCUMENTO]],BD_Pagos[],6,0),0)&gt;Presupuestos[[#This Row],[TOTAL SOLES]],Presupuestos[[#This Row],[TOTAL SOLES]],IFERROR(VLOOKUP("1-Detraccion"&amp;Presupuestos[[#This Row],[ID DOCUMENTO]],BD_Pagos[],6,0),0))</f>
        <v>0</v>
      </c>
      <c r="BM685" s="37"/>
      <c r="BN685" s="3"/>
      <c r="BO685" s="3"/>
      <c r="BP685" s="6"/>
      <c r="BQ68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7.7</v>
      </c>
      <c r="BR685" s="23" t="str">
        <f>IF(Presupuestos[[#This Row],[SALDO ME-MN]]&gt;0,"PENDIENTE","CANCELADO")</f>
        <v>PENDIENTE</v>
      </c>
      <c r="BS685" s="23" t="str">
        <f>IF(COUNTIFS($U$4:$U684,Presupuestos[[#This Row],[ID DOCUMENTO]])&gt;=1,IF(B684=Presupuestos[[#This Row],[ID]],"OK","DOC. DUPLICADO"),"OK")</f>
        <v>OK</v>
      </c>
    </row>
    <row r="686" spans="2:71" ht="36" x14ac:dyDescent="0.25">
      <c r="B686" s="34">
        <f>IF(Presupuestos[[#This Row],[ID DOCUMENTO]]=U685,B685,IF(B685="ID",1,B685+1))</f>
        <v>658</v>
      </c>
      <c r="C686" s="2">
        <v>45875</v>
      </c>
      <c r="D686" s="2">
        <v>45875</v>
      </c>
      <c r="E686" s="3" t="s">
        <v>665</v>
      </c>
      <c r="F686" s="25" t="s">
        <v>35</v>
      </c>
      <c r="G686" s="25" t="s">
        <v>144</v>
      </c>
      <c r="H686" s="25" t="s">
        <v>110</v>
      </c>
      <c r="I686" s="36" t="str">
        <f>IFERROR(VLOOKUP(Presupuestos[[#This Row],[AREA]]&amp;Presupuestos[[#This Row],[CONCEPTO]]&amp;Presupuestos[[#This Row],[DESCRIPCION]],Tabla28[[Columna1]:[CÓDIGO NUEVO]],2,0),"")</f>
        <v>P0310001</v>
      </c>
      <c r="J686" s="3" t="s">
        <v>1697</v>
      </c>
      <c r="K686" s="3" t="s">
        <v>666</v>
      </c>
      <c r="L686" s="3" t="s">
        <v>666</v>
      </c>
      <c r="M686" s="31" t="s">
        <v>1711</v>
      </c>
      <c r="N686" s="3"/>
      <c r="O686" s="3" t="s">
        <v>300</v>
      </c>
      <c r="P686" s="3" t="s">
        <v>122</v>
      </c>
      <c r="Q686" s="3" t="str">
        <f>IFERROR(VLOOKUP(Presupuestos[[#This Row],[CLASIFICACIÓN (N)]],Tabla17[],2,0),"")</f>
        <v>Costos de ventas</v>
      </c>
      <c r="R686" s="3" t="str">
        <f>IFERROR(VLOOKUP(Presupuestos[[#This Row],[CLASIFICACIÓN (N)]],Tabla17[],3,0),"")</f>
        <v>Operativo</v>
      </c>
      <c r="S686" s="3" t="s">
        <v>16</v>
      </c>
      <c r="T686" s="3" t="str">
        <f>IFERROR(VLOOKUP(Presupuestos[[#This Row],[ALMACEN]],Tabla5[],2,0),"")</f>
        <v>Arequipa</v>
      </c>
      <c r="U686" s="19" t="str">
        <f>IFERROR(VLOOKUP(Presupuestos[[#This Row],[TIPO DE DOCUMENTO]],Tipo_Documento[],2,0)&amp;Presupuestos[[#This Row],[SERIE]]&amp;Presupuestos[[#This Row],[NUMERO]]&amp;Presupuestos[[#This Row],[RUC]],"")</f>
        <v>DJ25111111111</v>
      </c>
      <c r="V686" s="3" t="s">
        <v>242</v>
      </c>
      <c r="W686" s="7">
        <v>45875</v>
      </c>
      <c r="X686" s="7">
        <v>45875</v>
      </c>
      <c r="Y686" s="3">
        <v>25</v>
      </c>
      <c r="Z686" s="3">
        <v>1</v>
      </c>
      <c r="AA686" s="3">
        <f>IFERROR(VLOOKUP(Presupuestos[[#This Row],[RAZON SOCIAL]],CHOOSE({1,2},Clientes_Proveedores[Razon Social],Clientes_Proveedores[Ruc / Dni]),2,0),"-")</f>
        <v>11111111</v>
      </c>
      <c r="AB686" s="31" t="s">
        <v>916</v>
      </c>
      <c r="AC686" s="3" t="s">
        <v>670</v>
      </c>
      <c r="AD686" s="5"/>
      <c r="AE686" s="6">
        <v>24</v>
      </c>
      <c r="AF686" s="6">
        <f>Presupuestos[[#This Row],[BASE]]*Presupuestos[[#This Row],[% IGV]]</f>
        <v>0</v>
      </c>
      <c r="AG686" s="22">
        <f>ROUND(SUM(Presupuestos[[#This Row],[BASE]:[IGV]]),2)</f>
        <v>24</v>
      </c>
      <c r="AH686" s="9" t="str">
        <f>IF(Presupuestos[[#This Row],[MONEDA]]="USD",VLOOKUP(Presupuestos[[#This Row],[FECHA DE EMISION]],Tipo_Cambio[],3,0),"")</f>
        <v/>
      </c>
      <c r="AI686" s="22">
        <f>IFERROR(ROUND(IF(Presupuestos[[#This Row],[MONEDA]]="PEN",Presupuestos[[#This Row],[TOTAL]],Presupuestos[[#This Row],[TOTAL]]*Presupuestos[[#This Row],[TIPO DE CAMBIO]]),2),"")</f>
        <v>24</v>
      </c>
      <c r="AJ686" s="5"/>
      <c r="AK686" s="33" t="s">
        <v>671</v>
      </c>
      <c r="AL686" s="5" t="s">
        <v>250</v>
      </c>
      <c r="AM686" s="23" t="s">
        <v>671</v>
      </c>
      <c r="AN686" s="23" t="s">
        <v>671</v>
      </c>
      <c r="AO686" s="7">
        <f>IFERROR(VLOOKUP("1-"&amp;Presupuestos[[#This Row],[ID DOCUMENTO]],BD_Pagos[],7,0),"")</f>
        <v>0</v>
      </c>
      <c r="AP686" s="16" t="str">
        <f>IFERROR(VLOOKUP("1-"&amp;Presupuestos[[#This Row],[ID DOCUMENTO]],BD_Pagos[],8,0),"")</f>
        <v/>
      </c>
      <c r="AQ686" s="17" t="str">
        <f>IFERROR(VLOOKUP("1-"&amp;Presupuestos[[#This Row],[ID DOCUMENTO]],BD_Pagos[],9,0),"")</f>
        <v/>
      </c>
      <c r="AR686" s="54"/>
      <c r="AS686" s="7">
        <f>IFERROR(VLOOKUP("2-"&amp;Presupuestos[[#This Row],[ID DOCUMENTO]],BD_Pagos[],7,0),"")</f>
        <v>0</v>
      </c>
      <c r="AT686" s="16" t="str">
        <f>IFERROR(VLOOKUP("2-"&amp;Presupuestos[[#This Row],[ID DOCUMENTO]],BD_Pagos[],8,0),"")</f>
        <v/>
      </c>
      <c r="AU686" s="17">
        <f>IFERROR(VLOOKUP("2-"&amp;Presupuestos[[#This Row],[ID DOCUMENTO]],BD_Pagos[],9,0),"")</f>
        <v>0</v>
      </c>
      <c r="AV686" s="20">
        <f>IF(IFERROR(VLOOKUP("2-"&amp;Presupuestos[[#This Row],[ID DOCUMENTO]],BD_Pagos[],10,0),0)&gt;Presupuestos[[#This Row],[TOTAL SOLES]],Presupuestos[[#This Row],[TOTAL SOLES]],IFERROR(VLOOKUP("2-"&amp;Presupuestos[[#This Row],[ID DOCUMENTO]],BD_Pagos[],10,0),0))</f>
        <v>0</v>
      </c>
      <c r="AW686" s="7"/>
      <c r="AX686" s="16"/>
      <c r="AY686" s="17"/>
      <c r="AZ686" s="20"/>
      <c r="BA686" s="7"/>
      <c r="BB686" s="16"/>
      <c r="BC686" s="17"/>
      <c r="BD686" s="20"/>
      <c r="BE686" s="7">
        <f>IFERROR(VLOOKUP("5-"&amp;Presupuestos[[#This Row],[ID DOCUMENTO]],BD_Pagos[],7,0),"")</f>
        <v>0</v>
      </c>
      <c r="BF686" s="17">
        <f>IFERROR(VLOOKUP("5-"&amp;Presupuestos[[#This Row],[ID DOCUMENTO]],BD_Pagos[],9,0),"")</f>
        <v>0</v>
      </c>
      <c r="BG686" s="20">
        <f>IF(IFERROR(VLOOKUP("5-"&amp;Presupuestos[[#This Row],[ID DOCUMENTO]],BD_Pagos[],10,0),0)&gt;Presupuestos[[#This Row],[TOTAL SOLES]],Presupuestos[[#This Row],[TOTAL SOLES]],IFERROR(VLOOKUP("5-"&amp;Presupuestos[[#This Row],[ID DOCUMENTO]],BD_Pagos[],10,0),0))</f>
        <v>0</v>
      </c>
      <c r="BH686" s="7">
        <f>IFERROR(VLOOKUP("1-Detraccion"&amp;Presupuestos[[#This Row],[ID DOCUMENTO]],BD_Pagos[],2,0),"")</f>
        <v>0</v>
      </c>
      <c r="BI686" s="3" t="str">
        <f>IFERROR(VLOOKUP("1-Detraccion"&amp;Presupuestos[[#This Row],[ID DOCUMENTO]],BD_Pagos[],3,0),"")</f>
        <v/>
      </c>
      <c r="BJ686" s="3">
        <f>IFERROR(VLOOKUP("1-Detraccion"&amp;Presupuestos[[#This Row],[ID DOCUMENTO]],BD_Pagos[],4,0),"")</f>
        <v>0</v>
      </c>
      <c r="BK686" s="6">
        <f>IF(IFERROR(VLOOKUP("1-Detraccion"&amp;Presupuestos[[#This Row],[ID DOCUMENTO]],BD_Pagos[],5,0),0)&gt;Presupuestos[[#This Row],[TOTAL SOLES]],Presupuestos[[#This Row],[TOTAL SOLES]],IFERROR(VLOOKUP("1-Detraccion"&amp;Presupuestos[[#This Row],[ID DOCUMENTO]],BD_Pagos[],5,0),0))</f>
        <v>0</v>
      </c>
      <c r="BL686" s="6">
        <f>IF(IFERROR(VLOOKUP("1-Detraccion"&amp;Presupuestos[[#This Row],[ID DOCUMENTO]],BD_Pagos[],6,0),0)&gt;Presupuestos[[#This Row],[TOTAL SOLES]],Presupuestos[[#This Row],[TOTAL SOLES]],IFERROR(VLOOKUP("1-Detraccion"&amp;Presupuestos[[#This Row],[ID DOCUMENTO]],BD_Pagos[],6,0),0))</f>
        <v>0</v>
      </c>
      <c r="BM686" s="37"/>
      <c r="BN686" s="3"/>
      <c r="BO686" s="3"/>
      <c r="BP686" s="6"/>
      <c r="BQ68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686" s="23" t="str">
        <f>IF(Presupuestos[[#This Row],[SALDO ME-MN]]&gt;0,"PENDIENTE","CANCELADO")</f>
        <v>PENDIENTE</v>
      </c>
      <c r="BS686" s="23" t="str">
        <f>IF(COUNTIFS($U$4:$U685,Presupuestos[[#This Row],[ID DOCUMENTO]])&gt;=1,IF(B685=Presupuestos[[#This Row],[ID]],"OK","DOC. DUPLICADO"),"OK")</f>
        <v>OK</v>
      </c>
    </row>
    <row r="687" spans="2:71" ht="24" x14ac:dyDescent="0.25">
      <c r="B687" s="34">
        <f>IF(Presupuestos[[#This Row],[ID DOCUMENTO]]=U686,B686,IF(B686="ID",1,B686+1))</f>
        <v>659</v>
      </c>
      <c r="C687" s="2">
        <v>45875</v>
      </c>
      <c r="D687" s="2">
        <v>45875</v>
      </c>
      <c r="E687" s="3" t="s">
        <v>665</v>
      </c>
      <c r="F687" s="25" t="s">
        <v>35</v>
      </c>
      <c r="G687" s="25" t="s">
        <v>144</v>
      </c>
      <c r="H687" s="25" t="s">
        <v>110</v>
      </c>
      <c r="I687" s="36" t="str">
        <f>IFERROR(VLOOKUP(Presupuestos[[#This Row],[AREA]]&amp;Presupuestos[[#This Row],[CONCEPTO]]&amp;Presupuestos[[#This Row],[DESCRIPCION]],Tabla28[[Columna1]:[CÓDIGO NUEVO]],2,0),"")</f>
        <v>P0310001</v>
      </c>
      <c r="J687" s="3" t="s">
        <v>1697</v>
      </c>
      <c r="K687" s="3" t="s">
        <v>666</v>
      </c>
      <c r="L687" s="3" t="s">
        <v>666</v>
      </c>
      <c r="M687" s="31" t="s">
        <v>1712</v>
      </c>
      <c r="N687" s="3"/>
      <c r="O687" s="3" t="s">
        <v>300</v>
      </c>
      <c r="P687" s="3" t="s">
        <v>122</v>
      </c>
      <c r="Q687" s="3" t="str">
        <f>IFERROR(VLOOKUP(Presupuestos[[#This Row],[CLASIFICACIÓN (N)]],Tabla17[],2,0),"")</f>
        <v>Costos de ventas</v>
      </c>
      <c r="R687" s="3" t="str">
        <f>IFERROR(VLOOKUP(Presupuestos[[#This Row],[CLASIFICACIÓN (N)]],Tabla17[],3,0),"")</f>
        <v>Operativo</v>
      </c>
      <c r="S687" s="3" t="s">
        <v>16</v>
      </c>
      <c r="T687" s="3" t="str">
        <f>IFERROR(VLOOKUP(Presupuestos[[#This Row],[ALMACEN]],Tabla5[],2,0),"")</f>
        <v>Arequipa</v>
      </c>
      <c r="U687" s="19" t="str">
        <f>IFERROR(VLOOKUP(Presupuestos[[#This Row],[TIPO DE DOCUMENTO]],Tipo_Documento[],2,0)&amp;Presupuestos[[#This Row],[SERIE]]&amp;Presupuestos[[#This Row],[NUMERO]]&amp;Presupuestos[[#This Row],[RUC]],"")</f>
        <v>DJ25211111111</v>
      </c>
      <c r="V687" s="3" t="s">
        <v>242</v>
      </c>
      <c r="W687" s="7">
        <v>45875</v>
      </c>
      <c r="X687" s="7">
        <v>45875</v>
      </c>
      <c r="Y687" s="3">
        <v>25</v>
      </c>
      <c r="Z687" s="3">
        <v>2</v>
      </c>
      <c r="AA687" s="3">
        <f>IFERROR(VLOOKUP(Presupuestos[[#This Row],[RAZON SOCIAL]],CHOOSE({1,2},Clientes_Proveedores[Razon Social],Clientes_Proveedores[Ruc / Dni]),2,0),"-")</f>
        <v>11111111</v>
      </c>
      <c r="AB687" s="31" t="s">
        <v>916</v>
      </c>
      <c r="AC687" s="3" t="s">
        <v>670</v>
      </c>
      <c r="AD687" s="5"/>
      <c r="AE687" s="6">
        <v>30</v>
      </c>
      <c r="AF687" s="6">
        <f>Presupuestos[[#This Row],[BASE]]*Presupuestos[[#This Row],[% IGV]]</f>
        <v>0</v>
      </c>
      <c r="AG687" s="22">
        <f>ROUND(SUM(Presupuestos[[#This Row],[BASE]:[IGV]]),2)</f>
        <v>30</v>
      </c>
      <c r="AH687" s="9" t="str">
        <f>IF(Presupuestos[[#This Row],[MONEDA]]="USD",VLOOKUP(Presupuestos[[#This Row],[FECHA DE EMISION]],Tipo_Cambio[],3,0),"")</f>
        <v/>
      </c>
      <c r="AI687" s="22">
        <f>IFERROR(ROUND(IF(Presupuestos[[#This Row],[MONEDA]]="PEN",Presupuestos[[#This Row],[TOTAL]],Presupuestos[[#This Row],[TOTAL]]*Presupuestos[[#This Row],[TIPO DE CAMBIO]]),2),"")</f>
        <v>30</v>
      </c>
      <c r="AJ687" s="5"/>
      <c r="AK687" s="33" t="s">
        <v>671</v>
      </c>
      <c r="AL687" s="5" t="s">
        <v>250</v>
      </c>
      <c r="AM687" s="23" t="s">
        <v>671</v>
      </c>
      <c r="AN687" s="23" t="s">
        <v>671</v>
      </c>
      <c r="AO687" s="7">
        <f>IFERROR(VLOOKUP("1-"&amp;Presupuestos[[#This Row],[ID DOCUMENTO]],BD_Pagos[],7,0),"")</f>
        <v>0</v>
      </c>
      <c r="AP687" s="16" t="str">
        <f>IFERROR(VLOOKUP("1-"&amp;Presupuestos[[#This Row],[ID DOCUMENTO]],BD_Pagos[],8,0),"")</f>
        <v/>
      </c>
      <c r="AQ687" s="17" t="str">
        <f>IFERROR(VLOOKUP("1-"&amp;Presupuestos[[#This Row],[ID DOCUMENTO]],BD_Pagos[],9,0),"")</f>
        <v/>
      </c>
      <c r="AR687" s="54"/>
      <c r="AS687" s="7">
        <f>IFERROR(VLOOKUP("2-"&amp;Presupuestos[[#This Row],[ID DOCUMENTO]],BD_Pagos[],7,0),"")</f>
        <v>0</v>
      </c>
      <c r="AT687" s="16" t="str">
        <f>IFERROR(VLOOKUP("2-"&amp;Presupuestos[[#This Row],[ID DOCUMENTO]],BD_Pagos[],8,0),"")</f>
        <v/>
      </c>
      <c r="AU687" s="17">
        <f>IFERROR(VLOOKUP("2-"&amp;Presupuestos[[#This Row],[ID DOCUMENTO]],BD_Pagos[],9,0),"")</f>
        <v>0</v>
      </c>
      <c r="AV687" s="20">
        <f>IF(IFERROR(VLOOKUP("2-"&amp;Presupuestos[[#This Row],[ID DOCUMENTO]],BD_Pagos[],10,0),0)&gt;Presupuestos[[#This Row],[TOTAL SOLES]],Presupuestos[[#This Row],[TOTAL SOLES]],IFERROR(VLOOKUP("2-"&amp;Presupuestos[[#This Row],[ID DOCUMENTO]],BD_Pagos[],10,0),0))</f>
        <v>0</v>
      </c>
      <c r="AW687" s="7"/>
      <c r="AX687" s="16"/>
      <c r="AY687" s="17"/>
      <c r="AZ687" s="20"/>
      <c r="BA687" s="7"/>
      <c r="BB687" s="16"/>
      <c r="BC687" s="17"/>
      <c r="BD687" s="20"/>
      <c r="BE687" s="7">
        <f>IFERROR(VLOOKUP("5-"&amp;Presupuestos[[#This Row],[ID DOCUMENTO]],BD_Pagos[],7,0),"")</f>
        <v>0</v>
      </c>
      <c r="BF687" s="17">
        <f>IFERROR(VLOOKUP("5-"&amp;Presupuestos[[#This Row],[ID DOCUMENTO]],BD_Pagos[],9,0),"")</f>
        <v>0</v>
      </c>
      <c r="BG687" s="20">
        <f>IF(IFERROR(VLOOKUP("5-"&amp;Presupuestos[[#This Row],[ID DOCUMENTO]],BD_Pagos[],10,0),0)&gt;Presupuestos[[#This Row],[TOTAL SOLES]],Presupuestos[[#This Row],[TOTAL SOLES]],IFERROR(VLOOKUP("5-"&amp;Presupuestos[[#This Row],[ID DOCUMENTO]],BD_Pagos[],10,0),0))</f>
        <v>0</v>
      </c>
      <c r="BH687" s="7">
        <f>IFERROR(VLOOKUP("1-Detraccion"&amp;Presupuestos[[#This Row],[ID DOCUMENTO]],BD_Pagos[],2,0),"")</f>
        <v>0</v>
      </c>
      <c r="BI687" s="3" t="str">
        <f>IFERROR(VLOOKUP("1-Detraccion"&amp;Presupuestos[[#This Row],[ID DOCUMENTO]],BD_Pagos[],3,0),"")</f>
        <v/>
      </c>
      <c r="BJ687" s="3">
        <f>IFERROR(VLOOKUP("1-Detraccion"&amp;Presupuestos[[#This Row],[ID DOCUMENTO]],BD_Pagos[],4,0),"")</f>
        <v>0</v>
      </c>
      <c r="BK687" s="6">
        <f>IF(IFERROR(VLOOKUP("1-Detraccion"&amp;Presupuestos[[#This Row],[ID DOCUMENTO]],BD_Pagos[],5,0),0)&gt;Presupuestos[[#This Row],[TOTAL SOLES]],Presupuestos[[#This Row],[TOTAL SOLES]],IFERROR(VLOOKUP("1-Detraccion"&amp;Presupuestos[[#This Row],[ID DOCUMENTO]],BD_Pagos[],5,0),0))</f>
        <v>0</v>
      </c>
      <c r="BL687" s="6">
        <f>IF(IFERROR(VLOOKUP("1-Detraccion"&amp;Presupuestos[[#This Row],[ID DOCUMENTO]],BD_Pagos[],6,0),0)&gt;Presupuestos[[#This Row],[TOTAL SOLES]],Presupuestos[[#This Row],[TOTAL SOLES]],IFERROR(VLOOKUP("1-Detraccion"&amp;Presupuestos[[#This Row],[ID DOCUMENTO]],BD_Pagos[],6,0),0))</f>
        <v>0</v>
      </c>
      <c r="BM687" s="37"/>
      <c r="BN687" s="3"/>
      <c r="BO687" s="3"/>
      <c r="BP687" s="6"/>
      <c r="BQ68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687" s="23" t="str">
        <f>IF(Presupuestos[[#This Row],[SALDO ME-MN]]&gt;0,"PENDIENTE","CANCELADO")</f>
        <v>PENDIENTE</v>
      </c>
      <c r="BS687" s="23" t="str">
        <f>IF(COUNTIFS($U$4:$U686,Presupuestos[[#This Row],[ID DOCUMENTO]])&gt;=1,IF(B686=Presupuestos[[#This Row],[ID]],"OK","DOC. DUPLICADO"),"OK")</f>
        <v>OK</v>
      </c>
    </row>
    <row r="688" spans="2:71" ht="36" x14ac:dyDescent="0.25">
      <c r="B688" s="34">
        <f>IF(Presupuestos[[#This Row],[ID DOCUMENTO]]=U687,B687,IF(B687="ID",1,B687+1))</f>
        <v>660</v>
      </c>
      <c r="C688" s="2">
        <v>45875</v>
      </c>
      <c r="D688" s="2">
        <v>45875</v>
      </c>
      <c r="E688" s="3" t="s">
        <v>665</v>
      </c>
      <c r="F688" s="25" t="s">
        <v>35</v>
      </c>
      <c r="G688" s="25" t="s">
        <v>144</v>
      </c>
      <c r="H688" s="25" t="s">
        <v>110</v>
      </c>
      <c r="I688" s="36" t="str">
        <f>IFERROR(VLOOKUP(Presupuestos[[#This Row],[AREA]]&amp;Presupuestos[[#This Row],[CONCEPTO]]&amp;Presupuestos[[#This Row],[DESCRIPCION]],Tabla28[[Columna1]:[CÓDIGO NUEVO]],2,0),"")</f>
        <v>P0310001</v>
      </c>
      <c r="J688" s="3" t="s">
        <v>1697</v>
      </c>
      <c r="K688" s="3" t="s">
        <v>666</v>
      </c>
      <c r="L688" s="3" t="s">
        <v>666</v>
      </c>
      <c r="M688" s="31" t="s">
        <v>1713</v>
      </c>
      <c r="N688" s="3"/>
      <c r="O688" s="3" t="s">
        <v>300</v>
      </c>
      <c r="P688" s="3" t="s">
        <v>122</v>
      </c>
      <c r="Q688" s="3" t="str">
        <f>IFERROR(VLOOKUP(Presupuestos[[#This Row],[CLASIFICACIÓN (N)]],Tabla17[],2,0),"")</f>
        <v>Costos de ventas</v>
      </c>
      <c r="R688" s="3" t="str">
        <f>IFERROR(VLOOKUP(Presupuestos[[#This Row],[CLASIFICACIÓN (N)]],Tabla17[],3,0),"")</f>
        <v>Operativo</v>
      </c>
      <c r="S688" s="3" t="s">
        <v>16</v>
      </c>
      <c r="T688" s="3" t="str">
        <f>IFERROR(VLOOKUP(Presupuestos[[#This Row],[ALMACEN]],Tabla5[],2,0),"")</f>
        <v>Arequipa</v>
      </c>
      <c r="U688" s="19" t="str">
        <f>IFERROR(VLOOKUP(Presupuestos[[#This Row],[TIPO DE DOCUMENTO]],Tipo_Documento[],2,0)&amp;Presupuestos[[#This Row],[SERIE]]&amp;Presupuestos[[#This Row],[NUMERO]]&amp;Presupuestos[[#This Row],[RUC]],"")</f>
        <v>DJ25311111111</v>
      </c>
      <c r="V688" s="3" t="s">
        <v>242</v>
      </c>
      <c r="W688" s="7">
        <v>45875</v>
      </c>
      <c r="X688" s="7">
        <v>45875</v>
      </c>
      <c r="Y688" s="3">
        <v>25</v>
      </c>
      <c r="Z688" s="3">
        <v>3</v>
      </c>
      <c r="AA688" s="3">
        <f>IFERROR(VLOOKUP(Presupuestos[[#This Row],[RAZON SOCIAL]],CHOOSE({1,2},Clientes_Proveedores[Razon Social],Clientes_Proveedores[Ruc / Dni]),2,0),"-")</f>
        <v>11111111</v>
      </c>
      <c r="AB688" s="31" t="s">
        <v>916</v>
      </c>
      <c r="AC688" s="3" t="s">
        <v>670</v>
      </c>
      <c r="AD688" s="5"/>
      <c r="AE688" s="6">
        <v>24</v>
      </c>
      <c r="AF688" s="6">
        <f>Presupuestos[[#This Row],[BASE]]*Presupuestos[[#This Row],[% IGV]]</f>
        <v>0</v>
      </c>
      <c r="AG688" s="22">
        <f>ROUND(SUM(Presupuestos[[#This Row],[BASE]:[IGV]]),2)</f>
        <v>24</v>
      </c>
      <c r="AH688" s="9" t="str">
        <f>IF(Presupuestos[[#This Row],[MONEDA]]="USD",VLOOKUP(Presupuestos[[#This Row],[FECHA DE EMISION]],Tipo_Cambio[],3,0),"")</f>
        <v/>
      </c>
      <c r="AI688" s="22">
        <f>IFERROR(ROUND(IF(Presupuestos[[#This Row],[MONEDA]]="PEN",Presupuestos[[#This Row],[TOTAL]],Presupuestos[[#This Row],[TOTAL]]*Presupuestos[[#This Row],[TIPO DE CAMBIO]]),2),"")</f>
        <v>24</v>
      </c>
      <c r="AJ688" s="5"/>
      <c r="AK688" s="33" t="s">
        <v>671</v>
      </c>
      <c r="AL688" s="5" t="s">
        <v>250</v>
      </c>
      <c r="AM688" s="23" t="s">
        <v>671</v>
      </c>
      <c r="AN688" s="23" t="s">
        <v>671</v>
      </c>
      <c r="AO688" s="7">
        <f>IFERROR(VLOOKUP("1-"&amp;Presupuestos[[#This Row],[ID DOCUMENTO]],BD_Pagos[],7,0),"")</f>
        <v>0</v>
      </c>
      <c r="AP688" s="16" t="str">
        <f>IFERROR(VLOOKUP("1-"&amp;Presupuestos[[#This Row],[ID DOCUMENTO]],BD_Pagos[],8,0),"")</f>
        <v/>
      </c>
      <c r="AQ688" s="17" t="str">
        <f>IFERROR(VLOOKUP("1-"&amp;Presupuestos[[#This Row],[ID DOCUMENTO]],BD_Pagos[],9,0),"")</f>
        <v/>
      </c>
      <c r="AR688" s="54"/>
      <c r="AS688" s="7">
        <f>IFERROR(VLOOKUP("2-"&amp;Presupuestos[[#This Row],[ID DOCUMENTO]],BD_Pagos[],7,0),"")</f>
        <v>0</v>
      </c>
      <c r="AT688" s="16" t="str">
        <f>IFERROR(VLOOKUP("2-"&amp;Presupuestos[[#This Row],[ID DOCUMENTO]],BD_Pagos[],8,0),"")</f>
        <v/>
      </c>
      <c r="AU688" s="17">
        <f>IFERROR(VLOOKUP("2-"&amp;Presupuestos[[#This Row],[ID DOCUMENTO]],BD_Pagos[],9,0),"")</f>
        <v>0</v>
      </c>
      <c r="AV688" s="20">
        <f>IF(IFERROR(VLOOKUP("2-"&amp;Presupuestos[[#This Row],[ID DOCUMENTO]],BD_Pagos[],10,0),0)&gt;Presupuestos[[#This Row],[TOTAL SOLES]],Presupuestos[[#This Row],[TOTAL SOLES]],IFERROR(VLOOKUP("2-"&amp;Presupuestos[[#This Row],[ID DOCUMENTO]],BD_Pagos[],10,0),0))</f>
        <v>0</v>
      </c>
      <c r="AW688" s="7"/>
      <c r="AX688" s="16"/>
      <c r="AY688" s="17"/>
      <c r="AZ688" s="20"/>
      <c r="BA688" s="7"/>
      <c r="BB688" s="16"/>
      <c r="BC688" s="17"/>
      <c r="BD688" s="20"/>
      <c r="BE688" s="7">
        <f>IFERROR(VLOOKUP("5-"&amp;Presupuestos[[#This Row],[ID DOCUMENTO]],BD_Pagos[],7,0),"")</f>
        <v>0</v>
      </c>
      <c r="BF688" s="17">
        <f>IFERROR(VLOOKUP("5-"&amp;Presupuestos[[#This Row],[ID DOCUMENTO]],BD_Pagos[],9,0),"")</f>
        <v>0</v>
      </c>
      <c r="BG688" s="20">
        <f>IF(IFERROR(VLOOKUP("5-"&amp;Presupuestos[[#This Row],[ID DOCUMENTO]],BD_Pagos[],10,0),0)&gt;Presupuestos[[#This Row],[TOTAL SOLES]],Presupuestos[[#This Row],[TOTAL SOLES]],IFERROR(VLOOKUP("5-"&amp;Presupuestos[[#This Row],[ID DOCUMENTO]],BD_Pagos[],10,0),0))</f>
        <v>0</v>
      </c>
      <c r="BH688" s="7">
        <f>IFERROR(VLOOKUP("1-Detraccion"&amp;Presupuestos[[#This Row],[ID DOCUMENTO]],BD_Pagos[],2,0),"")</f>
        <v>0</v>
      </c>
      <c r="BI688" s="3" t="str">
        <f>IFERROR(VLOOKUP("1-Detraccion"&amp;Presupuestos[[#This Row],[ID DOCUMENTO]],BD_Pagos[],3,0),"")</f>
        <v/>
      </c>
      <c r="BJ688" s="3">
        <f>IFERROR(VLOOKUP("1-Detraccion"&amp;Presupuestos[[#This Row],[ID DOCUMENTO]],BD_Pagos[],4,0),"")</f>
        <v>0</v>
      </c>
      <c r="BK688" s="6">
        <f>IF(IFERROR(VLOOKUP("1-Detraccion"&amp;Presupuestos[[#This Row],[ID DOCUMENTO]],BD_Pagos[],5,0),0)&gt;Presupuestos[[#This Row],[TOTAL SOLES]],Presupuestos[[#This Row],[TOTAL SOLES]],IFERROR(VLOOKUP("1-Detraccion"&amp;Presupuestos[[#This Row],[ID DOCUMENTO]],BD_Pagos[],5,0),0))</f>
        <v>0</v>
      </c>
      <c r="BL688" s="6">
        <f>IF(IFERROR(VLOOKUP("1-Detraccion"&amp;Presupuestos[[#This Row],[ID DOCUMENTO]],BD_Pagos[],6,0),0)&gt;Presupuestos[[#This Row],[TOTAL SOLES]],Presupuestos[[#This Row],[TOTAL SOLES]],IFERROR(VLOOKUP("1-Detraccion"&amp;Presupuestos[[#This Row],[ID DOCUMENTO]],BD_Pagos[],6,0),0))</f>
        <v>0</v>
      </c>
      <c r="BM688" s="37"/>
      <c r="BN688" s="3"/>
      <c r="BO688" s="3"/>
      <c r="BP688" s="6"/>
      <c r="BQ68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688" s="23" t="str">
        <f>IF(Presupuestos[[#This Row],[SALDO ME-MN]]&gt;0,"PENDIENTE","CANCELADO")</f>
        <v>PENDIENTE</v>
      </c>
      <c r="BS688" s="23" t="str">
        <f>IF(COUNTIFS($U$4:$U687,Presupuestos[[#This Row],[ID DOCUMENTO]])&gt;=1,IF(B687=Presupuestos[[#This Row],[ID]],"OK","DOC. DUPLICADO"),"OK")</f>
        <v>OK</v>
      </c>
    </row>
    <row r="689" spans="2:71" ht="36" x14ac:dyDescent="0.25">
      <c r="B689" s="34">
        <f>IF(Presupuestos[[#This Row],[ID DOCUMENTO]]=U688,B688,IF(B688="ID",1,B688+1))</f>
        <v>661</v>
      </c>
      <c r="C689" s="2">
        <v>45876</v>
      </c>
      <c r="D689" s="2">
        <v>45876</v>
      </c>
      <c r="E689" s="3" t="s">
        <v>665</v>
      </c>
      <c r="F689" s="25" t="s">
        <v>35</v>
      </c>
      <c r="G689" s="25" t="s">
        <v>144</v>
      </c>
      <c r="H689" s="25" t="s">
        <v>110</v>
      </c>
      <c r="I689" s="36" t="str">
        <f>IFERROR(VLOOKUP(Presupuestos[[#This Row],[AREA]]&amp;Presupuestos[[#This Row],[CONCEPTO]]&amp;Presupuestos[[#This Row],[DESCRIPCION]],Tabla28[[Columna1]:[CÓDIGO NUEVO]],2,0),"")</f>
        <v>P0310001</v>
      </c>
      <c r="J689" s="3" t="s">
        <v>1697</v>
      </c>
      <c r="K689" s="3" t="s">
        <v>666</v>
      </c>
      <c r="L689" s="3" t="s">
        <v>666</v>
      </c>
      <c r="M689" s="31" t="s">
        <v>1714</v>
      </c>
      <c r="N689" s="3"/>
      <c r="O689" s="3" t="s">
        <v>300</v>
      </c>
      <c r="P689" s="3" t="s">
        <v>122</v>
      </c>
      <c r="Q689" s="3" t="str">
        <f>IFERROR(VLOOKUP(Presupuestos[[#This Row],[CLASIFICACIÓN (N)]],Tabla17[],2,0),"")</f>
        <v>Costos de ventas</v>
      </c>
      <c r="R689" s="3" t="str">
        <f>IFERROR(VLOOKUP(Presupuestos[[#This Row],[CLASIFICACIÓN (N)]],Tabla17[],3,0),"")</f>
        <v>Operativo</v>
      </c>
      <c r="S689" s="3" t="s">
        <v>16</v>
      </c>
      <c r="T689" s="3" t="str">
        <f>IFERROR(VLOOKUP(Presupuestos[[#This Row],[ALMACEN]],Tabla5[],2,0),"")</f>
        <v>Arequipa</v>
      </c>
      <c r="U689" s="19" t="str">
        <f>IFERROR(VLOOKUP(Presupuestos[[#This Row],[TIPO DE DOCUMENTO]],Tipo_Documento[],2,0)&amp;Presupuestos[[#This Row],[SERIE]]&amp;Presupuestos[[#This Row],[NUMERO]]&amp;Presupuestos[[#This Row],[RUC]],"")</f>
        <v>DJ25411111111</v>
      </c>
      <c r="V689" s="3" t="s">
        <v>242</v>
      </c>
      <c r="W689" s="7">
        <v>45876</v>
      </c>
      <c r="X689" s="7">
        <v>45876</v>
      </c>
      <c r="Y689" s="3">
        <v>25</v>
      </c>
      <c r="Z689" s="3">
        <v>4</v>
      </c>
      <c r="AA689" s="3">
        <f>IFERROR(VLOOKUP(Presupuestos[[#This Row],[RAZON SOCIAL]],CHOOSE({1,2},Clientes_Proveedores[Razon Social],Clientes_Proveedores[Ruc / Dni]),2,0),"-")</f>
        <v>11111111</v>
      </c>
      <c r="AB689" s="31" t="s">
        <v>916</v>
      </c>
      <c r="AC689" s="3" t="s">
        <v>670</v>
      </c>
      <c r="AD689" s="5"/>
      <c r="AE689" s="6">
        <v>24</v>
      </c>
      <c r="AF689" s="6">
        <f>Presupuestos[[#This Row],[BASE]]*Presupuestos[[#This Row],[% IGV]]</f>
        <v>0</v>
      </c>
      <c r="AG689" s="22">
        <f>ROUND(SUM(Presupuestos[[#This Row],[BASE]:[IGV]]),2)</f>
        <v>24</v>
      </c>
      <c r="AH689" s="9" t="str">
        <f>IF(Presupuestos[[#This Row],[MONEDA]]="USD",VLOOKUP(Presupuestos[[#This Row],[FECHA DE EMISION]],Tipo_Cambio[],3,0),"")</f>
        <v/>
      </c>
      <c r="AI689" s="22">
        <f>IFERROR(ROUND(IF(Presupuestos[[#This Row],[MONEDA]]="PEN",Presupuestos[[#This Row],[TOTAL]],Presupuestos[[#This Row],[TOTAL]]*Presupuestos[[#This Row],[TIPO DE CAMBIO]]),2),"")</f>
        <v>24</v>
      </c>
      <c r="AJ689" s="5"/>
      <c r="AK689" s="33" t="s">
        <v>671</v>
      </c>
      <c r="AL689" s="5" t="s">
        <v>250</v>
      </c>
      <c r="AM689" s="23" t="s">
        <v>671</v>
      </c>
      <c r="AN689" s="23" t="s">
        <v>671</v>
      </c>
      <c r="AO689" s="7">
        <f>IFERROR(VLOOKUP("1-"&amp;Presupuestos[[#This Row],[ID DOCUMENTO]],BD_Pagos[],7,0),"")</f>
        <v>0</v>
      </c>
      <c r="AP689" s="16" t="str">
        <f>IFERROR(VLOOKUP("1-"&amp;Presupuestos[[#This Row],[ID DOCUMENTO]],BD_Pagos[],8,0),"")</f>
        <v/>
      </c>
      <c r="AQ689" s="17" t="str">
        <f>IFERROR(VLOOKUP("1-"&amp;Presupuestos[[#This Row],[ID DOCUMENTO]],BD_Pagos[],9,0),"")</f>
        <v/>
      </c>
      <c r="AR689" s="54"/>
      <c r="AS689" s="7">
        <f>IFERROR(VLOOKUP("2-"&amp;Presupuestos[[#This Row],[ID DOCUMENTO]],BD_Pagos[],7,0),"")</f>
        <v>0</v>
      </c>
      <c r="AT689" s="16" t="str">
        <f>IFERROR(VLOOKUP("2-"&amp;Presupuestos[[#This Row],[ID DOCUMENTO]],BD_Pagos[],8,0),"")</f>
        <v/>
      </c>
      <c r="AU689" s="17">
        <f>IFERROR(VLOOKUP("2-"&amp;Presupuestos[[#This Row],[ID DOCUMENTO]],BD_Pagos[],9,0),"")</f>
        <v>0</v>
      </c>
      <c r="AV689" s="20">
        <f>IF(IFERROR(VLOOKUP("2-"&amp;Presupuestos[[#This Row],[ID DOCUMENTO]],BD_Pagos[],10,0),0)&gt;Presupuestos[[#This Row],[TOTAL SOLES]],Presupuestos[[#This Row],[TOTAL SOLES]],IFERROR(VLOOKUP("2-"&amp;Presupuestos[[#This Row],[ID DOCUMENTO]],BD_Pagos[],10,0),0))</f>
        <v>0</v>
      </c>
      <c r="AW689" s="7"/>
      <c r="AX689" s="16"/>
      <c r="AY689" s="17"/>
      <c r="AZ689" s="20"/>
      <c r="BA689" s="7"/>
      <c r="BB689" s="16"/>
      <c r="BC689" s="17"/>
      <c r="BD689" s="20"/>
      <c r="BE689" s="7">
        <f>IFERROR(VLOOKUP("5-"&amp;Presupuestos[[#This Row],[ID DOCUMENTO]],BD_Pagos[],7,0),"")</f>
        <v>0</v>
      </c>
      <c r="BF689" s="17">
        <f>IFERROR(VLOOKUP("5-"&amp;Presupuestos[[#This Row],[ID DOCUMENTO]],BD_Pagos[],9,0),"")</f>
        <v>0</v>
      </c>
      <c r="BG689" s="20">
        <f>IF(IFERROR(VLOOKUP("5-"&amp;Presupuestos[[#This Row],[ID DOCUMENTO]],BD_Pagos[],10,0),0)&gt;Presupuestos[[#This Row],[TOTAL SOLES]],Presupuestos[[#This Row],[TOTAL SOLES]],IFERROR(VLOOKUP("5-"&amp;Presupuestos[[#This Row],[ID DOCUMENTO]],BD_Pagos[],10,0),0))</f>
        <v>0</v>
      </c>
      <c r="BH689" s="7">
        <f>IFERROR(VLOOKUP("1-Detraccion"&amp;Presupuestos[[#This Row],[ID DOCUMENTO]],BD_Pagos[],2,0),"")</f>
        <v>0</v>
      </c>
      <c r="BI689" s="3" t="str">
        <f>IFERROR(VLOOKUP("1-Detraccion"&amp;Presupuestos[[#This Row],[ID DOCUMENTO]],BD_Pagos[],3,0),"")</f>
        <v/>
      </c>
      <c r="BJ689" s="3">
        <f>IFERROR(VLOOKUP("1-Detraccion"&amp;Presupuestos[[#This Row],[ID DOCUMENTO]],BD_Pagos[],4,0),"")</f>
        <v>0</v>
      </c>
      <c r="BK689" s="6">
        <f>IF(IFERROR(VLOOKUP("1-Detraccion"&amp;Presupuestos[[#This Row],[ID DOCUMENTO]],BD_Pagos[],5,0),0)&gt;Presupuestos[[#This Row],[TOTAL SOLES]],Presupuestos[[#This Row],[TOTAL SOLES]],IFERROR(VLOOKUP("1-Detraccion"&amp;Presupuestos[[#This Row],[ID DOCUMENTO]],BD_Pagos[],5,0),0))</f>
        <v>0</v>
      </c>
      <c r="BL689" s="6">
        <f>IF(IFERROR(VLOOKUP("1-Detraccion"&amp;Presupuestos[[#This Row],[ID DOCUMENTO]],BD_Pagos[],6,0),0)&gt;Presupuestos[[#This Row],[TOTAL SOLES]],Presupuestos[[#This Row],[TOTAL SOLES]],IFERROR(VLOOKUP("1-Detraccion"&amp;Presupuestos[[#This Row],[ID DOCUMENTO]],BD_Pagos[],6,0),0))</f>
        <v>0</v>
      </c>
      <c r="BM689" s="37"/>
      <c r="BN689" s="3"/>
      <c r="BO689" s="3"/>
      <c r="BP689" s="6"/>
      <c r="BQ68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689" s="23" t="str">
        <f>IF(Presupuestos[[#This Row],[SALDO ME-MN]]&gt;0,"PENDIENTE","CANCELADO")</f>
        <v>PENDIENTE</v>
      </c>
      <c r="BS689" s="23" t="str">
        <f>IF(COUNTIFS($U$4:$U688,Presupuestos[[#This Row],[ID DOCUMENTO]])&gt;=1,IF(B688=Presupuestos[[#This Row],[ID]],"OK","DOC. DUPLICADO"),"OK")</f>
        <v>OK</v>
      </c>
    </row>
    <row r="690" spans="2:71" ht="24" x14ac:dyDescent="0.25">
      <c r="B690" s="34">
        <f>IF(Presupuestos[[#This Row],[ID DOCUMENTO]]=U689,B689,IF(B689="ID",1,B689+1))</f>
        <v>662</v>
      </c>
      <c r="C690" s="2">
        <v>45876</v>
      </c>
      <c r="D690" s="2">
        <v>45876</v>
      </c>
      <c r="E690" s="3" t="s">
        <v>665</v>
      </c>
      <c r="F690" s="25" t="s">
        <v>35</v>
      </c>
      <c r="G690" s="25" t="s">
        <v>144</v>
      </c>
      <c r="H690" s="25" t="s">
        <v>110</v>
      </c>
      <c r="I690" s="36" t="str">
        <f>IFERROR(VLOOKUP(Presupuestos[[#This Row],[AREA]]&amp;Presupuestos[[#This Row],[CONCEPTO]]&amp;Presupuestos[[#This Row],[DESCRIPCION]],Tabla28[[Columna1]:[CÓDIGO NUEVO]],2,0),"")</f>
        <v>P0310001</v>
      </c>
      <c r="J690" s="3" t="s">
        <v>1697</v>
      </c>
      <c r="K690" s="3" t="s">
        <v>666</v>
      </c>
      <c r="L690" s="3" t="s">
        <v>666</v>
      </c>
      <c r="M690" s="31" t="s">
        <v>1715</v>
      </c>
      <c r="N690" s="3"/>
      <c r="O690" s="3" t="s">
        <v>300</v>
      </c>
      <c r="P690" s="3" t="s">
        <v>122</v>
      </c>
      <c r="Q690" s="3" t="str">
        <f>IFERROR(VLOOKUP(Presupuestos[[#This Row],[CLASIFICACIÓN (N)]],Tabla17[],2,0),"")</f>
        <v>Costos de ventas</v>
      </c>
      <c r="R690" s="3" t="str">
        <f>IFERROR(VLOOKUP(Presupuestos[[#This Row],[CLASIFICACIÓN (N)]],Tabla17[],3,0),"")</f>
        <v>Operativo</v>
      </c>
      <c r="S690" s="3" t="s">
        <v>16</v>
      </c>
      <c r="T690" s="3" t="str">
        <f>IFERROR(VLOOKUP(Presupuestos[[#This Row],[ALMACEN]],Tabla5[],2,0),"")</f>
        <v>Arequipa</v>
      </c>
      <c r="U690" s="19" t="str">
        <f>IFERROR(VLOOKUP(Presupuestos[[#This Row],[TIPO DE DOCUMENTO]],Tipo_Documento[],2,0)&amp;Presupuestos[[#This Row],[SERIE]]&amp;Presupuestos[[#This Row],[NUMERO]]&amp;Presupuestos[[#This Row],[RUC]],"")</f>
        <v>DJ25511111111</v>
      </c>
      <c r="V690" s="3" t="s">
        <v>242</v>
      </c>
      <c r="W690" s="7">
        <v>45876</v>
      </c>
      <c r="X690" s="7">
        <v>45876</v>
      </c>
      <c r="Y690" s="3">
        <v>25</v>
      </c>
      <c r="Z690" s="3">
        <v>5</v>
      </c>
      <c r="AA690" s="3">
        <f>IFERROR(VLOOKUP(Presupuestos[[#This Row],[RAZON SOCIAL]],CHOOSE({1,2},Clientes_Proveedores[Razon Social],Clientes_Proveedores[Ruc / Dni]),2,0),"-")</f>
        <v>11111111</v>
      </c>
      <c r="AB690" s="31" t="s">
        <v>916</v>
      </c>
      <c r="AC690" s="3" t="s">
        <v>670</v>
      </c>
      <c r="AD690" s="5"/>
      <c r="AE690" s="6">
        <v>24</v>
      </c>
      <c r="AF690" s="6">
        <f>Presupuestos[[#This Row],[BASE]]*Presupuestos[[#This Row],[% IGV]]</f>
        <v>0</v>
      </c>
      <c r="AG690" s="22">
        <f>ROUND(SUM(Presupuestos[[#This Row],[BASE]:[IGV]]),2)</f>
        <v>24</v>
      </c>
      <c r="AH690" s="9" t="str">
        <f>IF(Presupuestos[[#This Row],[MONEDA]]="USD",VLOOKUP(Presupuestos[[#This Row],[FECHA DE EMISION]],Tipo_Cambio[],3,0),"")</f>
        <v/>
      </c>
      <c r="AI690" s="22">
        <f>IFERROR(ROUND(IF(Presupuestos[[#This Row],[MONEDA]]="PEN",Presupuestos[[#This Row],[TOTAL]],Presupuestos[[#This Row],[TOTAL]]*Presupuestos[[#This Row],[TIPO DE CAMBIO]]),2),"")</f>
        <v>24</v>
      </c>
      <c r="AJ690" s="5"/>
      <c r="AK690" s="33" t="s">
        <v>671</v>
      </c>
      <c r="AL690" s="5" t="s">
        <v>250</v>
      </c>
      <c r="AM690" s="23" t="s">
        <v>671</v>
      </c>
      <c r="AN690" s="23" t="s">
        <v>671</v>
      </c>
      <c r="AO690" s="7">
        <f>IFERROR(VLOOKUP("1-"&amp;Presupuestos[[#This Row],[ID DOCUMENTO]],BD_Pagos[],7,0),"")</f>
        <v>0</v>
      </c>
      <c r="AP690" s="16" t="str">
        <f>IFERROR(VLOOKUP("1-"&amp;Presupuestos[[#This Row],[ID DOCUMENTO]],BD_Pagos[],8,0),"")</f>
        <v/>
      </c>
      <c r="AQ690" s="17" t="str">
        <f>IFERROR(VLOOKUP("1-"&amp;Presupuestos[[#This Row],[ID DOCUMENTO]],BD_Pagos[],9,0),"")</f>
        <v/>
      </c>
      <c r="AR690" s="54"/>
      <c r="AS690" s="7">
        <f>IFERROR(VLOOKUP("2-"&amp;Presupuestos[[#This Row],[ID DOCUMENTO]],BD_Pagos[],7,0),"")</f>
        <v>0</v>
      </c>
      <c r="AT690" s="16" t="str">
        <f>IFERROR(VLOOKUP("2-"&amp;Presupuestos[[#This Row],[ID DOCUMENTO]],BD_Pagos[],8,0),"")</f>
        <v/>
      </c>
      <c r="AU690" s="17">
        <f>IFERROR(VLOOKUP("2-"&amp;Presupuestos[[#This Row],[ID DOCUMENTO]],BD_Pagos[],9,0),"")</f>
        <v>0</v>
      </c>
      <c r="AV690" s="20">
        <f>IF(IFERROR(VLOOKUP("2-"&amp;Presupuestos[[#This Row],[ID DOCUMENTO]],BD_Pagos[],10,0),0)&gt;Presupuestos[[#This Row],[TOTAL SOLES]],Presupuestos[[#This Row],[TOTAL SOLES]],IFERROR(VLOOKUP("2-"&amp;Presupuestos[[#This Row],[ID DOCUMENTO]],BD_Pagos[],10,0),0))</f>
        <v>0</v>
      </c>
      <c r="AW690" s="7"/>
      <c r="AX690" s="16"/>
      <c r="AY690" s="17"/>
      <c r="AZ690" s="20"/>
      <c r="BA690" s="7"/>
      <c r="BB690" s="16"/>
      <c r="BC690" s="17"/>
      <c r="BD690" s="20"/>
      <c r="BE690" s="7">
        <f>IFERROR(VLOOKUP("5-"&amp;Presupuestos[[#This Row],[ID DOCUMENTO]],BD_Pagos[],7,0),"")</f>
        <v>0</v>
      </c>
      <c r="BF690" s="17">
        <f>IFERROR(VLOOKUP("5-"&amp;Presupuestos[[#This Row],[ID DOCUMENTO]],BD_Pagos[],9,0),"")</f>
        <v>0</v>
      </c>
      <c r="BG690" s="20">
        <f>IF(IFERROR(VLOOKUP("5-"&amp;Presupuestos[[#This Row],[ID DOCUMENTO]],BD_Pagos[],10,0),0)&gt;Presupuestos[[#This Row],[TOTAL SOLES]],Presupuestos[[#This Row],[TOTAL SOLES]],IFERROR(VLOOKUP("5-"&amp;Presupuestos[[#This Row],[ID DOCUMENTO]],BD_Pagos[],10,0),0))</f>
        <v>0</v>
      </c>
      <c r="BH690" s="7">
        <f>IFERROR(VLOOKUP("1-Detraccion"&amp;Presupuestos[[#This Row],[ID DOCUMENTO]],BD_Pagos[],2,0),"")</f>
        <v>0</v>
      </c>
      <c r="BI690" s="3" t="str">
        <f>IFERROR(VLOOKUP("1-Detraccion"&amp;Presupuestos[[#This Row],[ID DOCUMENTO]],BD_Pagos[],3,0),"")</f>
        <v/>
      </c>
      <c r="BJ690" s="3">
        <f>IFERROR(VLOOKUP("1-Detraccion"&amp;Presupuestos[[#This Row],[ID DOCUMENTO]],BD_Pagos[],4,0),"")</f>
        <v>0</v>
      </c>
      <c r="BK690" s="6">
        <f>IF(IFERROR(VLOOKUP("1-Detraccion"&amp;Presupuestos[[#This Row],[ID DOCUMENTO]],BD_Pagos[],5,0),0)&gt;Presupuestos[[#This Row],[TOTAL SOLES]],Presupuestos[[#This Row],[TOTAL SOLES]],IFERROR(VLOOKUP("1-Detraccion"&amp;Presupuestos[[#This Row],[ID DOCUMENTO]],BD_Pagos[],5,0),0))</f>
        <v>0</v>
      </c>
      <c r="BL690" s="6">
        <f>IF(IFERROR(VLOOKUP("1-Detraccion"&amp;Presupuestos[[#This Row],[ID DOCUMENTO]],BD_Pagos[],6,0),0)&gt;Presupuestos[[#This Row],[TOTAL SOLES]],Presupuestos[[#This Row],[TOTAL SOLES]],IFERROR(VLOOKUP("1-Detraccion"&amp;Presupuestos[[#This Row],[ID DOCUMENTO]],BD_Pagos[],6,0),0))</f>
        <v>0</v>
      </c>
      <c r="BM690" s="37"/>
      <c r="BN690" s="3"/>
      <c r="BO690" s="3"/>
      <c r="BP690" s="6"/>
      <c r="BQ69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690" s="23" t="str">
        <f>IF(Presupuestos[[#This Row],[SALDO ME-MN]]&gt;0,"PENDIENTE","CANCELADO")</f>
        <v>PENDIENTE</v>
      </c>
      <c r="BS690" s="23" t="str">
        <f>IF(COUNTIFS($U$4:$U689,Presupuestos[[#This Row],[ID DOCUMENTO]])&gt;=1,IF(B689=Presupuestos[[#This Row],[ID]],"OK","DOC. DUPLICADO"),"OK")</f>
        <v>OK</v>
      </c>
    </row>
    <row r="691" spans="2:71" ht="36" x14ac:dyDescent="0.25">
      <c r="B691" s="34">
        <f>IF(Presupuestos[[#This Row],[ID DOCUMENTO]]=U690,B690,IF(B690="ID",1,B690+1))</f>
        <v>663</v>
      </c>
      <c r="C691" s="2">
        <v>45877</v>
      </c>
      <c r="D691" s="2">
        <v>45877</v>
      </c>
      <c r="E691" s="3" t="s">
        <v>665</v>
      </c>
      <c r="F691" s="25" t="s">
        <v>35</v>
      </c>
      <c r="G691" s="25" t="s">
        <v>144</v>
      </c>
      <c r="H691" s="25" t="s">
        <v>110</v>
      </c>
      <c r="I691" s="36" t="str">
        <f>IFERROR(VLOOKUP(Presupuestos[[#This Row],[AREA]]&amp;Presupuestos[[#This Row],[CONCEPTO]]&amp;Presupuestos[[#This Row],[DESCRIPCION]],Tabla28[[Columna1]:[CÓDIGO NUEVO]],2,0),"")</f>
        <v>P0310001</v>
      </c>
      <c r="J691" s="3" t="s">
        <v>1697</v>
      </c>
      <c r="K691" s="3" t="s">
        <v>666</v>
      </c>
      <c r="L691" s="3" t="s">
        <v>666</v>
      </c>
      <c r="M691" s="31" t="s">
        <v>1716</v>
      </c>
      <c r="N691" s="3"/>
      <c r="O691" s="3" t="s">
        <v>300</v>
      </c>
      <c r="P691" s="3" t="s">
        <v>122</v>
      </c>
      <c r="Q691" s="3" t="str">
        <f>IFERROR(VLOOKUP(Presupuestos[[#This Row],[CLASIFICACIÓN (N)]],Tabla17[],2,0),"")</f>
        <v>Costos de ventas</v>
      </c>
      <c r="R691" s="3" t="str">
        <f>IFERROR(VLOOKUP(Presupuestos[[#This Row],[CLASIFICACIÓN (N)]],Tabla17[],3,0),"")</f>
        <v>Operativo</v>
      </c>
      <c r="S691" s="3" t="s">
        <v>16</v>
      </c>
      <c r="T691" s="3" t="str">
        <f>IFERROR(VLOOKUP(Presupuestos[[#This Row],[ALMACEN]],Tabla5[],2,0),"")</f>
        <v>Arequipa</v>
      </c>
      <c r="U691" s="19" t="str">
        <f>IFERROR(VLOOKUP(Presupuestos[[#This Row],[TIPO DE DOCUMENTO]],Tipo_Documento[],2,0)&amp;Presupuestos[[#This Row],[SERIE]]&amp;Presupuestos[[#This Row],[NUMERO]]&amp;Presupuestos[[#This Row],[RUC]],"")</f>
        <v>DJ25611111111</v>
      </c>
      <c r="V691" s="3" t="s">
        <v>242</v>
      </c>
      <c r="W691" s="7">
        <v>45877</v>
      </c>
      <c r="X691" s="7">
        <v>45877</v>
      </c>
      <c r="Y691" s="3">
        <v>25</v>
      </c>
      <c r="Z691" s="3">
        <v>6</v>
      </c>
      <c r="AA691" s="3">
        <f>IFERROR(VLOOKUP(Presupuestos[[#This Row],[RAZON SOCIAL]],CHOOSE({1,2},Clientes_Proveedores[Razon Social],Clientes_Proveedores[Ruc / Dni]),2,0),"-")</f>
        <v>11111111</v>
      </c>
      <c r="AB691" s="31" t="s">
        <v>916</v>
      </c>
      <c r="AC691" s="3" t="s">
        <v>670</v>
      </c>
      <c r="AD691" s="5"/>
      <c r="AE691" s="6">
        <v>20</v>
      </c>
      <c r="AF691" s="6">
        <f>Presupuestos[[#This Row],[BASE]]*Presupuestos[[#This Row],[% IGV]]</f>
        <v>0</v>
      </c>
      <c r="AG691" s="22">
        <f>ROUND(SUM(Presupuestos[[#This Row],[BASE]:[IGV]]),2)</f>
        <v>20</v>
      </c>
      <c r="AH691" s="9" t="str">
        <f>IF(Presupuestos[[#This Row],[MONEDA]]="USD",VLOOKUP(Presupuestos[[#This Row],[FECHA DE EMISION]],Tipo_Cambio[],3,0),"")</f>
        <v/>
      </c>
      <c r="AI691" s="22">
        <f>IFERROR(ROUND(IF(Presupuestos[[#This Row],[MONEDA]]="PEN",Presupuestos[[#This Row],[TOTAL]],Presupuestos[[#This Row],[TOTAL]]*Presupuestos[[#This Row],[TIPO DE CAMBIO]]),2),"")</f>
        <v>20</v>
      </c>
      <c r="AJ691" s="5"/>
      <c r="AK691" s="33" t="s">
        <v>671</v>
      </c>
      <c r="AL691" s="5" t="s">
        <v>250</v>
      </c>
      <c r="AM691" s="23" t="s">
        <v>671</v>
      </c>
      <c r="AN691" s="23" t="s">
        <v>671</v>
      </c>
      <c r="AO691" s="7">
        <f>IFERROR(VLOOKUP("1-"&amp;Presupuestos[[#This Row],[ID DOCUMENTO]],BD_Pagos[],7,0),"")</f>
        <v>0</v>
      </c>
      <c r="AP691" s="16" t="str">
        <f>IFERROR(VLOOKUP("1-"&amp;Presupuestos[[#This Row],[ID DOCUMENTO]],BD_Pagos[],8,0),"")</f>
        <v/>
      </c>
      <c r="AQ691" s="17" t="str">
        <f>IFERROR(VLOOKUP("1-"&amp;Presupuestos[[#This Row],[ID DOCUMENTO]],BD_Pagos[],9,0),"")</f>
        <v/>
      </c>
      <c r="AR691" s="54"/>
      <c r="AS691" s="7">
        <f>IFERROR(VLOOKUP("2-"&amp;Presupuestos[[#This Row],[ID DOCUMENTO]],BD_Pagos[],7,0),"")</f>
        <v>0</v>
      </c>
      <c r="AT691" s="16" t="str">
        <f>IFERROR(VLOOKUP("2-"&amp;Presupuestos[[#This Row],[ID DOCUMENTO]],BD_Pagos[],8,0),"")</f>
        <v/>
      </c>
      <c r="AU691" s="17">
        <f>IFERROR(VLOOKUP("2-"&amp;Presupuestos[[#This Row],[ID DOCUMENTO]],BD_Pagos[],9,0),"")</f>
        <v>0</v>
      </c>
      <c r="AV691" s="20">
        <f>IF(IFERROR(VLOOKUP("2-"&amp;Presupuestos[[#This Row],[ID DOCUMENTO]],BD_Pagos[],10,0),0)&gt;Presupuestos[[#This Row],[TOTAL SOLES]],Presupuestos[[#This Row],[TOTAL SOLES]],IFERROR(VLOOKUP("2-"&amp;Presupuestos[[#This Row],[ID DOCUMENTO]],BD_Pagos[],10,0),0))</f>
        <v>0</v>
      </c>
      <c r="AW691" s="7"/>
      <c r="AX691" s="16"/>
      <c r="AY691" s="17"/>
      <c r="AZ691" s="20"/>
      <c r="BA691" s="7"/>
      <c r="BB691" s="16"/>
      <c r="BC691" s="17"/>
      <c r="BD691" s="20"/>
      <c r="BE691" s="7">
        <f>IFERROR(VLOOKUP("5-"&amp;Presupuestos[[#This Row],[ID DOCUMENTO]],BD_Pagos[],7,0),"")</f>
        <v>0</v>
      </c>
      <c r="BF691" s="17">
        <f>IFERROR(VLOOKUP("5-"&amp;Presupuestos[[#This Row],[ID DOCUMENTO]],BD_Pagos[],9,0),"")</f>
        <v>0</v>
      </c>
      <c r="BG691" s="20">
        <f>IF(IFERROR(VLOOKUP("5-"&amp;Presupuestos[[#This Row],[ID DOCUMENTO]],BD_Pagos[],10,0),0)&gt;Presupuestos[[#This Row],[TOTAL SOLES]],Presupuestos[[#This Row],[TOTAL SOLES]],IFERROR(VLOOKUP("5-"&amp;Presupuestos[[#This Row],[ID DOCUMENTO]],BD_Pagos[],10,0),0))</f>
        <v>0</v>
      </c>
      <c r="BH691" s="7">
        <f>IFERROR(VLOOKUP("1-Detraccion"&amp;Presupuestos[[#This Row],[ID DOCUMENTO]],BD_Pagos[],2,0),"")</f>
        <v>0</v>
      </c>
      <c r="BI691" s="3" t="str">
        <f>IFERROR(VLOOKUP("1-Detraccion"&amp;Presupuestos[[#This Row],[ID DOCUMENTO]],BD_Pagos[],3,0),"")</f>
        <v/>
      </c>
      <c r="BJ691" s="3">
        <f>IFERROR(VLOOKUP("1-Detraccion"&amp;Presupuestos[[#This Row],[ID DOCUMENTO]],BD_Pagos[],4,0),"")</f>
        <v>0</v>
      </c>
      <c r="BK691" s="6">
        <f>IF(IFERROR(VLOOKUP("1-Detraccion"&amp;Presupuestos[[#This Row],[ID DOCUMENTO]],BD_Pagos[],5,0),0)&gt;Presupuestos[[#This Row],[TOTAL SOLES]],Presupuestos[[#This Row],[TOTAL SOLES]],IFERROR(VLOOKUP("1-Detraccion"&amp;Presupuestos[[#This Row],[ID DOCUMENTO]],BD_Pagos[],5,0),0))</f>
        <v>0</v>
      </c>
      <c r="BL691" s="6">
        <f>IF(IFERROR(VLOOKUP("1-Detraccion"&amp;Presupuestos[[#This Row],[ID DOCUMENTO]],BD_Pagos[],6,0),0)&gt;Presupuestos[[#This Row],[TOTAL SOLES]],Presupuestos[[#This Row],[TOTAL SOLES]],IFERROR(VLOOKUP("1-Detraccion"&amp;Presupuestos[[#This Row],[ID DOCUMENTO]],BD_Pagos[],6,0),0))</f>
        <v>0</v>
      </c>
      <c r="BM691" s="37"/>
      <c r="BN691" s="3"/>
      <c r="BO691" s="3"/>
      <c r="BP691" s="6"/>
      <c r="BQ69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691" s="23" t="str">
        <f>IF(Presupuestos[[#This Row],[SALDO ME-MN]]&gt;0,"PENDIENTE","CANCELADO")</f>
        <v>PENDIENTE</v>
      </c>
      <c r="BS691" s="23" t="str">
        <f>IF(COUNTIFS($U$4:$U690,Presupuestos[[#This Row],[ID DOCUMENTO]])&gt;=1,IF(B690=Presupuestos[[#This Row],[ID]],"OK","DOC. DUPLICADO"),"OK")</f>
        <v>OK</v>
      </c>
    </row>
    <row r="692" spans="2:71" ht="36" x14ac:dyDescent="0.25">
      <c r="B692" s="34">
        <f>IF(Presupuestos[[#This Row],[ID DOCUMENTO]]=U691,B691,IF(B691="ID",1,B691+1))</f>
        <v>664</v>
      </c>
      <c r="C692" s="2">
        <v>45877</v>
      </c>
      <c r="D692" s="2">
        <v>45877</v>
      </c>
      <c r="E692" s="3" t="s">
        <v>665</v>
      </c>
      <c r="F692" s="25" t="s">
        <v>35</v>
      </c>
      <c r="G692" s="25" t="s">
        <v>144</v>
      </c>
      <c r="H692" s="25" t="s">
        <v>110</v>
      </c>
      <c r="I692" s="36" t="str">
        <f>IFERROR(VLOOKUP(Presupuestos[[#This Row],[AREA]]&amp;Presupuestos[[#This Row],[CONCEPTO]]&amp;Presupuestos[[#This Row],[DESCRIPCION]],Tabla28[[Columna1]:[CÓDIGO NUEVO]],2,0),"")</f>
        <v>P0310001</v>
      </c>
      <c r="J692" s="3" t="s">
        <v>1697</v>
      </c>
      <c r="K692" s="3" t="s">
        <v>666</v>
      </c>
      <c r="L692" s="3" t="s">
        <v>666</v>
      </c>
      <c r="M692" s="31" t="s">
        <v>1717</v>
      </c>
      <c r="N692" s="3"/>
      <c r="O692" s="3" t="s">
        <v>300</v>
      </c>
      <c r="P692" s="3" t="s">
        <v>122</v>
      </c>
      <c r="Q692" s="3" t="str">
        <f>IFERROR(VLOOKUP(Presupuestos[[#This Row],[CLASIFICACIÓN (N)]],Tabla17[],2,0),"")</f>
        <v>Costos de ventas</v>
      </c>
      <c r="R692" s="3" t="str">
        <f>IFERROR(VLOOKUP(Presupuestos[[#This Row],[CLASIFICACIÓN (N)]],Tabla17[],3,0),"")</f>
        <v>Operativo</v>
      </c>
      <c r="S692" s="3" t="s">
        <v>16</v>
      </c>
      <c r="T692" s="3" t="str">
        <f>IFERROR(VLOOKUP(Presupuestos[[#This Row],[ALMACEN]],Tabla5[],2,0),"")</f>
        <v>Arequipa</v>
      </c>
      <c r="U692" s="19" t="str">
        <f>IFERROR(VLOOKUP(Presupuestos[[#This Row],[TIPO DE DOCUMENTO]],Tipo_Documento[],2,0)&amp;Presupuestos[[#This Row],[SERIE]]&amp;Presupuestos[[#This Row],[NUMERO]]&amp;Presupuestos[[#This Row],[RUC]],"")</f>
        <v>DJ25711111111</v>
      </c>
      <c r="V692" s="3" t="s">
        <v>242</v>
      </c>
      <c r="W692" s="7">
        <v>45877</v>
      </c>
      <c r="X692" s="7">
        <v>45877</v>
      </c>
      <c r="Y692" s="3">
        <v>25</v>
      </c>
      <c r="Z692" s="3">
        <v>7</v>
      </c>
      <c r="AA692" s="3">
        <f>IFERROR(VLOOKUP(Presupuestos[[#This Row],[RAZON SOCIAL]],CHOOSE({1,2},Clientes_Proveedores[Razon Social],Clientes_Proveedores[Ruc / Dni]),2,0),"-")</f>
        <v>11111111</v>
      </c>
      <c r="AB692" s="31" t="s">
        <v>916</v>
      </c>
      <c r="AC692" s="3" t="s">
        <v>670</v>
      </c>
      <c r="AD692" s="5"/>
      <c r="AE692" s="6">
        <v>24</v>
      </c>
      <c r="AF692" s="6">
        <f>Presupuestos[[#This Row],[BASE]]*Presupuestos[[#This Row],[% IGV]]</f>
        <v>0</v>
      </c>
      <c r="AG692" s="22">
        <f>ROUND(SUM(Presupuestos[[#This Row],[BASE]:[IGV]]),2)</f>
        <v>24</v>
      </c>
      <c r="AH692" s="9" t="str">
        <f>IF(Presupuestos[[#This Row],[MONEDA]]="USD",VLOOKUP(Presupuestos[[#This Row],[FECHA DE EMISION]],Tipo_Cambio[],3,0),"")</f>
        <v/>
      </c>
      <c r="AI692" s="22">
        <f>IFERROR(ROUND(IF(Presupuestos[[#This Row],[MONEDA]]="PEN",Presupuestos[[#This Row],[TOTAL]],Presupuestos[[#This Row],[TOTAL]]*Presupuestos[[#This Row],[TIPO DE CAMBIO]]),2),"")</f>
        <v>24</v>
      </c>
      <c r="AJ692" s="5"/>
      <c r="AK692" s="33" t="s">
        <v>671</v>
      </c>
      <c r="AL692" s="5" t="s">
        <v>250</v>
      </c>
      <c r="AM692" s="23" t="s">
        <v>671</v>
      </c>
      <c r="AN692" s="23" t="s">
        <v>671</v>
      </c>
      <c r="AO692" s="7">
        <f>IFERROR(VLOOKUP("1-"&amp;Presupuestos[[#This Row],[ID DOCUMENTO]],BD_Pagos[],7,0),"")</f>
        <v>0</v>
      </c>
      <c r="AP692" s="16" t="str">
        <f>IFERROR(VLOOKUP("1-"&amp;Presupuestos[[#This Row],[ID DOCUMENTO]],BD_Pagos[],8,0),"")</f>
        <v/>
      </c>
      <c r="AQ692" s="17" t="str">
        <f>IFERROR(VLOOKUP("1-"&amp;Presupuestos[[#This Row],[ID DOCUMENTO]],BD_Pagos[],9,0),"")</f>
        <v/>
      </c>
      <c r="AR692" s="54"/>
      <c r="AS692" s="7">
        <f>IFERROR(VLOOKUP("2-"&amp;Presupuestos[[#This Row],[ID DOCUMENTO]],BD_Pagos[],7,0),"")</f>
        <v>0</v>
      </c>
      <c r="AT692" s="16" t="str">
        <f>IFERROR(VLOOKUP("2-"&amp;Presupuestos[[#This Row],[ID DOCUMENTO]],BD_Pagos[],8,0),"")</f>
        <v/>
      </c>
      <c r="AU692" s="17">
        <f>IFERROR(VLOOKUP("2-"&amp;Presupuestos[[#This Row],[ID DOCUMENTO]],BD_Pagos[],9,0),"")</f>
        <v>0</v>
      </c>
      <c r="AV692" s="20">
        <f>IF(IFERROR(VLOOKUP("2-"&amp;Presupuestos[[#This Row],[ID DOCUMENTO]],BD_Pagos[],10,0),0)&gt;Presupuestos[[#This Row],[TOTAL SOLES]],Presupuestos[[#This Row],[TOTAL SOLES]],IFERROR(VLOOKUP("2-"&amp;Presupuestos[[#This Row],[ID DOCUMENTO]],BD_Pagos[],10,0),0))</f>
        <v>0</v>
      </c>
      <c r="AW692" s="7"/>
      <c r="AX692" s="16"/>
      <c r="AY692" s="17"/>
      <c r="AZ692" s="20"/>
      <c r="BA692" s="7"/>
      <c r="BB692" s="16"/>
      <c r="BC692" s="17"/>
      <c r="BD692" s="20"/>
      <c r="BE692" s="7">
        <f>IFERROR(VLOOKUP("5-"&amp;Presupuestos[[#This Row],[ID DOCUMENTO]],BD_Pagos[],7,0),"")</f>
        <v>0</v>
      </c>
      <c r="BF692" s="17">
        <f>IFERROR(VLOOKUP("5-"&amp;Presupuestos[[#This Row],[ID DOCUMENTO]],BD_Pagos[],9,0),"")</f>
        <v>0</v>
      </c>
      <c r="BG692" s="20">
        <f>IF(IFERROR(VLOOKUP("5-"&amp;Presupuestos[[#This Row],[ID DOCUMENTO]],BD_Pagos[],10,0),0)&gt;Presupuestos[[#This Row],[TOTAL SOLES]],Presupuestos[[#This Row],[TOTAL SOLES]],IFERROR(VLOOKUP("5-"&amp;Presupuestos[[#This Row],[ID DOCUMENTO]],BD_Pagos[],10,0),0))</f>
        <v>0</v>
      </c>
      <c r="BH692" s="7">
        <f>IFERROR(VLOOKUP("1-Detraccion"&amp;Presupuestos[[#This Row],[ID DOCUMENTO]],BD_Pagos[],2,0),"")</f>
        <v>0</v>
      </c>
      <c r="BI692" s="3" t="str">
        <f>IFERROR(VLOOKUP("1-Detraccion"&amp;Presupuestos[[#This Row],[ID DOCUMENTO]],BD_Pagos[],3,0),"")</f>
        <v/>
      </c>
      <c r="BJ692" s="3">
        <f>IFERROR(VLOOKUP("1-Detraccion"&amp;Presupuestos[[#This Row],[ID DOCUMENTO]],BD_Pagos[],4,0),"")</f>
        <v>0</v>
      </c>
      <c r="BK692" s="6">
        <f>IF(IFERROR(VLOOKUP("1-Detraccion"&amp;Presupuestos[[#This Row],[ID DOCUMENTO]],BD_Pagos[],5,0),0)&gt;Presupuestos[[#This Row],[TOTAL SOLES]],Presupuestos[[#This Row],[TOTAL SOLES]],IFERROR(VLOOKUP("1-Detraccion"&amp;Presupuestos[[#This Row],[ID DOCUMENTO]],BD_Pagos[],5,0),0))</f>
        <v>0</v>
      </c>
      <c r="BL692" s="6">
        <f>IF(IFERROR(VLOOKUP("1-Detraccion"&amp;Presupuestos[[#This Row],[ID DOCUMENTO]],BD_Pagos[],6,0),0)&gt;Presupuestos[[#This Row],[TOTAL SOLES]],Presupuestos[[#This Row],[TOTAL SOLES]],IFERROR(VLOOKUP("1-Detraccion"&amp;Presupuestos[[#This Row],[ID DOCUMENTO]],BD_Pagos[],6,0),0))</f>
        <v>0</v>
      </c>
      <c r="BM692" s="37"/>
      <c r="BN692" s="3"/>
      <c r="BO692" s="3"/>
      <c r="BP692" s="6"/>
      <c r="BQ69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692" s="23" t="str">
        <f>IF(Presupuestos[[#This Row],[SALDO ME-MN]]&gt;0,"PENDIENTE","CANCELADO")</f>
        <v>PENDIENTE</v>
      </c>
      <c r="BS692" s="23" t="str">
        <f>IF(COUNTIFS($U$4:$U691,Presupuestos[[#This Row],[ID DOCUMENTO]])&gt;=1,IF(B691=Presupuestos[[#This Row],[ID]],"OK","DOC. DUPLICADO"),"OK")</f>
        <v>OK</v>
      </c>
    </row>
    <row r="693" spans="2:71" x14ac:dyDescent="0.25">
      <c r="B693" s="34">
        <f>IF(Presupuestos[[#This Row],[ID DOCUMENTO]]=U692,B692,IF(B692="ID",1,B692+1))</f>
        <v>665</v>
      </c>
      <c r="C693" s="2">
        <v>45881</v>
      </c>
      <c r="D693" s="2">
        <v>45881</v>
      </c>
      <c r="E693" s="3" t="s">
        <v>1718</v>
      </c>
      <c r="F693" s="25" t="s">
        <v>27</v>
      </c>
      <c r="G693" s="25" t="s">
        <v>91</v>
      </c>
      <c r="H693" s="25" t="s">
        <v>92</v>
      </c>
      <c r="I693" s="36" t="str">
        <f>IFERROR(VLOOKUP(Presupuestos[[#This Row],[AREA]]&amp;Presupuestos[[#This Row],[CONCEPTO]]&amp;Presupuestos[[#This Row],[DESCRIPCION]],Tabla28[[Columna1]:[CÓDIGO NUEVO]],2,0),"")</f>
        <v>P0201001</v>
      </c>
      <c r="J693" s="3" t="s">
        <v>666</v>
      </c>
      <c r="K693" s="3" t="s">
        <v>1719</v>
      </c>
      <c r="L693" s="3" t="s">
        <v>666</v>
      </c>
      <c r="M693" s="31" t="s">
        <v>790</v>
      </c>
      <c r="N693" s="3"/>
      <c r="O693" s="3" t="s">
        <v>308</v>
      </c>
      <c r="P693" s="3" t="s">
        <v>71</v>
      </c>
      <c r="Q693" s="3" t="str">
        <f>IFERROR(VLOOKUP(Presupuestos[[#This Row],[CLASIFICACIÓN (N)]],Tabla17[],2,0),"")</f>
        <v>Costos de ventas</v>
      </c>
      <c r="R693" s="3" t="str">
        <f>IFERROR(VLOOKUP(Presupuestos[[#This Row],[CLASIFICACIÓN (N)]],Tabla17[],3,0),"")</f>
        <v>Operativo</v>
      </c>
      <c r="S693" s="3" t="s">
        <v>16</v>
      </c>
      <c r="T693" s="3" t="str">
        <f>IFERROR(VLOOKUP(Presupuestos[[#This Row],[ALMACEN]],Tabla5[],2,0),"")</f>
        <v>Arequipa</v>
      </c>
      <c r="U693" s="19" t="str">
        <f>IFERROR(VLOOKUP(Presupuestos[[#This Row],[TIPO DE DOCUMENTO]],Tipo_Documento[],2,0)&amp;Presupuestos[[#This Row],[SERIE]]&amp;Presupuestos[[#This Row],[NUMERO]]&amp;Presupuestos[[#This Row],[RUC]],"")</f>
        <v>01FF034359720505675836</v>
      </c>
      <c r="V693" s="3" t="s">
        <v>120</v>
      </c>
      <c r="W693" s="7">
        <v>45881</v>
      </c>
      <c r="X693" s="7">
        <v>45911</v>
      </c>
      <c r="Y693" s="3" t="s">
        <v>1720</v>
      </c>
      <c r="Z693" s="3">
        <v>43597</v>
      </c>
      <c r="AA693" s="3">
        <f>IFERROR(VLOOKUP(Presupuestos[[#This Row],[RAZON SOCIAL]],CHOOSE({1,2},Clientes_Proveedores[Razon Social],Clientes_Proveedores[Ruc / Dni]),2,0),"-")</f>
        <v>20505675836</v>
      </c>
      <c r="AB693" s="31" t="s">
        <v>1721</v>
      </c>
      <c r="AC693" s="3" t="s">
        <v>670</v>
      </c>
      <c r="AD693" s="5">
        <v>0.18</v>
      </c>
      <c r="AE693" s="6">
        <v>3600</v>
      </c>
      <c r="AF693" s="6">
        <f>Presupuestos[[#This Row],[BASE]]*Presupuestos[[#This Row],[% IGV]]</f>
        <v>648</v>
      </c>
      <c r="AG693" s="22">
        <f>ROUND(SUM(Presupuestos[[#This Row],[BASE]:[IGV]]),2)</f>
        <v>4248</v>
      </c>
      <c r="AH693" s="9" t="str">
        <f>IF(Presupuestos[[#This Row],[MONEDA]]="USD",VLOOKUP(Presupuestos[[#This Row],[FECHA DE EMISION]],Tipo_Cambio[],3,0),"")</f>
        <v/>
      </c>
      <c r="AI693" s="22">
        <f>IFERROR(ROUND(IF(Presupuestos[[#This Row],[MONEDA]]="PEN",Presupuestos[[#This Row],[TOTAL]],Presupuestos[[#This Row],[TOTAL]]*Presupuestos[[#This Row],[TIPO DE CAMBIO]]),2),"")</f>
        <v>4248</v>
      </c>
      <c r="AJ693" s="5">
        <v>0.15</v>
      </c>
      <c r="AK693" s="33" t="s">
        <v>671</v>
      </c>
      <c r="AL693" s="5" t="s">
        <v>680</v>
      </c>
      <c r="AM693" s="23" t="s">
        <v>671</v>
      </c>
      <c r="AN693" s="23" t="s">
        <v>671</v>
      </c>
      <c r="AO693" s="7">
        <f>IFERROR(VLOOKUP("1-"&amp;Presupuestos[[#This Row],[ID DOCUMENTO]],BD_Pagos[],7,0),"")</f>
        <v>0</v>
      </c>
      <c r="AP693" s="16" t="str">
        <f>IFERROR(VLOOKUP("1-"&amp;Presupuestos[[#This Row],[ID DOCUMENTO]],BD_Pagos[],8,0),"")</f>
        <v/>
      </c>
      <c r="AQ693" s="17" t="str">
        <f>IFERROR(VLOOKUP("1-"&amp;Presupuestos[[#This Row],[ID DOCUMENTO]],BD_Pagos[],9,0),"")</f>
        <v/>
      </c>
      <c r="AR693" s="54"/>
      <c r="AS693" s="7">
        <f>IFERROR(VLOOKUP("2-"&amp;Presupuestos[[#This Row],[ID DOCUMENTO]],BD_Pagos[],7,0),"")</f>
        <v>0</v>
      </c>
      <c r="AT693" s="16" t="str">
        <f>IFERROR(VLOOKUP("2-"&amp;Presupuestos[[#This Row],[ID DOCUMENTO]],BD_Pagos[],8,0),"")</f>
        <v/>
      </c>
      <c r="AU693" s="17">
        <f>IFERROR(VLOOKUP("2-"&amp;Presupuestos[[#This Row],[ID DOCUMENTO]],BD_Pagos[],9,0),"")</f>
        <v>0</v>
      </c>
      <c r="AV693" s="20">
        <f>IF(IFERROR(VLOOKUP("2-"&amp;Presupuestos[[#This Row],[ID DOCUMENTO]],BD_Pagos[],10,0),0)&gt;Presupuestos[[#This Row],[TOTAL SOLES]],Presupuestos[[#This Row],[TOTAL SOLES]],IFERROR(VLOOKUP("2-"&amp;Presupuestos[[#This Row],[ID DOCUMENTO]],BD_Pagos[],10,0),0))</f>
        <v>0</v>
      </c>
      <c r="AW693" s="7"/>
      <c r="AX693" s="16"/>
      <c r="AY693" s="17"/>
      <c r="AZ693" s="20"/>
      <c r="BA693" s="7"/>
      <c r="BB693" s="16"/>
      <c r="BC693" s="17"/>
      <c r="BD693" s="20"/>
      <c r="BE693" s="7">
        <f>IFERROR(VLOOKUP("5-"&amp;Presupuestos[[#This Row],[ID DOCUMENTO]],BD_Pagos[],7,0),"")</f>
        <v>0</v>
      </c>
      <c r="BF693" s="17">
        <f>IFERROR(VLOOKUP("5-"&amp;Presupuestos[[#This Row],[ID DOCUMENTO]],BD_Pagos[],9,0),"")</f>
        <v>0</v>
      </c>
      <c r="BG693" s="20">
        <f>IF(IFERROR(VLOOKUP("5-"&amp;Presupuestos[[#This Row],[ID DOCUMENTO]],BD_Pagos[],10,0),0)&gt;Presupuestos[[#This Row],[TOTAL SOLES]],Presupuestos[[#This Row],[TOTAL SOLES]],IFERROR(VLOOKUP("5-"&amp;Presupuestos[[#This Row],[ID DOCUMENTO]],BD_Pagos[],10,0),0))</f>
        <v>0</v>
      </c>
      <c r="BH693" s="7">
        <f>IFERROR(VLOOKUP("1-Detraccion"&amp;Presupuestos[[#This Row],[ID DOCUMENTO]],BD_Pagos[],2,0),"")</f>
        <v>45890</v>
      </c>
      <c r="BI693" s="3" t="str">
        <f>IFERROR(VLOOKUP("1-Detraccion"&amp;Presupuestos[[#This Row],[ID DOCUMENTO]],BD_Pagos[],3,0),"")</f>
        <v/>
      </c>
      <c r="BJ693" s="3">
        <f>IFERROR(VLOOKUP("1-Detraccion"&amp;Presupuestos[[#This Row],[ID DOCUMENTO]],BD_Pagos[],4,0),"")</f>
        <v>279466713</v>
      </c>
      <c r="BK693" s="6">
        <f>IF(IFERROR(VLOOKUP("1-Detraccion"&amp;Presupuestos[[#This Row],[ID DOCUMENTO]],BD_Pagos[],5,0),0)&gt;Presupuestos[[#This Row],[TOTAL SOLES]],Presupuestos[[#This Row],[TOTAL SOLES]],IFERROR(VLOOKUP("1-Detraccion"&amp;Presupuestos[[#This Row],[ID DOCUMENTO]],BD_Pagos[],5,0),0))</f>
        <v>637</v>
      </c>
      <c r="BL693" s="6">
        <f>IF(IFERROR(VLOOKUP("1-Detraccion"&amp;Presupuestos[[#This Row],[ID DOCUMENTO]],BD_Pagos[],6,0),0)&gt;Presupuestos[[#This Row],[TOTAL SOLES]],Presupuestos[[#This Row],[TOTAL SOLES]],IFERROR(VLOOKUP("1-Detraccion"&amp;Presupuestos[[#This Row],[ID DOCUMENTO]],BD_Pagos[],6,0),0))</f>
        <v>637</v>
      </c>
      <c r="BM693" s="37"/>
      <c r="BN693" s="3"/>
      <c r="BO693" s="3"/>
      <c r="BP693" s="6"/>
      <c r="BQ69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4248</v>
      </c>
      <c r="BR693" s="23" t="str">
        <f>IF(Presupuestos[[#This Row],[SALDO ME-MN]]&gt;0,"PENDIENTE","CANCELADO")</f>
        <v>PENDIENTE</v>
      </c>
      <c r="BS693" s="23" t="str">
        <f>IF(COUNTIFS($U$4:$U692,Presupuestos[[#This Row],[ID DOCUMENTO]])&gt;=1,IF(B692=Presupuestos[[#This Row],[ID]],"OK","DOC. DUPLICADO"),"OK")</f>
        <v>OK</v>
      </c>
    </row>
    <row r="694" spans="2:71" x14ac:dyDescent="0.25">
      <c r="B694" s="34">
        <f>IF(Presupuestos[[#This Row],[ID DOCUMENTO]]=U693,B693,IF(B693="ID",1,B693+1))</f>
        <v>666</v>
      </c>
      <c r="C694" s="2">
        <v>45881</v>
      </c>
      <c r="D694" s="2">
        <v>45881</v>
      </c>
      <c r="E694" s="3" t="s">
        <v>1718</v>
      </c>
      <c r="F694" s="25" t="s">
        <v>27</v>
      </c>
      <c r="G694" s="25" t="s">
        <v>91</v>
      </c>
      <c r="H694" s="25" t="s">
        <v>92</v>
      </c>
      <c r="I694" s="36" t="str">
        <f>IFERROR(VLOOKUP(Presupuestos[[#This Row],[AREA]]&amp;Presupuestos[[#This Row],[CONCEPTO]]&amp;Presupuestos[[#This Row],[DESCRIPCION]],Tabla28[[Columna1]:[CÓDIGO NUEVO]],2,0),"")</f>
        <v>P0201001</v>
      </c>
      <c r="J694" s="3" t="s">
        <v>666</v>
      </c>
      <c r="K694" s="3" t="s">
        <v>1722</v>
      </c>
      <c r="L694" s="3" t="s">
        <v>666</v>
      </c>
      <c r="M694" s="31" t="s">
        <v>790</v>
      </c>
      <c r="N694" s="3"/>
      <c r="O694" s="3" t="s">
        <v>308</v>
      </c>
      <c r="P694" s="3" t="s">
        <v>71</v>
      </c>
      <c r="Q694" s="3" t="str">
        <f>IFERROR(VLOOKUP(Presupuestos[[#This Row],[CLASIFICACIÓN (N)]],Tabla17[],2,0),"")</f>
        <v>Costos de ventas</v>
      </c>
      <c r="R694" s="3" t="str">
        <f>IFERROR(VLOOKUP(Presupuestos[[#This Row],[CLASIFICACIÓN (N)]],Tabla17[],3,0),"")</f>
        <v>Operativo</v>
      </c>
      <c r="S694" s="3" t="s">
        <v>16</v>
      </c>
      <c r="T694" s="3" t="str">
        <f>IFERROR(VLOOKUP(Presupuestos[[#This Row],[ALMACEN]],Tabla5[],2,0),"")</f>
        <v>Arequipa</v>
      </c>
      <c r="U694" s="19" t="str">
        <f>IFERROR(VLOOKUP(Presupuestos[[#This Row],[TIPO DE DOCUMENTO]],Tipo_Documento[],2,0)&amp;Presupuestos[[#This Row],[SERIE]]&amp;Presupuestos[[#This Row],[NUMERO]]&amp;Presupuestos[[#This Row],[RUC]],"")</f>
        <v>01FF034359220505675836</v>
      </c>
      <c r="V694" s="3" t="s">
        <v>120</v>
      </c>
      <c r="W694" s="7">
        <v>45881</v>
      </c>
      <c r="X694" s="7">
        <v>45911</v>
      </c>
      <c r="Y694" s="3" t="s">
        <v>1720</v>
      </c>
      <c r="Z694" s="3">
        <v>43592</v>
      </c>
      <c r="AA694" s="3">
        <f>IFERROR(VLOOKUP(Presupuestos[[#This Row],[RAZON SOCIAL]],CHOOSE({1,2},Clientes_Proveedores[Razon Social],Clientes_Proveedores[Ruc / Dni]),2,0),"-")</f>
        <v>20505675836</v>
      </c>
      <c r="AB694" s="31" t="s">
        <v>1721</v>
      </c>
      <c r="AC694" s="3" t="s">
        <v>670</v>
      </c>
      <c r="AD694" s="5">
        <v>0.18</v>
      </c>
      <c r="AE694" s="6">
        <v>459.14499999999998</v>
      </c>
      <c r="AF694" s="6">
        <f>Presupuestos[[#This Row],[BASE]]*Presupuestos[[#This Row],[% IGV]]</f>
        <v>82.64609999999999</v>
      </c>
      <c r="AG694" s="22">
        <f>ROUND(SUM(Presupuestos[[#This Row],[BASE]:[IGV]]),2)</f>
        <v>541.79</v>
      </c>
      <c r="AH694" s="9" t="str">
        <f>IF(Presupuestos[[#This Row],[MONEDA]]="USD",VLOOKUP(Presupuestos[[#This Row],[FECHA DE EMISION]],Tipo_Cambio[],3,0),"")</f>
        <v/>
      </c>
      <c r="AI694" s="22">
        <f>IFERROR(ROUND(IF(Presupuestos[[#This Row],[MONEDA]]="PEN",Presupuestos[[#This Row],[TOTAL]],Presupuestos[[#This Row],[TOTAL]]*Presupuestos[[#This Row],[TIPO DE CAMBIO]]),2),"")</f>
        <v>541.79</v>
      </c>
      <c r="AJ694" s="5">
        <v>0.15</v>
      </c>
      <c r="AK694" s="33" t="s">
        <v>671</v>
      </c>
      <c r="AL694" s="5" t="s">
        <v>680</v>
      </c>
      <c r="AM694" s="23" t="s">
        <v>671</v>
      </c>
      <c r="AN694" s="23" t="s">
        <v>671</v>
      </c>
      <c r="AO694" s="7">
        <f>IFERROR(VLOOKUP("1-"&amp;Presupuestos[[#This Row],[ID DOCUMENTO]],BD_Pagos[],7,0),"")</f>
        <v>0</v>
      </c>
      <c r="AP694" s="16" t="str">
        <f>IFERROR(VLOOKUP("1-"&amp;Presupuestos[[#This Row],[ID DOCUMENTO]],BD_Pagos[],8,0),"")</f>
        <v/>
      </c>
      <c r="AQ694" s="17" t="str">
        <f>IFERROR(VLOOKUP("1-"&amp;Presupuestos[[#This Row],[ID DOCUMENTO]],BD_Pagos[],9,0),"")</f>
        <v/>
      </c>
      <c r="AR694" s="54"/>
      <c r="AS694" s="7">
        <f>IFERROR(VLOOKUP("2-"&amp;Presupuestos[[#This Row],[ID DOCUMENTO]],BD_Pagos[],7,0),"")</f>
        <v>0</v>
      </c>
      <c r="AT694" s="16" t="str">
        <f>IFERROR(VLOOKUP("2-"&amp;Presupuestos[[#This Row],[ID DOCUMENTO]],BD_Pagos[],8,0),"")</f>
        <v/>
      </c>
      <c r="AU694" s="17">
        <f>IFERROR(VLOOKUP("2-"&amp;Presupuestos[[#This Row],[ID DOCUMENTO]],BD_Pagos[],9,0),"")</f>
        <v>0</v>
      </c>
      <c r="AV694" s="20">
        <f>IF(IFERROR(VLOOKUP("2-"&amp;Presupuestos[[#This Row],[ID DOCUMENTO]],BD_Pagos[],10,0),0)&gt;Presupuestos[[#This Row],[TOTAL SOLES]],Presupuestos[[#This Row],[TOTAL SOLES]],IFERROR(VLOOKUP("2-"&amp;Presupuestos[[#This Row],[ID DOCUMENTO]],BD_Pagos[],10,0),0))</f>
        <v>0</v>
      </c>
      <c r="AW694" s="7"/>
      <c r="AX694" s="16"/>
      <c r="AY694" s="17"/>
      <c r="AZ694" s="20"/>
      <c r="BA694" s="7"/>
      <c r="BB694" s="16"/>
      <c r="BC694" s="17"/>
      <c r="BD694" s="20"/>
      <c r="BE694" s="7">
        <f>IFERROR(VLOOKUP("5-"&amp;Presupuestos[[#This Row],[ID DOCUMENTO]],BD_Pagos[],7,0),"")</f>
        <v>0</v>
      </c>
      <c r="BF694" s="17">
        <f>IFERROR(VLOOKUP("5-"&amp;Presupuestos[[#This Row],[ID DOCUMENTO]],BD_Pagos[],9,0),"")</f>
        <v>0</v>
      </c>
      <c r="BG694" s="20">
        <f>IF(IFERROR(VLOOKUP("5-"&amp;Presupuestos[[#This Row],[ID DOCUMENTO]],BD_Pagos[],10,0),0)&gt;Presupuestos[[#This Row],[TOTAL SOLES]],Presupuestos[[#This Row],[TOTAL SOLES]],IFERROR(VLOOKUP("5-"&amp;Presupuestos[[#This Row],[ID DOCUMENTO]],BD_Pagos[],10,0),0))</f>
        <v>0</v>
      </c>
      <c r="BH694" s="7">
        <f>IFERROR(VLOOKUP("1-Detraccion"&amp;Presupuestos[[#This Row],[ID DOCUMENTO]],BD_Pagos[],2,0),"")</f>
        <v>45890</v>
      </c>
      <c r="BI694" s="3" t="str">
        <f>IFERROR(VLOOKUP("1-Detraccion"&amp;Presupuestos[[#This Row],[ID DOCUMENTO]],BD_Pagos[],3,0),"")</f>
        <v/>
      </c>
      <c r="BJ694" s="3">
        <f>IFERROR(VLOOKUP("1-Detraccion"&amp;Presupuestos[[#This Row],[ID DOCUMENTO]],BD_Pagos[],4,0),"")</f>
        <v>279466712</v>
      </c>
      <c r="BK694" s="6">
        <f>IF(IFERROR(VLOOKUP("1-Detraccion"&amp;Presupuestos[[#This Row],[ID DOCUMENTO]],BD_Pagos[],5,0),0)&gt;Presupuestos[[#This Row],[TOTAL SOLES]],Presupuestos[[#This Row],[TOTAL SOLES]],IFERROR(VLOOKUP("1-Detraccion"&amp;Presupuestos[[#This Row],[ID DOCUMENTO]],BD_Pagos[],5,0),0))</f>
        <v>81</v>
      </c>
      <c r="BL694" s="6">
        <f>IF(IFERROR(VLOOKUP("1-Detraccion"&amp;Presupuestos[[#This Row],[ID DOCUMENTO]],BD_Pagos[],6,0),0)&gt;Presupuestos[[#This Row],[TOTAL SOLES]],Presupuestos[[#This Row],[TOTAL SOLES]],IFERROR(VLOOKUP("1-Detraccion"&amp;Presupuestos[[#This Row],[ID DOCUMENTO]],BD_Pagos[],6,0),0))</f>
        <v>81</v>
      </c>
      <c r="BM694" s="37"/>
      <c r="BN694" s="3"/>
      <c r="BO694" s="3"/>
      <c r="BP694" s="6"/>
      <c r="BQ69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541.79</v>
      </c>
      <c r="BR694" s="23" t="str">
        <f>IF(Presupuestos[[#This Row],[SALDO ME-MN]]&gt;0,"PENDIENTE","CANCELADO")</f>
        <v>PENDIENTE</v>
      </c>
      <c r="BS694" s="23" t="str">
        <f>IF(COUNTIFS($U$4:$U693,Presupuestos[[#This Row],[ID DOCUMENTO]])&gt;=1,IF(B693=Presupuestos[[#This Row],[ID]],"OK","DOC. DUPLICADO"),"OK")</f>
        <v>OK</v>
      </c>
    </row>
    <row r="695" spans="2:71" x14ac:dyDescent="0.25">
      <c r="B695" s="34">
        <f>IF(Presupuestos[[#This Row],[ID DOCUMENTO]]=U694,B694,IF(B694="ID",1,B694+1))</f>
        <v>667</v>
      </c>
      <c r="C695" s="2">
        <v>45881</v>
      </c>
      <c r="D695" s="2">
        <v>45881</v>
      </c>
      <c r="E695" s="3" t="s">
        <v>1718</v>
      </c>
      <c r="F695" s="25" t="s">
        <v>27</v>
      </c>
      <c r="G695" s="25" t="s">
        <v>91</v>
      </c>
      <c r="H695" s="25" t="s">
        <v>92</v>
      </c>
      <c r="I695" s="36" t="str">
        <f>IFERROR(VLOOKUP(Presupuestos[[#This Row],[AREA]]&amp;Presupuestos[[#This Row],[CONCEPTO]]&amp;Presupuestos[[#This Row],[DESCRIPCION]],Tabla28[[Columna1]:[CÓDIGO NUEVO]],2,0),"")</f>
        <v>P0201001</v>
      </c>
      <c r="J695" s="3" t="s">
        <v>666</v>
      </c>
      <c r="K695" s="3" t="s">
        <v>1723</v>
      </c>
      <c r="L695" s="3" t="s">
        <v>666</v>
      </c>
      <c r="M695" s="31" t="s">
        <v>790</v>
      </c>
      <c r="N695" s="3"/>
      <c r="O695" s="3" t="s">
        <v>308</v>
      </c>
      <c r="P695" s="3" t="s">
        <v>71</v>
      </c>
      <c r="Q695" s="3" t="str">
        <f>IFERROR(VLOOKUP(Presupuestos[[#This Row],[CLASIFICACIÓN (N)]],Tabla17[],2,0),"")</f>
        <v>Costos de ventas</v>
      </c>
      <c r="R695" s="3" t="str">
        <f>IFERROR(VLOOKUP(Presupuestos[[#This Row],[CLASIFICACIÓN (N)]],Tabla17[],3,0),"")</f>
        <v>Operativo</v>
      </c>
      <c r="S695" s="3" t="s">
        <v>16</v>
      </c>
      <c r="T695" s="3" t="str">
        <f>IFERROR(VLOOKUP(Presupuestos[[#This Row],[ALMACEN]],Tabla5[],2,0),"")</f>
        <v>Arequipa</v>
      </c>
      <c r="U695" s="19" t="str">
        <f>IFERROR(VLOOKUP(Presupuestos[[#This Row],[TIPO DE DOCUMENTO]],Tipo_Documento[],2,0)&amp;Presupuestos[[#This Row],[SERIE]]&amp;Presupuestos[[#This Row],[NUMERO]]&amp;Presupuestos[[#This Row],[RUC]],"")</f>
        <v>01FF034359320505675836</v>
      </c>
      <c r="V695" s="3" t="s">
        <v>120</v>
      </c>
      <c r="W695" s="7">
        <v>45881</v>
      </c>
      <c r="X695" s="7">
        <v>45911</v>
      </c>
      <c r="Y695" s="3" t="s">
        <v>1720</v>
      </c>
      <c r="Z695" s="3">
        <v>43593</v>
      </c>
      <c r="AA695" s="3">
        <f>IFERROR(VLOOKUP(Presupuestos[[#This Row],[RAZON SOCIAL]],CHOOSE({1,2},Clientes_Proveedores[Razon Social],Clientes_Proveedores[Ruc / Dni]),2,0),"-")</f>
        <v>20505675836</v>
      </c>
      <c r="AB695" s="31" t="s">
        <v>1721</v>
      </c>
      <c r="AC695" s="3" t="s">
        <v>670</v>
      </c>
      <c r="AD695" s="5">
        <v>0.18</v>
      </c>
      <c r="AE695" s="6">
        <v>320.16000000000003</v>
      </c>
      <c r="AF695" s="6">
        <f>Presupuestos[[#This Row],[BASE]]*Presupuestos[[#This Row],[% IGV]]</f>
        <v>57.628800000000005</v>
      </c>
      <c r="AG695" s="22">
        <f>ROUND(SUM(Presupuestos[[#This Row],[BASE]:[IGV]]),2)</f>
        <v>377.79</v>
      </c>
      <c r="AH695" s="9" t="str">
        <f>IF(Presupuestos[[#This Row],[MONEDA]]="USD",VLOOKUP(Presupuestos[[#This Row],[FECHA DE EMISION]],Tipo_Cambio[],3,0),"")</f>
        <v/>
      </c>
      <c r="AI695" s="22">
        <f>IFERROR(ROUND(IF(Presupuestos[[#This Row],[MONEDA]]="PEN",Presupuestos[[#This Row],[TOTAL]],Presupuestos[[#This Row],[TOTAL]]*Presupuestos[[#This Row],[TIPO DE CAMBIO]]),2),"")</f>
        <v>377.79</v>
      </c>
      <c r="AJ695" s="5">
        <v>0.15</v>
      </c>
      <c r="AK695" s="33" t="s">
        <v>671</v>
      </c>
      <c r="AL695" s="5" t="s">
        <v>680</v>
      </c>
      <c r="AM695" s="23" t="s">
        <v>671</v>
      </c>
      <c r="AN695" s="23" t="s">
        <v>671</v>
      </c>
      <c r="AO695" s="7">
        <f>IFERROR(VLOOKUP("1-"&amp;Presupuestos[[#This Row],[ID DOCUMENTO]],BD_Pagos[],7,0),"")</f>
        <v>0</v>
      </c>
      <c r="AP695" s="16" t="str">
        <f>IFERROR(VLOOKUP("1-"&amp;Presupuestos[[#This Row],[ID DOCUMENTO]],BD_Pagos[],8,0),"")</f>
        <v/>
      </c>
      <c r="AQ695" s="17" t="str">
        <f>IFERROR(VLOOKUP("1-"&amp;Presupuestos[[#This Row],[ID DOCUMENTO]],BD_Pagos[],9,0),"")</f>
        <v/>
      </c>
      <c r="AR695" s="54"/>
      <c r="AS695" s="7">
        <f>IFERROR(VLOOKUP("2-"&amp;Presupuestos[[#This Row],[ID DOCUMENTO]],BD_Pagos[],7,0),"")</f>
        <v>0</v>
      </c>
      <c r="AT695" s="16" t="str">
        <f>IFERROR(VLOOKUP("2-"&amp;Presupuestos[[#This Row],[ID DOCUMENTO]],BD_Pagos[],8,0),"")</f>
        <v/>
      </c>
      <c r="AU695" s="17">
        <f>IFERROR(VLOOKUP("2-"&amp;Presupuestos[[#This Row],[ID DOCUMENTO]],BD_Pagos[],9,0),"")</f>
        <v>0</v>
      </c>
      <c r="AV695" s="20">
        <f>IF(IFERROR(VLOOKUP("2-"&amp;Presupuestos[[#This Row],[ID DOCUMENTO]],BD_Pagos[],10,0),0)&gt;Presupuestos[[#This Row],[TOTAL SOLES]],Presupuestos[[#This Row],[TOTAL SOLES]],IFERROR(VLOOKUP("2-"&amp;Presupuestos[[#This Row],[ID DOCUMENTO]],BD_Pagos[],10,0),0))</f>
        <v>0</v>
      </c>
      <c r="AW695" s="7"/>
      <c r="AX695" s="16"/>
      <c r="AY695" s="17"/>
      <c r="AZ695" s="20"/>
      <c r="BA695" s="7"/>
      <c r="BB695" s="16"/>
      <c r="BC695" s="17"/>
      <c r="BD695" s="20"/>
      <c r="BE695" s="7">
        <f>IFERROR(VLOOKUP("5-"&amp;Presupuestos[[#This Row],[ID DOCUMENTO]],BD_Pagos[],7,0),"")</f>
        <v>0</v>
      </c>
      <c r="BF695" s="17">
        <f>IFERROR(VLOOKUP("5-"&amp;Presupuestos[[#This Row],[ID DOCUMENTO]],BD_Pagos[],9,0),"")</f>
        <v>0</v>
      </c>
      <c r="BG695" s="20">
        <f>IF(IFERROR(VLOOKUP("5-"&amp;Presupuestos[[#This Row],[ID DOCUMENTO]],BD_Pagos[],10,0),0)&gt;Presupuestos[[#This Row],[TOTAL SOLES]],Presupuestos[[#This Row],[TOTAL SOLES]],IFERROR(VLOOKUP("5-"&amp;Presupuestos[[#This Row],[ID DOCUMENTO]],BD_Pagos[],10,0),0))</f>
        <v>0</v>
      </c>
      <c r="BH695" s="7">
        <f>IFERROR(VLOOKUP("1-Detraccion"&amp;Presupuestos[[#This Row],[ID DOCUMENTO]],BD_Pagos[],2,0),"")</f>
        <v>45890</v>
      </c>
      <c r="BI695" s="3" t="str">
        <f>IFERROR(VLOOKUP("1-Detraccion"&amp;Presupuestos[[#This Row],[ID DOCUMENTO]],BD_Pagos[],3,0),"")</f>
        <v/>
      </c>
      <c r="BJ695" s="3">
        <f>IFERROR(VLOOKUP("1-Detraccion"&amp;Presupuestos[[#This Row],[ID DOCUMENTO]],BD_Pagos[],4,0),"")</f>
        <v>279466711</v>
      </c>
      <c r="BK695" s="6">
        <f>IF(IFERROR(VLOOKUP("1-Detraccion"&amp;Presupuestos[[#This Row],[ID DOCUMENTO]],BD_Pagos[],5,0),0)&gt;Presupuestos[[#This Row],[TOTAL SOLES]],Presupuestos[[#This Row],[TOTAL SOLES]],IFERROR(VLOOKUP("1-Detraccion"&amp;Presupuestos[[#This Row],[ID DOCUMENTO]],BD_Pagos[],5,0),0))</f>
        <v>57</v>
      </c>
      <c r="BL695" s="6">
        <f>IF(IFERROR(VLOOKUP("1-Detraccion"&amp;Presupuestos[[#This Row],[ID DOCUMENTO]],BD_Pagos[],6,0),0)&gt;Presupuestos[[#This Row],[TOTAL SOLES]],Presupuestos[[#This Row],[TOTAL SOLES]],IFERROR(VLOOKUP("1-Detraccion"&amp;Presupuestos[[#This Row],[ID DOCUMENTO]],BD_Pagos[],6,0),0))</f>
        <v>57</v>
      </c>
      <c r="BM695" s="37"/>
      <c r="BN695" s="3"/>
      <c r="BO695" s="3"/>
      <c r="BP695" s="6"/>
      <c r="BQ69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377.79</v>
      </c>
      <c r="BR695" s="23" t="str">
        <f>IF(Presupuestos[[#This Row],[SALDO ME-MN]]&gt;0,"PENDIENTE","CANCELADO")</f>
        <v>PENDIENTE</v>
      </c>
      <c r="BS695" s="23" t="str">
        <f>IF(COUNTIFS($U$4:$U694,Presupuestos[[#This Row],[ID DOCUMENTO]])&gt;=1,IF(B694=Presupuestos[[#This Row],[ID]],"OK","DOC. DUPLICADO"),"OK")</f>
        <v>OK</v>
      </c>
    </row>
    <row r="696" spans="2:71" x14ac:dyDescent="0.25">
      <c r="B696" s="34">
        <f>IF(Presupuestos[[#This Row],[ID DOCUMENTO]]=U695,B695,IF(B695="ID",1,B695+1))</f>
        <v>668</v>
      </c>
      <c r="C696" s="2">
        <v>45881</v>
      </c>
      <c r="D696" s="2">
        <v>45881</v>
      </c>
      <c r="E696" s="3" t="s">
        <v>1718</v>
      </c>
      <c r="F696" s="25" t="s">
        <v>27</v>
      </c>
      <c r="G696" s="25" t="s">
        <v>91</v>
      </c>
      <c r="H696" s="25" t="s">
        <v>92</v>
      </c>
      <c r="I696" s="36" t="str">
        <f>IFERROR(VLOOKUP(Presupuestos[[#This Row],[AREA]]&amp;Presupuestos[[#This Row],[CONCEPTO]]&amp;Presupuestos[[#This Row],[DESCRIPCION]],Tabla28[[Columna1]:[CÓDIGO NUEVO]],2,0),"")</f>
        <v>P0201001</v>
      </c>
      <c r="J696" s="3" t="s">
        <v>666</v>
      </c>
      <c r="K696" s="3" t="s">
        <v>1724</v>
      </c>
      <c r="L696" s="3" t="s">
        <v>666</v>
      </c>
      <c r="M696" s="31" t="s">
        <v>790</v>
      </c>
      <c r="N696" s="3"/>
      <c r="O696" s="3" t="s">
        <v>308</v>
      </c>
      <c r="P696" s="3" t="s">
        <v>71</v>
      </c>
      <c r="Q696" s="3" t="str">
        <f>IFERROR(VLOOKUP(Presupuestos[[#This Row],[CLASIFICACIÓN (N)]],Tabla17[],2,0),"")</f>
        <v>Costos de ventas</v>
      </c>
      <c r="R696" s="3" t="str">
        <f>IFERROR(VLOOKUP(Presupuestos[[#This Row],[CLASIFICACIÓN (N)]],Tabla17[],3,0),"")</f>
        <v>Operativo</v>
      </c>
      <c r="S696" s="3" t="s">
        <v>16</v>
      </c>
      <c r="T696" s="3" t="str">
        <f>IFERROR(VLOOKUP(Presupuestos[[#This Row],[ALMACEN]],Tabla5[],2,0),"")</f>
        <v>Arequipa</v>
      </c>
      <c r="U696" s="19" t="str">
        <f>IFERROR(VLOOKUP(Presupuestos[[#This Row],[TIPO DE DOCUMENTO]],Tipo_Documento[],2,0)&amp;Presupuestos[[#This Row],[SERIE]]&amp;Presupuestos[[#This Row],[NUMERO]]&amp;Presupuestos[[#This Row],[RUC]],"")</f>
        <v>01FF034359420505675836</v>
      </c>
      <c r="V696" s="3" t="s">
        <v>120</v>
      </c>
      <c r="W696" s="7">
        <v>45881</v>
      </c>
      <c r="X696" s="7">
        <v>45911</v>
      </c>
      <c r="Y696" s="3" t="s">
        <v>1720</v>
      </c>
      <c r="Z696" s="3">
        <v>43594</v>
      </c>
      <c r="AA696" s="3">
        <f>IFERROR(VLOOKUP(Presupuestos[[#This Row],[RAZON SOCIAL]],CHOOSE({1,2},Clientes_Proveedores[Razon Social],Clientes_Proveedores[Ruc / Dni]),2,0),"-")</f>
        <v>20505675836</v>
      </c>
      <c r="AB696" s="31" t="s">
        <v>1721</v>
      </c>
      <c r="AC696" s="3" t="s">
        <v>670</v>
      </c>
      <c r="AD696" s="5">
        <v>0.18</v>
      </c>
      <c r="AE696" s="6">
        <v>555.51</v>
      </c>
      <c r="AF696" s="6">
        <f>Presupuestos[[#This Row],[BASE]]*Presupuestos[[#This Row],[% IGV]]</f>
        <v>99.991799999999998</v>
      </c>
      <c r="AG696" s="22">
        <f>ROUND(SUM(Presupuestos[[#This Row],[BASE]:[IGV]]),2)</f>
        <v>655.5</v>
      </c>
      <c r="AH696" s="9" t="str">
        <f>IF(Presupuestos[[#This Row],[MONEDA]]="USD",VLOOKUP(Presupuestos[[#This Row],[FECHA DE EMISION]],Tipo_Cambio[],3,0),"")</f>
        <v/>
      </c>
      <c r="AI696" s="22">
        <f>IFERROR(ROUND(IF(Presupuestos[[#This Row],[MONEDA]]="PEN",Presupuestos[[#This Row],[TOTAL]],Presupuestos[[#This Row],[TOTAL]]*Presupuestos[[#This Row],[TIPO DE CAMBIO]]),2),"")</f>
        <v>655.5</v>
      </c>
      <c r="AJ696" s="5">
        <v>0.15</v>
      </c>
      <c r="AK696" s="33" t="s">
        <v>671</v>
      </c>
      <c r="AL696" s="5" t="s">
        <v>680</v>
      </c>
      <c r="AM696" s="23" t="s">
        <v>671</v>
      </c>
      <c r="AN696" s="23" t="s">
        <v>671</v>
      </c>
      <c r="AO696" s="7">
        <f>IFERROR(VLOOKUP("1-"&amp;Presupuestos[[#This Row],[ID DOCUMENTO]],BD_Pagos[],7,0),"")</f>
        <v>0</v>
      </c>
      <c r="AP696" s="16" t="str">
        <f>IFERROR(VLOOKUP("1-"&amp;Presupuestos[[#This Row],[ID DOCUMENTO]],BD_Pagos[],8,0),"")</f>
        <v/>
      </c>
      <c r="AQ696" s="17" t="str">
        <f>IFERROR(VLOOKUP("1-"&amp;Presupuestos[[#This Row],[ID DOCUMENTO]],BD_Pagos[],9,0),"")</f>
        <v/>
      </c>
      <c r="AR696" s="54"/>
      <c r="AS696" s="7">
        <f>IFERROR(VLOOKUP("2-"&amp;Presupuestos[[#This Row],[ID DOCUMENTO]],BD_Pagos[],7,0),"")</f>
        <v>0</v>
      </c>
      <c r="AT696" s="16" t="str">
        <f>IFERROR(VLOOKUP("2-"&amp;Presupuestos[[#This Row],[ID DOCUMENTO]],BD_Pagos[],8,0),"")</f>
        <v/>
      </c>
      <c r="AU696" s="17">
        <f>IFERROR(VLOOKUP("2-"&amp;Presupuestos[[#This Row],[ID DOCUMENTO]],BD_Pagos[],9,0),"")</f>
        <v>0</v>
      </c>
      <c r="AV696" s="20">
        <f>IF(IFERROR(VLOOKUP("2-"&amp;Presupuestos[[#This Row],[ID DOCUMENTO]],BD_Pagos[],10,0),0)&gt;Presupuestos[[#This Row],[TOTAL SOLES]],Presupuestos[[#This Row],[TOTAL SOLES]],IFERROR(VLOOKUP("2-"&amp;Presupuestos[[#This Row],[ID DOCUMENTO]],BD_Pagos[],10,0),0))</f>
        <v>0</v>
      </c>
      <c r="AW696" s="7"/>
      <c r="AX696" s="16"/>
      <c r="AY696" s="17"/>
      <c r="AZ696" s="20"/>
      <c r="BA696" s="7"/>
      <c r="BB696" s="16"/>
      <c r="BC696" s="17"/>
      <c r="BD696" s="20"/>
      <c r="BE696" s="7">
        <f>IFERROR(VLOOKUP("5-"&amp;Presupuestos[[#This Row],[ID DOCUMENTO]],BD_Pagos[],7,0),"")</f>
        <v>0</v>
      </c>
      <c r="BF696" s="17">
        <f>IFERROR(VLOOKUP("5-"&amp;Presupuestos[[#This Row],[ID DOCUMENTO]],BD_Pagos[],9,0),"")</f>
        <v>0</v>
      </c>
      <c r="BG696" s="20">
        <f>IF(IFERROR(VLOOKUP("5-"&amp;Presupuestos[[#This Row],[ID DOCUMENTO]],BD_Pagos[],10,0),0)&gt;Presupuestos[[#This Row],[TOTAL SOLES]],Presupuestos[[#This Row],[TOTAL SOLES]],IFERROR(VLOOKUP("5-"&amp;Presupuestos[[#This Row],[ID DOCUMENTO]],BD_Pagos[],10,0),0))</f>
        <v>0</v>
      </c>
      <c r="BH696" s="7">
        <f>IFERROR(VLOOKUP("1-Detraccion"&amp;Presupuestos[[#This Row],[ID DOCUMENTO]],BD_Pagos[],2,0),"")</f>
        <v>45890</v>
      </c>
      <c r="BI696" s="3" t="str">
        <f>IFERROR(VLOOKUP("1-Detraccion"&amp;Presupuestos[[#This Row],[ID DOCUMENTO]],BD_Pagos[],3,0),"")</f>
        <v/>
      </c>
      <c r="BJ696" s="3">
        <f>IFERROR(VLOOKUP("1-Detraccion"&amp;Presupuestos[[#This Row],[ID DOCUMENTO]],BD_Pagos[],4,0),"")</f>
        <v>279466710</v>
      </c>
      <c r="BK696" s="6">
        <f>IF(IFERROR(VLOOKUP("1-Detraccion"&amp;Presupuestos[[#This Row],[ID DOCUMENTO]],BD_Pagos[],5,0),0)&gt;Presupuestos[[#This Row],[TOTAL SOLES]],Presupuestos[[#This Row],[TOTAL SOLES]],IFERROR(VLOOKUP("1-Detraccion"&amp;Presupuestos[[#This Row],[ID DOCUMENTO]],BD_Pagos[],5,0),0))</f>
        <v>98</v>
      </c>
      <c r="BL696" s="6">
        <f>IF(IFERROR(VLOOKUP("1-Detraccion"&amp;Presupuestos[[#This Row],[ID DOCUMENTO]],BD_Pagos[],6,0),0)&gt;Presupuestos[[#This Row],[TOTAL SOLES]],Presupuestos[[#This Row],[TOTAL SOLES]],IFERROR(VLOOKUP("1-Detraccion"&amp;Presupuestos[[#This Row],[ID DOCUMENTO]],BD_Pagos[],6,0),0))</f>
        <v>98</v>
      </c>
      <c r="BM696" s="37"/>
      <c r="BN696" s="3"/>
      <c r="BO696" s="3"/>
      <c r="BP696" s="6"/>
      <c r="BQ69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655.5</v>
      </c>
      <c r="BR696" s="23" t="str">
        <f>IF(Presupuestos[[#This Row],[SALDO ME-MN]]&gt;0,"PENDIENTE","CANCELADO")</f>
        <v>PENDIENTE</v>
      </c>
      <c r="BS696" s="23" t="str">
        <f>IF(COUNTIFS($U$4:$U695,Presupuestos[[#This Row],[ID DOCUMENTO]])&gt;=1,IF(B695=Presupuestos[[#This Row],[ID]],"OK","DOC. DUPLICADO"),"OK")</f>
        <v>OK</v>
      </c>
    </row>
    <row r="697" spans="2:71" x14ac:dyDescent="0.25">
      <c r="B697" s="34">
        <f>IF(Presupuestos[[#This Row],[ID DOCUMENTO]]=U696,B696,IF(B696="ID",1,B696+1))</f>
        <v>669</v>
      </c>
      <c r="C697" s="2">
        <v>45881</v>
      </c>
      <c r="D697" s="2">
        <v>45881</v>
      </c>
      <c r="E697" s="3" t="s">
        <v>1718</v>
      </c>
      <c r="F697" s="25" t="s">
        <v>27</v>
      </c>
      <c r="G697" s="25" t="s">
        <v>91</v>
      </c>
      <c r="H697" s="25" t="s">
        <v>92</v>
      </c>
      <c r="I697" s="36" t="str">
        <f>IFERROR(VLOOKUP(Presupuestos[[#This Row],[AREA]]&amp;Presupuestos[[#This Row],[CONCEPTO]]&amp;Presupuestos[[#This Row],[DESCRIPCION]],Tabla28[[Columna1]:[CÓDIGO NUEVO]],2,0),"")</f>
        <v>P0201001</v>
      </c>
      <c r="J697" s="3" t="s">
        <v>666</v>
      </c>
      <c r="K697" s="3" t="s">
        <v>1725</v>
      </c>
      <c r="L697" s="3" t="s">
        <v>666</v>
      </c>
      <c r="M697" s="31" t="s">
        <v>790</v>
      </c>
      <c r="N697" s="3"/>
      <c r="O697" s="3" t="s">
        <v>308</v>
      </c>
      <c r="P697" s="3" t="s">
        <v>71</v>
      </c>
      <c r="Q697" s="3" t="str">
        <f>IFERROR(VLOOKUP(Presupuestos[[#This Row],[CLASIFICACIÓN (N)]],Tabla17[],2,0),"")</f>
        <v>Costos de ventas</v>
      </c>
      <c r="R697" s="3" t="str">
        <f>IFERROR(VLOOKUP(Presupuestos[[#This Row],[CLASIFICACIÓN (N)]],Tabla17[],3,0),"")</f>
        <v>Operativo</v>
      </c>
      <c r="S697" s="3" t="s">
        <v>16</v>
      </c>
      <c r="T697" s="3" t="str">
        <f>IFERROR(VLOOKUP(Presupuestos[[#This Row],[ALMACEN]],Tabla5[],2,0),"")</f>
        <v>Arequipa</v>
      </c>
      <c r="U697" s="19" t="str">
        <f>IFERROR(VLOOKUP(Presupuestos[[#This Row],[TIPO DE DOCUMENTO]],Tipo_Documento[],2,0)&amp;Presupuestos[[#This Row],[SERIE]]&amp;Presupuestos[[#This Row],[NUMERO]]&amp;Presupuestos[[#This Row],[RUC]],"")</f>
        <v>01FF034359520505675836</v>
      </c>
      <c r="V697" s="3" t="s">
        <v>120</v>
      </c>
      <c r="W697" s="7">
        <v>45881</v>
      </c>
      <c r="X697" s="7">
        <v>45911</v>
      </c>
      <c r="Y697" s="3" t="s">
        <v>1720</v>
      </c>
      <c r="Z697" s="3">
        <v>43595</v>
      </c>
      <c r="AA697" s="3">
        <f>IFERROR(VLOOKUP(Presupuestos[[#This Row],[RAZON SOCIAL]],CHOOSE({1,2},Clientes_Proveedores[Razon Social],Clientes_Proveedores[Ruc / Dni]),2,0),"-")</f>
        <v>20505675836</v>
      </c>
      <c r="AB697" s="31" t="s">
        <v>1721</v>
      </c>
      <c r="AC697" s="3" t="s">
        <v>670</v>
      </c>
      <c r="AD697" s="5">
        <v>0.18</v>
      </c>
      <c r="AE697" s="6">
        <v>1493.2149999999999</v>
      </c>
      <c r="AF697" s="6">
        <f>Presupuestos[[#This Row],[BASE]]*Presupuestos[[#This Row],[% IGV]]</f>
        <v>268.77869999999996</v>
      </c>
      <c r="AG697" s="22">
        <f>ROUND(SUM(Presupuestos[[#This Row],[BASE]:[IGV]]),2)</f>
        <v>1761.99</v>
      </c>
      <c r="AH697" s="9" t="str">
        <f>IF(Presupuestos[[#This Row],[MONEDA]]="USD",VLOOKUP(Presupuestos[[#This Row],[FECHA DE EMISION]],Tipo_Cambio[],3,0),"")</f>
        <v/>
      </c>
      <c r="AI697" s="22">
        <f>IFERROR(ROUND(IF(Presupuestos[[#This Row],[MONEDA]]="PEN",Presupuestos[[#This Row],[TOTAL]],Presupuestos[[#This Row],[TOTAL]]*Presupuestos[[#This Row],[TIPO DE CAMBIO]]),2),"")</f>
        <v>1761.99</v>
      </c>
      <c r="AJ697" s="5">
        <v>0.15</v>
      </c>
      <c r="AK697" s="33" t="s">
        <v>671</v>
      </c>
      <c r="AL697" s="5" t="s">
        <v>680</v>
      </c>
      <c r="AM697" s="23" t="s">
        <v>671</v>
      </c>
      <c r="AN697" s="23" t="s">
        <v>671</v>
      </c>
      <c r="AO697" s="7">
        <f>IFERROR(VLOOKUP("1-"&amp;Presupuestos[[#This Row],[ID DOCUMENTO]],BD_Pagos[],7,0),"")</f>
        <v>0</v>
      </c>
      <c r="AP697" s="16" t="str">
        <f>IFERROR(VLOOKUP("1-"&amp;Presupuestos[[#This Row],[ID DOCUMENTO]],BD_Pagos[],8,0),"")</f>
        <v/>
      </c>
      <c r="AQ697" s="17" t="str">
        <f>IFERROR(VLOOKUP("1-"&amp;Presupuestos[[#This Row],[ID DOCUMENTO]],BD_Pagos[],9,0),"")</f>
        <v/>
      </c>
      <c r="AR697" s="54"/>
      <c r="AS697" s="7">
        <f>IFERROR(VLOOKUP("2-"&amp;Presupuestos[[#This Row],[ID DOCUMENTO]],BD_Pagos[],7,0),"")</f>
        <v>0</v>
      </c>
      <c r="AT697" s="16" t="str">
        <f>IFERROR(VLOOKUP("2-"&amp;Presupuestos[[#This Row],[ID DOCUMENTO]],BD_Pagos[],8,0),"")</f>
        <v/>
      </c>
      <c r="AU697" s="17">
        <f>IFERROR(VLOOKUP("2-"&amp;Presupuestos[[#This Row],[ID DOCUMENTO]],BD_Pagos[],9,0),"")</f>
        <v>0</v>
      </c>
      <c r="AV697" s="20">
        <f>IF(IFERROR(VLOOKUP("2-"&amp;Presupuestos[[#This Row],[ID DOCUMENTO]],BD_Pagos[],10,0),0)&gt;Presupuestos[[#This Row],[TOTAL SOLES]],Presupuestos[[#This Row],[TOTAL SOLES]],IFERROR(VLOOKUP("2-"&amp;Presupuestos[[#This Row],[ID DOCUMENTO]],BD_Pagos[],10,0),0))</f>
        <v>0</v>
      </c>
      <c r="AW697" s="7"/>
      <c r="AX697" s="16"/>
      <c r="AY697" s="17"/>
      <c r="AZ697" s="20"/>
      <c r="BA697" s="7"/>
      <c r="BB697" s="16"/>
      <c r="BC697" s="17"/>
      <c r="BD697" s="20"/>
      <c r="BE697" s="7">
        <f>IFERROR(VLOOKUP("5-"&amp;Presupuestos[[#This Row],[ID DOCUMENTO]],BD_Pagos[],7,0),"")</f>
        <v>0</v>
      </c>
      <c r="BF697" s="17">
        <f>IFERROR(VLOOKUP("5-"&amp;Presupuestos[[#This Row],[ID DOCUMENTO]],BD_Pagos[],9,0),"")</f>
        <v>0</v>
      </c>
      <c r="BG697" s="20">
        <f>IF(IFERROR(VLOOKUP("5-"&amp;Presupuestos[[#This Row],[ID DOCUMENTO]],BD_Pagos[],10,0),0)&gt;Presupuestos[[#This Row],[TOTAL SOLES]],Presupuestos[[#This Row],[TOTAL SOLES]],IFERROR(VLOOKUP("5-"&amp;Presupuestos[[#This Row],[ID DOCUMENTO]],BD_Pagos[],10,0),0))</f>
        <v>0</v>
      </c>
      <c r="BH697" s="7">
        <f>IFERROR(VLOOKUP("1-Detraccion"&amp;Presupuestos[[#This Row],[ID DOCUMENTO]],BD_Pagos[],2,0),"")</f>
        <v>45890</v>
      </c>
      <c r="BI697" s="3" t="str">
        <f>IFERROR(VLOOKUP("1-Detraccion"&amp;Presupuestos[[#This Row],[ID DOCUMENTO]],BD_Pagos[],3,0),"")</f>
        <v/>
      </c>
      <c r="BJ697" s="3">
        <f>IFERROR(VLOOKUP("1-Detraccion"&amp;Presupuestos[[#This Row],[ID DOCUMENTO]],BD_Pagos[],4,0),"")</f>
        <v>279466709</v>
      </c>
      <c r="BK697" s="6">
        <f>IF(IFERROR(VLOOKUP("1-Detraccion"&amp;Presupuestos[[#This Row],[ID DOCUMENTO]],BD_Pagos[],5,0),0)&gt;Presupuestos[[#This Row],[TOTAL SOLES]],Presupuestos[[#This Row],[TOTAL SOLES]],IFERROR(VLOOKUP("1-Detraccion"&amp;Presupuestos[[#This Row],[ID DOCUMENTO]],BD_Pagos[],5,0),0))</f>
        <v>264</v>
      </c>
      <c r="BL697" s="6">
        <f>IF(IFERROR(VLOOKUP("1-Detraccion"&amp;Presupuestos[[#This Row],[ID DOCUMENTO]],BD_Pagos[],6,0),0)&gt;Presupuestos[[#This Row],[TOTAL SOLES]],Presupuestos[[#This Row],[TOTAL SOLES]],IFERROR(VLOOKUP("1-Detraccion"&amp;Presupuestos[[#This Row],[ID DOCUMENTO]],BD_Pagos[],6,0),0))</f>
        <v>264</v>
      </c>
      <c r="BM697" s="37"/>
      <c r="BN697" s="3"/>
      <c r="BO697" s="3"/>
      <c r="BP697" s="6"/>
      <c r="BQ69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1761.99</v>
      </c>
      <c r="BR697" s="23" t="str">
        <f>IF(Presupuestos[[#This Row],[SALDO ME-MN]]&gt;0,"PENDIENTE","CANCELADO")</f>
        <v>PENDIENTE</v>
      </c>
      <c r="BS697" s="23" t="str">
        <f>IF(COUNTIFS($U$4:$U696,Presupuestos[[#This Row],[ID DOCUMENTO]])&gt;=1,IF(B696=Presupuestos[[#This Row],[ID]],"OK","DOC. DUPLICADO"),"OK")</f>
        <v>OK</v>
      </c>
    </row>
    <row r="698" spans="2:71" x14ac:dyDescent="0.25">
      <c r="B698" s="34">
        <f>IF(Presupuestos[[#This Row],[ID DOCUMENTO]]=U697,B697,IF(B697="ID",1,B697+1))</f>
        <v>670</v>
      </c>
      <c r="C698" s="2">
        <v>45881</v>
      </c>
      <c r="D698" s="2">
        <v>45881</v>
      </c>
      <c r="E698" s="3" t="s">
        <v>1718</v>
      </c>
      <c r="F698" s="25" t="s">
        <v>27</v>
      </c>
      <c r="G698" s="25" t="s">
        <v>91</v>
      </c>
      <c r="H698" s="25" t="s">
        <v>92</v>
      </c>
      <c r="I698" s="36" t="str">
        <f>IFERROR(VLOOKUP(Presupuestos[[#This Row],[AREA]]&amp;Presupuestos[[#This Row],[CONCEPTO]]&amp;Presupuestos[[#This Row],[DESCRIPCION]],Tabla28[[Columna1]:[CÓDIGO NUEVO]],2,0),"")</f>
        <v>P0201001</v>
      </c>
      <c r="J698" s="3" t="s">
        <v>666</v>
      </c>
      <c r="K698" s="3" t="s">
        <v>1726</v>
      </c>
      <c r="L698" s="3" t="s">
        <v>666</v>
      </c>
      <c r="M698" s="31" t="s">
        <v>790</v>
      </c>
      <c r="N698" s="3"/>
      <c r="O698" s="3" t="s">
        <v>308</v>
      </c>
      <c r="P698" s="3" t="s">
        <v>71</v>
      </c>
      <c r="Q698" s="3" t="str">
        <f>IFERROR(VLOOKUP(Presupuestos[[#This Row],[CLASIFICACIÓN (N)]],Tabla17[],2,0),"")</f>
        <v>Costos de ventas</v>
      </c>
      <c r="R698" s="3" t="str">
        <f>IFERROR(VLOOKUP(Presupuestos[[#This Row],[CLASIFICACIÓN (N)]],Tabla17[],3,0),"")</f>
        <v>Operativo</v>
      </c>
      <c r="S698" s="3" t="s">
        <v>16</v>
      </c>
      <c r="T698" s="3" t="str">
        <f>IFERROR(VLOOKUP(Presupuestos[[#This Row],[ALMACEN]],Tabla5[],2,0),"")</f>
        <v>Arequipa</v>
      </c>
      <c r="U698" s="19" t="str">
        <f>IFERROR(VLOOKUP(Presupuestos[[#This Row],[TIPO DE DOCUMENTO]],Tipo_Documento[],2,0)&amp;Presupuestos[[#This Row],[SERIE]]&amp;Presupuestos[[#This Row],[NUMERO]]&amp;Presupuestos[[#This Row],[RUC]],"")</f>
        <v>01FF034359620505675836</v>
      </c>
      <c r="V698" s="3" t="s">
        <v>120</v>
      </c>
      <c r="W698" s="7">
        <v>45881</v>
      </c>
      <c r="X698" s="7">
        <v>45911</v>
      </c>
      <c r="Y698" s="3" t="s">
        <v>1720</v>
      </c>
      <c r="Z698" s="3">
        <v>43596</v>
      </c>
      <c r="AA698" s="3">
        <f>IFERROR(VLOOKUP(Presupuestos[[#This Row],[RAZON SOCIAL]],CHOOSE({1,2},Clientes_Proveedores[Razon Social],Clientes_Proveedores[Ruc / Dni]),2,0),"-")</f>
        <v>20505675836</v>
      </c>
      <c r="AB698" s="31" t="s">
        <v>1721</v>
      </c>
      <c r="AC698" s="3" t="s">
        <v>670</v>
      </c>
      <c r="AD698" s="5">
        <v>0.18</v>
      </c>
      <c r="AE698" s="6">
        <v>2620.9299999999998</v>
      </c>
      <c r="AF698" s="6">
        <f>Presupuestos[[#This Row],[BASE]]*Presupuestos[[#This Row],[% IGV]]</f>
        <v>471.76739999999995</v>
      </c>
      <c r="AG698" s="22">
        <f>ROUND(SUM(Presupuestos[[#This Row],[BASE]:[IGV]]),2)</f>
        <v>3092.7</v>
      </c>
      <c r="AH698" s="9" t="str">
        <f>IF(Presupuestos[[#This Row],[MONEDA]]="USD",VLOOKUP(Presupuestos[[#This Row],[FECHA DE EMISION]],Tipo_Cambio[],3,0),"")</f>
        <v/>
      </c>
      <c r="AI698" s="22">
        <f>IFERROR(ROUND(IF(Presupuestos[[#This Row],[MONEDA]]="PEN",Presupuestos[[#This Row],[TOTAL]],Presupuestos[[#This Row],[TOTAL]]*Presupuestos[[#This Row],[TIPO DE CAMBIO]]),2),"")</f>
        <v>3092.7</v>
      </c>
      <c r="AJ698" s="5">
        <v>0.15</v>
      </c>
      <c r="AK698" s="33" t="s">
        <v>671</v>
      </c>
      <c r="AL698" s="5" t="s">
        <v>680</v>
      </c>
      <c r="AM698" s="23" t="s">
        <v>671</v>
      </c>
      <c r="AN698" s="23" t="s">
        <v>671</v>
      </c>
      <c r="AO698" s="7">
        <f>IFERROR(VLOOKUP("1-"&amp;Presupuestos[[#This Row],[ID DOCUMENTO]],BD_Pagos[],7,0),"")</f>
        <v>0</v>
      </c>
      <c r="AP698" s="16" t="str">
        <f>IFERROR(VLOOKUP("1-"&amp;Presupuestos[[#This Row],[ID DOCUMENTO]],BD_Pagos[],8,0),"")</f>
        <v/>
      </c>
      <c r="AQ698" s="17" t="str">
        <f>IFERROR(VLOOKUP("1-"&amp;Presupuestos[[#This Row],[ID DOCUMENTO]],BD_Pagos[],9,0),"")</f>
        <v/>
      </c>
      <c r="AR698" s="54"/>
      <c r="AS698" s="7">
        <f>IFERROR(VLOOKUP("2-"&amp;Presupuestos[[#This Row],[ID DOCUMENTO]],BD_Pagos[],7,0),"")</f>
        <v>0</v>
      </c>
      <c r="AT698" s="16" t="str">
        <f>IFERROR(VLOOKUP("2-"&amp;Presupuestos[[#This Row],[ID DOCUMENTO]],BD_Pagos[],8,0),"")</f>
        <v/>
      </c>
      <c r="AU698" s="17">
        <f>IFERROR(VLOOKUP("2-"&amp;Presupuestos[[#This Row],[ID DOCUMENTO]],BD_Pagos[],9,0),"")</f>
        <v>0</v>
      </c>
      <c r="AV698" s="20">
        <f>IF(IFERROR(VLOOKUP("2-"&amp;Presupuestos[[#This Row],[ID DOCUMENTO]],BD_Pagos[],10,0),0)&gt;Presupuestos[[#This Row],[TOTAL SOLES]],Presupuestos[[#This Row],[TOTAL SOLES]],IFERROR(VLOOKUP("2-"&amp;Presupuestos[[#This Row],[ID DOCUMENTO]],BD_Pagos[],10,0),0))</f>
        <v>0</v>
      </c>
      <c r="AW698" s="7"/>
      <c r="AX698" s="16"/>
      <c r="AY698" s="17"/>
      <c r="AZ698" s="20"/>
      <c r="BA698" s="7"/>
      <c r="BB698" s="16"/>
      <c r="BC698" s="17"/>
      <c r="BD698" s="20"/>
      <c r="BE698" s="7">
        <f>IFERROR(VLOOKUP("5-"&amp;Presupuestos[[#This Row],[ID DOCUMENTO]],BD_Pagos[],7,0),"")</f>
        <v>0</v>
      </c>
      <c r="BF698" s="17">
        <f>IFERROR(VLOOKUP("5-"&amp;Presupuestos[[#This Row],[ID DOCUMENTO]],BD_Pagos[],9,0),"")</f>
        <v>0</v>
      </c>
      <c r="BG698" s="20">
        <f>IF(IFERROR(VLOOKUP("5-"&amp;Presupuestos[[#This Row],[ID DOCUMENTO]],BD_Pagos[],10,0),0)&gt;Presupuestos[[#This Row],[TOTAL SOLES]],Presupuestos[[#This Row],[TOTAL SOLES]],IFERROR(VLOOKUP("5-"&amp;Presupuestos[[#This Row],[ID DOCUMENTO]],BD_Pagos[],10,0),0))</f>
        <v>0</v>
      </c>
      <c r="BH698" s="7">
        <f>IFERROR(VLOOKUP("1-Detraccion"&amp;Presupuestos[[#This Row],[ID DOCUMENTO]],BD_Pagos[],2,0),"")</f>
        <v>45890</v>
      </c>
      <c r="BI698" s="3" t="str">
        <f>IFERROR(VLOOKUP("1-Detraccion"&amp;Presupuestos[[#This Row],[ID DOCUMENTO]],BD_Pagos[],3,0),"")</f>
        <v/>
      </c>
      <c r="BJ698" s="3">
        <f>IFERROR(VLOOKUP("1-Detraccion"&amp;Presupuestos[[#This Row],[ID DOCUMENTO]],BD_Pagos[],4,0),"")</f>
        <v>279466708</v>
      </c>
      <c r="BK698" s="6">
        <f>IF(IFERROR(VLOOKUP("1-Detraccion"&amp;Presupuestos[[#This Row],[ID DOCUMENTO]],BD_Pagos[],5,0),0)&gt;Presupuestos[[#This Row],[TOTAL SOLES]],Presupuestos[[#This Row],[TOTAL SOLES]],IFERROR(VLOOKUP("1-Detraccion"&amp;Presupuestos[[#This Row],[ID DOCUMENTO]],BD_Pagos[],5,0),0))</f>
        <v>464</v>
      </c>
      <c r="BL698" s="6">
        <f>IF(IFERROR(VLOOKUP("1-Detraccion"&amp;Presupuestos[[#This Row],[ID DOCUMENTO]],BD_Pagos[],6,0),0)&gt;Presupuestos[[#This Row],[TOTAL SOLES]],Presupuestos[[#This Row],[TOTAL SOLES]],IFERROR(VLOOKUP("1-Detraccion"&amp;Presupuestos[[#This Row],[ID DOCUMENTO]],BD_Pagos[],6,0),0))</f>
        <v>464</v>
      </c>
      <c r="BM698" s="37"/>
      <c r="BN698" s="3"/>
      <c r="BO698" s="3"/>
      <c r="BP698" s="6"/>
      <c r="BQ69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3092.7</v>
      </c>
      <c r="BR698" s="23" t="str">
        <f>IF(Presupuestos[[#This Row],[SALDO ME-MN]]&gt;0,"PENDIENTE","CANCELADO")</f>
        <v>PENDIENTE</v>
      </c>
      <c r="BS698" s="23" t="str">
        <f>IF(COUNTIFS($U$4:$U697,Presupuestos[[#This Row],[ID DOCUMENTO]])&gt;=1,IF(B697=Presupuestos[[#This Row],[ID]],"OK","DOC. DUPLICADO"),"OK")</f>
        <v>OK</v>
      </c>
    </row>
    <row r="699" spans="2:71" x14ac:dyDescent="0.25">
      <c r="B699" s="34">
        <f>IF(Presupuestos[[#This Row],[ID DOCUMENTO]]=U698,B698,IF(B698="ID",1,B698+1))</f>
        <v>671</v>
      </c>
      <c r="C699" s="2">
        <v>45880</v>
      </c>
      <c r="D699" s="2">
        <v>45880</v>
      </c>
      <c r="E699" s="3" t="s">
        <v>1718</v>
      </c>
      <c r="F699" s="25" t="s">
        <v>27</v>
      </c>
      <c r="G699" s="25" t="s">
        <v>91</v>
      </c>
      <c r="H699" s="25" t="s">
        <v>92</v>
      </c>
      <c r="I699" s="36" t="str">
        <f>IFERROR(VLOOKUP(Presupuestos[[#This Row],[AREA]]&amp;Presupuestos[[#This Row],[CONCEPTO]]&amp;Presupuestos[[#This Row],[DESCRIPCION]],Tabla28[[Columna1]:[CÓDIGO NUEVO]],2,0),"")</f>
        <v>P0201001</v>
      </c>
      <c r="J699" s="3" t="s">
        <v>666</v>
      </c>
      <c r="K699" s="3" t="s">
        <v>1727</v>
      </c>
      <c r="L699" s="3" t="s">
        <v>666</v>
      </c>
      <c r="M699" s="31" t="s">
        <v>790</v>
      </c>
      <c r="N699" s="3"/>
      <c r="O699" s="3" t="s">
        <v>308</v>
      </c>
      <c r="P699" s="3" t="s">
        <v>71</v>
      </c>
      <c r="Q699" s="3" t="str">
        <f>IFERROR(VLOOKUP(Presupuestos[[#This Row],[CLASIFICACIÓN (N)]],Tabla17[],2,0),"")</f>
        <v>Costos de ventas</v>
      </c>
      <c r="R699" s="3" t="str">
        <f>IFERROR(VLOOKUP(Presupuestos[[#This Row],[CLASIFICACIÓN (N)]],Tabla17[],3,0),"")</f>
        <v>Operativo</v>
      </c>
      <c r="S699" s="3" t="s">
        <v>16</v>
      </c>
      <c r="T699" s="3" t="str">
        <f>IFERROR(VLOOKUP(Presupuestos[[#This Row],[ALMACEN]],Tabla5[],2,0),"")</f>
        <v>Arequipa</v>
      </c>
      <c r="U699" s="19" t="str">
        <f>IFERROR(VLOOKUP(Presupuestos[[#This Row],[TIPO DE DOCUMENTO]],Tipo_Documento[],2,0)&amp;Presupuestos[[#This Row],[SERIE]]&amp;Presupuestos[[#This Row],[NUMERO]]&amp;Presupuestos[[#This Row],[RUC]],"")</f>
        <v>01F0021661920100192064</v>
      </c>
      <c r="V699" s="3" t="s">
        <v>120</v>
      </c>
      <c r="W699" s="7">
        <v>45880</v>
      </c>
      <c r="X699" s="7">
        <v>45910</v>
      </c>
      <c r="Y699" s="3" t="s">
        <v>721</v>
      </c>
      <c r="Z699" s="3">
        <v>16619</v>
      </c>
      <c r="AA699" s="3">
        <f>IFERROR(VLOOKUP(Presupuestos[[#This Row],[RAZON SOCIAL]],CHOOSE({1,2},Clientes_Proveedores[Razon Social],Clientes_Proveedores[Ruc / Dni]),2,0),"-")</f>
        <v>20100192064</v>
      </c>
      <c r="AB699" s="31" t="s">
        <v>900</v>
      </c>
      <c r="AC699" s="3" t="s">
        <v>801</v>
      </c>
      <c r="AD699" s="5">
        <v>0.18</v>
      </c>
      <c r="AE699" s="6">
        <v>76.2</v>
      </c>
      <c r="AF699" s="6">
        <f>Presupuestos[[#This Row],[BASE]]*Presupuestos[[#This Row],[% IGV]]</f>
        <v>13.715999999999999</v>
      </c>
      <c r="AG699" s="22">
        <f>ROUND(SUM(Presupuestos[[#This Row],[BASE]:[IGV]]),2)</f>
        <v>89.92</v>
      </c>
      <c r="AH699" s="9">
        <f>IF(Presupuestos[[#This Row],[MONEDA]]="USD",VLOOKUP(Presupuestos[[#This Row],[FECHA DE EMISION]],Tipo_Cambio[],3,0),"")</f>
        <v>3.5350000000000001</v>
      </c>
      <c r="AI699" s="22">
        <f>IFERROR(ROUND(IF(Presupuestos[[#This Row],[MONEDA]]="PEN",Presupuestos[[#This Row],[TOTAL]],Presupuestos[[#This Row],[TOTAL]]*Presupuestos[[#This Row],[TIPO DE CAMBIO]]),2),"")</f>
        <v>317.87</v>
      </c>
      <c r="AJ699" s="5">
        <v>0.15</v>
      </c>
      <c r="AK699" s="33" t="s">
        <v>671</v>
      </c>
      <c r="AL699" s="5" t="s">
        <v>680</v>
      </c>
      <c r="AM699" s="23" t="s">
        <v>671</v>
      </c>
      <c r="AN699" s="23" t="s">
        <v>671</v>
      </c>
      <c r="AO699" s="7">
        <f>IFERROR(VLOOKUP("1-"&amp;Presupuestos[[#This Row],[ID DOCUMENTO]],BD_Pagos[],7,0),"")</f>
        <v>0</v>
      </c>
      <c r="AP699" s="16" t="str">
        <f>IFERROR(VLOOKUP("1-"&amp;Presupuestos[[#This Row],[ID DOCUMENTO]],BD_Pagos[],8,0),"")</f>
        <v/>
      </c>
      <c r="AQ699" s="17" t="str">
        <f>IFERROR(VLOOKUP("1-"&amp;Presupuestos[[#This Row],[ID DOCUMENTO]],BD_Pagos[],9,0),"")</f>
        <v/>
      </c>
      <c r="AR699" s="54"/>
      <c r="AS699" s="7">
        <f>IFERROR(VLOOKUP("2-"&amp;Presupuestos[[#This Row],[ID DOCUMENTO]],BD_Pagos[],7,0),"")</f>
        <v>0</v>
      </c>
      <c r="AT699" s="16" t="str">
        <f>IFERROR(VLOOKUP("2-"&amp;Presupuestos[[#This Row],[ID DOCUMENTO]],BD_Pagos[],8,0),"")</f>
        <v/>
      </c>
      <c r="AU699" s="17">
        <f>IFERROR(VLOOKUP("2-"&amp;Presupuestos[[#This Row],[ID DOCUMENTO]],BD_Pagos[],9,0),"")</f>
        <v>0</v>
      </c>
      <c r="AV699" s="20">
        <f>IF(IFERROR(VLOOKUP("2-"&amp;Presupuestos[[#This Row],[ID DOCUMENTO]],BD_Pagos[],10,0),0)&gt;Presupuestos[[#This Row],[TOTAL SOLES]],Presupuestos[[#This Row],[TOTAL SOLES]],IFERROR(VLOOKUP("2-"&amp;Presupuestos[[#This Row],[ID DOCUMENTO]],BD_Pagos[],10,0),0))</f>
        <v>0</v>
      </c>
      <c r="AW699" s="7"/>
      <c r="AX699" s="16"/>
      <c r="AY699" s="17"/>
      <c r="AZ699" s="20"/>
      <c r="BA699" s="7"/>
      <c r="BB699" s="16"/>
      <c r="BC699" s="17"/>
      <c r="BD699" s="20"/>
      <c r="BE699" s="7">
        <f>IFERROR(VLOOKUP("5-"&amp;Presupuestos[[#This Row],[ID DOCUMENTO]],BD_Pagos[],7,0),"")</f>
        <v>0</v>
      </c>
      <c r="BF699" s="17">
        <f>IFERROR(VLOOKUP("5-"&amp;Presupuestos[[#This Row],[ID DOCUMENTO]],BD_Pagos[],9,0),"")</f>
        <v>0</v>
      </c>
      <c r="BG699" s="20">
        <f>IF(IFERROR(VLOOKUP("5-"&amp;Presupuestos[[#This Row],[ID DOCUMENTO]],BD_Pagos[],10,0),0)&gt;Presupuestos[[#This Row],[TOTAL SOLES]],Presupuestos[[#This Row],[TOTAL SOLES]],IFERROR(VLOOKUP("5-"&amp;Presupuestos[[#This Row],[ID DOCUMENTO]],BD_Pagos[],10,0),0))</f>
        <v>0</v>
      </c>
      <c r="BH699" s="7">
        <f>IFERROR(VLOOKUP("1-Detraccion"&amp;Presupuestos[[#This Row],[ID DOCUMENTO]],BD_Pagos[],2,0),"")</f>
        <v>0</v>
      </c>
      <c r="BI699" s="3" t="str">
        <f>IFERROR(VLOOKUP("1-Detraccion"&amp;Presupuestos[[#This Row],[ID DOCUMENTO]],BD_Pagos[],3,0),"")</f>
        <v/>
      </c>
      <c r="BJ699" s="3">
        <f>IFERROR(VLOOKUP("1-Detraccion"&amp;Presupuestos[[#This Row],[ID DOCUMENTO]],BD_Pagos[],4,0),"")</f>
        <v>0</v>
      </c>
      <c r="BK699" s="6">
        <f>IF(IFERROR(VLOOKUP("1-Detraccion"&amp;Presupuestos[[#This Row],[ID DOCUMENTO]],BD_Pagos[],5,0),0)&gt;Presupuestos[[#This Row],[TOTAL SOLES]],Presupuestos[[#This Row],[TOTAL SOLES]],IFERROR(VLOOKUP("1-Detraccion"&amp;Presupuestos[[#This Row],[ID DOCUMENTO]],BD_Pagos[],5,0),0))</f>
        <v>0</v>
      </c>
      <c r="BL699" s="6">
        <f>IF(IFERROR(VLOOKUP("1-Detraccion"&amp;Presupuestos[[#This Row],[ID DOCUMENTO]],BD_Pagos[],6,0),0)&gt;Presupuestos[[#This Row],[TOTAL SOLES]],Presupuestos[[#This Row],[TOTAL SOLES]],IFERROR(VLOOKUP("1-Detraccion"&amp;Presupuestos[[#This Row],[ID DOCUMENTO]],BD_Pagos[],6,0),0))</f>
        <v>0</v>
      </c>
      <c r="BM699" s="37"/>
      <c r="BN699" s="3"/>
      <c r="BO699" s="3"/>
      <c r="BP699" s="6"/>
      <c r="BQ69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89.92</v>
      </c>
      <c r="BR699" s="23" t="str">
        <f>IF(Presupuestos[[#This Row],[SALDO ME-MN]]&gt;0,"PENDIENTE","CANCELADO")</f>
        <v>PENDIENTE</v>
      </c>
      <c r="BS699" s="23" t="str">
        <f>IF(COUNTIFS($U$4:$U698,Presupuestos[[#This Row],[ID DOCUMENTO]])&gt;=1,IF(B698=Presupuestos[[#This Row],[ID]],"OK","DOC. DUPLICADO"),"OK")</f>
        <v>OK</v>
      </c>
    </row>
    <row r="700" spans="2:71" ht="24" x14ac:dyDescent="0.25">
      <c r="B700" s="34">
        <f>IF(Presupuestos[[#This Row],[ID DOCUMENTO]]=U699,B699,IF(B699="ID",1,B699+1))</f>
        <v>672</v>
      </c>
      <c r="C700" s="2">
        <v>45882</v>
      </c>
      <c r="D700" s="2">
        <v>45882</v>
      </c>
      <c r="E700" s="3" t="s">
        <v>746</v>
      </c>
      <c r="F700" s="25" t="s">
        <v>65</v>
      </c>
      <c r="G700" s="25" t="s">
        <v>211</v>
      </c>
      <c r="H700" s="25" t="s">
        <v>583</v>
      </c>
      <c r="I700" s="36" t="str">
        <f>IFERROR(VLOOKUP(Presupuestos[[#This Row],[AREA]]&amp;Presupuestos[[#This Row],[CONCEPTO]]&amp;Presupuestos[[#This Row],[DESCRIPCION]],Tabla28[[Columna1]:[CÓDIGO NUEVO]],2,0),"")</f>
        <v>P0902008</v>
      </c>
      <c r="J700" s="3" t="s">
        <v>1728</v>
      </c>
      <c r="K700" s="3" t="s">
        <v>666</v>
      </c>
      <c r="L700" s="3" t="s">
        <v>1729</v>
      </c>
      <c r="M700" s="31" t="s">
        <v>1730</v>
      </c>
      <c r="N700" s="3"/>
      <c r="O700" s="3" t="s">
        <v>315</v>
      </c>
      <c r="P700" s="3" t="s">
        <v>127</v>
      </c>
      <c r="Q700" s="3" t="str">
        <f>IFERROR(VLOOKUP(Presupuestos[[#This Row],[CLASIFICACIÓN (N)]],Tabla17[],2,0),"")</f>
        <v>Gastos operativos</v>
      </c>
      <c r="R700" s="3" t="str">
        <f>IFERROR(VLOOKUP(Presupuestos[[#This Row],[CLASIFICACIÓN (N)]],Tabla17[],3,0),"")</f>
        <v>Operativo</v>
      </c>
      <c r="S700" s="3" t="s">
        <v>16</v>
      </c>
      <c r="T700" s="3" t="str">
        <f>IFERROR(VLOOKUP(Presupuestos[[#This Row],[ALMACEN]],Tabla5[],2,0),"")</f>
        <v>Arequipa</v>
      </c>
      <c r="U700" s="19" t="str">
        <f>IFERROR(VLOOKUP(Presupuestos[[#This Row],[TIPO DE DOCUMENTO]],Tipo_Documento[],2,0)&amp;Presupuestos[[#This Row],[SERIE]]&amp;Presupuestos[[#This Row],[NUMERO]]&amp;Presupuestos[[#This Row],[RUC]],"")</f>
        <v>02E00117910721906774</v>
      </c>
      <c r="V700" s="3" t="s">
        <v>125</v>
      </c>
      <c r="W700" s="7">
        <v>45882</v>
      </c>
      <c r="X700" s="7">
        <v>45882</v>
      </c>
      <c r="Y700" s="3" t="s">
        <v>668</v>
      </c>
      <c r="Z700" s="3">
        <v>179</v>
      </c>
      <c r="AA700" s="3">
        <f>IFERROR(VLOOKUP(Presupuestos[[#This Row],[RAZON SOCIAL]],CHOOSE({1,2},Clientes_Proveedores[Razon Social],Clientes_Proveedores[Ruc / Dni]),2,0),"-")</f>
        <v>10721906774</v>
      </c>
      <c r="AB700" s="31" t="s">
        <v>1731</v>
      </c>
      <c r="AC700" s="3" t="s">
        <v>670</v>
      </c>
      <c r="AD700" s="5"/>
      <c r="AE700" s="6">
        <v>90</v>
      </c>
      <c r="AF700" s="6">
        <f>Presupuestos[[#This Row],[BASE]]*Presupuestos[[#This Row],[% IGV]]</f>
        <v>0</v>
      </c>
      <c r="AG700" s="22">
        <f>ROUND(SUM(Presupuestos[[#This Row],[BASE]:[IGV]]),2)</f>
        <v>90</v>
      </c>
      <c r="AH700" s="9" t="str">
        <f>IF(Presupuestos[[#This Row],[MONEDA]]="USD",VLOOKUP(Presupuestos[[#This Row],[FECHA DE EMISION]],Tipo_Cambio[],3,0),"")</f>
        <v/>
      </c>
      <c r="AI700" s="22">
        <f>IFERROR(ROUND(IF(Presupuestos[[#This Row],[MONEDA]]="PEN",Presupuestos[[#This Row],[TOTAL]],Presupuestos[[#This Row],[TOTAL]]*Presupuestos[[#This Row],[TIPO DE CAMBIO]]),2),"")</f>
        <v>90</v>
      </c>
      <c r="AJ700" s="5"/>
      <c r="AK700" s="33" t="s">
        <v>671</v>
      </c>
      <c r="AL700" s="5" t="s">
        <v>680</v>
      </c>
      <c r="AM700" s="23" t="s">
        <v>671</v>
      </c>
      <c r="AN700" s="23" t="s">
        <v>759</v>
      </c>
      <c r="AO700" s="7">
        <f>IFERROR(VLOOKUP("1-"&amp;Presupuestos[[#This Row],[ID DOCUMENTO]],BD_Pagos[],7,0),"")</f>
        <v>0</v>
      </c>
      <c r="AP700" s="16" t="str">
        <f>IFERROR(VLOOKUP("1-"&amp;Presupuestos[[#This Row],[ID DOCUMENTO]],BD_Pagos[],8,0),"")</f>
        <v/>
      </c>
      <c r="AQ700" s="17" t="str">
        <f>IFERROR(VLOOKUP("1-"&amp;Presupuestos[[#This Row],[ID DOCUMENTO]],BD_Pagos[],9,0),"")</f>
        <v/>
      </c>
      <c r="AR700" s="54"/>
      <c r="AS700" s="7">
        <f>IFERROR(VLOOKUP("2-"&amp;Presupuestos[[#This Row],[ID DOCUMENTO]],BD_Pagos[],7,0),"")</f>
        <v>0</v>
      </c>
      <c r="AT700" s="16" t="str">
        <f>IFERROR(VLOOKUP("2-"&amp;Presupuestos[[#This Row],[ID DOCUMENTO]],BD_Pagos[],8,0),"")</f>
        <v/>
      </c>
      <c r="AU700" s="17">
        <f>IFERROR(VLOOKUP("2-"&amp;Presupuestos[[#This Row],[ID DOCUMENTO]],BD_Pagos[],9,0),"")</f>
        <v>0</v>
      </c>
      <c r="AV700" s="20">
        <f>IF(IFERROR(VLOOKUP("2-"&amp;Presupuestos[[#This Row],[ID DOCUMENTO]],BD_Pagos[],10,0),0)&gt;Presupuestos[[#This Row],[TOTAL SOLES]],Presupuestos[[#This Row],[TOTAL SOLES]],IFERROR(VLOOKUP("2-"&amp;Presupuestos[[#This Row],[ID DOCUMENTO]],BD_Pagos[],10,0),0))</f>
        <v>0</v>
      </c>
      <c r="AW700" s="7"/>
      <c r="AX700" s="16"/>
      <c r="AY700" s="17"/>
      <c r="AZ700" s="20"/>
      <c r="BA700" s="7"/>
      <c r="BB700" s="16"/>
      <c r="BC700" s="17"/>
      <c r="BD700" s="20"/>
      <c r="BE700" s="7">
        <f>IFERROR(VLOOKUP("5-"&amp;Presupuestos[[#This Row],[ID DOCUMENTO]],BD_Pagos[],7,0),"")</f>
        <v>0</v>
      </c>
      <c r="BF700" s="17">
        <f>IFERROR(VLOOKUP("5-"&amp;Presupuestos[[#This Row],[ID DOCUMENTO]],BD_Pagos[],9,0),"")</f>
        <v>0</v>
      </c>
      <c r="BG700" s="20">
        <f>IF(IFERROR(VLOOKUP("5-"&amp;Presupuestos[[#This Row],[ID DOCUMENTO]],BD_Pagos[],10,0),0)&gt;Presupuestos[[#This Row],[TOTAL SOLES]],Presupuestos[[#This Row],[TOTAL SOLES]],IFERROR(VLOOKUP("5-"&amp;Presupuestos[[#This Row],[ID DOCUMENTO]],BD_Pagos[],10,0),0))</f>
        <v>0</v>
      </c>
      <c r="BH700" s="7">
        <f>IFERROR(VLOOKUP("1-Detraccion"&amp;Presupuestos[[#This Row],[ID DOCUMENTO]],BD_Pagos[],2,0),"")</f>
        <v>0</v>
      </c>
      <c r="BI700" s="3" t="str">
        <f>IFERROR(VLOOKUP("1-Detraccion"&amp;Presupuestos[[#This Row],[ID DOCUMENTO]],BD_Pagos[],3,0),"")</f>
        <v/>
      </c>
      <c r="BJ700" s="3">
        <f>IFERROR(VLOOKUP("1-Detraccion"&amp;Presupuestos[[#This Row],[ID DOCUMENTO]],BD_Pagos[],4,0),"")</f>
        <v>0</v>
      </c>
      <c r="BK700" s="6">
        <f>IF(IFERROR(VLOOKUP("1-Detraccion"&amp;Presupuestos[[#This Row],[ID DOCUMENTO]],BD_Pagos[],5,0),0)&gt;Presupuestos[[#This Row],[TOTAL SOLES]],Presupuestos[[#This Row],[TOTAL SOLES]],IFERROR(VLOOKUP("1-Detraccion"&amp;Presupuestos[[#This Row],[ID DOCUMENTO]],BD_Pagos[],5,0),0))</f>
        <v>0</v>
      </c>
      <c r="BL700" s="6">
        <f>IF(IFERROR(VLOOKUP("1-Detraccion"&amp;Presupuestos[[#This Row],[ID DOCUMENTO]],BD_Pagos[],6,0),0)&gt;Presupuestos[[#This Row],[TOTAL SOLES]],Presupuestos[[#This Row],[TOTAL SOLES]],IFERROR(VLOOKUP("1-Detraccion"&amp;Presupuestos[[#This Row],[ID DOCUMENTO]],BD_Pagos[],6,0),0))</f>
        <v>0</v>
      </c>
      <c r="BM700" s="37"/>
      <c r="BN700" s="3"/>
      <c r="BO700" s="3"/>
      <c r="BP700" s="6"/>
      <c r="BQ70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90</v>
      </c>
      <c r="BR700" s="23" t="str">
        <f>IF(Presupuestos[[#This Row],[SALDO ME-MN]]&gt;0,"PENDIENTE","CANCELADO")</f>
        <v>PENDIENTE</v>
      </c>
      <c r="BS700" s="23" t="str">
        <f>IF(COUNTIFS($U$4:$U699,Presupuestos[[#This Row],[ID DOCUMENTO]])&gt;=1,IF(B699=Presupuestos[[#This Row],[ID]],"OK","DOC. DUPLICADO"),"OK")</f>
        <v>OK</v>
      </c>
    </row>
    <row r="701" spans="2:71" ht="24" x14ac:dyDescent="0.25">
      <c r="B701" s="34">
        <f>IF(Presupuestos[[#This Row],[ID DOCUMENTO]]=U700,B700,IF(B700="ID",1,B700+1))</f>
        <v>673</v>
      </c>
      <c r="C701" s="2">
        <v>45880</v>
      </c>
      <c r="D701" s="2">
        <v>45880</v>
      </c>
      <c r="E701" s="3" t="s">
        <v>838</v>
      </c>
      <c r="F701" s="25" t="s">
        <v>35</v>
      </c>
      <c r="G701" s="25" t="s">
        <v>223</v>
      </c>
      <c r="H701" s="25" t="s">
        <v>214</v>
      </c>
      <c r="I701" s="36" t="str">
        <f>IFERROR(VLOOKUP(Presupuestos[[#This Row],[AREA]]&amp;Presupuestos[[#This Row],[CONCEPTO]]&amp;Presupuestos[[#This Row],[DESCRIPCION]],Tabla28[[Columna1]:[CÓDIGO NUEVO]],2,0),"")</f>
        <v>P0303002</v>
      </c>
      <c r="J701" s="3" t="s">
        <v>666</v>
      </c>
      <c r="K701" s="3" t="s">
        <v>666</v>
      </c>
      <c r="L701" s="3" t="s">
        <v>666</v>
      </c>
      <c r="M701" s="31" t="s">
        <v>1732</v>
      </c>
      <c r="N701" s="3" t="s">
        <v>33</v>
      </c>
      <c r="O701" s="3" t="s">
        <v>315</v>
      </c>
      <c r="P701" s="3" t="s">
        <v>122</v>
      </c>
      <c r="Q701" s="3" t="str">
        <f>IFERROR(VLOOKUP(Presupuestos[[#This Row],[CLASIFICACIÓN (N)]],Tabla17[],2,0),"")</f>
        <v>Costos de ventas</v>
      </c>
      <c r="R701" s="3" t="str">
        <f>IFERROR(VLOOKUP(Presupuestos[[#This Row],[CLASIFICACIÓN (N)]],Tabla17[],3,0),"")</f>
        <v>Operativo</v>
      </c>
      <c r="S701" s="3" t="s">
        <v>16</v>
      </c>
      <c r="T701" s="3" t="str">
        <f>IFERROR(VLOOKUP(Presupuestos[[#This Row],[ALMACEN]],Tabla5[],2,0),"")</f>
        <v>Arequipa</v>
      </c>
      <c r="U701" s="19" t="str">
        <f>IFERROR(VLOOKUP(Presupuestos[[#This Row],[TIPO DE DOCUMENTO]],Tipo_Documento[],2,0)&amp;Presupuestos[[#This Row],[SERIE]]&amp;Presupuestos[[#This Row],[NUMERO]]&amp;Presupuestos[[#This Row],[RUC]],"")</f>
        <v>01F211243079820517252558</v>
      </c>
      <c r="V701" s="3" t="s">
        <v>120</v>
      </c>
      <c r="W701" s="7">
        <v>45880</v>
      </c>
      <c r="X701" s="7">
        <v>45880</v>
      </c>
      <c r="Y701" s="3" t="s">
        <v>829</v>
      </c>
      <c r="Z701" s="3">
        <v>2430798</v>
      </c>
      <c r="AA701" s="3">
        <f>IFERROR(VLOOKUP(Presupuestos[[#This Row],[RAZON SOCIAL]],CHOOSE({1,2},Clientes_Proveedores[Razon Social],Clientes_Proveedores[Ruc / Dni]),2,0),"-")</f>
        <v>20517252558</v>
      </c>
      <c r="AB701" s="31" t="s">
        <v>714</v>
      </c>
      <c r="AC701" s="3" t="s">
        <v>670</v>
      </c>
      <c r="AD701" s="5">
        <v>0.18</v>
      </c>
      <c r="AE701" s="6">
        <v>6.78</v>
      </c>
      <c r="AF701" s="6">
        <f>Presupuestos[[#This Row],[BASE]]*Presupuestos[[#This Row],[% IGV]]</f>
        <v>1.2203999999999999</v>
      </c>
      <c r="AG701" s="22">
        <f>ROUND(SUM(Presupuestos[[#This Row],[BASE]:[IGV]]),2)</f>
        <v>8</v>
      </c>
      <c r="AH701" s="9" t="str">
        <f>IF(Presupuestos[[#This Row],[MONEDA]]="USD",VLOOKUP(Presupuestos[[#This Row],[FECHA DE EMISION]],Tipo_Cambio[],3,0),"")</f>
        <v/>
      </c>
      <c r="AI701" s="22">
        <f>IFERROR(ROUND(IF(Presupuestos[[#This Row],[MONEDA]]="PEN",Presupuestos[[#This Row],[TOTAL]],Presupuestos[[#This Row],[TOTAL]]*Presupuestos[[#This Row],[TIPO DE CAMBIO]]),2),"")</f>
        <v>8</v>
      </c>
      <c r="AJ701" s="5"/>
      <c r="AK701" s="33" t="s">
        <v>671</v>
      </c>
      <c r="AL701" s="5" t="s">
        <v>715</v>
      </c>
      <c r="AM701" s="23" t="s">
        <v>671</v>
      </c>
      <c r="AN701" s="23" t="s">
        <v>671</v>
      </c>
      <c r="AO701" s="7">
        <f>IFERROR(VLOOKUP("1-"&amp;Presupuestos[[#This Row],[ID DOCUMENTO]],BD_Pagos[],7,0),"")</f>
        <v>45880</v>
      </c>
      <c r="AP701" s="16" t="str">
        <f>IFERROR(VLOOKUP("1-"&amp;Presupuestos[[#This Row],[ID DOCUMENTO]],BD_Pagos[],8,0),"")</f>
        <v>C_Ope_005</v>
      </c>
      <c r="AQ701" s="17">
        <f>IFERROR(VLOOKUP("1-"&amp;Presupuestos[[#This Row],[ID DOCUMENTO]],BD_Pagos[],9,0),"")</f>
        <v>25123</v>
      </c>
      <c r="AR701" s="54"/>
      <c r="AS701" s="7">
        <f>IFERROR(VLOOKUP("2-"&amp;Presupuestos[[#This Row],[ID DOCUMENTO]],BD_Pagos[],7,0),"")</f>
        <v>0</v>
      </c>
      <c r="AT701" s="16" t="str">
        <f>IFERROR(VLOOKUP("2-"&amp;Presupuestos[[#This Row],[ID DOCUMENTO]],BD_Pagos[],8,0),"")</f>
        <v/>
      </c>
      <c r="AU701" s="17">
        <f>IFERROR(VLOOKUP("2-"&amp;Presupuestos[[#This Row],[ID DOCUMENTO]],BD_Pagos[],9,0),"")</f>
        <v>0</v>
      </c>
      <c r="AV701" s="20">
        <f>IF(IFERROR(VLOOKUP("2-"&amp;Presupuestos[[#This Row],[ID DOCUMENTO]],BD_Pagos[],10,0),0)&gt;Presupuestos[[#This Row],[TOTAL SOLES]],Presupuestos[[#This Row],[TOTAL SOLES]],IFERROR(VLOOKUP("2-"&amp;Presupuestos[[#This Row],[ID DOCUMENTO]],BD_Pagos[],10,0),0))</f>
        <v>0</v>
      </c>
      <c r="AW701" s="7"/>
      <c r="AX701" s="16"/>
      <c r="AY701" s="17"/>
      <c r="AZ701" s="20"/>
      <c r="BA701" s="7"/>
      <c r="BB701" s="16"/>
      <c r="BC701" s="17"/>
      <c r="BD701" s="20"/>
      <c r="BE701" s="7">
        <f>IFERROR(VLOOKUP("5-"&amp;Presupuestos[[#This Row],[ID DOCUMENTO]],BD_Pagos[],7,0),"")</f>
        <v>0</v>
      </c>
      <c r="BF701" s="17">
        <f>IFERROR(VLOOKUP("5-"&amp;Presupuestos[[#This Row],[ID DOCUMENTO]],BD_Pagos[],9,0),"")</f>
        <v>0</v>
      </c>
      <c r="BG701" s="20">
        <f>IF(IFERROR(VLOOKUP("5-"&amp;Presupuestos[[#This Row],[ID DOCUMENTO]],BD_Pagos[],10,0),0)&gt;Presupuestos[[#This Row],[TOTAL SOLES]],Presupuestos[[#This Row],[TOTAL SOLES]],IFERROR(VLOOKUP("5-"&amp;Presupuestos[[#This Row],[ID DOCUMENTO]],BD_Pagos[],10,0),0))</f>
        <v>0</v>
      </c>
      <c r="BH701" s="7">
        <f>IFERROR(VLOOKUP("1-Detraccion"&amp;Presupuestos[[#This Row],[ID DOCUMENTO]],BD_Pagos[],2,0),"")</f>
        <v>0</v>
      </c>
      <c r="BI701" s="3" t="str">
        <f>IFERROR(VLOOKUP("1-Detraccion"&amp;Presupuestos[[#This Row],[ID DOCUMENTO]],BD_Pagos[],3,0),"")</f>
        <v/>
      </c>
      <c r="BJ701" s="3">
        <f>IFERROR(VLOOKUP("1-Detraccion"&amp;Presupuestos[[#This Row],[ID DOCUMENTO]],BD_Pagos[],4,0),"")</f>
        <v>0</v>
      </c>
      <c r="BK701" s="6">
        <f>IF(IFERROR(VLOOKUP("1-Detraccion"&amp;Presupuestos[[#This Row],[ID DOCUMENTO]],BD_Pagos[],5,0),0)&gt;Presupuestos[[#This Row],[TOTAL SOLES]],Presupuestos[[#This Row],[TOTAL SOLES]],IFERROR(VLOOKUP("1-Detraccion"&amp;Presupuestos[[#This Row],[ID DOCUMENTO]],BD_Pagos[],5,0),0))</f>
        <v>0</v>
      </c>
      <c r="BL701" s="6">
        <f>IF(IFERROR(VLOOKUP("1-Detraccion"&amp;Presupuestos[[#This Row],[ID DOCUMENTO]],BD_Pagos[],6,0),0)&gt;Presupuestos[[#This Row],[TOTAL SOLES]],Presupuestos[[#This Row],[TOTAL SOLES]],IFERROR(VLOOKUP("1-Detraccion"&amp;Presupuestos[[#This Row],[ID DOCUMENTO]],BD_Pagos[],6,0),0))</f>
        <v>0</v>
      </c>
      <c r="BM701" s="37"/>
      <c r="BN701" s="3"/>
      <c r="BO701" s="3"/>
      <c r="BP701" s="6"/>
      <c r="BQ70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01" s="23" t="str">
        <f>IF(Presupuestos[[#This Row],[SALDO ME-MN]]&gt;0,"PENDIENTE","CANCELADO")</f>
        <v>PENDIENTE</v>
      </c>
      <c r="BS701" s="23" t="str">
        <f>IF(COUNTIFS($U$4:$U700,Presupuestos[[#This Row],[ID DOCUMENTO]])&gt;=1,IF(B700=Presupuestos[[#This Row],[ID]],"OK","DOC. DUPLICADO"),"OK")</f>
        <v>OK</v>
      </c>
    </row>
    <row r="702" spans="2:71" ht="24" x14ac:dyDescent="0.25">
      <c r="B702" s="34">
        <f>IF(Presupuestos[[#This Row],[ID DOCUMENTO]]=U701,B701,IF(B701="ID",1,B701+1))</f>
        <v>674</v>
      </c>
      <c r="C702" s="2">
        <v>45880</v>
      </c>
      <c r="D702" s="2">
        <v>45880</v>
      </c>
      <c r="E702" s="3" t="s">
        <v>838</v>
      </c>
      <c r="F702" s="25" t="s">
        <v>35</v>
      </c>
      <c r="G702" s="25" t="s">
        <v>223</v>
      </c>
      <c r="H702" s="25" t="s">
        <v>214</v>
      </c>
      <c r="I702" s="36" t="str">
        <f>IFERROR(VLOOKUP(Presupuestos[[#This Row],[AREA]]&amp;Presupuestos[[#This Row],[CONCEPTO]]&amp;Presupuestos[[#This Row],[DESCRIPCION]],Tabla28[[Columna1]:[CÓDIGO NUEVO]],2,0),"")</f>
        <v>P0303002</v>
      </c>
      <c r="J702" s="3" t="s">
        <v>666</v>
      </c>
      <c r="K702" s="3" t="s">
        <v>666</v>
      </c>
      <c r="L702" s="3" t="s">
        <v>666</v>
      </c>
      <c r="M702" s="31" t="s">
        <v>1732</v>
      </c>
      <c r="N702" s="3" t="s">
        <v>33</v>
      </c>
      <c r="O702" s="3" t="s">
        <v>315</v>
      </c>
      <c r="P702" s="3" t="s">
        <v>122</v>
      </c>
      <c r="Q702" s="3" t="str">
        <f>IFERROR(VLOOKUP(Presupuestos[[#This Row],[CLASIFICACIÓN (N)]],Tabla17[],2,0),"")</f>
        <v>Costos de ventas</v>
      </c>
      <c r="R702" s="3" t="str">
        <f>IFERROR(VLOOKUP(Presupuestos[[#This Row],[CLASIFICACIÓN (N)]],Tabla17[],3,0),"")</f>
        <v>Operativo</v>
      </c>
      <c r="S702" s="3" t="s">
        <v>16</v>
      </c>
      <c r="T702" s="3" t="str">
        <f>IFERROR(VLOOKUP(Presupuestos[[#This Row],[ALMACEN]],Tabla5[],2,0),"")</f>
        <v>Arequipa</v>
      </c>
      <c r="U702" s="19" t="str">
        <f>IFERROR(VLOOKUP(Presupuestos[[#This Row],[TIPO DE DOCUMENTO]],Tipo_Documento[],2,0)&amp;Presupuestos[[#This Row],[SERIE]]&amp;Presupuestos[[#This Row],[NUMERO]]&amp;Presupuestos[[#This Row],[RUC]],"")</f>
        <v>01F214214130920517252558</v>
      </c>
      <c r="V702" s="3" t="s">
        <v>120</v>
      </c>
      <c r="W702" s="7">
        <v>45880</v>
      </c>
      <c r="X702" s="7">
        <v>45880</v>
      </c>
      <c r="Y702" s="3" t="s">
        <v>716</v>
      </c>
      <c r="Z702" s="3">
        <v>2141309</v>
      </c>
      <c r="AA702" s="3">
        <f>IFERROR(VLOOKUP(Presupuestos[[#This Row],[RAZON SOCIAL]],CHOOSE({1,2},Clientes_Proveedores[Razon Social],Clientes_Proveedores[Ruc / Dni]),2,0),"-")</f>
        <v>20517252558</v>
      </c>
      <c r="AB702" s="31" t="s">
        <v>714</v>
      </c>
      <c r="AC702" s="3" t="s">
        <v>670</v>
      </c>
      <c r="AD702" s="5">
        <v>0.18</v>
      </c>
      <c r="AE702" s="6">
        <v>6.78</v>
      </c>
      <c r="AF702" s="6">
        <f>Presupuestos[[#This Row],[BASE]]*Presupuestos[[#This Row],[% IGV]]</f>
        <v>1.2203999999999999</v>
      </c>
      <c r="AG702" s="22">
        <f>ROUND(SUM(Presupuestos[[#This Row],[BASE]:[IGV]]),2)</f>
        <v>8</v>
      </c>
      <c r="AH702" s="9" t="str">
        <f>IF(Presupuestos[[#This Row],[MONEDA]]="USD",VLOOKUP(Presupuestos[[#This Row],[FECHA DE EMISION]],Tipo_Cambio[],3,0),"")</f>
        <v/>
      </c>
      <c r="AI702" s="22">
        <f>IFERROR(ROUND(IF(Presupuestos[[#This Row],[MONEDA]]="PEN",Presupuestos[[#This Row],[TOTAL]],Presupuestos[[#This Row],[TOTAL]]*Presupuestos[[#This Row],[TIPO DE CAMBIO]]),2),"")</f>
        <v>8</v>
      </c>
      <c r="AJ702" s="5"/>
      <c r="AK702" s="33" t="s">
        <v>671</v>
      </c>
      <c r="AL702" s="5" t="s">
        <v>715</v>
      </c>
      <c r="AM702" s="23" t="s">
        <v>671</v>
      </c>
      <c r="AN702" s="23" t="s">
        <v>671</v>
      </c>
      <c r="AO702" s="7">
        <f>IFERROR(VLOOKUP("1-"&amp;Presupuestos[[#This Row],[ID DOCUMENTO]],BD_Pagos[],7,0),"")</f>
        <v>45880</v>
      </c>
      <c r="AP702" s="16" t="str">
        <f>IFERROR(VLOOKUP("1-"&amp;Presupuestos[[#This Row],[ID DOCUMENTO]],BD_Pagos[],8,0),"")</f>
        <v>C_Ope_005</v>
      </c>
      <c r="AQ702" s="17">
        <f>IFERROR(VLOOKUP("1-"&amp;Presupuestos[[#This Row],[ID DOCUMENTO]],BD_Pagos[],9,0),"")</f>
        <v>25124</v>
      </c>
      <c r="AR702" s="54"/>
      <c r="AS702" s="7">
        <f>IFERROR(VLOOKUP("2-"&amp;Presupuestos[[#This Row],[ID DOCUMENTO]],BD_Pagos[],7,0),"")</f>
        <v>0</v>
      </c>
      <c r="AT702" s="16" t="str">
        <f>IFERROR(VLOOKUP("2-"&amp;Presupuestos[[#This Row],[ID DOCUMENTO]],BD_Pagos[],8,0),"")</f>
        <v/>
      </c>
      <c r="AU702" s="17">
        <f>IFERROR(VLOOKUP("2-"&amp;Presupuestos[[#This Row],[ID DOCUMENTO]],BD_Pagos[],9,0),"")</f>
        <v>0</v>
      </c>
      <c r="AV702" s="20">
        <f>IF(IFERROR(VLOOKUP("2-"&amp;Presupuestos[[#This Row],[ID DOCUMENTO]],BD_Pagos[],10,0),0)&gt;Presupuestos[[#This Row],[TOTAL SOLES]],Presupuestos[[#This Row],[TOTAL SOLES]],IFERROR(VLOOKUP("2-"&amp;Presupuestos[[#This Row],[ID DOCUMENTO]],BD_Pagos[],10,0),0))</f>
        <v>0</v>
      </c>
      <c r="AW702" s="7"/>
      <c r="AX702" s="16"/>
      <c r="AY702" s="17"/>
      <c r="AZ702" s="20"/>
      <c r="BA702" s="7"/>
      <c r="BB702" s="16"/>
      <c r="BC702" s="17"/>
      <c r="BD702" s="20"/>
      <c r="BE702" s="7">
        <f>IFERROR(VLOOKUP("5-"&amp;Presupuestos[[#This Row],[ID DOCUMENTO]],BD_Pagos[],7,0),"")</f>
        <v>0</v>
      </c>
      <c r="BF702" s="17">
        <f>IFERROR(VLOOKUP("5-"&amp;Presupuestos[[#This Row],[ID DOCUMENTO]],BD_Pagos[],9,0),"")</f>
        <v>0</v>
      </c>
      <c r="BG702" s="20">
        <f>IF(IFERROR(VLOOKUP("5-"&amp;Presupuestos[[#This Row],[ID DOCUMENTO]],BD_Pagos[],10,0),0)&gt;Presupuestos[[#This Row],[TOTAL SOLES]],Presupuestos[[#This Row],[TOTAL SOLES]],IFERROR(VLOOKUP("5-"&amp;Presupuestos[[#This Row],[ID DOCUMENTO]],BD_Pagos[],10,0),0))</f>
        <v>0</v>
      </c>
      <c r="BH702" s="7">
        <f>IFERROR(VLOOKUP("1-Detraccion"&amp;Presupuestos[[#This Row],[ID DOCUMENTO]],BD_Pagos[],2,0),"")</f>
        <v>0</v>
      </c>
      <c r="BI702" s="3" t="str">
        <f>IFERROR(VLOOKUP("1-Detraccion"&amp;Presupuestos[[#This Row],[ID DOCUMENTO]],BD_Pagos[],3,0),"")</f>
        <v/>
      </c>
      <c r="BJ702" s="3">
        <f>IFERROR(VLOOKUP("1-Detraccion"&amp;Presupuestos[[#This Row],[ID DOCUMENTO]],BD_Pagos[],4,0),"")</f>
        <v>0</v>
      </c>
      <c r="BK702" s="6">
        <f>IF(IFERROR(VLOOKUP("1-Detraccion"&amp;Presupuestos[[#This Row],[ID DOCUMENTO]],BD_Pagos[],5,0),0)&gt;Presupuestos[[#This Row],[TOTAL SOLES]],Presupuestos[[#This Row],[TOTAL SOLES]],IFERROR(VLOOKUP("1-Detraccion"&amp;Presupuestos[[#This Row],[ID DOCUMENTO]],BD_Pagos[],5,0),0))</f>
        <v>0</v>
      </c>
      <c r="BL702" s="6">
        <f>IF(IFERROR(VLOOKUP("1-Detraccion"&amp;Presupuestos[[#This Row],[ID DOCUMENTO]],BD_Pagos[],6,0),0)&gt;Presupuestos[[#This Row],[TOTAL SOLES]],Presupuestos[[#This Row],[TOTAL SOLES]],IFERROR(VLOOKUP("1-Detraccion"&amp;Presupuestos[[#This Row],[ID DOCUMENTO]],BD_Pagos[],6,0),0))</f>
        <v>0</v>
      </c>
      <c r="BM702" s="37"/>
      <c r="BN702" s="3"/>
      <c r="BO702" s="3"/>
      <c r="BP702" s="6"/>
      <c r="BQ70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02" s="23" t="str">
        <f>IF(Presupuestos[[#This Row],[SALDO ME-MN]]&gt;0,"PENDIENTE","CANCELADO")</f>
        <v>PENDIENTE</v>
      </c>
      <c r="BS702" s="23" t="str">
        <f>IF(COUNTIFS($U$4:$U701,Presupuestos[[#This Row],[ID DOCUMENTO]])&gt;=1,IF(B701=Presupuestos[[#This Row],[ID]],"OK","DOC. DUPLICADO"),"OK")</f>
        <v>OK</v>
      </c>
    </row>
    <row r="703" spans="2:71" ht="24" x14ac:dyDescent="0.25">
      <c r="B703" s="34">
        <f>IF(Presupuestos[[#This Row],[ID DOCUMENTO]]=U702,B702,IF(B702="ID",1,B702+1))</f>
        <v>675</v>
      </c>
      <c r="C703" s="2">
        <v>45880</v>
      </c>
      <c r="D703" s="2">
        <v>45880</v>
      </c>
      <c r="E703" s="3" t="s">
        <v>838</v>
      </c>
      <c r="F703" s="25" t="s">
        <v>35</v>
      </c>
      <c r="G703" s="25" t="s">
        <v>223</v>
      </c>
      <c r="H703" s="25" t="s">
        <v>199</v>
      </c>
      <c r="I703" s="36" t="str">
        <f>IFERROR(VLOOKUP(Presupuestos[[#This Row],[AREA]]&amp;Presupuestos[[#This Row],[CONCEPTO]]&amp;Presupuestos[[#This Row],[DESCRIPCION]],Tabla28[[Columna1]:[CÓDIGO NUEVO]],2,0),"")</f>
        <v>P0303001</v>
      </c>
      <c r="J703" s="3" t="s">
        <v>666</v>
      </c>
      <c r="K703" s="3" t="s">
        <v>666</v>
      </c>
      <c r="L703" s="3" t="s">
        <v>666</v>
      </c>
      <c r="M703" s="31" t="s">
        <v>1733</v>
      </c>
      <c r="N703" s="3" t="s">
        <v>33</v>
      </c>
      <c r="O703" s="3" t="s">
        <v>300</v>
      </c>
      <c r="P703" s="3" t="s">
        <v>122</v>
      </c>
      <c r="Q703" s="3" t="str">
        <f>IFERROR(VLOOKUP(Presupuestos[[#This Row],[CLASIFICACIÓN (N)]],Tabla17[],2,0),"")</f>
        <v>Costos de ventas</v>
      </c>
      <c r="R703" s="3" t="str">
        <f>IFERROR(VLOOKUP(Presupuestos[[#This Row],[CLASIFICACIÓN (N)]],Tabla17[],3,0),"")</f>
        <v>Operativo</v>
      </c>
      <c r="S703" s="3" t="s">
        <v>16</v>
      </c>
      <c r="T703" s="3" t="str">
        <f>IFERROR(VLOOKUP(Presupuestos[[#This Row],[ALMACEN]],Tabla5[],2,0),"")</f>
        <v>Arequipa</v>
      </c>
      <c r="U703" s="19" t="str">
        <f>IFERROR(VLOOKUP(Presupuestos[[#This Row],[TIPO DE DOCUMENTO]],Tipo_Documento[],2,0)&amp;Presupuestos[[#This Row],[SERIE]]&amp;Presupuestos[[#This Row],[NUMERO]]&amp;Presupuestos[[#This Row],[RUC]],"")</f>
        <v>01FE021730020259858934</v>
      </c>
      <c r="V703" s="3" t="s">
        <v>120</v>
      </c>
      <c r="W703" s="7">
        <v>45880</v>
      </c>
      <c r="X703" s="7">
        <v>45880</v>
      </c>
      <c r="Y703" s="3" t="s">
        <v>841</v>
      </c>
      <c r="Z703" s="3">
        <v>17300</v>
      </c>
      <c r="AA703" s="3">
        <f>IFERROR(VLOOKUP(Presupuestos[[#This Row],[RAZON SOCIAL]],CHOOSE({1,2},Clientes_Proveedores[Razon Social],Clientes_Proveedores[Ruc / Dni]),2,0),"-")</f>
        <v>20259858934</v>
      </c>
      <c r="AB703" s="31" t="s">
        <v>842</v>
      </c>
      <c r="AC703" s="3" t="s">
        <v>670</v>
      </c>
      <c r="AD703" s="5">
        <v>0.18</v>
      </c>
      <c r="AE703" s="6">
        <v>16.949000000000002</v>
      </c>
      <c r="AF703" s="6">
        <f>Presupuestos[[#This Row],[BASE]]*Presupuestos[[#This Row],[% IGV]]</f>
        <v>3.0508200000000003</v>
      </c>
      <c r="AG703" s="22">
        <f>ROUND(SUM(Presupuestos[[#This Row],[BASE]:[IGV]]),2)</f>
        <v>20</v>
      </c>
      <c r="AH703" s="9" t="str">
        <f>IF(Presupuestos[[#This Row],[MONEDA]]="USD",VLOOKUP(Presupuestos[[#This Row],[FECHA DE EMISION]],Tipo_Cambio[],3,0),"")</f>
        <v/>
      </c>
      <c r="AI703" s="22">
        <f>IFERROR(ROUND(IF(Presupuestos[[#This Row],[MONEDA]]="PEN",Presupuestos[[#This Row],[TOTAL]],Presupuestos[[#This Row],[TOTAL]]*Presupuestos[[#This Row],[TIPO DE CAMBIO]]),2),"")</f>
        <v>20</v>
      </c>
      <c r="AJ703" s="5"/>
      <c r="AK703" s="33" t="s">
        <v>671</v>
      </c>
      <c r="AL703" s="5" t="s">
        <v>715</v>
      </c>
      <c r="AM703" s="23" t="s">
        <v>671</v>
      </c>
      <c r="AN703" s="23" t="s">
        <v>671</v>
      </c>
      <c r="AO703" s="7">
        <f>IFERROR(VLOOKUP("1-"&amp;Presupuestos[[#This Row],[ID DOCUMENTO]],BD_Pagos[],7,0),"")</f>
        <v>45880</v>
      </c>
      <c r="AP703" s="16" t="str">
        <f>IFERROR(VLOOKUP("1-"&amp;Presupuestos[[#This Row],[ID DOCUMENTO]],BD_Pagos[],8,0),"")</f>
        <v>C_Ope_005</v>
      </c>
      <c r="AQ703" s="17">
        <f>IFERROR(VLOOKUP("1-"&amp;Presupuestos[[#This Row],[ID DOCUMENTO]],BD_Pagos[],9,0),"")</f>
        <v>25125</v>
      </c>
      <c r="AR703" s="54"/>
      <c r="AS703" s="7">
        <f>IFERROR(VLOOKUP("2-"&amp;Presupuestos[[#This Row],[ID DOCUMENTO]],BD_Pagos[],7,0),"")</f>
        <v>0</v>
      </c>
      <c r="AT703" s="16" t="str">
        <f>IFERROR(VLOOKUP("2-"&amp;Presupuestos[[#This Row],[ID DOCUMENTO]],BD_Pagos[],8,0),"")</f>
        <v/>
      </c>
      <c r="AU703" s="17">
        <f>IFERROR(VLOOKUP("2-"&amp;Presupuestos[[#This Row],[ID DOCUMENTO]],BD_Pagos[],9,0),"")</f>
        <v>0</v>
      </c>
      <c r="AV703" s="20">
        <f>IF(IFERROR(VLOOKUP("2-"&amp;Presupuestos[[#This Row],[ID DOCUMENTO]],BD_Pagos[],10,0),0)&gt;Presupuestos[[#This Row],[TOTAL SOLES]],Presupuestos[[#This Row],[TOTAL SOLES]],IFERROR(VLOOKUP("2-"&amp;Presupuestos[[#This Row],[ID DOCUMENTO]],BD_Pagos[],10,0),0))</f>
        <v>0</v>
      </c>
      <c r="AW703" s="7"/>
      <c r="AX703" s="16"/>
      <c r="AY703" s="17"/>
      <c r="AZ703" s="20"/>
      <c r="BA703" s="7"/>
      <c r="BB703" s="16"/>
      <c r="BC703" s="17"/>
      <c r="BD703" s="20"/>
      <c r="BE703" s="7">
        <f>IFERROR(VLOOKUP("5-"&amp;Presupuestos[[#This Row],[ID DOCUMENTO]],BD_Pagos[],7,0),"")</f>
        <v>0</v>
      </c>
      <c r="BF703" s="17">
        <f>IFERROR(VLOOKUP("5-"&amp;Presupuestos[[#This Row],[ID DOCUMENTO]],BD_Pagos[],9,0),"")</f>
        <v>0</v>
      </c>
      <c r="BG703" s="20">
        <f>IF(IFERROR(VLOOKUP("5-"&amp;Presupuestos[[#This Row],[ID DOCUMENTO]],BD_Pagos[],10,0),0)&gt;Presupuestos[[#This Row],[TOTAL SOLES]],Presupuestos[[#This Row],[TOTAL SOLES]],IFERROR(VLOOKUP("5-"&amp;Presupuestos[[#This Row],[ID DOCUMENTO]],BD_Pagos[],10,0),0))</f>
        <v>0</v>
      </c>
      <c r="BH703" s="7">
        <f>IFERROR(VLOOKUP("1-Detraccion"&amp;Presupuestos[[#This Row],[ID DOCUMENTO]],BD_Pagos[],2,0),"")</f>
        <v>0</v>
      </c>
      <c r="BI703" s="3" t="str">
        <f>IFERROR(VLOOKUP("1-Detraccion"&amp;Presupuestos[[#This Row],[ID DOCUMENTO]],BD_Pagos[],3,0),"")</f>
        <v/>
      </c>
      <c r="BJ703" s="3">
        <f>IFERROR(VLOOKUP("1-Detraccion"&amp;Presupuestos[[#This Row],[ID DOCUMENTO]],BD_Pagos[],4,0),"")</f>
        <v>0</v>
      </c>
      <c r="BK703" s="6">
        <f>IF(IFERROR(VLOOKUP("1-Detraccion"&amp;Presupuestos[[#This Row],[ID DOCUMENTO]],BD_Pagos[],5,0),0)&gt;Presupuestos[[#This Row],[TOTAL SOLES]],Presupuestos[[#This Row],[TOTAL SOLES]],IFERROR(VLOOKUP("1-Detraccion"&amp;Presupuestos[[#This Row],[ID DOCUMENTO]],BD_Pagos[],5,0),0))</f>
        <v>0</v>
      </c>
      <c r="BL703" s="6">
        <f>IF(IFERROR(VLOOKUP("1-Detraccion"&amp;Presupuestos[[#This Row],[ID DOCUMENTO]],BD_Pagos[],6,0),0)&gt;Presupuestos[[#This Row],[TOTAL SOLES]],Presupuestos[[#This Row],[TOTAL SOLES]],IFERROR(VLOOKUP("1-Detraccion"&amp;Presupuestos[[#This Row],[ID DOCUMENTO]],BD_Pagos[],6,0),0))</f>
        <v>0</v>
      </c>
      <c r="BM703" s="37"/>
      <c r="BN703" s="3"/>
      <c r="BO703" s="3"/>
      <c r="BP703" s="6"/>
      <c r="BQ70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703" s="23" t="str">
        <f>IF(Presupuestos[[#This Row],[SALDO ME-MN]]&gt;0,"PENDIENTE","CANCELADO")</f>
        <v>PENDIENTE</v>
      </c>
      <c r="BS703" s="23" t="str">
        <f>IF(COUNTIFS($U$4:$U702,Presupuestos[[#This Row],[ID DOCUMENTO]])&gt;=1,IF(B702=Presupuestos[[#This Row],[ID]],"OK","DOC. DUPLICADO"),"OK")</f>
        <v>OK</v>
      </c>
    </row>
    <row r="704" spans="2:71" ht="24" x14ac:dyDescent="0.25">
      <c r="B704" s="34">
        <f>IF(Presupuestos[[#This Row],[ID DOCUMENTO]]=U703,B703,IF(B703="ID",1,B703+1))</f>
        <v>676</v>
      </c>
      <c r="C704" s="2">
        <v>45881</v>
      </c>
      <c r="D704" s="2">
        <v>45881</v>
      </c>
      <c r="E704" s="3" t="s">
        <v>838</v>
      </c>
      <c r="F704" s="25" t="s">
        <v>35</v>
      </c>
      <c r="G704" s="25" t="s">
        <v>223</v>
      </c>
      <c r="H704" s="25" t="s">
        <v>214</v>
      </c>
      <c r="I704" s="36" t="str">
        <f>IFERROR(VLOOKUP(Presupuestos[[#This Row],[AREA]]&amp;Presupuestos[[#This Row],[CONCEPTO]]&amp;Presupuestos[[#This Row],[DESCRIPCION]],Tabla28[[Columna1]:[CÓDIGO NUEVO]],2,0),"")</f>
        <v>P0303002</v>
      </c>
      <c r="J704" s="3" t="s">
        <v>666</v>
      </c>
      <c r="K704" s="3" t="s">
        <v>666</v>
      </c>
      <c r="L704" s="3" t="s">
        <v>666</v>
      </c>
      <c r="M704" s="31" t="s">
        <v>1734</v>
      </c>
      <c r="N704" s="3" t="s">
        <v>47</v>
      </c>
      <c r="O704" s="3" t="s">
        <v>300</v>
      </c>
      <c r="P704" s="3" t="s">
        <v>122</v>
      </c>
      <c r="Q704" s="3" t="str">
        <f>IFERROR(VLOOKUP(Presupuestos[[#This Row],[CLASIFICACIÓN (N)]],Tabla17[],2,0),"")</f>
        <v>Costos de ventas</v>
      </c>
      <c r="R704" s="3" t="str">
        <f>IFERROR(VLOOKUP(Presupuestos[[#This Row],[CLASIFICACIÓN (N)]],Tabla17[],3,0),"")</f>
        <v>Operativo</v>
      </c>
      <c r="S704" s="3" t="s">
        <v>16</v>
      </c>
      <c r="T704" s="3" t="str">
        <f>IFERROR(VLOOKUP(Presupuestos[[#This Row],[ALMACEN]],Tabla5[],2,0),"")</f>
        <v>Arequipa</v>
      </c>
      <c r="U704" s="19" t="str">
        <f>IFERROR(VLOOKUP(Presupuestos[[#This Row],[TIPO DE DOCUMENTO]],Tipo_Documento[],2,0)&amp;Presupuestos[[#This Row],[SERIE]]&amp;Presupuestos[[#This Row],[NUMERO]]&amp;Presupuestos[[#This Row],[RUC]],"")</f>
        <v>01F212180975920517252558</v>
      </c>
      <c r="V704" s="3" t="s">
        <v>120</v>
      </c>
      <c r="W704" s="7">
        <v>45881</v>
      </c>
      <c r="X704" s="7">
        <v>45881</v>
      </c>
      <c r="Y704" s="3" t="s">
        <v>713</v>
      </c>
      <c r="Z704" s="3">
        <v>1809759</v>
      </c>
      <c r="AA704" s="3">
        <f>IFERROR(VLOOKUP(Presupuestos[[#This Row],[RAZON SOCIAL]],CHOOSE({1,2},Clientes_Proveedores[Razon Social],Clientes_Proveedores[Ruc / Dni]),2,0),"-")</f>
        <v>20517252558</v>
      </c>
      <c r="AB704" s="31" t="s">
        <v>714</v>
      </c>
      <c r="AC704" s="3" t="s">
        <v>670</v>
      </c>
      <c r="AD704" s="5">
        <v>0.18</v>
      </c>
      <c r="AE704" s="6">
        <v>6.78</v>
      </c>
      <c r="AF704" s="6">
        <f>Presupuestos[[#This Row],[BASE]]*Presupuestos[[#This Row],[% IGV]]</f>
        <v>1.2203999999999999</v>
      </c>
      <c r="AG704" s="22">
        <f>ROUND(SUM(Presupuestos[[#This Row],[BASE]:[IGV]]),2)</f>
        <v>8</v>
      </c>
      <c r="AH704" s="9" t="str">
        <f>IF(Presupuestos[[#This Row],[MONEDA]]="USD",VLOOKUP(Presupuestos[[#This Row],[FECHA DE EMISION]],Tipo_Cambio[],3,0),"")</f>
        <v/>
      </c>
      <c r="AI704" s="22">
        <f>IFERROR(ROUND(IF(Presupuestos[[#This Row],[MONEDA]]="PEN",Presupuestos[[#This Row],[TOTAL]],Presupuestos[[#This Row],[TOTAL]]*Presupuestos[[#This Row],[TIPO DE CAMBIO]]),2),"")</f>
        <v>8</v>
      </c>
      <c r="AJ704" s="5"/>
      <c r="AK704" s="33" t="s">
        <v>671</v>
      </c>
      <c r="AL704" s="5" t="s">
        <v>715</v>
      </c>
      <c r="AM704" s="23" t="s">
        <v>671</v>
      </c>
      <c r="AN704" s="23" t="s">
        <v>671</v>
      </c>
      <c r="AO704" s="7">
        <f>IFERROR(VLOOKUP("1-"&amp;Presupuestos[[#This Row],[ID DOCUMENTO]],BD_Pagos[],7,0),"")</f>
        <v>45881</v>
      </c>
      <c r="AP704" s="16" t="str">
        <f>IFERROR(VLOOKUP("1-"&amp;Presupuestos[[#This Row],[ID DOCUMENTO]],BD_Pagos[],8,0),"")</f>
        <v>C_Ope_005</v>
      </c>
      <c r="AQ704" s="17">
        <f>IFERROR(VLOOKUP("1-"&amp;Presupuestos[[#This Row],[ID DOCUMENTO]],BD_Pagos[],9,0),"")</f>
        <v>25143</v>
      </c>
      <c r="AR704" s="54"/>
      <c r="AS704" s="7">
        <f>IFERROR(VLOOKUP("2-"&amp;Presupuestos[[#This Row],[ID DOCUMENTO]],BD_Pagos[],7,0),"")</f>
        <v>0</v>
      </c>
      <c r="AT704" s="16" t="str">
        <f>IFERROR(VLOOKUP("2-"&amp;Presupuestos[[#This Row],[ID DOCUMENTO]],BD_Pagos[],8,0),"")</f>
        <v/>
      </c>
      <c r="AU704" s="17">
        <f>IFERROR(VLOOKUP("2-"&amp;Presupuestos[[#This Row],[ID DOCUMENTO]],BD_Pagos[],9,0),"")</f>
        <v>0</v>
      </c>
      <c r="AV704" s="20">
        <f>IF(IFERROR(VLOOKUP("2-"&amp;Presupuestos[[#This Row],[ID DOCUMENTO]],BD_Pagos[],10,0),0)&gt;Presupuestos[[#This Row],[TOTAL SOLES]],Presupuestos[[#This Row],[TOTAL SOLES]],IFERROR(VLOOKUP("2-"&amp;Presupuestos[[#This Row],[ID DOCUMENTO]],BD_Pagos[],10,0),0))</f>
        <v>0</v>
      </c>
      <c r="AW704" s="7"/>
      <c r="AX704" s="16"/>
      <c r="AY704" s="17"/>
      <c r="AZ704" s="20"/>
      <c r="BA704" s="7"/>
      <c r="BB704" s="16"/>
      <c r="BC704" s="17"/>
      <c r="BD704" s="20"/>
      <c r="BE704" s="7">
        <f>IFERROR(VLOOKUP("5-"&amp;Presupuestos[[#This Row],[ID DOCUMENTO]],BD_Pagos[],7,0),"")</f>
        <v>0</v>
      </c>
      <c r="BF704" s="17">
        <f>IFERROR(VLOOKUP("5-"&amp;Presupuestos[[#This Row],[ID DOCUMENTO]],BD_Pagos[],9,0),"")</f>
        <v>0</v>
      </c>
      <c r="BG704" s="20">
        <f>IF(IFERROR(VLOOKUP("5-"&amp;Presupuestos[[#This Row],[ID DOCUMENTO]],BD_Pagos[],10,0),0)&gt;Presupuestos[[#This Row],[TOTAL SOLES]],Presupuestos[[#This Row],[TOTAL SOLES]],IFERROR(VLOOKUP("5-"&amp;Presupuestos[[#This Row],[ID DOCUMENTO]],BD_Pagos[],10,0),0))</f>
        <v>0</v>
      </c>
      <c r="BH704" s="7">
        <f>IFERROR(VLOOKUP("1-Detraccion"&amp;Presupuestos[[#This Row],[ID DOCUMENTO]],BD_Pagos[],2,0),"")</f>
        <v>0</v>
      </c>
      <c r="BI704" s="3" t="str">
        <f>IFERROR(VLOOKUP("1-Detraccion"&amp;Presupuestos[[#This Row],[ID DOCUMENTO]],BD_Pagos[],3,0),"")</f>
        <v/>
      </c>
      <c r="BJ704" s="3">
        <f>IFERROR(VLOOKUP("1-Detraccion"&amp;Presupuestos[[#This Row],[ID DOCUMENTO]],BD_Pagos[],4,0),"")</f>
        <v>0</v>
      </c>
      <c r="BK704" s="6">
        <f>IF(IFERROR(VLOOKUP("1-Detraccion"&amp;Presupuestos[[#This Row],[ID DOCUMENTO]],BD_Pagos[],5,0),0)&gt;Presupuestos[[#This Row],[TOTAL SOLES]],Presupuestos[[#This Row],[TOTAL SOLES]],IFERROR(VLOOKUP("1-Detraccion"&amp;Presupuestos[[#This Row],[ID DOCUMENTO]],BD_Pagos[],5,0),0))</f>
        <v>0</v>
      </c>
      <c r="BL704" s="6">
        <f>IF(IFERROR(VLOOKUP("1-Detraccion"&amp;Presupuestos[[#This Row],[ID DOCUMENTO]],BD_Pagos[],6,0),0)&gt;Presupuestos[[#This Row],[TOTAL SOLES]],Presupuestos[[#This Row],[TOTAL SOLES]],IFERROR(VLOOKUP("1-Detraccion"&amp;Presupuestos[[#This Row],[ID DOCUMENTO]],BD_Pagos[],6,0),0))</f>
        <v>0</v>
      </c>
      <c r="BM704" s="37"/>
      <c r="BN704" s="3"/>
      <c r="BO704" s="3"/>
      <c r="BP704" s="6"/>
      <c r="BQ70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04" s="23" t="str">
        <f>IF(Presupuestos[[#This Row],[SALDO ME-MN]]&gt;0,"PENDIENTE","CANCELADO")</f>
        <v>PENDIENTE</v>
      </c>
      <c r="BS704" s="23" t="str">
        <f>IF(COUNTIFS($U$4:$U703,Presupuestos[[#This Row],[ID DOCUMENTO]])&gt;=1,IF(B703=Presupuestos[[#This Row],[ID]],"OK","DOC. DUPLICADO"),"OK")</f>
        <v>OK</v>
      </c>
    </row>
    <row r="705" spans="2:71" ht="24" x14ac:dyDescent="0.25">
      <c r="B705" s="34">
        <f>IF(Presupuestos[[#This Row],[ID DOCUMENTO]]=U704,B704,IF(B704="ID",1,B704+1))</f>
        <v>677</v>
      </c>
      <c r="C705" s="2">
        <v>45881</v>
      </c>
      <c r="D705" s="2">
        <v>45881</v>
      </c>
      <c r="E705" s="3" t="s">
        <v>838</v>
      </c>
      <c r="F705" s="25" t="s">
        <v>35</v>
      </c>
      <c r="G705" s="25" t="s">
        <v>223</v>
      </c>
      <c r="H705" s="25" t="s">
        <v>214</v>
      </c>
      <c r="I705" s="36" t="str">
        <f>IFERROR(VLOOKUP(Presupuestos[[#This Row],[AREA]]&amp;Presupuestos[[#This Row],[CONCEPTO]]&amp;Presupuestos[[#This Row],[DESCRIPCION]],Tabla28[[Columna1]:[CÓDIGO NUEVO]],2,0),"")</f>
        <v>P0303002</v>
      </c>
      <c r="J705" s="3" t="s">
        <v>666</v>
      </c>
      <c r="K705" s="3" t="s">
        <v>666</v>
      </c>
      <c r="L705" s="3" t="s">
        <v>666</v>
      </c>
      <c r="M705" s="31" t="s">
        <v>1734</v>
      </c>
      <c r="N705" s="3" t="s">
        <v>47</v>
      </c>
      <c r="O705" s="3" t="s">
        <v>300</v>
      </c>
      <c r="P705" s="3" t="s">
        <v>122</v>
      </c>
      <c r="Q705" s="3" t="str">
        <f>IFERROR(VLOOKUP(Presupuestos[[#This Row],[CLASIFICACIÓN (N)]],Tabla17[],2,0),"")</f>
        <v>Costos de ventas</v>
      </c>
      <c r="R705" s="3" t="str">
        <f>IFERROR(VLOOKUP(Presupuestos[[#This Row],[CLASIFICACIÓN (N)]],Tabla17[],3,0),"")</f>
        <v>Operativo</v>
      </c>
      <c r="S705" s="3" t="s">
        <v>16</v>
      </c>
      <c r="T705" s="3" t="str">
        <f>IFERROR(VLOOKUP(Presupuestos[[#This Row],[ALMACEN]],Tabla5[],2,0),"")</f>
        <v>Arequipa</v>
      </c>
      <c r="U705" s="19" t="str">
        <f>IFERROR(VLOOKUP(Presupuestos[[#This Row],[TIPO DE DOCUMENTO]],Tipo_Documento[],2,0)&amp;Presupuestos[[#This Row],[SERIE]]&amp;Presupuestos[[#This Row],[NUMERO]]&amp;Presupuestos[[#This Row],[RUC]],"")</f>
        <v>01F214214232320517252558</v>
      </c>
      <c r="V705" s="3" t="s">
        <v>120</v>
      </c>
      <c r="W705" s="7">
        <v>45881</v>
      </c>
      <c r="X705" s="7">
        <v>45881</v>
      </c>
      <c r="Y705" s="3" t="s">
        <v>716</v>
      </c>
      <c r="Z705" s="3">
        <v>2142323</v>
      </c>
      <c r="AA705" s="3">
        <f>IFERROR(VLOOKUP(Presupuestos[[#This Row],[RAZON SOCIAL]],CHOOSE({1,2},Clientes_Proveedores[Razon Social],Clientes_Proveedores[Ruc / Dni]),2,0),"-")</f>
        <v>20517252558</v>
      </c>
      <c r="AB705" s="31" t="s">
        <v>714</v>
      </c>
      <c r="AC705" s="3" t="s">
        <v>670</v>
      </c>
      <c r="AD705" s="5">
        <v>0.18</v>
      </c>
      <c r="AE705" s="6">
        <v>6.78</v>
      </c>
      <c r="AF705" s="6">
        <f>Presupuestos[[#This Row],[BASE]]*Presupuestos[[#This Row],[% IGV]]</f>
        <v>1.2203999999999999</v>
      </c>
      <c r="AG705" s="22">
        <f>ROUND(SUM(Presupuestos[[#This Row],[BASE]:[IGV]]),2)</f>
        <v>8</v>
      </c>
      <c r="AH705" s="9" t="str">
        <f>IF(Presupuestos[[#This Row],[MONEDA]]="USD",VLOOKUP(Presupuestos[[#This Row],[FECHA DE EMISION]],Tipo_Cambio[],3,0),"")</f>
        <v/>
      </c>
      <c r="AI705" s="22">
        <f>IFERROR(ROUND(IF(Presupuestos[[#This Row],[MONEDA]]="PEN",Presupuestos[[#This Row],[TOTAL]],Presupuestos[[#This Row],[TOTAL]]*Presupuestos[[#This Row],[TIPO DE CAMBIO]]),2),"")</f>
        <v>8</v>
      </c>
      <c r="AJ705" s="5"/>
      <c r="AK705" s="33" t="s">
        <v>671</v>
      </c>
      <c r="AL705" s="5" t="s">
        <v>715</v>
      </c>
      <c r="AM705" s="23" t="s">
        <v>671</v>
      </c>
      <c r="AN705" s="23" t="s">
        <v>671</v>
      </c>
      <c r="AO705" s="7">
        <f>IFERROR(VLOOKUP("1-"&amp;Presupuestos[[#This Row],[ID DOCUMENTO]],BD_Pagos[],7,0),"")</f>
        <v>45881</v>
      </c>
      <c r="AP705" s="16" t="str">
        <f>IFERROR(VLOOKUP("1-"&amp;Presupuestos[[#This Row],[ID DOCUMENTO]],BD_Pagos[],8,0),"")</f>
        <v>C_Ope_005</v>
      </c>
      <c r="AQ705" s="17">
        <f>IFERROR(VLOOKUP("1-"&amp;Presupuestos[[#This Row],[ID DOCUMENTO]],BD_Pagos[],9,0),"")</f>
        <v>25144</v>
      </c>
      <c r="AR705" s="54"/>
      <c r="AS705" s="7">
        <f>IFERROR(VLOOKUP("2-"&amp;Presupuestos[[#This Row],[ID DOCUMENTO]],BD_Pagos[],7,0),"")</f>
        <v>0</v>
      </c>
      <c r="AT705" s="16" t="str">
        <f>IFERROR(VLOOKUP("2-"&amp;Presupuestos[[#This Row],[ID DOCUMENTO]],BD_Pagos[],8,0),"")</f>
        <v/>
      </c>
      <c r="AU705" s="17">
        <f>IFERROR(VLOOKUP("2-"&amp;Presupuestos[[#This Row],[ID DOCUMENTO]],BD_Pagos[],9,0),"")</f>
        <v>0</v>
      </c>
      <c r="AV705" s="20">
        <f>IF(IFERROR(VLOOKUP("2-"&amp;Presupuestos[[#This Row],[ID DOCUMENTO]],BD_Pagos[],10,0),0)&gt;Presupuestos[[#This Row],[TOTAL SOLES]],Presupuestos[[#This Row],[TOTAL SOLES]],IFERROR(VLOOKUP("2-"&amp;Presupuestos[[#This Row],[ID DOCUMENTO]],BD_Pagos[],10,0),0))</f>
        <v>0</v>
      </c>
      <c r="AW705" s="7"/>
      <c r="AX705" s="16"/>
      <c r="AY705" s="17"/>
      <c r="AZ705" s="20"/>
      <c r="BA705" s="7"/>
      <c r="BB705" s="16"/>
      <c r="BC705" s="17"/>
      <c r="BD705" s="20"/>
      <c r="BE705" s="7">
        <f>IFERROR(VLOOKUP("5-"&amp;Presupuestos[[#This Row],[ID DOCUMENTO]],BD_Pagos[],7,0),"")</f>
        <v>0</v>
      </c>
      <c r="BF705" s="17">
        <f>IFERROR(VLOOKUP("5-"&amp;Presupuestos[[#This Row],[ID DOCUMENTO]],BD_Pagos[],9,0),"")</f>
        <v>0</v>
      </c>
      <c r="BG705" s="20">
        <f>IF(IFERROR(VLOOKUP("5-"&amp;Presupuestos[[#This Row],[ID DOCUMENTO]],BD_Pagos[],10,0),0)&gt;Presupuestos[[#This Row],[TOTAL SOLES]],Presupuestos[[#This Row],[TOTAL SOLES]],IFERROR(VLOOKUP("5-"&amp;Presupuestos[[#This Row],[ID DOCUMENTO]],BD_Pagos[],10,0),0))</f>
        <v>0</v>
      </c>
      <c r="BH705" s="7">
        <f>IFERROR(VLOOKUP("1-Detraccion"&amp;Presupuestos[[#This Row],[ID DOCUMENTO]],BD_Pagos[],2,0),"")</f>
        <v>0</v>
      </c>
      <c r="BI705" s="3" t="str">
        <f>IFERROR(VLOOKUP("1-Detraccion"&amp;Presupuestos[[#This Row],[ID DOCUMENTO]],BD_Pagos[],3,0),"")</f>
        <v/>
      </c>
      <c r="BJ705" s="3">
        <f>IFERROR(VLOOKUP("1-Detraccion"&amp;Presupuestos[[#This Row],[ID DOCUMENTO]],BD_Pagos[],4,0),"")</f>
        <v>0</v>
      </c>
      <c r="BK705" s="6">
        <f>IF(IFERROR(VLOOKUP("1-Detraccion"&amp;Presupuestos[[#This Row],[ID DOCUMENTO]],BD_Pagos[],5,0),0)&gt;Presupuestos[[#This Row],[TOTAL SOLES]],Presupuestos[[#This Row],[TOTAL SOLES]],IFERROR(VLOOKUP("1-Detraccion"&amp;Presupuestos[[#This Row],[ID DOCUMENTO]],BD_Pagos[],5,0),0))</f>
        <v>0</v>
      </c>
      <c r="BL705" s="6">
        <f>IF(IFERROR(VLOOKUP("1-Detraccion"&amp;Presupuestos[[#This Row],[ID DOCUMENTO]],BD_Pagos[],6,0),0)&gt;Presupuestos[[#This Row],[TOTAL SOLES]],Presupuestos[[#This Row],[TOTAL SOLES]],IFERROR(VLOOKUP("1-Detraccion"&amp;Presupuestos[[#This Row],[ID DOCUMENTO]],BD_Pagos[],6,0),0))</f>
        <v>0</v>
      </c>
      <c r="BM705" s="37"/>
      <c r="BN705" s="3"/>
      <c r="BO705" s="3"/>
      <c r="BP705" s="6"/>
      <c r="BQ70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05" s="23" t="str">
        <f>IF(Presupuestos[[#This Row],[SALDO ME-MN]]&gt;0,"PENDIENTE","CANCELADO")</f>
        <v>PENDIENTE</v>
      </c>
      <c r="BS705" s="23" t="str">
        <f>IF(COUNTIFS($U$4:$U704,Presupuestos[[#This Row],[ID DOCUMENTO]])&gt;=1,IF(B704=Presupuestos[[#This Row],[ID]],"OK","DOC. DUPLICADO"),"OK")</f>
        <v>OK</v>
      </c>
    </row>
    <row r="706" spans="2:71" x14ac:dyDescent="0.25">
      <c r="B706" s="34">
        <f>IF(Presupuestos[[#This Row],[ID DOCUMENTO]]=U705,B705,IF(B705="ID",1,B705+1))</f>
        <v>678</v>
      </c>
      <c r="C706" s="2">
        <v>45881</v>
      </c>
      <c r="D706" s="2">
        <v>45881</v>
      </c>
      <c r="E706" s="3" t="s">
        <v>838</v>
      </c>
      <c r="F706" s="25" t="s">
        <v>35</v>
      </c>
      <c r="G706" s="25" t="s">
        <v>211</v>
      </c>
      <c r="H706" s="25" t="s">
        <v>249</v>
      </c>
      <c r="I706" s="36" t="str">
        <f>IFERROR(VLOOKUP(Presupuestos[[#This Row],[AREA]]&amp;Presupuestos[[#This Row],[CONCEPTO]]&amp;Presupuestos[[#This Row],[DESCRIPCION]],Tabla28[[Columna1]:[CÓDIGO NUEVO]],2,0),"")</f>
        <v>P0302007</v>
      </c>
      <c r="J706" s="3" t="s">
        <v>666</v>
      </c>
      <c r="K706" s="3" t="s">
        <v>666</v>
      </c>
      <c r="L706" s="3" t="s">
        <v>666</v>
      </c>
      <c r="M706" s="31" t="s">
        <v>1679</v>
      </c>
      <c r="N706" s="3" t="s">
        <v>47</v>
      </c>
      <c r="O706" s="3" t="s">
        <v>300</v>
      </c>
      <c r="P706" s="3" t="s">
        <v>122</v>
      </c>
      <c r="Q706" s="3" t="str">
        <f>IFERROR(VLOOKUP(Presupuestos[[#This Row],[CLASIFICACIÓN (N)]],Tabla17[],2,0),"")</f>
        <v>Costos de ventas</v>
      </c>
      <c r="R706" s="3" t="str">
        <f>IFERROR(VLOOKUP(Presupuestos[[#This Row],[CLASIFICACIÓN (N)]],Tabla17[],3,0),"")</f>
        <v>Operativo</v>
      </c>
      <c r="S706" s="3" t="s">
        <v>16</v>
      </c>
      <c r="T706" s="3" t="str">
        <f>IFERROR(VLOOKUP(Presupuestos[[#This Row],[ALMACEN]],Tabla5[],2,0),"")</f>
        <v>Arequipa</v>
      </c>
      <c r="U706" s="19" t="str">
        <f>IFERROR(VLOOKUP(Presupuestos[[#This Row],[TIPO DE DOCUMENTO]],Tipo_Documento[],2,0)&amp;Presupuestos[[#This Row],[SERIE]]&amp;Presupuestos[[#This Row],[NUMERO]]&amp;Presupuestos[[#This Row],[RUC]],"")</f>
        <v>01F0011917910705628331</v>
      </c>
      <c r="V706" s="3" t="s">
        <v>120</v>
      </c>
      <c r="W706" s="7">
        <v>45881</v>
      </c>
      <c r="X706" s="7">
        <v>45881</v>
      </c>
      <c r="Y706" s="3" t="s">
        <v>688</v>
      </c>
      <c r="Z706" s="3">
        <v>19179</v>
      </c>
      <c r="AA706" s="3">
        <f>IFERROR(VLOOKUP(Presupuestos[[#This Row],[RAZON SOCIAL]],CHOOSE({1,2},Clientes_Proveedores[Razon Social],Clientes_Proveedores[Ruc / Dni]),2,0),"-")</f>
        <v>10705628331</v>
      </c>
      <c r="AB706" s="31" t="s">
        <v>850</v>
      </c>
      <c r="AC706" s="3" t="s">
        <v>670</v>
      </c>
      <c r="AD706" s="5">
        <v>0.18</v>
      </c>
      <c r="AE706" s="6">
        <v>21.186</v>
      </c>
      <c r="AF706" s="6">
        <f>Presupuestos[[#This Row],[BASE]]*Presupuestos[[#This Row],[% IGV]]</f>
        <v>3.8134799999999998</v>
      </c>
      <c r="AG706" s="22">
        <f>ROUND(SUM(Presupuestos[[#This Row],[BASE]:[IGV]]),2)</f>
        <v>25</v>
      </c>
      <c r="AH706" s="9" t="str">
        <f>IF(Presupuestos[[#This Row],[MONEDA]]="USD",VLOOKUP(Presupuestos[[#This Row],[FECHA DE EMISION]],Tipo_Cambio[],3,0),"")</f>
        <v/>
      </c>
      <c r="AI706" s="22">
        <f>IFERROR(ROUND(IF(Presupuestos[[#This Row],[MONEDA]]="PEN",Presupuestos[[#This Row],[TOTAL]],Presupuestos[[#This Row],[TOTAL]]*Presupuestos[[#This Row],[TIPO DE CAMBIO]]),2),"")</f>
        <v>25</v>
      </c>
      <c r="AJ706" s="5"/>
      <c r="AK706" s="33" t="s">
        <v>671</v>
      </c>
      <c r="AL706" s="5" t="s">
        <v>715</v>
      </c>
      <c r="AM706" s="23" t="s">
        <v>671</v>
      </c>
      <c r="AN706" s="23" t="s">
        <v>671</v>
      </c>
      <c r="AO706" s="7">
        <f>IFERROR(VLOOKUP("1-"&amp;Presupuestos[[#This Row],[ID DOCUMENTO]],BD_Pagos[],7,0),"")</f>
        <v>45881</v>
      </c>
      <c r="AP706" s="16" t="str">
        <f>IFERROR(VLOOKUP("1-"&amp;Presupuestos[[#This Row],[ID DOCUMENTO]],BD_Pagos[],8,0),"")</f>
        <v>C_Ope_005</v>
      </c>
      <c r="AQ706" s="17">
        <f>IFERROR(VLOOKUP("1-"&amp;Presupuestos[[#This Row],[ID DOCUMENTO]],BD_Pagos[],9,0),"")</f>
        <v>25142</v>
      </c>
      <c r="AR706" s="54"/>
      <c r="AS706" s="7">
        <f>IFERROR(VLOOKUP("2-"&amp;Presupuestos[[#This Row],[ID DOCUMENTO]],BD_Pagos[],7,0),"")</f>
        <v>0</v>
      </c>
      <c r="AT706" s="16" t="str">
        <f>IFERROR(VLOOKUP("2-"&amp;Presupuestos[[#This Row],[ID DOCUMENTO]],BD_Pagos[],8,0),"")</f>
        <v/>
      </c>
      <c r="AU706" s="17">
        <f>IFERROR(VLOOKUP("2-"&amp;Presupuestos[[#This Row],[ID DOCUMENTO]],BD_Pagos[],9,0),"")</f>
        <v>0</v>
      </c>
      <c r="AV706" s="20">
        <f>IF(IFERROR(VLOOKUP("2-"&amp;Presupuestos[[#This Row],[ID DOCUMENTO]],BD_Pagos[],10,0),0)&gt;Presupuestos[[#This Row],[TOTAL SOLES]],Presupuestos[[#This Row],[TOTAL SOLES]],IFERROR(VLOOKUP("2-"&amp;Presupuestos[[#This Row],[ID DOCUMENTO]],BD_Pagos[],10,0),0))</f>
        <v>0</v>
      </c>
      <c r="AW706" s="7"/>
      <c r="AX706" s="16"/>
      <c r="AY706" s="17"/>
      <c r="AZ706" s="20"/>
      <c r="BA706" s="7"/>
      <c r="BB706" s="16"/>
      <c r="BC706" s="17"/>
      <c r="BD706" s="20"/>
      <c r="BE706" s="7">
        <f>IFERROR(VLOOKUP("5-"&amp;Presupuestos[[#This Row],[ID DOCUMENTO]],BD_Pagos[],7,0),"")</f>
        <v>0</v>
      </c>
      <c r="BF706" s="17">
        <f>IFERROR(VLOOKUP("5-"&amp;Presupuestos[[#This Row],[ID DOCUMENTO]],BD_Pagos[],9,0),"")</f>
        <v>0</v>
      </c>
      <c r="BG706" s="20">
        <f>IF(IFERROR(VLOOKUP("5-"&amp;Presupuestos[[#This Row],[ID DOCUMENTO]],BD_Pagos[],10,0),0)&gt;Presupuestos[[#This Row],[TOTAL SOLES]],Presupuestos[[#This Row],[TOTAL SOLES]],IFERROR(VLOOKUP("5-"&amp;Presupuestos[[#This Row],[ID DOCUMENTO]],BD_Pagos[],10,0),0))</f>
        <v>0</v>
      </c>
      <c r="BH706" s="7">
        <f>IFERROR(VLOOKUP("1-Detraccion"&amp;Presupuestos[[#This Row],[ID DOCUMENTO]],BD_Pagos[],2,0),"")</f>
        <v>0</v>
      </c>
      <c r="BI706" s="3" t="str">
        <f>IFERROR(VLOOKUP("1-Detraccion"&amp;Presupuestos[[#This Row],[ID DOCUMENTO]],BD_Pagos[],3,0),"")</f>
        <v/>
      </c>
      <c r="BJ706" s="3">
        <f>IFERROR(VLOOKUP("1-Detraccion"&amp;Presupuestos[[#This Row],[ID DOCUMENTO]],BD_Pagos[],4,0),"")</f>
        <v>0</v>
      </c>
      <c r="BK706" s="6">
        <f>IF(IFERROR(VLOOKUP("1-Detraccion"&amp;Presupuestos[[#This Row],[ID DOCUMENTO]],BD_Pagos[],5,0),0)&gt;Presupuestos[[#This Row],[TOTAL SOLES]],Presupuestos[[#This Row],[TOTAL SOLES]],IFERROR(VLOOKUP("1-Detraccion"&amp;Presupuestos[[#This Row],[ID DOCUMENTO]],BD_Pagos[],5,0),0))</f>
        <v>0</v>
      </c>
      <c r="BL706" s="6">
        <f>IF(IFERROR(VLOOKUP("1-Detraccion"&amp;Presupuestos[[#This Row],[ID DOCUMENTO]],BD_Pagos[],6,0),0)&gt;Presupuestos[[#This Row],[TOTAL SOLES]],Presupuestos[[#This Row],[TOTAL SOLES]],IFERROR(VLOOKUP("1-Detraccion"&amp;Presupuestos[[#This Row],[ID DOCUMENTO]],BD_Pagos[],6,0),0))</f>
        <v>0</v>
      </c>
      <c r="BM706" s="37"/>
      <c r="BN706" s="3"/>
      <c r="BO706" s="3"/>
      <c r="BP706" s="6"/>
      <c r="BQ70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v>
      </c>
      <c r="BR706" s="23" t="str">
        <f>IF(Presupuestos[[#This Row],[SALDO ME-MN]]&gt;0,"PENDIENTE","CANCELADO")</f>
        <v>PENDIENTE</v>
      </c>
      <c r="BS706" s="23" t="str">
        <f>IF(COUNTIFS($U$4:$U705,Presupuestos[[#This Row],[ID DOCUMENTO]])&gt;=1,IF(B705=Presupuestos[[#This Row],[ID]],"OK","DOC. DUPLICADO"),"OK")</f>
        <v>OK</v>
      </c>
    </row>
    <row r="707" spans="2:71" ht="24" x14ac:dyDescent="0.25">
      <c r="B707" s="34">
        <f>IF(Presupuestos[[#This Row],[ID DOCUMENTO]]=U706,B706,IF(B706="ID",1,B706+1))</f>
        <v>679</v>
      </c>
      <c r="C707" s="2">
        <v>45882</v>
      </c>
      <c r="D707" s="2">
        <v>45882</v>
      </c>
      <c r="E707" s="3" t="s">
        <v>838</v>
      </c>
      <c r="F707" s="25" t="s">
        <v>35</v>
      </c>
      <c r="G707" s="25" t="s">
        <v>223</v>
      </c>
      <c r="H707" s="25" t="s">
        <v>214</v>
      </c>
      <c r="I707" s="36" t="str">
        <f>IFERROR(VLOOKUP(Presupuestos[[#This Row],[AREA]]&amp;Presupuestos[[#This Row],[CONCEPTO]]&amp;Presupuestos[[#This Row],[DESCRIPCION]],Tabla28[[Columna1]:[CÓDIGO NUEVO]],2,0),"")</f>
        <v>P0303002</v>
      </c>
      <c r="J707" s="3" t="s">
        <v>666</v>
      </c>
      <c r="K707" s="3" t="s">
        <v>666</v>
      </c>
      <c r="L707" s="3" t="s">
        <v>666</v>
      </c>
      <c r="M707" s="31" t="s">
        <v>1735</v>
      </c>
      <c r="N707" s="3" t="s">
        <v>47</v>
      </c>
      <c r="O707" s="3" t="s">
        <v>300</v>
      </c>
      <c r="P707" s="3" t="s">
        <v>122</v>
      </c>
      <c r="Q707" s="3" t="str">
        <f>IFERROR(VLOOKUP(Presupuestos[[#This Row],[CLASIFICACIÓN (N)]],Tabla17[],2,0),"")</f>
        <v>Costos de ventas</v>
      </c>
      <c r="R707" s="3" t="str">
        <f>IFERROR(VLOOKUP(Presupuestos[[#This Row],[CLASIFICACIÓN (N)]],Tabla17[],3,0),"")</f>
        <v>Operativo</v>
      </c>
      <c r="S707" s="3" t="s">
        <v>16</v>
      </c>
      <c r="T707" s="3" t="str">
        <f>IFERROR(VLOOKUP(Presupuestos[[#This Row],[ALMACEN]],Tabla5[],2,0),"")</f>
        <v>Arequipa</v>
      </c>
      <c r="U707" s="19" t="str">
        <f>IFERROR(VLOOKUP(Presupuestos[[#This Row],[TIPO DE DOCUMENTO]],Tipo_Documento[],2,0)&amp;Presupuestos[[#This Row],[SERIE]]&amp;Presupuestos[[#This Row],[NUMERO]]&amp;Presupuestos[[#This Row],[RUC]],"")</f>
        <v>01F211243342020517252558</v>
      </c>
      <c r="V707" s="3" t="s">
        <v>120</v>
      </c>
      <c r="W707" s="7">
        <v>45882</v>
      </c>
      <c r="X707" s="7">
        <v>45882</v>
      </c>
      <c r="Y707" s="3" t="s">
        <v>829</v>
      </c>
      <c r="Z707" s="3">
        <v>2433420</v>
      </c>
      <c r="AA707" s="3">
        <f>IFERROR(VLOOKUP(Presupuestos[[#This Row],[RAZON SOCIAL]],CHOOSE({1,2},Clientes_Proveedores[Razon Social],Clientes_Proveedores[Ruc / Dni]),2,0),"-")</f>
        <v>20517252558</v>
      </c>
      <c r="AB707" s="31" t="s">
        <v>714</v>
      </c>
      <c r="AC707" s="3" t="s">
        <v>670</v>
      </c>
      <c r="AD707" s="5">
        <v>0.18</v>
      </c>
      <c r="AE707" s="6">
        <v>6.78</v>
      </c>
      <c r="AF707" s="6">
        <f>Presupuestos[[#This Row],[BASE]]*Presupuestos[[#This Row],[% IGV]]</f>
        <v>1.2203999999999999</v>
      </c>
      <c r="AG707" s="22">
        <f>ROUND(SUM(Presupuestos[[#This Row],[BASE]:[IGV]]),2)</f>
        <v>8</v>
      </c>
      <c r="AH707" s="9" t="str">
        <f>IF(Presupuestos[[#This Row],[MONEDA]]="USD",VLOOKUP(Presupuestos[[#This Row],[FECHA DE EMISION]],Tipo_Cambio[],3,0),"")</f>
        <v/>
      </c>
      <c r="AI707" s="22">
        <f>IFERROR(ROUND(IF(Presupuestos[[#This Row],[MONEDA]]="PEN",Presupuestos[[#This Row],[TOTAL]],Presupuestos[[#This Row],[TOTAL]]*Presupuestos[[#This Row],[TIPO DE CAMBIO]]),2),"")</f>
        <v>8</v>
      </c>
      <c r="AJ707" s="5"/>
      <c r="AK707" s="33" t="s">
        <v>671</v>
      </c>
      <c r="AL707" s="5" t="s">
        <v>715</v>
      </c>
      <c r="AM707" s="23" t="s">
        <v>671</v>
      </c>
      <c r="AN707" s="23" t="s">
        <v>671</v>
      </c>
      <c r="AO707" s="7">
        <f>IFERROR(VLOOKUP("1-"&amp;Presupuestos[[#This Row],[ID DOCUMENTO]],BD_Pagos[],7,0),"")</f>
        <v>45882</v>
      </c>
      <c r="AP707" s="16" t="str">
        <f>IFERROR(VLOOKUP("1-"&amp;Presupuestos[[#This Row],[ID DOCUMENTO]],BD_Pagos[],8,0),"")</f>
        <v>C_Ope_005</v>
      </c>
      <c r="AQ707" s="17">
        <f>IFERROR(VLOOKUP("1-"&amp;Presupuestos[[#This Row],[ID DOCUMENTO]],BD_Pagos[],9,0),"")</f>
        <v>25152</v>
      </c>
      <c r="AR707" s="54"/>
      <c r="AS707" s="7">
        <f>IFERROR(VLOOKUP("2-"&amp;Presupuestos[[#This Row],[ID DOCUMENTO]],BD_Pagos[],7,0),"")</f>
        <v>0</v>
      </c>
      <c r="AT707" s="16" t="str">
        <f>IFERROR(VLOOKUP("2-"&amp;Presupuestos[[#This Row],[ID DOCUMENTO]],BD_Pagos[],8,0),"")</f>
        <v/>
      </c>
      <c r="AU707" s="17">
        <f>IFERROR(VLOOKUP("2-"&amp;Presupuestos[[#This Row],[ID DOCUMENTO]],BD_Pagos[],9,0),"")</f>
        <v>0</v>
      </c>
      <c r="AV707" s="20">
        <f>IF(IFERROR(VLOOKUP("2-"&amp;Presupuestos[[#This Row],[ID DOCUMENTO]],BD_Pagos[],10,0),0)&gt;Presupuestos[[#This Row],[TOTAL SOLES]],Presupuestos[[#This Row],[TOTAL SOLES]],IFERROR(VLOOKUP("2-"&amp;Presupuestos[[#This Row],[ID DOCUMENTO]],BD_Pagos[],10,0),0))</f>
        <v>0</v>
      </c>
      <c r="AW707" s="7"/>
      <c r="AX707" s="16"/>
      <c r="AY707" s="17"/>
      <c r="AZ707" s="20"/>
      <c r="BA707" s="7"/>
      <c r="BB707" s="16"/>
      <c r="BC707" s="17"/>
      <c r="BD707" s="20"/>
      <c r="BE707" s="7">
        <f>IFERROR(VLOOKUP("5-"&amp;Presupuestos[[#This Row],[ID DOCUMENTO]],BD_Pagos[],7,0),"")</f>
        <v>0</v>
      </c>
      <c r="BF707" s="17">
        <f>IFERROR(VLOOKUP("5-"&amp;Presupuestos[[#This Row],[ID DOCUMENTO]],BD_Pagos[],9,0),"")</f>
        <v>0</v>
      </c>
      <c r="BG707" s="20">
        <f>IF(IFERROR(VLOOKUP("5-"&amp;Presupuestos[[#This Row],[ID DOCUMENTO]],BD_Pagos[],10,0),0)&gt;Presupuestos[[#This Row],[TOTAL SOLES]],Presupuestos[[#This Row],[TOTAL SOLES]],IFERROR(VLOOKUP("5-"&amp;Presupuestos[[#This Row],[ID DOCUMENTO]],BD_Pagos[],10,0),0))</f>
        <v>0</v>
      </c>
      <c r="BH707" s="7">
        <f>IFERROR(VLOOKUP("1-Detraccion"&amp;Presupuestos[[#This Row],[ID DOCUMENTO]],BD_Pagos[],2,0),"")</f>
        <v>0</v>
      </c>
      <c r="BI707" s="3" t="str">
        <f>IFERROR(VLOOKUP("1-Detraccion"&amp;Presupuestos[[#This Row],[ID DOCUMENTO]],BD_Pagos[],3,0),"")</f>
        <v/>
      </c>
      <c r="BJ707" s="3">
        <f>IFERROR(VLOOKUP("1-Detraccion"&amp;Presupuestos[[#This Row],[ID DOCUMENTO]],BD_Pagos[],4,0),"")</f>
        <v>0</v>
      </c>
      <c r="BK707" s="6">
        <f>IF(IFERROR(VLOOKUP("1-Detraccion"&amp;Presupuestos[[#This Row],[ID DOCUMENTO]],BD_Pagos[],5,0),0)&gt;Presupuestos[[#This Row],[TOTAL SOLES]],Presupuestos[[#This Row],[TOTAL SOLES]],IFERROR(VLOOKUP("1-Detraccion"&amp;Presupuestos[[#This Row],[ID DOCUMENTO]],BD_Pagos[],5,0),0))</f>
        <v>0</v>
      </c>
      <c r="BL707" s="6">
        <f>IF(IFERROR(VLOOKUP("1-Detraccion"&amp;Presupuestos[[#This Row],[ID DOCUMENTO]],BD_Pagos[],6,0),0)&gt;Presupuestos[[#This Row],[TOTAL SOLES]],Presupuestos[[#This Row],[TOTAL SOLES]],IFERROR(VLOOKUP("1-Detraccion"&amp;Presupuestos[[#This Row],[ID DOCUMENTO]],BD_Pagos[],6,0),0))</f>
        <v>0</v>
      </c>
      <c r="BM707" s="37"/>
      <c r="BN707" s="3"/>
      <c r="BO707" s="3"/>
      <c r="BP707" s="6"/>
      <c r="BQ70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07" s="23" t="str">
        <f>IF(Presupuestos[[#This Row],[SALDO ME-MN]]&gt;0,"PENDIENTE","CANCELADO")</f>
        <v>PENDIENTE</v>
      </c>
      <c r="BS707" s="23" t="str">
        <f>IF(COUNTIFS($U$4:$U706,Presupuestos[[#This Row],[ID DOCUMENTO]])&gt;=1,IF(B706=Presupuestos[[#This Row],[ID]],"OK","DOC. DUPLICADO"),"OK")</f>
        <v>OK</v>
      </c>
    </row>
    <row r="708" spans="2:71" ht="24" x14ac:dyDescent="0.25">
      <c r="B708" s="34">
        <f>IF(Presupuestos[[#This Row],[ID DOCUMENTO]]=U707,B707,IF(B707="ID",1,B707+1))</f>
        <v>680</v>
      </c>
      <c r="C708" s="2">
        <v>45882</v>
      </c>
      <c r="D708" s="2">
        <v>45882</v>
      </c>
      <c r="E708" s="3" t="s">
        <v>838</v>
      </c>
      <c r="F708" s="25" t="s">
        <v>35</v>
      </c>
      <c r="G708" s="25" t="s">
        <v>223</v>
      </c>
      <c r="H708" s="25" t="s">
        <v>214</v>
      </c>
      <c r="I708" s="36" t="str">
        <f>IFERROR(VLOOKUP(Presupuestos[[#This Row],[AREA]]&amp;Presupuestos[[#This Row],[CONCEPTO]]&amp;Presupuestos[[#This Row],[DESCRIPCION]],Tabla28[[Columna1]:[CÓDIGO NUEVO]],2,0),"")</f>
        <v>P0303002</v>
      </c>
      <c r="J708" s="3" t="s">
        <v>666</v>
      </c>
      <c r="K708" s="3" t="s">
        <v>666</v>
      </c>
      <c r="L708" s="3" t="s">
        <v>666</v>
      </c>
      <c r="M708" s="31" t="s">
        <v>1735</v>
      </c>
      <c r="N708" s="3" t="s">
        <v>47</v>
      </c>
      <c r="O708" s="3" t="s">
        <v>300</v>
      </c>
      <c r="P708" s="3" t="s">
        <v>122</v>
      </c>
      <c r="Q708" s="3" t="str">
        <f>IFERROR(VLOOKUP(Presupuestos[[#This Row],[CLASIFICACIÓN (N)]],Tabla17[],2,0),"")</f>
        <v>Costos de ventas</v>
      </c>
      <c r="R708" s="3" t="str">
        <f>IFERROR(VLOOKUP(Presupuestos[[#This Row],[CLASIFICACIÓN (N)]],Tabla17[],3,0),"")</f>
        <v>Operativo</v>
      </c>
      <c r="S708" s="3" t="s">
        <v>16</v>
      </c>
      <c r="T708" s="3" t="str">
        <f>IFERROR(VLOOKUP(Presupuestos[[#This Row],[ALMACEN]],Tabla5[],2,0),"")</f>
        <v>Arequipa</v>
      </c>
      <c r="U708" s="19" t="str">
        <f>IFERROR(VLOOKUP(Presupuestos[[#This Row],[TIPO DE DOCUMENTO]],Tipo_Documento[],2,0)&amp;Presupuestos[[#This Row],[SERIE]]&amp;Presupuestos[[#This Row],[NUMERO]]&amp;Presupuestos[[#This Row],[RUC]],"")</f>
        <v>01F214214332620517252558</v>
      </c>
      <c r="V708" s="3" t="s">
        <v>120</v>
      </c>
      <c r="W708" s="7">
        <v>45882</v>
      </c>
      <c r="X708" s="7">
        <v>45882</v>
      </c>
      <c r="Y708" s="3" t="s">
        <v>716</v>
      </c>
      <c r="Z708" s="3">
        <v>2143326</v>
      </c>
      <c r="AA708" s="3">
        <f>IFERROR(VLOOKUP(Presupuestos[[#This Row],[RAZON SOCIAL]],CHOOSE({1,2},Clientes_Proveedores[Razon Social],Clientes_Proveedores[Ruc / Dni]),2,0),"-")</f>
        <v>20517252558</v>
      </c>
      <c r="AB708" s="31" t="s">
        <v>714</v>
      </c>
      <c r="AC708" s="3" t="s">
        <v>670</v>
      </c>
      <c r="AD708" s="5">
        <v>0.18</v>
      </c>
      <c r="AE708" s="6">
        <v>6.78</v>
      </c>
      <c r="AF708" s="6">
        <f>Presupuestos[[#This Row],[BASE]]*Presupuestos[[#This Row],[% IGV]]</f>
        <v>1.2203999999999999</v>
      </c>
      <c r="AG708" s="22">
        <f>ROUND(SUM(Presupuestos[[#This Row],[BASE]:[IGV]]),2)</f>
        <v>8</v>
      </c>
      <c r="AH708" s="9" t="str">
        <f>IF(Presupuestos[[#This Row],[MONEDA]]="USD",VLOOKUP(Presupuestos[[#This Row],[FECHA DE EMISION]],Tipo_Cambio[],3,0),"")</f>
        <v/>
      </c>
      <c r="AI708" s="22">
        <f>IFERROR(ROUND(IF(Presupuestos[[#This Row],[MONEDA]]="PEN",Presupuestos[[#This Row],[TOTAL]],Presupuestos[[#This Row],[TOTAL]]*Presupuestos[[#This Row],[TIPO DE CAMBIO]]),2),"")</f>
        <v>8</v>
      </c>
      <c r="AJ708" s="5"/>
      <c r="AK708" s="33" t="s">
        <v>671</v>
      </c>
      <c r="AL708" s="5" t="s">
        <v>715</v>
      </c>
      <c r="AM708" s="23" t="s">
        <v>671</v>
      </c>
      <c r="AN708" s="23" t="s">
        <v>671</v>
      </c>
      <c r="AO708" s="7">
        <f>IFERROR(VLOOKUP("1-"&amp;Presupuestos[[#This Row],[ID DOCUMENTO]],BD_Pagos[],7,0),"")</f>
        <v>45882</v>
      </c>
      <c r="AP708" s="16" t="str">
        <f>IFERROR(VLOOKUP("1-"&amp;Presupuestos[[#This Row],[ID DOCUMENTO]],BD_Pagos[],8,0),"")</f>
        <v>C_Ope_005</v>
      </c>
      <c r="AQ708" s="17">
        <f>IFERROR(VLOOKUP("1-"&amp;Presupuestos[[#This Row],[ID DOCUMENTO]],BD_Pagos[],9,0),"")</f>
        <v>25153</v>
      </c>
      <c r="AR708" s="54"/>
      <c r="AS708" s="7">
        <f>IFERROR(VLOOKUP("2-"&amp;Presupuestos[[#This Row],[ID DOCUMENTO]],BD_Pagos[],7,0),"")</f>
        <v>0</v>
      </c>
      <c r="AT708" s="16" t="str">
        <f>IFERROR(VLOOKUP("2-"&amp;Presupuestos[[#This Row],[ID DOCUMENTO]],BD_Pagos[],8,0),"")</f>
        <v/>
      </c>
      <c r="AU708" s="17">
        <f>IFERROR(VLOOKUP("2-"&amp;Presupuestos[[#This Row],[ID DOCUMENTO]],BD_Pagos[],9,0),"")</f>
        <v>0</v>
      </c>
      <c r="AV708" s="20">
        <f>IF(IFERROR(VLOOKUP("2-"&amp;Presupuestos[[#This Row],[ID DOCUMENTO]],BD_Pagos[],10,0),0)&gt;Presupuestos[[#This Row],[TOTAL SOLES]],Presupuestos[[#This Row],[TOTAL SOLES]],IFERROR(VLOOKUP("2-"&amp;Presupuestos[[#This Row],[ID DOCUMENTO]],BD_Pagos[],10,0),0))</f>
        <v>0</v>
      </c>
      <c r="AW708" s="7"/>
      <c r="AX708" s="16"/>
      <c r="AY708" s="17"/>
      <c r="AZ708" s="20"/>
      <c r="BA708" s="7"/>
      <c r="BB708" s="16"/>
      <c r="BC708" s="17"/>
      <c r="BD708" s="20"/>
      <c r="BE708" s="7">
        <f>IFERROR(VLOOKUP("5-"&amp;Presupuestos[[#This Row],[ID DOCUMENTO]],BD_Pagos[],7,0),"")</f>
        <v>0</v>
      </c>
      <c r="BF708" s="17">
        <f>IFERROR(VLOOKUP("5-"&amp;Presupuestos[[#This Row],[ID DOCUMENTO]],BD_Pagos[],9,0),"")</f>
        <v>0</v>
      </c>
      <c r="BG708" s="20">
        <f>IF(IFERROR(VLOOKUP("5-"&amp;Presupuestos[[#This Row],[ID DOCUMENTO]],BD_Pagos[],10,0),0)&gt;Presupuestos[[#This Row],[TOTAL SOLES]],Presupuestos[[#This Row],[TOTAL SOLES]],IFERROR(VLOOKUP("5-"&amp;Presupuestos[[#This Row],[ID DOCUMENTO]],BD_Pagos[],10,0),0))</f>
        <v>0</v>
      </c>
      <c r="BH708" s="7">
        <f>IFERROR(VLOOKUP("1-Detraccion"&amp;Presupuestos[[#This Row],[ID DOCUMENTO]],BD_Pagos[],2,0),"")</f>
        <v>0</v>
      </c>
      <c r="BI708" s="3" t="str">
        <f>IFERROR(VLOOKUP("1-Detraccion"&amp;Presupuestos[[#This Row],[ID DOCUMENTO]],BD_Pagos[],3,0),"")</f>
        <v/>
      </c>
      <c r="BJ708" s="3">
        <f>IFERROR(VLOOKUP("1-Detraccion"&amp;Presupuestos[[#This Row],[ID DOCUMENTO]],BD_Pagos[],4,0),"")</f>
        <v>0</v>
      </c>
      <c r="BK708" s="6">
        <f>IF(IFERROR(VLOOKUP("1-Detraccion"&amp;Presupuestos[[#This Row],[ID DOCUMENTO]],BD_Pagos[],5,0),0)&gt;Presupuestos[[#This Row],[TOTAL SOLES]],Presupuestos[[#This Row],[TOTAL SOLES]],IFERROR(VLOOKUP("1-Detraccion"&amp;Presupuestos[[#This Row],[ID DOCUMENTO]],BD_Pagos[],5,0),0))</f>
        <v>0</v>
      </c>
      <c r="BL708" s="6">
        <f>IF(IFERROR(VLOOKUP("1-Detraccion"&amp;Presupuestos[[#This Row],[ID DOCUMENTO]],BD_Pagos[],6,0),0)&gt;Presupuestos[[#This Row],[TOTAL SOLES]],Presupuestos[[#This Row],[TOTAL SOLES]],IFERROR(VLOOKUP("1-Detraccion"&amp;Presupuestos[[#This Row],[ID DOCUMENTO]],BD_Pagos[],6,0),0))</f>
        <v>0</v>
      </c>
      <c r="BM708" s="37"/>
      <c r="BN708" s="3"/>
      <c r="BO708" s="3"/>
      <c r="BP708" s="6"/>
      <c r="BQ70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08" s="23" t="str">
        <f>IF(Presupuestos[[#This Row],[SALDO ME-MN]]&gt;0,"PENDIENTE","CANCELADO")</f>
        <v>PENDIENTE</v>
      </c>
      <c r="BS708" s="23" t="str">
        <f>IF(COUNTIFS($U$4:$U707,Presupuestos[[#This Row],[ID DOCUMENTO]])&gt;=1,IF(B707=Presupuestos[[#This Row],[ID]],"OK","DOC. DUPLICADO"),"OK")</f>
        <v>OK</v>
      </c>
    </row>
    <row r="709" spans="2:71" ht="60" x14ac:dyDescent="0.25">
      <c r="B709" s="34">
        <f>IF(Presupuestos[[#This Row],[ID DOCUMENTO]]=U708,B708,IF(B708="ID",1,B708+1))</f>
        <v>681</v>
      </c>
      <c r="C709" s="2">
        <v>45869</v>
      </c>
      <c r="D709" s="2">
        <v>45869</v>
      </c>
      <c r="E709" s="3" t="s">
        <v>1736</v>
      </c>
      <c r="F709" s="25" t="s">
        <v>43</v>
      </c>
      <c r="G709" s="25" t="s">
        <v>147</v>
      </c>
      <c r="H709" s="25" t="s">
        <v>302</v>
      </c>
      <c r="I709" s="36" t="str">
        <f>IFERROR(VLOOKUP(Presupuestos[[#This Row],[AREA]]&amp;Presupuestos[[#This Row],[CONCEPTO]]&amp;Presupuestos[[#This Row],[DESCRIPCION]],Tabla28[[Columna1]:[CÓDIGO NUEVO]],2,0),"")</f>
        <v>P0402002</v>
      </c>
      <c r="J709" s="3" t="s">
        <v>666</v>
      </c>
      <c r="K709" s="3" t="s">
        <v>666</v>
      </c>
      <c r="L709" s="3" t="s">
        <v>666</v>
      </c>
      <c r="M709" s="31" t="s">
        <v>1737</v>
      </c>
      <c r="N709" s="3"/>
      <c r="O709" s="3" t="s">
        <v>315</v>
      </c>
      <c r="P709" s="3" t="s">
        <v>147</v>
      </c>
      <c r="Q709" s="3" t="str">
        <f>IFERROR(VLOOKUP(Presupuestos[[#This Row],[CLASIFICACIÓN (N)]],Tabla17[],2,0),"")</f>
        <v>Gastos financieros</v>
      </c>
      <c r="R709" s="3" t="str">
        <f>IFERROR(VLOOKUP(Presupuestos[[#This Row],[CLASIFICACIÓN (N)]],Tabla17[],3,0),"")</f>
        <v>Operativo</v>
      </c>
      <c r="S709" s="3" t="s">
        <v>16</v>
      </c>
      <c r="T709" s="3" t="str">
        <f>IFERROR(VLOOKUP(Presupuestos[[#This Row],[ALMACEN]],Tabla5[],2,0),"")</f>
        <v>Arequipa</v>
      </c>
      <c r="U709" s="19" t="str">
        <f>IFERROR(VLOOKUP(Presupuestos[[#This Row],[TIPO DE DOCUMENTO]],Tipo_Documento[],2,0)&amp;Presupuestos[[#This Row],[SERIE]]&amp;Presupuestos[[#This Row],[NUMERO]]&amp;Presupuestos[[#This Row],[RUC]],"")</f>
        <v>01F0023930420606100893</v>
      </c>
      <c r="V709" s="3" t="s">
        <v>120</v>
      </c>
      <c r="W709" s="7">
        <v>45869</v>
      </c>
      <c r="X709" s="7">
        <v>45869</v>
      </c>
      <c r="Y709" s="3" t="s">
        <v>721</v>
      </c>
      <c r="Z709" s="3">
        <v>39304</v>
      </c>
      <c r="AA709" s="3">
        <f>IFERROR(VLOOKUP(Presupuestos[[#This Row],[RAZON SOCIAL]],CHOOSE({1,2},Clientes_Proveedores[Razon Social],Clientes_Proveedores[Ruc / Dni]),2,0),"-")</f>
        <v>20606100893</v>
      </c>
      <c r="AB709" s="31" t="s">
        <v>1738</v>
      </c>
      <c r="AC709" s="3" t="s">
        <v>670</v>
      </c>
      <c r="AD709" s="5"/>
      <c r="AE709" s="6">
        <v>243.7</v>
      </c>
      <c r="AF709" s="6">
        <f>Presupuestos[[#This Row],[BASE]]*Presupuestos[[#This Row],[% IGV]]</f>
        <v>0</v>
      </c>
      <c r="AG709" s="22">
        <f>ROUND(SUM(Presupuestos[[#This Row],[BASE]:[IGV]]),2)</f>
        <v>243.7</v>
      </c>
      <c r="AH709" s="9" t="str">
        <f>IF(Presupuestos[[#This Row],[MONEDA]]="USD",VLOOKUP(Presupuestos[[#This Row],[FECHA DE EMISION]],Tipo_Cambio[],3,0),"")</f>
        <v/>
      </c>
      <c r="AI709" s="22">
        <f>IFERROR(ROUND(IF(Presupuestos[[#This Row],[MONEDA]]="PEN",Presupuestos[[#This Row],[TOTAL]],Presupuestos[[#This Row],[TOTAL]]*Presupuestos[[#This Row],[TIPO DE CAMBIO]]),2),"")</f>
        <v>243.7</v>
      </c>
      <c r="AJ709" s="5"/>
      <c r="AK709" s="33" t="s">
        <v>671</v>
      </c>
      <c r="AL709" s="5" t="s">
        <v>680</v>
      </c>
      <c r="AM709" s="23" t="s">
        <v>671</v>
      </c>
      <c r="AN709" s="23" t="s">
        <v>671</v>
      </c>
      <c r="AO709" s="7">
        <f>IFERROR(VLOOKUP("1-"&amp;Presupuestos[[#This Row],[ID DOCUMENTO]],BD_Pagos[],7,0),"")</f>
        <v>0</v>
      </c>
      <c r="AP709" s="16" t="str">
        <f>IFERROR(VLOOKUP("1-"&amp;Presupuestos[[#This Row],[ID DOCUMENTO]],BD_Pagos[],8,0),"")</f>
        <v/>
      </c>
      <c r="AQ709" s="17" t="str">
        <f>IFERROR(VLOOKUP("1-"&amp;Presupuestos[[#This Row],[ID DOCUMENTO]],BD_Pagos[],9,0),"")</f>
        <v/>
      </c>
      <c r="AR709" s="54"/>
      <c r="AS709" s="7">
        <f>IFERROR(VLOOKUP("2-"&amp;Presupuestos[[#This Row],[ID DOCUMENTO]],BD_Pagos[],7,0),"")</f>
        <v>0</v>
      </c>
      <c r="AT709" s="16" t="str">
        <f>IFERROR(VLOOKUP("2-"&amp;Presupuestos[[#This Row],[ID DOCUMENTO]],BD_Pagos[],8,0),"")</f>
        <v/>
      </c>
      <c r="AU709" s="17">
        <f>IFERROR(VLOOKUP("2-"&amp;Presupuestos[[#This Row],[ID DOCUMENTO]],BD_Pagos[],9,0),"")</f>
        <v>0</v>
      </c>
      <c r="AV709" s="20">
        <f>IF(IFERROR(VLOOKUP("2-"&amp;Presupuestos[[#This Row],[ID DOCUMENTO]],BD_Pagos[],10,0),0)&gt;Presupuestos[[#This Row],[TOTAL SOLES]],Presupuestos[[#This Row],[TOTAL SOLES]],IFERROR(VLOOKUP("2-"&amp;Presupuestos[[#This Row],[ID DOCUMENTO]],BD_Pagos[],10,0),0))</f>
        <v>0</v>
      </c>
      <c r="AW709" s="7"/>
      <c r="AX709" s="16"/>
      <c r="AY709" s="17"/>
      <c r="AZ709" s="20"/>
      <c r="BA709" s="7"/>
      <c r="BB709" s="16"/>
      <c r="BC709" s="17"/>
      <c r="BD709" s="20"/>
      <c r="BE709" s="7">
        <f>IFERROR(VLOOKUP("5-"&amp;Presupuestos[[#This Row],[ID DOCUMENTO]],BD_Pagos[],7,0),"")</f>
        <v>0</v>
      </c>
      <c r="BF709" s="17">
        <f>IFERROR(VLOOKUP("5-"&amp;Presupuestos[[#This Row],[ID DOCUMENTO]],BD_Pagos[],9,0),"")</f>
        <v>0</v>
      </c>
      <c r="BG709" s="20">
        <f>IF(IFERROR(VLOOKUP("5-"&amp;Presupuestos[[#This Row],[ID DOCUMENTO]],BD_Pagos[],10,0),0)&gt;Presupuestos[[#This Row],[TOTAL SOLES]],Presupuestos[[#This Row],[TOTAL SOLES]],IFERROR(VLOOKUP("5-"&amp;Presupuestos[[#This Row],[ID DOCUMENTO]],BD_Pagos[],10,0),0))</f>
        <v>0</v>
      </c>
      <c r="BH709" s="7">
        <f>IFERROR(VLOOKUP("1-Detraccion"&amp;Presupuestos[[#This Row],[ID DOCUMENTO]],BD_Pagos[],2,0),"")</f>
        <v>0</v>
      </c>
      <c r="BI709" s="3" t="str">
        <f>IFERROR(VLOOKUP("1-Detraccion"&amp;Presupuestos[[#This Row],[ID DOCUMENTO]],BD_Pagos[],3,0),"")</f>
        <v/>
      </c>
      <c r="BJ709" s="3">
        <f>IFERROR(VLOOKUP("1-Detraccion"&amp;Presupuestos[[#This Row],[ID DOCUMENTO]],BD_Pagos[],4,0),"")</f>
        <v>0</v>
      </c>
      <c r="BK709" s="6">
        <f>IF(IFERROR(VLOOKUP("1-Detraccion"&amp;Presupuestos[[#This Row],[ID DOCUMENTO]],BD_Pagos[],5,0),0)&gt;Presupuestos[[#This Row],[TOTAL SOLES]],Presupuestos[[#This Row],[TOTAL SOLES]],IFERROR(VLOOKUP("1-Detraccion"&amp;Presupuestos[[#This Row],[ID DOCUMENTO]],BD_Pagos[],5,0),0))</f>
        <v>0</v>
      </c>
      <c r="BL709" s="6">
        <f>IF(IFERROR(VLOOKUP("1-Detraccion"&amp;Presupuestos[[#This Row],[ID DOCUMENTO]],BD_Pagos[],6,0),0)&gt;Presupuestos[[#This Row],[TOTAL SOLES]],Presupuestos[[#This Row],[TOTAL SOLES]],IFERROR(VLOOKUP("1-Detraccion"&amp;Presupuestos[[#This Row],[ID DOCUMENTO]],BD_Pagos[],6,0),0))</f>
        <v>0</v>
      </c>
      <c r="BM709" s="37"/>
      <c r="BN709" s="3"/>
      <c r="BO709" s="3"/>
      <c r="BP709" s="6"/>
      <c r="BQ70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243.7</v>
      </c>
      <c r="BR709" s="23" t="str">
        <f>IF(Presupuestos[[#This Row],[SALDO ME-MN]]&gt;0,"PENDIENTE","CANCELADO")</f>
        <v>PENDIENTE</v>
      </c>
      <c r="BS709" s="23" t="str">
        <f>IF(COUNTIFS($U$4:$U708,Presupuestos[[#This Row],[ID DOCUMENTO]])&gt;=1,IF(B708=Presupuestos[[#This Row],[ID]],"OK","DOC. DUPLICADO"),"OK")</f>
        <v>OK</v>
      </c>
    </row>
    <row r="710" spans="2:71" ht="60" x14ac:dyDescent="0.25">
      <c r="B710" s="34">
        <f>IF(Presupuestos[[#This Row],[ID DOCUMENTO]]=U709,B709,IF(B709="ID",1,B709+1))</f>
        <v>682</v>
      </c>
      <c r="C710" s="2">
        <v>45869</v>
      </c>
      <c r="D710" s="2">
        <v>45869</v>
      </c>
      <c r="E710" s="3" t="s">
        <v>1736</v>
      </c>
      <c r="F710" s="25" t="s">
        <v>43</v>
      </c>
      <c r="G710" s="25" t="s">
        <v>147</v>
      </c>
      <c r="H710" s="25" t="s">
        <v>302</v>
      </c>
      <c r="I710" s="36" t="str">
        <f>IFERROR(VLOOKUP(Presupuestos[[#This Row],[AREA]]&amp;Presupuestos[[#This Row],[CONCEPTO]]&amp;Presupuestos[[#This Row],[DESCRIPCION]],Tabla28[[Columna1]:[CÓDIGO NUEVO]],2,0),"")</f>
        <v>P0402002</v>
      </c>
      <c r="J710" s="3" t="s">
        <v>666</v>
      </c>
      <c r="K710" s="3" t="s">
        <v>666</v>
      </c>
      <c r="L710" s="3" t="s">
        <v>666</v>
      </c>
      <c r="M710" s="31" t="s">
        <v>1739</v>
      </c>
      <c r="N710" s="3"/>
      <c r="O710" s="3" t="s">
        <v>315</v>
      </c>
      <c r="P710" s="3" t="s">
        <v>147</v>
      </c>
      <c r="Q710" s="3" t="str">
        <f>IFERROR(VLOOKUP(Presupuestos[[#This Row],[CLASIFICACIÓN (N)]],Tabla17[],2,0),"")</f>
        <v>Gastos financieros</v>
      </c>
      <c r="R710" s="3" t="str">
        <f>IFERROR(VLOOKUP(Presupuestos[[#This Row],[CLASIFICACIÓN (N)]],Tabla17[],3,0),"")</f>
        <v>Operativo</v>
      </c>
      <c r="S710" s="3" t="s">
        <v>16</v>
      </c>
      <c r="T710" s="3" t="str">
        <f>IFERROR(VLOOKUP(Presupuestos[[#This Row],[ALMACEN]],Tabla5[],2,0),"")</f>
        <v>Arequipa</v>
      </c>
      <c r="U710" s="19" t="str">
        <f>IFERROR(VLOOKUP(Presupuestos[[#This Row],[TIPO DE DOCUMENTO]],Tipo_Documento[],2,0)&amp;Presupuestos[[#This Row],[SERIE]]&amp;Presupuestos[[#This Row],[NUMERO]]&amp;Presupuestos[[#This Row],[RUC]],"")</f>
        <v>01F0023927720606100893</v>
      </c>
      <c r="V710" s="3" t="s">
        <v>120</v>
      </c>
      <c r="W710" s="7">
        <v>45869</v>
      </c>
      <c r="X710" s="7">
        <v>45869</v>
      </c>
      <c r="Y710" s="3" t="s">
        <v>721</v>
      </c>
      <c r="Z710" s="3">
        <v>39277</v>
      </c>
      <c r="AA710" s="3">
        <f>IFERROR(VLOOKUP(Presupuestos[[#This Row],[RAZON SOCIAL]],CHOOSE({1,2},Clientes_Proveedores[Razon Social],Clientes_Proveedores[Ruc / Dni]),2,0),"-")</f>
        <v>20606100893</v>
      </c>
      <c r="AB710" s="31" t="s">
        <v>1738</v>
      </c>
      <c r="AC710" s="3" t="s">
        <v>670</v>
      </c>
      <c r="AD710" s="5">
        <v>0.18</v>
      </c>
      <c r="AE710" s="6">
        <v>152.80000000000001</v>
      </c>
      <c r="AF710" s="6">
        <f>Presupuestos[[#This Row],[BASE]]*Presupuestos[[#This Row],[% IGV]]</f>
        <v>27.504000000000001</v>
      </c>
      <c r="AG710" s="22">
        <f>ROUND(SUM(Presupuestos[[#This Row],[BASE]:[IGV]]),2)</f>
        <v>180.3</v>
      </c>
      <c r="AH710" s="9" t="str">
        <f>IF(Presupuestos[[#This Row],[MONEDA]]="USD",VLOOKUP(Presupuestos[[#This Row],[FECHA DE EMISION]],Tipo_Cambio[],3,0),"")</f>
        <v/>
      </c>
      <c r="AI710" s="22">
        <f>IFERROR(ROUND(IF(Presupuestos[[#This Row],[MONEDA]]="PEN",Presupuestos[[#This Row],[TOTAL]],Presupuestos[[#This Row],[TOTAL]]*Presupuestos[[#This Row],[TIPO DE CAMBIO]]),2),"")</f>
        <v>180.3</v>
      </c>
      <c r="AJ710" s="5"/>
      <c r="AK710" s="33" t="s">
        <v>671</v>
      </c>
      <c r="AL710" s="5" t="s">
        <v>680</v>
      </c>
      <c r="AM710" s="23" t="s">
        <v>671</v>
      </c>
      <c r="AN710" s="23" t="s">
        <v>671</v>
      </c>
      <c r="AO710" s="7">
        <f>IFERROR(VLOOKUP("1-"&amp;Presupuestos[[#This Row],[ID DOCUMENTO]],BD_Pagos[],7,0),"")</f>
        <v>0</v>
      </c>
      <c r="AP710" s="16" t="str">
        <f>IFERROR(VLOOKUP("1-"&amp;Presupuestos[[#This Row],[ID DOCUMENTO]],BD_Pagos[],8,0),"")</f>
        <v/>
      </c>
      <c r="AQ710" s="17" t="str">
        <f>IFERROR(VLOOKUP("1-"&amp;Presupuestos[[#This Row],[ID DOCUMENTO]],BD_Pagos[],9,0),"")</f>
        <v/>
      </c>
      <c r="AR710" s="54"/>
      <c r="AS710" s="7">
        <f>IFERROR(VLOOKUP("2-"&amp;Presupuestos[[#This Row],[ID DOCUMENTO]],BD_Pagos[],7,0),"")</f>
        <v>0</v>
      </c>
      <c r="AT710" s="16" t="str">
        <f>IFERROR(VLOOKUP("2-"&amp;Presupuestos[[#This Row],[ID DOCUMENTO]],BD_Pagos[],8,0),"")</f>
        <v/>
      </c>
      <c r="AU710" s="17">
        <f>IFERROR(VLOOKUP("2-"&amp;Presupuestos[[#This Row],[ID DOCUMENTO]],BD_Pagos[],9,0),"")</f>
        <v>0</v>
      </c>
      <c r="AV710" s="20">
        <f>IF(IFERROR(VLOOKUP("2-"&amp;Presupuestos[[#This Row],[ID DOCUMENTO]],BD_Pagos[],10,0),0)&gt;Presupuestos[[#This Row],[TOTAL SOLES]],Presupuestos[[#This Row],[TOTAL SOLES]],IFERROR(VLOOKUP("2-"&amp;Presupuestos[[#This Row],[ID DOCUMENTO]],BD_Pagos[],10,0),0))</f>
        <v>0</v>
      </c>
      <c r="AW710" s="7"/>
      <c r="AX710" s="16"/>
      <c r="AY710" s="17"/>
      <c r="AZ710" s="20"/>
      <c r="BA710" s="7"/>
      <c r="BB710" s="16"/>
      <c r="BC710" s="17"/>
      <c r="BD710" s="20"/>
      <c r="BE710" s="7">
        <f>IFERROR(VLOOKUP("5-"&amp;Presupuestos[[#This Row],[ID DOCUMENTO]],BD_Pagos[],7,0),"")</f>
        <v>0</v>
      </c>
      <c r="BF710" s="17">
        <f>IFERROR(VLOOKUP("5-"&amp;Presupuestos[[#This Row],[ID DOCUMENTO]],BD_Pagos[],9,0),"")</f>
        <v>0</v>
      </c>
      <c r="BG710" s="20">
        <f>IF(IFERROR(VLOOKUP("5-"&amp;Presupuestos[[#This Row],[ID DOCUMENTO]],BD_Pagos[],10,0),0)&gt;Presupuestos[[#This Row],[TOTAL SOLES]],Presupuestos[[#This Row],[TOTAL SOLES]],IFERROR(VLOOKUP("5-"&amp;Presupuestos[[#This Row],[ID DOCUMENTO]],BD_Pagos[],10,0),0))</f>
        <v>0</v>
      </c>
      <c r="BH710" s="7">
        <f>IFERROR(VLOOKUP("1-Detraccion"&amp;Presupuestos[[#This Row],[ID DOCUMENTO]],BD_Pagos[],2,0),"")</f>
        <v>0</v>
      </c>
      <c r="BI710" s="3" t="str">
        <f>IFERROR(VLOOKUP("1-Detraccion"&amp;Presupuestos[[#This Row],[ID DOCUMENTO]],BD_Pagos[],3,0),"")</f>
        <v/>
      </c>
      <c r="BJ710" s="3">
        <f>IFERROR(VLOOKUP("1-Detraccion"&amp;Presupuestos[[#This Row],[ID DOCUMENTO]],BD_Pagos[],4,0),"")</f>
        <v>0</v>
      </c>
      <c r="BK710" s="6">
        <f>IF(IFERROR(VLOOKUP("1-Detraccion"&amp;Presupuestos[[#This Row],[ID DOCUMENTO]],BD_Pagos[],5,0),0)&gt;Presupuestos[[#This Row],[TOTAL SOLES]],Presupuestos[[#This Row],[TOTAL SOLES]],IFERROR(VLOOKUP("1-Detraccion"&amp;Presupuestos[[#This Row],[ID DOCUMENTO]],BD_Pagos[],5,0),0))</f>
        <v>0</v>
      </c>
      <c r="BL710" s="6">
        <f>IF(IFERROR(VLOOKUP("1-Detraccion"&amp;Presupuestos[[#This Row],[ID DOCUMENTO]],BD_Pagos[],6,0),0)&gt;Presupuestos[[#This Row],[TOTAL SOLES]],Presupuestos[[#This Row],[TOTAL SOLES]],IFERROR(VLOOKUP("1-Detraccion"&amp;Presupuestos[[#This Row],[ID DOCUMENTO]],BD_Pagos[],6,0),0))</f>
        <v>0</v>
      </c>
      <c r="BM710" s="37"/>
      <c r="BN710" s="3"/>
      <c r="BO710" s="3"/>
      <c r="BP710" s="6"/>
      <c r="BQ71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180.3</v>
      </c>
      <c r="BR710" s="23" t="str">
        <f>IF(Presupuestos[[#This Row],[SALDO ME-MN]]&gt;0,"PENDIENTE","CANCELADO")</f>
        <v>PENDIENTE</v>
      </c>
      <c r="BS710" s="23" t="str">
        <f>IF(COUNTIFS($U$4:$U709,Presupuestos[[#This Row],[ID DOCUMENTO]])&gt;=1,IF(B709=Presupuestos[[#This Row],[ID]],"OK","DOC. DUPLICADO"),"OK")</f>
        <v>OK</v>
      </c>
    </row>
    <row r="711" spans="2:71" ht="48" x14ac:dyDescent="0.25">
      <c r="B711" s="34">
        <f>IF(Presupuestos[[#This Row],[ID DOCUMENTO]]=U710,B710,IF(B710="ID",1,B710+1))</f>
        <v>683</v>
      </c>
      <c r="C711" s="2">
        <v>45853</v>
      </c>
      <c r="D711" s="2">
        <v>45853</v>
      </c>
      <c r="E711" s="3" t="s">
        <v>1736</v>
      </c>
      <c r="F711" s="25" t="s">
        <v>43</v>
      </c>
      <c r="G711" s="25" t="s">
        <v>147</v>
      </c>
      <c r="H711" s="25" t="s">
        <v>302</v>
      </c>
      <c r="I711" s="36" t="str">
        <f>IFERROR(VLOOKUP(Presupuestos[[#This Row],[AREA]]&amp;Presupuestos[[#This Row],[CONCEPTO]]&amp;Presupuestos[[#This Row],[DESCRIPCION]],Tabla28[[Columna1]:[CÓDIGO NUEVO]],2,0),"")</f>
        <v>P0402002</v>
      </c>
      <c r="J711" s="3" t="s">
        <v>666</v>
      </c>
      <c r="K711" s="3" t="s">
        <v>666</v>
      </c>
      <c r="L711" s="3" t="s">
        <v>666</v>
      </c>
      <c r="M711" s="31" t="s">
        <v>1740</v>
      </c>
      <c r="N711" s="3"/>
      <c r="O711" s="3" t="s">
        <v>315</v>
      </c>
      <c r="P711" s="3" t="s">
        <v>147</v>
      </c>
      <c r="Q711" s="3" t="str">
        <f>IFERROR(VLOOKUP(Presupuestos[[#This Row],[CLASIFICACIÓN (N)]],Tabla17[],2,0),"")</f>
        <v>Gastos financieros</v>
      </c>
      <c r="R711" s="3" t="str">
        <f>IFERROR(VLOOKUP(Presupuestos[[#This Row],[CLASIFICACIÓN (N)]],Tabla17[],3,0),"")</f>
        <v>Operativo</v>
      </c>
      <c r="S711" s="3" t="s">
        <v>16</v>
      </c>
      <c r="T711" s="3" t="str">
        <f>IFERROR(VLOOKUP(Presupuestos[[#This Row],[ALMACEN]],Tabla5[],2,0),"")</f>
        <v>Arequipa</v>
      </c>
      <c r="U711" s="19" t="str">
        <f>IFERROR(VLOOKUP(Presupuestos[[#This Row],[TIPO DE DOCUMENTO]],Tipo_Documento[],2,0)&amp;Presupuestos[[#This Row],[SERIE]]&amp;Presupuestos[[#This Row],[NUMERO]]&amp;Presupuestos[[#This Row],[RUC]],"")</f>
        <v>01F0023761920606100893</v>
      </c>
      <c r="V711" s="3" t="s">
        <v>120</v>
      </c>
      <c r="W711" s="7">
        <v>45853</v>
      </c>
      <c r="X711" s="7">
        <v>45853</v>
      </c>
      <c r="Y711" s="3" t="s">
        <v>721</v>
      </c>
      <c r="Z711" s="3">
        <v>37619</v>
      </c>
      <c r="AA711" s="3">
        <f>IFERROR(VLOOKUP(Presupuestos[[#This Row],[RAZON SOCIAL]],CHOOSE({1,2},Clientes_Proveedores[Razon Social],Clientes_Proveedores[Ruc / Dni]),2,0),"-")</f>
        <v>20606100893</v>
      </c>
      <c r="AB711" s="31" t="s">
        <v>1738</v>
      </c>
      <c r="AC711" s="3" t="s">
        <v>801</v>
      </c>
      <c r="AD711" s="5"/>
      <c r="AE711" s="6">
        <v>62.26</v>
      </c>
      <c r="AF711" s="6">
        <f>Presupuestos[[#This Row],[BASE]]*Presupuestos[[#This Row],[% IGV]]</f>
        <v>0</v>
      </c>
      <c r="AG711" s="22">
        <f>ROUND(SUM(Presupuestos[[#This Row],[BASE]:[IGV]]),2)</f>
        <v>62.26</v>
      </c>
      <c r="AH711" s="9">
        <f>IF(Presupuestos[[#This Row],[MONEDA]]="USD",VLOOKUP(Presupuestos[[#This Row],[FECHA DE EMISION]],Tipo_Cambio[],3,0),"")</f>
        <v>3.569</v>
      </c>
      <c r="AI711" s="22">
        <f>IFERROR(ROUND(IF(Presupuestos[[#This Row],[MONEDA]]="PEN",Presupuestos[[#This Row],[TOTAL]],Presupuestos[[#This Row],[TOTAL]]*Presupuestos[[#This Row],[TIPO DE CAMBIO]]),2),"")</f>
        <v>222.21</v>
      </c>
      <c r="AJ711" s="5"/>
      <c r="AK711" s="33" t="s">
        <v>671</v>
      </c>
      <c r="AL711" s="5" t="s">
        <v>680</v>
      </c>
      <c r="AM711" s="23" t="s">
        <v>671</v>
      </c>
      <c r="AN711" s="23" t="s">
        <v>671</v>
      </c>
      <c r="AO711" s="7">
        <f>IFERROR(VLOOKUP("1-"&amp;Presupuestos[[#This Row],[ID DOCUMENTO]],BD_Pagos[],7,0),"")</f>
        <v>0</v>
      </c>
      <c r="AP711" s="16" t="str">
        <f>IFERROR(VLOOKUP("1-"&amp;Presupuestos[[#This Row],[ID DOCUMENTO]],BD_Pagos[],8,0),"")</f>
        <v/>
      </c>
      <c r="AQ711" s="17" t="str">
        <f>IFERROR(VLOOKUP("1-"&amp;Presupuestos[[#This Row],[ID DOCUMENTO]],BD_Pagos[],9,0),"")</f>
        <v/>
      </c>
      <c r="AR711" s="54"/>
      <c r="AS711" s="7">
        <f>IFERROR(VLOOKUP("2-"&amp;Presupuestos[[#This Row],[ID DOCUMENTO]],BD_Pagos[],7,0),"")</f>
        <v>0</v>
      </c>
      <c r="AT711" s="16" t="str">
        <f>IFERROR(VLOOKUP("2-"&amp;Presupuestos[[#This Row],[ID DOCUMENTO]],BD_Pagos[],8,0),"")</f>
        <v/>
      </c>
      <c r="AU711" s="17">
        <f>IFERROR(VLOOKUP("2-"&amp;Presupuestos[[#This Row],[ID DOCUMENTO]],BD_Pagos[],9,0),"")</f>
        <v>0</v>
      </c>
      <c r="AV711" s="20">
        <f>IF(IFERROR(VLOOKUP("2-"&amp;Presupuestos[[#This Row],[ID DOCUMENTO]],BD_Pagos[],10,0),0)&gt;Presupuestos[[#This Row],[TOTAL SOLES]],Presupuestos[[#This Row],[TOTAL SOLES]],IFERROR(VLOOKUP("2-"&amp;Presupuestos[[#This Row],[ID DOCUMENTO]],BD_Pagos[],10,0),0))</f>
        <v>0</v>
      </c>
      <c r="AW711" s="7"/>
      <c r="AX711" s="16"/>
      <c r="AY711" s="17"/>
      <c r="AZ711" s="20"/>
      <c r="BA711" s="7"/>
      <c r="BB711" s="16"/>
      <c r="BC711" s="17"/>
      <c r="BD711" s="20"/>
      <c r="BE711" s="7">
        <f>IFERROR(VLOOKUP("5-"&amp;Presupuestos[[#This Row],[ID DOCUMENTO]],BD_Pagos[],7,0),"")</f>
        <v>0</v>
      </c>
      <c r="BF711" s="17">
        <f>IFERROR(VLOOKUP("5-"&amp;Presupuestos[[#This Row],[ID DOCUMENTO]],BD_Pagos[],9,0),"")</f>
        <v>0</v>
      </c>
      <c r="BG711" s="20">
        <f>IF(IFERROR(VLOOKUP("5-"&amp;Presupuestos[[#This Row],[ID DOCUMENTO]],BD_Pagos[],10,0),0)&gt;Presupuestos[[#This Row],[TOTAL SOLES]],Presupuestos[[#This Row],[TOTAL SOLES]],IFERROR(VLOOKUP("5-"&amp;Presupuestos[[#This Row],[ID DOCUMENTO]],BD_Pagos[],10,0),0))</f>
        <v>0</v>
      </c>
      <c r="BH711" s="7">
        <f>IFERROR(VLOOKUP("1-Detraccion"&amp;Presupuestos[[#This Row],[ID DOCUMENTO]],BD_Pagos[],2,0),"")</f>
        <v>0</v>
      </c>
      <c r="BI711" s="3" t="str">
        <f>IFERROR(VLOOKUP("1-Detraccion"&amp;Presupuestos[[#This Row],[ID DOCUMENTO]],BD_Pagos[],3,0),"")</f>
        <v/>
      </c>
      <c r="BJ711" s="3">
        <f>IFERROR(VLOOKUP("1-Detraccion"&amp;Presupuestos[[#This Row],[ID DOCUMENTO]],BD_Pagos[],4,0),"")</f>
        <v>0</v>
      </c>
      <c r="BK711" s="6">
        <f>IF(IFERROR(VLOOKUP("1-Detraccion"&amp;Presupuestos[[#This Row],[ID DOCUMENTO]],BD_Pagos[],5,0),0)&gt;Presupuestos[[#This Row],[TOTAL SOLES]],Presupuestos[[#This Row],[TOTAL SOLES]],IFERROR(VLOOKUP("1-Detraccion"&amp;Presupuestos[[#This Row],[ID DOCUMENTO]],BD_Pagos[],5,0),0))</f>
        <v>0</v>
      </c>
      <c r="BL711" s="6">
        <f>IF(IFERROR(VLOOKUP("1-Detraccion"&amp;Presupuestos[[#This Row],[ID DOCUMENTO]],BD_Pagos[],6,0),0)&gt;Presupuestos[[#This Row],[TOTAL SOLES]],Presupuestos[[#This Row],[TOTAL SOLES]],IFERROR(VLOOKUP("1-Detraccion"&amp;Presupuestos[[#This Row],[ID DOCUMENTO]],BD_Pagos[],6,0),0))</f>
        <v>0</v>
      </c>
      <c r="BM711" s="37"/>
      <c r="BN711" s="3"/>
      <c r="BO711" s="3"/>
      <c r="BP711" s="6"/>
      <c r="BQ71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62.26</v>
      </c>
      <c r="BR711" s="23" t="str">
        <f>IF(Presupuestos[[#This Row],[SALDO ME-MN]]&gt;0,"PENDIENTE","CANCELADO")</f>
        <v>PENDIENTE</v>
      </c>
      <c r="BS711" s="23" t="str">
        <f>IF(COUNTIFS($U$4:$U710,Presupuestos[[#This Row],[ID DOCUMENTO]])&gt;=1,IF(B710=Presupuestos[[#This Row],[ID]],"OK","DOC. DUPLICADO"),"OK")</f>
        <v>OK</v>
      </c>
    </row>
    <row r="712" spans="2:71" ht="48" x14ac:dyDescent="0.25">
      <c r="B712" s="34">
        <f>IF(Presupuestos[[#This Row],[ID DOCUMENTO]]=U711,B711,IF(B711="ID",1,B711+1))</f>
        <v>684</v>
      </c>
      <c r="C712" s="2">
        <v>45853</v>
      </c>
      <c r="D712" s="2">
        <v>45853</v>
      </c>
      <c r="E712" s="3" t="s">
        <v>1736</v>
      </c>
      <c r="F712" s="25" t="s">
        <v>43</v>
      </c>
      <c r="G712" s="25" t="s">
        <v>147</v>
      </c>
      <c r="H712" s="25" t="s">
        <v>302</v>
      </c>
      <c r="I712" s="36" t="str">
        <f>IFERROR(VLOOKUP(Presupuestos[[#This Row],[AREA]]&amp;Presupuestos[[#This Row],[CONCEPTO]]&amp;Presupuestos[[#This Row],[DESCRIPCION]],Tabla28[[Columna1]:[CÓDIGO NUEVO]],2,0),"")</f>
        <v>P0402002</v>
      </c>
      <c r="J712" s="3" t="s">
        <v>666</v>
      </c>
      <c r="K712" s="3" t="s">
        <v>666</v>
      </c>
      <c r="L712" s="3" t="s">
        <v>666</v>
      </c>
      <c r="M712" s="31" t="s">
        <v>1741</v>
      </c>
      <c r="N712" s="3"/>
      <c r="O712" s="3" t="s">
        <v>315</v>
      </c>
      <c r="P712" s="3" t="s">
        <v>147</v>
      </c>
      <c r="Q712" s="3" t="str">
        <f>IFERROR(VLOOKUP(Presupuestos[[#This Row],[CLASIFICACIÓN (N)]],Tabla17[],2,0),"")</f>
        <v>Gastos financieros</v>
      </c>
      <c r="R712" s="3" t="str">
        <f>IFERROR(VLOOKUP(Presupuestos[[#This Row],[CLASIFICACIÓN (N)]],Tabla17[],3,0),"")</f>
        <v>Operativo</v>
      </c>
      <c r="S712" s="3" t="s">
        <v>16</v>
      </c>
      <c r="T712" s="3" t="str">
        <f>IFERROR(VLOOKUP(Presupuestos[[#This Row],[ALMACEN]],Tabla5[],2,0),"")</f>
        <v>Arequipa</v>
      </c>
      <c r="U712" s="19" t="str">
        <f>IFERROR(VLOOKUP(Presupuestos[[#This Row],[TIPO DE DOCUMENTO]],Tipo_Documento[],2,0)&amp;Presupuestos[[#This Row],[SERIE]]&amp;Presupuestos[[#This Row],[NUMERO]]&amp;Presupuestos[[#This Row],[RUC]],"")</f>
        <v>01F0023756420606100893</v>
      </c>
      <c r="V712" s="3" t="s">
        <v>120</v>
      </c>
      <c r="W712" s="7">
        <v>45853</v>
      </c>
      <c r="X712" s="7">
        <v>45853</v>
      </c>
      <c r="Y712" s="3" t="s">
        <v>721</v>
      </c>
      <c r="Z712" s="3">
        <v>37564</v>
      </c>
      <c r="AA712" s="3">
        <f>IFERROR(VLOOKUP(Presupuestos[[#This Row],[RAZON SOCIAL]],CHOOSE({1,2},Clientes_Proveedores[Razon Social],Clientes_Proveedores[Ruc / Dni]),2,0),"-")</f>
        <v>20606100893</v>
      </c>
      <c r="AB712" s="31" t="s">
        <v>1738</v>
      </c>
      <c r="AC712" s="3" t="s">
        <v>801</v>
      </c>
      <c r="AD712" s="5">
        <v>0.18</v>
      </c>
      <c r="AE712" s="6">
        <v>31.21</v>
      </c>
      <c r="AF712" s="6">
        <f>Presupuestos[[#This Row],[BASE]]*Presupuestos[[#This Row],[% IGV]]</f>
        <v>5.6177999999999999</v>
      </c>
      <c r="AG712" s="22">
        <f>ROUND(SUM(Presupuestos[[#This Row],[BASE]:[IGV]]),2)</f>
        <v>36.83</v>
      </c>
      <c r="AH712" s="9">
        <f>IF(Presupuestos[[#This Row],[MONEDA]]="USD",VLOOKUP(Presupuestos[[#This Row],[FECHA DE EMISION]],Tipo_Cambio[],3,0),"")</f>
        <v>3.569</v>
      </c>
      <c r="AI712" s="22">
        <f>IFERROR(ROUND(IF(Presupuestos[[#This Row],[MONEDA]]="PEN",Presupuestos[[#This Row],[TOTAL]],Presupuestos[[#This Row],[TOTAL]]*Presupuestos[[#This Row],[TIPO DE CAMBIO]]),2),"")</f>
        <v>131.44999999999999</v>
      </c>
      <c r="AJ712" s="5"/>
      <c r="AK712" s="33" t="s">
        <v>671</v>
      </c>
      <c r="AL712" s="5" t="s">
        <v>680</v>
      </c>
      <c r="AM712" s="23" t="s">
        <v>671</v>
      </c>
      <c r="AN712" s="23" t="s">
        <v>671</v>
      </c>
      <c r="AO712" s="7">
        <f>IFERROR(VLOOKUP("1-"&amp;Presupuestos[[#This Row],[ID DOCUMENTO]],BD_Pagos[],7,0),"")</f>
        <v>0</v>
      </c>
      <c r="AP712" s="16" t="str">
        <f>IFERROR(VLOOKUP("1-"&amp;Presupuestos[[#This Row],[ID DOCUMENTO]],BD_Pagos[],8,0),"")</f>
        <v/>
      </c>
      <c r="AQ712" s="17" t="str">
        <f>IFERROR(VLOOKUP("1-"&amp;Presupuestos[[#This Row],[ID DOCUMENTO]],BD_Pagos[],9,0),"")</f>
        <v/>
      </c>
      <c r="AR712" s="54"/>
      <c r="AS712" s="7">
        <f>IFERROR(VLOOKUP("2-"&amp;Presupuestos[[#This Row],[ID DOCUMENTO]],BD_Pagos[],7,0),"")</f>
        <v>0</v>
      </c>
      <c r="AT712" s="16" t="str">
        <f>IFERROR(VLOOKUP("2-"&amp;Presupuestos[[#This Row],[ID DOCUMENTO]],BD_Pagos[],8,0),"")</f>
        <v/>
      </c>
      <c r="AU712" s="17">
        <f>IFERROR(VLOOKUP("2-"&amp;Presupuestos[[#This Row],[ID DOCUMENTO]],BD_Pagos[],9,0),"")</f>
        <v>0</v>
      </c>
      <c r="AV712" s="20">
        <f>IF(IFERROR(VLOOKUP("2-"&amp;Presupuestos[[#This Row],[ID DOCUMENTO]],BD_Pagos[],10,0),0)&gt;Presupuestos[[#This Row],[TOTAL SOLES]],Presupuestos[[#This Row],[TOTAL SOLES]],IFERROR(VLOOKUP("2-"&amp;Presupuestos[[#This Row],[ID DOCUMENTO]],BD_Pagos[],10,0),0))</f>
        <v>0</v>
      </c>
      <c r="AW712" s="7"/>
      <c r="AX712" s="16"/>
      <c r="AY712" s="17"/>
      <c r="AZ712" s="20"/>
      <c r="BA712" s="7"/>
      <c r="BB712" s="16"/>
      <c r="BC712" s="17"/>
      <c r="BD712" s="20"/>
      <c r="BE712" s="7">
        <f>IFERROR(VLOOKUP("5-"&amp;Presupuestos[[#This Row],[ID DOCUMENTO]],BD_Pagos[],7,0),"")</f>
        <v>0</v>
      </c>
      <c r="BF712" s="17">
        <f>IFERROR(VLOOKUP("5-"&amp;Presupuestos[[#This Row],[ID DOCUMENTO]],BD_Pagos[],9,0),"")</f>
        <v>0</v>
      </c>
      <c r="BG712" s="20">
        <f>IF(IFERROR(VLOOKUP("5-"&amp;Presupuestos[[#This Row],[ID DOCUMENTO]],BD_Pagos[],10,0),0)&gt;Presupuestos[[#This Row],[TOTAL SOLES]],Presupuestos[[#This Row],[TOTAL SOLES]],IFERROR(VLOOKUP("5-"&amp;Presupuestos[[#This Row],[ID DOCUMENTO]],BD_Pagos[],10,0),0))</f>
        <v>0</v>
      </c>
      <c r="BH712" s="7">
        <f>IFERROR(VLOOKUP("1-Detraccion"&amp;Presupuestos[[#This Row],[ID DOCUMENTO]],BD_Pagos[],2,0),"")</f>
        <v>0</v>
      </c>
      <c r="BI712" s="3" t="str">
        <f>IFERROR(VLOOKUP("1-Detraccion"&amp;Presupuestos[[#This Row],[ID DOCUMENTO]],BD_Pagos[],3,0),"")</f>
        <v/>
      </c>
      <c r="BJ712" s="3">
        <f>IFERROR(VLOOKUP("1-Detraccion"&amp;Presupuestos[[#This Row],[ID DOCUMENTO]],BD_Pagos[],4,0),"")</f>
        <v>0</v>
      </c>
      <c r="BK712" s="6">
        <f>IF(IFERROR(VLOOKUP("1-Detraccion"&amp;Presupuestos[[#This Row],[ID DOCUMENTO]],BD_Pagos[],5,0),0)&gt;Presupuestos[[#This Row],[TOTAL SOLES]],Presupuestos[[#This Row],[TOTAL SOLES]],IFERROR(VLOOKUP("1-Detraccion"&amp;Presupuestos[[#This Row],[ID DOCUMENTO]],BD_Pagos[],5,0),0))</f>
        <v>0</v>
      </c>
      <c r="BL712" s="6">
        <f>IF(IFERROR(VLOOKUP("1-Detraccion"&amp;Presupuestos[[#This Row],[ID DOCUMENTO]],BD_Pagos[],6,0),0)&gt;Presupuestos[[#This Row],[TOTAL SOLES]],Presupuestos[[#This Row],[TOTAL SOLES]],IFERROR(VLOOKUP("1-Detraccion"&amp;Presupuestos[[#This Row],[ID DOCUMENTO]],BD_Pagos[],6,0),0))</f>
        <v>0</v>
      </c>
      <c r="BM712" s="37"/>
      <c r="BN712" s="3"/>
      <c r="BO712" s="3"/>
      <c r="BP712" s="6"/>
      <c r="BQ71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36.83</v>
      </c>
      <c r="BR712" s="23" t="str">
        <f>IF(Presupuestos[[#This Row],[SALDO ME-MN]]&gt;0,"PENDIENTE","CANCELADO")</f>
        <v>PENDIENTE</v>
      </c>
      <c r="BS712" s="23" t="str">
        <f>IF(COUNTIFS($U$4:$U711,Presupuestos[[#This Row],[ID DOCUMENTO]])&gt;=1,IF(B711=Presupuestos[[#This Row],[ID]],"OK","DOC. DUPLICADO"),"OK")</f>
        <v>OK</v>
      </c>
    </row>
    <row r="713" spans="2:71" ht="24" x14ac:dyDescent="0.25">
      <c r="B713" s="34">
        <f>IF(Presupuestos[[#This Row],[ID DOCUMENTO]]=U712,B712,IF(B712="ID",1,B712+1))</f>
        <v>685</v>
      </c>
      <c r="C713" s="2">
        <v>45862</v>
      </c>
      <c r="D713" s="2">
        <v>45862</v>
      </c>
      <c r="E713" s="3" t="s">
        <v>690</v>
      </c>
      <c r="F713" s="25" t="s">
        <v>35</v>
      </c>
      <c r="G713" s="25" t="s">
        <v>239</v>
      </c>
      <c r="H713" s="25" t="s">
        <v>216</v>
      </c>
      <c r="I713" s="36" t="str">
        <f>IFERROR(VLOOKUP(Presupuestos[[#This Row],[AREA]]&amp;Presupuestos[[#This Row],[CONCEPTO]]&amp;Presupuestos[[#This Row],[DESCRIPCION]],Tabla28[[Columna1]:[CÓDIGO NUEVO]],2,0),"")</f>
        <v>P0305002</v>
      </c>
      <c r="J713" s="3" t="s">
        <v>666</v>
      </c>
      <c r="K713" s="3" t="s">
        <v>666</v>
      </c>
      <c r="L713" s="3" t="s">
        <v>666</v>
      </c>
      <c r="M713" s="31" t="s">
        <v>1742</v>
      </c>
      <c r="N713" s="3"/>
      <c r="O713" s="3" t="s">
        <v>300</v>
      </c>
      <c r="P713" s="3" t="s">
        <v>132</v>
      </c>
      <c r="Q713" s="3" t="str">
        <f>IFERROR(VLOOKUP(Presupuestos[[#This Row],[CLASIFICACIÓN (N)]],Tabla17[],2,0),"")</f>
        <v>Gastos operativos</v>
      </c>
      <c r="R713" s="3" t="str">
        <f>IFERROR(VLOOKUP(Presupuestos[[#This Row],[CLASIFICACIÓN (N)]],Tabla17[],3,0),"")</f>
        <v>Operativo</v>
      </c>
      <c r="S713" s="3" t="s">
        <v>41</v>
      </c>
      <c r="T713" s="3" t="str">
        <f>IFERROR(VLOOKUP(Presupuestos[[#This Row],[ALMACEN]],Tabla5[],2,0),"")</f>
        <v>Lima</v>
      </c>
      <c r="U713" s="19" t="str">
        <f>IFERROR(VLOOKUP(Presupuestos[[#This Row],[TIPO DE DOCUMENTO]],Tipo_Documento[],2,0)&amp;Presupuestos[[#This Row],[SERIE]]&amp;Presupuestos[[#This Row],[NUMERO]]&amp;Presupuestos[[#This Row],[RUC]],"")</f>
        <v>01F0012081820302891452</v>
      </c>
      <c r="V713" s="3" t="s">
        <v>120</v>
      </c>
      <c r="W713" s="7">
        <v>45862</v>
      </c>
      <c r="X713" s="7">
        <v>45862</v>
      </c>
      <c r="Y713" s="3" t="s">
        <v>688</v>
      </c>
      <c r="Z713" s="3">
        <v>20818</v>
      </c>
      <c r="AA713" s="3">
        <f>IFERROR(VLOOKUP(Presupuestos[[#This Row],[RAZON SOCIAL]],CHOOSE({1,2},Clientes_Proveedores[Razon Social],Clientes_Proveedores[Ruc / Dni]),2,0),"-")</f>
        <v>20302891452</v>
      </c>
      <c r="AB713" s="31" t="s">
        <v>1337</v>
      </c>
      <c r="AC713" s="3" t="s">
        <v>670</v>
      </c>
      <c r="AD713" s="5">
        <v>0.18</v>
      </c>
      <c r="AE713" s="6">
        <v>288.08</v>
      </c>
      <c r="AF713" s="6">
        <f>Presupuestos[[#This Row],[BASE]]*Presupuestos[[#This Row],[% IGV]]</f>
        <v>51.854399999999998</v>
      </c>
      <c r="AG713" s="22">
        <f>ROUND(SUM(Presupuestos[[#This Row],[BASE]:[IGV]]),2)</f>
        <v>339.93</v>
      </c>
      <c r="AH713" s="9" t="str">
        <f>IF(Presupuestos[[#This Row],[MONEDA]]="USD",VLOOKUP(Presupuestos[[#This Row],[FECHA DE EMISION]],Tipo_Cambio[],3,0),"")</f>
        <v/>
      </c>
      <c r="AI713" s="22">
        <f>IFERROR(ROUND(IF(Presupuestos[[#This Row],[MONEDA]]="PEN",Presupuestos[[#This Row],[TOTAL]],Presupuestos[[#This Row],[TOTAL]]*Presupuestos[[#This Row],[TIPO DE CAMBIO]]),2),"")</f>
        <v>339.93</v>
      </c>
      <c r="AJ713" s="5"/>
      <c r="AK713" s="33" t="s">
        <v>671</v>
      </c>
      <c r="AL713" s="5" t="s">
        <v>680</v>
      </c>
      <c r="AM713" s="23" t="s">
        <v>671</v>
      </c>
      <c r="AN713" s="23" t="s">
        <v>671</v>
      </c>
      <c r="AO713" s="7">
        <f>IFERROR(VLOOKUP("1-"&amp;Presupuestos[[#This Row],[ID DOCUMENTO]],BD_Pagos[],7,0),"")</f>
        <v>0</v>
      </c>
      <c r="AP713" s="16" t="str">
        <f>IFERROR(VLOOKUP("1-"&amp;Presupuestos[[#This Row],[ID DOCUMENTO]],BD_Pagos[],8,0),"")</f>
        <v/>
      </c>
      <c r="AQ713" s="17" t="str">
        <f>IFERROR(VLOOKUP("1-"&amp;Presupuestos[[#This Row],[ID DOCUMENTO]],BD_Pagos[],9,0),"")</f>
        <v/>
      </c>
      <c r="AR713" s="54"/>
      <c r="AS713" s="7">
        <f>IFERROR(VLOOKUP("2-"&amp;Presupuestos[[#This Row],[ID DOCUMENTO]],BD_Pagos[],7,0),"")</f>
        <v>0</v>
      </c>
      <c r="AT713" s="16" t="str">
        <f>IFERROR(VLOOKUP("2-"&amp;Presupuestos[[#This Row],[ID DOCUMENTO]],BD_Pagos[],8,0),"")</f>
        <v/>
      </c>
      <c r="AU713" s="17">
        <f>IFERROR(VLOOKUP("2-"&amp;Presupuestos[[#This Row],[ID DOCUMENTO]],BD_Pagos[],9,0),"")</f>
        <v>0</v>
      </c>
      <c r="AV713" s="20">
        <f>IF(IFERROR(VLOOKUP("2-"&amp;Presupuestos[[#This Row],[ID DOCUMENTO]],BD_Pagos[],10,0),0)&gt;Presupuestos[[#This Row],[TOTAL SOLES]],Presupuestos[[#This Row],[TOTAL SOLES]],IFERROR(VLOOKUP("2-"&amp;Presupuestos[[#This Row],[ID DOCUMENTO]],BD_Pagos[],10,0),0))</f>
        <v>0</v>
      </c>
      <c r="AW713" s="7"/>
      <c r="AX713" s="16"/>
      <c r="AY713" s="17"/>
      <c r="AZ713" s="20"/>
      <c r="BA713" s="7"/>
      <c r="BB713" s="16"/>
      <c r="BC713" s="17"/>
      <c r="BD713" s="20"/>
      <c r="BE713" s="7">
        <f>IFERROR(VLOOKUP("5-"&amp;Presupuestos[[#This Row],[ID DOCUMENTO]],BD_Pagos[],7,0),"")</f>
        <v>0</v>
      </c>
      <c r="BF713" s="17">
        <f>IFERROR(VLOOKUP("5-"&amp;Presupuestos[[#This Row],[ID DOCUMENTO]],BD_Pagos[],9,0),"")</f>
        <v>0</v>
      </c>
      <c r="BG713" s="20">
        <f>IF(IFERROR(VLOOKUP("5-"&amp;Presupuestos[[#This Row],[ID DOCUMENTO]],BD_Pagos[],10,0),0)&gt;Presupuestos[[#This Row],[TOTAL SOLES]],Presupuestos[[#This Row],[TOTAL SOLES]],IFERROR(VLOOKUP("5-"&amp;Presupuestos[[#This Row],[ID DOCUMENTO]],BD_Pagos[],10,0),0))</f>
        <v>0</v>
      </c>
      <c r="BH713" s="7">
        <f>IFERROR(VLOOKUP("1-Detraccion"&amp;Presupuestos[[#This Row],[ID DOCUMENTO]],BD_Pagos[],2,0),"")</f>
        <v>0</v>
      </c>
      <c r="BI713" s="3" t="str">
        <f>IFERROR(VLOOKUP("1-Detraccion"&amp;Presupuestos[[#This Row],[ID DOCUMENTO]],BD_Pagos[],3,0),"")</f>
        <v/>
      </c>
      <c r="BJ713" s="3">
        <f>IFERROR(VLOOKUP("1-Detraccion"&amp;Presupuestos[[#This Row],[ID DOCUMENTO]],BD_Pagos[],4,0),"")</f>
        <v>0</v>
      </c>
      <c r="BK713" s="6">
        <f>IF(IFERROR(VLOOKUP("1-Detraccion"&amp;Presupuestos[[#This Row],[ID DOCUMENTO]],BD_Pagos[],5,0),0)&gt;Presupuestos[[#This Row],[TOTAL SOLES]],Presupuestos[[#This Row],[TOTAL SOLES]],IFERROR(VLOOKUP("1-Detraccion"&amp;Presupuestos[[#This Row],[ID DOCUMENTO]],BD_Pagos[],5,0),0))</f>
        <v>0</v>
      </c>
      <c r="BL713" s="6">
        <f>IF(IFERROR(VLOOKUP("1-Detraccion"&amp;Presupuestos[[#This Row],[ID DOCUMENTO]],BD_Pagos[],6,0),0)&gt;Presupuestos[[#This Row],[TOTAL SOLES]],Presupuestos[[#This Row],[TOTAL SOLES]],IFERROR(VLOOKUP("1-Detraccion"&amp;Presupuestos[[#This Row],[ID DOCUMENTO]],BD_Pagos[],6,0),0))</f>
        <v>0</v>
      </c>
      <c r="BM713" s="37"/>
      <c r="BN713" s="3"/>
      <c r="BO713" s="3"/>
      <c r="BP713" s="6"/>
      <c r="BQ71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339.93</v>
      </c>
      <c r="BR713" s="23" t="str">
        <f>IF(Presupuestos[[#This Row],[SALDO ME-MN]]&gt;0,"PENDIENTE","CANCELADO")</f>
        <v>PENDIENTE</v>
      </c>
      <c r="BS713" s="23" t="str">
        <f>IF(COUNTIFS($U$4:$U712,Presupuestos[[#This Row],[ID DOCUMENTO]])&gt;=1,IF(B712=Presupuestos[[#This Row],[ID]],"OK","DOC. DUPLICADO"),"OK")</f>
        <v>OK</v>
      </c>
    </row>
    <row r="714" spans="2:71" ht="36" x14ac:dyDescent="0.25">
      <c r="B714" s="34">
        <f>IF(Presupuestos[[#This Row],[ID DOCUMENTO]]=U713,B713,IF(B713="ID",1,B713+1))</f>
        <v>686</v>
      </c>
      <c r="C714" s="2">
        <v>45851</v>
      </c>
      <c r="D714" s="2">
        <v>45851</v>
      </c>
      <c r="E714" s="3" t="s">
        <v>1240</v>
      </c>
      <c r="F714" s="25" t="s">
        <v>27</v>
      </c>
      <c r="G714" s="25" t="s">
        <v>128</v>
      </c>
      <c r="H714" s="25" t="s">
        <v>100</v>
      </c>
      <c r="I714" s="36" t="str">
        <f>IFERROR(VLOOKUP(Presupuestos[[#This Row],[AREA]]&amp;Presupuestos[[#This Row],[CONCEPTO]]&amp;Presupuestos[[#This Row],[DESCRIPCION]],Tabla28[[Columna1]:[CÓDIGO NUEVO]],2,0),"")</f>
        <v>P0210001</v>
      </c>
      <c r="J714" s="3" t="s">
        <v>666</v>
      </c>
      <c r="K714" s="3" t="s">
        <v>666</v>
      </c>
      <c r="L714" s="3" t="s">
        <v>666</v>
      </c>
      <c r="M714" s="31" t="s">
        <v>1743</v>
      </c>
      <c r="N714" s="3"/>
      <c r="O714" s="3" t="s">
        <v>308</v>
      </c>
      <c r="P714" s="3" t="s">
        <v>132</v>
      </c>
      <c r="Q714" s="3" t="str">
        <f>IFERROR(VLOOKUP(Presupuestos[[#This Row],[CLASIFICACIÓN (N)]],Tabla17[],2,0),"")</f>
        <v>Gastos operativos</v>
      </c>
      <c r="R714" s="3" t="str">
        <f>IFERROR(VLOOKUP(Presupuestos[[#This Row],[CLASIFICACIÓN (N)]],Tabla17[],3,0),"")</f>
        <v>Operativo</v>
      </c>
      <c r="S714" s="3" t="s">
        <v>16</v>
      </c>
      <c r="T714" s="3" t="str">
        <f>IFERROR(VLOOKUP(Presupuestos[[#This Row],[ALMACEN]],Tabla5[],2,0),"")</f>
        <v>Arequipa</v>
      </c>
      <c r="U714" s="19" t="str">
        <f>IFERROR(VLOOKUP(Presupuestos[[#This Row],[TIPO DE DOCUMENTO]],Tipo_Documento[],2,0)&amp;Presupuestos[[#This Row],[SERIE]]&amp;Presupuestos[[#This Row],[NUMERO]]&amp;Presupuestos[[#This Row],[RUC]],"")</f>
        <v>01FE021696520259858934</v>
      </c>
      <c r="V714" s="3" t="s">
        <v>120</v>
      </c>
      <c r="W714" s="7">
        <v>45851</v>
      </c>
      <c r="X714" s="7">
        <v>45851</v>
      </c>
      <c r="Y714" s="3" t="s">
        <v>841</v>
      </c>
      <c r="Z714" s="3">
        <v>16965</v>
      </c>
      <c r="AA714" s="3">
        <f>IFERROR(VLOOKUP(Presupuestos[[#This Row],[RAZON SOCIAL]],CHOOSE({1,2},Clientes_Proveedores[Razon Social],Clientes_Proveedores[Ruc / Dni]),2,0),"-")</f>
        <v>20259858934</v>
      </c>
      <c r="AB714" s="31" t="s">
        <v>842</v>
      </c>
      <c r="AC714" s="3" t="s">
        <v>670</v>
      </c>
      <c r="AD714" s="5">
        <v>0.18</v>
      </c>
      <c r="AE714" s="6">
        <v>16.95</v>
      </c>
      <c r="AF714" s="6">
        <f>Presupuestos[[#This Row],[BASE]]*Presupuestos[[#This Row],[% IGV]]</f>
        <v>3.0509999999999997</v>
      </c>
      <c r="AG714" s="22">
        <f>ROUND(SUM(Presupuestos[[#This Row],[BASE]:[IGV]]),2)</f>
        <v>20</v>
      </c>
      <c r="AH714" s="9" t="str">
        <f>IF(Presupuestos[[#This Row],[MONEDA]]="USD",VLOOKUP(Presupuestos[[#This Row],[FECHA DE EMISION]],Tipo_Cambio[],3,0),"")</f>
        <v/>
      </c>
      <c r="AI714" s="22">
        <f>IFERROR(ROUND(IF(Presupuestos[[#This Row],[MONEDA]]="PEN",Presupuestos[[#This Row],[TOTAL]],Presupuestos[[#This Row],[TOTAL]]*Presupuestos[[#This Row],[TIPO DE CAMBIO]]),2),"")</f>
        <v>20</v>
      </c>
      <c r="AJ714" s="5"/>
      <c r="AK714" s="33" t="s">
        <v>671</v>
      </c>
      <c r="AL714" s="5" t="s">
        <v>672</v>
      </c>
      <c r="AM714" s="23" t="s">
        <v>671</v>
      </c>
      <c r="AN714" s="23" t="s">
        <v>671</v>
      </c>
      <c r="AO714" s="7">
        <f>IFERROR(VLOOKUP("1-"&amp;Presupuestos[[#This Row],[ID DOCUMENTO]],BD_Pagos[],7,0),"")</f>
        <v>45891</v>
      </c>
      <c r="AP714" s="16" t="str">
        <f>IFERROR(VLOOKUP("1-"&amp;Presupuestos[[#This Row],[ID DOCUMENTO]],BD_Pagos[],8,0),"")</f>
        <v>C-Tesoreria</v>
      </c>
      <c r="AQ714" s="17" t="str">
        <f>IFERROR(VLOOKUP("1-"&amp;Presupuestos[[#This Row],[ID DOCUMENTO]],BD_Pagos[],9,0),"")</f>
        <v>001-12595</v>
      </c>
      <c r="AR714" s="54"/>
      <c r="AS714" s="7">
        <f>IFERROR(VLOOKUP("2-"&amp;Presupuestos[[#This Row],[ID DOCUMENTO]],BD_Pagos[],7,0),"")</f>
        <v>0</v>
      </c>
      <c r="AT714" s="16" t="str">
        <f>IFERROR(VLOOKUP("2-"&amp;Presupuestos[[#This Row],[ID DOCUMENTO]],BD_Pagos[],8,0),"")</f>
        <v/>
      </c>
      <c r="AU714" s="17">
        <f>IFERROR(VLOOKUP("2-"&amp;Presupuestos[[#This Row],[ID DOCUMENTO]],BD_Pagos[],9,0),"")</f>
        <v>0</v>
      </c>
      <c r="AV714" s="20">
        <f>IF(IFERROR(VLOOKUP("2-"&amp;Presupuestos[[#This Row],[ID DOCUMENTO]],BD_Pagos[],10,0),0)&gt;Presupuestos[[#This Row],[TOTAL SOLES]],Presupuestos[[#This Row],[TOTAL SOLES]],IFERROR(VLOOKUP("2-"&amp;Presupuestos[[#This Row],[ID DOCUMENTO]],BD_Pagos[],10,0),0))</f>
        <v>0</v>
      </c>
      <c r="AW714" s="7"/>
      <c r="AX714" s="16"/>
      <c r="AY714" s="17"/>
      <c r="AZ714" s="20"/>
      <c r="BA714" s="7"/>
      <c r="BB714" s="16"/>
      <c r="BC714" s="17"/>
      <c r="BD714" s="20"/>
      <c r="BE714" s="7">
        <f>IFERROR(VLOOKUP("5-"&amp;Presupuestos[[#This Row],[ID DOCUMENTO]],BD_Pagos[],7,0),"")</f>
        <v>0</v>
      </c>
      <c r="BF714" s="17">
        <f>IFERROR(VLOOKUP("5-"&amp;Presupuestos[[#This Row],[ID DOCUMENTO]],BD_Pagos[],9,0),"")</f>
        <v>0</v>
      </c>
      <c r="BG714" s="20">
        <f>IF(IFERROR(VLOOKUP("5-"&amp;Presupuestos[[#This Row],[ID DOCUMENTO]],BD_Pagos[],10,0),0)&gt;Presupuestos[[#This Row],[TOTAL SOLES]],Presupuestos[[#This Row],[TOTAL SOLES]],IFERROR(VLOOKUP("5-"&amp;Presupuestos[[#This Row],[ID DOCUMENTO]],BD_Pagos[],10,0),0))</f>
        <v>0</v>
      </c>
      <c r="BH714" s="7">
        <f>IFERROR(VLOOKUP("1-Detraccion"&amp;Presupuestos[[#This Row],[ID DOCUMENTO]],BD_Pagos[],2,0),"")</f>
        <v>0</v>
      </c>
      <c r="BI714" s="3" t="str">
        <f>IFERROR(VLOOKUP("1-Detraccion"&amp;Presupuestos[[#This Row],[ID DOCUMENTO]],BD_Pagos[],3,0),"")</f>
        <v/>
      </c>
      <c r="BJ714" s="3">
        <f>IFERROR(VLOOKUP("1-Detraccion"&amp;Presupuestos[[#This Row],[ID DOCUMENTO]],BD_Pagos[],4,0),"")</f>
        <v>0</v>
      </c>
      <c r="BK714" s="6">
        <f>IF(IFERROR(VLOOKUP("1-Detraccion"&amp;Presupuestos[[#This Row],[ID DOCUMENTO]],BD_Pagos[],5,0),0)&gt;Presupuestos[[#This Row],[TOTAL SOLES]],Presupuestos[[#This Row],[TOTAL SOLES]],IFERROR(VLOOKUP("1-Detraccion"&amp;Presupuestos[[#This Row],[ID DOCUMENTO]],BD_Pagos[],5,0),0))</f>
        <v>0</v>
      </c>
      <c r="BL714" s="6">
        <f>IF(IFERROR(VLOOKUP("1-Detraccion"&amp;Presupuestos[[#This Row],[ID DOCUMENTO]],BD_Pagos[],6,0),0)&gt;Presupuestos[[#This Row],[TOTAL SOLES]],Presupuestos[[#This Row],[TOTAL SOLES]],IFERROR(VLOOKUP("1-Detraccion"&amp;Presupuestos[[#This Row],[ID DOCUMENTO]],BD_Pagos[],6,0),0))</f>
        <v>0</v>
      </c>
      <c r="BM714" s="37"/>
      <c r="BN714" s="3"/>
      <c r="BO714" s="3"/>
      <c r="BP714" s="6"/>
      <c r="BQ71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714" s="23" t="str">
        <f>IF(Presupuestos[[#This Row],[SALDO ME-MN]]&gt;0,"PENDIENTE","CANCELADO")</f>
        <v>PENDIENTE</v>
      </c>
      <c r="BS714" s="23" t="str">
        <f>IF(COUNTIFS($U$4:$U713,Presupuestos[[#This Row],[ID DOCUMENTO]])&gt;=1,IF(B713=Presupuestos[[#This Row],[ID]],"OK","DOC. DUPLICADO"),"OK")</f>
        <v>OK</v>
      </c>
    </row>
    <row r="715" spans="2:71" ht="36" x14ac:dyDescent="0.25">
      <c r="B715" s="34">
        <f>IF(Presupuestos[[#This Row],[ID DOCUMENTO]]=U714,B714,IF(B714="ID",1,B714+1))</f>
        <v>687</v>
      </c>
      <c r="C715" s="2">
        <v>45862</v>
      </c>
      <c r="D715" s="2">
        <v>45862</v>
      </c>
      <c r="E715" s="3" t="s">
        <v>1240</v>
      </c>
      <c r="F715" s="25" t="s">
        <v>27</v>
      </c>
      <c r="G715" s="25" t="s">
        <v>128</v>
      </c>
      <c r="H715" s="25" t="s">
        <v>100</v>
      </c>
      <c r="I715" s="36" t="str">
        <f>IFERROR(VLOOKUP(Presupuestos[[#This Row],[AREA]]&amp;Presupuestos[[#This Row],[CONCEPTO]]&amp;Presupuestos[[#This Row],[DESCRIPCION]],Tabla28[[Columna1]:[CÓDIGO NUEVO]],2,0),"")</f>
        <v>P0210001</v>
      </c>
      <c r="J715" s="3" t="s">
        <v>666</v>
      </c>
      <c r="K715" s="3" t="s">
        <v>666</v>
      </c>
      <c r="L715" s="3" t="s">
        <v>666</v>
      </c>
      <c r="M715" s="31" t="s">
        <v>1744</v>
      </c>
      <c r="N715" s="3"/>
      <c r="O715" s="3" t="s">
        <v>308</v>
      </c>
      <c r="P715" s="3" t="s">
        <v>132</v>
      </c>
      <c r="Q715" s="3" t="str">
        <f>IFERROR(VLOOKUP(Presupuestos[[#This Row],[CLASIFICACIÓN (N)]],Tabla17[],2,0),"")</f>
        <v>Gastos operativos</v>
      </c>
      <c r="R715" s="3" t="str">
        <f>IFERROR(VLOOKUP(Presupuestos[[#This Row],[CLASIFICACIÓN (N)]],Tabla17[],3,0),"")</f>
        <v>Operativo</v>
      </c>
      <c r="S715" s="3" t="s">
        <v>16</v>
      </c>
      <c r="T715" s="3" t="str">
        <f>IFERROR(VLOOKUP(Presupuestos[[#This Row],[ALMACEN]],Tabla5[],2,0),"")</f>
        <v>Arequipa</v>
      </c>
      <c r="U715" s="19" t="str">
        <f>IFERROR(VLOOKUP(Presupuestos[[#This Row],[TIPO DE DOCUMENTO]],Tipo_Documento[],2,0)&amp;Presupuestos[[#This Row],[SERIE]]&amp;Presupuestos[[#This Row],[NUMERO]]&amp;Presupuestos[[#This Row],[RUC]],"")</f>
        <v>01FE021708720259858934</v>
      </c>
      <c r="V715" s="3" t="s">
        <v>120</v>
      </c>
      <c r="W715" s="7">
        <v>45862</v>
      </c>
      <c r="X715" s="7">
        <v>45862</v>
      </c>
      <c r="Y715" s="3" t="s">
        <v>841</v>
      </c>
      <c r="Z715" s="3">
        <v>17087</v>
      </c>
      <c r="AA715" s="3">
        <f>IFERROR(VLOOKUP(Presupuestos[[#This Row],[RAZON SOCIAL]],CHOOSE({1,2},Clientes_Proveedores[Razon Social],Clientes_Proveedores[Ruc / Dni]),2,0),"-")</f>
        <v>20259858934</v>
      </c>
      <c r="AB715" s="31" t="s">
        <v>842</v>
      </c>
      <c r="AC715" s="3" t="s">
        <v>670</v>
      </c>
      <c r="AD715" s="5">
        <v>0.18</v>
      </c>
      <c r="AE715" s="6">
        <v>16.95</v>
      </c>
      <c r="AF715" s="6">
        <f>Presupuestos[[#This Row],[BASE]]*Presupuestos[[#This Row],[% IGV]]</f>
        <v>3.0509999999999997</v>
      </c>
      <c r="AG715" s="22">
        <f>ROUND(SUM(Presupuestos[[#This Row],[BASE]:[IGV]]),2)</f>
        <v>20</v>
      </c>
      <c r="AH715" s="9" t="str">
        <f>IF(Presupuestos[[#This Row],[MONEDA]]="USD",VLOOKUP(Presupuestos[[#This Row],[FECHA DE EMISION]],Tipo_Cambio[],3,0),"")</f>
        <v/>
      </c>
      <c r="AI715" s="22">
        <f>IFERROR(ROUND(IF(Presupuestos[[#This Row],[MONEDA]]="PEN",Presupuestos[[#This Row],[TOTAL]],Presupuestos[[#This Row],[TOTAL]]*Presupuestos[[#This Row],[TIPO DE CAMBIO]]),2),"")</f>
        <v>20</v>
      </c>
      <c r="AJ715" s="5"/>
      <c r="AK715" s="33" t="s">
        <v>671</v>
      </c>
      <c r="AL715" s="5" t="s">
        <v>672</v>
      </c>
      <c r="AM715" s="23" t="s">
        <v>671</v>
      </c>
      <c r="AN715" s="23" t="s">
        <v>671</v>
      </c>
      <c r="AO715" s="7">
        <f>IFERROR(VLOOKUP("1-"&amp;Presupuestos[[#This Row],[ID DOCUMENTO]],BD_Pagos[],7,0),"")</f>
        <v>45891</v>
      </c>
      <c r="AP715" s="16" t="str">
        <f>IFERROR(VLOOKUP("1-"&amp;Presupuestos[[#This Row],[ID DOCUMENTO]],BD_Pagos[],8,0),"")</f>
        <v>C-Tesoreria</v>
      </c>
      <c r="AQ715" s="17" t="str">
        <f>IFERROR(VLOOKUP("1-"&amp;Presupuestos[[#This Row],[ID DOCUMENTO]],BD_Pagos[],9,0),"")</f>
        <v>001-12596</v>
      </c>
      <c r="AR715" s="54"/>
      <c r="AS715" s="7">
        <f>IFERROR(VLOOKUP("2-"&amp;Presupuestos[[#This Row],[ID DOCUMENTO]],BD_Pagos[],7,0),"")</f>
        <v>0</v>
      </c>
      <c r="AT715" s="16" t="str">
        <f>IFERROR(VLOOKUP("2-"&amp;Presupuestos[[#This Row],[ID DOCUMENTO]],BD_Pagos[],8,0),"")</f>
        <v/>
      </c>
      <c r="AU715" s="17">
        <f>IFERROR(VLOOKUP("2-"&amp;Presupuestos[[#This Row],[ID DOCUMENTO]],BD_Pagos[],9,0),"")</f>
        <v>0</v>
      </c>
      <c r="AV715" s="20">
        <f>IF(IFERROR(VLOOKUP("2-"&amp;Presupuestos[[#This Row],[ID DOCUMENTO]],BD_Pagos[],10,0),0)&gt;Presupuestos[[#This Row],[TOTAL SOLES]],Presupuestos[[#This Row],[TOTAL SOLES]],IFERROR(VLOOKUP("2-"&amp;Presupuestos[[#This Row],[ID DOCUMENTO]],BD_Pagos[],10,0),0))</f>
        <v>0</v>
      </c>
      <c r="AW715" s="7"/>
      <c r="AX715" s="16"/>
      <c r="AY715" s="17"/>
      <c r="AZ715" s="20"/>
      <c r="BA715" s="7"/>
      <c r="BB715" s="16"/>
      <c r="BC715" s="17"/>
      <c r="BD715" s="20"/>
      <c r="BE715" s="7">
        <f>IFERROR(VLOOKUP("5-"&amp;Presupuestos[[#This Row],[ID DOCUMENTO]],BD_Pagos[],7,0),"")</f>
        <v>0</v>
      </c>
      <c r="BF715" s="17">
        <f>IFERROR(VLOOKUP("5-"&amp;Presupuestos[[#This Row],[ID DOCUMENTO]],BD_Pagos[],9,0),"")</f>
        <v>0</v>
      </c>
      <c r="BG715" s="20">
        <f>IF(IFERROR(VLOOKUP("5-"&amp;Presupuestos[[#This Row],[ID DOCUMENTO]],BD_Pagos[],10,0),0)&gt;Presupuestos[[#This Row],[TOTAL SOLES]],Presupuestos[[#This Row],[TOTAL SOLES]],IFERROR(VLOOKUP("5-"&amp;Presupuestos[[#This Row],[ID DOCUMENTO]],BD_Pagos[],10,0),0))</f>
        <v>0</v>
      </c>
      <c r="BH715" s="7">
        <f>IFERROR(VLOOKUP("1-Detraccion"&amp;Presupuestos[[#This Row],[ID DOCUMENTO]],BD_Pagos[],2,0),"")</f>
        <v>0</v>
      </c>
      <c r="BI715" s="3" t="str">
        <f>IFERROR(VLOOKUP("1-Detraccion"&amp;Presupuestos[[#This Row],[ID DOCUMENTO]],BD_Pagos[],3,0),"")</f>
        <v/>
      </c>
      <c r="BJ715" s="3">
        <f>IFERROR(VLOOKUP("1-Detraccion"&amp;Presupuestos[[#This Row],[ID DOCUMENTO]],BD_Pagos[],4,0),"")</f>
        <v>0</v>
      </c>
      <c r="BK715" s="6">
        <f>IF(IFERROR(VLOOKUP("1-Detraccion"&amp;Presupuestos[[#This Row],[ID DOCUMENTO]],BD_Pagos[],5,0),0)&gt;Presupuestos[[#This Row],[TOTAL SOLES]],Presupuestos[[#This Row],[TOTAL SOLES]],IFERROR(VLOOKUP("1-Detraccion"&amp;Presupuestos[[#This Row],[ID DOCUMENTO]],BD_Pagos[],5,0),0))</f>
        <v>0</v>
      </c>
      <c r="BL715" s="6">
        <f>IF(IFERROR(VLOOKUP("1-Detraccion"&amp;Presupuestos[[#This Row],[ID DOCUMENTO]],BD_Pagos[],6,0),0)&gt;Presupuestos[[#This Row],[TOTAL SOLES]],Presupuestos[[#This Row],[TOTAL SOLES]],IFERROR(VLOOKUP("1-Detraccion"&amp;Presupuestos[[#This Row],[ID DOCUMENTO]],BD_Pagos[],6,0),0))</f>
        <v>0</v>
      </c>
      <c r="BM715" s="37"/>
      <c r="BN715" s="3"/>
      <c r="BO715" s="3"/>
      <c r="BP715" s="6"/>
      <c r="BQ71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715" s="23" t="str">
        <f>IF(Presupuestos[[#This Row],[SALDO ME-MN]]&gt;0,"PENDIENTE","CANCELADO")</f>
        <v>PENDIENTE</v>
      </c>
      <c r="BS715" s="23" t="str">
        <f>IF(COUNTIFS($U$4:$U714,Presupuestos[[#This Row],[ID DOCUMENTO]])&gt;=1,IF(B714=Presupuestos[[#This Row],[ID]],"OK","DOC. DUPLICADO"),"OK")</f>
        <v>OK</v>
      </c>
    </row>
    <row r="716" spans="2:71" ht="36" x14ac:dyDescent="0.25">
      <c r="B716" s="34">
        <f>IF(Presupuestos[[#This Row],[ID DOCUMENTO]]=U715,B715,IF(B715="ID",1,B715+1))</f>
        <v>688</v>
      </c>
      <c r="C716" s="2">
        <v>45865</v>
      </c>
      <c r="D716" s="2">
        <v>45865</v>
      </c>
      <c r="E716" s="3" t="s">
        <v>1240</v>
      </c>
      <c r="F716" s="25" t="s">
        <v>27</v>
      </c>
      <c r="G716" s="25" t="s">
        <v>128</v>
      </c>
      <c r="H716" s="25" t="s">
        <v>100</v>
      </c>
      <c r="I716" s="36" t="str">
        <f>IFERROR(VLOOKUP(Presupuestos[[#This Row],[AREA]]&amp;Presupuestos[[#This Row],[CONCEPTO]]&amp;Presupuestos[[#This Row],[DESCRIPCION]],Tabla28[[Columna1]:[CÓDIGO NUEVO]],2,0),"")</f>
        <v>P0210001</v>
      </c>
      <c r="J716" s="3" t="s">
        <v>666</v>
      </c>
      <c r="K716" s="3" t="s">
        <v>666</v>
      </c>
      <c r="L716" s="3" t="s">
        <v>666</v>
      </c>
      <c r="M716" s="31" t="s">
        <v>1745</v>
      </c>
      <c r="N716" s="3"/>
      <c r="O716" s="3" t="s">
        <v>308</v>
      </c>
      <c r="P716" s="3" t="s">
        <v>132</v>
      </c>
      <c r="Q716" s="3" t="str">
        <f>IFERROR(VLOOKUP(Presupuestos[[#This Row],[CLASIFICACIÓN (N)]],Tabla17[],2,0),"")</f>
        <v>Gastos operativos</v>
      </c>
      <c r="R716" s="3" t="str">
        <f>IFERROR(VLOOKUP(Presupuestos[[#This Row],[CLASIFICACIÓN (N)]],Tabla17[],3,0),"")</f>
        <v>Operativo</v>
      </c>
      <c r="S716" s="3" t="s">
        <v>16</v>
      </c>
      <c r="T716" s="3" t="str">
        <f>IFERROR(VLOOKUP(Presupuestos[[#This Row],[ALMACEN]],Tabla5[],2,0),"")</f>
        <v>Arequipa</v>
      </c>
      <c r="U716" s="19" t="str">
        <f>IFERROR(VLOOKUP(Presupuestos[[#This Row],[TIPO DE DOCUMENTO]],Tipo_Documento[],2,0)&amp;Presupuestos[[#This Row],[SERIE]]&amp;Presupuestos[[#This Row],[NUMERO]]&amp;Presupuestos[[#This Row],[RUC]],"")</f>
        <v>01FE021713820259858934</v>
      </c>
      <c r="V716" s="3" t="s">
        <v>120</v>
      </c>
      <c r="W716" s="7">
        <v>45865</v>
      </c>
      <c r="X716" s="7">
        <v>45865</v>
      </c>
      <c r="Y716" s="3" t="s">
        <v>841</v>
      </c>
      <c r="Z716" s="3">
        <v>17138</v>
      </c>
      <c r="AA716" s="3">
        <f>IFERROR(VLOOKUP(Presupuestos[[#This Row],[RAZON SOCIAL]],CHOOSE({1,2},Clientes_Proveedores[Razon Social],Clientes_Proveedores[Ruc / Dni]),2,0),"-")</f>
        <v>20259858934</v>
      </c>
      <c r="AB716" s="31" t="s">
        <v>842</v>
      </c>
      <c r="AC716" s="3" t="s">
        <v>670</v>
      </c>
      <c r="AD716" s="5">
        <v>0.18</v>
      </c>
      <c r="AE716" s="6">
        <v>16.95</v>
      </c>
      <c r="AF716" s="6">
        <f>Presupuestos[[#This Row],[BASE]]*Presupuestos[[#This Row],[% IGV]]</f>
        <v>3.0509999999999997</v>
      </c>
      <c r="AG716" s="22">
        <f>ROUND(SUM(Presupuestos[[#This Row],[BASE]:[IGV]]),2)</f>
        <v>20</v>
      </c>
      <c r="AH716" s="9" t="str">
        <f>IF(Presupuestos[[#This Row],[MONEDA]]="USD",VLOOKUP(Presupuestos[[#This Row],[FECHA DE EMISION]],Tipo_Cambio[],3,0),"")</f>
        <v/>
      </c>
      <c r="AI716" s="22">
        <f>IFERROR(ROUND(IF(Presupuestos[[#This Row],[MONEDA]]="PEN",Presupuestos[[#This Row],[TOTAL]],Presupuestos[[#This Row],[TOTAL]]*Presupuestos[[#This Row],[TIPO DE CAMBIO]]),2),"")</f>
        <v>20</v>
      </c>
      <c r="AJ716" s="5"/>
      <c r="AK716" s="33" t="s">
        <v>671</v>
      </c>
      <c r="AL716" s="5" t="s">
        <v>672</v>
      </c>
      <c r="AM716" s="23" t="s">
        <v>671</v>
      </c>
      <c r="AN716" s="23" t="s">
        <v>671</v>
      </c>
      <c r="AO716" s="7">
        <f>IFERROR(VLOOKUP("1-"&amp;Presupuestos[[#This Row],[ID DOCUMENTO]],BD_Pagos[],7,0),"")</f>
        <v>45891</v>
      </c>
      <c r="AP716" s="16" t="str">
        <f>IFERROR(VLOOKUP("1-"&amp;Presupuestos[[#This Row],[ID DOCUMENTO]],BD_Pagos[],8,0),"")</f>
        <v>C-Tesoreria</v>
      </c>
      <c r="AQ716" s="17" t="str">
        <f>IFERROR(VLOOKUP("1-"&amp;Presupuestos[[#This Row],[ID DOCUMENTO]],BD_Pagos[],9,0),"")</f>
        <v>001-12595</v>
      </c>
      <c r="AR716" s="54"/>
      <c r="AS716" s="7">
        <f>IFERROR(VLOOKUP("2-"&amp;Presupuestos[[#This Row],[ID DOCUMENTO]],BD_Pagos[],7,0),"")</f>
        <v>0</v>
      </c>
      <c r="AT716" s="16" t="str">
        <f>IFERROR(VLOOKUP("2-"&amp;Presupuestos[[#This Row],[ID DOCUMENTO]],BD_Pagos[],8,0),"")</f>
        <v/>
      </c>
      <c r="AU716" s="17">
        <f>IFERROR(VLOOKUP("2-"&amp;Presupuestos[[#This Row],[ID DOCUMENTO]],BD_Pagos[],9,0),"")</f>
        <v>0</v>
      </c>
      <c r="AV716" s="20">
        <f>IF(IFERROR(VLOOKUP("2-"&amp;Presupuestos[[#This Row],[ID DOCUMENTO]],BD_Pagos[],10,0),0)&gt;Presupuestos[[#This Row],[TOTAL SOLES]],Presupuestos[[#This Row],[TOTAL SOLES]],IFERROR(VLOOKUP("2-"&amp;Presupuestos[[#This Row],[ID DOCUMENTO]],BD_Pagos[],10,0),0))</f>
        <v>0</v>
      </c>
      <c r="AW716" s="7"/>
      <c r="AX716" s="16"/>
      <c r="AY716" s="17"/>
      <c r="AZ716" s="20"/>
      <c r="BA716" s="7"/>
      <c r="BB716" s="16"/>
      <c r="BC716" s="17"/>
      <c r="BD716" s="20"/>
      <c r="BE716" s="7">
        <f>IFERROR(VLOOKUP("5-"&amp;Presupuestos[[#This Row],[ID DOCUMENTO]],BD_Pagos[],7,0),"")</f>
        <v>0</v>
      </c>
      <c r="BF716" s="17">
        <f>IFERROR(VLOOKUP("5-"&amp;Presupuestos[[#This Row],[ID DOCUMENTO]],BD_Pagos[],9,0),"")</f>
        <v>0</v>
      </c>
      <c r="BG716" s="20">
        <f>IF(IFERROR(VLOOKUP("5-"&amp;Presupuestos[[#This Row],[ID DOCUMENTO]],BD_Pagos[],10,0),0)&gt;Presupuestos[[#This Row],[TOTAL SOLES]],Presupuestos[[#This Row],[TOTAL SOLES]],IFERROR(VLOOKUP("5-"&amp;Presupuestos[[#This Row],[ID DOCUMENTO]],BD_Pagos[],10,0),0))</f>
        <v>0</v>
      </c>
      <c r="BH716" s="7">
        <f>IFERROR(VLOOKUP("1-Detraccion"&amp;Presupuestos[[#This Row],[ID DOCUMENTO]],BD_Pagos[],2,0),"")</f>
        <v>0</v>
      </c>
      <c r="BI716" s="3" t="str">
        <f>IFERROR(VLOOKUP("1-Detraccion"&amp;Presupuestos[[#This Row],[ID DOCUMENTO]],BD_Pagos[],3,0),"")</f>
        <v/>
      </c>
      <c r="BJ716" s="3">
        <f>IFERROR(VLOOKUP("1-Detraccion"&amp;Presupuestos[[#This Row],[ID DOCUMENTO]],BD_Pagos[],4,0),"")</f>
        <v>0</v>
      </c>
      <c r="BK716" s="6">
        <f>IF(IFERROR(VLOOKUP("1-Detraccion"&amp;Presupuestos[[#This Row],[ID DOCUMENTO]],BD_Pagos[],5,0),0)&gt;Presupuestos[[#This Row],[TOTAL SOLES]],Presupuestos[[#This Row],[TOTAL SOLES]],IFERROR(VLOOKUP("1-Detraccion"&amp;Presupuestos[[#This Row],[ID DOCUMENTO]],BD_Pagos[],5,0),0))</f>
        <v>0</v>
      </c>
      <c r="BL716" s="6">
        <f>IF(IFERROR(VLOOKUP("1-Detraccion"&amp;Presupuestos[[#This Row],[ID DOCUMENTO]],BD_Pagos[],6,0),0)&gt;Presupuestos[[#This Row],[TOTAL SOLES]],Presupuestos[[#This Row],[TOTAL SOLES]],IFERROR(VLOOKUP("1-Detraccion"&amp;Presupuestos[[#This Row],[ID DOCUMENTO]],BD_Pagos[],6,0),0))</f>
        <v>0</v>
      </c>
      <c r="BM716" s="37"/>
      <c r="BN716" s="3"/>
      <c r="BO716" s="3"/>
      <c r="BP716" s="6"/>
      <c r="BQ71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716" s="23" t="str">
        <f>IF(Presupuestos[[#This Row],[SALDO ME-MN]]&gt;0,"PENDIENTE","CANCELADO")</f>
        <v>PENDIENTE</v>
      </c>
      <c r="BS716" s="23" t="str">
        <f>IF(COUNTIFS($U$4:$U715,Presupuestos[[#This Row],[ID DOCUMENTO]])&gt;=1,IF(B715=Presupuestos[[#This Row],[ID]],"OK","DOC. DUPLICADO"),"OK")</f>
        <v>OK</v>
      </c>
    </row>
    <row r="717" spans="2:71" ht="24" x14ac:dyDescent="0.25">
      <c r="B717" s="34">
        <f>IF(Presupuestos[[#This Row],[ID DOCUMENTO]]=U716,B716,IF(B716="ID",1,B716+1))</f>
        <v>689</v>
      </c>
      <c r="C717" s="2">
        <v>45859</v>
      </c>
      <c r="D717" s="2">
        <v>45859</v>
      </c>
      <c r="E717" s="3" t="s">
        <v>702</v>
      </c>
      <c r="F717" s="25" t="s">
        <v>59</v>
      </c>
      <c r="G717" s="25" t="s">
        <v>363</v>
      </c>
      <c r="H717" s="25" t="s">
        <v>497</v>
      </c>
      <c r="I717" s="36" t="str">
        <f>IFERROR(VLOOKUP(Presupuestos[[#This Row],[AREA]]&amp;Presupuestos[[#This Row],[CONCEPTO]]&amp;Presupuestos[[#This Row],[DESCRIPCION]],Tabla28[[Columna1]:[CÓDIGO NUEVO]],2,0),"")</f>
        <v>P0701002</v>
      </c>
      <c r="J717" s="3" t="s">
        <v>1746</v>
      </c>
      <c r="K717" s="3" t="s">
        <v>1747</v>
      </c>
      <c r="L717" s="3"/>
      <c r="M717" s="31" t="s">
        <v>1748</v>
      </c>
      <c r="N717" s="3"/>
      <c r="O717" s="3" t="s">
        <v>315</v>
      </c>
      <c r="P717" s="3" t="s">
        <v>122</v>
      </c>
      <c r="Q717" s="3" t="str">
        <f>IFERROR(VLOOKUP(Presupuestos[[#This Row],[CLASIFICACIÓN (N)]],Tabla17[],2,0),"")</f>
        <v>Costos de ventas</v>
      </c>
      <c r="R717" s="3" t="str">
        <f>IFERROR(VLOOKUP(Presupuestos[[#This Row],[CLASIFICACIÓN (N)]],Tabla17[],3,0),"")</f>
        <v>Operativo</v>
      </c>
      <c r="S717" s="3" t="s">
        <v>16</v>
      </c>
      <c r="T717" s="3" t="str">
        <f>IFERROR(VLOOKUP(Presupuestos[[#This Row],[ALMACEN]],Tabla5[],2,0),"")</f>
        <v>Arequipa</v>
      </c>
      <c r="U717" s="19" t="str">
        <f>IFERROR(VLOOKUP(Presupuestos[[#This Row],[TIPO DE DOCUMENTO]],Tipo_Documento[],2,0)&amp;Presupuestos[[#This Row],[SERIE]]&amp;Presupuestos[[#This Row],[NUMERO]]&amp;Presupuestos[[#This Row],[RUC]],"")</f>
        <v>01FA02213820455911401</v>
      </c>
      <c r="V717" s="3" t="s">
        <v>120</v>
      </c>
      <c r="W717" s="7">
        <v>45876</v>
      </c>
      <c r="X717" s="7">
        <v>45876</v>
      </c>
      <c r="Y717" s="3" t="s">
        <v>1400</v>
      </c>
      <c r="Z717" s="3">
        <v>2138</v>
      </c>
      <c r="AA717" s="3">
        <f>IFERROR(VLOOKUP(Presupuestos[[#This Row],[RAZON SOCIAL]],CHOOSE({1,2},Clientes_Proveedores[Razon Social],Clientes_Proveedores[Ruc / Dni]),2,0),"-")</f>
        <v>20455911401</v>
      </c>
      <c r="AB717" s="31" t="s">
        <v>1749</v>
      </c>
      <c r="AC717" s="3" t="s">
        <v>670</v>
      </c>
      <c r="AD717" s="5">
        <v>0.18</v>
      </c>
      <c r="AE717" s="6">
        <v>219.56</v>
      </c>
      <c r="AF717" s="6">
        <f>Presupuestos[[#This Row],[BASE]]*Presupuestos[[#This Row],[% IGV]]</f>
        <v>39.520800000000001</v>
      </c>
      <c r="AG717" s="22">
        <f>ROUND(SUM(Presupuestos[[#This Row],[BASE]:[IGV]]),2)</f>
        <v>259.08</v>
      </c>
      <c r="AH717" s="9" t="str">
        <f>IF(Presupuestos[[#This Row],[MONEDA]]="USD",VLOOKUP(Presupuestos[[#This Row],[FECHA DE EMISION]],Tipo_Cambio[],3,0),"")</f>
        <v/>
      </c>
      <c r="AI717" s="22">
        <f>IFERROR(ROUND(IF(Presupuestos[[#This Row],[MONEDA]]="PEN",Presupuestos[[#This Row],[TOTAL]],Presupuestos[[#This Row],[TOTAL]]*Presupuestos[[#This Row],[TIPO DE CAMBIO]]),2),"")</f>
        <v>259.08</v>
      </c>
      <c r="AJ717" s="5"/>
      <c r="AK717" s="33" t="s">
        <v>671</v>
      </c>
      <c r="AL717" s="5" t="s">
        <v>680</v>
      </c>
      <c r="AM717" s="23" t="s">
        <v>671</v>
      </c>
      <c r="AN717" s="23" t="s">
        <v>671</v>
      </c>
      <c r="AO717" s="7">
        <f>IFERROR(VLOOKUP("1-"&amp;Presupuestos[[#This Row],[ID DOCUMENTO]],BD_Pagos[],7,0),"")</f>
        <v>45888</v>
      </c>
      <c r="AP717" s="16" t="str">
        <f>IFERROR(VLOOKUP("1-"&amp;Presupuestos[[#This Row],[ID DOCUMENTO]],BD_Pagos[],8,0),"")</f>
        <v>B-BCP - Soles</v>
      </c>
      <c r="AQ717" s="17">
        <f>IFERROR(VLOOKUP("1-"&amp;Presupuestos[[#This Row],[ID DOCUMENTO]],BD_Pagos[],9,0),"")</f>
        <v>1209638</v>
      </c>
      <c r="AR717" s="54"/>
      <c r="AS717" s="7">
        <f>IFERROR(VLOOKUP("2-"&amp;Presupuestos[[#This Row],[ID DOCUMENTO]],BD_Pagos[],7,0),"")</f>
        <v>0</v>
      </c>
      <c r="AT717" s="16" t="str">
        <f>IFERROR(VLOOKUP("2-"&amp;Presupuestos[[#This Row],[ID DOCUMENTO]],BD_Pagos[],8,0),"")</f>
        <v/>
      </c>
      <c r="AU717" s="17">
        <f>IFERROR(VLOOKUP("2-"&amp;Presupuestos[[#This Row],[ID DOCUMENTO]],BD_Pagos[],9,0),"")</f>
        <v>0</v>
      </c>
      <c r="AV717" s="20">
        <f>IF(IFERROR(VLOOKUP("2-"&amp;Presupuestos[[#This Row],[ID DOCUMENTO]],BD_Pagos[],10,0),0)&gt;Presupuestos[[#This Row],[TOTAL SOLES]],Presupuestos[[#This Row],[TOTAL SOLES]],IFERROR(VLOOKUP("2-"&amp;Presupuestos[[#This Row],[ID DOCUMENTO]],BD_Pagos[],10,0),0))</f>
        <v>0</v>
      </c>
      <c r="AW717" s="7"/>
      <c r="AX717" s="16"/>
      <c r="AY717" s="17"/>
      <c r="AZ717" s="20"/>
      <c r="BA717" s="7"/>
      <c r="BB717" s="16"/>
      <c r="BC717" s="17"/>
      <c r="BD717" s="20"/>
      <c r="BE717" s="7">
        <f>IFERROR(VLOOKUP("5-"&amp;Presupuestos[[#This Row],[ID DOCUMENTO]],BD_Pagos[],7,0),"")</f>
        <v>0</v>
      </c>
      <c r="BF717" s="17">
        <f>IFERROR(VLOOKUP("5-"&amp;Presupuestos[[#This Row],[ID DOCUMENTO]],BD_Pagos[],9,0),"")</f>
        <v>0</v>
      </c>
      <c r="BG717" s="20">
        <f>IF(IFERROR(VLOOKUP("5-"&amp;Presupuestos[[#This Row],[ID DOCUMENTO]],BD_Pagos[],10,0),0)&gt;Presupuestos[[#This Row],[TOTAL SOLES]],Presupuestos[[#This Row],[TOTAL SOLES]],IFERROR(VLOOKUP("5-"&amp;Presupuestos[[#This Row],[ID DOCUMENTO]],BD_Pagos[],10,0),0))</f>
        <v>0</v>
      </c>
      <c r="BH717" s="7">
        <f>IFERROR(VLOOKUP("1-Detraccion"&amp;Presupuestos[[#This Row],[ID DOCUMENTO]],BD_Pagos[],2,0),"")</f>
        <v>0</v>
      </c>
      <c r="BI717" s="3" t="str">
        <f>IFERROR(VLOOKUP("1-Detraccion"&amp;Presupuestos[[#This Row],[ID DOCUMENTO]],BD_Pagos[],3,0),"")</f>
        <v/>
      </c>
      <c r="BJ717" s="3">
        <f>IFERROR(VLOOKUP("1-Detraccion"&amp;Presupuestos[[#This Row],[ID DOCUMENTO]],BD_Pagos[],4,0),"")</f>
        <v>0</v>
      </c>
      <c r="BK717" s="6">
        <f>IF(IFERROR(VLOOKUP("1-Detraccion"&amp;Presupuestos[[#This Row],[ID DOCUMENTO]],BD_Pagos[],5,0),0)&gt;Presupuestos[[#This Row],[TOTAL SOLES]],Presupuestos[[#This Row],[TOTAL SOLES]],IFERROR(VLOOKUP("1-Detraccion"&amp;Presupuestos[[#This Row],[ID DOCUMENTO]],BD_Pagos[],5,0),0))</f>
        <v>0</v>
      </c>
      <c r="BL717" s="6">
        <f>IF(IFERROR(VLOOKUP("1-Detraccion"&amp;Presupuestos[[#This Row],[ID DOCUMENTO]],BD_Pagos[],6,0),0)&gt;Presupuestos[[#This Row],[TOTAL SOLES]],Presupuestos[[#This Row],[TOTAL SOLES]],IFERROR(VLOOKUP("1-Detraccion"&amp;Presupuestos[[#This Row],[ID DOCUMENTO]],BD_Pagos[],6,0),0))</f>
        <v>0</v>
      </c>
      <c r="BM717" s="37"/>
      <c r="BN717" s="3"/>
      <c r="BO717" s="3"/>
      <c r="BP717" s="6"/>
      <c r="BQ71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259.08</v>
      </c>
      <c r="BR717" s="23" t="str">
        <f>IF(Presupuestos[[#This Row],[SALDO ME-MN]]&gt;0,"PENDIENTE","CANCELADO")</f>
        <v>PENDIENTE</v>
      </c>
      <c r="BS717" s="23" t="str">
        <f>IF(COUNTIFS($U$4:$U716,Presupuestos[[#This Row],[ID DOCUMENTO]])&gt;=1,IF(B716=Presupuestos[[#This Row],[ID]],"OK","DOC. DUPLICADO"),"OK")</f>
        <v>OK</v>
      </c>
    </row>
    <row r="718" spans="2:71" ht="24" x14ac:dyDescent="0.25">
      <c r="B718" s="34">
        <f>IF(Presupuestos[[#This Row],[ID DOCUMENTO]]=U717,B717,IF(B717="ID",1,B717+1))</f>
        <v>690</v>
      </c>
      <c r="C718" s="2">
        <v>45876</v>
      </c>
      <c r="D718" s="2">
        <v>45876</v>
      </c>
      <c r="E718" s="3" t="s">
        <v>702</v>
      </c>
      <c r="F718" s="25" t="s">
        <v>59</v>
      </c>
      <c r="G718" s="25" t="s">
        <v>363</v>
      </c>
      <c r="H718" s="25" t="s">
        <v>497</v>
      </c>
      <c r="I718" s="36" t="str">
        <f>IFERROR(VLOOKUP(Presupuestos[[#This Row],[AREA]]&amp;Presupuestos[[#This Row],[CONCEPTO]]&amp;Presupuestos[[#This Row],[DESCRIPCION]],Tabla28[[Columna1]:[CÓDIGO NUEVO]],2,0),"")</f>
        <v>P0701002</v>
      </c>
      <c r="J718" s="3" t="s">
        <v>1746</v>
      </c>
      <c r="K718" s="3" t="s">
        <v>1747</v>
      </c>
      <c r="L718" s="3"/>
      <c r="M718" s="31" t="s">
        <v>1750</v>
      </c>
      <c r="N718" s="3"/>
      <c r="O718" s="3" t="s">
        <v>315</v>
      </c>
      <c r="P718" s="3" t="s">
        <v>122</v>
      </c>
      <c r="Q718" s="3" t="str">
        <f>IFERROR(VLOOKUP(Presupuestos[[#This Row],[CLASIFICACIÓN (N)]],Tabla17[],2,0),"")</f>
        <v>Costos de ventas</v>
      </c>
      <c r="R718" s="3" t="str">
        <f>IFERROR(VLOOKUP(Presupuestos[[#This Row],[CLASIFICACIÓN (N)]],Tabla17[],3,0),"")</f>
        <v>Operativo</v>
      </c>
      <c r="S718" s="3" t="s">
        <v>16</v>
      </c>
      <c r="T718" s="3" t="str">
        <f>IFERROR(VLOOKUP(Presupuestos[[#This Row],[ALMACEN]],Tabla5[],2,0),"")</f>
        <v>Arequipa</v>
      </c>
      <c r="U718" s="19" t="str">
        <f>IFERROR(VLOOKUP(Presupuestos[[#This Row],[TIPO DE DOCUMENTO]],Tipo_Documento[],2,0)&amp;Presupuestos[[#This Row],[SERIE]]&amp;Presupuestos[[#This Row],[NUMERO]]&amp;Presupuestos[[#This Row],[RUC]],"")</f>
        <v>01FA02196220455911401</v>
      </c>
      <c r="V718" s="3" t="s">
        <v>120</v>
      </c>
      <c r="W718" s="7">
        <v>45859</v>
      </c>
      <c r="X718" s="7">
        <v>45859</v>
      </c>
      <c r="Y718" s="3" t="s">
        <v>1400</v>
      </c>
      <c r="Z718" s="3">
        <v>1962</v>
      </c>
      <c r="AA718" s="3">
        <f>IFERROR(VLOOKUP(Presupuestos[[#This Row],[RAZON SOCIAL]],CHOOSE({1,2},Clientes_Proveedores[Razon Social],Clientes_Proveedores[Ruc / Dni]),2,0),"-")</f>
        <v>20455911401</v>
      </c>
      <c r="AB718" s="31" t="s">
        <v>1749</v>
      </c>
      <c r="AC718" s="3" t="s">
        <v>670</v>
      </c>
      <c r="AD718" s="5">
        <v>0.18</v>
      </c>
      <c r="AE718" s="6">
        <v>279.44</v>
      </c>
      <c r="AF718" s="6">
        <f>Presupuestos[[#This Row],[BASE]]*Presupuestos[[#This Row],[% IGV]]</f>
        <v>50.299199999999999</v>
      </c>
      <c r="AG718" s="22">
        <f>ROUND(SUM(Presupuestos[[#This Row],[BASE]:[IGV]]),2)</f>
        <v>329.74</v>
      </c>
      <c r="AH718" s="9" t="str">
        <f>IF(Presupuestos[[#This Row],[MONEDA]]="USD",VLOOKUP(Presupuestos[[#This Row],[FECHA DE EMISION]],Tipo_Cambio[],3,0),"")</f>
        <v/>
      </c>
      <c r="AI718" s="22">
        <f>IFERROR(ROUND(IF(Presupuestos[[#This Row],[MONEDA]]="PEN",Presupuestos[[#This Row],[TOTAL]],Presupuestos[[#This Row],[TOTAL]]*Presupuestos[[#This Row],[TIPO DE CAMBIO]]),2),"")</f>
        <v>329.74</v>
      </c>
      <c r="AJ718" s="5"/>
      <c r="AK718" s="33" t="s">
        <v>671</v>
      </c>
      <c r="AL718" s="5" t="s">
        <v>680</v>
      </c>
      <c r="AM718" s="23" t="s">
        <v>671</v>
      </c>
      <c r="AN718" s="23" t="s">
        <v>671</v>
      </c>
      <c r="AO718" s="7">
        <f>IFERROR(VLOOKUP("1-"&amp;Presupuestos[[#This Row],[ID DOCUMENTO]],BD_Pagos[],7,0),"")</f>
        <v>45888</v>
      </c>
      <c r="AP718" s="16" t="str">
        <f>IFERROR(VLOOKUP("1-"&amp;Presupuestos[[#This Row],[ID DOCUMENTO]],BD_Pagos[],8,0),"")</f>
        <v>B-BCP - Soles</v>
      </c>
      <c r="AQ718" s="17">
        <f>IFERROR(VLOOKUP("1-"&amp;Presupuestos[[#This Row],[ID DOCUMENTO]],BD_Pagos[],9,0),"")</f>
        <v>1209638</v>
      </c>
      <c r="AR718" s="54"/>
      <c r="AS718" s="7">
        <f>IFERROR(VLOOKUP("2-"&amp;Presupuestos[[#This Row],[ID DOCUMENTO]],BD_Pagos[],7,0),"")</f>
        <v>0</v>
      </c>
      <c r="AT718" s="16" t="str">
        <f>IFERROR(VLOOKUP("2-"&amp;Presupuestos[[#This Row],[ID DOCUMENTO]],BD_Pagos[],8,0),"")</f>
        <v/>
      </c>
      <c r="AU718" s="17">
        <f>IFERROR(VLOOKUP("2-"&amp;Presupuestos[[#This Row],[ID DOCUMENTO]],BD_Pagos[],9,0),"")</f>
        <v>0</v>
      </c>
      <c r="AV718" s="20">
        <f>IF(IFERROR(VLOOKUP("2-"&amp;Presupuestos[[#This Row],[ID DOCUMENTO]],BD_Pagos[],10,0),0)&gt;Presupuestos[[#This Row],[TOTAL SOLES]],Presupuestos[[#This Row],[TOTAL SOLES]],IFERROR(VLOOKUP("2-"&amp;Presupuestos[[#This Row],[ID DOCUMENTO]],BD_Pagos[],10,0),0))</f>
        <v>0</v>
      </c>
      <c r="AW718" s="7"/>
      <c r="AX718" s="16"/>
      <c r="AY718" s="17"/>
      <c r="AZ718" s="20"/>
      <c r="BA718" s="7"/>
      <c r="BB718" s="16"/>
      <c r="BC718" s="17"/>
      <c r="BD718" s="20"/>
      <c r="BE718" s="7">
        <f>IFERROR(VLOOKUP("5-"&amp;Presupuestos[[#This Row],[ID DOCUMENTO]],BD_Pagos[],7,0),"")</f>
        <v>0</v>
      </c>
      <c r="BF718" s="17">
        <f>IFERROR(VLOOKUP("5-"&amp;Presupuestos[[#This Row],[ID DOCUMENTO]],BD_Pagos[],9,0),"")</f>
        <v>0</v>
      </c>
      <c r="BG718" s="20">
        <f>IF(IFERROR(VLOOKUP("5-"&amp;Presupuestos[[#This Row],[ID DOCUMENTO]],BD_Pagos[],10,0),0)&gt;Presupuestos[[#This Row],[TOTAL SOLES]],Presupuestos[[#This Row],[TOTAL SOLES]],IFERROR(VLOOKUP("5-"&amp;Presupuestos[[#This Row],[ID DOCUMENTO]],BD_Pagos[],10,0),0))</f>
        <v>0</v>
      </c>
      <c r="BH718" s="7">
        <f>IFERROR(VLOOKUP("1-Detraccion"&amp;Presupuestos[[#This Row],[ID DOCUMENTO]],BD_Pagos[],2,0),"")</f>
        <v>0</v>
      </c>
      <c r="BI718" s="3" t="str">
        <f>IFERROR(VLOOKUP("1-Detraccion"&amp;Presupuestos[[#This Row],[ID DOCUMENTO]],BD_Pagos[],3,0),"")</f>
        <v/>
      </c>
      <c r="BJ718" s="3">
        <f>IFERROR(VLOOKUP("1-Detraccion"&amp;Presupuestos[[#This Row],[ID DOCUMENTO]],BD_Pagos[],4,0),"")</f>
        <v>0</v>
      </c>
      <c r="BK718" s="6">
        <f>IF(IFERROR(VLOOKUP("1-Detraccion"&amp;Presupuestos[[#This Row],[ID DOCUMENTO]],BD_Pagos[],5,0),0)&gt;Presupuestos[[#This Row],[TOTAL SOLES]],Presupuestos[[#This Row],[TOTAL SOLES]],IFERROR(VLOOKUP("1-Detraccion"&amp;Presupuestos[[#This Row],[ID DOCUMENTO]],BD_Pagos[],5,0),0))</f>
        <v>0</v>
      </c>
      <c r="BL718" s="6">
        <f>IF(IFERROR(VLOOKUP("1-Detraccion"&amp;Presupuestos[[#This Row],[ID DOCUMENTO]],BD_Pagos[],6,0),0)&gt;Presupuestos[[#This Row],[TOTAL SOLES]],Presupuestos[[#This Row],[TOTAL SOLES]],IFERROR(VLOOKUP("1-Detraccion"&amp;Presupuestos[[#This Row],[ID DOCUMENTO]],BD_Pagos[],6,0),0))</f>
        <v>0</v>
      </c>
      <c r="BM718" s="37"/>
      <c r="BN718" s="3"/>
      <c r="BO718" s="3"/>
      <c r="BP718" s="6"/>
      <c r="BQ71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329.74</v>
      </c>
      <c r="BR718" s="23" t="str">
        <f>IF(Presupuestos[[#This Row],[SALDO ME-MN]]&gt;0,"PENDIENTE","CANCELADO")</f>
        <v>PENDIENTE</v>
      </c>
      <c r="BS718" s="23" t="str">
        <f>IF(COUNTIFS($U$4:$U717,Presupuestos[[#This Row],[ID DOCUMENTO]])&gt;=1,IF(B717=Presupuestos[[#This Row],[ID]],"OK","DOC. DUPLICADO"),"OK")</f>
        <v>OK</v>
      </c>
    </row>
    <row r="719" spans="2:71" x14ac:dyDescent="0.25">
      <c r="B719" s="34">
        <f>IF(Presupuestos[[#This Row],[ID DOCUMENTO]]=U718,B718,IF(B718="ID",1,B718+1))</f>
        <v>691</v>
      </c>
      <c r="C719" s="2">
        <v>45883</v>
      </c>
      <c r="D719" s="2">
        <v>45883</v>
      </c>
      <c r="E719" s="3" t="s">
        <v>1718</v>
      </c>
      <c r="F719" s="25" t="s">
        <v>27</v>
      </c>
      <c r="G719" s="25" t="s">
        <v>91</v>
      </c>
      <c r="H719" s="25" t="s">
        <v>92</v>
      </c>
      <c r="I719" s="36" t="str">
        <f>IFERROR(VLOOKUP(Presupuestos[[#This Row],[AREA]]&amp;Presupuestos[[#This Row],[CONCEPTO]]&amp;Presupuestos[[#This Row],[DESCRIPCION]],Tabla28[[Columna1]:[CÓDIGO NUEVO]],2,0),"")</f>
        <v>P0201001</v>
      </c>
      <c r="J719" s="3" t="s">
        <v>666</v>
      </c>
      <c r="K719" s="3" t="s">
        <v>1751</v>
      </c>
      <c r="L719" s="3" t="s">
        <v>666</v>
      </c>
      <c r="M719" s="31" t="s">
        <v>790</v>
      </c>
      <c r="N719" s="3"/>
      <c r="O719" s="3" t="s">
        <v>308</v>
      </c>
      <c r="P719" s="3" t="s">
        <v>71</v>
      </c>
      <c r="Q719" s="3" t="str">
        <f>IFERROR(VLOOKUP(Presupuestos[[#This Row],[CLASIFICACIÓN (N)]],Tabla17[],2,0),"")</f>
        <v>Costos de ventas</v>
      </c>
      <c r="R719" s="3" t="str">
        <f>IFERROR(VLOOKUP(Presupuestos[[#This Row],[CLASIFICACIÓN (N)]],Tabla17[],3,0),"")</f>
        <v>Operativo</v>
      </c>
      <c r="S719" s="3" t="s">
        <v>16</v>
      </c>
      <c r="T719" s="3" t="str">
        <f>IFERROR(VLOOKUP(Presupuestos[[#This Row],[ALMACEN]],Tabla5[],2,0),"")</f>
        <v>Arequipa</v>
      </c>
      <c r="U719" s="19" t="str">
        <f>IFERROR(VLOOKUP(Presupuestos[[#This Row],[TIPO DE DOCUMENTO]],Tipo_Documento[],2,0)&amp;Presupuestos[[#This Row],[SERIE]]&amp;Presupuestos[[#This Row],[NUMERO]]&amp;Presupuestos[[#This Row],[RUC]],"")</f>
        <v>01F313673920100055237</v>
      </c>
      <c r="V719" s="3" t="s">
        <v>120</v>
      </c>
      <c r="W719" s="7">
        <v>45883</v>
      </c>
      <c r="X719" s="7">
        <v>45883</v>
      </c>
      <c r="Y719" s="3" t="s">
        <v>809</v>
      </c>
      <c r="Z719" s="3">
        <v>6739</v>
      </c>
      <c r="AA719" s="3">
        <f>IFERROR(VLOOKUP(Presupuestos[[#This Row],[RAZON SOCIAL]],CHOOSE({1,2},Clientes_Proveedores[Razon Social],Clientes_Proveedores[Ruc / Dni]),2,0),"-")</f>
        <v>20100055237</v>
      </c>
      <c r="AB719" s="31" t="s">
        <v>810</v>
      </c>
      <c r="AC719" s="3" t="s">
        <v>670</v>
      </c>
      <c r="AD719" s="5">
        <v>0.18</v>
      </c>
      <c r="AE719" s="6">
        <v>120</v>
      </c>
      <c r="AF719" s="6">
        <f>Presupuestos[[#This Row],[BASE]]*Presupuestos[[#This Row],[% IGV]]</f>
        <v>21.599999999999998</v>
      </c>
      <c r="AG719" s="22">
        <f>ROUND(SUM(Presupuestos[[#This Row],[BASE]:[IGV]]),2)</f>
        <v>141.6</v>
      </c>
      <c r="AH719" s="9" t="str">
        <f>IF(Presupuestos[[#This Row],[MONEDA]]="USD",VLOOKUP(Presupuestos[[#This Row],[FECHA DE EMISION]],Tipo_Cambio[],3,0),"")</f>
        <v/>
      </c>
      <c r="AI719" s="22">
        <f>IFERROR(ROUND(IF(Presupuestos[[#This Row],[MONEDA]]="PEN",Presupuestos[[#This Row],[TOTAL]],Presupuestos[[#This Row],[TOTAL]]*Presupuestos[[#This Row],[TIPO DE CAMBIO]]),2),"")</f>
        <v>141.6</v>
      </c>
      <c r="AJ719" s="5">
        <v>0.15</v>
      </c>
      <c r="AK719" s="33" t="s">
        <v>671</v>
      </c>
      <c r="AL719" s="5" t="s">
        <v>680</v>
      </c>
      <c r="AM719" s="23"/>
      <c r="AN719" s="23"/>
      <c r="AO719" s="7">
        <f>IFERROR(VLOOKUP("1-"&amp;Presupuestos[[#This Row],[ID DOCUMENTO]],BD_Pagos[],7,0),"")</f>
        <v>45883</v>
      </c>
      <c r="AP719" s="16" t="str">
        <f>IFERROR(VLOOKUP("1-"&amp;Presupuestos[[#This Row],[ID DOCUMENTO]],BD_Pagos[],8,0),"")</f>
        <v>B-BCP - Soles</v>
      </c>
      <c r="AQ719" s="17">
        <f>IFERROR(VLOOKUP("1-"&amp;Presupuestos[[#This Row],[ID DOCUMENTO]],BD_Pagos[],9,0),"")</f>
        <v>236324</v>
      </c>
      <c r="AR719" s="54"/>
      <c r="AS719" s="7">
        <f>IFERROR(VLOOKUP("2-"&amp;Presupuestos[[#This Row],[ID DOCUMENTO]],BD_Pagos[],7,0),"")</f>
        <v>0</v>
      </c>
      <c r="AT719" s="16" t="str">
        <f>IFERROR(VLOOKUP("2-"&amp;Presupuestos[[#This Row],[ID DOCUMENTO]],BD_Pagos[],8,0),"")</f>
        <v/>
      </c>
      <c r="AU719" s="17">
        <f>IFERROR(VLOOKUP("2-"&amp;Presupuestos[[#This Row],[ID DOCUMENTO]],BD_Pagos[],9,0),"")</f>
        <v>0</v>
      </c>
      <c r="AV719" s="20">
        <f>IF(IFERROR(VLOOKUP("2-"&amp;Presupuestos[[#This Row],[ID DOCUMENTO]],BD_Pagos[],10,0),0)&gt;Presupuestos[[#This Row],[TOTAL SOLES]],Presupuestos[[#This Row],[TOTAL SOLES]],IFERROR(VLOOKUP("2-"&amp;Presupuestos[[#This Row],[ID DOCUMENTO]],BD_Pagos[],10,0),0))</f>
        <v>0</v>
      </c>
      <c r="AW719" s="7"/>
      <c r="AX719" s="16"/>
      <c r="AY719" s="17"/>
      <c r="AZ719" s="20"/>
      <c r="BA719" s="7"/>
      <c r="BB719" s="16"/>
      <c r="BC719" s="17"/>
      <c r="BD719" s="20"/>
      <c r="BE719" s="7">
        <f>IFERROR(VLOOKUP("5-"&amp;Presupuestos[[#This Row],[ID DOCUMENTO]],BD_Pagos[],7,0),"")</f>
        <v>0</v>
      </c>
      <c r="BF719" s="17">
        <f>IFERROR(VLOOKUP("5-"&amp;Presupuestos[[#This Row],[ID DOCUMENTO]],BD_Pagos[],9,0),"")</f>
        <v>0</v>
      </c>
      <c r="BG719" s="20">
        <f>IF(IFERROR(VLOOKUP("5-"&amp;Presupuestos[[#This Row],[ID DOCUMENTO]],BD_Pagos[],10,0),0)&gt;Presupuestos[[#This Row],[TOTAL SOLES]],Presupuestos[[#This Row],[TOTAL SOLES]],IFERROR(VLOOKUP("5-"&amp;Presupuestos[[#This Row],[ID DOCUMENTO]],BD_Pagos[],10,0),0))</f>
        <v>0</v>
      </c>
      <c r="BH719" s="7">
        <f>IFERROR(VLOOKUP("1-Detraccion"&amp;Presupuestos[[#This Row],[ID DOCUMENTO]],BD_Pagos[],2,0),"")</f>
        <v>45890</v>
      </c>
      <c r="BI719" s="3" t="str">
        <f>IFERROR(VLOOKUP("1-Detraccion"&amp;Presupuestos[[#This Row],[ID DOCUMENTO]],BD_Pagos[],3,0),"")</f>
        <v/>
      </c>
      <c r="BJ719" s="3">
        <f>IFERROR(VLOOKUP("1-Detraccion"&amp;Presupuestos[[#This Row],[ID DOCUMENTO]],BD_Pagos[],4,0),"")</f>
        <v>279466719</v>
      </c>
      <c r="BK719" s="6">
        <f>IF(IFERROR(VLOOKUP("1-Detraccion"&amp;Presupuestos[[#This Row],[ID DOCUMENTO]],BD_Pagos[],5,0),0)&gt;Presupuestos[[#This Row],[TOTAL SOLES]],Presupuestos[[#This Row],[TOTAL SOLES]],IFERROR(VLOOKUP("1-Detraccion"&amp;Presupuestos[[#This Row],[ID DOCUMENTO]],BD_Pagos[],5,0),0))</f>
        <v>21</v>
      </c>
      <c r="BL719" s="6">
        <f>IF(IFERROR(VLOOKUP("1-Detraccion"&amp;Presupuestos[[#This Row],[ID DOCUMENTO]],BD_Pagos[],6,0),0)&gt;Presupuestos[[#This Row],[TOTAL SOLES]],Presupuestos[[#This Row],[TOTAL SOLES]],IFERROR(VLOOKUP("1-Detraccion"&amp;Presupuestos[[#This Row],[ID DOCUMENTO]],BD_Pagos[],6,0),0))</f>
        <v>21</v>
      </c>
      <c r="BM719" s="37"/>
      <c r="BN719" s="3"/>
      <c r="BO719" s="3"/>
      <c r="BP719" s="6"/>
      <c r="BQ71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141.6</v>
      </c>
      <c r="BR719" s="23" t="str">
        <f>IF(Presupuestos[[#This Row],[SALDO ME-MN]]&gt;0,"PENDIENTE","CANCELADO")</f>
        <v>PENDIENTE</v>
      </c>
      <c r="BS719" s="23" t="str">
        <f>IF(COUNTIFS($U$4:$U718,Presupuestos[[#This Row],[ID DOCUMENTO]])&gt;=1,IF(B718=Presupuestos[[#This Row],[ID]],"OK","DOC. DUPLICADO"),"OK")</f>
        <v>OK</v>
      </c>
    </row>
    <row r="720" spans="2:71" x14ac:dyDescent="0.25">
      <c r="B720" s="34">
        <f>IF(Presupuestos[[#This Row],[ID DOCUMENTO]]=U719,B719,IF(B719="ID",1,B719+1))</f>
        <v>692</v>
      </c>
      <c r="C720" s="2">
        <v>45883</v>
      </c>
      <c r="D720" s="2">
        <v>45883</v>
      </c>
      <c r="E720" s="3" t="s">
        <v>1718</v>
      </c>
      <c r="F720" s="25" t="s">
        <v>27</v>
      </c>
      <c r="G720" s="25" t="s">
        <v>91</v>
      </c>
      <c r="H720" s="25" t="s">
        <v>92</v>
      </c>
      <c r="I720" s="36" t="str">
        <f>IFERROR(VLOOKUP(Presupuestos[[#This Row],[AREA]]&amp;Presupuestos[[#This Row],[CONCEPTO]]&amp;Presupuestos[[#This Row],[DESCRIPCION]],Tabla28[[Columna1]:[CÓDIGO NUEVO]],2,0),"")</f>
        <v>P0201001</v>
      </c>
      <c r="J720" s="3" t="s">
        <v>666</v>
      </c>
      <c r="K720" s="3" t="s">
        <v>1752</v>
      </c>
      <c r="L720" s="3" t="s">
        <v>666</v>
      </c>
      <c r="M720" s="31" t="s">
        <v>790</v>
      </c>
      <c r="N720" s="3"/>
      <c r="O720" s="3" t="s">
        <v>308</v>
      </c>
      <c r="P720" s="3" t="s">
        <v>71</v>
      </c>
      <c r="Q720" s="3" t="str">
        <f>IFERROR(VLOOKUP(Presupuestos[[#This Row],[CLASIFICACIÓN (N)]],Tabla17[],2,0),"")</f>
        <v>Costos de ventas</v>
      </c>
      <c r="R720" s="3" t="str">
        <f>IFERROR(VLOOKUP(Presupuestos[[#This Row],[CLASIFICACIÓN (N)]],Tabla17[],3,0),"")</f>
        <v>Operativo</v>
      </c>
      <c r="S720" s="3" t="s">
        <v>16</v>
      </c>
      <c r="T720" s="3" t="str">
        <f>IFERROR(VLOOKUP(Presupuestos[[#This Row],[ALMACEN]],Tabla5[],2,0),"")</f>
        <v>Arequipa</v>
      </c>
      <c r="U720" s="19" t="str">
        <f>IFERROR(VLOOKUP(Presupuestos[[#This Row],[TIPO DE DOCUMENTO]],Tipo_Documento[],2,0)&amp;Presupuestos[[#This Row],[SERIE]]&amp;Presupuestos[[#This Row],[NUMERO]]&amp;Presupuestos[[#This Row],[RUC]],"")</f>
        <v>01F313673820100055237</v>
      </c>
      <c r="V720" s="3" t="s">
        <v>120</v>
      </c>
      <c r="W720" s="7">
        <v>45883</v>
      </c>
      <c r="X720" s="7">
        <v>45883</v>
      </c>
      <c r="Y720" s="3" t="s">
        <v>809</v>
      </c>
      <c r="Z720" s="3">
        <v>6738</v>
      </c>
      <c r="AA720" s="3">
        <f>IFERROR(VLOOKUP(Presupuestos[[#This Row],[RAZON SOCIAL]],CHOOSE({1,2},Clientes_Proveedores[Razon Social],Clientes_Proveedores[Ruc / Dni]),2,0),"-")</f>
        <v>20100055237</v>
      </c>
      <c r="AB720" s="31" t="s">
        <v>810</v>
      </c>
      <c r="AC720" s="3" t="s">
        <v>670</v>
      </c>
      <c r="AD720" s="5">
        <v>0.18</v>
      </c>
      <c r="AE720" s="6">
        <v>344</v>
      </c>
      <c r="AF720" s="6">
        <f>Presupuestos[[#This Row],[BASE]]*Presupuestos[[#This Row],[% IGV]]</f>
        <v>61.919999999999995</v>
      </c>
      <c r="AG720" s="22">
        <f>ROUND(SUM(Presupuestos[[#This Row],[BASE]:[IGV]]),2)</f>
        <v>405.92</v>
      </c>
      <c r="AH720" s="9" t="str">
        <f>IF(Presupuestos[[#This Row],[MONEDA]]="USD",VLOOKUP(Presupuestos[[#This Row],[FECHA DE EMISION]],Tipo_Cambio[],3,0),"")</f>
        <v/>
      </c>
      <c r="AI720" s="22">
        <f>IFERROR(ROUND(IF(Presupuestos[[#This Row],[MONEDA]]="PEN",Presupuestos[[#This Row],[TOTAL]],Presupuestos[[#This Row],[TOTAL]]*Presupuestos[[#This Row],[TIPO DE CAMBIO]]),2),"")</f>
        <v>405.92</v>
      </c>
      <c r="AJ720" s="5">
        <v>0.15</v>
      </c>
      <c r="AK720" s="33" t="s">
        <v>671</v>
      </c>
      <c r="AL720" s="5" t="s">
        <v>680</v>
      </c>
      <c r="AM720" s="23"/>
      <c r="AN720" s="23"/>
      <c r="AO720" s="7">
        <f>IFERROR(VLOOKUP("1-"&amp;Presupuestos[[#This Row],[ID DOCUMENTO]],BD_Pagos[],7,0),"")</f>
        <v>45883</v>
      </c>
      <c r="AP720" s="16" t="str">
        <f>IFERROR(VLOOKUP("1-"&amp;Presupuestos[[#This Row],[ID DOCUMENTO]],BD_Pagos[],8,0),"")</f>
        <v>B-BCP - Soles</v>
      </c>
      <c r="AQ720" s="17">
        <f>IFERROR(VLOOKUP("1-"&amp;Presupuestos[[#This Row],[ID DOCUMENTO]],BD_Pagos[],9,0),"")</f>
        <v>239242</v>
      </c>
      <c r="AR720" s="54"/>
      <c r="AS720" s="7">
        <f>IFERROR(VLOOKUP("2-"&amp;Presupuestos[[#This Row],[ID DOCUMENTO]],BD_Pagos[],7,0),"")</f>
        <v>0</v>
      </c>
      <c r="AT720" s="16" t="str">
        <f>IFERROR(VLOOKUP("2-"&amp;Presupuestos[[#This Row],[ID DOCUMENTO]],BD_Pagos[],8,0),"")</f>
        <v/>
      </c>
      <c r="AU720" s="17">
        <f>IFERROR(VLOOKUP("2-"&amp;Presupuestos[[#This Row],[ID DOCUMENTO]],BD_Pagos[],9,0),"")</f>
        <v>0</v>
      </c>
      <c r="AV720" s="20">
        <f>IF(IFERROR(VLOOKUP("2-"&amp;Presupuestos[[#This Row],[ID DOCUMENTO]],BD_Pagos[],10,0),0)&gt;Presupuestos[[#This Row],[TOTAL SOLES]],Presupuestos[[#This Row],[TOTAL SOLES]],IFERROR(VLOOKUP("2-"&amp;Presupuestos[[#This Row],[ID DOCUMENTO]],BD_Pagos[],10,0),0))</f>
        <v>0</v>
      </c>
      <c r="AW720" s="7"/>
      <c r="AX720" s="16"/>
      <c r="AY720" s="17"/>
      <c r="AZ720" s="20"/>
      <c r="BA720" s="7"/>
      <c r="BB720" s="16"/>
      <c r="BC720" s="17"/>
      <c r="BD720" s="20"/>
      <c r="BE720" s="7">
        <f>IFERROR(VLOOKUP("5-"&amp;Presupuestos[[#This Row],[ID DOCUMENTO]],BD_Pagos[],7,0),"")</f>
        <v>0</v>
      </c>
      <c r="BF720" s="17">
        <f>IFERROR(VLOOKUP("5-"&amp;Presupuestos[[#This Row],[ID DOCUMENTO]],BD_Pagos[],9,0),"")</f>
        <v>0</v>
      </c>
      <c r="BG720" s="20">
        <f>IF(IFERROR(VLOOKUP("5-"&amp;Presupuestos[[#This Row],[ID DOCUMENTO]],BD_Pagos[],10,0),0)&gt;Presupuestos[[#This Row],[TOTAL SOLES]],Presupuestos[[#This Row],[TOTAL SOLES]],IFERROR(VLOOKUP("5-"&amp;Presupuestos[[#This Row],[ID DOCUMENTO]],BD_Pagos[],10,0),0))</f>
        <v>0</v>
      </c>
      <c r="BH720" s="7">
        <f>IFERROR(VLOOKUP("1-Detraccion"&amp;Presupuestos[[#This Row],[ID DOCUMENTO]],BD_Pagos[],2,0),"")</f>
        <v>45890</v>
      </c>
      <c r="BI720" s="3" t="str">
        <f>IFERROR(VLOOKUP("1-Detraccion"&amp;Presupuestos[[#This Row],[ID DOCUMENTO]],BD_Pagos[],3,0),"")</f>
        <v/>
      </c>
      <c r="BJ720" s="3">
        <f>IFERROR(VLOOKUP("1-Detraccion"&amp;Presupuestos[[#This Row],[ID DOCUMENTO]],BD_Pagos[],4,0),"")</f>
        <v>279466718</v>
      </c>
      <c r="BK720" s="6">
        <f>IF(IFERROR(VLOOKUP("1-Detraccion"&amp;Presupuestos[[#This Row],[ID DOCUMENTO]],BD_Pagos[],5,0),0)&gt;Presupuestos[[#This Row],[TOTAL SOLES]],Presupuestos[[#This Row],[TOTAL SOLES]],IFERROR(VLOOKUP("1-Detraccion"&amp;Presupuestos[[#This Row],[ID DOCUMENTO]],BD_Pagos[],5,0),0))</f>
        <v>61</v>
      </c>
      <c r="BL720" s="6">
        <f>IF(IFERROR(VLOOKUP("1-Detraccion"&amp;Presupuestos[[#This Row],[ID DOCUMENTO]],BD_Pagos[],6,0),0)&gt;Presupuestos[[#This Row],[TOTAL SOLES]],Presupuestos[[#This Row],[TOTAL SOLES]],IFERROR(VLOOKUP("1-Detraccion"&amp;Presupuestos[[#This Row],[ID DOCUMENTO]],BD_Pagos[],6,0),0))</f>
        <v>61</v>
      </c>
      <c r="BM720" s="37"/>
      <c r="BN720" s="3"/>
      <c r="BO720" s="3"/>
      <c r="BP720" s="6"/>
      <c r="BQ72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405.92</v>
      </c>
      <c r="BR720" s="23" t="str">
        <f>IF(Presupuestos[[#This Row],[SALDO ME-MN]]&gt;0,"PENDIENTE","CANCELADO")</f>
        <v>PENDIENTE</v>
      </c>
      <c r="BS720" s="23" t="str">
        <f>IF(COUNTIFS($U$4:$U719,Presupuestos[[#This Row],[ID DOCUMENTO]])&gt;=1,IF(B719=Presupuestos[[#This Row],[ID]],"OK","DOC. DUPLICADO"),"OK")</f>
        <v>OK</v>
      </c>
    </row>
    <row r="721" spans="2:71" x14ac:dyDescent="0.25">
      <c r="B721" s="34">
        <f>IF(Presupuestos[[#This Row],[ID DOCUMENTO]]=U720,B720,IF(B720="ID",1,B720+1))</f>
        <v>693</v>
      </c>
      <c r="C721" s="2">
        <v>45883</v>
      </c>
      <c r="D721" s="2">
        <v>45883</v>
      </c>
      <c r="E721" s="3" t="s">
        <v>1718</v>
      </c>
      <c r="F721" s="25" t="s">
        <v>27</v>
      </c>
      <c r="G721" s="25" t="s">
        <v>91</v>
      </c>
      <c r="H721" s="25" t="s">
        <v>92</v>
      </c>
      <c r="I721" s="36" t="str">
        <f>IFERROR(VLOOKUP(Presupuestos[[#This Row],[AREA]]&amp;Presupuestos[[#This Row],[CONCEPTO]]&amp;Presupuestos[[#This Row],[DESCRIPCION]],Tabla28[[Columna1]:[CÓDIGO NUEVO]],2,0),"")</f>
        <v>P0201001</v>
      </c>
      <c r="J721" s="3" t="s">
        <v>666</v>
      </c>
      <c r="K721" s="3" t="s">
        <v>1753</v>
      </c>
      <c r="L721" s="3" t="s">
        <v>666</v>
      </c>
      <c r="M721" s="31" t="s">
        <v>790</v>
      </c>
      <c r="N721" s="3"/>
      <c r="O721" s="3" t="s">
        <v>308</v>
      </c>
      <c r="P721" s="3" t="s">
        <v>71</v>
      </c>
      <c r="Q721" s="3" t="str">
        <f>IFERROR(VLOOKUP(Presupuestos[[#This Row],[CLASIFICACIÓN (N)]],Tabla17[],2,0),"")</f>
        <v>Costos de ventas</v>
      </c>
      <c r="R721" s="3" t="str">
        <f>IFERROR(VLOOKUP(Presupuestos[[#This Row],[CLASIFICACIÓN (N)]],Tabla17[],3,0),"")</f>
        <v>Operativo</v>
      </c>
      <c r="S721" s="3" t="s">
        <v>16</v>
      </c>
      <c r="T721" s="3" t="str">
        <f>IFERROR(VLOOKUP(Presupuestos[[#This Row],[ALMACEN]],Tabla5[],2,0),"")</f>
        <v>Arequipa</v>
      </c>
      <c r="U721" s="19" t="str">
        <f>IFERROR(VLOOKUP(Presupuestos[[#This Row],[TIPO DE DOCUMENTO]],Tipo_Documento[],2,0)&amp;Presupuestos[[#This Row],[SERIE]]&amp;Presupuestos[[#This Row],[NUMERO]]&amp;Presupuestos[[#This Row],[RUC]],"")</f>
        <v>01F313673720100055237</v>
      </c>
      <c r="V721" s="3" t="s">
        <v>120</v>
      </c>
      <c r="W721" s="7">
        <v>45883</v>
      </c>
      <c r="X721" s="7">
        <v>45883</v>
      </c>
      <c r="Y721" s="3" t="s">
        <v>809</v>
      </c>
      <c r="Z721" s="3">
        <v>6737</v>
      </c>
      <c r="AA721" s="3">
        <f>IFERROR(VLOOKUP(Presupuestos[[#This Row],[RAZON SOCIAL]],CHOOSE({1,2},Clientes_Proveedores[Razon Social],Clientes_Proveedores[Ruc / Dni]),2,0),"-")</f>
        <v>20100055237</v>
      </c>
      <c r="AB721" s="31" t="s">
        <v>810</v>
      </c>
      <c r="AC721" s="3" t="s">
        <v>670</v>
      </c>
      <c r="AD721" s="5">
        <v>0.18</v>
      </c>
      <c r="AE721" s="6">
        <v>6.9</v>
      </c>
      <c r="AF721" s="6">
        <f>Presupuestos[[#This Row],[BASE]]*Presupuestos[[#This Row],[% IGV]]</f>
        <v>1.242</v>
      </c>
      <c r="AG721" s="22">
        <f>ROUND(SUM(Presupuestos[[#This Row],[BASE]:[IGV]]),2)</f>
        <v>8.14</v>
      </c>
      <c r="AH721" s="9" t="str">
        <f>IF(Presupuestos[[#This Row],[MONEDA]]="USD",VLOOKUP(Presupuestos[[#This Row],[FECHA DE EMISION]],Tipo_Cambio[],3,0),"")</f>
        <v/>
      </c>
      <c r="AI721" s="22">
        <f>IFERROR(ROUND(IF(Presupuestos[[#This Row],[MONEDA]]="PEN",Presupuestos[[#This Row],[TOTAL]],Presupuestos[[#This Row],[TOTAL]]*Presupuestos[[#This Row],[TIPO DE CAMBIO]]),2),"")</f>
        <v>8.14</v>
      </c>
      <c r="AJ721" s="5">
        <v>0.15</v>
      </c>
      <c r="AK721" s="33" t="s">
        <v>671</v>
      </c>
      <c r="AL721" s="5" t="s">
        <v>680</v>
      </c>
      <c r="AM721" s="23"/>
      <c r="AN721" s="23"/>
      <c r="AO721" s="7">
        <f>IFERROR(VLOOKUP("1-"&amp;Presupuestos[[#This Row],[ID DOCUMENTO]],BD_Pagos[],7,0),"")</f>
        <v>45883</v>
      </c>
      <c r="AP721" s="16" t="str">
        <f>IFERROR(VLOOKUP("1-"&amp;Presupuestos[[#This Row],[ID DOCUMENTO]],BD_Pagos[],8,0),"")</f>
        <v>B-BCP - Soles</v>
      </c>
      <c r="AQ721" s="17">
        <f>IFERROR(VLOOKUP("1-"&amp;Presupuestos[[#This Row],[ID DOCUMENTO]],BD_Pagos[],9,0),"")</f>
        <v>236325</v>
      </c>
      <c r="AR721" s="54"/>
      <c r="AS721" s="7">
        <f>IFERROR(VLOOKUP("2-"&amp;Presupuestos[[#This Row],[ID DOCUMENTO]],BD_Pagos[],7,0),"")</f>
        <v>0</v>
      </c>
      <c r="AT721" s="16" t="str">
        <f>IFERROR(VLOOKUP("2-"&amp;Presupuestos[[#This Row],[ID DOCUMENTO]],BD_Pagos[],8,0),"")</f>
        <v/>
      </c>
      <c r="AU721" s="17">
        <f>IFERROR(VLOOKUP("2-"&amp;Presupuestos[[#This Row],[ID DOCUMENTO]],BD_Pagos[],9,0),"")</f>
        <v>0</v>
      </c>
      <c r="AV721" s="20">
        <f>IF(IFERROR(VLOOKUP("2-"&amp;Presupuestos[[#This Row],[ID DOCUMENTO]],BD_Pagos[],10,0),0)&gt;Presupuestos[[#This Row],[TOTAL SOLES]],Presupuestos[[#This Row],[TOTAL SOLES]],IFERROR(VLOOKUP("2-"&amp;Presupuestos[[#This Row],[ID DOCUMENTO]],BD_Pagos[],10,0),0))</f>
        <v>0</v>
      </c>
      <c r="AW721" s="7"/>
      <c r="AX721" s="16"/>
      <c r="AY721" s="17"/>
      <c r="AZ721" s="20"/>
      <c r="BA721" s="7"/>
      <c r="BB721" s="16"/>
      <c r="BC721" s="17"/>
      <c r="BD721" s="20"/>
      <c r="BE721" s="7">
        <f>IFERROR(VLOOKUP("5-"&amp;Presupuestos[[#This Row],[ID DOCUMENTO]],BD_Pagos[],7,0),"")</f>
        <v>0</v>
      </c>
      <c r="BF721" s="17">
        <f>IFERROR(VLOOKUP("5-"&amp;Presupuestos[[#This Row],[ID DOCUMENTO]],BD_Pagos[],9,0),"")</f>
        <v>0</v>
      </c>
      <c r="BG721" s="20">
        <f>IF(IFERROR(VLOOKUP("5-"&amp;Presupuestos[[#This Row],[ID DOCUMENTO]],BD_Pagos[],10,0),0)&gt;Presupuestos[[#This Row],[TOTAL SOLES]],Presupuestos[[#This Row],[TOTAL SOLES]],IFERROR(VLOOKUP("5-"&amp;Presupuestos[[#This Row],[ID DOCUMENTO]],BD_Pagos[],10,0),0))</f>
        <v>0</v>
      </c>
      <c r="BH721" s="7">
        <f>IFERROR(VLOOKUP("1-Detraccion"&amp;Presupuestos[[#This Row],[ID DOCUMENTO]],BD_Pagos[],2,0),"")</f>
        <v>45890</v>
      </c>
      <c r="BI721" s="3" t="str">
        <f>IFERROR(VLOOKUP("1-Detraccion"&amp;Presupuestos[[#This Row],[ID DOCUMENTO]],BD_Pagos[],3,0),"")</f>
        <v/>
      </c>
      <c r="BJ721" s="3">
        <f>IFERROR(VLOOKUP("1-Detraccion"&amp;Presupuestos[[#This Row],[ID DOCUMENTO]],BD_Pagos[],4,0),"")</f>
        <v>279466717</v>
      </c>
      <c r="BK721" s="6">
        <f>IF(IFERROR(VLOOKUP("1-Detraccion"&amp;Presupuestos[[#This Row],[ID DOCUMENTO]],BD_Pagos[],5,0),0)&gt;Presupuestos[[#This Row],[TOTAL SOLES]],Presupuestos[[#This Row],[TOTAL SOLES]],IFERROR(VLOOKUP("1-Detraccion"&amp;Presupuestos[[#This Row],[ID DOCUMENTO]],BD_Pagos[],5,0),0))</f>
        <v>1</v>
      </c>
      <c r="BL721" s="6">
        <f>IF(IFERROR(VLOOKUP("1-Detraccion"&amp;Presupuestos[[#This Row],[ID DOCUMENTO]],BD_Pagos[],6,0),0)&gt;Presupuestos[[#This Row],[TOTAL SOLES]],Presupuestos[[#This Row],[TOTAL SOLES]],IFERROR(VLOOKUP("1-Detraccion"&amp;Presupuestos[[#This Row],[ID DOCUMENTO]],BD_Pagos[],6,0),0))</f>
        <v>1</v>
      </c>
      <c r="BM721" s="37"/>
      <c r="BN721" s="3"/>
      <c r="BO721" s="3"/>
      <c r="BP721" s="6"/>
      <c r="BQ72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8.14</v>
      </c>
      <c r="BR721" s="23" t="str">
        <f>IF(Presupuestos[[#This Row],[SALDO ME-MN]]&gt;0,"PENDIENTE","CANCELADO")</f>
        <v>PENDIENTE</v>
      </c>
      <c r="BS721" s="23" t="str">
        <f>IF(COUNTIFS($U$4:$U720,Presupuestos[[#This Row],[ID DOCUMENTO]])&gt;=1,IF(B720=Presupuestos[[#This Row],[ID]],"OK","DOC. DUPLICADO"),"OK")</f>
        <v>OK</v>
      </c>
    </row>
    <row r="722" spans="2:71" x14ac:dyDescent="0.25">
      <c r="B722" s="34">
        <f>IF(Presupuestos[[#This Row],[ID DOCUMENTO]]=U721,B721,IF(B721="ID",1,B721+1))</f>
        <v>694</v>
      </c>
      <c r="C722" s="2">
        <v>45883</v>
      </c>
      <c r="D722" s="2">
        <v>45883</v>
      </c>
      <c r="E722" s="3" t="s">
        <v>1718</v>
      </c>
      <c r="F722" s="25" t="s">
        <v>27</v>
      </c>
      <c r="G722" s="25" t="s">
        <v>91</v>
      </c>
      <c r="H722" s="25" t="s">
        <v>92</v>
      </c>
      <c r="I722" s="36" t="str">
        <f>IFERROR(VLOOKUP(Presupuestos[[#This Row],[AREA]]&amp;Presupuestos[[#This Row],[CONCEPTO]]&amp;Presupuestos[[#This Row],[DESCRIPCION]],Tabla28[[Columna1]:[CÓDIGO NUEVO]],2,0),"")</f>
        <v>P0201001</v>
      </c>
      <c r="J722" s="3" t="s">
        <v>666</v>
      </c>
      <c r="K722" s="3" t="s">
        <v>1754</v>
      </c>
      <c r="L722" s="3" t="s">
        <v>666</v>
      </c>
      <c r="M722" s="31" t="s">
        <v>790</v>
      </c>
      <c r="N722" s="3"/>
      <c r="O722" s="3" t="s">
        <v>308</v>
      </c>
      <c r="P722" s="3" t="s">
        <v>71</v>
      </c>
      <c r="Q722" s="3" t="str">
        <f>IFERROR(VLOOKUP(Presupuestos[[#This Row],[CLASIFICACIÓN (N)]],Tabla17[],2,0),"")</f>
        <v>Costos de ventas</v>
      </c>
      <c r="R722" s="3" t="str">
        <f>IFERROR(VLOOKUP(Presupuestos[[#This Row],[CLASIFICACIÓN (N)]],Tabla17[],3,0),"")</f>
        <v>Operativo</v>
      </c>
      <c r="S722" s="3" t="s">
        <v>16</v>
      </c>
      <c r="T722" s="3" t="str">
        <f>IFERROR(VLOOKUP(Presupuestos[[#This Row],[ALMACEN]],Tabla5[],2,0),"")</f>
        <v>Arequipa</v>
      </c>
      <c r="U722" s="19" t="str">
        <f>IFERROR(VLOOKUP(Presupuestos[[#This Row],[TIPO DE DOCUMENTO]],Tipo_Documento[],2,0)&amp;Presupuestos[[#This Row],[SERIE]]&amp;Presupuestos[[#This Row],[NUMERO]]&amp;Presupuestos[[#This Row],[RUC]],"")</f>
        <v>01F313673620100055237</v>
      </c>
      <c r="V722" s="3" t="s">
        <v>120</v>
      </c>
      <c r="W722" s="7">
        <v>45883</v>
      </c>
      <c r="X722" s="7">
        <v>45883</v>
      </c>
      <c r="Y722" s="3" t="s">
        <v>809</v>
      </c>
      <c r="Z722" s="3">
        <v>6736</v>
      </c>
      <c r="AA722" s="3">
        <f>IFERROR(VLOOKUP(Presupuestos[[#This Row],[RAZON SOCIAL]],CHOOSE({1,2},Clientes_Proveedores[Razon Social],Clientes_Proveedores[Ruc / Dni]),2,0),"-")</f>
        <v>20100055237</v>
      </c>
      <c r="AB722" s="31" t="s">
        <v>810</v>
      </c>
      <c r="AC722" s="3" t="s">
        <v>670</v>
      </c>
      <c r="AD722" s="5">
        <v>0.18</v>
      </c>
      <c r="AE722" s="6">
        <v>378</v>
      </c>
      <c r="AF722" s="6">
        <f>Presupuestos[[#This Row],[BASE]]*Presupuestos[[#This Row],[% IGV]]</f>
        <v>68.039999999999992</v>
      </c>
      <c r="AG722" s="22">
        <f>ROUND(SUM(Presupuestos[[#This Row],[BASE]:[IGV]]),2)</f>
        <v>446.04</v>
      </c>
      <c r="AH722" s="9" t="str">
        <f>IF(Presupuestos[[#This Row],[MONEDA]]="USD",VLOOKUP(Presupuestos[[#This Row],[FECHA DE EMISION]],Tipo_Cambio[],3,0),"")</f>
        <v/>
      </c>
      <c r="AI722" s="22">
        <f>IFERROR(ROUND(IF(Presupuestos[[#This Row],[MONEDA]]="PEN",Presupuestos[[#This Row],[TOTAL]],Presupuestos[[#This Row],[TOTAL]]*Presupuestos[[#This Row],[TIPO DE CAMBIO]]),2),"")</f>
        <v>446.04</v>
      </c>
      <c r="AJ722" s="5">
        <v>0.15</v>
      </c>
      <c r="AK722" s="33" t="s">
        <v>671</v>
      </c>
      <c r="AL722" s="5" t="s">
        <v>680</v>
      </c>
      <c r="AM722" s="23"/>
      <c r="AN722" s="23"/>
      <c r="AO722" s="7">
        <f>IFERROR(VLOOKUP("1-"&amp;Presupuestos[[#This Row],[ID DOCUMENTO]],BD_Pagos[],7,0),"")</f>
        <v>45883</v>
      </c>
      <c r="AP722" s="16" t="str">
        <f>IFERROR(VLOOKUP("1-"&amp;Presupuestos[[#This Row],[ID DOCUMENTO]],BD_Pagos[],8,0),"")</f>
        <v>B-BCP - Soles</v>
      </c>
      <c r="AQ722" s="17">
        <f>IFERROR(VLOOKUP("1-"&amp;Presupuestos[[#This Row],[ID DOCUMENTO]],BD_Pagos[],9,0),"")</f>
        <v>239746</v>
      </c>
      <c r="AR722" s="54"/>
      <c r="AS722" s="7">
        <f>IFERROR(VLOOKUP("2-"&amp;Presupuestos[[#This Row],[ID DOCUMENTO]],BD_Pagos[],7,0),"")</f>
        <v>0</v>
      </c>
      <c r="AT722" s="16" t="str">
        <f>IFERROR(VLOOKUP("2-"&amp;Presupuestos[[#This Row],[ID DOCUMENTO]],BD_Pagos[],8,0),"")</f>
        <v/>
      </c>
      <c r="AU722" s="17">
        <f>IFERROR(VLOOKUP("2-"&amp;Presupuestos[[#This Row],[ID DOCUMENTO]],BD_Pagos[],9,0),"")</f>
        <v>0</v>
      </c>
      <c r="AV722" s="20">
        <f>IF(IFERROR(VLOOKUP("2-"&amp;Presupuestos[[#This Row],[ID DOCUMENTO]],BD_Pagos[],10,0),0)&gt;Presupuestos[[#This Row],[TOTAL SOLES]],Presupuestos[[#This Row],[TOTAL SOLES]],IFERROR(VLOOKUP("2-"&amp;Presupuestos[[#This Row],[ID DOCUMENTO]],BD_Pagos[],10,0),0))</f>
        <v>0</v>
      </c>
      <c r="AW722" s="7"/>
      <c r="AX722" s="16"/>
      <c r="AY722" s="17"/>
      <c r="AZ722" s="20"/>
      <c r="BA722" s="7"/>
      <c r="BB722" s="16"/>
      <c r="BC722" s="17"/>
      <c r="BD722" s="20"/>
      <c r="BE722" s="7">
        <f>IFERROR(VLOOKUP("5-"&amp;Presupuestos[[#This Row],[ID DOCUMENTO]],BD_Pagos[],7,0),"")</f>
        <v>0</v>
      </c>
      <c r="BF722" s="17">
        <f>IFERROR(VLOOKUP("5-"&amp;Presupuestos[[#This Row],[ID DOCUMENTO]],BD_Pagos[],9,0),"")</f>
        <v>0</v>
      </c>
      <c r="BG722" s="20">
        <f>IF(IFERROR(VLOOKUP("5-"&amp;Presupuestos[[#This Row],[ID DOCUMENTO]],BD_Pagos[],10,0),0)&gt;Presupuestos[[#This Row],[TOTAL SOLES]],Presupuestos[[#This Row],[TOTAL SOLES]],IFERROR(VLOOKUP("5-"&amp;Presupuestos[[#This Row],[ID DOCUMENTO]],BD_Pagos[],10,0),0))</f>
        <v>0</v>
      </c>
      <c r="BH722" s="7">
        <f>IFERROR(VLOOKUP("1-Detraccion"&amp;Presupuestos[[#This Row],[ID DOCUMENTO]],BD_Pagos[],2,0),"")</f>
        <v>45890</v>
      </c>
      <c r="BI722" s="3" t="str">
        <f>IFERROR(VLOOKUP("1-Detraccion"&amp;Presupuestos[[#This Row],[ID DOCUMENTO]],BD_Pagos[],3,0),"")</f>
        <v/>
      </c>
      <c r="BJ722" s="3">
        <f>IFERROR(VLOOKUP("1-Detraccion"&amp;Presupuestos[[#This Row],[ID DOCUMENTO]],BD_Pagos[],4,0),"")</f>
        <v>279466716</v>
      </c>
      <c r="BK722" s="6">
        <f>IF(IFERROR(VLOOKUP("1-Detraccion"&amp;Presupuestos[[#This Row],[ID DOCUMENTO]],BD_Pagos[],5,0),0)&gt;Presupuestos[[#This Row],[TOTAL SOLES]],Presupuestos[[#This Row],[TOTAL SOLES]],IFERROR(VLOOKUP("1-Detraccion"&amp;Presupuestos[[#This Row],[ID DOCUMENTO]],BD_Pagos[],5,0),0))</f>
        <v>67</v>
      </c>
      <c r="BL722" s="6">
        <f>IF(IFERROR(VLOOKUP("1-Detraccion"&amp;Presupuestos[[#This Row],[ID DOCUMENTO]],BD_Pagos[],6,0),0)&gt;Presupuestos[[#This Row],[TOTAL SOLES]],Presupuestos[[#This Row],[TOTAL SOLES]],IFERROR(VLOOKUP("1-Detraccion"&amp;Presupuestos[[#This Row],[ID DOCUMENTO]],BD_Pagos[],6,0),0))</f>
        <v>67</v>
      </c>
      <c r="BM722" s="37"/>
      <c r="BN722" s="3"/>
      <c r="BO722" s="3"/>
      <c r="BP722" s="6"/>
      <c r="BQ72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446.04</v>
      </c>
      <c r="BR722" s="23" t="str">
        <f>IF(Presupuestos[[#This Row],[SALDO ME-MN]]&gt;0,"PENDIENTE","CANCELADO")</f>
        <v>PENDIENTE</v>
      </c>
      <c r="BS722" s="23" t="str">
        <f>IF(COUNTIFS($U$4:$U721,Presupuestos[[#This Row],[ID DOCUMENTO]])&gt;=1,IF(B721=Presupuestos[[#This Row],[ID]],"OK","DOC. DUPLICADO"),"OK")</f>
        <v>OK</v>
      </c>
    </row>
    <row r="723" spans="2:71" x14ac:dyDescent="0.25">
      <c r="B723" s="34">
        <f>IF(Presupuestos[[#This Row],[ID DOCUMENTO]]=U722,B722,IF(B722="ID",1,B722+1))</f>
        <v>695</v>
      </c>
      <c r="C723" s="2">
        <v>45883</v>
      </c>
      <c r="D723" s="2">
        <v>45883</v>
      </c>
      <c r="E723" s="3" t="s">
        <v>1718</v>
      </c>
      <c r="F723" s="25" t="s">
        <v>27</v>
      </c>
      <c r="G723" s="25" t="s">
        <v>91</v>
      </c>
      <c r="H723" s="25" t="s">
        <v>92</v>
      </c>
      <c r="I723" s="36" t="str">
        <f>IFERROR(VLOOKUP(Presupuestos[[#This Row],[AREA]]&amp;Presupuestos[[#This Row],[CONCEPTO]]&amp;Presupuestos[[#This Row],[DESCRIPCION]],Tabla28[[Columna1]:[CÓDIGO NUEVO]],2,0),"")</f>
        <v>P0201001</v>
      </c>
      <c r="J723" s="3" t="s">
        <v>666</v>
      </c>
      <c r="K723" s="3" t="s">
        <v>1755</v>
      </c>
      <c r="L723" s="3" t="s">
        <v>666</v>
      </c>
      <c r="M723" s="31" t="s">
        <v>790</v>
      </c>
      <c r="N723" s="3"/>
      <c r="O723" s="3" t="s">
        <v>308</v>
      </c>
      <c r="P723" s="3" t="s">
        <v>71</v>
      </c>
      <c r="Q723" s="3" t="str">
        <f>IFERROR(VLOOKUP(Presupuestos[[#This Row],[CLASIFICACIÓN (N)]],Tabla17[],2,0),"")</f>
        <v>Costos de ventas</v>
      </c>
      <c r="R723" s="3" t="str">
        <f>IFERROR(VLOOKUP(Presupuestos[[#This Row],[CLASIFICACIÓN (N)]],Tabla17[],3,0),"")</f>
        <v>Operativo</v>
      </c>
      <c r="S723" s="3" t="s">
        <v>16</v>
      </c>
      <c r="T723" s="3" t="str">
        <f>IFERROR(VLOOKUP(Presupuestos[[#This Row],[ALMACEN]],Tabla5[],2,0),"")</f>
        <v>Arequipa</v>
      </c>
      <c r="U723" s="19" t="str">
        <f>IFERROR(VLOOKUP(Presupuestos[[#This Row],[TIPO DE DOCUMENTO]],Tipo_Documento[],2,0)&amp;Presupuestos[[#This Row],[SERIE]]&amp;Presupuestos[[#This Row],[NUMERO]]&amp;Presupuestos[[#This Row],[RUC]],"")</f>
        <v>01F313674020100055237</v>
      </c>
      <c r="V723" s="3" t="s">
        <v>120</v>
      </c>
      <c r="W723" s="7">
        <v>45883</v>
      </c>
      <c r="X723" s="7">
        <v>45883</v>
      </c>
      <c r="Y723" s="3" t="s">
        <v>809</v>
      </c>
      <c r="Z723" s="3">
        <v>6740</v>
      </c>
      <c r="AA723" s="3">
        <f>IFERROR(VLOOKUP(Presupuestos[[#This Row],[RAZON SOCIAL]],CHOOSE({1,2},Clientes_Proveedores[Razon Social],Clientes_Proveedores[Ruc / Dni]),2,0),"-")</f>
        <v>20100055237</v>
      </c>
      <c r="AB723" s="31" t="s">
        <v>810</v>
      </c>
      <c r="AC723" s="3" t="s">
        <v>670</v>
      </c>
      <c r="AD723" s="5">
        <v>0.18</v>
      </c>
      <c r="AE723" s="6">
        <v>512</v>
      </c>
      <c r="AF723" s="6">
        <f>Presupuestos[[#This Row],[BASE]]*Presupuestos[[#This Row],[% IGV]]</f>
        <v>92.16</v>
      </c>
      <c r="AG723" s="22">
        <f>ROUND(SUM(Presupuestos[[#This Row],[BASE]:[IGV]]),2)</f>
        <v>604.16</v>
      </c>
      <c r="AH723" s="9" t="str">
        <f>IF(Presupuestos[[#This Row],[MONEDA]]="USD",VLOOKUP(Presupuestos[[#This Row],[FECHA DE EMISION]],Tipo_Cambio[],3,0),"")</f>
        <v/>
      </c>
      <c r="AI723" s="22">
        <f>IFERROR(ROUND(IF(Presupuestos[[#This Row],[MONEDA]]="PEN",Presupuestos[[#This Row],[TOTAL]],Presupuestos[[#This Row],[TOTAL]]*Presupuestos[[#This Row],[TIPO DE CAMBIO]]),2),"")</f>
        <v>604.16</v>
      </c>
      <c r="AJ723" s="5">
        <v>0.15</v>
      </c>
      <c r="AK723" s="33" t="s">
        <v>671</v>
      </c>
      <c r="AL723" s="5" t="s">
        <v>680</v>
      </c>
      <c r="AM723" s="23"/>
      <c r="AN723" s="23"/>
      <c r="AO723" s="7">
        <f>IFERROR(VLOOKUP("1-"&amp;Presupuestos[[#This Row],[ID DOCUMENTO]],BD_Pagos[],7,0),"")</f>
        <v>45883</v>
      </c>
      <c r="AP723" s="16" t="str">
        <f>IFERROR(VLOOKUP("1-"&amp;Presupuestos[[#This Row],[ID DOCUMENTO]],BD_Pagos[],8,0),"")</f>
        <v>B-BCP - Soles</v>
      </c>
      <c r="AQ723" s="17">
        <f>IFERROR(VLOOKUP("1-"&amp;Presupuestos[[#This Row],[ID DOCUMENTO]],BD_Pagos[],9,0),"")</f>
        <v>236326</v>
      </c>
      <c r="AR723" s="54"/>
      <c r="AS723" s="7">
        <f>IFERROR(VLOOKUP("2-"&amp;Presupuestos[[#This Row],[ID DOCUMENTO]],BD_Pagos[],7,0),"")</f>
        <v>0</v>
      </c>
      <c r="AT723" s="16" t="str">
        <f>IFERROR(VLOOKUP("2-"&amp;Presupuestos[[#This Row],[ID DOCUMENTO]],BD_Pagos[],8,0),"")</f>
        <v/>
      </c>
      <c r="AU723" s="17">
        <f>IFERROR(VLOOKUP("2-"&amp;Presupuestos[[#This Row],[ID DOCUMENTO]],BD_Pagos[],9,0),"")</f>
        <v>0</v>
      </c>
      <c r="AV723" s="20">
        <f>IF(IFERROR(VLOOKUP("2-"&amp;Presupuestos[[#This Row],[ID DOCUMENTO]],BD_Pagos[],10,0),0)&gt;Presupuestos[[#This Row],[TOTAL SOLES]],Presupuestos[[#This Row],[TOTAL SOLES]],IFERROR(VLOOKUP("2-"&amp;Presupuestos[[#This Row],[ID DOCUMENTO]],BD_Pagos[],10,0),0))</f>
        <v>0</v>
      </c>
      <c r="AW723" s="7"/>
      <c r="AX723" s="16"/>
      <c r="AY723" s="17"/>
      <c r="AZ723" s="20"/>
      <c r="BA723" s="7"/>
      <c r="BB723" s="16"/>
      <c r="BC723" s="17"/>
      <c r="BD723" s="20"/>
      <c r="BE723" s="7">
        <f>IFERROR(VLOOKUP("5-"&amp;Presupuestos[[#This Row],[ID DOCUMENTO]],BD_Pagos[],7,0),"")</f>
        <v>0</v>
      </c>
      <c r="BF723" s="17">
        <f>IFERROR(VLOOKUP("5-"&amp;Presupuestos[[#This Row],[ID DOCUMENTO]],BD_Pagos[],9,0),"")</f>
        <v>0</v>
      </c>
      <c r="BG723" s="20">
        <f>IF(IFERROR(VLOOKUP("5-"&amp;Presupuestos[[#This Row],[ID DOCUMENTO]],BD_Pagos[],10,0),0)&gt;Presupuestos[[#This Row],[TOTAL SOLES]],Presupuestos[[#This Row],[TOTAL SOLES]],IFERROR(VLOOKUP("5-"&amp;Presupuestos[[#This Row],[ID DOCUMENTO]],BD_Pagos[],10,0),0))</f>
        <v>0</v>
      </c>
      <c r="BH723" s="7">
        <f>IFERROR(VLOOKUP("1-Detraccion"&amp;Presupuestos[[#This Row],[ID DOCUMENTO]],BD_Pagos[],2,0),"")</f>
        <v>45890</v>
      </c>
      <c r="BI723" s="3" t="str">
        <f>IFERROR(VLOOKUP("1-Detraccion"&amp;Presupuestos[[#This Row],[ID DOCUMENTO]],BD_Pagos[],3,0),"")</f>
        <v/>
      </c>
      <c r="BJ723" s="3">
        <f>IFERROR(VLOOKUP("1-Detraccion"&amp;Presupuestos[[#This Row],[ID DOCUMENTO]],BD_Pagos[],4,0),"")</f>
        <v>279466715</v>
      </c>
      <c r="BK723" s="6">
        <f>IF(IFERROR(VLOOKUP("1-Detraccion"&amp;Presupuestos[[#This Row],[ID DOCUMENTO]],BD_Pagos[],5,0),0)&gt;Presupuestos[[#This Row],[TOTAL SOLES]],Presupuestos[[#This Row],[TOTAL SOLES]],IFERROR(VLOOKUP("1-Detraccion"&amp;Presupuestos[[#This Row],[ID DOCUMENTO]],BD_Pagos[],5,0),0))</f>
        <v>91</v>
      </c>
      <c r="BL723" s="6">
        <f>IF(IFERROR(VLOOKUP("1-Detraccion"&amp;Presupuestos[[#This Row],[ID DOCUMENTO]],BD_Pagos[],6,0),0)&gt;Presupuestos[[#This Row],[TOTAL SOLES]],Presupuestos[[#This Row],[TOTAL SOLES]],IFERROR(VLOOKUP("1-Detraccion"&amp;Presupuestos[[#This Row],[ID DOCUMENTO]],BD_Pagos[],6,0),0))</f>
        <v>91</v>
      </c>
      <c r="BM723" s="37"/>
      <c r="BN723" s="3"/>
      <c r="BO723" s="3"/>
      <c r="BP723" s="6"/>
      <c r="BQ72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604.16</v>
      </c>
      <c r="BR723" s="23" t="str">
        <f>IF(Presupuestos[[#This Row],[SALDO ME-MN]]&gt;0,"PENDIENTE","CANCELADO")</f>
        <v>PENDIENTE</v>
      </c>
      <c r="BS723" s="23" t="str">
        <f>IF(COUNTIFS($U$4:$U722,Presupuestos[[#This Row],[ID DOCUMENTO]])&gt;=1,IF(B722=Presupuestos[[#This Row],[ID]],"OK","DOC. DUPLICADO"),"OK")</f>
        <v>OK</v>
      </c>
    </row>
    <row r="724" spans="2:71" x14ac:dyDescent="0.25">
      <c r="B724" s="34">
        <f>IF(Presupuestos[[#This Row],[ID DOCUMENTO]]=U723,B723,IF(B723="ID",1,B723+1))</f>
        <v>696</v>
      </c>
      <c r="C724" s="2">
        <v>45883</v>
      </c>
      <c r="D724" s="2">
        <v>45883</v>
      </c>
      <c r="E724" s="3" t="s">
        <v>1718</v>
      </c>
      <c r="F724" s="25" t="s">
        <v>27</v>
      </c>
      <c r="G724" s="25" t="s">
        <v>91</v>
      </c>
      <c r="H724" s="25" t="s">
        <v>92</v>
      </c>
      <c r="I724" s="36" t="str">
        <f>IFERROR(VLOOKUP(Presupuestos[[#This Row],[AREA]]&amp;Presupuestos[[#This Row],[CONCEPTO]]&amp;Presupuestos[[#This Row],[DESCRIPCION]],Tabla28[[Columna1]:[CÓDIGO NUEVO]],2,0),"")</f>
        <v>P0201001</v>
      </c>
      <c r="J724" s="3" t="s">
        <v>666</v>
      </c>
      <c r="K724" s="3" t="s">
        <v>1756</v>
      </c>
      <c r="L724" s="3" t="s">
        <v>666</v>
      </c>
      <c r="M724" s="31" t="s">
        <v>790</v>
      </c>
      <c r="N724" s="3"/>
      <c r="O724" s="3" t="s">
        <v>308</v>
      </c>
      <c r="P724" s="3" t="s">
        <v>71</v>
      </c>
      <c r="Q724" s="3" t="str">
        <f>IFERROR(VLOOKUP(Presupuestos[[#This Row],[CLASIFICACIÓN (N)]],Tabla17[],2,0),"")</f>
        <v>Costos de ventas</v>
      </c>
      <c r="R724" s="3" t="str">
        <f>IFERROR(VLOOKUP(Presupuestos[[#This Row],[CLASIFICACIÓN (N)]],Tabla17[],3,0),"")</f>
        <v>Operativo</v>
      </c>
      <c r="S724" s="3" t="s">
        <v>16</v>
      </c>
      <c r="T724" s="3" t="str">
        <f>IFERROR(VLOOKUP(Presupuestos[[#This Row],[ALMACEN]],Tabla5[],2,0),"")</f>
        <v>Arequipa</v>
      </c>
      <c r="U724" s="19" t="str">
        <f>IFERROR(VLOOKUP(Presupuestos[[#This Row],[TIPO DE DOCUMENTO]],Tipo_Documento[],2,0)&amp;Presupuestos[[#This Row],[SERIE]]&amp;Presupuestos[[#This Row],[NUMERO]]&amp;Presupuestos[[#This Row],[RUC]],"")</f>
        <v>01F313673520100055237</v>
      </c>
      <c r="V724" s="3" t="s">
        <v>120</v>
      </c>
      <c r="W724" s="7">
        <v>45883</v>
      </c>
      <c r="X724" s="7">
        <v>45883</v>
      </c>
      <c r="Y724" s="3" t="s">
        <v>809</v>
      </c>
      <c r="Z724" s="3">
        <v>6735</v>
      </c>
      <c r="AA724" s="3">
        <f>IFERROR(VLOOKUP(Presupuestos[[#This Row],[RAZON SOCIAL]],CHOOSE({1,2},Clientes_Proveedores[Razon Social],Clientes_Proveedores[Ruc / Dni]),2,0),"-")</f>
        <v>20100055237</v>
      </c>
      <c r="AB724" s="31" t="s">
        <v>810</v>
      </c>
      <c r="AC724" s="3" t="s">
        <v>670</v>
      </c>
      <c r="AD724" s="5">
        <v>0.18</v>
      </c>
      <c r="AE724" s="6">
        <v>151.19999999999999</v>
      </c>
      <c r="AF724" s="6">
        <f>Presupuestos[[#This Row],[BASE]]*Presupuestos[[#This Row],[% IGV]]</f>
        <v>27.215999999999998</v>
      </c>
      <c r="AG724" s="22">
        <f>ROUND(SUM(Presupuestos[[#This Row],[BASE]:[IGV]]),2)</f>
        <v>178.42</v>
      </c>
      <c r="AH724" s="9" t="str">
        <f>IF(Presupuestos[[#This Row],[MONEDA]]="USD",VLOOKUP(Presupuestos[[#This Row],[FECHA DE EMISION]],Tipo_Cambio[],3,0),"")</f>
        <v/>
      </c>
      <c r="AI724" s="22">
        <f>IFERROR(ROUND(IF(Presupuestos[[#This Row],[MONEDA]]="PEN",Presupuestos[[#This Row],[TOTAL]],Presupuestos[[#This Row],[TOTAL]]*Presupuestos[[#This Row],[TIPO DE CAMBIO]]),2),"")</f>
        <v>178.42</v>
      </c>
      <c r="AJ724" s="5">
        <v>0.15</v>
      </c>
      <c r="AK724" s="33" t="s">
        <v>671</v>
      </c>
      <c r="AL724" s="5" t="s">
        <v>680</v>
      </c>
      <c r="AM724" s="23"/>
      <c r="AN724" s="23"/>
      <c r="AO724" s="7">
        <f>IFERROR(VLOOKUP("1-"&amp;Presupuestos[[#This Row],[ID DOCUMENTO]],BD_Pagos[],7,0),"")</f>
        <v>45883</v>
      </c>
      <c r="AP724" s="16" t="str">
        <f>IFERROR(VLOOKUP("1-"&amp;Presupuestos[[#This Row],[ID DOCUMENTO]],BD_Pagos[],8,0),"")</f>
        <v>B-BCP - Soles</v>
      </c>
      <c r="AQ724" s="17">
        <f>IFERROR(VLOOKUP("1-"&amp;Presupuestos[[#This Row],[ID DOCUMENTO]],BD_Pagos[],9,0),"")</f>
        <v>238256</v>
      </c>
      <c r="AR724" s="54"/>
      <c r="AS724" s="7">
        <f>IFERROR(VLOOKUP("2-"&amp;Presupuestos[[#This Row],[ID DOCUMENTO]],BD_Pagos[],7,0),"")</f>
        <v>0</v>
      </c>
      <c r="AT724" s="16" t="str">
        <f>IFERROR(VLOOKUP("2-"&amp;Presupuestos[[#This Row],[ID DOCUMENTO]],BD_Pagos[],8,0),"")</f>
        <v/>
      </c>
      <c r="AU724" s="17">
        <f>IFERROR(VLOOKUP("2-"&amp;Presupuestos[[#This Row],[ID DOCUMENTO]],BD_Pagos[],9,0),"")</f>
        <v>0</v>
      </c>
      <c r="AV724" s="20">
        <f>IF(IFERROR(VLOOKUP("2-"&amp;Presupuestos[[#This Row],[ID DOCUMENTO]],BD_Pagos[],10,0),0)&gt;Presupuestos[[#This Row],[TOTAL SOLES]],Presupuestos[[#This Row],[TOTAL SOLES]],IFERROR(VLOOKUP("2-"&amp;Presupuestos[[#This Row],[ID DOCUMENTO]],BD_Pagos[],10,0),0))</f>
        <v>0</v>
      </c>
      <c r="AW724" s="7"/>
      <c r="AX724" s="16"/>
      <c r="AY724" s="17"/>
      <c r="AZ724" s="20"/>
      <c r="BA724" s="7"/>
      <c r="BB724" s="16"/>
      <c r="BC724" s="17"/>
      <c r="BD724" s="20"/>
      <c r="BE724" s="7">
        <f>IFERROR(VLOOKUP("5-"&amp;Presupuestos[[#This Row],[ID DOCUMENTO]],BD_Pagos[],7,0),"")</f>
        <v>0</v>
      </c>
      <c r="BF724" s="17">
        <f>IFERROR(VLOOKUP("5-"&amp;Presupuestos[[#This Row],[ID DOCUMENTO]],BD_Pagos[],9,0),"")</f>
        <v>0</v>
      </c>
      <c r="BG724" s="20">
        <f>IF(IFERROR(VLOOKUP("5-"&amp;Presupuestos[[#This Row],[ID DOCUMENTO]],BD_Pagos[],10,0),0)&gt;Presupuestos[[#This Row],[TOTAL SOLES]],Presupuestos[[#This Row],[TOTAL SOLES]],IFERROR(VLOOKUP("5-"&amp;Presupuestos[[#This Row],[ID DOCUMENTO]],BD_Pagos[],10,0),0))</f>
        <v>0</v>
      </c>
      <c r="BH724" s="7">
        <f>IFERROR(VLOOKUP("1-Detraccion"&amp;Presupuestos[[#This Row],[ID DOCUMENTO]],BD_Pagos[],2,0),"")</f>
        <v>45890</v>
      </c>
      <c r="BI724" s="3" t="str">
        <f>IFERROR(VLOOKUP("1-Detraccion"&amp;Presupuestos[[#This Row],[ID DOCUMENTO]],BD_Pagos[],3,0),"")</f>
        <v/>
      </c>
      <c r="BJ724" s="3">
        <f>IFERROR(VLOOKUP("1-Detraccion"&amp;Presupuestos[[#This Row],[ID DOCUMENTO]],BD_Pagos[],4,0),"")</f>
        <v>279466714</v>
      </c>
      <c r="BK724" s="6">
        <f>IF(IFERROR(VLOOKUP("1-Detraccion"&amp;Presupuestos[[#This Row],[ID DOCUMENTO]],BD_Pagos[],5,0),0)&gt;Presupuestos[[#This Row],[TOTAL SOLES]],Presupuestos[[#This Row],[TOTAL SOLES]],IFERROR(VLOOKUP("1-Detraccion"&amp;Presupuestos[[#This Row],[ID DOCUMENTO]],BD_Pagos[],5,0),0))</f>
        <v>27</v>
      </c>
      <c r="BL724" s="6">
        <f>IF(IFERROR(VLOOKUP("1-Detraccion"&amp;Presupuestos[[#This Row],[ID DOCUMENTO]],BD_Pagos[],6,0),0)&gt;Presupuestos[[#This Row],[TOTAL SOLES]],Presupuestos[[#This Row],[TOTAL SOLES]],IFERROR(VLOOKUP("1-Detraccion"&amp;Presupuestos[[#This Row],[ID DOCUMENTO]],BD_Pagos[],6,0),0))</f>
        <v>27</v>
      </c>
      <c r="BM724" s="37"/>
      <c r="BN724" s="3"/>
      <c r="BO724" s="3"/>
      <c r="BP724" s="6"/>
      <c r="BQ72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178.42</v>
      </c>
      <c r="BR724" s="23" t="str">
        <f>IF(Presupuestos[[#This Row],[SALDO ME-MN]]&gt;0,"PENDIENTE","CANCELADO")</f>
        <v>PENDIENTE</v>
      </c>
      <c r="BS724" s="23" t="str">
        <f>IF(COUNTIFS($U$4:$U723,Presupuestos[[#This Row],[ID DOCUMENTO]])&gt;=1,IF(B723=Presupuestos[[#This Row],[ID]],"OK","DOC. DUPLICADO"),"OK")</f>
        <v>OK</v>
      </c>
    </row>
    <row r="725" spans="2:71" x14ac:dyDescent="0.25">
      <c r="B725" s="34">
        <f>IF(Presupuestos[[#This Row],[ID DOCUMENTO]]=U724,B724,IF(B724="ID",1,B724+1))</f>
        <v>697</v>
      </c>
      <c r="C725" s="2">
        <v>45877</v>
      </c>
      <c r="D725" s="2">
        <v>45877</v>
      </c>
      <c r="E725" s="3" t="s">
        <v>991</v>
      </c>
      <c r="F725" s="25" t="s">
        <v>9</v>
      </c>
      <c r="G725" s="25" t="s">
        <v>45</v>
      </c>
      <c r="H725" s="25" t="s">
        <v>23</v>
      </c>
      <c r="I725" s="36" t="str">
        <f>IFERROR(VLOOKUP(Presupuestos[[#This Row],[AREA]]&amp;Presupuestos[[#This Row],[CONCEPTO]]&amp;Presupuestos[[#This Row],[DESCRIPCION]],Tabla28[[Columna1]:[CÓDIGO NUEVO]],2,0),"")</f>
        <v>P0104001</v>
      </c>
      <c r="J725" s="3" t="s">
        <v>666</v>
      </c>
      <c r="K725" s="3" t="s">
        <v>666</v>
      </c>
      <c r="L725" s="3" t="s">
        <v>666</v>
      </c>
      <c r="M725" s="31" t="s">
        <v>1757</v>
      </c>
      <c r="N725" s="3"/>
      <c r="O725" s="3" t="s">
        <v>315</v>
      </c>
      <c r="P725" s="3" t="s">
        <v>127</v>
      </c>
      <c r="Q725" s="3" t="str">
        <f>IFERROR(VLOOKUP(Presupuestos[[#This Row],[CLASIFICACIÓN (N)]],Tabla17[],2,0),"")</f>
        <v>Gastos operativos</v>
      </c>
      <c r="R725" s="3" t="str">
        <f>IFERROR(VLOOKUP(Presupuestos[[#This Row],[CLASIFICACIÓN (N)]],Tabla17[],3,0),"")</f>
        <v>Operativo</v>
      </c>
      <c r="S725" s="3" t="s">
        <v>41</v>
      </c>
      <c r="T725" s="3" t="str">
        <f>IFERROR(VLOOKUP(Presupuestos[[#This Row],[ALMACEN]],Tabla5[],2,0),"")</f>
        <v>Lima</v>
      </c>
      <c r="U725" s="19" t="str">
        <f>IFERROR(VLOOKUP(Presupuestos[[#This Row],[TIPO DE DOCUMENTO]],Tipo_Documento[],2,0)&amp;Presupuestos[[#This Row],[SERIE]]&amp;Presupuestos[[#This Row],[NUMERO]]&amp;Presupuestos[[#This Row],[RUC]],"")</f>
        <v>14S1061218970820100152356</v>
      </c>
      <c r="V725" s="3" t="s">
        <v>166</v>
      </c>
      <c r="W725" s="7">
        <v>45878</v>
      </c>
      <c r="X725" s="7">
        <v>45894</v>
      </c>
      <c r="Y725" s="3" t="s">
        <v>1695</v>
      </c>
      <c r="Z725" s="3">
        <v>12189708</v>
      </c>
      <c r="AA725" s="3">
        <f>IFERROR(VLOOKUP(Presupuestos[[#This Row],[RAZON SOCIAL]],CHOOSE({1,2},Clientes_Proveedores[Razon Social],Clientes_Proveedores[Ruc / Dni]),2,0),"-")</f>
        <v>20100152356</v>
      </c>
      <c r="AB725" s="31" t="s">
        <v>1696</v>
      </c>
      <c r="AC725" s="3" t="s">
        <v>670</v>
      </c>
      <c r="AD725" s="5"/>
      <c r="AE725" s="6">
        <v>15.3</v>
      </c>
      <c r="AF725" s="6">
        <f>Presupuestos[[#This Row],[BASE]]*Presupuestos[[#This Row],[% IGV]]</f>
        <v>0</v>
      </c>
      <c r="AG725" s="22">
        <f>ROUND(SUM(Presupuestos[[#This Row],[BASE]:[IGV]]),2)</f>
        <v>15.3</v>
      </c>
      <c r="AH725" s="9" t="str">
        <f>IF(Presupuestos[[#This Row],[MONEDA]]="USD",VLOOKUP(Presupuestos[[#This Row],[FECHA DE EMISION]],Tipo_Cambio[],3,0),"")</f>
        <v/>
      </c>
      <c r="AI725" s="22">
        <f>IFERROR(ROUND(IF(Presupuestos[[#This Row],[MONEDA]]="PEN",Presupuestos[[#This Row],[TOTAL]],Presupuestos[[#This Row],[TOTAL]]*Presupuestos[[#This Row],[TIPO DE CAMBIO]]),2),"")</f>
        <v>15.3</v>
      </c>
      <c r="AJ725" s="5"/>
      <c r="AK725" s="33" t="s">
        <v>671</v>
      </c>
      <c r="AL725" s="5" t="s">
        <v>680</v>
      </c>
      <c r="AM725" s="23" t="s">
        <v>671</v>
      </c>
      <c r="AN725" s="23" t="s">
        <v>671</v>
      </c>
      <c r="AO725" s="7">
        <f>IFERROR(VLOOKUP("1-"&amp;Presupuestos[[#This Row],[ID DOCUMENTO]],BD_Pagos[],7,0),"")</f>
        <v>45888</v>
      </c>
      <c r="AP725" s="16" t="str">
        <f>IFERROR(VLOOKUP("1-"&amp;Presupuestos[[#This Row],[ID DOCUMENTO]],BD_Pagos[],8,0),"")</f>
        <v>B-BCP - Soles</v>
      </c>
      <c r="AQ725" s="17">
        <f>IFERROR(VLOOKUP("1-"&amp;Presupuestos[[#This Row],[ID DOCUMENTO]],BD_Pagos[],9,0),"")</f>
        <v>4211609</v>
      </c>
      <c r="AR725" s="54"/>
      <c r="AS725" s="7">
        <f>IFERROR(VLOOKUP("2-"&amp;Presupuestos[[#This Row],[ID DOCUMENTO]],BD_Pagos[],7,0),"")</f>
        <v>0</v>
      </c>
      <c r="AT725" s="16" t="str">
        <f>IFERROR(VLOOKUP("2-"&amp;Presupuestos[[#This Row],[ID DOCUMENTO]],BD_Pagos[],8,0),"")</f>
        <v/>
      </c>
      <c r="AU725" s="17">
        <f>IFERROR(VLOOKUP("2-"&amp;Presupuestos[[#This Row],[ID DOCUMENTO]],BD_Pagos[],9,0),"")</f>
        <v>0</v>
      </c>
      <c r="AV725" s="20">
        <f>IF(IFERROR(VLOOKUP("2-"&amp;Presupuestos[[#This Row],[ID DOCUMENTO]],BD_Pagos[],10,0),0)&gt;Presupuestos[[#This Row],[TOTAL SOLES]],Presupuestos[[#This Row],[TOTAL SOLES]],IFERROR(VLOOKUP("2-"&amp;Presupuestos[[#This Row],[ID DOCUMENTO]],BD_Pagos[],10,0),0))</f>
        <v>0</v>
      </c>
      <c r="AW725" s="7"/>
      <c r="AX725" s="16"/>
      <c r="AY725" s="17"/>
      <c r="AZ725" s="20"/>
      <c r="BA725" s="7"/>
      <c r="BB725" s="16"/>
      <c r="BC725" s="17"/>
      <c r="BD725" s="20"/>
      <c r="BE725" s="7">
        <f>IFERROR(VLOOKUP("5-"&amp;Presupuestos[[#This Row],[ID DOCUMENTO]],BD_Pagos[],7,0),"")</f>
        <v>0</v>
      </c>
      <c r="BF725" s="17">
        <f>IFERROR(VLOOKUP("5-"&amp;Presupuestos[[#This Row],[ID DOCUMENTO]],BD_Pagos[],9,0),"")</f>
        <v>0</v>
      </c>
      <c r="BG725" s="20">
        <f>IF(IFERROR(VLOOKUP("5-"&amp;Presupuestos[[#This Row],[ID DOCUMENTO]],BD_Pagos[],10,0),0)&gt;Presupuestos[[#This Row],[TOTAL SOLES]],Presupuestos[[#This Row],[TOTAL SOLES]],IFERROR(VLOOKUP("5-"&amp;Presupuestos[[#This Row],[ID DOCUMENTO]],BD_Pagos[],10,0),0))</f>
        <v>0</v>
      </c>
      <c r="BH725" s="7">
        <f>IFERROR(VLOOKUP("1-Detraccion"&amp;Presupuestos[[#This Row],[ID DOCUMENTO]],BD_Pagos[],2,0),"")</f>
        <v>0</v>
      </c>
      <c r="BI725" s="3" t="str">
        <f>IFERROR(VLOOKUP("1-Detraccion"&amp;Presupuestos[[#This Row],[ID DOCUMENTO]],BD_Pagos[],3,0),"")</f>
        <v/>
      </c>
      <c r="BJ725" s="3">
        <f>IFERROR(VLOOKUP("1-Detraccion"&amp;Presupuestos[[#This Row],[ID DOCUMENTO]],BD_Pagos[],4,0),"")</f>
        <v>0</v>
      </c>
      <c r="BK725" s="6">
        <f>IF(IFERROR(VLOOKUP("1-Detraccion"&amp;Presupuestos[[#This Row],[ID DOCUMENTO]],BD_Pagos[],5,0),0)&gt;Presupuestos[[#This Row],[TOTAL SOLES]],Presupuestos[[#This Row],[TOTAL SOLES]],IFERROR(VLOOKUP("1-Detraccion"&amp;Presupuestos[[#This Row],[ID DOCUMENTO]],BD_Pagos[],5,0),0))</f>
        <v>0</v>
      </c>
      <c r="BL725" s="6">
        <f>IF(IFERROR(VLOOKUP("1-Detraccion"&amp;Presupuestos[[#This Row],[ID DOCUMENTO]],BD_Pagos[],6,0),0)&gt;Presupuestos[[#This Row],[TOTAL SOLES]],Presupuestos[[#This Row],[TOTAL SOLES]],IFERROR(VLOOKUP("1-Detraccion"&amp;Presupuestos[[#This Row],[ID DOCUMENTO]],BD_Pagos[],6,0),0))</f>
        <v>0</v>
      </c>
      <c r="BM725" s="37"/>
      <c r="BN725" s="3"/>
      <c r="BO725" s="3"/>
      <c r="BP725" s="6"/>
      <c r="BQ72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15.3</v>
      </c>
      <c r="BR725" s="23" t="str">
        <f>IF(Presupuestos[[#This Row],[SALDO ME-MN]]&gt;0,"PENDIENTE","CANCELADO")</f>
        <v>PENDIENTE</v>
      </c>
      <c r="BS725" s="23" t="str">
        <f>IF(COUNTIFS($U$4:$U724,Presupuestos[[#This Row],[ID DOCUMENTO]])&gt;=1,IF(B724=Presupuestos[[#This Row],[ID]],"OK","DOC. DUPLICADO"),"OK")</f>
        <v>OK</v>
      </c>
    </row>
    <row r="726" spans="2:71" x14ac:dyDescent="0.25">
      <c r="B726" s="34">
        <f>IF(Presupuestos[[#This Row],[ID DOCUMENTO]]=U725,B725,IF(B725="ID",1,B725+1))</f>
        <v>698</v>
      </c>
      <c r="C726" s="2">
        <v>45877</v>
      </c>
      <c r="D726" s="2">
        <v>45877</v>
      </c>
      <c r="E726" s="3" t="s">
        <v>991</v>
      </c>
      <c r="F726" s="25" t="s">
        <v>9</v>
      </c>
      <c r="G726" s="25" t="s">
        <v>45</v>
      </c>
      <c r="H726" s="25" t="s">
        <v>32</v>
      </c>
      <c r="I726" s="36" t="str">
        <f>IFERROR(VLOOKUP(Presupuestos[[#This Row],[AREA]]&amp;Presupuestos[[#This Row],[CONCEPTO]]&amp;Presupuestos[[#This Row],[DESCRIPCION]],Tabla28[[Columna1]:[CÓDIGO NUEVO]],2,0),"")</f>
        <v>P0104002</v>
      </c>
      <c r="J726" s="3" t="s">
        <v>666</v>
      </c>
      <c r="K726" s="3" t="s">
        <v>666</v>
      </c>
      <c r="L726" s="3" t="s">
        <v>666</v>
      </c>
      <c r="M726" s="31" t="s">
        <v>1758</v>
      </c>
      <c r="N726" s="3"/>
      <c r="O726" s="3" t="s">
        <v>315</v>
      </c>
      <c r="P726" s="3" t="s">
        <v>127</v>
      </c>
      <c r="Q726" s="3" t="str">
        <f>IFERROR(VLOOKUP(Presupuestos[[#This Row],[CLASIFICACIÓN (N)]],Tabla17[],2,0),"")</f>
        <v>Gastos operativos</v>
      </c>
      <c r="R726" s="3" t="str">
        <f>IFERROR(VLOOKUP(Presupuestos[[#This Row],[CLASIFICACIÓN (N)]],Tabla17[],3,0),"")</f>
        <v>Operativo</v>
      </c>
      <c r="S726" s="3" t="s">
        <v>41</v>
      </c>
      <c r="T726" s="3" t="str">
        <f>IFERROR(VLOOKUP(Presupuestos[[#This Row],[ALMACEN]],Tabla5[],2,0),"")</f>
        <v>Lima</v>
      </c>
      <c r="U726" s="19" t="str">
        <f>IFERROR(VLOOKUP(Presupuestos[[#This Row],[TIPO DE DOCUMENTO]],Tipo_Documento[],2,0)&amp;Presupuestos[[#This Row],[SERIE]]&amp;Presupuestos[[#This Row],[NUMERO]]&amp;Presupuestos[[#This Row],[RUC]],"")</f>
        <v>14S10532486620331898008</v>
      </c>
      <c r="V726" s="3" t="s">
        <v>166</v>
      </c>
      <c r="W726" s="7">
        <v>45877</v>
      </c>
      <c r="X726" s="7">
        <v>45894</v>
      </c>
      <c r="Y726" s="3" t="s">
        <v>781</v>
      </c>
      <c r="Z726" s="3">
        <v>324866</v>
      </c>
      <c r="AA726" s="3">
        <f>IFERROR(VLOOKUP(Presupuestos[[#This Row],[RAZON SOCIAL]],CHOOSE({1,2},Clientes_Proveedores[Razon Social],Clientes_Proveedores[Ruc / Dni]),2,0),"-")</f>
        <v>20331898008</v>
      </c>
      <c r="AB726" s="31" t="s">
        <v>782</v>
      </c>
      <c r="AC726" s="3" t="s">
        <v>670</v>
      </c>
      <c r="AD726" s="5"/>
      <c r="AE726" s="6">
        <v>19.3</v>
      </c>
      <c r="AF726" s="6">
        <f>Presupuestos[[#This Row],[BASE]]*Presupuestos[[#This Row],[% IGV]]</f>
        <v>0</v>
      </c>
      <c r="AG726" s="22">
        <f>ROUND(SUM(Presupuestos[[#This Row],[BASE]:[IGV]]),2)</f>
        <v>19.3</v>
      </c>
      <c r="AH726" s="9" t="str">
        <f>IF(Presupuestos[[#This Row],[MONEDA]]="USD",VLOOKUP(Presupuestos[[#This Row],[FECHA DE EMISION]],Tipo_Cambio[],3,0),"")</f>
        <v/>
      </c>
      <c r="AI726" s="22">
        <f>IFERROR(ROUND(IF(Presupuestos[[#This Row],[MONEDA]]="PEN",Presupuestos[[#This Row],[TOTAL]],Presupuestos[[#This Row],[TOTAL]]*Presupuestos[[#This Row],[TIPO DE CAMBIO]]),2),"")</f>
        <v>19.3</v>
      </c>
      <c r="AJ726" s="5"/>
      <c r="AK726" s="33" t="s">
        <v>671</v>
      </c>
      <c r="AL726" s="5" t="s">
        <v>680</v>
      </c>
      <c r="AM726" s="23" t="s">
        <v>671</v>
      </c>
      <c r="AN726" s="23" t="s">
        <v>671</v>
      </c>
      <c r="AO726" s="7">
        <f>IFERROR(VLOOKUP("1-"&amp;Presupuestos[[#This Row],[ID DOCUMENTO]],BD_Pagos[],7,0),"")</f>
        <v>45888</v>
      </c>
      <c r="AP726" s="16" t="str">
        <f>IFERROR(VLOOKUP("1-"&amp;Presupuestos[[#This Row],[ID DOCUMENTO]],BD_Pagos[],8,0),"")</f>
        <v>B-BCP - Soles</v>
      </c>
      <c r="AQ726" s="17">
        <f>IFERROR(VLOOKUP("1-"&amp;Presupuestos[[#This Row],[ID DOCUMENTO]],BD_Pagos[],9,0),"")</f>
        <v>4208673</v>
      </c>
      <c r="AR726" s="54"/>
      <c r="AS726" s="7">
        <f>IFERROR(VLOOKUP("2-"&amp;Presupuestos[[#This Row],[ID DOCUMENTO]],BD_Pagos[],7,0),"")</f>
        <v>0</v>
      </c>
      <c r="AT726" s="16" t="str">
        <f>IFERROR(VLOOKUP("2-"&amp;Presupuestos[[#This Row],[ID DOCUMENTO]],BD_Pagos[],8,0),"")</f>
        <v/>
      </c>
      <c r="AU726" s="17">
        <f>IFERROR(VLOOKUP("2-"&amp;Presupuestos[[#This Row],[ID DOCUMENTO]],BD_Pagos[],9,0),"")</f>
        <v>0</v>
      </c>
      <c r="AV726" s="20">
        <f>IF(IFERROR(VLOOKUP("2-"&amp;Presupuestos[[#This Row],[ID DOCUMENTO]],BD_Pagos[],10,0),0)&gt;Presupuestos[[#This Row],[TOTAL SOLES]],Presupuestos[[#This Row],[TOTAL SOLES]],IFERROR(VLOOKUP("2-"&amp;Presupuestos[[#This Row],[ID DOCUMENTO]],BD_Pagos[],10,0),0))</f>
        <v>0</v>
      </c>
      <c r="AW726" s="7"/>
      <c r="AX726" s="16"/>
      <c r="AY726" s="17"/>
      <c r="AZ726" s="20"/>
      <c r="BA726" s="7"/>
      <c r="BB726" s="16"/>
      <c r="BC726" s="17"/>
      <c r="BD726" s="20"/>
      <c r="BE726" s="7">
        <f>IFERROR(VLOOKUP("5-"&amp;Presupuestos[[#This Row],[ID DOCUMENTO]],BD_Pagos[],7,0),"")</f>
        <v>0</v>
      </c>
      <c r="BF726" s="17">
        <f>IFERROR(VLOOKUP("5-"&amp;Presupuestos[[#This Row],[ID DOCUMENTO]],BD_Pagos[],9,0),"")</f>
        <v>0</v>
      </c>
      <c r="BG726" s="20">
        <f>IF(IFERROR(VLOOKUP("5-"&amp;Presupuestos[[#This Row],[ID DOCUMENTO]],BD_Pagos[],10,0),0)&gt;Presupuestos[[#This Row],[TOTAL SOLES]],Presupuestos[[#This Row],[TOTAL SOLES]],IFERROR(VLOOKUP("5-"&amp;Presupuestos[[#This Row],[ID DOCUMENTO]],BD_Pagos[],10,0),0))</f>
        <v>0</v>
      </c>
      <c r="BH726" s="7">
        <f>IFERROR(VLOOKUP("1-Detraccion"&amp;Presupuestos[[#This Row],[ID DOCUMENTO]],BD_Pagos[],2,0),"")</f>
        <v>0</v>
      </c>
      <c r="BI726" s="3" t="str">
        <f>IFERROR(VLOOKUP("1-Detraccion"&amp;Presupuestos[[#This Row],[ID DOCUMENTO]],BD_Pagos[],3,0),"")</f>
        <v/>
      </c>
      <c r="BJ726" s="3">
        <f>IFERROR(VLOOKUP("1-Detraccion"&amp;Presupuestos[[#This Row],[ID DOCUMENTO]],BD_Pagos[],4,0),"")</f>
        <v>0</v>
      </c>
      <c r="BK726" s="6">
        <f>IF(IFERROR(VLOOKUP("1-Detraccion"&amp;Presupuestos[[#This Row],[ID DOCUMENTO]],BD_Pagos[],5,0),0)&gt;Presupuestos[[#This Row],[TOTAL SOLES]],Presupuestos[[#This Row],[TOTAL SOLES]],IFERROR(VLOOKUP("1-Detraccion"&amp;Presupuestos[[#This Row],[ID DOCUMENTO]],BD_Pagos[],5,0),0))</f>
        <v>0</v>
      </c>
      <c r="BL726" s="6">
        <f>IF(IFERROR(VLOOKUP("1-Detraccion"&amp;Presupuestos[[#This Row],[ID DOCUMENTO]],BD_Pagos[],6,0),0)&gt;Presupuestos[[#This Row],[TOTAL SOLES]],Presupuestos[[#This Row],[TOTAL SOLES]],IFERROR(VLOOKUP("1-Detraccion"&amp;Presupuestos[[#This Row],[ID DOCUMENTO]],BD_Pagos[],6,0),0))</f>
        <v>0</v>
      </c>
      <c r="BM726" s="37"/>
      <c r="BN726" s="3"/>
      <c r="BO726" s="3"/>
      <c r="BP726" s="6"/>
      <c r="BQ72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19.3</v>
      </c>
      <c r="BR726" s="23" t="str">
        <f>IF(Presupuestos[[#This Row],[SALDO ME-MN]]&gt;0,"PENDIENTE","CANCELADO")</f>
        <v>PENDIENTE</v>
      </c>
      <c r="BS726" s="23" t="str">
        <f>IF(COUNTIFS($U$4:$U725,Presupuestos[[#This Row],[ID DOCUMENTO]])&gt;=1,IF(B725=Presupuestos[[#This Row],[ID]],"OK","DOC. DUPLICADO"),"OK")</f>
        <v>OK</v>
      </c>
    </row>
    <row r="727" spans="2:71" ht="48" x14ac:dyDescent="0.25">
      <c r="B727" s="34">
        <f>IF(Presupuestos[[#This Row],[ID DOCUMENTO]]=U726,B726,IF(B726="ID",1,B726+1))</f>
        <v>699</v>
      </c>
      <c r="C727" s="2">
        <v>45863</v>
      </c>
      <c r="D727" s="2">
        <v>45863</v>
      </c>
      <c r="E727" s="3" t="s">
        <v>1240</v>
      </c>
      <c r="F727" s="25" t="s">
        <v>27</v>
      </c>
      <c r="G727" s="25" t="s">
        <v>134</v>
      </c>
      <c r="H727" s="25" t="s">
        <v>97</v>
      </c>
      <c r="I727" s="36" t="str">
        <f>IFERROR(VLOOKUP(Presupuestos[[#This Row],[AREA]]&amp;Presupuestos[[#This Row],[CONCEPTO]]&amp;Presupuestos[[#This Row],[DESCRIPCION]],Tabla28[[Columna1]:[CÓDIGO NUEVO]],2,0),"")</f>
        <v>P0206001</v>
      </c>
      <c r="J727" s="3" t="s">
        <v>1208</v>
      </c>
      <c r="K727" s="3" t="s">
        <v>666</v>
      </c>
      <c r="L727" s="3" t="s">
        <v>666</v>
      </c>
      <c r="M727" s="31" t="s">
        <v>1759</v>
      </c>
      <c r="N727" s="3"/>
      <c r="O727" s="3" t="s">
        <v>308</v>
      </c>
      <c r="P727" s="3" t="s">
        <v>132</v>
      </c>
      <c r="Q727" s="3" t="str">
        <f>IFERROR(VLOOKUP(Presupuestos[[#This Row],[CLASIFICACIÓN (N)]],Tabla17[],2,0),"")</f>
        <v>Gastos operativos</v>
      </c>
      <c r="R727" s="3" t="str">
        <f>IFERROR(VLOOKUP(Presupuestos[[#This Row],[CLASIFICACIÓN (N)]],Tabla17[],3,0),"")</f>
        <v>Operativo</v>
      </c>
      <c r="S727" s="3" t="s">
        <v>41</v>
      </c>
      <c r="T727" s="3" t="str">
        <f>IFERROR(VLOOKUP(Presupuestos[[#This Row],[ALMACEN]],Tabla5[],2,0),"")</f>
        <v>Lima</v>
      </c>
      <c r="U727" s="19" t="str">
        <f>IFERROR(VLOOKUP(Presupuestos[[#This Row],[TIPO DE DOCUMENTO]],Tipo_Documento[],2,0)&amp;Presupuestos[[#This Row],[SERIE]]&amp;Presupuestos[[#This Row],[NUMERO]]&amp;Presupuestos[[#This Row],[RUC]],"")</f>
        <v>LIQCOM12811111111</v>
      </c>
      <c r="V727" s="3" t="s">
        <v>175</v>
      </c>
      <c r="W727" s="7">
        <v>45883</v>
      </c>
      <c r="X727" s="7">
        <v>45883</v>
      </c>
      <c r="Y727" s="3" t="s">
        <v>28</v>
      </c>
      <c r="Z727" s="3">
        <v>128</v>
      </c>
      <c r="AA727" s="3">
        <f>IFERROR(VLOOKUP(Presupuestos[[#This Row],[RAZON SOCIAL]],CHOOSE({1,2},Clientes_Proveedores[Razon Social],Clientes_Proveedores[Ruc / Dni]),2,0),"-")</f>
        <v>11111111</v>
      </c>
      <c r="AB727" s="31" t="s">
        <v>916</v>
      </c>
      <c r="AC727" s="3" t="s">
        <v>670</v>
      </c>
      <c r="AD727" s="5"/>
      <c r="AE727" s="6">
        <v>207</v>
      </c>
      <c r="AF727" s="6">
        <f>Presupuestos[[#This Row],[BASE]]*Presupuestos[[#This Row],[% IGV]]</f>
        <v>0</v>
      </c>
      <c r="AG727" s="22">
        <f>ROUND(SUM(Presupuestos[[#This Row],[BASE]:[IGV]]),2)</f>
        <v>207</v>
      </c>
      <c r="AH727" s="9" t="str">
        <f>IF(Presupuestos[[#This Row],[MONEDA]]="USD",VLOOKUP(Presupuestos[[#This Row],[FECHA DE EMISION]],Tipo_Cambio[],3,0),"")</f>
        <v/>
      </c>
      <c r="AI727" s="22">
        <f>IFERROR(ROUND(IF(Presupuestos[[#This Row],[MONEDA]]="PEN",Presupuestos[[#This Row],[TOTAL]],Presupuestos[[#This Row],[TOTAL]]*Presupuestos[[#This Row],[TIPO DE CAMBIO]]),2),"")</f>
        <v>207</v>
      </c>
      <c r="AJ727" s="5"/>
      <c r="AK727" s="33" t="s">
        <v>671</v>
      </c>
      <c r="AL727" s="5" t="s">
        <v>742</v>
      </c>
      <c r="AM727" s="23" t="s">
        <v>671</v>
      </c>
      <c r="AN727" s="23" t="s">
        <v>759</v>
      </c>
      <c r="AO727" s="7">
        <f>IFERROR(VLOOKUP("1-"&amp;Presupuestos[[#This Row],[ID DOCUMENTO]],BD_Pagos[],7,0),"")</f>
        <v>0</v>
      </c>
      <c r="AP727" s="16" t="str">
        <f>IFERROR(VLOOKUP("1-"&amp;Presupuestos[[#This Row],[ID DOCUMENTO]],BD_Pagos[],8,0),"")</f>
        <v/>
      </c>
      <c r="AQ727" s="17" t="str">
        <f>IFERROR(VLOOKUP("1-"&amp;Presupuestos[[#This Row],[ID DOCUMENTO]],BD_Pagos[],9,0),"")</f>
        <v/>
      </c>
      <c r="AR727" s="54"/>
      <c r="AS727" s="7">
        <f>IFERROR(VLOOKUP("2-"&amp;Presupuestos[[#This Row],[ID DOCUMENTO]],BD_Pagos[],7,0),"")</f>
        <v>0</v>
      </c>
      <c r="AT727" s="16" t="str">
        <f>IFERROR(VLOOKUP("2-"&amp;Presupuestos[[#This Row],[ID DOCUMENTO]],BD_Pagos[],8,0),"")</f>
        <v/>
      </c>
      <c r="AU727" s="17">
        <f>IFERROR(VLOOKUP("2-"&amp;Presupuestos[[#This Row],[ID DOCUMENTO]],BD_Pagos[],9,0),"")</f>
        <v>0</v>
      </c>
      <c r="AV727" s="20">
        <f>IF(IFERROR(VLOOKUP("2-"&amp;Presupuestos[[#This Row],[ID DOCUMENTO]],BD_Pagos[],10,0),0)&gt;Presupuestos[[#This Row],[TOTAL SOLES]],Presupuestos[[#This Row],[TOTAL SOLES]],IFERROR(VLOOKUP("2-"&amp;Presupuestos[[#This Row],[ID DOCUMENTO]],BD_Pagos[],10,0),0))</f>
        <v>0</v>
      </c>
      <c r="AW727" s="7"/>
      <c r="AX727" s="16"/>
      <c r="AY727" s="17"/>
      <c r="AZ727" s="20"/>
      <c r="BA727" s="7"/>
      <c r="BB727" s="16"/>
      <c r="BC727" s="17"/>
      <c r="BD727" s="20"/>
      <c r="BE727" s="7">
        <f>IFERROR(VLOOKUP("5-"&amp;Presupuestos[[#This Row],[ID DOCUMENTO]],BD_Pagos[],7,0),"")</f>
        <v>0</v>
      </c>
      <c r="BF727" s="17">
        <f>IFERROR(VLOOKUP("5-"&amp;Presupuestos[[#This Row],[ID DOCUMENTO]],BD_Pagos[],9,0),"")</f>
        <v>0</v>
      </c>
      <c r="BG727" s="20">
        <f>IF(IFERROR(VLOOKUP("5-"&amp;Presupuestos[[#This Row],[ID DOCUMENTO]],BD_Pagos[],10,0),0)&gt;Presupuestos[[#This Row],[TOTAL SOLES]],Presupuestos[[#This Row],[TOTAL SOLES]],IFERROR(VLOOKUP("5-"&amp;Presupuestos[[#This Row],[ID DOCUMENTO]],BD_Pagos[],10,0),0))</f>
        <v>0</v>
      </c>
      <c r="BH727" s="7">
        <f>IFERROR(VLOOKUP("1-Detraccion"&amp;Presupuestos[[#This Row],[ID DOCUMENTO]],BD_Pagos[],2,0),"")</f>
        <v>0</v>
      </c>
      <c r="BI727" s="3" t="str">
        <f>IFERROR(VLOOKUP("1-Detraccion"&amp;Presupuestos[[#This Row],[ID DOCUMENTO]],BD_Pagos[],3,0),"")</f>
        <v/>
      </c>
      <c r="BJ727" s="3">
        <f>IFERROR(VLOOKUP("1-Detraccion"&amp;Presupuestos[[#This Row],[ID DOCUMENTO]],BD_Pagos[],4,0),"")</f>
        <v>0</v>
      </c>
      <c r="BK727" s="6">
        <f>IF(IFERROR(VLOOKUP("1-Detraccion"&amp;Presupuestos[[#This Row],[ID DOCUMENTO]],BD_Pagos[],5,0),0)&gt;Presupuestos[[#This Row],[TOTAL SOLES]],Presupuestos[[#This Row],[TOTAL SOLES]],IFERROR(VLOOKUP("1-Detraccion"&amp;Presupuestos[[#This Row],[ID DOCUMENTO]],BD_Pagos[],5,0),0))</f>
        <v>0</v>
      </c>
      <c r="BL727" s="6">
        <f>IF(IFERROR(VLOOKUP("1-Detraccion"&amp;Presupuestos[[#This Row],[ID DOCUMENTO]],BD_Pagos[],6,0),0)&gt;Presupuestos[[#This Row],[TOTAL SOLES]],Presupuestos[[#This Row],[TOTAL SOLES]],IFERROR(VLOOKUP("1-Detraccion"&amp;Presupuestos[[#This Row],[ID DOCUMENTO]],BD_Pagos[],6,0),0))</f>
        <v>0</v>
      </c>
      <c r="BM727" s="37"/>
      <c r="BN727" s="3"/>
      <c r="BO727" s="3"/>
      <c r="BP727" s="6"/>
      <c r="BQ72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207</v>
      </c>
      <c r="BR727" s="23" t="str">
        <f>IF(Presupuestos[[#This Row],[SALDO ME-MN]]&gt;0,"PENDIENTE","CANCELADO")</f>
        <v>PENDIENTE</v>
      </c>
      <c r="BS727" s="23" t="str">
        <f>IF(COUNTIFS($U$4:$U726,Presupuestos[[#This Row],[ID DOCUMENTO]])&gt;=1,IF(B726=Presupuestos[[#This Row],[ID]],"OK","DOC. DUPLICADO"),"OK")</f>
        <v>OK</v>
      </c>
    </row>
    <row r="728" spans="2:71" x14ac:dyDescent="0.25">
      <c r="B728" s="34">
        <f>IF(Presupuestos[[#This Row],[ID DOCUMENTO]]=U727,B727,IF(B727="ID",1,B727+1))</f>
        <v>700</v>
      </c>
      <c r="C728" s="2">
        <v>45887</v>
      </c>
      <c r="D728" s="2">
        <v>45889</v>
      </c>
      <c r="E728" s="3" t="s">
        <v>702</v>
      </c>
      <c r="F728" s="25" t="s">
        <v>59</v>
      </c>
      <c r="G728" s="25" t="s">
        <v>208</v>
      </c>
      <c r="H728" s="25" t="s">
        <v>506</v>
      </c>
      <c r="I728" s="36" t="str">
        <f>IFERROR(VLOOKUP(Presupuestos[[#This Row],[AREA]]&amp;Presupuestos[[#This Row],[CONCEPTO]]&amp;Presupuestos[[#This Row],[DESCRIPCION]],Tabla28[[Columna1]:[CÓDIGO NUEVO]],2,0),"")</f>
        <v>P0702003</v>
      </c>
      <c r="J728" s="3" t="s">
        <v>1760</v>
      </c>
      <c r="K728" s="3" t="s">
        <v>666</v>
      </c>
      <c r="L728" s="3" t="s">
        <v>1761</v>
      </c>
      <c r="M728" s="31" t="s">
        <v>1762</v>
      </c>
      <c r="N728" s="3"/>
      <c r="O728" s="3" t="s">
        <v>315</v>
      </c>
      <c r="P728" s="3" t="s">
        <v>127</v>
      </c>
      <c r="Q728" s="3" t="str">
        <f>IFERROR(VLOOKUP(Presupuestos[[#This Row],[CLASIFICACIÓN (N)]],Tabla17[],2,0),"")</f>
        <v>Gastos operativos</v>
      </c>
      <c r="R728" s="3" t="str">
        <f>IFERROR(VLOOKUP(Presupuestos[[#This Row],[CLASIFICACIÓN (N)]],Tabla17[],3,0),"")</f>
        <v>Operativo</v>
      </c>
      <c r="S728" s="3" t="s">
        <v>16</v>
      </c>
      <c r="T728" s="3" t="str">
        <f>IFERROR(VLOOKUP(Presupuestos[[#This Row],[ALMACEN]],Tabla5[],2,0),"")</f>
        <v>Arequipa</v>
      </c>
      <c r="U728" s="19" t="str">
        <f>IFERROR(VLOOKUP(Presupuestos[[#This Row],[TIPO DE DOCUMENTO]],Tipo_Documento[],2,0)&amp;Presupuestos[[#This Row],[SERIE]]&amp;Presupuestos[[#This Row],[NUMERO]]&amp;Presupuestos[[#This Row],[RUC]],"")</f>
        <v>01E001152220603912838</v>
      </c>
      <c r="V728" s="3" t="s">
        <v>120</v>
      </c>
      <c r="W728" s="7">
        <v>45887</v>
      </c>
      <c r="X728" s="7">
        <v>45887</v>
      </c>
      <c r="Y728" s="3" t="s">
        <v>668</v>
      </c>
      <c r="Z728" s="3">
        <v>1522</v>
      </c>
      <c r="AA728" s="3">
        <f>IFERROR(VLOOKUP(Presupuestos[[#This Row],[RAZON SOCIAL]],CHOOSE({1,2},Clientes_Proveedores[Razon Social],Clientes_Proveedores[Ruc / Dni]),2,0),"-")</f>
        <v>20603912838</v>
      </c>
      <c r="AB728" s="31" t="s">
        <v>1763</v>
      </c>
      <c r="AC728" s="3" t="s">
        <v>670</v>
      </c>
      <c r="AD728" s="5"/>
      <c r="AE728" s="6">
        <v>500</v>
      </c>
      <c r="AF728" s="6">
        <f>Presupuestos[[#This Row],[BASE]]*Presupuestos[[#This Row],[% IGV]]</f>
        <v>0</v>
      </c>
      <c r="AG728" s="22">
        <f>ROUND(SUM(Presupuestos[[#This Row],[BASE]:[IGV]]),2)</f>
        <v>500</v>
      </c>
      <c r="AH728" s="9" t="str">
        <f>IF(Presupuestos[[#This Row],[MONEDA]]="USD",VLOOKUP(Presupuestos[[#This Row],[FECHA DE EMISION]],Tipo_Cambio[],3,0),"")</f>
        <v/>
      </c>
      <c r="AI728" s="22">
        <f>IFERROR(ROUND(IF(Presupuestos[[#This Row],[MONEDA]]="PEN",Presupuestos[[#This Row],[TOTAL]],Presupuestos[[#This Row],[TOTAL]]*Presupuestos[[#This Row],[TIPO DE CAMBIO]]),2),"")</f>
        <v>500</v>
      </c>
      <c r="AJ728" s="5"/>
      <c r="AK728" s="33" t="s">
        <v>671</v>
      </c>
      <c r="AL728" s="5" t="s">
        <v>680</v>
      </c>
      <c r="AM728" s="23" t="s">
        <v>671</v>
      </c>
      <c r="AN728" s="23" t="s">
        <v>671</v>
      </c>
      <c r="AO728" s="7">
        <f>IFERROR(VLOOKUP("1-"&amp;Presupuestos[[#This Row],[ID DOCUMENTO]],BD_Pagos[],7,0),"")</f>
        <v>45889</v>
      </c>
      <c r="AP728" s="16" t="str">
        <f>IFERROR(VLOOKUP("1-"&amp;Presupuestos[[#This Row],[ID DOCUMENTO]],BD_Pagos[],8,0),"")</f>
        <v>B-BCP - Soles</v>
      </c>
      <c r="AQ728" s="17">
        <f>IFERROR(VLOOKUP("1-"&amp;Presupuestos[[#This Row],[ID DOCUMENTO]],BD_Pagos[],9,0),"")</f>
        <v>1216812</v>
      </c>
      <c r="AR728" s="54"/>
      <c r="AS728" s="7">
        <f>IFERROR(VLOOKUP("2-"&amp;Presupuestos[[#This Row],[ID DOCUMENTO]],BD_Pagos[],7,0),"")</f>
        <v>0</v>
      </c>
      <c r="AT728" s="16" t="str">
        <f>IFERROR(VLOOKUP("2-"&amp;Presupuestos[[#This Row],[ID DOCUMENTO]],BD_Pagos[],8,0),"")</f>
        <v/>
      </c>
      <c r="AU728" s="17">
        <f>IFERROR(VLOOKUP("2-"&amp;Presupuestos[[#This Row],[ID DOCUMENTO]],BD_Pagos[],9,0),"")</f>
        <v>0</v>
      </c>
      <c r="AV728" s="20">
        <f>IF(IFERROR(VLOOKUP("2-"&amp;Presupuestos[[#This Row],[ID DOCUMENTO]],BD_Pagos[],10,0),0)&gt;Presupuestos[[#This Row],[TOTAL SOLES]],Presupuestos[[#This Row],[TOTAL SOLES]],IFERROR(VLOOKUP("2-"&amp;Presupuestos[[#This Row],[ID DOCUMENTO]],BD_Pagos[],10,0),0))</f>
        <v>0</v>
      </c>
      <c r="AW728" s="7"/>
      <c r="AX728" s="16"/>
      <c r="AY728" s="17"/>
      <c r="AZ728" s="20"/>
      <c r="BA728" s="7"/>
      <c r="BB728" s="16"/>
      <c r="BC728" s="17"/>
      <c r="BD728" s="20"/>
      <c r="BE728" s="7">
        <f>IFERROR(VLOOKUP("5-"&amp;Presupuestos[[#This Row],[ID DOCUMENTO]],BD_Pagos[],7,0),"")</f>
        <v>0</v>
      </c>
      <c r="BF728" s="17">
        <f>IFERROR(VLOOKUP("5-"&amp;Presupuestos[[#This Row],[ID DOCUMENTO]],BD_Pagos[],9,0),"")</f>
        <v>0</v>
      </c>
      <c r="BG728" s="20">
        <f>IF(IFERROR(VLOOKUP("5-"&amp;Presupuestos[[#This Row],[ID DOCUMENTO]],BD_Pagos[],10,0),0)&gt;Presupuestos[[#This Row],[TOTAL SOLES]],Presupuestos[[#This Row],[TOTAL SOLES]],IFERROR(VLOOKUP("5-"&amp;Presupuestos[[#This Row],[ID DOCUMENTO]],BD_Pagos[],10,0),0))</f>
        <v>0</v>
      </c>
      <c r="BH728" s="7">
        <f>IFERROR(VLOOKUP("1-Detraccion"&amp;Presupuestos[[#This Row],[ID DOCUMENTO]],BD_Pagos[],2,0),"")</f>
        <v>0</v>
      </c>
      <c r="BI728" s="3" t="str">
        <f>IFERROR(VLOOKUP("1-Detraccion"&amp;Presupuestos[[#This Row],[ID DOCUMENTO]],BD_Pagos[],3,0),"")</f>
        <v/>
      </c>
      <c r="BJ728" s="3">
        <f>IFERROR(VLOOKUP("1-Detraccion"&amp;Presupuestos[[#This Row],[ID DOCUMENTO]],BD_Pagos[],4,0),"")</f>
        <v>0</v>
      </c>
      <c r="BK728" s="6">
        <f>IF(IFERROR(VLOOKUP("1-Detraccion"&amp;Presupuestos[[#This Row],[ID DOCUMENTO]],BD_Pagos[],5,0),0)&gt;Presupuestos[[#This Row],[TOTAL SOLES]],Presupuestos[[#This Row],[TOTAL SOLES]],IFERROR(VLOOKUP("1-Detraccion"&amp;Presupuestos[[#This Row],[ID DOCUMENTO]],BD_Pagos[],5,0),0))</f>
        <v>0</v>
      </c>
      <c r="BL728" s="6">
        <f>IF(IFERROR(VLOOKUP("1-Detraccion"&amp;Presupuestos[[#This Row],[ID DOCUMENTO]],BD_Pagos[],6,0),0)&gt;Presupuestos[[#This Row],[TOTAL SOLES]],Presupuestos[[#This Row],[TOTAL SOLES]],IFERROR(VLOOKUP("1-Detraccion"&amp;Presupuestos[[#This Row],[ID DOCUMENTO]],BD_Pagos[],6,0),0))</f>
        <v>0</v>
      </c>
      <c r="BM728" s="37"/>
      <c r="BN728" s="3"/>
      <c r="BO728" s="3"/>
      <c r="BP728" s="6"/>
      <c r="BQ72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500</v>
      </c>
      <c r="BR728" s="23" t="str">
        <f>IF(Presupuestos[[#This Row],[SALDO ME-MN]]&gt;0,"PENDIENTE","CANCELADO")</f>
        <v>PENDIENTE</v>
      </c>
      <c r="BS728" s="23" t="str">
        <f>IF(COUNTIFS($U$4:$U727,Presupuestos[[#This Row],[ID DOCUMENTO]])&gt;=1,IF(B727=Presupuestos[[#This Row],[ID]],"OK","DOC. DUPLICADO"),"OK")</f>
        <v>OK</v>
      </c>
    </row>
    <row r="729" spans="2:71" x14ac:dyDescent="0.25">
      <c r="B729" s="34">
        <f>IF(Presupuestos[[#This Row],[ID DOCUMENTO]]=U728,B728,IF(B728="ID",1,B728+1))</f>
        <v>701</v>
      </c>
      <c r="C729" s="2">
        <v>45869</v>
      </c>
      <c r="D729" s="2">
        <v>45873</v>
      </c>
      <c r="E729" s="3" t="s">
        <v>874</v>
      </c>
      <c r="F729" s="25" t="s">
        <v>35</v>
      </c>
      <c r="G729" s="25" t="s">
        <v>29</v>
      </c>
      <c r="H729" s="25" t="s">
        <v>204</v>
      </c>
      <c r="I729" s="36" t="str">
        <f>IFERROR(VLOOKUP(Presupuestos[[#This Row],[AREA]]&amp;Presupuestos[[#This Row],[CONCEPTO]]&amp;Presupuestos[[#This Row],[DESCRIPCION]],Tabla28[[Columna1]:[CÓDIGO NUEVO]],2,0),"")</f>
        <v>P0308001</v>
      </c>
      <c r="J729" s="3" t="s">
        <v>1764</v>
      </c>
      <c r="K729" s="3" t="s">
        <v>666</v>
      </c>
      <c r="L729" s="3" t="s">
        <v>666</v>
      </c>
      <c r="M729" s="31" t="s">
        <v>1765</v>
      </c>
      <c r="N729" s="3"/>
      <c r="O729" s="3" t="s">
        <v>300</v>
      </c>
      <c r="P729" s="3" t="s">
        <v>127</v>
      </c>
      <c r="Q729" s="3" t="str">
        <f>IFERROR(VLOOKUP(Presupuestos[[#This Row],[CLASIFICACIÓN (N)]],Tabla17[],2,0),"")</f>
        <v>Gastos operativos</v>
      </c>
      <c r="R729" s="3" t="str">
        <f>IFERROR(VLOOKUP(Presupuestos[[#This Row],[CLASIFICACIÓN (N)]],Tabla17[],3,0),"")</f>
        <v>Operativo</v>
      </c>
      <c r="S729" s="3" t="s">
        <v>41</v>
      </c>
      <c r="T729" s="3" t="str">
        <f>IFERROR(VLOOKUP(Presupuestos[[#This Row],[ALMACEN]],Tabla5[],2,0),"")</f>
        <v>Lima</v>
      </c>
      <c r="U729" s="19" t="str">
        <f>IFERROR(VLOOKUP(Presupuestos[[#This Row],[TIPO DE DOCUMENTO]],Tipo_Documento[],2,0)&amp;Presupuestos[[#This Row],[SERIE]]&amp;Presupuestos[[#This Row],[NUMERO]]&amp;Presupuestos[[#This Row],[RUC]],"")</f>
        <v>LIQOPE14311111111</v>
      </c>
      <c r="V729" s="3" t="s">
        <v>175</v>
      </c>
      <c r="W729" s="7">
        <v>45887</v>
      </c>
      <c r="X729" s="7">
        <v>45887</v>
      </c>
      <c r="Y729" s="3" t="s">
        <v>36</v>
      </c>
      <c r="Z729" s="3">
        <v>143</v>
      </c>
      <c r="AA729" s="3">
        <f>IFERROR(VLOOKUP(Presupuestos[[#This Row],[RAZON SOCIAL]],CHOOSE({1,2},Clientes_Proveedores[Razon Social],Clientes_Proveedores[Ruc / Dni]),2,0),"-")</f>
        <v>11111111</v>
      </c>
      <c r="AB729" s="31" t="s">
        <v>916</v>
      </c>
      <c r="AC729" s="3" t="s">
        <v>670</v>
      </c>
      <c r="AD729" s="5"/>
      <c r="AE729" s="6">
        <v>45</v>
      </c>
      <c r="AF729" s="6">
        <f>Presupuestos[[#This Row],[BASE]]*Presupuestos[[#This Row],[% IGV]]</f>
        <v>0</v>
      </c>
      <c r="AG729" s="22">
        <f>ROUND(SUM(Presupuestos[[#This Row],[BASE]:[IGV]]),2)</f>
        <v>45</v>
      </c>
      <c r="AH729" s="9" t="str">
        <f>IF(Presupuestos[[#This Row],[MONEDA]]="USD",VLOOKUP(Presupuestos[[#This Row],[FECHA DE EMISION]],Tipo_Cambio[],3,0),"")</f>
        <v/>
      </c>
      <c r="AI729" s="22">
        <f>IFERROR(ROUND(IF(Presupuestos[[#This Row],[MONEDA]]="PEN",Presupuestos[[#This Row],[TOTAL]],Presupuestos[[#This Row],[TOTAL]]*Presupuestos[[#This Row],[TIPO DE CAMBIO]]),2),"")</f>
        <v>45</v>
      </c>
      <c r="AJ729" s="5"/>
      <c r="AK729" s="33" t="s">
        <v>671</v>
      </c>
      <c r="AL729" s="5" t="s">
        <v>742</v>
      </c>
      <c r="AM729" s="23" t="s">
        <v>671</v>
      </c>
      <c r="AN729" s="23" t="s">
        <v>671</v>
      </c>
      <c r="AO729" s="7">
        <f>IFERROR(VLOOKUP("1-"&amp;Presupuestos[[#This Row],[ID DOCUMENTO]],BD_Pagos[],7,0),"")</f>
        <v>0</v>
      </c>
      <c r="AP729" s="16" t="str">
        <f>IFERROR(VLOOKUP("1-"&amp;Presupuestos[[#This Row],[ID DOCUMENTO]],BD_Pagos[],8,0),"")</f>
        <v/>
      </c>
      <c r="AQ729" s="17" t="str">
        <f>IFERROR(VLOOKUP("1-"&amp;Presupuestos[[#This Row],[ID DOCUMENTO]],BD_Pagos[],9,0),"")</f>
        <v/>
      </c>
      <c r="AR729" s="54"/>
      <c r="AS729" s="7">
        <f>IFERROR(VLOOKUP("2-"&amp;Presupuestos[[#This Row],[ID DOCUMENTO]],BD_Pagos[],7,0),"")</f>
        <v>0</v>
      </c>
      <c r="AT729" s="16" t="str">
        <f>IFERROR(VLOOKUP("2-"&amp;Presupuestos[[#This Row],[ID DOCUMENTO]],BD_Pagos[],8,0),"")</f>
        <v/>
      </c>
      <c r="AU729" s="17">
        <f>IFERROR(VLOOKUP("2-"&amp;Presupuestos[[#This Row],[ID DOCUMENTO]],BD_Pagos[],9,0),"")</f>
        <v>0</v>
      </c>
      <c r="AV729" s="20">
        <f>IF(IFERROR(VLOOKUP("2-"&amp;Presupuestos[[#This Row],[ID DOCUMENTO]],BD_Pagos[],10,0),0)&gt;Presupuestos[[#This Row],[TOTAL SOLES]],Presupuestos[[#This Row],[TOTAL SOLES]],IFERROR(VLOOKUP("2-"&amp;Presupuestos[[#This Row],[ID DOCUMENTO]],BD_Pagos[],10,0),0))</f>
        <v>0</v>
      </c>
      <c r="AW729" s="7"/>
      <c r="AX729" s="16"/>
      <c r="AY729" s="17"/>
      <c r="AZ729" s="20"/>
      <c r="BA729" s="7"/>
      <c r="BB729" s="16"/>
      <c r="BC729" s="17"/>
      <c r="BD729" s="20"/>
      <c r="BE729" s="7">
        <f>IFERROR(VLOOKUP("5-"&amp;Presupuestos[[#This Row],[ID DOCUMENTO]],BD_Pagos[],7,0),"")</f>
        <v>0</v>
      </c>
      <c r="BF729" s="17">
        <f>IFERROR(VLOOKUP("5-"&amp;Presupuestos[[#This Row],[ID DOCUMENTO]],BD_Pagos[],9,0),"")</f>
        <v>0</v>
      </c>
      <c r="BG729" s="20">
        <f>IF(IFERROR(VLOOKUP("5-"&amp;Presupuestos[[#This Row],[ID DOCUMENTO]],BD_Pagos[],10,0),0)&gt;Presupuestos[[#This Row],[TOTAL SOLES]],Presupuestos[[#This Row],[TOTAL SOLES]],IFERROR(VLOOKUP("5-"&amp;Presupuestos[[#This Row],[ID DOCUMENTO]],BD_Pagos[],10,0),0))</f>
        <v>0</v>
      </c>
      <c r="BH729" s="7">
        <f>IFERROR(VLOOKUP("1-Detraccion"&amp;Presupuestos[[#This Row],[ID DOCUMENTO]],BD_Pagos[],2,0),"")</f>
        <v>0</v>
      </c>
      <c r="BI729" s="3" t="str">
        <f>IFERROR(VLOOKUP("1-Detraccion"&amp;Presupuestos[[#This Row],[ID DOCUMENTO]],BD_Pagos[],3,0),"")</f>
        <v/>
      </c>
      <c r="BJ729" s="3">
        <f>IFERROR(VLOOKUP("1-Detraccion"&amp;Presupuestos[[#This Row],[ID DOCUMENTO]],BD_Pagos[],4,0),"")</f>
        <v>0</v>
      </c>
      <c r="BK729" s="6">
        <f>IF(IFERROR(VLOOKUP("1-Detraccion"&amp;Presupuestos[[#This Row],[ID DOCUMENTO]],BD_Pagos[],5,0),0)&gt;Presupuestos[[#This Row],[TOTAL SOLES]],Presupuestos[[#This Row],[TOTAL SOLES]],IFERROR(VLOOKUP("1-Detraccion"&amp;Presupuestos[[#This Row],[ID DOCUMENTO]],BD_Pagos[],5,0),0))</f>
        <v>0</v>
      </c>
      <c r="BL729" s="6">
        <f>IF(IFERROR(VLOOKUP("1-Detraccion"&amp;Presupuestos[[#This Row],[ID DOCUMENTO]],BD_Pagos[],6,0),0)&gt;Presupuestos[[#This Row],[TOTAL SOLES]],Presupuestos[[#This Row],[TOTAL SOLES]],IFERROR(VLOOKUP("1-Detraccion"&amp;Presupuestos[[#This Row],[ID DOCUMENTO]],BD_Pagos[],6,0),0))</f>
        <v>0</v>
      </c>
      <c r="BM729" s="37"/>
      <c r="BN729" s="3"/>
      <c r="BO729" s="3"/>
      <c r="BP729" s="6"/>
      <c r="BQ72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v>
      </c>
      <c r="BR729" s="23" t="str">
        <f>IF(Presupuestos[[#This Row],[SALDO ME-MN]]&gt;0,"PENDIENTE","CANCELADO")</f>
        <v>PENDIENTE</v>
      </c>
      <c r="BS729" s="23" t="str">
        <f>IF(COUNTIFS($U$4:$U728,Presupuestos[[#This Row],[ID DOCUMENTO]])&gt;=1,IF(B728=Presupuestos[[#This Row],[ID]],"OK","DOC. DUPLICADO"),"OK")</f>
        <v>OK</v>
      </c>
    </row>
    <row r="730" spans="2:71" ht="36" x14ac:dyDescent="0.25">
      <c r="B730" s="34">
        <f>IF(Presupuestos[[#This Row],[ID DOCUMENTO]]=U729,B729,IF(B729="ID",1,B729+1))</f>
        <v>702</v>
      </c>
      <c r="C730" s="2">
        <v>45884</v>
      </c>
      <c r="D730" s="2">
        <v>45884</v>
      </c>
      <c r="E730" s="3" t="s">
        <v>702</v>
      </c>
      <c r="F730" s="25" t="s">
        <v>59</v>
      </c>
      <c r="G730" s="25" t="s">
        <v>208</v>
      </c>
      <c r="H730" s="25" t="s">
        <v>506</v>
      </c>
      <c r="I730" s="36" t="str">
        <f>IFERROR(VLOOKUP(Presupuestos[[#This Row],[AREA]]&amp;Presupuestos[[#This Row],[CONCEPTO]]&amp;Presupuestos[[#This Row],[DESCRIPCION]],Tabla28[[Columna1]:[CÓDIGO NUEVO]],2,0),"")</f>
        <v>P0702003</v>
      </c>
      <c r="J730" s="3" t="s">
        <v>1766</v>
      </c>
      <c r="K730" s="3" t="s">
        <v>666</v>
      </c>
      <c r="L730" s="3" t="s">
        <v>666</v>
      </c>
      <c r="M730" s="31" t="s">
        <v>1767</v>
      </c>
      <c r="N730" s="3"/>
      <c r="O730" s="3" t="s">
        <v>315</v>
      </c>
      <c r="P730" s="3" t="s">
        <v>127</v>
      </c>
      <c r="Q730" s="3" t="str">
        <f>IFERROR(VLOOKUP(Presupuestos[[#This Row],[CLASIFICACIÓN (N)]],Tabla17[],2,0),"")</f>
        <v>Gastos operativos</v>
      </c>
      <c r="R730" s="3" t="str">
        <f>IFERROR(VLOOKUP(Presupuestos[[#This Row],[CLASIFICACIÓN (N)]],Tabla17[],3,0),"")</f>
        <v>Operativo</v>
      </c>
      <c r="S730" s="3" t="s">
        <v>16</v>
      </c>
      <c r="T730" s="3" t="str">
        <f>IFERROR(VLOOKUP(Presupuestos[[#This Row],[ALMACEN]],Tabla5[],2,0),"")</f>
        <v>Arequipa</v>
      </c>
      <c r="U730" s="19" t="str">
        <f>IFERROR(VLOOKUP(Presupuestos[[#This Row],[TIPO DE DOCUMENTO]],Tipo_Documento[],2,0)&amp;Presupuestos[[#This Row],[SERIE]]&amp;Presupuestos[[#This Row],[NUMERO]]&amp;Presupuestos[[#This Row],[RUC]],"")</f>
        <v>01F0014378620514464881</v>
      </c>
      <c r="V730" s="3" t="s">
        <v>120</v>
      </c>
      <c r="W730" s="7">
        <v>45884</v>
      </c>
      <c r="X730" s="7">
        <v>45884</v>
      </c>
      <c r="Y730" s="3" t="s">
        <v>688</v>
      </c>
      <c r="Z730" s="3">
        <v>43786</v>
      </c>
      <c r="AA730" s="3">
        <f>IFERROR(VLOOKUP(Presupuestos[[#This Row],[RAZON SOCIAL]],CHOOSE({1,2},Clientes_Proveedores[Razon Social],Clientes_Proveedores[Ruc / Dni]),2,0),"-")</f>
        <v>20514464881</v>
      </c>
      <c r="AB730" s="31" t="s">
        <v>1528</v>
      </c>
      <c r="AC730" s="3" t="s">
        <v>670</v>
      </c>
      <c r="AD730" s="5">
        <v>0.18</v>
      </c>
      <c r="AE730" s="6">
        <v>88.98</v>
      </c>
      <c r="AF730" s="6">
        <f>Presupuestos[[#This Row],[BASE]]*Presupuestos[[#This Row],[% IGV]]</f>
        <v>16.016400000000001</v>
      </c>
      <c r="AG730" s="22">
        <f>ROUND(SUM(Presupuestos[[#This Row],[BASE]:[IGV]]),2)</f>
        <v>105</v>
      </c>
      <c r="AH730" s="9" t="str">
        <f>IF(Presupuestos[[#This Row],[MONEDA]]="USD",VLOOKUP(Presupuestos[[#This Row],[FECHA DE EMISION]],Tipo_Cambio[],3,0),"")</f>
        <v/>
      </c>
      <c r="AI730" s="22">
        <f>IFERROR(ROUND(IF(Presupuestos[[#This Row],[MONEDA]]="PEN",Presupuestos[[#This Row],[TOTAL]],Presupuestos[[#This Row],[TOTAL]]*Presupuestos[[#This Row],[TIPO DE CAMBIO]]),2),"")</f>
        <v>105</v>
      </c>
      <c r="AJ730" s="5"/>
      <c r="AK730" s="33" t="s">
        <v>671</v>
      </c>
      <c r="AL730" s="5" t="s">
        <v>680</v>
      </c>
      <c r="AM730" s="23" t="s">
        <v>671</v>
      </c>
      <c r="AN730" s="23" t="s">
        <v>671</v>
      </c>
      <c r="AO730" s="7">
        <f>IFERROR(VLOOKUP("1-"&amp;Presupuestos[[#This Row],[ID DOCUMENTO]],BD_Pagos[],7,0),"")</f>
        <v>45882</v>
      </c>
      <c r="AP730" s="16" t="str">
        <f>IFERROR(VLOOKUP("1-"&amp;Presupuestos[[#This Row],[ID DOCUMENTO]],BD_Pagos[],8,0),"")</f>
        <v>B-BCP - Soles</v>
      </c>
      <c r="AQ730" s="17">
        <f>IFERROR(VLOOKUP("1-"&amp;Presupuestos[[#This Row],[ID DOCUMENTO]],BD_Pagos[],9,0),"")</f>
        <v>1108216</v>
      </c>
      <c r="AR730" s="54"/>
      <c r="AS730" s="7">
        <f>IFERROR(VLOOKUP("2-"&amp;Presupuestos[[#This Row],[ID DOCUMENTO]],BD_Pagos[],7,0),"")</f>
        <v>0</v>
      </c>
      <c r="AT730" s="16" t="str">
        <f>IFERROR(VLOOKUP("2-"&amp;Presupuestos[[#This Row],[ID DOCUMENTO]],BD_Pagos[],8,0),"")</f>
        <v/>
      </c>
      <c r="AU730" s="17">
        <f>IFERROR(VLOOKUP("2-"&amp;Presupuestos[[#This Row],[ID DOCUMENTO]],BD_Pagos[],9,0),"")</f>
        <v>0</v>
      </c>
      <c r="AV730" s="20">
        <f>IF(IFERROR(VLOOKUP("2-"&amp;Presupuestos[[#This Row],[ID DOCUMENTO]],BD_Pagos[],10,0),0)&gt;Presupuestos[[#This Row],[TOTAL SOLES]],Presupuestos[[#This Row],[TOTAL SOLES]],IFERROR(VLOOKUP("2-"&amp;Presupuestos[[#This Row],[ID DOCUMENTO]],BD_Pagos[],10,0),0))</f>
        <v>0</v>
      </c>
      <c r="AW730" s="7"/>
      <c r="AX730" s="16"/>
      <c r="AY730" s="17"/>
      <c r="AZ730" s="20"/>
      <c r="BA730" s="7"/>
      <c r="BB730" s="16"/>
      <c r="BC730" s="17"/>
      <c r="BD730" s="20"/>
      <c r="BE730" s="7">
        <f>IFERROR(VLOOKUP("5-"&amp;Presupuestos[[#This Row],[ID DOCUMENTO]],BD_Pagos[],7,0),"")</f>
        <v>0</v>
      </c>
      <c r="BF730" s="17">
        <f>IFERROR(VLOOKUP("5-"&amp;Presupuestos[[#This Row],[ID DOCUMENTO]],BD_Pagos[],9,0),"")</f>
        <v>0</v>
      </c>
      <c r="BG730" s="20">
        <f>IF(IFERROR(VLOOKUP("5-"&amp;Presupuestos[[#This Row],[ID DOCUMENTO]],BD_Pagos[],10,0),0)&gt;Presupuestos[[#This Row],[TOTAL SOLES]],Presupuestos[[#This Row],[TOTAL SOLES]],IFERROR(VLOOKUP("5-"&amp;Presupuestos[[#This Row],[ID DOCUMENTO]],BD_Pagos[],10,0),0))</f>
        <v>0</v>
      </c>
      <c r="BH730" s="7">
        <f>IFERROR(VLOOKUP("1-Detraccion"&amp;Presupuestos[[#This Row],[ID DOCUMENTO]],BD_Pagos[],2,0),"")</f>
        <v>0</v>
      </c>
      <c r="BI730" s="3" t="str">
        <f>IFERROR(VLOOKUP("1-Detraccion"&amp;Presupuestos[[#This Row],[ID DOCUMENTO]],BD_Pagos[],3,0),"")</f>
        <v/>
      </c>
      <c r="BJ730" s="3">
        <f>IFERROR(VLOOKUP("1-Detraccion"&amp;Presupuestos[[#This Row],[ID DOCUMENTO]],BD_Pagos[],4,0),"")</f>
        <v>0</v>
      </c>
      <c r="BK730" s="6">
        <f>IF(IFERROR(VLOOKUP("1-Detraccion"&amp;Presupuestos[[#This Row],[ID DOCUMENTO]],BD_Pagos[],5,0),0)&gt;Presupuestos[[#This Row],[TOTAL SOLES]],Presupuestos[[#This Row],[TOTAL SOLES]],IFERROR(VLOOKUP("1-Detraccion"&amp;Presupuestos[[#This Row],[ID DOCUMENTO]],BD_Pagos[],5,0),0))</f>
        <v>0</v>
      </c>
      <c r="BL730" s="6">
        <f>IF(IFERROR(VLOOKUP("1-Detraccion"&amp;Presupuestos[[#This Row],[ID DOCUMENTO]],BD_Pagos[],6,0),0)&gt;Presupuestos[[#This Row],[TOTAL SOLES]],Presupuestos[[#This Row],[TOTAL SOLES]],IFERROR(VLOOKUP("1-Detraccion"&amp;Presupuestos[[#This Row],[ID DOCUMENTO]],BD_Pagos[],6,0),0))</f>
        <v>0</v>
      </c>
      <c r="BM730" s="37"/>
      <c r="BN730" s="3"/>
      <c r="BO730" s="3"/>
      <c r="BP730" s="6"/>
      <c r="BQ73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105</v>
      </c>
      <c r="BR730" s="23" t="str">
        <f>IF(Presupuestos[[#This Row],[SALDO ME-MN]]&gt;0,"PENDIENTE","CANCELADO")</f>
        <v>PENDIENTE</v>
      </c>
      <c r="BS730" s="23" t="str">
        <f>IF(COUNTIFS($U$4:$U729,Presupuestos[[#This Row],[ID DOCUMENTO]])&gt;=1,IF(B729=Presupuestos[[#This Row],[ID]],"OK","DOC. DUPLICADO"),"OK")</f>
        <v>OK</v>
      </c>
    </row>
    <row r="731" spans="2:71" ht="36" x14ac:dyDescent="0.25">
      <c r="B731" s="34">
        <f>IF(Presupuestos[[#This Row],[ID DOCUMENTO]]=U730,B730,IF(B730="ID",1,B730+1))</f>
        <v>703</v>
      </c>
      <c r="C731" s="2">
        <v>45887</v>
      </c>
      <c r="D731" s="2">
        <v>45887</v>
      </c>
      <c r="E731" s="3" t="s">
        <v>702</v>
      </c>
      <c r="F731" s="25" t="s">
        <v>59</v>
      </c>
      <c r="G731" s="25" t="s">
        <v>208</v>
      </c>
      <c r="H731" s="25" t="s">
        <v>506</v>
      </c>
      <c r="I731" s="36" t="str">
        <f>IFERROR(VLOOKUP(Presupuestos[[#This Row],[AREA]]&amp;Presupuestos[[#This Row],[CONCEPTO]]&amp;Presupuestos[[#This Row],[DESCRIPCION]],Tabla28[[Columna1]:[CÓDIGO NUEVO]],2,0),"")</f>
        <v>P0702003</v>
      </c>
      <c r="J731" s="3" t="s">
        <v>1768</v>
      </c>
      <c r="K731" s="3" t="s">
        <v>666</v>
      </c>
      <c r="L731" s="3" t="s">
        <v>666</v>
      </c>
      <c r="M731" s="31" t="s">
        <v>1769</v>
      </c>
      <c r="N731" s="3"/>
      <c r="O731" s="3" t="s">
        <v>315</v>
      </c>
      <c r="P731" s="3" t="s">
        <v>127</v>
      </c>
      <c r="Q731" s="3" t="str">
        <f>IFERROR(VLOOKUP(Presupuestos[[#This Row],[CLASIFICACIÓN (N)]],Tabla17[],2,0),"")</f>
        <v>Gastos operativos</v>
      </c>
      <c r="R731" s="3" t="str">
        <f>IFERROR(VLOOKUP(Presupuestos[[#This Row],[CLASIFICACIÓN (N)]],Tabla17[],3,0),"")</f>
        <v>Operativo</v>
      </c>
      <c r="S731" s="3" t="s">
        <v>16</v>
      </c>
      <c r="T731" s="3" t="str">
        <f>IFERROR(VLOOKUP(Presupuestos[[#This Row],[ALMACEN]],Tabla5[],2,0),"")</f>
        <v>Arequipa</v>
      </c>
      <c r="U731" s="19" t="str">
        <f>IFERROR(VLOOKUP(Presupuestos[[#This Row],[TIPO DE DOCUMENTO]],Tipo_Documento[],2,0)&amp;Presupuestos[[#This Row],[SERIE]]&amp;Presupuestos[[#This Row],[NUMERO]]&amp;Presupuestos[[#This Row],[RUC]],"")</f>
        <v>01FFF17820514464881</v>
      </c>
      <c r="V731" s="3" t="s">
        <v>120</v>
      </c>
      <c r="W731" s="7">
        <v>45887</v>
      </c>
      <c r="X731" s="7">
        <v>45887</v>
      </c>
      <c r="Y731" s="3" t="s">
        <v>778</v>
      </c>
      <c r="Z731" s="3">
        <v>78</v>
      </c>
      <c r="AA731" s="3">
        <f>IFERROR(VLOOKUP(Presupuestos[[#This Row],[RAZON SOCIAL]],CHOOSE({1,2},Clientes_Proveedores[Razon Social],Clientes_Proveedores[Ruc / Dni]),2,0),"-")</f>
        <v>20514464881</v>
      </c>
      <c r="AB731" s="31" t="s">
        <v>1528</v>
      </c>
      <c r="AC731" s="3" t="s">
        <v>670</v>
      </c>
      <c r="AD731" s="5">
        <v>0.18</v>
      </c>
      <c r="AE731" s="6">
        <v>46.61</v>
      </c>
      <c r="AF731" s="6">
        <f>Presupuestos[[#This Row],[BASE]]*Presupuestos[[#This Row],[% IGV]]</f>
        <v>8.3897999999999993</v>
      </c>
      <c r="AG731" s="22">
        <f>ROUND(SUM(Presupuestos[[#This Row],[BASE]:[IGV]]),2)</f>
        <v>55</v>
      </c>
      <c r="AH731" s="9" t="str">
        <f>IF(Presupuestos[[#This Row],[MONEDA]]="USD",VLOOKUP(Presupuestos[[#This Row],[FECHA DE EMISION]],Tipo_Cambio[],3,0),"")</f>
        <v/>
      </c>
      <c r="AI731" s="22">
        <f>IFERROR(ROUND(IF(Presupuestos[[#This Row],[MONEDA]]="PEN",Presupuestos[[#This Row],[TOTAL]],Presupuestos[[#This Row],[TOTAL]]*Presupuestos[[#This Row],[TIPO DE CAMBIO]]),2),"")</f>
        <v>55</v>
      </c>
      <c r="AJ731" s="5"/>
      <c r="AK731" s="33" t="s">
        <v>671</v>
      </c>
      <c r="AL731" s="5" t="s">
        <v>250</v>
      </c>
      <c r="AM731" s="23" t="s">
        <v>671</v>
      </c>
      <c r="AN731" s="23" t="s">
        <v>671</v>
      </c>
      <c r="AO731" s="7">
        <f>IFERROR(VLOOKUP("1-"&amp;Presupuestos[[#This Row],[ID DOCUMENTO]],BD_Pagos[],7,0),"")</f>
        <v>0</v>
      </c>
      <c r="AP731" s="16" t="str">
        <f>IFERROR(VLOOKUP("1-"&amp;Presupuestos[[#This Row],[ID DOCUMENTO]],BD_Pagos[],8,0),"")</f>
        <v/>
      </c>
      <c r="AQ731" s="17" t="str">
        <f>IFERROR(VLOOKUP("1-"&amp;Presupuestos[[#This Row],[ID DOCUMENTO]],BD_Pagos[],9,0),"")</f>
        <v/>
      </c>
      <c r="AR731" s="54"/>
      <c r="AS731" s="7">
        <f>IFERROR(VLOOKUP("2-"&amp;Presupuestos[[#This Row],[ID DOCUMENTO]],BD_Pagos[],7,0),"")</f>
        <v>0</v>
      </c>
      <c r="AT731" s="16" t="str">
        <f>IFERROR(VLOOKUP("2-"&amp;Presupuestos[[#This Row],[ID DOCUMENTO]],BD_Pagos[],8,0),"")</f>
        <v/>
      </c>
      <c r="AU731" s="17">
        <f>IFERROR(VLOOKUP("2-"&amp;Presupuestos[[#This Row],[ID DOCUMENTO]],BD_Pagos[],9,0),"")</f>
        <v>0</v>
      </c>
      <c r="AV731" s="20">
        <f>IF(IFERROR(VLOOKUP("2-"&amp;Presupuestos[[#This Row],[ID DOCUMENTO]],BD_Pagos[],10,0),0)&gt;Presupuestos[[#This Row],[TOTAL SOLES]],Presupuestos[[#This Row],[TOTAL SOLES]],IFERROR(VLOOKUP("2-"&amp;Presupuestos[[#This Row],[ID DOCUMENTO]],BD_Pagos[],10,0),0))</f>
        <v>0</v>
      </c>
      <c r="AW731" s="7"/>
      <c r="AX731" s="16"/>
      <c r="AY731" s="17"/>
      <c r="AZ731" s="20"/>
      <c r="BA731" s="7"/>
      <c r="BB731" s="16"/>
      <c r="BC731" s="17"/>
      <c r="BD731" s="20"/>
      <c r="BE731" s="7">
        <f>IFERROR(VLOOKUP("5-"&amp;Presupuestos[[#This Row],[ID DOCUMENTO]],BD_Pagos[],7,0),"")</f>
        <v>0</v>
      </c>
      <c r="BF731" s="17">
        <f>IFERROR(VLOOKUP("5-"&amp;Presupuestos[[#This Row],[ID DOCUMENTO]],BD_Pagos[],9,0),"")</f>
        <v>0</v>
      </c>
      <c r="BG731" s="20">
        <f>IF(IFERROR(VLOOKUP("5-"&amp;Presupuestos[[#This Row],[ID DOCUMENTO]],BD_Pagos[],10,0),0)&gt;Presupuestos[[#This Row],[TOTAL SOLES]],Presupuestos[[#This Row],[TOTAL SOLES]],IFERROR(VLOOKUP("5-"&amp;Presupuestos[[#This Row],[ID DOCUMENTO]],BD_Pagos[],10,0),0))</f>
        <v>0</v>
      </c>
      <c r="BH731" s="7">
        <f>IFERROR(VLOOKUP("1-Detraccion"&amp;Presupuestos[[#This Row],[ID DOCUMENTO]],BD_Pagos[],2,0),"")</f>
        <v>0</v>
      </c>
      <c r="BI731" s="3" t="str">
        <f>IFERROR(VLOOKUP("1-Detraccion"&amp;Presupuestos[[#This Row],[ID DOCUMENTO]],BD_Pagos[],3,0),"")</f>
        <v/>
      </c>
      <c r="BJ731" s="3">
        <f>IFERROR(VLOOKUP("1-Detraccion"&amp;Presupuestos[[#This Row],[ID DOCUMENTO]],BD_Pagos[],4,0),"")</f>
        <v>0</v>
      </c>
      <c r="BK731" s="6">
        <f>IF(IFERROR(VLOOKUP("1-Detraccion"&amp;Presupuestos[[#This Row],[ID DOCUMENTO]],BD_Pagos[],5,0),0)&gt;Presupuestos[[#This Row],[TOTAL SOLES]],Presupuestos[[#This Row],[TOTAL SOLES]],IFERROR(VLOOKUP("1-Detraccion"&amp;Presupuestos[[#This Row],[ID DOCUMENTO]],BD_Pagos[],5,0),0))</f>
        <v>0</v>
      </c>
      <c r="BL731" s="6">
        <f>IF(IFERROR(VLOOKUP("1-Detraccion"&amp;Presupuestos[[#This Row],[ID DOCUMENTO]],BD_Pagos[],6,0),0)&gt;Presupuestos[[#This Row],[TOTAL SOLES]],Presupuestos[[#This Row],[TOTAL SOLES]],IFERROR(VLOOKUP("1-Detraccion"&amp;Presupuestos[[#This Row],[ID DOCUMENTO]],BD_Pagos[],6,0),0))</f>
        <v>0</v>
      </c>
      <c r="BM731" s="37"/>
      <c r="BN731" s="3"/>
      <c r="BO731" s="3"/>
      <c r="BP731" s="6"/>
      <c r="BQ73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55</v>
      </c>
      <c r="BR731" s="23" t="str">
        <f>IF(Presupuestos[[#This Row],[SALDO ME-MN]]&gt;0,"PENDIENTE","CANCELADO")</f>
        <v>PENDIENTE</v>
      </c>
      <c r="BS731" s="23" t="str">
        <f>IF(COUNTIFS($U$4:$U730,Presupuestos[[#This Row],[ID DOCUMENTO]])&gt;=1,IF(B730=Presupuestos[[#This Row],[ID]],"OK","DOC. DUPLICADO"),"OK")</f>
        <v>OK</v>
      </c>
    </row>
    <row r="732" spans="2:71" ht="36" x14ac:dyDescent="0.25">
      <c r="B732" s="34">
        <f>IF(Presupuestos[[#This Row],[ID DOCUMENTO]]=U731,B731,IF(B731="ID",1,B731+1))</f>
        <v>704</v>
      </c>
      <c r="C732" s="2">
        <v>45887</v>
      </c>
      <c r="D732" s="2">
        <v>45887</v>
      </c>
      <c r="E732" s="3" t="s">
        <v>702</v>
      </c>
      <c r="F732" s="25" t="s">
        <v>59</v>
      </c>
      <c r="G732" s="25" t="s">
        <v>208</v>
      </c>
      <c r="H732" s="25" t="s">
        <v>506</v>
      </c>
      <c r="I732" s="36" t="str">
        <f>IFERROR(VLOOKUP(Presupuestos[[#This Row],[AREA]]&amp;Presupuestos[[#This Row],[CONCEPTO]]&amp;Presupuestos[[#This Row],[DESCRIPCION]],Tabla28[[Columna1]:[CÓDIGO NUEVO]],2,0),"")</f>
        <v>P0702003</v>
      </c>
      <c r="J732" s="3" t="s">
        <v>1768</v>
      </c>
      <c r="K732" s="3" t="s">
        <v>666</v>
      </c>
      <c r="L732" s="3" t="s">
        <v>666</v>
      </c>
      <c r="M732" s="31" t="s">
        <v>1770</v>
      </c>
      <c r="N732" s="3"/>
      <c r="O732" s="3" t="s">
        <v>315</v>
      </c>
      <c r="P732" s="3" t="s">
        <v>127</v>
      </c>
      <c r="Q732" s="3" t="str">
        <f>IFERROR(VLOOKUP(Presupuestos[[#This Row],[CLASIFICACIÓN (N)]],Tabla17[],2,0),"")</f>
        <v>Gastos operativos</v>
      </c>
      <c r="R732" s="3" t="str">
        <f>IFERROR(VLOOKUP(Presupuestos[[#This Row],[CLASIFICACIÓN (N)]],Tabla17[],3,0),"")</f>
        <v>Operativo</v>
      </c>
      <c r="S732" s="3" t="s">
        <v>16</v>
      </c>
      <c r="T732" s="3" t="str">
        <f>IFERROR(VLOOKUP(Presupuestos[[#This Row],[ALMACEN]],Tabla5[],2,0),"")</f>
        <v>Arequipa</v>
      </c>
      <c r="U732" s="19" t="str">
        <f>IFERROR(VLOOKUP(Presupuestos[[#This Row],[TIPO DE DOCUMENTO]],Tipo_Documento[],2,0)&amp;Presupuestos[[#This Row],[SERIE]]&amp;Presupuestos[[#This Row],[NUMERO]]&amp;Presupuestos[[#This Row],[RUC]],"")</f>
        <v>01FFF17920514464881</v>
      </c>
      <c r="V732" s="3" t="s">
        <v>120</v>
      </c>
      <c r="W732" s="7">
        <v>45887</v>
      </c>
      <c r="X732" s="7">
        <v>45887</v>
      </c>
      <c r="Y732" s="3" t="s">
        <v>778</v>
      </c>
      <c r="Z732" s="3">
        <v>79</v>
      </c>
      <c r="AA732" s="3">
        <f>IFERROR(VLOOKUP(Presupuestos[[#This Row],[RAZON SOCIAL]],CHOOSE({1,2},Clientes_Proveedores[Razon Social],Clientes_Proveedores[Ruc / Dni]),2,0),"-")</f>
        <v>20514464881</v>
      </c>
      <c r="AB732" s="31" t="s">
        <v>1528</v>
      </c>
      <c r="AC732" s="3" t="s">
        <v>670</v>
      </c>
      <c r="AD732" s="5">
        <v>0.18</v>
      </c>
      <c r="AE732" s="6">
        <v>46.61</v>
      </c>
      <c r="AF732" s="6">
        <f>Presupuestos[[#This Row],[BASE]]*Presupuestos[[#This Row],[% IGV]]</f>
        <v>8.3897999999999993</v>
      </c>
      <c r="AG732" s="22">
        <f>ROUND(SUM(Presupuestos[[#This Row],[BASE]:[IGV]]),2)</f>
        <v>55</v>
      </c>
      <c r="AH732" s="9" t="str">
        <f>IF(Presupuestos[[#This Row],[MONEDA]]="USD",VLOOKUP(Presupuestos[[#This Row],[FECHA DE EMISION]],Tipo_Cambio[],3,0),"")</f>
        <v/>
      </c>
      <c r="AI732" s="22">
        <f>IFERROR(ROUND(IF(Presupuestos[[#This Row],[MONEDA]]="PEN",Presupuestos[[#This Row],[TOTAL]],Presupuestos[[#This Row],[TOTAL]]*Presupuestos[[#This Row],[TIPO DE CAMBIO]]),2),"")</f>
        <v>55</v>
      </c>
      <c r="AJ732" s="5"/>
      <c r="AK732" s="33" t="s">
        <v>671</v>
      </c>
      <c r="AL732" s="5" t="s">
        <v>250</v>
      </c>
      <c r="AM732" s="23" t="s">
        <v>671</v>
      </c>
      <c r="AN732" s="23" t="s">
        <v>671</v>
      </c>
      <c r="AO732" s="7">
        <f>IFERROR(VLOOKUP("1-"&amp;Presupuestos[[#This Row],[ID DOCUMENTO]],BD_Pagos[],7,0),"")</f>
        <v>0</v>
      </c>
      <c r="AP732" s="16" t="str">
        <f>IFERROR(VLOOKUP("1-"&amp;Presupuestos[[#This Row],[ID DOCUMENTO]],BD_Pagos[],8,0),"")</f>
        <v/>
      </c>
      <c r="AQ732" s="17" t="str">
        <f>IFERROR(VLOOKUP("1-"&amp;Presupuestos[[#This Row],[ID DOCUMENTO]],BD_Pagos[],9,0),"")</f>
        <v/>
      </c>
      <c r="AR732" s="54"/>
      <c r="AS732" s="7">
        <f>IFERROR(VLOOKUP("2-"&amp;Presupuestos[[#This Row],[ID DOCUMENTO]],BD_Pagos[],7,0),"")</f>
        <v>0</v>
      </c>
      <c r="AT732" s="16" t="str">
        <f>IFERROR(VLOOKUP("2-"&amp;Presupuestos[[#This Row],[ID DOCUMENTO]],BD_Pagos[],8,0),"")</f>
        <v/>
      </c>
      <c r="AU732" s="17">
        <f>IFERROR(VLOOKUP("2-"&amp;Presupuestos[[#This Row],[ID DOCUMENTO]],BD_Pagos[],9,0),"")</f>
        <v>0</v>
      </c>
      <c r="AV732" s="20">
        <f>IF(IFERROR(VLOOKUP("2-"&amp;Presupuestos[[#This Row],[ID DOCUMENTO]],BD_Pagos[],10,0),0)&gt;Presupuestos[[#This Row],[TOTAL SOLES]],Presupuestos[[#This Row],[TOTAL SOLES]],IFERROR(VLOOKUP("2-"&amp;Presupuestos[[#This Row],[ID DOCUMENTO]],BD_Pagos[],10,0),0))</f>
        <v>0</v>
      </c>
      <c r="AW732" s="7"/>
      <c r="AX732" s="16"/>
      <c r="AY732" s="17"/>
      <c r="AZ732" s="20"/>
      <c r="BA732" s="7"/>
      <c r="BB732" s="16"/>
      <c r="BC732" s="17"/>
      <c r="BD732" s="20"/>
      <c r="BE732" s="7">
        <f>IFERROR(VLOOKUP("5-"&amp;Presupuestos[[#This Row],[ID DOCUMENTO]],BD_Pagos[],7,0),"")</f>
        <v>0</v>
      </c>
      <c r="BF732" s="17">
        <f>IFERROR(VLOOKUP("5-"&amp;Presupuestos[[#This Row],[ID DOCUMENTO]],BD_Pagos[],9,0),"")</f>
        <v>0</v>
      </c>
      <c r="BG732" s="20">
        <f>IF(IFERROR(VLOOKUP("5-"&amp;Presupuestos[[#This Row],[ID DOCUMENTO]],BD_Pagos[],10,0),0)&gt;Presupuestos[[#This Row],[TOTAL SOLES]],Presupuestos[[#This Row],[TOTAL SOLES]],IFERROR(VLOOKUP("5-"&amp;Presupuestos[[#This Row],[ID DOCUMENTO]],BD_Pagos[],10,0),0))</f>
        <v>0</v>
      </c>
      <c r="BH732" s="7">
        <f>IFERROR(VLOOKUP("1-Detraccion"&amp;Presupuestos[[#This Row],[ID DOCUMENTO]],BD_Pagos[],2,0),"")</f>
        <v>0</v>
      </c>
      <c r="BI732" s="3" t="str">
        <f>IFERROR(VLOOKUP("1-Detraccion"&amp;Presupuestos[[#This Row],[ID DOCUMENTO]],BD_Pagos[],3,0),"")</f>
        <v/>
      </c>
      <c r="BJ732" s="3">
        <f>IFERROR(VLOOKUP("1-Detraccion"&amp;Presupuestos[[#This Row],[ID DOCUMENTO]],BD_Pagos[],4,0),"")</f>
        <v>0</v>
      </c>
      <c r="BK732" s="6">
        <f>IF(IFERROR(VLOOKUP("1-Detraccion"&amp;Presupuestos[[#This Row],[ID DOCUMENTO]],BD_Pagos[],5,0),0)&gt;Presupuestos[[#This Row],[TOTAL SOLES]],Presupuestos[[#This Row],[TOTAL SOLES]],IFERROR(VLOOKUP("1-Detraccion"&amp;Presupuestos[[#This Row],[ID DOCUMENTO]],BD_Pagos[],5,0),0))</f>
        <v>0</v>
      </c>
      <c r="BL732" s="6">
        <f>IF(IFERROR(VLOOKUP("1-Detraccion"&amp;Presupuestos[[#This Row],[ID DOCUMENTO]],BD_Pagos[],6,0),0)&gt;Presupuestos[[#This Row],[TOTAL SOLES]],Presupuestos[[#This Row],[TOTAL SOLES]],IFERROR(VLOOKUP("1-Detraccion"&amp;Presupuestos[[#This Row],[ID DOCUMENTO]],BD_Pagos[],6,0),0))</f>
        <v>0</v>
      </c>
      <c r="BM732" s="37"/>
      <c r="BN732" s="3"/>
      <c r="BO732" s="3"/>
      <c r="BP732" s="6"/>
      <c r="BQ73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55</v>
      </c>
      <c r="BR732" s="23" t="str">
        <f>IF(Presupuestos[[#This Row],[SALDO ME-MN]]&gt;0,"PENDIENTE","CANCELADO")</f>
        <v>PENDIENTE</v>
      </c>
      <c r="BS732" s="23" t="str">
        <f>IF(COUNTIFS($U$4:$U731,Presupuestos[[#This Row],[ID DOCUMENTO]])&gt;=1,IF(B731=Presupuestos[[#This Row],[ID]],"OK","DOC. DUPLICADO"),"OK")</f>
        <v>OK</v>
      </c>
    </row>
    <row r="733" spans="2:71" ht="36" x14ac:dyDescent="0.25">
      <c r="B733" s="34">
        <f>IF(Presupuestos[[#This Row],[ID DOCUMENTO]]=U732,B732,IF(B732="ID",1,B732+1))</f>
        <v>705</v>
      </c>
      <c r="C733" s="2">
        <v>45887</v>
      </c>
      <c r="D733" s="2">
        <v>45887</v>
      </c>
      <c r="E733" s="3" t="s">
        <v>702</v>
      </c>
      <c r="F733" s="25" t="s">
        <v>59</v>
      </c>
      <c r="G733" s="25" t="s">
        <v>208</v>
      </c>
      <c r="H733" s="25" t="s">
        <v>506</v>
      </c>
      <c r="I733" s="36" t="str">
        <f>IFERROR(VLOOKUP(Presupuestos[[#This Row],[AREA]]&amp;Presupuestos[[#This Row],[CONCEPTO]]&amp;Presupuestos[[#This Row],[DESCRIPCION]],Tabla28[[Columna1]:[CÓDIGO NUEVO]],2,0),"")</f>
        <v>P0702003</v>
      </c>
      <c r="J733" s="3" t="s">
        <v>1768</v>
      </c>
      <c r="K733" s="3" t="s">
        <v>666</v>
      </c>
      <c r="L733" s="3" t="s">
        <v>666</v>
      </c>
      <c r="M733" s="31" t="s">
        <v>1771</v>
      </c>
      <c r="N733" s="3"/>
      <c r="O733" s="3" t="s">
        <v>315</v>
      </c>
      <c r="P733" s="3" t="s">
        <v>127</v>
      </c>
      <c r="Q733" s="3" t="str">
        <f>IFERROR(VLOOKUP(Presupuestos[[#This Row],[CLASIFICACIÓN (N)]],Tabla17[],2,0),"")</f>
        <v>Gastos operativos</v>
      </c>
      <c r="R733" s="3" t="str">
        <f>IFERROR(VLOOKUP(Presupuestos[[#This Row],[CLASIFICACIÓN (N)]],Tabla17[],3,0),"")</f>
        <v>Operativo</v>
      </c>
      <c r="S733" s="3" t="s">
        <v>16</v>
      </c>
      <c r="T733" s="3" t="str">
        <f>IFERROR(VLOOKUP(Presupuestos[[#This Row],[ALMACEN]],Tabla5[],2,0),"")</f>
        <v>Arequipa</v>
      </c>
      <c r="U733" s="19" t="str">
        <f>IFERROR(VLOOKUP(Presupuestos[[#This Row],[TIPO DE DOCUMENTO]],Tipo_Documento[],2,0)&amp;Presupuestos[[#This Row],[SERIE]]&amp;Presupuestos[[#This Row],[NUMERO]]&amp;Presupuestos[[#This Row],[RUC]],"")</f>
        <v>01FFF17720514464881</v>
      </c>
      <c r="V733" s="3" t="s">
        <v>120</v>
      </c>
      <c r="W733" s="7">
        <v>45887</v>
      </c>
      <c r="X733" s="7">
        <v>45887</v>
      </c>
      <c r="Y733" s="3" t="s">
        <v>778</v>
      </c>
      <c r="Z733" s="3">
        <v>77</v>
      </c>
      <c r="AA733" s="3">
        <f>IFERROR(VLOOKUP(Presupuestos[[#This Row],[RAZON SOCIAL]],CHOOSE({1,2},Clientes_Proveedores[Razon Social],Clientes_Proveedores[Ruc / Dni]),2,0),"-")</f>
        <v>20514464881</v>
      </c>
      <c r="AB733" s="31" t="s">
        <v>1528</v>
      </c>
      <c r="AC733" s="3" t="s">
        <v>670</v>
      </c>
      <c r="AD733" s="5">
        <v>0.18</v>
      </c>
      <c r="AE733" s="6">
        <v>46.61</v>
      </c>
      <c r="AF733" s="6">
        <f>Presupuestos[[#This Row],[BASE]]*Presupuestos[[#This Row],[% IGV]]</f>
        <v>8.3897999999999993</v>
      </c>
      <c r="AG733" s="22">
        <f>ROUND(SUM(Presupuestos[[#This Row],[BASE]:[IGV]]),2)</f>
        <v>55</v>
      </c>
      <c r="AH733" s="9" t="str">
        <f>IF(Presupuestos[[#This Row],[MONEDA]]="USD",VLOOKUP(Presupuestos[[#This Row],[FECHA DE EMISION]],Tipo_Cambio[],3,0),"")</f>
        <v/>
      </c>
      <c r="AI733" s="22">
        <f>IFERROR(ROUND(IF(Presupuestos[[#This Row],[MONEDA]]="PEN",Presupuestos[[#This Row],[TOTAL]],Presupuestos[[#This Row],[TOTAL]]*Presupuestos[[#This Row],[TIPO DE CAMBIO]]),2),"")</f>
        <v>55</v>
      </c>
      <c r="AJ733" s="5"/>
      <c r="AK733" s="33" t="s">
        <v>671</v>
      </c>
      <c r="AL733" s="5" t="s">
        <v>250</v>
      </c>
      <c r="AM733" s="23" t="s">
        <v>671</v>
      </c>
      <c r="AN733" s="23" t="s">
        <v>671</v>
      </c>
      <c r="AO733" s="7">
        <f>IFERROR(VLOOKUP("1-"&amp;Presupuestos[[#This Row],[ID DOCUMENTO]],BD_Pagos[],7,0),"")</f>
        <v>0</v>
      </c>
      <c r="AP733" s="16" t="str">
        <f>IFERROR(VLOOKUP("1-"&amp;Presupuestos[[#This Row],[ID DOCUMENTO]],BD_Pagos[],8,0),"")</f>
        <v/>
      </c>
      <c r="AQ733" s="17" t="str">
        <f>IFERROR(VLOOKUP("1-"&amp;Presupuestos[[#This Row],[ID DOCUMENTO]],BD_Pagos[],9,0),"")</f>
        <v/>
      </c>
      <c r="AR733" s="54"/>
      <c r="AS733" s="7">
        <f>IFERROR(VLOOKUP("2-"&amp;Presupuestos[[#This Row],[ID DOCUMENTO]],BD_Pagos[],7,0),"")</f>
        <v>0</v>
      </c>
      <c r="AT733" s="16" t="str">
        <f>IFERROR(VLOOKUP("2-"&amp;Presupuestos[[#This Row],[ID DOCUMENTO]],BD_Pagos[],8,0),"")</f>
        <v/>
      </c>
      <c r="AU733" s="17">
        <f>IFERROR(VLOOKUP("2-"&amp;Presupuestos[[#This Row],[ID DOCUMENTO]],BD_Pagos[],9,0),"")</f>
        <v>0</v>
      </c>
      <c r="AV733" s="20">
        <f>IF(IFERROR(VLOOKUP("2-"&amp;Presupuestos[[#This Row],[ID DOCUMENTO]],BD_Pagos[],10,0),0)&gt;Presupuestos[[#This Row],[TOTAL SOLES]],Presupuestos[[#This Row],[TOTAL SOLES]],IFERROR(VLOOKUP("2-"&amp;Presupuestos[[#This Row],[ID DOCUMENTO]],BD_Pagos[],10,0),0))</f>
        <v>0</v>
      </c>
      <c r="AW733" s="7"/>
      <c r="AX733" s="16"/>
      <c r="AY733" s="17"/>
      <c r="AZ733" s="20"/>
      <c r="BA733" s="7"/>
      <c r="BB733" s="16"/>
      <c r="BC733" s="17"/>
      <c r="BD733" s="20"/>
      <c r="BE733" s="7">
        <f>IFERROR(VLOOKUP("5-"&amp;Presupuestos[[#This Row],[ID DOCUMENTO]],BD_Pagos[],7,0),"")</f>
        <v>0</v>
      </c>
      <c r="BF733" s="17">
        <f>IFERROR(VLOOKUP("5-"&amp;Presupuestos[[#This Row],[ID DOCUMENTO]],BD_Pagos[],9,0),"")</f>
        <v>0</v>
      </c>
      <c r="BG733" s="20">
        <f>IF(IFERROR(VLOOKUP("5-"&amp;Presupuestos[[#This Row],[ID DOCUMENTO]],BD_Pagos[],10,0),0)&gt;Presupuestos[[#This Row],[TOTAL SOLES]],Presupuestos[[#This Row],[TOTAL SOLES]],IFERROR(VLOOKUP("5-"&amp;Presupuestos[[#This Row],[ID DOCUMENTO]],BD_Pagos[],10,0),0))</f>
        <v>0</v>
      </c>
      <c r="BH733" s="7">
        <f>IFERROR(VLOOKUP("1-Detraccion"&amp;Presupuestos[[#This Row],[ID DOCUMENTO]],BD_Pagos[],2,0),"")</f>
        <v>0</v>
      </c>
      <c r="BI733" s="3" t="str">
        <f>IFERROR(VLOOKUP("1-Detraccion"&amp;Presupuestos[[#This Row],[ID DOCUMENTO]],BD_Pagos[],3,0),"")</f>
        <v/>
      </c>
      <c r="BJ733" s="3">
        <f>IFERROR(VLOOKUP("1-Detraccion"&amp;Presupuestos[[#This Row],[ID DOCUMENTO]],BD_Pagos[],4,0),"")</f>
        <v>0</v>
      </c>
      <c r="BK733" s="6">
        <f>IF(IFERROR(VLOOKUP("1-Detraccion"&amp;Presupuestos[[#This Row],[ID DOCUMENTO]],BD_Pagos[],5,0),0)&gt;Presupuestos[[#This Row],[TOTAL SOLES]],Presupuestos[[#This Row],[TOTAL SOLES]],IFERROR(VLOOKUP("1-Detraccion"&amp;Presupuestos[[#This Row],[ID DOCUMENTO]],BD_Pagos[],5,0),0))</f>
        <v>0</v>
      </c>
      <c r="BL733" s="6">
        <f>IF(IFERROR(VLOOKUP("1-Detraccion"&amp;Presupuestos[[#This Row],[ID DOCUMENTO]],BD_Pagos[],6,0),0)&gt;Presupuestos[[#This Row],[TOTAL SOLES]],Presupuestos[[#This Row],[TOTAL SOLES]],IFERROR(VLOOKUP("1-Detraccion"&amp;Presupuestos[[#This Row],[ID DOCUMENTO]],BD_Pagos[],6,0),0))</f>
        <v>0</v>
      </c>
      <c r="BM733" s="37"/>
      <c r="BN733" s="3"/>
      <c r="BO733" s="3"/>
      <c r="BP733" s="6"/>
      <c r="BQ73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55</v>
      </c>
      <c r="BR733" s="23" t="str">
        <f>IF(Presupuestos[[#This Row],[SALDO ME-MN]]&gt;0,"PENDIENTE","CANCELADO")</f>
        <v>PENDIENTE</v>
      </c>
      <c r="BS733" s="23" t="str">
        <f>IF(COUNTIFS($U$4:$U732,Presupuestos[[#This Row],[ID DOCUMENTO]])&gt;=1,IF(B732=Presupuestos[[#This Row],[ID]],"OK","DOC. DUPLICADO"),"OK")</f>
        <v>OK</v>
      </c>
    </row>
    <row r="734" spans="2:71" x14ac:dyDescent="0.25">
      <c r="B734" s="34">
        <f>IF(Presupuestos[[#This Row],[ID DOCUMENTO]]=U733,B733,IF(B733="ID",1,B733+1))</f>
        <v>706</v>
      </c>
      <c r="C734" s="2">
        <v>45876</v>
      </c>
      <c r="D734" s="2">
        <v>45876</v>
      </c>
      <c r="E734" s="3" t="s">
        <v>1718</v>
      </c>
      <c r="F734" s="25" t="s">
        <v>27</v>
      </c>
      <c r="G734" s="25" t="s">
        <v>91</v>
      </c>
      <c r="H734" s="25" t="s">
        <v>92</v>
      </c>
      <c r="I734" s="36" t="str">
        <f>IFERROR(VLOOKUP(Presupuestos[[#This Row],[AREA]]&amp;Presupuestos[[#This Row],[CONCEPTO]]&amp;Presupuestos[[#This Row],[DESCRIPCION]],Tabla28[[Columna1]:[CÓDIGO NUEVO]],2,0),"")</f>
        <v>P0201001</v>
      </c>
      <c r="J734" s="3" t="s">
        <v>666</v>
      </c>
      <c r="K734" s="3" t="s">
        <v>1772</v>
      </c>
      <c r="L734" s="3" t="s">
        <v>666</v>
      </c>
      <c r="M734" s="31" t="s">
        <v>790</v>
      </c>
      <c r="N734" s="3"/>
      <c r="O734" s="3" t="s">
        <v>308</v>
      </c>
      <c r="P734" s="3" t="s">
        <v>71</v>
      </c>
      <c r="Q734" s="3" t="str">
        <f>IFERROR(VLOOKUP(Presupuestos[[#This Row],[CLASIFICACIÓN (N)]],Tabla17[],2,0),"")</f>
        <v>Costos de ventas</v>
      </c>
      <c r="R734" s="3" t="str">
        <f>IFERROR(VLOOKUP(Presupuestos[[#This Row],[CLASIFICACIÓN (N)]],Tabla17[],3,0),"")</f>
        <v>Operativo</v>
      </c>
      <c r="S734" s="3" t="s">
        <v>16</v>
      </c>
      <c r="T734" s="3" t="str">
        <f>IFERROR(VLOOKUP(Presupuestos[[#This Row],[ALMACEN]],Tabla5[],2,0),"")</f>
        <v>Arequipa</v>
      </c>
      <c r="U734" s="19" t="str">
        <f>IFERROR(VLOOKUP(Presupuestos[[#This Row],[TIPO DE DOCUMENTO]],Tipo_Documento[],2,0)&amp;Presupuestos[[#This Row],[SERIE]]&amp;Presupuestos[[#This Row],[NUMERO]]&amp;Presupuestos[[#This Row],[RUC]],"")</f>
        <v>01F0021659320100192064</v>
      </c>
      <c r="V734" s="3" t="s">
        <v>120</v>
      </c>
      <c r="W734" s="7">
        <v>45876</v>
      </c>
      <c r="X734" s="7">
        <v>45906</v>
      </c>
      <c r="Y734" s="3" t="s">
        <v>721</v>
      </c>
      <c r="Z734" s="3">
        <v>16593</v>
      </c>
      <c r="AA734" s="3">
        <f>IFERROR(VLOOKUP(Presupuestos[[#This Row],[RAZON SOCIAL]],CHOOSE({1,2},Clientes_Proveedores[Razon Social],Clientes_Proveedores[Ruc / Dni]),2,0),"-")</f>
        <v>20100192064</v>
      </c>
      <c r="AB734" s="31" t="s">
        <v>900</v>
      </c>
      <c r="AC734" s="3" t="s">
        <v>801</v>
      </c>
      <c r="AD734" s="5">
        <v>0.18</v>
      </c>
      <c r="AE734" s="6">
        <v>22.2</v>
      </c>
      <c r="AF734" s="6">
        <f>Presupuestos[[#This Row],[BASE]]*Presupuestos[[#This Row],[% IGV]]</f>
        <v>3.9959999999999996</v>
      </c>
      <c r="AG734" s="22">
        <f>ROUND(SUM(Presupuestos[[#This Row],[BASE]:[IGV]]),2)</f>
        <v>26.2</v>
      </c>
      <c r="AH734" s="9">
        <f>IF(Presupuestos[[#This Row],[MONEDA]]="USD",VLOOKUP(Presupuestos[[#This Row],[FECHA DE EMISION]],Tipo_Cambio[],3,0),"")</f>
        <v>3.5640000000000001</v>
      </c>
      <c r="AI734" s="22">
        <f>IFERROR(ROUND(IF(Presupuestos[[#This Row],[MONEDA]]="PEN",Presupuestos[[#This Row],[TOTAL]],Presupuestos[[#This Row],[TOTAL]]*Presupuestos[[#This Row],[TIPO DE CAMBIO]]),2),"")</f>
        <v>93.38</v>
      </c>
      <c r="AJ734" s="5">
        <v>0.15</v>
      </c>
      <c r="AK734" s="33" t="s">
        <v>671</v>
      </c>
      <c r="AL734" s="5" t="s">
        <v>680</v>
      </c>
      <c r="AM734" s="23" t="s">
        <v>671</v>
      </c>
      <c r="AN734" s="23" t="s">
        <v>671</v>
      </c>
      <c r="AO734" s="7">
        <f>IFERROR(VLOOKUP("1-"&amp;Presupuestos[[#This Row],[ID DOCUMENTO]],BD_Pagos[],7,0),"")</f>
        <v>0</v>
      </c>
      <c r="AP734" s="16" t="str">
        <f>IFERROR(VLOOKUP("1-"&amp;Presupuestos[[#This Row],[ID DOCUMENTO]],BD_Pagos[],8,0),"")</f>
        <v/>
      </c>
      <c r="AQ734" s="17" t="str">
        <f>IFERROR(VLOOKUP("1-"&amp;Presupuestos[[#This Row],[ID DOCUMENTO]],BD_Pagos[],9,0),"")</f>
        <v/>
      </c>
      <c r="AR734" s="54"/>
      <c r="AS734" s="7">
        <f>IFERROR(VLOOKUP("2-"&amp;Presupuestos[[#This Row],[ID DOCUMENTO]],BD_Pagos[],7,0),"")</f>
        <v>0</v>
      </c>
      <c r="AT734" s="16" t="str">
        <f>IFERROR(VLOOKUP("2-"&amp;Presupuestos[[#This Row],[ID DOCUMENTO]],BD_Pagos[],8,0),"")</f>
        <v/>
      </c>
      <c r="AU734" s="17">
        <f>IFERROR(VLOOKUP("2-"&amp;Presupuestos[[#This Row],[ID DOCUMENTO]],BD_Pagos[],9,0),"")</f>
        <v>0</v>
      </c>
      <c r="AV734" s="20">
        <f>IF(IFERROR(VLOOKUP("2-"&amp;Presupuestos[[#This Row],[ID DOCUMENTO]],BD_Pagos[],10,0),0)&gt;Presupuestos[[#This Row],[TOTAL SOLES]],Presupuestos[[#This Row],[TOTAL SOLES]],IFERROR(VLOOKUP("2-"&amp;Presupuestos[[#This Row],[ID DOCUMENTO]],BD_Pagos[],10,0),0))</f>
        <v>0</v>
      </c>
      <c r="AW734" s="7"/>
      <c r="AX734" s="16"/>
      <c r="AY734" s="17"/>
      <c r="AZ734" s="20"/>
      <c r="BA734" s="7"/>
      <c r="BB734" s="16"/>
      <c r="BC734" s="17"/>
      <c r="BD734" s="20"/>
      <c r="BE734" s="7">
        <f>IFERROR(VLOOKUP("5-"&amp;Presupuestos[[#This Row],[ID DOCUMENTO]],BD_Pagos[],7,0),"")</f>
        <v>0</v>
      </c>
      <c r="BF734" s="17">
        <f>IFERROR(VLOOKUP("5-"&amp;Presupuestos[[#This Row],[ID DOCUMENTO]],BD_Pagos[],9,0),"")</f>
        <v>0</v>
      </c>
      <c r="BG734" s="20">
        <f>IF(IFERROR(VLOOKUP("5-"&amp;Presupuestos[[#This Row],[ID DOCUMENTO]],BD_Pagos[],10,0),0)&gt;Presupuestos[[#This Row],[TOTAL SOLES]],Presupuestos[[#This Row],[TOTAL SOLES]],IFERROR(VLOOKUP("5-"&amp;Presupuestos[[#This Row],[ID DOCUMENTO]],BD_Pagos[],10,0),0))</f>
        <v>0</v>
      </c>
      <c r="BH734" s="7">
        <f>IFERROR(VLOOKUP("1-Detraccion"&amp;Presupuestos[[#This Row],[ID DOCUMENTO]],BD_Pagos[],2,0),"")</f>
        <v>0</v>
      </c>
      <c r="BI734" s="3" t="str">
        <f>IFERROR(VLOOKUP("1-Detraccion"&amp;Presupuestos[[#This Row],[ID DOCUMENTO]],BD_Pagos[],3,0),"")</f>
        <v/>
      </c>
      <c r="BJ734" s="3">
        <f>IFERROR(VLOOKUP("1-Detraccion"&amp;Presupuestos[[#This Row],[ID DOCUMENTO]],BD_Pagos[],4,0),"")</f>
        <v>0</v>
      </c>
      <c r="BK734" s="6">
        <f>IF(IFERROR(VLOOKUP("1-Detraccion"&amp;Presupuestos[[#This Row],[ID DOCUMENTO]],BD_Pagos[],5,0),0)&gt;Presupuestos[[#This Row],[TOTAL SOLES]],Presupuestos[[#This Row],[TOTAL SOLES]],IFERROR(VLOOKUP("1-Detraccion"&amp;Presupuestos[[#This Row],[ID DOCUMENTO]],BD_Pagos[],5,0),0))</f>
        <v>0</v>
      </c>
      <c r="BL734" s="6">
        <f>IF(IFERROR(VLOOKUP("1-Detraccion"&amp;Presupuestos[[#This Row],[ID DOCUMENTO]],BD_Pagos[],6,0),0)&gt;Presupuestos[[#This Row],[TOTAL SOLES]],Presupuestos[[#This Row],[TOTAL SOLES]],IFERROR(VLOOKUP("1-Detraccion"&amp;Presupuestos[[#This Row],[ID DOCUMENTO]],BD_Pagos[],6,0),0))</f>
        <v>0</v>
      </c>
      <c r="BM734" s="37"/>
      <c r="BN734" s="3"/>
      <c r="BO734" s="3"/>
      <c r="BP734" s="6"/>
      <c r="BQ73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26.2</v>
      </c>
      <c r="BR734" s="23" t="str">
        <f>IF(Presupuestos[[#This Row],[SALDO ME-MN]]&gt;0,"PENDIENTE","CANCELADO")</f>
        <v>PENDIENTE</v>
      </c>
      <c r="BS734" s="23" t="str">
        <f>IF(COUNTIFS($U$4:$U733,Presupuestos[[#This Row],[ID DOCUMENTO]])&gt;=1,IF(B733=Presupuestos[[#This Row],[ID]],"OK","DOC. DUPLICADO"),"OK")</f>
        <v>OK</v>
      </c>
    </row>
    <row r="735" spans="2:71" x14ac:dyDescent="0.25">
      <c r="B735" s="34">
        <f>IF(Presupuestos[[#This Row],[ID DOCUMENTO]]=U734,B734,IF(B734="ID",1,B734+1))</f>
        <v>707</v>
      </c>
      <c r="C735" s="2">
        <v>45874</v>
      </c>
      <c r="D735" s="2">
        <v>45874</v>
      </c>
      <c r="E735" s="3" t="s">
        <v>1718</v>
      </c>
      <c r="F735" s="25" t="s">
        <v>27</v>
      </c>
      <c r="G735" s="25" t="s">
        <v>91</v>
      </c>
      <c r="H735" s="25" t="s">
        <v>92</v>
      </c>
      <c r="I735" s="36" t="str">
        <f>IFERROR(VLOOKUP(Presupuestos[[#This Row],[AREA]]&amp;Presupuestos[[#This Row],[CONCEPTO]]&amp;Presupuestos[[#This Row],[DESCRIPCION]],Tabla28[[Columna1]:[CÓDIGO NUEVO]],2,0),"")</f>
        <v>P0201001</v>
      </c>
      <c r="J735" s="3" t="s">
        <v>666</v>
      </c>
      <c r="K735" s="3" t="s">
        <v>1773</v>
      </c>
      <c r="L735" s="3" t="s">
        <v>666</v>
      </c>
      <c r="M735" s="31" t="s">
        <v>790</v>
      </c>
      <c r="N735" s="3"/>
      <c r="O735" s="3" t="s">
        <v>308</v>
      </c>
      <c r="P735" s="3" t="s">
        <v>71</v>
      </c>
      <c r="Q735" s="3" t="str">
        <f>IFERROR(VLOOKUP(Presupuestos[[#This Row],[CLASIFICACIÓN (N)]],Tabla17[],2,0),"")</f>
        <v>Costos de ventas</v>
      </c>
      <c r="R735" s="3" t="str">
        <f>IFERROR(VLOOKUP(Presupuestos[[#This Row],[CLASIFICACIÓN (N)]],Tabla17[],3,0),"")</f>
        <v>Operativo</v>
      </c>
      <c r="S735" s="3" t="s">
        <v>16</v>
      </c>
      <c r="T735" s="3" t="str">
        <f>IFERROR(VLOOKUP(Presupuestos[[#This Row],[ALMACEN]],Tabla5[],2,0),"")</f>
        <v>Arequipa</v>
      </c>
      <c r="U735" s="19" t="str">
        <f>IFERROR(VLOOKUP(Presupuestos[[#This Row],[TIPO DE DOCUMENTO]],Tipo_Documento[],2,0)&amp;Presupuestos[[#This Row],[SERIE]]&amp;Presupuestos[[#This Row],[NUMERO]]&amp;Presupuestos[[#This Row],[RUC]],"")</f>
        <v>01F0021658220100192064</v>
      </c>
      <c r="V735" s="3" t="s">
        <v>120</v>
      </c>
      <c r="W735" s="7">
        <v>45874</v>
      </c>
      <c r="X735" s="7">
        <v>45904</v>
      </c>
      <c r="Y735" s="3" t="s">
        <v>721</v>
      </c>
      <c r="Z735" s="3">
        <v>16582</v>
      </c>
      <c r="AA735" s="3">
        <f>IFERROR(VLOOKUP(Presupuestos[[#This Row],[RAZON SOCIAL]],CHOOSE({1,2},Clientes_Proveedores[Razon Social],Clientes_Proveedores[Ruc / Dni]),2,0),"-")</f>
        <v>20100192064</v>
      </c>
      <c r="AB735" s="31" t="s">
        <v>900</v>
      </c>
      <c r="AC735" s="3" t="s">
        <v>801</v>
      </c>
      <c r="AD735" s="5">
        <v>0.18</v>
      </c>
      <c r="AE735" s="6">
        <v>120.6</v>
      </c>
      <c r="AF735" s="6">
        <f>Presupuestos[[#This Row],[BASE]]*Presupuestos[[#This Row],[% IGV]]</f>
        <v>21.707999999999998</v>
      </c>
      <c r="AG735" s="22">
        <f>ROUND(SUM(Presupuestos[[#This Row],[BASE]:[IGV]]),2)</f>
        <v>142.31</v>
      </c>
      <c r="AH735" s="9">
        <f>IF(Presupuestos[[#This Row],[MONEDA]]="USD",VLOOKUP(Presupuestos[[#This Row],[FECHA DE EMISION]],Tipo_Cambio[],3,0),"")</f>
        <v>3.5790000000000002</v>
      </c>
      <c r="AI735" s="22">
        <f>IFERROR(ROUND(IF(Presupuestos[[#This Row],[MONEDA]]="PEN",Presupuestos[[#This Row],[TOTAL]],Presupuestos[[#This Row],[TOTAL]]*Presupuestos[[#This Row],[TIPO DE CAMBIO]]),2),"")</f>
        <v>509.33</v>
      </c>
      <c r="AJ735" s="5">
        <v>0.15</v>
      </c>
      <c r="AK735" s="33" t="s">
        <v>671</v>
      </c>
      <c r="AL735" s="5" t="s">
        <v>680</v>
      </c>
      <c r="AM735" s="23" t="s">
        <v>671</v>
      </c>
      <c r="AN735" s="23" t="s">
        <v>671</v>
      </c>
      <c r="AO735" s="7">
        <f>IFERROR(VLOOKUP("1-"&amp;Presupuestos[[#This Row],[ID DOCUMENTO]],BD_Pagos[],7,0),"")</f>
        <v>0</v>
      </c>
      <c r="AP735" s="16" t="str">
        <f>IFERROR(VLOOKUP("1-"&amp;Presupuestos[[#This Row],[ID DOCUMENTO]],BD_Pagos[],8,0),"")</f>
        <v/>
      </c>
      <c r="AQ735" s="17" t="str">
        <f>IFERROR(VLOOKUP("1-"&amp;Presupuestos[[#This Row],[ID DOCUMENTO]],BD_Pagos[],9,0),"")</f>
        <v/>
      </c>
      <c r="AR735" s="54"/>
      <c r="AS735" s="7">
        <f>IFERROR(VLOOKUP("2-"&amp;Presupuestos[[#This Row],[ID DOCUMENTO]],BD_Pagos[],7,0),"")</f>
        <v>0</v>
      </c>
      <c r="AT735" s="16" t="str">
        <f>IFERROR(VLOOKUP("2-"&amp;Presupuestos[[#This Row],[ID DOCUMENTO]],BD_Pagos[],8,0),"")</f>
        <v/>
      </c>
      <c r="AU735" s="17">
        <f>IFERROR(VLOOKUP("2-"&amp;Presupuestos[[#This Row],[ID DOCUMENTO]],BD_Pagos[],9,0),"")</f>
        <v>0</v>
      </c>
      <c r="AV735" s="20">
        <f>IF(IFERROR(VLOOKUP("2-"&amp;Presupuestos[[#This Row],[ID DOCUMENTO]],BD_Pagos[],10,0),0)&gt;Presupuestos[[#This Row],[TOTAL SOLES]],Presupuestos[[#This Row],[TOTAL SOLES]],IFERROR(VLOOKUP("2-"&amp;Presupuestos[[#This Row],[ID DOCUMENTO]],BD_Pagos[],10,0),0))</f>
        <v>0</v>
      </c>
      <c r="AW735" s="7"/>
      <c r="AX735" s="16"/>
      <c r="AY735" s="17"/>
      <c r="AZ735" s="20"/>
      <c r="BA735" s="7"/>
      <c r="BB735" s="16"/>
      <c r="BC735" s="17"/>
      <c r="BD735" s="20"/>
      <c r="BE735" s="7">
        <f>IFERROR(VLOOKUP("5-"&amp;Presupuestos[[#This Row],[ID DOCUMENTO]],BD_Pagos[],7,0),"")</f>
        <v>0</v>
      </c>
      <c r="BF735" s="17">
        <f>IFERROR(VLOOKUP("5-"&amp;Presupuestos[[#This Row],[ID DOCUMENTO]],BD_Pagos[],9,0),"")</f>
        <v>0</v>
      </c>
      <c r="BG735" s="20">
        <f>IF(IFERROR(VLOOKUP("5-"&amp;Presupuestos[[#This Row],[ID DOCUMENTO]],BD_Pagos[],10,0),0)&gt;Presupuestos[[#This Row],[TOTAL SOLES]],Presupuestos[[#This Row],[TOTAL SOLES]],IFERROR(VLOOKUP("5-"&amp;Presupuestos[[#This Row],[ID DOCUMENTO]],BD_Pagos[],10,0),0))</f>
        <v>0</v>
      </c>
      <c r="BH735" s="7">
        <f>IFERROR(VLOOKUP("1-Detraccion"&amp;Presupuestos[[#This Row],[ID DOCUMENTO]],BD_Pagos[],2,0),"")</f>
        <v>0</v>
      </c>
      <c r="BI735" s="3" t="str">
        <f>IFERROR(VLOOKUP("1-Detraccion"&amp;Presupuestos[[#This Row],[ID DOCUMENTO]],BD_Pagos[],3,0),"")</f>
        <v/>
      </c>
      <c r="BJ735" s="3">
        <f>IFERROR(VLOOKUP("1-Detraccion"&amp;Presupuestos[[#This Row],[ID DOCUMENTO]],BD_Pagos[],4,0),"")</f>
        <v>0</v>
      </c>
      <c r="BK735" s="6">
        <f>IF(IFERROR(VLOOKUP("1-Detraccion"&amp;Presupuestos[[#This Row],[ID DOCUMENTO]],BD_Pagos[],5,0),0)&gt;Presupuestos[[#This Row],[TOTAL SOLES]],Presupuestos[[#This Row],[TOTAL SOLES]],IFERROR(VLOOKUP("1-Detraccion"&amp;Presupuestos[[#This Row],[ID DOCUMENTO]],BD_Pagos[],5,0),0))</f>
        <v>0</v>
      </c>
      <c r="BL735" s="6">
        <f>IF(IFERROR(VLOOKUP("1-Detraccion"&amp;Presupuestos[[#This Row],[ID DOCUMENTO]],BD_Pagos[],6,0),0)&gt;Presupuestos[[#This Row],[TOTAL SOLES]],Presupuestos[[#This Row],[TOTAL SOLES]],IFERROR(VLOOKUP("1-Detraccion"&amp;Presupuestos[[#This Row],[ID DOCUMENTO]],BD_Pagos[],6,0),0))</f>
        <v>0</v>
      </c>
      <c r="BM735" s="37"/>
      <c r="BN735" s="3"/>
      <c r="BO735" s="3"/>
      <c r="BP735" s="6"/>
      <c r="BQ73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142.31</v>
      </c>
      <c r="BR735" s="23" t="str">
        <f>IF(Presupuestos[[#This Row],[SALDO ME-MN]]&gt;0,"PENDIENTE","CANCELADO")</f>
        <v>PENDIENTE</v>
      </c>
      <c r="BS735" s="23" t="str">
        <f>IF(COUNTIFS($U$4:$U734,Presupuestos[[#This Row],[ID DOCUMENTO]])&gt;=1,IF(B734=Presupuestos[[#This Row],[ID]],"OK","DOC. DUPLICADO"),"OK")</f>
        <v>OK</v>
      </c>
    </row>
    <row r="736" spans="2:71" x14ac:dyDescent="0.25">
      <c r="B736" s="34">
        <f>IF(Presupuestos[[#This Row],[ID DOCUMENTO]]=U735,B735,IF(B735="ID",1,B735+1))</f>
        <v>708</v>
      </c>
      <c r="C736" s="2">
        <v>45874</v>
      </c>
      <c r="D736" s="2">
        <v>45874</v>
      </c>
      <c r="E736" s="3" t="s">
        <v>1718</v>
      </c>
      <c r="F736" s="25" t="s">
        <v>27</v>
      </c>
      <c r="G736" s="25" t="s">
        <v>91</v>
      </c>
      <c r="H736" s="25" t="s">
        <v>92</v>
      </c>
      <c r="I736" s="36" t="str">
        <f>IFERROR(VLOOKUP(Presupuestos[[#This Row],[AREA]]&amp;Presupuestos[[#This Row],[CONCEPTO]]&amp;Presupuestos[[#This Row],[DESCRIPCION]],Tabla28[[Columna1]:[CÓDIGO NUEVO]],2,0),"")</f>
        <v>P0201001</v>
      </c>
      <c r="J736" s="3" t="s">
        <v>666</v>
      </c>
      <c r="K736" s="3" t="s">
        <v>1774</v>
      </c>
      <c r="L736" s="3" t="s">
        <v>666</v>
      </c>
      <c r="M736" s="31" t="s">
        <v>790</v>
      </c>
      <c r="N736" s="3"/>
      <c r="O736" s="3" t="s">
        <v>308</v>
      </c>
      <c r="P736" s="3" t="s">
        <v>71</v>
      </c>
      <c r="Q736" s="3" t="str">
        <f>IFERROR(VLOOKUP(Presupuestos[[#This Row],[CLASIFICACIÓN (N)]],Tabla17[],2,0),"")</f>
        <v>Costos de ventas</v>
      </c>
      <c r="R736" s="3" t="str">
        <f>IFERROR(VLOOKUP(Presupuestos[[#This Row],[CLASIFICACIÓN (N)]],Tabla17[],3,0),"")</f>
        <v>Operativo</v>
      </c>
      <c r="S736" s="3" t="s">
        <v>16</v>
      </c>
      <c r="T736" s="3" t="str">
        <f>IFERROR(VLOOKUP(Presupuestos[[#This Row],[ALMACEN]],Tabla5[],2,0),"")</f>
        <v>Arequipa</v>
      </c>
      <c r="U736" s="19" t="str">
        <f>IFERROR(VLOOKUP(Presupuestos[[#This Row],[TIPO DE DOCUMENTO]],Tipo_Documento[],2,0)&amp;Presupuestos[[#This Row],[SERIE]]&amp;Presupuestos[[#This Row],[NUMERO]]&amp;Presupuestos[[#This Row],[RUC]],"")</f>
        <v>01F0021657120100192064</v>
      </c>
      <c r="V736" s="3" t="s">
        <v>120</v>
      </c>
      <c r="W736" s="7">
        <v>45874</v>
      </c>
      <c r="X736" s="7">
        <v>45904</v>
      </c>
      <c r="Y736" s="3" t="s">
        <v>721</v>
      </c>
      <c r="Z736" s="3">
        <v>16571</v>
      </c>
      <c r="AA736" s="3">
        <f>IFERROR(VLOOKUP(Presupuestos[[#This Row],[RAZON SOCIAL]],CHOOSE({1,2},Clientes_Proveedores[Razon Social],Clientes_Proveedores[Ruc / Dni]),2,0),"-")</f>
        <v>20100192064</v>
      </c>
      <c r="AB736" s="31" t="s">
        <v>900</v>
      </c>
      <c r="AC736" s="3" t="s">
        <v>801</v>
      </c>
      <c r="AD736" s="5">
        <v>0.18</v>
      </c>
      <c r="AE736" s="6">
        <v>44.4</v>
      </c>
      <c r="AF736" s="6">
        <f>Presupuestos[[#This Row],[BASE]]*Presupuestos[[#This Row],[% IGV]]</f>
        <v>7.9919999999999991</v>
      </c>
      <c r="AG736" s="22">
        <f>ROUND(SUM(Presupuestos[[#This Row],[BASE]:[IGV]]),2)</f>
        <v>52.39</v>
      </c>
      <c r="AH736" s="9">
        <f>IF(Presupuestos[[#This Row],[MONEDA]]="USD",VLOOKUP(Presupuestos[[#This Row],[FECHA DE EMISION]],Tipo_Cambio[],3,0),"")</f>
        <v>3.5790000000000002</v>
      </c>
      <c r="AI736" s="22">
        <f>IFERROR(ROUND(IF(Presupuestos[[#This Row],[MONEDA]]="PEN",Presupuestos[[#This Row],[TOTAL]],Presupuestos[[#This Row],[TOTAL]]*Presupuestos[[#This Row],[TIPO DE CAMBIO]]),2),"")</f>
        <v>187.5</v>
      </c>
      <c r="AJ736" s="5">
        <v>0.15</v>
      </c>
      <c r="AK736" s="33" t="s">
        <v>671</v>
      </c>
      <c r="AL736" s="5" t="s">
        <v>680</v>
      </c>
      <c r="AM736" s="23" t="s">
        <v>671</v>
      </c>
      <c r="AN736" s="23" t="s">
        <v>671</v>
      </c>
      <c r="AO736" s="7">
        <f>IFERROR(VLOOKUP("1-"&amp;Presupuestos[[#This Row],[ID DOCUMENTO]],BD_Pagos[],7,0),"")</f>
        <v>0</v>
      </c>
      <c r="AP736" s="16" t="str">
        <f>IFERROR(VLOOKUP("1-"&amp;Presupuestos[[#This Row],[ID DOCUMENTO]],BD_Pagos[],8,0),"")</f>
        <v/>
      </c>
      <c r="AQ736" s="17" t="str">
        <f>IFERROR(VLOOKUP("1-"&amp;Presupuestos[[#This Row],[ID DOCUMENTO]],BD_Pagos[],9,0),"")</f>
        <v/>
      </c>
      <c r="AR736" s="54"/>
      <c r="AS736" s="7">
        <f>IFERROR(VLOOKUP("2-"&amp;Presupuestos[[#This Row],[ID DOCUMENTO]],BD_Pagos[],7,0),"")</f>
        <v>0</v>
      </c>
      <c r="AT736" s="16" t="str">
        <f>IFERROR(VLOOKUP("2-"&amp;Presupuestos[[#This Row],[ID DOCUMENTO]],BD_Pagos[],8,0),"")</f>
        <v/>
      </c>
      <c r="AU736" s="17">
        <f>IFERROR(VLOOKUP("2-"&amp;Presupuestos[[#This Row],[ID DOCUMENTO]],BD_Pagos[],9,0),"")</f>
        <v>0</v>
      </c>
      <c r="AV736" s="20">
        <f>IF(IFERROR(VLOOKUP("2-"&amp;Presupuestos[[#This Row],[ID DOCUMENTO]],BD_Pagos[],10,0),0)&gt;Presupuestos[[#This Row],[TOTAL SOLES]],Presupuestos[[#This Row],[TOTAL SOLES]],IFERROR(VLOOKUP("2-"&amp;Presupuestos[[#This Row],[ID DOCUMENTO]],BD_Pagos[],10,0),0))</f>
        <v>0</v>
      </c>
      <c r="AW736" s="7"/>
      <c r="AX736" s="16"/>
      <c r="AY736" s="17"/>
      <c r="AZ736" s="20"/>
      <c r="BA736" s="7"/>
      <c r="BB736" s="16"/>
      <c r="BC736" s="17"/>
      <c r="BD736" s="20"/>
      <c r="BE736" s="7">
        <f>IFERROR(VLOOKUP("5-"&amp;Presupuestos[[#This Row],[ID DOCUMENTO]],BD_Pagos[],7,0),"")</f>
        <v>0</v>
      </c>
      <c r="BF736" s="17">
        <f>IFERROR(VLOOKUP("5-"&amp;Presupuestos[[#This Row],[ID DOCUMENTO]],BD_Pagos[],9,0),"")</f>
        <v>0</v>
      </c>
      <c r="BG736" s="20">
        <f>IF(IFERROR(VLOOKUP("5-"&amp;Presupuestos[[#This Row],[ID DOCUMENTO]],BD_Pagos[],10,0),0)&gt;Presupuestos[[#This Row],[TOTAL SOLES]],Presupuestos[[#This Row],[TOTAL SOLES]],IFERROR(VLOOKUP("5-"&amp;Presupuestos[[#This Row],[ID DOCUMENTO]],BD_Pagos[],10,0),0))</f>
        <v>0</v>
      </c>
      <c r="BH736" s="7">
        <f>IFERROR(VLOOKUP("1-Detraccion"&amp;Presupuestos[[#This Row],[ID DOCUMENTO]],BD_Pagos[],2,0),"")</f>
        <v>0</v>
      </c>
      <c r="BI736" s="3" t="str">
        <f>IFERROR(VLOOKUP("1-Detraccion"&amp;Presupuestos[[#This Row],[ID DOCUMENTO]],BD_Pagos[],3,0),"")</f>
        <v/>
      </c>
      <c r="BJ736" s="3">
        <f>IFERROR(VLOOKUP("1-Detraccion"&amp;Presupuestos[[#This Row],[ID DOCUMENTO]],BD_Pagos[],4,0),"")</f>
        <v>0</v>
      </c>
      <c r="BK736" s="6">
        <f>IF(IFERROR(VLOOKUP("1-Detraccion"&amp;Presupuestos[[#This Row],[ID DOCUMENTO]],BD_Pagos[],5,0),0)&gt;Presupuestos[[#This Row],[TOTAL SOLES]],Presupuestos[[#This Row],[TOTAL SOLES]],IFERROR(VLOOKUP("1-Detraccion"&amp;Presupuestos[[#This Row],[ID DOCUMENTO]],BD_Pagos[],5,0),0))</f>
        <v>0</v>
      </c>
      <c r="BL736" s="6">
        <f>IF(IFERROR(VLOOKUP("1-Detraccion"&amp;Presupuestos[[#This Row],[ID DOCUMENTO]],BD_Pagos[],6,0),0)&gt;Presupuestos[[#This Row],[TOTAL SOLES]],Presupuestos[[#This Row],[TOTAL SOLES]],IFERROR(VLOOKUP("1-Detraccion"&amp;Presupuestos[[#This Row],[ID DOCUMENTO]],BD_Pagos[],6,0),0))</f>
        <v>0</v>
      </c>
      <c r="BM736" s="37"/>
      <c r="BN736" s="3"/>
      <c r="BO736" s="3"/>
      <c r="BP736" s="6"/>
      <c r="BQ73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52.39</v>
      </c>
      <c r="BR736" s="23" t="str">
        <f>IF(Presupuestos[[#This Row],[SALDO ME-MN]]&gt;0,"PENDIENTE","CANCELADO")</f>
        <v>PENDIENTE</v>
      </c>
      <c r="BS736" s="23" t="str">
        <f>IF(COUNTIFS($U$4:$U735,Presupuestos[[#This Row],[ID DOCUMENTO]])&gt;=1,IF(B735=Presupuestos[[#This Row],[ID]],"OK","DOC. DUPLICADO"),"OK")</f>
        <v>OK</v>
      </c>
    </row>
    <row r="737" spans="2:71" x14ac:dyDescent="0.25">
      <c r="B737" s="34">
        <f>IF(Presupuestos[[#This Row],[ID DOCUMENTO]]=U736,B736,IF(B736="ID",1,B736+1))</f>
        <v>709</v>
      </c>
      <c r="C737" s="2">
        <v>45876</v>
      </c>
      <c r="D737" s="2">
        <v>45876</v>
      </c>
      <c r="E737" s="3" t="s">
        <v>1718</v>
      </c>
      <c r="F737" s="25" t="s">
        <v>27</v>
      </c>
      <c r="G737" s="25" t="s">
        <v>91</v>
      </c>
      <c r="H737" s="25" t="s">
        <v>92</v>
      </c>
      <c r="I737" s="36" t="str">
        <f>IFERROR(VLOOKUP(Presupuestos[[#This Row],[AREA]]&amp;Presupuestos[[#This Row],[CONCEPTO]]&amp;Presupuestos[[#This Row],[DESCRIPCION]],Tabla28[[Columna1]:[CÓDIGO NUEVO]],2,0),"")</f>
        <v>P0201001</v>
      </c>
      <c r="J737" s="3" t="s">
        <v>666</v>
      </c>
      <c r="K737" s="3" t="s">
        <v>1775</v>
      </c>
      <c r="L737" s="3" t="s">
        <v>666</v>
      </c>
      <c r="M737" s="31" t="s">
        <v>790</v>
      </c>
      <c r="N737" s="3"/>
      <c r="O737" s="3" t="s">
        <v>308</v>
      </c>
      <c r="P737" s="3" t="s">
        <v>71</v>
      </c>
      <c r="Q737" s="3" t="str">
        <f>IFERROR(VLOOKUP(Presupuestos[[#This Row],[CLASIFICACIÓN (N)]],Tabla17[],2,0),"")</f>
        <v>Costos de ventas</v>
      </c>
      <c r="R737" s="3" t="str">
        <f>IFERROR(VLOOKUP(Presupuestos[[#This Row],[CLASIFICACIÓN (N)]],Tabla17[],3,0),"")</f>
        <v>Operativo</v>
      </c>
      <c r="S737" s="3" t="s">
        <v>16</v>
      </c>
      <c r="T737" s="3" t="str">
        <f>IFERROR(VLOOKUP(Presupuestos[[#This Row],[ALMACEN]],Tabla5[],2,0),"")</f>
        <v>Arequipa</v>
      </c>
      <c r="U737" s="19" t="str">
        <f>IFERROR(VLOOKUP(Presupuestos[[#This Row],[TIPO DE DOCUMENTO]],Tipo_Documento[],2,0)&amp;Presupuestos[[#This Row],[SERIE]]&amp;Presupuestos[[#This Row],[NUMERO]]&amp;Presupuestos[[#This Row],[RUC]],"")</f>
        <v>01F0021659120100192064</v>
      </c>
      <c r="V737" s="3" t="s">
        <v>120</v>
      </c>
      <c r="W737" s="7">
        <v>45876</v>
      </c>
      <c r="X737" s="7">
        <v>45906</v>
      </c>
      <c r="Y737" s="3" t="s">
        <v>721</v>
      </c>
      <c r="Z737" s="3">
        <v>16591</v>
      </c>
      <c r="AA737" s="3">
        <f>IFERROR(VLOOKUP(Presupuestos[[#This Row],[RAZON SOCIAL]],CHOOSE({1,2},Clientes_Proveedores[Razon Social],Clientes_Proveedores[Ruc / Dni]),2,0),"-")</f>
        <v>20100192064</v>
      </c>
      <c r="AB737" s="31" t="s">
        <v>900</v>
      </c>
      <c r="AC737" s="3" t="s">
        <v>801</v>
      </c>
      <c r="AD737" s="5">
        <v>0.18</v>
      </c>
      <c r="AE737" s="6">
        <v>50.4</v>
      </c>
      <c r="AF737" s="6">
        <f>Presupuestos[[#This Row],[BASE]]*Presupuestos[[#This Row],[% IGV]]</f>
        <v>9.0719999999999992</v>
      </c>
      <c r="AG737" s="22">
        <f>ROUND(SUM(Presupuestos[[#This Row],[BASE]:[IGV]]),2)</f>
        <v>59.47</v>
      </c>
      <c r="AH737" s="9">
        <f>IF(Presupuestos[[#This Row],[MONEDA]]="USD",VLOOKUP(Presupuestos[[#This Row],[FECHA DE EMISION]],Tipo_Cambio[],3,0),"")</f>
        <v>3.5640000000000001</v>
      </c>
      <c r="AI737" s="22">
        <f>IFERROR(ROUND(IF(Presupuestos[[#This Row],[MONEDA]]="PEN",Presupuestos[[#This Row],[TOTAL]],Presupuestos[[#This Row],[TOTAL]]*Presupuestos[[#This Row],[TIPO DE CAMBIO]]),2),"")</f>
        <v>211.95</v>
      </c>
      <c r="AJ737" s="5">
        <v>0.15</v>
      </c>
      <c r="AK737" s="33" t="s">
        <v>671</v>
      </c>
      <c r="AL737" s="5" t="s">
        <v>680</v>
      </c>
      <c r="AM737" s="23" t="s">
        <v>671</v>
      </c>
      <c r="AN737" s="23" t="s">
        <v>671</v>
      </c>
      <c r="AO737" s="7">
        <f>IFERROR(VLOOKUP("1-"&amp;Presupuestos[[#This Row],[ID DOCUMENTO]],BD_Pagos[],7,0),"")</f>
        <v>0</v>
      </c>
      <c r="AP737" s="16" t="str">
        <f>IFERROR(VLOOKUP("1-"&amp;Presupuestos[[#This Row],[ID DOCUMENTO]],BD_Pagos[],8,0),"")</f>
        <v/>
      </c>
      <c r="AQ737" s="17" t="str">
        <f>IFERROR(VLOOKUP("1-"&amp;Presupuestos[[#This Row],[ID DOCUMENTO]],BD_Pagos[],9,0),"")</f>
        <v/>
      </c>
      <c r="AR737" s="54"/>
      <c r="AS737" s="7">
        <f>IFERROR(VLOOKUP("2-"&amp;Presupuestos[[#This Row],[ID DOCUMENTO]],BD_Pagos[],7,0),"")</f>
        <v>0</v>
      </c>
      <c r="AT737" s="16" t="str">
        <f>IFERROR(VLOOKUP("2-"&amp;Presupuestos[[#This Row],[ID DOCUMENTO]],BD_Pagos[],8,0),"")</f>
        <v/>
      </c>
      <c r="AU737" s="17">
        <f>IFERROR(VLOOKUP("2-"&amp;Presupuestos[[#This Row],[ID DOCUMENTO]],BD_Pagos[],9,0),"")</f>
        <v>0</v>
      </c>
      <c r="AV737" s="20">
        <f>IF(IFERROR(VLOOKUP("2-"&amp;Presupuestos[[#This Row],[ID DOCUMENTO]],BD_Pagos[],10,0),0)&gt;Presupuestos[[#This Row],[TOTAL SOLES]],Presupuestos[[#This Row],[TOTAL SOLES]],IFERROR(VLOOKUP("2-"&amp;Presupuestos[[#This Row],[ID DOCUMENTO]],BD_Pagos[],10,0),0))</f>
        <v>0</v>
      </c>
      <c r="AW737" s="7"/>
      <c r="AX737" s="16"/>
      <c r="AY737" s="17"/>
      <c r="AZ737" s="20"/>
      <c r="BA737" s="7"/>
      <c r="BB737" s="16"/>
      <c r="BC737" s="17"/>
      <c r="BD737" s="20"/>
      <c r="BE737" s="7">
        <f>IFERROR(VLOOKUP("5-"&amp;Presupuestos[[#This Row],[ID DOCUMENTO]],BD_Pagos[],7,0),"")</f>
        <v>0</v>
      </c>
      <c r="BF737" s="17">
        <f>IFERROR(VLOOKUP("5-"&amp;Presupuestos[[#This Row],[ID DOCUMENTO]],BD_Pagos[],9,0),"")</f>
        <v>0</v>
      </c>
      <c r="BG737" s="20">
        <f>IF(IFERROR(VLOOKUP("5-"&amp;Presupuestos[[#This Row],[ID DOCUMENTO]],BD_Pagos[],10,0),0)&gt;Presupuestos[[#This Row],[TOTAL SOLES]],Presupuestos[[#This Row],[TOTAL SOLES]],IFERROR(VLOOKUP("5-"&amp;Presupuestos[[#This Row],[ID DOCUMENTO]],BD_Pagos[],10,0),0))</f>
        <v>0</v>
      </c>
      <c r="BH737" s="7">
        <f>IFERROR(VLOOKUP("1-Detraccion"&amp;Presupuestos[[#This Row],[ID DOCUMENTO]],BD_Pagos[],2,0),"")</f>
        <v>0</v>
      </c>
      <c r="BI737" s="3" t="str">
        <f>IFERROR(VLOOKUP("1-Detraccion"&amp;Presupuestos[[#This Row],[ID DOCUMENTO]],BD_Pagos[],3,0),"")</f>
        <v/>
      </c>
      <c r="BJ737" s="3">
        <f>IFERROR(VLOOKUP("1-Detraccion"&amp;Presupuestos[[#This Row],[ID DOCUMENTO]],BD_Pagos[],4,0),"")</f>
        <v>0</v>
      </c>
      <c r="BK737" s="6">
        <f>IF(IFERROR(VLOOKUP("1-Detraccion"&amp;Presupuestos[[#This Row],[ID DOCUMENTO]],BD_Pagos[],5,0),0)&gt;Presupuestos[[#This Row],[TOTAL SOLES]],Presupuestos[[#This Row],[TOTAL SOLES]],IFERROR(VLOOKUP("1-Detraccion"&amp;Presupuestos[[#This Row],[ID DOCUMENTO]],BD_Pagos[],5,0),0))</f>
        <v>0</v>
      </c>
      <c r="BL737" s="6">
        <f>IF(IFERROR(VLOOKUP("1-Detraccion"&amp;Presupuestos[[#This Row],[ID DOCUMENTO]],BD_Pagos[],6,0),0)&gt;Presupuestos[[#This Row],[TOTAL SOLES]],Presupuestos[[#This Row],[TOTAL SOLES]],IFERROR(VLOOKUP("1-Detraccion"&amp;Presupuestos[[#This Row],[ID DOCUMENTO]],BD_Pagos[],6,0),0))</f>
        <v>0</v>
      </c>
      <c r="BM737" s="37"/>
      <c r="BN737" s="3"/>
      <c r="BO737" s="3"/>
      <c r="BP737" s="6"/>
      <c r="BQ73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59.47</v>
      </c>
      <c r="BR737" s="23" t="str">
        <f>IF(Presupuestos[[#This Row],[SALDO ME-MN]]&gt;0,"PENDIENTE","CANCELADO")</f>
        <v>PENDIENTE</v>
      </c>
      <c r="BS737" s="23" t="str">
        <f>IF(COUNTIFS($U$4:$U736,Presupuestos[[#This Row],[ID DOCUMENTO]])&gt;=1,IF(B736=Presupuestos[[#This Row],[ID]],"OK","DOC. DUPLICADO"),"OK")</f>
        <v>OK</v>
      </c>
    </row>
    <row r="738" spans="2:71" x14ac:dyDescent="0.25">
      <c r="B738" s="34">
        <f>IF(Presupuestos[[#This Row],[ID DOCUMENTO]]=U737,B737,IF(B737="ID",1,B737+1))</f>
        <v>710</v>
      </c>
      <c r="C738" s="2">
        <v>45874</v>
      </c>
      <c r="D738" s="2">
        <v>45874</v>
      </c>
      <c r="E738" s="3" t="s">
        <v>1718</v>
      </c>
      <c r="F738" s="25" t="s">
        <v>27</v>
      </c>
      <c r="G738" s="25" t="s">
        <v>91</v>
      </c>
      <c r="H738" s="25" t="s">
        <v>92</v>
      </c>
      <c r="I738" s="36" t="str">
        <f>IFERROR(VLOOKUP(Presupuestos[[#This Row],[AREA]]&amp;Presupuestos[[#This Row],[CONCEPTO]]&amp;Presupuestos[[#This Row],[DESCRIPCION]],Tabla28[[Columna1]:[CÓDIGO NUEVO]],2,0),"")</f>
        <v>P0201001</v>
      </c>
      <c r="J738" s="3" t="s">
        <v>666</v>
      </c>
      <c r="K738" s="3" t="s">
        <v>1776</v>
      </c>
      <c r="L738" s="3" t="s">
        <v>666</v>
      </c>
      <c r="M738" s="31" t="s">
        <v>790</v>
      </c>
      <c r="N738" s="3"/>
      <c r="O738" s="3" t="s">
        <v>308</v>
      </c>
      <c r="P738" s="3" t="s">
        <v>71</v>
      </c>
      <c r="Q738" s="3" t="str">
        <f>IFERROR(VLOOKUP(Presupuestos[[#This Row],[CLASIFICACIÓN (N)]],Tabla17[],2,0),"")</f>
        <v>Costos de ventas</v>
      </c>
      <c r="R738" s="3" t="str">
        <f>IFERROR(VLOOKUP(Presupuestos[[#This Row],[CLASIFICACIÓN (N)]],Tabla17[],3,0),"")</f>
        <v>Operativo</v>
      </c>
      <c r="S738" s="3" t="s">
        <v>16</v>
      </c>
      <c r="T738" s="3" t="str">
        <f>IFERROR(VLOOKUP(Presupuestos[[#This Row],[ALMACEN]],Tabla5[],2,0),"")</f>
        <v>Arequipa</v>
      </c>
      <c r="U738" s="19" t="str">
        <f>IFERROR(VLOOKUP(Presupuestos[[#This Row],[TIPO DE DOCUMENTO]],Tipo_Documento[],2,0)&amp;Presupuestos[[#This Row],[SERIE]]&amp;Presupuestos[[#This Row],[NUMERO]]&amp;Presupuestos[[#This Row],[RUC]],"")</f>
        <v>01F0021657720100192064</v>
      </c>
      <c r="V738" s="3" t="s">
        <v>120</v>
      </c>
      <c r="W738" s="7">
        <v>45874</v>
      </c>
      <c r="X738" s="7">
        <v>45904</v>
      </c>
      <c r="Y738" s="3" t="s">
        <v>721</v>
      </c>
      <c r="Z738" s="3">
        <v>16577</v>
      </c>
      <c r="AA738" s="3">
        <f>IFERROR(VLOOKUP(Presupuestos[[#This Row],[RAZON SOCIAL]],CHOOSE({1,2},Clientes_Proveedores[Razon Social],Clientes_Proveedores[Ruc / Dni]),2,0),"-")</f>
        <v>20100192064</v>
      </c>
      <c r="AB738" s="31" t="s">
        <v>900</v>
      </c>
      <c r="AC738" s="3" t="s">
        <v>801</v>
      </c>
      <c r="AD738" s="5">
        <v>0.18</v>
      </c>
      <c r="AE738" s="6">
        <v>46.2</v>
      </c>
      <c r="AF738" s="6">
        <f>Presupuestos[[#This Row],[BASE]]*Presupuestos[[#This Row],[% IGV]]</f>
        <v>8.3160000000000007</v>
      </c>
      <c r="AG738" s="22">
        <f>ROUND(SUM(Presupuestos[[#This Row],[BASE]:[IGV]]),2)</f>
        <v>54.52</v>
      </c>
      <c r="AH738" s="9">
        <f>IF(Presupuestos[[#This Row],[MONEDA]]="USD",VLOOKUP(Presupuestos[[#This Row],[FECHA DE EMISION]],Tipo_Cambio[],3,0),"")</f>
        <v>3.5790000000000002</v>
      </c>
      <c r="AI738" s="22">
        <f>IFERROR(ROUND(IF(Presupuestos[[#This Row],[MONEDA]]="PEN",Presupuestos[[#This Row],[TOTAL]],Presupuestos[[#This Row],[TOTAL]]*Presupuestos[[#This Row],[TIPO DE CAMBIO]]),2),"")</f>
        <v>195.13</v>
      </c>
      <c r="AJ738" s="5">
        <v>0.15</v>
      </c>
      <c r="AK738" s="33" t="s">
        <v>671</v>
      </c>
      <c r="AL738" s="5" t="s">
        <v>680</v>
      </c>
      <c r="AM738" s="23" t="s">
        <v>671</v>
      </c>
      <c r="AN738" s="23" t="s">
        <v>671</v>
      </c>
      <c r="AO738" s="7">
        <f>IFERROR(VLOOKUP("1-"&amp;Presupuestos[[#This Row],[ID DOCUMENTO]],BD_Pagos[],7,0),"")</f>
        <v>0</v>
      </c>
      <c r="AP738" s="16" t="str">
        <f>IFERROR(VLOOKUP("1-"&amp;Presupuestos[[#This Row],[ID DOCUMENTO]],BD_Pagos[],8,0),"")</f>
        <v/>
      </c>
      <c r="AQ738" s="17" t="str">
        <f>IFERROR(VLOOKUP("1-"&amp;Presupuestos[[#This Row],[ID DOCUMENTO]],BD_Pagos[],9,0),"")</f>
        <v/>
      </c>
      <c r="AR738" s="54"/>
      <c r="AS738" s="7">
        <f>IFERROR(VLOOKUP("2-"&amp;Presupuestos[[#This Row],[ID DOCUMENTO]],BD_Pagos[],7,0),"")</f>
        <v>0</v>
      </c>
      <c r="AT738" s="16" t="str">
        <f>IFERROR(VLOOKUP("2-"&amp;Presupuestos[[#This Row],[ID DOCUMENTO]],BD_Pagos[],8,0),"")</f>
        <v/>
      </c>
      <c r="AU738" s="17">
        <f>IFERROR(VLOOKUP("2-"&amp;Presupuestos[[#This Row],[ID DOCUMENTO]],BD_Pagos[],9,0),"")</f>
        <v>0</v>
      </c>
      <c r="AV738" s="20">
        <f>IF(IFERROR(VLOOKUP("2-"&amp;Presupuestos[[#This Row],[ID DOCUMENTO]],BD_Pagos[],10,0),0)&gt;Presupuestos[[#This Row],[TOTAL SOLES]],Presupuestos[[#This Row],[TOTAL SOLES]],IFERROR(VLOOKUP("2-"&amp;Presupuestos[[#This Row],[ID DOCUMENTO]],BD_Pagos[],10,0),0))</f>
        <v>0</v>
      </c>
      <c r="AW738" s="7"/>
      <c r="AX738" s="16"/>
      <c r="AY738" s="17"/>
      <c r="AZ738" s="20"/>
      <c r="BA738" s="7"/>
      <c r="BB738" s="16"/>
      <c r="BC738" s="17"/>
      <c r="BD738" s="20"/>
      <c r="BE738" s="7">
        <f>IFERROR(VLOOKUP("5-"&amp;Presupuestos[[#This Row],[ID DOCUMENTO]],BD_Pagos[],7,0),"")</f>
        <v>0</v>
      </c>
      <c r="BF738" s="17">
        <f>IFERROR(VLOOKUP("5-"&amp;Presupuestos[[#This Row],[ID DOCUMENTO]],BD_Pagos[],9,0),"")</f>
        <v>0</v>
      </c>
      <c r="BG738" s="20">
        <f>IF(IFERROR(VLOOKUP("5-"&amp;Presupuestos[[#This Row],[ID DOCUMENTO]],BD_Pagos[],10,0),0)&gt;Presupuestos[[#This Row],[TOTAL SOLES]],Presupuestos[[#This Row],[TOTAL SOLES]],IFERROR(VLOOKUP("5-"&amp;Presupuestos[[#This Row],[ID DOCUMENTO]],BD_Pagos[],10,0),0))</f>
        <v>0</v>
      </c>
      <c r="BH738" s="7">
        <f>IFERROR(VLOOKUP("1-Detraccion"&amp;Presupuestos[[#This Row],[ID DOCUMENTO]],BD_Pagos[],2,0),"")</f>
        <v>0</v>
      </c>
      <c r="BI738" s="3" t="str">
        <f>IFERROR(VLOOKUP("1-Detraccion"&amp;Presupuestos[[#This Row],[ID DOCUMENTO]],BD_Pagos[],3,0),"")</f>
        <v/>
      </c>
      <c r="BJ738" s="3">
        <f>IFERROR(VLOOKUP("1-Detraccion"&amp;Presupuestos[[#This Row],[ID DOCUMENTO]],BD_Pagos[],4,0),"")</f>
        <v>0</v>
      </c>
      <c r="BK738" s="6">
        <f>IF(IFERROR(VLOOKUP("1-Detraccion"&amp;Presupuestos[[#This Row],[ID DOCUMENTO]],BD_Pagos[],5,0),0)&gt;Presupuestos[[#This Row],[TOTAL SOLES]],Presupuestos[[#This Row],[TOTAL SOLES]],IFERROR(VLOOKUP("1-Detraccion"&amp;Presupuestos[[#This Row],[ID DOCUMENTO]],BD_Pagos[],5,0),0))</f>
        <v>0</v>
      </c>
      <c r="BL738" s="6">
        <f>IF(IFERROR(VLOOKUP("1-Detraccion"&amp;Presupuestos[[#This Row],[ID DOCUMENTO]],BD_Pagos[],6,0),0)&gt;Presupuestos[[#This Row],[TOTAL SOLES]],Presupuestos[[#This Row],[TOTAL SOLES]],IFERROR(VLOOKUP("1-Detraccion"&amp;Presupuestos[[#This Row],[ID DOCUMENTO]],BD_Pagos[],6,0),0))</f>
        <v>0</v>
      </c>
      <c r="BM738" s="37"/>
      <c r="BN738" s="3"/>
      <c r="BO738" s="3"/>
      <c r="BP738" s="6"/>
      <c r="BQ73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54.52</v>
      </c>
      <c r="BR738" s="23" t="str">
        <f>IF(Presupuestos[[#This Row],[SALDO ME-MN]]&gt;0,"PENDIENTE","CANCELADO")</f>
        <v>PENDIENTE</v>
      </c>
      <c r="BS738" s="23" t="str">
        <f>IF(COUNTIFS($U$4:$U737,Presupuestos[[#This Row],[ID DOCUMENTO]])&gt;=1,IF(B737=Presupuestos[[#This Row],[ID]],"OK","DOC. DUPLICADO"),"OK")</f>
        <v>OK</v>
      </c>
    </row>
    <row r="739" spans="2:71" x14ac:dyDescent="0.25">
      <c r="B739" s="34">
        <f>IF(Presupuestos[[#This Row],[ID DOCUMENTO]]=U738,B738,IF(B738="ID",1,B738+1))</f>
        <v>711</v>
      </c>
      <c r="C739" s="2">
        <v>45874</v>
      </c>
      <c r="D739" s="2">
        <v>45874</v>
      </c>
      <c r="E739" s="3" t="s">
        <v>1718</v>
      </c>
      <c r="F739" s="25" t="s">
        <v>27</v>
      </c>
      <c r="G739" s="25" t="s">
        <v>91</v>
      </c>
      <c r="H739" s="25" t="s">
        <v>92</v>
      </c>
      <c r="I739" s="36" t="str">
        <f>IFERROR(VLOOKUP(Presupuestos[[#This Row],[AREA]]&amp;Presupuestos[[#This Row],[CONCEPTO]]&amp;Presupuestos[[#This Row],[DESCRIPCION]],Tabla28[[Columna1]:[CÓDIGO NUEVO]],2,0),"")</f>
        <v>P0201001</v>
      </c>
      <c r="J739" s="3" t="s">
        <v>666</v>
      </c>
      <c r="K739" s="3" t="s">
        <v>1777</v>
      </c>
      <c r="L739" s="3" t="s">
        <v>666</v>
      </c>
      <c r="M739" s="31" t="s">
        <v>790</v>
      </c>
      <c r="N739" s="3"/>
      <c r="O739" s="3" t="s">
        <v>308</v>
      </c>
      <c r="P739" s="3" t="s">
        <v>71</v>
      </c>
      <c r="Q739" s="3" t="str">
        <f>IFERROR(VLOOKUP(Presupuestos[[#This Row],[CLASIFICACIÓN (N)]],Tabla17[],2,0),"")</f>
        <v>Costos de ventas</v>
      </c>
      <c r="R739" s="3" t="str">
        <f>IFERROR(VLOOKUP(Presupuestos[[#This Row],[CLASIFICACIÓN (N)]],Tabla17[],3,0),"")</f>
        <v>Operativo</v>
      </c>
      <c r="S739" s="3" t="s">
        <v>16</v>
      </c>
      <c r="T739" s="3" t="str">
        <f>IFERROR(VLOOKUP(Presupuestos[[#This Row],[ALMACEN]],Tabla5[],2,0),"")</f>
        <v>Arequipa</v>
      </c>
      <c r="U739" s="19" t="str">
        <f>IFERROR(VLOOKUP(Presupuestos[[#This Row],[TIPO DE DOCUMENTO]],Tipo_Documento[],2,0)&amp;Presupuestos[[#This Row],[SERIE]]&amp;Presupuestos[[#This Row],[NUMERO]]&amp;Presupuestos[[#This Row],[RUC]],"")</f>
        <v>01F0021657620100192064</v>
      </c>
      <c r="V739" s="3" t="s">
        <v>120</v>
      </c>
      <c r="W739" s="7">
        <v>45874</v>
      </c>
      <c r="X739" s="7">
        <v>45904</v>
      </c>
      <c r="Y739" s="3" t="s">
        <v>721</v>
      </c>
      <c r="Z739" s="3">
        <v>16576</v>
      </c>
      <c r="AA739" s="3">
        <f>IFERROR(VLOOKUP(Presupuestos[[#This Row],[RAZON SOCIAL]],CHOOSE({1,2},Clientes_Proveedores[Razon Social],Clientes_Proveedores[Ruc / Dni]),2,0),"-")</f>
        <v>20100192064</v>
      </c>
      <c r="AB739" s="31" t="s">
        <v>900</v>
      </c>
      <c r="AC739" s="3" t="s">
        <v>801</v>
      </c>
      <c r="AD739" s="5">
        <v>0.18</v>
      </c>
      <c r="AE739" s="6">
        <v>51</v>
      </c>
      <c r="AF739" s="6">
        <f>Presupuestos[[#This Row],[BASE]]*Presupuestos[[#This Row],[% IGV]]</f>
        <v>9.18</v>
      </c>
      <c r="AG739" s="22">
        <f>ROUND(SUM(Presupuestos[[#This Row],[BASE]:[IGV]]),2)</f>
        <v>60.18</v>
      </c>
      <c r="AH739" s="9">
        <f>IF(Presupuestos[[#This Row],[MONEDA]]="USD",VLOOKUP(Presupuestos[[#This Row],[FECHA DE EMISION]],Tipo_Cambio[],3,0),"")</f>
        <v>3.5790000000000002</v>
      </c>
      <c r="AI739" s="22">
        <f>IFERROR(ROUND(IF(Presupuestos[[#This Row],[MONEDA]]="PEN",Presupuestos[[#This Row],[TOTAL]],Presupuestos[[#This Row],[TOTAL]]*Presupuestos[[#This Row],[TIPO DE CAMBIO]]),2),"")</f>
        <v>215.38</v>
      </c>
      <c r="AJ739" s="5">
        <v>0.15</v>
      </c>
      <c r="AK739" s="33" t="s">
        <v>671</v>
      </c>
      <c r="AL739" s="5" t="s">
        <v>680</v>
      </c>
      <c r="AM739" s="23" t="s">
        <v>671</v>
      </c>
      <c r="AN739" s="23" t="s">
        <v>671</v>
      </c>
      <c r="AO739" s="7">
        <f>IFERROR(VLOOKUP("1-"&amp;Presupuestos[[#This Row],[ID DOCUMENTO]],BD_Pagos[],7,0),"")</f>
        <v>0</v>
      </c>
      <c r="AP739" s="16" t="str">
        <f>IFERROR(VLOOKUP("1-"&amp;Presupuestos[[#This Row],[ID DOCUMENTO]],BD_Pagos[],8,0),"")</f>
        <v/>
      </c>
      <c r="AQ739" s="17" t="str">
        <f>IFERROR(VLOOKUP("1-"&amp;Presupuestos[[#This Row],[ID DOCUMENTO]],BD_Pagos[],9,0),"")</f>
        <v/>
      </c>
      <c r="AR739" s="54"/>
      <c r="AS739" s="7">
        <f>IFERROR(VLOOKUP("2-"&amp;Presupuestos[[#This Row],[ID DOCUMENTO]],BD_Pagos[],7,0),"")</f>
        <v>0</v>
      </c>
      <c r="AT739" s="16" t="str">
        <f>IFERROR(VLOOKUP("2-"&amp;Presupuestos[[#This Row],[ID DOCUMENTO]],BD_Pagos[],8,0),"")</f>
        <v/>
      </c>
      <c r="AU739" s="17">
        <f>IFERROR(VLOOKUP("2-"&amp;Presupuestos[[#This Row],[ID DOCUMENTO]],BD_Pagos[],9,0),"")</f>
        <v>0</v>
      </c>
      <c r="AV739" s="20">
        <f>IF(IFERROR(VLOOKUP("2-"&amp;Presupuestos[[#This Row],[ID DOCUMENTO]],BD_Pagos[],10,0),0)&gt;Presupuestos[[#This Row],[TOTAL SOLES]],Presupuestos[[#This Row],[TOTAL SOLES]],IFERROR(VLOOKUP("2-"&amp;Presupuestos[[#This Row],[ID DOCUMENTO]],BD_Pagos[],10,0),0))</f>
        <v>0</v>
      </c>
      <c r="AW739" s="7"/>
      <c r="AX739" s="16"/>
      <c r="AY739" s="17"/>
      <c r="AZ739" s="20"/>
      <c r="BA739" s="7"/>
      <c r="BB739" s="16"/>
      <c r="BC739" s="17"/>
      <c r="BD739" s="20"/>
      <c r="BE739" s="7">
        <f>IFERROR(VLOOKUP("5-"&amp;Presupuestos[[#This Row],[ID DOCUMENTO]],BD_Pagos[],7,0),"")</f>
        <v>0</v>
      </c>
      <c r="BF739" s="17">
        <f>IFERROR(VLOOKUP("5-"&amp;Presupuestos[[#This Row],[ID DOCUMENTO]],BD_Pagos[],9,0),"")</f>
        <v>0</v>
      </c>
      <c r="BG739" s="20">
        <f>IF(IFERROR(VLOOKUP("5-"&amp;Presupuestos[[#This Row],[ID DOCUMENTO]],BD_Pagos[],10,0),0)&gt;Presupuestos[[#This Row],[TOTAL SOLES]],Presupuestos[[#This Row],[TOTAL SOLES]],IFERROR(VLOOKUP("5-"&amp;Presupuestos[[#This Row],[ID DOCUMENTO]],BD_Pagos[],10,0),0))</f>
        <v>0</v>
      </c>
      <c r="BH739" s="7">
        <f>IFERROR(VLOOKUP("1-Detraccion"&amp;Presupuestos[[#This Row],[ID DOCUMENTO]],BD_Pagos[],2,0),"")</f>
        <v>0</v>
      </c>
      <c r="BI739" s="3" t="str">
        <f>IFERROR(VLOOKUP("1-Detraccion"&amp;Presupuestos[[#This Row],[ID DOCUMENTO]],BD_Pagos[],3,0),"")</f>
        <v/>
      </c>
      <c r="BJ739" s="3">
        <f>IFERROR(VLOOKUP("1-Detraccion"&amp;Presupuestos[[#This Row],[ID DOCUMENTO]],BD_Pagos[],4,0),"")</f>
        <v>0</v>
      </c>
      <c r="BK739" s="6">
        <f>IF(IFERROR(VLOOKUP("1-Detraccion"&amp;Presupuestos[[#This Row],[ID DOCUMENTO]],BD_Pagos[],5,0),0)&gt;Presupuestos[[#This Row],[TOTAL SOLES]],Presupuestos[[#This Row],[TOTAL SOLES]],IFERROR(VLOOKUP("1-Detraccion"&amp;Presupuestos[[#This Row],[ID DOCUMENTO]],BD_Pagos[],5,0),0))</f>
        <v>0</v>
      </c>
      <c r="BL739" s="6">
        <f>IF(IFERROR(VLOOKUP("1-Detraccion"&amp;Presupuestos[[#This Row],[ID DOCUMENTO]],BD_Pagos[],6,0),0)&gt;Presupuestos[[#This Row],[TOTAL SOLES]],Presupuestos[[#This Row],[TOTAL SOLES]],IFERROR(VLOOKUP("1-Detraccion"&amp;Presupuestos[[#This Row],[ID DOCUMENTO]],BD_Pagos[],6,0),0))</f>
        <v>0</v>
      </c>
      <c r="BM739" s="37"/>
      <c r="BN739" s="3"/>
      <c r="BO739" s="3"/>
      <c r="BP739" s="6"/>
      <c r="BQ73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60.18</v>
      </c>
      <c r="BR739" s="23" t="str">
        <f>IF(Presupuestos[[#This Row],[SALDO ME-MN]]&gt;0,"PENDIENTE","CANCELADO")</f>
        <v>PENDIENTE</v>
      </c>
      <c r="BS739" s="23" t="str">
        <f>IF(COUNTIFS($U$4:$U738,Presupuestos[[#This Row],[ID DOCUMENTO]])&gt;=1,IF(B738=Presupuestos[[#This Row],[ID]],"OK","DOC. DUPLICADO"),"OK")</f>
        <v>OK</v>
      </c>
    </row>
    <row r="740" spans="2:71" x14ac:dyDescent="0.25">
      <c r="B740" s="34">
        <f>IF(Presupuestos[[#This Row],[ID DOCUMENTO]]=U739,B739,IF(B739="ID",1,B739+1))</f>
        <v>712</v>
      </c>
      <c r="C740" s="2">
        <v>45883</v>
      </c>
      <c r="D740" s="2">
        <v>45883</v>
      </c>
      <c r="E740" s="3" t="s">
        <v>675</v>
      </c>
      <c r="F740" s="25" t="s">
        <v>54</v>
      </c>
      <c r="G740" s="25" t="s">
        <v>330</v>
      </c>
      <c r="H740" s="25" t="s">
        <v>422</v>
      </c>
      <c r="I740" s="36" t="str">
        <f>IFERROR(VLOOKUP(Presupuestos[[#This Row],[AREA]]&amp;Presupuestos[[#This Row],[CONCEPTO]]&amp;Presupuestos[[#This Row],[DESCRIPCION]],Tabla28[[Columna1]:[CÓDIGO NUEVO]],2,0),"")</f>
        <v>P0601019</v>
      </c>
      <c r="J740" s="3" t="s">
        <v>1778</v>
      </c>
      <c r="K740" s="3" t="s">
        <v>666</v>
      </c>
      <c r="L740" s="3" t="s">
        <v>666</v>
      </c>
      <c r="M740" s="31" t="s">
        <v>1779</v>
      </c>
      <c r="N740" s="3"/>
      <c r="O740" s="3" t="s">
        <v>315</v>
      </c>
      <c r="P740" s="3" t="s">
        <v>86</v>
      </c>
      <c r="Q740" s="3" t="str">
        <f>IFERROR(VLOOKUP(Presupuestos[[#This Row],[CLASIFICACIÓN (N)]],Tabla17[],2,0),"")</f>
        <v>Costos de ventas</v>
      </c>
      <c r="R740" s="3" t="str">
        <f>IFERROR(VLOOKUP(Presupuestos[[#This Row],[CLASIFICACIÓN (N)]],Tabla17[],3,0),"")</f>
        <v>Operativo</v>
      </c>
      <c r="S740" s="3" t="s">
        <v>16</v>
      </c>
      <c r="T740" s="3" t="str">
        <f>IFERROR(VLOOKUP(Presupuestos[[#This Row],[ALMACEN]],Tabla5[],2,0),"")</f>
        <v>Arequipa</v>
      </c>
      <c r="U740" s="19" t="str">
        <f>IFERROR(VLOOKUP(Presupuestos[[#This Row],[TIPO DE DOCUMENTO]],Tipo_Documento[],2,0)&amp;Presupuestos[[#This Row],[SERIE]]&amp;Presupuestos[[#This Row],[NUMERO]]&amp;Presupuestos[[#This Row],[RUC]],"")</f>
        <v>01F2001640120517035964</v>
      </c>
      <c r="V740" s="3" t="s">
        <v>120</v>
      </c>
      <c r="W740" s="7">
        <v>45883</v>
      </c>
      <c r="X740" s="7">
        <v>45913</v>
      </c>
      <c r="Y740" s="3" t="s">
        <v>678</v>
      </c>
      <c r="Z740" s="3">
        <v>16401</v>
      </c>
      <c r="AA740" s="3">
        <f>IFERROR(VLOOKUP(Presupuestos[[#This Row],[RAZON SOCIAL]],CHOOSE({1,2},Clientes_Proveedores[Razon Social],Clientes_Proveedores[Ruc / Dni]),2,0),"-")</f>
        <v>20517035964</v>
      </c>
      <c r="AB740" s="31" t="s">
        <v>679</v>
      </c>
      <c r="AC740" s="3" t="s">
        <v>670</v>
      </c>
      <c r="AD740" s="5">
        <v>0.18</v>
      </c>
      <c r="AE740" s="6">
        <v>244</v>
      </c>
      <c r="AF740" s="6">
        <f>Presupuestos[[#This Row],[BASE]]*Presupuestos[[#This Row],[% IGV]]</f>
        <v>43.92</v>
      </c>
      <c r="AG740" s="22">
        <f>ROUND(SUM(Presupuestos[[#This Row],[BASE]:[IGV]]),2)</f>
        <v>287.92</v>
      </c>
      <c r="AH740" s="9" t="str">
        <f>IF(Presupuestos[[#This Row],[MONEDA]]="USD",VLOOKUP(Presupuestos[[#This Row],[FECHA DE EMISION]],Tipo_Cambio[],3,0),"")</f>
        <v/>
      </c>
      <c r="AI740" s="22">
        <f>IFERROR(ROUND(IF(Presupuestos[[#This Row],[MONEDA]]="PEN",Presupuestos[[#This Row],[TOTAL]],Presupuestos[[#This Row],[TOTAL]]*Presupuestos[[#This Row],[TIPO DE CAMBIO]]),2),"")</f>
        <v>287.92</v>
      </c>
      <c r="AJ740" s="5"/>
      <c r="AK740" s="33" t="s">
        <v>671</v>
      </c>
      <c r="AL740" s="5" t="s">
        <v>680</v>
      </c>
      <c r="AM740" s="23" t="s">
        <v>671</v>
      </c>
      <c r="AN740" s="23" t="s">
        <v>671</v>
      </c>
      <c r="AO740" s="7">
        <f>IFERROR(VLOOKUP("1-"&amp;Presupuestos[[#This Row],[ID DOCUMENTO]],BD_Pagos[],7,0),"")</f>
        <v>0</v>
      </c>
      <c r="AP740" s="16" t="str">
        <f>IFERROR(VLOOKUP("1-"&amp;Presupuestos[[#This Row],[ID DOCUMENTO]],BD_Pagos[],8,0),"")</f>
        <v/>
      </c>
      <c r="AQ740" s="17" t="str">
        <f>IFERROR(VLOOKUP("1-"&amp;Presupuestos[[#This Row],[ID DOCUMENTO]],BD_Pagos[],9,0),"")</f>
        <v/>
      </c>
      <c r="AR740" s="54"/>
      <c r="AS740" s="7">
        <f>IFERROR(VLOOKUP("2-"&amp;Presupuestos[[#This Row],[ID DOCUMENTO]],BD_Pagos[],7,0),"")</f>
        <v>0</v>
      </c>
      <c r="AT740" s="16" t="str">
        <f>IFERROR(VLOOKUP("2-"&amp;Presupuestos[[#This Row],[ID DOCUMENTO]],BD_Pagos[],8,0),"")</f>
        <v/>
      </c>
      <c r="AU740" s="17">
        <f>IFERROR(VLOOKUP("2-"&amp;Presupuestos[[#This Row],[ID DOCUMENTO]],BD_Pagos[],9,0),"")</f>
        <v>0</v>
      </c>
      <c r="AV740" s="20">
        <f>IF(IFERROR(VLOOKUP("2-"&amp;Presupuestos[[#This Row],[ID DOCUMENTO]],BD_Pagos[],10,0),0)&gt;Presupuestos[[#This Row],[TOTAL SOLES]],Presupuestos[[#This Row],[TOTAL SOLES]],IFERROR(VLOOKUP("2-"&amp;Presupuestos[[#This Row],[ID DOCUMENTO]],BD_Pagos[],10,0),0))</f>
        <v>0</v>
      </c>
      <c r="AW740" s="7"/>
      <c r="AX740" s="16"/>
      <c r="AY740" s="17"/>
      <c r="AZ740" s="20"/>
      <c r="BA740" s="7"/>
      <c r="BB740" s="16"/>
      <c r="BC740" s="17"/>
      <c r="BD740" s="20"/>
      <c r="BE740" s="7">
        <f>IFERROR(VLOOKUP("5-"&amp;Presupuestos[[#This Row],[ID DOCUMENTO]],BD_Pagos[],7,0),"")</f>
        <v>0</v>
      </c>
      <c r="BF740" s="17">
        <f>IFERROR(VLOOKUP("5-"&amp;Presupuestos[[#This Row],[ID DOCUMENTO]],BD_Pagos[],9,0),"")</f>
        <v>0</v>
      </c>
      <c r="BG740" s="20">
        <f>IF(IFERROR(VLOOKUP("5-"&amp;Presupuestos[[#This Row],[ID DOCUMENTO]],BD_Pagos[],10,0),0)&gt;Presupuestos[[#This Row],[TOTAL SOLES]],Presupuestos[[#This Row],[TOTAL SOLES]],IFERROR(VLOOKUP("5-"&amp;Presupuestos[[#This Row],[ID DOCUMENTO]],BD_Pagos[],10,0),0))</f>
        <v>0</v>
      </c>
      <c r="BH740" s="7">
        <f>IFERROR(VLOOKUP("1-Detraccion"&amp;Presupuestos[[#This Row],[ID DOCUMENTO]],BD_Pagos[],2,0),"")</f>
        <v>0</v>
      </c>
      <c r="BI740" s="3" t="str">
        <f>IFERROR(VLOOKUP("1-Detraccion"&amp;Presupuestos[[#This Row],[ID DOCUMENTO]],BD_Pagos[],3,0),"")</f>
        <v/>
      </c>
      <c r="BJ740" s="3">
        <f>IFERROR(VLOOKUP("1-Detraccion"&amp;Presupuestos[[#This Row],[ID DOCUMENTO]],BD_Pagos[],4,0),"")</f>
        <v>0</v>
      </c>
      <c r="BK740" s="6">
        <f>IF(IFERROR(VLOOKUP("1-Detraccion"&amp;Presupuestos[[#This Row],[ID DOCUMENTO]],BD_Pagos[],5,0),0)&gt;Presupuestos[[#This Row],[TOTAL SOLES]],Presupuestos[[#This Row],[TOTAL SOLES]],IFERROR(VLOOKUP("1-Detraccion"&amp;Presupuestos[[#This Row],[ID DOCUMENTO]],BD_Pagos[],5,0),0))</f>
        <v>0</v>
      </c>
      <c r="BL740" s="6">
        <f>IF(IFERROR(VLOOKUP("1-Detraccion"&amp;Presupuestos[[#This Row],[ID DOCUMENTO]],BD_Pagos[],6,0),0)&gt;Presupuestos[[#This Row],[TOTAL SOLES]],Presupuestos[[#This Row],[TOTAL SOLES]],IFERROR(VLOOKUP("1-Detraccion"&amp;Presupuestos[[#This Row],[ID DOCUMENTO]],BD_Pagos[],6,0),0))</f>
        <v>0</v>
      </c>
      <c r="BM740" s="37"/>
      <c r="BN740" s="3"/>
      <c r="BO740" s="3"/>
      <c r="BP740" s="6"/>
      <c r="BQ74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287.92</v>
      </c>
      <c r="BR740" s="23" t="str">
        <f>IF(Presupuestos[[#This Row],[SALDO ME-MN]]&gt;0,"PENDIENTE","CANCELADO")</f>
        <v>PENDIENTE</v>
      </c>
      <c r="BS740" s="23" t="str">
        <f>IF(COUNTIFS($U$4:$U739,Presupuestos[[#This Row],[ID DOCUMENTO]])&gt;=1,IF(B739=Presupuestos[[#This Row],[ID]],"OK","DOC. DUPLICADO"),"OK")</f>
        <v>OK</v>
      </c>
    </row>
    <row r="741" spans="2:71" ht="24" x14ac:dyDescent="0.25">
      <c r="B741" s="34">
        <f>IF(Presupuestos[[#This Row],[ID DOCUMENTO]]=U740,B740,IF(B740="ID",1,B740+1))</f>
        <v>713</v>
      </c>
      <c r="C741" s="2">
        <v>45868</v>
      </c>
      <c r="D741" s="2">
        <v>45868</v>
      </c>
      <c r="E741" s="3" t="s">
        <v>675</v>
      </c>
      <c r="F741" s="25" t="s">
        <v>54</v>
      </c>
      <c r="G741" s="25" t="s">
        <v>330</v>
      </c>
      <c r="H741" s="25" t="s">
        <v>422</v>
      </c>
      <c r="I741" s="36" t="str">
        <f>IFERROR(VLOOKUP(Presupuestos[[#This Row],[AREA]]&amp;Presupuestos[[#This Row],[CONCEPTO]]&amp;Presupuestos[[#This Row],[DESCRIPCION]],Tabla28[[Columna1]:[CÓDIGO NUEVO]],2,0),"")</f>
        <v>P0601019</v>
      </c>
      <c r="J741" s="3" t="s">
        <v>1780</v>
      </c>
      <c r="K741" s="3" t="s">
        <v>666</v>
      </c>
      <c r="L741" s="3" t="s">
        <v>666</v>
      </c>
      <c r="M741" s="31" t="s">
        <v>1781</v>
      </c>
      <c r="N741" s="3"/>
      <c r="O741" s="3" t="s">
        <v>315</v>
      </c>
      <c r="P741" s="3" t="s">
        <v>86</v>
      </c>
      <c r="Q741" s="3" t="str">
        <f>IFERROR(VLOOKUP(Presupuestos[[#This Row],[CLASIFICACIÓN (N)]],Tabla17[],2,0),"")</f>
        <v>Costos de ventas</v>
      </c>
      <c r="R741" s="3" t="str">
        <f>IFERROR(VLOOKUP(Presupuestos[[#This Row],[CLASIFICACIÓN (N)]],Tabla17[],3,0),"")</f>
        <v>Operativo</v>
      </c>
      <c r="S741" s="3" t="s">
        <v>16</v>
      </c>
      <c r="T741" s="3" t="str">
        <f>IFERROR(VLOOKUP(Presupuestos[[#This Row],[ALMACEN]],Tabla5[],2,0),"")</f>
        <v>Arequipa</v>
      </c>
      <c r="U741" s="19" t="str">
        <f>IFERROR(VLOOKUP(Presupuestos[[#This Row],[TIPO DE DOCUMENTO]],Tipo_Documento[],2,0)&amp;Presupuestos[[#This Row],[SERIE]]&amp;Presupuestos[[#This Row],[NUMERO]]&amp;Presupuestos[[#This Row],[RUC]],"")</f>
        <v>01F1001146420517035964</v>
      </c>
      <c r="V741" s="3" t="s">
        <v>120</v>
      </c>
      <c r="W741" s="7">
        <v>45868</v>
      </c>
      <c r="X741" s="7">
        <v>45898</v>
      </c>
      <c r="Y741" s="3" t="s">
        <v>1223</v>
      </c>
      <c r="Z741" s="3">
        <v>11464</v>
      </c>
      <c r="AA741" s="3">
        <f>IFERROR(VLOOKUP(Presupuestos[[#This Row],[RAZON SOCIAL]],CHOOSE({1,2},Clientes_Proveedores[Razon Social],Clientes_Proveedores[Ruc / Dni]),2,0),"-")</f>
        <v>20517035964</v>
      </c>
      <c r="AB741" s="31" t="s">
        <v>679</v>
      </c>
      <c r="AC741" s="3" t="s">
        <v>670</v>
      </c>
      <c r="AD741" s="5">
        <v>0.18</v>
      </c>
      <c r="AE741" s="6">
        <v>219</v>
      </c>
      <c r="AF741" s="6">
        <f>Presupuestos[[#This Row],[BASE]]*Presupuestos[[#This Row],[% IGV]]</f>
        <v>39.42</v>
      </c>
      <c r="AG741" s="22">
        <f>ROUND(SUM(Presupuestos[[#This Row],[BASE]:[IGV]]),2)</f>
        <v>258.42</v>
      </c>
      <c r="AH741" s="9" t="str">
        <f>IF(Presupuestos[[#This Row],[MONEDA]]="USD",VLOOKUP(Presupuestos[[#This Row],[FECHA DE EMISION]],Tipo_Cambio[],3,0),"")</f>
        <v/>
      </c>
      <c r="AI741" s="22">
        <f>IFERROR(ROUND(IF(Presupuestos[[#This Row],[MONEDA]]="PEN",Presupuestos[[#This Row],[TOTAL]],Presupuestos[[#This Row],[TOTAL]]*Presupuestos[[#This Row],[TIPO DE CAMBIO]]),2),"")</f>
        <v>258.42</v>
      </c>
      <c r="AJ741" s="5"/>
      <c r="AK741" s="33" t="s">
        <v>671</v>
      </c>
      <c r="AL741" s="5" t="s">
        <v>680</v>
      </c>
      <c r="AM741" s="23" t="s">
        <v>671</v>
      </c>
      <c r="AN741" s="23" t="s">
        <v>671</v>
      </c>
      <c r="AO741" s="7">
        <f>IFERROR(VLOOKUP("1-"&amp;Presupuestos[[#This Row],[ID DOCUMENTO]],BD_Pagos[],7,0),"")</f>
        <v>0</v>
      </c>
      <c r="AP741" s="16" t="str">
        <f>IFERROR(VLOOKUP("1-"&amp;Presupuestos[[#This Row],[ID DOCUMENTO]],BD_Pagos[],8,0),"")</f>
        <v/>
      </c>
      <c r="AQ741" s="17" t="str">
        <f>IFERROR(VLOOKUP("1-"&amp;Presupuestos[[#This Row],[ID DOCUMENTO]],BD_Pagos[],9,0),"")</f>
        <v/>
      </c>
      <c r="AR741" s="54"/>
      <c r="AS741" s="7">
        <f>IFERROR(VLOOKUP("2-"&amp;Presupuestos[[#This Row],[ID DOCUMENTO]],BD_Pagos[],7,0),"")</f>
        <v>0</v>
      </c>
      <c r="AT741" s="16" t="str">
        <f>IFERROR(VLOOKUP("2-"&amp;Presupuestos[[#This Row],[ID DOCUMENTO]],BD_Pagos[],8,0),"")</f>
        <v/>
      </c>
      <c r="AU741" s="17">
        <f>IFERROR(VLOOKUP("2-"&amp;Presupuestos[[#This Row],[ID DOCUMENTO]],BD_Pagos[],9,0),"")</f>
        <v>0</v>
      </c>
      <c r="AV741" s="20">
        <f>IF(IFERROR(VLOOKUP("2-"&amp;Presupuestos[[#This Row],[ID DOCUMENTO]],BD_Pagos[],10,0),0)&gt;Presupuestos[[#This Row],[TOTAL SOLES]],Presupuestos[[#This Row],[TOTAL SOLES]],IFERROR(VLOOKUP("2-"&amp;Presupuestos[[#This Row],[ID DOCUMENTO]],BD_Pagos[],10,0),0))</f>
        <v>0</v>
      </c>
      <c r="AW741" s="7"/>
      <c r="AX741" s="16"/>
      <c r="AY741" s="17"/>
      <c r="AZ741" s="20"/>
      <c r="BA741" s="7"/>
      <c r="BB741" s="16"/>
      <c r="BC741" s="17"/>
      <c r="BD741" s="20"/>
      <c r="BE741" s="7">
        <f>IFERROR(VLOOKUP("5-"&amp;Presupuestos[[#This Row],[ID DOCUMENTO]],BD_Pagos[],7,0),"")</f>
        <v>0</v>
      </c>
      <c r="BF741" s="17">
        <f>IFERROR(VLOOKUP("5-"&amp;Presupuestos[[#This Row],[ID DOCUMENTO]],BD_Pagos[],9,0),"")</f>
        <v>0</v>
      </c>
      <c r="BG741" s="20">
        <f>IF(IFERROR(VLOOKUP("5-"&amp;Presupuestos[[#This Row],[ID DOCUMENTO]],BD_Pagos[],10,0),0)&gt;Presupuestos[[#This Row],[TOTAL SOLES]],Presupuestos[[#This Row],[TOTAL SOLES]],IFERROR(VLOOKUP("5-"&amp;Presupuestos[[#This Row],[ID DOCUMENTO]],BD_Pagos[],10,0),0))</f>
        <v>0</v>
      </c>
      <c r="BH741" s="7">
        <f>IFERROR(VLOOKUP("1-Detraccion"&amp;Presupuestos[[#This Row],[ID DOCUMENTO]],BD_Pagos[],2,0),"")</f>
        <v>0</v>
      </c>
      <c r="BI741" s="3" t="str">
        <f>IFERROR(VLOOKUP("1-Detraccion"&amp;Presupuestos[[#This Row],[ID DOCUMENTO]],BD_Pagos[],3,0),"")</f>
        <v/>
      </c>
      <c r="BJ741" s="3">
        <f>IFERROR(VLOOKUP("1-Detraccion"&amp;Presupuestos[[#This Row],[ID DOCUMENTO]],BD_Pagos[],4,0),"")</f>
        <v>0</v>
      </c>
      <c r="BK741" s="6">
        <f>IF(IFERROR(VLOOKUP("1-Detraccion"&amp;Presupuestos[[#This Row],[ID DOCUMENTO]],BD_Pagos[],5,0),0)&gt;Presupuestos[[#This Row],[TOTAL SOLES]],Presupuestos[[#This Row],[TOTAL SOLES]],IFERROR(VLOOKUP("1-Detraccion"&amp;Presupuestos[[#This Row],[ID DOCUMENTO]],BD_Pagos[],5,0),0))</f>
        <v>0</v>
      </c>
      <c r="BL741" s="6">
        <f>IF(IFERROR(VLOOKUP("1-Detraccion"&amp;Presupuestos[[#This Row],[ID DOCUMENTO]],BD_Pagos[],6,0),0)&gt;Presupuestos[[#This Row],[TOTAL SOLES]],Presupuestos[[#This Row],[TOTAL SOLES]],IFERROR(VLOOKUP("1-Detraccion"&amp;Presupuestos[[#This Row],[ID DOCUMENTO]],BD_Pagos[],6,0),0))</f>
        <v>0</v>
      </c>
      <c r="BM741" s="37"/>
      <c r="BN741" s="3"/>
      <c r="BO741" s="3"/>
      <c r="BP741" s="6"/>
      <c r="BQ74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258.42</v>
      </c>
      <c r="BR741" s="23" t="str">
        <f>IF(Presupuestos[[#This Row],[SALDO ME-MN]]&gt;0,"PENDIENTE","CANCELADO")</f>
        <v>PENDIENTE</v>
      </c>
      <c r="BS741" s="23" t="str">
        <f>IF(COUNTIFS($U$4:$U740,Presupuestos[[#This Row],[ID DOCUMENTO]])&gt;=1,IF(B740=Presupuestos[[#This Row],[ID]],"OK","DOC. DUPLICADO"),"OK")</f>
        <v>OK</v>
      </c>
    </row>
    <row r="742" spans="2:71" ht="24" x14ac:dyDescent="0.25">
      <c r="B742" s="34">
        <f>IF(Presupuestos[[#This Row],[ID DOCUMENTO]]=U741,B741,IF(B741="ID",1,B741+1))</f>
        <v>714</v>
      </c>
      <c r="C742" s="2">
        <v>45876</v>
      </c>
      <c r="D742" s="2">
        <v>45876</v>
      </c>
      <c r="E742" s="3" t="s">
        <v>1782</v>
      </c>
      <c r="F742" s="25" t="s">
        <v>35</v>
      </c>
      <c r="G742" s="25" t="s">
        <v>223</v>
      </c>
      <c r="H742" s="25" t="s">
        <v>214</v>
      </c>
      <c r="I742" s="36" t="str">
        <f>IFERROR(VLOOKUP(Presupuestos[[#This Row],[AREA]]&amp;Presupuestos[[#This Row],[CONCEPTO]]&amp;Presupuestos[[#This Row],[DESCRIPCION]],Tabla28[[Columna1]:[CÓDIGO NUEVO]],2,0),"")</f>
        <v>P0303002</v>
      </c>
      <c r="J742" s="3" t="s">
        <v>666</v>
      </c>
      <c r="K742" s="3" t="s">
        <v>666</v>
      </c>
      <c r="L742" s="3" t="s">
        <v>666</v>
      </c>
      <c r="M742" s="31" t="s">
        <v>1783</v>
      </c>
      <c r="N742" s="3" t="s">
        <v>47</v>
      </c>
      <c r="O742" s="3" t="s">
        <v>308</v>
      </c>
      <c r="P742" s="3" t="s">
        <v>122</v>
      </c>
      <c r="Q742" s="3" t="str">
        <f>IFERROR(VLOOKUP(Presupuestos[[#This Row],[CLASIFICACIÓN (N)]],Tabla17[],2,0),"")</f>
        <v>Costos de ventas</v>
      </c>
      <c r="R742" s="3" t="str">
        <f>IFERROR(VLOOKUP(Presupuestos[[#This Row],[CLASIFICACIÓN (N)]],Tabla17[],3,0),"")</f>
        <v>Operativo</v>
      </c>
      <c r="S742" s="3" t="s">
        <v>16</v>
      </c>
      <c r="T742" s="3" t="str">
        <f>IFERROR(VLOOKUP(Presupuestos[[#This Row],[ALMACEN]],Tabla5[],2,0),"")</f>
        <v>Arequipa</v>
      </c>
      <c r="U742" s="19" t="str">
        <f>IFERROR(VLOOKUP(Presupuestos[[#This Row],[TIPO DE DOCUMENTO]],Tipo_Documento[],2,0)&amp;Presupuestos[[#This Row],[SERIE]]&amp;Presupuestos[[#This Row],[NUMERO]]&amp;Presupuestos[[#This Row],[RUC]],"")</f>
        <v>01F211242595220517252558</v>
      </c>
      <c r="V742" s="3" t="s">
        <v>120</v>
      </c>
      <c r="W742" s="7">
        <v>45876</v>
      </c>
      <c r="X742" s="7">
        <v>45876</v>
      </c>
      <c r="Y742" s="3" t="s">
        <v>829</v>
      </c>
      <c r="Z742" s="3">
        <v>2425952</v>
      </c>
      <c r="AA742" s="3">
        <f>IFERROR(VLOOKUP(Presupuestos[[#This Row],[RAZON SOCIAL]],CHOOSE({1,2},Clientes_Proveedores[Razon Social],Clientes_Proveedores[Ruc / Dni]),2,0),"-")</f>
        <v>20517252558</v>
      </c>
      <c r="AB742" s="31" t="s">
        <v>714</v>
      </c>
      <c r="AC742" s="3" t="s">
        <v>670</v>
      </c>
      <c r="AD742" s="5">
        <v>0.18</v>
      </c>
      <c r="AE742" s="6">
        <v>6.78</v>
      </c>
      <c r="AF742" s="6">
        <f>Presupuestos[[#This Row],[BASE]]*Presupuestos[[#This Row],[% IGV]]</f>
        <v>1.2203999999999999</v>
      </c>
      <c r="AG742" s="22">
        <f>ROUND(SUM(Presupuestos[[#This Row],[BASE]:[IGV]]),2)</f>
        <v>8</v>
      </c>
      <c r="AH742" s="9" t="str">
        <f>IF(Presupuestos[[#This Row],[MONEDA]]="USD",VLOOKUP(Presupuestos[[#This Row],[FECHA DE EMISION]],Tipo_Cambio[],3,0),"")</f>
        <v/>
      </c>
      <c r="AI742" s="22">
        <f>IFERROR(ROUND(IF(Presupuestos[[#This Row],[MONEDA]]="PEN",Presupuestos[[#This Row],[TOTAL]],Presupuestos[[#This Row],[TOTAL]]*Presupuestos[[#This Row],[TIPO DE CAMBIO]]),2),"")</f>
        <v>8</v>
      </c>
      <c r="AJ742" s="5"/>
      <c r="AK742" s="33" t="s">
        <v>671</v>
      </c>
      <c r="AL742" s="5" t="s">
        <v>715</v>
      </c>
      <c r="AM742" s="23" t="s">
        <v>671</v>
      </c>
      <c r="AN742" s="23" t="s">
        <v>671</v>
      </c>
      <c r="AO742" s="7">
        <f>IFERROR(VLOOKUP("1-"&amp;Presupuestos[[#This Row],[ID DOCUMENTO]],BD_Pagos[],7,0),"")</f>
        <v>45876</v>
      </c>
      <c r="AP742" s="16" t="str">
        <f>IFERROR(VLOOKUP("1-"&amp;Presupuestos[[#This Row],[ID DOCUMENTO]],BD_Pagos[],8,0),"")</f>
        <v>C_Ope_002</v>
      </c>
      <c r="AQ742" s="17">
        <f>IFERROR(VLOOKUP("1-"&amp;Presupuestos[[#This Row],[ID DOCUMENTO]],BD_Pagos[],9,0),"")</f>
        <v>25126</v>
      </c>
      <c r="AR742" s="54"/>
      <c r="AS742" s="7">
        <f>IFERROR(VLOOKUP("2-"&amp;Presupuestos[[#This Row],[ID DOCUMENTO]],BD_Pagos[],7,0),"")</f>
        <v>0</v>
      </c>
      <c r="AT742" s="16" t="str">
        <f>IFERROR(VLOOKUP("2-"&amp;Presupuestos[[#This Row],[ID DOCUMENTO]],BD_Pagos[],8,0),"")</f>
        <v/>
      </c>
      <c r="AU742" s="17">
        <f>IFERROR(VLOOKUP("2-"&amp;Presupuestos[[#This Row],[ID DOCUMENTO]],BD_Pagos[],9,0),"")</f>
        <v>0</v>
      </c>
      <c r="AV742" s="20">
        <f>IF(IFERROR(VLOOKUP("2-"&amp;Presupuestos[[#This Row],[ID DOCUMENTO]],BD_Pagos[],10,0),0)&gt;Presupuestos[[#This Row],[TOTAL SOLES]],Presupuestos[[#This Row],[TOTAL SOLES]],IFERROR(VLOOKUP("2-"&amp;Presupuestos[[#This Row],[ID DOCUMENTO]],BD_Pagos[],10,0),0))</f>
        <v>0</v>
      </c>
      <c r="AW742" s="7"/>
      <c r="AX742" s="16"/>
      <c r="AY742" s="17"/>
      <c r="AZ742" s="20"/>
      <c r="BA742" s="7"/>
      <c r="BB742" s="16"/>
      <c r="BC742" s="17"/>
      <c r="BD742" s="20"/>
      <c r="BE742" s="7">
        <f>IFERROR(VLOOKUP("5-"&amp;Presupuestos[[#This Row],[ID DOCUMENTO]],BD_Pagos[],7,0),"")</f>
        <v>0</v>
      </c>
      <c r="BF742" s="17">
        <f>IFERROR(VLOOKUP("5-"&amp;Presupuestos[[#This Row],[ID DOCUMENTO]],BD_Pagos[],9,0),"")</f>
        <v>0</v>
      </c>
      <c r="BG742" s="20">
        <f>IF(IFERROR(VLOOKUP("5-"&amp;Presupuestos[[#This Row],[ID DOCUMENTO]],BD_Pagos[],10,0),0)&gt;Presupuestos[[#This Row],[TOTAL SOLES]],Presupuestos[[#This Row],[TOTAL SOLES]],IFERROR(VLOOKUP("5-"&amp;Presupuestos[[#This Row],[ID DOCUMENTO]],BD_Pagos[],10,0),0))</f>
        <v>0</v>
      </c>
      <c r="BH742" s="7">
        <f>IFERROR(VLOOKUP("1-Detraccion"&amp;Presupuestos[[#This Row],[ID DOCUMENTO]],BD_Pagos[],2,0),"")</f>
        <v>0</v>
      </c>
      <c r="BI742" s="3" t="str">
        <f>IFERROR(VLOOKUP("1-Detraccion"&amp;Presupuestos[[#This Row],[ID DOCUMENTO]],BD_Pagos[],3,0),"")</f>
        <v/>
      </c>
      <c r="BJ742" s="3">
        <f>IFERROR(VLOOKUP("1-Detraccion"&amp;Presupuestos[[#This Row],[ID DOCUMENTO]],BD_Pagos[],4,0),"")</f>
        <v>0</v>
      </c>
      <c r="BK742" s="6">
        <f>IF(IFERROR(VLOOKUP("1-Detraccion"&amp;Presupuestos[[#This Row],[ID DOCUMENTO]],BD_Pagos[],5,0),0)&gt;Presupuestos[[#This Row],[TOTAL SOLES]],Presupuestos[[#This Row],[TOTAL SOLES]],IFERROR(VLOOKUP("1-Detraccion"&amp;Presupuestos[[#This Row],[ID DOCUMENTO]],BD_Pagos[],5,0),0))</f>
        <v>0</v>
      </c>
      <c r="BL742" s="6">
        <f>IF(IFERROR(VLOOKUP("1-Detraccion"&amp;Presupuestos[[#This Row],[ID DOCUMENTO]],BD_Pagos[],6,0),0)&gt;Presupuestos[[#This Row],[TOTAL SOLES]],Presupuestos[[#This Row],[TOTAL SOLES]],IFERROR(VLOOKUP("1-Detraccion"&amp;Presupuestos[[#This Row],[ID DOCUMENTO]],BD_Pagos[],6,0),0))</f>
        <v>0</v>
      </c>
      <c r="BM742" s="37"/>
      <c r="BN742" s="3"/>
      <c r="BO742" s="3"/>
      <c r="BP742" s="6"/>
      <c r="BQ74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42" s="23" t="str">
        <f>IF(Presupuestos[[#This Row],[SALDO ME-MN]]&gt;0,"PENDIENTE","CANCELADO")</f>
        <v>PENDIENTE</v>
      </c>
      <c r="BS742" s="23" t="str">
        <f>IF(COUNTIFS($U$4:$U741,Presupuestos[[#This Row],[ID DOCUMENTO]])&gt;=1,IF(B741=Presupuestos[[#This Row],[ID]],"OK","DOC. DUPLICADO"),"OK")</f>
        <v>OK</v>
      </c>
    </row>
    <row r="743" spans="2:71" ht="24" x14ac:dyDescent="0.25">
      <c r="B743" s="34">
        <f>IF(Presupuestos[[#This Row],[ID DOCUMENTO]]=U742,B742,IF(B742="ID",1,B742+1))</f>
        <v>715</v>
      </c>
      <c r="C743" s="2">
        <v>45876</v>
      </c>
      <c r="D743" s="2">
        <v>45876</v>
      </c>
      <c r="E743" s="3" t="s">
        <v>1782</v>
      </c>
      <c r="F743" s="25" t="s">
        <v>35</v>
      </c>
      <c r="G743" s="25" t="s">
        <v>223</v>
      </c>
      <c r="H743" s="25" t="s">
        <v>214</v>
      </c>
      <c r="I743" s="36" t="str">
        <f>IFERROR(VLOOKUP(Presupuestos[[#This Row],[AREA]]&amp;Presupuestos[[#This Row],[CONCEPTO]]&amp;Presupuestos[[#This Row],[DESCRIPCION]],Tabla28[[Columna1]:[CÓDIGO NUEVO]],2,0),"")</f>
        <v>P0303002</v>
      </c>
      <c r="J743" s="3" t="s">
        <v>666</v>
      </c>
      <c r="K743" s="3" t="s">
        <v>666</v>
      </c>
      <c r="L743" s="3" t="s">
        <v>666</v>
      </c>
      <c r="M743" s="31" t="s">
        <v>1784</v>
      </c>
      <c r="N743" s="3" t="s">
        <v>47</v>
      </c>
      <c r="O743" s="3" t="s">
        <v>308</v>
      </c>
      <c r="P743" s="3" t="s">
        <v>122</v>
      </c>
      <c r="Q743" s="3" t="str">
        <f>IFERROR(VLOOKUP(Presupuestos[[#This Row],[CLASIFICACIÓN (N)]],Tabla17[],2,0),"")</f>
        <v>Costos de ventas</v>
      </c>
      <c r="R743" s="3" t="str">
        <f>IFERROR(VLOOKUP(Presupuestos[[#This Row],[CLASIFICACIÓN (N)]],Tabla17[],3,0),"")</f>
        <v>Operativo</v>
      </c>
      <c r="S743" s="3" t="s">
        <v>16</v>
      </c>
      <c r="T743" s="3" t="str">
        <f>IFERROR(VLOOKUP(Presupuestos[[#This Row],[ALMACEN]],Tabla5[],2,0),"")</f>
        <v>Arequipa</v>
      </c>
      <c r="U743" s="19" t="str">
        <f>IFERROR(VLOOKUP(Presupuestos[[#This Row],[TIPO DE DOCUMENTO]],Tipo_Documento[],2,0)&amp;Presupuestos[[#This Row],[SERIE]]&amp;Presupuestos[[#This Row],[NUMERO]]&amp;Presupuestos[[#This Row],[RUC]],"")</f>
        <v>01F214213666820517252558</v>
      </c>
      <c r="V743" s="3" t="s">
        <v>120</v>
      </c>
      <c r="W743" s="7">
        <v>45876</v>
      </c>
      <c r="X743" s="7">
        <v>45876</v>
      </c>
      <c r="Y743" s="3" t="s">
        <v>716</v>
      </c>
      <c r="Z743" s="3">
        <v>2136668</v>
      </c>
      <c r="AA743" s="3">
        <f>IFERROR(VLOOKUP(Presupuestos[[#This Row],[RAZON SOCIAL]],CHOOSE({1,2},Clientes_Proveedores[Razon Social],Clientes_Proveedores[Ruc / Dni]),2,0),"-")</f>
        <v>20517252558</v>
      </c>
      <c r="AB743" s="31" t="s">
        <v>714</v>
      </c>
      <c r="AC743" s="3" t="s">
        <v>670</v>
      </c>
      <c r="AD743" s="5">
        <v>0.18</v>
      </c>
      <c r="AE743" s="6">
        <v>6.78</v>
      </c>
      <c r="AF743" s="6">
        <f>Presupuestos[[#This Row],[BASE]]*Presupuestos[[#This Row],[% IGV]]</f>
        <v>1.2203999999999999</v>
      </c>
      <c r="AG743" s="22">
        <f>ROUND(SUM(Presupuestos[[#This Row],[BASE]:[IGV]]),2)</f>
        <v>8</v>
      </c>
      <c r="AH743" s="9" t="str">
        <f>IF(Presupuestos[[#This Row],[MONEDA]]="USD",VLOOKUP(Presupuestos[[#This Row],[FECHA DE EMISION]],Tipo_Cambio[],3,0),"")</f>
        <v/>
      </c>
      <c r="AI743" s="22">
        <f>IFERROR(ROUND(IF(Presupuestos[[#This Row],[MONEDA]]="PEN",Presupuestos[[#This Row],[TOTAL]],Presupuestos[[#This Row],[TOTAL]]*Presupuestos[[#This Row],[TIPO DE CAMBIO]]),2),"")</f>
        <v>8</v>
      </c>
      <c r="AJ743" s="5"/>
      <c r="AK743" s="33" t="s">
        <v>671</v>
      </c>
      <c r="AL743" s="5" t="s">
        <v>715</v>
      </c>
      <c r="AM743" s="23" t="s">
        <v>671</v>
      </c>
      <c r="AN743" s="23" t="s">
        <v>671</v>
      </c>
      <c r="AO743" s="7">
        <f>IFERROR(VLOOKUP("1-"&amp;Presupuestos[[#This Row],[ID DOCUMENTO]],BD_Pagos[],7,0),"")</f>
        <v>45876</v>
      </c>
      <c r="AP743" s="16" t="str">
        <f>IFERROR(VLOOKUP("1-"&amp;Presupuestos[[#This Row],[ID DOCUMENTO]],BD_Pagos[],8,0),"")</f>
        <v>C_Ope_002</v>
      </c>
      <c r="AQ743" s="17">
        <f>IFERROR(VLOOKUP("1-"&amp;Presupuestos[[#This Row],[ID DOCUMENTO]],BD_Pagos[],9,0),"")</f>
        <v>25127</v>
      </c>
      <c r="AR743" s="54"/>
      <c r="AS743" s="7">
        <f>IFERROR(VLOOKUP("2-"&amp;Presupuestos[[#This Row],[ID DOCUMENTO]],BD_Pagos[],7,0),"")</f>
        <v>0</v>
      </c>
      <c r="AT743" s="16" t="str">
        <f>IFERROR(VLOOKUP("2-"&amp;Presupuestos[[#This Row],[ID DOCUMENTO]],BD_Pagos[],8,0),"")</f>
        <v/>
      </c>
      <c r="AU743" s="17">
        <f>IFERROR(VLOOKUP("2-"&amp;Presupuestos[[#This Row],[ID DOCUMENTO]],BD_Pagos[],9,0),"")</f>
        <v>0</v>
      </c>
      <c r="AV743" s="20">
        <f>IF(IFERROR(VLOOKUP("2-"&amp;Presupuestos[[#This Row],[ID DOCUMENTO]],BD_Pagos[],10,0),0)&gt;Presupuestos[[#This Row],[TOTAL SOLES]],Presupuestos[[#This Row],[TOTAL SOLES]],IFERROR(VLOOKUP("2-"&amp;Presupuestos[[#This Row],[ID DOCUMENTO]],BD_Pagos[],10,0),0))</f>
        <v>0</v>
      </c>
      <c r="AW743" s="7"/>
      <c r="AX743" s="16"/>
      <c r="AY743" s="17"/>
      <c r="AZ743" s="20"/>
      <c r="BA743" s="7"/>
      <c r="BB743" s="16"/>
      <c r="BC743" s="17"/>
      <c r="BD743" s="20"/>
      <c r="BE743" s="7">
        <f>IFERROR(VLOOKUP("5-"&amp;Presupuestos[[#This Row],[ID DOCUMENTO]],BD_Pagos[],7,0),"")</f>
        <v>0</v>
      </c>
      <c r="BF743" s="17">
        <f>IFERROR(VLOOKUP("5-"&amp;Presupuestos[[#This Row],[ID DOCUMENTO]],BD_Pagos[],9,0),"")</f>
        <v>0</v>
      </c>
      <c r="BG743" s="20">
        <f>IF(IFERROR(VLOOKUP("5-"&amp;Presupuestos[[#This Row],[ID DOCUMENTO]],BD_Pagos[],10,0),0)&gt;Presupuestos[[#This Row],[TOTAL SOLES]],Presupuestos[[#This Row],[TOTAL SOLES]],IFERROR(VLOOKUP("5-"&amp;Presupuestos[[#This Row],[ID DOCUMENTO]],BD_Pagos[],10,0),0))</f>
        <v>0</v>
      </c>
      <c r="BH743" s="7">
        <f>IFERROR(VLOOKUP("1-Detraccion"&amp;Presupuestos[[#This Row],[ID DOCUMENTO]],BD_Pagos[],2,0),"")</f>
        <v>0</v>
      </c>
      <c r="BI743" s="3" t="str">
        <f>IFERROR(VLOOKUP("1-Detraccion"&amp;Presupuestos[[#This Row],[ID DOCUMENTO]],BD_Pagos[],3,0),"")</f>
        <v/>
      </c>
      <c r="BJ743" s="3">
        <f>IFERROR(VLOOKUP("1-Detraccion"&amp;Presupuestos[[#This Row],[ID DOCUMENTO]],BD_Pagos[],4,0),"")</f>
        <v>0</v>
      </c>
      <c r="BK743" s="6">
        <f>IF(IFERROR(VLOOKUP("1-Detraccion"&amp;Presupuestos[[#This Row],[ID DOCUMENTO]],BD_Pagos[],5,0),0)&gt;Presupuestos[[#This Row],[TOTAL SOLES]],Presupuestos[[#This Row],[TOTAL SOLES]],IFERROR(VLOOKUP("1-Detraccion"&amp;Presupuestos[[#This Row],[ID DOCUMENTO]],BD_Pagos[],5,0),0))</f>
        <v>0</v>
      </c>
      <c r="BL743" s="6">
        <f>IF(IFERROR(VLOOKUP("1-Detraccion"&amp;Presupuestos[[#This Row],[ID DOCUMENTO]],BD_Pagos[],6,0),0)&gt;Presupuestos[[#This Row],[TOTAL SOLES]],Presupuestos[[#This Row],[TOTAL SOLES]],IFERROR(VLOOKUP("1-Detraccion"&amp;Presupuestos[[#This Row],[ID DOCUMENTO]],BD_Pagos[],6,0),0))</f>
        <v>0</v>
      </c>
      <c r="BM743" s="37"/>
      <c r="BN743" s="3"/>
      <c r="BO743" s="3"/>
      <c r="BP743" s="6"/>
      <c r="BQ74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43" s="23" t="str">
        <f>IF(Presupuestos[[#This Row],[SALDO ME-MN]]&gt;0,"PENDIENTE","CANCELADO")</f>
        <v>PENDIENTE</v>
      </c>
      <c r="BS743" s="23" t="str">
        <f>IF(COUNTIFS($U$4:$U742,Presupuestos[[#This Row],[ID DOCUMENTO]])&gt;=1,IF(B742=Presupuestos[[#This Row],[ID]],"OK","DOC. DUPLICADO"),"OK")</f>
        <v>OK</v>
      </c>
    </row>
    <row r="744" spans="2:71" ht="24" x14ac:dyDescent="0.25">
      <c r="B744" s="34">
        <f>IF(Presupuestos[[#This Row],[ID DOCUMENTO]]=U743,B743,IF(B743="ID",1,B743+1))</f>
        <v>716</v>
      </c>
      <c r="C744" s="2">
        <v>45876</v>
      </c>
      <c r="D744" s="2">
        <v>45876</v>
      </c>
      <c r="E744" s="3" t="s">
        <v>1782</v>
      </c>
      <c r="F744" s="25" t="s">
        <v>35</v>
      </c>
      <c r="G744" s="25" t="s">
        <v>223</v>
      </c>
      <c r="H744" s="25" t="s">
        <v>199</v>
      </c>
      <c r="I744" s="36" t="str">
        <f>IFERROR(VLOOKUP(Presupuestos[[#This Row],[AREA]]&amp;Presupuestos[[#This Row],[CONCEPTO]]&amp;Presupuestos[[#This Row],[DESCRIPCION]],Tabla28[[Columna1]:[CÓDIGO NUEVO]],2,0),"")</f>
        <v>P0303001</v>
      </c>
      <c r="J744" s="3" t="s">
        <v>666</v>
      </c>
      <c r="K744" s="3" t="s">
        <v>666</v>
      </c>
      <c r="L744" s="3" t="s">
        <v>666</v>
      </c>
      <c r="M744" s="31" t="s">
        <v>1785</v>
      </c>
      <c r="N744" s="3" t="s">
        <v>47</v>
      </c>
      <c r="O744" s="3" t="s">
        <v>308</v>
      </c>
      <c r="P744" s="3" t="s">
        <v>122</v>
      </c>
      <c r="Q744" s="3" t="str">
        <f>IFERROR(VLOOKUP(Presupuestos[[#This Row],[CLASIFICACIÓN (N)]],Tabla17[],2,0),"")</f>
        <v>Costos de ventas</v>
      </c>
      <c r="R744" s="3" t="str">
        <f>IFERROR(VLOOKUP(Presupuestos[[#This Row],[CLASIFICACIÓN (N)]],Tabla17[],3,0),"")</f>
        <v>Operativo</v>
      </c>
      <c r="S744" s="3" t="s">
        <v>16</v>
      </c>
      <c r="T744" s="3" t="str">
        <f>IFERROR(VLOOKUP(Presupuestos[[#This Row],[ALMACEN]],Tabla5[],2,0),"")</f>
        <v>Arequipa</v>
      </c>
      <c r="U744" s="19" t="str">
        <f>IFERROR(VLOOKUP(Presupuestos[[#This Row],[TIPO DE DOCUMENTO]],Tipo_Documento[],2,0)&amp;Presupuestos[[#This Row],[SERIE]]&amp;Presupuestos[[#This Row],[NUMERO]]&amp;Presupuestos[[#This Row],[RUC]],"")</f>
        <v>01F00213521920124952850</v>
      </c>
      <c r="V744" s="3" t="s">
        <v>120</v>
      </c>
      <c r="W744" s="7">
        <v>45876</v>
      </c>
      <c r="X744" s="7">
        <v>45876</v>
      </c>
      <c r="Y744" s="3" t="s">
        <v>721</v>
      </c>
      <c r="Z744" s="3">
        <v>135219</v>
      </c>
      <c r="AA744" s="3">
        <f>IFERROR(VLOOKUP(Presupuestos[[#This Row],[RAZON SOCIAL]],CHOOSE({1,2},Clientes_Proveedores[Razon Social],Clientes_Proveedores[Ruc / Dni]),2,0),"-")</f>
        <v>20124952850</v>
      </c>
      <c r="AB744" s="31" t="s">
        <v>722</v>
      </c>
      <c r="AC744" s="3" t="s">
        <v>670</v>
      </c>
      <c r="AD744" s="5">
        <v>0.18</v>
      </c>
      <c r="AE744" s="6">
        <v>8.4749999999999996</v>
      </c>
      <c r="AF744" s="6">
        <f>Presupuestos[[#This Row],[BASE]]*Presupuestos[[#This Row],[% IGV]]</f>
        <v>1.5254999999999999</v>
      </c>
      <c r="AG744" s="22">
        <f>ROUND(SUM(Presupuestos[[#This Row],[BASE]:[IGV]]),2)</f>
        <v>10</v>
      </c>
      <c r="AH744" s="9" t="str">
        <f>IF(Presupuestos[[#This Row],[MONEDA]]="USD",VLOOKUP(Presupuestos[[#This Row],[FECHA DE EMISION]],Tipo_Cambio[],3,0),"")</f>
        <v/>
      </c>
      <c r="AI744" s="22">
        <f>IFERROR(ROUND(IF(Presupuestos[[#This Row],[MONEDA]]="PEN",Presupuestos[[#This Row],[TOTAL]],Presupuestos[[#This Row],[TOTAL]]*Presupuestos[[#This Row],[TIPO DE CAMBIO]]),2),"")</f>
        <v>10</v>
      </c>
      <c r="AJ744" s="5"/>
      <c r="AK744" s="33" t="s">
        <v>671</v>
      </c>
      <c r="AL744" s="5" t="s">
        <v>715</v>
      </c>
      <c r="AM744" s="23" t="s">
        <v>671</v>
      </c>
      <c r="AN744" s="23" t="s">
        <v>671</v>
      </c>
      <c r="AO744" s="7">
        <f>IFERROR(VLOOKUP("1-"&amp;Presupuestos[[#This Row],[ID DOCUMENTO]],BD_Pagos[],7,0),"")</f>
        <v>45876</v>
      </c>
      <c r="AP744" s="16" t="str">
        <f>IFERROR(VLOOKUP("1-"&amp;Presupuestos[[#This Row],[ID DOCUMENTO]],BD_Pagos[],8,0),"")</f>
        <v>C_Ope_002</v>
      </c>
      <c r="AQ744" s="17">
        <f>IFERROR(VLOOKUP("1-"&amp;Presupuestos[[#This Row],[ID DOCUMENTO]],BD_Pagos[],9,0),"")</f>
        <v>25128</v>
      </c>
      <c r="AR744" s="54"/>
      <c r="AS744" s="7">
        <f>IFERROR(VLOOKUP("2-"&amp;Presupuestos[[#This Row],[ID DOCUMENTO]],BD_Pagos[],7,0),"")</f>
        <v>0</v>
      </c>
      <c r="AT744" s="16" t="str">
        <f>IFERROR(VLOOKUP("2-"&amp;Presupuestos[[#This Row],[ID DOCUMENTO]],BD_Pagos[],8,0),"")</f>
        <v/>
      </c>
      <c r="AU744" s="17">
        <f>IFERROR(VLOOKUP("2-"&amp;Presupuestos[[#This Row],[ID DOCUMENTO]],BD_Pagos[],9,0),"")</f>
        <v>0</v>
      </c>
      <c r="AV744" s="20">
        <f>IF(IFERROR(VLOOKUP("2-"&amp;Presupuestos[[#This Row],[ID DOCUMENTO]],BD_Pagos[],10,0),0)&gt;Presupuestos[[#This Row],[TOTAL SOLES]],Presupuestos[[#This Row],[TOTAL SOLES]],IFERROR(VLOOKUP("2-"&amp;Presupuestos[[#This Row],[ID DOCUMENTO]],BD_Pagos[],10,0),0))</f>
        <v>0</v>
      </c>
      <c r="AW744" s="7"/>
      <c r="AX744" s="16"/>
      <c r="AY744" s="17"/>
      <c r="AZ744" s="20"/>
      <c r="BA744" s="7"/>
      <c r="BB744" s="16"/>
      <c r="BC744" s="17"/>
      <c r="BD744" s="20"/>
      <c r="BE744" s="7">
        <f>IFERROR(VLOOKUP("5-"&amp;Presupuestos[[#This Row],[ID DOCUMENTO]],BD_Pagos[],7,0),"")</f>
        <v>0</v>
      </c>
      <c r="BF744" s="17">
        <f>IFERROR(VLOOKUP("5-"&amp;Presupuestos[[#This Row],[ID DOCUMENTO]],BD_Pagos[],9,0),"")</f>
        <v>0</v>
      </c>
      <c r="BG744" s="20">
        <f>IF(IFERROR(VLOOKUP("5-"&amp;Presupuestos[[#This Row],[ID DOCUMENTO]],BD_Pagos[],10,0),0)&gt;Presupuestos[[#This Row],[TOTAL SOLES]],Presupuestos[[#This Row],[TOTAL SOLES]],IFERROR(VLOOKUP("5-"&amp;Presupuestos[[#This Row],[ID DOCUMENTO]],BD_Pagos[],10,0),0))</f>
        <v>0</v>
      </c>
      <c r="BH744" s="7">
        <f>IFERROR(VLOOKUP("1-Detraccion"&amp;Presupuestos[[#This Row],[ID DOCUMENTO]],BD_Pagos[],2,0),"")</f>
        <v>0</v>
      </c>
      <c r="BI744" s="3" t="str">
        <f>IFERROR(VLOOKUP("1-Detraccion"&amp;Presupuestos[[#This Row],[ID DOCUMENTO]],BD_Pagos[],3,0),"")</f>
        <v/>
      </c>
      <c r="BJ744" s="3">
        <f>IFERROR(VLOOKUP("1-Detraccion"&amp;Presupuestos[[#This Row],[ID DOCUMENTO]],BD_Pagos[],4,0),"")</f>
        <v>0</v>
      </c>
      <c r="BK744" s="6">
        <f>IF(IFERROR(VLOOKUP("1-Detraccion"&amp;Presupuestos[[#This Row],[ID DOCUMENTO]],BD_Pagos[],5,0),0)&gt;Presupuestos[[#This Row],[TOTAL SOLES]],Presupuestos[[#This Row],[TOTAL SOLES]],IFERROR(VLOOKUP("1-Detraccion"&amp;Presupuestos[[#This Row],[ID DOCUMENTO]],BD_Pagos[],5,0),0))</f>
        <v>0</v>
      </c>
      <c r="BL744" s="6">
        <f>IF(IFERROR(VLOOKUP("1-Detraccion"&amp;Presupuestos[[#This Row],[ID DOCUMENTO]],BD_Pagos[],6,0),0)&gt;Presupuestos[[#This Row],[TOTAL SOLES]],Presupuestos[[#This Row],[TOTAL SOLES]],IFERROR(VLOOKUP("1-Detraccion"&amp;Presupuestos[[#This Row],[ID DOCUMENTO]],BD_Pagos[],6,0),0))</f>
        <v>0</v>
      </c>
      <c r="BM744" s="37"/>
      <c r="BN744" s="3"/>
      <c r="BO744" s="3"/>
      <c r="BP744" s="6"/>
      <c r="BQ74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744" s="23" t="str">
        <f>IF(Presupuestos[[#This Row],[SALDO ME-MN]]&gt;0,"PENDIENTE","CANCELADO")</f>
        <v>PENDIENTE</v>
      </c>
      <c r="BS744" s="23" t="str">
        <f>IF(COUNTIFS($U$4:$U743,Presupuestos[[#This Row],[ID DOCUMENTO]])&gt;=1,IF(B743=Presupuestos[[#This Row],[ID]],"OK","DOC. DUPLICADO"),"OK")</f>
        <v>OK</v>
      </c>
    </row>
    <row r="745" spans="2:71" x14ac:dyDescent="0.25">
      <c r="B745" s="34">
        <f>IF(Presupuestos[[#This Row],[ID DOCUMENTO]]=U744,B744,IF(B744="ID",1,B744+1))</f>
        <v>717</v>
      </c>
      <c r="C745" s="2">
        <v>45877</v>
      </c>
      <c r="D745" s="2">
        <v>45877</v>
      </c>
      <c r="E745" s="3" t="s">
        <v>1782</v>
      </c>
      <c r="F745" s="25" t="s">
        <v>35</v>
      </c>
      <c r="G745" s="25" t="s">
        <v>223</v>
      </c>
      <c r="H745" s="25" t="s">
        <v>214</v>
      </c>
      <c r="I745" s="36" t="str">
        <f>IFERROR(VLOOKUP(Presupuestos[[#This Row],[AREA]]&amp;Presupuestos[[#This Row],[CONCEPTO]]&amp;Presupuestos[[#This Row],[DESCRIPCION]],Tabla28[[Columna1]:[CÓDIGO NUEVO]],2,0),"")</f>
        <v>P0303002</v>
      </c>
      <c r="J745" s="3" t="s">
        <v>666</v>
      </c>
      <c r="K745" s="3" t="s">
        <v>666</v>
      </c>
      <c r="L745" s="3" t="s">
        <v>666</v>
      </c>
      <c r="M745" s="31" t="s">
        <v>1786</v>
      </c>
      <c r="N745" s="3" t="s">
        <v>47</v>
      </c>
      <c r="O745" s="3" t="s">
        <v>300</v>
      </c>
      <c r="P745" s="3" t="s">
        <v>122</v>
      </c>
      <c r="Q745" s="3" t="str">
        <f>IFERROR(VLOOKUP(Presupuestos[[#This Row],[CLASIFICACIÓN (N)]],Tabla17[],2,0),"")</f>
        <v>Costos de ventas</v>
      </c>
      <c r="R745" s="3" t="str">
        <f>IFERROR(VLOOKUP(Presupuestos[[#This Row],[CLASIFICACIÓN (N)]],Tabla17[],3,0),"")</f>
        <v>Operativo</v>
      </c>
      <c r="S745" s="3" t="s">
        <v>16</v>
      </c>
      <c r="T745" s="3" t="str">
        <f>IFERROR(VLOOKUP(Presupuestos[[#This Row],[ALMACEN]],Tabla5[],2,0),"")</f>
        <v>Arequipa</v>
      </c>
      <c r="U745" s="19" t="str">
        <f>IFERROR(VLOOKUP(Presupuestos[[#This Row],[TIPO DE DOCUMENTO]],Tipo_Documento[],2,0)&amp;Presupuestos[[#This Row],[SERIE]]&amp;Presupuestos[[#This Row],[NUMERO]]&amp;Presupuestos[[#This Row],[RUC]],"")</f>
        <v>01F211242720320517252558</v>
      </c>
      <c r="V745" s="3" t="s">
        <v>120</v>
      </c>
      <c r="W745" s="7">
        <v>45877</v>
      </c>
      <c r="X745" s="7">
        <v>45877</v>
      </c>
      <c r="Y745" s="3" t="s">
        <v>829</v>
      </c>
      <c r="Z745" s="3">
        <v>2427203</v>
      </c>
      <c r="AA745" s="3">
        <f>IFERROR(VLOOKUP(Presupuestos[[#This Row],[RAZON SOCIAL]],CHOOSE({1,2},Clientes_Proveedores[Razon Social],Clientes_Proveedores[Ruc / Dni]),2,0),"-")</f>
        <v>20517252558</v>
      </c>
      <c r="AB745" s="31" t="s">
        <v>714</v>
      </c>
      <c r="AC745" s="3" t="s">
        <v>670</v>
      </c>
      <c r="AD745" s="5">
        <v>0.18</v>
      </c>
      <c r="AE745" s="6">
        <v>6.78</v>
      </c>
      <c r="AF745" s="6">
        <f>Presupuestos[[#This Row],[BASE]]*Presupuestos[[#This Row],[% IGV]]</f>
        <v>1.2203999999999999</v>
      </c>
      <c r="AG745" s="22">
        <f>ROUND(SUM(Presupuestos[[#This Row],[BASE]:[IGV]]),2)</f>
        <v>8</v>
      </c>
      <c r="AH745" s="9" t="str">
        <f>IF(Presupuestos[[#This Row],[MONEDA]]="USD",VLOOKUP(Presupuestos[[#This Row],[FECHA DE EMISION]],Tipo_Cambio[],3,0),"")</f>
        <v/>
      </c>
      <c r="AI745" s="22">
        <f>IFERROR(ROUND(IF(Presupuestos[[#This Row],[MONEDA]]="PEN",Presupuestos[[#This Row],[TOTAL]],Presupuestos[[#This Row],[TOTAL]]*Presupuestos[[#This Row],[TIPO DE CAMBIO]]),2),"")</f>
        <v>8</v>
      </c>
      <c r="AJ745" s="5"/>
      <c r="AK745" s="33" t="s">
        <v>671</v>
      </c>
      <c r="AL745" s="5" t="s">
        <v>715</v>
      </c>
      <c r="AM745" s="23" t="s">
        <v>671</v>
      </c>
      <c r="AN745" s="23" t="s">
        <v>671</v>
      </c>
      <c r="AO745" s="7">
        <f>IFERROR(VLOOKUP("1-"&amp;Presupuestos[[#This Row],[ID DOCUMENTO]],BD_Pagos[],7,0),"")</f>
        <v>45877</v>
      </c>
      <c r="AP745" s="16" t="str">
        <f>IFERROR(VLOOKUP("1-"&amp;Presupuestos[[#This Row],[ID DOCUMENTO]],BD_Pagos[],8,0),"")</f>
        <v>C_Ope_002</v>
      </c>
      <c r="AQ745" s="17">
        <f>IFERROR(VLOOKUP("1-"&amp;Presupuestos[[#This Row],[ID DOCUMENTO]],BD_Pagos[],9,0),"")</f>
        <v>25129</v>
      </c>
      <c r="AR745" s="54"/>
      <c r="AS745" s="7">
        <f>IFERROR(VLOOKUP("2-"&amp;Presupuestos[[#This Row],[ID DOCUMENTO]],BD_Pagos[],7,0),"")</f>
        <v>0</v>
      </c>
      <c r="AT745" s="16" t="str">
        <f>IFERROR(VLOOKUP("2-"&amp;Presupuestos[[#This Row],[ID DOCUMENTO]],BD_Pagos[],8,0),"")</f>
        <v/>
      </c>
      <c r="AU745" s="17">
        <f>IFERROR(VLOOKUP("2-"&amp;Presupuestos[[#This Row],[ID DOCUMENTO]],BD_Pagos[],9,0),"")</f>
        <v>0</v>
      </c>
      <c r="AV745" s="20">
        <f>IF(IFERROR(VLOOKUP("2-"&amp;Presupuestos[[#This Row],[ID DOCUMENTO]],BD_Pagos[],10,0),0)&gt;Presupuestos[[#This Row],[TOTAL SOLES]],Presupuestos[[#This Row],[TOTAL SOLES]],IFERROR(VLOOKUP("2-"&amp;Presupuestos[[#This Row],[ID DOCUMENTO]],BD_Pagos[],10,0),0))</f>
        <v>0</v>
      </c>
      <c r="AW745" s="7"/>
      <c r="AX745" s="16"/>
      <c r="AY745" s="17"/>
      <c r="AZ745" s="20"/>
      <c r="BA745" s="7"/>
      <c r="BB745" s="16"/>
      <c r="BC745" s="17"/>
      <c r="BD745" s="20"/>
      <c r="BE745" s="7">
        <f>IFERROR(VLOOKUP("5-"&amp;Presupuestos[[#This Row],[ID DOCUMENTO]],BD_Pagos[],7,0),"")</f>
        <v>0</v>
      </c>
      <c r="BF745" s="17">
        <f>IFERROR(VLOOKUP("5-"&amp;Presupuestos[[#This Row],[ID DOCUMENTO]],BD_Pagos[],9,0),"")</f>
        <v>0</v>
      </c>
      <c r="BG745" s="20">
        <f>IF(IFERROR(VLOOKUP("5-"&amp;Presupuestos[[#This Row],[ID DOCUMENTO]],BD_Pagos[],10,0),0)&gt;Presupuestos[[#This Row],[TOTAL SOLES]],Presupuestos[[#This Row],[TOTAL SOLES]],IFERROR(VLOOKUP("5-"&amp;Presupuestos[[#This Row],[ID DOCUMENTO]],BD_Pagos[],10,0),0))</f>
        <v>0</v>
      </c>
      <c r="BH745" s="7">
        <f>IFERROR(VLOOKUP("1-Detraccion"&amp;Presupuestos[[#This Row],[ID DOCUMENTO]],BD_Pagos[],2,0),"")</f>
        <v>0</v>
      </c>
      <c r="BI745" s="3" t="str">
        <f>IFERROR(VLOOKUP("1-Detraccion"&amp;Presupuestos[[#This Row],[ID DOCUMENTO]],BD_Pagos[],3,0),"")</f>
        <v/>
      </c>
      <c r="BJ745" s="3">
        <f>IFERROR(VLOOKUP("1-Detraccion"&amp;Presupuestos[[#This Row],[ID DOCUMENTO]],BD_Pagos[],4,0),"")</f>
        <v>0</v>
      </c>
      <c r="BK745" s="6">
        <f>IF(IFERROR(VLOOKUP("1-Detraccion"&amp;Presupuestos[[#This Row],[ID DOCUMENTO]],BD_Pagos[],5,0),0)&gt;Presupuestos[[#This Row],[TOTAL SOLES]],Presupuestos[[#This Row],[TOTAL SOLES]],IFERROR(VLOOKUP("1-Detraccion"&amp;Presupuestos[[#This Row],[ID DOCUMENTO]],BD_Pagos[],5,0),0))</f>
        <v>0</v>
      </c>
      <c r="BL745" s="6">
        <f>IF(IFERROR(VLOOKUP("1-Detraccion"&amp;Presupuestos[[#This Row],[ID DOCUMENTO]],BD_Pagos[],6,0),0)&gt;Presupuestos[[#This Row],[TOTAL SOLES]],Presupuestos[[#This Row],[TOTAL SOLES]],IFERROR(VLOOKUP("1-Detraccion"&amp;Presupuestos[[#This Row],[ID DOCUMENTO]],BD_Pagos[],6,0),0))</f>
        <v>0</v>
      </c>
      <c r="BM745" s="37"/>
      <c r="BN745" s="3"/>
      <c r="BO745" s="3"/>
      <c r="BP745" s="6"/>
      <c r="BQ74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45" s="23" t="str">
        <f>IF(Presupuestos[[#This Row],[SALDO ME-MN]]&gt;0,"PENDIENTE","CANCELADO")</f>
        <v>PENDIENTE</v>
      </c>
      <c r="BS745" s="23" t="str">
        <f>IF(COUNTIFS($U$4:$U744,Presupuestos[[#This Row],[ID DOCUMENTO]])&gt;=1,IF(B744=Presupuestos[[#This Row],[ID]],"OK","DOC. DUPLICADO"),"OK")</f>
        <v>OK</v>
      </c>
    </row>
    <row r="746" spans="2:71" ht="24" x14ac:dyDescent="0.25">
      <c r="B746" s="34">
        <f>IF(Presupuestos[[#This Row],[ID DOCUMENTO]]=U745,B745,IF(B745="ID",1,B745+1))</f>
        <v>718</v>
      </c>
      <c r="C746" s="2">
        <v>45877</v>
      </c>
      <c r="D746" s="2">
        <v>45877</v>
      </c>
      <c r="E746" s="3" t="s">
        <v>1782</v>
      </c>
      <c r="F746" s="25" t="s">
        <v>35</v>
      </c>
      <c r="G746" s="25" t="s">
        <v>223</v>
      </c>
      <c r="H746" s="25" t="s">
        <v>214</v>
      </c>
      <c r="I746" s="36" t="str">
        <f>IFERROR(VLOOKUP(Presupuestos[[#This Row],[AREA]]&amp;Presupuestos[[#This Row],[CONCEPTO]]&amp;Presupuestos[[#This Row],[DESCRIPCION]],Tabla28[[Columna1]:[CÓDIGO NUEVO]],2,0),"")</f>
        <v>P0303002</v>
      </c>
      <c r="J746" s="3" t="s">
        <v>666</v>
      </c>
      <c r="K746" s="3" t="s">
        <v>666</v>
      </c>
      <c r="L746" s="3" t="s">
        <v>666</v>
      </c>
      <c r="M746" s="31" t="s">
        <v>1787</v>
      </c>
      <c r="N746" s="3" t="s">
        <v>47</v>
      </c>
      <c r="O746" s="3" t="s">
        <v>308</v>
      </c>
      <c r="P746" s="3" t="s">
        <v>122</v>
      </c>
      <c r="Q746" s="3" t="str">
        <f>IFERROR(VLOOKUP(Presupuestos[[#This Row],[CLASIFICACIÓN (N)]],Tabla17[],2,0),"")</f>
        <v>Costos de ventas</v>
      </c>
      <c r="R746" s="3" t="str">
        <f>IFERROR(VLOOKUP(Presupuestos[[#This Row],[CLASIFICACIÓN (N)]],Tabla17[],3,0),"")</f>
        <v>Operativo</v>
      </c>
      <c r="S746" s="3" t="s">
        <v>16</v>
      </c>
      <c r="T746" s="3" t="str">
        <f>IFERROR(VLOOKUP(Presupuestos[[#This Row],[ALMACEN]],Tabla5[],2,0),"")</f>
        <v>Arequipa</v>
      </c>
      <c r="U746" s="19" t="str">
        <f>IFERROR(VLOOKUP(Presupuestos[[#This Row],[TIPO DE DOCUMENTO]],Tipo_Documento[],2,0)&amp;Presupuestos[[#This Row],[SERIE]]&amp;Presupuestos[[#This Row],[NUMERO]]&amp;Presupuestos[[#This Row],[RUC]],"")</f>
        <v>01F214213800220517252558</v>
      </c>
      <c r="V746" s="3" t="s">
        <v>120</v>
      </c>
      <c r="W746" s="7">
        <v>45877</v>
      </c>
      <c r="X746" s="7">
        <v>45877</v>
      </c>
      <c r="Y746" s="3" t="s">
        <v>716</v>
      </c>
      <c r="Z746" s="3">
        <v>2138002</v>
      </c>
      <c r="AA746" s="3">
        <f>IFERROR(VLOOKUP(Presupuestos[[#This Row],[RAZON SOCIAL]],CHOOSE({1,2},Clientes_Proveedores[Razon Social],Clientes_Proveedores[Ruc / Dni]),2,0),"-")</f>
        <v>20517252558</v>
      </c>
      <c r="AB746" s="31" t="s">
        <v>714</v>
      </c>
      <c r="AC746" s="3" t="s">
        <v>670</v>
      </c>
      <c r="AD746" s="5">
        <v>0.18</v>
      </c>
      <c r="AE746" s="6">
        <v>6.78</v>
      </c>
      <c r="AF746" s="6">
        <f>Presupuestos[[#This Row],[BASE]]*Presupuestos[[#This Row],[% IGV]]</f>
        <v>1.2203999999999999</v>
      </c>
      <c r="AG746" s="22">
        <f>ROUND(SUM(Presupuestos[[#This Row],[BASE]:[IGV]]),2)</f>
        <v>8</v>
      </c>
      <c r="AH746" s="9" t="str">
        <f>IF(Presupuestos[[#This Row],[MONEDA]]="USD",VLOOKUP(Presupuestos[[#This Row],[FECHA DE EMISION]],Tipo_Cambio[],3,0),"")</f>
        <v/>
      </c>
      <c r="AI746" s="22">
        <f>IFERROR(ROUND(IF(Presupuestos[[#This Row],[MONEDA]]="PEN",Presupuestos[[#This Row],[TOTAL]],Presupuestos[[#This Row],[TOTAL]]*Presupuestos[[#This Row],[TIPO DE CAMBIO]]),2),"")</f>
        <v>8</v>
      </c>
      <c r="AJ746" s="5"/>
      <c r="AK746" s="33" t="s">
        <v>671</v>
      </c>
      <c r="AL746" s="5" t="s">
        <v>715</v>
      </c>
      <c r="AM746" s="23" t="s">
        <v>671</v>
      </c>
      <c r="AN746" s="23" t="s">
        <v>671</v>
      </c>
      <c r="AO746" s="7">
        <f>IFERROR(VLOOKUP("1-"&amp;Presupuestos[[#This Row],[ID DOCUMENTO]],BD_Pagos[],7,0),"")</f>
        <v>45877</v>
      </c>
      <c r="AP746" s="16" t="str">
        <f>IFERROR(VLOOKUP("1-"&amp;Presupuestos[[#This Row],[ID DOCUMENTO]],BD_Pagos[],8,0),"")</f>
        <v>C_Ope_002</v>
      </c>
      <c r="AQ746" s="17">
        <f>IFERROR(VLOOKUP("1-"&amp;Presupuestos[[#This Row],[ID DOCUMENTO]],BD_Pagos[],9,0),"")</f>
        <v>25131</v>
      </c>
      <c r="AR746" s="54"/>
      <c r="AS746" s="7">
        <f>IFERROR(VLOOKUP("2-"&amp;Presupuestos[[#This Row],[ID DOCUMENTO]],BD_Pagos[],7,0),"")</f>
        <v>0</v>
      </c>
      <c r="AT746" s="16" t="str">
        <f>IFERROR(VLOOKUP("2-"&amp;Presupuestos[[#This Row],[ID DOCUMENTO]],BD_Pagos[],8,0),"")</f>
        <v/>
      </c>
      <c r="AU746" s="17">
        <f>IFERROR(VLOOKUP("2-"&amp;Presupuestos[[#This Row],[ID DOCUMENTO]],BD_Pagos[],9,0),"")</f>
        <v>0</v>
      </c>
      <c r="AV746" s="20">
        <f>IF(IFERROR(VLOOKUP("2-"&amp;Presupuestos[[#This Row],[ID DOCUMENTO]],BD_Pagos[],10,0),0)&gt;Presupuestos[[#This Row],[TOTAL SOLES]],Presupuestos[[#This Row],[TOTAL SOLES]],IFERROR(VLOOKUP("2-"&amp;Presupuestos[[#This Row],[ID DOCUMENTO]],BD_Pagos[],10,0),0))</f>
        <v>0</v>
      </c>
      <c r="AW746" s="7"/>
      <c r="AX746" s="16"/>
      <c r="AY746" s="17"/>
      <c r="AZ746" s="20"/>
      <c r="BA746" s="7"/>
      <c r="BB746" s="16"/>
      <c r="BC746" s="17"/>
      <c r="BD746" s="20"/>
      <c r="BE746" s="7">
        <f>IFERROR(VLOOKUP("5-"&amp;Presupuestos[[#This Row],[ID DOCUMENTO]],BD_Pagos[],7,0),"")</f>
        <v>0</v>
      </c>
      <c r="BF746" s="17">
        <f>IFERROR(VLOOKUP("5-"&amp;Presupuestos[[#This Row],[ID DOCUMENTO]],BD_Pagos[],9,0),"")</f>
        <v>0</v>
      </c>
      <c r="BG746" s="20">
        <f>IF(IFERROR(VLOOKUP("5-"&amp;Presupuestos[[#This Row],[ID DOCUMENTO]],BD_Pagos[],10,0),0)&gt;Presupuestos[[#This Row],[TOTAL SOLES]],Presupuestos[[#This Row],[TOTAL SOLES]],IFERROR(VLOOKUP("5-"&amp;Presupuestos[[#This Row],[ID DOCUMENTO]],BD_Pagos[],10,0),0))</f>
        <v>0</v>
      </c>
      <c r="BH746" s="7">
        <f>IFERROR(VLOOKUP("1-Detraccion"&amp;Presupuestos[[#This Row],[ID DOCUMENTO]],BD_Pagos[],2,0),"")</f>
        <v>0</v>
      </c>
      <c r="BI746" s="3" t="str">
        <f>IFERROR(VLOOKUP("1-Detraccion"&amp;Presupuestos[[#This Row],[ID DOCUMENTO]],BD_Pagos[],3,0),"")</f>
        <v/>
      </c>
      <c r="BJ746" s="3">
        <f>IFERROR(VLOOKUP("1-Detraccion"&amp;Presupuestos[[#This Row],[ID DOCUMENTO]],BD_Pagos[],4,0),"")</f>
        <v>0</v>
      </c>
      <c r="BK746" s="6">
        <f>IF(IFERROR(VLOOKUP("1-Detraccion"&amp;Presupuestos[[#This Row],[ID DOCUMENTO]],BD_Pagos[],5,0),0)&gt;Presupuestos[[#This Row],[TOTAL SOLES]],Presupuestos[[#This Row],[TOTAL SOLES]],IFERROR(VLOOKUP("1-Detraccion"&amp;Presupuestos[[#This Row],[ID DOCUMENTO]],BD_Pagos[],5,0),0))</f>
        <v>0</v>
      </c>
      <c r="BL746" s="6">
        <f>IF(IFERROR(VLOOKUP("1-Detraccion"&amp;Presupuestos[[#This Row],[ID DOCUMENTO]],BD_Pagos[],6,0),0)&gt;Presupuestos[[#This Row],[TOTAL SOLES]],Presupuestos[[#This Row],[TOTAL SOLES]],IFERROR(VLOOKUP("1-Detraccion"&amp;Presupuestos[[#This Row],[ID DOCUMENTO]],BD_Pagos[],6,0),0))</f>
        <v>0</v>
      </c>
      <c r="BM746" s="37"/>
      <c r="BN746" s="3"/>
      <c r="BO746" s="3"/>
      <c r="BP746" s="6"/>
      <c r="BQ74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46" s="23" t="str">
        <f>IF(Presupuestos[[#This Row],[SALDO ME-MN]]&gt;0,"PENDIENTE","CANCELADO")</f>
        <v>PENDIENTE</v>
      </c>
      <c r="BS746" s="23" t="str">
        <f>IF(COUNTIFS($U$4:$U745,Presupuestos[[#This Row],[ID DOCUMENTO]])&gt;=1,IF(B745=Presupuestos[[#This Row],[ID]],"OK","DOC. DUPLICADO"),"OK")</f>
        <v>OK</v>
      </c>
    </row>
    <row r="747" spans="2:71" ht="24" x14ac:dyDescent="0.25">
      <c r="B747" s="34">
        <f>IF(Presupuestos[[#This Row],[ID DOCUMENTO]]=U746,B746,IF(B746="ID",1,B746+1))</f>
        <v>719</v>
      </c>
      <c r="C747" s="2">
        <v>45877</v>
      </c>
      <c r="D747" s="2">
        <v>45877</v>
      </c>
      <c r="E747" s="3" t="s">
        <v>1782</v>
      </c>
      <c r="F747" s="25" t="s">
        <v>35</v>
      </c>
      <c r="G747" s="25" t="s">
        <v>223</v>
      </c>
      <c r="H747" s="25" t="s">
        <v>199</v>
      </c>
      <c r="I747" s="36" t="str">
        <f>IFERROR(VLOOKUP(Presupuestos[[#This Row],[AREA]]&amp;Presupuestos[[#This Row],[CONCEPTO]]&amp;Presupuestos[[#This Row],[DESCRIPCION]],Tabla28[[Columna1]:[CÓDIGO NUEVO]],2,0),"")</f>
        <v>P0303001</v>
      </c>
      <c r="J747" s="3" t="s">
        <v>666</v>
      </c>
      <c r="K747" s="3" t="s">
        <v>666</v>
      </c>
      <c r="L747" s="3" t="s">
        <v>666</v>
      </c>
      <c r="M747" s="31" t="s">
        <v>1788</v>
      </c>
      <c r="N747" s="3" t="s">
        <v>47</v>
      </c>
      <c r="O747" s="3" t="s">
        <v>300</v>
      </c>
      <c r="P747" s="3" t="s">
        <v>122</v>
      </c>
      <c r="Q747" s="3" t="str">
        <f>IFERROR(VLOOKUP(Presupuestos[[#This Row],[CLASIFICACIÓN (N)]],Tabla17[],2,0),"")</f>
        <v>Costos de ventas</v>
      </c>
      <c r="R747" s="3" t="str">
        <f>IFERROR(VLOOKUP(Presupuestos[[#This Row],[CLASIFICACIÓN (N)]],Tabla17[],3,0),"")</f>
        <v>Operativo</v>
      </c>
      <c r="S747" s="3" t="s">
        <v>16</v>
      </c>
      <c r="T747" s="3" t="str">
        <f>IFERROR(VLOOKUP(Presupuestos[[#This Row],[ALMACEN]],Tabla5[],2,0),"")</f>
        <v>Arequipa</v>
      </c>
      <c r="U747" s="19" t="str">
        <f>IFERROR(VLOOKUP(Presupuestos[[#This Row],[TIPO DE DOCUMENTO]],Tipo_Documento[],2,0)&amp;Presupuestos[[#This Row],[SERIE]]&amp;Presupuestos[[#This Row],[NUMERO]]&amp;Presupuestos[[#This Row],[RUC]],"")</f>
        <v>01F00213522520124952850</v>
      </c>
      <c r="V747" s="3" t="s">
        <v>120</v>
      </c>
      <c r="W747" s="7">
        <v>45877</v>
      </c>
      <c r="X747" s="7">
        <v>45877</v>
      </c>
      <c r="Y747" s="3" t="s">
        <v>721</v>
      </c>
      <c r="Z747" s="3">
        <v>135225</v>
      </c>
      <c r="AA747" s="3">
        <f>IFERROR(VLOOKUP(Presupuestos[[#This Row],[RAZON SOCIAL]],CHOOSE({1,2},Clientes_Proveedores[Razon Social],Clientes_Proveedores[Ruc / Dni]),2,0),"-")</f>
        <v>20124952850</v>
      </c>
      <c r="AB747" s="31" t="s">
        <v>722</v>
      </c>
      <c r="AC747" s="3" t="s">
        <v>670</v>
      </c>
      <c r="AD747" s="5">
        <v>0.18</v>
      </c>
      <c r="AE747" s="6">
        <v>8.4749999999999996</v>
      </c>
      <c r="AF747" s="6">
        <f>Presupuestos[[#This Row],[BASE]]*Presupuestos[[#This Row],[% IGV]]</f>
        <v>1.5254999999999999</v>
      </c>
      <c r="AG747" s="22">
        <f>ROUND(SUM(Presupuestos[[#This Row],[BASE]:[IGV]]),2)</f>
        <v>10</v>
      </c>
      <c r="AH747" s="9" t="str">
        <f>IF(Presupuestos[[#This Row],[MONEDA]]="USD",VLOOKUP(Presupuestos[[#This Row],[FECHA DE EMISION]],Tipo_Cambio[],3,0),"")</f>
        <v/>
      </c>
      <c r="AI747" s="22">
        <f>IFERROR(ROUND(IF(Presupuestos[[#This Row],[MONEDA]]="PEN",Presupuestos[[#This Row],[TOTAL]],Presupuestos[[#This Row],[TOTAL]]*Presupuestos[[#This Row],[TIPO DE CAMBIO]]),2),"")</f>
        <v>10</v>
      </c>
      <c r="AJ747" s="5"/>
      <c r="AK747" s="33" t="s">
        <v>671</v>
      </c>
      <c r="AL747" s="5" t="s">
        <v>715</v>
      </c>
      <c r="AM747" s="23" t="s">
        <v>671</v>
      </c>
      <c r="AN747" s="23" t="s">
        <v>671</v>
      </c>
      <c r="AO747" s="7">
        <f>IFERROR(VLOOKUP("1-"&amp;Presupuestos[[#This Row],[ID DOCUMENTO]],BD_Pagos[],7,0),"")</f>
        <v>45877</v>
      </c>
      <c r="AP747" s="16" t="str">
        <f>IFERROR(VLOOKUP("1-"&amp;Presupuestos[[#This Row],[ID DOCUMENTO]],BD_Pagos[],8,0),"")</f>
        <v>C_Ope_002</v>
      </c>
      <c r="AQ747" s="17">
        <f>IFERROR(VLOOKUP("1-"&amp;Presupuestos[[#This Row],[ID DOCUMENTO]],BD_Pagos[],9,0),"")</f>
        <v>25130</v>
      </c>
      <c r="AR747" s="54"/>
      <c r="AS747" s="7">
        <f>IFERROR(VLOOKUP("2-"&amp;Presupuestos[[#This Row],[ID DOCUMENTO]],BD_Pagos[],7,0),"")</f>
        <v>0</v>
      </c>
      <c r="AT747" s="16" t="str">
        <f>IFERROR(VLOOKUP("2-"&amp;Presupuestos[[#This Row],[ID DOCUMENTO]],BD_Pagos[],8,0),"")</f>
        <v/>
      </c>
      <c r="AU747" s="17">
        <f>IFERROR(VLOOKUP("2-"&amp;Presupuestos[[#This Row],[ID DOCUMENTO]],BD_Pagos[],9,0),"")</f>
        <v>0</v>
      </c>
      <c r="AV747" s="20">
        <f>IF(IFERROR(VLOOKUP("2-"&amp;Presupuestos[[#This Row],[ID DOCUMENTO]],BD_Pagos[],10,0),0)&gt;Presupuestos[[#This Row],[TOTAL SOLES]],Presupuestos[[#This Row],[TOTAL SOLES]],IFERROR(VLOOKUP("2-"&amp;Presupuestos[[#This Row],[ID DOCUMENTO]],BD_Pagos[],10,0),0))</f>
        <v>0</v>
      </c>
      <c r="AW747" s="7"/>
      <c r="AX747" s="16"/>
      <c r="AY747" s="17"/>
      <c r="AZ747" s="20"/>
      <c r="BA747" s="7"/>
      <c r="BB747" s="16"/>
      <c r="BC747" s="17"/>
      <c r="BD747" s="20"/>
      <c r="BE747" s="7">
        <f>IFERROR(VLOOKUP("5-"&amp;Presupuestos[[#This Row],[ID DOCUMENTO]],BD_Pagos[],7,0),"")</f>
        <v>0</v>
      </c>
      <c r="BF747" s="17">
        <f>IFERROR(VLOOKUP("5-"&amp;Presupuestos[[#This Row],[ID DOCUMENTO]],BD_Pagos[],9,0),"")</f>
        <v>0</v>
      </c>
      <c r="BG747" s="20">
        <f>IF(IFERROR(VLOOKUP("5-"&amp;Presupuestos[[#This Row],[ID DOCUMENTO]],BD_Pagos[],10,0),0)&gt;Presupuestos[[#This Row],[TOTAL SOLES]],Presupuestos[[#This Row],[TOTAL SOLES]],IFERROR(VLOOKUP("5-"&amp;Presupuestos[[#This Row],[ID DOCUMENTO]],BD_Pagos[],10,0),0))</f>
        <v>0</v>
      </c>
      <c r="BH747" s="7">
        <f>IFERROR(VLOOKUP("1-Detraccion"&amp;Presupuestos[[#This Row],[ID DOCUMENTO]],BD_Pagos[],2,0),"")</f>
        <v>0</v>
      </c>
      <c r="BI747" s="3" t="str">
        <f>IFERROR(VLOOKUP("1-Detraccion"&amp;Presupuestos[[#This Row],[ID DOCUMENTO]],BD_Pagos[],3,0),"")</f>
        <v/>
      </c>
      <c r="BJ747" s="3">
        <f>IFERROR(VLOOKUP("1-Detraccion"&amp;Presupuestos[[#This Row],[ID DOCUMENTO]],BD_Pagos[],4,0),"")</f>
        <v>0</v>
      </c>
      <c r="BK747" s="6">
        <f>IF(IFERROR(VLOOKUP("1-Detraccion"&amp;Presupuestos[[#This Row],[ID DOCUMENTO]],BD_Pagos[],5,0),0)&gt;Presupuestos[[#This Row],[TOTAL SOLES]],Presupuestos[[#This Row],[TOTAL SOLES]],IFERROR(VLOOKUP("1-Detraccion"&amp;Presupuestos[[#This Row],[ID DOCUMENTO]],BD_Pagos[],5,0),0))</f>
        <v>0</v>
      </c>
      <c r="BL747" s="6">
        <f>IF(IFERROR(VLOOKUP("1-Detraccion"&amp;Presupuestos[[#This Row],[ID DOCUMENTO]],BD_Pagos[],6,0),0)&gt;Presupuestos[[#This Row],[TOTAL SOLES]],Presupuestos[[#This Row],[TOTAL SOLES]],IFERROR(VLOOKUP("1-Detraccion"&amp;Presupuestos[[#This Row],[ID DOCUMENTO]],BD_Pagos[],6,0),0))</f>
        <v>0</v>
      </c>
      <c r="BM747" s="37"/>
      <c r="BN747" s="3"/>
      <c r="BO747" s="3"/>
      <c r="BP747" s="6"/>
      <c r="BQ74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747" s="23" t="str">
        <f>IF(Presupuestos[[#This Row],[SALDO ME-MN]]&gt;0,"PENDIENTE","CANCELADO")</f>
        <v>PENDIENTE</v>
      </c>
      <c r="BS747" s="23" t="str">
        <f>IF(COUNTIFS($U$4:$U746,Presupuestos[[#This Row],[ID DOCUMENTO]])&gt;=1,IF(B746=Presupuestos[[#This Row],[ID]],"OK","DOC. DUPLICADO"),"OK")</f>
        <v>OK</v>
      </c>
    </row>
    <row r="748" spans="2:71" x14ac:dyDescent="0.25">
      <c r="B748" s="34">
        <f>IF(Presupuestos[[#This Row],[ID DOCUMENTO]]=U747,B747,IF(B747="ID",1,B747+1))</f>
        <v>720</v>
      </c>
      <c r="C748" s="2">
        <v>45880</v>
      </c>
      <c r="D748" s="2">
        <v>45880</v>
      </c>
      <c r="E748" s="3" t="s">
        <v>1782</v>
      </c>
      <c r="F748" s="25" t="s">
        <v>35</v>
      </c>
      <c r="G748" s="25" t="s">
        <v>223</v>
      </c>
      <c r="H748" s="25" t="s">
        <v>214</v>
      </c>
      <c r="I748" s="36" t="str">
        <f>IFERROR(VLOOKUP(Presupuestos[[#This Row],[AREA]]&amp;Presupuestos[[#This Row],[CONCEPTO]]&amp;Presupuestos[[#This Row],[DESCRIPCION]],Tabla28[[Columna1]:[CÓDIGO NUEVO]],2,0),"")</f>
        <v>P0303002</v>
      </c>
      <c r="J748" s="3" t="s">
        <v>666</v>
      </c>
      <c r="K748" s="3" t="s">
        <v>666</v>
      </c>
      <c r="L748" s="3" t="s">
        <v>666</v>
      </c>
      <c r="M748" s="31" t="s">
        <v>1789</v>
      </c>
      <c r="N748" s="3" t="s">
        <v>47</v>
      </c>
      <c r="O748" s="3" t="s">
        <v>300</v>
      </c>
      <c r="P748" s="3" t="s">
        <v>122</v>
      </c>
      <c r="Q748" s="3" t="str">
        <f>IFERROR(VLOOKUP(Presupuestos[[#This Row],[CLASIFICACIÓN (N)]],Tabla17[],2,0),"")</f>
        <v>Costos de ventas</v>
      </c>
      <c r="R748" s="3" t="str">
        <f>IFERROR(VLOOKUP(Presupuestos[[#This Row],[CLASIFICACIÓN (N)]],Tabla17[],3,0),"")</f>
        <v>Operativo</v>
      </c>
      <c r="S748" s="3" t="s">
        <v>16</v>
      </c>
      <c r="T748" s="3" t="str">
        <f>IFERROR(VLOOKUP(Presupuestos[[#This Row],[ALMACEN]],Tabla5[],2,0),"")</f>
        <v>Arequipa</v>
      </c>
      <c r="U748" s="19" t="str">
        <f>IFERROR(VLOOKUP(Presupuestos[[#This Row],[TIPO DE DOCUMENTO]],Tipo_Documento[],2,0)&amp;Presupuestos[[#This Row],[SERIE]]&amp;Presupuestos[[#This Row],[NUMERO]]&amp;Presupuestos[[#This Row],[RUC]],"")</f>
        <v>01F211243068920517252558</v>
      </c>
      <c r="V748" s="3" t="s">
        <v>120</v>
      </c>
      <c r="W748" s="7">
        <v>45880</v>
      </c>
      <c r="X748" s="7">
        <v>45880</v>
      </c>
      <c r="Y748" s="3" t="s">
        <v>829</v>
      </c>
      <c r="Z748" s="3">
        <v>2430689</v>
      </c>
      <c r="AA748" s="3">
        <f>IFERROR(VLOOKUP(Presupuestos[[#This Row],[RAZON SOCIAL]],CHOOSE({1,2},Clientes_Proveedores[Razon Social],Clientes_Proveedores[Ruc / Dni]),2,0),"-")</f>
        <v>20517252558</v>
      </c>
      <c r="AB748" s="31" t="s">
        <v>714</v>
      </c>
      <c r="AC748" s="3" t="s">
        <v>670</v>
      </c>
      <c r="AD748" s="5">
        <v>0.18</v>
      </c>
      <c r="AE748" s="6">
        <v>6.78</v>
      </c>
      <c r="AF748" s="6">
        <f>Presupuestos[[#This Row],[BASE]]*Presupuestos[[#This Row],[% IGV]]</f>
        <v>1.2203999999999999</v>
      </c>
      <c r="AG748" s="22">
        <f>ROUND(SUM(Presupuestos[[#This Row],[BASE]:[IGV]]),2)</f>
        <v>8</v>
      </c>
      <c r="AH748" s="9" t="str">
        <f>IF(Presupuestos[[#This Row],[MONEDA]]="USD",VLOOKUP(Presupuestos[[#This Row],[FECHA DE EMISION]],Tipo_Cambio[],3,0),"")</f>
        <v/>
      </c>
      <c r="AI748" s="22">
        <f>IFERROR(ROUND(IF(Presupuestos[[#This Row],[MONEDA]]="PEN",Presupuestos[[#This Row],[TOTAL]],Presupuestos[[#This Row],[TOTAL]]*Presupuestos[[#This Row],[TIPO DE CAMBIO]]),2),"")</f>
        <v>8</v>
      </c>
      <c r="AJ748" s="5"/>
      <c r="AK748" s="33" t="s">
        <v>671</v>
      </c>
      <c r="AL748" s="5" t="s">
        <v>715</v>
      </c>
      <c r="AM748" s="23" t="s">
        <v>671</v>
      </c>
      <c r="AN748" s="23" t="s">
        <v>671</v>
      </c>
      <c r="AO748" s="7">
        <f>IFERROR(VLOOKUP("1-"&amp;Presupuestos[[#This Row],[ID DOCUMENTO]],BD_Pagos[],7,0),"")</f>
        <v>45880</v>
      </c>
      <c r="AP748" s="16" t="str">
        <f>IFERROR(VLOOKUP("1-"&amp;Presupuestos[[#This Row],[ID DOCUMENTO]],BD_Pagos[],8,0),"")</f>
        <v>C_Ope_002</v>
      </c>
      <c r="AQ748" s="17">
        <f>IFERROR(VLOOKUP("1-"&amp;Presupuestos[[#This Row],[ID DOCUMENTO]],BD_Pagos[],9,0),"")</f>
        <v>25132</v>
      </c>
      <c r="AR748" s="54"/>
      <c r="AS748" s="7">
        <f>IFERROR(VLOOKUP("2-"&amp;Presupuestos[[#This Row],[ID DOCUMENTO]],BD_Pagos[],7,0),"")</f>
        <v>0</v>
      </c>
      <c r="AT748" s="16" t="str">
        <f>IFERROR(VLOOKUP("2-"&amp;Presupuestos[[#This Row],[ID DOCUMENTO]],BD_Pagos[],8,0),"")</f>
        <v/>
      </c>
      <c r="AU748" s="17">
        <f>IFERROR(VLOOKUP("2-"&amp;Presupuestos[[#This Row],[ID DOCUMENTO]],BD_Pagos[],9,0),"")</f>
        <v>0</v>
      </c>
      <c r="AV748" s="20">
        <f>IF(IFERROR(VLOOKUP("2-"&amp;Presupuestos[[#This Row],[ID DOCUMENTO]],BD_Pagos[],10,0),0)&gt;Presupuestos[[#This Row],[TOTAL SOLES]],Presupuestos[[#This Row],[TOTAL SOLES]],IFERROR(VLOOKUP("2-"&amp;Presupuestos[[#This Row],[ID DOCUMENTO]],BD_Pagos[],10,0),0))</f>
        <v>0</v>
      </c>
      <c r="AW748" s="7"/>
      <c r="AX748" s="16"/>
      <c r="AY748" s="17"/>
      <c r="AZ748" s="20"/>
      <c r="BA748" s="7"/>
      <c r="BB748" s="16"/>
      <c r="BC748" s="17"/>
      <c r="BD748" s="20"/>
      <c r="BE748" s="7">
        <f>IFERROR(VLOOKUP("5-"&amp;Presupuestos[[#This Row],[ID DOCUMENTO]],BD_Pagos[],7,0),"")</f>
        <v>0</v>
      </c>
      <c r="BF748" s="17">
        <f>IFERROR(VLOOKUP("5-"&amp;Presupuestos[[#This Row],[ID DOCUMENTO]],BD_Pagos[],9,0),"")</f>
        <v>0</v>
      </c>
      <c r="BG748" s="20">
        <f>IF(IFERROR(VLOOKUP("5-"&amp;Presupuestos[[#This Row],[ID DOCUMENTO]],BD_Pagos[],10,0),0)&gt;Presupuestos[[#This Row],[TOTAL SOLES]],Presupuestos[[#This Row],[TOTAL SOLES]],IFERROR(VLOOKUP("5-"&amp;Presupuestos[[#This Row],[ID DOCUMENTO]],BD_Pagos[],10,0),0))</f>
        <v>0</v>
      </c>
      <c r="BH748" s="7">
        <f>IFERROR(VLOOKUP("1-Detraccion"&amp;Presupuestos[[#This Row],[ID DOCUMENTO]],BD_Pagos[],2,0),"")</f>
        <v>0</v>
      </c>
      <c r="BI748" s="3" t="str">
        <f>IFERROR(VLOOKUP("1-Detraccion"&amp;Presupuestos[[#This Row],[ID DOCUMENTO]],BD_Pagos[],3,0),"")</f>
        <v/>
      </c>
      <c r="BJ748" s="3">
        <f>IFERROR(VLOOKUP("1-Detraccion"&amp;Presupuestos[[#This Row],[ID DOCUMENTO]],BD_Pagos[],4,0),"")</f>
        <v>0</v>
      </c>
      <c r="BK748" s="6">
        <f>IF(IFERROR(VLOOKUP("1-Detraccion"&amp;Presupuestos[[#This Row],[ID DOCUMENTO]],BD_Pagos[],5,0),0)&gt;Presupuestos[[#This Row],[TOTAL SOLES]],Presupuestos[[#This Row],[TOTAL SOLES]],IFERROR(VLOOKUP("1-Detraccion"&amp;Presupuestos[[#This Row],[ID DOCUMENTO]],BD_Pagos[],5,0),0))</f>
        <v>0</v>
      </c>
      <c r="BL748" s="6">
        <f>IF(IFERROR(VLOOKUP("1-Detraccion"&amp;Presupuestos[[#This Row],[ID DOCUMENTO]],BD_Pagos[],6,0),0)&gt;Presupuestos[[#This Row],[TOTAL SOLES]],Presupuestos[[#This Row],[TOTAL SOLES]],IFERROR(VLOOKUP("1-Detraccion"&amp;Presupuestos[[#This Row],[ID DOCUMENTO]],BD_Pagos[],6,0),0))</f>
        <v>0</v>
      </c>
      <c r="BM748" s="37"/>
      <c r="BN748" s="3"/>
      <c r="BO748" s="3"/>
      <c r="BP748" s="6"/>
      <c r="BQ74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48" s="23" t="str">
        <f>IF(Presupuestos[[#This Row],[SALDO ME-MN]]&gt;0,"PENDIENTE","CANCELADO")</f>
        <v>PENDIENTE</v>
      </c>
      <c r="BS748" s="23" t="str">
        <f>IF(COUNTIFS($U$4:$U747,Presupuestos[[#This Row],[ID DOCUMENTO]])&gt;=1,IF(B747=Presupuestos[[#This Row],[ID]],"OK","DOC. DUPLICADO"),"OK")</f>
        <v>OK</v>
      </c>
    </row>
    <row r="749" spans="2:71" x14ac:dyDescent="0.25">
      <c r="B749" s="34">
        <f>IF(Presupuestos[[#This Row],[ID DOCUMENTO]]=U748,B748,IF(B748="ID",1,B748+1))</f>
        <v>721</v>
      </c>
      <c r="C749" s="2">
        <v>45880</v>
      </c>
      <c r="D749" s="2">
        <v>45880</v>
      </c>
      <c r="E749" s="3" t="s">
        <v>1782</v>
      </c>
      <c r="F749" s="25" t="s">
        <v>35</v>
      </c>
      <c r="G749" s="25" t="s">
        <v>223</v>
      </c>
      <c r="H749" s="25" t="s">
        <v>214</v>
      </c>
      <c r="I749" s="36" t="str">
        <f>IFERROR(VLOOKUP(Presupuestos[[#This Row],[AREA]]&amp;Presupuestos[[#This Row],[CONCEPTO]]&amp;Presupuestos[[#This Row],[DESCRIPCION]],Tabla28[[Columna1]:[CÓDIGO NUEVO]],2,0),"")</f>
        <v>P0303002</v>
      </c>
      <c r="J749" s="3" t="s">
        <v>666</v>
      </c>
      <c r="K749" s="3" t="s">
        <v>666</v>
      </c>
      <c r="L749" s="3" t="s">
        <v>666</v>
      </c>
      <c r="M749" s="31" t="s">
        <v>1790</v>
      </c>
      <c r="N749" s="3" t="s">
        <v>47</v>
      </c>
      <c r="O749" s="3" t="s">
        <v>308</v>
      </c>
      <c r="P749" s="3" t="s">
        <v>122</v>
      </c>
      <c r="Q749" s="3" t="str">
        <f>IFERROR(VLOOKUP(Presupuestos[[#This Row],[CLASIFICACIÓN (N)]],Tabla17[],2,0),"")</f>
        <v>Costos de ventas</v>
      </c>
      <c r="R749" s="3" t="str">
        <f>IFERROR(VLOOKUP(Presupuestos[[#This Row],[CLASIFICACIÓN (N)]],Tabla17[],3,0),"")</f>
        <v>Operativo</v>
      </c>
      <c r="S749" s="3" t="s">
        <v>16</v>
      </c>
      <c r="T749" s="3" t="str">
        <f>IFERROR(VLOOKUP(Presupuestos[[#This Row],[ALMACEN]],Tabla5[],2,0),"")</f>
        <v>Arequipa</v>
      </c>
      <c r="U749" s="19" t="str">
        <f>IFERROR(VLOOKUP(Presupuestos[[#This Row],[TIPO DE DOCUMENTO]],Tipo_Documento[],2,0)&amp;Presupuestos[[#This Row],[SERIE]]&amp;Presupuestos[[#This Row],[NUMERO]]&amp;Presupuestos[[#This Row],[RUC]],"")</f>
        <v>01F214214115020517252558</v>
      </c>
      <c r="V749" s="3" t="s">
        <v>120</v>
      </c>
      <c r="W749" s="7">
        <v>45880</v>
      </c>
      <c r="X749" s="7">
        <v>45880</v>
      </c>
      <c r="Y749" s="3" t="s">
        <v>716</v>
      </c>
      <c r="Z749" s="3">
        <v>2141150</v>
      </c>
      <c r="AA749" s="3">
        <f>IFERROR(VLOOKUP(Presupuestos[[#This Row],[RAZON SOCIAL]],CHOOSE({1,2},Clientes_Proveedores[Razon Social],Clientes_Proveedores[Ruc / Dni]),2,0),"-")</f>
        <v>20517252558</v>
      </c>
      <c r="AB749" s="31" t="s">
        <v>714</v>
      </c>
      <c r="AC749" s="3" t="s">
        <v>670</v>
      </c>
      <c r="AD749" s="5">
        <v>0.18</v>
      </c>
      <c r="AE749" s="6">
        <v>6.78</v>
      </c>
      <c r="AF749" s="6">
        <f>Presupuestos[[#This Row],[BASE]]*Presupuestos[[#This Row],[% IGV]]</f>
        <v>1.2203999999999999</v>
      </c>
      <c r="AG749" s="22">
        <f>ROUND(SUM(Presupuestos[[#This Row],[BASE]:[IGV]]),2)</f>
        <v>8</v>
      </c>
      <c r="AH749" s="9" t="str">
        <f>IF(Presupuestos[[#This Row],[MONEDA]]="USD",VLOOKUP(Presupuestos[[#This Row],[FECHA DE EMISION]],Tipo_Cambio[],3,0),"")</f>
        <v/>
      </c>
      <c r="AI749" s="22">
        <f>IFERROR(ROUND(IF(Presupuestos[[#This Row],[MONEDA]]="PEN",Presupuestos[[#This Row],[TOTAL]],Presupuestos[[#This Row],[TOTAL]]*Presupuestos[[#This Row],[TIPO DE CAMBIO]]),2),"")</f>
        <v>8</v>
      </c>
      <c r="AJ749" s="5"/>
      <c r="AK749" s="33" t="s">
        <v>671</v>
      </c>
      <c r="AL749" s="5" t="s">
        <v>715</v>
      </c>
      <c r="AM749" s="23" t="s">
        <v>671</v>
      </c>
      <c r="AN749" s="23" t="s">
        <v>671</v>
      </c>
      <c r="AO749" s="7">
        <f>IFERROR(VLOOKUP("1-"&amp;Presupuestos[[#This Row],[ID DOCUMENTO]],BD_Pagos[],7,0),"")</f>
        <v>45880</v>
      </c>
      <c r="AP749" s="16" t="str">
        <f>IFERROR(VLOOKUP("1-"&amp;Presupuestos[[#This Row],[ID DOCUMENTO]],BD_Pagos[],8,0),"")</f>
        <v>C_Ope_002</v>
      </c>
      <c r="AQ749" s="17">
        <f>IFERROR(VLOOKUP("1-"&amp;Presupuestos[[#This Row],[ID DOCUMENTO]],BD_Pagos[],9,0),"")</f>
        <v>25134</v>
      </c>
      <c r="AR749" s="54"/>
      <c r="AS749" s="7">
        <f>IFERROR(VLOOKUP("2-"&amp;Presupuestos[[#This Row],[ID DOCUMENTO]],BD_Pagos[],7,0),"")</f>
        <v>0</v>
      </c>
      <c r="AT749" s="16" t="str">
        <f>IFERROR(VLOOKUP("2-"&amp;Presupuestos[[#This Row],[ID DOCUMENTO]],BD_Pagos[],8,0),"")</f>
        <v/>
      </c>
      <c r="AU749" s="17">
        <f>IFERROR(VLOOKUP("2-"&amp;Presupuestos[[#This Row],[ID DOCUMENTO]],BD_Pagos[],9,0),"")</f>
        <v>0</v>
      </c>
      <c r="AV749" s="20">
        <f>IF(IFERROR(VLOOKUP("2-"&amp;Presupuestos[[#This Row],[ID DOCUMENTO]],BD_Pagos[],10,0),0)&gt;Presupuestos[[#This Row],[TOTAL SOLES]],Presupuestos[[#This Row],[TOTAL SOLES]],IFERROR(VLOOKUP("2-"&amp;Presupuestos[[#This Row],[ID DOCUMENTO]],BD_Pagos[],10,0),0))</f>
        <v>0</v>
      </c>
      <c r="AW749" s="7"/>
      <c r="AX749" s="16"/>
      <c r="AY749" s="17"/>
      <c r="AZ749" s="20"/>
      <c r="BA749" s="7"/>
      <c r="BB749" s="16"/>
      <c r="BC749" s="17"/>
      <c r="BD749" s="20"/>
      <c r="BE749" s="7">
        <f>IFERROR(VLOOKUP("5-"&amp;Presupuestos[[#This Row],[ID DOCUMENTO]],BD_Pagos[],7,0),"")</f>
        <v>0</v>
      </c>
      <c r="BF749" s="17">
        <f>IFERROR(VLOOKUP("5-"&amp;Presupuestos[[#This Row],[ID DOCUMENTO]],BD_Pagos[],9,0),"")</f>
        <v>0</v>
      </c>
      <c r="BG749" s="20">
        <f>IF(IFERROR(VLOOKUP("5-"&amp;Presupuestos[[#This Row],[ID DOCUMENTO]],BD_Pagos[],10,0),0)&gt;Presupuestos[[#This Row],[TOTAL SOLES]],Presupuestos[[#This Row],[TOTAL SOLES]],IFERROR(VLOOKUP("5-"&amp;Presupuestos[[#This Row],[ID DOCUMENTO]],BD_Pagos[],10,0),0))</f>
        <v>0</v>
      </c>
      <c r="BH749" s="7">
        <f>IFERROR(VLOOKUP("1-Detraccion"&amp;Presupuestos[[#This Row],[ID DOCUMENTO]],BD_Pagos[],2,0),"")</f>
        <v>0</v>
      </c>
      <c r="BI749" s="3" t="str">
        <f>IFERROR(VLOOKUP("1-Detraccion"&amp;Presupuestos[[#This Row],[ID DOCUMENTO]],BD_Pagos[],3,0),"")</f>
        <v/>
      </c>
      <c r="BJ749" s="3">
        <f>IFERROR(VLOOKUP("1-Detraccion"&amp;Presupuestos[[#This Row],[ID DOCUMENTO]],BD_Pagos[],4,0),"")</f>
        <v>0</v>
      </c>
      <c r="BK749" s="6">
        <f>IF(IFERROR(VLOOKUP("1-Detraccion"&amp;Presupuestos[[#This Row],[ID DOCUMENTO]],BD_Pagos[],5,0),0)&gt;Presupuestos[[#This Row],[TOTAL SOLES]],Presupuestos[[#This Row],[TOTAL SOLES]],IFERROR(VLOOKUP("1-Detraccion"&amp;Presupuestos[[#This Row],[ID DOCUMENTO]],BD_Pagos[],5,0),0))</f>
        <v>0</v>
      </c>
      <c r="BL749" s="6">
        <f>IF(IFERROR(VLOOKUP("1-Detraccion"&amp;Presupuestos[[#This Row],[ID DOCUMENTO]],BD_Pagos[],6,0),0)&gt;Presupuestos[[#This Row],[TOTAL SOLES]],Presupuestos[[#This Row],[TOTAL SOLES]],IFERROR(VLOOKUP("1-Detraccion"&amp;Presupuestos[[#This Row],[ID DOCUMENTO]],BD_Pagos[],6,0),0))</f>
        <v>0</v>
      </c>
      <c r="BM749" s="37"/>
      <c r="BN749" s="3"/>
      <c r="BO749" s="3"/>
      <c r="BP749" s="6"/>
      <c r="BQ74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749" s="23" t="str">
        <f>IF(Presupuestos[[#This Row],[SALDO ME-MN]]&gt;0,"PENDIENTE","CANCELADO")</f>
        <v>PENDIENTE</v>
      </c>
      <c r="BS749" s="23" t="str">
        <f>IF(COUNTIFS($U$4:$U748,Presupuestos[[#This Row],[ID DOCUMENTO]])&gt;=1,IF(B748=Presupuestos[[#This Row],[ID]],"OK","DOC. DUPLICADO"),"OK")</f>
        <v>OK</v>
      </c>
    </row>
    <row r="750" spans="2:71" ht="24" x14ac:dyDescent="0.25">
      <c r="B750" s="34">
        <f>IF(Presupuestos[[#This Row],[ID DOCUMENTO]]=U749,B749,IF(B749="ID",1,B749+1))</f>
        <v>722</v>
      </c>
      <c r="C750" s="2">
        <v>45880</v>
      </c>
      <c r="D750" s="2">
        <v>45880</v>
      </c>
      <c r="E750" s="3" t="s">
        <v>1782</v>
      </c>
      <c r="F750" s="25" t="s">
        <v>35</v>
      </c>
      <c r="G750" s="25" t="s">
        <v>223</v>
      </c>
      <c r="H750" s="25" t="s">
        <v>199</v>
      </c>
      <c r="I750" s="36" t="str">
        <f>IFERROR(VLOOKUP(Presupuestos[[#This Row],[AREA]]&amp;Presupuestos[[#This Row],[CONCEPTO]]&amp;Presupuestos[[#This Row],[DESCRIPCION]],Tabla28[[Columna1]:[CÓDIGO NUEVO]],2,0),"")</f>
        <v>P0303001</v>
      </c>
      <c r="J750" s="3" t="s">
        <v>666</v>
      </c>
      <c r="K750" s="3" t="s">
        <v>666</v>
      </c>
      <c r="L750" s="3" t="s">
        <v>666</v>
      </c>
      <c r="M750" s="31" t="s">
        <v>1791</v>
      </c>
      <c r="N750" s="3" t="s">
        <v>47</v>
      </c>
      <c r="O750" s="3" t="s">
        <v>308</v>
      </c>
      <c r="P750" s="3" t="s">
        <v>122</v>
      </c>
      <c r="Q750" s="3" t="str">
        <f>IFERROR(VLOOKUP(Presupuestos[[#This Row],[CLASIFICACIÓN (N)]],Tabla17[],2,0),"")</f>
        <v>Costos de ventas</v>
      </c>
      <c r="R750" s="3" t="str">
        <f>IFERROR(VLOOKUP(Presupuestos[[#This Row],[CLASIFICACIÓN (N)]],Tabla17[],3,0),"")</f>
        <v>Operativo</v>
      </c>
      <c r="S750" s="3" t="s">
        <v>16</v>
      </c>
      <c r="T750" s="3" t="str">
        <f>IFERROR(VLOOKUP(Presupuestos[[#This Row],[ALMACEN]],Tabla5[],2,0),"")</f>
        <v>Arequipa</v>
      </c>
      <c r="U750" s="19" t="str">
        <f>IFERROR(VLOOKUP(Presupuestos[[#This Row],[TIPO DE DOCUMENTO]],Tipo_Documento[],2,0)&amp;Presupuestos[[#This Row],[SERIE]]&amp;Presupuestos[[#This Row],[NUMERO]]&amp;Presupuestos[[#This Row],[RUC]],"")</f>
        <v>01FE021729920259858934</v>
      </c>
      <c r="V750" s="3" t="s">
        <v>120</v>
      </c>
      <c r="W750" s="7">
        <v>45880</v>
      </c>
      <c r="X750" s="7">
        <v>45880</v>
      </c>
      <c r="Y750" s="3" t="s">
        <v>841</v>
      </c>
      <c r="Z750" s="3">
        <v>17299</v>
      </c>
      <c r="AA750" s="3">
        <f>IFERROR(VLOOKUP(Presupuestos[[#This Row],[RAZON SOCIAL]],CHOOSE({1,2},Clientes_Proveedores[Razon Social],Clientes_Proveedores[Ruc / Dni]),2,0),"-")</f>
        <v>20259858934</v>
      </c>
      <c r="AB750" s="31" t="s">
        <v>842</v>
      </c>
      <c r="AC750" s="3" t="s">
        <v>670</v>
      </c>
      <c r="AD750" s="5">
        <v>0.18</v>
      </c>
      <c r="AE750" s="6">
        <v>16.949000000000002</v>
      </c>
      <c r="AF750" s="6">
        <f>Presupuestos[[#This Row],[BASE]]*Presupuestos[[#This Row],[% IGV]]</f>
        <v>3.0508200000000003</v>
      </c>
      <c r="AG750" s="22">
        <f>ROUND(SUM(Presupuestos[[#This Row],[BASE]:[IGV]]),2)</f>
        <v>20</v>
      </c>
      <c r="AH750" s="9" t="str">
        <f>IF(Presupuestos[[#This Row],[MONEDA]]="USD",VLOOKUP(Presupuestos[[#This Row],[FECHA DE EMISION]],Tipo_Cambio[],3,0),"")</f>
        <v/>
      </c>
      <c r="AI750" s="22">
        <f>IFERROR(ROUND(IF(Presupuestos[[#This Row],[MONEDA]]="PEN",Presupuestos[[#This Row],[TOTAL]],Presupuestos[[#This Row],[TOTAL]]*Presupuestos[[#This Row],[TIPO DE CAMBIO]]),2),"")</f>
        <v>20</v>
      </c>
      <c r="AJ750" s="5"/>
      <c r="AK750" s="33" t="s">
        <v>671</v>
      </c>
      <c r="AL750" s="5" t="s">
        <v>715</v>
      </c>
      <c r="AM750" s="23" t="s">
        <v>671</v>
      </c>
      <c r="AN750" s="23" t="s">
        <v>671</v>
      </c>
      <c r="AO750" s="7">
        <f>IFERROR(VLOOKUP("1-"&amp;Presupuestos[[#This Row],[ID DOCUMENTO]],BD_Pagos[],7,0),"")</f>
        <v>45880</v>
      </c>
      <c r="AP750" s="16" t="str">
        <f>IFERROR(VLOOKUP("1-"&amp;Presupuestos[[#This Row],[ID DOCUMENTO]],BD_Pagos[],8,0),"")</f>
        <v>C_Ope_002</v>
      </c>
      <c r="AQ750" s="17">
        <f>IFERROR(VLOOKUP("1-"&amp;Presupuestos[[#This Row],[ID DOCUMENTO]],BD_Pagos[],9,0),"")</f>
        <v>25133</v>
      </c>
      <c r="AR750" s="54"/>
      <c r="AS750" s="7">
        <f>IFERROR(VLOOKUP("2-"&amp;Presupuestos[[#This Row],[ID DOCUMENTO]],BD_Pagos[],7,0),"")</f>
        <v>0</v>
      </c>
      <c r="AT750" s="16" t="str">
        <f>IFERROR(VLOOKUP("2-"&amp;Presupuestos[[#This Row],[ID DOCUMENTO]],BD_Pagos[],8,0),"")</f>
        <v/>
      </c>
      <c r="AU750" s="17">
        <f>IFERROR(VLOOKUP("2-"&amp;Presupuestos[[#This Row],[ID DOCUMENTO]],BD_Pagos[],9,0),"")</f>
        <v>0</v>
      </c>
      <c r="AV750" s="20">
        <f>IF(IFERROR(VLOOKUP("2-"&amp;Presupuestos[[#This Row],[ID DOCUMENTO]],BD_Pagos[],10,0),0)&gt;Presupuestos[[#This Row],[TOTAL SOLES]],Presupuestos[[#This Row],[TOTAL SOLES]],IFERROR(VLOOKUP("2-"&amp;Presupuestos[[#This Row],[ID DOCUMENTO]],BD_Pagos[],10,0),0))</f>
        <v>0</v>
      </c>
      <c r="AW750" s="7"/>
      <c r="AX750" s="16"/>
      <c r="AY750" s="17"/>
      <c r="AZ750" s="20"/>
      <c r="BA750" s="7"/>
      <c r="BB750" s="16"/>
      <c r="BC750" s="17"/>
      <c r="BD750" s="20"/>
      <c r="BE750" s="7">
        <f>IFERROR(VLOOKUP("5-"&amp;Presupuestos[[#This Row],[ID DOCUMENTO]],BD_Pagos[],7,0),"")</f>
        <v>0</v>
      </c>
      <c r="BF750" s="17">
        <f>IFERROR(VLOOKUP("5-"&amp;Presupuestos[[#This Row],[ID DOCUMENTO]],BD_Pagos[],9,0),"")</f>
        <v>0</v>
      </c>
      <c r="BG750" s="20">
        <f>IF(IFERROR(VLOOKUP("5-"&amp;Presupuestos[[#This Row],[ID DOCUMENTO]],BD_Pagos[],10,0),0)&gt;Presupuestos[[#This Row],[TOTAL SOLES]],Presupuestos[[#This Row],[TOTAL SOLES]],IFERROR(VLOOKUP("5-"&amp;Presupuestos[[#This Row],[ID DOCUMENTO]],BD_Pagos[],10,0),0))</f>
        <v>0</v>
      </c>
      <c r="BH750" s="7">
        <f>IFERROR(VLOOKUP("1-Detraccion"&amp;Presupuestos[[#This Row],[ID DOCUMENTO]],BD_Pagos[],2,0),"")</f>
        <v>0</v>
      </c>
      <c r="BI750" s="3" t="str">
        <f>IFERROR(VLOOKUP("1-Detraccion"&amp;Presupuestos[[#This Row],[ID DOCUMENTO]],BD_Pagos[],3,0),"")</f>
        <v/>
      </c>
      <c r="BJ750" s="3">
        <f>IFERROR(VLOOKUP("1-Detraccion"&amp;Presupuestos[[#This Row],[ID DOCUMENTO]],BD_Pagos[],4,0),"")</f>
        <v>0</v>
      </c>
      <c r="BK750" s="6">
        <f>IF(IFERROR(VLOOKUP("1-Detraccion"&amp;Presupuestos[[#This Row],[ID DOCUMENTO]],BD_Pagos[],5,0),0)&gt;Presupuestos[[#This Row],[TOTAL SOLES]],Presupuestos[[#This Row],[TOTAL SOLES]],IFERROR(VLOOKUP("1-Detraccion"&amp;Presupuestos[[#This Row],[ID DOCUMENTO]],BD_Pagos[],5,0),0))</f>
        <v>0</v>
      </c>
      <c r="BL750" s="6">
        <f>IF(IFERROR(VLOOKUP("1-Detraccion"&amp;Presupuestos[[#This Row],[ID DOCUMENTO]],BD_Pagos[],6,0),0)&gt;Presupuestos[[#This Row],[TOTAL SOLES]],Presupuestos[[#This Row],[TOTAL SOLES]],IFERROR(VLOOKUP("1-Detraccion"&amp;Presupuestos[[#This Row],[ID DOCUMENTO]],BD_Pagos[],6,0),0))</f>
        <v>0</v>
      </c>
      <c r="BM750" s="37"/>
      <c r="BN750" s="3"/>
      <c r="BO750" s="3"/>
      <c r="BP750" s="6"/>
      <c r="BQ75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750" s="23" t="str">
        <f>IF(Presupuestos[[#This Row],[SALDO ME-MN]]&gt;0,"PENDIENTE","CANCELADO")</f>
        <v>PENDIENTE</v>
      </c>
      <c r="BS750" s="23" t="str">
        <f>IF(COUNTIFS($U$4:$U749,Presupuestos[[#This Row],[ID DOCUMENTO]])&gt;=1,IF(B749=Presupuestos[[#This Row],[ID]],"OK","DOC. DUPLICADO"),"OK")</f>
        <v>OK</v>
      </c>
    </row>
    <row r="751" spans="2:71" x14ac:dyDescent="0.25">
      <c r="B751" s="34">
        <f>IF(Presupuestos[[#This Row],[ID DOCUMENTO]]=U750,B750,IF(B750="ID",1,B750+1))</f>
        <v>723</v>
      </c>
      <c r="C751" s="2">
        <v>45880</v>
      </c>
      <c r="D751" s="2">
        <v>45880</v>
      </c>
      <c r="E751" s="3" t="s">
        <v>1782</v>
      </c>
      <c r="F751" s="25" t="s">
        <v>35</v>
      </c>
      <c r="G751" s="25" t="s">
        <v>223</v>
      </c>
      <c r="H751" s="25" t="s">
        <v>199</v>
      </c>
      <c r="I751" s="36" t="str">
        <f>IFERROR(VLOOKUP(Presupuestos[[#This Row],[AREA]]&amp;Presupuestos[[#This Row],[CONCEPTO]]&amp;Presupuestos[[#This Row],[DESCRIPCION]],Tabla28[[Columna1]:[CÓDIGO NUEVO]],2,0),"")</f>
        <v>P0303001</v>
      </c>
      <c r="J751" s="3" t="s">
        <v>666</v>
      </c>
      <c r="K751" s="3" t="s">
        <v>666</v>
      </c>
      <c r="L751" s="3" t="s">
        <v>666</v>
      </c>
      <c r="M751" s="31" t="s">
        <v>1792</v>
      </c>
      <c r="N751" s="3" t="s">
        <v>47</v>
      </c>
      <c r="O751" s="3" t="s">
        <v>308</v>
      </c>
      <c r="P751" s="3" t="s">
        <v>122</v>
      </c>
      <c r="Q751" s="3" t="str">
        <f>IFERROR(VLOOKUP(Presupuestos[[#This Row],[CLASIFICACIÓN (N)]],Tabla17[],2,0),"")</f>
        <v>Costos de ventas</v>
      </c>
      <c r="R751" s="3" t="str">
        <f>IFERROR(VLOOKUP(Presupuestos[[#This Row],[CLASIFICACIÓN (N)]],Tabla17[],3,0),"")</f>
        <v>Operativo</v>
      </c>
      <c r="S751" s="3" t="s">
        <v>16</v>
      </c>
      <c r="T751" s="3" t="str">
        <f>IFERROR(VLOOKUP(Presupuestos[[#This Row],[ALMACEN]],Tabla5[],2,0),"")</f>
        <v>Arequipa</v>
      </c>
      <c r="U751" s="19" t="str">
        <f>IFERROR(VLOOKUP(Presupuestos[[#This Row],[TIPO DE DOCUMENTO]],Tipo_Documento[],2,0)&amp;Presupuestos[[#This Row],[SERIE]]&amp;Presupuestos[[#This Row],[NUMERO]]&amp;Presupuestos[[#This Row],[RUC]],"")</f>
        <v>01FT01210920612112500</v>
      </c>
      <c r="V751" s="3" t="s">
        <v>120</v>
      </c>
      <c r="W751" s="7">
        <v>45880</v>
      </c>
      <c r="X751" s="7">
        <v>45880</v>
      </c>
      <c r="Y751" s="3" t="s">
        <v>845</v>
      </c>
      <c r="Z751" s="3">
        <v>2109</v>
      </c>
      <c r="AA751" s="3">
        <f>IFERROR(VLOOKUP(Presupuestos[[#This Row],[RAZON SOCIAL]],CHOOSE({1,2},Clientes_Proveedores[Razon Social],Clientes_Proveedores[Ruc / Dni]),2,0),"-")</f>
        <v>20612112500</v>
      </c>
      <c r="AB751" s="31" t="s">
        <v>846</v>
      </c>
      <c r="AC751" s="3" t="s">
        <v>670</v>
      </c>
      <c r="AD751" s="5">
        <v>0.18</v>
      </c>
      <c r="AE751" s="6">
        <v>8.4749999999999996</v>
      </c>
      <c r="AF751" s="6">
        <f>Presupuestos[[#This Row],[BASE]]*Presupuestos[[#This Row],[% IGV]]</f>
        <v>1.5254999999999999</v>
      </c>
      <c r="AG751" s="22">
        <f>ROUND(SUM(Presupuestos[[#This Row],[BASE]:[IGV]]),2)</f>
        <v>10</v>
      </c>
      <c r="AH751" s="9" t="str">
        <f>IF(Presupuestos[[#This Row],[MONEDA]]="USD",VLOOKUP(Presupuestos[[#This Row],[FECHA DE EMISION]],Tipo_Cambio[],3,0),"")</f>
        <v/>
      </c>
      <c r="AI751" s="22">
        <f>IFERROR(ROUND(IF(Presupuestos[[#This Row],[MONEDA]]="PEN",Presupuestos[[#This Row],[TOTAL]],Presupuestos[[#This Row],[TOTAL]]*Presupuestos[[#This Row],[TIPO DE CAMBIO]]),2),"")</f>
        <v>10</v>
      </c>
      <c r="AJ751" s="5"/>
      <c r="AK751" s="33" t="s">
        <v>671</v>
      </c>
      <c r="AL751" s="5" t="s">
        <v>715</v>
      </c>
      <c r="AM751" s="23" t="s">
        <v>671</v>
      </c>
      <c r="AN751" s="23" t="s">
        <v>671</v>
      </c>
      <c r="AO751" s="7">
        <f>IFERROR(VLOOKUP("1-"&amp;Presupuestos[[#This Row],[ID DOCUMENTO]],BD_Pagos[],7,0),"")</f>
        <v>45880</v>
      </c>
      <c r="AP751" s="16" t="str">
        <f>IFERROR(VLOOKUP("1-"&amp;Presupuestos[[#This Row],[ID DOCUMENTO]],BD_Pagos[],8,0),"")</f>
        <v>C_Ope_002</v>
      </c>
      <c r="AQ751" s="17">
        <f>IFERROR(VLOOKUP("1-"&amp;Presupuestos[[#This Row],[ID DOCUMENTO]],BD_Pagos[],9,0),"")</f>
        <v>25135</v>
      </c>
      <c r="AR751" s="54"/>
      <c r="AS751" s="7">
        <f>IFERROR(VLOOKUP("2-"&amp;Presupuestos[[#This Row],[ID DOCUMENTO]],BD_Pagos[],7,0),"")</f>
        <v>0</v>
      </c>
      <c r="AT751" s="16" t="str">
        <f>IFERROR(VLOOKUP("2-"&amp;Presupuestos[[#This Row],[ID DOCUMENTO]],BD_Pagos[],8,0),"")</f>
        <v/>
      </c>
      <c r="AU751" s="17">
        <f>IFERROR(VLOOKUP("2-"&amp;Presupuestos[[#This Row],[ID DOCUMENTO]],BD_Pagos[],9,0),"")</f>
        <v>0</v>
      </c>
      <c r="AV751" s="20">
        <f>IF(IFERROR(VLOOKUP("2-"&amp;Presupuestos[[#This Row],[ID DOCUMENTO]],BD_Pagos[],10,0),0)&gt;Presupuestos[[#This Row],[TOTAL SOLES]],Presupuestos[[#This Row],[TOTAL SOLES]],IFERROR(VLOOKUP("2-"&amp;Presupuestos[[#This Row],[ID DOCUMENTO]],BD_Pagos[],10,0),0))</f>
        <v>0</v>
      </c>
      <c r="AW751" s="7"/>
      <c r="AX751" s="16"/>
      <c r="AY751" s="17"/>
      <c r="AZ751" s="20"/>
      <c r="BA751" s="7"/>
      <c r="BB751" s="16"/>
      <c r="BC751" s="17"/>
      <c r="BD751" s="20"/>
      <c r="BE751" s="7">
        <f>IFERROR(VLOOKUP("5-"&amp;Presupuestos[[#This Row],[ID DOCUMENTO]],BD_Pagos[],7,0),"")</f>
        <v>0</v>
      </c>
      <c r="BF751" s="17">
        <f>IFERROR(VLOOKUP("5-"&amp;Presupuestos[[#This Row],[ID DOCUMENTO]],BD_Pagos[],9,0),"")</f>
        <v>0</v>
      </c>
      <c r="BG751" s="20">
        <f>IF(IFERROR(VLOOKUP("5-"&amp;Presupuestos[[#This Row],[ID DOCUMENTO]],BD_Pagos[],10,0),0)&gt;Presupuestos[[#This Row],[TOTAL SOLES]],Presupuestos[[#This Row],[TOTAL SOLES]],IFERROR(VLOOKUP("5-"&amp;Presupuestos[[#This Row],[ID DOCUMENTO]],BD_Pagos[],10,0),0))</f>
        <v>0</v>
      </c>
      <c r="BH751" s="7">
        <f>IFERROR(VLOOKUP("1-Detraccion"&amp;Presupuestos[[#This Row],[ID DOCUMENTO]],BD_Pagos[],2,0),"")</f>
        <v>0</v>
      </c>
      <c r="BI751" s="3" t="str">
        <f>IFERROR(VLOOKUP("1-Detraccion"&amp;Presupuestos[[#This Row],[ID DOCUMENTO]],BD_Pagos[],3,0),"")</f>
        <v/>
      </c>
      <c r="BJ751" s="3">
        <f>IFERROR(VLOOKUP("1-Detraccion"&amp;Presupuestos[[#This Row],[ID DOCUMENTO]],BD_Pagos[],4,0),"")</f>
        <v>0</v>
      </c>
      <c r="BK751" s="6">
        <f>IF(IFERROR(VLOOKUP("1-Detraccion"&amp;Presupuestos[[#This Row],[ID DOCUMENTO]],BD_Pagos[],5,0),0)&gt;Presupuestos[[#This Row],[TOTAL SOLES]],Presupuestos[[#This Row],[TOTAL SOLES]],IFERROR(VLOOKUP("1-Detraccion"&amp;Presupuestos[[#This Row],[ID DOCUMENTO]],BD_Pagos[],5,0),0))</f>
        <v>0</v>
      </c>
      <c r="BL751" s="6">
        <f>IF(IFERROR(VLOOKUP("1-Detraccion"&amp;Presupuestos[[#This Row],[ID DOCUMENTO]],BD_Pagos[],6,0),0)&gt;Presupuestos[[#This Row],[TOTAL SOLES]],Presupuestos[[#This Row],[TOTAL SOLES]],IFERROR(VLOOKUP("1-Detraccion"&amp;Presupuestos[[#This Row],[ID DOCUMENTO]],BD_Pagos[],6,0),0))</f>
        <v>0</v>
      </c>
      <c r="BM751" s="37"/>
      <c r="BN751" s="3"/>
      <c r="BO751" s="3"/>
      <c r="BP751" s="6"/>
      <c r="BQ75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751" s="23" t="str">
        <f>IF(Presupuestos[[#This Row],[SALDO ME-MN]]&gt;0,"PENDIENTE","CANCELADO")</f>
        <v>PENDIENTE</v>
      </c>
      <c r="BS751" s="23" t="str">
        <f>IF(COUNTIFS($U$4:$U750,Presupuestos[[#This Row],[ID DOCUMENTO]])&gt;=1,IF(B750=Presupuestos[[#This Row],[ID]],"OK","DOC. DUPLICADO"),"OK")</f>
        <v>OK</v>
      </c>
    </row>
    <row r="752" spans="2:71" ht="60" x14ac:dyDescent="0.25">
      <c r="B752" s="34">
        <f>IF(Presupuestos[[#This Row],[ID DOCUMENTO]]=U751,B751,IF(B751="ID",1,B751+1))</f>
        <v>724</v>
      </c>
      <c r="C752" s="2">
        <v>45882</v>
      </c>
      <c r="D752" s="2">
        <v>45882</v>
      </c>
      <c r="E752" s="3" t="s">
        <v>1236</v>
      </c>
      <c r="F752" s="25" t="s">
        <v>35</v>
      </c>
      <c r="G752" s="25" t="s">
        <v>19</v>
      </c>
      <c r="H752" s="25" t="s">
        <v>228</v>
      </c>
      <c r="I752" s="36" t="str">
        <f>IFERROR(VLOOKUP(Presupuestos[[#This Row],[AREA]]&amp;Presupuestos[[#This Row],[CONCEPTO]]&amp;Presupuestos[[#This Row],[DESCRIPCION]],Tabla28[[Columna1]:[CÓDIGO NUEVO]],2,0),"")</f>
        <v>P0307003</v>
      </c>
      <c r="J752" s="3" t="s">
        <v>666</v>
      </c>
      <c r="K752" s="3" t="s">
        <v>666</v>
      </c>
      <c r="L752" s="3" t="s">
        <v>666</v>
      </c>
      <c r="M752" s="31" t="s">
        <v>1793</v>
      </c>
      <c r="N752" s="3"/>
      <c r="O752" s="3" t="s">
        <v>300</v>
      </c>
      <c r="P752" s="3" t="s">
        <v>127</v>
      </c>
      <c r="Q752" s="3" t="str">
        <f>IFERROR(VLOOKUP(Presupuestos[[#This Row],[CLASIFICACIÓN (N)]],Tabla17[],2,0),"")</f>
        <v>Gastos operativos</v>
      </c>
      <c r="R752" s="3" t="str">
        <f>IFERROR(VLOOKUP(Presupuestos[[#This Row],[CLASIFICACIÓN (N)]],Tabla17[],3,0),"")</f>
        <v>Operativo</v>
      </c>
      <c r="S752" s="3" t="s">
        <v>16</v>
      </c>
      <c r="T752" s="3" t="str">
        <f>IFERROR(VLOOKUP(Presupuestos[[#This Row],[ALMACEN]],Tabla5[],2,0),"")</f>
        <v>Arequipa</v>
      </c>
      <c r="U752" s="19" t="str">
        <f>IFERROR(VLOOKUP(Presupuestos[[#This Row],[TIPO DE DOCUMENTO]],Tipo_Documento[],2,0)&amp;Presupuestos[[#This Row],[SERIE]]&amp;Presupuestos[[#This Row],[NUMERO]]&amp;Presupuestos[[#This Row],[RUC]],"")</f>
        <v>PLM329973195103</v>
      </c>
      <c r="V752" s="3" t="s">
        <v>171</v>
      </c>
      <c r="W752" s="7">
        <v>45883</v>
      </c>
      <c r="X752" s="7">
        <v>45883</v>
      </c>
      <c r="Y752" s="3">
        <v>3</v>
      </c>
      <c r="Z752" s="3">
        <v>299</v>
      </c>
      <c r="AA752" s="3">
        <f>IFERROR(VLOOKUP(Presupuestos[[#This Row],[RAZON SOCIAL]],CHOOSE({1,2},Clientes_Proveedores[Razon Social],Clientes_Proveedores[Ruc / Dni]),2,0),"-")</f>
        <v>73195103</v>
      </c>
      <c r="AB752" s="31" t="s">
        <v>1239</v>
      </c>
      <c r="AC752" s="3" t="s">
        <v>670</v>
      </c>
      <c r="AD752" s="5"/>
      <c r="AE752" s="6">
        <v>124</v>
      </c>
      <c r="AF752" s="6">
        <f>Presupuestos[[#This Row],[BASE]]*Presupuestos[[#This Row],[% IGV]]</f>
        <v>0</v>
      </c>
      <c r="AG752" s="22">
        <f>ROUND(SUM(Presupuestos[[#This Row],[BASE]:[IGV]]),2)</f>
        <v>124</v>
      </c>
      <c r="AH752" s="9" t="str">
        <f>IF(Presupuestos[[#This Row],[MONEDA]]="USD",VLOOKUP(Presupuestos[[#This Row],[FECHA DE EMISION]],Tipo_Cambio[],3,0),"")</f>
        <v/>
      </c>
      <c r="AI752" s="22">
        <f>IFERROR(ROUND(IF(Presupuestos[[#This Row],[MONEDA]]="PEN",Presupuestos[[#This Row],[TOTAL]],Presupuestos[[#This Row],[TOTAL]]*Presupuestos[[#This Row],[TIPO DE CAMBIO]]),2),"")</f>
        <v>124</v>
      </c>
      <c r="AJ752" s="5"/>
      <c r="AK752" s="33" t="s">
        <v>671</v>
      </c>
      <c r="AL752" s="5" t="s">
        <v>672</v>
      </c>
      <c r="AM752" s="23" t="s">
        <v>671</v>
      </c>
      <c r="AN752" s="23" t="s">
        <v>671</v>
      </c>
      <c r="AO752" s="7">
        <f>IFERROR(VLOOKUP("1-"&amp;Presupuestos[[#This Row],[ID DOCUMENTO]],BD_Pagos[],7,0),"")</f>
        <v>45883</v>
      </c>
      <c r="AP752" s="16" t="str">
        <f>IFERROR(VLOOKUP("1-"&amp;Presupuestos[[#This Row],[ID DOCUMENTO]],BD_Pagos[],8,0),"")</f>
        <v>C-Tesoreria</v>
      </c>
      <c r="AQ752" s="17" t="str">
        <f>IFERROR(VLOOKUP("1-"&amp;Presupuestos[[#This Row],[ID DOCUMENTO]],BD_Pagos[],9,0),"")</f>
        <v>001-12588</v>
      </c>
      <c r="AR752" s="54"/>
      <c r="AS752" s="7">
        <f>IFERROR(VLOOKUP("2-"&amp;Presupuestos[[#This Row],[ID DOCUMENTO]],BD_Pagos[],7,0),"")</f>
        <v>0</v>
      </c>
      <c r="AT752" s="16" t="str">
        <f>IFERROR(VLOOKUP("2-"&amp;Presupuestos[[#This Row],[ID DOCUMENTO]],BD_Pagos[],8,0),"")</f>
        <v/>
      </c>
      <c r="AU752" s="17">
        <f>IFERROR(VLOOKUP("2-"&amp;Presupuestos[[#This Row],[ID DOCUMENTO]],BD_Pagos[],9,0),"")</f>
        <v>0</v>
      </c>
      <c r="AV752" s="20">
        <f>IF(IFERROR(VLOOKUP("2-"&amp;Presupuestos[[#This Row],[ID DOCUMENTO]],BD_Pagos[],10,0),0)&gt;Presupuestos[[#This Row],[TOTAL SOLES]],Presupuestos[[#This Row],[TOTAL SOLES]],IFERROR(VLOOKUP("2-"&amp;Presupuestos[[#This Row],[ID DOCUMENTO]],BD_Pagos[],10,0),0))</f>
        <v>0</v>
      </c>
      <c r="AW752" s="7"/>
      <c r="AX752" s="16"/>
      <c r="AY752" s="17"/>
      <c r="AZ752" s="20"/>
      <c r="BA752" s="7"/>
      <c r="BB752" s="16"/>
      <c r="BC752" s="17"/>
      <c r="BD752" s="20"/>
      <c r="BE752" s="7">
        <f>IFERROR(VLOOKUP("5-"&amp;Presupuestos[[#This Row],[ID DOCUMENTO]],BD_Pagos[],7,0),"")</f>
        <v>0</v>
      </c>
      <c r="BF752" s="17">
        <f>IFERROR(VLOOKUP("5-"&amp;Presupuestos[[#This Row],[ID DOCUMENTO]],BD_Pagos[],9,0),"")</f>
        <v>0</v>
      </c>
      <c r="BG752" s="20">
        <f>IF(IFERROR(VLOOKUP("5-"&amp;Presupuestos[[#This Row],[ID DOCUMENTO]],BD_Pagos[],10,0),0)&gt;Presupuestos[[#This Row],[TOTAL SOLES]],Presupuestos[[#This Row],[TOTAL SOLES]],IFERROR(VLOOKUP("5-"&amp;Presupuestos[[#This Row],[ID DOCUMENTO]],BD_Pagos[],10,0),0))</f>
        <v>0</v>
      </c>
      <c r="BH752" s="7">
        <f>IFERROR(VLOOKUP("1-Detraccion"&amp;Presupuestos[[#This Row],[ID DOCUMENTO]],BD_Pagos[],2,0),"")</f>
        <v>0</v>
      </c>
      <c r="BI752" s="3" t="str">
        <f>IFERROR(VLOOKUP("1-Detraccion"&amp;Presupuestos[[#This Row],[ID DOCUMENTO]],BD_Pagos[],3,0),"")</f>
        <v/>
      </c>
      <c r="BJ752" s="3">
        <f>IFERROR(VLOOKUP("1-Detraccion"&amp;Presupuestos[[#This Row],[ID DOCUMENTO]],BD_Pagos[],4,0),"")</f>
        <v>0</v>
      </c>
      <c r="BK752" s="6">
        <f>IF(IFERROR(VLOOKUP("1-Detraccion"&amp;Presupuestos[[#This Row],[ID DOCUMENTO]],BD_Pagos[],5,0),0)&gt;Presupuestos[[#This Row],[TOTAL SOLES]],Presupuestos[[#This Row],[TOTAL SOLES]],IFERROR(VLOOKUP("1-Detraccion"&amp;Presupuestos[[#This Row],[ID DOCUMENTO]],BD_Pagos[],5,0),0))</f>
        <v>0</v>
      </c>
      <c r="BL752" s="6">
        <f>IF(IFERROR(VLOOKUP("1-Detraccion"&amp;Presupuestos[[#This Row],[ID DOCUMENTO]],BD_Pagos[],6,0),0)&gt;Presupuestos[[#This Row],[TOTAL SOLES]],Presupuestos[[#This Row],[TOTAL SOLES]],IFERROR(VLOOKUP("1-Detraccion"&amp;Presupuestos[[#This Row],[ID DOCUMENTO]],BD_Pagos[],6,0),0))</f>
        <v>0</v>
      </c>
      <c r="BM752" s="37"/>
      <c r="BN752" s="3"/>
      <c r="BO752" s="3"/>
      <c r="BP752" s="6"/>
      <c r="BQ75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124</v>
      </c>
      <c r="BR752" s="23" t="str">
        <f>IF(Presupuestos[[#This Row],[SALDO ME-MN]]&gt;0,"PENDIENTE","CANCELADO")</f>
        <v>PENDIENTE</v>
      </c>
      <c r="BS752" s="23" t="str">
        <f>IF(COUNTIFS($U$4:$U751,Presupuestos[[#This Row],[ID DOCUMENTO]])&gt;=1,IF(B751=Presupuestos[[#This Row],[ID]],"OK","DOC. DUPLICADO"),"OK")</f>
        <v>OK</v>
      </c>
    </row>
    <row r="753" spans="2:71" ht="36" x14ac:dyDescent="0.25">
      <c r="B753" s="34">
        <f>IF(Presupuestos[[#This Row],[ID DOCUMENTO]]=U752,B752,IF(B752="ID",1,B752+1))</f>
        <v>725</v>
      </c>
      <c r="C753" s="2">
        <v>45880</v>
      </c>
      <c r="D753" s="2">
        <v>45880</v>
      </c>
      <c r="E753" s="3" t="s">
        <v>665</v>
      </c>
      <c r="F753" s="25" t="s">
        <v>35</v>
      </c>
      <c r="G753" s="25" t="s">
        <v>233</v>
      </c>
      <c r="H753" s="25" t="s">
        <v>227</v>
      </c>
      <c r="I753" s="36" t="str">
        <f>IFERROR(VLOOKUP(Presupuestos[[#This Row],[AREA]]&amp;Presupuestos[[#This Row],[CONCEPTO]]&amp;Presupuestos[[#This Row],[DESCRIPCION]],Tabla28[[Columna1]:[CÓDIGO NUEVO]],2,0),"")</f>
        <v>P0304003</v>
      </c>
      <c r="J753" s="3" t="s">
        <v>666</v>
      </c>
      <c r="K753" s="3" t="s">
        <v>666</v>
      </c>
      <c r="L753" s="3" t="s">
        <v>666</v>
      </c>
      <c r="M753" s="31" t="s">
        <v>1794</v>
      </c>
      <c r="N753" s="3"/>
      <c r="O753" s="3" t="s">
        <v>315</v>
      </c>
      <c r="P753" s="3" t="s">
        <v>122</v>
      </c>
      <c r="Q753" s="3" t="str">
        <f>IFERROR(VLOOKUP(Presupuestos[[#This Row],[CLASIFICACIÓN (N)]],Tabla17[],2,0),"")</f>
        <v>Costos de ventas</v>
      </c>
      <c r="R753" s="3" t="str">
        <f>IFERROR(VLOOKUP(Presupuestos[[#This Row],[CLASIFICACIÓN (N)]],Tabla17[],3,0),"")</f>
        <v>Operativo</v>
      </c>
      <c r="S753" s="3" t="s">
        <v>16</v>
      </c>
      <c r="T753" s="3" t="str">
        <f>IFERROR(VLOOKUP(Presupuestos[[#This Row],[ALMACEN]],Tabla5[],2,0),"")</f>
        <v>Arequipa</v>
      </c>
      <c r="U753" s="19" t="str">
        <f>IFERROR(VLOOKUP(Presupuestos[[#This Row],[TIPO DE DOCUMENTO]],Tipo_Documento[],2,0)&amp;Presupuestos[[#This Row],[SERIE]]&amp;Presupuestos[[#This Row],[NUMERO]]&amp;Presupuestos[[#This Row],[RUC]],"")</f>
        <v>01F04047418120100210909</v>
      </c>
      <c r="V753" s="3" t="s">
        <v>120</v>
      </c>
      <c r="W753" s="7">
        <v>45880</v>
      </c>
      <c r="X753" s="7">
        <v>45880</v>
      </c>
      <c r="Y753" s="3" t="s">
        <v>799</v>
      </c>
      <c r="Z753" s="3">
        <v>474181</v>
      </c>
      <c r="AA753" s="3">
        <f>IFERROR(VLOOKUP(Presupuestos[[#This Row],[RAZON SOCIAL]],CHOOSE({1,2},Clientes_Proveedores[Razon Social],Clientes_Proveedores[Ruc / Dni]),2,0),"-")</f>
        <v>20100210909</v>
      </c>
      <c r="AB753" s="31" t="s">
        <v>800</v>
      </c>
      <c r="AC753" s="3" t="s">
        <v>801</v>
      </c>
      <c r="AD753" s="5">
        <v>0.18</v>
      </c>
      <c r="AE753" s="6">
        <v>352.77</v>
      </c>
      <c r="AF753" s="6">
        <f>Presupuestos[[#This Row],[BASE]]*Presupuestos[[#This Row],[% IGV]]</f>
        <v>63.498599999999996</v>
      </c>
      <c r="AG753" s="22">
        <f>ROUND(SUM(Presupuestos[[#This Row],[BASE]:[IGV]]),2)</f>
        <v>416.27</v>
      </c>
      <c r="AH753" s="9">
        <f>IF(Presupuestos[[#This Row],[MONEDA]]="USD",VLOOKUP(Presupuestos[[#This Row],[FECHA DE EMISION]],Tipo_Cambio[],3,0),"")</f>
        <v>3.5350000000000001</v>
      </c>
      <c r="AI753" s="22">
        <f>IFERROR(ROUND(IF(Presupuestos[[#This Row],[MONEDA]]="PEN",Presupuestos[[#This Row],[TOTAL]],Presupuestos[[#This Row],[TOTAL]]*Presupuestos[[#This Row],[TIPO DE CAMBIO]]),2),"")</f>
        <v>1471.51</v>
      </c>
      <c r="AJ753" s="5"/>
      <c r="AK753" s="33" t="s">
        <v>671</v>
      </c>
      <c r="AL753" s="5" t="s">
        <v>680</v>
      </c>
      <c r="AM753" s="23" t="s">
        <v>671</v>
      </c>
      <c r="AN753" s="23" t="s">
        <v>671</v>
      </c>
      <c r="AO753" s="7">
        <f>IFERROR(VLOOKUP("1-"&amp;Presupuestos[[#This Row],[ID DOCUMENTO]],BD_Pagos[],7,0),"")</f>
        <v>45880</v>
      </c>
      <c r="AP753" s="16" t="str">
        <f>IFERROR(VLOOKUP("1-"&amp;Presupuestos[[#This Row],[ID DOCUMENTO]],BD_Pagos[],8,0),"")</f>
        <v>B-BCP - Dolares</v>
      </c>
      <c r="AQ753" s="17">
        <f>IFERROR(VLOOKUP("1-"&amp;Presupuestos[[#This Row],[ID DOCUMENTO]],BD_Pagos[],9,0),"")</f>
        <v>215859</v>
      </c>
      <c r="AR753" s="54"/>
      <c r="AS753" s="7">
        <f>IFERROR(VLOOKUP("2-"&amp;Presupuestos[[#This Row],[ID DOCUMENTO]],BD_Pagos[],7,0),"")</f>
        <v>0</v>
      </c>
      <c r="AT753" s="16" t="str">
        <f>IFERROR(VLOOKUP("2-"&amp;Presupuestos[[#This Row],[ID DOCUMENTO]],BD_Pagos[],8,0),"")</f>
        <v/>
      </c>
      <c r="AU753" s="17">
        <f>IFERROR(VLOOKUP("2-"&amp;Presupuestos[[#This Row],[ID DOCUMENTO]],BD_Pagos[],9,0),"")</f>
        <v>0</v>
      </c>
      <c r="AV753" s="20">
        <f>IF(IFERROR(VLOOKUP("2-"&amp;Presupuestos[[#This Row],[ID DOCUMENTO]],BD_Pagos[],10,0),0)&gt;Presupuestos[[#This Row],[TOTAL SOLES]],Presupuestos[[#This Row],[TOTAL SOLES]],IFERROR(VLOOKUP("2-"&amp;Presupuestos[[#This Row],[ID DOCUMENTO]],BD_Pagos[],10,0),0))</f>
        <v>0</v>
      </c>
      <c r="AW753" s="7"/>
      <c r="AX753" s="16"/>
      <c r="AY753" s="17"/>
      <c r="AZ753" s="20"/>
      <c r="BA753" s="7"/>
      <c r="BB753" s="16"/>
      <c r="BC753" s="17"/>
      <c r="BD753" s="20"/>
      <c r="BE753" s="7">
        <f>IFERROR(VLOOKUP("5-"&amp;Presupuestos[[#This Row],[ID DOCUMENTO]],BD_Pagos[],7,0),"")</f>
        <v>0</v>
      </c>
      <c r="BF753" s="17">
        <f>IFERROR(VLOOKUP("5-"&amp;Presupuestos[[#This Row],[ID DOCUMENTO]],BD_Pagos[],9,0),"")</f>
        <v>0</v>
      </c>
      <c r="BG753" s="20">
        <f>IF(IFERROR(VLOOKUP("5-"&amp;Presupuestos[[#This Row],[ID DOCUMENTO]],BD_Pagos[],10,0),0)&gt;Presupuestos[[#This Row],[TOTAL SOLES]],Presupuestos[[#This Row],[TOTAL SOLES]],IFERROR(VLOOKUP("5-"&amp;Presupuestos[[#This Row],[ID DOCUMENTO]],BD_Pagos[],10,0),0))</f>
        <v>0</v>
      </c>
      <c r="BH753" s="7">
        <f>IFERROR(VLOOKUP("1-Detraccion"&amp;Presupuestos[[#This Row],[ID DOCUMENTO]],BD_Pagos[],2,0),"")</f>
        <v>0</v>
      </c>
      <c r="BI753" s="3" t="str">
        <f>IFERROR(VLOOKUP("1-Detraccion"&amp;Presupuestos[[#This Row],[ID DOCUMENTO]],BD_Pagos[],3,0),"")</f>
        <v/>
      </c>
      <c r="BJ753" s="3">
        <f>IFERROR(VLOOKUP("1-Detraccion"&amp;Presupuestos[[#This Row],[ID DOCUMENTO]],BD_Pagos[],4,0),"")</f>
        <v>0</v>
      </c>
      <c r="BK753" s="6">
        <f>IF(IFERROR(VLOOKUP("1-Detraccion"&amp;Presupuestos[[#This Row],[ID DOCUMENTO]],BD_Pagos[],5,0),0)&gt;Presupuestos[[#This Row],[TOTAL SOLES]],Presupuestos[[#This Row],[TOTAL SOLES]],IFERROR(VLOOKUP("1-Detraccion"&amp;Presupuestos[[#This Row],[ID DOCUMENTO]],BD_Pagos[],5,0),0))</f>
        <v>0</v>
      </c>
      <c r="BL753" s="6">
        <f>IF(IFERROR(VLOOKUP("1-Detraccion"&amp;Presupuestos[[#This Row],[ID DOCUMENTO]],BD_Pagos[],6,0),0)&gt;Presupuestos[[#This Row],[TOTAL SOLES]],Presupuestos[[#This Row],[TOTAL SOLES]],IFERROR(VLOOKUP("1-Detraccion"&amp;Presupuestos[[#This Row],[ID DOCUMENTO]],BD_Pagos[],6,0),0))</f>
        <v>0</v>
      </c>
      <c r="BM753" s="37"/>
      <c r="BN753" s="3"/>
      <c r="BO753" s="3"/>
      <c r="BP753" s="6"/>
      <c r="BQ75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416.27</v>
      </c>
      <c r="BR753" s="23" t="str">
        <f>IF(Presupuestos[[#This Row],[SALDO ME-MN]]&gt;0,"PENDIENTE","CANCELADO")</f>
        <v>PENDIENTE</v>
      </c>
      <c r="BS753" s="23" t="str">
        <f>IF(COUNTIFS($U$4:$U752,Presupuestos[[#This Row],[ID DOCUMENTO]])&gt;=1,IF(B752=Presupuestos[[#This Row],[ID]],"OK","DOC. DUPLICADO"),"OK")</f>
        <v>OK</v>
      </c>
    </row>
    <row r="754" spans="2:71" ht="24" x14ac:dyDescent="0.25">
      <c r="B754" s="34">
        <f>IF(Presupuestos[[#This Row],[ID DOCUMENTO]]=U753,B753,IF(B753="ID",1,B753+1))</f>
        <v>726</v>
      </c>
      <c r="C754" s="2">
        <v>45881</v>
      </c>
      <c r="D754" s="2">
        <v>45881</v>
      </c>
      <c r="E754" s="3" t="s">
        <v>665</v>
      </c>
      <c r="F754" s="25" t="s">
        <v>35</v>
      </c>
      <c r="G754" s="25" t="s">
        <v>233</v>
      </c>
      <c r="H754" s="25" t="s">
        <v>235</v>
      </c>
      <c r="I754" s="36" t="str">
        <f>IFERROR(VLOOKUP(Presupuestos[[#This Row],[AREA]]&amp;Presupuestos[[#This Row],[CONCEPTO]]&amp;Presupuestos[[#This Row],[DESCRIPCION]],Tabla28[[Columna1]:[CÓDIGO NUEVO]],2,0),"")</f>
        <v>P0304004</v>
      </c>
      <c r="J754" s="3" t="s">
        <v>666</v>
      </c>
      <c r="K754" s="3" t="s">
        <v>666</v>
      </c>
      <c r="L754" s="3" t="s">
        <v>666</v>
      </c>
      <c r="M754" s="31" t="s">
        <v>1795</v>
      </c>
      <c r="N754" s="3"/>
      <c r="O754" s="3" t="s">
        <v>315</v>
      </c>
      <c r="P754" s="3" t="s">
        <v>122</v>
      </c>
      <c r="Q754" s="3" t="str">
        <f>IFERROR(VLOOKUP(Presupuestos[[#This Row],[CLASIFICACIÓN (N)]],Tabla17[],2,0),"")</f>
        <v>Costos de ventas</v>
      </c>
      <c r="R754" s="3" t="str">
        <f>IFERROR(VLOOKUP(Presupuestos[[#This Row],[CLASIFICACIÓN (N)]],Tabla17[],3,0),"")</f>
        <v>Operativo</v>
      </c>
      <c r="S754" s="3" t="s">
        <v>16</v>
      </c>
      <c r="T754" s="3" t="str">
        <f>IFERROR(VLOOKUP(Presupuestos[[#This Row],[ALMACEN]],Tabla5[],2,0),"")</f>
        <v>Arequipa</v>
      </c>
      <c r="U754" s="19" t="str">
        <f>IFERROR(VLOOKUP(Presupuestos[[#This Row],[TIPO DE DOCUMENTO]],Tipo_Documento[],2,0)&amp;Presupuestos[[#This Row],[SERIE]]&amp;Presupuestos[[#This Row],[NUMERO]]&amp;Presupuestos[[#This Row],[RUC]],"")</f>
        <v>01F04047439720100210909</v>
      </c>
      <c r="V754" s="3" t="s">
        <v>120</v>
      </c>
      <c r="W754" s="7">
        <v>45881</v>
      </c>
      <c r="X754" s="7">
        <v>45881</v>
      </c>
      <c r="Y754" s="3" t="s">
        <v>799</v>
      </c>
      <c r="Z754" s="3">
        <v>474397</v>
      </c>
      <c r="AA754" s="3">
        <f>IFERROR(VLOOKUP(Presupuestos[[#This Row],[RAZON SOCIAL]],CHOOSE({1,2},Clientes_Proveedores[Razon Social],Clientes_Proveedores[Ruc / Dni]),2,0),"-")</f>
        <v>20100210909</v>
      </c>
      <c r="AB754" s="31" t="s">
        <v>800</v>
      </c>
      <c r="AC754" s="3" t="s">
        <v>801</v>
      </c>
      <c r="AD754" s="5">
        <v>0.18</v>
      </c>
      <c r="AE754" s="6">
        <v>86.63</v>
      </c>
      <c r="AF754" s="6">
        <f>Presupuestos[[#This Row],[BASE]]*Presupuestos[[#This Row],[% IGV]]</f>
        <v>15.593399999999999</v>
      </c>
      <c r="AG754" s="22">
        <f>ROUND(SUM(Presupuestos[[#This Row],[BASE]:[IGV]]),2)</f>
        <v>102.22</v>
      </c>
      <c r="AH754" s="9">
        <f>IF(Presupuestos[[#This Row],[MONEDA]]="USD",VLOOKUP(Presupuestos[[#This Row],[FECHA DE EMISION]],Tipo_Cambio[],3,0),"")</f>
        <v>3.5369999999999999</v>
      </c>
      <c r="AI754" s="22">
        <f>IFERROR(ROUND(IF(Presupuestos[[#This Row],[MONEDA]]="PEN",Presupuestos[[#This Row],[TOTAL]],Presupuestos[[#This Row],[TOTAL]]*Presupuestos[[#This Row],[TIPO DE CAMBIO]]),2),"")</f>
        <v>361.55</v>
      </c>
      <c r="AJ754" s="5"/>
      <c r="AK754" s="33" t="s">
        <v>671</v>
      </c>
      <c r="AL754" s="5" t="s">
        <v>680</v>
      </c>
      <c r="AM754" s="23" t="s">
        <v>671</v>
      </c>
      <c r="AN754" s="23" t="s">
        <v>671</v>
      </c>
      <c r="AO754" s="7">
        <f>IFERROR(VLOOKUP("1-"&amp;Presupuestos[[#This Row],[ID DOCUMENTO]],BD_Pagos[],7,0),"")</f>
        <v>45881</v>
      </c>
      <c r="AP754" s="16" t="str">
        <f>IFERROR(VLOOKUP("1-"&amp;Presupuestos[[#This Row],[ID DOCUMENTO]],BD_Pagos[],8,0),"")</f>
        <v>B-BCP - Dolares</v>
      </c>
      <c r="AQ754" s="17">
        <f>IFERROR(VLOOKUP("1-"&amp;Presupuestos[[#This Row],[ID DOCUMENTO]],BD_Pagos[],9,0),"")</f>
        <v>102647</v>
      </c>
      <c r="AR754" s="54"/>
      <c r="AS754" s="7">
        <f>IFERROR(VLOOKUP("2-"&amp;Presupuestos[[#This Row],[ID DOCUMENTO]],BD_Pagos[],7,0),"")</f>
        <v>0</v>
      </c>
      <c r="AT754" s="16" t="str">
        <f>IFERROR(VLOOKUP("2-"&amp;Presupuestos[[#This Row],[ID DOCUMENTO]],BD_Pagos[],8,0),"")</f>
        <v/>
      </c>
      <c r="AU754" s="17">
        <f>IFERROR(VLOOKUP("2-"&amp;Presupuestos[[#This Row],[ID DOCUMENTO]],BD_Pagos[],9,0),"")</f>
        <v>0</v>
      </c>
      <c r="AV754" s="20">
        <f>IF(IFERROR(VLOOKUP("2-"&amp;Presupuestos[[#This Row],[ID DOCUMENTO]],BD_Pagos[],10,0),0)&gt;Presupuestos[[#This Row],[TOTAL SOLES]],Presupuestos[[#This Row],[TOTAL SOLES]],IFERROR(VLOOKUP("2-"&amp;Presupuestos[[#This Row],[ID DOCUMENTO]],BD_Pagos[],10,0),0))</f>
        <v>0</v>
      </c>
      <c r="AW754" s="7"/>
      <c r="AX754" s="16"/>
      <c r="AY754" s="17"/>
      <c r="AZ754" s="20"/>
      <c r="BA754" s="7"/>
      <c r="BB754" s="16"/>
      <c r="BC754" s="17"/>
      <c r="BD754" s="20"/>
      <c r="BE754" s="7">
        <f>IFERROR(VLOOKUP("5-"&amp;Presupuestos[[#This Row],[ID DOCUMENTO]],BD_Pagos[],7,0),"")</f>
        <v>0</v>
      </c>
      <c r="BF754" s="17">
        <f>IFERROR(VLOOKUP("5-"&amp;Presupuestos[[#This Row],[ID DOCUMENTO]],BD_Pagos[],9,0),"")</f>
        <v>0</v>
      </c>
      <c r="BG754" s="20">
        <f>IF(IFERROR(VLOOKUP("5-"&amp;Presupuestos[[#This Row],[ID DOCUMENTO]],BD_Pagos[],10,0),0)&gt;Presupuestos[[#This Row],[TOTAL SOLES]],Presupuestos[[#This Row],[TOTAL SOLES]],IFERROR(VLOOKUP("5-"&amp;Presupuestos[[#This Row],[ID DOCUMENTO]],BD_Pagos[],10,0),0))</f>
        <v>0</v>
      </c>
      <c r="BH754" s="7">
        <f>IFERROR(VLOOKUP("1-Detraccion"&amp;Presupuestos[[#This Row],[ID DOCUMENTO]],BD_Pagos[],2,0),"")</f>
        <v>0</v>
      </c>
      <c r="BI754" s="3" t="str">
        <f>IFERROR(VLOOKUP("1-Detraccion"&amp;Presupuestos[[#This Row],[ID DOCUMENTO]],BD_Pagos[],3,0),"")</f>
        <v/>
      </c>
      <c r="BJ754" s="3">
        <f>IFERROR(VLOOKUP("1-Detraccion"&amp;Presupuestos[[#This Row],[ID DOCUMENTO]],BD_Pagos[],4,0),"")</f>
        <v>0</v>
      </c>
      <c r="BK754" s="6">
        <f>IF(IFERROR(VLOOKUP("1-Detraccion"&amp;Presupuestos[[#This Row],[ID DOCUMENTO]],BD_Pagos[],5,0),0)&gt;Presupuestos[[#This Row],[TOTAL SOLES]],Presupuestos[[#This Row],[TOTAL SOLES]],IFERROR(VLOOKUP("1-Detraccion"&amp;Presupuestos[[#This Row],[ID DOCUMENTO]],BD_Pagos[],5,0),0))</f>
        <v>0</v>
      </c>
      <c r="BL754" s="6">
        <f>IF(IFERROR(VLOOKUP("1-Detraccion"&amp;Presupuestos[[#This Row],[ID DOCUMENTO]],BD_Pagos[],6,0),0)&gt;Presupuestos[[#This Row],[TOTAL SOLES]],Presupuestos[[#This Row],[TOTAL SOLES]],IFERROR(VLOOKUP("1-Detraccion"&amp;Presupuestos[[#This Row],[ID DOCUMENTO]],BD_Pagos[],6,0),0))</f>
        <v>0</v>
      </c>
      <c r="BM754" s="37"/>
      <c r="BN754" s="3"/>
      <c r="BO754" s="3"/>
      <c r="BP754" s="6"/>
      <c r="BQ75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102.22</v>
      </c>
      <c r="BR754" s="23" t="str">
        <f>IF(Presupuestos[[#This Row],[SALDO ME-MN]]&gt;0,"PENDIENTE","CANCELADO")</f>
        <v>PENDIENTE</v>
      </c>
      <c r="BS754" s="23" t="str">
        <f>IF(COUNTIFS($U$4:$U753,Presupuestos[[#This Row],[ID DOCUMENTO]])&gt;=1,IF(B753=Presupuestos[[#This Row],[ID]],"OK","DOC. DUPLICADO"),"OK")</f>
        <v>OK</v>
      </c>
    </row>
    <row r="755" spans="2:71" ht="24" x14ac:dyDescent="0.25">
      <c r="B755" s="34">
        <f>IF(Presupuestos[[#This Row],[ID DOCUMENTO]]=U754,B754,IF(B754="ID",1,B754+1))</f>
        <v>727</v>
      </c>
      <c r="C755" s="2">
        <v>45883</v>
      </c>
      <c r="D755" s="2">
        <v>45883</v>
      </c>
      <c r="E755" s="3" t="s">
        <v>1736</v>
      </c>
      <c r="F755" s="25" t="s">
        <v>43</v>
      </c>
      <c r="G755" s="25" t="s">
        <v>273</v>
      </c>
      <c r="H755" s="25" t="s">
        <v>293</v>
      </c>
      <c r="I755" s="36" t="str">
        <f>IFERROR(VLOOKUP(Presupuestos[[#This Row],[AREA]]&amp;Presupuestos[[#This Row],[CONCEPTO]]&amp;Presupuestos[[#This Row],[DESCRIPCION]],Tabla28[[Columna1]:[CÓDIGO NUEVO]],2,0),"")</f>
        <v>P0401001</v>
      </c>
      <c r="J755" s="3" t="s">
        <v>666</v>
      </c>
      <c r="K755" s="3" t="s">
        <v>666</v>
      </c>
      <c r="L755" s="3" t="s">
        <v>666</v>
      </c>
      <c r="M755" s="31" t="s">
        <v>1796</v>
      </c>
      <c r="N755" s="3"/>
      <c r="O755" s="3" t="s">
        <v>315</v>
      </c>
      <c r="P755" s="3"/>
      <c r="Q755" s="3" t="str">
        <f>IFERROR(VLOOKUP(Presupuestos[[#This Row],[CLASIFICACIÓN (N)]],Tabla17[],2,0),"")</f>
        <v/>
      </c>
      <c r="R755" s="3" t="str">
        <f>IFERROR(VLOOKUP(Presupuestos[[#This Row],[CLASIFICACIÓN (N)]],Tabla17[],3,0),"")</f>
        <v/>
      </c>
      <c r="S755" s="3" t="s">
        <v>16</v>
      </c>
      <c r="T755" s="3" t="str">
        <f>IFERROR(VLOOKUP(Presupuestos[[#This Row],[ALMACEN]],Tabla5[],2,0),"")</f>
        <v>Arequipa</v>
      </c>
      <c r="U755" s="19" t="str">
        <f>IFERROR(VLOOKUP(Presupuestos[[#This Row],[TIPO DE DOCUMENTO]],Tipo_Documento[],2,0)&amp;Presupuestos[[#This Row],[SERIE]]&amp;Presupuestos[[#This Row],[NUMERO]]&amp;Presupuestos[[#This Row],[RUC]],"")</f>
        <v>01F00617202620375361991</v>
      </c>
      <c r="V755" s="3" t="s">
        <v>120</v>
      </c>
      <c r="W755" s="7">
        <v>45883</v>
      </c>
      <c r="X755" s="7">
        <v>45883</v>
      </c>
      <c r="Y755" s="3" t="s">
        <v>730</v>
      </c>
      <c r="Z755" s="3">
        <v>172026</v>
      </c>
      <c r="AA755" s="3">
        <f>IFERROR(VLOOKUP(Presupuestos[[#This Row],[RAZON SOCIAL]],CHOOSE({1,2},Clientes_Proveedores[Razon Social],Clientes_Proveedores[Ruc / Dni]),2,0),"-")</f>
        <v>20375361991</v>
      </c>
      <c r="AB755" s="31" t="s">
        <v>1074</v>
      </c>
      <c r="AC755" s="3" t="s">
        <v>801</v>
      </c>
      <c r="AD755" s="5"/>
      <c r="AE755" s="6">
        <v>970.56</v>
      </c>
      <c r="AF755" s="6">
        <f>Presupuestos[[#This Row],[BASE]]*Presupuestos[[#This Row],[% IGV]]</f>
        <v>0</v>
      </c>
      <c r="AG755" s="22">
        <f>ROUND(SUM(Presupuestos[[#This Row],[BASE]:[IGV]]),2)</f>
        <v>970.56</v>
      </c>
      <c r="AH755" s="9">
        <f>IF(Presupuestos[[#This Row],[MONEDA]]="USD",VLOOKUP(Presupuestos[[#This Row],[FECHA DE EMISION]],Tipo_Cambio[],3,0),"")</f>
        <v>3.5369999999999999</v>
      </c>
      <c r="AI755" s="22">
        <f>IFERROR(ROUND(IF(Presupuestos[[#This Row],[MONEDA]]="PEN",Presupuestos[[#This Row],[TOTAL]],Presupuestos[[#This Row],[TOTAL]]*Presupuestos[[#This Row],[TIPO DE CAMBIO]]),2),"")</f>
        <v>3432.87</v>
      </c>
      <c r="AJ755" s="5"/>
      <c r="AK755" s="33" t="s">
        <v>671</v>
      </c>
      <c r="AL755" s="5" t="s">
        <v>680</v>
      </c>
      <c r="AM755" s="23" t="s">
        <v>671</v>
      </c>
      <c r="AN755" s="23" t="s">
        <v>671</v>
      </c>
      <c r="AO755" s="7">
        <f>IFERROR(VLOOKUP("1-"&amp;Presupuestos[[#This Row],[ID DOCUMENTO]],BD_Pagos[],7,0),"")</f>
        <v>0</v>
      </c>
      <c r="AP755" s="16" t="str">
        <f>IFERROR(VLOOKUP("1-"&amp;Presupuestos[[#This Row],[ID DOCUMENTO]],BD_Pagos[],8,0),"")</f>
        <v/>
      </c>
      <c r="AQ755" s="17" t="str">
        <f>IFERROR(VLOOKUP("1-"&amp;Presupuestos[[#This Row],[ID DOCUMENTO]],BD_Pagos[],9,0),"")</f>
        <v/>
      </c>
      <c r="AR755" s="54"/>
      <c r="AS755" s="7">
        <f>IFERROR(VLOOKUP("2-"&amp;Presupuestos[[#This Row],[ID DOCUMENTO]],BD_Pagos[],7,0),"")</f>
        <v>0</v>
      </c>
      <c r="AT755" s="16" t="str">
        <f>IFERROR(VLOOKUP("2-"&amp;Presupuestos[[#This Row],[ID DOCUMENTO]],BD_Pagos[],8,0),"")</f>
        <v/>
      </c>
      <c r="AU755" s="17">
        <f>IFERROR(VLOOKUP("2-"&amp;Presupuestos[[#This Row],[ID DOCUMENTO]],BD_Pagos[],9,0),"")</f>
        <v>0</v>
      </c>
      <c r="AV755" s="20">
        <f>IF(IFERROR(VLOOKUP("2-"&amp;Presupuestos[[#This Row],[ID DOCUMENTO]],BD_Pagos[],10,0),0)&gt;Presupuestos[[#This Row],[TOTAL SOLES]],Presupuestos[[#This Row],[TOTAL SOLES]],IFERROR(VLOOKUP("2-"&amp;Presupuestos[[#This Row],[ID DOCUMENTO]],BD_Pagos[],10,0),0))</f>
        <v>0</v>
      </c>
      <c r="AW755" s="7"/>
      <c r="AX755" s="16"/>
      <c r="AY755" s="17"/>
      <c r="AZ755" s="20"/>
      <c r="BA755" s="7"/>
      <c r="BB755" s="16"/>
      <c r="BC755" s="17"/>
      <c r="BD755" s="20"/>
      <c r="BE755" s="7">
        <f>IFERROR(VLOOKUP("5-"&amp;Presupuestos[[#This Row],[ID DOCUMENTO]],BD_Pagos[],7,0),"")</f>
        <v>0</v>
      </c>
      <c r="BF755" s="17">
        <f>IFERROR(VLOOKUP("5-"&amp;Presupuestos[[#This Row],[ID DOCUMENTO]],BD_Pagos[],9,0),"")</f>
        <v>0</v>
      </c>
      <c r="BG755" s="20">
        <f>IF(IFERROR(VLOOKUP("5-"&amp;Presupuestos[[#This Row],[ID DOCUMENTO]],BD_Pagos[],10,0),0)&gt;Presupuestos[[#This Row],[TOTAL SOLES]],Presupuestos[[#This Row],[TOTAL SOLES]],IFERROR(VLOOKUP("5-"&amp;Presupuestos[[#This Row],[ID DOCUMENTO]],BD_Pagos[],10,0),0))</f>
        <v>0</v>
      </c>
      <c r="BH755" s="7">
        <f>IFERROR(VLOOKUP("1-Detraccion"&amp;Presupuestos[[#This Row],[ID DOCUMENTO]],BD_Pagos[],2,0),"")</f>
        <v>0</v>
      </c>
      <c r="BI755" s="3" t="str">
        <f>IFERROR(VLOOKUP("1-Detraccion"&amp;Presupuestos[[#This Row],[ID DOCUMENTO]],BD_Pagos[],3,0),"")</f>
        <v/>
      </c>
      <c r="BJ755" s="3">
        <f>IFERROR(VLOOKUP("1-Detraccion"&amp;Presupuestos[[#This Row],[ID DOCUMENTO]],BD_Pagos[],4,0),"")</f>
        <v>0</v>
      </c>
      <c r="BK755" s="6">
        <f>IF(IFERROR(VLOOKUP("1-Detraccion"&amp;Presupuestos[[#This Row],[ID DOCUMENTO]],BD_Pagos[],5,0),0)&gt;Presupuestos[[#This Row],[TOTAL SOLES]],Presupuestos[[#This Row],[TOTAL SOLES]],IFERROR(VLOOKUP("1-Detraccion"&amp;Presupuestos[[#This Row],[ID DOCUMENTO]],BD_Pagos[],5,0),0))</f>
        <v>0</v>
      </c>
      <c r="BL755" s="6">
        <f>IF(IFERROR(VLOOKUP("1-Detraccion"&amp;Presupuestos[[#This Row],[ID DOCUMENTO]],BD_Pagos[],6,0),0)&gt;Presupuestos[[#This Row],[TOTAL SOLES]],Presupuestos[[#This Row],[TOTAL SOLES]],IFERROR(VLOOKUP("1-Detraccion"&amp;Presupuestos[[#This Row],[ID DOCUMENTO]],BD_Pagos[],6,0),0))</f>
        <v>0</v>
      </c>
      <c r="BM755" s="37"/>
      <c r="BN755" s="3"/>
      <c r="BO755" s="3"/>
      <c r="BP755" s="6"/>
      <c r="BQ75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970.56</v>
      </c>
      <c r="BR755" s="23" t="str">
        <f>IF(Presupuestos[[#This Row],[SALDO ME-MN]]&gt;0,"PENDIENTE","CANCELADO")</f>
        <v>PENDIENTE</v>
      </c>
      <c r="BS755" s="23" t="str">
        <f>IF(COUNTIFS($U$4:$U754,Presupuestos[[#This Row],[ID DOCUMENTO]])&gt;=1,IF(B754=Presupuestos[[#This Row],[ID]],"OK","DOC. DUPLICADO"),"OK")</f>
        <v>OK</v>
      </c>
    </row>
    <row r="756" spans="2:71" ht="24" x14ac:dyDescent="0.25">
      <c r="B756" s="34">
        <f>IF(Presupuestos[[#This Row],[ID DOCUMENTO]]=U755,B755,IF(B755="ID",1,B755+1))</f>
        <v>727</v>
      </c>
      <c r="C756" s="2">
        <v>45883</v>
      </c>
      <c r="D756" s="2">
        <v>45883</v>
      </c>
      <c r="E756" s="3" t="s">
        <v>1736</v>
      </c>
      <c r="F756" s="25" t="s">
        <v>43</v>
      </c>
      <c r="G756" s="25" t="s">
        <v>147</v>
      </c>
      <c r="H756" s="25" t="s">
        <v>294</v>
      </c>
      <c r="I756" s="36" t="str">
        <f>IFERROR(VLOOKUP(Presupuestos[[#This Row],[AREA]]&amp;Presupuestos[[#This Row],[CONCEPTO]]&amp;Presupuestos[[#This Row],[DESCRIPCION]],Tabla28[[Columna1]:[CÓDIGO NUEVO]],2,0),"")</f>
        <v>P0402001</v>
      </c>
      <c r="J756" s="3" t="s">
        <v>666</v>
      </c>
      <c r="K756" s="3" t="s">
        <v>666</v>
      </c>
      <c r="L756" s="3" t="s">
        <v>666</v>
      </c>
      <c r="M756" s="31" t="s">
        <v>1797</v>
      </c>
      <c r="N756" s="3"/>
      <c r="O756" s="3" t="s">
        <v>315</v>
      </c>
      <c r="P756" s="3" t="s">
        <v>147</v>
      </c>
      <c r="Q756" s="3" t="str">
        <f>IFERROR(VLOOKUP(Presupuestos[[#This Row],[CLASIFICACIÓN (N)]],Tabla17[],2,0),"")</f>
        <v>Gastos financieros</v>
      </c>
      <c r="R756" s="3" t="str">
        <f>IFERROR(VLOOKUP(Presupuestos[[#This Row],[CLASIFICACIÓN (N)]],Tabla17[],3,0),"")</f>
        <v>Operativo</v>
      </c>
      <c r="S756" s="3" t="s">
        <v>16</v>
      </c>
      <c r="T756" s="3" t="str">
        <f>IFERROR(VLOOKUP(Presupuestos[[#This Row],[ALMACEN]],Tabla5[],2,0),"")</f>
        <v>Arequipa</v>
      </c>
      <c r="U756" s="19" t="str">
        <f>IFERROR(VLOOKUP(Presupuestos[[#This Row],[TIPO DE DOCUMENTO]],Tipo_Documento[],2,0)&amp;Presupuestos[[#This Row],[SERIE]]&amp;Presupuestos[[#This Row],[NUMERO]]&amp;Presupuestos[[#This Row],[RUC]],"")</f>
        <v>01F00617202620375361991</v>
      </c>
      <c r="V756" s="3" t="s">
        <v>120</v>
      </c>
      <c r="W756" s="7">
        <v>45883</v>
      </c>
      <c r="X756" s="7">
        <v>45883</v>
      </c>
      <c r="Y756" s="3" t="s">
        <v>730</v>
      </c>
      <c r="Z756" s="3">
        <v>172026</v>
      </c>
      <c r="AA756" s="3">
        <f>IFERROR(VLOOKUP(Presupuestos[[#This Row],[RAZON SOCIAL]],CHOOSE({1,2},Clientes_Proveedores[Razon Social],Clientes_Proveedores[Ruc / Dni]),2,0),"-")</f>
        <v>20375361991</v>
      </c>
      <c r="AB756" s="31" t="s">
        <v>1074</v>
      </c>
      <c r="AC756" s="3" t="s">
        <v>801</v>
      </c>
      <c r="AD756" s="5"/>
      <c r="AE756" s="6">
        <v>39.69</v>
      </c>
      <c r="AF756" s="6">
        <f>Presupuestos[[#This Row],[BASE]]*Presupuestos[[#This Row],[% IGV]]</f>
        <v>0</v>
      </c>
      <c r="AG756" s="22">
        <f>ROUND(SUM(Presupuestos[[#This Row],[BASE]:[IGV]]),2)</f>
        <v>39.69</v>
      </c>
      <c r="AH756" s="9">
        <f>IF(Presupuestos[[#This Row],[MONEDA]]="USD",VLOOKUP(Presupuestos[[#This Row],[FECHA DE EMISION]],Tipo_Cambio[],3,0),"")</f>
        <v>3.5369999999999999</v>
      </c>
      <c r="AI756" s="22">
        <f>IFERROR(ROUND(IF(Presupuestos[[#This Row],[MONEDA]]="PEN",Presupuestos[[#This Row],[TOTAL]],Presupuestos[[#This Row],[TOTAL]]*Presupuestos[[#This Row],[TIPO DE CAMBIO]]),2),"")</f>
        <v>140.38</v>
      </c>
      <c r="AJ756" s="5"/>
      <c r="AK756" s="33" t="s">
        <v>671</v>
      </c>
      <c r="AL756" s="5" t="s">
        <v>680</v>
      </c>
      <c r="AM756" s="23" t="s">
        <v>671</v>
      </c>
      <c r="AN756" s="23" t="s">
        <v>671</v>
      </c>
      <c r="AO756" s="7">
        <f>IFERROR(VLOOKUP("1-"&amp;Presupuestos[[#This Row],[ID DOCUMENTO]],BD_Pagos[],7,0),"")</f>
        <v>0</v>
      </c>
      <c r="AP756" s="16" t="str">
        <f>IFERROR(VLOOKUP("1-"&amp;Presupuestos[[#This Row],[ID DOCUMENTO]],BD_Pagos[],8,0),"")</f>
        <v/>
      </c>
      <c r="AQ756" s="17" t="str">
        <f>IFERROR(VLOOKUP("1-"&amp;Presupuestos[[#This Row],[ID DOCUMENTO]],BD_Pagos[],9,0),"")</f>
        <v/>
      </c>
      <c r="AR756" s="54"/>
      <c r="AS756" s="7">
        <f>IFERROR(VLOOKUP("2-"&amp;Presupuestos[[#This Row],[ID DOCUMENTO]],BD_Pagos[],7,0),"")</f>
        <v>0</v>
      </c>
      <c r="AT756" s="16" t="str">
        <f>IFERROR(VLOOKUP("2-"&amp;Presupuestos[[#This Row],[ID DOCUMENTO]],BD_Pagos[],8,0),"")</f>
        <v/>
      </c>
      <c r="AU756" s="17">
        <f>IFERROR(VLOOKUP("2-"&amp;Presupuestos[[#This Row],[ID DOCUMENTO]],BD_Pagos[],9,0),"")</f>
        <v>0</v>
      </c>
      <c r="AV756" s="20">
        <f>IF(IFERROR(VLOOKUP("2-"&amp;Presupuestos[[#This Row],[ID DOCUMENTO]],BD_Pagos[],10,0),0)&gt;Presupuestos[[#This Row],[TOTAL SOLES]],Presupuestos[[#This Row],[TOTAL SOLES]],IFERROR(VLOOKUP("2-"&amp;Presupuestos[[#This Row],[ID DOCUMENTO]],BD_Pagos[],10,0),0))</f>
        <v>0</v>
      </c>
      <c r="AW756" s="7"/>
      <c r="AX756" s="16"/>
      <c r="AY756" s="17"/>
      <c r="AZ756" s="20"/>
      <c r="BA756" s="7"/>
      <c r="BB756" s="16"/>
      <c r="BC756" s="17"/>
      <c r="BD756" s="20"/>
      <c r="BE756" s="7">
        <f>IFERROR(VLOOKUP("5-"&amp;Presupuestos[[#This Row],[ID DOCUMENTO]],BD_Pagos[],7,0),"")</f>
        <v>0</v>
      </c>
      <c r="BF756" s="17">
        <f>IFERROR(VLOOKUP("5-"&amp;Presupuestos[[#This Row],[ID DOCUMENTO]],BD_Pagos[],9,0),"")</f>
        <v>0</v>
      </c>
      <c r="BG756" s="20">
        <f>IF(IFERROR(VLOOKUP("5-"&amp;Presupuestos[[#This Row],[ID DOCUMENTO]],BD_Pagos[],10,0),0)&gt;Presupuestos[[#This Row],[TOTAL SOLES]],Presupuestos[[#This Row],[TOTAL SOLES]],IFERROR(VLOOKUP("5-"&amp;Presupuestos[[#This Row],[ID DOCUMENTO]],BD_Pagos[],10,0),0))</f>
        <v>0</v>
      </c>
      <c r="BH756" s="7">
        <f>IFERROR(VLOOKUP("1-Detraccion"&amp;Presupuestos[[#This Row],[ID DOCUMENTO]],BD_Pagos[],2,0),"")</f>
        <v>0</v>
      </c>
      <c r="BI756" s="3" t="str">
        <f>IFERROR(VLOOKUP("1-Detraccion"&amp;Presupuestos[[#This Row],[ID DOCUMENTO]],BD_Pagos[],3,0),"")</f>
        <v/>
      </c>
      <c r="BJ756" s="3">
        <f>IFERROR(VLOOKUP("1-Detraccion"&amp;Presupuestos[[#This Row],[ID DOCUMENTO]],BD_Pagos[],4,0),"")</f>
        <v>0</v>
      </c>
      <c r="BK756" s="6">
        <f>IF(IFERROR(VLOOKUP("1-Detraccion"&amp;Presupuestos[[#This Row],[ID DOCUMENTO]],BD_Pagos[],5,0),0)&gt;Presupuestos[[#This Row],[TOTAL SOLES]],Presupuestos[[#This Row],[TOTAL SOLES]],IFERROR(VLOOKUP("1-Detraccion"&amp;Presupuestos[[#This Row],[ID DOCUMENTO]],BD_Pagos[],5,0),0))</f>
        <v>0</v>
      </c>
      <c r="BL756" s="6">
        <f>IF(IFERROR(VLOOKUP("1-Detraccion"&amp;Presupuestos[[#This Row],[ID DOCUMENTO]],BD_Pagos[],6,0),0)&gt;Presupuestos[[#This Row],[TOTAL SOLES]],Presupuestos[[#This Row],[TOTAL SOLES]],IFERROR(VLOOKUP("1-Detraccion"&amp;Presupuestos[[#This Row],[ID DOCUMENTO]],BD_Pagos[],6,0),0))</f>
        <v>0</v>
      </c>
      <c r="BM756" s="37"/>
      <c r="BN756" s="3"/>
      <c r="BO756" s="3"/>
      <c r="BP756" s="6"/>
      <c r="BQ75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39.69</v>
      </c>
      <c r="BR756" s="23" t="str">
        <f>IF(Presupuestos[[#This Row],[SALDO ME-MN]]&gt;0,"PENDIENTE","CANCELADO")</f>
        <v>PENDIENTE</v>
      </c>
      <c r="BS756" s="23" t="str">
        <f>IF(COUNTIFS($U$4:$U755,Presupuestos[[#This Row],[ID DOCUMENTO]])&gt;=1,IF(B755=Presupuestos[[#This Row],[ID]],"OK","DOC. DUPLICADO"),"OK")</f>
        <v>OK</v>
      </c>
    </row>
    <row r="757" spans="2:71" ht="24" x14ac:dyDescent="0.25">
      <c r="B757" s="34">
        <f>IF(Presupuestos[[#This Row],[ID DOCUMENTO]]=U756,B756,IF(B756="ID",1,B756+1))</f>
        <v>728</v>
      </c>
      <c r="C757" s="2">
        <v>45857</v>
      </c>
      <c r="D757" s="2">
        <v>45888</v>
      </c>
      <c r="E757" s="3" t="s">
        <v>1798</v>
      </c>
      <c r="F757" s="25" t="s">
        <v>70</v>
      </c>
      <c r="G757" s="25" t="s">
        <v>139</v>
      </c>
      <c r="H757" s="25" t="s">
        <v>385</v>
      </c>
      <c r="I757" s="36" t="str">
        <f>IFERROR(VLOOKUP(Presupuestos[[#This Row],[AREA]]&amp;Presupuestos[[#This Row],[CONCEPTO]]&amp;Presupuestos[[#This Row],[DESCRIPCION]],Tabla28[[Columna1]:[CÓDIGO NUEVO]],2,0),"")</f>
        <v>P1002005</v>
      </c>
      <c r="J757" s="3" t="s">
        <v>1799</v>
      </c>
      <c r="K757" s="3" t="s">
        <v>666</v>
      </c>
      <c r="L757" s="3" t="s">
        <v>1800</v>
      </c>
      <c r="M757" s="31" t="s">
        <v>1228</v>
      </c>
      <c r="N757" s="3"/>
      <c r="O757" s="3" t="s">
        <v>315</v>
      </c>
      <c r="P757" s="3" t="s">
        <v>127</v>
      </c>
      <c r="Q757" s="3" t="str">
        <f>IFERROR(VLOOKUP(Presupuestos[[#This Row],[CLASIFICACIÓN (N)]],Tabla17[],2,0),"")</f>
        <v>Gastos operativos</v>
      </c>
      <c r="R757" s="3" t="str">
        <f>IFERROR(VLOOKUP(Presupuestos[[#This Row],[CLASIFICACIÓN (N)]],Tabla17[],3,0),"")</f>
        <v>Operativo</v>
      </c>
      <c r="S757" s="3" t="s">
        <v>16</v>
      </c>
      <c r="T757" s="3" t="str">
        <f>IFERROR(VLOOKUP(Presupuestos[[#This Row],[ALMACEN]],Tabla5[],2,0),"")</f>
        <v>Arequipa</v>
      </c>
      <c r="U757" s="19" t="str">
        <f>IFERROR(VLOOKUP(Presupuestos[[#This Row],[TIPO DE DOCUMENTO]],Tipo_Documento[],2,0)&amp;Presupuestos[[#This Row],[SERIE]]&amp;Presupuestos[[#This Row],[NUMERO]]&amp;Presupuestos[[#This Row],[RUC]],"")</f>
        <v>01E00149020498380931</v>
      </c>
      <c r="V757" s="3" t="s">
        <v>120</v>
      </c>
      <c r="W757" s="7">
        <v>45883</v>
      </c>
      <c r="X757" s="7">
        <v>45887</v>
      </c>
      <c r="Y757" s="3" t="s">
        <v>668</v>
      </c>
      <c r="Z757" s="3">
        <v>490</v>
      </c>
      <c r="AA757" s="3">
        <f>IFERROR(VLOOKUP(Presupuestos[[#This Row],[RAZON SOCIAL]],CHOOSE({1,2},Clientes_Proveedores[Razon Social],Clientes_Proveedores[Ruc / Dni]),2,0),"-")</f>
        <v>20498380931</v>
      </c>
      <c r="AB757" s="31" t="s">
        <v>1229</v>
      </c>
      <c r="AC757" s="3" t="s">
        <v>670</v>
      </c>
      <c r="AD757" s="5">
        <v>0.18</v>
      </c>
      <c r="AE757" s="6">
        <v>300</v>
      </c>
      <c r="AF757" s="6">
        <f>Presupuestos[[#This Row],[BASE]]*Presupuestos[[#This Row],[% IGV]]</f>
        <v>54</v>
      </c>
      <c r="AG757" s="22">
        <f>ROUND(SUM(Presupuestos[[#This Row],[BASE]:[IGV]]),2)</f>
        <v>354</v>
      </c>
      <c r="AH757" s="9" t="str">
        <f>IF(Presupuestos[[#This Row],[MONEDA]]="USD",VLOOKUP(Presupuestos[[#This Row],[FECHA DE EMISION]],Tipo_Cambio[],3,0),"")</f>
        <v/>
      </c>
      <c r="AI757" s="22">
        <f>IFERROR(ROUND(IF(Presupuestos[[#This Row],[MONEDA]]="PEN",Presupuestos[[#This Row],[TOTAL]],Presupuestos[[#This Row],[TOTAL]]*Presupuestos[[#This Row],[TIPO DE CAMBIO]]),2),"")</f>
        <v>354</v>
      </c>
      <c r="AJ757" s="5"/>
      <c r="AK757" s="33" t="s">
        <v>671</v>
      </c>
      <c r="AL757" s="5" t="s">
        <v>680</v>
      </c>
      <c r="AM757" s="23" t="s">
        <v>671</v>
      </c>
      <c r="AN757" s="23" t="s">
        <v>671</v>
      </c>
      <c r="AO757" s="7">
        <f>IFERROR(VLOOKUP("1-"&amp;Presupuestos[[#This Row],[ID DOCUMENTO]],BD_Pagos[],7,0),"")</f>
        <v>45890</v>
      </c>
      <c r="AP757" s="16" t="str">
        <f>IFERROR(VLOOKUP("1-"&amp;Presupuestos[[#This Row],[ID DOCUMENTO]],BD_Pagos[],8,0),"")</f>
        <v>B-BCP - Soles</v>
      </c>
      <c r="AQ757" s="17">
        <f>IFERROR(VLOOKUP("1-"&amp;Presupuestos[[#This Row],[ID DOCUMENTO]],BD_Pagos[],9,0),"")</f>
        <v>4818029</v>
      </c>
      <c r="AR757" s="54"/>
      <c r="AS757" s="7">
        <f>IFERROR(VLOOKUP("2-"&amp;Presupuestos[[#This Row],[ID DOCUMENTO]],BD_Pagos[],7,0),"")</f>
        <v>0</v>
      </c>
      <c r="AT757" s="16" t="str">
        <f>IFERROR(VLOOKUP("2-"&amp;Presupuestos[[#This Row],[ID DOCUMENTO]],BD_Pagos[],8,0),"")</f>
        <v/>
      </c>
      <c r="AU757" s="17">
        <f>IFERROR(VLOOKUP("2-"&amp;Presupuestos[[#This Row],[ID DOCUMENTO]],BD_Pagos[],9,0),"")</f>
        <v>0</v>
      </c>
      <c r="AV757" s="20">
        <f>IF(IFERROR(VLOOKUP("2-"&amp;Presupuestos[[#This Row],[ID DOCUMENTO]],BD_Pagos[],10,0),0)&gt;Presupuestos[[#This Row],[TOTAL SOLES]],Presupuestos[[#This Row],[TOTAL SOLES]],IFERROR(VLOOKUP("2-"&amp;Presupuestos[[#This Row],[ID DOCUMENTO]],BD_Pagos[],10,0),0))</f>
        <v>0</v>
      </c>
      <c r="AW757" s="7"/>
      <c r="AX757" s="16"/>
      <c r="AY757" s="17"/>
      <c r="AZ757" s="20"/>
      <c r="BA757" s="7"/>
      <c r="BB757" s="16"/>
      <c r="BC757" s="17"/>
      <c r="BD757" s="20"/>
      <c r="BE757" s="7">
        <f>IFERROR(VLOOKUP("5-"&amp;Presupuestos[[#This Row],[ID DOCUMENTO]],BD_Pagos[],7,0),"")</f>
        <v>0</v>
      </c>
      <c r="BF757" s="17">
        <f>IFERROR(VLOOKUP("5-"&amp;Presupuestos[[#This Row],[ID DOCUMENTO]],BD_Pagos[],9,0),"")</f>
        <v>0</v>
      </c>
      <c r="BG757" s="20">
        <f>IF(IFERROR(VLOOKUP("5-"&amp;Presupuestos[[#This Row],[ID DOCUMENTO]],BD_Pagos[],10,0),0)&gt;Presupuestos[[#This Row],[TOTAL SOLES]],Presupuestos[[#This Row],[TOTAL SOLES]],IFERROR(VLOOKUP("5-"&amp;Presupuestos[[#This Row],[ID DOCUMENTO]],BD_Pagos[],10,0),0))</f>
        <v>0</v>
      </c>
      <c r="BH757" s="7">
        <f>IFERROR(VLOOKUP("1-Detraccion"&amp;Presupuestos[[#This Row],[ID DOCUMENTO]],BD_Pagos[],2,0),"")</f>
        <v>0</v>
      </c>
      <c r="BI757" s="3" t="str">
        <f>IFERROR(VLOOKUP("1-Detraccion"&amp;Presupuestos[[#This Row],[ID DOCUMENTO]],BD_Pagos[],3,0),"")</f>
        <v/>
      </c>
      <c r="BJ757" s="3">
        <f>IFERROR(VLOOKUP("1-Detraccion"&amp;Presupuestos[[#This Row],[ID DOCUMENTO]],BD_Pagos[],4,0),"")</f>
        <v>0</v>
      </c>
      <c r="BK757" s="6">
        <f>IF(IFERROR(VLOOKUP("1-Detraccion"&amp;Presupuestos[[#This Row],[ID DOCUMENTO]],BD_Pagos[],5,0),0)&gt;Presupuestos[[#This Row],[TOTAL SOLES]],Presupuestos[[#This Row],[TOTAL SOLES]],IFERROR(VLOOKUP("1-Detraccion"&amp;Presupuestos[[#This Row],[ID DOCUMENTO]],BD_Pagos[],5,0),0))</f>
        <v>0</v>
      </c>
      <c r="BL757" s="6">
        <f>IF(IFERROR(VLOOKUP("1-Detraccion"&amp;Presupuestos[[#This Row],[ID DOCUMENTO]],BD_Pagos[],6,0),0)&gt;Presupuestos[[#This Row],[TOTAL SOLES]],Presupuestos[[#This Row],[TOTAL SOLES]],IFERROR(VLOOKUP("1-Detraccion"&amp;Presupuestos[[#This Row],[ID DOCUMENTO]],BD_Pagos[],6,0),0))</f>
        <v>0</v>
      </c>
      <c r="BM757" s="37"/>
      <c r="BN757" s="3"/>
      <c r="BO757" s="3"/>
      <c r="BP757" s="6"/>
      <c r="BQ75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354</v>
      </c>
      <c r="BR757" s="23" t="str">
        <f>IF(Presupuestos[[#This Row],[SALDO ME-MN]]&gt;0,"PENDIENTE","CANCELADO")</f>
        <v>PENDIENTE</v>
      </c>
      <c r="BS757" s="23" t="str">
        <f>IF(COUNTIFS($U$4:$U756,Presupuestos[[#This Row],[ID DOCUMENTO]])&gt;=1,IF(B756=Presupuestos[[#This Row],[ID]],"OK","DOC. DUPLICADO"),"OK")</f>
        <v>OK</v>
      </c>
    </row>
    <row r="758" spans="2:71" ht="24" x14ac:dyDescent="0.25">
      <c r="B758" s="34">
        <f>IF(Presupuestos[[#This Row],[ID DOCUMENTO]]=U757,B757,IF(B757="ID",1,B757+1))</f>
        <v>729</v>
      </c>
      <c r="C758" s="2">
        <v>45856</v>
      </c>
      <c r="D758" s="2">
        <v>45856</v>
      </c>
      <c r="E758" s="3" t="s">
        <v>723</v>
      </c>
      <c r="F758" s="25" t="s">
        <v>35</v>
      </c>
      <c r="G758" s="25" t="s">
        <v>211</v>
      </c>
      <c r="H758" s="25" t="s">
        <v>249</v>
      </c>
      <c r="I758" s="36" t="str">
        <f>IFERROR(VLOOKUP(Presupuestos[[#This Row],[AREA]]&amp;Presupuestos[[#This Row],[CONCEPTO]]&amp;Presupuestos[[#This Row],[DESCRIPCION]],Tabla28[[Columna1]:[CÓDIGO NUEVO]],2,0),"")</f>
        <v>P0302007</v>
      </c>
      <c r="J758" s="3" t="s">
        <v>666</v>
      </c>
      <c r="K758" s="3" t="s">
        <v>666</v>
      </c>
      <c r="L758" s="3" t="s">
        <v>666</v>
      </c>
      <c r="M758" s="31" t="s">
        <v>729</v>
      </c>
      <c r="N758" s="3" t="s">
        <v>25</v>
      </c>
      <c r="O758" s="3" t="s">
        <v>300</v>
      </c>
      <c r="P758" s="3" t="s">
        <v>122</v>
      </c>
      <c r="Q758" s="3" t="str">
        <f>IFERROR(VLOOKUP(Presupuestos[[#This Row],[CLASIFICACIÓN (N)]],Tabla17[],2,0),"")</f>
        <v>Costos de ventas</v>
      </c>
      <c r="R758" s="3" t="str">
        <f>IFERROR(VLOOKUP(Presupuestos[[#This Row],[CLASIFICACIÓN (N)]],Tabla17[],3,0),"")</f>
        <v>Operativo</v>
      </c>
      <c r="S758" s="3" t="s">
        <v>41</v>
      </c>
      <c r="T758" s="3" t="str">
        <f>IFERROR(VLOOKUP(Presupuestos[[#This Row],[ALMACEN]],Tabla5[],2,0),"")</f>
        <v>Lima</v>
      </c>
      <c r="U758" s="19" t="str">
        <f>IFERROR(VLOOKUP(Presupuestos[[#This Row],[TIPO DE DOCUMENTO]],Tipo_Documento[],2,0)&amp;Presupuestos[[#This Row],[SERIE]]&amp;Presupuestos[[#This Row],[NUMERO]]&amp;Presupuestos[[#This Row],[RUC]],"")</f>
        <v>01F0064221020514148539</v>
      </c>
      <c r="V758" s="3" t="s">
        <v>120</v>
      </c>
      <c r="W758" s="7">
        <v>45856</v>
      </c>
      <c r="X758" s="7">
        <v>45856</v>
      </c>
      <c r="Y758" s="3" t="s">
        <v>730</v>
      </c>
      <c r="Z758" s="3">
        <v>42210</v>
      </c>
      <c r="AA758" s="3">
        <f>IFERROR(VLOOKUP(Presupuestos[[#This Row],[RAZON SOCIAL]],CHOOSE({1,2},Clientes_Proveedores[Razon Social],Clientes_Proveedores[Ruc / Dni]),2,0),"-")</f>
        <v>20514148539</v>
      </c>
      <c r="AB758" s="31" t="s">
        <v>731</v>
      </c>
      <c r="AC758" s="3" t="s">
        <v>670</v>
      </c>
      <c r="AD758" s="5">
        <v>0.18</v>
      </c>
      <c r="AE758" s="6">
        <v>46.61</v>
      </c>
      <c r="AF758" s="6">
        <f>Presupuestos[[#This Row],[BASE]]*Presupuestos[[#This Row],[% IGV]]</f>
        <v>8.3897999999999993</v>
      </c>
      <c r="AG758" s="22">
        <f>ROUND(SUM(Presupuestos[[#This Row],[BASE]:[IGV]]),2)</f>
        <v>55</v>
      </c>
      <c r="AH758" s="9" t="str">
        <f>IF(Presupuestos[[#This Row],[MONEDA]]="USD",VLOOKUP(Presupuestos[[#This Row],[FECHA DE EMISION]],Tipo_Cambio[],3,0),"")</f>
        <v/>
      </c>
      <c r="AI758" s="22">
        <f>IFERROR(ROUND(IF(Presupuestos[[#This Row],[MONEDA]]="PEN",Presupuestos[[#This Row],[TOTAL]],Presupuestos[[#This Row],[TOTAL]]*Presupuestos[[#This Row],[TIPO DE CAMBIO]]),2),"")</f>
        <v>55</v>
      </c>
      <c r="AJ758" s="5"/>
      <c r="AK758" s="33" t="s">
        <v>671</v>
      </c>
      <c r="AL758" s="5" t="s">
        <v>715</v>
      </c>
      <c r="AM758" s="23" t="s">
        <v>671</v>
      </c>
      <c r="AN758" s="23" t="s">
        <v>671</v>
      </c>
      <c r="AO758" s="7">
        <f>IFERROR(VLOOKUP("1-"&amp;Presupuestos[[#This Row],[ID DOCUMENTO]],BD_Pagos[],7,0),"")</f>
        <v>45856</v>
      </c>
      <c r="AP758" s="16" t="str">
        <f>IFERROR(VLOOKUP("1-"&amp;Presupuestos[[#This Row],[ID DOCUMENTO]],BD_Pagos[],8,0),"")</f>
        <v>C_Ope_004</v>
      </c>
      <c r="AQ758" s="17">
        <f>IFERROR(VLOOKUP("1-"&amp;Presupuestos[[#This Row],[ID DOCUMENTO]],BD_Pagos[],9,0),"")</f>
        <v>24939</v>
      </c>
      <c r="AR758" s="54"/>
      <c r="AS758" s="7">
        <f>IFERROR(VLOOKUP("2-"&amp;Presupuestos[[#This Row],[ID DOCUMENTO]],BD_Pagos[],7,0),"")</f>
        <v>0</v>
      </c>
      <c r="AT758" s="16" t="str">
        <f>IFERROR(VLOOKUP("2-"&amp;Presupuestos[[#This Row],[ID DOCUMENTO]],BD_Pagos[],8,0),"")</f>
        <v/>
      </c>
      <c r="AU758" s="17">
        <f>IFERROR(VLOOKUP("2-"&amp;Presupuestos[[#This Row],[ID DOCUMENTO]],BD_Pagos[],9,0),"")</f>
        <v>0</v>
      </c>
      <c r="AV758" s="20">
        <f>IF(IFERROR(VLOOKUP("2-"&amp;Presupuestos[[#This Row],[ID DOCUMENTO]],BD_Pagos[],10,0),0)&gt;Presupuestos[[#This Row],[TOTAL SOLES]],Presupuestos[[#This Row],[TOTAL SOLES]],IFERROR(VLOOKUP("2-"&amp;Presupuestos[[#This Row],[ID DOCUMENTO]],BD_Pagos[],10,0),0))</f>
        <v>0</v>
      </c>
      <c r="AW758" s="7"/>
      <c r="AX758" s="16"/>
      <c r="AY758" s="17"/>
      <c r="AZ758" s="20"/>
      <c r="BA758" s="7"/>
      <c r="BB758" s="16"/>
      <c r="BC758" s="17"/>
      <c r="BD758" s="20"/>
      <c r="BE758" s="7">
        <f>IFERROR(VLOOKUP("5-"&amp;Presupuestos[[#This Row],[ID DOCUMENTO]],BD_Pagos[],7,0),"")</f>
        <v>0</v>
      </c>
      <c r="BF758" s="17">
        <f>IFERROR(VLOOKUP("5-"&amp;Presupuestos[[#This Row],[ID DOCUMENTO]],BD_Pagos[],9,0),"")</f>
        <v>0</v>
      </c>
      <c r="BG758" s="20">
        <f>IF(IFERROR(VLOOKUP("5-"&amp;Presupuestos[[#This Row],[ID DOCUMENTO]],BD_Pagos[],10,0),0)&gt;Presupuestos[[#This Row],[TOTAL SOLES]],Presupuestos[[#This Row],[TOTAL SOLES]],IFERROR(VLOOKUP("5-"&amp;Presupuestos[[#This Row],[ID DOCUMENTO]],BD_Pagos[],10,0),0))</f>
        <v>0</v>
      </c>
      <c r="BH758" s="7">
        <f>IFERROR(VLOOKUP("1-Detraccion"&amp;Presupuestos[[#This Row],[ID DOCUMENTO]],BD_Pagos[],2,0),"")</f>
        <v>0</v>
      </c>
      <c r="BI758" s="3" t="str">
        <f>IFERROR(VLOOKUP("1-Detraccion"&amp;Presupuestos[[#This Row],[ID DOCUMENTO]],BD_Pagos[],3,0),"")</f>
        <v/>
      </c>
      <c r="BJ758" s="3">
        <f>IFERROR(VLOOKUP("1-Detraccion"&amp;Presupuestos[[#This Row],[ID DOCUMENTO]],BD_Pagos[],4,0),"")</f>
        <v>0</v>
      </c>
      <c r="BK758" s="6">
        <f>IF(IFERROR(VLOOKUP("1-Detraccion"&amp;Presupuestos[[#This Row],[ID DOCUMENTO]],BD_Pagos[],5,0),0)&gt;Presupuestos[[#This Row],[TOTAL SOLES]],Presupuestos[[#This Row],[TOTAL SOLES]],IFERROR(VLOOKUP("1-Detraccion"&amp;Presupuestos[[#This Row],[ID DOCUMENTO]],BD_Pagos[],5,0),0))</f>
        <v>0</v>
      </c>
      <c r="BL758" s="6">
        <f>IF(IFERROR(VLOOKUP("1-Detraccion"&amp;Presupuestos[[#This Row],[ID DOCUMENTO]],BD_Pagos[],6,0),0)&gt;Presupuestos[[#This Row],[TOTAL SOLES]],Presupuestos[[#This Row],[TOTAL SOLES]],IFERROR(VLOOKUP("1-Detraccion"&amp;Presupuestos[[#This Row],[ID DOCUMENTO]],BD_Pagos[],6,0),0))</f>
        <v>0</v>
      </c>
      <c r="BM758" s="37"/>
      <c r="BN758" s="3"/>
      <c r="BO758" s="3"/>
      <c r="BP758" s="6"/>
      <c r="BQ75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55</v>
      </c>
      <c r="BR758" s="23" t="str">
        <f>IF(Presupuestos[[#This Row],[SALDO ME-MN]]&gt;0,"PENDIENTE","CANCELADO")</f>
        <v>PENDIENTE</v>
      </c>
      <c r="BS758" s="23" t="str">
        <f>IF(COUNTIFS($U$4:$U757,Presupuestos[[#This Row],[ID DOCUMENTO]])&gt;=1,IF(B757=Presupuestos[[#This Row],[ID]],"OK","DOC. DUPLICADO"),"OK")</f>
        <v>OK</v>
      </c>
    </row>
    <row r="759" spans="2:71" x14ac:dyDescent="0.25">
      <c r="B759" s="34">
        <f>IF(Presupuestos[[#This Row],[ID DOCUMENTO]]=U758,B758,IF(B758="ID",1,B758+1))</f>
        <v>730</v>
      </c>
      <c r="C759" s="2">
        <v>45859</v>
      </c>
      <c r="D759" s="2">
        <v>45859</v>
      </c>
      <c r="E759" s="3" t="s">
        <v>723</v>
      </c>
      <c r="F759" s="25" t="s">
        <v>35</v>
      </c>
      <c r="G759" s="25" t="s">
        <v>223</v>
      </c>
      <c r="H759" s="25" t="s">
        <v>214</v>
      </c>
      <c r="I759" s="36" t="str">
        <f>IFERROR(VLOOKUP(Presupuestos[[#This Row],[AREA]]&amp;Presupuestos[[#This Row],[CONCEPTO]]&amp;Presupuestos[[#This Row],[DESCRIPCION]],Tabla28[[Columna1]:[CÓDIGO NUEVO]],2,0),"")</f>
        <v>P0303002</v>
      </c>
      <c r="J759" s="3" t="s">
        <v>666</v>
      </c>
      <c r="K759" s="3" t="s">
        <v>666</v>
      </c>
      <c r="L759" s="3" t="s">
        <v>666</v>
      </c>
      <c r="M759" s="31" t="s">
        <v>1801</v>
      </c>
      <c r="N759" s="3" t="s">
        <v>25</v>
      </c>
      <c r="O759" s="3" t="s">
        <v>300</v>
      </c>
      <c r="P759" s="3" t="s">
        <v>122</v>
      </c>
      <c r="Q759" s="3" t="str">
        <f>IFERROR(VLOOKUP(Presupuestos[[#This Row],[CLASIFICACIÓN (N)]],Tabla17[],2,0),"")</f>
        <v>Costos de ventas</v>
      </c>
      <c r="R759" s="3" t="str">
        <f>IFERROR(VLOOKUP(Presupuestos[[#This Row],[CLASIFICACIÓN (N)]],Tabla17[],3,0),"")</f>
        <v>Operativo</v>
      </c>
      <c r="S759" s="3" t="s">
        <v>41</v>
      </c>
      <c r="T759" s="3" t="str">
        <f>IFERROR(VLOOKUP(Presupuestos[[#This Row],[ALMACEN]],Tabla5[],2,0),"")</f>
        <v>Lima</v>
      </c>
      <c r="U759" s="19" t="str">
        <f>IFERROR(VLOOKUP(Presupuestos[[#This Row],[TIPO DE DOCUMENTO]],Tipo_Documento[],2,0)&amp;Presupuestos[[#This Row],[SERIE]]&amp;Presupuestos[[#This Row],[NUMERO]]&amp;Presupuestos[[#This Row],[RUC]],"")</f>
        <v>01F209199567020550372640</v>
      </c>
      <c r="V759" s="3" t="s">
        <v>120</v>
      </c>
      <c r="W759" s="7">
        <v>45859</v>
      </c>
      <c r="X759" s="7">
        <v>45859</v>
      </c>
      <c r="Y759" s="3" t="s">
        <v>963</v>
      </c>
      <c r="Z759" s="3">
        <v>1995670</v>
      </c>
      <c r="AA759" s="3">
        <f>IFERROR(VLOOKUP(Presupuestos[[#This Row],[RAZON SOCIAL]],CHOOSE({1,2},Clientes_Proveedores[Razon Social],Clientes_Proveedores[Ruc / Dni]),2,0),"-")</f>
        <v>20550372640</v>
      </c>
      <c r="AB759" s="31" t="s">
        <v>726</v>
      </c>
      <c r="AC759" s="3" t="s">
        <v>670</v>
      </c>
      <c r="AD759" s="5">
        <v>0.18</v>
      </c>
      <c r="AE759" s="6">
        <v>12.712</v>
      </c>
      <c r="AF759" s="6">
        <f>Presupuestos[[#This Row],[BASE]]*Presupuestos[[#This Row],[% IGV]]</f>
        <v>2.28816</v>
      </c>
      <c r="AG759" s="22">
        <f>ROUND(SUM(Presupuestos[[#This Row],[BASE]:[IGV]]),2)</f>
        <v>15</v>
      </c>
      <c r="AH759" s="9" t="str">
        <f>IF(Presupuestos[[#This Row],[MONEDA]]="USD",VLOOKUP(Presupuestos[[#This Row],[FECHA DE EMISION]],Tipo_Cambio[],3,0),"")</f>
        <v/>
      </c>
      <c r="AI759" s="22">
        <f>IFERROR(ROUND(IF(Presupuestos[[#This Row],[MONEDA]]="PEN",Presupuestos[[#This Row],[TOTAL]],Presupuestos[[#This Row],[TOTAL]]*Presupuestos[[#This Row],[TIPO DE CAMBIO]]),2),"")</f>
        <v>15</v>
      </c>
      <c r="AJ759" s="5"/>
      <c r="AK759" s="33" t="s">
        <v>671</v>
      </c>
      <c r="AL759" s="5" t="s">
        <v>715</v>
      </c>
      <c r="AM759" s="23" t="s">
        <v>671</v>
      </c>
      <c r="AN759" s="23" t="s">
        <v>671</v>
      </c>
      <c r="AO759" s="7">
        <f>IFERROR(VLOOKUP("1-"&amp;Presupuestos[[#This Row],[ID DOCUMENTO]],BD_Pagos[],7,0),"")</f>
        <v>45859</v>
      </c>
      <c r="AP759" s="16" t="str">
        <f>IFERROR(VLOOKUP("1-"&amp;Presupuestos[[#This Row],[ID DOCUMENTO]],BD_Pagos[],8,0),"")</f>
        <v>C_Ope_004</v>
      </c>
      <c r="AQ759" s="17">
        <f>IFERROR(VLOOKUP("1-"&amp;Presupuestos[[#This Row],[ID DOCUMENTO]],BD_Pagos[],9,0),"")</f>
        <v>24988</v>
      </c>
      <c r="AR759" s="54"/>
      <c r="AS759" s="7">
        <f>IFERROR(VLOOKUP("2-"&amp;Presupuestos[[#This Row],[ID DOCUMENTO]],BD_Pagos[],7,0),"")</f>
        <v>0</v>
      </c>
      <c r="AT759" s="16" t="str">
        <f>IFERROR(VLOOKUP("2-"&amp;Presupuestos[[#This Row],[ID DOCUMENTO]],BD_Pagos[],8,0),"")</f>
        <v/>
      </c>
      <c r="AU759" s="17">
        <f>IFERROR(VLOOKUP("2-"&amp;Presupuestos[[#This Row],[ID DOCUMENTO]],BD_Pagos[],9,0),"")</f>
        <v>0</v>
      </c>
      <c r="AV759" s="20">
        <f>IF(IFERROR(VLOOKUP("2-"&amp;Presupuestos[[#This Row],[ID DOCUMENTO]],BD_Pagos[],10,0),0)&gt;Presupuestos[[#This Row],[TOTAL SOLES]],Presupuestos[[#This Row],[TOTAL SOLES]],IFERROR(VLOOKUP("2-"&amp;Presupuestos[[#This Row],[ID DOCUMENTO]],BD_Pagos[],10,0),0))</f>
        <v>0</v>
      </c>
      <c r="AW759" s="7"/>
      <c r="AX759" s="16"/>
      <c r="AY759" s="17"/>
      <c r="AZ759" s="20"/>
      <c r="BA759" s="7"/>
      <c r="BB759" s="16"/>
      <c r="BC759" s="17"/>
      <c r="BD759" s="20"/>
      <c r="BE759" s="7">
        <f>IFERROR(VLOOKUP("5-"&amp;Presupuestos[[#This Row],[ID DOCUMENTO]],BD_Pagos[],7,0),"")</f>
        <v>0</v>
      </c>
      <c r="BF759" s="17">
        <f>IFERROR(VLOOKUP("5-"&amp;Presupuestos[[#This Row],[ID DOCUMENTO]],BD_Pagos[],9,0),"")</f>
        <v>0</v>
      </c>
      <c r="BG759" s="20">
        <f>IF(IFERROR(VLOOKUP("5-"&amp;Presupuestos[[#This Row],[ID DOCUMENTO]],BD_Pagos[],10,0),0)&gt;Presupuestos[[#This Row],[TOTAL SOLES]],Presupuestos[[#This Row],[TOTAL SOLES]],IFERROR(VLOOKUP("5-"&amp;Presupuestos[[#This Row],[ID DOCUMENTO]],BD_Pagos[],10,0),0))</f>
        <v>0</v>
      </c>
      <c r="BH759" s="7">
        <f>IFERROR(VLOOKUP("1-Detraccion"&amp;Presupuestos[[#This Row],[ID DOCUMENTO]],BD_Pagos[],2,0),"")</f>
        <v>0</v>
      </c>
      <c r="BI759" s="3" t="str">
        <f>IFERROR(VLOOKUP("1-Detraccion"&amp;Presupuestos[[#This Row],[ID DOCUMENTO]],BD_Pagos[],3,0),"")</f>
        <v/>
      </c>
      <c r="BJ759" s="3">
        <f>IFERROR(VLOOKUP("1-Detraccion"&amp;Presupuestos[[#This Row],[ID DOCUMENTO]],BD_Pagos[],4,0),"")</f>
        <v>0</v>
      </c>
      <c r="BK759" s="6">
        <f>IF(IFERROR(VLOOKUP("1-Detraccion"&amp;Presupuestos[[#This Row],[ID DOCUMENTO]],BD_Pagos[],5,0),0)&gt;Presupuestos[[#This Row],[TOTAL SOLES]],Presupuestos[[#This Row],[TOTAL SOLES]],IFERROR(VLOOKUP("1-Detraccion"&amp;Presupuestos[[#This Row],[ID DOCUMENTO]],BD_Pagos[],5,0),0))</f>
        <v>0</v>
      </c>
      <c r="BL759" s="6">
        <f>IF(IFERROR(VLOOKUP("1-Detraccion"&amp;Presupuestos[[#This Row],[ID DOCUMENTO]],BD_Pagos[],6,0),0)&gt;Presupuestos[[#This Row],[TOTAL SOLES]],Presupuestos[[#This Row],[TOTAL SOLES]],IFERROR(VLOOKUP("1-Detraccion"&amp;Presupuestos[[#This Row],[ID DOCUMENTO]],BD_Pagos[],6,0),0))</f>
        <v>0</v>
      </c>
      <c r="BM759" s="37"/>
      <c r="BN759" s="3"/>
      <c r="BO759" s="3"/>
      <c r="BP759" s="6"/>
      <c r="BQ75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759" s="23" t="str">
        <f>IF(Presupuestos[[#This Row],[SALDO ME-MN]]&gt;0,"PENDIENTE","CANCELADO")</f>
        <v>PENDIENTE</v>
      </c>
      <c r="BS759" s="23" t="str">
        <f>IF(COUNTIFS($U$4:$U758,Presupuestos[[#This Row],[ID DOCUMENTO]])&gt;=1,IF(B758=Presupuestos[[#This Row],[ID]],"OK","DOC. DUPLICADO"),"OK")</f>
        <v>OK</v>
      </c>
    </row>
    <row r="760" spans="2:71" ht="24" x14ac:dyDescent="0.25">
      <c r="B760" s="34">
        <f>IF(Presupuestos[[#This Row],[ID DOCUMENTO]]=U759,B759,IF(B759="ID",1,B759+1))</f>
        <v>731</v>
      </c>
      <c r="C760" s="2">
        <v>45859</v>
      </c>
      <c r="D760" s="2">
        <v>45859</v>
      </c>
      <c r="E760" s="3" t="s">
        <v>723</v>
      </c>
      <c r="F760" s="25" t="s">
        <v>35</v>
      </c>
      <c r="G760" s="25" t="s">
        <v>223</v>
      </c>
      <c r="H760" s="25" t="s">
        <v>214</v>
      </c>
      <c r="I760" s="36" t="str">
        <f>IFERROR(VLOOKUP(Presupuestos[[#This Row],[AREA]]&amp;Presupuestos[[#This Row],[CONCEPTO]]&amp;Presupuestos[[#This Row],[DESCRIPCION]],Tabla28[[Columna1]:[CÓDIGO NUEVO]],2,0),"")</f>
        <v>P0303002</v>
      </c>
      <c r="J760" s="3" t="s">
        <v>666</v>
      </c>
      <c r="K760" s="3" t="s">
        <v>666</v>
      </c>
      <c r="L760" s="3" t="s">
        <v>666</v>
      </c>
      <c r="M760" s="31" t="s">
        <v>1802</v>
      </c>
      <c r="N760" s="3" t="s">
        <v>25</v>
      </c>
      <c r="O760" s="3" t="s">
        <v>300</v>
      </c>
      <c r="P760" s="3" t="s">
        <v>122</v>
      </c>
      <c r="Q760" s="3" t="str">
        <f>IFERROR(VLOOKUP(Presupuestos[[#This Row],[CLASIFICACIÓN (N)]],Tabla17[],2,0),"")</f>
        <v>Costos de ventas</v>
      </c>
      <c r="R760" s="3" t="str">
        <f>IFERROR(VLOOKUP(Presupuestos[[#This Row],[CLASIFICACIÓN (N)]],Tabla17[],3,0),"")</f>
        <v>Operativo</v>
      </c>
      <c r="S760" s="3" t="s">
        <v>41</v>
      </c>
      <c r="T760" s="3" t="str">
        <f>IFERROR(VLOOKUP(Presupuestos[[#This Row],[ALMACEN]],Tabla5[],2,0),"")</f>
        <v>Lima</v>
      </c>
      <c r="U760" s="19" t="str">
        <f>IFERROR(VLOOKUP(Presupuestos[[#This Row],[TIPO DE DOCUMENTO]],Tipo_Documento[],2,0)&amp;Presupuestos[[#This Row],[SERIE]]&amp;Presupuestos[[#This Row],[NUMERO]]&amp;Presupuestos[[#This Row],[RUC]],"")</f>
        <v>01F602377172620550372640</v>
      </c>
      <c r="V760" s="3" t="s">
        <v>120</v>
      </c>
      <c r="W760" s="7">
        <v>45859</v>
      </c>
      <c r="X760" s="7">
        <v>45859</v>
      </c>
      <c r="Y760" s="3" t="s">
        <v>965</v>
      </c>
      <c r="Z760" s="3">
        <v>3771726</v>
      </c>
      <c r="AA760" s="3">
        <f>IFERROR(VLOOKUP(Presupuestos[[#This Row],[RAZON SOCIAL]],CHOOSE({1,2},Clientes_Proveedores[Razon Social],Clientes_Proveedores[Ruc / Dni]),2,0),"-")</f>
        <v>20550372640</v>
      </c>
      <c r="AB760" s="31" t="s">
        <v>726</v>
      </c>
      <c r="AC760" s="3" t="s">
        <v>670</v>
      </c>
      <c r="AD760" s="5">
        <v>0.18</v>
      </c>
      <c r="AE760" s="6">
        <v>12.712</v>
      </c>
      <c r="AF760" s="6">
        <f>Presupuestos[[#This Row],[BASE]]*Presupuestos[[#This Row],[% IGV]]</f>
        <v>2.28816</v>
      </c>
      <c r="AG760" s="22">
        <f>ROUND(SUM(Presupuestos[[#This Row],[BASE]:[IGV]]),2)</f>
        <v>15</v>
      </c>
      <c r="AH760" s="9" t="str">
        <f>IF(Presupuestos[[#This Row],[MONEDA]]="USD",VLOOKUP(Presupuestos[[#This Row],[FECHA DE EMISION]],Tipo_Cambio[],3,0),"")</f>
        <v/>
      </c>
      <c r="AI760" s="22">
        <f>IFERROR(ROUND(IF(Presupuestos[[#This Row],[MONEDA]]="PEN",Presupuestos[[#This Row],[TOTAL]],Presupuestos[[#This Row],[TOTAL]]*Presupuestos[[#This Row],[TIPO DE CAMBIO]]),2),"")</f>
        <v>15</v>
      </c>
      <c r="AJ760" s="5"/>
      <c r="AK760" s="33" t="s">
        <v>671</v>
      </c>
      <c r="AL760" s="5" t="s">
        <v>715</v>
      </c>
      <c r="AM760" s="23" t="s">
        <v>671</v>
      </c>
      <c r="AN760" s="23" t="s">
        <v>671</v>
      </c>
      <c r="AO760" s="7">
        <f>IFERROR(VLOOKUP("1-"&amp;Presupuestos[[#This Row],[ID DOCUMENTO]],BD_Pagos[],7,0),"")</f>
        <v>45859</v>
      </c>
      <c r="AP760" s="16" t="str">
        <f>IFERROR(VLOOKUP("1-"&amp;Presupuestos[[#This Row],[ID DOCUMENTO]],BD_Pagos[],8,0),"")</f>
        <v>C_Ope_004</v>
      </c>
      <c r="AQ760" s="17">
        <f>IFERROR(VLOOKUP("1-"&amp;Presupuestos[[#This Row],[ID DOCUMENTO]],BD_Pagos[],9,0),"")</f>
        <v>24989</v>
      </c>
      <c r="AR760" s="54"/>
      <c r="AS760" s="7">
        <f>IFERROR(VLOOKUP("2-"&amp;Presupuestos[[#This Row],[ID DOCUMENTO]],BD_Pagos[],7,0),"")</f>
        <v>0</v>
      </c>
      <c r="AT760" s="16" t="str">
        <f>IFERROR(VLOOKUP("2-"&amp;Presupuestos[[#This Row],[ID DOCUMENTO]],BD_Pagos[],8,0),"")</f>
        <v/>
      </c>
      <c r="AU760" s="17">
        <f>IFERROR(VLOOKUP("2-"&amp;Presupuestos[[#This Row],[ID DOCUMENTO]],BD_Pagos[],9,0),"")</f>
        <v>0</v>
      </c>
      <c r="AV760" s="20">
        <f>IF(IFERROR(VLOOKUP("2-"&amp;Presupuestos[[#This Row],[ID DOCUMENTO]],BD_Pagos[],10,0),0)&gt;Presupuestos[[#This Row],[TOTAL SOLES]],Presupuestos[[#This Row],[TOTAL SOLES]],IFERROR(VLOOKUP("2-"&amp;Presupuestos[[#This Row],[ID DOCUMENTO]],BD_Pagos[],10,0),0))</f>
        <v>0</v>
      </c>
      <c r="AW760" s="7"/>
      <c r="AX760" s="16"/>
      <c r="AY760" s="17"/>
      <c r="AZ760" s="20"/>
      <c r="BA760" s="7"/>
      <c r="BB760" s="16"/>
      <c r="BC760" s="17"/>
      <c r="BD760" s="20"/>
      <c r="BE760" s="7">
        <f>IFERROR(VLOOKUP("5-"&amp;Presupuestos[[#This Row],[ID DOCUMENTO]],BD_Pagos[],7,0),"")</f>
        <v>0</v>
      </c>
      <c r="BF760" s="17">
        <f>IFERROR(VLOOKUP("5-"&amp;Presupuestos[[#This Row],[ID DOCUMENTO]],BD_Pagos[],9,0),"")</f>
        <v>0</v>
      </c>
      <c r="BG760" s="20">
        <f>IF(IFERROR(VLOOKUP("5-"&amp;Presupuestos[[#This Row],[ID DOCUMENTO]],BD_Pagos[],10,0),0)&gt;Presupuestos[[#This Row],[TOTAL SOLES]],Presupuestos[[#This Row],[TOTAL SOLES]],IFERROR(VLOOKUP("5-"&amp;Presupuestos[[#This Row],[ID DOCUMENTO]],BD_Pagos[],10,0),0))</f>
        <v>0</v>
      </c>
      <c r="BH760" s="7">
        <f>IFERROR(VLOOKUP("1-Detraccion"&amp;Presupuestos[[#This Row],[ID DOCUMENTO]],BD_Pagos[],2,0),"")</f>
        <v>0</v>
      </c>
      <c r="BI760" s="3" t="str">
        <f>IFERROR(VLOOKUP("1-Detraccion"&amp;Presupuestos[[#This Row],[ID DOCUMENTO]],BD_Pagos[],3,0),"")</f>
        <v/>
      </c>
      <c r="BJ760" s="3">
        <f>IFERROR(VLOOKUP("1-Detraccion"&amp;Presupuestos[[#This Row],[ID DOCUMENTO]],BD_Pagos[],4,0),"")</f>
        <v>0</v>
      </c>
      <c r="BK760" s="6">
        <f>IF(IFERROR(VLOOKUP("1-Detraccion"&amp;Presupuestos[[#This Row],[ID DOCUMENTO]],BD_Pagos[],5,0),0)&gt;Presupuestos[[#This Row],[TOTAL SOLES]],Presupuestos[[#This Row],[TOTAL SOLES]],IFERROR(VLOOKUP("1-Detraccion"&amp;Presupuestos[[#This Row],[ID DOCUMENTO]],BD_Pagos[],5,0),0))</f>
        <v>0</v>
      </c>
      <c r="BL760" s="6">
        <f>IF(IFERROR(VLOOKUP("1-Detraccion"&amp;Presupuestos[[#This Row],[ID DOCUMENTO]],BD_Pagos[],6,0),0)&gt;Presupuestos[[#This Row],[TOTAL SOLES]],Presupuestos[[#This Row],[TOTAL SOLES]],IFERROR(VLOOKUP("1-Detraccion"&amp;Presupuestos[[#This Row],[ID DOCUMENTO]],BD_Pagos[],6,0),0))</f>
        <v>0</v>
      </c>
      <c r="BM760" s="37"/>
      <c r="BN760" s="3"/>
      <c r="BO760" s="3"/>
      <c r="BP760" s="6"/>
      <c r="BQ76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760" s="23" t="str">
        <f>IF(Presupuestos[[#This Row],[SALDO ME-MN]]&gt;0,"PENDIENTE","CANCELADO")</f>
        <v>PENDIENTE</v>
      </c>
      <c r="BS760" s="23" t="str">
        <f>IF(COUNTIFS($U$4:$U759,Presupuestos[[#This Row],[ID DOCUMENTO]])&gt;=1,IF(B759=Presupuestos[[#This Row],[ID]],"OK","DOC. DUPLICADO"),"OK")</f>
        <v>OK</v>
      </c>
    </row>
    <row r="761" spans="2:71" ht="24" x14ac:dyDescent="0.25">
      <c r="B761" s="34">
        <f>IF(Presupuestos[[#This Row],[ID DOCUMENTO]]=U760,B760,IF(B760="ID",1,B760+1))</f>
        <v>732</v>
      </c>
      <c r="C761" s="2">
        <v>45868</v>
      </c>
      <c r="D761" s="2">
        <v>45868</v>
      </c>
      <c r="E761" s="3" t="s">
        <v>723</v>
      </c>
      <c r="F761" s="25" t="s">
        <v>35</v>
      </c>
      <c r="G761" s="25" t="s">
        <v>211</v>
      </c>
      <c r="H761" s="25" t="s">
        <v>249</v>
      </c>
      <c r="I761" s="36" t="str">
        <f>IFERROR(VLOOKUP(Presupuestos[[#This Row],[AREA]]&amp;Presupuestos[[#This Row],[CONCEPTO]]&amp;Presupuestos[[#This Row],[DESCRIPCION]],Tabla28[[Columna1]:[CÓDIGO NUEVO]],2,0),"")</f>
        <v>P0302007</v>
      </c>
      <c r="J761" s="3" t="s">
        <v>666</v>
      </c>
      <c r="K761" s="3" t="s">
        <v>666</v>
      </c>
      <c r="L761" s="3" t="s">
        <v>666</v>
      </c>
      <c r="M761" s="31" t="s">
        <v>1803</v>
      </c>
      <c r="N761" s="3" t="s">
        <v>25</v>
      </c>
      <c r="O761" s="3" t="s">
        <v>300</v>
      </c>
      <c r="P761" s="3" t="s">
        <v>122</v>
      </c>
      <c r="Q761" s="3" t="str">
        <f>IFERROR(VLOOKUP(Presupuestos[[#This Row],[CLASIFICACIÓN (N)]],Tabla17[],2,0),"")</f>
        <v>Costos de ventas</v>
      </c>
      <c r="R761" s="3" t="str">
        <f>IFERROR(VLOOKUP(Presupuestos[[#This Row],[CLASIFICACIÓN (N)]],Tabla17[],3,0),"")</f>
        <v>Operativo</v>
      </c>
      <c r="S761" s="3" t="s">
        <v>41</v>
      </c>
      <c r="T761" s="3" t="str">
        <f>IFERROR(VLOOKUP(Presupuestos[[#This Row],[ALMACEN]],Tabla5[],2,0),"")</f>
        <v>Lima</v>
      </c>
      <c r="U761" s="19" t="str">
        <f>IFERROR(VLOOKUP(Presupuestos[[#This Row],[TIPO DE DOCUMENTO]],Tipo_Documento[],2,0)&amp;Presupuestos[[#This Row],[SERIE]]&amp;Presupuestos[[#This Row],[NUMERO]]&amp;Presupuestos[[#This Row],[RUC]],"")</f>
        <v>01F0064242020514148539</v>
      </c>
      <c r="V761" s="3" t="s">
        <v>120</v>
      </c>
      <c r="W761" s="7">
        <v>45868</v>
      </c>
      <c r="X761" s="7">
        <v>45868</v>
      </c>
      <c r="Y761" s="3" t="s">
        <v>730</v>
      </c>
      <c r="Z761" s="3">
        <v>42420</v>
      </c>
      <c r="AA761" s="3">
        <f>IFERROR(VLOOKUP(Presupuestos[[#This Row],[RAZON SOCIAL]],CHOOSE({1,2},Clientes_Proveedores[Razon Social],Clientes_Proveedores[Ruc / Dni]),2,0),"-")</f>
        <v>20514148539</v>
      </c>
      <c r="AB761" s="31" t="s">
        <v>731</v>
      </c>
      <c r="AC761" s="3" t="s">
        <v>670</v>
      </c>
      <c r="AD761" s="5">
        <v>0.18</v>
      </c>
      <c r="AE761" s="6">
        <v>46.61</v>
      </c>
      <c r="AF761" s="6">
        <f>Presupuestos[[#This Row],[BASE]]*Presupuestos[[#This Row],[% IGV]]</f>
        <v>8.3897999999999993</v>
      </c>
      <c r="AG761" s="22">
        <f>ROUND(SUM(Presupuestos[[#This Row],[BASE]:[IGV]]),2)</f>
        <v>55</v>
      </c>
      <c r="AH761" s="9" t="str">
        <f>IF(Presupuestos[[#This Row],[MONEDA]]="USD",VLOOKUP(Presupuestos[[#This Row],[FECHA DE EMISION]],Tipo_Cambio[],3,0),"")</f>
        <v/>
      </c>
      <c r="AI761" s="22">
        <f>IFERROR(ROUND(IF(Presupuestos[[#This Row],[MONEDA]]="PEN",Presupuestos[[#This Row],[TOTAL]],Presupuestos[[#This Row],[TOTAL]]*Presupuestos[[#This Row],[TIPO DE CAMBIO]]),2),"")</f>
        <v>55</v>
      </c>
      <c r="AJ761" s="5"/>
      <c r="AK761" s="33" t="s">
        <v>671</v>
      </c>
      <c r="AL761" s="5" t="s">
        <v>715</v>
      </c>
      <c r="AM761" s="23" t="s">
        <v>671</v>
      </c>
      <c r="AN761" s="23" t="s">
        <v>671</v>
      </c>
      <c r="AO761" s="7">
        <f>IFERROR(VLOOKUP("1-"&amp;Presupuestos[[#This Row],[ID DOCUMENTO]],BD_Pagos[],7,0),"")</f>
        <v>45868</v>
      </c>
      <c r="AP761" s="16" t="str">
        <f>IFERROR(VLOOKUP("1-"&amp;Presupuestos[[#This Row],[ID DOCUMENTO]],BD_Pagos[],8,0),"")</f>
        <v>C_Ope_004</v>
      </c>
      <c r="AQ761" s="17">
        <f>IFERROR(VLOOKUP("1-"&amp;Presupuestos[[#This Row],[ID DOCUMENTO]],BD_Pagos[],9,0),"")</f>
        <v>25040</v>
      </c>
      <c r="AR761" s="54"/>
      <c r="AS761" s="7">
        <f>IFERROR(VLOOKUP("2-"&amp;Presupuestos[[#This Row],[ID DOCUMENTO]],BD_Pagos[],7,0),"")</f>
        <v>0</v>
      </c>
      <c r="AT761" s="16" t="str">
        <f>IFERROR(VLOOKUP("2-"&amp;Presupuestos[[#This Row],[ID DOCUMENTO]],BD_Pagos[],8,0),"")</f>
        <v/>
      </c>
      <c r="AU761" s="17">
        <f>IFERROR(VLOOKUP("2-"&amp;Presupuestos[[#This Row],[ID DOCUMENTO]],BD_Pagos[],9,0),"")</f>
        <v>0</v>
      </c>
      <c r="AV761" s="20">
        <f>IF(IFERROR(VLOOKUP("2-"&amp;Presupuestos[[#This Row],[ID DOCUMENTO]],BD_Pagos[],10,0),0)&gt;Presupuestos[[#This Row],[TOTAL SOLES]],Presupuestos[[#This Row],[TOTAL SOLES]],IFERROR(VLOOKUP("2-"&amp;Presupuestos[[#This Row],[ID DOCUMENTO]],BD_Pagos[],10,0),0))</f>
        <v>0</v>
      </c>
      <c r="AW761" s="7"/>
      <c r="AX761" s="16"/>
      <c r="AY761" s="17"/>
      <c r="AZ761" s="20"/>
      <c r="BA761" s="7"/>
      <c r="BB761" s="16"/>
      <c r="BC761" s="17"/>
      <c r="BD761" s="20"/>
      <c r="BE761" s="7">
        <f>IFERROR(VLOOKUP("5-"&amp;Presupuestos[[#This Row],[ID DOCUMENTO]],BD_Pagos[],7,0),"")</f>
        <v>0</v>
      </c>
      <c r="BF761" s="17">
        <f>IFERROR(VLOOKUP("5-"&amp;Presupuestos[[#This Row],[ID DOCUMENTO]],BD_Pagos[],9,0),"")</f>
        <v>0</v>
      </c>
      <c r="BG761" s="20">
        <f>IF(IFERROR(VLOOKUP("5-"&amp;Presupuestos[[#This Row],[ID DOCUMENTO]],BD_Pagos[],10,0),0)&gt;Presupuestos[[#This Row],[TOTAL SOLES]],Presupuestos[[#This Row],[TOTAL SOLES]],IFERROR(VLOOKUP("5-"&amp;Presupuestos[[#This Row],[ID DOCUMENTO]],BD_Pagos[],10,0),0))</f>
        <v>0</v>
      </c>
      <c r="BH761" s="7">
        <f>IFERROR(VLOOKUP("1-Detraccion"&amp;Presupuestos[[#This Row],[ID DOCUMENTO]],BD_Pagos[],2,0),"")</f>
        <v>0</v>
      </c>
      <c r="BI761" s="3" t="str">
        <f>IFERROR(VLOOKUP("1-Detraccion"&amp;Presupuestos[[#This Row],[ID DOCUMENTO]],BD_Pagos[],3,0),"")</f>
        <v/>
      </c>
      <c r="BJ761" s="3">
        <f>IFERROR(VLOOKUP("1-Detraccion"&amp;Presupuestos[[#This Row],[ID DOCUMENTO]],BD_Pagos[],4,0),"")</f>
        <v>0</v>
      </c>
      <c r="BK761" s="6">
        <f>IF(IFERROR(VLOOKUP("1-Detraccion"&amp;Presupuestos[[#This Row],[ID DOCUMENTO]],BD_Pagos[],5,0),0)&gt;Presupuestos[[#This Row],[TOTAL SOLES]],Presupuestos[[#This Row],[TOTAL SOLES]],IFERROR(VLOOKUP("1-Detraccion"&amp;Presupuestos[[#This Row],[ID DOCUMENTO]],BD_Pagos[],5,0),0))</f>
        <v>0</v>
      </c>
      <c r="BL761" s="6">
        <f>IF(IFERROR(VLOOKUP("1-Detraccion"&amp;Presupuestos[[#This Row],[ID DOCUMENTO]],BD_Pagos[],6,0),0)&gt;Presupuestos[[#This Row],[TOTAL SOLES]],Presupuestos[[#This Row],[TOTAL SOLES]],IFERROR(VLOOKUP("1-Detraccion"&amp;Presupuestos[[#This Row],[ID DOCUMENTO]],BD_Pagos[],6,0),0))</f>
        <v>0</v>
      </c>
      <c r="BM761" s="37"/>
      <c r="BN761" s="3"/>
      <c r="BO761" s="3"/>
      <c r="BP761" s="6"/>
      <c r="BQ76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55</v>
      </c>
      <c r="BR761" s="23" t="str">
        <f>IF(Presupuestos[[#This Row],[SALDO ME-MN]]&gt;0,"PENDIENTE","CANCELADO")</f>
        <v>PENDIENTE</v>
      </c>
      <c r="BS761" s="23" t="str">
        <f>IF(COUNTIFS($U$4:$U760,Presupuestos[[#This Row],[ID DOCUMENTO]])&gt;=1,IF(B760=Presupuestos[[#This Row],[ID]],"OK","DOC. DUPLICADO"),"OK")</f>
        <v>OK</v>
      </c>
    </row>
    <row r="762" spans="2:71" x14ac:dyDescent="0.25">
      <c r="B762" s="34">
        <f>IF(Presupuestos[[#This Row],[ID DOCUMENTO]]=U761,B761,IF(B761="ID",1,B761+1))</f>
        <v>733</v>
      </c>
      <c r="C762" s="2">
        <v>45870</v>
      </c>
      <c r="D762" s="2">
        <v>45870</v>
      </c>
      <c r="E762" s="3" t="s">
        <v>723</v>
      </c>
      <c r="F762" s="25" t="s">
        <v>35</v>
      </c>
      <c r="G762" s="25" t="s">
        <v>223</v>
      </c>
      <c r="H762" s="25" t="s">
        <v>214</v>
      </c>
      <c r="I762" s="36" t="str">
        <f>IFERROR(VLOOKUP(Presupuestos[[#This Row],[AREA]]&amp;Presupuestos[[#This Row],[CONCEPTO]]&amp;Presupuestos[[#This Row],[DESCRIPCION]],Tabla28[[Columna1]:[CÓDIGO NUEVO]],2,0),"")</f>
        <v>P0303002</v>
      </c>
      <c r="J762" s="3" t="s">
        <v>666</v>
      </c>
      <c r="K762" s="3" t="s">
        <v>666</v>
      </c>
      <c r="L762" s="3" t="s">
        <v>666</v>
      </c>
      <c r="M762" s="31" t="s">
        <v>724</v>
      </c>
      <c r="N762" s="3" t="s">
        <v>25</v>
      </c>
      <c r="O762" s="3" t="s">
        <v>300</v>
      </c>
      <c r="P762" s="3" t="s">
        <v>122</v>
      </c>
      <c r="Q762" s="3" t="str">
        <f>IFERROR(VLOOKUP(Presupuestos[[#This Row],[CLASIFICACIÓN (N)]],Tabla17[],2,0),"")</f>
        <v>Costos de ventas</v>
      </c>
      <c r="R762" s="3" t="str">
        <f>IFERROR(VLOOKUP(Presupuestos[[#This Row],[CLASIFICACIÓN (N)]],Tabla17[],3,0),"")</f>
        <v>Operativo</v>
      </c>
      <c r="S762" s="3" t="s">
        <v>41</v>
      </c>
      <c r="T762" s="3" t="str">
        <f>IFERROR(VLOOKUP(Presupuestos[[#This Row],[ALMACEN]],Tabla5[],2,0),"")</f>
        <v>Lima</v>
      </c>
      <c r="U762" s="19" t="str">
        <f>IFERROR(VLOOKUP(Presupuestos[[#This Row],[TIPO DE DOCUMENTO]],Tipo_Documento[],2,0)&amp;Presupuestos[[#This Row],[SERIE]]&amp;Presupuestos[[#This Row],[NUMERO]]&amp;Presupuestos[[#This Row],[RUC]],"")</f>
        <v>01F207118426120550372640</v>
      </c>
      <c r="V762" s="3" t="s">
        <v>120</v>
      </c>
      <c r="W762" s="7">
        <v>45870</v>
      </c>
      <c r="X762" s="7">
        <v>45870</v>
      </c>
      <c r="Y762" s="3" t="s">
        <v>1173</v>
      </c>
      <c r="Z762" s="3">
        <v>1184261</v>
      </c>
      <c r="AA762" s="3">
        <f>IFERROR(VLOOKUP(Presupuestos[[#This Row],[RAZON SOCIAL]],CHOOSE({1,2},Clientes_Proveedores[Razon Social],Clientes_Proveedores[Ruc / Dni]),2,0),"-")</f>
        <v>20550372640</v>
      </c>
      <c r="AB762" s="31" t="s">
        <v>726</v>
      </c>
      <c r="AC762" s="3" t="s">
        <v>670</v>
      </c>
      <c r="AD762" s="5">
        <v>0.18</v>
      </c>
      <c r="AE762" s="6">
        <v>12.712</v>
      </c>
      <c r="AF762" s="6">
        <f>Presupuestos[[#This Row],[BASE]]*Presupuestos[[#This Row],[% IGV]]</f>
        <v>2.28816</v>
      </c>
      <c r="AG762" s="22">
        <f>ROUND(SUM(Presupuestos[[#This Row],[BASE]:[IGV]]),2)</f>
        <v>15</v>
      </c>
      <c r="AH762" s="9" t="str">
        <f>IF(Presupuestos[[#This Row],[MONEDA]]="USD",VLOOKUP(Presupuestos[[#This Row],[FECHA DE EMISION]],Tipo_Cambio[],3,0),"")</f>
        <v/>
      </c>
      <c r="AI762" s="22">
        <f>IFERROR(ROUND(IF(Presupuestos[[#This Row],[MONEDA]]="PEN",Presupuestos[[#This Row],[TOTAL]],Presupuestos[[#This Row],[TOTAL]]*Presupuestos[[#This Row],[TIPO DE CAMBIO]]),2),"")</f>
        <v>15</v>
      </c>
      <c r="AJ762" s="5"/>
      <c r="AK762" s="33" t="s">
        <v>671</v>
      </c>
      <c r="AL762" s="5" t="s">
        <v>715</v>
      </c>
      <c r="AM762" s="23" t="s">
        <v>671</v>
      </c>
      <c r="AN762" s="23" t="s">
        <v>671</v>
      </c>
      <c r="AO762" s="7">
        <f>IFERROR(VLOOKUP("1-"&amp;Presupuestos[[#This Row],[ID DOCUMENTO]],BD_Pagos[],7,0),"")</f>
        <v>45870</v>
      </c>
      <c r="AP762" s="16" t="str">
        <f>IFERROR(VLOOKUP("1-"&amp;Presupuestos[[#This Row],[ID DOCUMENTO]],BD_Pagos[],8,0),"")</f>
        <v>C_Ope_004</v>
      </c>
      <c r="AQ762" s="17">
        <f>IFERROR(VLOOKUP("1-"&amp;Presupuestos[[#This Row],[ID DOCUMENTO]],BD_Pagos[],9,0),"")</f>
        <v>25062</v>
      </c>
      <c r="AR762" s="54"/>
      <c r="AS762" s="7">
        <f>IFERROR(VLOOKUP("2-"&amp;Presupuestos[[#This Row],[ID DOCUMENTO]],BD_Pagos[],7,0),"")</f>
        <v>0</v>
      </c>
      <c r="AT762" s="16" t="str">
        <f>IFERROR(VLOOKUP("2-"&amp;Presupuestos[[#This Row],[ID DOCUMENTO]],BD_Pagos[],8,0),"")</f>
        <v/>
      </c>
      <c r="AU762" s="17">
        <f>IFERROR(VLOOKUP("2-"&amp;Presupuestos[[#This Row],[ID DOCUMENTO]],BD_Pagos[],9,0),"")</f>
        <v>0</v>
      </c>
      <c r="AV762" s="20">
        <f>IF(IFERROR(VLOOKUP("2-"&amp;Presupuestos[[#This Row],[ID DOCUMENTO]],BD_Pagos[],10,0),0)&gt;Presupuestos[[#This Row],[TOTAL SOLES]],Presupuestos[[#This Row],[TOTAL SOLES]],IFERROR(VLOOKUP("2-"&amp;Presupuestos[[#This Row],[ID DOCUMENTO]],BD_Pagos[],10,0),0))</f>
        <v>0</v>
      </c>
      <c r="AW762" s="7"/>
      <c r="AX762" s="16"/>
      <c r="AY762" s="17"/>
      <c r="AZ762" s="20"/>
      <c r="BA762" s="7"/>
      <c r="BB762" s="16"/>
      <c r="BC762" s="17"/>
      <c r="BD762" s="20"/>
      <c r="BE762" s="7">
        <f>IFERROR(VLOOKUP("5-"&amp;Presupuestos[[#This Row],[ID DOCUMENTO]],BD_Pagos[],7,0),"")</f>
        <v>0</v>
      </c>
      <c r="BF762" s="17">
        <f>IFERROR(VLOOKUP("5-"&amp;Presupuestos[[#This Row],[ID DOCUMENTO]],BD_Pagos[],9,0),"")</f>
        <v>0</v>
      </c>
      <c r="BG762" s="20">
        <f>IF(IFERROR(VLOOKUP("5-"&amp;Presupuestos[[#This Row],[ID DOCUMENTO]],BD_Pagos[],10,0),0)&gt;Presupuestos[[#This Row],[TOTAL SOLES]],Presupuestos[[#This Row],[TOTAL SOLES]],IFERROR(VLOOKUP("5-"&amp;Presupuestos[[#This Row],[ID DOCUMENTO]],BD_Pagos[],10,0),0))</f>
        <v>0</v>
      </c>
      <c r="BH762" s="7">
        <f>IFERROR(VLOOKUP("1-Detraccion"&amp;Presupuestos[[#This Row],[ID DOCUMENTO]],BD_Pagos[],2,0),"")</f>
        <v>0</v>
      </c>
      <c r="BI762" s="3" t="str">
        <f>IFERROR(VLOOKUP("1-Detraccion"&amp;Presupuestos[[#This Row],[ID DOCUMENTO]],BD_Pagos[],3,0),"")</f>
        <v/>
      </c>
      <c r="BJ762" s="3">
        <f>IFERROR(VLOOKUP("1-Detraccion"&amp;Presupuestos[[#This Row],[ID DOCUMENTO]],BD_Pagos[],4,0),"")</f>
        <v>0</v>
      </c>
      <c r="BK762" s="6">
        <f>IF(IFERROR(VLOOKUP("1-Detraccion"&amp;Presupuestos[[#This Row],[ID DOCUMENTO]],BD_Pagos[],5,0),0)&gt;Presupuestos[[#This Row],[TOTAL SOLES]],Presupuestos[[#This Row],[TOTAL SOLES]],IFERROR(VLOOKUP("1-Detraccion"&amp;Presupuestos[[#This Row],[ID DOCUMENTO]],BD_Pagos[],5,0),0))</f>
        <v>0</v>
      </c>
      <c r="BL762" s="6">
        <f>IF(IFERROR(VLOOKUP("1-Detraccion"&amp;Presupuestos[[#This Row],[ID DOCUMENTO]],BD_Pagos[],6,0),0)&gt;Presupuestos[[#This Row],[TOTAL SOLES]],Presupuestos[[#This Row],[TOTAL SOLES]],IFERROR(VLOOKUP("1-Detraccion"&amp;Presupuestos[[#This Row],[ID DOCUMENTO]],BD_Pagos[],6,0),0))</f>
        <v>0</v>
      </c>
      <c r="BM762" s="37"/>
      <c r="BN762" s="3"/>
      <c r="BO762" s="3"/>
      <c r="BP762" s="6"/>
      <c r="BQ76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762" s="23" t="str">
        <f>IF(Presupuestos[[#This Row],[SALDO ME-MN]]&gt;0,"PENDIENTE","CANCELADO")</f>
        <v>PENDIENTE</v>
      </c>
      <c r="BS762" s="23" t="str">
        <f>IF(COUNTIFS($U$4:$U761,Presupuestos[[#This Row],[ID DOCUMENTO]])&gt;=1,IF(B761=Presupuestos[[#This Row],[ID]],"OK","DOC. DUPLICADO"),"OK")</f>
        <v>OK</v>
      </c>
    </row>
    <row r="763" spans="2:71" x14ac:dyDescent="0.25">
      <c r="B763" s="34">
        <f>IF(Presupuestos[[#This Row],[ID DOCUMENTO]]=U762,B762,IF(B762="ID",1,B762+1))</f>
        <v>734</v>
      </c>
      <c r="C763" s="2">
        <v>45870</v>
      </c>
      <c r="D763" s="2">
        <v>45870</v>
      </c>
      <c r="E763" s="3" t="s">
        <v>723</v>
      </c>
      <c r="F763" s="25" t="s">
        <v>35</v>
      </c>
      <c r="G763" s="25" t="s">
        <v>223</v>
      </c>
      <c r="H763" s="25" t="s">
        <v>214</v>
      </c>
      <c r="I763" s="36" t="str">
        <f>IFERROR(VLOOKUP(Presupuestos[[#This Row],[AREA]]&amp;Presupuestos[[#This Row],[CONCEPTO]]&amp;Presupuestos[[#This Row],[DESCRIPCION]],Tabla28[[Columna1]:[CÓDIGO NUEVO]],2,0),"")</f>
        <v>P0303002</v>
      </c>
      <c r="J763" s="3" t="s">
        <v>666</v>
      </c>
      <c r="K763" s="3" t="s">
        <v>666</v>
      </c>
      <c r="L763" s="3" t="s">
        <v>666</v>
      </c>
      <c r="M763" s="31" t="s">
        <v>1804</v>
      </c>
      <c r="N763" s="3" t="s">
        <v>25</v>
      </c>
      <c r="O763" s="3" t="s">
        <v>300</v>
      </c>
      <c r="P763" s="3" t="s">
        <v>122</v>
      </c>
      <c r="Q763" s="3" t="str">
        <f>IFERROR(VLOOKUP(Presupuestos[[#This Row],[CLASIFICACIÓN (N)]],Tabla17[],2,0),"")</f>
        <v>Costos de ventas</v>
      </c>
      <c r="R763" s="3" t="str">
        <f>IFERROR(VLOOKUP(Presupuestos[[#This Row],[CLASIFICACIÓN (N)]],Tabla17[],3,0),"")</f>
        <v>Operativo</v>
      </c>
      <c r="S763" s="3" t="s">
        <v>41</v>
      </c>
      <c r="T763" s="3" t="str">
        <f>IFERROR(VLOOKUP(Presupuestos[[#This Row],[ALMACEN]],Tabla5[],2,0),"")</f>
        <v>Lima</v>
      </c>
      <c r="U763" s="19" t="str">
        <f>IFERROR(VLOOKUP(Presupuestos[[#This Row],[TIPO DE DOCUMENTO]],Tipo_Documento[],2,0)&amp;Presupuestos[[#This Row],[SERIE]]&amp;Presupuestos[[#This Row],[NUMERO]]&amp;Presupuestos[[#This Row],[RUC]],"")</f>
        <v>01F60060973120550372640</v>
      </c>
      <c r="V763" s="3" t="s">
        <v>120</v>
      </c>
      <c r="W763" s="7">
        <v>45870</v>
      </c>
      <c r="X763" s="7">
        <v>45870</v>
      </c>
      <c r="Y763" s="3" t="s">
        <v>1805</v>
      </c>
      <c r="Z763" s="3">
        <v>609731</v>
      </c>
      <c r="AA763" s="3">
        <f>IFERROR(VLOOKUP(Presupuestos[[#This Row],[RAZON SOCIAL]],CHOOSE({1,2},Clientes_Proveedores[Razon Social],Clientes_Proveedores[Ruc / Dni]),2,0),"-")</f>
        <v>20550372640</v>
      </c>
      <c r="AB763" s="31" t="s">
        <v>726</v>
      </c>
      <c r="AC763" s="3" t="s">
        <v>670</v>
      </c>
      <c r="AD763" s="5">
        <v>0.18</v>
      </c>
      <c r="AE763" s="6">
        <v>12.712</v>
      </c>
      <c r="AF763" s="6">
        <f>Presupuestos[[#This Row],[BASE]]*Presupuestos[[#This Row],[% IGV]]</f>
        <v>2.28816</v>
      </c>
      <c r="AG763" s="22">
        <f>ROUND(SUM(Presupuestos[[#This Row],[BASE]:[IGV]]),2)</f>
        <v>15</v>
      </c>
      <c r="AH763" s="9" t="str">
        <f>IF(Presupuestos[[#This Row],[MONEDA]]="USD",VLOOKUP(Presupuestos[[#This Row],[FECHA DE EMISION]],Tipo_Cambio[],3,0),"")</f>
        <v/>
      </c>
      <c r="AI763" s="22">
        <f>IFERROR(ROUND(IF(Presupuestos[[#This Row],[MONEDA]]="PEN",Presupuestos[[#This Row],[TOTAL]],Presupuestos[[#This Row],[TOTAL]]*Presupuestos[[#This Row],[TIPO DE CAMBIO]]),2),"")</f>
        <v>15</v>
      </c>
      <c r="AJ763" s="5"/>
      <c r="AK763" s="33" t="s">
        <v>671</v>
      </c>
      <c r="AL763" s="5" t="s">
        <v>715</v>
      </c>
      <c r="AM763" s="23" t="s">
        <v>671</v>
      </c>
      <c r="AN763" s="23" t="s">
        <v>671</v>
      </c>
      <c r="AO763" s="7">
        <f>IFERROR(VLOOKUP("1-"&amp;Presupuestos[[#This Row],[ID DOCUMENTO]],BD_Pagos[],7,0),"")</f>
        <v>45870</v>
      </c>
      <c r="AP763" s="16" t="str">
        <f>IFERROR(VLOOKUP("1-"&amp;Presupuestos[[#This Row],[ID DOCUMENTO]],BD_Pagos[],8,0),"")</f>
        <v>C_Ope_004</v>
      </c>
      <c r="AQ763" s="17">
        <f>IFERROR(VLOOKUP("1-"&amp;Presupuestos[[#This Row],[ID DOCUMENTO]],BD_Pagos[],9,0),"")</f>
        <v>25063</v>
      </c>
      <c r="AR763" s="54"/>
      <c r="AS763" s="7">
        <f>IFERROR(VLOOKUP("2-"&amp;Presupuestos[[#This Row],[ID DOCUMENTO]],BD_Pagos[],7,0),"")</f>
        <v>0</v>
      </c>
      <c r="AT763" s="16" t="str">
        <f>IFERROR(VLOOKUP("2-"&amp;Presupuestos[[#This Row],[ID DOCUMENTO]],BD_Pagos[],8,0),"")</f>
        <v/>
      </c>
      <c r="AU763" s="17">
        <f>IFERROR(VLOOKUP("2-"&amp;Presupuestos[[#This Row],[ID DOCUMENTO]],BD_Pagos[],9,0),"")</f>
        <v>0</v>
      </c>
      <c r="AV763" s="20">
        <f>IF(IFERROR(VLOOKUP("2-"&amp;Presupuestos[[#This Row],[ID DOCUMENTO]],BD_Pagos[],10,0),0)&gt;Presupuestos[[#This Row],[TOTAL SOLES]],Presupuestos[[#This Row],[TOTAL SOLES]],IFERROR(VLOOKUP("2-"&amp;Presupuestos[[#This Row],[ID DOCUMENTO]],BD_Pagos[],10,0),0))</f>
        <v>0</v>
      </c>
      <c r="AW763" s="7"/>
      <c r="AX763" s="16"/>
      <c r="AY763" s="17"/>
      <c r="AZ763" s="20"/>
      <c r="BA763" s="7"/>
      <c r="BB763" s="16"/>
      <c r="BC763" s="17"/>
      <c r="BD763" s="20"/>
      <c r="BE763" s="7">
        <f>IFERROR(VLOOKUP("5-"&amp;Presupuestos[[#This Row],[ID DOCUMENTO]],BD_Pagos[],7,0),"")</f>
        <v>0</v>
      </c>
      <c r="BF763" s="17">
        <f>IFERROR(VLOOKUP("5-"&amp;Presupuestos[[#This Row],[ID DOCUMENTO]],BD_Pagos[],9,0),"")</f>
        <v>0</v>
      </c>
      <c r="BG763" s="20">
        <f>IF(IFERROR(VLOOKUP("5-"&amp;Presupuestos[[#This Row],[ID DOCUMENTO]],BD_Pagos[],10,0),0)&gt;Presupuestos[[#This Row],[TOTAL SOLES]],Presupuestos[[#This Row],[TOTAL SOLES]],IFERROR(VLOOKUP("5-"&amp;Presupuestos[[#This Row],[ID DOCUMENTO]],BD_Pagos[],10,0),0))</f>
        <v>0</v>
      </c>
      <c r="BH763" s="7">
        <f>IFERROR(VLOOKUP("1-Detraccion"&amp;Presupuestos[[#This Row],[ID DOCUMENTO]],BD_Pagos[],2,0),"")</f>
        <v>0</v>
      </c>
      <c r="BI763" s="3" t="str">
        <f>IFERROR(VLOOKUP("1-Detraccion"&amp;Presupuestos[[#This Row],[ID DOCUMENTO]],BD_Pagos[],3,0),"")</f>
        <v/>
      </c>
      <c r="BJ763" s="3">
        <f>IFERROR(VLOOKUP("1-Detraccion"&amp;Presupuestos[[#This Row],[ID DOCUMENTO]],BD_Pagos[],4,0),"")</f>
        <v>0</v>
      </c>
      <c r="BK763" s="6">
        <f>IF(IFERROR(VLOOKUP("1-Detraccion"&amp;Presupuestos[[#This Row],[ID DOCUMENTO]],BD_Pagos[],5,0),0)&gt;Presupuestos[[#This Row],[TOTAL SOLES]],Presupuestos[[#This Row],[TOTAL SOLES]],IFERROR(VLOOKUP("1-Detraccion"&amp;Presupuestos[[#This Row],[ID DOCUMENTO]],BD_Pagos[],5,0),0))</f>
        <v>0</v>
      </c>
      <c r="BL763" s="6">
        <f>IF(IFERROR(VLOOKUP("1-Detraccion"&amp;Presupuestos[[#This Row],[ID DOCUMENTO]],BD_Pagos[],6,0),0)&gt;Presupuestos[[#This Row],[TOTAL SOLES]],Presupuestos[[#This Row],[TOTAL SOLES]],IFERROR(VLOOKUP("1-Detraccion"&amp;Presupuestos[[#This Row],[ID DOCUMENTO]],BD_Pagos[],6,0),0))</f>
        <v>0</v>
      </c>
      <c r="BM763" s="37"/>
      <c r="BN763" s="3"/>
      <c r="BO763" s="3"/>
      <c r="BP763" s="6"/>
      <c r="BQ76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763" s="23" t="str">
        <f>IF(Presupuestos[[#This Row],[SALDO ME-MN]]&gt;0,"PENDIENTE","CANCELADO")</f>
        <v>PENDIENTE</v>
      </c>
      <c r="BS763" s="23" t="str">
        <f>IF(COUNTIFS($U$4:$U762,Presupuestos[[#This Row],[ID DOCUMENTO]])&gt;=1,IF(B762=Presupuestos[[#This Row],[ID]],"OK","DOC. DUPLICADO"),"OK")</f>
        <v>OK</v>
      </c>
    </row>
    <row r="764" spans="2:71" x14ac:dyDescent="0.25">
      <c r="B764" s="34">
        <f>IF(Presupuestos[[#This Row],[ID DOCUMENTO]]=U763,B763,IF(B763="ID",1,B763+1))</f>
        <v>735</v>
      </c>
      <c r="C764" s="2">
        <v>45873</v>
      </c>
      <c r="D764" s="2">
        <v>45873</v>
      </c>
      <c r="E764" s="3" t="s">
        <v>723</v>
      </c>
      <c r="F764" s="25" t="s">
        <v>35</v>
      </c>
      <c r="G764" s="25" t="s">
        <v>223</v>
      </c>
      <c r="H764" s="25" t="s">
        <v>214</v>
      </c>
      <c r="I764" s="36" t="str">
        <f>IFERROR(VLOOKUP(Presupuestos[[#This Row],[AREA]]&amp;Presupuestos[[#This Row],[CONCEPTO]]&amp;Presupuestos[[#This Row],[DESCRIPCION]],Tabla28[[Columna1]:[CÓDIGO NUEVO]],2,0),"")</f>
        <v>P0303002</v>
      </c>
      <c r="J764" s="3" t="s">
        <v>666</v>
      </c>
      <c r="K764" s="3" t="s">
        <v>666</v>
      </c>
      <c r="L764" s="3" t="s">
        <v>666</v>
      </c>
      <c r="M764" s="31" t="s">
        <v>1806</v>
      </c>
      <c r="N764" s="3" t="s">
        <v>25</v>
      </c>
      <c r="O764" s="3" t="s">
        <v>300</v>
      </c>
      <c r="P764" s="3" t="s">
        <v>122</v>
      </c>
      <c r="Q764" s="3" t="str">
        <f>IFERROR(VLOOKUP(Presupuestos[[#This Row],[CLASIFICACIÓN (N)]],Tabla17[],2,0),"")</f>
        <v>Costos de ventas</v>
      </c>
      <c r="R764" s="3" t="str">
        <f>IFERROR(VLOOKUP(Presupuestos[[#This Row],[CLASIFICACIÓN (N)]],Tabla17[],3,0),"")</f>
        <v>Operativo</v>
      </c>
      <c r="S764" s="3" t="s">
        <v>41</v>
      </c>
      <c r="T764" s="3" t="str">
        <f>IFERROR(VLOOKUP(Presupuestos[[#This Row],[ALMACEN]],Tabla5[],2,0),"")</f>
        <v>Lima</v>
      </c>
      <c r="U764" s="19" t="str">
        <f>IFERROR(VLOOKUP(Presupuestos[[#This Row],[TIPO DE DOCUMENTO]],Tipo_Documento[],2,0)&amp;Presupuestos[[#This Row],[SERIE]]&amp;Presupuestos[[#This Row],[NUMERO]]&amp;Presupuestos[[#This Row],[RUC]],"")</f>
        <v>01F2092200353620550372640</v>
      </c>
      <c r="V764" s="3" t="s">
        <v>120</v>
      </c>
      <c r="W764" s="7">
        <v>45873</v>
      </c>
      <c r="X764" s="7">
        <v>45873</v>
      </c>
      <c r="Y764" s="3" t="s">
        <v>963</v>
      </c>
      <c r="Z764" s="3">
        <v>22003536</v>
      </c>
      <c r="AA764" s="3">
        <f>IFERROR(VLOOKUP(Presupuestos[[#This Row],[RAZON SOCIAL]],CHOOSE({1,2},Clientes_Proveedores[Razon Social],Clientes_Proveedores[Ruc / Dni]),2,0),"-")</f>
        <v>20550372640</v>
      </c>
      <c r="AB764" s="31" t="s">
        <v>726</v>
      </c>
      <c r="AC764" s="3" t="s">
        <v>670</v>
      </c>
      <c r="AD764" s="5">
        <v>0.18</v>
      </c>
      <c r="AE764" s="6">
        <v>12.712</v>
      </c>
      <c r="AF764" s="6">
        <f>Presupuestos[[#This Row],[BASE]]*Presupuestos[[#This Row],[% IGV]]</f>
        <v>2.28816</v>
      </c>
      <c r="AG764" s="22">
        <f>ROUND(SUM(Presupuestos[[#This Row],[BASE]:[IGV]]),2)</f>
        <v>15</v>
      </c>
      <c r="AH764" s="9" t="str">
        <f>IF(Presupuestos[[#This Row],[MONEDA]]="USD",VLOOKUP(Presupuestos[[#This Row],[FECHA DE EMISION]],Tipo_Cambio[],3,0),"")</f>
        <v/>
      </c>
      <c r="AI764" s="22">
        <f>IFERROR(ROUND(IF(Presupuestos[[#This Row],[MONEDA]]="PEN",Presupuestos[[#This Row],[TOTAL]],Presupuestos[[#This Row],[TOTAL]]*Presupuestos[[#This Row],[TIPO DE CAMBIO]]),2),"")</f>
        <v>15</v>
      </c>
      <c r="AJ764" s="5"/>
      <c r="AK764" s="33" t="s">
        <v>671</v>
      </c>
      <c r="AL764" s="5" t="s">
        <v>715</v>
      </c>
      <c r="AM764" s="23" t="s">
        <v>671</v>
      </c>
      <c r="AN764" s="23" t="s">
        <v>671</v>
      </c>
      <c r="AO764" s="7">
        <f>IFERROR(VLOOKUP("1-"&amp;Presupuestos[[#This Row],[ID DOCUMENTO]],BD_Pagos[],7,0),"")</f>
        <v>45873</v>
      </c>
      <c r="AP764" s="16" t="str">
        <f>IFERROR(VLOOKUP("1-"&amp;Presupuestos[[#This Row],[ID DOCUMENTO]],BD_Pagos[],8,0),"")</f>
        <v>C_Ope_004</v>
      </c>
      <c r="AQ764" s="17">
        <f>IFERROR(VLOOKUP("1-"&amp;Presupuestos[[#This Row],[ID DOCUMENTO]],BD_Pagos[],9,0),"")</f>
        <v>25065</v>
      </c>
      <c r="AR764" s="54"/>
      <c r="AS764" s="7">
        <f>IFERROR(VLOOKUP("2-"&amp;Presupuestos[[#This Row],[ID DOCUMENTO]],BD_Pagos[],7,0),"")</f>
        <v>0</v>
      </c>
      <c r="AT764" s="16" t="str">
        <f>IFERROR(VLOOKUP("2-"&amp;Presupuestos[[#This Row],[ID DOCUMENTO]],BD_Pagos[],8,0),"")</f>
        <v/>
      </c>
      <c r="AU764" s="17">
        <f>IFERROR(VLOOKUP("2-"&amp;Presupuestos[[#This Row],[ID DOCUMENTO]],BD_Pagos[],9,0),"")</f>
        <v>0</v>
      </c>
      <c r="AV764" s="20">
        <f>IF(IFERROR(VLOOKUP("2-"&amp;Presupuestos[[#This Row],[ID DOCUMENTO]],BD_Pagos[],10,0),0)&gt;Presupuestos[[#This Row],[TOTAL SOLES]],Presupuestos[[#This Row],[TOTAL SOLES]],IFERROR(VLOOKUP("2-"&amp;Presupuestos[[#This Row],[ID DOCUMENTO]],BD_Pagos[],10,0),0))</f>
        <v>0</v>
      </c>
      <c r="AW764" s="7"/>
      <c r="AX764" s="16"/>
      <c r="AY764" s="17"/>
      <c r="AZ764" s="20"/>
      <c r="BA764" s="7"/>
      <c r="BB764" s="16"/>
      <c r="BC764" s="17"/>
      <c r="BD764" s="20"/>
      <c r="BE764" s="7">
        <f>IFERROR(VLOOKUP("5-"&amp;Presupuestos[[#This Row],[ID DOCUMENTO]],BD_Pagos[],7,0),"")</f>
        <v>0</v>
      </c>
      <c r="BF764" s="17">
        <f>IFERROR(VLOOKUP("5-"&amp;Presupuestos[[#This Row],[ID DOCUMENTO]],BD_Pagos[],9,0),"")</f>
        <v>0</v>
      </c>
      <c r="BG764" s="20">
        <f>IF(IFERROR(VLOOKUP("5-"&amp;Presupuestos[[#This Row],[ID DOCUMENTO]],BD_Pagos[],10,0),0)&gt;Presupuestos[[#This Row],[TOTAL SOLES]],Presupuestos[[#This Row],[TOTAL SOLES]],IFERROR(VLOOKUP("5-"&amp;Presupuestos[[#This Row],[ID DOCUMENTO]],BD_Pagos[],10,0),0))</f>
        <v>0</v>
      </c>
      <c r="BH764" s="7">
        <f>IFERROR(VLOOKUP("1-Detraccion"&amp;Presupuestos[[#This Row],[ID DOCUMENTO]],BD_Pagos[],2,0),"")</f>
        <v>0</v>
      </c>
      <c r="BI764" s="3" t="str">
        <f>IFERROR(VLOOKUP("1-Detraccion"&amp;Presupuestos[[#This Row],[ID DOCUMENTO]],BD_Pagos[],3,0),"")</f>
        <v/>
      </c>
      <c r="BJ764" s="3">
        <f>IFERROR(VLOOKUP("1-Detraccion"&amp;Presupuestos[[#This Row],[ID DOCUMENTO]],BD_Pagos[],4,0),"")</f>
        <v>0</v>
      </c>
      <c r="BK764" s="6">
        <f>IF(IFERROR(VLOOKUP("1-Detraccion"&amp;Presupuestos[[#This Row],[ID DOCUMENTO]],BD_Pagos[],5,0),0)&gt;Presupuestos[[#This Row],[TOTAL SOLES]],Presupuestos[[#This Row],[TOTAL SOLES]],IFERROR(VLOOKUP("1-Detraccion"&amp;Presupuestos[[#This Row],[ID DOCUMENTO]],BD_Pagos[],5,0),0))</f>
        <v>0</v>
      </c>
      <c r="BL764" s="6">
        <f>IF(IFERROR(VLOOKUP("1-Detraccion"&amp;Presupuestos[[#This Row],[ID DOCUMENTO]],BD_Pagos[],6,0),0)&gt;Presupuestos[[#This Row],[TOTAL SOLES]],Presupuestos[[#This Row],[TOTAL SOLES]],IFERROR(VLOOKUP("1-Detraccion"&amp;Presupuestos[[#This Row],[ID DOCUMENTO]],BD_Pagos[],6,0),0))</f>
        <v>0</v>
      </c>
      <c r="BM764" s="37"/>
      <c r="BN764" s="3"/>
      <c r="BO764" s="3"/>
      <c r="BP764" s="6"/>
      <c r="BQ76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764" s="23" t="str">
        <f>IF(Presupuestos[[#This Row],[SALDO ME-MN]]&gt;0,"PENDIENTE","CANCELADO")</f>
        <v>PENDIENTE</v>
      </c>
      <c r="BS764" s="23" t="str">
        <f>IF(COUNTIFS($U$4:$U763,Presupuestos[[#This Row],[ID DOCUMENTO]])&gt;=1,IF(B763=Presupuestos[[#This Row],[ID]],"OK","DOC. DUPLICADO"),"OK")</f>
        <v>OK</v>
      </c>
    </row>
    <row r="765" spans="2:71" x14ac:dyDescent="0.25">
      <c r="B765" s="34">
        <f>IF(Presupuestos[[#This Row],[ID DOCUMENTO]]=U764,B764,IF(B764="ID",1,B764+1))</f>
        <v>736</v>
      </c>
      <c r="C765" s="2">
        <v>45873</v>
      </c>
      <c r="D765" s="2">
        <v>45873</v>
      </c>
      <c r="E765" s="3" t="s">
        <v>723</v>
      </c>
      <c r="F765" s="25" t="s">
        <v>35</v>
      </c>
      <c r="G765" s="25" t="s">
        <v>223</v>
      </c>
      <c r="H765" s="25" t="s">
        <v>214</v>
      </c>
      <c r="I765" s="36" t="str">
        <f>IFERROR(VLOOKUP(Presupuestos[[#This Row],[AREA]]&amp;Presupuestos[[#This Row],[CONCEPTO]]&amp;Presupuestos[[#This Row],[DESCRIPCION]],Tabla28[[Columna1]:[CÓDIGO NUEVO]],2,0),"")</f>
        <v>P0303002</v>
      </c>
      <c r="J765" s="3" t="s">
        <v>666</v>
      </c>
      <c r="K765" s="3" t="s">
        <v>666</v>
      </c>
      <c r="L765" s="3" t="s">
        <v>666</v>
      </c>
      <c r="M765" s="31" t="s">
        <v>1806</v>
      </c>
      <c r="N765" s="3" t="s">
        <v>25</v>
      </c>
      <c r="O765" s="3" t="s">
        <v>300</v>
      </c>
      <c r="P765" s="3" t="s">
        <v>122</v>
      </c>
      <c r="Q765" s="3" t="str">
        <f>IFERROR(VLOOKUP(Presupuestos[[#This Row],[CLASIFICACIÓN (N)]],Tabla17[],2,0),"")</f>
        <v>Costos de ventas</v>
      </c>
      <c r="R765" s="3" t="str">
        <f>IFERROR(VLOOKUP(Presupuestos[[#This Row],[CLASIFICACIÓN (N)]],Tabla17[],3,0),"")</f>
        <v>Operativo</v>
      </c>
      <c r="S765" s="3" t="s">
        <v>41</v>
      </c>
      <c r="T765" s="3" t="str">
        <f>IFERROR(VLOOKUP(Presupuestos[[#This Row],[ALMACEN]],Tabla5[],2,0),"")</f>
        <v>Lima</v>
      </c>
      <c r="U765" s="19" t="str">
        <f>IFERROR(VLOOKUP(Presupuestos[[#This Row],[TIPO DE DOCUMENTO]],Tipo_Documento[],2,0)&amp;Presupuestos[[#This Row],[SERIE]]&amp;Presupuestos[[#This Row],[NUMERO]]&amp;Presupuestos[[#This Row],[RUC]],"")</f>
        <v>01F611320017120550372640</v>
      </c>
      <c r="V765" s="3" t="s">
        <v>120</v>
      </c>
      <c r="W765" s="7">
        <v>45873</v>
      </c>
      <c r="X765" s="7">
        <v>45873</v>
      </c>
      <c r="Y765" s="3" t="s">
        <v>728</v>
      </c>
      <c r="Z765" s="3">
        <v>3200171</v>
      </c>
      <c r="AA765" s="3">
        <f>IFERROR(VLOOKUP(Presupuestos[[#This Row],[RAZON SOCIAL]],CHOOSE({1,2},Clientes_Proveedores[Razon Social],Clientes_Proveedores[Ruc / Dni]),2,0),"-")</f>
        <v>20550372640</v>
      </c>
      <c r="AB765" s="31" t="s">
        <v>726</v>
      </c>
      <c r="AC765" s="3" t="s">
        <v>670</v>
      </c>
      <c r="AD765" s="5">
        <v>0.18</v>
      </c>
      <c r="AE765" s="6">
        <v>12.712</v>
      </c>
      <c r="AF765" s="6">
        <f>Presupuestos[[#This Row],[BASE]]*Presupuestos[[#This Row],[% IGV]]</f>
        <v>2.28816</v>
      </c>
      <c r="AG765" s="22">
        <f>ROUND(SUM(Presupuestos[[#This Row],[BASE]:[IGV]]),2)</f>
        <v>15</v>
      </c>
      <c r="AH765" s="9" t="str">
        <f>IF(Presupuestos[[#This Row],[MONEDA]]="USD",VLOOKUP(Presupuestos[[#This Row],[FECHA DE EMISION]],Tipo_Cambio[],3,0),"")</f>
        <v/>
      </c>
      <c r="AI765" s="22">
        <f>IFERROR(ROUND(IF(Presupuestos[[#This Row],[MONEDA]]="PEN",Presupuestos[[#This Row],[TOTAL]],Presupuestos[[#This Row],[TOTAL]]*Presupuestos[[#This Row],[TIPO DE CAMBIO]]),2),"")</f>
        <v>15</v>
      </c>
      <c r="AJ765" s="5"/>
      <c r="AK765" s="33" t="s">
        <v>671</v>
      </c>
      <c r="AL765" s="5" t="s">
        <v>715</v>
      </c>
      <c r="AM765" s="23" t="s">
        <v>671</v>
      </c>
      <c r="AN765" s="23" t="s">
        <v>671</v>
      </c>
      <c r="AO765" s="7">
        <f>IFERROR(VLOOKUP("1-"&amp;Presupuestos[[#This Row],[ID DOCUMENTO]],BD_Pagos[],7,0),"")</f>
        <v>45873</v>
      </c>
      <c r="AP765" s="16" t="str">
        <f>IFERROR(VLOOKUP("1-"&amp;Presupuestos[[#This Row],[ID DOCUMENTO]],BD_Pagos[],8,0),"")</f>
        <v>C_Ope_004</v>
      </c>
      <c r="AQ765" s="17">
        <f>IFERROR(VLOOKUP("1-"&amp;Presupuestos[[#This Row],[ID DOCUMENTO]],BD_Pagos[],9,0),"")</f>
        <v>25072</v>
      </c>
      <c r="AR765" s="54"/>
      <c r="AS765" s="7">
        <f>IFERROR(VLOOKUP("2-"&amp;Presupuestos[[#This Row],[ID DOCUMENTO]],BD_Pagos[],7,0),"")</f>
        <v>0</v>
      </c>
      <c r="AT765" s="16" t="str">
        <f>IFERROR(VLOOKUP("2-"&amp;Presupuestos[[#This Row],[ID DOCUMENTO]],BD_Pagos[],8,0),"")</f>
        <v/>
      </c>
      <c r="AU765" s="17">
        <f>IFERROR(VLOOKUP("2-"&amp;Presupuestos[[#This Row],[ID DOCUMENTO]],BD_Pagos[],9,0),"")</f>
        <v>0</v>
      </c>
      <c r="AV765" s="20">
        <f>IF(IFERROR(VLOOKUP("2-"&amp;Presupuestos[[#This Row],[ID DOCUMENTO]],BD_Pagos[],10,0),0)&gt;Presupuestos[[#This Row],[TOTAL SOLES]],Presupuestos[[#This Row],[TOTAL SOLES]],IFERROR(VLOOKUP("2-"&amp;Presupuestos[[#This Row],[ID DOCUMENTO]],BD_Pagos[],10,0),0))</f>
        <v>0</v>
      </c>
      <c r="AW765" s="7"/>
      <c r="AX765" s="16"/>
      <c r="AY765" s="17"/>
      <c r="AZ765" s="20"/>
      <c r="BA765" s="7"/>
      <c r="BB765" s="16"/>
      <c r="BC765" s="17"/>
      <c r="BD765" s="20"/>
      <c r="BE765" s="7">
        <f>IFERROR(VLOOKUP("5-"&amp;Presupuestos[[#This Row],[ID DOCUMENTO]],BD_Pagos[],7,0),"")</f>
        <v>0</v>
      </c>
      <c r="BF765" s="17">
        <f>IFERROR(VLOOKUP("5-"&amp;Presupuestos[[#This Row],[ID DOCUMENTO]],BD_Pagos[],9,0),"")</f>
        <v>0</v>
      </c>
      <c r="BG765" s="20">
        <f>IF(IFERROR(VLOOKUP("5-"&amp;Presupuestos[[#This Row],[ID DOCUMENTO]],BD_Pagos[],10,0),0)&gt;Presupuestos[[#This Row],[TOTAL SOLES]],Presupuestos[[#This Row],[TOTAL SOLES]],IFERROR(VLOOKUP("5-"&amp;Presupuestos[[#This Row],[ID DOCUMENTO]],BD_Pagos[],10,0),0))</f>
        <v>0</v>
      </c>
      <c r="BH765" s="7">
        <f>IFERROR(VLOOKUP("1-Detraccion"&amp;Presupuestos[[#This Row],[ID DOCUMENTO]],BD_Pagos[],2,0),"")</f>
        <v>0</v>
      </c>
      <c r="BI765" s="3" t="str">
        <f>IFERROR(VLOOKUP("1-Detraccion"&amp;Presupuestos[[#This Row],[ID DOCUMENTO]],BD_Pagos[],3,0),"")</f>
        <v/>
      </c>
      <c r="BJ765" s="3">
        <f>IFERROR(VLOOKUP("1-Detraccion"&amp;Presupuestos[[#This Row],[ID DOCUMENTO]],BD_Pagos[],4,0),"")</f>
        <v>0</v>
      </c>
      <c r="BK765" s="6">
        <f>IF(IFERROR(VLOOKUP("1-Detraccion"&amp;Presupuestos[[#This Row],[ID DOCUMENTO]],BD_Pagos[],5,0),0)&gt;Presupuestos[[#This Row],[TOTAL SOLES]],Presupuestos[[#This Row],[TOTAL SOLES]],IFERROR(VLOOKUP("1-Detraccion"&amp;Presupuestos[[#This Row],[ID DOCUMENTO]],BD_Pagos[],5,0),0))</f>
        <v>0</v>
      </c>
      <c r="BL765" s="6">
        <f>IF(IFERROR(VLOOKUP("1-Detraccion"&amp;Presupuestos[[#This Row],[ID DOCUMENTO]],BD_Pagos[],6,0),0)&gt;Presupuestos[[#This Row],[TOTAL SOLES]],Presupuestos[[#This Row],[TOTAL SOLES]],IFERROR(VLOOKUP("1-Detraccion"&amp;Presupuestos[[#This Row],[ID DOCUMENTO]],BD_Pagos[],6,0),0))</f>
        <v>0</v>
      </c>
      <c r="BM765" s="37"/>
      <c r="BN765" s="3"/>
      <c r="BO765" s="3"/>
      <c r="BP765" s="6"/>
      <c r="BQ76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765" s="23" t="str">
        <f>IF(Presupuestos[[#This Row],[SALDO ME-MN]]&gt;0,"PENDIENTE","CANCELADO")</f>
        <v>PENDIENTE</v>
      </c>
      <c r="BS765" s="23" t="str">
        <f>IF(COUNTIFS($U$4:$U764,Presupuestos[[#This Row],[ID DOCUMENTO]])&gt;=1,IF(B764=Presupuestos[[#This Row],[ID]],"OK","DOC. DUPLICADO"),"OK")</f>
        <v>OK</v>
      </c>
    </row>
    <row r="766" spans="2:71" x14ac:dyDescent="0.25">
      <c r="B766" s="34">
        <f>IF(Presupuestos[[#This Row],[ID DOCUMENTO]]=U765,B765,IF(B765="ID",1,B765+1))</f>
        <v>737</v>
      </c>
      <c r="C766" s="2">
        <v>45873</v>
      </c>
      <c r="D766" s="2">
        <v>45873</v>
      </c>
      <c r="E766" s="3" t="s">
        <v>723</v>
      </c>
      <c r="F766" s="25" t="s">
        <v>35</v>
      </c>
      <c r="G766" s="25" t="s">
        <v>223</v>
      </c>
      <c r="H766" s="25" t="s">
        <v>199</v>
      </c>
      <c r="I766" s="36" t="str">
        <f>IFERROR(VLOOKUP(Presupuestos[[#This Row],[AREA]]&amp;Presupuestos[[#This Row],[CONCEPTO]]&amp;Presupuestos[[#This Row],[DESCRIPCION]],Tabla28[[Columna1]:[CÓDIGO NUEVO]],2,0),"")</f>
        <v>P0303001</v>
      </c>
      <c r="J766" s="3" t="s">
        <v>666</v>
      </c>
      <c r="K766" s="3" t="s">
        <v>666</v>
      </c>
      <c r="L766" s="3" t="s">
        <v>666</v>
      </c>
      <c r="M766" s="31" t="s">
        <v>1807</v>
      </c>
      <c r="N766" s="3" t="s">
        <v>25</v>
      </c>
      <c r="O766" s="3" t="s">
        <v>300</v>
      </c>
      <c r="P766" s="3" t="s">
        <v>122</v>
      </c>
      <c r="Q766" s="3" t="str">
        <f>IFERROR(VLOOKUP(Presupuestos[[#This Row],[CLASIFICACIÓN (N)]],Tabla17[],2,0),"")</f>
        <v>Costos de ventas</v>
      </c>
      <c r="R766" s="3" t="str">
        <f>IFERROR(VLOOKUP(Presupuestos[[#This Row],[CLASIFICACIÓN (N)]],Tabla17[],3,0),"")</f>
        <v>Operativo</v>
      </c>
      <c r="S766" s="3" t="s">
        <v>41</v>
      </c>
      <c r="T766" s="3" t="str">
        <f>IFERROR(VLOOKUP(Presupuestos[[#This Row],[ALMACEN]],Tabla5[],2,0),"")</f>
        <v>Lima</v>
      </c>
      <c r="U766" s="19" t="str">
        <f>IFERROR(VLOOKUP(Presupuestos[[#This Row],[TIPO DE DOCUMENTO]],Tipo_Documento[],2,0)&amp;Presupuestos[[#This Row],[SERIE]]&amp;Presupuestos[[#This Row],[NUMERO]]&amp;Presupuestos[[#This Row],[RUC]],"")</f>
        <v>01F001769910773382439</v>
      </c>
      <c r="V766" s="3" t="s">
        <v>120</v>
      </c>
      <c r="W766" s="7">
        <v>45873</v>
      </c>
      <c r="X766" s="7">
        <v>45873</v>
      </c>
      <c r="Y766" s="3" t="s">
        <v>688</v>
      </c>
      <c r="Z766" s="3">
        <v>7699</v>
      </c>
      <c r="AA766" s="3">
        <f>IFERROR(VLOOKUP(Presupuestos[[#This Row],[RAZON SOCIAL]],CHOOSE({1,2},Clientes_Proveedores[Razon Social],Clientes_Proveedores[Ruc / Dni]),2,0),"-")</f>
        <v>10773382439</v>
      </c>
      <c r="AB766" s="31" t="s">
        <v>1808</v>
      </c>
      <c r="AC766" s="3" t="s">
        <v>670</v>
      </c>
      <c r="AD766" s="5">
        <v>0.18</v>
      </c>
      <c r="AE766" s="6">
        <v>11.016999999999999</v>
      </c>
      <c r="AF766" s="6">
        <f>Presupuestos[[#This Row],[BASE]]*Presupuestos[[#This Row],[% IGV]]</f>
        <v>1.9830599999999998</v>
      </c>
      <c r="AG766" s="22">
        <f>ROUND(SUM(Presupuestos[[#This Row],[BASE]:[IGV]]),2)</f>
        <v>13</v>
      </c>
      <c r="AH766" s="9" t="str">
        <f>IF(Presupuestos[[#This Row],[MONEDA]]="USD",VLOOKUP(Presupuestos[[#This Row],[FECHA DE EMISION]],Tipo_Cambio[],3,0),"")</f>
        <v/>
      </c>
      <c r="AI766" s="22">
        <f>IFERROR(ROUND(IF(Presupuestos[[#This Row],[MONEDA]]="PEN",Presupuestos[[#This Row],[TOTAL]],Presupuestos[[#This Row],[TOTAL]]*Presupuestos[[#This Row],[TIPO DE CAMBIO]]),2),"")</f>
        <v>13</v>
      </c>
      <c r="AJ766" s="5"/>
      <c r="AK766" s="33" t="s">
        <v>671</v>
      </c>
      <c r="AL766" s="5" t="s">
        <v>715</v>
      </c>
      <c r="AM766" s="23" t="s">
        <v>671</v>
      </c>
      <c r="AN766" s="23" t="s">
        <v>671</v>
      </c>
      <c r="AO766" s="7">
        <f>IFERROR(VLOOKUP("1-"&amp;Presupuestos[[#This Row],[ID DOCUMENTO]],BD_Pagos[],7,0),"")</f>
        <v>45873</v>
      </c>
      <c r="AP766" s="16" t="str">
        <f>IFERROR(VLOOKUP("1-"&amp;Presupuestos[[#This Row],[ID DOCUMENTO]],BD_Pagos[],8,0),"")</f>
        <v>C_Ope_004</v>
      </c>
      <c r="AQ766" s="17">
        <f>IFERROR(VLOOKUP("1-"&amp;Presupuestos[[#This Row],[ID DOCUMENTO]],BD_Pagos[],9,0),"")</f>
        <v>25074</v>
      </c>
      <c r="AR766" s="54"/>
      <c r="AS766" s="7">
        <f>IFERROR(VLOOKUP("2-"&amp;Presupuestos[[#This Row],[ID DOCUMENTO]],BD_Pagos[],7,0),"")</f>
        <v>0</v>
      </c>
      <c r="AT766" s="16" t="str">
        <f>IFERROR(VLOOKUP("2-"&amp;Presupuestos[[#This Row],[ID DOCUMENTO]],BD_Pagos[],8,0),"")</f>
        <v/>
      </c>
      <c r="AU766" s="17">
        <f>IFERROR(VLOOKUP("2-"&amp;Presupuestos[[#This Row],[ID DOCUMENTO]],BD_Pagos[],9,0),"")</f>
        <v>0</v>
      </c>
      <c r="AV766" s="20">
        <f>IF(IFERROR(VLOOKUP("2-"&amp;Presupuestos[[#This Row],[ID DOCUMENTO]],BD_Pagos[],10,0),0)&gt;Presupuestos[[#This Row],[TOTAL SOLES]],Presupuestos[[#This Row],[TOTAL SOLES]],IFERROR(VLOOKUP("2-"&amp;Presupuestos[[#This Row],[ID DOCUMENTO]],BD_Pagos[],10,0),0))</f>
        <v>0</v>
      </c>
      <c r="AW766" s="7"/>
      <c r="AX766" s="16"/>
      <c r="AY766" s="17"/>
      <c r="AZ766" s="20"/>
      <c r="BA766" s="7"/>
      <c r="BB766" s="16"/>
      <c r="BC766" s="17"/>
      <c r="BD766" s="20"/>
      <c r="BE766" s="7">
        <f>IFERROR(VLOOKUP("5-"&amp;Presupuestos[[#This Row],[ID DOCUMENTO]],BD_Pagos[],7,0),"")</f>
        <v>0</v>
      </c>
      <c r="BF766" s="17">
        <f>IFERROR(VLOOKUP("5-"&amp;Presupuestos[[#This Row],[ID DOCUMENTO]],BD_Pagos[],9,0),"")</f>
        <v>0</v>
      </c>
      <c r="BG766" s="20">
        <f>IF(IFERROR(VLOOKUP("5-"&amp;Presupuestos[[#This Row],[ID DOCUMENTO]],BD_Pagos[],10,0),0)&gt;Presupuestos[[#This Row],[TOTAL SOLES]],Presupuestos[[#This Row],[TOTAL SOLES]],IFERROR(VLOOKUP("5-"&amp;Presupuestos[[#This Row],[ID DOCUMENTO]],BD_Pagos[],10,0),0))</f>
        <v>0</v>
      </c>
      <c r="BH766" s="7">
        <f>IFERROR(VLOOKUP("1-Detraccion"&amp;Presupuestos[[#This Row],[ID DOCUMENTO]],BD_Pagos[],2,0),"")</f>
        <v>0</v>
      </c>
      <c r="BI766" s="3" t="str">
        <f>IFERROR(VLOOKUP("1-Detraccion"&amp;Presupuestos[[#This Row],[ID DOCUMENTO]],BD_Pagos[],3,0),"")</f>
        <v/>
      </c>
      <c r="BJ766" s="3">
        <f>IFERROR(VLOOKUP("1-Detraccion"&amp;Presupuestos[[#This Row],[ID DOCUMENTO]],BD_Pagos[],4,0),"")</f>
        <v>0</v>
      </c>
      <c r="BK766" s="6">
        <f>IF(IFERROR(VLOOKUP("1-Detraccion"&amp;Presupuestos[[#This Row],[ID DOCUMENTO]],BD_Pagos[],5,0),0)&gt;Presupuestos[[#This Row],[TOTAL SOLES]],Presupuestos[[#This Row],[TOTAL SOLES]],IFERROR(VLOOKUP("1-Detraccion"&amp;Presupuestos[[#This Row],[ID DOCUMENTO]],BD_Pagos[],5,0),0))</f>
        <v>0</v>
      </c>
      <c r="BL766" s="6">
        <f>IF(IFERROR(VLOOKUP("1-Detraccion"&amp;Presupuestos[[#This Row],[ID DOCUMENTO]],BD_Pagos[],6,0),0)&gt;Presupuestos[[#This Row],[TOTAL SOLES]],Presupuestos[[#This Row],[TOTAL SOLES]],IFERROR(VLOOKUP("1-Detraccion"&amp;Presupuestos[[#This Row],[ID DOCUMENTO]],BD_Pagos[],6,0),0))</f>
        <v>0</v>
      </c>
      <c r="BM766" s="37"/>
      <c r="BN766" s="3"/>
      <c r="BO766" s="3"/>
      <c r="BP766" s="6"/>
      <c r="BQ76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v>
      </c>
      <c r="BR766" s="23" t="str">
        <f>IF(Presupuestos[[#This Row],[SALDO ME-MN]]&gt;0,"PENDIENTE","CANCELADO")</f>
        <v>PENDIENTE</v>
      </c>
      <c r="BS766" s="23" t="str">
        <f>IF(COUNTIFS($U$4:$U765,Presupuestos[[#This Row],[ID DOCUMENTO]])&gt;=1,IF(B765=Presupuestos[[#This Row],[ID]],"OK","DOC. DUPLICADO"),"OK")</f>
        <v>OK</v>
      </c>
    </row>
    <row r="767" spans="2:71" ht="24" x14ac:dyDescent="0.25">
      <c r="B767" s="34">
        <f>IF(Presupuestos[[#This Row],[ID DOCUMENTO]]=U766,B766,IF(B766="ID",1,B766+1))</f>
        <v>738</v>
      </c>
      <c r="C767" s="2">
        <v>45873</v>
      </c>
      <c r="D767" s="2">
        <v>45873</v>
      </c>
      <c r="E767" s="3" t="s">
        <v>723</v>
      </c>
      <c r="F767" s="25" t="s">
        <v>35</v>
      </c>
      <c r="G767" s="25" t="s">
        <v>211</v>
      </c>
      <c r="H767" s="25" t="s">
        <v>249</v>
      </c>
      <c r="I767" s="36" t="str">
        <f>IFERROR(VLOOKUP(Presupuestos[[#This Row],[AREA]]&amp;Presupuestos[[#This Row],[CONCEPTO]]&amp;Presupuestos[[#This Row],[DESCRIPCION]],Tabla28[[Columna1]:[CÓDIGO NUEVO]],2,0),"")</f>
        <v>P0302007</v>
      </c>
      <c r="J767" s="3" t="s">
        <v>666</v>
      </c>
      <c r="K767" s="3" t="s">
        <v>666</v>
      </c>
      <c r="L767" s="3" t="s">
        <v>666</v>
      </c>
      <c r="M767" s="31" t="s">
        <v>1809</v>
      </c>
      <c r="N767" s="3" t="s">
        <v>25</v>
      </c>
      <c r="O767" s="3" t="s">
        <v>300</v>
      </c>
      <c r="P767" s="3" t="s">
        <v>122</v>
      </c>
      <c r="Q767" s="3" t="str">
        <f>IFERROR(VLOOKUP(Presupuestos[[#This Row],[CLASIFICACIÓN (N)]],Tabla17[],2,0),"")</f>
        <v>Costos de ventas</v>
      </c>
      <c r="R767" s="3" t="str">
        <f>IFERROR(VLOOKUP(Presupuestos[[#This Row],[CLASIFICACIÓN (N)]],Tabla17[],3,0),"")</f>
        <v>Operativo</v>
      </c>
      <c r="S767" s="3" t="s">
        <v>41</v>
      </c>
      <c r="T767" s="3" t="str">
        <f>IFERROR(VLOOKUP(Presupuestos[[#This Row],[ALMACEN]],Tabla5[],2,0),"")</f>
        <v>Lima</v>
      </c>
      <c r="U767" s="19" t="str">
        <f>IFERROR(VLOOKUP(Presupuestos[[#This Row],[TIPO DE DOCUMENTO]],Tipo_Documento[],2,0)&amp;Presupuestos[[#This Row],[SERIE]]&amp;Presupuestos[[#This Row],[NUMERO]]&amp;Presupuestos[[#This Row],[RUC]],"")</f>
        <v>01F0064250520514148539</v>
      </c>
      <c r="V767" s="3" t="s">
        <v>120</v>
      </c>
      <c r="W767" s="7">
        <v>45873</v>
      </c>
      <c r="X767" s="7">
        <v>45873</v>
      </c>
      <c r="Y767" s="3" t="s">
        <v>730</v>
      </c>
      <c r="Z767" s="3">
        <v>42505</v>
      </c>
      <c r="AA767" s="3">
        <f>IFERROR(VLOOKUP(Presupuestos[[#This Row],[RAZON SOCIAL]],CHOOSE({1,2},Clientes_Proveedores[Razon Social],Clientes_Proveedores[Ruc / Dni]),2,0),"-")</f>
        <v>20514148539</v>
      </c>
      <c r="AB767" s="31" t="s">
        <v>731</v>
      </c>
      <c r="AC767" s="3" t="s">
        <v>670</v>
      </c>
      <c r="AD767" s="5">
        <v>0.18</v>
      </c>
      <c r="AE767" s="6">
        <v>46.61</v>
      </c>
      <c r="AF767" s="6">
        <f>Presupuestos[[#This Row],[BASE]]*Presupuestos[[#This Row],[% IGV]]</f>
        <v>8.3897999999999993</v>
      </c>
      <c r="AG767" s="22">
        <f>ROUND(SUM(Presupuestos[[#This Row],[BASE]:[IGV]]),2)</f>
        <v>55</v>
      </c>
      <c r="AH767" s="9" t="str">
        <f>IF(Presupuestos[[#This Row],[MONEDA]]="USD",VLOOKUP(Presupuestos[[#This Row],[FECHA DE EMISION]],Tipo_Cambio[],3,0),"")</f>
        <v/>
      </c>
      <c r="AI767" s="22">
        <f>IFERROR(ROUND(IF(Presupuestos[[#This Row],[MONEDA]]="PEN",Presupuestos[[#This Row],[TOTAL]],Presupuestos[[#This Row],[TOTAL]]*Presupuestos[[#This Row],[TIPO DE CAMBIO]]),2),"")</f>
        <v>55</v>
      </c>
      <c r="AJ767" s="5"/>
      <c r="AK767" s="33" t="s">
        <v>671</v>
      </c>
      <c r="AL767" s="5" t="s">
        <v>715</v>
      </c>
      <c r="AM767" s="23" t="s">
        <v>671</v>
      </c>
      <c r="AN767" s="23" t="s">
        <v>671</v>
      </c>
      <c r="AO767" s="7">
        <f>IFERROR(VLOOKUP("1-"&amp;Presupuestos[[#This Row],[ID DOCUMENTO]],BD_Pagos[],7,0),"")</f>
        <v>45873</v>
      </c>
      <c r="AP767" s="16" t="str">
        <f>IFERROR(VLOOKUP("1-"&amp;Presupuestos[[#This Row],[ID DOCUMENTO]],BD_Pagos[],8,0),"")</f>
        <v>C_Ope_004</v>
      </c>
      <c r="AQ767" s="17">
        <f>IFERROR(VLOOKUP("1-"&amp;Presupuestos[[#This Row],[ID DOCUMENTO]],BD_Pagos[],9,0),"")</f>
        <v>25077</v>
      </c>
      <c r="AR767" s="54"/>
      <c r="AS767" s="7">
        <f>IFERROR(VLOOKUP("2-"&amp;Presupuestos[[#This Row],[ID DOCUMENTO]],BD_Pagos[],7,0),"")</f>
        <v>0</v>
      </c>
      <c r="AT767" s="16" t="str">
        <f>IFERROR(VLOOKUP("2-"&amp;Presupuestos[[#This Row],[ID DOCUMENTO]],BD_Pagos[],8,0),"")</f>
        <v/>
      </c>
      <c r="AU767" s="17">
        <f>IFERROR(VLOOKUP("2-"&amp;Presupuestos[[#This Row],[ID DOCUMENTO]],BD_Pagos[],9,0),"")</f>
        <v>0</v>
      </c>
      <c r="AV767" s="20">
        <f>IF(IFERROR(VLOOKUP("2-"&amp;Presupuestos[[#This Row],[ID DOCUMENTO]],BD_Pagos[],10,0),0)&gt;Presupuestos[[#This Row],[TOTAL SOLES]],Presupuestos[[#This Row],[TOTAL SOLES]],IFERROR(VLOOKUP("2-"&amp;Presupuestos[[#This Row],[ID DOCUMENTO]],BD_Pagos[],10,0),0))</f>
        <v>0</v>
      </c>
      <c r="AW767" s="7"/>
      <c r="AX767" s="16"/>
      <c r="AY767" s="17"/>
      <c r="AZ767" s="20"/>
      <c r="BA767" s="7"/>
      <c r="BB767" s="16"/>
      <c r="BC767" s="17"/>
      <c r="BD767" s="20"/>
      <c r="BE767" s="7">
        <f>IFERROR(VLOOKUP("5-"&amp;Presupuestos[[#This Row],[ID DOCUMENTO]],BD_Pagos[],7,0),"")</f>
        <v>0</v>
      </c>
      <c r="BF767" s="17">
        <f>IFERROR(VLOOKUP("5-"&amp;Presupuestos[[#This Row],[ID DOCUMENTO]],BD_Pagos[],9,0),"")</f>
        <v>0</v>
      </c>
      <c r="BG767" s="20">
        <f>IF(IFERROR(VLOOKUP("5-"&amp;Presupuestos[[#This Row],[ID DOCUMENTO]],BD_Pagos[],10,0),0)&gt;Presupuestos[[#This Row],[TOTAL SOLES]],Presupuestos[[#This Row],[TOTAL SOLES]],IFERROR(VLOOKUP("5-"&amp;Presupuestos[[#This Row],[ID DOCUMENTO]],BD_Pagos[],10,0),0))</f>
        <v>0</v>
      </c>
      <c r="BH767" s="7">
        <f>IFERROR(VLOOKUP("1-Detraccion"&amp;Presupuestos[[#This Row],[ID DOCUMENTO]],BD_Pagos[],2,0),"")</f>
        <v>0</v>
      </c>
      <c r="BI767" s="3" t="str">
        <f>IFERROR(VLOOKUP("1-Detraccion"&amp;Presupuestos[[#This Row],[ID DOCUMENTO]],BD_Pagos[],3,0),"")</f>
        <v/>
      </c>
      <c r="BJ767" s="3">
        <f>IFERROR(VLOOKUP("1-Detraccion"&amp;Presupuestos[[#This Row],[ID DOCUMENTO]],BD_Pagos[],4,0),"")</f>
        <v>0</v>
      </c>
      <c r="BK767" s="6">
        <f>IF(IFERROR(VLOOKUP("1-Detraccion"&amp;Presupuestos[[#This Row],[ID DOCUMENTO]],BD_Pagos[],5,0),0)&gt;Presupuestos[[#This Row],[TOTAL SOLES]],Presupuestos[[#This Row],[TOTAL SOLES]],IFERROR(VLOOKUP("1-Detraccion"&amp;Presupuestos[[#This Row],[ID DOCUMENTO]],BD_Pagos[],5,0),0))</f>
        <v>0</v>
      </c>
      <c r="BL767" s="6">
        <f>IF(IFERROR(VLOOKUP("1-Detraccion"&amp;Presupuestos[[#This Row],[ID DOCUMENTO]],BD_Pagos[],6,0),0)&gt;Presupuestos[[#This Row],[TOTAL SOLES]],Presupuestos[[#This Row],[TOTAL SOLES]],IFERROR(VLOOKUP("1-Detraccion"&amp;Presupuestos[[#This Row],[ID DOCUMENTO]],BD_Pagos[],6,0),0))</f>
        <v>0</v>
      </c>
      <c r="BM767" s="37"/>
      <c r="BN767" s="3"/>
      <c r="BO767" s="3"/>
      <c r="BP767" s="6"/>
      <c r="BQ76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55</v>
      </c>
      <c r="BR767" s="23" t="str">
        <f>IF(Presupuestos[[#This Row],[SALDO ME-MN]]&gt;0,"PENDIENTE","CANCELADO")</f>
        <v>PENDIENTE</v>
      </c>
      <c r="BS767" s="23" t="str">
        <f>IF(COUNTIFS($U$4:$U766,Presupuestos[[#This Row],[ID DOCUMENTO]])&gt;=1,IF(B766=Presupuestos[[#This Row],[ID]],"OK","DOC. DUPLICADO"),"OK")</f>
        <v>OK</v>
      </c>
    </row>
    <row r="768" spans="2:71" x14ac:dyDescent="0.25">
      <c r="B768" s="34">
        <f>IF(Presupuestos[[#This Row],[ID DOCUMENTO]]=U767,B767,IF(B767="ID",1,B767+1))</f>
        <v>739</v>
      </c>
      <c r="C768" s="2">
        <v>45874</v>
      </c>
      <c r="D768" s="2">
        <v>45874</v>
      </c>
      <c r="E768" s="3" t="s">
        <v>723</v>
      </c>
      <c r="F768" s="25" t="s">
        <v>35</v>
      </c>
      <c r="G768" s="25" t="s">
        <v>223</v>
      </c>
      <c r="H768" s="25" t="s">
        <v>214</v>
      </c>
      <c r="I768" s="36" t="str">
        <f>IFERROR(VLOOKUP(Presupuestos[[#This Row],[AREA]]&amp;Presupuestos[[#This Row],[CONCEPTO]]&amp;Presupuestos[[#This Row],[DESCRIPCION]],Tabla28[[Columna1]:[CÓDIGO NUEVO]],2,0),"")</f>
        <v>P0303002</v>
      </c>
      <c r="J768" s="3" t="s">
        <v>666</v>
      </c>
      <c r="K768" s="3" t="s">
        <v>666</v>
      </c>
      <c r="L768" s="3" t="s">
        <v>666</v>
      </c>
      <c r="M768" s="31" t="s">
        <v>1810</v>
      </c>
      <c r="N768" s="3" t="s">
        <v>25</v>
      </c>
      <c r="O768" s="3" t="s">
        <v>300</v>
      </c>
      <c r="P768" s="3" t="s">
        <v>122</v>
      </c>
      <c r="Q768" s="3" t="str">
        <f>IFERROR(VLOOKUP(Presupuestos[[#This Row],[CLASIFICACIÓN (N)]],Tabla17[],2,0),"")</f>
        <v>Costos de ventas</v>
      </c>
      <c r="R768" s="3" t="str">
        <f>IFERROR(VLOOKUP(Presupuestos[[#This Row],[CLASIFICACIÓN (N)]],Tabla17[],3,0),"")</f>
        <v>Operativo</v>
      </c>
      <c r="S768" s="3" t="s">
        <v>41</v>
      </c>
      <c r="T768" s="3" t="str">
        <f>IFERROR(VLOOKUP(Presupuestos[[#This Row],[ALMACEN]],Tabla5[],2,0),"")</f>
        <v>Lima</v>
      </c>
      <c r="U768" s="19" t="str">
        <f>IFERROR(VLOOKUP(Presupuestos[[#This Row],[TIPO DE DOCUMENTO]],Tipo_Documento[],2,0)&amp;Presupuestos[[#This Row],[SERIE]]&amp;Presupuestos[[#This Row],[NUMERO]]&amp;Presupuestos[[#This Row],[RUC]],"")</f>
        <v>01F20665830020550372640</v>
      </c>
      <c r="V768" s="3" t="s">
        <v>120</v>
      </c>
      <c r="W768" s="7">
        <v>45874</v>
      </c>
      <c r="X768" s="7">
        <v>45874</v>
      </c>
      <c r="Y768" s="3" t="s">
        <v>725</v>
      </c>
      <c r="Z768" s="3">
        <v>658300</v>
      </c>
      <c r="AA768" s="3">
        <f>IFERROR(VLOOKUP(Presupuestos[[#This Row],[RAZON SOCIAL]],CHOOSE({1,2},Clientes_Proveedores[Razon Social],Clientes_Proveedores[Ruc / Dni]),2,0),"-")</f>
        <v>20550372640</v>
      </c>
      <c r="AB768" s="31" t="s">
        <v>726</v>
      </c>
      <c r="AC768" s="3" t="s">
        <v>670</v>
      </c>
      <c r="AD768" s="5">
        <v>0.18</v>
      </c>
      <c r="AE768" s="6">
        <v>12.712</v>
      </c>
      <c r="AF768" s="6">
        <f>Presupuestos[[#This Row],[BASE]]*Presupuestos[[#This Row],[% IGV]]</f>
        <v>2.28816</v>
      </c>
      <c r="AG768" s="22">
        <f>ROUND(SUM(Presupuestos[[#This Row],[BASE]:[IGV]]),2)</f>
        <v>15</v>
      </c>
      <c r="AH768" s="9" t="str">
        <f>IF(Presupuestos[[#This Row],[MONEDA]]="USD",VLOOKUP(Presupuestos[[#This Row],[FECHA DE EMISION]],Tipo_Cambio[],3,0),"")</f>
        <v/>
      </c>
      <c r="AI768" s="22">
        <f>IFERROR(ROUND(IF(Presupuestos[[#This Row],[MONEDA]]="PEN",Presupuestos[[#This Row],[TOTAL]],Presupuestos[[#This Row],[TOTAL]]*Presupuestos[[#This Row],[TIPO DE CAMBIO]]),2),"")</f>
        <v>15</v>
      </c>
      <c r="AJ768" s="5"/>
      <c r="AK768" s="33" t="s">
        <v>671</v>
      </c>
      <c r="AL768" s="5" t="s">
        <v>715</v>
      </c>
      <c r="AM768" s="23" t="s">
        <v>671</v>
      </c>
      <c r="AN768" s="23" t="s">
        <v>671</v>
      </c>
      <c r="AO768" s="7">
        <f>IFERROR(VLOOKUP("1-"&amp;Presupuestos[[#This Row],[ID DOCUMENTO]],BD_Pagos[],7,0),"")</f>
        <v>45874</v>
      </c>
      <c r="AP768" s="16" t="str">
        <f>IFERROR(VLOOKUP("1-"&amp;Presupuestos[[#This Row],[ID DOCUMENTO]],BD_Pagos[],8,0),"")</f>
        <v>C_Ope_004</v>
      </c>
      <c r="AQ768" s="17">
        <f>IFERROR(VLOOKUP("1-"&amp;Presupuestos[[#This Row],[ID DOCUMENTO]],BD_Pagos[],9,0),"")</f>
        <v>25084</v>
      </c>
      <c r="AR768" s="54"/>
      <c r="AS768" s="7">
        <f>IFERROR(VLOOKUP("2-"&amp;Presupuestos[[#This Row],[ID DOCUMENTO]],BD_Pagos[],7,0),"")</f>
        <v>0</v>
      </c>
      <c r="AT768" s="16" t="str">
        <f>IFERROR(VLOOKUP("2-"&amp;Presupuestos[[#This Row],[ID DOCUMENTO]],BD_Pagos[],8,0),"")</f>
        <v/>
      </c>
      <c r="AU768" s="17">
        <f>IFERROR(VLOOKUP("2-"&amp;Presupuestos[[#This Row],[ID DOCUMENTO]],BD_Pagos[],9,0),"")</f>
        <v>0</v>
      </c>
      <c r="AV768" s="20">
        <f>IF(IFERROR(VLOOKUP("2-"&amp;Presupuestos[[#This Row],[ID DOCUMENTO]],BD_Pagos[],10,0),0)&gt;Presupuestos[[#This Row],[TOTAL SOLES]],Presupuestos[[#This Row],[TOTAL SOLES]],IFERROR(VLOOKUP("2-"&amp;Presupuestos[[#This Row],[ID DOCUMENTO]],BD_Pagos[],10,0),0))</f>
        <v>0</v>
      </c>
      <c r="AW768" s="7"/>
      <c r="AX768" s="16"/>
      <c r="AY768" s="17"/>
      <c r="AZ768" s="20"/>
      <c r="BA768" s="7"/>
      <c r="BB768" s="16"/>
      <c r="BC768" s="17"/>
      <c r="BD768" s="20"/>
      <c r="BE768" s="7">
        <f>IFERROR(VLOOKUP("5-"&amp;Presupuestos[[#This Row],[ID DOCUMENTO]],BD_Pagos[],7,0),"")</f>
        <v>0</v>
      </c>
      <c r="BF768" s="17">
        <f>IFERROR(VLOOKUP("5-"&amp;Presupuestos[[#This Row],[ID DOCUMENTO]],BD_Pagos[],9,0),"")</f>
        <v>0</v>
      </c>
      <c r="BG768" s="20">
        <f>IF(IFERROR(VLOOKUP("5-"&amp;Presupuestos[[#This Row],[ID DOCUMENTO]],BD_Pagos[],10,0),0)&gt;Presupuestos[[#This Row],[TOTAL SOLES]],Presupuestos[[#This Row],[TOTAL SOLES]],IFERROR(VLOOKUP("5-"&amp;Presupuestos[[#This Row],[ID DOCUMENTO]],BD_Pagos[],10,0),0))</f>
        <v>0</v>
      </c>
      <c r="BH768" s="7">
        <f>IFERROR(VLOOKUP("1-Detraccion"&amp;Presupuestos[[#This Row],[ID DOCUMENTO]],BD_Pagos[],2,0),"")</f>
        <v>0</v>
      </c>
      <c r="BI768" s="3" t="str">
        <f>IFERROR(VLOOKUP("1-Detraccion"&amp;Presupuestos[[#This Row],[ID DOCUMENTO]],BD_Pagos[],3,0),"")</f>
        <v/>
      </c>
      <c r="BJ768" s="3">
        <f>IFERROR(VLOOKUP("1-Detraccion"&amp;Presupuestos[[#This Row],[ID DOCUMENTO]],BD_Pagos[],4,0),"")</f>
        <v>0</v>
      </c>
      <c r="BK768" s="6">
        <f>IF(IFERROR(VLOOKUP("1-Detraccion"&amp;Presupuestos[[#This Row],[ID DOCUMENTO]],BD_Pagos[],5,0),0)&gt;Presupuestos[[#This Row],[TOTAL SOLES]],Presupuestos[[#This Row],[TOTAL SOLES]],IFERROR(VLOOKUP("1-Detraccion"&amp;Presupuestos[[#This Row],[ID DOCUMENTO]],BD_Pagos[],5,0),0))</f>
        <v>0</v>
      </c>
      <c r="BL768" s="6">
        <f>IF(IFERROR(VLOOKUP("1-Detraccion"&amp;Presupuestos[[#This Row],[ID DOCUMENTO]],BD_Pagos[],6,0),0)&gt;Presupuestos[[#This Row],[TOTAL SOLES]],Presupuestos[[#This Row],[TOTAL SOLES]],IFERROR(VLOOKUP("1-Detraccion"&amp;Presupuestos[[#This Row],[ID DOCUMENTO]],BD_Pagos[],6,0),0))</f>
        <v>0</v>
      </c>
      <c r="BM768" s="37"/>
      <c r="BN768" s="3"/>
      <c r="BO768" s="3"/>
      <c r="BP768" s="6"/>
      <c r="BQ76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768" s="23" t="str">
        <f>IF(Presupuestos[[#This Row],[SALDO ME-MN]]&gt;0,"PENDIENTE","CANCELADO")</f>
        <v>PENDIENTE</v>
      </c>
      <c r="BS768" s="23" t="str">
        <f>IF(COUNTIFS($U$4:$U767,Presupuestos[[#This Row],[ID DOCUMENTO]])&gt;=1,IF(B767=Presupuestos[[#This Row],[ID]],"OK","DOC. DUPLICADO"),"OK")</f>
        <v>OK</v>
      </c>
    </row>
    <row r="769" spans="2:71" x14ac:dyDescent="0.25">
      <c r="B769" s="34">
        <f>IF(Presupuestos[[#This Row],[ID DOCUMENTO]]=U768,B768,IF(B768="ID",1,B768+1))</f>
        <v>740</v>
      </c>
      <c r="C769" s="2">
        <v>45874</v>
      </c>
      <c r="D769" s="2">
        <v>45874</v>
      </c>
      <c r="E769" s="3" t="s">
        <v>723</v>
      </c>
      <c r="F769" s="25" t="s">
        <v>35</v>
      </c>
      <c r="G769" s="25" t="s">
        <v>223</v>
      </c>
      <c r="H769" s="25" t="s">
        <v>214</v>
      </c>
      <c r="I769" s="36" t="str">
        <f>IFERROR(VLOOKUP(Presupuestos[[#This Row],[AREA]]&amp;Presupuestos[[#This Row],[CONCEPTO]]&amp;Presupuestos[[#This Row],[DESCRIPCION]],Tabla28[[Columna1]:[CÓDIGO NUEVO]],2,0),"")</f>
        <v>P0303002</v>
      </c>
      <c r="J769" s="3" t="s">
        <v>666</v>
      </c>
      <c r="K769" s="3" t="s">
        <v>666</v>
      </c>
      <c r="L769" s="3" t="s">
        <v>666</v>
      </c>
      <c r="M769" s="31" t="s">
        <v>1811</v>
      </c>
      <c r="N769" s="3" t="s">
        <v>25</v>
      </c>
      <c r="O769" s="3" t="s">
        <v>300</v>
      </c>
      <c r="P769" s="3" t="s">
        <v>122</v>
      </c>
      <c r="Q769" s="3" t="str">
        <f>IFERROR(VLOOKUP(Presupuestos[[#This Row],[CLASIFICACIÓN (N)]],Tabla17[],2,0),"")</f>
        <v>Costos de ventas</v>
      </c>
      <c r="R769" s="3" t="str">
        <f>IFERROR(VLOOKUP(Presupuestos[[#This Row],[CLASIFICACIÓN (N)]],Tabla17[],3,0),"")</f>
        <v>Operativo</v>
      </c>
      <c r="S769" s="3" t="s">
        <v>41</v>
      </c>
      <c r="T769" s="3" t="str">
        <f>IFERROR(VLOOKUP(Presupuestos[[#This Row],[ALMACEN]],Tabla5[],2,0),"")</f>
        <v>Lima</v>
      </c>
      <c r="U769" s="19" t="str">
        <f>IFERROR(VLOOKUP(Presupuestos[[#This Row],[TIPO DE DOCUMENTO]],Tipo_Documento[],2,0)&amp;Presupuestos[[#This Row],[SERIE]]&amp;Presupuestos[[#This Row],[NUMERO]]&amp;Presupuestos[[#This Row],[RUC]],"")</f>
        <v>01F611320129520550372640</v>
      </c>
      <c r="V769" s="3" t="s">
        <v>120</v>
      </c>
      <c r="W769" s="7">
        <v>45874</v>
      </c>
      <c r="X769" s="7">
        <v>45874</v>
      </c>
      <c r="Y769" s="3" t="s">
        <v>728</v>
      </c>
      <c r="Z769" s="3">
        <v>3201295</v>
      </c>
      <c r="AA769" s="3">
        <f>IFERROR(VLOOKUP(Presupuestos[[#This Row],[RAZON SOCIAL]],CHOOSE({1,2},Clientes_Proveedores[Razon Social],Clientes_Proveedores[Ruc / Dni]),2,0),"-")</f>
        <v>20550372640</v>
      </c>
      <c r="AB769" s="31" t="s">
        <v>726</v>
      </c>
      <c r="AC769" s="3" t="s">
        <v>670</v>
      </c>
      <c r="AD769" s="5">
        <v>0.18</v>
      </c>
      <c r="AE769" s="6">
        <v>12.712</v>
      </c>
      <c r="AF769" s="6">
        <f>Presupuestos[[#This Row],[BASE]]*Presupuestos[[#This Row],[% IGV]]</f>
        <v>2.28816</v>
      </c>
      <c r="AG769" s="22">
        <f>ROUND(SUM(Presupuestos[[#This Row],[BASE]:[IGV]]),2)</f>
        <v>15</v>
      </c>
      <c r="AH769" s="9" t="str">
        <f>IF(Presupuestos[[#This Row],[MONEDA]]="USD",VLOOKUP(Presupuestos[[#This Row],[FECHA DE EMISION]],Tipo_Cambio[],3,0),"")</f>
        <v/>
      </c>
      <c r="AI769" s="22">
        <f>IFERROR(ROUND(IF(Presupuestos[[#This Row],[MONEDA]]="PEN",Presupuestos[[#This Row],[TOTAL]],Presupuestos[[#This Row],[TOTAL]]*Presupuestos[[#This Row],[TIPO DE CAMBIO]]),2),"")</f>
        <v>15</v>
      </c>
      <c r="AJ769" s="5"/>
      <c r="AK769" s="33" t="s">
        <v>671</v>
      </c>
      <c r="AL769" s="5" t="s">
        <v>715</v>
      </c>
      <c r="AM769" s="23" t="s">
        <v>671</v>
      </c>
      <c r="AN769" s="23" t="s">
        <v>671</v>
      </c>
      <c r="AO769" s="7">
        <f>IFERROR(VLOOKUP("1-"&amp;Presupuestos[[#This Row],[ID DOCUMENTO]],BD_Pagos[],7,0),"")</f>
        <v>45874</v>
      </c>
      <c r="AP769" s="16" t="str">
        <f>IFERROR(VLOOKUP("1-"&amp;Presupuestos[[#This Row],[ID DOCUMENTO]],BD_Pagos[],8,0),"")</f>
        <v>C_Ope_004</v>
      </c>
      <c r="AQ769" s="17">
        <f>IFERROR(VLOOKUP("1-"&amp;Presupuestos[[#This Row],[ID DOCUMENTO]],BD_Pagos[],9,0),"")</f>
        <v>25094</v>
      </c>
      <c r="AR769" s="54"/>
      <c r="AS769" s="7">
        <f>IFERROR(VLOOKUP("2-"&amp;Presupuestos[[#This Row],[ID DOCUMENTO]],BD_Pagos[],7,0),"")</f>
        <v>0</v>
      </c>
      <c r="AT769" s="16" t="str">
        <f>IFERROR(VLOOKUP("2-"&amp;Presupuestos[[#This Row],[ID DOCUMENTO]],BD_Pagos[],8,0),"")</f>
        <v/>
      </c>
      <c r="AU769" s="17">
        <f>IFERROR(VLOOKUP("2-"&amp;Presupuestos[[#This Row],[ID DOCUMENTO]],BD_Pagos[],9,0),"")</f>
        <v>0</v>
      </c>
      <c r="AV769" s="20">
        <f>IF(IFERROR(VLOOKUP("2-"&amp;Presupuestos[[#This Row],[ID DOCUMENTO]],BD_Pagos[],10,0),0)&gt;Presupuestos[[#This Row],[TOTAL SOLES]],Presupuestos[[#This Row],[TOTAL SOLES]],IFERROR(VLOOKUP("2-"&amp;Presupuestos[[#This Row],[ID DOCUMENTO]],BD_Pagos[],10,0),0))</f>
        <v>0</v>
      </c>
      <c r="AW769" s="7"/>
      <c r="AX769" s="16"/>
      <c r="AY769" s="17"/>
      <c r="AZ769" s="20"/>
      <c r="BA769" s="7"/>
      <c r="BB769" s="16"/>
      <c r="BC769" s="17"/>
      <c r="BD769" s="20"/>
      <c r="BE769" s="7">
        <f>IFERROR(VLOOKUP("5-"&amp;Presupuestos[[#This Row],[ID DOCUMENTO]],BD_Pagos[],7,0),"")</f>
        <v>0</v>
      </c>
      <c r="BF769" s="17">
        <f>IFERROR(VLOOKUP("5-"&amp;Presupuestos[[#This Row],[ID DOCUMENTO]],BD_Pagos[],9,0),"")</f>
        <v>0</v>
      </c>
      <c r="BG769" s="20">
        <f>IF(IFERROR(VLOOKUP("5-"&amp;Presupuestos[[#This Row],[ID DOCUMENTO]],BD_Pagos[],10,0),0)&gt;Presupuestos[[#This Row],[TOTAL SOLES]],Presupuestos[[#This Row],[TOTAL SOLES]],IFERROR(VLOOKUP("5-"&amp;Presupuestos[[#This Row],[ID DOCUMENTO]],BD_Pagos[],10,0),0))</f>
        <v>0</v>
      </c>
      <c r="BH769" s="7">
        <f>IFERROR(VLOOKUP("1-Detraccion"&amp;Presupuestos[[#This Row],[ID DOCUMENTO]],BD_Pagos[],2,0),"")</f>
        <v>0</v>
      </c>
      <c r="BI769" s="3" t="str">
        <f>IFERROR(VLOOKUP("1-Detraccion"&amp;Presupuestos[[#This Row],[ID DOCUMENTO]],BD_Pagos[],3,0),"")</f>
        <v/>
      </c>
      <c r="BJ769" s="3">
        <f>IFERROR(VLOOKUP("1-Detraccion"&amp;Presupuestos[[#This Row],[ID DOCUMENTO]],BD_Pagos[],4,0),"")</f>
        <v>0</v>
      </c>
      <c r="BK769" s="6">
        <f>IF(IFERROR(VLOOKUP("1-Detraccion"&amp;Presupuestos[[#This Row],[ID DOCUMENTO]],BD_Pagos[],5,0),0)&gt;Presupuestos[[#This Row],[TOTAL SOLES]],Presupuestos[[#This Row],[TOTAL SOLES]],IFERROR(VLOOKUP("1-Detraccion"&amp;Presupuestos[[#This Row],[ID DOCUMENTO]],BD_Pagos[],5,0),0))</f>
        <v>0</v>
      </c>
      <c r="BL769" s="6">
        <f>IF(IFERROR(VLOOKUP("1-Detraccion"&amp;Presupuestos[[#This Row],[ID DOCUMENTO]],BD_Pagos[],6,0),0)&gt;Presupuestos[[#This Row],[TOTAL SOLES]],Presupuestos[[#This Row],[TOTAL SOLES]],IFERROR(VLOOKUP("1-Detraccion"&amp;Presupuestos[[#This Row],[ID DOCUMENTO]],BD_Pagos[],6,0),0))</f>
        <v>0</v>
      </c>
      <c r="BM769" s="37"/>
      <c r="BN769" s="3"/>
      <c r="BO769" s="3"/>
      <c r="BP769" s="6"/>
      <c r="BQ76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769" s="23" t="str">
        <f>IF(Presupuestos[[#This Row],[SALDO ME-MN]]&gt;0,"PENDIENTE","CANCELADO")</f>
        <v>PENDIENTE</v>
      </c>
      <c r="BS769" s="23" t="str">
        <f>IF(COUNTIFS($U$4:$U768,Presupuestos[[#This Row],[ID DOCUMENTO]])&gt;=1,IF(B768=Presupuestos[[#This Row],[ID]],"OK","DOC. DUPLICADO"),"OK")</f>
        <v>OK</v>
      </c>
    </row>
    <row r="770" spans="2:71" x14ac:dyDescent="0.25">
      <c r="B770" s="34">
        <f>IF(Presupuestos[[#This Row],[ID DOCUMENTO]]=U769,B769,IF(B769="ID",1,B769+1))</f>
        <v>741</v>
      </c>
      <c r="C770" s="2">
        <v>45876</v>
      </c>
      <c r="D770" s="2">
        <v>45876</v>
      </c>
      <c r="E770" s="3" t="s">
        <v>723</v>
      </c>
      <c r="F770" s="25" t="s">
        <v>35</v>
      </c>
      <c r="G770" s="25" t="s">
        <v>223</v>
      </c>
      <c r="H770" s="25" t="s">
        <v>214</v>
      </c>
      <c r="I770" s="36" t="str">
        <f>IFERROR(VLOOKUP(Presupuestos[[#This Row],[AREA]]&amp;Presupuestos[[#This Row],[CONCEPTO]]&amp;Presupuestos[[#This Row],[DESCRIPCION]],Tabla28[[Columna1]:[CÓDIGO NUEVO]],2,0),"")</f>
        <v>P0303002</v>
      </c>
      <c r="J770" s="3" t="s">
        <v>666</v>
      </c>
      <c r="K770" s="3" t="s">
        <v>666</v>
      </c>
      <c r="L770" s="3" t="s">
        <v>666</v>
      </c>
      <c r="M770" s="31" t="s">
        <v>724</v>
      </c>
      <c r="N770" s="3" t="s">
        <v>25</v>
      </c>
      <c r="O770" s="3" t="s">
        <v>300</v>
      </c>
      <c r="P770" s="3" t="s">
        <v>122</v>
      </c>
      <c r="Q770" s="3" t="str">
        <f>IFERROR(VLOOKUP(Presupuestos[[#This Row],[CLASIFICACIÓN (N)]],Tabla17[],2,0),"")</f>
        <v>Costos de ventas</v>
      </c>
      <c r="R770" s="3" t="str">
        <f>IFERROR(VLOOKUP(Presupuestos[[#This Row],[CLASIFICACIÓN (N)]],Tabla17[],3,0),"")</f>
        <v>Operativo</v>
      </c>
      <c r="S770" s="3" t="s">
        <v>41</v>
      </c>
      <c r="T770" s="3" t="str">
        <f>IFERROR(VLOOKUP(Presupuestos[[#This Row],[ALMACEN]],Tabla5[],2,0),"")</f>
        <v>Lima</v>
      </c>
      <c r="U770" s="19" t="str">
        <f>IFERROR(VLOOKUP(Presupuestos[[#This Row],[TIPO DE DOCUMENTO]],Tipo_Documento[],2,0)&amp;Presupuestos[[#This Row],[SERIE]]&amp;Presupuestos[[#This Row],[NUMERO]]&amp;Presupuestos[[#This Row],[RUC]],"")</f>
        <v>01F207118640120550372640</v>
      </c>
      <c r="V770" s="3" t="s">
        <v>120</v>
      </c>
      <c r="W770" s="7">
        <v>45876</v>
      </c>
      <c r="X770" s="7">
        <v>45876</v>
      </c>
      <c r="Y770" s="3" t="s">
        <v>1173</v>
      </c>
      <c r="Z770" s="3">
        <v>1186401</v>
      </c>
      <c r="AA770" s="3">
        <f>IFERROR(VLOOKUP(Presupuestos[[#This Row],[RAZON SOCIAL]],CHOOSE({1,2},Clientes_Proveedores[Razon Social],Clientes_Proveedores[Ruc / Dni]),2,0),"-")</f>
        <v>20550372640</v>
      </c>
      <c r="AB770" s="31" t="s">
        <v>726</v>
      </c>
      <c r="AC770" s="3" t="s">
        <v>670</v>
      </c>
      <c r="AD770" s="5">
        <v>0.18</v>
      </c>
      <c r="AE770" s="6">
        <v>12.712</v>
      </c>
      <c r="AF770" s="6">
        <f>Presupuestos[[#This Row],[BASE]]*Presupuestos[[#This Row],[% IGV]]</f>
        <v>2.28816</v>
      </c>
      <c r="AG770" s="22">
        <f>ROUND(SUM(Presupuestos[[#This Row],[BASE]:[IGV]]),2)</f>
        <v>15</v>
      </c>
      <c r="AH770" s="9" t="str">
        <f>IF(Presupuestos[[#This Row],[MONEDA]]="USD",VLOOKUP(Presupuestos[[#This Row],[FECHA DE EMISION]],Tipo_Cambio[],3,0),"")</f>
        <v/>
      </c>
      <c r="AI770" s="22">
        <f>IFERROR(ROUND(IF(Presupuestos[[#This Row],[MONEDA]]="PEN",Presupuestos[[#This Row],[TOTAL]],Presupuestos[[#This Row],[TOTAL]]*Presupuestos[[#This Row],[TIPO DE CAMBIO]]),2),"")</f>
        <v>15</v>
      </c>
      <c r="AJ770" s="5"/>
      <c r="AK770" s="33" t="s">
        <v>671</v>
      </c>
      <c r="AL770" s="5" t="s">
        <v>715</v>
      </c>
      <c r="AM770" s="23" t="s">
        <v>671</v>
      </c>
      <c r="AN770" s="23" t="s">
        <v>671</v>
      </c>
      <c r="AO770" s="7">
        <f>IFERROR(VLOOKUP("1-"&amp;Presupuestos[[#This Row],[ID DOCUMENTO]],BD_Pagos[],7,0),"")</f>
        <v>45876</v>
      </c>
      <c r="AP770" s="16" t="str">
        <f>IFERROR(VLOOKUP("1-"&amp;Presupuestos[[#This Row],[ID DOCUMENTO]],BD_Pagos[],8,0),"")</f>
        <v>C_Ope_004</v>
      </c>
      <c r="AQ770" s="17">
        <f>IFERROR(VLOOKUP("1-"&amp;Presupuestos[[#This Row],[ID DOCUMENTO]],BD_Pagos[],9,0),"")</f>
        <v>25136</v>
      </c>
      <c r="AR770" s="54"/>
      <c r="AS770" s="7">
        <f>IFERROR(VLOOKUP("2-"&amp;Presupuestos[[#This Row],[ID DOCUMENTO]],BD_Pagos[],7,0),"")</f>
        <v>0</v>
      </c>
      <c r="AT770" s="16" t="str">
        <f>IFERROR(VLOOKUP("2-"&amp;Presupuestos[[#This Row],[ID DOCUMENTO]],BD_Pagos[],8,0),"")</f>
        <v/>
      </c>
      <c r="AU770" s="17">
        <f>IFERROR(VLOOKUP("2-"&amp;Presupuestos[[#This Row],[ID DOCUMENTO]],BD_Pagos[],9,0),"")</f>
        <v>0</v>
      </c>
      <c r="AV770" s="20">
        <f>IF(IFERROR(VLOOKUP("2-"&amp;Presupuestos[[#This Row],[ID DOCUMENTO]],BD_Pagos[],10,0),0)&gt;Presupuestos[[#This Row],[TOTAL SOLES]],Presupuestos[[#This Row],[TOTAL SOLES]],IFERROR(VLOOKUP("2-"&amp;Presupuestos[[#This Row],[ID DOCUMENTO]],BD_Pagos[],10,0),0))</f>
        <v>0</v>
      </c>
      <c r="AW770" s="7"/>
      <c r="AX770" s="16"/>
      <c r="AY770" s="17"/>
      <c r="AZ770" s="20"/>
      <c r="BA770" s="7"/>
      <c r="BB770" s="16"/>
      <c r="BC770" s="17"/>
      <c r="BD770" s="20"/>
      <c r="BE770" s="7">
        <f>IFERROR(VLOOKUP("5-"&amp;Presupuestos[[#This Row],[ID DOCUMENTO]],BD_Pagos[],7,0),"")</f>
        <v>0</v>
      </c>
      <c r="BF770" s="17">
        <f>IFERROR(VLOOKUP("5-"&amp;Presupuestos[[#This Row],[ID DOCUMENTO]],BD_Pagos[],9,0),"")</f>
        <v>0</v>
      </c>
      <c r="BG770" s="20">
        <f>IF(IFERROR(VLOOKUP("5-"&amp;Presupuestos[[#This Row],[ID DOCUMENTO]],BD_Pagos[],10,0),0)&gt;Presupuestos[[#This Row],[TOTAL SOLES]],Presupuestos[[#This Row],[TOTAL SOLES]],IFERROR(VLOOKUP("5-"&amp;Presupuestos[[#This Row],[ID DOCUMENTO]],BD_Pagos[],10,0),0))</f>
        <v>0</v>
      </c>
      <c r="BH770" s="7">
        <f>IFERROR(VLOOKUP("1-Detraccion"&amp;Presupuestos[[#This Row],[ID DOCUMENTO]],BD_Pagos[],2,0),"")</f>
        <v>0</v>
      </c>
      <c r="BI770" s="3" t="str">
        <f>IFERROR(VLOOKUP("1-Detraccion"&amp;Presupuestos[[#This Row],[ID DOCUMENTO]],BD_Pagos[],3,0),"")</f>
        <v/>
      </c>
      <c r="BJ770" s="3">
        <f>IFERROR(VLOOKUP("1-Detraccion"&amp;Presupuestos[[#This Row],[ID DOCUMENTO]],BD_Pagos[],4,0),"")</f>
        <v>0</v>
      </c>
      <c r="BK770" s="6">
        <f>IF(IFERROR(VLOOKUP("1-Detraccion"&amp;Presupuestos[[#This Row],[ID DOCUMENTO]],BD_Pagos[],5,0),0)&gt;Presupuestos[[#This Row],[TOTAL SOLES]],Presupuestos[[#This Row],[TOTAL SOLES]],IFERROR(VLOOKUP("1-Detraccion"&amp;Presupuestos[[#This Row],[ID DOCUMENTO]],BD_Pagos[],5,0),0))</f>
        <v>0</v>
      </c>
      <c r="BL770" s="6">
        <f>IF(IFERROR(VLOOKUP("1-Detraccion"&amp;Presupuestos[[#This Row],[ID DOCUMENTO]],BD_Pagos[],6,0),0)&gt;Presupuestos[[#This Row],[TOTAL SOLES]],Presupuestos[[#This Row],[TOTAL SOLES]],IFERROR(VLOOKUP("1-Detraccion"&amp;Presupuestos[[#This Row],[ID DOCUMENTO]],BD_Pagos[],6,0),0))</f>
        <v>0</v>
      </c>
      <c r="BM770" s="37"/>
      <c r="BN770" s="3"/>
      <c r="BO770" s="3"/>
      <c r="BP770" s="6"/>
      <c r="BQ77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770" s="23" t="str">
        <f>IF(Presupuestos[[#This Row],[SALDO ME-MN]]&gt;0,"PENDIENTE","CANCELADO")</f>
        <v>PENDIENTE</v>
      </c>
      <c r="BS770" s="23" t="str">
        <f>IF(COUNTIFS($U$4:$U769,Presupuestos[[#This Row],[ID DOCUMENTO]])&gt;=1,IF(B769=Presupuestos[[#This Row],[ID]],"OK","DOC. DUPLICADO"),"OK")</f>
        <v>OK</v>
      </c>
    </row>
    <row r="771" spans="2:71" x14ac:dyDescent="0.25">
      <c r="B771" s="34">
        <f>IF(Presupuestos[[#This Row],[ID DOCUMENTO]]=U770,B770,IF(B770="ID",1,B770+1))</f>
        <v>742</v>
      </c>
      <c r="C771" s="2">
        <v>45876</v>
      </c>
      <c r="D771" s="2">
        <v>45876</v>
      </c>
      <c r="E771" s="3" t="s">
        <v>723</v>
      </c>
      <c r="F771" s="25" t="s">
        <v>35</v>
      </c>
      <c r="G771" s="25" t="s">
        <v>223</v>
      </c>
      <c r="H771" s="25" t="s">
        <v>214</v>
      </c>
      <c r="I771" s="36" t="str">
        <f>IFERROR(VLOOKUP(Presupuestos[[#This Row],[AREA]]&amp;Presupuestos[[#This Row],[CONCEPTO]]&amp;Presupuestos[[#This Row],[DESCRIPCION]],Tabla28[[Columna1]:[CÓDIGO NUEVO]],2,0),"")</f>
        <v>P0303002</v>
      </c>
      <c r="J771" s="3" t="s">
        <v>666</v>
      </c>
      <c r="K771" s="3" t="s">
        <v>666</v>
      </c>
      <c r="L771" s="3" t="s">
        <v>666</v>
      </c>
      <c r="M771" s="31" t="s">
        <v>1804</v>
      </c>
      <c r="N771" s="3" t="s">
        <v>25</v>
      </c>
      <c r="O771" s="3" t="s">
        <v>300</v>
      </c>
      <c r="P771" s="3" t="s">
        <v>122</v>
      </c>
      <c r="Q771" s="3" t="str">
        <f>IFERROR(VLOOKUP(Presupuestos[[#This Row],[CLASIFICACIÓN (N)]],Tabla17[],2,0),"")</f>
        <v>Costos de ventas</v>
      </c>
      <c r="R771" s="3" t="str">
        <f>IFERROR(VLOOKUP(Presupuestos[[#This Row],[CLASIFICACIÓN (N)]],Tabla17[],3,0),"")</f>
        <v>Operativo</v>
      </c>
      <c r="S771" s="3" t="s">
        <v>41</v>
      </c>
      <c r="T771" s="3" t="str">
        <f>IFERROR(VLOOKUP(Presupuestos[[#This Row],[ALMACEN]],Tabla5[],2,0),"")</f>
        <v>Lima</v>
      </c>
      <c r="U771" s="19" t="str">
        <f>IFERROR(VLOOKUP(Presupuestos[[#This Row],[TIPO DE DOCUMENTO]],Tipo_Documento[],2,0)&amp;Presupuestos[[#This Row],[SERIE]]&amp;Presupuestos[[#This Row],[NUMERO]]&amp;Presupuestos[[#This Row],[RUC]],"")</f>
        <v>01F603307827020550372640</v>
      </c>
      <c r="V771" s="3" t="s">
        <v>120</v>
      </c>
      <c r="W771" s="7">
        <v>45876</v>
      </c>
      <c r="X771" s="7">
        <v>45876</v>
      </c>
      <c r="Y771" s="3" t="s">
        <v>961</v>
      </c>
      <c r="Z771" s="3">
        <v>3078270</v>
      </c>
      <c r="AA771" s="3">
        <f>IFERROR(VLOOKUP(Presupuestos[[#This Row],[RAZON SOCIAL]],CHOOSE({1,2},Clientes_Proveedores[Razon Social],Clientes_Proveedores[Ruc / Dni]),2,0),"-")</f>
        <v>20550372640</v>
      </c>
      <c r="AB771" s="31" t="s">
        <v>726</v>
      </c>
      <c r="AC771" s="3" t="s">
        <v>670</v>
      </c>
      <c r="AD771" s="5">
        <v>0.18</v>
      </c>
      <c r="AE771" s="6">
        <v>12.712</v>
      </c>
      <c r="AF771" s="6">
        <f>Presupuestos[[#This Row],[BASE]]*Presupuestos[[#This Row],[% IGV]]</f>
        <v>2.28816</v>
      </c>
      <c r="AG771" s="22">
        <f>ROUND(SUM(Presupuestos[[#This Row],[BASE]:[IGV]]),2)</f>
        <v>15</v>
      </c>
      <c r="AH771" s="9" t="str">
        <f>IF(Presupuestos[[#This Row],[MONEDA]]="USD",VLOOKUP(Presupuestos[[#This Row],[FECHA DE EMISION]],Tipo_Cambio[],3,0),"")</f>
        <v/>
      </c>
      <c r="AI771" s="22">
        <f>IFERROR(ROUND(IF(Presupuestos[[#This Row],[MONEDA]]="PEN",Presupuestos[[#This Row],[TOTAL]],Presupuestos[[#This Row],[TOTAL]]*Presupuestos[[#This Row],[TIPO DE CAMBIO]]),2),"")</f>
        <v>15</v>
      </c>
      <c r="AJ771" s="5"/>
      <c r="AK771" s="33" t="s">
        <v>671</v>
      </c>
      <c r="AL771" s="5" t="s">
        <v>715</v>
      </c>
      <c r="AM771" s="23" t="s">
        <v>671</v>
      </c>
      <c r="AN771" s="23" t="s">
        <v>671</v>
      </c>
      <c r="AO771" s="7">
        <f>IFERROR(VLOOKUP("1-"&amp;Presupuestos[[#This Row],[ID DOCUMENTO]],BD_Pagos[],7,0),"")</f>
        <v>45876</v>
      </c>
      <c r="AP771" s="16" t="str">
        <f>IFERROR(VLOOKUP("1-"&amp;Presupuestos[[#This Row],[ID DOCUMENTO]],BD_Pagos[],8,0),"")</f>
        <v>C_Ope_004</v>
      </c>
      <c r="AQ771" s="17">
        <f>IFERROR(VLOOKUP("1-"&amp;Presupuestos[[#This Row],[ID DOCUMENTO]],BD_Pagos[],9,0),"")</f>
        <v>25137</v>
      </c>
      <c r="AR771" s="54"/>
      <c r="AS771" s="7">
        <f>IFERROR(VLOOKUP("2-"&amp;Presupuestos[[#This Row],[ID DOCUMENTO]],BD_Pagos[],7,0),"")</f>
        <v>0</v>
      </c>
      <c r="AT771" s="16" t="str">
        <f>IFERROR(VLOOKUP("2-"&amp;Presupuestos[[#This Row],[ID DOCUMENTO]],BD_Pagos[],8,0),"")</f>
        <v/>
      </c>
      <c r="AU771" s="17">
        <f>IFERROR(VLOOKUP("2-"&amp;Presupuestos[[#This Row],[ID DOCUMENTO]],BD_Pagos[],9,0),"")</f>
        <v>0</v>
      </c>
      <c r="AV771" s="20">
        <f>IF(IFERROR(VLOOKUP("2-"&amp;Presupuestos[[#This Row],[ID DOCUMENTO]],BD_Pagos[],10,0),0)&gt;Presupuestos[[#This Row],[TOTAL SOLES]],Presupuestos[[#This Row],[TOTAL SOLES]],IFERROR(VLOOKUP("2-"&amp;Presupuestos[[#This Row],[ID DOCUMENTO]],BD_Pagos[],10,0),0))</f>
        <v>0</v>
      </c>
      <c r="AW771" s="7"/>
      <c r="AX771" s="16"/>
      <c r="AY771" s="17"/>
      <c r="AZ771" s="20"/>
      <c r="BA771" s="7"/>
      <c r="BB771" s="16"/>
      <c r="BC771" s="17"/>
      <c r="BD771" s="20"/>
      <c r="BE771" s="7">
        <f>IFERROR(VLOOKUP("5-"&amp;Presupuestos[[#This Row],[ID DOCUMENTO]],BD_Pagos[],7,0),"")</f>
        <v>0</v>
      </c>
      <c r="BF771" s="17">
        <f>IFERROR(VLOOKUP("5-"&amp;Presupuestos[[#This Row],[ID DOCUMENTO]],BD_Pagos[],9,0),"")</f>
        <v>0</v>
      </c>
      <c r="BG771" s="20">
        <f>IF(IFERROR(VLOOKUP("5-"&amp;Presupuestos[[#This Row],[ID DOCUMENTO]],BD_Pagos[],10,0),0)&gt;Presupuestos[[#This Row],[TOTAL SOLES]],Presupuestos[[#This Row],[TOTAL SOLES]],IFERROR(VLOOKUP("5-"&amp;Presupuestos[[#This Row],[ID DOCUMENTO]],BD_Pagos[],10,0),0))</f>
        <v>0</v>
      </c>
      <c r="BH771" s="7">
        <f>IFERROR(VLOOKUP("1-Detraccion"&amp;Presupuestos[[#This Row],[ID DOCUMENTO]],BD_Pagos[],2,0),"")</f>
        <v>0</v>
      </c>
      <c r="BI771" s="3" t="str">
        <f>IFERROR(VLOOKUP("1-Detraccion"&amp;Presupuestos[[#This Row],[ID DOCUMENTO]],BD_Pagos[],3,0),"")</f>
        <v/>
      </c>
      <c r="BJ771" s="3">
        <f>IFERROR(VLOOKUP("1-Detraccion"&amp;Presupuestos[[#This Row],[ID DOCUMENTO]],BD_Pagos[],4,0),"")</f>
        <v>0</v>
      </c>
      <c r="BK771" s="6">
        <f>IF(IFERROR(VLOOKUP("1-Detraccion"&amp;Presupuestos[[#This Row],[ID DOCUMENTO]],BD_Pagos[],5,0),0)&gt;Presupuestos[[#This Row],[TOTAL SOLES]],Presupuestos[[#This Row],[TOTAL SOLES]],IFERROR(VLOOKUP("1-Detraccion"&amp;Presupuestos[[#This Row],[ID DOCUMENTO]],BD_Pagos[],5,0),0))</f>
        <v>0</v>
      </c>
      <c r="BL771" s="6">
        <f>IF(IFERROR(VLOOKUP("1-Detraccion"&amp;Presupuestos[[#This Row],[ID DOCUMENTO]],BD_Pagos[],6,0),0)&gt;Presupuestos[[#This Row],[TOTAL SOLES]],Presupuestos[[#This Row],[TOTAL SOLES]],IFERROR(VLOOKUP("1-Detraccion"&amp;Presupuestos[[#This Row],[ID DOCUMENTO]],BD_Pagos[],6,0),0))</f>
        <v>0</v>
      </c>
      <c r="BM771" s="37"/>
      <c r="BN771" s="3"/>
      <c r="BO771" s="3"/>
      <c r="BP771" s="6"/>
      <c r="BQ77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771" s="23" t="str">
        <f>IF(Presupuestos[[#This Row],[SALDO ME-MN]]&gt;0,"PENDIENTE","CANCELADO")</f>
        <v>PENDIENTE</v>
      </c>
      <c r="BS771" s="23" t="str">
        <f>IF(COUNTIFS($U$4:$U770,Presupuestos[[#This Row],[ID DOCUMENTO]])&gt;=1,IF(B770=Presupuestos[[#This Row],[ID]],"OK","DOC. DUPLICADO"),"OK")</f>
        <v>OK</v>
      </c>
    </row>
    <row r="772" spans="2:71" x14ac:dyDescent="0.25">
      <c r="B772" s="34">
        <f>IF(Presupuestos[[#This Row],[ID DOCUMENTO]]=U771,B771,IF(B771="ID",1,B771+1))</f>
        <v>743</v>
      </c>
      <c r="C772" s="2">
        <v>45877</v>
      </c>
      <c r="D772" s="2">
        <v>45877</v>
      </c>
      <c r="E772" s="3" t="s">
        <v>723</v>
      </c>
      <c r="F772" s="25" t="s">
        <v>35</v>
      </c>
      <c r="G772" s="25" t="s">
        <v>223</v>
      </c>
      <c r="H772" s="25" t="s">
        <v>214</v>
      </c>
      <c r="I772" s="36" t="str">
        <f>IFERROR(VLOOKUP(Presupuestos[[#This Row],[AREA]]&amp;Presupuestos[[#This Row],[CONCEPTO]]&amp;Presupuestos[[#This Row],[DESCRIPCION]],Tabla28[[Columna1]:[CÓDIGO NUEVO]],2,0),"")</f>
        <v>P0303002</v>
      </c>
      <c r="J772" s="3" t="s">
        <v>666</v>
      </c>
      <c r="K772" s="3" t="s">
        <v>666</v>
      </c>
      <c r="L772" s="3" t="s">
        <v>666</v>
      </c>
      <c r="M772" s="31" t="s">
        <v>1801</v>
      </c>
      <c r="N772" s="3" t="s">
        <v>25</v>
      </c>
      <c r="O772" s="3" t="s">
        <v>300</v>
      </c>
      <c r="P772" s="3" t="s">
        <v>122</v>
      </c>
      <c r="Q772" s="3" t="str">
        <f>IFERROR(VLOOKUP(Presupuestos[[#This Row],[CLASIFICACIÓN (N)]],Tabla17[],2,0),"")</f>
        <v>Costos de ventas</v>
      </c>
      <c r="R772" s="3" t="str">
        <f>IFERROR(VLOOKUP(Presupuestos[[#This Row],[CLASIFICACIÓN (N)]],Tabla17[],3,0),"")</f>
        <v>Operativo</v>
      </c>
      <c r="S772" s="3" t="s">
        <v>41</v>
      </c>
      <c r="T772" s="3" t="str">
        <f>IFERROR(VLOOKUP(Presupuestos[[#This Row],[ALMACEN]],Tabla5[],2,0),"")</f>
        <v>Lima</v>
      </c>
      <c r="U772" s="19" t="str">
        <f>IFERROR(VLOOKUP(Presupuestos[[#This Row],[TIPO DE DOCUMENTO]],Tipo_Documento[],2,0)&amp;Presupuestos[[#This Row],[SERIE]]&amp;Presupuestos[[#This Row],[NUMERO]]&amp;Presupuestos[[#This Row],[RUC]],"")</f>
        <v>01F209200700320550372640</v>
      </c>
      <c r="V772" s="3" t="s">
        <v>120</v>
      </c>
      <c r="W772" s="7">
        <v>45877</v>
      </c>
      <c r="X772" s="7">
        <v>45877</v>
      </c>
      <c r="Y772" s="3" t="s">
        <v>963</v>
      </c>
      <c r="Z772" s="3">
        <v>2007003</v>
      </c>
      <c r="AA772" s="3">
        <f>IFERROR(VLOOKUP(Presupuestos[[#This Row],[RAZON SOCIAL]],CHOOSE({1,2},Clientes_Proveedores[Razon Social],Clientes_Proveedores[Ruc / Dni]),2,0),"-")</f>
        <v>20550372640</v>
      </c>
      <c r="AB772" s="31" t="s">
        <v>726</v>
      </c>
      <c r="AC772" s="3" t="s">
        <v>670</v>
      </c>
      <c r="AD772" s="5">
        <v>0.18</v>
      </c>
      <c r="AE772" s="6">
        <v>12.712</v>
      </c>
      <c r="AF772" s="6">
        <f>Presupuestos[[#This Row],[BASE]]*Presupuestos[[#This Row],[% IGV]]</f>
        <v>2.28816</v>
      </c>
      <c r="AG772" s="22">
        <f>ROUND(SUM(Presupuestos[[#This Row],[BASE]:[IGV]]),2)</f>
        <v>15</v>
      </c>
      <c r="AH772" s="9" t="str">
        <f>IF(Presupuestos[[#This Row],[MONEDA]]="USD",VLOOKUP(Presupuestos[[#This Row],[FECHA DE EMISION]],Tipo_Cambio[],3,0),"")</f>
        <v/>
      </c>
      <c r="AI772" s="22">
        <f>IFERROR(ROUND(IF(Presupuestos[[#This Row],[MONEDA]]="PEN",Presupuestos[[#This Row],[TOTAL]],Presupuestos[[#This Row],[TOTAL]]*Presupuestos[[#This Row],[TIPO DE CAMBIO]]),2),"")</f>
        <v>15</v>
      </c>
      <c r="AJ772" s="5"/>
      <c r="AK772" s="33" t="s">
        <v>671</v>
      </c>
      <c r="AL772" s="5" t="s">
        <v>715</v>
      </c>
      <c r="AM772" s="23" t="s">
        <v>671</v>
      </c>
      <c r="AN772" s="23" t="s">
        <v>671</v>
      </c>
      <c r="AO772" s="7">
        <f>IFERROR(VLOOKUP("1-"&amp;Presupuestos[[#This Row],[ID DOCUMENTO]],BD_Pagos[],7,0),"")</f>
        <v>45877</v>
      </c>
      <c r="AP772" s="16" t="str">
        <f>IFERROR(VLOOKUP("1-"&amp;Presupuestos[[#This Row],[ID DOCUMENTO]],BD_Pagos[],8,0),"")</f>
        <v>C_Ope_004</v>
      </c>
      <c r="AQ772" s="17">
        <f>IFERROR(VLOOKUP("1-"&amp;Presupuestos[[#This Row],[ID DOCUMENTO]],BD_Pagos[],9,0),"")</f>
        <v>25138</v>
      </c>
      <c r="AR772" s="54"/>
      <c r="AS772" s="7">
        <f>IFERROR(VLOOKUP("2-"&amp;Presupuestos[[#This Row],[ID DOCUMENTO]],BD_Pagos[],7,0),"")</f>
        <v>0</v>
      </c>
      <c r="AT772" s="16" t="str">
        <f>IFERROR(VLOOKUP("2-"&amp;Presupuestos[[#This Row],[ID DOCUMENTO]],BD_Pagos[],8,0),"")</f>
        <v/>
      </c>
      <c r="AU772" s="17">
        <f>IFERROR(VLOOKUP("2-"&amp;Presupuestos[[#This Row],[ID DOCUMENTO]],BD_Pagos[],9,0),"")</f>
        <v>0</v>
      </c>
      <c r="AV772" s="20">
        <f>IF(IFERROR(VLOOKUP("2-"&amp;Presupuestos[[#This Row],[ID DOCUMENTO]],BD_Pagos[],10,0),0)&gt;Presupuestos[[#This Row],[TOTAL SOLES]],Presupuestos[[#This Row],[TOTAL SOLES]],IFERROR(VLOOKUP("2-"&amp;Presupuestos[[#This Row],[ID DOCUMENTO]],BD_Pagos[],10,0),0))</f>
        <v>0</v>
      </c>
      <c r="AW772" s="7"/>
      <c r="AX772" s="16"/>
      <c r="AY772" s="17"/>
      <c r="AZ772" s="20"/>
      <c r="BA772" s="7"/>
      <c r="BB772" s="16"/>
      <c r="BC772" s="17"/>
      <c r="BD772" s="20"/>
      <c r="BE772" s="7">
        <f>IFERROR(VLOOKUP("5-"&amp;Presupuestos[[#This Row],[ID DOCUMENTO]],BD_Pagos[],7,0),"")</f>
        <v>0</v>
      </c>
      <c r="BF772" s="17">
        <f>IFERROR(VLOOKUP("5-"&amp;Presupuestos[[#This Row],[ID DOCUMENTO]],BD_Pagos[],9,0),"")</f>
        <v>0</v>
      </c>
      <c r="BG772" s="20">
        <f>IF(IFERROR(VLOOKUP("5-"&amp;Presupuestos[[#This Row],[ID DOCUMENTO]],BD_Pagos[],10,0),0)&gt;Presupuestos[[#This Row],[TOTAL SOLES]],Presupuestos[[#This Row],[TOTAL SOLES]],IFERROR(VLOOKUP("5-"&amp;Presupuestos[[#This Row],[ID DOCUMENTO]],BD_Pagos[],10,0),0))</f>
        <v>0</v>
      </c>
      <c r="BH772" s="7">
        <f>IFERROR(VLOOKUP("1-Detraccion"&amp;Presupuestos[[#This Row],[ID DOCUMENTO]],BD_Pagos[],2,0),"")</f>
        <v>0</v>
      </c>
      <c r="BI772" s="3" t="str">
        <f>IFERROR(VLOOKUP("1-Detraccion"&amp;Presupuestos[[#This Row],[ID DOCUMENTO]],BD_Pagos[],3,0),"")</f>
        <v/>
      </c>
      <c r="BJ772" s="3">
        <f>IFERROR(VLOOKUP("1-Detraccion"&amp;Presupuestos[[#This Row],[ID DOCUMENTO]],BD_Pagos[],4,0),"")</f>
        <v>0</v>
      </c>
      <c r="BK772" s="6">
        <f>IF(IFERROR(VLOOKUP("1-Detraccion"&amp;Presupuestos[[#This Row],[ID DOCUMENTO]],BD_Pagos[],5,0),0)&gt;Presupuestos[[#This Row],[TOTAL SOLES]],Presupuestos[[#This Row],[TOTAL SOLES]],IFERROR(VLOOKUP("1-Detraccion"&amp;Presupuestos[[#This Row],[ID DOCUMENTO]],BD_Pagos[],5,0),0))</f>
        <v>0</v>
      </c>
      <c r="BL772" s="6">
        <f>IF(IFERROR(VLOOKUP("1-Detraccion"&amp;Presupuestos[[#This Row],[ID DOCUMENTO]],BD_Pagos[],6,0),0)&gt;Presupuestos[[#This Row],[TOTAL SOLES]],Presupuestos[[#This Row],[TOTAL SOLES]],IFERROR(VLOOKUP("1-Detraccion"&amp;Presupuestos[[#This Row],[ID DOCUMENTO]],BD_Pagos[],6,0),0))</f>
        <v>0</v>
      </c>
      <c r="BM772" s="37"/>
      <c r="BN772" s="3"/>
      <c r="BO772" s="3"/>
      <c r="BP772" s="6"/>
      <c r="BQ77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772" s="23" t="str">
        <f>IF(Presupuestos[[#This Row],[SALDO ME-MN]]&gt;0,"PENDIENTE","CANCELADO")</f>
        <v>PENDIENTE</v>
      </c>
      <c r="BS772" s="23" t="str">
        <f>IF(COUNTIFS($U$4:$U771,Presupuestos[[#This Row],[ID DOCUMENTO]])&gt;=1,IF(B771=Presupuestos[[#This Row],[ID]],"OK","DOC. DUPLICADO"),"OK")</f>
        <v>OK</v>
      </c>
    </row>
    <row r="773" spans="2:71" ht="24" x14ac:dyDescent="0.25">
      <c r="B773" s="34">
        <f>IF(Presupuestos[[#This Row],[ID DOCUMENTO]]=U772,B772,IF(B772="ID",1,B772+1))</f>
        <v>744</v>
      </c>
      <c r="C773" s="2">
        <v>45877</v>
      </c>
      <c r="D773" s="2">
        <v>45877</v>
      </c>
      <c r="E773" s="3" t="s">
        <v>723</v>
      </c>
      <c r="F773" s="25" t="s">
        <v>35</v>
      </c>
      <c r="G773" s="25" t="s">
        <v>223</v>
      </c>
      <c r="H773" s="25" t="s">
        <v>214</v>
      </c>
      <c r="I773" s="36" t="str">
        <f>IFERROR(VLOOKUP(Presupuestos[[#This Row],[AREA]]&amp;Presupuestos[[#This Row],[CONCEPTO]]&amp;Presupuestos[[#This Row],[DESCRIPCION]],Tabla28[[Columna1]:[CÓDIGO NUEVO]],2,0),"")</f>
        <v>P0303002</v>
      </c>
      <c r="J773" s="3" t="s">
        <v>666</v>
      </c>
      <c r="K773" s="3" t="s">
        <v>666</v>
      </c>
      <c r="L773" s="3" t="s">
        <v>666</v>
      </c>
      <c r="M773" s="31" t="s">
        <v>1802</v>
      </c>
      <c r="N773" s="3" t="s">
        <v>25</v>
      </c>
      <c r="O773" s="3" t="s">
        <v>300</v>
      </c>
      <c r="P773" s="3" t="s">
        <v>122</v>
      </c>
      <c r="Q773" s="3" t="str">
        <f>IFERROR(VLOOKUP(Presupuestos[[#This Row],[CLASIFICACIÓN (N)]],Tabla17[],2,0),"")</f>
        <v>Costos de ventas</v>
      </c>
      <c r="R773" s="3" t="str">
        <f>IFERROR(VLOOKUP(Presupuestos[[#This Row],[CLASIFICACIÓN (N)]],Tabla17[],3,0),"")</f>
        <v>Operativo</v>
      </c>
      <c r="S773" s="3" t="s">
        <v>41</v>
      </c>
      <c r="T773" s="3" t="str">
        <f>IFERROR(VLOOKUP(Presupuestos[[#This Row],[ALMACEN]],Tabla5[],2,0),"")</f>
        <v>Lima</v>
      </c>
      <c r="U773" s="19" t="str">
        <f>IFERROR(VLOOKUP(Presupuestos[[#This Row],[TIPO DE DOCUMENTO]],Tipo_Documento[],2,0)&amp;Presupuestos[[#This Row],[SERIE]]&amp;Presupuestos[[#This Row],[NUMERO]]&amp;Presupuestos[[#This Row],[RUC]],"")</f>
        <v>01F60061224020550372640</v>
      </c>
      <c r="V773" s="3" t="s">
        <v>120</v>
      </c>
      <c r="W773" s="7">
        <v>45877</v>
      </c>
      <c r="X773" s="7">
        <v>45877</v>
      </c>
      <c r="Y773" s="3" t="s">
        <v>1805</v>
      </c>
      <c r="Z773" s="3">
        <v>612240</v>
      </c>
      <c r="AA773" s="3">
        <f>IFERROR(VLOOKUP(Presupuestos[[#This Row],[RAZON SOCIAL]],CHOOSE({1,2},Clientes_Proveedores[Razon Social],Clientes_Proveedores[Ruc / Dni]),2,0),"-")</f>
        <v>20550372640</v>
      </c>
      <c r="AB773" s="31" t="s">
        <v>726</v>
      </c>
      <c r="AC773" s="3" t="s">
        <v>670</v>
      </c>
      <c r="AD773" s="5">
        <v>0.18</v>
      </c>
      <c r="AE773" s="6">
        <v>12.712</v>
      </c>
      <c r="AF773" s="6">
        <f>Presupuestos[[#This Row],[BASE]]*Presupuestos[[#This Row],[% IGV]]</f>
        <v>2.28816</v>
      </c>
      <c r="AG773" s="22">
        <f>ROUND(SUM(Presupuestos[[#This Row],[BASE]:[IGV]]),2)</f>
        <v>15</v>
      </c>
      <c r="AH773" s="9" t="str">
        <f>IF(Presupuestos[[#This Row],[MONEDA]]="USD",VLOOKUP(Presupuestos[[#This Row],[FECHA DE EMISION]],Tipo_Cambio[],3,0),"")</f>
        <v/>
      </c>
      <c r="AI773" s="22">
        <f>IFERROR(ROUND(IF(Presupuestos[[#This Row],[MONEDA]]="PEN",Presupuestos[[#This Row],[TOTAL]],Presupuestos[[#This Row],[TOTAL]]*Presupuestos[[#This Row],[TIPO DE CAMBIO]]),2),"")</f>
        <v>15</v>
      </c>
      <c r="AJ773" s="5"/>
      <c r="AK773" s="33" t="s">
        <v>671</v>
      </c>
      <c r="AL773" s="5" t="s">
        <v>715</v>
      </c>
      <c r="AM773" s="23" t="s">
        <v>671</v>
      </c>
      <c r="AN773" s="23" t="s">
        <v>671</v>
      </c>
      <c r="AO773" s="7">
        <f>IFERROR(VLOOKUP("1-"&amp;Presupuestos[[#This Row],[ID DOCUMENTO]],BD_Pagos[],7,0),"")</f>
        <v>45877</v>
      </c>
      <c r="AP773" s="16" t="str">
        <f>IFERROR(VLOOKUP("1-"&amp;Presupuestos[[#This Row],[ID DOCUMENTO]],BD_Pagos[],8,0),"")</f>
        <v>C_Ope_004</v>
      </c>
      <c r="AQ773" s="17">
        <f>IFERROR(VLOOKUP("1-"&amp;Presupuestos[[#This Row],[ID DOCUMENTO]],BD_Pagos[],9,0),"")</f>
        <v>25139</v>
      </c>
      <c r="AR773" s="54"/>
      <c r="AS773" s="7">
        <f>IFERROR(VLOOKUP("2-"&amp;Presupuestos[[#This Row],[ID DOCUMENTO]],BD_Pagos[],7,0),"")</f>
        <v>0</v>
      </c>
      <c r="AT773" s="16" t="str">
        <f>IFERROR(VLOOKUP("2-"&amp;Presupuestos[[#This Row],[ID DOCUMENTO]],BD_Pagos[],8,0),"")</f>
        <v/>
      </c>
      <c r="AU773" s="17">
        <f>IFERROR(VLOOKUP("2-"&amp;Presupuestos[[#This Row],[ID DOCUMENTO]],BD_Pagos[],9,0),"")</f>
        <v>0</v>
      </c>
      <c r="AV773" s="20">
        <f>IF(IFERROR(VLOOKUP("2-"&amp;Presupuestos[[#This Row],[ID DOCUMENTO]],BD_Pagos[],10,0),0)&gt;Presupuestos[[#This Row],[TOTAL SOLES]],Presupuestos[[#This Row],[TOTAL SOLES]],IFERROR(VLOOKUP("2-"&amp;Presupuestos[[#This Row],[ID DOCUMENTO]],BD_Pagos[],10,0),0))</f>
        <v>0</v>
      </c>
      <c r="AW773" s="7"/>
      <c r="AX773" s="16"/>
      <c r="AY773" s="17"/>
      <c r="AZ773" s="20"/>
      <c r="BA773" s="7"/>
      <c r="BB773" s="16"/>
      <c r="BC773" s="17"/>
      <c r="BD773" s="20"/>
      <c r="BE773" s="7">
        <f>IFERROR(VLOOKUP("5-"&amp;Presupuestos[[#This Row],[ID DOCUMENTO]],BD_Pagos[],7,0),"")</f>
        <v>0</v>
      </c>
      <c r="BF773" s="17">
        <f>IFERROR(VLOOKUP("5-"&amp;Presupuestos[[#This Row],[ID DOCUMENTO]],BD_Pagos[],9,0),"")</f>
        <v>0</v>
      </c>
      <c r="BG773" s="20">
        <f>IF(IFERROR(VLOOKUP("5-"&amp;Presupuestos[[#This Row],[ID DOCUMENTO]],BD_Pagos[],10,0),0)&gt;Presupuestos[[#This Row],[TOTAL SOLES]],Presupuestos[[#This Row],[TOTAL SOLES]],IFERROR(VLOOKUP("5-"&amp;Presupuestos[[#This Row],[ID DOCUMENTO]],BD_Pagos[],10,0),0))</f>
        <v>0</v>
      </c>
      <c r="BH773" s="7">
        <f>IFERROR(VLOOKUP("1-Detraccion"&amp;Presupuestos[[#This Row],[ID DOCUMENTO]],BD_Pagos[],2,0),"")</f>
        <v>0</v>
      </c>
      <c r="BI773" s="3" t="str">
        <f>IFERROR(VLOOKUP("1-Detraccion"&amp;Presupuestos[[#This Row],[ID DOCUMENTO]],BD_Pagos[],3,0),"")</f>
        <v/>
      </c>
      <c r="BJ773" s="3">
        <f>IFERROR(VLOOKUP("1-Detraccion"&amp;Presupuestos[[#This Row],[ID DOCUMENTO]],BD_Pagos[],4,0),"")</f>
        <v>0</v>
      </c>
      <c r="BK773" s="6">
        <f>IF(IFERROR(VLOOKUP("1-Detraccion"&amp;Presupuestos[[#This Row],[ID DOCUMENTO]],BD_Pagos[],5,0),0)&gt;Presupuestos[[#This Row],[TOTAL SOLES]],Presupuestos[[#This Row],[TOTAL SOLES]],IFERROR(VLOOKUP("1-Detraccion"&amp;Presupuestos[[#This Row],[ID DOCUMENTO]],BD_Pagos[],5,0),0))</f>
        <v>0</v>
      </c>
      <c r="BL773" s="6">
        <f>IF(IFERROR(VLOOKUP("1-Detraccion"&amp;Presupuestos[[#This Row],[ID DOCUMENTO]],BD_Pagos[],6,0),0)&gt;Presupuestos[[#This Row],[TOTAL SOLES]],Presupuestos[[#This Row],[TOTAL SOLES]],IFERROR(VLOOKUP("1-Detraccion"&amp;Presupuestos[[#This Row],[ID DOCUMENTO]],BD_Pagos[],6,0),0))</f>
        <v>0</v>
      </c>
      <c r="BM773" s="37"/>
      <c r="BN773" s="3"/>
      <c r="BO773" s="3"/>
      <c r="BP773" s="6"/>
      <c r="BQ77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773" s="23" t="str">
        <f>IF(Presupuestos[[#This Row],[SALDO ME-MN]]&gt;0,"PENDIENTE","CANCELADO")</f>
        <v>PENDIENTE</v>
      </c>
      <c r="BS773" s="23" t="str">
        <f>IF(COUNTIFS($U$4:$U772,Presupuestos[[#This Row],[ID DOCUMENTO]])&gt;=1,IF(B772=Presupuestos[[#This Row],[ID]],"OK","DOC. DUPLICADO"),"OK")</f>
        <v>OK</v>
      </c>
    </row>
    <row r="774" spans="2:71" x14ac:dyDescent="0.25">
      <c r="B774" s="34">
        <f>IF(Presupuestos[[#This Row],[ID DOCUMENTO]]=U773,B773,IF(B773="ID",1,B773+1))</f>
        <v>745</v>
      </c>
      <c r="C774" s="2">
        <v>45874</v>
      </c>
      <c r="D774" s="2">
        <v>45874</v>
      </c>
      <c r="E774" s="3" t="s">
        <v>874</v>
      </c>
      <c r="F774" s="25" t="s">
        <v>35</v>
      </c>
      <c r="G774" s="25" t="s">
        <v>29</v>
      </c>
      <c r="H774" s="25" t="s">
        <v>204</v>
      </c>
      <c r="I774" s="36" t="str">
        <f>IFERROR(VLOOKUP(Presupuestos[[#This Row],[AREA]]&amp;Presupuestos[[#This Row],[CONCEPTO]]&amp;Presupuestos[[#This Row],[DESCRIPCION]],Tabla28[[Columna1]:[CÓDIGO NUEVO]],2,0),"")</f>
        <v>P0308001</v>
      </c>
      <c r="J774" s="3" t="s">
        <v>1764</v>
      </c>
      <c r="K774" s="3" t="s">
        <v>666</v>
      </c>
      <c r="L774" s="3" t="s">
        <v>666</v>
      </c>
      <c r="M774" s="31" t="s">
        <v>1812</v>
      </c>
      <c r="N774" s="3"/>
      <c r="O774" s="3" t="s">
        <v>300</v>
      </c>
      <c r="P774" s="3" t="s">
        <v>127</v>
      </c>
      <c r="Q774" s="3" t="str">
        <f>IFERROR(VLOOKUP(Presupuestos[[#This Row],[CLASIFICACIÓN (N)]],Tabla17[],2,0),"")</f>
        <v>Gastos operativos</v>
      </c>
      <c r="R774" s="3" t="str">
        <f>IFERROR(VLOOKUP(Presupuestos[[#This Row],[CLASIFICACIÓN (N)]],Tabla17[],3,0),"")</f>
        <v>Operativo</v>
      </c>
      <c r="S774" s="3" t="s">
        <v>41</v>
      </c>
      <c r="T774" s="3" t="str">
        <f>IFERROR(VLOOKUP(Presupuestos[[#This Row],[ALMACEN]],Tabla5[],2,0),"")</f>
        <v>Lima</v>
      </c>
      <c r="U774" s="19" t="str">
        <f>IFERROR(VLOOKUP(Presupuestos[[#This Row],[TIPO DE DOCUMENTO]],Tipo_Documento[],2,0)&amp;Presupuestos[[#This Row],[SERIE]]&amp;Presupuestos[[#This Row],[NUMERO]]&amp;Presupuestos[[#This Row],[RUC]],"")</f>
        <v>03EB0121610725531368</v>
      </c>
      <c r="V774" s="3" t="s">
        <v>130</v>
      </c>
      <c r="W774" s="7">
        <v>45874</v>
      </c>
      <c r="X774" s="7">
        <v>45874</v>
      </c>
      <c r="Y774" s="3" t="s">
        <v>1709</v>
      </c>
      <c r="Z774" s="3">
        <v>216</v>
      </c>
      <c r="AA774" s="3">
        <f>IFERROR(VLOOKUP(Presupuestos[[#This Row],[RAZON SOCIAL]],CHOOSE({1,2},Clientes_Proveedores[Razon Social],Clientes_Proveedores[Ruc / Dni]),2,0),"-")</f>
        <v>10725531368</v>
      </c>
      <c r="AB774" s="31" t="s">
        <v>1813</v>
      </c>
      <c r="AC774" s="3" t="s">
        <v>670</v>
      </c>
      <c r="AD774" s="5"/>
      <c r="AE774" s="6">
        <v>19.2</v>
      </c>
      <c r="AF774" s="6">
        <f>Presupuestos[[#This Row],[BASE]]*Presupuestos[[#This Row],[% IGV]]</f>
        <v>0</v>
      </c>
      <c r="AG774" s="22">
        <f>ROUND(SUM(Presupuestos[[#This Row],[BASE]:[IGV]]),2)</f>
        <v>19.2</v>
      </c>
      <c r="AH774" s="9" t="str">
        <f>IF(Presupuestos[[#This Row],[MONEDA]]="USD",VLOOKUP(Presupuestos[[#This Row],[FECHA DE EMISION]],Tipo_Cambio[],3,0),"")</f>
        <v/>
      </c>
      <c r="AI774" s="22">
        <f>IFERROR(ROUND(IF(Presupuestos[[#This Row],[MONEDA]]="PEN",Presupuestos[[#This Row],[TOTAL]],Presupuestos[[#This Row],[TOTAL]]*Presupuestos[[#This Row],[TIPO DE CAMBIO]]),2),"")</f>
        <v>19.2</v>
      </c>
      <c r="AJ774" s="5"/>
      <c r="AK774" s="33" t="s">
        <v>671</v>
      </c>
      <c r="AL774" s="5" t="s">
        <v>672</v>
      </c>
      <c r="AM774" s="23" t="s">
        <v>671</v>
      </c>
      <c r="AN774" s="23" t="s">
        <v>671</v>
      </c>
      <c r="AO774" s="7">
        <f>IFERROR(VLOOKUP("1-"&amp;Presupuestos[[#This Row],[ID DOCUMENTO]],BD_Pagos[],7,0),"")</f>
        <v>0</v>
      </c>
      <c r="AP774" s="16" t="str">
        <f>IFERROR(VLOOKUP("1-"&amp;Presupuestos[[#This Row],[ID DOCUMENTO]],BD_Pagos[],8,0),"")</f>
        <v/>
      </c>
      <c r="AQ774" s="17" t="str">
        <f>IFERROR(VLOOKUP("1-"&amp;Presupuestos[[#This Row],[ID DOCUMENTO]],BD_Pagos[],9,0),"")</f>
        <v/>
      </c>
      <c r="AR774" s="54"/>
      <c r="AS774" s="7">
        <f>IFERROR(VLOOKUP("2-"&amp;Presupuestos[[#This Row],[ID DOCUMENTO]],BD_Pagos[],7,0),"")</f>
        <v>0</v>
      </c>
      <c r="AT774" s="16" t="str">
        <f>IFERROR(VLOOKUP("2-"&amp;Presupuestos[[#This Row],[ID DOCUMENTO]],BD_Pagos[],8,0),"")</f>
        <v/>
      </c>
      <c r="AU774" s="17">
        <f>IFERROR(VLOOKUP("2-"&amp;Presupuestos[[#This Row],[ID DOCUMENTO]],BD_Pagos[],9,0),"")</f>
        <v>0</v>
      </c>
      <c r="AV774" s="20">
        <f>IF(IFERROR(VLOOKUP("2-"&amp;Presupuestos[[#This Row],[ID DOCUMENTO]],BD_Pagos[],10,0),0)&gt;Presupuestos[[#This Row],[TOTAL SOLES]],Presupuestos[[#This Row],[TOTAL SOLES]],IFERROR(VLOOKUP("2-"&amp;Presupuestos[[#This Row],[ID DOCUMENTO]],BD_Pagos[],10,0),0))</f>
        <v>0</v>
      </c>
      <c r="AW774" s="7"/>
      <c r="AX774" s="16"/>
      <c r="AY774" s="17"/>
      <c r="AZ774" s="20"/>
      <c r="BA774" s="7"/>
      <c r="BB774" s="16"/>
      <c r="BC774" s="17"/>
      <c r="BD774" s="20"/>
      <c r="BE774" s="7">
        <f>IFERROR(VLOOKUP("5-"&amp;Presupuestos[[#This Row],[ID DOCUMENTO]],BD_Pagos[],7,0),"")</f>
        <v>0</v>
      </c>
      <c r="BF774" s="17">
        <f>IFERROR(VLOOKUP("5-"&amp;Presupuestos[[#This Row],[ID DOCUMENTO]],BD_Pagos[],9,0),"")</f>
        <v>0</v>
      </c>
      <c r="BG774" s="20">
        <f>IF(IFERROR(VLOOKUP("5-"&amp;Presupuestos[[#This Row],[ID DOCUMENTO]],BD_Pagos[],10,0),0)&gt;Presupuestos[[#This Row],[TOTAL SOLES]],Presupuestos[[#This Row],[TOTAL SOLES]],IFERROR(VLOOKUP("5-"&amp;Presupuestos[[#This Row],[ID DOCUMENTO]],BD_Pagos[],10,0),0))</f>
        <v>0</v>
      </c>
      <c r="BH774" s="7">
        <f>IFERROR(VLOOKUP("1-Detraccion"&amp;Presupuestos[[#This Row],[ID DOCUMENTO]],BD_Pagos[],2,0),"")</f>
        <v>0</v>
      </c>
      <c r="BI774" s="3" t="str">
        <f>IFERROR(VLOOKUP("1-Detraccion"&amp;Presupuestos[[#This Row],[ID DOCUMENTO]],BD_Pagos[],3,0),"")</f>
        <v/>
      </c>
      <c r="BJ774" s="3">
        <f>IFERROR(VLOOKUP("1-Detraccion"&amp;Presupuestos[[#This Row],[ID DOCUMENTO]],BD_Pagos[],4,0),"")</f>
        <v>0</v>
      </c>
      <c r="BK774" s="6">
        <f>IF(IFERROR(VLOOKUP("1-Detraccion"&amp;Presupuestos[[#This Row],[ID DOCUMENTO]],BD_Pagos[],5,0),0)&gt;Presupuestos[[#This Row],[TOTAL SOLES]],Presupuestos[[#This Row],[TOTAL SOLES]],IFERROR(VLOOKUP("1-Detraccion"&amp;Presupuestos[[#This Row],[ID DOCUMENTO]],BD_Pagos[],5,0),0))</f>
        <v>0</v>
      </c>
      <c r="BL774" s="6">
        <f>IF(IFERROR(VLOOKUP("1-Detraccion"&amp;Presupuestos[[#This Row],[ID DOCUMENTO]],BD_Pagos[],6,0),0)&gt;Presupuestos[[#This Row],[TOTAL SOLES]],Presupuestos[[#This Row],[TOTAL SOLES]],IFERROR(VLOOKUP("1-Detraccion"&amp;Presupuestos[[#This Row],[ID DOCUMENTO]],BD_Pagos[],6,0),0))</f>
        <v>0</v>
      </c>
      <c r="BM774" s="37"/>
      <c r="BN774" s="3"/>
      <c r="BO774" s="3"/>
      <c r="BP774" s="6"/>
      <c r="BQ77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19.2</v>
      </c>
      <c r="BR774" s="23" t="str">
        <f>IF(Presupuestos[[#This Row],[SALDO ME-MN]]&gt;0,"PENDIENTE","CANCELADO")</f>
        <v>PENDIENTE</v>
      </c>
      <c r="BS774" s="23" t="str">
        <f>IF(COUNTIFS($U$4:$U773,Presupuestos[[#This Row],[ID DOCUMENTO]])&gt;=1,IF(B773=Presupuestos[[#This Row],[ID]],"OK","DOC. DUPLICADO"),"OK")</f>
        <v>OK</v>
      </c>
    </row>
    <row r="775" spans="2:71" ht="36" x14ac:dyDescent="0.25">
      <c r="B775" s="34">
        <f>IF(Presupuestos[[#This Row],[ID DOCUMENTO]]=U774,B774,IF(B774="ID",1,B774+1))</f>
        <v>746</v>
      </c>
      <c r="C775" s="2">
        <v>45852</v>
      </c>
      <c r="D775" s="2">
        <v>45852</v>
      </c>
      <c r="E775" s="3" t="s">
        <v>966</v>
      </c>
      <c r="F775" s="25" t="s">
        <v>35</v>
      </c>
      <c r="G775" s="25" t="s">
        <v>134</v>
      </c>
      <c r="H775" s="25" t="s">
        <v>97</v>
      </c>
      <c r="I775" s="36" t="str">
        <f>IFERROR(VLOOKUP(Presupuestos[[#This Row],[AREA]]&amp;Presupuestos[[#This Row],[CONCEPTO]]&amp;Presupuestos[[#This Row],[DESCRIPCION]],Tabla28[[Columna1]:[CÓDIGO NUEVO]],2,0),"")</f>
        <v>P0312001</v>
      </c>
      <c r="J775" s="3" t="s">
        <v>1814</v>
      </c>
      <c r="K775" s="3" t="s">
        <v>666</v>
      </c>
      <c r="L775" s="3" t="s">
        <v>1815</v>
      </c>
      <c r="M775" s="31" t="s">
        <v>1816</v>
      </c>
      <c r="N775" s="3"/>
      <c r="O775" s="3" t="s">
        <v>300</v>
      </c>
      <c r="P775" s="3" t="s">
        <v>132</v>
      </c>
      <c r="Q775" s="3" t="str">
        <f>IFERROR(VLOOKUP(Presupuestos[[#This Row],[CLASIFICACIÓN (N)]],Tabla17[],2,0),"")</f>
        <v>Gastos operativos</v>
      </c>
      <c r="R775" s="3" t="str">
        <f>IFERROR(VLOOKUP(Presupuestos[[#This Row],[CLASIFICACIÓN (N)]],Tabla17[],3,0),"")</f>
        <v>Operativo</v>
      </c>
      <c r="S775" s="3" t="s">
        <v>26</v>
      </c>
      <c r="T775" s="3" t="str">
        <f>IFERROR(VLOOKUP(Presupuestos[[#This Row],[ALMACEN]],Tabla5[],2,0),"")</f>
        <v>Arequipa</v>
      </c>
      <c r="U775" s="19" t="str">
        <f>IFERROR(VLOOKUP(Presupuestos[[#This Row],[TIPO DE DOCUMENTO]],Tipo_Documento[],2,0)&amp;Presupuestos[[#This Row],[SERIE]]&amp;Presupuestos[[#This Row],[NUMERO]]&amp;Presupuestos[[#This Row],[RUC]],"")</f>
        <v>01E001403720603974817</v>
      </c>
      <c r="V775" s="3" t="s">
        <v>120</v>
      </c>
      <c r="W775" s="7">
        <v>45852</v>
      </c>
      <c r="X775" s="7">
        <v>45852</v>
      </c>
      <c r="Y775" s="3" t="s">
        <v>668</v>
      </c>
      <c r="Z775" s="3">
        <v>4037</v>
      </c>
      <c r="AA775" s="3">
        <f>IFERROR(VLOOKUP(Presupuestos[[#This Row],[RAZON SOCIAL]],CHOOSE({1,2},Clientes_Proveedores[Razon Social],Clientes_Proveedores[Ruc / Dni]),2,0),"-")</f>
        <v>20603974817</v>
      </c>
      <c r="AB775" s="31" t="s">
        <v>971</v>
      </c>
      <c r="AC775" s="3" t="s">
        <v>670</v>
      </c>
      <c r="AD775" s="5">
        <v>0.18</v>
      </c>
      <c r="AE775" s="6">
        <v>170</v>
      </c>
      <c r="AF775" s="6">
        <f>Presupuestos[[#This Row],[BASE]]*Presupuestos[[#This Row],[% IGV]]</f>
        <v>30.599999999999998</v>
      </c>
      <c r="AG775" s="22">
        <f>ROUND(SUM(Presupuestos[[#This Row],[BASE]:[IGV]]),2)</f>
        <v>200.6</v>
      </c>
      <c r="AH775" s="9" t="str">
        <f>IF(Presupuestos[[#This Row],[MONEDA]]="USD",VLOOKUP(Presupuestos[[#This Row],[FECHA DE EMISION]],Tipo_Cambio[],3,0),"")</f>
        <v/>
      </c>
      <c r="AI775" s="22">
        <f>IFERROR(ROUND(IF(Presupuestos[[#This Row],[MONEDA]]="PEN",Presupuestos[[#This Row],[TOTAL]],Presupuestos[[#This Row],[TOTAL]]*Presupuestos[[#This Row],[TIPO DE CAMBIO]]),2),"")</f>
        <v>200.6</v>
      </c>
      <c r="AJ775" s="5"/>
      <c r="AK775" s="33" t="s">
        <v>671</v>
      </c>
      <c r="AL775" s="5" t="s">
        <v>680</v>
      </c>
      <c r="AM775" s="23" t="s">
        <v>671</v>
      </c>
      <c r="AN775" s="23" t="s">
        <v>671</v>
      </c>
      <c r="AO775" s="7">
        <f>IFERROR(VLOOKUP("1-"&amp;Presupuestos[[#This Row],[ID DOCUMENTO]],BD_Pagos[],7,0),"")</f>
        <v>45890</v>
      </c>
      <c r="AP775" s="16" t="str">
        <f>IFERROR(VLOOKUP("1-"&amp;Presupuestos[[#This Row],[ID DOCUMENTO]],BD_Pagos[],8,0),"")</f>
        <v>B-BCP - Soles</v>
      </c>
      <c r="AQ775" s="17">
        <f>IFERROR(VLOOKUP("1-"&amp;Presupuestos[[#This Row],[ID DOCUMENTO]],BD_Pagos[],9,0),"")</f>
        <v>4888942</v>
      </c>
      <c r="AR775" s="54"/>
      <c r="AS775" s="7">
        <f>IFERROR(VLOOKUP("2-"&amp;Presupuestos[[#This Row],[ID DOCUMENTO]],BD_Pagos[],7,0),"")</f>
        <v>0</v>
      </c>
      <c r="AT775" s="16" t="str">
        <f>IFERROR(VLOOKUP("2-"&amp;Presupuestos[[#This Row],[ID DOCUMENTO]],BD_Pagos[],8,0),"")</f>
        <v/>
      </c>
      <c r="AU775" s="17">
        <f>IFERROR(VLOOKUP("2-"&amp;Presupuestos[[#This Row],[ID DOCUMENTO]],BD_Pagos[],9,0),"")</f>
        <v>0</v>
      </c>
      <c r="AV775" s="20">
        <f>IF(IFERROR(VLOOKUP("2-"&amp;Presupuestos[[#This Row],[ID DOCUMENTO]],BD_Pagos[],10,0),0)&gt;Presupuestos[[#This Row],[TOTAL SOLES]],Presupuestos[[#This Row],[TOTAL SOLES]],IFERROR(VLOOKUP("2-"&amp;Presupuestos[[#This Row],[ID DOCUMENTO]],BD_Pagos[],10,0),0))</f>
        <v>0</v>
      </c>
      <c r="AW775" s="7"/>
      <c r="AX775" s="16"/>
      <c r="AY775" s="17"/>
      <c r="AZ775" s="20"/>
      <c r="BA775" s="7"/>
      <c r="BB775" s="16"/>
      <c r="BC775" s="17"/>
      <c r="BD775" s="20"/>
      <c r="BE775" s="7">
        <f>IFERROR(VLOOKUP("5-"&amp;Presupuestos[[#This Row],[ID DOCUMENTO]],BD_Pagos[],7,0),"")</f>
        <v>0</v>
      </c>
      <c r="BF775" s="17">
        <f>IFERROR(VLOOKUP("5-"&amp;Presupuestos[[#This Row],[ID DOCUMENTO]],BD_Pagos[],9,0),"")</f>
        <v>0</v>
      </c>
      <c r="BG775" s="20">
        <f>IF(IFERROR(VLOOKUP("5-"&amp;Presupuestos[[#This Row],[ID DOCUMENTO]],BD_Pagos[],10,0),0)&gt;Presupuestos[[#This Row],[TOTAL SOLES]],Presupuestos[[#This Row],[TOTAL SOLES]],IFERROR(VLOOKUP("5-"&amp;Presupuestos[[#This Row],[ID DOCUMENTO]],BD_Pagos[],10,0),0))</f>
        <v>0</v>
      </c>
      <c r="BH775" s="7">
        <f>IFERROR(VLOOKUP("1-Detraccion"&amp;Presupuestos[[#This Row],[ID DOCUMENTO]],BD_Pagos[],2,0),"")</f>
        <v>0</v>
      </c>
      <c r="BI775" s="3" t="str">
        <f>IFERROR(VLOOKUP("1-Detraccion"&amp;Presupuestos[[#This Row],[ID DOCUMENTO]],BD_Pagos[],3,0),"")</f>
        <v/>
      </c>
      <c r="BJ775" s="3">
        <f>IFERROR(VLOOKUP("1-Detraccion"&amp;Presupuestos[[#This Row],[ID DOCUMENTO]],BD_Pagos[],4,0),"")</f>
        <v>0</v>
      </c>
      <c r="BK775" s="6">
        <f>IF(IFERROR(VLOOKUP("1-Detraccion"&amp;Presupuestos[[#This Row],[ID DOCUMENTO]],BD_Pagos[],5,0),0)&gt;Presupuestos[[#This Row],[TOTAL SOLES]],Presupuestos[[#This Row],[TOTAL SOLES]],IFERROR(VLOOKUP("1-Detraccion"&amp;Presupuestos[[#This Row],[ID DOCUMENTO]],BD_Pagos[],5,0),0))</f>
        <v>0</v>
      </c>
      <c r="BL775" s="6">
        <f>IF(IFERROR(VLOOKUP("1-Detraccion"&amp;Presupuestos[[#This Row],[ID DOCUMENTO]],BD_Pagos[],6,0),0)&gt;Presupuestos[[#This Row],[TOTAL SOLES]],Presupuestos[[#This Row],[TOTAL SOLES]],IFERROR(VLOOKUP("1-Detraccion"&amp;Presupuestos[[#This Row],[ID DOCUMENTO]],BD_Pagos[],6,0),0))</f>
        <v>0</v>
      </c>
      <c r="BM775" s="37"/>
      <c r="BN775" s="3"/>
      <c r="BO775" s="3"/>
      <c r="BP775" s="6"/>
      <c r="BQ77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200.6</v>
      </c>
      <c r="BR775" s="23" t="str">
        <f>IF(Presupuestos[[#This Row],[SALDO ME-MN]]&gt;0,"PENDIENTE","CANCELADO")</f>
        <v>PENDIENTE</v>
      </c>
      <c r="BS775" s="23" t="str">
        <f>IF(COUNTIFS($U$4:$U774,Presupuestos[[#This Row],[ID DOCUMENTO]])&gt;=1,IF(B774=Presupuestos[[#This Row],[ID]],"OK","DOC. DUPLICADO"),"OK")</f>
        <v>OK</v>
      </c>
    </row>
    <row r="776" spans="2:71" ht="24" x14ac:dyDescent="0.25">
      <c r="B776" s="34">
        <f>IF(Presupuestos[[#This Row],[ID DOCUMENTO]]=U775,B775,IF(B775="ID",1,B775+1))</f>
        <v>747</v>
      </c>
      <c r="C776" s="2">
        <v>45870</v>
      </c>
      <c r="D776" s="2">
        <v>45870</v>
      </c>
      <c r="E776" s="3" t="s">
        <v>966</v>
      </c>
      <c r="F776" s="25" t="s">
        <v>35</v>
      </c>
      <c r="G776" s="25" t="s">
        <v>134</v>
      </c>
      <c r="H776" s="25" t="s">
        <v>97</v>
      </c>
      <c r="I776" s="36" t="str">
        <f>IFERROR(VLOOKUP(Presupuestos[[#This Row],[AREA]]&amp;Presupuestos[[#This Row],[CONCEPTO]]&amp;Presupuestos[[#This Row],[DESCRIPCION]],Tabla28[[Columna1]:[CÓDIGO NUEVO]],2,0),"")</f>
        <v>P0312001</v>
      </c>
      <c r="J776" s="3" t="s">
        <v>1817</v>
      </c>
      <c r="K776" s="3" t="s">
        <v>666</v>
      </c>
      <c r="L776" s="52" t="s">
        <v>1818</v>
      </c>
      <c r="M776" s="31" t="s">
        <v>1819</v>
      </c>
      <c r="N776" s="3"/>
      <c r="O776" s="3" t="s">
        <v>300</v>
      </c>
      <c r="P776" s="3" t="s">
        <v>132</v>
      </c>
      <c r="Q776" s="3" t="str">
        <f>IFERROR(VLOOKUP(Presupuestos[[#This Row],[CLASIFICACIÓN (N)]],Tabla17[],2,0),"")</f>
        <v>Gastos operativos</v>
      </c>
      <c r="R776" s="3" t="str">
        <f>IFERROR(VLOOKUP(Presupuestos[[#This Row],[CLASIFICACIÓN (N)]],Tabla17[],3,0),"")</f>
        <v>Operativo</v>
      </c>
      <c r="S776" s="3" t="s">
        <v>26</v>
      </c>
      <c r="T776" s="3" t="str">
        <f>IFERROR(VLOOKUP(Presupuestos[[#This Row],[ALMACEN]],Tabla5[],2,0),"")</f>
        <v>Arequipa</v>
      </c>
      <c r="U776" s="19" t="str">
        <f>IFERROR(VLOOKUP(Presupuestos[[#This Row],[TIPO DE DOCUMENTO]],Tipo_Documento[],2,0)&amp;Presupuestos[[#This Row],[SERIE]]&amp;Presupuestos[[#This Row],[NUMERO]]&amp;Presupuestos[[#This Row],[RUC]],"")</f>
        <v>01E001409620603974817</v>
      </c>
      <c r="V776" s="3" t="s">
        <v>120</v>
      </c>
      <c r="W776" s="7">
        <v>45873</v>
      </c>
      <c r="X776" s="7">
        <v>45873</v>
      </c>
      <c r="Y776" s="3" t="s">
        <v>668</v>
      </c>
      <c r="Z776" s="3">
        <v>4096</v>
      </c>
      <c r="AA776" s="3">
        <f>IFERROR(VLOOKUP(Presupuestos[[#This Row],[RAZON SOCIAL]],CHOOSE({1,2},Clientes_Proveedores[Razon Social],Clientes_Proveedores[Ruc / Dni]),2,0),"-")</f>
        <v>20603974817</v>
      </c>
      <c r="AB776" s="31" t="s">
        <v>971</v>
      </c>
      <c r="AC776" s="3" t="s">
        <v>670</v>
      </c>
      <c r="AD776" s="5">
        <v>0.18</v>
      </c>
      <c r="AE776" s="6">
        <v>170</v>
      </c>
      <c r="AF776" s="6">
        <f>Presupuestos[[#This Row],[BASE]]*Presupuestos[[#This Row],[% IGV]]</f>
        <v>30.599999999999998</v>
      </c>
      <c r="AG776" s="22">
        <f>ROUND(SUM(Presupuestos[[#This Row],[BASE]:[IGV]]),2)</f>
        <v>200.6</v>
      </c>
      <c r="AH776" s="9" t="str">
        <f>IF(Presupuestos[[#This Row],[MONEDA]]="USD",VLOOKUP(Presupuestos[[#This Row],[FECHA DE EMISION]],Tipo_Cambio[],3,0),"")</f>
        <v/>
      </c>
      <c r="AI776" s="22">
        <f>IFERROR(ROUND(IF(Presupuestos[[#This Row],[MONEDA]]="PEN",Presupuestos[[#This Row],[TOTAL]],Presupuestos[[#This Row],[TOTAL]]*Presupuestos[[#This Row],[TIPO DE CAMBIO]]),2),"")</f>
        <v>200.6</v>
      </c>
      <c r="AJ776" s="5"/>
      <c r="AK776" s="33" t="s">
        <v>671</v>
      </c>
      <c r="AL776" s="5" t="s">
        <v>680</v>
      </c>
      <c r="AM776" s="23" t="s">
        <v>671</v>
      </c>
      <c r="AN776" s="23" t="s">
        <v>671</v>
      </c>
      <c r="AO776" s="7">
        <f>IFERROR(VLOOKUP("1-"&amp;Presupuestos[[#This Row],[ID DOCUMENTO]],BD_Pagos[],7,0),"")</f>
        <v>45894</v>
      </c>
      <c r="AP776" s="16" t="str">
        <f>IFERROR(VLOOKUP("1-"&amp;Presupuestos[[#This Row],[ID DOCUMENTO]],BD_Pagos[],8,0),"")</f>
        <v>B-BCP - Soles</v>
      </c>
      <c r="AQ776" s="17">
        <f>IFERROR(VLOOKUP("1-"&amp;Presupuestos[[#This Row],[ID DOCUMENTO]],BD_Pagos[],9,0),"")</f>
        <v>6324899</v>
      </c>
      <c r="AR776" s="54"/>
      <c r="AS776" s="7">
        <f>IFERROR(VLOOKUP("2-"&amp;Presupuestos[[#This Row],[ID DOCUMENTO]],BD_Pagos[],7,0),"")</f>
        <v>0</v>
      </c>
      <c r="AT776" s="16" t="str">
        <f>IFERROR(VLOOKUP("2-"&amp;Presupuestos[[#This Row],[ID DOCUMENTO]],BD_Pagos[],8,0),"")</f>
        <v/>
      </c>
      <c r="AU776" s="17">
        <f>IFERROR(VLOOKUP("2-"&amp;Presupuestos[[#This Row],[ID DOCUMENTO]],BD_Pagos[],9,0),"")</f>
        <v>0</v>
      </c>
      <c r="AV776" s="20">
        <f>IF(IFERROR(VLOOKUP("2-"&amp;Presupuestos[[#This Row],[ID DOCUMENTO]],BD_Pagos[],10,0),0)&gt;Presupuestos[[#This Row],[TOTAL SOLES]],Presupuestos[[#This Row],[TOTAL SOLES]],IFERROR(VLOOKUP("2-"&amp;Presupuestos[[#This Row],[ID DOCUMENTO]],BD_Pagos[],10,0),0))</f>
        <v>0</v>
      </c>
      <c r="AW776" s="7"/>
      <c r="AX776" s="16"/>
      <c r="AY776" s="17"/>
      <c r="AZ776" s="20"/>
      <c r="BA776" s="7"/>
      <c r="BB776" s="16"/>
      <c r="BC776" s="17"/>
      <c r="BD776" s="20"/>
      <c r="BE776" s="7">
        <f>IFERROR(VLOOKUP("5-"&amp;Presupuestos[[#This Row],[ID DOCUMENTO]],BD_Pagos[],7,0),"")</f>
        <v>0</v>
      </c>
      <c r="BF776" s="17">
        <f>IFERROR(VLOOKUP("5-"&amp;Presupuestos[[#This Row],[ID DOCUMENTO]],BD_Pagos[],9,0),"")</f>
        <v>0</v>
      </c>
      <c r="BG776" s="20">
        <f>IF(IFERROR(VLOOKUP("5-"&amp;Presupuestos[[#This Row],[ID DOCUMENTO]],BD_Pagos[],10,0),0)&gt;Presupuestos[[#This Row],[TOTAL SOLES]],Presupuestos[[#This Row],[TOTAL SOLES]],IFERROR(VLOOKUP("5-"&amp;Presupuestos[[#This Row],[ID DOCUMENTO]],BD_Pagos[],10,0),0))</f>
        <v>0</v>
      </c>
      <c r="BH776" s="7">
        <f>IFERROR(VLOOKUP("1-Detraccion"&amp;Presupuestos[[#This Row],[ID DOCUMENTO]],BD_Pagos[],2,0),"")</f>
        <v>0</v>
      </c>
      <c r="BI776" s="3" t="str">
        <f>IFERROR(VLOOKUP("1-Detraccion"&amp;Presupuestos[[#This Row],[ID DOCUMENTO]],BD_Pagos[],3,0),"")</f>
        <v/>
      </c>
      <c r="BJ776" s="3">
        <f>IFERROR(VLOOKUP("1-Detraccion"&amp;Presupuestos[[#This Row],[ID DOCUMENTO]],BD_Pagos[],4,0),"")</f>
        <v>0</v>
      </c>
      <c r="BK776" s="6">
        <f>IF(IFERROR(VLOOKUP("1-Detraccion"&amp;Presupuestos[[#This Row],[ID DOCUMENTO]],BD_Pagos[],5,0),0)&gt;Presupuestos[[#This Row],[TOTAL SOLES]],Presupuestos[[#This Row],[TOTAL SOLES]],IFERROR(VLOOKUP("1-Detraccion"&amp;Presupuestos[[#This Row],[ID DOCUMENTO]],BD_Pagos[],5,0),0))</f>
        <v>0</v>
      </c>
      <c r="BL776" s="6">
        <f>IF(IFERROR(VLOOKUP("1-Detraccion"&amp;Presupuestos[[#This Row],[ID DOCUMENTO]],BD_Pagos[],6,0),0)&gt;Presupuestos[[#This Row],[TOTAL SOLES]],Presupuestos[[#This Row],[TOTAL SOLES]],IFERROR(VLOOKUP("1-Detraccion"&amp;Presupuestos[[#This Row],[ID DOCUMENTO]],BD_Pagos[],6,0),0))</f>
        <v>0</v>
      </c>
      <c r="BM776" s="37"/>
      <c r="BN776" s="3"/>
      <c r="BO776" s="3"/>
      <c r="BP776" s="6"/>
      <c r="BQ77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200.6</v>
      </c>
      <c r="BR776" s="23" t="str">
        <f>IF(Presupuestos[[#This Row],[SALDO ME-MN]]&gt;0,"PENDIENTE","CANCELADO")</f>
        <v>PENDIENTE</v>
      </c>
      <c r="BS776" s="23" t="str">
        <f>IF(COUNTIFS($U$4:$U775,Presupuestos[[#This Row],[ID DOCUMENTO]])&gt;=1,IF(B775=Presupuestos[[#This Row],[ID]],"OK","DOC. DUPLICADO"),"OK")</f>
        <v>OK</v>
      </c>
    </row>
    <row r="777" spans="2:71" ht="48" x14ac:dyDescent="0.25">
      <c r="B777" s="34">
        <f>IF(Presupuestos[[#This Row],[ID DOCUMENTO]]=U776,B776,IF(B776="ID",1,B776+1))</f>
        <v>748</v>
      </c>
      <c r="C777" s="2">
        <v>45873</v>
      </c>
      <c r="D777" s="2">
        <v>45873</v>
      </c>
      <c r="E777" s="3" t="s">
        <v>966</v>
      </c>
      <c r="F777" s="25" t="s">
        <v>35</v>
      </c>
      <c r="G777" s="25" t="s">
        <v>134</v>
      </c>
      <c r="H777" s="25" t="s">
        <v>97</v>
      </c>
      <c r="I777" s="36" t="str">
        <f>IFERROR(VLOOKUP(Presupuestos[[#This Row],[AREA]]&amp;Presupuestos[[#This Row],[CONCEPTO]]&amp;Presupuestos[[#This Row],[DESCRIPCION]],Tabla28[[Columna1]:[CÓDIGO NUEVO]],2,0),"")</f>
        <v>P0312001</v>
      </c>
      <c r="J777" s="3" t="s">
        <v>1820</v>
      </c>
      <c r="K777" s="3" t="s">
        <v>1821</v>
      </c>
      <c r="L777" s="52" t="s">
        <v>1822</v>
      </c>
      <c r="M777" s="31" t="s">
        <v>1823</v>
      </c>
      <c r="N777" s="3"/>
      <c r="O777" s="3" t="s">
        <v>300</v>
      </c>
      <c r="P777" s="3" t="s">
        <v>132</v>
      </c>
      <c r="Q777" s="3" t="str">
        <f>IFERROR(VLOOKUP(Presupuestos[[#This Row],[CLASIFICACIÓN (N)]],Tabla17[],2,0),"")</f>
        <v>Gastos operativos</v>
      </c>
      <c r="R777" s="3" t="str">
        <f>IFERROR(VLOOKUP(Presupuestos[[#This Row],[CLASIFICACIÓN (N)]],Tabla17[],3,0),"")</f>
        <v>Operativo</v>
      </c>
      <c r="S777" s="3" t="s">
        <v>26</v>
      </c>
      <c r="T777" s="3" t="str">
        <f>IFERROR(VLOOKUP(Presupuestos[[#This Row],[ALMACEN]],Tabla5[],2,0),"")</f>
        <v>Arequipa</v>
      </c>
      <c r="U777" s="19" t="str">
        <f>IFERROR(VLOOKUP(Presupuestos[[#This Row],[TIPO DE DOCUMENTO]],Tipo_Documento[],2,0)&amp;Presupuestos[[#This Row],[SERIE]]&amp;Presupuestos[[#This Row],[NUMERO]]&amp;Presupuestos[[#This Row],[RUC]],"")</f>
        <v>01E001410520603974817</v>
      </c>
      <c r="V777" s="3" t="s">
        <v>120</v>
      </c>
      <c r="W777" s="7">
        <v>45880</v>
      </c>
      <c r="X777" s="7">
        <v>45880</v>
      </c>
      <c r="Y777" s="3" t="s">
        <v>668</v>
      </c>
      <c r="Z777" s="3">
        <v>4105</v>
      </c>
      <c r="AA777" s="3">
        <f>IFERROR(VLOOKUP(Presupuestos[[#This Row],[RAZON SOCIAL]],CHOOSE({1,2},Clientes_Proveedores[Razon Social],Clientes_Proveedores[Ruc / Dni]),2,0),"-")</f>
        <v>20603974817</v>
      </c>
      <c r="AB777" s="31" t="s">
        <v>971</v>
      </c>
      <c r="AC777" s="3" t="s">
        <v>670</v>
      </c>
      <c r="AD777" s="5">
        <v>0.18</v>
      </c>
      <c r="AE777" s="6">
        <v>467.5</v>
      </c>
      <c r="AF777" s="6">
        <f>Presupuestos[[#This Row],[BASE]]*Presupuestos[[#This Row],[% IGV]]</f>
        <v>84.149999999999991</v>
      </c>
      <c r="AG777" s="22">
        <f>ROUND(SUM(Presupuestos[[#This Row],[BASE]:[IGV]]),2)</f>
        <v>551.65</v>
      </c>
      <c r="AH777" s="9" t="str">
        <f>IF(Presupuestos[[#This Row],[MONEDA]]="USD",VLOOKUP(Presupuestos[[#This Row],[FECHA DE EMISION]],Tipo_Cambio[],3,0),"")</f>
        <v/>
      </c>
      <c r="AI777" s="22">
        <f>IFERROR(ROUND(IF(Presupuestos[[#This Row],[MONEDA]]="PEN",Presupuestos[[#This Row],[TOTAL]],Presupuestos[[#This Row],[TOTAL]]*Presupuestos[[#This Row],[TIPO DE CAMBIO]]),2),"")</f>
        <v>551.65</v>
      </c>
      <c r="AJ777" s="5"/>
      <c r="AK777" s="33" t="s">
        <v>671</v>
      </c>
      <c r="AL777" s="5" t="s">
        <v>680</v>
      </c>
      <c r="AM777" s="23" t="s">
        <v>671</v>
      </c>
      <c r="AN777" s="23" t="s">
        <v>671</v>
      </c>
      <c r="AO777" s="7">
        <f>IFERROR(VLOOKUP("1-"&amp;Presupuestos[[#This Row],[ID DOCUMENTO]],BD_Pagos[],7,0),"")</f>
        <v>45894</v>
      </c>
      <c r="AP777" s="16" t="str">
        <f>IFERROR(VLOOKUP("1-"&amp;Presupuestos[[#This Row],[ID DOCUMENTO]],BD_Pagos[],8,0),"")</f>
        <v>B-BCP - Soles</v>
      </c>
      <c r="AQ777" s="17">
        <f>IFERROR(VLOOKUP("1-"&amp;Presupuestos[[#This Row],[ID DOCUMENTO]],BD_Pagos[],9,0),"")</f>
        <v>6324899</v>
      </c>
      <c r="AR777" s="54"/>
      <c r="AS777" s="7">
        <f>IFERROR(VLOOKUP("2-"&amp;Presupuestos[[#This Row],[ID DOCUMENTO]],BD_Pagos[],7,0),"")</f>
        <v>0</v>
      </c>
      <c r="AT777" s="16" t="str">
        <f>IFERROR(VLOOKUP("2-"&amp;Presupuestos[[#This Row],[ID DOCUMENTO]],BD_Pagos[],8,0),"")</f>
        <v/>
      </c>
      <c r="AU777" s="17">
        <f>IFERROR(VLOOKUP("2-"&amp;Presupuestos[[#This Row],[ID DOCUMENTO]],BD_Pagos[],9,0),"")</f>
        <v>0</v>
      </c>
      <c r="AV777" s="20">
        <f>IF(IFERROR(VLOOKUP("2-"&amp;Presupuestos[[#This Row],[ID DOCUMENTO]],BD_Pagos[],10,0),0)&gt;Presupuestos[[#This Row],[TOTAL SOLES]],Presupuestos[[#This Row],[TOTAL SOLES]],IFERROR(VLOOKUP("2-"&amp;Presupuestos[[#This Row],[ID DOCUMENTO]],BD_Pagos[],10,0),0))</f>
        <v>0</v>
      </c>
      <c r="AW777" s="7"/>
      <c r="AX777" s="16"/>
      <c r="AY777" s="17"/>
      <c r="AZ777" s="20"/>
      <c r="BA777" s="7"/>
      <c r="BB777" s="16"/>
      <c r="BC777" s="17"/>
      <c r="BD777" s="20"/>
      <c r="BE777" s="7">
        <f>IFERROR(VLOOKUP("5-"&amp;Presupuestos[[#This Row],[ID DOCUMENTO]],BD_Pagos[],7,0),"")</f>
        <v>0</v>
      </c>
      <c r="BF777" s="17">
        <f>IFERROR(VLOOKUP("5-"&amp;Presupuestos[[#This Row],[ID DOCUMENTO]],BD_Pagos[],9,0),"")</f>
        <v>0</v>
      </c>
      <c r="BG777" s="20">
        <f>IF(IFERROR(VLOOKUP("5-"&amp;Presupuestos[[#This Row],[ID DOCUMENTO]],BD_Pagos[],10,0),0)&gt;Presupuestos[[#This Row],[TOTAL SOLES]],Presupuestos[[#This Row],[TOTAL SOLES]],IFERROR(VLOOKUP("5-"&amp;Presupuestos[[#This Row],[ID DOCUMENTO]],BD_Pagos[],10,0),0))</f>
        <v>0</v>
      </c>
      <c r="BH777" s="7">
        <f>IFERROR(VLOOKUP("1-Detraccion"&amp;Presupuestos[[#This Row],[ID DOCUMENTO]],BD_Pagos[],2,0),"")</f>
        <v>0</v>
      </c>
      <c r="BI777" s="3" t="str">
        <f>IFERROR(VLOOKUP("1-Detraccion"&amp;Presupuestos[[#This Row],[ID DOCUMENTO]],BD_Pagos[],3,0),"")</f>
        <v/>
      </c>
      <c r="BJ777" s="3">
        <f>IFERROR(VLOOKUP("1-Detraccion"&amp;Presupuestos[[#This Row],[ID DOCUMENTO]],BD_Pagos[],4,0),"")</f>
        <v>0</v>
      </c>
      <c r="BK777" s="6">
        <f>IF(IFERROR(VLOOKUP("1-Detraccion"&amp;Presupuestos[[#This Row],[ID DOCUMENTO]],BD_Pagos[],5,0),0)&gt;Presupuestos[[#This Row],[TOTAL SOLES]],Presupuestos[[#This Row],[TOTAL SOLES]],IFERROR(VLOOKUP("1-Detraccion"&amp;Presupuestos[[#This Row],[ID DOCUMENTO]],BD_Pagos[],5,0),0))</f>
        <v>0</v>
      </c>
      <c r="BL777" s="6">
        <f>IF(IFERROR(VLOOKUP("1-Detraccion"&amp;Presupuestos[[#This Row],[ID DOCUMENTO]],BD_Pagos[],6,0),0)&gt;Presupuestos[[#This Row],[TOTAL SOLES]],Presupuestos[[#This Row],[TOTAL SOLES]],IFERROR(VLOOKUP("1-Detraccion"&amp;Presupuestos[[#This Row],[ID DOCUMENTO]],BD_Pagos[],6,0),0))</f>
        <v>0</v>
      </c>
      <c r="BM777" s="37"/>
      <c r="BN777" s="3"/>
      <c r="BO777" s="3"/>
      <c r="BP777" s="6"/>
      <c r="BQ77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551.65</v>
      </c>
      <c r="BR777" s="23" t="str">
        <f>IF(Presupuestos[[#This Row],[SALDO ME-MN]]&gt;0,"PENDIENTE","CANCELADO")</f>
        <v>PENDIENTE</v>
      </c>
      <c r="BS777" s="23" t="str">
        <f>IF(COUNTIFS($U$4:$U776,Presupuestos[[#This Row],[ID DOCUMENTO]])&gt;=1,IF(B776=Presupuestos[[#This Row],[ID]],"OK","DOC. DUPLICADO"),"OK")</f>
        <v>OK</v>
      </c>
    </row>
    <row r="778" spans="2:71" ht="36" x14ac:dyDescent="0.25">
      <c r="B778" s="34">
        <f>IF(Presupuestos[[#This Row],[ID DOCUMENTO]]=U777,B777,IF(B777="ID",1,B777+1))</f>
        <v>749</v>
      </c>
      <c r="C778" s="2">
        <v>45869</v>
      </c>
      <c r="D778" s="2">
        <v>45869</v>
      </c>
      <c r="E778" s="3" t="s">
        <v>966</v>
      </c>
      <c r="F778" s="25" t="s">
        <v>35</v>
      </c>
      <c r="G778" s="25" t="s">
        <v>134</v>
      </c>
      <c r="H778" s="25" t="s">
        <v>97</v>
      </c>
      <c r="I778" s="36" t="str">
        <f>IFERROR(VLOOKUP(Presupuestos[[#This Row],[AREA]]&amp;Presupuestos[[#This Row],[CONCEPTO]]&amp;Presupuestos[[#This Row],[DESCRIPCION]],Tabla28[[Columna1]:[CÓDIGO NUEVO]],2,0),"")</f>
        <v>P0312001</v>
      </c>
      <c r="J778" s="3" t="s">
        <v>1824</v>
      </c>
      <c r="K778" s="3" t="s">
        <v>1825</v>
      </c>
      <c r="L778" s="52" t="s">
        <v>1826</v>
      </c>
      <c r="M778" s="31" t="s">
        <v>1827</v>
      </c>
      <c r="N778" s="3"/>
      <c r="O778" s="3" t="s">
        <v>300</v>
      </c>
      <c r="P778" s="3" t="s">
        <v>132</v>
      </c>
      <c r="Q778" s="3" t="str">
        <f>IFERROR(VLOOKUP(Presupuestos[[#This Row],[CLASIFICACIÓN (N)]],Tabla17[],2,0),"")</f>
        <v>Gastos operativos</v>
      </c>
      <c r="R778" s="3" t="str">
        <f>IFERROR(VLOOKUP(Presupuestos[[#This Row],[CLASIFICACIÓN (N)]],Tabla17[],3,0),"")</f>
        <v>Operativo</v>
      </c>
      <c r="S778" s="3" t="s">
        <v>26</v>
      </c>
      <c r="T778" s="3" t="str">
        <f>IFERROR(VLOOKUP(Presupuestos[[#This Row],[ALMACEN]],Tabla5[],2,0),"")</f>
        <v>Arequipa</v>
      </c>
      <c r="U778" s="19" t="str">
        <f>IFERROR(VLOOKUP(Presupuestos[[#This Row],[TIPO DE DOCUMENTO]],Tipo_Documento[],2,0)&amp;Presupuestos[[#This Row],[SERIE]]&amp;Presupuestos[[#This Row],[NUMERO]]&amp;Presupuestos[[#This Row],[RUC]],"")</f>
        <v>01E001409420603974817</v>
      </c>
      <c r="V778" s="3" t="s">
        <v>120</v>
      </c>
      <c r="W778" s="7">
        <v>45873</v>
      </c>
      <c r="X778" s="7">
        <v>45873</v>
      </c>
      <c r="Y778" s="3" t="s">
        <v>668</v>
      </c>
      <c r="Z778" s="3">
        <v>4094</v>
      </c>
      <c r="AA778" s="3">
        <f>IFERROR(VLOOKUP(Presupuestos[[#This Row],[RAZON SOCIAL]],CHOOSE({1,2},Clientes_Proveedores[Razon Social],Clientes_Proveedores[Ruc / Dni]),2,0),"-")</f>
        <v>20603974817</v>
      </c>
      <c r="AB778" s="31" t="s">
        <v>971</v>
      </c>
      <c r="AC778" s="3" t="s">
        <v>670</v>
      </c>
      <c r="AD778" s="5">
        <v>0.18</v>
      </c>
      <c r="AE778" s="6">
        <v>340</v>
      </c>
      <c r="AF778" s="6">
        <f>Presupuestos[[#This Row],[BASE]]*Presupuestos[[#This Row],[% IGV]]</f>
        <v>61.199999999999996</v>
      </c>
      <c r="AG778" s="22">
        <f>ROUND(SUM(Presupuestos[[#This Row],[BASE]:[IGV]]),2)</f>
        <v>401.2</v>
      </c>
      <c r="AH778" s="9" t="str">
        <f>IF(Presupuestos[[#This Row],[MONEDA]]="USD",VLOOKUP(Presupuestos[[#This Row],[FECHA DE EMISION]],Tipo_Cambio[],3,0),"")</f>
        <v/>
      </c>
      <c r="AI778" s="22">
        <f>IFERROR(ROUND(IF(Presupuestos[[#This Row],[MONEDA]]="PEN",Presupuestos[[#This Row],[TOTAL]],Presupuestos[[#This Row],[TOTAL]]*Presupuestos[[#This Row],[TIPO DE CAMBIO]]),2),"")</f>
        <v>401.2</v>
      </c>
      <c r="AJ778" s="5"/>
      <c r="AK778" s="33" t="s">
        <v>671</v>
      </c>
      <c r="AL778" s="5" t="s">
        <v>680</v>
      </c>
      <c r="AM778" s="23" t="s">
        <v>671</v>
      </c>
      <c r="AN778" s="23" t="s">
        <v>671</v>
      </c>
      <c r="AO778" s="7">
        <f>IFERROR(VLOOKUP("1-"&amp;Presupuestos[[#This Row],[ID DOCUMENTO]],BD_Pagos[],7,0),"")</f>
        <v>45894</v>
      </c>
      <c r="AP778" s="16" t="str">
        <f>IFERROR(VLOOKUP("1-"&amp;Presupuestos[[#This Row],[ID DOCUMENTO]],BD_Pagos[],8,0),"")</f>
        <v>B-BCP - Soles</v>
      </c>
      <c r="AQ778" s="17">
        <f>IFERROR(VLOOKUP("1-"&amp;Presupuestos[[#This Row],[ID DOCUMENTO]],BD_Pagos[],9,0),"")</f>
        <v>6324899</v>
      </c>
      <c r="AR778" s="54"/>
      <c r="AS778" s="7">
        <f>IFERROR(VLOOKUP("2-"&amp;Presupuestos[[#This Row],[ID DOCUMENTO]],BD_Pagos[],7,0),"")</f>
        <v>0</v>
      </c>
      <c r="AT778" s="16" t="str">
        <f>IFERROR(VLOOKUP("2-"&amp;Presupuestos[[#This Row],[ID DOCUMENTO]],BD_Pagos[],8,0),"")</f>
        <v/>
      </c>
      <c r="AU778" s="17">
        <f>IFERROR(VLOOKUP("2-"&amp;Presupuestos[[#This Row],[ID DOCUMENTO]],BD_Pagos[],9,0),"")</f>
        <v>0</v>
      </c>
      <c r="AV778" s="20">
        <f>IF(IFERROR(VLOOKUP("2-"&amp;Presupuestos[[#This Row],[ID DOCUMENTO]],BD_Pagos[],10,0),0)&gt;Presupuestos[[#This Row],[TOTAL SOLES]],Presupuestos[[#This Row],[TOTAL SOLES]],IFERROR(VLOOKUP("2-"&amp;Presupuestos[[#This Row],[ID DOCUMENTO]],BD_Pagos[],10,0),0))</f>
        <v>0</v>
      </c>
      <c r="AW778" s="7"/>
      <c r="AX778" s="16"/>
      <c r="AY778" s="17"/>
      <c r="AZ778" s="20"/>
      <c r="BA778" s="7"/>
      <c r="BB778" s="16"/>
      <c r="BC778" s="17"/>
      <c r="BD778" s="20"/>
      <c r="BE778" s="7">
        <f>IFERROR(VLOOKUP("5-"&amp;Presupuestos[[#This Row],[ID DOCUMENTO]],BD_Pagos[],7,0),"")</f>
        <v>0</v>
      </c>
      <c r="BF778" s="17">
        <f>IFERROR(VLOOKUP("5-"&amp;Presupuestos[[#This Row],[ID DOCUMENTO]],BD_Pagos[],9,0),"")</f>
        <v>0</v>
      </c>
      <c r="BG778" s="20">
        <f>IF(IFERROR(VLOOKUP("5-"&amp;Presupuestos[[#This Row],[ID DOCUMENTO]],BD_Pagos[],10,0),0)&gt;Presupuestos[[#This Row],[TOTAL SOLES]],Presupuestos[[#This Row],[TOTAL SOLES]],IFERROR(VLOOKUP("5-"&amp;Presupuestos[[#This Row],[ID DOCUMENTO]],BD_Pagos[],10,0),0))</f>
        <v>0</v>
      </c>
      <c r="BH778" s="7">
        <f>IFERROR(VLOOKUP("1-Detraccion"&amp;Presupuestos[[#This Row],[ID DOCUMENTO]],BD_Pagos[],2,0),"")</f>
        <v>0</v>
      </c>
      <c r="BI778" s="3" t="str">
        <f>IFERROR(VLOOKUP("1-Detraccion"&amp;Presupuestos[[#This Row],[ID DOCUMENTO]],BD_Pagos[],3,0),"")</f>
        <v/>
      </c>
      <c r="BJ778" s="3">
        <f>IFERROR(VLOOKUP("1-Detraccion"&amp;Presupuestos[[#This Row],[ID DOCUMENTO]],BD_Pagos[],4,0),"")</f>
        <v>0</v>
      </c>
      <c r="BK778" s="6">
        <f>IF(IFERROR(VLOOKUP("1-Detraccion"&amp;Presupuestos[[#This Row],[ID DOCUMENTO]],BD_Pagos[],5,0),0)&gt;Presupuestos[[#This Row],[TOTAL SOLES]],Presupuestos[[#This Row],[TOTAL SOLES]],IFERROR(VLOOKUP("1-Detraccion"&amp;Presupuestos[[#This Row],[ID DOCUMENTO]],BD_Pagos[],5,0),0))</f>
        <v>0</v>
      </c>
      <c r="BL778" s="6">
        <f>IF(IFERROR(VLOOKUP("1-Detraccion"&amp;Presupuestos[[#This Row],[ID DOCUMENTO]],BD_Pagos[],6,0),0)&gt;Presupuestos[[#This Row],[TOTAL SOLES]],Presupuestos[[#This Row],[TOTAL SOLES]],IFERROR(VLOOKUP("1-Detraccion"&amp;Presupuestos[[#This Row],[ID DOCUMENTO]],BD_Pagos[],6,0),0))</f>
        <v>0</v>
      </c>
      <c r="BM778" s="37"/>
      <c r="BN778" s="3"/>
      <c r="BO778" s="3"/>
      <c r="BP778" s="6"/>
      <c r="BQ77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401.2</v>
      </c>
      <c r="BR778" s="23" t="str">
        <f>IF(Presupuestos[[#This Row],[SALDO ME-MN]]&gt;0,"PENDIENTE","CANCELADO")</f>
        <v>PENDIENTE</v>
      </c>
      <c r="BS778" s="23" t="str">
        <f>IF(COUNTIFS($U$4:$U777,Presupuestos[[#This Row],[ID DOCUMENTO]])&gt;=1,IF(B777=Presupuestos[[#This Row],[ID]],"OK","DOC. DUPLICADO"),"OK")</f>
        <v>OK</v>
      </c>
    </row>
    <row r="779" spans="2:71" ht="36" x14ac:dyDescent="0.25">
      <c r="B779" s="34">
        <f>IF(Presupuestos[[#This Row],[ID DOCUMENTO]]=U778,B778,IF(B778="ID",1,B778+1))</f>
        <v>750</v>
      </c>
      <c r="C779" s="2">
        <v>45874</v>
      </c>
      <c r="D779" s="2">
        <v>45874</v>
      </c>
      <c r="E779" s="3" t="s">
        <v>966</v>
      </c>
      <c r="F779" s="25" t="s">
        <v>35</v>
      </c>
      <c r="G779" s="25" t="s">
        <v>134</v>
      </c>
      <c r="H779" s="25" t="s">
        <v>229</v>
      </c>
      <c r="I779" s="36" t="str">
        <f>IFERROR(VLOOKUP(Presupuestos[[#This Row],[AREA]]&amp;Presupuestos[[#This Row],[CONCEPTO]]&amp;Presupuestos[[#This Row],[DESCRIPCION]],Tabla28[[Columna1]:[CÓDIGO NUEVO]],2,0),"")</f>
        <v>P0312003</v>
      </c>
      <c r="J779" s="3" t="s">
        <v>1828</v>
      </c>
      <c r="K779" s="3" t="s">
        <v>1829</v>
      </c>
      <c r="L779" s="3" t="s">
        <v>1830</v>
      </c>
      <c r="M779" s="31" t="s">
        <v>1831</v>
      </c>
      <c r="N779" s="3"/>
      <c r="O779" s="3" t="s">
        <v>300</v>
      </c>
      <c r="P779" s="3" t="s">
        <v>132</v>
      </c>
      <c r="Q779" s="3" t="str">
        <f>IFERROR(VLOOKUP(Presupuestos[[#This Row],[CLASIFICACIÓN (N)]],Tabla17[],2,0),"")</f>
        <v>Gastos operativos</v>
      </c>
      <c r="R779" s="3" t="str">
        <f>IFERROR(VLOOKUP(Presupuestos[[#This Row],[CLASIFICACIÓN (N)]],Tabla17[],3,0),"")</f>
        <v>Operativo</v>
      </c>
      <c r="S779" s="3" t="s">
        <v>26</v>
      </c>
      <c r="T779" s="3" t="str">
        <f>IFERROR(VLOOKUP(Presupuestos[[#This Row],[ALMACEN]],Tabla5[],2,0),"")</f>
        <v>Arequipa</v>
      </c>
      <c r="U779" s="19" t="str">
        <f>IFERROR(VLOOKUP(Presupuestos[[#This Row],[TIPO DE DOCUMENTO]],Tipo_Documento[],2,0)&amp;Presupuestos[[#This Row],[SERIE]]&amp;Presupuestos[[#This Row],[NUMERO]]&amp;Presupuestos[[#This Row],[RUC]],"")</f>
        <v>01E001410720603974817</v>
      </c>
      <c r="V779" s="3" t="s">
        <v>120</v>
      </c>
      <c r="W779" s="7">
        <v>45880</v>
      </c>
      <c r="X779" s="7">
        <v>45880</v>
      </c>
      <c r="Y779" s="3" t="s">
        <v>668</v>
      </c>
      <c r="Z779" s="3">
        <v>4107</v>
      </c>
      <c r="AA779" s="3">
        <f>IFERROR(VLOOKUP(Presupuestos[[#This Row],[RAZON SOCIAL]],CHOOSE({1,2},Clientes_Proveedores[Razon Social],Clientes_Proveedores[Ruc / Dni]),2,0),"-")</f>
        <v>20603974817</v>
      </c>
      <c r="AB779" s="31" t="s">
        <v>971</v>
      </c>
      <c r="AC779" s="3" t="s">
        <v>670</v>
      </c>
      <c r="AD779" s="5">
        <v>0.18</v>
      </c>
      <c r="AE779" s="6">
        <v>440</v>
      </c>
      <c r="AF779" s="6">
        <f>Presupuestos[[#This Row],[BASE]]*Presupuestos[[#This Row],[% IGV]]</f>
        <v>79.2</v>
      </c>
      <c r="AG779" s="22">
        <f>ROUND(SUM(Presupuestos[[#This Row],[BASE]:[IGV]]),2)</f>
        <v>519.20000000000005</v>
      </c>
      <c r="AH779" s="9" t="str">
        <f>IF(Presupuestos[[#This Row],[MONEDA]]="USD",VLOOKUP(Presupuestos[[#This Row],[FECHA DE EMISION]],Tipo_Cambio[],3,0),"")</f>
        <v/>
      </c>
      <c r="AI779" s="22">
        <f>IFERROR(ROUND(IF(Presupuestos[[#This Row],[MONEDA]]="PEN",Presupuestos[[#This Row],[TOTAL]],Presupuestos[[#This Row],[TOTAL]]*Presupuestos[[#This Row],[TIPO DE CAMBIO]]),2),"")</f>
        <v>519.20000000000005</v>
      </c>
      <c r="AJ779" s="5"/>
      <c r="AK779" s="33" t="s">
        <v>671</v>
      </c>
      <c r="AL779" s="5" t="s">
        <v>680</v>
      </c>
      <c r="AM779" s="23" t="s">
        <v>671</v>
      </c>
      <c r="AN779" s="23" t="s">
        <v>671</v>
      </c>
      <c r="AO779" s="7">
        <f>IFERROR(VLOOKUP("1-"&amp;Presupuestos[[#This Row],[ID DOCUMENTO]],BD_Pagos[],7,0),"")</f>
        <v>45890</v>
      </c>
      <c r="AP779" s="16" t="str">
        <f>IFERROR(VLOOKUP("1-"&amp;Presupuestos[[#This Row],[ID DOCUMENTO]],BD_Pagos[],8,0),"")</f>
        <v>B-BCP - Soles</v>
      </c>
      <c r="AQ779" s="17">
        <f>IFERROR(VLOOKUP("1-"&amp;Presupuestos[[#This Row],[ID DOCUMENTO]],BD_Pagos[],9,0),"")</f>
        <v>4818029</v>
      </c>
      <c r="AR779" s="54"/>
      <c r="AS779" s="7">
        <f>IFERROR(VLOOKUP("2-"&amp;Presupuestos[[#This Row],[ID DOCUMENTO]],BD_Pagos[],7,0),"")</f>
        <v>0</v>
      </c>
      <c r="AT779" s="16" t="str">
        <f>IFERROR(VLOOKUP("2-"&amp;Presupuestos[[#This Row],[ID DOCUMENTO]],BD_Pagos[],8,0),"")</f>
        <v/>
      </c>
      <c r="AU779" s="17">
        <f>IFERROR(VLOOKUP("2-"&amp;Presupuestos[[#This Row],[ID DOCUMENTO]],BD_Pagos[],9,0),"")</f>
        <v>0</v>
      </c>
      <c r="AV779" s="20">
        <f>IF(IFERROR(VLOOKUP("2-"&amp;Presupuestos[[#This Row],[ID DOCUMENTO]],BD_Pagos[],10,0),0)&gt;Presupuestos[[#This Row],[TOTAL SOLES]],Presupuestos[[#This Row],[TOTAL SOLES]],IFERROR(VLOOKUP("2-"&amp;Presupuestos[[#This Row],[ID DOCUMENTO]],BD_Pagos[],10,0),0))</f>
        <v>0</v>
      </c>
      <c r="AW779" s="7"/>
      <c r="AX779" s="16"/>
      <c r="AY779" s="17"/>
      <c r="AZ779" s="20"/>
      <c r="BA779" s="7"/>
      <c r="BB779" s="16"/>
      <c r="BC779" s="17"/>
      <c r="BD779" s="20"/>
      <c r="BE779" s="7">
        <f>IFERROR(VLOOKUP("5-"&amp;Presupuestos[[#This Row],[ID DOCUMENTO]],BD_Pagos[],7,0),"")</f>
        <v>0</v>
      </c>
      <c r="BF779" s="17">
        <f>IFERROR(VLOOKUP("5-"&amp;Presupuestos[[#This Row],[ID DOCUMENTO]],BD_Pagos[],9,0),"")</f>
        <v>0</v>
      </c>
      <c r="BG779" s="20">
        <f>IF(IFERROR(VLOOKUP("5-"&amp;Presupuestos[[#This Row],[ID DOCUMENTO]],BD_Pagos[],10,0),0)&gt;Presupuestos[[#This Row],[TOTAL SOLES]],Presupuestos[[#This Row],[TOTAL SOLES]],IFERROR(VLOOKUP("5-"&amp;Presupuestos[[#This Row],[ID DOCUMENTO]],BD_Pagos[],10,0),0))</f>
        <v>0</v>
      </c>
      <c r="BH779" s="7">
        <f>IFERROR(VLOOKUP("1-Detraccion"&amp;Presupuestos[[#This Row],[ID DOCUMENTO]],BD_Pagos[],2,0),"")</f>
        <v>0</v>
      </c>
      <c r="BI779" s="3" t="str">
        <f>IFERROR(VLOOKUP("1-Detraccion"&amp;Presupuestos[[#This Row],[ID DOCUMENTO]],BD_Pagos[],3,0),"")</f>
        <v/>
      </c>
      <c r="BJ779" s="3">
        <f>IFERROR(VLOOKUP("1-Detraccion"&amp;Presupuestos[[#This Row],[ID DOCUMENTO]],BD_Pagos[],4,0),"")</f>
        <v>0</v>
      </c>
      <c r="BK779" s="6">
        <f>IF(IFERROR(VLOOKUP("1-Detraccion"&amp;Presupuestos[[#This Row],[ID DOCUMENTO]],BD_Pagos[],5,0),0)&gt;Presupuestos[[#This Row],[TOTAL SOLES]],Presupuestos[[#This Row],[TOTAL SOLES]],IFERROR(VLOOKUP("1-Detraccion"&amp;Presupuestos[[#This Row],[ID DOCUMENTO]],BD_Pagos[],5,0),0))</f>
        <v>0</v>
      </c>
      <c r="BL779" s="6">
        <f>IF(IFERROR(VLOOKUP("1-Detraccion"&amp;Presupuestos[[#This Row],[ID DOCUMENTO]],BD_Pagos[],6,0),0)&gt;Presupuestos[[#This Row],[TOTAL SOLES]],Presupuestos[[#This Row],[TOTAL SOLES]],IFERROR(VLOOKUP("1-Detraccion"&amp;Presupuestos[[#This Row],[ID DOCUMENTO]],BD_Pagos[],6,0),0))</f>
        <v>0</v>
      </c>
      <c r="BM779" s="37"/>
      <c r="BN779" s="3"/>
      <c r="BO779" s="3"/>
      <c r="BP779" s="6"/>
      <c r="BQ77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519.20000000000005</v>
      </c>
      <c r="BR779" s="23" t="str">
        <f>IF(Presupuestos[[#This Row],[SALDO ME-MN]]&gt;0,"PENDIENTE","CANCELADO")</f>
        <v>PENDIENTE</v>
      </c>
      <c r="BS779" s="23" t="str">
        <f>IF(COUNTIFS($U$4:$U778,Presupuestos[[#This Row],[ID DOCUMENTO]])&gt;=1,IF(B778=Presupuestos[[#This Row],[ID]],"OK","DOC. DUPLICADO"),"OK")</f>
        <v>OK</v>
      </c>
    </row>
    <row r="780" spans="2:71" ht="36" x14ac:dyDescent="0.25">
      <c r="B780" s="34">
        <f>IF(Presupuestos[[#This Row],[ID DOCUMENTO]]=U779,B779,IF(B779="ID",1,B779+1))</f>
        <v>751</v>
      </c>
      <c r="C780" s="2">
        <v>45874</v>
      </c>
      <c r="D780" s="2">
        <v>45874</v>
      </c>
      <c r="E780" s="3" t="s">
        <v>966</v>
      </c>
      <c r="F780" s="25" t="s">
        <v>35</v>
      </c>
      <c r="G780" s="25" t="s">
        <v>134</v>
      </c>
      <c r="H780" s="25" t="s">
        <v>97</v>
      </c>
      <c r="I780" s="36" t="str">
        <f>IFERROR(VLOOKUP(Presupuestos[[#This Row],[AREA]]&amp;Presupuestos[[#This Row],[CONCEPTO]]&amp;Presupuestos[[#This Row],[DESCRIPCION]],Tabla28[[Columna1]:[CÓDIGO NUEVO]],2,0),"")</f>
        <v>P0312001</v>
      </c>
      <c r="J780" s="3" t="s">
        <v>1832</v>
      </c>
      <c r="K780" s="3" t="s">
        <v>666</v>
      </c>
      <c r="L780" s="52" t="s">
        <v>1833</v>
      </c>
      <c r="M780" s="31" t="s">
        <v>1834</v>
      </c>
      <c r="N780" s="3"/>
      <c r="O780" s="3" t="s">
        <v>300</v>
      </c>
      <c r="P780" s="3" t="s">
        <v>132</v>
      </c>
      <c r="Q780" s="3" t="str">
        <f>IFERROR(VLOOKUP(Presupuestos[[#This Row],[CLASIFICACIÓN (N)]],Tabla17[],2,0),"")</f>
        <v>Gastos operativos</v>
      </c>
      <c r="R780" s="3" t="str">
        <f>IFERROR(VLOOKUP(Presupuestos[[#This Row],[CLASIFICACIÓN (N)]],Tabla17[],3,0),"")</f>
        <v>Operativo</v>
      </c>
      <c r="S780" s="3" t="s">
        <v>41</v>
      </c>
      <c r="T780" s="3" t="str">
        <f>IFERROR(VLOOKUP(Presupuestos[[#This Row],[ALMACEN]],Tabla5[],2,0),"")</f>
        <v>Lima</v>
      </c>
      <c r="U780" s="19" t="str">
        <f>IFERROR(VLOOKUP(Presupuestos[[#This Row],[TIPO DE DOCUMENTO]],Tipo_Documento[],2,0)&amp;Presupuestos[[#This Row],[SERIE]]&amp;Presupuestos[[#This Row],[NUMERO]]&amp;Presupuestos[[#This Row],[RUC]],"")</f>
        <v>01E001246920609764261</v>
      </c>
      <c r="V780" s="3" t="s">
        <v>120</v>
      </c>
      <c r="W780" s="7">
        <v>45880</v>
      </c>
      <c r="X780" s="7">
        <v>45880</v>
      </c>
      <c r="Y780" s="3" t="s">
        <v>668</v>
      </c>
      <c r="Z780" s="3">
        <v>2469</v>
      </c>
      <c r="AA780" s="3">
        <f>IFERROR(VLOOKUP(Presupuestos[[#This Row],[RAZON SOCIAL]],CHOOSE({1,2},Clientes_Proveedores[Razon Social],Clientes_Proveedores[Ruc / Dni]),2,0),"-")</f>
        <v>20609764261</v>
      </c>
      <c r="AB780" s="31" t="s">
        <v>1103</v>
      </c>
      <c r="AC780" s="3" t="s">
        <v>670</v>
      </c>
      <c r="AD780" s="5">
        <v>0.18</v>
      </c>
      <c r="AE780" s="6">
        <v>160</v>
      </c>
      <c r="AF780" s="6">
        <f>Presupuestos[[#This Row],[BASE]]*Presupuestos[[#This Row],[% IGV]]</f>
        <v>28.799999999999997</v>
      </c>
      <c r="AG780" s="22">
        <f>ROUND(SUM(Presupuestos[[#This Row],[BASE]:[IGV]]),2)</f>
        <v>188.8</v>
      </c>
      <c r="AH780" s="9" t="str">
        <f>IF(Presupuestos[[#This Row],[MONEDA]]="USD",VLOOKUP(Presupuestos[[#This Row],[FECHA DE EMISION]],Tipo_Cambio[],3,0),"")</f>
        <v/>
      </c>
      <c r="AI780" s="22">
        <f>IFERROR(ROUND(IF(Presupuestos[[#This Row],[MONEDA]]="PEN",Presupuestos[[#This Row],[TOTAL]],Presupuestos[[#This Row],[TOTAL]]*Presupuestos[[#This Row],[TIPO DE CAMBIO]]),2),"")</f>
        <v>188.8</v>
      </c>
      <c r="AJ780" s="5"/>
      <c r="AK780" s="33" t="s">
        <v>671</v>
      </c>
      <c r="AL780" s="5" t="s">
        <v>680</v>
      </c>
      <c r="AM780" s="23" t="s">
        <v>671</v>
      </c>
      <c r="AN780" s="23" t="s">
        <v>671</v>
      </c>
      <c r="AO780" s="7">
        <f>IFERROR(VLOOKUP("1-"&amp;Presupuestos[[#This Row],[ID DOCUMENTO]],BD_Pagos[],7,0),"")</f>
        <v>45894</v>
      </c>
      <c r="AP780" s="16" t="str">
        <f>IFERROR(VLOOKUP("1-"&amp;Presupuestos[[#This Row],[ID DOCUMENTO]],BD_Pagos[],8,0),"")</f>
        <v>B-BCP - Soles</v>
      </c>
      <c r="AQ780" s="17">
        <f>IFERROR(VLOOKUP("1-"&amp;Presupuestos[[#This Row],[ID DOCUMENTO]],BD_Pagos[],9,0),"")</f>
        <v>6324899</v>
      </c>
      <c r="AR780" s="54"/>
      <c r="AS780" s="7">
        <f>IFERROR(VLOOKUP("2-"&amp;Presupuestos[[#This Row],[ID DOCUMENTO]],BD_Pagos[],7,0),"")</f>
        <v>0</v>
      </c>
      <c r="AT780" s="16" t="str">
        <f>IFERROR(VLOOKUP("2-"&amp;Presupuestos[[#This Row],[ID DOCUMENTO]],BD_Pagos[],8,0),"")</f>
        <v/>
      </c>
      <c r="AU780" s="17">
        <f>IFERROR(VLOOKUP("2-"&amp;Presupuestos[[#This Row],[ID DOCUMENTO]],BD_Pagos[],9,0),"")</f>
        <v>0</v>
      </c>
      <c r="AV780" s="20">
        <f>IF(IFERROR(VLOOKUP("2-"&amp;Presupuestos[[#This Row],[ID DOCUMENTO]],BD_Pagos[],10,0),0)&gt;Presupuestos[[#This Row],[TOTAL SOLES]],Presupuestos[[#This Row],[TOTAL SOLES]],IFERROR(VLOOKUP("2-"&amp;Presupuestos[[#This Row],[ID DOCUMENTO]],BD_Pagos[],10,0),0))</f>
        <v>0</v>
      </c>
      <c r="AW780" s="7"/>
      <c r="AX780" s="16"/>
      <c r="AY780" s="17"/>
      <c r="AZ780" s="20"/>
      <c r="BA780" s="7"/>
      <c r="BB780" s="16"/>
      <c r="BC780" s="17"/>
      <c r="BD780" s="20"/>
      <c r="BE780" s="7">
        <f>IFERROR(VLOOKUP("5-"&amp;Presupuestos[[#This Row],[ID DOCUMENTO]],BD_Pagos[],7,0),"")</f>
        <v>0</v>
      </c>
      <c r="BF780" s="17">
        <f>IFERROR(VLOOKUP("5-"&amp;Presupuestos[[#This Row],[ID DOCUMENTO]],BD_Pagos[],9,0),"")</f>
        <v>0</v>
      </c>
      <c r="BG780" s="20">
        <f>IF(IFERROR(VLOOKUP("5-"&amp;Presupuestos[[#This Row],[ID DOCUMENTO]],BD_Pagos[],10,0),0)&gt;Presupuestos[[#This Row],[TOTAL SOLES]],Presupuestos[[#This Row],[TOTAL SOLES]],IFERROR(VLOOKUP("5-"&amp;Presupuestos[[#This Row],[ID DOCUMENTO]],BD_Pagos[],10,0),0))</f>
        <v>0</v>
      </c>
      <c r="BH780" s="7">
        <f>IFERROR(VLOOKUP("1-Detraccion"&amp;Presupuestos[[#This Row],[ID DOCUMENTO]],BD_Pagos[],2,0),"")</f>
        <v>0</v>
      </c>
      <c r="BI780" s="3" t="str">
        <f>IFERROR(VLOOKUP("1-Detraccion"&amp;Presupuestos[[#This Row],[ID DOCUMENTO]],BD_Pagos[],3,0),"")</f>
        <v/>
      </c>
      <c r="BJ780" s="3">
        <f>IFERROR(VLOOKUP("1-Detraccion"&amp;Presupuestos[[#This Row],[ID DOCUMENTO]],BD_Pagos[],4,0),"")</f>
        <v>0</v>
      </c>
      <c r="BK780" s="6">
        <f>IF(IFERROR(VLOOKUP("1-Detraccion"&amp;Presupuestos[[#This Row],[ID DOCUMENTO]],BD_Pagos[],5,0),0)&gt;Presupuestos[[#This Row],[TOTAL SOLES]],Presupuestos[[#This Row],[TOTAL SOLES]],IFERROR(VLOOKUP("1-Detraccion"&amp;Presupuestos[[#This Row],[ID DOCUMENTO]],BD_Pagos[],5,0),0))</f>
        <v>0</v>
      </c>
      <c r="BL780" s="6">
        <f>IF(IFERROR(VLOOKUP("1-Detraccion"&amp;Presupuestos[[#This Row],[ID DOCUMENTO]],BD_Pagos[],6,0),0)&gt;Presupuestos[[#This Row],[TOTAL SOLES]],Presupuestos[[#This Row],[TOTAL SOLES]],IFERROR(VLOOKUP("1-Detraccion"&amp;Presupuestos[[#This Row],[ID DOCUMENTO]],BD_Pagos[],6,0),0))</f>
        <v>0</v>
      </c>
      <c r="BM780" s="37"/>
      <c r="BN780" s="3"/>
      <c r="BO780" s="3"/>
      <c r="BP780" s="6"/>
      <c r="BQ78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188.8</v>
      </c>
      <c r="BR780" s="23" t="str">
        <f>IF(Presupuestos[[#This Row],[SALDO ME-MN]]&gt;0,"PENDIENTE","CANCELADO")</f>
        <v>PENDIENTE</v>
      </c>
      <c r="BS780" s="23" t="str">
        <f>IF(COUNTIFS($U$4:$U779,Presupuestos[[#This Row],[ID DOCUMENTO]])&gt;=1,IF(B779=Presupuestos[[#This Row],[ID]],"OK","DOC. DUPLICADO"),"OK")</f>
        <v>OK</v>
      </c>
    </row>
    <row r="781" spans="2:71" ht="36" x14ac:dyDescent="0.25">
      <c r="B781" s="34">
        <f>IF(Presupuestos[[#This Row],[ID DOCUMENTO]]=U780,B780,IF(B780="ID",1,B780+1))</f>
        <v>752</v>
      </c>
      <c r="C781" s="2">
        <v>45873</v>
      </c>
      <c r="D781" s="2">
        <v>45873</v>
      </c>
      <c r="E781" s="3" t="s">
        <v>966</v>
      </c>
      <c r="F781" s="25" t="s">
        <v>35</v>
      </c>
      <c r="G781" s="25" t="s">
        <v>134</v>
      </c>
      <c r="H781" s="25" t="s">
        <v>97</v>
      </c>
      <c r="I781" s="36" t="str">
        <f>IFERROR(VLOOKUP(Presupuestos[[#This Row],[AREA]]&amp;Presupuestos[[#This Row],[CONCEPTO]]&amp;Presupuestos[[#This Row],[DESCRIPCION]],Tabla28[[Columna1]:[CÓDIGO NUEVO]],2,0),"")</f>
        <v>P0312001</v>
      </c>
      <c r="J781" s="3" t="s">
        <v>1835</v>
      </c>
      <c r="K781" s="3" t="s">
        <v>666</v>
      </c>
      <c r="L781" s="3" t="s">
        <v>1836</v>
      </c>
      <c r="M781" s="31" t="s">
        <v>1837</v>
      </c>
      <c r="N781" s="3"/>
      <c r="O781" s="3" t="s">
        <v>300</v>
      </c>
      <c r="P781" s="3" t="s">
        <v>132</v>
      </c>
      <c r="Q781" s="3" t="str">
        <f>IFERROR(VLOOKUP(Presupuestos[[#This Row],[CLASIFICACIÓN (N)]],Tabla17[],2,0),"")</f>
        <v>Gastos operativos</v>
      </c>
      <c r="R781" s="3" t="str">
        <f>IFERROR(VLOOKUP(Presupuestos[[#This Row],[CLASIFICACIÓN (N)]],Tabla17[],3,0),"")</f>
        <v>Operativo</v>
      </c>
      <c r="S781" s="3" t="s">
        <v>41</v>
      </c>
      <c r="T781" s="3" t="str">
        <f>IFERROR(VLOOKUP(Presupuestos[[#This Row],[ALMACEN]],Tabla5[],2,0),"")</f>
        <v>Lima</v>
      </c>
      <c r="U781" s="19" t="str">
        <f>IFERROR(VLOOKUP(Presupuestos[[#This Row],[TIPO DE DOCUMENTO]],Tipo_Documento[],2,0)&amp;Presupuestos[[#This Row],[SERIE]]&amp;Presupuestos[[#This Row],[NUMERO]]&amp;Presupuestos[[#This Row],[RUC]],"")</f>
        <v>01E001246320609764261</v>
      </c>
      <c r="V781" s="3" t="s">
        <v>120</v>
      </c>
      <c r="W781" s="7">
        <v>45880</v>
      </c>
      <c r="X781" s="7">
        <v>45880</v>
      </c>
      <c r="Y781" s="3" t="s">
        <v>668</v>
      </c>
      <c r="Z781" s="3">
        <v>2463</v>
      </c>
      <c r="AA781" s="3">
        <f>IFERROR(VLOOKUP(Presupuestos[[#This Row],[RAZON SOCIAL]],CHOOSE({1,2},Clientes_Proveedores[Razon Social],Clientes_Proveedores[Ruc / Dni]),2,0),"-")</f>
        <v>20609764261</v>
      </c>
      <c r="AB781" s="31" t="s">
        <v>1103</v>
      </c>
      <c r="AC781" s="3" t="s">
        <v>670</v>
      </c>
      <c r="AD781" s="5">
        <v>0.18</v>
      </c>
      <c r="AE781" s="6">
        <v>60</v>
      </c>
      <c r="AF781" s="6">
        <f>Presupuestos[[#This Row],[BASE]]*Presupuestos[[#This Row],[% IGV]]</f>
        <v>10.799999999999999</v>
      </c>
      <c r="AG781" s="22">
        <f>ROUND(SUM(Presupuestos[[#This Row],[BASE]:[IGV]]),2)</f>
        <v>70.8</v>
      </c>
      <c r="AH781" s="9" t="str">
        <f>IF(Presupuestos[[#This Row],[MONEDA]]="USD",VLOOKUP(Presupuestos[[#This Row],[FECHA DE EMISION]],Tipo_Cambio[],3,0),"")</f>
        <v/>
      </c>
      <c r="AI781" s="22">
        <f>IFERROR(ROUND(IF(Presupuestos[[#This Row],[MONEDA]]="PEN",Presupuestos[[#This Row],[TOTAL]],Presupuestos[[#This Row],[TOTAL]]*Presupuestos[[#This Row],[TIPO DE CAMBIO]]),2),"")</f>
        <v>70.8</v>
      </c>
      <c r="AJ781" s="5"/>
      <c r="AK781" s="33" t="s">
        <v>671</v>
      </c>
      <c r="AL781" s="5" t="s">
        <v>680</v>
      </c>
      <c r="AM781" s="23" t="s">
        <v>671</v>
      </c>
      <c r="AN781" s="23" t="s">
        <v>671</v>
      </c>
      <c r="AO781" s="7">
        <f>IFERROR(VLOOKUP("1-"&amp;Presupuestos[[#This Row],[ID DOCUMENTO]],BD_Pagos[],7,0),"")</f>
        <v>45890</v>
      </c>
      <c r="AP781" s="16" t="str">
        <f>IFERROR(VLOOKUP("1-"&amp;Presupuestos[[#This Row],[ID DOCUMENTO]],BD_Pagos[],8,0),"")</f>
        <v>B-BCP - Soles</v>
      </c>
      <c r="AQ781" s="17">
        <f>IFERROR(VLOOKUP("1-"&amp;Presupuestos[[#This Row],[ID DOCUMENTO]],BD_Pagos[],9,0),"")</f>
        <v>4818029</v>
      </c>
      <c r="AR781" s="54"/>
      <c r="AS781" s="7">
        <f>IFERROR(VLOOKUP("2-"&amp;Presupuestos[[#This Row],[ID DOCUMENTO]],BD_Pagos[],7,0),"")</f>
        <v>0</v>
      </c>
      <c r="AT781" s="16" t="str">
        <f>IFERROR(VLOOKUP("2-"&amp;Presupuestos[[#This Row],[ID DOCUMENTO]],BD_Pagos[],8,0),"")</f>
        <v/>
      </c>
      <c r="AU781" s="17">
        <f>IFERROR(VLOOKUP("2-"&amp;Presupuestos[[#This Row],[ID DOCUMENTO]],BD_Pagos[],9,0),"")</f>
        <v>0</v>
      </c>
      <c r="AV781" s="20">
        <f>IF(IFERROR(VLOOKUP("2-"&amp;Presupuestos[[#This Row],[ID DOCUMENTO]],BD_Pagos[],10,0),0)&gt;Presupuestos[[#This Row],[TOTAL SOLES]],Presupuestos[[#This Row],[TOTAL SOLES]],IFERROR(VLOOKUP("2-"&amp;Presupuestos[[#This Row],[ID DOCUMENTO]],BD_Pagos[],10,0),0))</f>
        <v>0</v>
      </c>
      <c r="AW781" s="7"/>
      <c r="AX781" s="16"/>
      <c r="AY781" s="17"/>
      <c r="AZ781" s="20"/>
      <c r="BA781" s="7"/>
      <c r="BB781" s="16"/>
      <c r="BC781" s="17"/>
      <c r="BD781" s="20"/>
      <c r="BE781" s="7">
        <f>IFERROR(VLOOKUP("5-"&amp;Presupuestos[[#This Row],[ID DOCUMENTO]],BD_Pagos[],7,0),"")</f>
        <v>0</v>
      </c>
      <c r="BF781" s="17">
        <f>IFERROR(VLOOKUP("5-"&amp;Presupuestos[[#This Row],[ID DOCUMENTO]],BD_Pagos[],9,0),"")</f>
        <v>0</v>
      </c>
      <c r="BG781" s="20">
        <f>IF(IFERROR(VLOOKUP("5-"&amp;Presupuestos[[#This Row],[ID DOCUMENTO]],BD_Pagos[],10,0),0)&gt;Presupuestos[[#This Row],[TOTAL SOLES]],Presupuestos[[#This Row],[TOTAL SOLES]],IFERROR(VLOOKUP("5-"&amp;Presupuestos[[#This Row],[ID DOCUMENTO]],BD_Pagos[],10,0),0))</f>
        <v>0</v>
      </c>
      <c r="BH781" s="7">
        <f>IFERROR(VLOOKUP("1-Detraccion"&amp;Presupuestos[[#This Row],[ID DOCUMENTO]],BD_Pagos[],2,0),"")</f>
        <v>0</v>
      </c>
      <c r="BI781" s="3" t="str">
        <f>IFERROR(VLOOKUP("1-Detraccion"&amp;Presupuestos[[#This Row],[ID DOCUMENTO]],BD_Pagos[],3,0),"")</f>
        <v/>
      </c>
      <c r="BJ781" s="3">
        <f>IFERROR(VLOOKUP("1-Detraccion"&amp;Presupuestos[[#This Row],[ID DOCUMENTO]],BD_Pagos[],4,0),"")</f>
        <v>0</v>
      </c>
      <c r="BK781" s="6">
        <f>IF(IFERROR(VLOOKUP("1-Detraccion"&amp;Presupuestos[[#This Row],[ID DOCUMENTO]],BD_Pagos[],5,0),0)&gt;Presupuestos[[#This Row],[TOTAL SOLES]],Presupuestos[[#This Row],[TOTAL SOLES]],IFERROR(VLOOKUP("1-Detraccion"&amp;Presupuestos[[#This Row],[ID DOCUMENTO]],BD_Pagos[],5,0),0))</f>
        <v>0</v>
      </c>
      <c r="BL781" s="6">
        <f>IF(IFERROR(VLOOKUP("1-Detraccion"&amp;Presupuestos[[#This Row],[ID DOCUMENTO]],BD_Pagos[],6,0),0)&gt;Presupuestos[[#This Row],[TOTAL SOLES]],Presupuestos[[#This Row],[TOTAL SOLES]],IFERROR(VLOOKUP("1-Detraccion"&amp;Presupuestos[[#This Row],[ID DOCUMENTO]],BD_Pagos[],6,0),0))</f>
        <v>0</v>
      </c>
      <c r="BM781" s="37"/>
      <c r="BN781" s="3"/>
      <c r="BO781" s="3"/>
      <c r="BP781" s="6"/>
      <c r="BQ78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70.8</v>
      </c>
      <c r="BR781" s="23" t="str">
        <f>IF(Presupuestos[[#This Row],[SALDO ME-MN]]&gt;0,"PENDIENTE","CANCELADO")</f>
        <v>PENDIENTE</v>
      </c>
      <c r="BS781" s="23" t="str">
        <f>IF(COUNTIFS($U$4:$U780,Presupuestos[[#This Row],[ID DOCUMENTO]])&gt;=1,IF(B780=Presupuestos[[#This Row],[ID]],"OK","DOC. DUPLICADO"),"OK")</f>
        <v>OK</v>
      </c>
    </row>
    <row r="782" spans="2:71" ht="36" x14ac:dyDescent="0.25">
      <c r="B782" s="34">
        <f>IF(Presupuestos[[#This Row],[ID DOCUMENTO]]=U781,B781,IF(B781="ID",1,B781+1))</f>
        <v>753</v>
      </c>
      <c r="C782" s="2">
        <v>45876</v>
      </c>
      <c r="D782" s="2">
        <v>45876</v>
      </c>
      <c r="E782" s="3" t="s">
        <v>966</v>
      </c>
      <c r="F782" s="25" t="s">
        <v>35</v>
      </c>
      <c r="G782" s="25" t="s">
        <v>134</v>
      </c>
      <c r="H782" s="25" t="s">
        <v>97</v>
      </c>
      <c r="I782" s="36" t="str">
        <f>IFERROR(VLOOKUP(Presupuestos[[#This Row],[AREA]]&amp;Presupuestos[[#This Row],[CONCEPTO]]&amp;Presupuestos[[#This Row],[DESCRIPCION]],Tabla28[[Columna1]:[CÓDIGO NUEVO]],2,0),"")</f>
        <v>P0312001</v>
      </c>
      <c r="J782" s="3" t="s">
        <v>1838</v>
      </c>
      <c r="K782" s="3" t="s">
        <v>666</v>
      </c>
      <c r="L782" s="3" t="s">
        <v>1839</v>
      </c>
      <c r="M782" s="31" t="s">
        <v>1840</v>
      </c>
      <c r="N782" s="3"/>
      <c r="O782" s="3" t="s">
        <v>300</v>
      </c>
      <c r="P782" s="3" t="s">
        <v>132</v>
      </c>
      <c r="Q782" s="3" t="str">
        <f>IFERROR(VLOOKUP(Presupuestos[[#This Row],[CLASIFICACIÓN (N)]],Tabla17[],2,0),"")</f>
        <v>Gastos operativos</v>
      </c>
      <c r="R782" s="3" t="str">
        <f>IFERROR(VLOOKUP(Presupuestos[[#This Row],[CLASIFICACIÓN (N)]],Tabla17[],3,0),"")</f>
        <v>Operativo</v>
      </c>
      <c r="S782" s="3" t="s">
        <v>41</v>
      </c>
      <c r="T782" s="3" t="str">
        <f>IFERROR(VLOOKUP(Presupuestos[[#This Row],[ALMACEN]],Tabla5[],2,0),"")</f>
        <v>Lima</v>
      </c>
      <c r="U782" s="19" t="str">
        <f>IFERROR(VLOOKUP(Presupuestos[[#This Row],[TIPO DE DOCUMENTO]],Tipo_Documento[],2,0)&amp;Presupuestos[[#This Row],[SERIE]]&amp;Presupuestos[[#This Row],[NUMERO]]&amp;Presupuestos[[#This Row],[RUC]],"")</f>
        <v>01E001247120609764261</v>
      </c>
      <c r="V782" s="3" t="s">
        <v>120</v>
      </c>
      <c r="W782" s="7">
        <v>45880</v>
      </c>
      <c r="X782" s="7">
        <v>45880</v>
      </c>
      <c r="Y782" s="3" t="s">
        <v>668</v>
      </c>
      <c r="Z782" s="3">
        <v>2471</v>
      </c>
      <c r="AA782" s="3">
        <f>IFERROR(VLOOKUP(Presupuestos[[#This Row],[RAZON SOCIAL]],CHOOSE({1,2},Clientes_Proveedores[Razon Social],Clientes_Proveedores[Ruc / Dni]),2,0),"-")</f>
        <v>20609764261</v>
      </c>
      <c r="AB782" s="31" t="s">
        <v>1103</v>
      </c>
      <c r="AC782" s="3" t="s">
        <v>670</v>
      </c>
      <c r="AD782" s="5">
        <v>0.18</v>
      </c>
      <c r="AE782" s="6">
        <v>60</v>
      </c>
      <c r="AF782" s="6">
        <f>Presupuestos[[#This Row],[BASE]]*Presupuestos[[#This Row],[% IGV]]</f>
        <v>10.799999999999999</v>
      </c>
      <c r="AG782" s="22">
        <f>ROUND(SUM(Presupuestos[[#This Row],[BASE]:[IGV]]),2)</f>
        <v>70.8</v>
      </c>
      <c r="AH782" s="9" t="str">
        <f>IF(Presupuestos[[#This Row],[MONEDA]]="USD",VLOOKUP(Presupuestos[[#This Row],[FECHA DE EMISION]],Tipo_Cambio[],3,0),"")</f>
        <v/>
      </c>
      <c r="AI782" s="22">
        <f>IFERROR(ROUND(IF(Presupuestos[[#This Row],[MONEDA]]="PEN",Presupuestos[[#This Row],[TOTAL]],Presupuestos[[#This Row],[TOTAL]]*Presupuestos[[#This Row],[TIPO DE CAMBIO]]),2),"")</f>
        <v>70.8</v>
      </c>
      <c r="AJ782" s="5"/>
      <c r="AK782" s="33" t="s">
        <v>671</v>
      </c>
      <c r="AL782" s="5" t="s">
        <v>680</v>
      </c>
      <c r="AM782" s="23" t="s">
        <v>671</v>
      </c>
      <c r="AN782" s="23" t="s">
        <v>671</v>
      </c>
      <c r="AO782" s="7">
        <f>IFERROR(VLOOKUP("1-"&amp;Presupuestos[[#This Row],[ID DOCUMENTO]],BD_Pagos[],7,0),"")</f>
        <v>45890</v>
      </c>
      <c r="AP782" s="16" t="str">
        <f>IFERROR(VLOOKUP("1-"&amp;Presupuestos[[#This Row],[ID DOCUMENTO]],BD_Pagos[],8,0),"")</f>
        <v>B-BCP - Soles</v>
      </c>
      <c r="AQ782" s="17">
        <f>IFERROR(VLOOKUP("1-"&amp;Presupuestos[[#This Row],[ID DOCUMENTO]],BD_Pagos[],9,0),"")</f>
        <v>4818029</v>
      </c>
      <c r="AR782" s="54"/>
      <c r="AS782" s="7">
        <f>IFERROR(VLOOKUP("2-"&amp;Presupuestos[[#This Row],[ID DOCUMENTO]],BD_Pagos[],7,0),"")</f>
        <v>0</v>
      </c>
      <c r="AT782" s="16" t="str">
        <f>IFERROR(VLOOKUP("2-"&amp;Presupuestos[[#This Row],[ID DOCUMENTO]],BD_Pagos[],8,0),"")</f>
        <v/>
      </c>
      <c r="AU782" s="17">
        <f>IFERROR(VLOOKUP("2-"&amp;Presupuestos[[#This Row],[ID DOCUMENTO]],BD_Pagos[],9,0),"")</f>
        <v>0</v>
      </c>
      <c r="AV782" s="20">
        <f>IF(IFERROR(VLOOKUP("2-"&amp;Presupuestos[[#This Row],[ID DOCUMENTO]],BD_Pagos[],10,0),0)&gt;Presupuestos[[#This Row],[TOTAL SOLES]],Presupuestos[[#This Row],[TOTAL SOLES]],IFERROR(VLOOKUP("2-"&amp;Presupuestos[[#This Row],[ID DOCUMENTO]],BD_Pagos[],10,0),0))</f>
        <v>0</v>
      </c>
      <c r="AW782" s="7"/>
      <c r="AX782" s="16"/>
      <c r="AY782" s="17"/>
      <c r="AZ782" s="20"/>
      <c r="BA782" s="7"/>
      <c r="BB782" s="16"/>
      <c r="BC782" s="17"/>
      <c r="BD782" s="20"/>
      <c r="BE782" s="7">
        <f>IFERROR(VLOOKUP("5-"&amp;Presupuestos[[#This Row],[ID DOCUMENTO]],BD_Pagos[],7,0),"")</f>
        <v>0</v>
      </c>
      <c r="BF782" s="17">
        <f>IFERROR(VLOOKUP("5-"&amp;Presupuestos[[#This Row],[ID DOCUMENTO]],BD_Pagos[],9,0),"")</f>
        <v>0</v>
      </c>
      <c r="BG782" s="20">
        <f>IF(IFERROR(VLOOKUP("5-"&amp;Presupuestos[[#This Row],[ID DOCUMENTO]],BD_Pagos[],10,0),0)&gt;Presupuestos[[#This Row],[TOTAL SOLES]],Presupuestos[[#This Row],[TOTAL SOLES]],IFERROR(VLOOKUP("5-"&amp;Presupuestos[[#This Row],[ID DOCUMENTO]],BD_Pagos[],10,0),0))</f>
        <v>0</v>
      </c>
      <c r="BH782" s="7">
        <f>IFERROR(VLOOKUP("1-Detraccion"&amp;Presupuestos[[#This Row],[ID DOCUMENTO]],BD_Pagos[],2,0),"")</f>
        <v>0</v>
      </c>
      <c r="BI782" s="3" t="str">
        <f>IFERROR(VLOOKUP("1-Detraccion"&amp;Presupuestos[[#This Row],[ID DOCUMENTO]],BD_Pagos[],3,0),"")</f>
        <v/>
      </c>
      <c r="BJ782" s="3">
        <f>IFERROR(VLOOKUP("1-Detraccion"&amp;Presupuestos[[#This Row],[ID DOCUMENTO]],BD_Pagos[],4,0),"")</f>
        <v>0</v>
      </c>
      <c r="BK782" s="6">
        <f>IF(IFERROR(VLOOKUP("1-Detraccion"&amp;Presupuestos[[#This Row],[ID DOCUMENTO]],BD_Pagos[],5,0),0)&gt;Presupuestos[[#This Row],[TOTAL SOLES]],Presupuestos[[#This Row],[TOTAL SOLES]],IFERROR(VLOOKUP("1-Detraccion"&amp;Presupuestos[[#This Row],[ID DOCUMENTO]],BD_Pagos[],5,0),0))</f>
        <v>0</v>
      </c>
      <c r="BL782" s="6">
        <f>IF(IFERROR(VLOOKUP("1-Detraccion"&amp;Presupuestos[[#This Row],[ID DOCUMENTO]],BD_Pagos[],6,0),0)&gt;Presupuestos[[#This Row],[TOTAL SOLES]],Presupuestos[[#This Row],[TOTAL SOLES]],IFERROR(VLOOKUP("1-Detraccion"&amp;Presupuestos[[#This Row],[ID DOCUMENTO]],BD_Pagos[],6,0),0))</f>
        <v>0</v>
      </c>
      <c r="BM782" s="37"/>
      <c r="BN782" s="3"/>
      <c r="BO782" s="3"/>
      <c r="BP782" s="6"/>
      <c r="BQ78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70.8</v>
      </c>
      <c r="BR782" s="23" t="str">
        <f>IF(Presupuestos[[#This Row],[SALDO ME-MN]]&gt;0,"PENDIENTE","CANCELADO")</f>
        <v>PENDIENTE</v>
      </c>
      <c r="BS782" s="23" t="str">
        <f>IF(COUNTIFS($U$4:$U781,Presupuestos[[#This Row],[ID DOCUMENTO]])&gt;=1,IF(B781=Presupuestos[[#This Row],[ID]],"OK","DOC. DUPLICADO"),"OK")</f>
        <v>OK</v>
      </c>
    </row>
    <row r="783" spans="2:71" ht="36" x14ac:dyDescent="0.25">
      <c r="B783" s="34">
        <f>IF(Presupuestos[[#This Row],[ID DOCUMENTO]]=U782,B782,IF(B782="ID",1,B782+1))</f>
        <v>754</v>
      </c>
      <c r="C783" s="2">
        <v>45873</v>
      </c>
      <c r="D783" s="2">
        <v>45873</v>
      </c>
      <c r="E783" s="3" t="s">
        <v>966</v>
      </c>
      <c r="F783" s="25" t="s">
        <v>35</v>
      </c>
      <c r="G783" s="25" t="s">
        <v>134</v>
      </c>
      <c r="H783" s="25" t="s">
        <v>97</v>
      </c>
      <c r="I783" s="36" t="str">
        <f>IFERROR(VLOOKUP(Presupuestos[[#This Row],[AREA]]&amp;Presupuestos[[#This Row],[CONCEPTO]]&amp;Presupuestos[[#This Row],[DESCRIPCION]],Tabla28[[Columna1]:[CÓDIGO NUEVO]],2,0),"")</f>
        <v>P0312001</v>
      </c>
      <c r="J783" s="3" t="s">
        <v>1841</v>
      </c>
      <c r="K783" s="3" t="s">
        <v>666</v>
      </c>
      <c r="L783" s="3" t="s">
        <v>1842</v>
      </c>
      <c r="M783" s="31" t="s">
        <v>1843</v>
      </c>
      <c r="N783" s="3"/>
      <c r="O783" s="3" t="s">
        <v>300</v>
      </c>
      <c r="P783" s="3" t="s">
        <v>132</v>
      </c>
      <c r="Q783" s="3" t="str">
        <f>IFERROR(VLOOKUP(Presupuestos[[#This Row],[CLASIFICACIÓN (N)]],Tabla17[],2,0),"")</f>
        <v>Gastos operativos</v>
      </c>
      <c r="R783" s="3" t="str">
        <f>IFERROR(VLOOKUP(Presupuestos[[#This Row],[CLASIFICACIÓN (N)]],Tabla17[],3,0),"")</f>
        <v>Operativo</v>
      </c>
      <c r="S783" s="3" t="s">
        <v>41</v>
      </c>
      <c r="T783" s="3" t="str">
        <f>IFERROR(VLOOKUP(Presupuestos[[#This Row],[ALMACEN]],Tabla5[],2,0),"")</f>
        <v>Lima</v>
      </c>
      <c r="U783" s="19" t="str">
        <f>IFERROR(VLOOKUP(Presupuestos[[#This Row],[TIPO DE DOCUMENTO]],Tipo_Documento[],2,0)&amp;Presupuestos[[#This Row],[SERIE]]&amp;Presupuestos[[#This Row],[NUMERO]]&amp;Presupuestos[[#This Row],[RUC]],"")</f>
        <v>01E001246220609764261</v>
      </c>
      <c r="V783" s="3" t="s">
        <v>120</v>
      </c>
      <c r="W783" s="7">
        <v>45880</v>
      </c>
      <c r="X783" s="7">
        <v>45880</v>
      </c>
      <c r="Y783" s="3" t="s">
        <v>668</v>
      </c>
      <c r="Z783" s="3">
        <v>2462</v>
      </c>
      <c r="AA783" s="3">
        <f>IFERROR(VLOOKUP(Presupuestos[[#This Row],[RAZON SOCIAL]],CHOOSE({1,2},Clientes_Proveedores[Razon Social],Clientes_Proveedores[Ruc / Dni]),2,0),"-")</f>
        <v>20609764261</v>
      </c>
      <c r="AB783" s="31" t="s">
        <v>1103</v>
      </c>
      <c r="AC783" s="3" t="s">
        <v>670</v>
      </c>
      <c r="AD783" s="5">
        <v>0.18</v>
      </c>
      <c r="AE783" s="6">
        <v>60</v>
      </c>
      <c r="AF783" s="6">
        <f>Presupuestos[[#This Row],[BASE]]*Presupuestos[[#This Row],[% IGV]]</f>
        <v>10.799999999999999</v>
      </c>
      <c r="AG783" s="22">
        <f>ROUND(SUM(Presupuestos[[#This Row],[BASE]:[IGV]]),2)</f>
        <v>70.8</v>
      </c>
      <c r="AH783" s="9" t="str">
        <f>IF(Presupuestos[[#This Row],[MONEDA]]="USD",VLOOKUP(Presupuestos[[#This Row],[FECHA DE EMISION]],Tipo_Cambio[],3,0),"")</f>
        <v/>
      </c>
      <c r="AI783" s="22">
        <f>IFERROR(ROUND(IF(Presupuestos[[#This Row],[MONEDA]]="PEN",Presupuestos[[#This Row],[TOTAL]],Presupuestos[[#This Row],[TOTAL]]*Presupuestos[[#This Row],[TIPO DE CAMBIO]]),2),"")</f>
        <v>70.8</v>
      </c>
      <c r="AJ783" s="5"/>
      <c r="AK783" s="33" t="s">
        <v>671</v>
      </c>
      <c r="AL783" s="5" t="s">
        <v>680</v>
      </c>
      <c r="AM783" s="23" t="s">
        <v>671</v>
      </c>
      <c r="AN783" s="23" t="s">
        <v>671</v>
      </c>
      <c r="AO783" s="7">
        <f>IFERROR(VLOOKUP("1-"&amp;Presupuestos[[#This Row],[ID DOCUMENTO]],BD_Pagos[],7,0),"")</f>
        <v>45890</v>
      </c>
      <c r="AP783" s="16" t="str">
        <f>IFERROR(VLOOKUP("1-"&amp;Presupuestos[[#This Row],[ID DOCUMENTO]],BD_Pagos[],8,0),"")</f>
        <v>B-BCP - Soles</v>
      </c>
      <c r="AQ783" s="17">
        <f>IFERROR(VLOOKUP("1-"&amp;Presupuestos[[#This Row],[ID DOCUMENTO]],BD_Pagos[],9,0),"")</f>
        <v>4888942</v>
      </c>
      <c r="AR783" s="54"/>
      <c r="AS783" s="7">
        <f>IFERROR(VLOOKUP("2-"&amp;Presupuestos[[#This Row],[ID DOCUMENTO]],BD_Pagos[],7,0),"")</f>
        <v>0</v>
      </c>
      <c r="AT783" s="16" t="str">
        <f>IFERROR(VLOOKUP("2-"&amp;Presupuestos[[#This Row],[ID DOCUMENTO]],BD_Pagos[],8,0),"")</f>
        <v/>
      </c>
      <c r="AU783" s="17">
        <f>IFERROR(VLOOKUP("2-"&amp;Presupuestos[[#This Row],[ID DOCUMENTO]],BD_Pagos[],9,0),"")</f>
        <v>0</v>
      </c>
      <c r="AV783" s="20">
        <f>IF(IFERROR(VLOOKUP("2-"&amp;Presupuestos[[#This Row],[ID DOCUMENTO]],BD_Pagos[],10,0),0)&gt;Presupuestos[[#This Row],[TOTAL SOLES]],Presupuestos[[#This Row],[TOTAL SOLES]],IFERROR(VLOOKUP("2-"&amp;Presupuestos[[#This Row],[ID DOCUMENTO]],BD_Pagos[],10,0),0))</f>
        <v>0</v>
      </c>
      <c r="AW783" s="7"/>
      <c r="AX783" s="16"/>
      <c r="AY783" s="17"/>
      <c r="AZ783" s="20"/>
      <c r="BA783" s="7"/>
      <c r="BB783" s="16"/>
      <c r="BC783" s="17"/>
      <c r="BD783" s="20"/>
      <c r="BE783" s="7">
        <f>IFERROR(VLOOKUP("5-"&amp;Presupuestos[[#This Row],[ID DOCUMENTO]],BD_Pagos[],7,0),"")</f>
        <v>0</v>
      </c>
      <c r="BF783" s="17">
        <f>IFERROR(VLOOKUP("5-"&amp;Presupuestos[[#This Row],[ID DOCUMENTO]],BD_Pagos[],9,0),"")</f>
        <v>0</v>
      </c>
      <c r="BG783" s="20">
        <f>IF(IFERROR(VLOOKUP("5-"&amp;Presupuestos[[#This Row],[ID DOCUMENTO]],BD_Pagos[],10,0),0)&gt;Presupuestos[[#This Row],[TOTAL SOLES]],Presupuestos[[#This Row],[TOTAL SOLES]],IFERROR(VLOOKUP("5-"&amp;Presupuestos[[#This Row],[ID DOCUMENTO]],BD_Pagos[],10,0),0))</f>
        <v>0</v>
      </c>
      <c r="BH783" s="7">
        <f>IFERROR(VLOOKUP("1-Detraccion"&amp;Presupuestos[[#This Row],[ID DOCUMENTO]],BD_Pagos[],2,0),"")</f>
        <v>0</v>
      </c>
      <c r="BI783" s="3" t="str">
        <f>IFERROR(VLOOKUP("1-Detraccion"&amp;Presupuestos[[#This Row],[ID DOCUMENTO]],BD_Pagos[],3,0),"")</f>
        <v/>
      </c>
      <c r="BJ783" s="3">
        <f>IFERROR(VLOOKUP("1-Detraccion"&amp;Presupuestos[[#This Row],[ID DOCUMENTO]],BD_Pagos[],4,0),"")</f>
        <v>0</v>
      </c>
      <c r="BK783" s="6">
        <f>IF(IFERROR(VLOOKUP("1-Detraccion"&amp;Presupuestos[[#This Row],[ID DOCUMENTO]],BD_Pagos[],5,0),0)&gt;Presupuestos[[#This Row],[TOTAL SOLES]],Presupuestos[[#This Row],[TOTAL SOLES]],IFERROR(VLOOKUP("1-Detraccion"&amp;Presupuestos[[#This Row],[ID DOCUMENTO]],BD_Pagos[],5,0),0))</f>
        <v>0</v>
      </c>
      <c r="BL783" s="6">
        <f>IF(IFERROR(VLOOKUP("1-Detraccion"&amp;Presupuestos[[#This Row],[ID DOCUMENTO]],BD_Pagos[],6,0),0)&gt;Presupuestos[[#This Row],[TOTAL SOLES]],Presupuestos[[#This Row],[TOTAL SOLES]],IFERROR(VLOOKUP("1-Detraccion"&amp;Presupuestos[[#This Row],[ID DOCUMENTO]],BD_Pagos[],6,0),0))</f>
        <v>0</v>
      </c>
      <c r="BM783" s="37"/>
      <c r="BN783" s="3"/>
      <c r="BO783" s="3"/>
      <c r="BP783" s="6"/>
      <c r="BQ78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70.8</v>
      </c>
      <c r="BR783" s="23" t="str">
        <f>IF(Presupuestos[[#This Row],[SALDO ME-MN]]&gt;0,"PENDIENTE","CANCELADO")</f>
        <v>PENDIENTE</v>
      </c>
      <c r="BS783" s="23" t="str">
        <f>IF(COUNTIFS($U$4:$U782,Presupuestos[[#This Row],[ID DOCUMENTO]])&gt;=1,IF(B782=Presupuestos[[#This Row],[ID]],"OK","DOC. DUPLICADO"),"OK")</f>
        <v>OK</v>
      </c>
    </row>
    <row r="784" spans="2:71" ht="36" x14ac:dyDescent="0.25">
      <c r="B784" s="34">
        <f>IF(Presupuestos[[#This Row],[ID DOCUMENTO]]=U783,B783,IF(B783="ID",1,B783+1))</f>
        <v>755</v>
      </c>
      <c r="C784" s="2">
        <v>45870</v>
      </c>
      <c r="D784" s="2">
        <v>45870</v>
      </c>
      <c r="E784" s="3" t="s">
        <v>966</v>
      </c>
      <c r="F784" s="25" t="s">
        <v>35</v>
      </c>
      <c r="G784" s="25" t="s">
        <v>134</v>
      </c>
      <c r="H784" s="25" t="s">
        <v>97</v>
      </c>
      <c r="I784" s="36" t="str">
        <f>IFERROR(VLOOKUP(Presupuestos[[#This Row],[AREA]]&amp;Presupuestos[[#This Row],[CONCEPTO]]&amp;Presupuestos[[#This Row],[DESCRIPCION]],Tabla28[[Columna1]:[CÓDIGO NUEVO]],2,0),"")</f>
        <v>P0312001</v>
      </c>
      <c r="J784" s="3" t="s">
        <v>1844</v>
      </c>
      <c r="K784" s="3" t="s">
        <v>666</v>
      </c>
      <c r="L784" s="3" t="s">
        <v>1845</v>
      </c>
      <c r="M784" s="31" t="s">
        <v>1846</v>
      </c>
      <c r="N784" s="3"/>
      <c r="O784" s="3" t="s">
        <v>300</v>
      </c>
      <c r="P784" s="3" t="s">
        <v>132</v>
      </c>
      <c r="Q784" s="3" t="str">
        <f>IFERROR(VLOOKUP(Presupuestos[[#This Row],[CLASIFICACIÓN (N)]],Tabla17[],2,0),"")</f>
        <v>Gastos operativos</v>
      </c>
      <c r="R784" s="3" t="str">
        <f>IFERROR(VLOOKUP(Presupuestos[[#This Row],[CLASIFICACIÓN (N)]],Tabla17[],3,0),"")</f>
        <v>Operativo</v>
      </c>
      <c r="S784" s="3" t="s">
        <v>41</v>
      </c>
      <c r="T784" s="3" t="str">
        <f>IFERROR(VLOOKUP(Presupuestos[[#This Row],[ALMACEN]],Tabla5[],2,0),"")</f>
        <v>Lima</v>
      </c>
      <c r="U784" s="19" t="str">
        <f>IFERROR(VLOOKUP(Presupuestos[[#This Row],[TIPO DE DOCUMENTO]],Tipo_Documento[],2,0)&amp;Presupuestos[[#This Row],[SERIE]]&amp;Presupuestos[[#This Row],[NUMERO]]&amp;Presupuestos[[#This Row],[RUC]],"")</f>
        <v>01E001246120609764261</v>
      </c>
      <c r="V784" s="3" t="s">
        <v>120</v>
      </c>
      <c r="W784" s="7">
        <v>45880</v>
      </c>
      <c r="X784" s="7">
        <v>45880</v>
      </c>
      <c r="Y784" s="3" t="s">
        <v>668</v>
      </c>
      <c r="Z784" s="3">
        <v>2461</v>
      </c>
      <c r="AA784" s="3">
        <f>IFERROR(VLOOKUP(Presupuestos[[#This Row],[RAZON SOCIAL]],CHOOSE({1,2},Clientes_Proveedores[Razon Social],Clientes_Proveedores[Ruc / Dni]),2,0),"-")</f>
        <v>20609764261</v>
      </c>
      <c r="AB784" s="31" t="s">
        <v>1103</v>
      </c>
      <c r="AC784" s="3" t="s">
        <v>670</v>
      </c>
      <c r="AD784" s="5">
        <v>0.18</v>
      </c>
      <c r="AE784" s="6">
        <v>120</v>
      </c>
      <c r="AF784" s="6">
        <f>Presupuestos[[#This Row],[BASE]]*Presupuestos[[#This Row],[% IGV]]</f>
        <v>21.599999999999998</v>
      </c>
      <c r="AG784" s="22">
        <f>ROUND(SUM(Presupuestos[[#This Row],[BASE]:[IGV]]),2)</f>
        <v>141.6</v>
      </c>
      <c r="AH784" s="9" t="str">
        <f>IF(Presupuestos[[#This Row],[MONEDA]]="USD",VLOOKUP(Presupuestos[[#This Row],[FECHA DE EMISION]],Tipo_Cambio[],3,0),"")</f>
        <v/>
      </c>
      <c r="AI784" s="22">
        <f>IFERROR(ROUND(IF(Presupuestos[[#This Row],[MONEDA]]="PEN",Presupuestos[[#This Row],[TOTAL]],Presupuestos[[#This Row],[TOTAL]]*Presupuestos[[#This Row],[TIPO DE CAMBIO]]),2),"")</f>
        <v>141.6</v>
      </c>
      <c r="AJ784" s="5"/>
      <c r="AK784" s="33" t="s">
        <v>671</v>
      </c>
      <c r="AL784" s="5" t="s">
        <v>680</v>
      </c>
      <c r="AM784" s="23" t="s">
        <v>671</v>
      </c>
      <c r="AN784" s="23" t="s">
        <v>671</v>
      </c>
      <c r="AO784" s="7">
        <f>IFERROR(VLOOKUP("1-"&amp;Presupuestos[[#This Row],[ID DOCUMENTO]],BD_Pagos[],7,0),"")</f>
        <v>45890</v>
      </c>
      <c r="AP784" s="16" t="str">
        <f>IFERROR(VLOOKUP("1-"&amp;Presupuestos[[#This Row],[ID DOCUMENTO]],BD_Pagos[],8,0),"")</f>
        <v>B-BCP - Soles</v>
      </c>
      <c r="AQ784" s="17">
        <f>IFERROR(VLOOKUP("1-"&amp;Presupuestos[[#This Row],[ID DOCUMENTO]],BD_Pagos[],9,0),"")</f>
        <v>4888942</v>
      </c>
      <c r="AR784" s="54"/>
      <c r="AS784" s="7">
        <f>IFERROR(VLOOKUP("2-"&amp;Presupuestos[[#This Row],[ID DOCUMENTO]],BD_Pagos[],7,0),"")</f>
        <v>0</v>
      </c>
      <c r="AT784" s="16" t="str">
        <f>IFERROR(VLOOKUP("2-"&amp;Presupuestos[[#This Row],[ID DOCUMENTO]],BD_Pagos[],8,0),"")</f>
        <v/>
      </c>
      <c r="AU784" s="17">
        <f>IFERROR(VLOOKUP("2-"&amp;Presupuestos[[#This Row],[ID DOCUMENTO]],BD_Pagos[],9,0),"")</f>
        <v>0</v>
      </c>
      <c r="AV784" s="20">
        <f>IF(IFERROR(VLOOKUP("2-"&amp;Presupuestos[[#This Row],[ID DOCUMENTO]],BD_Pagos[],10,0),0)&gt;Presupuestos[[#This Row],[TOTAL SOLES]],Presupuestos[[#This Row],[TOTAL SOLES]],IFERROR(VLOOKUP("2-"&amp;Presupuestos[[#This Row],[ID DOCUMENTO]],BD_Pagos[],10,0),0))</f>
        <v>0</v>
      </c>
      <c r="AW784" s="7"/>
      <c r="AX784" s="16"/>
      <c r="AY784" s="17"/>
      <c r="AZ784" s="20"/>
      <c r="BA784" s="7"/>
      <c r="BB784" s="16"/>
      <c r="BC784" s="17"/>
      <c r="BD784" s="20"/>
      <c r="BE784" s="7">
        <f>IFERROR(VLOOKUP("5-"&amp;Presupuestos[[#This Row],[ID DOCUMENTO]],BD_Pagos[],7,0),"")</f>
        <v>0</v>
      </c>
      <c r="BF784" s="17">
        <f>IFERROR(VLOOKUP("5-"&amp;Presupuestos[[#This Row],[ID DOCUMENTO]],BD_Pagos[],9,0),"")</f>
        <v>0</v>
      </c>
      <c r="BG784" s="20">
        <f>IF(IFERROR(VLOOKUP("5-"&amp;Presupuestos[[#This Row],[ID DOCUMENTO]],BD_Pagos[],10,0),0)&gt;Presupuestos[[#This Row],[TOTAL SOLES]],Presupuestos[[#This Row],[TOTAL SOLES]],IFERROR(VLOOKUP("5-"&amp;Presupuestos[[#This Row],[ID DOCUMENTO]],BD_Pagos[],10,0),0))</f>
        <v>0</v>
      </c>
      <c r="BH784" s="7">
        <f>IFERROR(VLOOKUP("1-Detraccion"&amp;Presupuestos[[#This Row],[ID DOCUMENTO]],BD_Pagos[],2,0),"")</f>
        <v>0</v>
      </c>
      <c r="BI784" s="3" t="str">
        <f>IFERROR(VLOOKUP("1-Detraccion"&amp;Presupuestos[[#This Row],[ID DOCUMENTO]],BD_Pagos[],3,0),"")</f>
        <v/>
      </c>
      <c r="BJ784" s="3">
        <f>IFERROR(VLOOKUP("1-Detraccion"&amp;Presupuestos[[#This Row],[ID DOCUMENTO]],BD_Pagos[],4,0),"")</f>
        <v>0</v>
      </c>
      <c r="BK784" s="6">
        <f>IF(IFERROR(VLOOKUP("1-Detraccion"&amp;Presupuestos[[#This Row],[ID DOCUMENTO]],BD_Pagos[],5,0),0)&gt;Presupuestos[[#This Row],[TOTAL SOLES]],Presupuestos[[#This Row],[TOTAL SOLES]],IFERROR(VLOOKUP("1-Detraccion"&amp;Presupuestos[[#This Row],[ID DOCUMENTO]],BD_Pagos[],5,0),0))</f>
        <v>0</v>
      </c>
      <c r="BL784" s="6">
        <f>IF(IFERROR(VLOOKUP("1-Detraccion"&amp;Presupuestos[[#This Row],[ID DOCUMENTO]],BD_Pagos[],6,0),0)&gt;Presupuestos[[#This Row],[TOTAL SOLES]],Presupuestos[[#This Row],[TOTAL SOLES]],IFERROR(VLOOKUP("1-Detraccion"&amp;Presupuestos[[#This Row],[ID DOCUMENTO]],BD_Pagos[],6,0),0))</f>
        <v>0</v>
      </c>
      <c r="BM784" s="37"/>
      <c r="BN784" s="3"/>
      <c r="BO784" s="3"/>
      <c r="BP784" s="6"/>
      <c r="BQ78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141.6</v>
      </c>
      <c r="BR784" s="23" t="str">
        <f>IF(Presupuestos[[#This Row],[SALDO ME-MN]]&gt;0,"PENDIENTE","CANCELADO")</f>
        <v>PENDIENTE</v>
      </c>
      <c r="BS784" s="23" t="str">
        <f>IF(COUNTIFS($U$4:$U783,Presupuestos[[#This Row],[ID DOCUMENTO]])&gt;=1,IF(B783=Presupuestos[[#This Row],[ID]],"OK","DOC. DUPLICADO"),"OK")</f>
        <v>OK</v>
      </c>
    </row>
    <row r="785" spans="2:71" ht="36" x14ac:dyDescent="0.25">
      <c r="B785" s="34">
        <f>IF(Presupuestos[[#This Row],[ID DOCUMENTO]]=U784,B784,IF(B784="ID",1,B784+1))</f>
        <v>756</v>
      </c>
      <c r="C785" s="2">
        <v>45870</v>
      </c>
      <c r="D785" s="2">
        <v>45870</v>
      </c>
      <c r="E785" s="3" t="s">
        <v>966</v>
      </c>
      <c r="F785" s="25" t="s">
        <v>35</v>
      </c>
      <c r="G785" s="25" t="s">
        <v>134</v>
      </c>
      <c r="H785" s="25" t="s">
        <v>97</v>
      </c>
      <c r="I785" s="36" t="str">
        <f>IFERROR(VLOOKUP(Presupuestos[[#This Row],[AREA]]&amp;Presupuestos[[#This Row],[CONCEPTO]]&amp;Presupuestos[[#This Row],[DESCRIPCION]],Tabla28[[Columna1]:[CÓDIGO NUEVO]],2,0),"")</f>
        <v>P0312001</v>
      </c>
      <c r="J785" s="3" t="s">
        <v>1847</v>
      </c>
      <c r="K785" s="3" t="s">
        <v>666</v>
      </c>
      <c r="L785" s="3" t="s">
        <v>1848</v>
      </c>
      <c r="M785" s="31" t="s">
        <v>1849</v>
      </c>
      <c r="N785" s="3"/>
      <c r="O785" s="3" t="s">
        <v>300</v>
      </c>
      <c r="P785" s="3" t="s">
        <v>132</v>
      </c>
      <c r="Q785" s="3" t="str">
        <f>IFERROR(VLOOKUP(Presupuestos[[#This Row],[CLASIFICACIÓN (N)]],Tabla17[],2,0),"")</f>
        <v>Gastos operativos</v>
      </c>
      <c r="R785" s="3" t="str">
        <f>IFERROR(VLOOKUP(Presupuestos[[#This Row],[CLASIFICACIÓN (N)]],Tabla17[],3,0),"")</f>
        <v>Operativo</v>
      </c>
      <c r="S785" s="3" t="s">
        <v>41</v>
      </c>
      <c r="T785" s="3" t="str">
        <f>IFERROR(VLOOKUP(Presupuestos[[#This Row],[ALMACEN]],Tabla5[],2,0),"")</f>
        <v>Lima</v>
      </c>
      <c r="U785" s="19" t="str">
        <f>IFERROR(VLOOKUP(Presupuestos[[#This Row],[TIPO DE DOCUMENTO]],Tipo_Documento[],2,0)&amp;Presupuestos[[#This Row],[SERIE]]&amp;Presupuestos[[#This Row],[NUMERO]]&amp;Presupuestos[[#This Row],[RUC]],"")</f>
        <v>01E001246020609764261</v>
      </c>
      <c r="V785" s="3" t="s">
        <v>120</v>
      </c>
      <c r="W785" s="7">
        <v>45880</v>
      </c>
      <c r="X785" s="7">
        <v>45880</v>
      </c>
      <c r="Y785" s="3" t="s">
        <v>668</v>
      </c>
      <c r="Z785" s="3">
        <v>2460</v>
      </c>
      <c r="AA785" s="3">
        <f>IFERROR(VLOOKUP(Presupuestos[[#This Row],[RAZON SOCIAL]],CHOOSE({1,2},Clientes_Proveedores[Razon Social],Clientes_Proveedores[Ruc / Dni]),2,0),"-")</f>
        <v>20609764261</v>
      </c>
      <c r="AB785" s="31" t="s">
        <v>1103</v>
      </c>
      <c r="AC785" s="3" t="s">
        <v>670</v>
      </c>
      <c r="AD785" s="5">
        <v>0.18</v>
      </c>
      <c r="AE785" s="6">
        <v>90</v>
      </c>
      <c r="AF785" s="6">
        <f>Presupuestos[[#This Row],[BASE]]*Presupuestos[[#This Row],[% IGV]]</f>
        <v>16.2</v>
      </c>
      <c r="AG785" s="22">
        <f>ROUND(SUM(Presupuestos[[#This Row],[BASE]:[IGV]]),2)</f>
        <v>106.2</v>
      </c>
      <c r="AH785" s="9" t="str">
        <f>IF(Presupuestos[[#This Row],[MONEDA]]="USD",VLOOKUP(Presupuestos[[#This Row],[FECHA DE EMISION]],Tipo_Cambio[],3,0),"")</f>
        <v/>
      </c>
      <c r="AI785" s="22">
        <f>IFERROR(ROUND(IF(Presupuestos[[#This Row],[MONEDA]]="PEN",Presupuestos[[#This Row],[TOTAL]],Presupuestos[[#This Row],[TOTAL]]*Presupuestos[[#This Row],[TIPO DE CAMBIO]]),2),"")</f>
        <v>106.2</v>
      </c>
      <c r="AJ785" s="5"/>
      <c r="AK785" s="33" t="s">
        <v>671</v>
      </c>
      <c r="AL785" s="5" t="s">
        <v>680</v>
      </c>
      <c r="AM785" s="23" t="s">
        <v>671</v>
      </c>
      <c r="AN785" s="23" t="s">
        <v>671</v>
      </c>
      <c r="AO785" s="7">
        <f>IFERROR(VLOOKUP("1-"&amp;Presupuestos[[#This Row],[ID DOCUMENTO]],BD_Pagos[],7,0),"")</f>
        <v>45890</v>
      </c>
      <c r="AP785" s="16" t="str">
        <f>IFERROR(VLOOKUP("1-"&amp;Presupuestos[[#This Row],[ID DOCUMENTO]],BD_Pagos[],8,0),"")</f>
        <v>B-BCP - Soles</v>
      </c>
      <c r="AQ785" s="17">
        <f>IFERROR(VLOOKUP("1-"&amp;Presupuestos[[#This Row],[ID DOCUMENTO]],BD_Pagos[],9,0),"")</f>
        <v>4888942</v>
      </c>
      <c r="AR785" s="54"/>
      <c r="AS785" s="7">
        <f>IFERROR(VLOOKUP("2-"&amp;Presupuestos[[#This Row],[ID DOCUMENTO]],BD_Pagos[],7,0),"")</f>
        <v>0</v>
      </c>
      <c r="AT785" s="16" t="str">
        <f>IFERROR(VLOOKUP("2-"&amp;Presupuestos[[#This Row],[ID DOCUMENTO]],BD_Pagos[],8,0),"")</f>
        <v/>
      </c>
      <c r="AU785" s="17">
        <f>IFERROR(VLOOKUP("2-"&amp;Presupuestos[[#This Row],[ID DOCUMENTO]],BD_Pagos[],9,0),"")</f>
        <v>0</v>
      </c>
      <c r="AV785" s="20">
        <f>IF(IFERROR(VLOOKUP("2-"&amp;Presupuestos[[#This Row],[ID DOCUMENTO]],BD_Pagos[],10,0),0)&gt;Presupuestos[[#This Row],[TOTAL SOLES]],Presupuestos[[#This Row],[TOTAL SOLES]],IFERROR(VLOOKUP("2-"&amp;Presupuestos[[#This Row],[ID DOCUMENTO]],BD_Pagos[],10,0),0))</f>
        <v>0</v>
      </c>
      <c r="AW785" s="7"/>
      <c r="AX785" s="16"/>
      <c r="AY785" s="17"/>
      <c r="AZ785" s="20"/>
      <c r="BA785" s="7"/>
      <c r="BB785" s="16"/>
      <c r="BC785" s="17"/>
      <c r="BD785" s="20"/>
      <c r="BE785" s="7">
        <f>IFERROR(VLOOKUP("5-"&amp;Presupuestos[[#This Row],[ID DOCUMENTO]],BD_Pagos[],7,0),"")</f>
        <v>0</v>
      </c>
      <c r="BF785" s="17">
        <f>IFERROR(VLOOKUP("5-"&amp;Presupuestos[[#This Row],[ID DOCUMENTO]],BD_Pagos[],9,0),"")</f>
        <v>0</v>
      </c>
      <c r="BG785" s="20">
        <f>IF(IFERROR(VLOOKUP("5-"&amp;Presupuestos[[#This Row],[ID DOCUMENTO]],BD_Pagos[],10,0),0)&gt;Presupuestos[[#This Row],[TOTAL SOLES]],Presupuestos[[#This Row],[TOTAL SOLES]],IFERROR(VLOOKUP("5-"&amp;Presupuestos[[#This Row],[ID DOCUMENTO]],BD_Pagos[],10,0),0))</f>
        <v>0</v>
      </c>
      <c r="BH785" s="7">
        <f>IFERROR(VLOOKUP("1-Detraccion"&amp;Presupuestos[[#This Row],[ID DOCUMENTO]],BD_Pagos[],2,0),"")</f>
        <v>0</v>
      </c>
      <c r="BI785" s="3" t="str">
        <f>IFERROR(VLOOKUP("1-Detraccion"&amp;Presupuestos[[#This Row],[ID DOCUMENTO]],BD_Pagos[],3,0),"")</f>
        <v/>
      </c>
      <c r="BJ785" s="3">
        <f>IFERROR(VLOOKUP("1-Detraccion"&amp;Presupuestos[[#This Row],[ID DOCUMENTO]],BD_Pagos[],4,0),"")</f>
        <v>0</v>
      </c>
      <c r="BK785" s="6">
        <f>IF(IFERROR(VLOOKUP("1-Detraccion"&amp;Presupuestos[[#This Row],[ID DOCUMENTO]],BD_Pagos[],5,0),0)&gt;Presupuestos[[#This Row],[TOTAL SOLES]],Presupuestos[[#This Row],[TOTAL SOLES]],IFERROR(VLOOKUP("1-Detraccion"&amp;Presupuestos[[#This Row],[ID DOCUMENTO]],BD_Pagos[],5,0),0))</f>
        <v>0</v>
      </c>
      <c r="BL785" s="6">
        <f>IF(IFERROR(VLOOKUP("1-Detraccion"&amp;Presupuestos[[#This Row],[ID DOCUMENTO]],BD_Pagos[],6,0),0)&gt;Presupuestos[[#This Row],[TOTAL SOLES]],Presupuestos[[#This Row],[TOTAL SOLES]],IFERROR(VLOOKUP("1-Detraccion"&amp;Presupuestos[[#This Row],[ID DOCUMENTO]],BD_Pagos[],6,0),0))</f>
        <v>0</v>
      </c>
      <c r="BM785" s="37"/>
      <c r="BN785" s="3"/>
      <c r="BO785" s="3"/>
      <c r="BP785" s="6"/>
      <c r="BQ78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106.2</v>
      </c>
      <c r="BR785" s="23" t="str">
        <f>IF(Presupuestos[[#This Row],[SALDO ME-MN]]&gt;0,"PENDIENTE","CANCELADO")</f>
        <v>PENDIENTE</v>
      </c>
      <c r="BS785" s="23" t="str">
        <f>IF(COUNTIFS($U$4:$U784,Presupuestos[[#This Row],[ID DOCUMENTO]])&gt;=1,IF(B784=Presupuestos[[#This Row],[ID]],"OK","DOC. DUPLICADO"),"OK")</f>
        <v>OK</v>
      </c>
    </row>
    <row r="786" spans="2:71" ht="36" x14ac:dyDescent="0.25">
      <c r="B786" s="34">
        <f>IF(Presupuestos[[#This Row],[ID DOCUMENTO]]=U785,B785,IF(B785="ID",1,B785+1))</f>
        <v>757</v>
      </c>
      <c r="C786" s="2">
        <v>45874</v>
      </c>
      <c r="D786" s="2">
        <v>45874</v>
      </c>
      <c r="E786" s="3" t="s">
        <v>966</v>
      </c>
      <c r="F786" s="25" t="s">
        <v>35</v>
      </c>
      <c r="G786" s="25" t="s">
        <v>134</v>
      </c>
      <c r="H786" s="25" t="s">
        <v>97</v>
      </c>
      <c r="I786" s="36" t="str">
        <f>IFERROR(VLOOKUP(Presupuestos[[#This Row],[AREA]]&amp;Presupuestos[[#This Row],[CONCEPTO]]&amp;Presupuestos[[#This Row],[DESCRIPCION]],Tabla28[[Columna1]:[CÓDIGO NUEVO]],2,0),"")</f>
        <v>P0312001</v>
      </c>
      <c r="J786" s="3" t="s">
        <v>1850</v>
      </c>
      <c r="K786" s="3" t="s">
        <v>666</v>
      </c>
      <c r="L786" s="3" t="s">
        <v>1851</v>
      </c>
      <c r="M786" s="31" t="s">
        <v>1852</v>
      </c>
      <c r="N786" s="3"/>
      <c r="O786" s="3" t="s">
        <v>300</v>
      </c>
      <c r="P786" s="3" t="s">
        <v>132</v>
      </c>
      <c r="Q786" s="3" t="str">
        <f>IFERROR(VLOOKUP(Presupuestos[[#This Row],[CLASIFICACIÓN (N)]],Tabla17[],2,0),"")</f>
        <v>Gastos operativos</v>
      </c>
      <c r="R786" s="3" t="str">
        <f>IFERROR(VLOOKUP(Presupuestos[[#This Row],[CLASIFICACIÓN (N)]],Tabla17[],3,0),"")</f>
        <v>Operativo</v>
      </c>
      <c r="S786" s="3" t="s">
        <v>41</v>
      </c>
      <c r="T786" s="3" t="str">
        <f>IFERROR(VLOOKUP(Presupuestos[[#This Row],[ALMACEN]],Tabla5[],2,0),"")</f>
        <v>Lima</v>
      </c>
      <c r="U786" s="19" t="str">
        <f>IFERROR(VLOOKUP(Presupuestos[[#This Row],[TIPO DE DOCUMENTO]],Tipo_Documento[],2,0)&amp;Presupuestos[[#This Row],[SERIE]]&amp;Presupuestos[[#This Row],[NUMERO]]&amp;Presupuestos[[#This Row],[RUC]],"")</f>
        <v>01E001246820609764261</v>
      </c>
      <c r="V786" s="3" t="s">
        <v>120</v>
      </c>
      <c r="W786" s="7">
        <v>45880</v>
      </c>
      <c r="X786" s="7">
        <v>45880</v>
      </c>
      <c r="Y786" s="3" t="s">
        <v>668</v>
      </c>
      <c r="Z786" s="3">
        <v>2468</v>
      </c>
      <c r="AA786" s="3">
        <f>IFERROR(VLOOKUP(Presupuestos[[#This Row],[RAZON SOCIAL]],CHOOSE({1,2},Clientes_Proveedores[Razon Social],Clientes_Proveedores[Ruc / Dni]),2,0),"-")</f>
        <v>20609764261</v>
      </c>
      <c r="AB786" s="31" t="s">
        <v>1103</v>
      </c>
      <c r="AC786" s="3" t="s">
        <v>670</v>
      </c>
      <c r="AD786" s="5">
        <v>0.18</v>
      </c>
      <c r="AE786" s="6">
        <v>80</v>
      </c>
      <c r="AF786" s="6">
        <f>Presupuestos[[#This Row],[BASE]]*Presupuestos[[#This Row],[% IGV]]</f>
        <v>14.399999999999999</v>
      </c>
      <c r="AG786" s="22">
        <f>ROUND(SUM(Presupuestos[[#This Row],[BASE]:[IGV]]),2)</f>
        <v>94.4</v>
      </c>
      <c r="AH786" s="9" t="str">
        <f>IF(Presupuestos[[#This Row],[MONEDA]]="USD",VLOOKUP(Presupuestos[[#This Row],[FECHA DE EMISION]],Tipo_Cambio[],3,0),"")</f>
        <v/>
      </c>
      <c r="AI786" s="22">
        <f>IFERROR(ROUND(IF(Presupuestos[[#This Row],[MONEDA]]="PEN",Presupuestos[[#This Row],[TOTAL]],Presupuestos[[#This Row],[TOTAL]]*Presupuestos[[#This Row],[TIPO DE CAMBIO]]),2),"")</f>
        <v>94.4</v>
      </c>
      <c r="AJ786" s="5"/>
      <c r="AK786" s="33" t="s">
        <v>671</v>
      </c>
      <c r="AL786" s="5" t="s">
        <v>680</v>
      </c>
      <c r="AM786" s="23" t="s">
        <v>671</v>
      </c>
      <c r="AN786" s="23" t="s">
        <v>671</v>
      </c>
      <c r="AO786" s="7">
        <f>IFERROR(VLOOKUP("1-"&amp;Presupuestos[[#This Row],[ID DOCUMENTO]],BD_Pagos[],7,0),"")</f>
        <v>45890</v>
      </c>
      <c r="AP786" s="16" t="str">
        <f>IFERROR(VLOOKUP("1-"&amp;Presupuestos[[#This Row],[ID DOCUMENTO]],BD_Pagos[],8,0),"")</f>
        <v>B-BCP - Soles</v>
      </c>
      <c r="AQ786" s="17">
        <f>IFERROR(VLOOKUP("1-"&amp;Presupuestos[[#This Row],[ID DOCUMENTO]],BD_Pagos[],9,0),"")</f>
        <v>4888942</v>
      </c>
      <c r="AR786" s="54"/>
      <c r="AS786" s="7">
        <f>IFERROR(VLOOKUP("2-"&amp;Presupuestos[[#This Row],[ID DOCUMENTO]],BD_Pagos[],7,0),"")</f>
        <v>0</v>
      </c>
      <c r="AT786" s="16" t="str">
        <f>IFERROR(VLOOKUP("2-"&amp;Presupuestos[[#This Row],[ID DOCUMENTO]],BD_Pagos[],8,0),"")</f>
        <v/>
      </c>
      <c r="AU786" s="17">
        <f>IFERROR(VLOOKUP("2-"&amp;Presupuestos[[#This Row],[ID DOCUMENTO]],BD_Pagos[],9,0),"")</f>
        <v>0</v>
      </c>
      <c r="AV786" s="20">
        <f>IF(IFERROR(VLOOKUP("2-"&amp;Presupuestos[[#This Row],[ID DOCUMENTO]],BD_Pagos[],10,0),0)&gt;Presupuestos[[#This Row],[TOTAL SOLES]],Presupuestos[[#This Row],[TOTAL SOLES]],IFERROR(VLOOKUP("2-"&amp;Presupuestos[[#This Row],[ID DOCUMENTO]],BD_Pagos[],10,0),0))</f>
        <v>0</v>
      </c>
      <c r="AW786" s="7"/>
      <c r="AX786" s="16"/>
      <c r="AY786" s="17"/>
      <c r="AZ786" s="20"/>
      <c r="BA786" s="7"/>
      <c r="BB786" s="16"/>
      <c r="BC786" s="17"/>
      <c r="BD786" s="20"/>
      <c r="BE786" s="7">
        <f>IFERROR(VLOOKUP("5-"&amp;Presupuestos[[#This Row],[ID DOCUMENTO]],BD_Pagos[],7,0),"")</f>
        <v>0</v>
      </c>
      <c r="BF786" s="17">
        <f>IFERROR(VLOOKUP("5-"&amp;Presupuestos[[#This Row],[ID DOCUMENTO]],BD_Pagos[],9,0),"")</f>
        <v>0</v>
      </c>
      <c r="BG786" s="20">
        <f>IF(IFERROR(VLOOKUP("5-"&amp;Presupuestos[[#This Row],[ID DOCUMENTO]],BD_Pagos[],10,0),0)&gt;Presupuestos[[#This Row],[TOTAL SOLES]],Presupuestos[[#This Row],[TOTAL SOLES]],IFERROR(VLOOKUP("5-"&amp;Presupuestos[[#This Row],[ID DOCUMENTO]],BD_Pagos[],10,0),0))</f>
        <v>0</v>
      </c>
      <c r="BH786" s="7">
        <f>IFERROR(VLOOKUP("1-Detraccion"&amp;Presupuestos[[#This Row],[ID DOCUMENTO]],BD_Pagos[],2,0),"")</f>
        <v>0</v>
      </c>
      <c r="BI786" s="3" t="str">
        <f>IFERROR(VLOOKUP("1-Detraccion"&amp;Presupuestos[[#This Row],[ID DOCUMENTO]],BD_Pagos[],3,0),"")</f>
        <v/>
      </c>
      <c r="BJ786" s="3">
        <f>IFERROR(VLOOKUP("1-Detraccion"&amp;Presupuestos[[#This Row],[ID DOCUMENTO]],BD_Pagos[],4,0),"")</f>
        <v>0</v>
      </c>
      <c r="BK786" s="6">
        <f>IF(IFERROR(VLOOKUP("1-Detraccion"&amp;Presupuestos[[#This Row],[ID DOCUMENTO]],BD_Pagos[],5,0),0)&gt;Presupuestos[[#This Row],[TOTAL SOLES]],Presupuestos[[#This Row],[TOTAL SOLES]],IFERROR(VLOOKUP("1-Detraccion"&amp;Presupuestos[[#This Row],[ID DOCUMENTO]],BD_Pagos[],5,0),0))</f>
        <v>0</v>
      </c>
      <c r="BL786" s="6">
        <f>IF(IFERROR(VLOOKUP("1-Detraccion"&amp;Presupuestos[[#This Row],[ID DOCUMENTO]],BD_Pagos[],6,0),0)&gt;Presupuestos[[#This Row],[TOTAL SOLES]],Presupuestos[[#This Row],[TOTAL SOLES]],IFERROR(VLOOKUP("1-Detraccion"&amp;Presupuestos[[#This Row],[ID DOCUMENTO]],BD_Pagos[],6,0),0))</f>
        <v>0</v>
      </c>
      <c r="BM786" s="37"/>
      <c r="BN786" s="3"/>
      <c r="BO786" s="3"/>
      <c r="BP786" s="6"/>
      <c r="BQ78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94.4</v>
      </c>
      <c r="BR786" s="23" t="str">
        <f>IF(Presupuestos[[#This Row],[SALDO ME-MN]]&gt;0,"PENDIENTE","CANCELADO")</f>
        <v>PENDIENTE</v>
      </c>
      <c r="BS786" s="23" t="str">
        <f>IF(COUNTIFS($U$4:$U785,Presupuestos[[#This Row],[ID DOCUMENTO]])&gt;=1,IF(B785=Presupuestos[[#This Row],[ID]],"OK","DOC. DUPLICADO"),"OK")</f>
        <v>OK</v>
      </c>
    </row>
    <row r="787" spans="2:71" ht="36" x14ac:dyDescent="0.25">
      <c r="B787" s="34">
        <f>IF(Presupuestos[[#This Row],[ID DOCUMENTO]]=U786,B786,IF(B786="ID",1,B786+1))</f>
        <v>758</v>
      </c>
      <c r="C787" s="2">
        <v>45876</v>
      </c>
      <c r="D787" s="2">
        <v>45876</v>
      </c>
      <c r="E787" s="3" t="s">
        <v>966</v>
      </c>
      <c r="F787" s="25" t="s">
        <v>35</v>
      </c>
      <c r="G787" s="25" t="s">
        <v>134</v>
      </c>
      <c r="H787" s="25" t="s">
        <v>97</v>
      </c>
      <c r="I787" s="36" t="str">
        <f>IFERROR(VLOOKUP(Presupuestos[[#This Row],[AREA]]&amp;Presupuestos[[#This Row],[CONCEPTO]]&amp;Presupuestos[[#This Row],[DESCRIPCION]],Tabla28[[Columna1]:[CÓDIGO NUEVO]],2,0),"")</f>
        <v>P0312001</v>
      </c>
      <c r="J787" s="3" t="s">
        <v>1853</v>
      </c>
      <c r="K787" s="3" t="s">
        <v>666</v>
      </c>
      <c r="L787" s="3" t="s">
        <v>1854</v>
      </c>
      <c r="M787" s="31" t="s">
        <v>1855</v>
      </c>
      <c r="N787" s="3"/>
      <c r="O787" s="3" t="s">
        <v>300</v>
      </c>
      <c r="P787" s="3" t="s">
        <v>132</v>
      </c>
      <c r="Q787" s="3" t="str">
        <f>IFERROR(VLOOKUP(Presupuestos[[#This Row],[CLASIFICACIÓN (N)]],Tabla17[],2,0),"")</f>
        <v>Gastos operativos</v>
      </c>
      <c r="R787" s="3" t="str">
        <f>IFERROR(VLOOKUP(Presupuestos[[#This Row],[CLASIFICACIÓN (N)]],Tabla17[],3,0),"")</f>
        <v>Operativo</v>
      </c>
      <c r="S787" s="3" t="s">
        <v>41</v>
      </c>
      <c r="T787" s="3" t="str">
        <f>IFERROR(VLOOKUP(Presupuestos[[#This Row],[ALMACEN]],Tabla5[],2,0),"")</f>
        <v>Lima</v>
      </c>
      <c r="U787" s="19" t="str">
        <f>IFERROR(VLOOKUP(Presupuestos[[#This Row],[TIPO DE DOCUMENTO]],Tipo_Documento[],2,0)&amp;Presupuestos[[#This Row],[SERIE]]&amp;Presupuestos[[#This Row],[NUMERO]]&amp;Presupuestos[[#This Row],[RUC]],"")</f>
        <v>01E001247020609764261</v>
      </c>
      <c r="V787" s="3" t="s">
        <v>120</v>
      </c>
      <c r="W787" s="7">
        <v>45880</v>
      </c>
      <c r="X787" s="7">
        <v>45880</v>
      </c>
      <c r="Y787" s="3" t="s">
        <v>668</v>
      </c>
      <c r="Z787" s="3">
        <v>2470</v>
      </c>
      <c r="AA787" s="3">
        <f>IFERROR(VLOOKUP(Presupuestos[[#This Row],[RAZON SOCIAL]],CHOOSE({1,2},Clientes_Proveedores[Razon Social],Clientes_Proveedores[Ruc / Dni]),2,0),"-")</f>
        <v>20609764261</v>
      </c>
      <c r="AB787" s="31" t="s">
        <v>1103</v>
      </c>
      <c r="AC787" s="3" t="s">
        <v>670</v>
      </c>
      <c r="AD787" s="5">
        <v>0.18</v>
      </c>
      <c r="AE787" s="6">
        <v>60</v>
      </c>
      <c r="AF787" s="6">
        <f>Presupuestos[[#This Row],[BASE]]*Presupuestos[[#This Row],[% IGV]]</f>
        <v>10.799999999999999</v>
      </c>
      <c r="AG787" s="22">
        <f>ROUND(SUM(Presupuestos[[#This Row],[BASE]:[IGV]]),2)</f>
        <v>70.8</v>
      </c>
      <c r="AH787" s="9" t="str">
        <f>IF(Presupuestos[[#This Row],[MONEDA]]="USD",VLOOKUP(Presupuestos[[#This Row],[FECHA DE EMISION]],Tipo_Cambio[],3,0),"")</f>
        <v/>
      </c>
      <c r="AI787" s="22">
        <f>IFERROR(ROUND(IF(Presupuestos[[#This Row],[MONEDA]]="PEN",Presupuestos[[#This Row],[TOTAL]],Presupuestos[[#This Row],[TOTAL]]*Presupuestos[[#This Row],[TIPO DE CAMBIO]]),2),"")</f>
        <v>70.8</v>
      </c>
      <c r="AJ787" s="5"/>
      <c r="AK787" s="33" t="s">
        <v>671</v>
      </c>
      <c r="AL787" s="5" t="s">
        <v>680</v>
      </c>
      <c r="AM787" s="23" t="s">
        <v>671</v>
      </c>
      <c r="AN787" s="23" t="s">
        <v>671</v>
      </c>
      <c r="AO787" s="7">
        <f>IFERROR(VLOOKUP("1-"&amp;Presupuestos[[#This Row],[ID DOCUMENTO]],BD_Pagos[],7,0),"")</f>
        <v>45890</v>
      </c>
      <c r="AP787" s="16" t="str">
        <f>IFERROR(VLOOKUP("1-"&amp;Presupuestos[[#This Row],[ID DOCUMENTO]],BD_Pagos[],8,0),"")</f>
        <v>B-BCP - Soles</v>
      </c>
      <c r="AQ787" s="17">
        <f>IFERROR(VLOOKUP("1-"&amp;Presupuestos[[#This Row],[ID DOCUMENTO]],BD_Pagos[],9,0),"")</f>
        <v>4818029</v>
      </c>
      <c r="AR787" s="54"/>
      <c r="AS787" s="7">
        <f>IFERROR(VLOOKUP("2-"&amp;Presupuestos[[#This Row],[ID DOCUMENTO]],BD_Pagos[],7,0),"")</f>
        <v>0</v>
      </c>
      <c r="AT787" s="16" t="str">
        <f>IFERROR(VLOOKUP("2-"&amp;Presupuestos[[#This Row],[ID DOCUMENTO]],BD_Pagos[],8,0),"")</f>
        <v/>
      </c>
      <c r="AU787" s="17">
        <f>IFERROR(VLOOKUP("2-"&amp;Presupuestos[[#This Row],[ID DOCUMENTO]],BD_Pagos[],9,0),"")</f>
        <v>0</v>
      </c>
      <c r="AV787" s="20">
        <f>IF(IFERROR(VLOOKUP("2-"&amp;Presupuestos[[#This Row],[ID DOCUMENTO]],BD_Pagos[],10,0),0)&gt;Presupuestos[[#This Row],[TOTAL SOLES]],Presupuestos[[#This Row],[TOTAL SOLES]],IFERROR(VLOOKUP("2-"&amp;Presupuestos[[#This Row],[ID DOCUMENTO]],BD_Pagos[],10,0),0))</f>
        <v>0</v>
      </c>
      <c r="AW787" s="7"/>
      <c r="AX787" s="16"/>
      <c r="AY787" s="17"/>
      <c r="AZ787" s="20"/>
      <c r="BA787" s="7"/>
      <c r="BB787" s="16"/>
      <c r="BC787" s="17"/>
      <c r="BD787" s="20"/>
      <c r="BE787" s="7">
        <f>IFERROR(VLOOKUP("5-"&amp;Presupuestos[[#This Row],[ID DOCUMENTO]],BD_Pagos[],7,0),"")</f>
        <v>0</v>
      </c>
      <c r="BF787" s="17">
        <f>IFERROR(VLOOKUP("5-"&amp;Presupuestos[[#This Row],[ID DOCUMENTO]],BD_Pagos[],9,0),"")</f>
        <v>0</v>
      </c>
      <c r="BG787" s="20">
        <f>IF(IFERROR(VLOOKUP("5-"&amp;Presupuestos[[#This Row],[ID DOCUMENTO]],BD_Pagos[],10,0),0)&gt;Presupuestos[[#This Row],[TOTAL SOLES]],Presupuestos[[#This Row],[TOTAL SOLES]],IFERROR(VLOOKUP("5-"&amp;Presupuestos[[#This Row],[ID DOCUMENTO]],BD_Pagos[],10,0),0))</f>
        <v>0</v>
      </c>
      <c r="BH787" s="7">
        <f>IFERROR(VLOOKUP("1-Detraccion"&amp;Presupuestos[[#This Row],[ID DOCUMENTO]],BD_Pagos[],2,0),"")</f>
        <v>0</v>
      </c>
      <c r="BI787" s="3" t="str">
        <f>IFERROR(VLOOKUP("1-Detraccion"&amp;Presupuestos[[#This Row],[ID DOCUMENTO]],BD_Pagos[],3,0),"")</f>
        <v/>
      </c>
      <c r="BJ787" s="3">
        <f>IFERROR(VLOOKUP("1-Detraccion"&amp;Presupuestos[[#This Row],[ID DOCUMENTO]],BD_Pagos[],4,0),"")</f>
        <v>0</v>
      </c>
      <c r="BK787" s="6">
        <f>IF(IFERROR(VLOOKUP("1-Detraccion"&amp;Presupuestos[[#This Row],[ID DOCUMENTO]],BD_Pagos[],5,0),0)&gt;Presupuestos[[#This Row],[TOTAL SOLES]],Presupuestos[[#This Row],[TOTAL SOLES]],IFERROR(VLOOKUP("1-Detraccion"&amp;Presupuestos[[#This Row],[ID DOCUMENTO]],BD_Pagos[],5,0),0))</f>
        <v>0</v>
      </c>
      <c r="BL787" s="6">
        <f>IF(IFERROR(VLOOKUP("1-Detraccion"&amp;Presupuestos[[#This Row],[ID DOCUMENTO]],BD_Pagos[],6,0),0)&gt;Presupuestos[[#This Row],[TOTAL SOLES]],Presupuestos[[#This Row],[TOTAL SOLES]],IFERROR(VLOOKUP("1-Detraccion"&amp;Presupuestos[[#This Row],[ID DOCUMENTO]],BD_Pagos[],6,0),0))</f>
        <v>0</v>
      </c>
      <c r="BM787" s="37"/>
      <c r="BN787" s="3"/>
      <c r="BO787" s="3"/>
      <c r="BP787" s="6"/>
      <c r="BQ78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70.8</v>
      </c>
      <c r="BR787" s="23" t="str">
        <f>IF(Presupuestos[[#This Row],[SALDO ME-MN]]&gt;0,"PENDIENTE","CANCELADO")</f>
        <v>PENDIENTE</v>
      </c>
      <c r="BS787" s="23" t="str">
        <f>IF(COUNTIFS($U$4:$U786,Presupuestos[[#This Row],[ID DOCUMENTO]])&gt;=1,IF(B786=Presupuestos[[#This Row],[ID]],"OK","DOC. DUPLICADO"),"OK")</f>
        <v>OK</v>
      </c>
    </row>
    <row r="788" spans="2:71" ht="36" x14ac:dyDescent="0.25">
      <c r="B788" s="34">
        <f>IF(Presupuestos[[#This Row],[ID DOCUMENTO]]=U787,B787,IF(B787="ID",1,B787+1))</f>
        <v>759</v>
      </c>
      <c r="C788" s="2">
        <v>45882</v>
      </c>
      <c r="D788" s="2">
        <v>45882</v>
      </c>
      <c r="E788" s="3" t="s">
        <v>966</v>
      </c>
      <c r="F788" s="25" t="s">
        <v>35</v>
      </c>
      <c r="G788" s="25" t="s">
        <v>134</v>
      </c>
      <c r="H788" s="25" t="s">
        <v>97</v>
      </c>
      <c r="I788" s="36" t="str">
        <f>IFERROR(VLOOKUP(Presupuestos[[#This Row],[AREA]]&amp;Presupuestos[[#This Row],[CONCEPTO]]&amp;Presupuestos[[#This Row],[DESCRIPCION]],Tabla28[[Columna1]:[CÓDIGO NUEVO]],2,0),"")</f>
        <v>P0312001</v>
      </c>
      <c r="J788" s="3" t="s">
        <v>1856</v>
      </c>
      <c r="K788" s="3" t="s">
        <v>666</v>
      </c>
      <c r="L788" s="3" t="s">
        <v>1857</v>
      </c>
      <c r="M788" s="31" t="s">
        <v>1858</v>
      </c>
      <c r="N788" s="3"/>
      <c r="O788" s="3" t="s">
        <v>300</v>
      </c>
      <c r="P788" s="3" t="s">
        <v>132</v>
      </c>
      <c r="Q788" s="3" t="str">
        <f>IFERROR(VLOOKUP(Presupuestos[[#This Row],[CLASIFICACIÓN (N)]],Tabla17[],2,0),"")</f>
        <v>Gastos operativos</v>
      </c>
      <c r="R788" s="3" t="str">
        <f>IFERROR(VLOOKUP(Presupuestos[[#This Row],[CLASIFICACIÓN (N)]],Tabla17[],3,0),"")</f>
        <v>Operativo</v>
      </c>
      <c r="S788" s="3" t="s">
        <v>41</v>
      </c>
      <c r="T788" s="3" t="str">
        <f>IFERROR(VLOOKUP(Presupuestos[[#This Row],[ALMACEN]],Tabla5[],2,0),"")</f>
        <v>Lima</v>
      </c>
      <c r="U788" s="19" t="str">
        <f>IFERROR(VLOOKUP(Presupuestos[[#This Row],[TIPO DE DOCUMENTO]],Tipo_Documento[],2,0)&amp;Presupuestos[[#This Row],[SERIE]]&amp;Presupuestos[[#This Row],[NUMERO]]&amp;Presupuestos[[#This Row],[RUC]],"")</f>
        <v>01E001527010425371652</v>
      </c>
      <c r="V788" s="3" t="s">
        <v>120</v>
      </c>
      <c r="W788" s="7">
        <v>45883</v>
      </c>
      <c r="X788" s="7">
        <v>45883</v>
      </c>
      <c r="Y788" s="3" t="s">
        <v>668</v>
      </c>
      <c r="Z788" s="3">
        <v>5270</v>
      </c>
      <c r="AA788" s="3">
        <f>IFERROR(VLOOKUP(Presupuestos[[#This Row],[RAZON SOCIAL]],CHOOSE({1,2},Clientes_Proveedores[Razon Social],Clientes_Proveedores[Ruc / Dni]),2,0),"-")</f>
        <v>10425371652</v>
      </c>
      <c r="AB788" s="31" t="s">
        <v>1023</v>
      </c>
      <c r="AC788" s="3" t="s">
        <v>670</v>
      </c>
      <c r="AD788" s="5">
        <v>0.18</v>
      </c>
      <c r="AE788" s="6">
        <v>50</v>
      </c>
      <c r="AF788" s="6">
        <f>Presupuestos[[#This Row],[BASE]]*Presupuestos[[#This Row],[% IGV]]</f>
        <v>9</v>
      </c>
      <c r="AG788" s="22">
        <f>ROUND(SUM(Presupuestos[[#This Row],[BASE]:[IGV]]),2)</f>
        <v>59</v>
      </c>
      <c r="AH788" s="9" t="str">
        <f>IF(Presupuestos[[#This Row],[MONEDA]]="USD",VLOOKUP(Presupuestos[[#This Row],[FECHA DE EMISION]],Tipo_Cambio[],3,0),"")</f>
        <v/>
      </c>
      <c r="AI788" s="22">
        <f>IFERROR(ROUND(IF(Presupuestos[[#This Row],[MONEDA]]="PEN",Presupuestos[[#This Row],[TOTAL]],Presupuestos[[#This Row],[TOTAL]]*Presupuestos[[#This Row],[TIPO DE CAMBIO]]),2),"")</f>
        <v>59</v>
      </c>
      <c r="AJ788" s="5"/>
      <c r="AK788" s="33" t="s">
        <v>671</v>
      </c>
      <c r="AL788" s="5" t="s">
        <v>680</v>
      </c>
      <c r="AM788" s="23" t="s">
        <v>671</v>
      </c>
      <c r="AN788" s="23" t="s">
        <v>671</v>
      </c>
      <c r="AO788" s="7">
        <f>IFERROR(VLOOKUP("1-"&amp;Presupuestos[[#This Row],[ID DOCUMENTO]],BD_Pagos[],7,0),"")</f>
        <v>45890</v>
      </c>
      <c r="AP788" s="16" t="str">
        <f>IFERROR(VLOOKUP("1-"&amp;Presupuestos[[#This Row],[ID DOCUMENTO]],BD_Pagos[],8,0),"")</f>
        <v>B-BCP - Soles</v>
      </c>
      <c r="AQ788" s="17">
        <f>IFERROR(VLOOKUP("1-"&amp;Presupuestos[[#This Row],[ID DOCUMENTO]],BD_Pagos[],9,0),"")</f>
        <v>4888942</v>
      </c>
      <c r="AR788" s="54"/>
      <c r="AS788" s="7">
        <f>IFERROR(VLOOKUP("2-"&amp;Presupuestos[[#This Row],[ID DOCUMENTO]],BD_Pagos[],7,0),"")</f>
        <v>0</v>
      </c>
      <c r="AT788" s="16" t="str">
        <f>IFERROR(VLOOKUP("2-"&amp;Presupuestos[[#This Row],[ID DOCUMENTO]],BD_Pagos[],8,0),"")</f>
        <v/>
      </c>
      <c r="AU788" s="17">
        <f>IFERROR(VLOOKUP("2-"&amp;Presupuestos[[#This Row],[ID DOCUMENTO]],BD_Pagos[],9,0),"")</f>
        <v>0</v>
      </c>
      <c r="AV788" s="20">
        <f>IF(IFERROR(VLOOKUP("2-"&amp;Presupuestos[[#This Row],[ID DOCUMENTO]],BD_Pagos[],10,0),0)&gt;Presupuestos[[#This Row],[TOTAL SOLES]],Presupuestos[[#This Row],[TOTAL SOLES]],IFERROR(VLOOKUP("2-"&amp;Presupuestos[[#This Row],[ID DOCUMENTO]],BD_Pagos[],10,0),0))</f>
        <v>0</v>
      </c>
      <c r="AW788" s="7"/>
      <c r="AX788" s="16"/>
      <c r="AY788" s="17"/>
      <c r="AZ788" s="20"/>
      <c r="BA788" s="7"/>
      <c r="BB788" s="16"/>
      <c r="BC788" s="17"/>
      <c r="BD788" s="20"/>
      <c r="BE788" s="7">
        <f>IFERROR(VLOOKUP("5-"&amp;Presupuestos[[#This Row],[ID DOCUMENTO]],BD_Pagos[],7,0),"")</f>
        <v>0</v>
      </c>
      <c r="BF788" s="17">
        <f>IFERROR(VLOOKUP("5-"&amp;Presupuestos[[#This Row],[ID DOCUMENTO]],BD_Pagos[],9,0),"")</f>
        <v>0</v>
      </c>
      <c r="BG788" s="20">
        <f>IF(IFERROR(VLOOKUP("5-"&amp;Presupuestos[[#This Row],[ID DOCUMENTO]],BD_Pagos[],10,0),0)&gt;Presupuestos[[#This Row],[TOTAL SOLES]],Presupuestos[[#This Row],[TOTAL SOLES]],IFERROR(VLOOKUP("5-"&amp;Presupuestos[[#This Row],[ID DOCUMENTO]],BD_Pagos[],10,0),0))</f>
        <v>0</v>
      </c>
      <c r="BH788" s="7">
        <f>IFERROR(VLOOKUP("1-Detraccion"&amp;Presupuestos[[#This Row],[ID DOCUMENTO]],BD_Pagos[],2,0),"")</f>
        <v>0</v>
      </c>
      <c r="BI788" s="3" t="str">
        <f>IFERROR(VLOOKUP("1-Detraccion"&amp;Presupuestos[[#This Row],[ID DOCUMENTO]],BD_Pagos[],3,0),"")</f>
        <v/>
      </c>
      <c r="BJ788" s="3">
        <f>IFERROR(VLOOKUP("1-Detraccion"&amp;Presupuestos[[#This Row],[ID DOCUMENTO]],BD_Pagos[],4,0),"")</f>
        <v>0</v>
      </c>
      <c r="BK788" s="6">
        <f>IF(IFERROR(VLOOKUP("1-Detraccion"&amp;Presupuestos[[#This Row],[ID DOCUMENTO]],BD_Pagos[],5,0),0)&gt;Presupuestos[[#This Row],[TOTAL SOLES]],Presupuestos[[#This Row],[TOTAL SOLES]],IFERROR(VLOOKUP("1-Detraccion"&amp;Presupuestos[[#This Row],[ID DOCUMENTO]],BD_Pagos[],5,0),0))</f>
        <v>0</v>
      </c>
      <c r="BL788" s="6">
        <f>IF(IFERROR(VLOOKUP("1-Detraccion"&amp;Presupuestos[[#This Row],[ID DOCUMENTO]],BD_Pagos[],6,0),0)&gt;Presupuestos[[#This Row],[TOTAL SOLES]],Presupuestos[[#This Row],[TOTAL SOLES]],IFERROR(VLOOKUP("1-Detraccion"&amp;Presupuestos[[#This Row],[ID DOCUMENTO]],BD_Pagos[],6,0),0))</f>
        <v>0</v>
      </c>
      <c r="BM788" s="37"/>
      <c r="BN788" s="3"/>
      <c r="BO788" s="3"/>
      <c r="BP788" s="6"/>
      <c r="BQ78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59</v>
      </c>
      <c r="BR788" s="23" t="str">
        <f>IF(Presupuestos[[#This Row],[SALDO ME-MN]]&gt;0,"PENDIENTE","CANCELADO")</f>
        <v>PENDIENTE</v>
      </c>
      <c r="BS788" s="23" t="str">
        <f>IF(COUNTIFS($U$4:$U787,Presupuestos[[#This Row],[ID DOCUMENTO]])&gt;=1,IF(B787=Presupuestos[[#This Row],[ID]],"OK","DOC. DUPLICADO"),"OK")</f>
        <v>OK</v>
      </c>
    </row>
    <row r="789" spans="2:71" ht="48" x14ac:dyDescent="0.25">
      <c r="B789" s="34">
        <f>IF(Presupuestos[[#This Row],[ID DOCUMENTO]]=U788,B788,IF(B788="ID",1,B788+1))</f>
        <v>760</v>
      </c>
      <c r="C789" s="2">
        <v>45882</v>
      </c>
      <c r="D789" s="2">
        <v>45882</v>
      </c>
      <c r="E789" s="3" t="s">
        <v>966</v>
      </c>
      <c r="F789" s="25" t="s">
        <v>27</v>
      </c>
      <c r="G789" s="25" t="s">
        <v>118</v>
      </c>
      <c r="H789" s="25" t="s">
        <v>107</v>
      </c>
      <c r="I789" s="36" t="str">
        <f>IFERROR(VLOOKUP(Presupuestos[[#This Row],[AREA]]&amp;Presupuestos[[#This Row],[CONCEPTO]]&amp;Presupuestos[[#This Row],[DESCRIPCION]],Tabla28[[Columna1]:[CÓDIGO NUEVO]],2,0),"")</f>
        <v>P0205002</v>
      </c>
      <c r="J789" s="3" t="s">
        <v>1859</v>
      </c>
      <c r="K789" s="3" t="s">
        <v>1860</v>
      </c>
      <c r="L789" s="3" t="s">
        <v>1861</v>
      </c>
      <c r="M789" s="31" t="s">
        <v>1862</v>
      </c>
      <c r="N789" s="3"/>
      <c r="O789" s="3" t="s">
        <v>308</v>
      </c>
      <c r="P789" s="3" t="s">
        <v>132</v>
      </c>
      <c r="Q789" s="3" t="str">
        <f>IFERROR(VLOOKUP(Presupuestos[[#This Row],[CLASIFICACIÓN (N)]],Tabla17[],2,0),"")</f>
        <v>Gastos operativos</v>
      </c>
      <c r="R789" s="3" t="str">
        <f>IFERROR(VLOOKUP(Presupuestos[[#This Row],[CLASIFICACIÓN (N)]],Tabla17[],3,0),"")</f>
        <v>Operativo</v>
      </c>
      <c r="S789" s="3" t="s">
        <v>41</v>
      </c>
      <c r="T789" s="3" t="str">
        <f>IFERROR(VLOOKUP(Presupuestos[[#This Row],[ALMACEN]],Tabla5[],2,0),"")</f>
        <v>Lima</v>
      </c>
      <c r="U789" s="19" t="str">
        <f>IFERROR(VLOOKUP(Presupuestos[[#This Row],[TIPO DE DOCUMENTO]],Tipo_Documento[],2,0)&amp;Presupuestos[[#This Row],[SERIE]]&amp;Presupuestos[[#This Row],[NUMERO]]&amp;Presupuestos[[#This Row],[RUC]],"")</f>
        <v>01E0015910410687491</v>
      </c>
      <c r="V789" s="3" t="s">
        <v>120</v>
      </c>
      <c r="W789" s="7">
        <v>45882</v>
      </c>
      <c r="X789" s="7">
        <v>45884</v>
      </c>
      <c r="Y789" s="3" t="s">
        <v>668</v>
      </c>
      <c r="Z789" s="3">
        <v>59</v>
      </c>
      <c r="AA789" s="3">
        <f>IFERROR(VLOOKUP(Presupuestos[[#This Row],[RAZON SOCIAL]],CHOOSE({1,2},Clientes_Proveedores[Razon Social],Clientes_Proveedores[Ruc / Dni]),2,0),"-")</f>
        <v>10410687491</v>
      </c>
      <c r="AB789" s="31" t="s">
        <v>1005</v>
      </c>
      <c r="AC789" s="3" t="s">
        <v>670</v>
      </c>
      <c r="AD789" s="5">
        <v>0.18</v>
      </c>
      <c r="AE789" s="6">
        <v>450</v>
      </c>
      <c r="AF789" s="6">
        <f>Presupuestos[[#This Row],[BASE]]*Presupuestos[[#This Row],[% IGV]]</f>
        <v>81</v>
      </c>
      <c r="AG789" s="22">
        <f>ROUND(SUM(Presupuestos[[#This Row],[BASE]:[IGV]]),2)</f>
        <v>531</v>
      </c>
      <c r="AH789" s="9" t="str">
        <f>IF(Presupuestos[[#This Row],[MONEDA]]="USD",VLOOKUP(Presupuestos[[#This Row],[FECHA DE EMISION]],Tipo_Cambio[],3,0),"")</f>
        <v/>
      </c>
      <c r="AI789" s="22">
        <f>IFERROR(ROUND(IF(Presupuestos[[#This Row],[MONEDA]]="PEN",Presupuestos[[#This Row],[TOTAL]],Presupuestos[[#This Row],[TOTAL]]*Presupuestos[[#This Row],[TIPO DE CAMBIO]]),2),"")</f>
        <v>531</v>
      </c>
      <c r="AJ789" s="5">
        <v>0.04</v>
      </c>
      <c r="AK789" s="33" t="s">
        <v>671</v>
      </c>
      <c r="AL789" s="5" t="s">
        <v>680</v>
      </c>
      <c r="AM789" s="23" t="s">
        <v>671</v>
      </c>
      <c r="AN789" s="23" t="s">
        <v>671</v>
      </c>
      <c r="AO789" s="7">
        <f>IFERROR(VLOOKUP("1-"&amp;Presupuestos[[#This Row],[ID DOCUMENTO]],BD_Pagos[],7,0),"")</f>
        <v>45890</v>
      </c>
      <c r="AP789" s="16" t="str">
        <f>IFERROR(VLOOKUP("1-"&amp;Presupuestos[[#This Row],[ID DOCUMENTO]],BD_Pagos[],8,0),"")</f>
        <v>B-BCP - Soles</v>
      </c>
      <c r="AQ789" s="17">
        <f>IFERROR(VLOOKUP("1-"&amp;Presupuestos[[#This Row],[ID DOCUMENTO]],BD_Pagos[],9,0),"")</f>
        <v>4888942</v>
      </c>
      <c r="AR789" s="54"/>
      <c r="AS789" s="7">
        <f>IFERROR(VLOOKUP("2-"&amp;Presupuestos[[#This Row],[ID DOCUMENTO]],BD_Pagos[],7,0),"")</f>
        <v>0</v>
      </c>
      <c r="AT789" s="16" t="str">
        <f>IFERROR(VLOOKUP("2-"&amp;Presupuestos[[#This Row],[ID DOCUMENTO]],BD_Pagos[],8,0),"")</f>
        <v/>
      </c>
      <c r="AU789" s="17">
        <f>IFERROR(VLOOKUP("2-"&amp;Presupuestos[[#This Row],[ID DOCUMENTO]],BD_Pagos[],9,0),"")</f>
        <v>0</v>
      </c>
      <c r="AV789" s="20">
        <f>IF(IFERROR(VLOOKUP("2-"&amp;Presupuestos[[#This Row],[ID DOCUMENTO]],BD_Pagos[],10,0),0)&gt;Presupuestos[[#This Row],[TOTAL SOLES]],Presupuestos[[#This Row],[TOTAL SOLES]],IFERROR(VLOOKUP("2-"&amp;Presupuestos[[#This Row],[ID DOCUMENTO]],BD_Pagos[],10,0),0))</f>
        <v>0</v>
      </c>
      <c r="AW789" s="7"/>
      <c r="AX789" s="16"/>
      <c r="AY789" s="17"/>
      <c r="AZ789" s="20"/>
      <c r="BA789" s="7"/>
      <c r="BB789" s="16"/>
      <c r="BC789" s="17"/>
      <c r="BD789" s="20"/>
      <c r="BE789" s="7">
        <f>IFERROR(VLOOKUP("5-"&amp;Presupuestos[[#This Row],[ID DOCUMENTO]],BD_Pagos[],7,0),"")</f>
        <v>0</v>
      </c>
      <c r="BF789" s="17">
        <f>IFERROR(VLOOKUP("5-"&amp;Presupuestos[[#This Row],[ID DOCUMENTO]],BD_Pagos[],9,0),"")</f>
        <v>0</v>
      </c>
      <c r="BG789" s="20">
        <f>IF(IFERROR(VLOOKUP("5-"&amp;Presupuestos[[#This Row],[ID DOCUMENTO]],BD_Pagos[],10,0),0)&gt;Presupuestos[[#This Row],[TOTAL SOLES]],Presupuestos[[#This Row],[TOTAL SOLES]],IFERROR(VLOOKUP("5-"&amp;Presupuestos[[#This Row],[ID DOCUMENTO]],BD_Pagos[],10,0),0))</f>
        <v>0</v>
      </c>
      <c r="BH789" s="7">
        <f>IFERROR(VLOOKUP("1-Detraccion"&amp;Presupuestos[[#This Row],[ID DOCUMENTO]],BD_Pagos[],2,0),"")</f>
        <v>0</v>
      </c>
      <c r="BI789" s="3" t="str">
        <f>IFERROR(VLOOKUP("1-Detraccion"&amp;Presupuestos[[#This Row],[ID DOCUMENTO]],BD_Pagos[],3,0),"")</f>
        <v/>
      </c>
      <c r="BJ789" s="3">
        <f>IFERROR(VLOOKUP("1-Detraccion"&amp;Presupuestos[[#This Row],[ID DOCUMENTO]],BD_Pagos[],4,0),"")</f>
        <v>0</v>
      </c>
      <c r="BK789" s="6">
        <f>IF(IFERROR(VLOOKUP("1-Detraccion"&amp;Presupuestos[[#This Row],[ID DOCUMENTO]],BD_Pagos[],5,0),0)&gt;Presupuestos[[#This Row],[TOTAL SOLES]],Presupuestos[[#This Row],[TOTAL SOLES]],IFERROR(VLOOKUP("1-Detraccion"&amp;Presupuestos[[#This Row],[ID DOCUMENTO]],BD_Pagos[],5,0),0))</f>
        <v>0</v>
      </c>
      <c r="BL789" s="6">
        <f>IF(IFERROR(VLOOKUP("1-Detraccion"&amp;Presupuestos[[#This Row],[ID DOCUMENTO]],BD_Pagos[],6,0),0)&gt;Presupuestos[[#This Row],[TOTAL SOLES]],Presupuestos[[#This Row],[TOTAL SOLES]],IFERROR(VLOOKUP("1-Detraccion"&amp;Presupuestos[[#This Row],[ID DOCUMENTO]],BD_Pagos[],6,0),0))</f>
        <v>0</v>
      </c>
      <c r="BM789" s="37"/>
      <c r="BN789" s="3"/>
      <c r="BO789" s="3"/>
      <c r="BP789" s="6"/>
      <c r="BQ78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531</v>
      </c>
      <c r="BR789" s="23" t="str">
        <f>IF(Presupuestos[[#This Row],[SALDO ME-MN]]&gt;0,"PENDIENTE","CANCELADO")</f>
        <v>PENDIENTE</v>
      </c>
      <c r="BS789" s="23" t="str">
        <f>IF(COUNTIFS($U$4:$U788,Presupuestos[[#This Row],[ID DOCUMENTO]])&gt;=1,IF(B788=Presupuestos[[#This Row],[ID]],"OK","DOC. DUPLICADO"),"OK")</f>
        <v>OK</v>
      </c>
    </row>
    <row r="790" spans="2:71" ht="48" x14ac:dyDescent="0.25">
      <c r="B790" s="34">
        <f>IF(Presupuestos[[#This Row],[ID DOCUMENTO]]=U789,B789,IF(B789="ID",1,B789+1))</f>
        <v>761</v>
      </c>
      <c r="C790" s="2">
        <v>45883</v>
      </c>
      <c r="D790" s="2">
        <v>45883</v>
      </c>
      <c r="E790" s="3" t="s">
        <v>966</v>
      </c>
      <c r="F790" s="25" t="s">
        <v>27</v>
      </c>
      <c r="G790" s="25" t="s">
        <v>118</v>
      </c>
      <c r="H790" s="25" t="s">
        <v>96</v>
      </c>
      <c r="I790" s="36" t="str">
        <f>IFERROR(VLOOKUP(Presupuestos[[#This Row],[AREA]]&amp;Presupuestos[[#This Row],[CONCEPTO]]&amp;Presupuestos[[#This Row],[DESCRIPCION]],Tabla28[[Columna1]:[CÓDIGO NUEVO]],2,0),"")</f>
        <v>P0205001</v>
      </c>
      <c r="J790" s="3" t="s">
        <v>1863</v>
      </c>
      <c r="K790" s="3" t="s">
        <v>1864</v>
      </c>
      <c r="L790" s="3" t="s">
        <v>1865</v>
      </c>
      <c r="M790" s="31" t="s">
        <v>1866</v>
      </c>
      <c r="N790" s="3"/>
      <c r="O790" s="3" t="s">
        <v>308</v>
      </c>
      <c r="P790" s="3" t="s">
        <v>132</v>
      </c>
      <c r="Q790" s="3" t="str">
        <f>IFERROR(VLOOKUP(Presupuestos[[#This Row],[CLASIFICACIÓN (N)]],Tabla17[],2,0),"")</f>
        <v>Gastos operativos</v>
      </c>
      <c r="R790" s="3" t="str">
        <f>IFERROR(VLOOKUP(Presupuestos[[#This Row],[CLASIFICACIÓN (N)]],Tabla17[],3,0),"")</f>
        <v>Operativo</v>
      </c>
      <c r="S790" s="3" t="s">
        <v>34</v>
      </c>
      <c r="T790" s="3" t="str">
        <f>IFERROR(VLOOKUP(Presupuestos[[#This Row],[ALMACEN]],Tabla5[],2,0),"")</f>
        <v>Arequipa</v>
      </c>
      <c r="U790" s="19" t="str">
        <f>IFERROR(VLOOKUP(Presupuestos[[#This Row],[TIPO DE DOCUMENTO]],Tipo_Documento[],2,0)&amp;Presupuestos[[#This Row],[SERIE]]&amp;Presupuestos[[#This Row],[NUMERO]]&amp;Presupuestos[[#This Row],[RUC]],"")</f>
        <v>01E00169220608686747</v>
      </c>
      <c r="V790" s="3" t="s">
        <v>120</v>
      </c>
      <c r="W790" s="7">
        <v>45883</v>
      </c>
      <c r="X790" s="7">
        <v>45883</v>
      </c>
      <c r="Y790" s="3" t="s">
        <v>668</v>
      </c>
      <c r="Z790" s="3">
        <v>692</v>
      </c>
      <c r="AA790" s="3">
        <f>IFERROR(VLOOKUP(Presupuestos[[#This Row],[RAZON SOCIAL]],CHOOSE({1,2},Clientes_Proveedores[Razon Social],Clientes_Proveedores[Ruc / Dni]),2,0),"-")</f>
        <v>20608686747</v>
      </c>
      <c r="AB790" s="31" t="s">
        <v>1577</v>
      </c>
      <c r="AC790" s="3" t="s">
        <v>670</v>
      </c>
      <c r="AD790" s="5">
        <v>0.18</v>
      </c>
      <c r="AE790" s="6">
        <v>550</v>
      </c>
      <c r="AF790" s="6">
        <f>Presupuestos[[#This Row],[BASE]]*Presupuestos[[#This Row],[% IGV]]</f>
        <v>99</v>
      </c>
      <c r="AG790" s="22">
        <f>ROUND(SUM(Presupuestos[[#This Row],[BASE]:[IGV]]),2)</f>
        <v>649</v>
      </c>
      <c r="AH790" s="9" t="str">
        <f>IF(Presupuestos[[#This Row],[MONEDA]]="USD",VLOOKUP(Presupuestos[[#This Row],[FECHA DE EMISION]],Tipo_Cambio[],3,0),"")</f>
        <v/>
      </c>
      <c r="AI790" s="22">
        <f>IFERROR(ROUND(IF(Presupuestos[[#This Row],[MONEDA]]="PEN",Presupuestos[[#This Row],[TOTAL]],Presupuestos[[#This Row],[TOTAL]]*Presupuestos[[#This Row],[TIPO DE CAMBIO]]),2),"")</f>
        <v>649</v>
      </c>
      <c r="AJ790" s="5">
        <v>0.04</v>
      </c>
      <c r="AK790" s="33" t="s">
        <v>671</v>
      </c>
      <c r="AL790" s="5" t="s">
        <v>680</v>
      </c>
      <c r="AM790" s="23" t="s">
        <v>671</v>
      </c>
      <c r="AN790" s="23" t="s">
        <v>671</v>
      </c>
      <c r="AO790" s="7">
        <f>IFERROR(VLOOKUP("1-"&amp;Presupuestos[[#This Row],[ID DOCUMENTO]],BD_Pagos[],7,0),"")</f>
        <v>45889</v>
      </c>
      <c r="AP790" s="16" t="str">
        <f>IFERROR(VLOOKUP("1-"&amp;Presupuestos[[#This Row],[ID DOCUMENTO]],BD_Pagos[],8,0),"")</f>
        <v>B-BCP - Soles</v>
      </c>
      <c r="AQ790" s="17">
        <f>IFERROR(VLOOKUP("1-"&amp;Presupuestos[[#This Row],[ID DOCUMENTO]],BD_Pagos[],9,0),"")</f>
        <v>1219263</v>
      </c>
      <c r="AR790" s="54"/>
      <c r="AS790" s="7">
        <f>IFERROR(VLOOKUP("2-"&amp;Presupuestos[[#This Row],[ID DOCUMENTO]],BD_Pagos[],7,0),"")</f>
        <v>0</v>
      </c>
      <c r="AT790" s="16" t="str">
        <f>IFERROR(VLOOKUP("2-"&amp;Presupuestos[[#This Row],[ID DOCUMENTO]],BD_Pagos[],8,0),"")</f>
        <v/>
      </c>
      <c r="AU790" s="17">
        <f>IFERROR(VLOOKUP("2-"&amp;Presupuestos[[#This Row],[ID DOCUMENTO]],BD_Pagos[],9,0),"")</f>
        <v>0</v>
      </c>
      <c r="AV790" s="20">
        <f>IF(IFERROR(VLOOKUP("2-"&amp;Presupuestos[[#This Row],[ID DOCUMENTO]],BD_Pagos[],10,0),0)&gt;Presupuestos[[#This Row],[TOTAL SOLES]],Presupuestos[[#This Row],[TOTAL SOLES]],IFERROR(VLOOKUP("2-"&amp;Presupuestos[[#This Row],[ID DOCUMENTO]],BD_Pagos[],10,0),0))</f>
        <v>0</v>
      </c>
      <c r="AW790" s="7"/>
      <c r="AX790" s="16"/>
      <c r="AY790" s="17"/>
      <c r="AZ790" s="20"/>
      <c r="BA790" s="7"/>
      <c r="BB790" s="16"/>
      <c r="BC790" s="17"/>
      <c r="BD790" s="20"/>
      <c r="BE790" s="7">
        <f>IFERROR(VLOOKUP("5-"&amp;Presupuestos[[#This Row],[ID DOCUMENTO]],BD_Pagos[],7,0),"")</f>
        <v>0</v>
      </c>
      <c r="BF790" s="17">
        <f>IFERROR(VLOOKUP("5-"&amp;Presupuestos[[#This Row],[ID DOCUMENTO]],BD_Pagos[],9,0),"")</f>
        <v>0</v>
      </c>
      <c r="BG790" s="20">
        <f>IF(IFERROR(VLOOKUP("5-"&amp;Presupuestos[[#This Row],[ID DOCUMENTO]],BD_Pagos[],10,0),0)&gt;Presupuestos[[#This Row],[TOTAL SOLES]],Presupuestos[[#This Row],[TOTAL SOLES]],IFERROR(VLOOKUP("5-"&amp;Presupuestos[[#This Row],[ID DOCUMENTO]],BD_Pagos[],10,0),0))</f>
        <v>0</v>
      </c>
      <c r="BH790" s="7">
        <f>IFERROR(VLOOKUP("1-Detraccion"&amp;Presupuestos[[#This Row],[ID DOCUMENTO]],BD_Pagos[],2,0),"")</f>
        <v>0</v>
      </c>
      <c r="BI790" s="3" t="str">
        <f>IFERROR(VLOOKUP("1-Detraccion"&amp;Presupuestos[[#This Row],[ID DOCUMENTO]],BD_Pagos[],3,0),"")</f>
        <v/>
      </c>
      <c r="BJ790" s="3">
        <f>IFERROR(VLOOKUP("1-Detraccion"&amp;Presupuestos[[#This Row],[ID DOCUMENTO]],BD_Pagos[],4,0),"")</f>
        <v>0</v>
      </c>
      <c r="BK790" s="6">
        <f>IF(IFERROR(VLOOKUP("1-Detraccion"&amp;Presupuestos[[#This Row],[ID DOCUMENTO]],BD_Pagos[],5,0),0)&gt;Presupuestos[[#This Row],[TOTAL SOLES]],Presupuestos[[#This Row],[TOTAL SOLES]],IFERROR(VLOOKUP("1-Detraccion"&amp;Presupuestos[[#This Row],[ID DOCUMENTO]],BD_Pagos[],5,0),0))</f>
        <v>0</v>
      </c>
      <c r="BL790" s="6">
        <f>IF(IFERROR(VLOOKUP("1-Detraccion"&amp;Presupuestos[[#This Row],[ID DOCUMENTO]],BD_Pagos[],6,0),0)&gt;Presupuestos[[#This Row],[TOTAL SOLES]],Presupuestos[[#This Row],[TOTAL SOLES]],IFERROR(VLOOKUP("1-Detraccion"&amp;Presupuestos[[#This Row],[ID DOCUMENTO]],BD_Pagos[],6,0),0))</f>
        <v>0</v>
      </c>
      <c r="BM790" s="37"/>
      <c r="BN790" s="3"/>
      <c r="BO790" s="3"/>
      <c r="BP790" s="6"/>
      <c r="BQ79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649</v>
      </c>
      <c r="BR790" s="23" t="str">
        <f>IF(Presupuestos[[#This Row],[SALDO ME-MN]]&gt;0,"PENDIENTE","CANCELADO")</f>
        <v>PENDIENTE</v>
      </c>
      <c r="BS790" s="23" t="str">
        <f>IF(COUNTIFS($U$4:$U789,Presupuestos[[#This Row],[ID DOCUMENTO]])&gt;=1,IF(B789=Presupuestos[[#This Row],[ID]],"OK","DOC. DUPLICADO"),"OK")</f>
        <v>OK</v>
      </c>
    </row>
    <row r="791" spans="2:71" ht="24" x14ac:dyDescent="0.25">
      <c r="B791" s="34">
        <f>IF(Presupuestos[[#This Row],[ID DOCUMENTO]]=U790,B790,IF(B790="ID",1,B790+1))</f>
        <v>762</v>
      </c>
      <c r="C791" s="2">
        <v>45887</v>
      </c>
      <c r="D791" s="2">
        <v>45887</v>
      </c>
      <c r="E791" s="3" t="s">
        <v>690</v>
      </c>
      <c r="F791" s="25" t="s">
        <v>35</v>
      </c>
      <c r="G791" s="25" t="s">
        <v>19</v>
      </c>
      <c r="H791" s="25" t="s">
        <v>99</v>
      </c>
      <c r="I791" s="36" t="str">
        <f>IFERROR(VLOOKUP(Presupuestos[[#This Row],[AREA]]&amp;Presupuestos[[#This Row],[CONCEPTO]]&amp;Presupuestos[[#This Row],[DESCRIPCION]],Tabla28[[Columna1]:[CÓDIGO NUEVO]],2,0),"")</f>
        <v>P0307004</v>
      </c>
      <c r="J791" s="3" t="s">
        <v>666</v>
      </c>
      <c r="K791" s="3" t="s">
        <v>666</v>
      </c>
      <c r="L791" s="3" t="s">
        <v>666</v>
      </c>
      <c r="M791" s="31" t="s">
        <v>1363</v>
      </c>
      <c r="N791" s="3"/>
      <c r="O791" s="3" t="s">
        <v>300</v>
      </c>
      <c r="P791" s="3" t="s">
        <v>127</v>
      </c>
      <c r="Q791" s="3" t="str">
        <f>IFERROR(VLOOKUP(Presupuestos[[#This Row],[CLASIFICACIÓN (N)]],Tabla17[],2,0),"")</f>
        <v>Gastos operativos</v>
      </c>
      <c r="R791" s="3" t="str">
        <f>IFERROR(VLOOKUP(Presupuestos[[#This Row],[CLASIFICACIÓN (N)]],Tabla17[],3,0),"")</f>
        <v>Operativo</v>
      </c>
      <c r="S791" s="3" t="s">
        <v>16</v>
      </c>
      <c r="T791" s="3" t="str">
        <f>IFERROR(VLOOKUP(Presupuestos[[#This Row],[ALMACEN]],Tabla5[],2,0),"")</f>
        <v>Arequipa</v>
      </c>
      <c r="U791" s="19" t="str">
        <f>IFERROR(VLOOKUP(Presupuestos[[#This Row],[TIPO DE DOCUMENTO]],Tipo_Documento[],2,0)&amp;Presupuestos[[#This Row],[SERIE]]&amp;Presupuestos[[#This Row],[NUMERO]]&amp;Presupuestos[[#This Row],[RUC]],"")</f>
        <v>01F553550720558053691</v>
      </c>
      <c r="V791" s="3" t="s">
        <v>120</v>
      </c>
      <c r="W791" s="7">
        <v>45887</v>
      </c>
      <c r="X791" s="7">
        <v>45887</v>
      </c>
      <c r="Y791" s="3" t="s">
        <v>692</v>
      </c>
      <c r="Z791" s="3">
        <v>5507</v>
      </c>
      <c r="AA791" s="3">
        <f>IFERROR(VLOOKUP(Presupuestos[[#This Row],[RAZON SOCIAL]],CHOOSE({1,2},Clientes_Proveedores[Razon Social],Clientes_Proveedores[Ruc / Dni]),2,0),"-")</f>
        <v>20558053691</v>
      </c>
      <c r="AB791" s="31" t="s">
        <v>693</v>
      </c>
      <c r="AC791" s="3" t="s">
        <v>670</v>
      </c>
      <c r="AD791" s="5">
        <v>0.18</v>
      </c>
      <c r="AE791" s="6">
        <v>16.95</v>
      </c>
      <c r="AF791" s="6">
        <f>Presupuestos[[#This Row],[BASE]]*Presupuestos[[#This Row],[% IGV]]</f>
        <v>3.0509999999999997</v>
      </c>
      <c r="AG791" s="22">
        <f>ROUND(SUM(Presupuestos[[#This Row],[BASE]:[IGV]]),2)</f>
        <v>20</v>
      </c>
      <c r="AH791" s="9" t="str">
        <f>IF(Presupuestos[[#This Row],[MONEDA]]="USD",VLOOKUP(Presupuestos[[#This Row],[FECHA DE EMISION]],Tipo_Cambio[],3,0),"")</f>
        <v/>
      </c>
      <c r="AI791" s="22">
        <f>IFERROR(ROUND(IF(Presupuestos[[#This Row],[MONEDA]]="PEN",Presupuestos[[#This Row],[TOTAL]],Presupuestos[[#This Row],[TOTAL]]*Presupuestos[[#This Row],[TIPO DE CAMBIO]]),2),"")</f>
        <v>20</v>
      </c>
      <c r="AJ791" s="5"/>
      <c r="AK791" s="33" t="s">
        <v>671</v>
      </c>
      <c r="AL791" s="5" t="s">
        <v>672</v>
      </c>
      <c r="AM791" s="23" t="s">
        <v>671</v>
      </c>
      <c r="AN791" s="23" t="s">
        <v>671</v>
      </c>
      <c r="AO791" s="7">
        <f>IFERROR(VLOOKUP("1-"&amp;Presupuestos[[#This Row],[ID DOCUMENTO]],BD_Pagos[],7,0),"")</f>
        <v>45887</v>
      </c>
      <c r="AP791" s="16" t="str">
        <f>IFERROR(VLOOKUP("1-"&amp;Presupuestos[[#This Row],[ID DOCUMENTO]],BD_Pagos[],8,0),"")</f>
        <v>C-Tesoreria</v>
      </c>
      <c r="AQ791" s="17" t="str">
        <f>IFERROR(VLOOKUP("1-"&amp;Presupuestos[[#This Row],[ID DOCUMENTO]],BD_Pagos[],9,0),"")</f>
        <v>001-12589</v>
      </c>
      <c r="AR791" s="54"/>
      <c r="AS791" s="7">
        <f>IFERROR(VLOOKUP("2-"&amp;Presupuestos[[#This Row],[ID DOCUMENTO]],BD_Pagos[],7,0),"")</f>
        <v>0</v>
      </c>
      <c r="AT791" s="16" t="str">
        <f>IFERROR(VLOOKUP("2-"&amp;Presupuestos[[#This Row],[ID DOCUMENTO]],BD_Pagos[],8,0),"")</f>
        <v/>
      </c>
      <c r="AU791" s="17">
        <f>IFERROR(VLOOKUP("2-"&amp;Presupuestos[[#This Row],[ID DOCUMENTO]],BD_Pagos[],9,0),"")</f>
        <v>0</v>
      </c>
      <c r="AV791" s="20">
        <f>IF(IFERROR(VLOOKUP("2-"&amp;Presupuestos[[#This Row],[ID DOCUMENTO]],BD_Pagos[],10,0),0)&gt;Presupuestos[[#This Row],[TOTAL SOLES]],Presupuestos[[#This Row],[TOTAL SOLES]],IFERROR(VLOOKUP("2-"&amp;Presupuestos[[#This Row],[ID DOCUMENTO]],BD_Pagos[],10,0),0))</f>
        <v>0</v>
      </c>
      <c r="AW791" s="7"/>
      <c r="AX791" s="16"/>
      <c r="AY791" s="17"/>
      <c r="AZ791" s="20"/>
      <c r="BA791" s="7"/>
      <c r="BB791" s="16"/>
      <c r="BC791" s="17"/>
      <c r="BD791" s="20"/>
      <c r="BE791" s="7">
        <f>IFERROR(VLOOKUP("5-"&amp;Presupuestos[[#This Row],[ID DOCUMENTO]],BD_Pagos[],7,0),"")</f>
        <v>0</v>
      </c>
      <c r="BF791" s="17">
        <f>IFERROR(VLOOKUP("5-"&amp;Presupuestos[[#This Row],[ID DOCUMENTO]],BD_Pagos[],9,0),"")</f>
        <v>0</v>
      </c>
      <c r="BG791" s="20">
        <f>IF(IFERROR(VLOOKUP("5-"&amp;Presupuestos[[#This Row],[ID DOCUMENTO]],BD_Pagos[],10,0),0)&gt;Presupuestos[[#This Row],[TOTAL SOLES]],Presupuestos[[#This Row],[TOTAL SOLES]],IFERROR(VLOOKUP("5-"&amp;Presupuestos[[#This Row],[ID DOCUMENTO]],BD_Pagos[],10,0),0))</f>
        <v>0</v>
      </c>
      <c r="BH791" s="7">
        <f>IFERROR(VLOOKUP("1-Detraccion"&amp;Presupuestos[[#This Row],[ID DOCUMENTO]],BD_Pagos[],2,0),"")</f>
        <v>0</v>
      </c>
      <c r="BI791" s="3" t="str">
        <f>IFERROR(VLOOKUP("1-Detraccion"&amp;Presupuestos[[#This Row],[ID DOCUMENTO]],BD_Pagos[],3,0),"")</f>
        <v/>
      </c>
      <c r="BJ791" s="3">
        <f>IFERROR(VLOOKUP("1-Detraccion"&amp;Presupuestos[[#This Row],[ID DOCUMENTO]],BD_Pagos[],4,0),"")</f>
        <v>0</v>
      </c>
      <c r="BK791" s="6">
        <f>IF(IFERROR(VLOOKUP("1-Detraccion"&amp;Presupuestos[[#This Row],[ID DOCUMENTO]],BD_Pagos[],5,0),0)&gt;Presupuestos[[#This Row],[TOTAL SOLES]],Presupuestos[[#This Row],[TOTAL SOLES]],IFERROR(VLOOKUP("1-Detraccion"&amp;Presupuestos[[#This Row],[ID DOCUMENTO]],BD_Pagos[],5,0),0))</f>
        <v>0</v>
      </c>
      <c r="BL791" s="6">
        <f>IF(IFERROR(VLOOKUP("1-Detraccion"&amp;Presupuestos[[#This Row],[ID DOCUMENTO]],BD_Pagos[],6,0),0)&gt;Presupuestos[[#This Row],[TOTAL SOLES]],Presupuestos[[#This Row],[TOTAL SOLES]],IFERROR(VLOOKUP("1-Detraccion"&amp;Presupuestos[[#This Row],[ID DOCUMENTO]],BD_Pagos[],6,0),0))</f>
        <v>0</v>
      </c>
      <c r="BM791" s="37"/>
      <c r="BN791" s="3"/>
      <c r="BO791" s="3"/>
      <c r="BP791" s="6"/>
      <c r="BQ79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791" s="23" t="str">
        <f>IF(Presupuestos[[#This Row],[SALDO ME-MN]]&gt;0,"PENDIENTE","CANCELADO")</f>
        <v>PENDIENTE</v>
      </c>
      <c r="BS791" s="23" t="str">
        <f>IF(COUNTIFS($U$4:$U790,Presupuestos[[#This Row],[ID DOCUMENTO]])&gt;=1,IF(B790=Presupuestos[[#This Row],[ID]],"OK","DOC. DUPLICADO"),"OK")</f>
        <v>OK</v>
      </c>
    </row>
    <row r="792" spans="2:71" ht="36" x14ac:dyDescent="0.25">
      <c r="B792" s="34">
        <f>IF(Presupuestos[[#This Row],[ID DOCUMENTO]]=U791,B791,IF(B791="ID",1,B791+1))</f>
        <v>763</v>
      </c>
      <c r="C792" s="2">
        <v>45839</v>
      </c>
      <c r="D792" s="2">
        <v>45869</v>
      </c>
      <c r="E792" s="3" t="s">
        <v>746</v>
      </c>
      <c r="F792" s="25" t="s">
        <v>43</v>
      </c>
      <c r="G792" s="25" t="s">
        <v>316</v>
      </c>
      <c r="H792" s="25" t="s">
        <v>299</v>
      </c>
      <c r="I792" s="36" t="str">
        <f>IFERROR(VLOOKUP(Presupuestos[[#This Row],[AREA]]&amp;Presupuestos[[#This Row],[CONCEPTO]]&amp;Presupuestos[[#This Row],[DESCRIPCION]],Tabla28[[Columna1]:[CÓDIGO NUEVO]],2,0),"")</f>
        <v>P0409001</v>
      </c>
      <c r="J792" s="3" t="s">
        <v>1867</v>
      </c>
      <c r="K792" s="3" t="s">
        <v>666</v>
      </c>
      <c r="L792" s="3" t="s">
        <v>1868</v>
      </c>
      <c r="M792" s="31" t="s">
        <v>1869</v>
      </c>
      <c r="N792" s="3"/>
      <c r="O792" s="3" t="s">
        <v>315</v>
      </c>
      <c r="P792" s="3" t="s">
        <v>142</v>
      </c>
      <c r="Q792" s="3" t="str">
        <f>IFERROR(VLOOKUP(Presupuestos[[#This Row],[CLASIFICACIÓN (N)]],Tabla17[],2,0),"")</f>
        <v>Gastos no operativos</v>
      </c>
      <c r="R792" s="3" t="str">
        <f>IFERROR(VLOOKUP(Presupuestos[[#This Row],[CLASIFICACIÓN (N)]],Tabla17[],3,0),"")</f>
        <v>Operativo</v>
      </c>
      <c r="S792" s="3" t="s">
        <v>16</v>
      </c>
      <c r="T792" s="3" t="str">
        <f>IFERROR(VLOOKUP(Presupuestos[[#This Row],[ALMACEN]],Tabla5[],2,0),"")</f>
        <v>Arequipa</v>
      </c>
      <c r="U792" s="19" t="str">
        <f>IFERROR(VLOOKUP(Presupuestos[[#This Row],[TIPO DE DOCUMENTO]],Tipo_Documento[],2,0)&amp;Presupuestos[[#This Row],[SERIE]]&amp;Presupuestos[[#This Row],[NUMERO]]&amp;Presupuestos[[#This Row],[RUC]],"")</f>
        <v>01F001800620454819137</v>
      </c>
      <c r="V792" s="3" t="s">
        <v>120</v>
      </c>
      <c r="W792" s="7">
        <v>45854</v>
      </c>
      <c r="X792" s="7">
        <v>45869</v>
      </c>
      <c r="Y792" s="3" t="s">
        <v>688</v>
      </c>
      <c r="Z792" s="3">
        <v>8006</v>
      </c>
      <c r="AA792" s="3">
        <f>IFERROR(VLOOKUP(Presupuestos[[#This Row],[RAZON SOCIAL]],CHOOSE({1,2},Clientes_Proveedores[Razon Social],Clientes_Proveedores[Ruc / Dni]),2,0),"-")</f>
        <v>20454819137</v>
      </c>
      <c r="AB792" s="31" t="s">
        <v>1870</v>
      </c>
      <c r="AC792" s="3" t="s">
        <v>670</v>
      </c>
      <c r="AD792" s="5">
        <v>0.18</v>
      </c>
      <c r="AE792" s="6">
        <v>975</v>
      </c>
      <c r="AF792" s="6">
        <f>Presupuestos[[#This Row],[BASE]]*Presupuestos[[#This Row],[% IGV]]</f>
        <v>175.5</v>
      </c>
      <c r="AG792" s="22">
        <f>ROUND(SUM(Presupuestos[[#This Row],[BASE]:[IGV]]),2)</f>
        <v>1150.5</v>
      </c>
      <c r="AH792" s="9" t="str">
        <f>IF(Presupuestos[[#This Row],[MONEDA]]="USD",VLOOKUP(Presupuestos[[#This Row],[FECHA DE EMISION]],Tipo_Cambio[],3,0),"")</f>
        <v/>
      </c>
      <c r="AI792" s="22">
        <f>IFERROR(ROUND(IF(Presupuestos[[#This Row],[MONEDA]]="PEN",Presupuestos[[#This Row],[TOTAL]],Presupuestos[[#This Row],[TOTAL]]*Presupuestos[[#This Row],[TIPO DE CAMBIO]]),2),"")</f>
        <v>1150.5</v>
      </c>
      <c r="AJ792" s="5">
        <v>0.12</v>
      </c>
      <c r="AK792" s="33" t="s">
        <v>671</v>
      </c>
      <c r="AL792" s="5" t="s">
        <v>680</v>
      </c>
      <c r="AM792" s="23" t="s">
        <v>671</v>
      </c>
      <c r="AN792" s="23" t="s">
        <v>759</v>
      </c>
      <c r="AO792" s="7">
        <f>IFERROR(VLOOKUP("1-"&amp;Presupuestos[[#This Row],[ID DOCUMENTO]],BD_Pagos[],7,0),"")</f>
        <v>45890</v>
      </c>
      <c r="AP792" s="16" t="str">
        <f>IFERROR(VLOOKUP("1-"&amp;Presupuestos[[#This Row],[ID DOCUMENTO]],BD_Pagos[],8,0),"")</f>
        <v>B-BCP - Soles</v>
      </c>
      <c r="AQ792" s="17">
        <f>IFERROR(VLOOKUP("1-"&amp;Presupuestos[[#This Row],[ID DOCUMENTO]],BD_Pagos[],9,0),"")</f>
        <v>4888942</v>
      </c>
      <c r="AR792" s="54"/>
      <c r="AS792" s="7">
        <f>IFERROR(VLOOKUP("2-"&amp;Presupuestos[[#This Row],[ID DOCUMENTO]],BD_Pagos[],7,0),"")</f>
        <v>0</v>
      </c>
      <c r="AT792" s="16" t="str">
        <f>IFERROR(VLOOKUP("2-"&amp;Presupuestos[[#This Row],[ID DOCUMENTO]],BD_Pagos[],8,0),"")</f>
        <v/>
      </c>
      <c r="AU792" s="17">
        <f>IFERROR(VLOOKUP("2-"&amp;Presupuestos[[#This Row],[ID DOCUMENTO]],BD_Pagos[],9,0),"")</f>
        <v>0</v>
      </c>
      <c r="AV792" s="20">
        <f>IF(IFERROR(VLOOKUP("2-"&amp;Presupuestos[[#This Row],[ID DOCUMENTO]],BD_Pagos[],10,0),0)&gt;Presupuestos[[#This Row],[TOTAL SOLES]],Presupuestos[[#This Row],[TOTAL SOLES]],IFERROR(VLOOKUP("2-"&amp;Presupuestos[[#This Row],[ID DOCUMENTO]],BD_Pagos[],10,0),0))</f>
        <v>0</v>
      </c>
      <c r="AW792" s="7"/>
      <c r="AX792" s="16"/>
      <c r="AY792" s="17"/>
      <c r="AZ792" s="20"/>
      <c r="BA792" s="7"/>
      <c r="BB792" s="16"/>
      <c r="BC792" s="17"/>
      <c r="BD792" s="20"/>
      <c r="BE792" s="7">
        <f>IFERROR(VLOOKUP("5-"&amp;Presupuestos[[#This Row],[ID DOCUMENTO]],BD_Pagos[],7,0),"")</f>
        <v>0</v>
      </c>
      <c r="BF792" s="17">
        <f>IFERROR(VLOOKUP("5-"&amp;Presupuestos[[#This Row],[ID DOCUMENTO]],BD_Pagos[],9,0),"")</f>
        <v>0</v>
      </c>
      <c r="BG792" s="20">
        <f>IF(IFERROR(VLOOKUP("5-"&amp;Presupuestos[[#This Row],[ID DOCUMENTO]],BD_Pagos[],10,0),0)&gt;Presupuestos[[#This Row],[TOTAL SOLES]],Presupuestos[[#This Row],[TOTAL SOLES]],IFERROR(VLOOKUP("5-"&amp;Presupuestos[[#This Row],[ID DOCUMENTO]],BD_Pagos[],10,0),0))</f>
        <v>0</v>
      </c>
      <c r="BH792" s="7">
        <f>IFERROR(VLOOKUP("1-Detraccion"&amp;Presupuestos[[#This Row],[ID DOCUMENTO]],BD_Pagos[],2,0),"")</f>
        <v>0</v>
      </c>
      <c r="BI792" s="3" t="str">
        <f>IFERROR(VLOOKUP("1-Detraccion"&amp;Presupuestos[[#This Row],[ID DOCUMENTO]],BD_Pagos[],3,0),"")</f>
        <v/>
      </c>
      <c r="BJ792" s="3">
        <f>IFERROR(VLOOKUP("1-Detraccion"&amp;Presupuestos[[#This Row],[ID DOCUMENTO]],BD_Pagos[],4,0),"")</f>
        <v>0</v>
      </c>
      <c r="BK792" s="6">
        <f>IF(IFERROR(VLOOKUP("1-Detraccion"&amp;Presupuestos[[#This Row],[ID DOCUMENTO]],BD_Pagos[],5,0),0)&gt;Presupuestos[[#This Row],[TOTAL SOLES]],Presupuestos[[#This Row],[TOTAL SOLES]],IFERROR(VLOOKUP("1-Detraccion"&amp;Presupuestos[[#This Row],[ID DOCUMENTO]],BD_Pagos[],5,0),0))</f>
        <v>0</v>
      </c>
      <c r="BL792" s="6">
        <f>IF(IFERROR(VLOOKUP("1-Detraccion"&amp;Presupuestos[[#This Row],[ID DOCUMENTO]],BD_Pagos[],6,0),0)&gt;Presupuestos[[#This Row],[TOTAL SOLES]],Presupuestos[[#This Row],[TOTAL SOLES]],IFERROR(VLOOKUP("1-Detraccion"&amp;Presupuestos[[#This Row],[ID DOCUMENTO]],BD_Pagos[],6,0),0))</f>
        <v>0</v>
      </c>
      <c r="BM792" s="37"/>
      <c r="BN792" s="3"/>
      <c r="BO792" s="3"/>
      <c r="BP792" s="6"/>
      <c r="BQ79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1150.5</v>
      </c>
      <c r="BR792" s="23" t="str">
        <f>IF(Presupuestos[[#This Row],[SALDO ME-MN]]&gt;0,"PENDIENTE","CANCELADO")</f>
        <v>PENDIENTE</v>
      </c>
      <c r="BS792" s="23" t="str">
        <f>IF(COUNTIFS($U$4:$U791,Presupuestos[[#This Row],[ID DOCUMENTO]])&gt;=1,IF(B791=Presupuestos[[#This Row],[ID]],"OK","DOC. DUPLICADO"),"OK")</f>
        <v>OK</v>
      </c>
    </row>
    <row r="793" spans="2:71" x14ac:dyDescent="0.25">
      <c r="B793" s="34">
        <f>IF(Presupuestos[[#This Row],[ID DOCUMENTO]]=U792,B792,IF(B792="ID",1,B792+1))</f>
        <v>764</v>
      </c>
      <c r="C793" s="2">
        <v>45844</v>
      </c>
      <c r="D793" s="2">
        <v>45874</v>
      </c>
      <c r="E793" s="3" t="s">
        <v>991</v>
      </c>
      <c r="F793" s="25" t="s">
        <v>9</v>
      </c>
      <c r="G793" s="25" t="s">
        <v>45</v>
      </c>
      <c r="H793" s="25" t="s">
        <v>46</v>
      </c>
      <c r="I793" s="36" t="str">
        <f>IFERROR(VLOOKUP(Presupuestos[[#This Row],[AREA]]&amp;Presupuestos[[#This Row],[CONCEPTO]]&amp;Presupuestos[[#This Row],[DESCRIPCION]],Tabla28[[Columna1]:[CÓDIGO NUEVO]],2,0),"")</f>
        <v>P0104004</v>
      </c>
      <c r="J793" s="3" t="s">
        <v>666</v>
      </c>
      <c r="K793" s="3" t="s">
        <v>666</v>
      </c>
      <c r="L793" s="3" t="s">
        <v>666</v>
      </c>
      <c r="M793" s="31" t="s">
        <v>1871</v>
      </c>
      <c r="N793" s="3"/>
      <c r="O793" s="3" t="s">
        <v>315</v>
      </c>
      <c r="P793" s="3" t="s">
        <v>142</v>
      </c>
      <c r="Q793" s="3" t="str">
        <f>IFERROR(VLOOKUP(Presupuestos[[#This Row],[CLASIFICACIÓN (N)]],Tabla17[],2,0),"")</f>
        <v>Gastos no operativos</v>
      </c>
      <c r="R793" s="3" t="str">
        <f>IFERROR(VLOOKUP(Presupuestos[[#This Row],[CLASIFICACIÓN (N)]],Tabla17[],3,0),"")</f>
        <v>Operativo</v>
      </c>
      <c r="S793" s="3" t="s">
        <v>16</v>
      </c>
      <c r="T793" s="3" t="str">
        <f>IFERROR(VLOOKUP(Presupuestos[[#This Row],[ALMACEN]],Tabla5[],2,0),"")</f>
        <v>Arequipa</v>
      </c>
      <c r="U793" s="19" t="str">
        <f>IFERROR(VLOOKUP(Presupuestos[[#This Row],[TIPO DE DOCUMENTO]],Tipo_Documento[],2,0)&amp;Presupuestos[[#This Row],[SERIE]]&amp;Presupuestos[[#This Row],[NUMERO]]&amp;Presupuestos[[#This Row],[RUC]],"")</f>
        <v>14SB0155962426220467534026</v>
      </c>
      <c r="V793" s="3" t="s">
        <v>166</v>
      </c>
      <c r="W793" s="7">
        <v>45875</v>
      </c>
      <c r="X793" s="7">
        <v>45875</v>
      </c>
      <c r="Y793" s="3" t="s">
        <v>1872</v>
      </c>
      <c r="Z793" s="3">
        <v>559624262</v>
      </c>
      <c r="AA793" s="3">
        <f>IFERROR(VLOOKUP(Presupuestos[[#This Row],[RAZON SOCIAL]],CHOOSE({1,2},Clientes_Proveedores[Razon Social],Clientes_Proveedores[Ruc / Dni]),2,0),"-")</f>
        <v>20467534026</v>
      </c>
      <c r="AB793" s="31" t="s">
        <v>1610</v>
      </c>
      <c r="AC793" s="3" t="s">
        <v>670</v>
      </c>
      <c r="AD793" s="5">
        <v>0.18</v>
      </c>
      <c r="AE793" s="6">
        <v>879.12</v>
      </c>
      <c r="AF793" s="6">
        <f>Presupuestos[[#This Row],[BASE]]*Presupuestos[[#This Row],[% IGV]]</f>
        <v>158.24160000000001</v>
      </c>
      <c r="AG793" s="22">
        <f>ROUND(SUM(Presupuestos[[#This Row],[BASE]:[IGV]]),2)</f>
        <v>1037.3599999999999</v>
      </c>
      <c r="AH793" s="9" t="str">
        <f>IF(Presupuestos[[#This Row],[MONEDA]]="USD",VLOOKUP(Presupuestos[[#This Row],[FECHA DE EMISION]],Tipo_Cambio[],3,0),"")</f>
        <v/>
      </c>
      <c r="AI793" s="22">
        <f>IFERROR(ROUND(IF(Presupuestos[[#This Row],[MONEDA]]="PEN",Presupuestos[[#This Row],[TOTAL]],Presupuestos[[#This Row],[TOTAL]]*Presupuestos[[#This Row],[TIPO DE CAMBIO]]),2),"")</f>
        <v>1037.3599999999999</v>
      </c>
      <c r="AJ793" s="5"/>
      <c r="AK793" s="33" t="s">
        <v>671</v>
      </c>
      <c r="AL793" s="5" t="s">
        <v>680</v>
      </c>
      <c r="AM793" s="23" t="s">
        <v>671</v>
      </c>
      <c r="AN793" s="23" t="s">
        <v>671</v>
      </c>
      <c r="AO793" s="7">
        <f>IFERROR(VLOOKUP("1-"&amp;Presupuestos[[#This Row],[ID DOCUMENTO]],BD_Pagos[],7,0),"")</f>
        <v>45894</v>
      </c>
      <c r="AP793" s="16" t="str">
        <f>IFERROR(VLOOKUP("1-"&amp;Presupuestos[[#This Row],[ID DOCUMENTO]],BD_Pagos[],8,0),"")</f>
        <v>B-BCP - Soles</v>
      </c>
      <c r="AQ793" s="17">
        <f>IFERROR(VLOOKUP("1-"&amp;Presupuestos[[#This Row],[ID DOCUMENTO]],BD_Pagos[],9,0),"")</f>
        <v>209597</v>
      </c>
      <c r="AR793" s="54"/>
      <c r="AS793" s="7">
        <f>IFERROR(VLOOKUP("2-"&amp;Presupuestos[[#This Row],[ID DOCUMENTO]],BD_Pagos[],7,0),"")</f>
        <v>0</v>
      </c>
      <c r="AT793" s="16" t="str">
        <f>IFERROR(VLOOKUP("2-"&amp;Presupuestos[[#This Row],[ID DOCUMENTO]],BD_Pagos[],8,0),"")</f>
        <v/>
      </c>
      <c r="AU793" s="17">
        <f>IFERROR(VLOOKUP("2-"&amp;Presupuestos[[#This Row],[ID DOCUMENTO]],BD_Pagos[],9,0),"")</f>
        <v>0</v>
      </c>
      <c r="AV793" s="20">
        <f>IF(IFERROR(VLOOKUP("2-"&amp;Presupuestos[[#This Row],[ID DOCUMENTO]],BD_Pagos[],10,0),0)&gt;Presupuestos[[#This Row],[TOTAL SOLES]],Presupuestos[[#This Row],[TOTAL SOLES]],IFERROR(VLOOKUP("2-"&amp;Presupuestos[[#This Row],[ID DOCUMENTO]],BD_Pagos[],10,0),0))</f>
        <v>0</v>
      </c>
      <c r="AW793" s="7"/>
      <c r="AX793" s="16"/>
      <c r="AY793" s="17"/>
      <c r="AZ793" s="20"/>
      <c r="BA793" s="7"/>
      <c r="BB793" s="16"/>
      <c r="BC793" s="17"/>
      <c r="BD793" s="20"/>
      <c r="BE793" s="7">
        <f>IFERROR(VLOOKUP("5-"&amp;Presupuestos[[#This Row],[ID DOCUMENTO]],BD_Pagos[],7,0),"")</f>
        <v>0</v>
      </c>
      <c r="BF793" s="17">
        <f>IFERROR(VLOOKUP("5-"&amp;Presupuestos[[#This Row],[ID DOCUMENTO]],BD_Pagos[],9,0),"")</f>
        <v>0</v>
      </c>
      <c r="BG793" s="20">
        <f>IF(IFERROR(VLOOKUP("5-"&amp;Presupuestos[[#This Row],[ID DOCUMENTO]],BD_Pagos[],10,0),0)&gt;Presupuestos[[#This Row],[TOTAL SOLES]],Presupuestos[[#This Row],[TOTAL SOLES]],IFERROR(VLOOKUP("5-"&amp;Presupuestos[[#This Row],[ID DOCUMENTO]],BD_Pagos[],10,0),0))</f>
        <v>0</v>
      </c>
      <c r="BH793" s="7">
        <f>IFERROR(VLOOKUP("1-Detraccion"&amp;Presupuestos[[#This Row],[ID DOCUMENTO]],BD_Pagos[],2,0),"")</f>
        <v>0</v>
      </c>
      <c r="BI793" s="3" t="str">
        <f>IFERROR(VLOOKUP("1-Detraccion"&amp;Presupuestos[[#This Row],[ID DOCUMENTO]],BD_Pagos[],3,0),"")</f>
        <v/>
      </c>
      <c r="BJ793" s="3">
        <f>IFERROR(VLOOKUP("1-Detraccion"&amp;Presupuestos[[#This Row],[ID DOCUMENTO]],BD_Pagos[],4,0),"")</f>
        <v>0</v>
      </c>
      <c r="BK793" s="6">
        <f>IF(IFERROR(VLOOKUP("1-Detraccion"&amp;Presupuestos[[#This Row],[ID DOCUMENTO]],BD_Pagos[],5,0),0)&gt;Presupuestos[[#This Row],[TOTAL SOLES]],Presupuestos[[#This Row],[TOTAL SOLES]],IFERROR(VLOOKUP("1-Detraccion"&amp;Presupuestos[[#This Row],[ID DOCUMENTO]],BD_Pagos[],5,0),0))</f>
        <v>0</v>
      </c>
      <c r="BL793" s="6">
        <f>IF(IFERROR(VLOOKUP("1-Detraccion"&amp;Presupuestos[[#This Row],[ID DOCUMENTO]],BD_Pagos[],6,0),0)&gt;Presupuestos[[#This Row],[TOTAL SOLES]],Presupuestos[[#This Row],[TOTAL SOLES]],IFERROR(VLOOKUP("1-Detraccion"&amp;Presupuestos[[#This Row],[ID DOCUMENTO]],BD_Pagos[],6,0),0))</f>
        <v>0</v>
      </c>
      <c r="BM793" s="37"/>
      <c r="BN793" s="3"/>
      <c r="BO793" s="3"/>
      <c r="BP793" s="6"/>
      <c r="BQ79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1037.3599999999999</v>
      </c>
      <c r="BR793" s="23" t="str">
        <f>IF(Presupuestos[[#This Row],[SALDO ME-MN]]&gt;0,"PENDIENTE","CANCELADO")</f>
        <v>PENDIENTE</v>
      </c>
      <c r="BS793" s="23" t="str">
        <f>IF(COUNTIFS($U$4:$U792,Presupuestos[[#This Row],[ID DOCUMENTO]])&gt;=1,IF(B792=Presupuestos[[#This Row],[ID]],"OK","DOC. DUPLICADO"),"OK")</f>
        <v>OK</v>
      </c>
    </row>
    <row r="794" spans="2:71" ht="24" x14ac:dyDescent="0.25">
      <c r="B794" s="34">
        <f>IF(Presupuestos[[#This Row],[ID DOCUMENTO]]=U793,B793,IF(B793="ID",1,B793+1))</f>
        <v>765</v>
      </c>
      <c r="C794" s="2">
        <v>45881</v>
      </c>
      <c r="D794" s="2">
        <v>45881</v>
      </c>
      <c r="E794" s="3" t="s">
        <v>746</v>
      </c>
      <c r="F794" s="25" t="s">
        <v>65</v>
      </c>
      <c r="G794" s="25" t="s">
        <v>211</v>
      </c>
      <c r="H794" s="25" t="s">
        <v>582</v>
      </c>
      <c r="I794" s="36" t="str">
        <f>IFERROR(VLOOKUP(Presupuestos[[#This Row],[AREA]]&amp;Presupuestos[[#This Row],[CONCEPTO]]&amp;Presupuestos[[#This Row],[DESCRIPCION]],Tabla28[[Columna1]:[CÓDIGO NUEVO]],2,0),"")</f>
        <v>P0902007</v>
      </c>
      <c r="J794" s="3" t="s">
        <v>1873</v>
      </c>
      <c r="K794" s="3" t="s">
        <v>666</v>
      </c>
      <c r="L794" s="3" t="s">
        <v>666</v>
      </c>
      <c r="M794" s="31" t="s">
        <v>1874</v>
      </c>
      <c r="N794" s="3"/>
      <c r="O794" s="3" t="s">
        <v>315</v>
      </c>
      <c r="P794" s="3" t="s">
        <v>127</v>
      </c>
      <c r="Q794" s="3" t="str">
        <f>IFERROR(VLOOKUP(Presupuestos[[#This Row],[CLASIFICACIÓN (N)]],Tabla17[],2,0),"")</f>
        <v>Gastos operativos</v>
      </c>
      <c r="R794" s="3" t="str">
        <f>IFERROR(VLOOKUP(Presupuestos[[#This Row],[CLASIFICACIÓN (N)]],Tabla17[],3,0),"")</f>
        <v>Operativo</v>
      </c>
      <c r="S794" s="3" t="s">
        <v>16</v>
      </c>
      <c r="T794" s="3" t="str">
        <f>IFERROR(VLOOKUP(Presupuestos[[#This Row],[ALMACEN]],Tabla5[],2,0),"")</f>
        <v>Arequipa</v>
      </c>
      <c r="U794" s="19" t="str">
        <f>IFERROR(VLOOKUP(Presupuestos[[#This Row],[TIPO DE DOCUMENTO]],Tipo_Documento[],2,0)&amp;Presupuestos[[#This Row],[SERIE]]&amp;Presupuestos[[#This Row],[NUMERO]]&amp;Presupuestos[[#This Row],[RUC]],"")</f>
        <v>LIQSTI1911111111</v>
      </c>
      <c r="V794" s="3" t="s">
        <v>175</v>
      </c>
      <c r="W794" s="7">
        <v>45883</v>
      </c>
      <c r="X794" s="7">
        <v>45883</v>
      </c>
      <c r="Y794" s="3" t="s">
        <v>1271</v>
      </c>
      <c r="Z794" s="3">
        <v>19</v>
      </c>
      <c r="AA794" s="3">
        <f>IFERROR(VLOOKUP(Presupuestos[[#This Row],[RAZON SOCIAL]],CHOOSE({1,2},Clientes_Proveedores[Razon Social],Clientes_Proveedores[Ruc / Dni]),2,0),"-")</f>
        <v>11111111</v>
      </c>
      <c r="AB794" s="31" t="s">
        <v>916</v>
      </c>
      <c r="AC794" s="3" t="s">
        <v>670</v>
      </c>
      <c r="AD794" s="5"/>
      <c r="AE794" s="6">
        <v>40</v>
      </c>
      <c r="AF794" s="6">
        <f>Presupuestos[[#This Row],[BASE]]*Presupuestos[[#This Row],[% IGV]]</f>
        <v>0</v>
      </c>
      <c r="AG794" s="22">
        <f>ROUND(SUM(Presupuestos[[#This Row],[BASE]:[IGV]]),2)</f>
        <v>40</v>
      </c>
      <c r="AH794" s="9" t="str">
        <f>IF(Presupuestos[[#This Row],[MONEDA]]="USD",VLOOKUP(Presupuestos[[#This Row],[FECHA DE EMISION]],Tipo_Cambio[],3,0),"")</f>
        <v/>
      </c>
      <c r="AI794" s="22">
        <f>IFERROR(ROUND(IF(Presupuestos[[#This Row],[MONEDA]]="PEN",Presupuestos[[#This Row],[TOTAL]],Presupuestos[[#This Row],[TOTAL]]*Presupuestos[[#This Row],[TIPO DE CAMBIO]]),2),"")</f>
        <v>40</v>
      </c>
      <c r="AJ794" s="5"/>
      <c r="AK794" s="33" t="s">
        <v>671</v>
      </c>
      <c r="AL794" s="5" t="s">
        <v>742</v>
      </c>
      <c r="AM794" s="23" t="s">
        <v>671</v>
      </c>
      <c r="AN794" s="23" t="s">
        <v>759</v>
      </c>
      <c r="AO794" s="7">
        <f>IFERROR(VLOOKUP("1-"&amp;Presupuestos[[#This Row],[ID DOCUMENTO]],BD_Pagos[],7,0),"")</f>
        <v>0</v>
      </c>
      <c r="AP794" s="16" t="str">
        <f>IFERROR(VLOOKUP("1-"&amp;Presupuestos[[#This Row],[ID DOCUMENTO]],BD_Pagos[],8,0),"")</f>
        <v/>
      </c>
      <c r="AQ794" s="17" t="str">
        <f>IFERROR(VLOOKUP("1-"&amp;Presupuestos[[#This Row],[ID DOCUMENTO]],BD_Pagos[],9,0),"")</f>
        <v/>
      </c>
      <c r="AR794" s="54"/>
      <c r="AS794" s="7">
        <f>IFERROR(VLOOKUP("2-"&amp;Presupuestos[[#This Row],[ID DOCUMENTO]],BD_Pagos[],7,0),"")</f>
        <v>0</v>
      </c>
      <c r="AT794" s="16" t="str">
        <f>IFERROR(VLOOKUP("2-"&amp;Presupuestos[[#This Row],[ID DOCUMENTO]],BD_Pagos[],8,0),"")</f>
        <v/>
      </c>
      <c r="AU794" s="17">
        <f>IFERROR(VLOOKUP("2-"&amp;Presupuestos[[#This Row],[ID DOCUMENTO]],BD_Pagos[],9,0),"")</f>
        <v>0</v>
      </c>
      <c r="AV794" s="20">
        <f>IF(IFERROR(VLOOKUP("2-"&amp;Presupuestos[[#This Row],[ID DOCUMENTO]],BD_Pagos[],10,0),0)&gt;Presupuestos[[#This Row],[TOTAL SOLES]],Presupuestos[[#This Row],[TOTAL SOLES]],IFERROR(VLOOKUP("2-"&amp;Presupuestos[[#This Row],[ID DOCUMENTO]],BD_Pagos[],10,0),0))</f>
        <v>0</v>
      </c>
      <c r="AW794" s="7"/>
      <c r="AX794" s="16"/>
      <c r="AY794" s="17"/>
      <c r="AZ794" s="20"/>
      <c r="BA794" s="7"/>
      <c r="BB794" s="16"/>
      <c r="BC794" s="17"/>
      <c r="BD794" s="20"/>
      <c r="BE794" s="7">
        <f>IFERROR(VLOOKUP("5-"&amp;Presupuestos[[#This Row],[ID DOCUMENTO]],BD_Pagos[],7,0),"")</f>
        <v>0</v>
      </c>
      <c r="BF794" s="17">
        <f>IFERROR(VLOOKUP("5-"&amp;Presupuestos[[#This Row],[ID DOCUMENTO]],BD_Pagos[],9,0),"")</f>
        <v>0</v>
      </c>
      <c r="BG794" s="20">
        <f>IF(IFERROR(VLOOKUP("5-"&amp;Presupuestos[[#This Row],[ID DOCUMENTO]],BD_Pagos[],10,0),0)&gt;Presupuestos[[#This Row],[TOTAL SOLES]],Presupuestos[[#This Row],[TOTAL SOLES]],IFERROR(VLOOKUP("5-"&amp;Presupuestos[[#This Row],[ID DOCUMENTO]],BD_Pagos[],10,0),0))</f>
        <v>0</v>
      </c>
      <c r="BH794" s="7">
        <f>IFERROR(VLOOKUP("1-Detraccion"&amp;Presupuestos[[#This Row],[ID DOCUMENTO]],BD_Pagos[],2,0),"")</f>
        <v>0</v>
      </c>
      <c r="BI794" s="3" t="str">
        <f>IFERROR(VLOOKUP("1-Detraccion"&amp;Presupuestos[[#This Row],[ID DOCUMENTO]],BD_Pagos[],3,0),"")</f>
        <v/>
      </c>
      <c r="BJ794" s="3">
        <f>IFERROR(VLOOKUP("1-Detraccion"&amp;Presupuestos[[#This Row],[ID DOCUMENTO]],BD_Pagos[],4,0),"")</f>
        <v>0</v>
      </c>
      <c r="BK794" s="6">
        <f>IF(IFERROR(VLOOKUP("1-Detraccion"&amp;Presupuestos[[#This Row],[ID DOCUMENTO]],BD_Pagos[],5,0),0)&gt;Presupuestos[[#This Row],[TOTAL SOLES]],Presupuestos[[#This Row],[TOTAL SOLES]],IFERROR(VLOOKUP("1-Detraccion"&amp;Presupuestos[[#This Row],[ID DOCUMENTO]],BD_Pagos[],5,0),0))</f>
        <v>0</v>
      </c>
      <c r="BL794" s="6">
        <f>IF(IFERROR(VLOOKUP("1-Detraccion"&amp;Presupuestos[[#This Row],[ID DOCUMENTO]],BD_Pagos[],6,0),0)&gt;Presupuestos[[#This Row],[TOTAL SOLES]],Presupuestos[[#This Row],[TOTAL SOLES]],IFERROR(VLOOKUP("1-Detraccion"&amp;Presupuestos[[#This Row],[ID DOCUMENTO]],BD_Pagos[],6,0),0))</f>
        <v>0</v>
      </c>
      <c r="BM794" s="37"/>
      <c r="BN794" s="3"/>
      <c r="BO794" s="3"/>
      <c r="BP794" s="6"/>
      <c r="BQ79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40</v>
      </c>
      <c r="BR794" s="23" t="str">
        <f>IF(Presupuestos[[#This Row],[SALDO ME-MN]]&gt;0,"PENDIENTE","CANCELADO")</f>
        <v>PENDIENTE</v>
      </c>
      <c r="BS794" s="23" t="str">
        <f>IF(COUNTIFS($U$4:$U793,Presupuestos[[#This Row],[ID DOCUMENTO]])&gt;=1,IF(B793=Presupuestos[[#This Row],[ID]],"OK","DOC. DUPLICADO"),"OK")</f>
        <v>OK</v>
      </c>
    </row>
    <row r="795" spans="2:71" ht="24" x14ac:dyDescent="0.25">
      <c r="B795" s="34">
        <f>IF(Presupuestos[[#This Row],[ID DOCUMENTO]]=U794,B794,IF(B794="ID",1,B794+1))</f>
        <v>766</v>
      </c>
      <c r="C795" s="2">
        <v>45881</v>
      </c>
      <c r="D795" s="2">
        <v>45881</v>
      </c>
      <c r="E795" s="3" t="s">
        <v>746</v>
      </c>
      <c r="F795" s="25" t="s">
        <v>65</v>
      </c>
      <c r="G795" s="25" t="s">
        <v>19</v>
      </c>
      <c r="H795" s="25" t="s">
        <v>20</v>
      </c>
      <c r="I795" s="36" t="str">
        <f>IFERROR(VLOOKUP(Presupuestos[[#This Row],[AREA]]&amp;Presupuestos[[#This Row],[CONCEPTO]]&amp;Presupuestos[[#This Row],[DESCRIPCION]],Tabla28[[Columna1]:[CÓDIGO NUEVO]],2,0),"")</f>
        <v>P0904001</v>
      </c>
      <c r="J795" s="3" t="s">
        <v>666</v>
      </c>
      <c r="K795" s="3" t="s">
        <v>666</v>
      </c>
      <c r="L795" s="3" t="s">
        <v>666</v>
      </c>
      <c r="M795" s="31" t="s">
        <v>1875</v>
      </c>
      <c r="N795" s="3"/>
      <c r="O795" s="3" t="s">
        <v>315</v>
      </c>
      <c r="P795" s="3" t="s">
        <v>127</v>
      </c>
      <c r="Q795" s="3" t="str">
        <f>IFERROR(VLOOKUP(Presupuestos[[#This Row],[CLASIFICACIÓN (N)]],Tabla17[],2,0),"")</f>
        <v>Gastos operativos</v>
      </c>
      <c r="R795" s="3" t="str">
        <f>IFERROR(VLOOKUP(Presupuestos[[#This Row],[CLASIFICACIÓN (N)]],Tabla17[],3,0),"")</f>
        <v>Operativo</v>
      </c>
      <c r="S795" s="3" t="s">
        <v>16</v>
      </c>
      <c r="T795" s="3" t="str">
        <f>IFERROR(VLOOKUP(Presupuestos[[#This Row],[ALMACEN]],Tabla5[],2,0),"")</f>
        <v>Arequipa</v>
      </c>
      <c r="U795" s="19" t="str">
        <f>IFERROR(VLOOKUP(Presupuestos[[#This Row],[TIPO DE DOCUMENTO]],Tipo_Documento[],2,0)&amp;Presupuestos[[#This Row],[SERIE]]&amp;Presupuestos[[#This Row],[NUMERO]]&amp;Presupuestos[[#This Row],[RUC]],"")</f>
        <v>PLM330044468346</v>
      </c>
      <c r="V795" s="3" t="s">
        <v>171</v>
      </c>
      <c r="W795" s="7">
        <v>45883</v>
      </c>
      <c r="X795" s="7">
        <v>45883</v>
      </c>
      <c r="Y795" s="3">
        <v>3</v>
      </c>
      <c r="Z795" s="3">
        <v>300</v>
      </c>
      <c r="AA795" s="3">
        <f>IFERROR(VLOOKUP(Presupuestos[[#This Row],[RAZON SOCIAL]],CHOOSE({1,2},Clientes_Proveedores[Razon Social],Clientes_Proveedores[Ruc / Dni]),2,0),"-")</f>
        <v>44468346</v>
      </c>
      <c r="AB795" s="31" t="s">
        <v>1067</v>
      </c>
      <c r="AC795" s="3" t="s">
        <v>670</v>
      </c>
      <c r="AD795" s="5"/>
      <c r="AE795" s="6">
        <v>2</v>
      </c>
      <c r="AF795" s="6">
        <f>Presupuestos[[#This Row],[BASE]]*Presupuestos[[#This Row],[% IGV]]</f>
        <v>0</v>
      </c>
      <c r="AG795" s="22">
        <f>ROUND(SUM(Presupuestos[[#This Row],[BASE]:[IGV]]),2)</f>
        <v>2</v>
      </c>
      <c r="AH795" s="9" t="str">
        <f>IF(Presupuestos[[#This Row],[MONEDA]]="USD",VLOOKUP(Presupuestos[[#This Row],[FECHA DE EMISION]],Tipo_Cambio[],3,0),"")</f>
        <v/>
      </c>
      <c r="AI795" s="22">
        <f>IFERROR(ROUND(IF(Presupuestos[[#This Row],[MONEDA]]="PEN",Presupuestos[[#This Row],[TOTAL]],Presupuestos[[#This Row],[TOTAL]]*Presupuestos[[#This Row],[TIPO DE CAMBIO]]),2),"")</f>
        <v>2</v>
      </c>
      <c r="AJ795" s="5"/>
      <c r="AK795" s="33" t="s">
        <v>671</v>
      </c>
      <c r="AL795" s="5" t="s">
        <v>672</v>
      </c>
      <c r="AM795" s="23" t="s">
        <v>671</v>
      </c>
      <c r="AN795" s="23" t="s">
        <v>671</v>
      </c>
      <c r="AO795" s="7">
        <f>IFERROR(VLOOKUP("1-"&amp;Presupuestos[[#This Row],[ID DOCUMENTO]],BD_Pagos[],7,0),"")</f>
        <v>45881</v>
      </c>
      <c r="AP795" s="16" t="str">
        <f>IFERROR(VLOOKUP("1-"&amp;Presupuestos[[#This Row],[ID DOCUMENTO]],BD_Pagos[],8,0),"")</f>
        <v>C-Tesoreria</v>
      </c>
      <c r="AQ795" s="17" t="str">
        <f>IFERROR(VLOOKUP("1-"&amp;Presupuestos[[#This Row],[ID DOCUMENTO]],BD_Pagos[],9,0),"")</f>
        <v>001-12572</v>
      </c>
      <c r="AR795" s="54"/>
      <c r="AS795" s="7">
        <f>IFERROR(VLOOKUP("2-"&amp;Presupuestos[[#This Row],[ID DOCUMENTO]],BD_Pagos[],7,0),"")</f>
        <v>0</v>
      </c>
      <c r="AT795" s="16" t="str">
        <f>IFERROR(VLOOKUP("2-"&amp;Presupuestos[[#This Row],[ID DOCUMENTO]],BD_Pagos[],8,0),"")</f>
        <v/>
      </c>
      <c r="AU795" s="17">
        <f>IFERROR(VLOOKUP("2-"&amp;Presupuestos[[#This Row],[ID DOCUMENTO]],BD_Pagos[],9,0),"")</f>
        <v>0</v>
      </c>
      <c r="AV795" s="20">
        <f>IF(IFERROR(VLOOKUP("2-"&amp;Presupuestos[[#This Row],[ID DOCUMENTO]],BD_Pagos[],10,0),0)&gt;Presupuestos[[#This Row],[TOTAL SOLES]],Presupuestos[[#This Row],[TOTAL SOLES]],IFERROR(VLOOKUP("2-"&amp;Presupuestos[[#This Row],[ID DOCUMENTO]],BD_Pagos[],10,0),0))</f>
        <v>0</v>
      </c>
      <c r="AW795" s="7"/>
      <c r="AX795" s="16"/>
      <c r="AY795" s="17"/>
      <c r="AZ795" s="20"/>
      <c r="BA795" s="7"/>
      <c r="BB795" s="16"/>
      <c r="BC795" s="17"/>
      <c r="BD795" s="20"/>
      <c r="BE795" s="7">
        <f>IFERROR(VLOOKUP("5-"&amp;Presupuestos[[#This Row],[ID DOCUMENTO]],BD_Pagos[],7,0),"")</f>
        <v>0</v>
      </c>
      <c r="BF795" s="17">
        <f>IFERROR(VLOOKUP("5-"&amp;Presupuestos[[#This Row],[ID DOCUMENTO]],BD_Pagos[],9,0),"")</f>
        <v>0</v>
      </c>
      <c r="BG795" s="20">
        <f>IF(IFERROR(VLOOKUP("5-"&amp;Presupuestos[[#This Row],[ID DOCUMENTO]],BD_Pagos[],10,0),0)&gt;Presupuestos[[#This Row],[TOTAL SOLES]],Presupuestos[[#This Row],[TOTAL SOLES]],IFERROR(VLOOKUP("5-"&amp;Presupuestos[[#This Row],[ID DOCUMENTO]],BD_Pagos[],10,0),0))</f>
        <v>0</v>
      </c>
      <c r="BH795" s="7">
        <f>IFERROR(VLOOKUP("1-Detraccion"&amp;Presupuestos[[#This Row],[ID DOCUMENTO]],BD_Pagos[],2,0),"")</f>
        <v>0</v>
      </c>
      <c r="BI795" s="3" t="str">
        <f>IFERROR(VLOOKUP("1-Detraccion"&amp;Presupuestos[[#This Row],[ID DOCUMENTO]],BD_Pagos[],3,0),"")</f>
        <v/>
      </c>
      <c r="BJ795" s="3">
        <f>IFERROR(VLOOKUP("1-Detraccion"&amp;Presupuestos[[#This Row],[ID DOCUMENTO]],BD_Pagos[],4,0),"")</f>
        <v>0</v>
      </c>
      <c r="BK795" s="6">
        <f>IF(IFERROR(VLOOKUP("1-Detraccion"&amp;Presupuestos[[#This Row],[ID DOCUMENTO]],BD_Pagos[],5,0),0)&gt;Presupuestos[[#This Row],[TOTAL SOLES]],Presupuestos[[#This Row],[TOTAL SOLES]],IFERROR(VLOOKUP("1-Detraccion"&amp;Presupuestos[[#This Row],[ID DOCUMENTO]],BD_Pagos[],5,0),0))</f>
        <v>0</v>
      </c>
      <c r="BL795" s="6">
        <f>IF(IFERROR(VLOOKUP("1-Detraccion"&amp;Presupuestos[[#This Row],[ID DOCUMENTO]],BD_Pagos[],6,0),0)&gt;Presupuestos[[#This Row],[TOTAL SOLES]],Presupuestos[[#This Row],[TOTAL SOLES]],IFERROR(VLOOKUP("1-Detraccion"&amp;Presupuestos[[#This Row],[ID DOCUMENTO]],BD_Pagos[],6,0),0))</f>
        <v>0</v>
      </c>
      <c r="BM795" s="37"/>
      <c r="BN795" s="3"/>
      <c r="BO795" s="3"/>
      <c r="BP795" s="6"/>
      <c r="BQ79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v>
      </c>
      <c r="BR795" s="23" t="str">
        <f>IF(Presupuestos[[#This Row],[SALDO ME-MN]]&gt;0,"PENDIENTE","CANCELADO")</f>
        <v>PENDIENTE</v>
      </c>
      <c r="BS795" s="23" t="str">
        <f>IF(COUNTIFS($U$4:$U794,Presupuestos[[#This Row],[ID DOCUMENTO]])&gt;=1,IF(B794=Presupuestos[[#This Row],[ID]],"OK","DOC. DUPLICADO"),"OK")</f>
        <v>OK</v>
      </c>
    </row>
    <row r="796" spans="2:71" x14ac:dyDescent="0.25">
      <c r="B796" s="34">
        <f>IF(Presupuestos[[#This Row],[ID DOCUMENTO]]=U795,B795,IF(B795="ID",1,B795+1))</f>
        <v>767</v>
      </c>
      <c r="C796" s="2">
        <v>45848</v>
      </c>
      <c r="D796" s="2">
        <v>45848</v>
      </c>
      <c r="E796" s="3" t="s">
        <v>1718</v>
      </c>
      <c r="F796" s="25" t="s">
        <v>27</v>
      </c>
      <c r="G796" s="25" t="s">
        <v>51</v>
      </c>
      <c r="H796" s="25" t="s">
        <v>24</v>
      </c>
      <c r="I796" s="36" t="str">
        <f>IFERROR(VLOOKUP(Presupuestos[[#This Row],[AREA]]&amp;Presupuestos[[#This Row],[CONCEPTO]]&amp;Presupuestos[[#This Row],[DESCRIPCION]],Tabla28[[Columna1]:[CÓDIGO NUEVO]],2,0),"")</f>
        <v>P0211001</v>
      </c>
      <c r="J796" s="3" t="s">
        <v>886</v>
      </c>
      <c r="K796" s="3" t="s">
        <v>666</v>
      </c>
      <c r="L796" s="3" t="s">
        <v>666</v>
      </c>
      <c r="M796" s="31" t="s">
        <v>1876</v>
      </c>
      <c r="N796" s="3"/>
      <c r="O796" s="3" t="s">
        <v>315</v>
      </c>
      <c r="P796" s="3" t="s">
        <v>127</v>
      </c>
      <c r="Q796" s="3" t="str">
        <f>IFERROR(VLOOKUP(Presupuestos[[#This Row],[CLASIFICACIÓN (N)]],Tabla17[],2,0),"")</f>
        <v>Gastos operativos</v>
      </c>
      <c r="R796" s="3" t="str">
        <f>IFERROR(VLOOKUP(Presupuestos[[#This Row],[CLASIFICACIÓN (N)]],Tabla17[],3,0),"")</f>
        <v>Operativo</v>
      </c>
      <c r="S796" s="3" t="s">
        <v>16</v>
      </c>
      <c r="T796" s="3" t="str">
        <f>IFERROR(VLOOKUP(Presupuestos[[#This Row],[ALMACEN]],Tabla5[],2,0),"")</f>
        <v>Arequipa</v>
      </c>
      <c r="U796" s="19" t="str">
        <f>IFERROR(VLOOKUP(Presupuestos[[#This Row],[TIPO DE DOCUMENTO]],Tipo_Documento[],2,0)&amp;Presupuestos[[#This Row],[SERIE]]&amp;Presupuestos[[#This Row],[NUMERO]]&amp;Presupuestos[[#This Row],[RUC]],"")</f>
        <v>LIQCOM12311111111</v>
      </c>
      <c r="V796" s="3" t="s">
        <v>175</v>
      </c>
      <c r="W796" s="7">
        <v>45848</v>
      </c>
      <c r="X796" s="7">
        <v>45848</v>
      </c>
      <c r="Y796" s="3" t="s">
        <v>28</v>
      </c>
      <c r="Z796" s="3">
        <v>123</v>
      </c>
      <c r="AA796" s="3">
        <f>IFERROR(VLOOKUP(Presupuestos[[#This Row],[RAZON SOCIAL]],CHOOSE({1,2},Clientes_Proveedores[Razon Social],Clientes_Proveedores[Ruc / Dni]),2,0),"-")</f>
        <v>11111111</v>
      </c>
      <c r="AB796" s="31" t="s">
        <v>916</v>
      </c>
      <c r="AC796" s="3" t="s">
        <v>670</v>
      </c>
      <c r="AD796" s="5"/>
      <c r="AE796" s="6">
        <v>7.5</v>
      </c>
      <c r="AF796" s="6">
        <f>Presupuestos[[#This Row],[BASE]]*Presupuestos[[#This Row],[% IGV]]</f>
        <v>0</v>
      </c>
      <c r="AG796" s="22">
        <f>ROUND(SUM(Presupuestos[[#This Row],[BASE]:[IGV]]),2)</f>
        <v>7.5</v>
      </c>
      <c r="AH796" s="9" t="str">
        <f>IF(Presupuestos[[#This Row],[MONEDA]]="USD",VLOOKUP(Presupuestos[[#This Row],[FECHA DE EMISION]],Tipo_Cambio[],3,0),"")</f>
        <v/>
      </c>
      <c r="AI796" s="22">
        <f>IFERROR(ROUND(IF(Presupuestos[[#This Row],[MONEDA]]="PEN",Presupuestos[[#This Row],[TOTAL]],Presupuestos[[#This Row],[TOTAL]]*Presupuestos[[#This Row],[TIPO DE CAMBIO]]),2),"")</f>
        <v>7.5</v>
      </c>
      <c r="AJ796" s="5"/>
      <c r="AK796" s="33" t="s">
        <v>671</v>
      </c>
      <c r="AL796" s="5" t="s">
        <v>742</v>
      </c>
      <c r="AM796" s="23" t="s">
        <v>671</v>
      </c>
      <c r="AN796" s="23" t="s">
        <v>671</v>
      </c>
      <c r="AO796" s="7">
        <f>IFERROR(VLOOKUP("1-"&amp;Presupuestos[[#This Row],[ID DOCUMENTO]],BD_Pagos[],7,0),"")</f>
        <v>0</v>
      </c>
      <c r="AP796" s="16" t="str">
        <f>IFERROR(VLOOKUP("1-"&amp;Presupuestos[[#This Row],[ID DOCUMENTO]],BD_Pagos[],8,0),"")</f>
        <v/>
      </c>
      <c r="AQ796" s="17" t="str">
        <f>IFERROR(VLOOKUP("1-"&amp;Presupuestos[[#This Row],[ID DOCUMENTO]],BD_Pagos[],9,0),"")</f>
        <v/>
      </c>
      <c r="AR796" s="54"/>
      <c r="AS796" s="7">
        <f>IFERROR(VLOOKUP("2-"&amp;Presupuestos[[#This Row],[ID DOCUMENTO]],BD_Pagos[],7,0),"")</f>
        <v>0</v>
      </c>
      <c r="AT796" s="16" t="str">
        <f>IFERROR(VLOOKUP("2-"&amp;Presupuestos[[#This Row],[ID DOCUMENTO]],BD_Pagos[],8,0),"")</f>
        <v/>
      </c>
      <c r="AU796" s="17">
        <f>IFERROR(VLOOKUP("2-"&amp;Presupuestos[[#This Row],[ID DOCUMENTO]],BD_Pagos[],9,0),"")</f>
        <v>0</v>
      </c>
      <c r="AV796" s="20">
        <f>IF(IFERROR(VLOOKUP("2-"&amp;Presupuestos[[#This Row],[ID DOCUMENTO]],BD_Pagos[],10,0),0)&gt;Presupuestos[[#This Row],[TOTAL SOLES]],Presupuestos[[#This Row],[TOTAL SOLES]],IFERROR(VLOOKUP("2-"&amp;Presupuestos[[#This Row],[ID DOCUMENTO]],BD_Pagos[],10,0),0))</f>
        <v>0</v>
      </c>
      <c r="AW796" s="7"/>
      <c r="AX796" s="16"/>
      <c r="AY796" s="17"/>
      <c r="AZ796" s="20"/>
      <c r="BA796" s="7"/>
      <c r="BB796" s="16"/>
      <c r="BC796" s="17"/>
      <c r="BD796" s="20"/>
      <c r="BE796" s="7">
        <f>IFERROR(VLOOKUP("5-"&amp;Presupuestos[[#This Row],[ID DOCUMENTO]],BD_Pagos[],7,0),"")</f>
        <v>0</v>
      </c>
      <c r="BF796" s="17">
        <f>IFERROR(VLOOKUP("5-"&amp;Presupuestos[[#This Row],[ID DOCUMENTO]],BD_Pagos[],9,0),"")</f>
        <v>0</v>
      </c>
      <c r="BG796" s="20">
        <f>IF(IFERROR(VLOOKUP("5-"&amp;Presupuestos[[#This Row],[ID DOCUMENTO]],BD_Pagos[],10,0),0)&gt;Presupuestos[[#This Row],[TOTAL SOLES]],Presupuestos[[#This Row],[TOTAL SOLES]],IFERROR(VLOOKUP("5-"&amp;Presupuestos[[#This Row],[ID DOCUMENTO]],BD_Pagos[],10,0),0))</f>
        <v>0</v>
      </c>
      <c r="BH796" s="7">
        <f>IFERROR(VLOOKUP("1-Detraccion"&amp;Presupuestos[[#This Row],[ID DOCUMENTO]],BD_Pagos[],2,0),"")</f>
        <v>0</v>
      </c>
      <c r="BI796" s="3" t="str">
        <f>IFERROR(VLOOKUP("1-Detraccion"&amp;Presupuestos[[#This Row],[ID DOCUMENTO]],BD_Pagos[],3,0),"")</f>
        <v/>
      </c>
      <c r="BJ796" s="3">
        <f>IFERROR(VLOOKUP("1-Detraccion"&amp;Presupuestos[[#This Row],[ID DOCUMENTO]],BD_Pagos[],4,0),"")</f>
        <v>0</v>
      </c>
      <c r="BK796" s="6">
        <f>IF(IFERROR(VLOOKUP("1-Detraccion"&amp;Presupuestos[[#This Row],[ID DOCUMENTO]],BD_Pagos[],5,0),0)&gt;Presupuestos[[#This Row],[TOTAL SOLES]],Presupuestos[[#This Row],[TOTAL SOLES]],IFERROR(VLOOKUP("1-Detraccion"&amp;Presupuestos[[#This Row],[ID DOCUMENTO]],BD_Pagos[],5,0),0))</f>
        <v>0</v>
      </c>
      <c r="BL796" s="6">
        <f>IF(IFERROR(VLOOKUP("1-Detraccion"&amp;Presupuestos[[#This Row],[ID DOCUMENTO]],BD_Pagos[],6,0),0)&gt;Presupuestos[[#This Row],[TOTAL SOLES]],Presupuestos[[#This Row],[TOTAL SOLES]],IFERROR(VLOOKUP("1-Detraccion"&amp;Presupuestos[[#This Row],[ID DOCUMENTO]],BD_Pagos[],6,0),0))</f>
        <v>0</v>
      </c>
      <c r="BM796" s="37"/>
      <c r="BN796" s="3"/>
      <c r="BO796" s="3"/>
      <c r="BP796" s="6"/>
      <c r="BQ79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7.5</v>
      </c>
      <c r="BR796" s="23" t="str">
        <f>IF(Presupuestos[[#This Row],[SALDO ME-MN]]&gt;0,"PENDIENTE","CANCELADO")</f>
        <v>PENDIENTE</v>
      </c>
      <c r="BS796" s="23" t="str">
        <f>IF(COUNTIFS($U$4:$U795,Presupuestos[[#This Row],[ID DOCUMENTO]])&gt;=1,IF(B795=Presupuestos[[#This Row],[ID]],"OK","DOC. DUPLICADO"),"OK")</f>
        <v>OK</v>
      </c>
    </row>
    <row r="797" spans="2:71" ht="24" x14ac:dyDescent="0.25">
      <c r="B797" s="34">
        <f>IF(Presupuestos[[#This Row],[ID DOCUMENTO]]=U796,B796,IF(B796="ID",1,B796+1))</f>
        <v>768</v>
      </c>
      <c r="C797" s="2">
        <v>45839</v>
      </c>
      <c r="D797" s="2">
        <v>45839</v>
      </c>
      <c r="E797" s="3" t="s">
        <v>1072</v>
      </c>
      <c r="F797" s="25" t="s">
        <v>43</v>
      </c>
      <c r="G797" s="25" t="s">
        <v>155</v>
      </c>
      <c r="H797" s="25" t="s">
        <v>321</v>
      </c>
      <c r="I797" s="36" t="str">
        <f>IFERROR(VLOOKUP(Presupuestos[[#This Row],[AREA]]&amp;Presupuestos[[#This Row],[CONCEPTO]]&amp;Presupuestos[[#This Row],[DESCRIPCION]],Tabla28[[Columna1]:[CÓDIGO NUEVO]],2,0),"")</f>
        <v>P0404005</v>
      </c>
      <c r="J797" s="3" t="s">
        <v>666</v>
      </c>
      <c r="K797" s="3" t="s">
        <v>666</v>
      </c>
      <c r="L797" s="3" t="s">
        <v>666</v>
      </c>
      <c r="M797" s="31" t="s">
        <v>1877</v>
      </c>
      <c r="N797" s="3"/>
      <c r="O797" s="3" t="s">
        <v>315</v>
      </c>
      <c r="P797" s="3" t="s">
        <v>147</v>
      </c>
      <c r="Q797" s="3" t="str">
        <f>IFERROR(VLOOKUP(Presupuestos[[#This Row],[CLASIFICACIÓN (N)]],Tabla17[],2,0),"")</f>
        <v>Gastos financieros</v>
      </c>
      <c r="R797" s="3" t="str">
        <f>IFERROR(VLOOKUP(Presupuestos[[#This Row],[CLASIFICACIÓN (N)]],Tabla17[],3,0),"")</f>
        <v>Operativo</v>
      </c>
      <c r="S797" s="3" t="s">
        <v>16</v>
      </c>
      <c r="T797" s="3" t="str">
        <f>IFERROR(VLOOKUP(Presupuestos[[#This Row],[ALMACEN]],Tabla5[],2,0),"")</f>
        <v>Arequipa</v>
      </c>
      <c r="U797" s="19" t="str">
        <f>IFERROR(VLOOKUP(Presupuestos[[#This Row],[TIPO DE DOCUMENTO]],Tipo_Documento[],2,0)&amp;Presupuestos[[#This Row],[SERIE]]&amp;Presupuestos[[#This Row],[NUMERO]]&amp;Presupuestos[[#This Row],[RUC]],"")</f>
        <v>00BCPS176011111111</v>
      </c>
      <c r="V797" s="3" t="s">
        <v>112</v>
      </c>
      <c r="W797" s="7">
        <v>45839</v>
      </c>
      <c r="X797" s="7">
        <v>45839</v>
      </c>
      <c r="Y797" s="3" t="s">
        <v>1878</v>
      </c>
      <c r="Z797" s="3">
        <v>1760</v>
      </c>
      <c r="AA797" s="3">
        <f>IFERROR(VLOOKUP(Presupuestos[[#This Row],[RAZON SOCIAL]],CHOOSE({1,2},Clientes_Proveedores[Razon Social],Clientes_Proveedores[Ruc / Dni]),2,0),"-")</f>
        <v>11111111</v>
      </c>
      <c r="AB797" s="31" t="s">
        <v>916</v>
      </c>
      <c r="AC797" s="3" t="s">
        <v>670</v>
      </c>
      <c r="AD797" s="5"/>
      <c r="AE797" s="6">
        <v>7.55</v>
      </c>
      <c r="AF797" s="6">
        <f>Presupuestos[[#This Row],[BASE]]*Presupuestos[[#This Row],[% IGV]]</f>
        <v>0</v>
      </c>
      <c r="AG797" s="22">
        <f>ROUND(SUM(Presupuestos[[#This Row],[BASE]:[IGV]]),2)</f>
        <v>7.55</v>
      </c>
      <c r="AH797" s="9" t="str">
        <f>IF(Presupuestos[[#This Row],[MONEDA]]="USD",VLOOKUP(Presupuestos[[#This Row],[FECHA DE EMISION]],Tipo_Cambio[],3,0),"")</f>
        <v/>
      </c>
      <c r="AI797" s="22">
        <f>IFERROR(ROUND(IF(Presupuestos[[#This Row],[MONEDA]]="PEN",Presupuestos[[#This Row],[TOTAL]],Presupuestos[[#This Row],[TOTAL]]*Presupuestos[[#This Row],[TIPO DE CAMBIO]]),2),"")</f>
        <v>7.55</v>
      </c>
      <c r="AJ797" s="5"/>
      <c r="AK797" s="33" t="s">
        <v>671</v>
      </c>
      <c r="AL797" s="5" t="s">
        <v>680</v>
      </c>
      <c r="AM797" s="23" t="s">
        <v>671</v>
      </c>
      <c r="AN797" s="23" t="s">
        <v>671</v>
      </c>
      <c r="AO797" s="7">
        <f>IFERROR(VLOOKUP("1-"&amp;Presupuestos[[#This Row],[ID DOCUMENTO]],BD_Pagos[],7,0),"")</f>
        <v>45839</v>
      </c>
      <c r="AP797" s="16" t="str">
        <f>IFERROR(VLOOKUP("1-"&amp;Presupuestos[[#This Row],[ID DOCUMENTO]],BD_Pagos[],8,0),"")</f>
        <v>B-BCP - Soles</v>
      </c>
      <c r="AQ797" s="17">
        <f>IFERROR(VLOOKUP("1-"&amp;Presupuestos[[#This Row],[ID DOCUMENTO]],BD_Pagos[],9,0),"")</f>
        <v>0</v>
      </c>
      <c r="AR797" s="54"/>
      <c r="AS797" s="7">
        <f>IFERROR(VLOOKUP("2-"&amp;Presupuestos[[#This Row],[ID DOCUMENTO]],BD_Pagos[],7,0),"")</f>
        <v>0</v>
      </c>
      <c r="AT797" s="16" t="str">
        <f>IFERROR(VLOOKUP("2-"&amp;Presupuestos[[#This Row],[ID DOCUMENTO]],BD_Pagos[],8,0),"")</f>
        <v/>
      </c>
      <c r="AU797" s="17">
        <f>IFERROR(VLOOKUP("2-"&amp;Presupuestos[[#This Row],[ID DOCUMENTO]],BD_Pagos[],9,0),"")</f>
        <v>0</v>
      </c>
      <c r="AV797" s="20">
        <f>IF(IFERROR(VLOOKUP("2-"&amp;Presupuestos[[#This Row],[ID DOCUMENTO]],BD_Pagos[],10,0),0)&gt;Presupuestos[[#This Row],[TOTAL SOLES]],Presupuestos[[#This Row],[TOTAL SOLES]],IFERROR(VLOOKUP("2-"&amp;Presupuestos[[#This Row],[ID DOCUMENTO]],BD_Pagos[],10,0),0))</f>
        <v>0</v>
      </c>
      <c r="AW797" s="7"/>
      <c r="AX797" s="16"/>
      <c r="AY797" s="17"/>
      <c r="AZ797" s="20"/>
      <c r="BA797" s="7"/>
      <c r="BB797" s="16"/>
      <c r="BC797" s="17"/>
      <c r="BD797" s="20"/>
      <c r="BE797" s="7">
        <f>IFERROR(VLOOKUP("5-"&amp;Presupuestos[[#This Row],[ID DOCUMENTO]],BD_Pagos[],7,0),"")</f>
        <v>0</v>
      </c>
      <c r="BF797" s="17">
        <f>IFERROR(VLOOKUP("5-"&amp;Presupuestos[[#This Row],[ID DOCUMENTO]],BD_Pagos[],9,0),"")</f>
        <v>0</v>
      </c>
      <c r="BG797" s="20">
        <f>IF(IFERROR(VLOOKUP("5-"&amp;Presupuestos[[#This Row],[ID DOCUMENTO]],BD_Pagos[],10,0),0)&gt;Presupuestos[[#This Row],[TOTAL SOLES]],Presupuestos[[#This Row],[TOTAL SOLES]],IFERROR(VLOOKUP("5-"&amp;Presupuestos[[#This Row],[ID DOCUMENTO]],BD_Pagos[],10,0),0))</f>
        <v>0</v>
      </c>
      <c r="BH797" s="7">
        <f>IFERROR(VLOOKUP("1-Detraccion"&amp;Presupuestos[[#This Row],[ID DOCUMENTO]],BD_Pagos[],2,0),"")</f>
        <v>0</v>
      </c>
      <c r="BI797" s="3" t="str">
        <f>IFERROR(VLOOKUP("1-Detraccion"&amp;Presupuestos[[#This Row],[ID DOCUMENTO]],BD_Pagos[],3,0),"")</f>
        <v/>
      </c>
      <c r="BJ797" s="3">
        <f>IFERROR(VLOOKUP("1-Detraccion"&amp;Presupuestos[[#This Row],[ID DOCUMENTO]],BD_Pagos[],4,0),"")</f>
        <v>0</v>
      </c>
      <c r="BK797" s="6">
        <f>IF(IFERROR(VLOOKUP("1-Detraccion"&amp;Presupuestos[[#This Row],[ID DOCUMENTO]],BD_Pagos[],5,0),0)&gt;Presupuestos[[#This Row],[TOTAL SOLES]],Presupuestos[[#This Row],[TOTAL SOLES]],IFERROR(VLOOKUP("1-Detraccion"&amp;Presupuestos[[#This Row],[ID DOCUMENTO]],BD_Pagos[],5,0),0))</f>
        <v>0</v>
      </c>
      <c r="BL797" s="6">
        <f>IF(IFERROR(VLOOKUP("1-Detraccion"&amp;Presupuestos[[#This Row],[ID DOCUMENTO]],BD_Pagos[],6,0),0)&gt;Presupuestos[[#This Row],[TOTAL SOLES]],Presupuestos[[#This Row],[TOTAL SOLES]],IFERROR(VLOOKUP("1-Detraccion"&amp;Presupuestos[[#This Row],[ID DOCUMENTO]],BD_Pagos[],6,0),0))</f>
        <v>0</v>
      </c>
      <c r="BM797" s="37"/>
      <c r="BN797" s="3"/>
      <c r="BO797" s="3"/>
      <c r="BP797" s="6"/>
      <c r="BQ79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7.55</v>
      </c>
      <c r="BR797" s="23" t="str">
        <f>IF(Presupuestos[[#This Row],[SALDO ME-MN]]&gt;0,"PENDIENTE","CANCELADO")</f>
        <v>PENDIENTE</v>
      </c>
      <c r="BS797" s="23" t="str">
        <f>IF(COUNTIFS($U$4:$U796,Presupuestos[[#This Row],[ID DOCUMENTO]])&gt;=1,IF(B796=Presupuestos[[#This Row],[ID]],"OK","DOC. DUPLICADO"),"OK")</f>
        <v>OK</v>
      </c>
    </row>
    <row r="798" spans="2:71" ht="24" x14ac:dyDescent="0.25">
      <c r="B798" s="34">
        <f>IF(Presupuestos[[#This Row],[ID DOCUMENTO]]=U797,B797,IF(B797="ID",1,B797+1))</f>
        <v>769</v>
      </c>
      <c r="C798" s="2">
        <v>45840</v>
      </c>
      <c r="D798" s="2">
        <v>45840</v>
      </c>
      <c r="E798" s="3" t="s">
        <v>1072</v>
      </c>
      <c r="F798" s="25" t="s">
        <v>43</v>
      </c>
      <c r="G798" s="25" t="s">
        <v>155</v>
      </c>
      <c r="H798" s="25" t="s">
        <v>321</v>
      </c>
      <c r="I798" s="36" t="str">
        <f>IFERROR(VLOOKUP(Presupuestos[[#This Row],[AREA]]&amp;Presupuestos[[#This Row],[CONCEPTO]]&amp;Presupuestos[[#This Row],[DESCRIPCION]],Tabla28[[Columna1]:[CÓDIGO NUEVO]],2,0),"")</f>
        <v>P0404005</v>
      </c>
      <c r="J798" s="3" t="s">
        <v>666</v>
      </c>
      <c r="K798" s="3" t="s">
        <v>666</v>
      </c>
      <c r="L798" s="3" t="s">
        <v>666</v>
      </c>
      <c r="M798" s="31" t="s">
        <v>1877</v>
      </c>
      <c r="N798" s="3"/>
      <c r="O798" s="3" t="s">
        <v>315</v>
      </c>
      <c r="P798" s="3" t="s">
        <v>147</v>
      </c>
      <c r="Q798" s="3" t="str">
        <f>IFERROR(VLOOKUP(Presupuestos[[#This Row],[CLASIFICACIÓN (N)]],Tabla17[],2,0),"")</f>
        <v>Gastos financieros</v>
      </c>
      <c r="R798" s="3" t="str">
        <f>IFERROR(VLOOKUP(Presupuestos[[#This Row],[CLASIFICACIÓN (N)]],Tabla17[],3,0),"")</f>
        <v>Operativo</v>
      </c>
      <c r="S798" s="3" t="s">
        <v>16</v>
      </c>
      <c r="T798" s="3" t="str">
        <f>IFERROR(VLOOKUP(Presupuestos[[#This Row],[ALMACEN]],Tabla5[],2,0),"")</f>
        <v>Arequipa</v>
      </c>
      <c r="U798" s="19" t="str">
        <f>IFERROR(VLOOKUP(Presupuestos[[#This Row],[TIPO DE DOCUMENTO]],Tipo_Documento[],2,0)&amp;Presupuestos[[#This Row],[SERIE]]&amp;Presupuestos[[#This Row],[NUMERO]]&amp;Presupuestos[[#This Row],[RUC]],"")</f>
        <v>00BCPS177311111111</v>
      </c>
      <c r="V798" s="3" t="s">
        <v>112</v>
      </c>
      <c r="W798" s="7">
        <v>45840</v>
      </c>
      <c r="X798" s="7">
        <v>45840</v>
      </c>
      <c r="Y798" s="3" t="s">
        <v>1878</v>
      </c>
      <c r="Z798" s="3">
        <v>1773</v>
      </c>
      <c r="AA798" s="3">
        <f>IFERROR(VLOOKUP(Presupuestos[[#This Row],[RAZON SOCIAL]],CHOOSE({1,2},Clientes_Proveedores[Razon Social],Clientes_Proveedores[Ruc / Dni]),2,0),"-")</f>
        <v>11111111</v>
      </c>
      <c r="AB798" s="31" t="s">
        <v>916</v>
      </c>
      <c r="AC798" s="3" t="s">
        <v>670</v>
      </c>
      <c r="AD798" s="5"/>
      <c r="AE798" s="6">
        <v>0.55000000000000004</v>
      </c>
      <c r="AF798" s="6">
        <f>Presupuestos[[#This Row],[BASE]]*Presupuestos[[#This Row],[% IGV]]</f>
        <v>0</v>
      </c>
      <c r="AG798" s="22">
        <f>ROUND(SUM(Presupuestos[[#This Row],[BASE]:[IGV]]),2)</f>
        <v>0.55000000000000004</v>
      </c>
      <c r="AH798" s="9" t="str">
        <f>IF(Presupuestos[[#This Row],[MONEDA]]="USD",VLOOKUP(Presupuestos[[#This Row],[FECHA DE EMISION]],Tipo_Cambio[],3,0),"")</f>
        <v/>
      </c>
      <c r="AI798" s="22">
        <f>IFERROR(ROUND(IF(Presupuestos[[#This Row],[MONEDA]]="PEN",Presupuestos[[#This Row],[TOTAL]],Presupuestos[[#This Row],[TOTAL]]*Presupuestos[[#This Row],[TIPO DE CAMBIO]]),2),"")</f>
        <v>0.55000000000000004</v>
      </c>
      <c r="AJ798" s="5"/>
      <c r="AK798" s="33" t="s">
        <v>671</v>
      </c>
      <c r="AL798" s="5" t="s">
        <v>680</v>
      </c>
      <c r="AM798" s="23" t="s">
        <v>671</v>
      </c>
      <c r="AN798" s="23" t="s">
        <v>671</v>
      </c>
      <c r="AO798" s="7">
        <f>IFERROR(VLOOKUP("1-"&amp;Presupuestos[[#This Row],[ID DOCUMENTO]],BD_Pagos[],7,0),"")</f>
        <v>45840</v>
      </c>
      <c r="AP798" s="16" t="str">
        <f>IFERROR(VLOOKUP("1-"&amp;Presupuestos[[#This Row],[ID DOCUMENTO]],BD_Pagos[],8,0),"")</f>
        <v>B-BCP - Soles</v>
      </c>
      <c r="AQ798" s="17">
        <f>IFERROR(VLOOKUP("1-"&amp;Presupuestos[[#This Row],[ID DOCUMENTO]],BD_Pagos[],9,0),"")</f>
        <v>0</v>
      </c>
      <c r="AR798" s="54"/>
      <c r="AS798" s="7">
        <f>IFERROR(VLOOKUP("2-"&amp;Presupuestos[[#This Row],[ID DOCUMENTO]],BD_Pagos[],7,0),"")</f>
        <v>0</v>
      </c>
      <c r="AT798" s="16" t="str">
        <f>IFERROR(VLOOKUP("2-"&amp;Presupuestos[[#This Row],[ID DOCUMENTO]],BD_Pagos[],8,0),"")</f>
        <v/>
      </c>
      <c r="AU798" s="17">
        <f>IFERROR(VLOOKUP("2-"&amp;Presupuestos[[#This Row],[ID DOCUMENTO]],BD_Pagos[],9,0),"")</f>
        <v>0</v>
      </c>
      <c r="AV798" s="20">
        <f>IF(IFERROR(VLOOKUP("2-"&amp;Presupuestos[[#This Row],[ID DOCUMENTO]],BD_Pagos[],10,0),0)&gt;Presupuestos[[#This Row],[TOTAL SOLES]],Presupuestos[[#This Row],[TOTAL SOLES]],IFERROR(VLOOKUP("2-"&amp;Presupuestos[[#This Row],[ID DOCUMENTO]],BD_Pagos[],10,0),0))</f>
        <v>0</v>
      </c>
      <c r="AW798" s="7"/>
      <c r="AX798" s="16"/>
      <c r="AY798" s="17"/>
      <c r="AZ798" s="20"/>
      <c r="BA798" s="7"/>
      <c r="BB798" s="16"/>
      <c r="BC798" s="17"/>
      <c r="BD798" s="20"/>
      <c r="BE798" s="7">
        <f>IFERROR(VLOOKUP("5-"&amp;Presupuestos[[#This Row],[ID DOCUMENTO]],BD_Pagos[],7,0),"")</f>
        <v>0</v>
      </c>
      <c r="BF798" s="17">
        <f>IFERROR(VLOOKUP("5-"&amp;Presupuestos[[#This Row],[ID DOCUMENTO]],BD_Pagos[],9,0),"")</f>
        <v>0</v>
      </c>
      <c r="BG798" s="20">
        <f>IF(IFERROR(VLOOKUP("5-"&amp;Presupuestos[[#This Row],[ID DOCUMENTO]],BD_Pagos[],10,0),0)&gt;Presupuestos[[#This Row],[TOTAL SOLES]],Presupuestos[[#This Row],[TOTAL SOLES]],IFERROR(VLOOKUP("5-"&amp;Presupuestos[[#This Row],[ID DOCUMENTO]],BD_Pagos[],10,0),0))</f>
        <v>0</v>
      </c>
      <c r="BH798" s="7">
        <f>IFERROR(VLOOKUP("1-Detraccion"&amp;Presupuestos[[#This Row],[ID DOCUMENTO]],BD_Pagos[],2,0),"")</f>
        <v>0</v>
      </c>
      <c r="BI798" s="3" t="str">
        <f>IFERROR(VLOOKUP("1-Detraccion"&amp;Presupuestos[[#This Row],[ID DOCUMENTO]],BD_Pagos[],3,0),"")</f>
        <v/>
      </c>
      <c r="BJ798" s="3">
        <f>IFERROR(VLOOKUP("1-Detraccion"&amp;Presupuestos[[#This Row],[ID DOCUMENTO]],BD_Pagos[],4,0),"")</f>
        <v>0</v>
      </c>
      <c r="BK798" s="6">
        <f>IF(IFERROR(VLOOKUP("1-Detraccion"&amp;Presupuestos[[#This Row],[ID DOCUMENTO]],BD_Pagos[],5,0),0)&gt;Presupuestos[[#This Row],[TOTAL SOLES]],Presupuestos[[#This Row],[TOTAL SOLES]],IFERROR(VLOOKUP("1-Detraccion"&amp;Presupuestos[[#This Row],[ID DOCUMENTO]],BD_Pagos[],5,0),0))</f>
        <v>0</v>
      </c>
      <c r="BL798" s="6">
        <f>IF(IFERROR(VLOOKUP("1-Detraccion"&amp;Presupuestos[[#This Row],[ID DOCUMENTO]],BD_Pagos[],6,0),0)&gt;Presupuestos[[#This Row],[TOTAL SOLES]],Presupuestos[[#This Row],[TOTAL SOLES]],IFERROR(VLOOKUP("1-Detraccion"&amp;Presupuestos[[#This Row],[ID DOCUMENTO]],BD_Pagos[],6,0),0))</f>
        <v>0</v>
      </c>
      <c r="BM798" s="37"/>
      <c r="BN798" s="3"/>
      <c r="BO798" s="3"/>
      <c r="BP798" s="6"/>
      <c r="BQ79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0.55000000000000004</v>
      </c>
      <c r="BR798" s="23" t="str">
        <f>IF(Presupuestos[[#This Row],[SALDO ME-MN]]&gt;0,"PENDIENTE","CANCELADO")</f>
        <v>PENDIENTE</v>
      </c>
      <c r="BS798" s="23" t="str">
        <f>IF(COUNTIFS($U$4:$U797,Presupuestos[[#This Row],[ID DOCUMENTO]])&gt;=1,IF(B797=Presupuestos[[#This Row],[ID]],"OK","DOC. DUPLICADO"),"OK")</f>
        <v>OK</v>
      </c>
    </row>
    <row r="799" spans="2:71" ht="24" x14ac:dyDescent="0.25">
      <c r="B799" s="34">
        <f>IF(Presupuestos[[#This Row],[ID DOCUMENTO]]=U798,B798,IF(B798="ID",1,B798+1))</f>
        <v>770</v>
      </c>
      <c r="C799" s="2">
        <v>45841</v>
      </c>
      <c r="D799" s="2">
        <v>45841</v>
      </c>
      <c r="E799" s="3" t="s">
        <v>1072</v>
      </c>
      <c r="F799" s="25" t="s">
        <v>43</v>
      </c>
      <c r="G799" s="25" t="s">
        <v>155</v>
      </c>
      <c r="H799" s="25" t="s">
        <v>321</v>
      </c>
      <c r="I799" s="36" t="str">
        <f>IFERROR(VLOOKUP(Presupuestos[[#This Row],[AREA]]&amp;Presupuestos[[#This Row],[CONCEPTO]]&amp;Presupuestos[[#This Row],[DESCRIPCION]],Tabla28[[Columna1]:[CÓDIGO NUEVO]],2,0),"")</f>
        <v>P0404005</v>
      </c>
      <c r="J799" s="3" t="s">
        <v>666</v>
      </c>
      <c r="K799" s="3" t="s">
        <v>666</v>
      </c>
      <c r="L799" s="3" t="s">
        <v>666</v>
      </c>
      <c r="M799" s="31" t="s">
        <v>1877</v>
      </c>
      <c r="N799" s="3"/>
      <c r="O799" s="3" t="s">
        <v>315</v>
      </c>
      <c r="P799" s="3" t="s">
        <v>147</v>
      </c>
      <c r="Q799" s="3" t="str">
        <f>IFERROR(VLOOKUP(Presupuestos[[#This Row],[CLASIFICACIÓN (N)]],Tabla17[],2,0),"")</f>
        <v>Gastos financieros</v>
      </c>
      <c r="R799" s="3" t="str">
        <f>IFERROR(VLOOKUP(Presupuestos[[#This Row],[CLASIFICACIÓN (N)]],Tabla17[],3,0),"")</f>
        <v>Operativo</v>
      </c>
      <c r="S799" s="3" t="s">
        <v>16</v>
      </c>
      <c r="T799" s="3" t="str">
        <f>IFERROR(VLOOKUP(Presupuestos[[#This Row],[ALMACEN]],Tabla5[],2,0),"")</f>
        <v>Arequipa</v>
      </c>
      <c r="U799" s="19" t="str">
        <f>IFERROR(VLOOKUP(Presupuestos[[#This Row],[TIPO DE DOCUMENTO]],Tipo_Documento[],2,0)&amp;Presupuestos[[#This Row],[SERIE]]&amp;Presupuestos[[#This Row],[NUMERO]]&amp;Presupuestos[[#This Row],[RUC]],"")</f>
        <v>00BCPS179011111111</v>
      </c>
      <c r="V799" s="3" t="s">
        <v>112</v>
      </c>
      <c r="W799" s="7">
        <v>45841</v>
      </c>
      <c r="X799" s="7">
        <v>45841</v>
      </c>
      <c r="Y799" s="3" t="s">
        <v>1878</v>
      </c>
      <c r="Z799" s="3">
        <v>1790</v>
      </c>
      <c r="AA799" s="3">
        <f>IFERROR(VLOOKUP(Presupuestos[[#This Row],[RAZON SOCIAL]],CHOOSE({1,2},Clientes_Proveedores[Razon Social],Clientes_Proveedores[Ruc / Dni]),2,0),"-")</f>
        <v>11111111</v>
      </c>
      <c r="AB799" s="31" t="s">
        <v>916</v>
      </c>
      <c r="AC799" s="3" t="s">
        <v>670</v>
      </c>
      <c r="AD799" s="5"/>
      <c r="AE799" s="6">
        <v>0.7</v>
      </c>
      <c r="AF799" s="6">
        <f>Presupuestos[[#This Row],[BASE]]*Presupuestos[[#This Row],[% IGV]]</f>
        <v>0</v>
      </c>
      <c r="AG799" s="22">
        <f>ROUND(SUM(Presupuestos[[#This Row],[BASE]:[IGV]]),2)</f>
        <v>0.7</v>
      </c>
      <c r="AH799" s="9" t="str">
        <f>IF(Presupuestos[[#This Row],[MONEDA]]="USD",VLOOKUP(Presupuestos[[#This Row],[FECHA DE EMISION]],Tipo_Cambio[],3,0),"")</f>
        <v/>
      </c>
      <c r="AI799" s="22">
        <f>IFERROR(ROUND(IF(Presupuestos[[#This Row],[MONEDA]]="PEN",Presupuestos[[#This Row],[TOTAL]],Presupuestos[[#This Row],[TOTAL]]*Presupuestos[[#This Row],[TIPO DE CAMBIO]]),2),"")</f>
        <v>0.7</v>
      </c>
      <c r="AJ799" s="5"/>
      <c r="AK799" s="33" t="s">
        <v>671</v>
      </c>
      <c r="AL799" s="5" t="s">
        <v>680</v>
      </c>
      <c r="AM799" s="23" t="s">
        <v>671</v>
      </c>
      <c r="AN799" s="23" t="s">
        <v>671</v>
      </c>
      <c r="AO799" s="7">
        <f>IFERROR(VLOOKUP("1-"&amp;Presupuestos[[#This Row],[ID DOCUMENTO]],BD_Pagos[],7,0),"")</f>
        <v>45841</v>
      </c>
      <c r="AP799" s="16" t="str">
        <f>IFERROR(VLOOKUP("1-"&amp;Presupuestos[[#This Row],[ID DOCUMENTO]],BD_Pagos[],8,0),"")</f>
        <v>B-BCP - Soles</v>
      </c>
      <c r="AQ799" s="17">
        <f>IFERROR(VLOOKUP("1-"&amp;Presupuestos[[#This Row],[ID DOCUMENTO]],BD_Pagos[],9,0),"")</f>
        <v>0</v>
      </c>
      <c r="AR799" s="54"/>
      <c r="AS799" s="7">
        <f>IFERROR(VLOOKUP("2-"&amp;Presupuestos[[#This Row],[ID DOCUMENTO]],BD_Pagos[],7,0),"")</f>
        <v>0</v>
      </c>
      <c r="AT799" s="16" t="str">
        <f>IFERROR(VLOOKUP("2-"&amp;Presupuestos[[#This Row],[ID DOCUMENTO]],BD_Pagos[],8,0),"")</f>
        <v/>
      </c>
      <c r="AU799" s="17">
        <f>IFERROR(VLOOKUP("2-"&amp;Presupuestos[[#This Row],[ID DOCUMENTO]],BD_Pagos[],9,0),"")</f>
        <v>0</v>
      </c>
      <c r="AV799" s="20">
        <f>IF(IFERROR(VLOOKUP("2-"&amp;Presupuestos[[#This Row],[ID DOCUMENTO]],BD_Pagos[],10,0),0)&gt;Presupuestos[[#This Row],[TOTAL SOLES]],Presupuestos[[#This Row],[TOTAL SOLES]],IFERROR(VLOOKUP("2-"&amp;Presupuestos[[#This Row],[ID DOCUMENTO]],BD_Pagos[],10,0),0))</f>
        <v>0</v>
      </c>
      <c r="AW799" s="7"/>
      <c r="AX799" s="16"/>
      <c r="AY799" s="17"/>
      <c r="AZ799" s="20"/>
      <c r="BA799" s="7"/>
      <c r="BB799" s="16"/>
      <c r="BC799" s="17"/>
      <c r="BD799" s="20"/>
      <c r="BE799" s="7">
        <f>IFERROR(VLOOKUP("5-"&amp;Presupuestos[[#This Row],[ID DOCUMENTO]],BD_Pagos[],7,0),"")</f>
        <v>0</v>
      </c>
      <c r="BF799" s="17">
        <f>IFERROR(VLOOKUP("5-"&amp;Presupuestos[[#This Row],[ID DOCUMENTO]],BD_Pagos[],9,0),"")</f>
        <v>0</v>
      </c>
      <c r="BG799" s="20">
        <f>IF(IFERROR(VLOOKUP("5-"&amp;Presupuestos[[#This Row],[ID DOCUMENTO]],BD_Pagos[],10,0),0)&gt;Presupuestos[[#This Row],[TOTAL SOLES]],Presupuestos[[#This Row],[TOTAL SOLES]],IFERROR(VLOOKUP("5-"&amp;Presupuestos[[#This Row],[ID DOCUMENTO]],BD_Pagos[],10,0),0))</f>
        <v>0</v>
      </c>
      <c r="BH799" s="7">
        <f>IFERROR(VLOOKUP("1-Detraccion"&amp;Presupuestos[[#This Row],[ID DOCUMENTO]],BD_Pagos[],2,0),"")</f>
        <v>0</v>
      </c>
      <c r="BI799" s="3" t="str">
        <f>IFERROR(VLOOKUP("1-Detraccion"&amp;Presupuestos[[#This Row],[ID DOCUMENTO]],BD_Pagos[],3,0),"")</f>
        <v/>
      </c>
      <c r="BJ799" s="3">
        <f>IFERROR(VLOOKUP("1-Detraccion"&amp;Presupuestos[[#This Row],[ID DOCUMENTO]],BD_Pagos[],4,0),"")</f>
        <v>0</v>
      </c>
      <c r="BK799" s="6">
        <f>IF(IFERROR(VLOOKUP("1-Detraccion"&amp;Presupuestos[[#This Row],[ID DOCUMENTO]],BD_Pagos[],5,0),0)&gt;Presupuestos[[#This Row],[TOTAL SOLES]],Presupuestos[[#This Row],[TOTAL SOLES]],IFERROR(VLOOKUP("1-Detraccion"&amp;Presupuestos[[#This Row],[ID DOCUMENTO]],BD_Pagos[],5,0),0))</f>
        <v>0</v>
      </c>
      <c r="BL799" s="6">
        <f>IF(IFERROR(VLOOKUP("1-Detraccion"&amp;Presupuestos[[#This Row],[ID DOCUMENTO]],BD_Pagos[],6,0),0)&gt;Presupuestos[[#This Row],[TOTAL SOLES]],Presupuestos[[#This Row],[TOTAL SOLES]],IFERROR(VLOOKUP("1-Detraccion"&amp;Presupuestos[[#This Row],[ID DOCUMENTO]],BD_Pagos[],6,0),0))</f>
        <v>0</v>
      </c>
      <c r="BM799" s="37"/>
      <c r="BN799" s="3"/>
      <c r="BO799" s="3"/>
      <c r="BP799" s="6"/>
      <c r="BQ79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0.7</v>
      </c>
      <c r="BR799" s="23" t="str">
        <f>IF(Presupuestos[[#This Row],[SALDO ME-MN]]&gt;0,"PENDIENTE","CANCELADO")</f>
        <v>PENDIENTE</v>
      </c>
      <c r="BS799" s="23" t="str">
        <f>IF(COUNTIFS($U$4:$U798,Presupuestos[[#This Row],[ID DOCUMENTO]])&gt;=1,IF(B798=Presupuestos[[#This Row],[ID]],"OK","DOC. DUPLICADO"),"OK")</f>
        <v>OK</v>
      </c>
    </row>
    <row r="800" spans="2:71" ht="24" x14ac:dyDescent="0.25">
      <c r="B800" s="34">
        <f>IF(Presupuestos[[#This Row],[ID DOCUMENTO]]=U799,B799,IF(B799="ID",1,B799+1))</f>
        <v>771</v>
      </c>
      <c r="C800" s="2">
        <v>45842</v>
      </c>
      <c r="D800" s="2">
        <v>45842</v>
      </c>
      <c r="E800" s="3" t="s">
        <v>1072</v>
      </c>
      <c r="F800" s="25" t="s">
        <v>43</v>
      </c>
      <c r="G800" s="25" t="s">
        <v>155</v>
      </c>
      <c r="H800" s="25" t="s">
        <v>321</v>
      </c>
      <c r="I800" s="36" t="str">
        <f>IFERROR(VLOOKUP(Presupuestos[[#This Row],[AREA]]&amp;Presupuestos[[#This Row],[CONCEPTO]]&amp;Presupuestos[[#This Row],[DESCRIPCION]],Tabla28[[Columna1]:[CÓDIGO NUEVO]],2,0),"")</f>
        <v>P0404005</v>
      </c>
      <c r="J800" s="3" t="s">
        <v>666</v>
      </c>
      <c r="K800" s="3" t="s">
        <v>666</v>
      </c>
      <c r="L800" s="3" t="s">
        <v>666</v>
      </c>
      <c r="M800" s="31" t="s">
        <v>1877</v>
      </c>
      <c r="N800" s="3"/>
      <c r="O800" s="3" t="s">
        <v>315</v>
      </c>
      <c r="P800" s="3" t="s">
        <v>147</v>
      </c>
      <c r="Q800" s="3" t="str">
        <f>IFERROR(VLOOKUP(Presupuestos[[#This Row],[CLASIFICACIÓN (N)]],Tabla17[],2,0),"")</f>
        <v>Gastos financieros</v>
      </c>
      <c r="R800" s="3" t="str">
        <f>IFERROR(VLOOKUP(Presupuestos[[#This Row],[CLASIFICACIÓN (N)]],Tabla17[],3,0),"")</f>
        <v>Operativo</v>
      </c>
      <c r="S800" s="3" t="s">
        <v>16</v>
      </c>
      <c r="T800" s="3" t="str">
        <f>IFERROR(VLOOKUP(Presupuestos[[#This Row],[ALMACEN]],Tabla5[],2,0),"")</f>
        <v>Arequipa</v>
      </c>
      <c r="U800" s="19" t="str">
        <f>IFERROR(VLOOKUP(Presupuestos[[#This Row],[TIPO DE DOCUMENTO]],Tipo_Documento[],2,0)&amp;Presupuestos[[#This Row],[SERIE]]&amp;Presupuestos[[#This Row],[NUMERO]]&amp;Presupuestos[[#This Row],[RUC]],"")</f>
        <v>00BCPS180511111111</v>
      </c>
      <c r="V800" s="3" t="s">
        <v>112</v>
      </c>
      <c r="W800" s="7">
        <v>45842</v>
      </c>
      <c r="X800" s="7">
        <v>45842</v>
      </c>
      <c r="Y800" s="3" t="s">
        <v>1878</v>
      </c>
      <c r="Z800" s="3">
        <v>1805</v>
      </c>
      <c r="AA800" s="3">
        <f>IFERROR(VLOOKUP(Presupuestos[[#This Row],[RAZON SOCIAL]],CHOOSE({1,2},Clientes_Proveedores[Razon Social],Clientes_Proveedores[Ruc / Dni]),2,0),"-")</f>
        <v>11111111</v>
      </c>
      <c r="AB800" s="31" t="s">
        <v>916</v>
      </c>
      <c r="AC800" s="3" t="s">
        <v>670</v>
      </c>
      <c r="AD800" s="5"/>
      <c r="AE800" s="6">
        <v>0.3</v>
      </c>
      <c r="AF800" s="6">
        <f>Presupuestos[[#This Row],[BASE]]*Presupuestos[[#This Row],[% IGV]]</f>
        <v>0</v>
      </c>
      <c r="AG800" s="22">
        <f>ROUND(SUM(Presupuestos[[#This Row],[BASE]:[IGV]]),2)</f>
        <v>0.3</v>
      </c>
      <c r="AH800" s="9" t="str">
        <f>IF(Presupuestos[[#This Row],[MONEDA]]="USD",VLOOKUP(Presupuestos[[#This Row],[FECHA DE EMISION]],Tipo_Cambio[],3,0),"")</f>
        <v/>
      </c>
      <c r="AI800" s="22">
        <f>IFERROR(ROUND(IF(Presupuestos[[#This Row],[MONEDA]]="PEN",Presupuestos[[#This Row],[TOTAL]],Presupuestos[[#This Row],[TOTAL]]*Presupuestos[[#This Row],[TIPO DE CAMBIO]]),2),"")</f>
        <v>0.3</v>
      </c>
      <c r="AJ800" s="5"/>
      <c r="AK800" s="33" t="s">
        <v>671</v>
      </c>
      <c r="AL800" s="5" t="s">
        <v>680</v>
      </c>
      <c r="AM800" s="23" t="s">
        <v>671</v>
      </c>
      <c r="AN800" s="23" t="s">
        <v>671</v>
      </c>
      <c r="AO800" s="7">
        <f>IFERROR(VLOOKUP("1-"&amp;Presupuestos[[#This Row],[ID DOCUMENTO]],BD_Pagos[],7,0),"")</f>
        <v>45842</v>
      </c>
      <c r="AP800" s="16" t="str">
        <f>IFERROR(VLOOKUP("1-"&amp;Presupuestos[[#This Row],[ID DOCUMENTO]],BD_Pagos[],8,0),"")</f>
        <v>B-BCP - Soles</v>
      </c>
      <c r="AQ800" s="17">
        <f>IFERROR(VLOOKUP("1-"&amp;Presupuestos[[#This Row],[ID DOCUMENTO]],BD_Pagos[],9,0),"")</f>
        <v>0</v>
      </c>
      <c r="AR800" s="54"/>
      <c r="AS800" s="7">
        <f>IFERROR(VLOOKUP("2-"&amp;Presupuestos[[#This Row],[ID DOCUMENTO]],BD_Pagos[],7,0),"")</f>
        <v>0</v>
      </c>
      <c r="AT800" s="16" t="str">
        <f>IFERROR(VLOOKUP("2-"&amp;Presupuestos[[#This Row],[ID DOCUMENTO]],BD_Pagos[],8,0),"")</f>
        <v/>
      </c>
      <c r="AU800" s="17">
        <f>IFERROR(VLOOKUP("2-"&amp;Presupuestos[[#This Row],[ID DOCUMENTO]],BD_Pagos[],9,0),"")</f>
        <v>0</v>
      </c>
      <c r="AV800" s="20">
        <f>IF(IFERROR(VLOOKUP("2-"&amp;Presupuestos[[#This Row],[ID DOCUMENTO]],BD_Pagos[],10,0),0)&gt;Presupuestos[[#This Row],[TOTAL SOLES]],Presupuestos[[#This Row],[TOTAL SOLES]],IFERROR(VLOOKUP("2-"&amp;Presupuestos[[#This Row],[ID DOCUMENTO]],BD_Pagos[],10,0),0))</f>
        <v>0</v>
      </c>
      <c r="AW800" s="7"/>
      <c r="AX800" s="16"/>
      <c r="AY800" s="17"/>
      <c r="AZ800" s="20"/>
      <c r="BA800" s="7"/>
      <c r="BB800" s="16"/>
      <c r="BC800" s="17"/>
      <c r="BD800" s="20"/>
      <c r="BE800" s="7">
        <f>IFERROR(VLOOKUP("5-"&amp;Presupuestos[[#This Row],[ID DOCUMENTO]],BD_Pagos[],7,0),"")</f>
        <v>0</v>
      </c>
      <c r="BF800" s="17">
        <f>IFERROR(VLOOKUP("5-"&amp;Presupuestos[[#This Row],[ID DOCUMENTO]],BD_Pagos[],9,0),"")</f>
        <v>0</v>
      </c>
      <c r="BG800" s="20">
        <f>IF(IFERROR(VLOOKUP("5-"&amp;Presupuestos[[#This Row],[ID DOCUMENTO]],BD_Pagos[],10,0),0)&gt;Presupuestos[[#This Row],[TOTAL SOLES]],Presupuestos[[#This Row],[TOTAL SOLES]],IFERROR(VLOOKUP("5-"&amp;Presupuestos[[#This Row],[ID DOCUMENTO]],BD_Pagos[],10,0),0))</f>
        <v>0</v>
      </c>
      <c r="BH800" s="7">
        <f>IFERROR(VLOOKUP("1-Detraccion"&amp;Presupuestos[[#This Row],[ID DOCUMENTO]],BD_Pagos[],2,0),"")</f>
        <v>0</v>
      </c>
      <c r="BI800" s="3" t="str">
        <f>IFERROR(VLOOKUP("1-Detraccion"&amp;Presupuestos[[#This Row],[ID DOCUMENTO]],BD_Pagos[],3,0),"")</f>
        <v/>
      </c>
      <c r="BJ800" s="3">
        <f>IFERROR(VLOOKUP("1-Detraccion"&amp;Presupuestos[[#This Row],[ID DOCUMENTO]],BD_Pagos[],4,0),"")</f>
        <v>0</v>
      </c>
      <c r="BK800" s="6">
        <f>IF(IFERROR(VLOOKUP("1-Detraccion"&amp;Presupuestos[[#This Row],[ID DOCUMENTO]],BD_Pagos[],5,0),0)&gt;Presupuestos[[#This Row],[TOTAL SOLES]],Presupuestos[[#This Row],[TOTAL SOLES]],IFERROR(VLOOKUP("1-Detraccion"&amp;Presupuestos[[#This Row],[ID DOCUMENTO]],BD_Pagos[],5,0),0))</f>
        <v>0</v>
      </c>
      <c r="BL800" s="6">
        <f>IF(IFERROR(VLOOKUP("1-Detraccion"&amp;Presupuestos[[#This Row],[ID DOCUMENTO]],BD_Pagos[],6,0),0)&gt;Presupuestos[[#This Row],[TOTAL SOLES]],Presupuestos[[#This Row],[TOTAL SOLES]],IFERROR(VLOOKUP("1-Detraccion"&amp;Presupuestos[[#This Row],[ID DOCUMENTO]],BD_Pagos[],6,0),0))</f>
        <v>0</v>
      </c>
      <c r="BM800" s="37"/>
      <c r="BN800" s="3"/>
      <c r="BO800" s="3"/>
      <c r="BP800" s="6"/>
      <c r="BQ80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0.3</v>
      </c>
      <c r="BR800" s="23" t="str">
        <f>IF(Presupuestos[[#This Row],[SALDO ME-MN]]&gt;0,"PENDIENTE","CANCELADO")</f>
        <v>PENDIENTE</v>
      </c>
      <c r="BS800" s="23" t="str">
        <f>IF(COUNTIFS($U$4:$U799,Presupuestos[[#This Row],[ID DOCUMENTO]])&gt;=1,IF(B799=Presupuestos[[#This Row],[ID]],"OK","DOC. DUPLICADO"),"OK")</f>
        <v>OK</v>
      </c>
    </row>
    <row r="801" spans="2:71" ht="24" x14ac:dyDescent="0.25">
      <c r="B801" s="34">
        <f>IF(Presupuestos[[#This Row],[ID DOCUMENTO]]=U800,B800,IF(B800="ID",1,B800+1))</f>
        <v>772</v>
      </c>
      <c r="C801" s="2">
        <v>45845</v>
      </c>
      <c r="D801" s="2">
        <v>45845</v>
      </c>
      <c r="E801" s="3" t="s">
        <v>1072</v>
      </c>
      <c r="F801" s="25" t="s">
        <v>43</v>
      </c>
      <c r="G801" s="25" t="s">
        <v>155</v>
      </c>
      <c r="H801" s="25" t="s">
        <v>321</v>
      </c>
      <c r="I801" s="36" t="str">
        <f>IFERROR(VLOOKUP(Presupuestos[[#This Row],[AREA]]&amp;Presupuestos[[#This Row],[CONCEPTO]]&amp;Presupuestos[[#This Row],[DESCRIPCION]],Tabla28[[Columna1]:[CÓDIGO NUEVO]],2,0),"")</f>
        <v>P0404005</v>
      </c>
      <c r="J801" s="3" t="s">
        <v>666</v>
      </c>
      <c r="K801" s="3" t="s">
        <v>666</v>
      </c>
      <c r="L801" s="3" t="s">
        <v>666</v>
      </c>
      <c r="M801" s="31" t="s">
        <v>1877</v>
      </c>
      <c r="N801" s="3"/>
      <c r="O801" s="3" t="s">
        <v>315</v>
      </c>
      <c r="P801" s="3" t="s">
        <v>147</v>
      </c>
      <c r="Q801" s="3" t="str">
        <f>IFERROR(VLOOKUP(Presupuestos[[#This Row],[CLASIFICACIÓN (N)]],Tabla17[],2,0),"")</f>
        <v>Gastos financieros</v>
      </c>
      <c r="R801" s="3" t="str">
        <f>IFERROR(VLOOKUP(Presupuestos[[#This Row],[CLASIFICACIÓN (N)]],Tabla17[],3,0),"")</f>
        <v>Operativo</v>
      </c>
      <c r="S801" s="3" t="s">
        <v>16</v>
      </c>
      <c r="T801" s="3" t="str">
        <f>IFERROR(VLOOKUP(Presupuestos[[#This Row],[ALMACEN]],Tabla5[],2,0),"")</f>
        <v>Arequipa</v>
      </c>
      <c r="U801" s="19" t="str">
        <f>IFERROR(VLOOKUP(Presupuestos[[#This Row],[TIPO DE DOCUMENTO]],Tipo_Documento[],2,0)&amp;Presupuestos[[#This Row],[SERIE]]&amp;Presupuestos[[#This Row],[NUMERO]]&amp;Presupuestos[[#This Row],[RUC]],"")</f>
        <v>00BCPS187711111111</v>
      </c>
      <c r="V801" s="3" t="s">
        <v>112</v>
      </c>
      <c r="W801" s="7">
        <v>45845</v>
      </c>
      <c r="X801" s="7">
        <v>45845</v>
      </c>
      <c r="Y801" s="3" t="s">
        <v>1878</v>
      </c>
      <c r="Z801" s="3">
        <v>1877</v>
      </c>
      <c r="AA801" s="3">
        <f>IFERROR(VLOOKUP(Presupuestos[[#This Row],[RAZON SOCIAL]],CHOOSE({1,2},Clientes_Proveedores[Razon Social],Clientes_Proveedores[Ruc / Dni]),2,0),"-")</f>
        <v>11111111</v>
      </c>
      <c r="AB801" s="31" t="s">
        <v>916</v>
      </c>
      <c r="AC801" s="3" t="s">
        <v>670</v>
      </c>
      <c r="AD801" s="5"/>
      <c r="AE801" s="6">
        <v>1.85</v>
      </c>
      <c r="AF801" s="6">
        <f>Presupuestos[[#This Row],[BASE]]*Presupuestos[[#This Row],[% IGV]]</f>
        <v>0</v>
      </c>
      <c r="AG801" s="22">
        <f>ROUND(SUM(Presupuestos[[#This Row],[BASE]:[IGV]]),2)</f>
        <v>1.85</v>
      </c>
      <c r="AH801" s="9" t="str">
        <f>IF(Presupuestos[[#This Row],[MONEDA]]="USD",VLOOKUP(Presupuestos[[#This Row],[FECHA DE EMISION]],Tipo_Cambio[],3,0),"")</f>
        <v/>
      </c>
      <c r="AI801" s="22">
        <f>IFERROR(ROUND(IF(Presupuestos[[#This Row],[MONEDA]]="PEN",Presupuestos[[#This Row],[TOTAL]],Presupuestos[[#This Row],[TOTAL]]*Presupuestos[[#This Row],[TIPO DE CAMBIO]]),2),"")</f>
        <v>1.85</v>
      </c>
      <c r="AJ801" s="5"/>
      <c r="AK801" s="33" t="s">
        <v>671</v>
      </c>
      <c r="AL801" s="5" t="s">
        <v>680</v>
      </c>
      <c r="AM801" s="23" t="s">
        <v>671</v>
      </c>
      <c r="AN801" s="23" t="s">
        <v>671</v>
      </c>
      <c r="AO801" s="7">
        <f>IFERROR(VLOOKUP("1-"&amp;Presupuestos[[#This Row],[ID DOCUMENTO]],BD_Pagos[],7,0),"")</f>
        <v>45845</v>
      </c>
      <c r="AP801" s="16" t="str">
        <f>IFERROR(VLOOKUP("1-"&amp;Presupuestos[[#This Row],[ID DOCUMENTO]],BD_Pagos[],8,0),"")</f>
        <v>B-BCP - Soles</v>
      </c>
      <c r="AQ801" s="17">
        <f>IFERROR(VLOOKUP("1-"&amp;Presupuestos[[#This Row],[ID DOCUMENTO]],BD_Pagos[],9,0),"")</f>
        <v>0</v>
      </c>
      <c r="AR801" s="54"/>
      <c r="AS801" s="7">
        <f>IFERROR(VLOOKUP("2-"&amp;Presupuestos[[#This Row],[ID DOCUMENTO]],BD_Pagos[],7,0),"")</f>
        <v>0</v>
      </c>
      <c r="AT801" s="16" t="str">
        <f>IFERROR(VLOOKUP("2-"&amp;Presupuestos[[#This Row],[ID DOCUMENTO]],BD_Pagos[],8,0),"")</f>
        <v/>
      </c>
      <c r="AU801" s="17">
        <f>IFERROR(VLOOKUP("2-"&amp;Presupuestos[[#This Row],[ID DOCUMENTO]],BD_Pagos[],9,0),"")</f>
        <v>0</v>
      </c>
      <c r="AV801" s="20">
        <f>IF(IFERROR(VLOOKUP("2-"&amp;Presupuestos[[#This Row],[ID DOCUMENTO]],BD_Pagos[],10,0),0)&gt;Presupuestos[[#This Row],[TOTAL SOLES]],Presupuestos[[#This Row],[TOTAL SOLES]],IFERROR(VLOOKUP("2-"&amp;Presupuestos[[#This Row],[ID DOCUMENTO]],BD_Pagos[],10,0),0))</f>
        <v>0</v>
      </c>
      <c r="AW801" s="7"/>
      <c r="AX801" s="16"/>
      <c r="AY801" s="17"/>
      <c r="AZ801" s="20"/>
      <c r="BA801" s="7"/>
      <c r="BB801" s="16"/>
      <c r="BC801" s="17"/>
      <c r="BD801" s="20"/>
      <c r="BE801" s="7">
        <f>IFERROR(VLOOKUP("5-"&amp;Presupuestos[[#This Row],[ID DOCUMENTO]],BD_Pagos[],7,0),"")</f>
        <v>0</v>
      </c>
      <c r="BF801" s="17">
        <f>IFERROR(VLOOKUP("5-"&amp;Presupuestos[[#This Row],[ID DOCUMENTO]],BD_Pagos[],9,0),"")</f>
        <v>0</v>
      </c>
      <c r="BG801" s="20">
        <f>IF(IFERROR(VLOOKUP("5-"&amp;Presupuestos[[#This Row],[ID DOCUMENTO]],BD_Pagos[],10,0),0)&gt;Presupuestos[[#This Row],[TOTAL SOLES]],Presupuestos[[#This Row],[TOTAL SOLES]],IFERROR(VLOOKUP("5-"&amp;Presupuestos[[#This Row],[ID DOCUMENTO]],BD_Pagos[],10,0),0))</f>
        <v>0</v>
      </c>
      <c r="BH801" s="7">
        <f>IFERROR(VLOOKUP("1-Detraccion"&amp;Presupuestos[[#This Row],[ID DOCUMENTO]],BD_Pagos[],2,0),"")</f>
        <v>0</v>
      </c>
      <c r="BI801" s="3" t="str">
        <f>IFERROR(VLOOKUP("1-Detraccion"&amp;Presupuestos[[#This Row],[ID DOCUMENTO]],BD_Pagos[],3,0),"")</f>
        <v/>
      </c>
      <c r="BJ801" s="3">
        <f>IFERROR(VLOOKUP("1-Detraccion"&amp;Presupuestos[[#This Row],[ID DOCUMENTO]],BD_Pagos[],4,0),"")</f>
        <v>0</v>
      </c>
      <c r="BK801" s="6">
        <f>IF(IFERROR(VLOOKUP("1-Detraccion"&amp;Presupuestos[[#This Row],[ID DOCUMENTO]],BD_Pagos[],5,0),0)&gt;Presupuestos[[#This Row],[TOTAL SOLES]],Presupuestos[[#This Row],[TOTAL SOLES]],IFERROR(VLOOKUP("1-Detraccion"&amp;Presupuestos[[#This Row],[ID DOCUMENTO]],BD_Pagos[],5,0),0))</f>
        <v>0</v>
      </c>
      <c r="BL801" s="6">
        <f>IF(IFERROR(VLOOKUP("1-Detraccion"&amp;Presupuestos[[#This Row],[ID DOCUMENTO]],BD_Pagos[],6,0),0)&gt;Presupuestos[[#This Row],[TOTAL SOLES]],Presupuestos[[#This Row],[TOTAL SOLES]],IFERROR(VLOOKUP("1-Detraccion"&amp;Presupuestos[[#This Row],[ID DOCUMENTO]],BD_Pagos[],6,0),0))</f>
        <v>0</v>
      </c>
      <c r="BM801" s="37"/>
      <c r="BN801" s="3"/>
      <c r="BO801" s="3"/>
      <c r="BP801" s="6"/>
      <c r="BQ80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1.85</v>
      </c>
      <c r="BR801" s="23" t="str">
        <f>IF(Presupuestos[[#This Row],[SALDO ME-MN]]&gt;0,"PENDIENTE","CANCELADO")</f>
        <v>PENDIENTE</v>
      </c>
      <c r="BS801" s="23" t="str">
        <f>IF(COUNTIFS($U$4:$U800,Presupuestos[[#This Row],[ID DOCUMENTO]])&gt;=1,IF(B800=Presupuestos[[#This Row],[ID]],"OK","DOC. DUPLICADO"),"OK")</f>
        <v>OK</v>
      </c>
    </row>
    <row r="802" spans="2:71" ht="24" x14ac:dyDescent="0.25">
      <c r="B802" s="34">
        <f>IF(Presupuestos[[#This Row],[ID DOCUMENTO]]=U801,B801,IF(B801="ID",1,B801+1))</f>
        <v>773</v>
      </c>
      <c r="C802" s="2">
        <v>45846</v>
      </c>
      <c r="D802" s="2">
        <v>45846</v>
      </c>
      <c r="E802" s="3" t="s">
        <v>1072</v>
      </c>
      <c r="F802" s="25" t="s">
        <v>43</v>
      </c>
      <c r="G802" s="25" t="s">
        <v>155</v>
      </c>
      <c r="H802" s="25" t="s">
        <v>321</v>
      </c>
      <c r="I802" s="36" t="str">
        <f>IFERROR(VLOOKUP(Presupuestos[[#This Row],[AREA]]&amp;Presupuestos[[#This Row],[CONCEPTO]]&amp;Presupuestos[[#This Row],[DESCRIPCION]],Tabla28[[Columna1]:[CÓDIGO NUEVO]],2,0),"")</f>
        <v>P0404005</v>
      </c>
      <c r="J802" s="3" t="s">
        <v>666</v>
      </c>
      <c r="K802" s="3" t="s">
        <v>666</v>
      </c>
      <c r="L802" s="3" t="s">
        <v>666</v>
      </c>
      <c r="M802" s="31" t="s">
        <v>1877</v>
      </c>
      <c r="N802" s="3"/>
      <c r="O802" s="3" t="s">
        <v>315</v>
      </c>
      <c r="P802" s="3" t="s">
        <v>147</v>
      </c>
      <c r="Q802" s="3" t="str">
        <f>IFERROR(VLOOKUP(Presupuestos[[#This Row],[CLASIFICACIÓN (N)]],Tabla17[],2,0),"")</f>
        <v>Gastos financieros</v>
      </c>
      <c r="R802" s="3" t="str">
        <f>IFERROR(VLOOKUP(Presupuestos[[#This Row],[CLASIFICACIÓN (N)]],Tabla17[],3,0),"")</f>
        <v>Operativo</v>
      </c>
      <c r="S802" s="3" t="s">
        <v>16</v>
      </c>
      <c r="T802" s="3" t="str">
        <f>IFERROR(VLOOKUP(Presupuestos[[#This Row],[ALMACEN]],Tabla5[],2,0),"")</f>
        <v>Arequipa</v>
      </c>
      <c r="U802" s="19" t="str">
        <f>IFERROR(VLOOKUP(Presupuestos[[#This Row],[TIPO DE DOCUMENTO]],Tipo_Documento[],2,0)&amp;Presupuestos[[#This Row],[SERIE]]&amp;Presupuestos[[#This Row],[NUMERO]]&amp;Presupuestos[[#This Row],[RUC]],"")</f>
        <v>00BCPS188411111111</v>
      </c>
      <c r="V802" s="3" t="s">
        <v>112</v>
      </c>
      <c r="W802" s="7">
        <v>45846</v>
      </c>
      <c r="X802" s="7">
        <v>45846</v>
      </c>
      <c r="Y802" s="3" t="s">
        <v>1878</v>
      </c>
      <c r="Z802" s="3">
        <v>1884</v>
      </c>
      <c r="AA802" s="3">
        <f>IFERROR(VLOOKUP(Presupuestos[[#This Row],[RAZON SOCIAL]],CHOOSE({1,2},Clientes_Proveedores[Razon Social],Clientes_Proveedores[Ruc / Dni]),2,0),"-")</f>
        <v>11111111</v>
      </c>
      <c r="AB802" s="31" t="s">
        <v>916</v>
      </c>
      <c r="AC802" s="3" t="s">
        <v>670</v>
      </c>
      <c r="AD802" s="5"/>
      <c r="AE802" s="6">
        <v>0.3</v>
      </c>
      <c r="AF802" s="6">
        <f>Presupuestos[[#This Row],[BASE]]*Presupuestos[[#This Row],[% IGV]]</f>
        <v>0</v>
      </c>
      <c r="AG802" s="22">
        <f>ROUND(SUM(Presupuestos[[#This Row],[BASE]:[IGV]]),2)</f>
        <v>0.3</v>
      </c>
      <c r="AH802" s="9" t="str">
        <f>IF(Presupuestos[[#This Row],[MONEDA]]="USD",VLOOKUP(Presupuestos[[#This Row],[FECHA DE EMISION]],Tipo_Cambio[],3,0),"")</f>
        <v/>
      </c>
      <c r="AI802" s="22">
        <f>IFERROR(ROUND(IF(Presupuestos[[#This Row],[MONEDA]]="PEN",Presupuestos[[#This Row],[TOTAL]],Presupuestos[[#This Row],[TOTAL]]*Presupuestos[[#This Row],[TIPO DE CAMBIO]]),2),"")</f>
        <v>0.3</v>
      </c>
      <c r="AJ802" s="5"/>
      <c r="AK802" s="33" t="s">
        <v>671</v>
      </c>
      <c r="AL802" s="5" t="s">
        <v>680</v>
      </c>
      <c r="AM802" s="23" t="s">
        <v>671</v>
      </c>
      <c r="AN802" s="23" t="s">
        <v>671</v>
      </c>
      <c r="AO802" s="7">
        <f>IFERROR(VLOOKUP("1-"&amp;Presupuestos[[#This Row],[ID DOCUMENTO]],BD_Pagos[],7,0),"")</f>
        <v>45846</v>
      </c>
      <c r="AP802" s="16" t="str">
        <f>IFERROR(VLOOKUP("1-"&amp;Presupuestos[[#This Row],[ID DOCUMENTO]],BD_Pagos[],8,0),"")</f>
        <v>B-BCP - Soles</v>
      </c>
      <c r="AQ802" s="17">
        <f>IFERROR(VLOOKUP("1-"&amp;Presupuestos[[#This Row],[ID DOCUMENTO]],BD_Pagos[],9,0),"")</f>
        <v>0</v>
      </c>
      <c r="AR802" s="54"/>
      <c r="AS802" s="7">
        <f>IFERROR(VLOOKUP("2-"&amp;Presupuestos[[#This Row],[ID DOCUMENTO]],BD_Pagos[],7,0),"")</f>
        <v>0</v>
      </c>
      <c r="AT802" s="16" t="str">
        <f>IFERROR(VLOOKUP("2-"&amp;Presupuestos[[#This Row],[ID DOCUMENTO]],BD_Pagos[],8,0),"")</f>
        <v/>
      </c>
      <c r="AU802" s="17">
        <f>IFERROR(VLOOKUP("2-"&amp;Presupuestos[[#This Row],[ID DOCUMENTO]],BD_Pagos[],9,0),"")</f>
        <v>0</v>
      </c>
      <c r="AV802" s="20">
        <f>IF(IFERROR(VLOOKUP("2-"&amp;Presupuestos[[#This Row],[ID DOCUMENTO]],BD_Pagos[],10,0),0)&gt;Presupuestos[[#This Row],[TOTAL SOLES]],Presupuestos[[#This Row],[TOTAL SOLES]],IFERROR(VLOOKUP("2-"&amp;Presupuestos[[#This Row],[ID DOCUMENTO]],BD_Pagos[],10,0),0))</f>
        <v>0</v>
      </c>
      <c r="AW802" s="7"/>
      <c r="AX802" s="16"/>
      <c r="AY802" s="17"/>
      <c r="AZ802" s="20"/>
      <c r="BA802" s="7"/>
      <c r="BB802" s="16"/>
      <c r="BC802" s="17"/>
      <c r="BD802" s="20"/>
      <c r="BE802" s="7">
        <f>IFERROR(VLOOKUP("5-"&amp;Presupuestos[[#This Row],[ID DOCUMENTO]],BD_Pagos[],7,0),"")</f>
        <v>0</v>
      </c>
      <c r="BF802" s="17">
        <f>IFERROR(VLOOKUP("5-"&amp;Presupuestos[[#This Row],[ID DOCUMENTO]],BD_Pagos[],9,0),"")</f>
        <v>0</v>
      </c>
      <c r="BG802" s="20">
        <f>IF(IFERROR(VLOOKUP("5-"&amp;Presupuestos[[#This Row],[ID DOCUMENTO]],BD_Pagos[],10,0),0)&gt;Presupuestos[[#This Row],[TOTAL SOLES]],Presupuestos[[#This Row],[TOTAL SOLES]],IFERROR(VLOOKUP("5-"&amp;Presupuestos[[#This Row],[ID DOCUMENTO]],BD_Pagos[],10,0),0))</f>
        <v>0</v>
      </c>
      <c r="BH802" s="7">
        <f>IFERROR(VLOOKUP("1-Detraccion"&amp;Presupuestos[[#This Row],[ID DOCUMENTO]],BD_Pagos[],2,0),"")</f>
        <v>0</v>
      </c>
      <c r="BI802" s="3" t="str">
        <f>IFERROR(VLOOKUP("1-Detraccion"&amp;Presupuestos[[#This Row],[ID DOCUMENTO]],BD_Pagos[],3,0),"")</f>
        <v/>
      </c>
      <c r="BJ802" s="3">
        <f>IFERROR(VLOOKUP("1-Detraccion"&amp;Presupuestos[[#This Row],[ID DOCUMENTO]],BD_Pagos[],4,0),"")</f>
        <v>0</v>
      </c>
      <c r="BK802" s="6">
        <f>IF(IFERROR(VLOOKUP("1-Detraccion"&amp;Presupuestos[[#This Row],[ID DOCUMENTO]],BD_Pagos[],5,0),0)&gt;Presupuestos[[#This Row],[TOTAL SOLES]],Presupuestos[[#This Row],[TOTAL SOLES]],IFERROR(VLOOKUP("1-Detraccion"&amp;Presupuestos[[#This Row],[ID DOCUMENTO]],BD_Pagos[],5,0),0))</f>
        <v>0</v>
      </c>
      <c r="BL802" s="6">
        <f>IF(IFERROR(VLOOKUP("1-Detraccion"&amp;Presupuestos[[#This Row],[ID DOCUMENTO]],BD_Pagos[],6,0),0)&gt;Presupuestos[[#This Row],[TOTAL SOLES]],Presupuestos[[#This Row],[TOTAL SOLES]],IFERROR(VLOOKUP("1-Detraccion"&amp;Presupuestos[[#This Row],[ID DOCUMENTO]],BD_Pagos[],6,0),0))</f>
        <v>0</v>
      </c>
      <c r="BM802" s="37"/>
      <c r="BN802" s="3"/>
      <c r="BO802" s="3"/>
      <c r="BP802" s="6"/>
      <c r="BQ80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0.3</v>
      </c>
      <c r="BR802" s="23" t="str">
        <f>IF(Presupuestos[[#This Row],[SALDO ME-MN]]&gt;0,"PENDIENTE","CANCELADO")</f>
        <v>PENDIENTE</v>
      </c>
      <c r="BS802" s="23" t="str">
        <f>IF(COUNTIFS($U$4:$U801,Presupuestos[[#This Row],[ID DOCUMENTO]])&gt;=1,IF(B801=Presupuestos[[#This Row],[ID]],"OK","DOC. DUPLICADO"),"OK")</f>
        <v>OK</v>
      </c>
    </row>
    <row r="803" spans="2:71" ht="24" x14ac:dyDescent="0.25">
      <c r="B803" s="34">
        <f>IF(Presupuestos[[#This Row],[ID DOCUMENTO]]=U802,B802,IF(B802="ID",1,B802+1))</f>
        <v>774</v>
      </c>
      <c r="C803" s="2">
        <v>45847</v>
      </c>
      <c r="D803" s="2">
        <v>45847</v>
      </c>
      <c r="E803" s="3" t="s">
        <v>1072</v>
      </c>
      <c r="F803" s="25" t="s">
        <v>43</v>
      </c>
      <c r="G803" s="25" t="s">
        <v>155</v>
      </c>
      <c r="H803" s="25" t="s">
        <v>321</v>
      </c>
      <c r="I803" s="36" t="str">
        <f>IFERROR(VLOOKUP(Presupuestos[[#This Row],[AREA]]&amp;Presupuestos[[#This Row],[CONCEPTO]]&amp;Presupuestos[[#This Row],[DESCRIPCION]],Tabla28[[Columna1]:[CÓDIGO NUEVO]],2,0),"")</f>
        <v>P0404005</v>
      </c>
      <c r="J803" s="3" t="s">
        <v>666</v>
      </c>
      <c r="K803" s="3" t="s">
        <v>666</v>
      </c>
      <c r="L803" s="3" t="s">
        <v>666</v>
      </c>
      <c r="M803" s="31" t="s">
        <v>1877</v>
      </c>
      <c r="N803" s="3"/>
      <c r="O803" s="3" t="s">
        <v>315</v>
      </c>
      <c r="P803" s="3" t="s">
        <v>147</v>
      </c>
      <c r="Q803" s="3" t="str">
        <f>IFERROR(VLOOKUP(Presupuestos[[#This Row],[CLASIFICACIÓN (N)]],Tabla17[],2,0),"")</f>
        <v>Gastos financieros</v>
      </c>
      <c r="R803" s="3" t="str">
        <f>IFERROR(VLOOKUP(Presupuestos[[#This Row],[CLASIFICACIÓN (N)]],Tabla17[],3,0),"")</f>
        <v>Operativo</v>
      </c>
      <c r="S803" s="3" t="s">
        <v>16</v>
      </c>
      <c r="T803" s="3" t="str">
        <f>IFERROR(VLOOKUP(Presupuestos[[#This Row],[ALMACEN]],Tabla5[],2,0),"")</f>
        <v>Arequipa</v>
      </c>
      <c r="U803" s="19" t="str">
        <f>IFERROR(VLOOKUP(Presupuestos[[#This Row],[TIPO DE DOCUMENTO]],Tipo_Documento[],2,0)&amp;Presupuestos[[#This Row],[SERIE]]&amp;Presupuestos[[#This Row],[NUMERO]]&amp;Presupuestos[[#This Row],[RUC]],"")</f>
        <v>00BCPS190211111111</v>
      </c>
      <c r="V803" s="3" t="s">
        <v>112</v>
      </c>
      <c r="W803" s="7">
        <v>45847</v>
      </c>
      <c r="X803" s="7">
        <v>45847</v>
      </c>
      <c r="Y803" s="3" t="s">
        <v>1878</v>
      </c>
      <c r="Z803" s="3">
        <v>1902</v>
      </c>
      <c r="AA803" s="3">
        <f>IFERROR(VLOOKUP(Presupuestos[[#This Row],[RAZON SOCIAL]],CHOOSE({1,2},Clientes_Proveedores[Razon Social],Clientes_Proveedores[Ruc / Dni]),2,0),"-")</f>
        <v>11111111</v>
      </c>
      <c r="AB803" s="31" t="s">
        <v>916</v>
      </c>
      <c r="AC803" s="3" t="s">
        <v>670</v>
      </c>
      <c r="AD803" s="5"/>
      <c r="AE803" s="6">
        <v>1.75</v>
      </c>
      <c r="AF803" s="6">
        <f>Presupuestos[[#This Row],[BASE]]*Presupuestos[[#This Row],[% IGV]]</f>
        <v>0</v>
      </c>
      <c r="AG803" s="22">
        <f>ROUND(SUM(Presupuestos[[#This Row],[BASE]:[IGV]]),2)</f>
        <v>1.75</v>
      </c>
      <c r="AH803" s="9" t="str">
        <f>IF(Presupuestos[[#This Row],[MONEDA]]="USD",VLOOKUP(Presupuestos[[#This Row],[FECHA DE EMISION]],Tipo_Cambio[],3,0),"")</f>
        <v/>
      </c>
      <c r="AI803" s="22">
        <f>IFERROR(ROUND(IF(Presupuestos[[#This Row],[MONEDA]]="PEN",Presupuestos[[#This Row],[TOTAL]],Presupuestos[[#This Row],[TOTAL]]*Presupuestos[[#This Row],[TIPO DE CAMBIO]]),2),"")</f>
        <v>1.75</v>
      </c>
      <c r="AJ803" s="5"/>
      <c r="AK803" s="33" t="s">
        <v>671</v>
      </c>
      <c r="AL803" s="5" t="s">
        <v>680</v>
      </c>
      <c r="AM803" s="23" t="s">
        <v>671</v>
      </c>
      <c r="AN803" s="23" t="s">
        <v>671</v>
      </c>
      <c r="AO803" s="7">
        <f>IFERROR(VLOOKUP("1-"&amp;Presupuestos[[#This Row],[ID DOCUMENTO]],BD_Pagos[],7,0),"")</f>
        <v>45847</v>
      </c>
      <c r="AP803" s="16" t="str">
        <f>IFERROR(VLOOKUP("1-"&amp;Presupuestos[[#This Row],[ID DOCUMENTO]],BD_Pagos[],8,0),"")</f>
        <v>B-BCP - Soles</v>
      </c>
      <c r="AQ803" s="17">
        <f>IFERROR(VLOOKUP("1-"&amp;Presupuestos[[#This Row],[ID DOCUMENTO]],BD_Pagos[],9,0),"")</f>
        <v>0</v>
      </c>
      <c r="AR803" s="54"/>
      <c r="AS803" s="7">
        <f>IFERROR(VLOOKUP("2-"&amp;Presupuestos[[#This Row],[ID DOCUMENTO]],BD_Pagos[],7,0),"")</f>
        <v>0</v>
      </c>
      <c r="AT803" s="16" t="str">
        <f>IFERROR(VLOOKUP("2-"&amp;Presupuestos[[#This Row],[ID DOCUMENTO]],BD_Pagos[],8,0),"")</f>
        <v/>
      </c>
      <c r="AU803" s="17">
        <f>IFERROR(VLOOKUP("2-"&amp;Presupuestos[[#This Row],[ID DOCUMENTO]],BD_Pagos[],9,0),"")</f>
        <v>0</v>
      </c>
      <c r="AV803" s="20">
        <f>IF(IFERROR(VLOOKUP("2-"&amp;Presupuestos[[#This Row],[ID DOCUMENTO]],BD_Pagos[],10,0),0)&gt;Presupuestos[[#This Row],[TOTAL SOLES]],Presupuestos[[#This Row],[TOTAL SOLES]],IFERROR(VLOOKUP("2-"&amp;Presupuestos[[#This Row],[ID DOCUMENTO]],BD_Pagos[],10,0),0))</f>
        <v>0</v>
      </c>
      <c r="AW803" s="7"/>
      <c r="AX803" s="16"/>
      <c r="AY803" s="17"/>
      <c r="AZ803" s="20"/>
      <c r="BA803" s="7"/>
      <c r="BB803" s="16"/>
      <c r="BC803" s="17"/>
      <c r="BD803" s="20"/>
      <c r="BE803" s="7">
        <f>IFERROR(VLOOKUP("5-"&amp;Presupuestos[[#This Row],[ID DOCUMENTO]],BD_Pagos[],7,0),"")</f>
        <v>0</v>
      </c>
      <c r="BF803" s="17">
        <f>IFERROR(VLOOKUP("5-"&amp;Presupuestos[[#This Row],[ID DOCUMENTO]],BD_Pagos[],9,0),"")</f>
        <v>0</v>
      </c>
      <c r="BG803" s="20">
        <f>IF(IFERROR(VLOOKUP("5-"&amp;Presupuestos[[#This Row],[ID DOCUMENTO]],BD_Pagos[],10,0),0)&gt;Presupuestos[[#This Row],[TOTAL SOLES]],Presupuestos[[#This Row],[TOTAL SOLES]],IFERROR(VLOOKUP("5-"&amp;Presupuestos[[#This Row],[ID DOCUMENTO]],BD_Pagos[],10,0),0))</f>
        <v>0</v>
      </c>
      <c r="BH803" s="7">
        <f>IFERROR(VLOOKUP("1-Detraccion"&amp;Presupuestos[[#This Row],[ID DOCUMENTO]],BD_Pagos[],2,0),"")</f>
        <v>0</v>
      </c>
      <c r="BI803" s="3" t="str">
        <f>IFERROR(VLOOKUP("1-Detraccion"&amp;Presupuestos[[#This Row],[ID DOCUMENTO]],BD_Pagos[],3,0),"")</f>
        <v/>
      </c>
      <c r="BJ803" s="3">
        <f>IFERROR(VLOOKUP("1-Detraccion"&amp;Presupuestos[[#This Row],[ID DOCUMENTO]],BD_Pagos[],4,0),"")</f>
        <v>0</v>
      </c>
      <c r="BK803" s="6">
        <f>IF(IFERROR(VLOOKUP("1-Detraccion"&amp;Presupuestos[[#This Row],[ID DOCUMENTO]],BD_Pagos[],5,0),0)&gt;Presupuestos[[#This Row],[TOTAL SOLES]],Presupuestos[[#This Row],[TOTAL SOLES]],IFERROR(VLOOKUP("1-Detraccion"&amp;Presupuestos[[#This Row],[ID DOCUMENTO]],BD_Pagos[],5,0),0))</f>
        <v>0</v>
      </c>
      <c r="BL803" s="6">
        <f>IF(IFERROR(VLOOKUP("1-Detraccion"&amp;Presupuestos[[#This Row],[ID DOCUMENTO]],BD_Pagos[],6,0),0)&gt;Presupuestos[[#This Row],[TOTAL SOLES]],Presupuestos[[#This Row],[TOTAL SOLES]],IFERROR(VLOOKUP("1-Detraccion"&amp;Presupuestos[[#This Row],[ID DOCUMENTO]],BD_Pagos[],6,0),0))</f>
        <v>0</v>
      </c>
      <c r="BM803" s="37"/>
      <c r="BN803" s="3"/>
      <c r="BO803" s="3"/>
      <c r="BP803" s="6"/>
      <c r="BQ80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1.75</v>
      </c>
      <c r="BR803" s="23" t="str">
        <f>IF(Presupuestos[[#This Row],[SALDO ME-MN]]&gt;0,"PENDIENTE","CANCELADO")</f>
        <v>PENDIENTE</v>
      </c>
      <c r="BS803" s="23" t="str">
        <f>IF(COUNTIFS($U$4:$U802,Presupuestos[[#This Row],[ID DOCUMENTO]])&gt;=1,IF(B802=Presupuestos[[#This Row],[ID]],"OK","DOC. DUPLICADO"),"OK")</f>
        <v>OK</v>
      </c>
    </row>
    <row r="804" spans="2:71" ht="24" x14ac:dyDescent="0.25">
      <c r="B804" s="34">
        <f>IF(Presupuestos[[#This Row],[ID DOCUMENTO]]=U803,B803,IF(B803="ID",1,B803+1))</f>
        <v>775</v>
      </c>
      <c r="C804" s="2">
        <v>45848</v>
      </c>
      <c r="D804" s="2">
        <v>45848</v>
      </c>
      <c r="E804" s="3" t="s">
        <v>1072</v>
      </c>
      <c r="F804" s="25" t="s">
        <v>43</v>
      </c>
      <c r="G804" s="25" t="s">
        <v>155</v>
      </c>
      <c r="H804" s="25" t="s">
        <v>321</v>
      </c>
      <c r="I804" s="36" t="str">
        <f>IFERROR(VLOOKUP(Presupuestos[[#This Row],[AREA]]&amp;Presupuestos[[#This Row],[CONCEPTO]]&amp;Presupuestos[[#This Row],[DESCRIPCION]],Tabla28[[Columna1]:[CÓDIGO NUEVO]],2,0),"")</f>
        <v>P0404005</v>
      </c>
      <c r="J804" s="3" t="s">
        <v>666</v>
      </c>
      <c r="K804" s="3" t="s">
        <v>666</v>
      </c>
      <c r="L804" s="3" t="s">
        <v>666</v>
      </c>
      <c r="M804" s="31" t="s">
        <v>1877</v>
      </c>
      <c r="N804" s="3"/>
      <c r="O804" s="3" t="s">
        <v>315</v>
      </c>
      <c r="P804" s="3" t="s">
        <v>147</v>
      </c>
      <c r="Q804" s="3" t="str">
        <f>IFERROR(VLOOKUP(Presupuestos[[#This Row],[CLASIFICACIÓN (N)]],Tabla17[],2,0),"")</f>
        <v>Gastos financieros</v>
      </c>
      <c r="R804" s="3" t="str">
        <f>IFERROR(VLOOKUP(Presupuestos[[#This Row],[CLASIFICACIÓN (N)]],Tabla17[],3,0),"")</f>
        <v>Operativo</v>
      </c>
      <c r="S804" s="3" t="s">
        <v>16</v>
      </c>
      <c r="T804" s="3" t="str">
        <f>IFERROR(VLOOKUP(Presupuestos[[#This Row],[ALMACEN]],Tabla5[],2,0),"")</f>
        <v>Arequipa</v>
      </c>
      <c r="U804" s="19" t="str">
        <f>IFERROR(VLOOKUP(Presupuestos[[#This Row],[TIPO DE DOCUMENTO]],Tipo_Documento[],2,0)&amp;Presupuestos[[#This Row],[SERIE]]&amp;Presupuestos[[#This Row],[NUMERO]]&amp;Presupuestos[[#This Row],[RUC]],"")</f>
        <v>00BCPS192811111111</v>
      </c>
      <c r="V804" s="3" t="s">
        <v>112</v>
      </c>
      <c r="W804" s="7">
        <v>45848</v>
      </c>
      <c r="X804" s="7">
        <v>45848</v>
      </c>
      <c r="Y804" s="3" t="s">
        <v>1878</v>
      </c>
      <c r="Z804" s="3">
        <v>1928</v>
      </c>
      <c r="AA804" s="3">
        <f>IFERROR(VLOOKUP(Presupuestos[[#This Row],[RAZON SOCIAL]],CHOOSE({1,2},Clientes_Proveedores[Razon Social],Clientes_Proveedores[Ruc / Dni]),2,0),"-")</f>
        <v>11111111</v>
      </c>
      <c r="AB804" s="31" t="s">
        <v>916</v>
      </c>
      <c r="AC804" s="3" t="s">
        <v>670</v>
      </c>
      <c r="AD804" s="5"/>
      <c r="AE804" s="6">
        <v>2.5499999999999998</v>
      </c>
      <c r="AF804" s="6">
        <f>Presupuestos[[#This Row],[BASE]]*Presupuestos[[#This Row],[% IGV]]</f>
        <v>0</v>
      </c>
      <c r="AG804" s="22">
        <f>ROUND(SUM(Presupuestos[[#This Row],[BASE]:[IGV]]),2)</f>
        <v>2.5499999999999998</v>
      </c>
      <c r="AH804" s="9" t="str">
        <f>IF(Presupuestos[[#This Row],[MONEDA]]="USD",VLOOKUP(Presupuestos[[#This Row],[FECHA DE EMISION]],Tipo_Cambio[],3,0),"")</f>
        <v/>
      </c>
      <c r="AI804" s="22">
        <f>IFERROR(ROUND(IF(Presupuestos[[#This Row],[MONEDA]]="PEN",Presupuestos[[#This Row],[TOTAL]],Presupuestos[[#This Row],[TOTAL]]*Presupuestos[[#This Row],[TIPO DE CAMBIO]]),2),"")</f>
        <v>2.5499999999999998</v>
      </c>
      <c r="AJ804" s="5"/>
      <c r="AK804" s="33" t="s">
        <v>671</v>
      </c>
      <c r="AL804" s="5" t="s">
        <v>680</v>
      </c>
      <c r="AM804" s="23" t="s">
        <v>671</v>
      </c>
      <c r="AN804" s="23" t="s">
        <v>671</v>
      </c>
      <c r="AO804" s="7">
        <f>IFERROR(VLOOKUP("1-"&amp;Presupuestos[[#This Row],[ID DOCUMENTO]],BD_Pagos[],7,0),"")</f>
        <v>45848</v>
      </c>
      <c r="AP804" s="16" t="str">
        <f>IFERROR(VLOOKUP("1-"&amp;Presupuestos[[#This Row],[ID DOCUMENTO]],BD_Pagos[],8,0),"")</f>
        <v>B-BCP - Soles</v>
      </c>
      <c r="AQ804" s="17">
        <f>IFERROR(VLOOKUP("1-"&amp;Presupuestos[[#This Row],[ID DOCUMENTO]],BD_Pagos[],9,0),"")</f>
        <v>0</v>
      </c>
      <c r="AR804" s="54"/>
      <c r="AS804" s="7">
        <f>IFERROR(VLOOKUP("2-"&amp;Presupuestos[[#This Row],[ID DOCUMENTO]],BD_Pagos[],7,0),"")</f>
        <v>0</v>
      </c>
      <c r="AT804" s="16" t="str">
        <f>IFERROR(VLOOKUP("2-"&amp;Presupuestos[[#This Row],[ID DOCUMENTO]],BD_Pagos[],8,0),"")</f>
        <v/>
      </c>
      <c r="AU804" s="17">
        <f>IFERROR(VLOOKUP("2-"&amp;Presupuestos[[#This Row],[ID DOCUMENTO]],BD_Pagos[],9,0),"")</f>
        <v>0</v>
      </c>
      <c r="AV804" s="20">
        <f>IF(IFERROR(VLOOKUP("2-"&amp;Presupuestos[[#This Row],[ID DOCUMENTO]],BD_Pagos[],10,0),0)&gt;Presupuestos[[#This Row],[TOTAL SOLES]],Presupuestos[[#This Row],[TOTAL SOLES]],IFERROR(VLOOKUP("2-"&amp;Presupuestos[[#This Row],[ID DOCUMENTO]],BD_Pagos[],10,0),0))</f>
        <v>0</v>
      </c>
      <c r="AW804" s="7"/>
      <c r="AX804" s="16"/>
      <c r="AY804" s="17"/>
      <c r="AZ804" s="20"/>
      <c r="BA804" s="7"/>
      <c r="BB804" s="16"/>
      <c r="BC804" s="17"/>
      <c r="BD804" s="20"/>
      <c r="BE804" s="7">
        <f>IFERROR(VLOOKUP("5-"&amp;Presupuestos[[#This Row],[ID DOCUMENTO]],BD_Pagos[],7,0),"")</f>
        <v>0</v>
      </c>
      <c r="BF804" s="17">
        <f>IFERROR(VLOOKUP("5-"&amp;Presupuestos[[#This Row],[ID DOCUMENTO]],BD_Pagos[],9,0),"")</f>
        <v>0</v>
      </c>
      <c r="BG804" s="20">
        <f>IF(IFERROR(VLOOKUP("5-"&amp;Presupuestos[[#This Row],[ID DOCUMENTO]],BD_Pagos[],10,0),0)&gt;Presupuestos[[#This Row],[TOTAL SOLES]],Presupuestos[[#This Row],[TOTAL SOLES]],IFERROR(VLOOKUP("5-"&amp;Presupuestos[[#This Row],[ID DOCUMENTO]],BD_Pagos[],10,0),0))</f>
        <v>0</v>
      </c>
      <c r="BH804" s="7">
        <f>IFERROR(VLOOKUP("1-Detraccion"&amp;Presupuestos[[#This Row],[ID DOCUMENTO]],BD_Pagos[],2,0),"")</f>
        <v>0</v>
      </c>
      <c r="BI804" s="3" t="str">
        <f>IFERROR(VLOOKUP("1-Detraccion"&amp;Presupuestos[[#This Row],[ID DOCUMENTO]],BD_Pagos[],3,0),"")</f>
        <v/>
      </c>
      <c r="BJ804" s="3">
        <f>IFERROR(VLOOKUP("1-Detraccion"&amp;Presupuestos[[#This Row],[ID DOCUMENTO]],BD_Pagos[],4,0),"")</f>
        <v>0</v>
      </c>
      <c r="BK804" s="6">
        <f>IF(IFERROR(VLOOKUP("1-Detraccion"&amp;Presupuestos[[#This Row],[ID DOCUMENTO]],BD_Pagos[],5,0),0)&gt;Presupuestos[[#This Row],[TOTAL SOLES]],Presupuestos[[#This Row],[TOTAL SOLES]],IFERROR(VLOOKUP("1-Detraccion"&amp;Presupuestos[[#This Row],[ID DOCUMENTO]],BD_Pagos[],5,0),0))</f>
        <v>0</v>
      </c>
      <c r="BL804" s="6">
        <f>IF(IFERROR(VLOOKUP("1-Detraccion"&amp;Presupuestos[[#This Row],[ID DOCUMENTO]],BD_Pagos[],6,0),0)&gt;Presupuestos[[#This Row],[TOTAL SOLES]],Presupuestos[[#This Row],[TOTAL SOLES]],IFERROR(VLOOKUP("1-Detraccion"&amp;Presupuestos[[#This Row],[ID DOCUMENTO]],BD_Pagos[],6,0),0))</f>
        <v>0</v>
      </c>
      <c r="BM804" s="37"/>
      <c r="BN804" s="3"/>
      <c r="BO804" s="3"/>
      <c r="BP804" s="6"/>
      <c r="BQ80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2.5499999999999998</v>
      </c>
      <c r="BR804" s="23" t="str">
        <f>IF(Presupuestos[[#This Row],[SALDO ME-MN]]&gt;0,"PENDIENTE","CANCELADO")</f>
        <v>PENDIENTE</v>
      </c>
      <c r="BS804" s="23" t="str">
        <f>IF(COUNTIFS($U$4:$U803,Presupuestos[[#This Row],[ID DOCUMENTO]])&gt;=1,IF(B803=Presupuestos[[#This Row],[ID]],"OK","DOC. DUPLICADO"),"OK")</f>
        <v>OK</v>
      </c>
    </row>
    <row r="805" spans="2:71" ht="24" x14ac:dyDescent="0.25">
      <c r="B805" s="34">
        <f>IF(Presupuestos[[#This Row],[ID DOCUMENTO]]=U804,B804,IF(B804="ID",1,B804+1))</f>
        <v>776</v>
      </c>
      <c r="C805" s="2">
        <v>45849</v>
      </c>
      <c r="D805" s="2">
        <v>45849</v>
      </c>
      <c r="E805" s="3" t="s">
        <v>1072</v>
      </c>
      <c r="F805" s="25" t="s">
        <v>43</v>
      </c>
      <c r="G805" s="25" t="s">
        <v>155</v>
      </c>
      <c r="H805" s="25" t="s">
        <v>321</v>
      </c>
      <c r="I805" s="36" t="str">
        <f>IFERROR(VLOOKUP(Presupuestos[[#This Row],[AREA]]&amp;Presupuestos[[#This Row],[CONCEPTO]]&amp;Presupuestos[[#This Row],[DESCRIPCION]],Tabla28[[Columna1]:[CÓDIGO NUEVO]],2,0),"")</f>
        <v>P0404005</v>
      </c>
      <c r="J805" s="3" t="s">
        <v>666</v>
      </c>
      <c r="K805" s="3" t="s">
        <v>666</v>
      </c>
      <c r="L805" s="3" t="s">
        <v>666</v>
      </c>
      <c r="M805" s="31" t="s">
        <v>1877</v>
      </c>
      <c r="N805" s="3"/>
      <c r="O805" s="3" t="s">
        <v>315</v>
      </c>
      <c r="P805" s="3" t="s">
        <v>147</v>
      </c>
      <c r="Q805" s="3" t="str">
        <f>IFERROR(VLOOKUP(Presupuestos[[#This Row],[CLASIFICACIÓN (N)]],Tabla17[],2,0),"")</f>
        <v>Gastos financieros</v>
      </c>
      <c r="R805" s="3" t="str">
        <f>IFERROR(VLOOKUP(Presupuestos[[#This Row],[CLASIFICACIÓN (N)]],Tabla17[],3,0),"")</f>
        <v>Operativo</v>
      </c>
      <c r="S805" s="3" t="s">
        <v>16</v>
      </c>
      <c r="T805" s="3" t="str">
        <f>IFERROR(VLOOKUP(Presupuestos[[#This Row],[ALMACEN]],Tabla5[],2,0),"")</f>
        <v>Arequipa</v>
      </c>
      <c r="U805" s="19" t="str">
        <f>IFERROR(VLOOKUP(Presupuestos[[#This Row],[TIPO DE DOCUMENTO]],Tipo_Documento[],2,0)&amp;Presupuestos[[#This Row],[SERIE]]&amp;Presupuestos[[#This Row],[NUMERO]]&amp;Presupuestos[[#This Row],[RUC]],"")</f>
        <v>00BCPS194611111111</v>
      </c>
      <c r="V805" s="3" t="s">
        <v>112</v>
      </c>
      <c r="W805" s="7">
        <v>45849</v>
      </c>
      <c r="X805" s="7">
        <v>45849</v>
      </c>
      <c r="Y805" s="3" t="s">
        <v>1878</v>
      </c>
      <c r="Z805" s="3">
        <v>1946</v>
      </c>
      <c r="AA805" s="3">
        <f>IFERROR(VLOOKUP(Presupuestos[[#This Row],[RAZON SOCIAL]],CHOOSE({1,2},Clientes_Proveedores[Razon Social],Clientes_Proveedores[Ruc / Dni]),2,0),"-")</f>
        <v>11111111</v>
      </c>
      <c r="AB805" s="31" t="s">
        <v>916</v>
      </c>
      <c r="AC805" s="3" t="s">
        <v>670</v>
      </c>
      <c r="AD805" s="5"/>
      <c r="AE805" s="6">
        <v>0.6</v>
      </c>
      <c r="AF805" s="6">
        <f>Presupuestos[[#This Row],[BASE]]*Presupuestos[[#This Row],[% IGV]]</f>
        <v>0</v>
      </c>
      <c r="AG805" s="22">
        <f>ROUND(SUM(Presupuestos[[#This Row],[BASE]:[IGV]]),2)</f>
        <v>0.6</v>
      </c>
      <c r="AH805" s="9" t="str">
        <f>IF(Presupuestos[[#This Row],[MONEDA]]="USD",VLOOKUP(Presupuestos[[#This Row],[FECHA DE EMISION]],Tipo_Cambio[],3,0),"")</f>
        <v/>
      </c>
      <c r="AI805" s="22">
        <f>IFERROR(ROUND(IF(Presupuestos[[#This Row],[MONEDA]]="PEN",Presupuestos[[#This Row],[TOTAL]],Presupuestos[[#This Row],[TOTAL]]*Presupuestos[[#This Row],[TIPO DE CAMBIO]]),2),"")</f>
        <v>0.6</v>
      </c>
      <c r="AJ805" s="5"/>
      <c r="AK805" s="33" t="s">
        <v>671</v>
      </c>
      <c r="AL805" s="5" t="s">
        <v>680</v>
      </c>
      <c r="AM805" s="23" t="s">
        <v>671</v>
      </c>
      <c r="AN805" s="23" t="s">
        <v>671</v>
      </c>
      <c r="AO805" s="7">
        <f>IFERROR(VLOOKUP("1-"&amp;Presupuestos[[#This Row],[ID DOCUMENTO]],BD_Pagos[],7,0),"")</f>
        <v>45849</v>
      </c>
      <c r="AP805" s="16" t="str">
        <f>IFERROR(VLOOKUP("1-"&amp;Presupuestos[[#This Row],[ID DOCUMENTO]],BD_Pagos[],8,0),"")</f>
        <v>B-BCP - Soles</v>
      </c>
      <c r="AQ805" s="17">
        <f>IFERROR(VLOOKUP("1-"&amp;Presupuestos[[#This Row],[ID DOCUMENTO]],BD_Pagos[],9,0),"")</f>
        <v>0</v>
      </c>
      <c r="AR805" s="54"/>
      <c r="AS805" s="7">
        <f>IFERROR(VLOOKUP("2-"&amp;Presupuestos[[#This Row],[ID DOCUMENTO]],BD_Pagos[],7,0),"")</f>
        <v>0</v>
      </c>
      <c r="AT805" s="16" t="str">
        <f>IFERROR(VLOOKUP("2-"&amp;Presupuestos[[#This Row],[ID DOCUMENTO]],BD_Pagos[],8,0),"")</f>
        <v/>
      </c>
      <c r="AU805" s="17">
        <f>IFERROR(VLOOKUP("2-"&amp;Presupuestos[[#This Row],[ID DOCUMENTO]],BD_Pagos[],9,0),"")</f>
        <v>0</v>
      </c>
      <c r="AV805" s="20">
        <f>IF(IFERROR(VLOOKUP("2-"&amp;Presupuestos[[#This Row],[ID DOCUMENTO]],BD_Pagos[],10,0),0)&gt;Presupuestos[[#This Row],[TOTAL SOLES]],Presupuestos[[#This Row],[TOTAL SOLES]],IFERROR(VLOOKUP("2-"&amp;Presupuestos[[#This Row],[ID DOCUMENTO]],BD_Pagos[],10,0),0))</f>
        <v>0</v>
      </c>
      <c r="AW805" s="7"/>
      <c r="AX805" s="16"/>
      <c r="AY805" s="17"/>
      <c r="AZ805" s="20"/>
      <c r="BA805" s="7"/>
      <c r="BB805" s="16"/>
      <c r="BC805" s="17"/>
      <c r="BD805" s="20"/>
      <c r="BE805" s="7">
        <f>IFERROR(VLOOKUP("5-"&amp;Presupuestos[[#This Row],[ID DOCUMENTO]],BD_Pagos[],7,0),"")</f>
        <v>0</v>
      </c>
      <c r="BF805" s="17">
        <f>IFERROR(VLOOKUP("5-"&amp;Presupuestos[[#This Row],[ID DOCUMENTO]],BD_Pagos[],9,0),"")</f>
        <v>0</v>
      </c>
      <c r="BG805" s="20">
        <f>IF(IFERROR(VLOOKUP("5-"&amp;Presupuestos[[#This Row],[ID DOCUMENTO]],BD_Pagos[],10,0),0)&gt;Presupuestos[[#This Row],[TOTAL SOLES]],Presupuestos[[#This Row],[TOTAL SOLES]],IFERROR(VLOOKUP("5-"&amp;Presupuestos[[#This Row],[ID DOCUMENTO]],BD_Pagos[],10,0),0))</f>
        <v>0</v>
      </c>
      <c r="BH805" s="7">
        <f>IFERROR(VLOOKUP("1-Detraccion"&amp;Presupuestos[[#This Row],[ID DOCUMENTO]],BD_Pagos[],2,0),"")</f>
        <v>0</v>
      </c>
      <c r="BI805" s="3" t="str">
        <f>IFERROR(VLOOKUP("1-Detraccion"&amp;Presupuestos[[#This Row],[ID DOCUMENTO]],BD_Pagos[],3,0),"")</f>
        <v/>
      </c>
      <c r="BJ805" s="3">
        <f>IFERROR(VLOOKUP("1-Detraccion"&amp;Presupuestos[[#This Row],[ID DOCUMENTO]],BD_Pagos[],4,0),"")</f>
        <v>0</v>
      </c>
      <c r="BK805" s="6">
        <f>IF(IFERROR(VLOOKUP("1-Detraccion"&amp;Presupuestos[[#This Row],[ID DOCUMENTO]],BD_Pagos[],5,0),0)&gt;Presupuestos[[#This Row],[TOTAL SOLES]],Presupuestos[[#This Row],[TOTAL SOLES]],IFERROR(VLOOKUP("1-Detraccion"&amp;Presupuestos[[#This Row],[ID DOCUMENTO]],BD_Pagos[],5,0),0))</f>
        <v>0</v>
      </c>
      <c r="BL805" s="6">
        <f>IF(IFERROR(VLOOKUP("1-Detraccion"&amp;Presupuestos[[#This Row],[ID DOCUMENTO]],BD_Pagos[],6,0),0)&gt;Presupuestos[[#This Row],[TOTAL SOLES]],Presupuestos[[#This Row],[TOTAL SOLES]],IFERROR(VLOOKUP("1-Detraccion"&amp;Presupuestos[[#This Row],[ID DOCUMENTO]],BD_Pagos[],6,0),0))</f>
        <v>0</v>
      </c>
      <c r="BM805" s="37"/>
      <c r="BN805" s="3"/>
      <c r="BO805" s="3"/>
      <c r="BP805" s="6"/>
      <c r="BQ80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0.6</v>
      </c>
      <c r="BR805" s="23" t="str">
        <f>IF(Presupuestos[[#This Row],[SALDO ME-MN]]&gt;0,"PENDIENTE","CANCELADO")</f>
        <v>PENDIENTE</v>
      </c>
      <c r="BS805" s="23" t="str">
        <f>IF(COUNTIFS($U$4:$U804,Presupuestos[[#This Row],[ID DOCUMENTO]])&gt;=1,IF(B804=Presupuestos[[#This Row],[ID]],"OK","DOC. DUPLICADO"),"OK")</f>
        <v>OK</v>
      </c>
    </row>
    <row r="806" spans="2:71" ht="24" x14ac:dyDescent="0.25">
      <c r="B806" s="34">
        <f>IF(Presupuestos[[#This Row],[ID DOCUMENTO]]=U805,B805,IF(B805="ID",1,B805+1))</f>
        <v>777</v>
      </c>
      <c r="C806" s="2">
        <v>45852</v>
      </c>
      <c r="D806" s="2">
        <v>45852</v>
      </c>
      <c r="E806" s="3" t="s">
        <v>1072</v>
      </c>
      <c r="F806" s="25" t="s">
        <v>43</v>
      </c>
      <c r="G806" s="25" t="s">
        <v>155</v>
      </c>
      <c r="H806" s="25" t="s">
        <v>321</v>
      </c>
      <c r="I806" s="36" t="str">
        <f>IFERROR(VLOOKUP(Presupuestos[[#This Row],[AREA]]&amp;Presupuestos[[#This Row],[CONCEPTO]]&amp;Presupuestos[[#This Row],[DESCRIPCION]],Tabla28[[Columna1]:[CÓDIGO NUEVO]],2,0),"")</f>
        <v>P0404005</v>
      </c>
      <c r="J806" s="3" t="s">
        <v>666</v>
      </c>
      <c r="K806" s="3" t="s">
        <v>666</v>
      </c>
      <c r="L806" s="3" t="s">
        <v>666</v>
      </c>
      <c r="M806" s="31" t="s">
        <v>1877</v>
      </c>
      <c r="N806" s="3"/>
      <c r="O806" s="3" t="s">
        <v>315</v>
      </c>
      <c r="P806" s="3" t="s">
        <v>147</v>
      </c>
      <c r="Q806" s="3" t="str">
        <f>IFERROR(VLOOKUP(Presupuestos[[#This Row],[CLASIFICACIÓN (N)]],Tabla17[],2,0),"")</f>
        <v>Gastos financieros</v>
      </c>
      <c r="R806" s="3" t="str">
        <f>IFERROR(VLOOKUP(Presupuestos[[#This Row],[CLASIFICACIÓN (N)]],Tabla17[],3,0),"")</f>
        <v>Operativo</v>
      </c>
      <c r="S806" s="3" t="s">
        <v>16</v>
      </c>
      <c r="T806" s="3" t="str">
        <f>IFERROR(VLOOKUP(Presupuestos[[#This Row],[ALMACEN]],Tabla5[],2,0),"")</f>
        <v>Arequipa</v>
      </c>
      <c r="U806" s="19" t="str">
        <f>IFERROR(VLOOKUP(Presupuestos[[#This Row],[TIPO DE DOCUMENTO]],Tipo_Documento[],2,0)&amp;Presupuestos[[#This Row],[SERIE]]&amp;Presupuestos[[#This Row],[NUMERO]]&amp;Presupuestos[[#This Row],[RUC]],"")</f>
        <v>00BCPS195311111111</v>
      </c>
      <c r="V806" s="3" t="s">
        <v>112</v>
      </c>
      <c r="W806" s="7">
        <v>45852</v>
      </c>
      <c r="X806" s="7">
        <v>45852</v>
      </c>
      <c r="Y806" s="3" t="s">
        <v>1878</v>
      </c>
      <c r="Z806" s="3">
        <v>1953</v>
      </c>
      <c r="AA806" s="3">
        <f>IFERROR(VLOOKUP(Presupuestos[[#This Row],[RAZON SOCIAL]],CHOOSE({1,2},Clientes_Proveedores[Razon Social],Clientes_Proveedores[Ruc / Dni]),2,0),"-")</f>
        <v>11111111</v>
      </c>
      <c r="AB806" s="31" t="s">
        <v>916</v>
      </c>
      <c r="AC806" s="3" t="s">
        <v>670</v>
      </c>
      <c r="AD806" s="5"/>
      <c r="AE806" s="6">
        <v>0.1</v>
      </c>
      <c r="AF806" s="6">
        <f>Presupuestos[[#This Row],[BASE]]*Presupuestos[[#This Row],[% IGV]]</f>
        <v>0</v>
      </c>
      <c r="AG806" s="22">
        <f>ROUND(SUM(Presupuestos[[#This Row],[BASE]:[IGV]]),2)</f>
        <v>0.1</v>
      </c>
      <c r="AH806" s="9" t="str">
        <f>IF(Presupuestos[[#This Row],[MONEDA]]="USD",VLOOKUP(Presupuestos[[#This Row],[FECHA DE EMISION]],Tipo_Cambio[],3,0),"")</f>
        <v/>
      </c>
      <c r="AI806" s="22">
        <f>IFERROR(ROUND(IF(Presupuestos[[#This Row],[MONEDA]]="PEN",Presupuestos[[#This Row],[TOTAL]],Presupuestos[[#This Row],[TOTAL]]*Presupuestos[[#This Row],[TIPO DE CAMBIO]]),2),"")</f>
        <v>0.1</v>
      </c>
      <c r="AJ806" s="5"/>
      <c r="AK806" s="33" t="s">
        <v>671</v>
      </c>
      <c r="AL806" s="5" t="s">
        <v>680</v>
      </c>
      <c r="AM806" s="23" t="s">
        <v>671</v>
      </c>
      <c r="AN806" s="23" t="s">
        <v>671</v>
      </c>
      <c r="AO806" s="7">
        <f>IFERROR(VLOOKUP("1-"&amp;Presupuestos[[#This Row],[ID DOCUMENTO]],BD_Pagos[],7,0),"")</f>
        <v>45852</v>
      </c>
      <c r="AP806" s="16" t="str">
        <f>IFERROR(VLOOKUP("1-"&amp;Presupuestos[[#This Row],[ID DOCUMENTO]],BD_Pagos[],8,0),"")</f>
        <v>B-BCP - Soles</v>
      </c>
      <c r="AQ806" s="17">
        <f>IFERROR(VLOOKUP("1-"&amp;Presupuestos[[#This Row],[ID DOCUMENTO]],BD_Pagos[],9,0),"")</f>
        <v>0</v>
      </c>
      <c r="AR806" s="54"/>
      <c r="AS806" s="7">
        <f>IFERROR(VLOOKUP("2-"&amp;Presupuestos[[#This Row],[ID DOCUMENTO]],BD_Pagos[],7,0),"")</f>
        <v>0</v>
      </c>
      <c r="AT806" s="16" t="str">
        <f>IFERROR(VLOOKUP("2-"&amp;Presupuestos[[#This Row],[ID DOCUMENTO]],BD_Pagos[],8,0),"")</f>
        <v/>
      </c>
      <c r="AU806" s="17">
        <f>IFERROR(VLOOKUP("2-"&amp;Presupuestos[[#This Row],[ID DOCUMENTO]],BD_Pagos[],9,0),"")</f>
        <v>0</v>
      </c>
      <c r="AV806" s="20">
        <f>IF(IFERROR(VLOOKUP("2-"&amp;Presupuestos[[#This Row],[ID DOCUMENTO]],BD_Pagos[],10,0),0)&gt;Presupuestos[[#This Row],[TOTAL SOLES]],Presupuestos[[#This Row],[TOTAL SOLES]],IFERROR(VLOOKUP("2-"&amp;Presupuestos[[#This Row],[ID DOCUMENTO]],BD_Pagos[],10,0),0))</f>
        <v>0</v>
      </c>
      <c r="AW806" s="7"/>
      <c r="AX806" s="16"/>
      <c r="AY806" s="17"/>
      <c r="AZ806" s="20"/>
      <c r="BA806" s="7"/>
      <c r="BB806" s="16"/>
      <c r="BC806" s="17"/>
      <c r="BD806" s="20"/>
      <c r="BE806" s="7">
        <f>IFERROR(VLOOKUP("5-"&amp;Presupuestos[[#This Row],[ID DOCUMENTO]],BD_Pagos[],7,0),"")</f>
        <v>0</v>
      </c>
      <c r="BF806" s="17">
        <f>IFERROR(VLOOKUP("5-"&amp;Presupuestos[[#This Row],[ID DOCUMENTO]],BD_Pagos[],9,0),"")</f>
        <v>0</v>
      </c>
      <c r="BG806" s="20">
        <f>IF(IFERROR(VLOOKUP("5-"&amp;Presupuestos[[#This Row],[ID DOCUMENTO]],BD_Pagos[],10,0),0)&gt;Presupuestos[[#This Row],[TOTAL SOLES]],Presupuestos[[#This Row],[TOTAL SOLES]],IFERROR(VLOOKUP("5-"&amp;Presupuestos[[#This Row],[ID DOCUMENTO]],BD_Pagos[],10,0),0))</f>
        <v>0</v>
      </c>
      <c r="BH806" s="7">
        <f>IFERROR(VLOOKUP("1-Detraccion"&amp;Presupuestos[[#This Row],[ID DOCUMENTO]],BD_Pagos[],2,0),"")</f>
        <v>0</v>
      </c>
      <c r="BI806" s="3" t="str">
        <f>IFERROR(VLOOKUP("1-Detraccion"&amp;Presupuestos[[#This Row],[ID DOCUMENTO]],BD_Pagos[],3,0),"")</f>
        <v/>
      </c>
      <c r="BJ806" s="3">
        <f>IFERROR(VLOOKUP("1-Detraccion"&amp;Presupuestos[[#This Row],[ID DOCUMENTO]],BD_Pagos[],4,0),"")</f>
        <v>0</v>
      </c>
      <c r="BK806" s="6">
        <f>IF(IFERROR(VLOOKUP("1-Detraccion"&amp;Presupuestos[[#This Row],[ID DOCUMENTO]],BD_Pagos[],5,0),0)&gt;Presupuestos[[#This Row],[TOTAL SOLES]],Presupuestos[[#This Row],[TOTAL SOLES]],IFERROR(VLOOKUP("1-Detraccion"&amp;Presupuestos[[#This Row],[ID DOCUMENTO]],BD_Pagos[],5,0),0))</f>
        <v>0</v>
      </c>
      <c r="BL806" s="6">
        <f>IF(IFERROR(VLOOKUP("1-Detraccion"&amp;Presupuestos[[#This Row],[ID DOCUMENTO]],BD_Pagos[],6,0),0)&gt;Presupuestos[[#This Row],[TOTAL SOLES]],Presupuestos[[#This Row],[TOTAL SOLES]],IFERROR(VLOOKUP("1-Detraccion"&amp;Presupuestos[[#This Row],[ID DOCUMENTO]],BD_Pagos[],6,0),0))</f>
        <v>0</v>
      </c>
      <c r="BM806" s="37"/>
      <c r="BN806" s="3"/>
      <c r="BO806" s="3"/>
      <c r="BP806" s="6"/>
      <c r="BQ80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0.1</v>
      </c>
      <c r="BR806" s="23" t="str">
        <f>IF(Presupuestos[[#This Row],[SALDO ME-MN]]&gt;0,"PENDIENTE","CANCELADO")</f>
        <v>PENDIENTE</v>
      </c>
      <c r="BS806" s="23" t="str">
        <f>IF(COUNTIFS($U$4:$U805,Presupuestos[[#This Row],[ID DOCUMENTO]])&gt;=1,IF(B805=Presupuestos[[#This Row],[ID]],"OK","DOC. DUPLICADO"),"OK")</f>
        <v>OK</v>
      </c>
    </row>
    <row r="807" spans="2:71" ht="24" x14ac:dyDescent="0.25">
      <c r="B807" s="34">
        <f>IF(Presupuestos[[#This Row],[ID DOCUMENTO]]=U806,B806,IF(B806="ID",1,B806+1))</f>
        <v>778</v>
      </c>
      <c r="C807" s="2">
        <v>45853</v>
      </c>
      <c r="D807" s="2">
        <v>45853</v>
      </c>
      <c r="E807" s="3" t="s">
        <v>1072</v>
      </c>
      <c r="F807" s="25" t="s">
        <v>43</v>
      </c>
      <c r="G807" s="25" t="s">
        <v>155</v>
      </c>
      <c r="H807" s="25" t="s">
        <v>321</v>
      </c>
      <c r="I807" s="36" t="str">
        <f>IFERROR(VLOOKUP(Presupuestos[[#This Row],[AREA]]&amp;Presupuestos[[#This Row],[CONCEPTO]]&amp;Presupuestos[[#This Row],[DESCRIPCION]],Tabla28[[Columna1]:[CÓDIGO NUEVO]],2,0),"")</f>
        <v>P0404005</v>
      </c>
      <c r="J807" s="3" t="s">
        <v>666</v>
      </c>
      <c r="K807" s="3" t="s">
        <v>666</v>
      </c>
      <c r="L807" s="3" t="s">
        <v>666</v>
      </c>
      <c r="M807" s="31" t="s">
        <v>1877</v>
      </c>
      <c r="N807" s="3"/>
      <c r="O807" s="3" t="s">
        <v>315</v>
      </c>
      <c r="P807" s="3" t="s">
        <v>147</v>
      </c>
      <c r="Q807" s="3" t="str">
        <f>IFERROR(VLOOKUP(Presupuestos[[#This Row],[CLASIFICACIÓN (N)]],Tabla17[],2,0),"")</f>
        <v>Gastos financieros</v>
      </c>
      <c r="R807" s="3" t="str">
        <f>IFERROR(VLOOKUP(Presupuestos[[#This Row],[CLASIFICACIÓN (N)]],Tabla17[],3,0),"")</f>
        <v>Operativo</v>
      </c>
      <c r="S807" s="3" t="s">
        <v>16</v>
      </c>
      <c r="T807" s="3" t="str">
        <f>IFERROR(VLOOKUP(Presupuestos[[#This Row],[ALMACEN]],Tabla5[],2,0),"")</f>
        <v>Arequipa</v>
      </c>
      <c r="U807" s="19" t="str">
        <f>IFERROR(VLOOKUP(Presupuestos[[#This Row],[TIPO DE DOCUMENTO]],Tipo_Documento[],2,0)&amp;Presupuestos[[#This Row],[SERIE]]&amp;Presupuestos[[#This Row],[NUMERO]]&amp;Presupuestos[[#This Row],[RUC]],"")</f>
        <v>00BCPS196711111111</v>
      </c>
      <c r="V807" s="3" t="s">
        <v>112</v>
      </c>
      <c r="W807" s="7">
        <v>45853</v>
      </c>
      <c r="X807" s="7">
        <v>45853</v>
      </c>
      <c r="Y807" s="3" t="s">
        <v>1878</v>
      </c>
      <c r="Z807" s="3">
        <v>1967</v>
      </c>
      <c r="AA807" s="3">
        <f>IFERROR(VLOOKUP(Presupuestos[[#This Row],[RAZON SOCIAL]],CHOOSE({1,2},Clientes_Proveedores[Razon Social],Clientes_Proveedores[Ruc / Dni]),2,0),"-")</f>
        <v>11111111</v>
      </c>
      <c r="AB807" s="31" t="s">
        <v>916</v>
      </c>
      <c r="AC807" s="3" t="s">
        <v>670</v>
      </c>
      <c r="AD807" s="5"/>
      <c r="AE807" s="6">
        <v>6.15</v>
      </c>
      <c r="AF807" s="6">
        <f>Presupuestos[[#This Row],[BASE]]*Presupuestos[[#This Row],[% IGV]]</f>
        <v>0</v>
      </c>
      <c r="AG807" s="22">
        <f>ROUND(SUM(Presupuestos[[#This Row],[BASE]:[IGV]]),2)</f>
        <v>6.15</v>
      </c>
      <c r="AH807" s="9" t="str">
        <f>IF(Presupuestos[[#This Row],[MONEDA]]="USD",VLOOKUP(Presupuestos[[#This Row],[FECHA DE EMISION]],Tipo_Cambio[],3,0),"")</f>
        <v/>
      </c>
      <c r="AI807" s="22">
        <f>IFERROR(ROUND(IF(Presupuestos[[#This Row],[MONEDA]]="PEN",Presupuestos[[#This Row],[TOTAL]],Presupuestos[[#This Row],[TOTAL]]*Presupuestos[[#This Row],[TIPO DE CAMBIO]]),2),"")</f>
        <v>6.15</v>
      </c>
      <c r="AJ807" s="5"/>
      <c r="AK807" s="33" t="s">
        <v>671</v>
      </c>
      <c r="AL807" s="5" t="s">
        <v>680</v>
      </c>
      <c r="AM807" s="23" t="s">
        <v>671</v>
      </c>
      <c r="AN807" s="23" t="s">
        <v>671</v>
      </c>
      <c r="AO807" s="7">
        <f>IFERROR(VLOOKUP("1-"&amp;Presupuestos[[#This Row],[ID DOCUMENTO]],BD_Pagos[],7,0),"")</f>
        <v>45853</v>
      </c>
      <c r="AP807" s="16" t="str">
        <f>IFERROR(VLOOKUP("1-"&amp;Presupuestos[[#This Row],[ID DOCUMENTO]],BD_Pagos[],8,0),"")</f>
        <v>B-BCP - Soles</v>
      </c>
      <c r="AQ807" s="17">
        <f>IFERROR(VLOOKUP("1-"&amp;Presupuestos[[#This Row],[ID DOCUMENTO]],BD_Pagos[],9,0),"")</f>
        <v>0</v>
      </c>
      <c r="AR807" s="54"/>
      <c r="AS807" s="7">
        <f>IFERROR(VLOOKUP("2-"&amp;Presupuestos[[#This Row],[ID DOCUMENTO]],BD_Pagos[],7,0),"")</f>
        <v>0</v>
      </c>
      <c r="AT807" s="16" t="str">
        <f>IFERROR(VLOOKUP("2-"&amp;Presupuestos[[#This Row],[ID DOCUMENTO]],BD_Pagos[],8,0),"")</f>
        <v/>
      </c>
      <c r="AU807" s="17">
        <f>IFERROR(VLOOKUP("2-"&amp;Presupuestos[[#This Row],[ID DOCUMENTO]],BD_Pagos[],9,0),"")</f>
        <v>0</v>
      </c>
      <c r="AV807" s="20">
        <f>IF(IFERROR(VLOOKUP("2-"&amp;Presupuestos[[#This Row],[ID DOCUMENTO]],BD_Pagos[],10,0),0)&gt;Presupuestos[[#This Row],[TOTAL SOLES]],Presupuestos[[#This Row],[TOTAL SOLES]],IFERROR(VLOOKUP("2-"&amp;Presupuestos[[#This Row],[ID DOCUMENTO]],BD_Pagos[],10,0),0))</f>
        <v>0</v>
      </c>
      <c r="AW807" s="7"/>
      <c r="AX807" s="16"/>
      <c r="AY807" s="17"/>
      <c r="AZ807" s="20"/>
      <c r="BA807" s="7"/>
      <c r="BB807" s="16"/>
      <c r="BC807" s="17"/>
      <c r="BD807" s="20"/>
      <c r="BE807" s="7">
        <f>IFERROR(VLOOKUP("5-"&amp;Presupuestos[[#This Row],[ID DOCUMENTO]],BD_Pagos[],7,0),"")</f>
        <v>0</v>
      </c>
      <c r="BF807" s="17">
        <f>IFERROR(VLOOKUP("5-"&amp;Presupuestos[[#This Row],[ID DOCUMENTO]],BD_Pagos[],9,0),"")</f>
        <v>0</v>
      </c>
      <c r="BG807" s="20">
        <f>IF(IFERROR(VLOOKUP("5-"&amp;Presupuestos[[#This Row],[ID DOCUMENTO]],BD_Pagos[],10,0),0)&gt;Presupuestos[[#This Row],[TOTAL SOLES]],Presupuestos[[#This Row],[TOTAL SOLES]],IFERROR(VLOOKUP("5-"&amp;Presupuestos[[#This Row],[ID DOCUMENTO]],BD_Pagos[],10,0),0))</f>
        <v>0</v>
      </c>
      <c r="BH807" s="7">
        <f>IFERROR(VLOOKUP("1-Detraccion"&amp;Presupuestos[[#This Row],[ID DOCUMENTO]],BD_Pagos[],2,0),"")</f>
        <v>0</v>
      </c>
      <c r="BI807" s="3" t="str">
        <f>IFERROR(VLOOKUP("1-Detraccion"&amp;Presupuestos[[#This Row],[ID DOCUMENTO]],BD_Pagos[],3,0),"")</f>
        <v/>
      </c>
      <c r="BJ807" s="3">
        <f>IFERROR(VLOOKUP("1-Detraccion"&amp;Presupuestos[[#This Row],[ID DOCUMENTO]],BD_Pagos[],4,0),"")</f>
        <v>0</v>
      </c>
      <c r="BK807" s="6">
        <f>IF(IFERROR(VLOOKUP("1-Detraccion"&amp;Presupuestos[[#This Row],[ID DOCUMENTO]],BD_Pagos[],5,0),0)&gt;Presupuestos[[#This Row],[TOTAL SOLES]],Presupuestos[[#This Row],[TOTAL SOLES]],IFERROR(VLOOKUP("1-Detraccion"&amp;Presupuestos[[#This Row],[ID DOCUMENTO]],BD_Pagos[],5,0),0))</f>
        <v>0</v>
      </c>
      <c r="BL807" s="6">
        <f>IF(IFERROR(VLOOKUP("1-Detraccion"&amp;Presupuestos[[#This Row],[ID DOCUMENTO]],BD_Pagos[],6,0),0)&gt;Presupuestos[[#This Row],[TOTAL SOLES]],Presupuestos[[#This Row],[TOTAL SOLES]],IFERROR(VLOOKUP("1-Detraccion"&amp;Presupuestos[[#This Row],[ID DOCUMENTO]],BD_Pagos[],6,0),0))</f>
        <v>0</v>
      </c>
      <c r="BM807" s="37"/>
      <c r="BN807" s="3"/>
      <c r="BO807" s="3"/>
      <c r="BP807" s="6"/>
      <c r="BQ80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6.15</v>
      </c>
      <c r="BR807" s="23" t="str">
        <f>IF(Presupuestos[[#This Row],[SALDO ME-MN]]&gt;0,"PENDIENTE","CANCELADO")</f>
        <v>PENDIENTE</v>
      </c>
      <c r="BS807" s="23" t="str">
        <f>IF(COUNTIFS($U$4:$U806,Presupuestos[[#This Row],[ID DOCUMENTO]])&gt;=1,IF(B806=Presupuestos[[#This Row],[ID]],"OK","DOC. DUPLICADO"),"OK")</f>
        <v>OK</v>
      </c>
    </row>
    <row r="808" spans="2:71" ht="24" x14ac:dyDescent="0.25">
      <c r="B808" s="34">
        <f>IF(Presupuestos[[#This Row],[ID DOCUMENTO]]=U807,B807,IF(B807="ID",1,B807+1))</f>
        <v>779</v>
      </c>
      <c r="C808" s="2">
        <v>45854</v>
      </c>
      <c r="D808" s="2">
        <v>45854</v>
      </c>
      <c r="E808" s="3" t="s">
        <v>1072</v>
      </c>
      <c r="F808" s="25" t="s">
        <v>43</v>
      </c>
      <c r="G808" s="25" t="s">
        <v>155</v>
      </c>
      <c r="H808" s="25" t="s">
        <v>321</v>
      </c>
      <c r="I808" s="36" t="str">
        <f>IFERROR(VLOOKUP(Presupuestos[[#This Row],[AREA]]&amp;Presupuestos[[#This Row],[CONCEPTO]]&amp;Presupuestos[[#This Row],[DESCRIPCION]],Tabla28[[Columna1]:[CÓDIGO NUEVO]],2,0),"")</f>
        <v>P0404005</v>
      </c>
      <c r="J808" s="3" t="s">
        <v>666</v>
      </c>
      <c r="K808" s="3" t="s">
        <v>666</v>
      </c>
      <c r="L808" s="3" t="s">
        <v>666</v>
      </c>
      <c r="M808" s="31" t="s">
        <v>1877</v>
      </c>
      <c r="N808" s="3"/>
      <c r="O808" s="3" t="s">
        <v>315</v>
      </c>
      <c r="P808" s="3" t="s">
        <v>147</v>
      </c>
      <c r="Q808" s="3" t="str">
        <f>IFERROR(VLOOKUP(Presupuestos[[#This Row],[CLASIFICACIÓN (N)]],Tabla17[],2,0),"")</f>
        <v>Gastos financieros</v>
      </c>
      <c r="R808" s="3" t="str">
        <f>IFERROR(VLOOKUP(Presupuestos[[#This Row],[CLASIFICACIÓN (N)]],Tabla17[],3,0),"")</f>
        <v>Operativo</v>
      </c>
      <c r="S808" s="3" t="s">
        <v>16</v>
      </c>
      <c r="T808" s="3" t="str">
        <f>IFERROR(VLOOKUP(Presupuestos[[#This Row],[ALMACEN]],Tabla5[],2,0),"")</f>
        <v>Arequipa</v>
      </c>
      <c r="U808" s="19" t="str">
        <f>IFERROR(VLOOKUP(Presupuestos[[#This Row],[TIPO DE DOCUMENTO]],Tipo_Documento[],2,0)&amp;Presupuestos[[#This Row],[SERIE]]&amp;Presupuestos[[#This Row],[NUMERO]]&amp;Presupuestos[[#This Row],[RUC]],"")</f>
        <v>00BCPS198011111111</v>
      </c>
      <c r="V808" s="3" t="s">
        <v>112</v>
      </c>
      <c r="W808" s="7">
        <v>45854</v>
      </c>
      <c r="X808" s="7">
        <v>45854</v>
      </c>
      <c r="Y808" s="3" t="s">
        <v>1878</v>
      </c>
      <c r="Z808" s="3">
        <v>1980</v>
      </c>
      <c r="AA808" s="3">
        <f>IFERROR(VLOOKUP(Presupuestos[[#This Row],[RAZON SOCIAL]],CHOOSE({1,2},Clientes_Proveedores[Razon Social],Clientes_Proveedores[Ruc / Dni]),2,0),"-")</f>
        <v>11111111</v>
      </c>
      <c r="AB808" s="31" t="s">
        <v>916</v>
      </c>
      <c r="AC808" s="3" t="s">
        <v>670</v>
      </c>
      <c r="AD808" s="5"/>
      <c r="AE808" s="6">
        <v>0.4</v>
      </c>
      <c r="AF808" s="6">
        <f>Presupuestos[[#This Row],[BASE]]*Presupuestos[[#This Row],[% IGV]]</f>
        <v>0</v>
      </c>
      <c r="AG808" s="22">
        <f>ROUND(SUM(Presupuestos[[#This Row],[BASE]:[IGV]]),2)</f>
        <v>0.4</v>
      </c>
      <c r="AH808" s="9" t="str">
        <f>IF(Presupuestos[[#This Row],[MONEDA]]="USD",VLOOKUP(Presupuestos[[#This Row],[FECHA DE EMISION]],Tipo_Cambio[],3,0),"")</f>
        <v/>
      </c>
      <c r="AI808" s="22">
        <f>IFERROR(ROUND(IF(Presupuestos[[#This Row],[MONEDA]]="PEN",Presupuestos[[#This Row],[TOTAL]],Presupuestos[[#This Row],[TOTAL]]*Presupuestos[[#This Row],[TIPO DE CAMBIO]]),2),"")</f>
        <v>0.4</v>
      </c>
      <c r="AJ808" s="5"/>
      <c r="AK808" s="33" t="s">
        <v>671</v>
      </c>
      <c r="AL808" s="5" t="s">
        <v>680</v>
      </c>
      <c r="AM808" s="23" t="s">
        <v>671</v>
      </c>
      <c r="AN808" s="23" t="s">
        <v>671</v>
      </c>
      <c r="AO808" s="7">
        <f>IFERROR(VLOOKUP("1-"&amp;Presupuestos[[#This Row],[ID DOCUMENTO]],BD_Pagos[],7,0),"")</f>
        <v>45854</v>
      </c>
      <c r="AP808" s="16" t="str">
        <f>IFERROR(VLOOKUP("1-"&amp;Presupuestos[[#This Row],[ID DOCUMENTO]],BD_Pagos[],8,0),"")</f>
        <v>B-BCP - Soles</v>
      </c>
      <c r="AQ808" s="17">
        <f>IFERROR(VLOOKUP("1-"&amp;Presupuestos[[#This Row],[ID DOCUMENTO]],BD_Pagos[],9,0),"")</f>
        <v>0</v>
      </c>
      <c r="AR808" s="54"/>
      <c r="AS808" s="7">
        <f>IFERROR(VLOOKUP("2-"&amp;Presupuestos[[#This Row],[ID DOCUMENTO]],BD_Pagos[],7,0),"")</f>
        <v>0</v>
      </c>
      <c r="AT808" s="16" t="str">
        <f>IFERROR(VLOOKUP("2-"&amp;Presupuestos[[#This Row],[ID DOCUMENTO]],BD_Pagos[],8,0),"")</f>
        <v/>
      </c>
      <c r="AU808" s="17">
        <f>IFERROR(VLOOKUP("2-"&amp;Presupuestos[[#This Row],[ID DOCUMENTO]],BD_Pagos[],9,0),"")</f>
        <v>0</v>
      </c>
      <c r="AV808" s="20">
        <f>IF(IFERROR(VLOOKUP("2-"&amp;Presupuestos[[#This Row],[ID DOCUMENTO]],BD_Pagos[],10,0),0)&gt;Presupuestos[[#This Row],[TOTAL SOLES]],Presupuestos[[#This Row],[TOTAL SOLES]],IFERROR(VLOOKUP("2-"&amp;Presupuestos[[#This Row],[ID DOCUMENTO]],BD_Pagos[],10,0),0))</f>
        <v>0</v>
      </c>
      <c r="AW808" s="7"/>
      <c r="AX808" s="16"/>
      <c r="AY808" s="17"/>
      <c r="AZ808" s="20"/>
      <c r="BA808" s="7"/>
      <c r="BB808" s="16"/>
      <c r="BC808" s="17"/>
      <c r="BD808" s="20"/>
      <c r="BE808" s="7">
        <f>IFERROR(VLOOKUP("5-"&amp;Presupuestos[[#This Row],[ID DOCUMENTO]],BD_Pagos[],7,0),"")</f>
        <v>0</v>
      </c>
      <c r="BF808" s="17">
        <f>IFERROR(VLOOKUP("5-"&amp;Presupuestos[[#This Row],[ID DOCUMENTO]],BD_Pagos[],9,0),"")</f>
        <v>0</v>
      </c>
      <c r="BG808" s="20">
        <f>IF(IFERROR(VLOOKUP("5-"&amp;Presupuestos[[#This Row],[ID DOCUMENTO]],BD_Pagos[],10,0),0)&gt;Presupuestos[[#This Row],[TOTAL SOLES]],Presupuestos[[#This Row],[TOTAL SOLES]],IFERROR(VLOOKUP("5-"&amp;Presupuestos[[#This Row],[ID DOCUMENTO]],BD_Pagos[],10,0),0))</f>
        <v>0</v>
      </c>
      <c r="BH808" s="7">
        <f>IFERROR(VLOOKUP("1-Detraccion"&amp;Presupuestos[[#This Row],[ID DOCUMENTO]],BD_Pagos[],2,0),"")</f>
        <v>0</v>
      </c>
      <c r="BI808" s="3" t="str">
        <f>IFERROR(VLOOKUP("1-Detraccion"&amp;Presupuestos[[#This Row],[ID DOCUMENTO]],BD_Pagos[],3,0),"")</f>
        <v/>
      </c>
      <c r="BJ808" s="3">
        <f>IFERROR(VLOOKUP("1-Detraccion"&amp;Presupuestos[[#This Row],[ID DOCUMENTO]],BD_Pagos[],4,0),"")</f>
        <v>0</v>
      </c>
      <c r="BK808" s="6">
        <f>IF(IFERROR(VLOOKUP("1-Detraccion"&amp;Presupuestos[[#This Row],[ID DOCUMENTO]],BD_Pagos[],5,0),0)&gt;Presupuestos[[#This Row],[TOTAL SOLES]],Presupuestos[[#This Row],[TOTAL SOLES]],IFERROR(VLOOKUP("1-Detraccion"&amp;Presupuestos[[#This Row],[ID DOCUMENTO]],BD_Pagos[],5,0),0))</f>
        <v>0</v>
      </c>
      <c r="BL808" s="6">
        <f>IF(IFERROR(VLOOKUP("1-Detraccion"&amp;Presupuestos[[#This Row],[ID DOCUMENTO]],BD_Pagos[],6,0),0)&gt;Presupuestos[[#This Row],[TOTAL SOLES]],Presupuestos[[#This Row],[TOTAL SOLES]],IFERROR(VLOOKUP("1-Detraccion"&amp;Presupuestos[[#This Row],[ID DOCUMENTO]],BD_Pagos[],6,0),0))</f>
        <v>0</v>
      </c>
      <c r="BM808" s="37"/>
      <c r="BN808" s="3"/>
      <c r="BO808" s="3"/>
      <c r="BP808" s="6"/>
      <c r="BQ80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0.4</v>
      </c>
      <c r="BR808" s="23" t="str">
        <f>IF(Presupuestos[[#This Row],[SALDO ME-MN]]&gt;0,"PENDIENTE","CANCELADO")</f>
        <v>PENDIENTE</v>
      </c>
      <c r="BS808" s="23" t="str">
        <f>IF(COUNTIFS($U$4:$U807,Presupuestos[[#This Row],[ID DOCUMENTO]])&gt;=1,IF(B807=Presupuestos[[#This Row],[ID]],"OK","DOC. DUPLICADO"),"OK")</f>
        <v>OK</v>
      </c>
    </row>
    <row r="809" spans="2:71" ht="24" x14ac:dyDescent="0.25">
      <c r="B809" s="34">
        <f>IF(Presupuestos[[#This Row],[ID DOCUMENTO]]=U808,B808,IF(B808="ID",1,B808+1))</f>
        <v>780</v>
      </c>
      <c r="C809" s="2">
        <v>45855</v>
      </c>
      <c r="D809" s="2">
        <v>45855</v>
      </c>
      <c r="E809" s="3" t="s">
        <v>1072</v>
      </c>
      <c r="F809" s="25" t="s">
        <v>43</v>
      </c>
      <c r="G809" s="25" t="s">
        <v>155</v>
      </c>
      <c r="H809" s="25" t="s">
        <v>321</v>
      </c>
      <c r="I809" s="36" t="str">
        <f>IFERROR(VLOOKUP(Presupuestos[[#This Row],[AREA]]&amp;Presupuestos[[#This Row],[CONCEPTO]]&amp;Presupuestos[[#This Row],[DESCRIPCION]],Tabla28[[Columna1]:[CÓDIGO NUEVO]],2,0),"")</f>
        <v>P0404005</v>
      </c>
      <c r="J809" s="3" t="s">
        <v>666</v>
      </c>
      <c r="K809" s="3" t="s">
        <v>666</v>
      </c>
      <c r="L809" s="3" t="s">
        <v>666</v>
      </c>
      <c r="M809" s="31" t="s">
        <v>1877</v>
      </c>
      <c r="N809" s="3"/>
      <c r="O809" s="3" t="s">
        <v>315</v>
      </c>
      <c r="P809" s="3" t="s">
        <v>147</v>
      </c>
      <c r="Q809" s="3" t="str">
        <f>IFERROR(VLOOKUP(Presupuestos[[#This Row],[CLASIFICACIÓN (N)]],Tabla17[],2,0),"")</f>
        <v>Gastos financieros</v>
      </c>
      <c r="R809" s="3" t="str">
        <f>IFERROR(VLOOKUP(Presupuestos[[#This Row],[CLASIFICACIÓN (N)]],Tabla17[],3,0),"")</f>
        <v>Operativo</v>
      </c>
      <c r="S809" s="3" t="s">
        <v>16</v>
      </c>
      <c r="T809" s="3" t="str">
        <f>IFERROR(VLOOKUP(Presupuestos[[#This Row],[ALMACEN]],Tabla5[],2,0),"")</f>
        <v>Arequipa</v>
      </c>
      <c r="U809" s="19" t="str">
        <f>IFERROR(VLOOKUP(Presupuestos[[#This Row],[TIPO DE DOCUMENTO]],Tipo_Documento[],2,0)&amp;Presupuestos[[#This Row],[SERIE]]&amp;Presupuestos[[#This Row],[NUMERO]]&amp;Presupuestos[[#This Row],[RUC]],"")</f>
        <v>00BCPS199011111111</v>
      </c>
      <c r="V809" s="3" t="s">
        <v>112</v>
      </c>
      <c r="W809" s="7">
        <v>45855</v>
      </c>
      <c r="X809" s="7">
        <v>45855</v>
      </c>
      <c r="Y809" s="3" t="s">
        <v>1878</v>
      </c>
      <c r="Z809" s="3">
        <v>1990</v>
      </c>
      <c r="AA809" s="3">
        <f>IFERROR(VLOOKUP(Presupuestos[[#This Row],[RAZON SOCIAL]],CHOOSE({1,2},Clientes_Proveedores[Razon Social],Clientes_Proveedores[Ruc / Dni]),2,0),"-")</f>
        <v>11111111</v>
      </c>
      <c r="AB809" s="31" t="s">
        <v>916</v>
      </c>
      <c r="AC809" s="3" t="s">
        <v>670</v>
      </c>
      <c r="AD809" s="5"/>
      <c r="AE809" s="6">
        <v>1</v>
      </c>
      <c r="AF809" s="6">
        <f>Presupuestos[[#This Row],[BASE]]*Presupuestos[[#This Row],[% IGV]]</f>
        <v>0</v>
      </c>
      <c r="AG809" s="22">
        <f>ROUND(SUM(Presupuestos[[#This Row],[BASE]:[IGV]]),2)</f>
        <v>1</v>
      </c>
      <c r="AH809" s="9" t="str">
        <f>IF(Presupuestos[[#This Row],[MONEDA]]="USD",VLOOKUP(Presupuestos[[#This Row],[FECHA DE EMISION]],Tipo_Cambio[],3,0),"")</f>
        <v/>
      </c>
      <c r="AI809" s="22">
        <f>IFERROR(ROUND(IF(Presupuestos[[#This Row],[MONEDA]]="PEN",Presupuestos[[#This Row],[TOTAL]],Presupuestos[[#This Row],[TOTAL]]*Presupuestos[[#This Row],[TIPO DE CAMBIO]]),2),"")</f>
        <v>1</v>
      </c>
      <c r="AJ809" s="5"/>
      <c r="AK809" s="33" t="s">
        <v>671</v>
      </c>
      <c r="AL809" s="5" t="s">
        <v>680</v>
      </c>
      <c r="AM809" s="23" t="s">
        <v>671</v>
      </c>
      <c r="AN809" s="23" t="s">
        <v>671</v>
      </c>
      <c r="AO809" s="7">
        <f>IFERROR(VLOOKUP("1-"&amp;Presupuestos[[#This Row],[ID DOCUMENTO]],BD_Pagos[],7,0),"")</f>
        <v>45855</v>
      </c>
      <c r="AP809" s="16" t="str">
        <f>IFERROR(VLOOKUP("1-"&amp;Presupuestos[[#This Row],[ID DOCUMENTO]],BD_Pagos[],8,0),"")</f>
        <v>B-BCP - Soles</v>
      </c>
      <c r="AQ809" s="17">
        <f>IFERROR(VLOOKUP("1-"&amp;Presupuestos[[#This Row],[ID DOCUMENTO]],BD_Pagos[],9,0),"")</f>
        <v>0</v>
      </c>
      <c r="AR809" s="54"/>
      <c r="AS809" s="7">
        <f>IFERROR(VLOOKUP("2-"&amp;Presupuestos[[#This Row],[ID DOCUMENTO]],BD_Pagos[],7,0),"")</f>
        <v>0</v>
      </c>
      <c r="AT809" s="16" t="str">
        <f>IFERROR(VLOOKUP("2-"&amp;Presupuestos[[#This Row],[ID DOCUMENTO]],BD_Pagos[],8,0),"")</f>
        <v/>
      </c>
      <c r="AU809" s="17">
        <f>IFERROR(VLOOKUP("2-"&amp;Presupuestos[[#This Row],[ID DOCUMENTO]],BD_Pagos[],9,0),"")</f>
        <v>0</v>
      </c>
      <c r="AV809" s="20">
        <f>IF(IFERROR(VLOOKUP("2-"&amp;Presupuestos[[#This Row],[ID DOCUMENTO]],BD_Pagos[],10,0),0)&gt;Presupuestos[[#This Row],[TOTAL SOLES]],Presupuestos[[#This Row],[TOTAL SOLES]],IFERROR(VLOOKUP("2-"&amp;Presupuestos[[#This Row],[ID DOCUMENTO]],BD_Pagos[],10,0),0))</f>
        <v>0</v>
      </c>
      <c r="AW809" s="7"/>
      <c r="AX809" s="16"/>
      <c r="AY809" s="17"/>
      <c r="AZ809" s="20"/>
      <c r="BA809" s="7"/>
      <c r="BB809" s="16"/>
      <c r="BC809" s="17"/>
      <c r="BD809" s="20"/>
      <c r="BE809" s="7">
        <f>IFERROR(VLOOKUP("5-"&amp;Presupuestos[[#This Row],[ID DOCUMENTO]],BD_Pagos[],7,0),"")</f>
        <v>0</v>
      </c>
      <c r="BF809" s="17">
        <f>IFERROR(VLOOKUP("5-"&amp;Presupuestos[[#This Row],[ID DOCUMENTO]],BD_Pagos[],9,0),"")</f>
        <v>0</v>
      </c>
      <c r="BG809" s="20">
        <f>IF(IFERROR(VLOOKUP("5-"&amp;Presupuestos[[#This Row],[ID DOCUMENTO]],BD_Pagos[],10,0),0)&gt;Presupuestos[[#This Row],[TOTAL SOLES]],Presupuestos[[#This Row],[TOTAL SOLES]],IFERROR(VLOOKUP("5-"&amp;Presupuestos[[#This Row],[ID DOCUMENTO]],BD_Pagos[],10,0),0))</f>
        <v>0</v>
      </c>
      <c r="BH809" s="7">
        <f>IFERROR(VLOOKUP("1-Detraccion"&amp;Presupuestos[[#This Row],[ID DOCUMENTO]],BD_Pagos[],2,0),"")</f>
        <v>0</v>
      </c>
      <c r="BI809" s="3" t="str">
        <f>IFERROR(VLOOKUP("1-Detraccion"&amp;Presupuestos[[#This Row],[ID DOCUMENTO]],BD_Pagos[],3,0),"")</f>
        <v/>
      </c>
      <c r="BJ809" s="3">
        <f>IFERROR(VLOOKUP("1-Detraccion"&amp;Presupuestos[[#This Row],[ID DOCUMENTO]],BD_Pagos[],4,0),"")</f>
        <v>0</v>
      </c>
      <c r="BK809" s="6">
        <f>IF(IFERROR(VLOOKUP("1-Detraccion"&amp;Presupuestos[[#This Row],[ID DOCUMENTO]],BD_Pagos[],5,0),0)&gt;Presupuestos[[#This Row],[TOTAL SOLES]],Presupuestos[[#This Row],[TOTAL SOLES]],IFERROR(VLOOKUP("1-Detraccion"&amp;Presupuestos[[#This Row],[ID DOCUMENTO]],BD_Pagos[],5,0),0))</f>
        <v>0</v>
      </c>
      <c r="BL809" s="6">
        <f>IF(IFERROR(VLOOKUP("1-Detraccion"&amp;Presupuestos[[#This Row],[ID DOCUMENTO]],BD_Pagos[],6,0),0)&gt;Presupuestos[[#This Row],[TOTAL SOLES]],Presupuestos[[#This Row],[TOTAL SOLES]],IFERROR(VLOOKUP("1-Detraccion"&amp;Presupuestos[[#This Row],[ID DOCUMENTO]],BD_Pagos[],6,0),0))</f>
        <v>0</v>
      </c>
      <c r="BM809" s="37"/>
      <c r="BN809" s="3"/>
      <c r="BO809" s="3"/>
      <c r="BP809" s="6"/>
      <c r="BQ80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v>
      </c>
      <c r="BR809" s="23" t="str">
        <f>IF(Presupuestos[[#This Row],[SALDO ME-MN]]&gt;0,"PENDIENTE","CANCELADO")</f>
        <v>PENDIENTE</v>
      </c>
      <c r="BS809" s="23" t="str">
        <f>IF(COUNTIFS($U$4:$U808,Presupuestos[[#This Row],[ID DOCUMENTO]])&gt;=1,IF(B808=Presupuestos[[#This Row],[ID]],"OK","DOC. DUPLICADO"),"OK")</f>
        <v>OK</v>
      </c>
    </row>
    <row r="810" spans="2:71" ht="24" x14ac:dyDescent="0.25">
      <c r="B810" s="34">
        <f>IF(Presupuestos[[#This Row],[ID DOCUMENTO]]=U809,B809,IF(B809="ID",1,B809+1))</f>
        <v>781</v>
      </c>
      <c r="C810" s="2">
        <v>45856</v>
      </c>
      <c r="D810" s="2">
        <v>45856</v>
      </c>
      <c r="E810" s="3" t="s">
        <v>1072</v>
      </c>
      <c r="F810" s="25" t="s">
        <v>43</v>
      </c>
      <c r="G810" s="25" t="s">
        <v>155</v>
      </c>
      <c r="H810" s="25" t="s">
        <v>321</v>
      </c>
      <c r="I810" s="36" t="str">
        <f>IFERROR(VLOOKUP(Presupuestos[[#This Row],[AREA]]&amp;Presupuestos[[#This Row],[CONCEPTO]]&amp;Presupuestos[[#This Row],[DESCRIPCION]],Tabla28[[Columna1]:[CÓDIGO NUEVO]],2,0),"")</f>
        <v>P0404005</v>
      </c>
      <c r="J810" s="3" t="s">
        <v>666</v>
      </c>
      <c r="K810" s="3" t="s">
        <v>666</v>
      </c>
      <c r="L810" s="3" t="s">
        <v>666</v>
      </c>
      <c r="M810" s="31" t="s">
        <v>1877</v>
      </c>
      <c r="N810" s="3"/>
      <c r="O810" s="3" t="s">
        <v>315</v>
      </c>
      <c r="P810" s="3" t="s">
        <v>147</v>
      </c>
      <c r="Q810" s="3" t="str">
        <f>IFERROR(VLOOKUP(Presupuestos[[#This Row],[CLASIFICACIÓN (N)]],Tabla17[],2,0),"")</f>
        <v>Gastos financieros</v>
      </c>
      <c r="R810" s="3" t="str">
        <f>IFERROR(VLOOKUP(Presupuestos[[#This Row],[CLASIFICACIÓN (N)]],Tabla17[],3,0),"")</f>
        <v>Operativo</v>
      </c>
      <c r="S810" s="3" t="s">
        <v>16</v>
      </c>
      <c r="T810" s="3" t="str">
        <f>IFERROR(VLOOKUP(Presupuestos[[#This Row],[ALMACEN]],Tabla5[],2,0),"")</f>
        <v>Arequipa</v>
      </c>
      <c r="U810" s="19" t="str">
        <f>IFERROR(VLOOKUP(Presupuestos[[#This Row],[TIPO DE DOCUMENTO]],Tipo_Documento[],2,0)&amp;Presupuestos[[#This Row],[SERIE]]&amp;Presupuestos[[#This Row],[NUMERO]]&amp;Presupuestos[[#This Row],[RUC]],"")</f>
        <v>00BCPS200211111111</v>
      </c>
      <c r="V810" s="3" t="s">
        <v>112</v>
      </c>
      <c r="W810" s="7">
        <v>45856</v>
      </c>
      <c r="X810" s="7">
        <v>45856</v>
      </c>
      <c r="Y810" s="3" t="s">
        <v>1878</v>
      </c>
      <c r="Z810" s="3">
        <v>2002</v>
      </c>
      <c r="AA810" s="3">
        <f>IFERROR(VLOOKUP(Presupuestos[[#This Row],[RAZON SOCIAL]],CHOOSE({1,2},Clientes_Proveedores[Razon Social],Clientes_Proveedores[Ruc / Dni]),2,0),"-")</f>
        <v>11111111</v>
      </c>
      <c r="AB810" s="31" t="s">
        <v>916</v>
      </c>
      <c r="AC810" s="3" t="s">
        <v>670</v>
      </c>
      <c r="AD810" s="5"/>
      <c r="AE810" s="6">
        <v>0.85</v>
      </c>
      <c r="AF810" s="6">
        <f>Presupuestos[[#This Row],[BASE]]*Presupuestos[[#This Row],[% IGV]]</f>
        <v>0</v>
      </c>
      <c r="AG810" s="22">
        <f>ROUND(SUM(Presupuestos[[#This Row],[BASE]:[IGV]]),2)</f>
        <v>0.85</v>
      </c>
      <c r="AH810" s="9" t="str">
        <f>IF(Presupuestos[[#This Row],[MONEDA]]="USD",VLOOKUP(Presupuestos[[#This Row],[FECHA DE EMISION]],Tipo_Cambio[],3,0),"")</f>
        <v/>
      </c>
      <c r="AI810" s="22">
        <f>IFERROR(ROUND(IF(Presupuestos[[#This Row],[MONEDA]]="PEN",Presupuestos[[#This Row],[TOTAL]],Presupuestos[[#This Row],[TOTAL]]*Presupuestos[[#This Row],[TIPO DE CAMBIO]]),2),"")</f>
        <v>0.85</v>
      </c>
      <c r="AJ810" s="5"/>
      <c r="AK810" s="33" t="s">
        <v>671</v>
      </c>
      <c r="AL810" s="5" t="s">
        <v>680</v>
      </c>
      <c r="AM810" s="23" t="s">
        <v>671</v>
      </c>
      <c r="AN810" s="23" t="s">
        <v>671</v>
      </c>
      <c r="AO810" s="7">
        <f>IFERROR(VLOOKUP("1-"&amp;Presupuestos[[#This Row],[ID DOCUMENTO]],BD_Pagos[],7,0),"")</f>
        <v>45856</v>
      </c>
      <c r="AP810" s="16" t="str">
        <f>IFERROR(VLOOKUP("1-"&amp;Presupuestos[[#This Row],[ID DOCUMENTO]],BD_Pagos[],8,0),"")</f>
        <v>B-BCP - Soles</v>
      </c>
      <c r="AQ810" s="17">
        <f>IFERROR(VLOOKUP("1-"&amp;Presupuestos[[#This Row],[ID DOCUMENTO]],BD_Pagos[],9,0),"")</f>
        <v>0</v>
      </c>
      <c r="AR810" s="54"/>
      <c r="AS810" s="7">
        <f>IFERROR(VLOOKUP("2-"&amp;Presupuestos[[#This Row],[ID DOCUMENTO]],BD_Pagos[],7,0),"")</f>
        <v>0</v>
      </c>
      <c r="AT810" s="16" t="str">
        <f>IFERROR(VLOOKUP("2-"&amp;Presupuestos[[#This Row],[ID DOCUMENTO]],BD_Pagos[],8,0),"")</f>
        <v/>
      </c>
      <c r="AU810" s="17">
        <f>IFERROR(VLOOKUP("2-"&amp;Presupuestos[[#This Row],[ID DOCUMENTO]],BD_Pagos[],9,0),"")</f>
        <v>0</v>
      </c>
      <c r="AV810" s="20">
        <f>IF(IFERROR(VLOOKUP("2-"&amp;Presupuestos[[#This Row],[ID DOCUMENTO]],BD_Pagos[],10,0),0)&gt;Presupuestos[[#This Row],[TOTAL SOLES]],Presupuestos[[#This Row],[TOTAL SOLES]],IFERROR(VLOOKUP("2-"&amp;Presupuestos[[#This Row],[ID DOCUMENTO]],BD_Pagos[],10,0),0))</f>
        <v>0</v>
      </c>
      <c r="AW810" s="7"/>
      <c r="AX810" s="16"/>
      <c r="AY810" s="17"/>
      <c r="AZ810" s="20"/>
      <c r="BA810" s="7"/>
      <c r="BB810" s="16"/>
      <c r="BC810" s="17"/>
      <c r="BD810" s="20"/>
      <c r="BE810" s="7">
        <f>IFERROR(VLOOKUP("5-"&amp;Presupuestos[[#This Row],[ID DOCUMENTO]],BD_Pagos[],7,0),"")</f>
        <v>0</v>
      </c>
      <c r="BF810" s="17">
        <f>IFERROR(VLOOKUP("5-"&amp;Presupuestos[[#This Row],[ID DOCUMENTO]],BD_Pagos[],9,0),"")</f>
        <v>0</v>
      </c>
      <c r="BG810" s="20">
        <f>IF(IFERROR(VLOOKUP("5-"&amp;Presupuestos[[#This Row],[ID DOCUMENTO]],BD_Pagos[],10,0),0)&gt;Presupuestos[[#This Row],[TOTAL SOLES]],Presupuestos[[#This Row],[TOTAL SOLES]],IFERROR(VLOOKUP("5-"&amp;Presupuestos[[#This Row],[ID DOCUMENTO]],BD_Pagos[],10,0),0))</f>
        <v>0</v>
      </c>
      <c r="BH810" s="7">
        <f>IFERROR(VLOOKUP("1-Detraccion"&amp;Presupuestos[[#This Row],[ID DOCUMENTO]],BD_Pagos[],2,0),"")</f>
        <v>0</v>
      </c>
      <c r="BI810" s="3" t="str">
        <f>IFERROR(VLOOKUP("1-Detraccion"&amp;Presupuestos[[#This Row],[ID DOCUMENTO]],BD_Pagos[],3,0),"")</f>
        <v/>
      </c>
      <c r="BJ810" s="3">
        <f>IFERROR(VLOOKUP("1-Detraccion"&amp;Presupuestos[[#This Row],[ID DOCUMENTO]],BD_Pagos[],4,0),"")</f>
        <v>0</v>
      </c>
      <c r="BK810" s="6">
        <f>IF(IFERROR(VLOOKUP("1-Detraccion"&amp;Presupuestos[[#This Row],[ID DOCUMENTO]],BD_Pagos[],5,0),0)&gt;Presupuestos[[#This Row],[TOTAL SOLES]],Presupuestos[[#This Row],[TOTAL SOLES]],IFERROR(VLOOKUP("1-Detraccion"&amp;Presupuestos[[#This Row],[ID DOCUMENTO]],BD_Pagos[],5,0),0))</f>
        <v>0</v>
      </c>
      <c r="BL810" s="6">
        <f>IF(IFERROR(VLOOKUP("1-Detraccion"&amp;Presupuestos[[#This Row],[ID DOCUMENTO]],BD_Pagos[],6,0),0)&gt;Presupuestos[[#This Row],[TOTAL SOLES]],Presupuestos[[#This Row],[TOTAL SOLES]],IFERROR(VLOOKUP("1-Detraccion"&amp;Presupuestos[[#This Row],[ID DOCUMENTO]],BD_Pagos[],6,0),0))</f>
        <v>0</v>
      </c>
      <c r="BM810" s="37"/>
      <c r="BN810" s="3"/>
      <c r="BO810" s="3"/>
      <c r="BP810" s="6"/>
      <c r="BQ81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0.85</v>
      </c>
      <c r="BR810" s="23" t="str">
        <f>IF(Presupuestos[[#This Row],[SALDO ME-MN]]&gt;0,"PENDIENTE","CANCELADO")</f>
        <v>PENDIENTE</v>
      </c>
      <c r="BS810" s="23" t="str">
        <f>IF(COUNTIFS($U$4:$U809,Presupuestos[[#This Row],[ID DOCUMENTO]])&gt;=1,IF(B809=Presupuestos[[#This Row],[ID]],"OK","DOC. DUPLICADO"),"OK")</f>
        <v>OK</v>
      </c>
    </row>
    <row r="811" spans="2:71" ht="24" x14ac:dyDescent="0.25">
      <c r="B811" s="34">
        <f>IF(Presupuestos[[#This Row],[ID DOCUMENTO]]=U810,B810,IF(B810="ID",1,B810+1))</f>
        <v>782</v>
      </c>
      <c r="C811" s="2">
        <v>45858</v>
      </c>
      <c r="D811" s="2">
        <v>45858</v>
      </c>
      <c r="E811" s="3" t="s">
        <v>1072</v>
      </c>
      <c r="F811" s="25" t="s">
        <v>43</v>
      </c>
      <c r="G811" s="25" t="s">
        <v>155</v>
      </c>
      <c r="H811" s="25" t="s">
        <v>321</v>
      </c>
      <c r="I811" s="36" t="str">
        <f>IFERROR(VLOOKUP(Presupuestos[[#This Row],[AREA]]&amp;Presupuestos[[#This Row],[CONCEPTO]]&amp;Presupuestos[[#This Row],[DESCRIPCION]],Tabla28[[Columna1]:[CÓDIGO NUEVO]],2,0),"")</f>
        <v>P0404005</v>
      </c>
      <c r="J811" s="3" t="s">
        <v>666</v>
      </c>
      <c r="K811" s="3" t="s">
        <v>666</v>
      </c>
      <c r="L811" s="3" t="s">
        <v>666</v>
      </c>
      <c r="M811" s="31" t="s">
        <v>1877</v>
      </c>
      <c r="N811" s="3"/>
      <c r="O811" s="3" t="s">
        <v>315</v>
      </c>
      <c r="P811" s="3" t="s">
        <v>147</v>
      </c>
      <c r="Q811" s="3" t="str">
        <f>IFERROR(VLOOKUP(Presupuestos[[#This Row],[CLASIFICACIÓN (N)]],Tabla17[],2,0),"")</f>
        <v>Gastos financieros</v>
      </c>
      <c r="R811" s="3" t="str">
        <f>IFERROR(VLOOKUP(Presupuestos[[#This Row],[CLASIFICACIÓN (N)]],Tabla17[],3,0),"")</f>
        <v>Operativo</v>
      </c>
      <c r="S811" s="3" t="s">
        <v>16</v>
      </c>
      <c r="T811" s="3" t="str">
        <f>IFERROR(VLOOKUP(Presupuestos[[#This Row],[ALMACEN]],Tabla5[],2,0),"")</f>
        <v>Arequipa</v>
      </c>
      <c r="U811" s="19" t="str">
        <f>IFERROR(VLOOKUP(Presupuestos[[#This Row],[TIPO DE DOCUMENTO]],Tipo_Documento[],2,0)&amp;Presupuestos[[#This Row],[SERIE]]&amp;Presupuestos[[#This Row],[NUMERO]]&amp;Presupuestos[[#This Row],[RUC]],"")</f>
        <v>00BCPS200511111111</v>
      </c>
      <c r="V811" s="3" t="s">
        <v>112</v>
      </c>
      <c r="W811" s="7">
        <v>45858</v>
      </c>
      <c r="X811" s="7">
        <v>45858</v>
      </c>
      <c r="Y811" s="3" t="s">
        <v>1878</v>
      </c>
      <c r="Z811" s="3">
        <v>2005</v>
      </c>
      <c r="AA811" s="3">
        <f>IFERROR(VLOOKUP(Presupuestos[[#This Row],[RAZON SOCIAL]],CHOOSE({1,2},Clientes_Proveedores[Razon Social],Clientes_Proveedores[Ruc / Dni]),2,0),"-")</f>
        <v>11111111</v>
      </c>
      <c r="AB811" s="31" t="s">
        <v>916</v>
      </c>
      <c r="AC811" s="3" t="s">
        <v>670</v>
      </c>
      <c r="AD811" s="5"/>
      <c r="AE811" s="6">
        <v>0.05</v>
      </c>
      <c r="AF811" s="6">
        <f>Presupuestos[[#This Row],[BASE]]*Presupuestos[[#This Row],[% IGV]]</f>
        <v>0</v>
      </c>
      <c r="AG811" s="22">
        <f>ROUND(SUM(Presupuestos[[#This Row],[BASE]:[IGV]]),2)</f>
        <v>0.05</v>
      </c>
      <c r="AH811" s="9" t="str">
        <f>IF(Presupuestos[[#This Row],[MONEDA]]="USD",VLOOKUP(Presupuestos[[#This Row],[FECHA DE EMISION]],Tipo_Cambio[],3,0),"")</f>
        <v/>
      </c>
      <c r="AI811" s="22">
        <f>IFERROR(ROUND(IF(Presupuestos[[#This Row],[MONEDA]]="PEN",Presupuestos[[#This Row],[TOTAL]],Presupuestos[[#This Row],[TOTAL]]*Presupuestos[[#This Row],[TIPO DE CAMBIO]]),2),"")</f>
        <v>0.05</v>
      </c>
      <c r="AJ811" s="5"/>
      <c r="AK811" s="33" t="s">
        <v>671</v>
      </c>
      <c r="AL811" s="5" t="s">
        <v>680</v>
      </c>
      <c r="AM811" s="23" t="s">
        <v>671</v>
      </c>
      <c r="AN811" s="23" t="s">
        <v>671</v>
      </c>
      <c r="AO811" s="7">
        <f>IFERROR(VLOOKUP("1-"&amp;Presupuestos[[#This Row],[ID DOCUMENTO]],BD_Pagos[],7,0),"")</f>
        <v>45858</v>
      </c>
      <c r="AP811" s="16" t="str">
        <f>IFERROR(VLOOKUP("1-"&amp;Presupuestos[[#This Row],[ID DOCUMENTO]],BD_Pagos[],8,0),"")</f>
        <v>B-BCP - Soles</v>
      </c>
      <c r="AQ811" s="17">
        <f>IFERROR(VLOOKUP("1-"&amp;Presupuestos[[#This Row],[ID DOCUMENTO]],BD_Pagos[],9,0),"")</f>
        <v>0</v>
      </c>
      <c r="AR811" s="54"/>
      <c r="AS811" s="7">
        <f>IFERROR(VLOOKUP("2-"&amp;Presupuestos[[#This Row],[ID DOCUMENTO]],BD_Pagos[],7,0),"")</f>
        <v>0</v>
      </c>
      <c r="AT811" s="16" t="str">
        <f>IFERROR(VLOOKUP("2-"&amp;Presupuestos[[#This Row],[ID DOCUMENTO]],BD_Pagos[],8,0),"")</f>
        <v/>
      </c>
      <c r="AU811" s="17">
        <f>IFERROR(VLOOKUP("2-"&amp;Presupuestos[[#This Row],[ID DOCUMENTO]],BD_Pagos[],9,0),"")</f>
        <v>0</v>
      </c>
      <c r="AV811" s="20">
        <f>IF(IFERROR(VLOOKUP("2-"&amp;Presupuestos[[#This Row],[ID DOCUMENTO]],BD_Pagos[],10,0),0)&gt;Presupuestos[[#This Row],[TOTAL SOLES]],Presupuestos[[#This Row],[TOTAL SOLES]],IFERROR(VLOOKUP("2-"&amp;Presupuestos[[#This Row],[ID DOCUMENTO]],BD_Pagos[],10,0),0))</f>
        <v>0</v>
      </c>
      <c r="AW811" s="7"/>
      <c r="AX811" s="16"/>
      <c r="AY811" s="17"/>
      <c r="AZ811" s="20"/>
      <c r="BA811" s="7"/>
      <c r="BB811" s="16"/>
      <c r="BC811" s="17"/>
      <c r="BD811" s="20"/>
      <c r="BE811" s="7">
        <f>IFERROR(VLOOKUP("5-"&amp;Presupuestos[[#This Row],[ID DOCUMENTO]],BD_Pagos[],7,0),"")</f>
        <v>0</v>
      </c>
      <c r="BF811" s="17">
        <f>IFERROR(VLOOKUP("5-"&amp;Presupuestos[[#This Row],[ID DOCUMENTO]],BD_Pagos[],9,0),"")</f>
        <v>0</v>
      </c>
      <c r="BG811" s="20">
        <f>IF(IFERROR(VLOOKUP("5-"&amp;Presupuestos[[#This Row],[ID DOCUMENTO]],BD_Pagos[],10,0),0)&gt;Presupuestos[[#This Row],[TOTAL SOLES]],Presupuestos[[#This Row],[TOTAL SOLES]],IFERROR(VLOOKUP("5-"&amp;Presupuestos[[#This Row],[ID DOCUMENTO]],BD_Pagos[],10,0),0))</f>
        <v>0</v>
      </c>
      <c r="BH811" s="7">
        <f>IFERROR(VLOOKUP("1-Detraccion"&amp;Presupuestos[[#This Row],[ID DOCUMENTO]],BD_Pagos[],2,0),"")</f>
        <v>0</v>
      </c>
      <c r="BI811" s="3" t="str">
        <f>IFERROR(VLOOKUP("1-Detraccion"&amp;Presupuestos[[#This Row],[ID DOCUMENTO]],BD_Pagos[],3,0),"")</f>
        <v/>
      </c>
      <c r="BJ811" s="3">
        <f>IFERROR(VLOOKUP("1-Detraccion"&amp;Presupuestos[[#This Row],[ID DOCUMENTO]],BD_Pagos[],4,0),"")</f>
        <v>0</v>
      </c>
      <c r="BK811" s="6">
        <f>IF(IFERROR(VLOOKUP("1-Detraccion"&amp;Presupuestos[[#This Row],[ID DOCUMENTO]],BD_Pagos[],5,0),0)&gt;Presupuestos[[#This Row],[TOTAL SOLES]],Presupuestos[[#This Row],[TOTAL SOLES]],IFERROR(VLOOKUP("1-Detraccion"&amp;Presupuestos[[#This Row],[ID DOCUMENTO]],BD_Pagos[],5,0),0))</f>
        <v>0</v>
      </c>
      <c r="BL811" s="6">
        <f>IF(IFERROR(VLOOKUP("1-Detraccion"&amp;Presupuestos[[#This Row],[ID DOCUMENTO]],BD_Pagos[],6,0),0)&gt;Presupuestos[[#This Row],[TOTAL SOLES]],Presupuestos[[#This Row],[TOTAL SOLES]],IFERROR(VLOOKUP("1-Detraccion"&amp;Presupuestos[[#This Row],[ID DOCUMENTO]],BD_Pagos[],6,0),0))</f>
        <v>0</v>
      </c>
      <c r="BM811" s="37"/>
      <c r="BN811" s="3"/>
      <c r="BO811" s="3"/>
      <c r="BP811" s="6"/>
      <c r="BQ81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0.05</v>
      </c>
      <c r="BR811" s="23" t="str">
        <f>IF(Presupuestos[[#This Row],[SALDO ME-MN]]&gt;0,"PENDIENTE","CANCELADO")</f>
        <v>PENDIENTE</v>
      </c>
      <c r="BS811" s="23" t="str">
        <f>IF(COUNTIFS($U$4:$U810,Presupuestos[[#This Row],[ID DOCUMENTO]])&gt;=1,IF(B810=Presupuestos[[#This Row],[ID]],"OK","DOC. DUPLICADO"),"OK")</f>
        <v>OK</v>
      </c>
    </row>
    <row r="812" spans="2:71" ht="24" x14ac:dyDescent="0.25">
      <c r="B812" s="34">
        <f>IF(Presupuestos[[#This Row],[ID DOCUMENTO]]=U811,B811,IF(B811="ID",1,B811+1))</f>
        <v>783</v>
      </c>
      <c r="C812" s="2">
        <v>45859</v>
      </c>
      <c r="D812" s="2">
        <v>45859</v>
      </c>
      <c r="E812" s="3" t="s">
        <v>1072</v>
      </c>
      <c r="F812" s="25" t="s">
        <v>43</v>
      </c>
      <c r="G812" s="25" t="s">
        <v>155</v>
      </c>
      <c r="H812" s="25" t="s">
        <v>321</v>
      </c>
      <c r="I812" s="36" t="str">
        <f>IFERROR(VLOOKUP(Presupuestos[[#This Row],[AREA]]&amp;Presupuestos[[#This Row],[CONCEPTO]]&amp;Presupuestos[[#This Row],[DESCRIPCION]],Tabla28[[Columna1]:[CÓDIGO NUEVO]],2,0),"")</f>
        <v>P0404005</v>
      </c>
      <c r="J812" s="3" t="s">
        <v>666</v>
      </c>
      <c r="K812" s="3" t="s">
        <v>666</v>
      </c>
      <c r="L812" s="3" t="s">
        <v>666</v>
      </c>
      <c r="M812" s="31" t="s">
        <v>1877</v>
      </c>
      <c r="N812" s="3"/>
      <c r="O812" s="3" t="s">
        <v>315</v>
      </c>
      <c r="P812" s="3" t="s">
        <v>147</v>
      </c>
      <c r="Q812" s="3" t="str">
        <f>IFERROR(VLOOKUP(Presupuestos[[#This Row],[CLASIFICACIÓN (N)]],Tabla17[],2,0),"")</f>
        <v>Gastos financieros</v>
      </c>
      <c r="R812" s="3" t="str">
        <f>IFERROR(VLOOKUP(Presupuestos[[#This Row],[CLASIFICACIÓN (N)]],Tabla17[],3,0),"")</f>
        <v>Operativo</v>
      </c>
      <c r="S812" s="3" t="s">
        <v>16</v>
      </c>
      <c r="T812" s="3" t="str">
        <f>IFERROR(VLOOKUP(Presupuestos[[#This Row],[ALMACEN]],Tabla5[],2,0),"")</f>
        <v>Arequipa</v>
      </c>
      <c r="U812" s="19" t="str">
        <f>IFERROR(VLOOKUP(Presupuestos[[#This Row],[TIPO DE DOCUMENTO]],Tipo_Documento[],2,0)&amp;Presupuestos[[#This Row],[SERIE]]&amp;Presupuestos[[#This Row],[NUMERO]]&amp;Presupuestos[[#This Row],[RUC]],"")</f>
        <v>00BCPS201911111111</v>
      </c>
      <c r="V812" s="3" t="s">
        <v>112</v>
      </c>
      <c r="W812" s="7">
        <v>45859</v>
      </c>
      <c r="X812" s="7">
        <v>45859</v>
      </c>
      <c r="Y812" s="3" t="s">
        <v>1878</v>
      </c>
      <c r="Z812" s="3">
        <v>2019</v>
      </c>
      <c r="AA812" s="3">
        <f>IFERROR(VLOOKUP(Presupuestos[[#This Row],[RAZON SOCIAL]],CHOOSE({1,2},Clientes_Proveedores[Razon Social],Clientes_Proveedores[Ruc / Dni]),2,0),"-")</f>
        <v>11111111</v>
      </c>
      <c r="AB812" s="31" t="s">
        <v>916</v>
      </c>
      <c r="AC812" s="3" t="s">
        <v>670</v>
      </c>
      <c r="AD812" s="5"/>
      <c r="AE812" s="6">
        <v>0.4</v>
      </c>
      <c r="AF812" s="6">
        <f>Presupuestos[[#This Row],[BASE]]*Presupuestos[[#This Row],[% IGV]]</f>
        <v>0</v>
      </c>
      <c r="AG812" s="22">
        <f>ROUND(SUM(Presupuestos[[#This Row],[BASE]:[IGV]]),2)</f>
        <v>0.4</v>
      </c>
      <c r="AH812" s="9" t="str">
        <f>IF(Presupuestos[[#This Row],[MONEDA]]="USD",VLOOKUP(Presupuestos[[#This Row],[FECHA DE EMISION]],Tipo_Cambio[],3,0),"")</f>
        <v/>
      </c>
      <c r="AI812" s="22">
        <f>IFERROR(ROUND(IF(Presupuestos[[#This Row],[MONEDA]]="PEN",Presupuestos[[#This Row],[TOTAL]],Presupuestos[[#This Row],[TOTAL]]*Presupuestos[[#This Row],[TIPO DE CAMBIO]]),2),"")</f>
        <v>0.4</v>
      </c>
      <c r="AJ812" s="5"/>
      <c r="AK812" s="33" t="s">
        <v>671</v>
      </c>
      <c r="AL812" s="5" t="s">
        <v>680</v>
      </c>
      <c r="AM812" s="23" t="s">
        <v>671</v>
      </c>
      <c r="AN812" s="23" t="s">
        <v>671</v>
      </c>
      <c r="AO812" s="7">
        <f>IFERROR(VLOOKUP("1-"&amp;Presupuestos[[#This Row],[ID DOCUMENTO]],BD_Pagos[],7,0),"")</f>
        <v>45859</v>
      </c>
      <c r="AP812" s="16" t="str">
        <f>IFERROR(VLOOKUP("1-"&amp;Presupuestos[[#This Row],[ID DOCUMENTO]],BD_Pagos[],8,0),"")</f>
        <v>B-BCP - Soles</v>
      </c>
      <c r="AQ812" s="17">
        <f>IFERROR(VLOOKUP("1-"&amp;Presupuestos[[#This Row],[ID DOCUMENTO]],BD_Pagos[],9,0),"")</f>
        <v>0</v>
      </c>
      <c r="AR812" s="54"/>
      <c r="AS812" s="7">
        <f>IFERROR(VLOOKUP("2-"&amp;Presupuestos[[#This Row],[ID DOCUMENTO]],BD_Pagos[],7,0),"")</f>
        <v>0</v>
      </c>
      <c r="AT812" s="16" t="str">
        <f>IFERROR(VLOOKUP("2-"&amp;Presupuestos[[#This Row],[ID DOCUMENTO]],BD_Pagos[],8,0),"")</f>
        <v/>
      </c>
      <c r="AU812" s="17">
        <f>IFERROR(VLOOKUP("2-"&amp;Presupuestos[[#This Row],[ID DOCUMENTO]],BD_Pagos[],9,0),"")</f>
        <v>0</v>
      </c>
      <c r="AV812" s="20">
        <f>IF(IFERROR(VLOOKUP("2-"&amp;Presupuestos[[#This Row],[ID DOCUMENTO]],BD_Pagos[],10,0),0)&gt;Presupuestos[[#This Row],[TOTAL SOLES]],Presupuestos[[#This Row],[TOTAL SOLES]],IFERROR(VLOOKUP("2-"&amp;Presupuestos[[#This Row],[ID DOCUMENTO]],BD_Pagos[],10,0),0))</f>
        <v>0</v>
      </c>
      <c r="AW812" s="7"/>
      <c r="AX812" s="16"/>
      <c r="AY812" s="17"/>
      <c r="AZ812" s="20"/>
      <c r="BA812" s="7"/>
      <c r="BB812" s="16"/>
      <c r="BC812" s="17"/>
      <c r="BD812" s="20"/>
      <c r="BE812" s="7">
        <f>IFERROR(VLOOKUP("5-"&amp;Presupuestos[[#This Row],[ID DOCUMENTO]],BD_Pagos[],7,0),"")</f>
        <v>0</v>
      </c>
      <c r="BF812" s="17">
        <f>IFERROR(VLOOKUP("5-"&amp;Presupuestos[[#This Row],[ID DOCUMENTO]],BD_Pagos[],9,0),"")</f>
        <v>0</v>
      </c>
      <c r="BG812" s="20">
        <f>IF(IFERROR(VLOOKUP("5-"&amp;Presupuestos[[#This Row],[ID DOCUMENTO]],BD_Pagos[],10,0),0)&gt;Presupuestos[[#This Row],[TOTAL SOLES]],Presupuestos[[#This Row],[TOTAL SOLES]],IFERROR(VLOOKUP("5-"&amp;Presupuestos[[#This Row],[ID DOCUMENTO]],BD_Pagos[],10,0),0))</f>
        <v>0</v>
      </c>
      <c r="BH812" s="7">
        <f>IFERROR(VLOOKUP("1-Detraccion"&amp;Presupuestos[[#This Row],[ID DOCUMENTO]],BD_Pagos[],2,0),"")</f>
        <v>0</v>
      </c>
      <c r="BI812" s="3" t="str">
        <f>IFERROR(VLOOKUP("1-Detraccion"&amp;Presupuestos[[#This Row],[ID DOCUMENTO]],BD_Pagos[],3,0),"")</f>
        <v/>
      </c>
      <c r="BJ812" s="3">
        <f>IFERROR(VLOOKUP("1-Detraccion"&amp;Presupuestos[[#This Row],[ID DOCUMENTO]],BD_Pagos[],4,0),"")</f>
        <v>0</v>
      </c>
      <c r="BK812" s="6">
        <f>IF(IFERROR(VLOOKUP("1-Detraccion"&amp;Presupuestos[[#This Row],[ID DOCUMENTO]],BD_Pagos[],5,0),0)&gt;Presupuestos[[#This Row],[TOTAL SOLES]],Presupuestos[[#This Row],[TOTAL SOLES]],IFERROR(VLOOKUP("1-Detraccion"&amp;Presupuestos[[#This Row],[ID DOCUMENTO]],BD_Pagos[],5,0),0))</f>
        <v>0</v>
      </c>
      <c r="BL812" s="6">
        <f>IF(IFERROR(VLOOKUP("1-Detraccion"&amp;Presupuestos[[#This Row],[ID DOCUMENTO]],BD_Pagos[],6,0),0)&gt;Presupuestos[[#This Row],[TOTAL SOLES]],Presupuestos[[#This Row],[TOTAL SOLES]],IFERROR(VLOOKUP("1-Detraccion"&amp;Presupuestos[[#This Row],[ID DOCUMENTO]],BD_Pagos[],6,0),0))</f>
        <v>0</v>
      </c>
      <c r="BM812" s="37"/>
      <c r="BN812" s="3"/>
      <c r="BO812" s="3"/>
      <c r="BP812" s="6"/>
      <c r="BQ81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0.4</v>
      </c>
      <c r="BR812" s="23" t="str">
        <f>IF(Presupuestos[[#This Row],[SALDO ME-MN]]&gt;0,"PENDIENTE","CANCELADO")</f>
        <v>PENDIENTE</v>
      </c>
      <c r="BS812" s="23" t="str">
        <f>IF(COUNTIFS($U$4:$U811,Presupuestos[[#This Row],[ID DOCUMENTO]])&gt;=1,IF(B811=Presupuestos[[#This Row],[ID]],"OK","DOC. DUPLICADO"),"OK")</f>
        <v>OK</v>
      </c>
    </row>
    <row r="813" spans="2:71" ht="24" x14ac:dyDescent="0.25">
      <c r="B813" s="34">
        <f>IF(Presupuestos[[#This Row],[ID DOCUMENTO]]=U812,B812,IF(B812="ID",1,B812+1))</f>
        <v>784</v>
      </c>
      <c r="C813" s="2">
        <v>45861</v>
      </c>
      <c r="D813" s="2">
        <v>45861</v>
      </c>
      <c r="E813" s="3" t="s">
        <v>1072</v>
      </c>
      <c r="F813" s="25" t="s">
        <v>43</v>
      </c>
      <c r="G813" s="25" t="s">
        <v>155</v>
      </c>
      <c r="H813" s="25" t="s">
        <v>321</v>
      </c>
      <c r="I813" s="36" t="str">
        <f>IFERROR(VLOOKUP(Presupuestos[[#This Row],[AREA]]&amp;Presupuestos[[#This Row],[CONCEPTO]]&amp;Presupuestos[[#This Row],[DESCRIPCION]],Tabla28[[Columna1]:[CÓDIGO NUEVO]],2,0),"")</f>
        <v>P0404005</v>
      </c>
      <c r="J813" s="3" t="s">
        <v>666</v>
      </c>
      <c r="K813" s="3" t="s">
        <v>666</v>
      </c>
      <c r="L813" s="3" t="s">
        <v>666</v>
      </c>
      <c r="M813" s="31" t="s">
        <v>1877</v>
      </c>
      <c r="N813" s="3"/>
      <c r="O813" s="3" t="s">
        <v>315</v>
      </c>
      <c r="P813" s="3" t="s">
        <v>147</v>
      </c>
      <c r="Q813" s="3" t="str">
        <f>IFERROR(VLOOKUP(Presupuestos[[#This Row],[CLASIFICACIÓN (N)]],Tabla17[],2,0),"")</f>
        <v>Gastos financieros</v>
      </c>
      <c r="R813" s="3" t="str">
        <f>IFERROR(VLOOKUP(Presupuestos[[#This Row],[CLASIFICACIÓN (N)]],Tabla17[],3,0),"")</f>
        <v>Operativo</v>
      </c>
      <c r="S813" s="3" t="s">
        <v>16</v>
      </c>
      <c r="T813" s="3" t="str">
        <f>IFERROR(VLOOKUP(Presupuestos[[#This Row],[ALMACEN]],Tabla5[],2,0),"")</f>
        <v>Arequipa</v>
      </c>
      <c r="U813" s="19" t="str">
        <f>IFERROR(VLOOKUP(Presupuestos[[#This Row],[TIPO DE DOCUMENTO]],Tipo_Documento[],2,0)&amp;Presupuestos[[#This Row],[SERIE]]&amp;Presupuestos[[#This Row],[NUMERO]]&amp;Presupuestos[[#This Row],[RUC]],"")</f>
        <v>00BCPS202611111111</v>
      </c>
      <c r="V813" s="3" t="s">
        <v>112</v>
      </c>
      <c r="W813" s="7">
        <v>45861</v>
      </c>
      <c r="X813" s="7">
        <v>45861</v>
      </c>
      <c r="Y813" s="3" t="s">
        <v>1878</v>
      </c>
      <c r="Z813" s="3">
        <v>2026</v>
      </c>
      <c r="AA813" s="3">
        <f>IFERROR(VLOOKUP(Presupuestos[[#This Row],[RAZON SOCIAL]],CHOOSE({1,2},Clientes_Proveedores[Razon Social],Clientes_Proveedores[Ruc / Dni]),2,0),"-")</f>
        <v>11111111</v>
      </c>
      <c r="AB813" s="31" t="s">
        <v>916</v>
      </c>
      <c r="AC813" s="3" t="s">
        <v>670</v>
      </c>
      <c r="AD813" s="5"/>
      <c r="AE813" s="6">
        <v>0.15</v>
      </c>
      <c r="AF813" s="6">
        <f>Presupuestos[[#This Row],[BASE]]*Presupuestos[[#This Row],[% IGV]]</f>
        <v>0</v>
      </c>
      <c r="AG813" s="22">
        <f>ROUND(SUM(Presupuestos[[#This Row],[BASE]:[IGV]]),2)</f>
        <v>0.15</v>
      </c>
      <c r="AH813" s="9" t="str">
        <f>IF(Presupuestos[[#This Row],[MONEDA]]="USD",VLOOKUP(Presupuestos[[#This Row],[FECHA DE EMISION]],Tipo_Cambio[],3,0),"")</f>
        <v/>
      </c>
      <c r="AI813" s="22">
        <f>IFERROR(ROUND(IF(Presupuestos[[#This Row],[MONEDA]]="PEN",Presupuestos[[#This Row],[TOTAL]],Presupuestos[[#This Row],[TOTAL]]*Presupuestos[[#This Row],[TIPO DE CAMBIO]]),2),"")</f>
        <v>0.15</v>
      </c>
      <c r="AJ813" s="5"/>
      <c r="AK813" s="33" t="s">
        <v>671</v>
      </c>
      <c r="AL813" s="5" t="s">
        <v>680</v>
      </c>
      <c r="AM813" s="23" t="s">
        <v>671</v>
      </c>
      <c r="AN813" s="23" t="s">
        <v>671</v>
      </c>
      <c r="AO813" s="7">
        <f>IFERROR(VLOOKUP("1-"&amp;Presupuestos[[#This Row],[ID DOCUMENTO]],BD_Pagos[],7,0),"")</f>
        <v>45861</v>
      </c>
      <c r="AP813" s="16" t="str">
        <f>IFERROR(VLOOKUP("1-"&amp;Presupuestos[[#This Row],[ID DOCUMENTO]],BD_Pagos[],8,0),"")</f>
        <v>B-BCP - Soles</v>
      </c>
      <c r="AQ813" s="17">
        <f>IFERROR(VLOOKUP("1-"&amp;Presupuestos[[#This Row],[ID DOCUMENTO]],BD_Pagos[],9,0),"")</f>
        <v>0</v>
      </c>
      <c r="AR813" s="54"/>
      <c r="AS813" s="7">
        <f>IFERROR(VLOOKUP("2-"&amp;Presupuestos[[#This Row],[ID DOCUMENTO]],BD_Pagos[],7,0),"")</f>
        <v>0</v>
      </c>
      <c r="AT813" s="16" t="str">
        <f>IFERROR(VLOOKUP("2-"&amp;Presupuestos[[#This Row],[ID DOCUMENTO]],BD_Pagos[],8,0),"")</f>
        <v/>
      </c>
      <c r="AU813" s="17">
        <f>IFERROR(VLOOKUP("2-"&amp;Presupuestos[[#This Row],[ID DOCUMENTO]],BD_Pagos[],9,0),"")</f>
        <v>0</v>
      </c>
      <c r="AV813" s="20">
        <f>IF(IFERROR(VLOOKUP("2-"&amp;Presupuestos[[#This Row],[ID DOCUMENTO]],BD_Pagos[],10,0),0)&gt;Presupuestos[[#This Row],[TOTAL SOLES]],Presupuestos[[#This Row],[TOTAL SOLES]],IFERROR(VLOOKUP("2-"&amp;Presupuestos[[#This Row],[ID DOCUMENTO]],BD_Pagos[],10,0),0))</f>
        <v>0</v>
      </c>
      <c r="AW813" s="7"/>
      <c r="AX813" s="16"/>
      <c r="AY813" s="17"/>
      <c r="AZ813" s="20"/>
      <c r="BA813" s="7"/>
      <c r="BB813" s="16"/>
      <c r="BC813" s="17"/>
      <c r="BD813" s="20"/>
      <c r="BE813" s="7">
        <f>IFERROR(VLOOKUP("5-"&amp;Presupuestos[[#This Row],[ID DOCUMENTO]],BD_Pagos[],7,0),"")</f>
        <v>0</v>
      </c>
      <c r="BF813" s="17">
        <f>IFERROR(VLOOKUP("5-"&amp;Presupuestos[[#This Row],[ID DOCUMENTO]],BD_Pagos[],9,0),"")</f>
        <v>0</v>
      </c>
      <c r="BG813" s="20">
        <f>IF(IFERROR(VLOOKUP("5-"&amp;Presupuestos[[#This Row],[ID DOCUMENTO]],BD_Pagos[],10,0),0)&gt;Presupuestos[[#This Row],[TOTAL SOLES]],Presupuestos[[#This Row],[TOTAL SOLES]],IFERROR(VLOOKUP("5-"&amp;Presupuestos[[#This Row],[ID DOCUMENTO]],BD_Pagos[],10,0),0))</f>
        <v>0</v>
      </c>
      <c r="BH813" s="7">
        <f>IFERROR(VLOOKUP("1-Detraccion"&amp;Presupuestos[[#This Row],[ID DOCUMENTO]],BD_Pagos[],2,0),"")</f>
        <v>0</v>
      </c>
      <c r="BI813" s="3" t="str">
        <f>IFERROR(VLOOKUP("1-Detraccion"&amp;Presupuestos[[#This Row],[ID DOCUMENTO]],BD_Pagos[],3,0),"")</f>
        <v/>
      </c>
      <c r="BJ813" s="3">
        <f>IFERROR(VLOOKUP("1-Detraccion"&amp;Presupuestos[[#This Row],[ID DOCUMENTO]],BD_Pagos[],4,0),"")</f>
        <v>0</v>
      </c>
      <c r="BK813" s="6">
        <f>IF(IFERROR(VLOOKUP("1-Detraccion"&amp;Presupuestos[[#This Row],[ID DOCUMENTO]],BD_Pagos[],5,0),0)&gt;Presupuestos[[#This Row],[TOTAL SOLES]],Presupuestos[[#This Row],[TOTAL SOLES]],IFERROR(VLOOKUP("1-Detraccion"&amp;Presupuestos[[#This Row],[ID DOCUMENTO]],BD_Pagos[],5,0),0))</f>
        <v>0</v>
      </c>
      <c r="BL813" s="6">
        <f>IF(IFERROR(VLOOKUP("1-Detraccion"&amp;Presupuestos[[#This Row],[ID DOCUMENTO]],BD_Pagos[],6,0),0)&gt;Presupuestos[[#This Row],[TOTAL SOLES]],Presupuestos[[#This Row],[TOTAL SOLES]],IFERROR(VLOOKUP("1-Detraccion"&amp;Presupuestos[[#This Row],[ID DOCUMENTO]],BD_Pagos[],6,0),0))</f>
        <v>0</v>
      </c>
      <c r="BM813" s="37"/>
      <c r="BN813" s="3"/>
      <c r="BO813" s="3"/>
      <c r="BP813" s="6"/>
      <c r="BQ81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0.15</v>
      </c>
      <c r="BR813" s="23" t="str">
        <f>IF(Presupuestos[[#This Row],[SALDO ME-MN]]&gt;0,"PENDIENTE","CANCELADO")</f>
        <v>PENDIENTE</v>
      </c>
      <c r="BS813" s="23" t="str">
        <f>IF(COUNTIFS($U$4:$U812,Presupuestos[[#This Row],[ID DOCUMENTO]])&gt;=1,IF(B812=Presupuestos[[#This Row],[ID]],"OK","DOC. DUPLICADO"),"OK")</f>
        <v>OK</v>
      </c>
    </row>
    <row r="814" spans="2:71" ht="24" x14ac:dyDescent="0.25">
      <c r="B814" s="34">
        <f>IF(Presupuestos[[#This Row],[ID DOCUMENTO]]=U813,B813,IF(B813="ID",1,B813+1))</f>
        <v>785</v>
      </c>
      <c r="C814" s="2">
        <v>45862</v>
      </c>
      <c r="D814" s="2">
        <v>45862</v>
      </c>
      <c r="E814" s="3" t="s">
        <v>1072</v>
      </c>
      <c r="F814" s="25" t="s">
        <v>43</v>
      </c>
      <c r="G814" s="25" t="s">
        <v>155</v>
      </c>
      <c r="H814" s="25" t="s">
        <v>321</v>
      </c>
      <c r="I814" s="36" t="str">
        <f>IFERROR(VLOOKUP(Presupuestos[[#This Row],[AREA]]&amp;Presupuestos[[#This Row],[CONCEPTO]]&amp;Presupuestos[[#This Row],[DESCRIPCION]],Tabla28[[Columna1]:[CÓDIGO NUEVO]],2,0),"")</f>
        <v>P0404005</v>
      </c>
      <c r="J814" s="3" t="s">
        <v>666</v>
      </c>
      <c r="K814" s="3" t="s">
        <v>666</v>
      </c>
      <c r="L814" s="3" t="s">
        <v>666</v>
      </c>
      <c r="M814" s="31" t="s">
        <v>1877</v>
      </c>
      <c r="N814" s="3"/>
      <c r="O814" s="3" t="s">
        <v>315</v>
      </c>
      <c r="P814" s="3" t="s">
        <v>147</v>
      </c>
      <c r="Q814" s="3" t="str">
        <f>IFERROR(VLOOKUP(Presupuestos[[#This Row],[CLASIFICACIÓN (N)]],Tabla17[],2,0),"")</f>
        <v>Gastos financieros</v>
      </c>
      <c r="R814" s="3" t="str">
        <f>IFERROR(VLOOKUP(Presupuestos[[#This Row],[CLASIFICACIÓN (N)]],Tabla17[],3,0),"")</f>
        <v>Operativo</v>
      </c>
      <c r="S814" s="3" t="s">
        <v>16</v>
      </c>
      <c r="T814" s="3" t="str">
        <f>IFERROR(VLOOKUP(Presupuestos[[#This Row],[ALMACEN]],Tabla5[],2,0),"")</f>
        <v>Arequipa</v>
      </c>
      <c r="U814" s="19" t="str">
        <f>IFERROR(VLOOKUP(Presupuestos[[#This Row],[TIPO DE DOCUMENTO]],Tipo_Documento[],2,0)&amp;Presupuestos[[#This Row],[SERIE]]&amp;Presupuestos[[#This Row],[NUMERO]]&amp;Presupuestos[[#This Row],[RUC]],"")</f>
        <v>00BCPS204311111111</v>
      </c>
      <c r="V814" s="3" t="s">
        <v>112</v>
      </c>
      <c r="W814" s="7">
        <v>45862</v>
      </c>
      <c r="X814" s="7">
        <v>45862</v>
      </c>
      <c r="Y814" s="3" t="s">
        <v>1878</v>
      </c>
      <c r="Z814" s="3">
        <v>2043</v>
      </c>
      <c r="AA814" s="3">
        <f>IFERROR(VLOOKUP(Presupuestos[[#This Row],[RAZON SOCIAL]],CHOOSE({1,2},Clientes_Proveedores[Razon Social],Clientes_Proveedores[Ruc / Dni]),2,0),"-")</f>
        <v>11111111</v>
      </c>
      <c r="AB814" s="31" t="s">
        <v>916</v>
      </c>
      <c r="AC814" s="3" t="s">
        <v>670</v>
      </c>
      <c r="AD814" s="5"/>
      <c r="AE814" s="6">
        <v>1.95</v>
      </c>
      <c r="AF814" s="6">
        <f>Presupuestos[[#This Row],[BASE]]*Presupuestos[[#This Row],[% IGV]]</f>
        <v>0</v>
      </c>
      <c r="AG814" s="22">
        <f>ROUND(SUM(Presupuestos[[#This Row],[BASE]:[IGV]]),2)</f>
        <v>1.95</v>
      </c>
      <c r="AH814" s="9" t="str">
        <f>IF(Presupuestos[[#This Row],[MONEDA]]="USD",VLOOKUP(Presupuestos[[#This Row],[FECHA DE EMISION]],Tipo_Cambio[],3,0),"")</f>
        <v/>
      </c>
      <c r="AI814" s="22">
        <f>IFERROR(ROUND(IF(Presupuestos[[#This Row],[MONEDA]]="PEN",Presupuestos[[#This Row],[TOTAL]],Presupuestos[[#This Row],[TOTAL]]*Presupuestos[[#This Row],[TIPO DE CAMBIO]]),2),"")</f>
        <v>1.95</v>
      </c>
      <c r="AJ814" s="5"/>
      <c r="AK814" s="33" t="s">
        <v>671</v>
      </c>
      <c r="AL814" s="5" t="s">
        <v>680</v>
      </c>
      <c r="AM814" s="23" t="s">
        <v>671</v>
      </c>
      <c r="AN814" s="23" t="s">
        <v>671</v>
      </c>
      <c r="AO814" s="7">
        <f>IFERROR(VLOOKUP("1-"&amp;Presupuestos[[#This Row],[ID DOCUMENTO]],BD_Pagos[],7,0),"")</f>
        <v>45862</v>
      </c>
      <c r="AP814" s="16" t="str">
        <f>IFERROR(VLOOKUP("1-"&amp;Presupuestos[[#This Row],[ID DOCUMENTO]],BD_Pagos[],8,0),"")</f>
        <v>B-BCP - Soles</v>
      </c>
      <c r="AQ814" s="17">
        <f>IFERROR(VLOOKUP("1-"&amp;Presupuestos[[#This Row],[ID DOCUMENTO]],BD_Pagos[],9,0),"")</f>
        <v>0</v>
      </c>
      <c r="AR814" s="54"/>
      <c r="AS814" s="7">
        <f>IFERROR(VLOOKUP("2-"&amp;Presupuestos[[#This Row],[ID DOCUMENTO]],BD_Pagos[],7,0),"")</f>
        <v>0</v>
      </c>
      <c r="AT814" s="16" t="str">
        <f>IFERROR(VLOOKUP("2-"&amp;Presupuestos[[#This Row],[ID DOCUMENTO]],BD_Pagos[],8,0),"")</f>
        <v/>
      </c>
      <c r="AU814" s="17">
        <f>IFERROR(VLOOKUP("2-"&amp;Presupuestos[[#This Row],[ID DOCUMENTO]],BD_Pagos[],9,0),"")</f>
        <v>0</v>
      </c>
      <c r="AV814" s="20">
        <f>IF(IFERROR(VLOOKUP("2-"&amp;Presupuestos[[#This Row],[ID DOCUMENTO]],BD_Pagos[],10,0),0)&gt;Presupuestos[[#This Row],[TOTAL SOLES]],Presupuestos[[#This Row],[TOTAL SOLES]],IFERROR(VLOOKUP("2-"&amp;Presupuestos[[#This Row],[ID DOCUMENTO]],BD_Pagos[],10,0),0))</f>
        <v>0</v>
      </c>
      <c r="AW814" s="7"/>
      <c r="AX814" s="16"/>
      <c r="AY814" s="17"/>
      <c r="AZ814" s="20"/>
      <c r="BA814" s="7"/>
      <c r="BB814" s="16"/>
      <c r="BC814" s="17"/>
      <c r="BD814" s="20"/>
      <c r="BE814" s="7">
        <f>IFERROR(VLOOKUP("5-"&amp;Presupuestos[[#This Row],[ID DOCUMENTO]],BD_Pagos[],7,0),"")</f>
        <v>0</v>
      </c>
      <c r="BF814" s="17">
        <f>IFERROR(VLOOKUP("5-"&amp;Presupuestos[[#This Row],[ID DOCUMENTO]],BD_Pagos[],9,0),"")</f>
        <v>0</v>
      </c>
      <c r="BG814" s="20">
        <f>IF(IFERROR(VLOOKUP("5-"&amp;Presupuestos[[#This Row],[ID DOCUMENTO]],BD_Pagos[],10,0),0)&gt;Presupuestos[[#This Row],[TOTAL SOLES]],Presupuestos[[#This Row],[TOTAL SOLES]],IFERROR(VLOOKUP("5-"&amp;Presupuestos[[#This Row],[ID DOCUMENTO]],BD_Pagos[],10,0),0))</f>
        <v>0</v>
      </c>
      <c r="BH814" s="7">
        <f>IFERROR(VLOOKUP("1-Detraccion"&amp;Presupuestos[[#This Row],[ID DOCUMENTO]],BD_Pagos[],2,0),"")</f>
        <v>0</v>
      </c>
      <c r="BI814" s="3" t="str">
        <f>IFERROR(VLOOKUP("1-Detraccion"&amp;Presupuestos[[#This Row],[ID DOCUMENTO]],BD_Pagos[],3,0),"")</f>
        <v/>
      </c>
      <c r="BJ814" s="3">
        <f>IFERROR(VLOOKUP("1-Detraccion"&amp;Presupuestos[[#This Row],[ID DOCUMENTO]],BD_Pagos[],4,0),"")</f>
        <v>0</v>
      </c>
      <c r="BK814" s="6">
        <f>IF(IFERROR(VLOOKUP("1-Detraccion"&amp;Presupuestos[[#This Row],[ID DOCUMENTO]],BD_Pagos[],5,0),0)&gt;Presupuestos[[#This Row],[TOTAL SOLES]],Presupuestos[[#This Row],[TOTAL SOLES]],IFERROR(VLOOKUP("1-Detraccion"&amp;Presupuestos[[#This Row],[ID DOCUMENTO]],BD_Pagos[],5,0),0))</f>
        <v>0</v>
      </c>
      <c r="BL814" s="6">
        <f>IF(IFERROR(VLOOKUP("1-Detraccion"&amp;Presupuestos[[#This Row],[ID DOCUMENTO]],BD_Pagos[],6,0),0)&gt;Presupuestos[[#This Row],[TOTAL SOLES]],Presupuestos[[#This Row],[TOTAL SOLES]],IFERROR(VLOOKUP("1-Detraccion"&amp;Presupuestos[[#This Row],[ID DOCUMENTO]],BD_Pagos[],6,0),0))</f>
        <v>0</v>
      </c>
      <c r="BM814" s="37"/>
      <c r="BN814" s="3"/>
      <c r="BO814" s="3"/>
      <c r="BP814" s="6"/>
      <c r="BQ81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1.95</v>
      </c>
      <c r="BR814" s="23" t="str">
        <f>IF(Presupuestos[[#This Row],[SALDO ME-MN]]&gt;0,"PENDIENTE","CANCELADO")</f>
        <v>PENDIENTE</v>
      </c>
      <c r="BS814" s="23" t="str">
        <f>IF(COUNTIFS($U$4:$U813,Presupuestos[[#This Row],[ID DOCUMENTO]])&gt;=1,IF(B813=Presupuestos[[#This Row],[ID]],"OK","DOC. DUPLICADO"),"OK")</f>
        <v>OK</v>
      </c>
    </row>
    <row r="815" spans="2:71" ht="24" x14ac:dyDescent="0.25">
      <c r="B815" s="34">
        <f>IF(Presupuestos[[#This Row],[ID DOCUMENTO]]=U814,B814,IF(B814="ID",1,B814+1))</f>
        <v>786</v>
      </c>
      <c r="C815" s="2">
        <v>45863</v>
      </c>
      <c r="D815" s="2">
        <v>45863</v>
      </c>
      <c r="E815" s="3" t="s">
        <v>1072</v>
      </c>
      <c r="F815" s="25" t="s">
        <v>43</v>
      </c>
      <c r="G815" s="25" t="s">
        <v>155</v>
      </c>
      <c r="H815" s="25" t="s">
        <v>321</v>
      </c>
      <c r="I815" s="36" t="str">
        <f>IFERROR(VLOOKUP(Presupuestos[[#This Row],[AREA]]&amp;Presupuestos[[#This Row],[CONCEPTO]]&amp;Presupuestos[[#This Row],[DESCRIPCION]],Tabla28[[Columna1]:[CÓDIGO NUEVO]],2,0),"")</f>
        <v>P0404005</v>
      </c>
      <c r="J815" s="3" t="s">
        <v>666</v>
      </c>
      <c r="K815" s="3" t="s">
        <v>666</v>
      </c>
      <c r="L815" s="3" t="s">
        <v>666</v>
      </c>
      <c r="M815" s="31" t="s">
        <v>1877</v>
      </c>
      <c r="N815" s="3"/>
      <c r="O815" s="3" t="s">
        <v>315</v>
      </c>
      <c r="P815" s="3" t="s">
        <v>147</v>
      </c>
      <c r="Q815" s="3" t="str">
        <f>IFERROR(VLOOKUP(Presupuestos[[#This Row],[CLASIFICACIÓN (N)]],Tabla17[],2,0),"")</f>
        <v>Gastos financieros</v>
      </c>
      <c r="R815" s="3" t="str">
        <f>IFERROR(VLOOKUP(Presupuestos[[#This Row],[CLASIFICACIÓN (N)]],Tabla17[],3,0),"")</f>
        <v>Operativo</v>
      </c>
      <c r="S815" s="3" t="s">
        <v>16</v>
      </c>
      <c r="T815" s="3" t="str">
        <f>IFERROR(VLOOKUP(Presupuestos[[#This Row],[ALMACEN]],Tabla5[],2,0),"")</f>
        <v>Arequipa</v>
      </c>
      <c r="U815" s="19" t="str">
        <f>IFERROR(VLOOKUP(Presupuestos[[#This Row],[TIPO DE DOCUMENTO]],Tipo_Documento[],2,0)&amp;Presupuestos[[#This Row],[SERIE]]&amp;Presupuestos[[#This Row],[NUMERO]]&amp;Presupuestos[[#This Row],[RUC]],"")</f>
        <v>00BCPS206111111111</v>
      </c>
      <c r="V815" s="3" t="s">
        <v>112</v>
      </c>
      <c r="W815" s="7">
        <v>45863</v>
      </c>
      <c r="X815" s="7">
        <v>45863</v>
      </c>
      <c r="Y815" s="3" t="s">
        <v>1878</v>
      </c>
      <c r="Z815" s="3">
        <v>2061</v>
      </c>
      <c r="AA815" s="3">
        <f>IFERROR(VLOOKUP(Presupuestos[[#This Row],[RAZON SOCIAL]],CHOOSE({1,2},Clientes_Proveedores[Razon Social],Clientes_Proveedores[Ruc / Dni]),2,0),"-")</f>
        <v>11111111</v>
      </c>
      <c r="AB815" s="31" t="s">
        <v>916</v>
      </c>
      <c r="AC815" s="3" t="s">
        <v>670</v>
      </c>
      <c r="AD815" s="5"/>
      <c r="AE815" s="6">
        <v>2.5</v>
      </c>
      <c r="AF815" s="6">
        <f>Presupuestos[[#This Row],[BASE]]*Presupuestos[[#This Row],[% IGV]]</f>
        <v>0</v>
      </c>
      <c r="AG815" s="22">
        <f>ROUND(SUM(Presupuestos[[#This Row],[BASE]:[IGV]]),2)</f>
        <v>2.5</v>
      </c>
      <c r="AH815" s="9" t="str">
        <f>IF(Presupuestos[[#This Row],[MONEDA]]="USD",VLOOKUP(Presupuestos[[#This Row],[FECHA DE EMISION]],Tipo_Cambio[],3,0),"")</f>
        <v/>
      </c>
      <c r="AI815" s="22">
        <f>IFERROR(ROUND(IF(Presupuestos[[#This Row],[MONEDA]]="PEN",Presupuestos[[#This Row],[TOTAL]],Presupuestos[[#This Row],[TOTAL]]*Presupuestos[[#This Row],[TIPO DE CAMBIO]]),2),"")</f>
        <v>2.5</v>
      </c>
      <c r="AJ815" s="5"/>
      <c r="AK815" s="33" t="s">
        <v>671</v>
      </c>
      <c r="AL815" s="5" t="s">
        <v>680</v>
      </c>
      <c r="AM815" s="23" t="s">
        <v>671</v>
      </c>
      <c r="AN815" s="23" t="s">
        <v>671</v>
      </c>
      <c r="AO815" s="7">
        <f>IFERROR(VLOOKUP("1-"&amp;Presupuestos[[#This Row],[ID DOCUMENTO]],BD_Pagos[],7,0),"")</f>
        <v>45863</v>
      </c>
      <c r="AP815" s="16" t="str">
        <f>IFERROR(VLOOKUP("1-"&amp;Presupuestos[[#This Row],[ID DOCUMENTO]],BD_Pagos[],8,0),"")</f>
        <v>B-BCP - Soles</v>
      </c>
      <c r="AQ815" s="17">
        <f>IFERROR(VLOOKUP("1-"&amp;Presupuestos[[#This Row],[ID DOCUMENTO]],BD_Pagos[],9,0),"")</f>
        <v>0</v>
      </c>
      <c r="AR815" s="54"/>
      <c r="AS815" s="7">
        <f>IFERROR(VLOOKUP("2-"&amp;Presupuestos[[#This Row],[ID DOCUMENTO]],BD_Pagos[],7,0),"")</f>
        <v>0</v>
      </c>
      <c r="AT815" s="16" t="str">
        <f>IFERROR(VLOOKUP("2-"&amp;Presupuestos[[#This Row],[ID DOCUMENTO]],BD_Pagos[],8,0),"")</f>
        <v/>
      </c>
      <c r="AU815" s="17">
        <f>IFERROR(VLOOKUP("2-"&amp;Presupuestos[[#This Row],[ID DOCUMENTO]],BD_Pagos[],9,0),"")</f>
        <v>0</v>
      </c>
      <c r="AV815" s="20">
        <f>IF(IFERROR(VLOOKUP("2-"&amp;Presupuestos[[#This Row],[ID DOCUMENTO]],BD_Pagos[],10,0),0)&gt;Presupuestos[[#This Row],[TOTAL SOLES]],Presupuestos[[#This Row],[TOTAL SOLES]],IFERROR(VLOOKUP("2-"&amp;Presupuestos[[#This Row],[ID DOCUMENTO]],BD_Pagos[],10,0),0))</f>
        <v>0</v>
      </c>
      <c r="AW815" s="7"/>
      <c r="AX815" s="16"/>
      <c r="AY815" s="17"/>
      <c r="AZ815" s="20"/>
      <c r="BA815" s="7"/>
      <c r="BB815" s="16"/>
      <c r="BC815" s="17"/>
      <c r="BD815" s="20"/>
      <c r="BE815" s="7">
        <f>IFERROR(VLOOKUP("5-"&amp;Presupuestos[[#This Row],[ID DOCUMENTO]],BD_Pagos[],7,0),"")</f>
        <v>0</v>
      </c>
      <c r="BF815" s="17">
        <f>IFERROR(VLOOKUP("5-"&amp;Presupuestos[[#This Row],[ID DOCUMENTO]],BD_Pagos[],9,0),"")</f>
        <v>0</v>
      </c>
      <c r="BG815" s="20">
        <f>IF(IFERROR(VLOOKUP("5-"&amp;Presupuestos[[#This Row],[ID DOCUMENTO]],BD_Pagos[],10,0),0)&gt;Presupuestos[[#This Row],[TOTAL SOLES]],Presupuestos[[#This Row],[TOTAL SOLES]],IFERROR(VLOOKUP("5-"&amp;Presupuestos[[#This Row],[ID DOCUMENTO]],BD_Pagos[],10,0),0))</f>
        <v>0</v>
      </c>
      <c r="BH815" s="7">
        <f>IFERROR(VLOOKUP("1-Detraccion"&amp;Presupuestos[[#This Row],[ID DOCUMENTO]],BD_Pagos[],2,0),"")</f>
        <v>0</v>
      </c>
      <c r="BI815" s="3" t="str">
        <f>IFERROR(VLOOKUP("1-Detraccion"&amp;Presupuestos[[#This Row],[ID DOCUMENTO]],BD_Pagos[],3,0),"")</f>
        <v/>
      </c>
      <c r="BJ815" s="3">
        <f>IFERROR(VLOOKUP("1-Detraccion"&amp;Presupuestos[[#This Row],[ID DOCUMENTO]],BD_Pagos[],4,0),"")</f>
        <v>0</v>
      </c>
      <c r="BK815" s="6">
        <f>IF(IFERROR(VLOOKUP("1-Detraccion"&amp;Presupuestos[[#This Row],[ID DOCUMENTO]],BD_Pagos[],5,0),0)&gt;Presupuestos[[#This Row],[TOTAL SOLES]],Presupuestos[[#This Row],[TOTAL SOLES]],IFERROR(VLOOKUP("1-Detraccion"&amp;Presupuestos[[#This Row],[ID DOCUMENTO]],BD_Pagos[],5,0),0))</f>
        <v>0</v>
      </c>
      <c r="BL815" s="6">
        <f>IF(IFERROR(VLOOKUP("1-Detraccion"&amp;Presupuestos[[#This Row],[ID DOCUMENTO]],BD_Pagos[],6,0),0)&gt;Presupuestos[[#This Row],[TOTAL SOLES]],Presupuestos[[#This Row],[TOTAL SOLES]],IFERROR(VLOOKUP("1-Detraccion"&amp;Presupuestos[[#This Row],[ID DOCUMENTO]],BD_Pagos[],6,0),0))</f>
        <v>0</v>
      </c>
      <c r="BM815" s="37"/>
      <c r="BN815" s="3"/>
      <c r="BO815" s="3"/>
      <c r="BP815" s="6"/>
      <c r="BQ81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v>
      </c>
      <c r="BR815" s="23" t="str">
        <f>IF(Presupuestos[[#This Row],[SALDO ME-MN]]&gt;0,"PENDIENTE","CANCELADO")</f>
        <v>PENDIENTE</v>
      </c>
      <c r="BS815" s="23" t="str">
        <f>IF(COUNTIFS($U$4:$U814,Presupuestos[[#This Row],[ID DOCUMENTO]])&gt;=1,IF(B814=Presupuestos[[#This Row],[ID]],"OK","DOC. DUPLICADO"),"OK")</f>
        <v>OK</v>
      </c>
    </row>
    <row r="816" spans="2:71" ht="24" x14ac:dyDescent="0.25">
      <c r="B816" s="34">
        <f>IF(Presupuestos[[#This Row],[ID DOCUMENTO]]=U815,B815,IF(B815="ID",1,B815+1))</f>
        <v>787</v>
      </c>
      <c r="C816" s="2">
        <v>45868</v>
      </c>
      <c r="D816" s="2">
        <v>45868</v>
      </c>
      <c r="E816" s="3" t="s">
        <v>1072</v>
      </c>
      <c r="F816" s="25" t="s">
        <v>43</v>
      </c>
      <c r="G816" s="25" t="s">
        <v>155</v>
      </c>
      <c r="H816" s="25" t="s">
        <v>321</v>
      </c>
      <c r="I816" s="36" t="str">
        <f>IFERROR(VLOOKUP(Presupuestos[[#This Row],[AREA]]&amp;Presupuestos[[#This Row],[CONCEPTO]]&amp;Presupuestos[[#This Row],[DESCRIPCION]],Tabla28[[Columna1]:[CÓDIGO NUEVO]],2,0),"")</f>
        <v>P0404005</v>
      </c>
      <c r="J816" s="3" t="s">
        <v>666</v>
      </c>
      <c r="K816" s="3" t="s">
        <v>666</v>
      </c>
      <c r="L816" s="3" t="s">
        <v>666</v>
      </c>
      <c r="M816" s="31" t="s">
        <v>1877</v>
      </c>
      <c r="N816" s="3"/>
      <c r="O816" s="3" t="s">
        <v>315</v>
      </c>
      <c r="P816" s="3" t="s">
        <v>147</v>
      </c>
      <c r="Q816" s="3" t="str">
        <f>IFERROR(VLOOKUP(Presupuestos[[#This Row],[CLASIFICACIÓN (N)]],Tabla17[],2,0),"")</f>
        <v>Gastos financieros</v>
      </c>
      <c r="R816" s="3" t="str">
        <f>IFERROR(VLOOKUP(Presupuestos[[#This Row],[CLASIFICACIÓN (N)]],Tabla17[],3,0),"")</f>
        <v>Operativo</v>
      </c>
      <c r="S816" s="3" t="s">
        <v>16</v>
      </c>
      <c r="T816" s="3" t="str">
        <f>IFERROR(VLOOKUP(Presupuestos[[#This Row],[ALMACEN]],Tabla5[],2,0),"")</f>
        <v>Arequipa</v>
      </c>
      <c r="U816" s="19" t="str">
        <f>IFERROR(VLOOKUP(Presupuestos[[#This Row],[TIPO DE DOCUMENTO]],Tipo_Documento[],2,0)&amp;Presupuestos[[#This Row],[SERIE]]&amp;Presupuestos[[#This Row],[NUMERO]]&amp;Presupuestos[[#This Row],[RUC]],"")</f>
        <v>00BCPS207211111111</v>
      </c>
      <c r="V816" s="3" t="s">
        <v>112</v>
      </c>
      <c r="W816" s="7">
        <v>45868</v>
      </c>
      <c r="X816" s="7">
        <v>45868</v>
      </c>
      <c r="Y816" s="3" t="s">
        <v>1878</v>
      </c>
      <c r="Z816" s="3">
        <v>2072</v>
      </c>
      <c r="AA816" s="3">
        <f>IFERROR(VLOOKUP(Presupuestos[[#This Row],[RAZON SOCIAL]],CHOOSE({1,2},Clientes_Proveedores[Razon Social],Clientes_Proveedores[Ruc / Dni]),2,0),"-")</f>
        <v>11111111</v>
      </c>
      <c r="AB816" s="31" t="s">
        <v>916</v>
      </c>
      <c r="AC816" s="3" t="s">
        <v>670</v>
      </c>
      <c r="AD816" s="5"/>
      <c r="AE816" s="6">
        <v>0.1</v>
      </c>
      <c r="AF816" s="6">
        <f>Presupuestos[[#This Row],[BASE]]*Presupuestos[[#This Row],[% IGV]]</f>
        <v>0</v>
      </c>
      <c r="AG816" s="22">
        <f>ROUND(SUM(Presupuestos[[#This Row],[BASE]:[IGV]]),2)</f>
        <v>0.1</v>
      </c>
      <c r="AH816" s="9" t="str">
        <f>IF(Presupuestos[[#This Row],[MONEDA]]="USD",VLOOKUP(Presupuestos[[#This Row],[FECHA DE EMISION]],Tipo_Cambio[],3,0),"")</f>
        <v/>
      </c>
      <c r="AI816" s="22">
        <f>IFERROR(ROUND(IF(Presupuestos[[#This Row],[MONEDA]]="PEN",Presupuestos[[#This Row],[TOTAL]],Presupuestos[[#This Row],[TOTAL]]*Presupuestos[[#This Row],[TIPO DE CAMBIO]]),2),"")</f>
        <v>0.1</v>
      </c>
      <c r="AJ816" s="5"/>
      <c r="AK816" s="33" t="s">
        <v>671</v>
      </c>
      <c r="AL816" s="5" t="s">
        <v>680</v>
      </c>
      <c r="AM816" s="23" t="s">
        <v>671</v>
      </c>
      <c r="AN816" s="23" t="s">
        <v>671</v>
      </c>
      <c r="AO816" s="7">
        <f>IFERROR(VLOOKUP("1-"&amp;Presupuestos[[#This Row],[ID DOCUMENTO]],BD_Pagos[],7,0),"")</f>
        <v>45868</v>
      </c>
      <c r="AP816" s="16" t="str">
        <f>IFERROR(VLOOKUP("1-"&amp;Presupuestos[[#This Row],[ID DOCUMENTO]],BD_Pagos[],8,0),"")</f>
        <v>B-BCP - Soles</v>
      </c>
      <c r="AQ816" s="17">
        <f>IFERROR(VLOOKUP("1-"&amp;Presupuestos[[#This Row],[ID DOCUMENTO]],BD_Pagos[],9,0),"")</f>
        <v>0</v>
      </c>
      <c r="AR816" s="54"/>
      <c r="AS816" s="7">
        <f>IFERROR(VLOOKUP("2-"&amp;Presupuestos[[#This Row],[ID DOCUMENTO]],BD_Pagos[],7,0),"")</f>
        <v>0</v>
      </c>
      <c r="AT816" s="16" t="str">
        <f>IFERROR(VLOOKUP("2-"&amp;Presupuestos[[#This Row],[ID DOCUMENTO]],BD_Pagos[],8,0),"")</f>
        <v/>
      </c>
      <c r="AU816" s="17">
        <f>IFERROR(VLOOKUP("2-"&amp;Presupuestos[[#This Row],[ID DOCUMENTO]],BD_Pagos[],9,0),"")</f>
        <v>0</v>
      </c>
      <c r="AV816" s="20">
        <f>IF(IFERROR(VLOOKUP("2-"&amp;Presupuestos[[#This Row],[ID DOCUMENTO]],BD_Pagos[],10,0),0)&gt;Presupuestos[[#This Row],[TOTAL SOLES]],Presupuestos[[#This Row],[TOTAL SOLES]],IFERROR(VLOOKUP("2-"&amp;Presupuestos[[#This Row],[ID DOCUMENTO]],BD_Pagos[],10,0),0))</f>
        <v>0</v>
      </c>
      <c r="AW816" s="7"/>
      <c r="AX816" s="16"/>
      <c r="AY816" s="17"/>
      <c r="AZ816" s="20"/>
      <c r="BA816" s="7"/>
      <c r="BB816" s="16"/>
      <c r="BC816" s="17"/>
      <c r="BD816" s="20"/>
      <c r="BE816" s="7">
        <f>IFERROR(VLOOKUP("5-"&amp;Presupuestos[[#This Row],[ID DOCUMENTO]],BD_Pagos[],7,0),"")</f>
        <v>0</v>
      </c>
      <c r="BF816" s="17">
        <f>IFERROR(VLOOKUP("5-"&amp;Presupuestos[[#This Row],[ID DOCUMENTO]],BD_Pagos[],9,0),"")</f>
        <v>0</v>
      </c>
      <c r="BG816" s="20">
        <f>IF(IFERROR(VLOOKUP("5-"&amp;Presupuestos[[#This Row],[ID DOCUMENTO]],BD_Pagos[],10,0),0)&gt;Presupuestos[[#This Row],[TOTAL SOLES]],Presupuestos[[#This Row],[TOTAL SOLES]],IFERROR(VLOOKUP("5-"&amp;Presupuestos[[#This Row],[ID DOCUMENTO]],BD_Pagos[],10,0),0))</f>
        <v>0</v>
      </c>
      <c r="BH816" s="7">
        <f>IFERROR(VLOOKUP("1-Detraccion"&amp;Presupuestos[[#This Row],[ID DOCUMENTO]],BD_Pagos[],2,0),"")</f>
        <v>0</v>
      </c>
      <c r="BI816" s="3" t="str">
        <f>IFERROR(VLOOKUP("1-Detraccion"&amp;Presupuestos[[#This Row],[ID DOCUMENTO]],BD_Pagos[],3,0),"")</f>
        <v/>
      </c>
      <c r="BJ816" s="3">
        <f>IFERROR(VLOOKUP("1-Detraccion"&amp;Presupuestos[[#This Row],[ID DOCUMENTO]],BD_Pagos[],4,0),"")</f>
        <v>0</v>
      </c>
      <c r="BK816" s="6">
        <f>IF(IFERROR(VLOOKUP("1-Detraccion"&amp;Presupuestos[[#This Row],[ID DOCUMENTO]],BD_Pagos[],5,0),0)&gt;Presupuestos[[#This Row],[TOTAL SOLES]],Presupuestos[[#This Row],[TOTAL SOLES]],IFERROR(VLOOKUP("1-Detraccion"&amp;Presupuestos[[#This Row],[ID DOCUMENTO]],BD_Pagos[],5,0),0))</f>
        <v>0</v>
      </c>
      <c r="BL816" s="6">
        <f>IF(IFERROR(VLOOKUP("1-Detraccion"&amp;Presupuestos[[#This Row],[ID DOCUMENTO]],BD_Pagos[],6,0),0)&gt;Presupuestos[[#This Row],[TOTAL SOLES]],Presupuestos[[#This Row],[TOTAL SOLES]],IFERROR(VLOOKUP("1-Detraccion"&amp;Presupuestos[[#This Row],[ID DOCUMENTO]],BD_Pagos[],6,0),0))</f>
        <v>0</v>
      </c>
      <c r="BM816" s="37"/>
      <c r="BN816" s="3"/>
      <c r="BO816" s="3"/>
      <c r="BP816" s="6"/>
      <c r="BQ81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0.1</v>
      </c>
      <c r="BR816" s="23" t="str">
        <f>IF(Presupuestos[[#This Row],[SALDO ME-MN]]&gt;0,"PENDIENTE","CANCELADO")</f>
        <v>PENDIENTE</v>
      </c>
      <c r="BS816" s="23" t="str">
        <f>IF(COUNTIFS($U$4:$U815,Presupuestos[[#This Row],[ID DOCUMENTO]])&gt;=1,IF(B815=Presupuestos[[#This Row],[ID]],"OK","DOC. DUPLICADO"),"OK")</f>
        <v>OK</v>
      </c>
    </row>
    <row r="817" spans="2:71" ht="24" x14ac:dyDescent="0.25">
      <c r="B817" s="34">
        <f>IF(Presupuestos[[#This Row],[ID DOCUMENTO]]=U816,B816,IF(B816="ID",1,B816+1))</f>
        <v>788</v>
      </c>
      <c r="C817" s="2">
        <v>45869</v>
      </c>
      <c r="D817" s="2">
        <v>45869</v>
      </c>
      <c r="E817" s="3" t="s">
        <v>1072</v>
      </c>
      <c r="F817" s="25" t="s">
        <v>43</v>
      </c>
      <c r="G817" s="25" t="s">
        <v>155</v>
      </c>
      <c r="H817" s="25" t="s">
        <v>321</v>
      </c>
      <c r="I817" s="36" t="str">
        <f>IFERROR(VLOOKUP(Presupuestos[[#This Row],[AREA]]&amp;Presupuestos[[#This Row],[CONCEPTO]]&amp;Presupuestos[[#This Row],[DESCRIPCION]],Tabla28[[Columna1]:[CÓDIGO NUEVO]],2,0),"")</f>
        <v>P0404005</v>
      </c>
      <c r="J817" s="3" t="s">
        <v>666</v>
      </c>
      <c r="K817" s="3" t="s">
        <v>666</v>
      </c>
      <c r="L817" s="3" t="s">
        <v>666</v>
      </c>
      <c r="M817" s="31" t="s">
        <v>1877</v>
      </c>
      <c r="N817" s="3"/>
      <c r="O817" s="3" t="s">
        <v>315</v>
      </c>
      <c r="P817" s="3" t="s">
        <v>147</v>
      </c>
      <c r="Q817" s="3" t="str">
        <f>IFERROR(VLOOKUP(Presupuestos[[#This Row],[CLASIFICACIÓN (N)]],Tabla17[],2,0),"")</f>
        <v>Gastos financieros</v>
      </c>
      <c r="R817" s="3" t="str">
        <f>IFERROR(VLOOKUP(Presupuestos[[#This Row],[CLASIFICACIÓN (N)]],Tabla17[],3,0),"")</f>
        <v>Operativo</v>
      </c>
      <c r="S817" s="3" t="s">
        <v>16</v>
      </c>
      <c r="T817" s="3" t="str">
        <f>IFERROR(VLOOKUP(Presupuestos[[#This Row],[ALMACEN]],Tabla5[],2,0),"")</f>
        <v>Arequipa</v>
      </c>
      <c r="U817" s="19" t="str">
        <f>IFERROR(VLOOKUP(Presupuestos[[#This Row],[TIPO DE DOCUMENTO]],Tipo_Documento[],2,0)&amp;Presupuestos[[#This Row],[SERIE]]&amp;Presupuestos[[#This Row],[NUMERO]]&amp;Presupuestos[[#This Row],[RUC]],"")</f>
        <v>00BCPS208711111111</v>
      </c>
      <c r="V817" s="3" t="s">
        <v>112</v>
      </c>
      <c r="W817" s="7">
        <v>45869</v>
      </c>
      <c r="X817" s="7">
        <v>45869</v>
      </c>
      <c r="Y817" s="3" t="s">
        <v>1878</v>
      </c>
      <c r="Z817" s="3">
        <v>2087</v>
      </c>
      <c r="AA817" s="3">
        <f>IFERROR(VLOOKUP(Presupuestos[[#This Row],[RAZON SOCIAL]],CHOOSE({1,2},Clientes_Proveedores[Razon Social],Clientes_Proveedores[Ruc / Dni]),2,0),"-")</f>
        <v>11111111</v>
      </c>
      <c r="AB817" s="31" t="s">
        <v>916</v>
      </c>
      <c r="AC817" s="3" t="s">
        <v>670</v>
      </c>
      <c r="AD817" s="5"/>
      <c r="AE817" s="6">
        <v>6.2</v>
      </c>
      <c r="AF817" s="6">
        <f>Presupuestos[[#This Row],[BASE]]*Presupuestos[[#This Row],[% IGV]]</f>
        <v>0</v>
      </c>
      <c r="AG817" s="22">
        <f>ROUND(SUM(Presupuestos[[#This Row],[BASE]:[IGV]]),2)</f>
        <v>6.2</v>
      </c>
      <c r="AH817" s="9" t="str">
        <f>IF(Presupuestos[[#This Row],[MONEDA]]="USD",VLOOKUP(Presupuestos[[#This Row],[FECHA DE EMISION]],Tipo_Cambio[],3,0),"")</f>
        <v/>
      </c>
      <c r="AI817" s="22">
        <f>IFERROR(ROUND(IF(Presupuestos[[#This Row],[MONEDA]]="PEN",Presupuestos[[#This Row],[TOTAL]],Presupuestos[[#This Row],[TOTAL]]*Presupuestos[[#This Row],[TIPO DE CAMBIO]]),2),"")</f>
        <v>6.2</v>
      </c>
      <c r="AJ817" s="5"/>
      <c r="AK817" s="33" t="s">
        <v>671</v>
      </c>
      <c r="AL817" s="5" t="s">
        <v>680</v>
      </c>
      <c r="AM817" s="23" t="s">
        <v>671</v>
      </c>
      <c r="AN817" s="23" t="s">
        <v>671</v>
      </c>
      <c r="AO817" s="7">
        <f>IFERROR(VLOOKUP("1-"&amp;Presupuestos[[#This Row],[ID DOCUMENTO]],BD_Pagos[],7,0),"")</f>
        <v>45869</v>
      </c>
      <c r="AP817" s="16" t="str">
        <f>IFERROR(VLOOKUP("1-"&amp;Presupuestos[[#This Row],[ID DOCUMENTO]],BD_Pagos[],8,0),"")</f>
        <v>B-BCP - Soles</v>
      </c>
      <c r="AQ817" s="17">
        <f>IFERROR(VLOOKUP("1-"&amp;Presupuestos[[#This Row],[ID DOCUMENTO]],BD_Pagos[],9,0),"")</f>
        <v>0</v>
      </c>
      <c r="AR817" s="54"/>
      <c r="AS817" s="7">
        <f>IFERROR(VLOOKUP("2-"&amp;Presupuestos[[#This Row],[ID DOCUMENTO]],BD_Pagos[],7,0),"")</f>
        <v>0</v>
      </c>
      <c r="AT817" s="16" t="str">
        <f>IFERROR(VLOOKUP("2-"&amp;Presupuestos[[#This Row],[ID DOCUMENTO]],BD_Pagos[],8,0),"")</f>
        <v/>
      </c>
      <c r="AU817" s="17">
        <f>IFERROR(VLOOKUP("2-"&amp;Presupuestos[[#This Row],[ID DOCUMENTO]],BD_Pagos[],9,0),"")</f>
        <v>0</v>
      </c>
      <c r="AV817" s="20">
        <f>IF(IFERROR(VLOOKUP("2-"&amp;Presupuestos[[#This Row],[ID DOCUMENTO]],BD_Pagos[],10,0),0)&gt;Presupuestos[[#This Row],[TOTAL SOLES]],Presupuestos[[#This Row],[TOTAL SOLES]],IFERROR(VLOOKUP("2-"&amp;Presupuestos[[#This Row],[ID DOCUMENTO]],BD_Pagos[],10,0),0))</f>
        <v>0</v>
      </c>
      <c r="AW817" s="7"/>
      <c r="AX817" s="16"/>
      <c r="AY817" s="17"/>
      <c r="AZ817" s="20"/>
      <c r="BA817" s="7"/>
      <c r="BB817" s="16"/>
      <c r="BC817" s="17"/>
      <c r="BD817" s="20"/>
      <c r="BE817" s="7">
        <f>IFERROR(VLOOKUP("5-"&amp;Presupuestos[[#This Row],[ID DOCUMENTO]],BD_Pagos[],7,0),"")</f>
        <v>0</v>
      </c>
      <c r="BF817" s="17">
        <f>IFERROR(VLOOKUP("5-"&amp;Presupuestos[[#This Row],[ID DOCUMENTO]],BD_Pagos[],9,0),"")</f>
        <v>0</v>
      </c>
      <c r="BG817" s="20">
        <f>IF(IFERROR(VLOOKUP("5-"&amp;Presupuestos[[#This Row],[ID DOCUMENTO]],BD_Pagos[],10,0),0)&gt;Presupuestos[[#This Row],[TOTAL SOLES]],Presupuestos[[#This Row],[TOTAL SOLES]],IFERROR(VLOOKUP("5-"&amp;Presupuestos[[#This Row],[ID DOCUMENTO]],BD_Pagos[],10,0),0))</f>
        <v>0</v>
      </c>
      <c r="BH817" s="7">
        <f>IFERROR(VLOOKUP("1-Detraccion"&amp;Presupuestos[[#This Row],[ID DOCUMENTO]],BD_Pagos[],2,0),"")</f>
        <v>0</v>
      </c>
      <c r="BI817" s="3" t="str">
        <f>IFERROR(VLOOKUP("1-Detraccion"&amp;Presupuestos[[#This Row],[ID DOCUMENTO]],BD_Pagos[],3,0),"")</f>
        <v/>
      </c>
      <c r="BJ817" s="3">
        <f>IFERROR(VLOOKUP("1-Detraccion"&amp;Presupuestos[[#This Row],[ID DOCUMENTO]],BD_Pagos[],4,0),"")</f>
        <v>0</v>
      </c>
      <c r="BK817" s="6">
        <f>IF(IFERROR(VLOOKUP("1-Detraccion"&amp;Presupuestos[[#This Row],[ID DOCUMENTO]],BD_Pagos[],5,0),0)&gt;Presupuestos[[#This Row],[TOTAL SOLES]],Presupuestos[[#This Row],[TOTAL SOLES]],IFERROR(VLOOKUP("1-Detraccion"&amp;Presupuestos[[#This Row],[ID DOCUMENTO]],BD_Pagos[],5,0),0))</f>
        <v>0</v>
      </c>
      <c r="BL817" s="6">
        <f>IF(IFERROR(VLOOKUP("1-Detraccion"&amp;Presupuestos[[#This Row],[ID DOCUMENTO]],BD_Pagos[],6,0),0)&gt;Presupuestos[[#This Row],[TOTAL SOLES]],Presupuestos[[#This Row],[TOTAL SOLES]],IFERROR(VLOOKUP("1-Detraccion"&amp;Presupuestos[[#This Row],[ID DOCUMENTO]],BD_Pagos[],6,0),0))</f>
        <v>0</v>
      </c>
      <c r="BM817" s="37"/>
      <c r="BN817" s="3"/>
      <c r="BO817" s="3"/>
      <c r="BP817" s="6"/>
      <c r="BQ81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6.2</v>
      </c>
      <c r="BR817" s="23" t="str">
        <f>IF(Presupuestos[[#This Row],[SALDO ME-MN]]&gt;0,"PENDIENTE","CANCELADO")</f>
        <v>PENDIENTE</v>
      </c>
      <c r="BS817" s="23" t="str">
        <f>IF(COUNTIFS($U$4:$U816,Presupuestos[[#This Row],[ID DOCUMENTO]])&gt;=1,IF(B816=Presupuestos[[#This Row],[ID]],"OK","DOC. DUPLICADO"),"OK")</f>
        <v>OK</v>
      </c>
    </row>
    <row r="818" spans="2:71" ht="24" x14ac:dyDescent="0.25">
      <c r="B818" s="34">
        <f>IF(Presupuestos[[#This Row],[ID DOCUMENTO]]=U817,B817,IF(B817="ID",1,B817+1))</f>
        <v>789</v>
      </c>
      <c r="C818" s="2">
        <v>45848</v>
      </c>
      <c r="D818" s="2">
        <v>45848</v>
      </c>
      <c r="E818" s="3" t="s">
        <v>874</v>
      </c>
      <c r="F818" s="25" t="s">
        <v>35</v>
      </c>
      <c r="G818" s="25" t="s">
        <v>51</v>
      </c>
      <c r="H818" s="25" t="s">
        <v>24</v>
      </c>
      <c r="I818" s="36" t="str">
        <f>IFERROR(VLOOKUP(Presupuestos[[#This Row],[AREA]]&amp;Presupuestos[[#This Row],[CONCEPTO]]&amp;Presupuestos[[#This Row],[DESCRIPCION]],Tabla28[[Columna1]:[CÓDIGO NUEVO]],2,0),"")</f>
        <v>P0315001</v>
      </c>
      <c r="J818" s="3" t="s">
        <v>666</v>
      </c>
      <c r="K818" s="3" t="s">
        <v>666</v>
      </c>
      <c r="L818" s="3" t="s">
        <v>666</v>
      </c>
      <c r="M818" s="31" t="s">
        <v>1879</v>
      </c>
      <c r="N818" s="3"/>
      <c r="O818" s="3" t="s">
        <v>300</v>
      </c>
      <c r="P818" s="3" t="s">
        <v>142</v>
      </c>
      <c r="Q818" s="3" t="str">
        <f>IFERROR(VLOOKUP(Presupuestos[[#This Row],[CLASIFICACIÓN (N)]],Tabla17[],2,0),"")</f>
        <v>Gastos no operativos</v>
      </c>
      <c r="R818" s="3" t="str">
        <f>IFERROR(VLOOKUP(Presupuestos[[#This Row],[CLASIFICACIÓN (N)]],Tabla17[],3,0),"")</f>
        <v>Operativo</v>
      </c>
      <c r="S818" s="3" t="s">
        <v>16</v>
      </c>
      <c r="T818" s="3" t="str">
        <f>IFERROR(VLOOKUP(Presupuestos[[#This Row],[ALMACEN]],Tabla5[],2,0),"")</f>
        <v>Arequipa</v>
      </c>
      <c r="U818" s="19" t="str">
        <f>IFERROR(VLOOKUP(Presupuestos[[#This Row],[TIPO DE DOCUMENTO]],Tipo_Documento[],2,0)&amp;Presupuestos[[#This Row],[SERIE]]&amp;Presupuestos[[#This Row],[NUMERO]]&amp;Presupuestos[[#This Row],[RUC]],"")</f>
        <v>LIQOPE13011111111</v>
      </c>
      <c r="V818" s="3" t="s">
        <v>175</v>
      </c>
      <c r="W818" s="7">
        <v>45848</v>
      </c>
      <c r="X818" s="7">
        <v>45848</v>
      </c>
      <c r="Y818" s="3" t="s">
        <v>36</v>
      </c>
      <c r="Z818" s="3">
        <v>130</v>
      </c>
      <c r="AA818" s="3">
        <f>IFERROR(VLOOKUP(Presupuestos[[#This Row],[RAZON SOCIAL]],CHOOSE({1,2},Clientes_Proveedores[Razon Social],Clientes_Proveedores[Ruc / Dni]),2,0),"-")</f>
        <v>11111111</v>
      </c>
      <c r="AB818" s="31" t="s">
        <v>916</v>
      </c>
      <c r="AC818" s="3" t="s">
        <v>670</v>
      </c>
      <c r="AD818" s="5"/>
      <c r="AE818" s="6">
        <v>50</v>
      </c>
      <c r="AF818" s="6">
        <f>Presupuestos[[#This Row],[BASE]]*Presupuestos[[#This Row],[% IGV]]</f>
        <v>0</v>
      </c>
      <c r="AG818" s="22">
        <f>ROUND(SUM(Presupuestos[[#This Row],[BASE]:[IGV]]),2)</f>
        <v>50</v>
      </c>
      <c r="AH818" s="9" t="str">
        <f>IF(Presupuestos[[#This Row],[MONEDA]]="USD",VLOOKUP(Presupuestos[[#This Row],[FECHA DE EMISION]],Tipo_Cambio[],3,0),"")</f>
        <v/>
      </c>
      <c r="AI818" s="22">
        <f>IFERROR(ROUND(IF(Presupuestos[[#This Row],[MONEDA]]="PEN",Presupuestos[[#This Row],[TOTAL]],Presupuestos[[#This Row],[TOTAL]]*Presupuestos[[#This Row],[TIPO DE CAMBIO]]),2),"")</f>
        <v>50</v>
      </c>
      <c r="AJ818" s="5"/>
      <c r="AK818" s="33" t="s">
        <v>671</v>
      </c>
      <c r="AL818" s="5" t="s">
        <v>742</v>
      </c>
      <c r="AM818" s="23" t="s">
        <v>671</v>
      </c>
      <c r="AN818" s="23" t="s">
        <v>671</v>
      </c>
      <c r="AO818" s="7">
        <f>IFERROR(VLOOKUP("1-"&amp;Presupuestos[[#This Row],[ID DOCUMENTO]],BD_Pagos[],7,0),"")</f>
        <v>0</v>
      </c>
      <c r="AP818" s="16" t="str">
        <f>IFERROR(VLOOKUP("1-"&amp;Presupuestos[[#This Row],[ID DOCUMENTO]],BD_Pagos[],8,0),"")</f>
        <v/>
      </c>
      <c r="AQ818" s="17" t="str">
        <f>IFERROR(VLOOKUP("1-"&amp;Presupuestos[[#This Row],[ID DOCUMENTO]],BD_Pagos[],9,0),"")</f>
        <v/>
      </c>
      <c r="AR818" s="54"/>
      <c r="AS818" s="7">
        <f>IFERROR(VLOOKUP("2-"&amp;Presupuestos[[#This Row],[ID DOCUMENTO]],BD_Pagos[],7,0),"")</f>
        <v>0</v>
      </c>
      <c r="AT818" s="16" t="str">
        <f>IFERROR(VLOOKUP("2-"&amp;Presupuestos[[#This Row],[ID DOCUMENTO]],BD_Pagos[],8,0),"")</f>
        <v/>
      </c>
      <c r="AU818" s="17">
        <f>IFERROR(VLOOKUP("2-"&amp;Presupuestos[[#This Row],[ID DOCUMENTO]],BD_Pagos[],9,0),"")</f>
        <v>0</v>
      </c>
      <c r="AV818" s="20">
        <f>IF(IFERROR(VLOOKUP("2-"&amp;Presupuestos[[#This Row],[ID DOCUMENTO]],BD_Pagos[],10,0),0)&gt;Presupuestos[[#This Row],[TOTAL SOLES]],Presupuestos[[#This Row],[TOTAL SOLES]],IFERROR(VLOOKUP("2-"&amp;Presupuestos[[#This Row],[ID DOCUMENTO]],BD_Pagos[],10,0),0))</f>
        <v>0</v>
      </c>
      <c r="AW818" s="7"/>
      <c r="AX818" s="16"/>
      <c r="AY818" s="17"/>
      <c r="AZ818" s="20"/>
      <c r="BA818" s="7"/>
      <c r="BB818" s="16"/>
      <c r="BC818" s="17"/>
      <c r="BD818" s="20"/>
      <c r="BE818" s="7">
        <f>IFERROR(VLOOKUP("5-"&amp;Presupuestos[[#This Row],[ID DOCUMENTO]],BD_Pagos[],7,0),"")</f>
        <v>0</v>
      </c>
      <c r="BF818" s="17">
        <f>IFERROR(VLOOKUP("5-"&amp;Presupuestos[[#This Row],[ID DOCUMENTO]],BD_Pagos[],9,0),"")</f>
        <v>0</v>
      </c>
      <c r="BG818" s="20">
        <f>IF(IFERROR(VLOOKUP("5-"&amp;Presupuestos[[#This Row],[ID DOCUMENTO]],BD_Pagos[],10,0),0)&gt;Presupuestos[[#This Row],[TOTAL SOLES]],Presupuestos[[#This Row],[TOTAL SOLES]],IFERROR(VLOOKUP("5-"&amp;Presupuestos[[#This Row],[ID DOCUMENTO]],BD_Pagos[],10,0),0))</f>
        <v>0</v>
      </c>
      <c r="BH818" s="7">
        <f>IFERROR(VLOOKUP("1-Detraccion"&amp;Presupuestos[[#This Row],[ID DOCUMENTO]],BD_Pagos[],2,0),"")</f>
        <v>0</v>
      </c>
      <c r="BI818" s="3" t="str">
        <f>IFERROR(VLOOKUP("1-Detraccion"&amp;Presupuestos[[#This Row],[ID DOCUMENTO]],BD_Pagos[],3,0),"")</f>
        <v/>
      </c>
      <c r="BJ818" s="3">
        <f>IFERROR(VLOOKUP("1-Detraccion"&amp;Presupuestos[[#This Row],[ID DOCUMENTO]],BD_Pagos[],4,0),"")</f>
        <v>0</v>
      </c>
      <c r="BK818" s="6">
        <f>IF(IFERROR(VLOOKUP("1-Detraccion"&amp;Presupuestos[[#This Row],[ID DOCUMENTO]],BD_Pagos[],5,0),0)&gt;Presupuestos[[#This Row],[TOTAL SOLES]],Presupuestos[[#This Row],[TOTAL SOLES]],IFERROR(VLOOKUP("1-Detraccion"&amp;Presupuestos[[#This Row],[ID DOCUMENTO]],BD_Pagos[],5,0),0))</f>
        <v>0</v>
      </c>
      <c r="BL818" s="6">
        <f>IF(IFERROR(VLOOKUP("1-Detraccion"&amp;Presupuestos[[#This Row],[ID DOCUMENTO]],BD_Pagos[],6,0),0)&gt;Presupuestos[[#This Row],[TOTAL SOLES]],Presupuestos[[#This Row],[TOTAL SOLES]],IFERROR(VLOOKUP("1-Detraccion"&amp;Presupuestos[[#This Row],[ID DOCUMENTO]],BD_Pagos[],6,0),0))</f>
        <v>0</v>
      </c>
      <c r="BM818" s="37"/>
      <c r="BN818" s="3"/>
      <c r="BO818" s="3"/>
      <c r="BP818" s="6"/>
      <c r="BQ81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v>
      </c>
      <c r="BR818" s="23" t="str">
        <f>IF(Presupuestos[[#This Row],[SALDO ME-MN]]&gt;0,"PENDIENTE","CANCELADO")</f>
        <v>PENDIENTE</v>
      </c>
      <c r="BS818" s="23" t="str">
        <f>IF(COUNTIFS($U$4:$U817,Presupuestos[[#This Row],[ID DOCUMENTO]])&gt;=1,IF(B817=Presupuestos[[#This Row],[ID]],"OK","DOC. DUPLICADO"),"OK")</f>
        <v>OK</v>
      </c>
    </row>
    <row r="819" spans="2:71" ht="60" x14ac:dyDescent="0.25">
      <c r="B819" s="34">
        <f>IF(Presupuestos[[#This Row],[ID DOCUMENTO]]=U818,B818,IF(B818="ID",1,B818+1))</f>
        <v>790</v>
      </c>
      <c r="C819" s="2">
        <v>45840</v>
      </c>
      <c r="D819" s="2">
        <v>45840</v>
      </c>
      <c r="E819" s="3" t="s">
        <v>1880</v>
      </c>
      <c r="F819" s="25" t="s">
        <v>54</v>
      </c>
      <c r="G819" s="25" t="s">
        <v>51</v>
      </c>
      <c r="H819" s="25" t="s">
        <v>24</v>
      </c>
      <c r="I819" s="36" t="str">
        <f>IFERROR(VLOOKUP(Presupuestos[[#This Row],[AREA]]&amp;Presupuestos[[#This Row],[CONCEPTO]]&amp;Presupuestos[[#This Row],[DESCRIPCION]],Tabla28[[Columna1]:[CÓDIGO NUEVO]],2,0),"")</f>
        <v>P0607001</v>
      </c>
      <c r="J819" s="3" t="s">
        <v>666</v>
      </c>
      <c r="K819" s="3" t="s">
        <v>666</v>
      </c>
      <c r="L819" s="3" t="s">
        <v>666</v>
      </c>
      <c r="M819" s="31" t="s">
        <v>1881</v>
      </c>
      <c r="N819" s="3"/>
      <c r="O819" s="3" t="s">
        <v>315</v>
      </c>
      <c r="P819" s="3" t="s">
        <v>127</v>
      </c>
      <c r="Q819" s="3" t="str">
        <f>IFERROR(VLOOKUP(Presupuestos[[#This Row],[CLASIFICACIÓN (N)]],Tabla17[],2,0),"")</f>
        <v>Gastos operativos</v>
      </c>
      <c r="R819" s="3" t="str">
        <f>IFERROR(VLOOKUP(Presupuestos[[#This Row],[CLASIFICACIÓN (N)]],Tabla17[],3,0),"")</f>
        <v>Operativo</v>
      </c>
      <c r="S819" s="3" t="s">
        <v>16</v>
      </c>
      <c r="T819" s="3" t="str">
        <f>IFERROR(VLOOKUP(Presupuestos[[#This Row],[ALMACEN]],Tabla5[],2,0),"")</f>
        <v>Arequipa</v>
      </c>
      <c r="U819" s="19" t="str">
        <f>IFERROR(VLOOKUP(Presupuestos[[#This Row],[TIPO DE DOCUMENTO]],Tipo_Documento[],2,0)&amp;Presupuestos[[#This Row],[SERIE]]&amp;Presupuestos[[#This Row],[NUMERO]]&amp;Presupuestos[[#This Row],[RUC]],"")</f>
        <v>01FA551250320508565934</v>
      </c>
      <c r="V819" s="3" t="s">
        <v>120</v>
      </c>
      <c r="W819" s="7">
        <v>45848</v>
      </c>
      <c r="X819" s="7">
        <v>45848</v>
      </c>
      <c r="Y819" s="3" t="s">
        <v>1882</v>
      </c>
      <c r="Z819" s="3">
        <v>12503</v>
      </c>
      <c r="AA819" s="3">
        <f>IFERROR(VLOOKUP(Presupuestos[[#This Row],[RAZON SOCIAL]],CHOOSE({1,2},Clientes_Proveedores[Razon Social],Clientes_Proveedores[Ruc / Dni]),2,0),"-")</f>
        <v>20508565934</v>
      </c>
      <c r="AB819" s="31" t="s">
        <v>701</v>
      </c>
      <c r="AC819" s="3" t="s">
        <v>670</v>
      </c>
      <c r="AD819" s="5">
        <v>0.18</v>
      </c>
      <c r="AE819" s="6">
        <v>53.9</v>
      </c>
      <c r="AF819" s="6">
        <f>Presupuestos[[#This Row],[BASE]]*Presupuestos[[#This Row],[% IGV]]</f>
        <v>9.702</v>
      </c>
      <c r="AG819" s="22">
        <f>ROUND(SUM(Presupuestos[[#This Row],[BASE]:[IGV]]),2)</f>
        <v>63.6</v>
      </c>
      <c r="AH819" s="9" t="str">
        <f>IF(Presupuestos[[#This Row],[MONEDA]]="USD",VLOOKUP(Presupuestos[[#This Row],[FECHA DE EMISION]],Tipo_Cambio[],3,0),"")</f>
        <v/>
      </c>
      <c r="AI819" s="22">
        <f>IFERROR(ROUND(IF(Presupuestos[[#This Row],[MONEDA]]="PEN",Presupuestos[[#This Row],[TOTAL]],Presupuestos[[#This Row],[TOTAL]]*Presupuestos[[#This Row],[TIPO DE CAMBIO]]),2),"")</f>
        <v>63.6</v>
      </c>
      <c r="AJ819" s="5"/>
      <c r="AK819" s="33"/>
      <c r="AL819" s="5" t="s">
        <v>672</v>
      </c>
      <c r="AM819" s="23"/>
      <c r="AN819" s="23"/>
      <c r="AO819" s="7" t="str">
        <f>IFERROR(VLOOKUP("1-"&amp;Presupuestos[[#This Row],[ID DOCUMENTO]],BD_Pagos[],7,0),"")</f>
        <v/>
      </c>
      <c r="AP819" s="16" t="str">
        <f>IFERROR(VLOOKUP("1-"&amp;Presupuestos[[#This Row],[ID DOCUMENTO]],BD_Pagos[],8,0),"")</f>
        <v/>
      </c>
      <c r="AQ819" s="17" t="str">
        <f>IFERROR(VLOOKUP("1-"&amp;Presupuestos[[#This Row],[ID DOCUMENTO]],BD_Pagos[],9,0),"")</f>
        <v/>
      </c>
      <c r="AR819" s="54"/>
      <c r="AS819" s="7" t="str">
        <f>IFERROR(VLOOKUP("2-"&amp;Presupuestos[[#This Row],[ID DOCUMENTO]],BD_Pagos[],7,0),"")</f>
        <v/>
      </c>
      <c r="AT819" s="16" t="str">
        <f>IFERROR(VLOOKUP("2-"&amp;Presupuestos[[#This Row],[ID DOCUMENTO]],BD_Pagos[],8,0),"")</f>
        <v/>
      </c>
      <c r="AU819" s="17" t="str">
        <f>IFERROR(VLOOKUP("2-"&amp;Presupuestos[[#This Row],[ID DOCUMENTO]],BD_Pagos[],9,0),"")</f>
        <v/>
      </c>
      <c r="AV819" s="20">
        <f>IF(IFERROR(VLOOKUP("2-"&amp;Presupuestos[[#This Row],[ID DOCUMENTO]],BD_Pagos[],10,0),0)&gt;Presupuestos[[#This Row],[TOTAL SOLES]],Presupuestos[[#This Row],[TOTAL SOLES]],IFERROR(VLOOKUP("2-"&amp;Presupuestos[[#This Row],[ID DOCUMENTO]],BD_Pagos[],10,0),0))</f>
        <v>0</v>
      </c>
      <c r="AW819" s="7"/>
      <c r="AX819" s="16"/>
      <c r="AY819" s="17"/>
      <c r="AZ819" s="20"/>
      <c r="BA819" s="7"/>
      <c r="BB819" s="16"/>
      <c r="BC819" s="17"/>
      <c r="BD819" s="20"/>
      <c r="BE819" s="7" t="str">
        <f>IFERROR(VLOOKUP("5-"&amp;Presupuestos[[#This Row],[ID DOCUMENTO]],BD_Pagos[],7,0),"")</f>
        <v/>
      </c>
      <c r="BF819" s="17" t="str">
        <f>IFERROR(VLOOKUP("5-"&amp;Presupuestos[[#This Row],[ID DOCUMENTO]],BD_Pagos[],9,0),"")</f>
        <v/>
      </c>
      <c r="BG819" s="20">
        <f>IF(IFERROR(VLOOKUP("5-"&amp;Presupuestos[[#This Row],[ID DOCUMENTO]],BD_Pagos[],10,0),0)&gt;Presupuestos[[#This Row],[TOTAL SOLES]],Presupuestos[[#This Row],[TOTAL SOLES]],IFERROR(VLOOKUP("5-"&amp;Presupuestos[[#This Row],[ID DOCUMENTO]],BD_Pagos[],10,0),0))</f>
        <v>0</v>
      </c>
      <c r="BH819" s="7" t="str">
        <f>IFERROR(VLOOKUP("1-Detraccion"&amp;Presupuestos[[#This Row],[ID DOCUMENTO]],BD_Pagos[],2,0),"")</f>
        <v/>
      </c>
      <c r="BI819" s="3" t="str">
        <f>IFERROR(VLOOKUP("1-Detraccion"&amp;Presupuestos[[#This Row],[ID DOCUMENTO]],BD_Pagos[],3,0),"")</f>
        <v/>
      </c>
      <c r="BJ819" s="3" t="str">
        <f>IFERROR(VLOOKUP("1-Detraccion"&amp;Presupuestos[[#This Row],[ID DOCUMENTO]],BD_Pagos[],4,0),"")</f>
        <v/>
      </c>
      <c r="BK819" s="6">
        <f>IF(IFERROR(VLOOKUP("1-Detraccion"&amp;Presupuestos[[#This Row],[ID DOCUMENTO]],BD_Pagos[],5,0),0)&gt;Presupuestos[[#This Row],[TOTAL SOLES]],Presupuestos[[#This Row],[TOTAL SOLES]],IFERROR(VLOOKUP("1-Detraccion"&amp;Presupuestos[[#This Row],[ID DOCUMENTO]],BD_Pagos[],5,0),0))</f>
        <v>0</v>
      </c>
      <c r="BL819" s="6">
        <f>IF(IFERROR(VLOOKUP("1-Detraccion"&amp;Presupuestos[[#This Row],[ID DOCUMENTO]],BD_Pagos[],6,0),0)&gt;Presupuestos[[#This Row],[TOTAL SOLES]],Presupuestos[[#This Row],[TOTAL SOLES]],IFERROR(VLOOKUP("1-Detraccion"&amp;Presupuestos[[#This Row],[ID DOCUMENTO]],BD_Pagos[],6,0),0))</f>
        <v>0</v>
      </c>
      <c r="BM819" s="37"/>
      <c r="BN819" s="3"/>
      <c r="BO819" s="3"/>
      <c r="BP819" s="6"/>
      <c r="BQ81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63.6</v>
      </c>
      <c r="BR819" s="23" t="str">
        <f>IF(Presupuestos[[#This Row],[SALDO ME-MN]]&gt;0,"PENDIENTE","CANCELADO")</f>
        <v>PENDIENTE</v>
      </c>
      <c r="BS819" s="23" t="str">
        <f>IF(COUNTIFS($U$4:$U818,Presupuestos[[#This Row],[ID DOCUMENTO]])&gt;=1,IF(B818=Presupuestos[[#This Row],[ID]],"OK","DOC. DUPLICADO"),"OK")</f>
        <v>OK</v>
      </c>
    </row>
    <row r="820" spans="2:71" ht="24" x14ac:dyDescent="0.25">
      <c r="B820" s="34">
        <f>IF(Presupuestos[[#This Row],[ID DOCUMENTO]]=U819,B819,IF(B819="ID",1,B819+1))</f>
        <v>791</v>
      </c>
      <c r="C820" s="2">
        <v>45840</v>
      </c>
      <c r="D820" s="2">
        <v>45840</v>
      </c>
      <c r="E820" s="3" t="s">
        <v>1880</v>
      </c>
      <c r="F820" s="25" t="s">
        <v>54</v>
      </c>
      <c r="G820" s="25" t="s">
        <v>19</v>
      </c>
      <c r="H820" s="25" t="s">
        <v>20</v>
      </c>
      <c r="I820" s="36" t="str">
        <f>IFERROR(VLOOKUP(Presupuestos[[#This Row],[AREA]]&amp;Presupuestos[[#This Row],[CONCEPTO]]&amp;Presupuestos[[#This Row],[DESCRIPCION]],Tabla28[[Columna1]:[CÓDIGO NUEVO]],2,0),"")</f>
        <v>P0604001</v>
      </c>
      <c r="J820" s="3" t="s">
        <v>666</v>
      </c>
      <c r="K820" s="3" t="s">
        <v>666</v>
      </c>
      <c r="L820" s="3" t="s">
        <v>666</v>
      </c>
      <c r="M820" s="31" t="s">
        <v>1883</v>
      </c>
      <c r="N820" s="3"/>
      <c r="O820" s="3" t="s">
        <v>315</v>
      </c>
      <c r="P820" s="3" t="s">
        <v>127</v>
      </c>
      <c r="Q820" s="3" t="str">
        <f>IFERROR(VLOOKUP(Presupuestos[[#This Row],[CLASIFICACIÓN (N)]],Tabla17[],2,0),"")</f>
        <v>Gastos operativos</v>
      </c>
      <c r="R820" s="3" t="str">
        <f>IFERROR(VLOOKUP(Presupuestos[[#This Row],[CLASIFICACIÓN (N)]],Tabla17[],3,0),"")</f>
        <v>Operativo</v>
      </c>
      <c r="S820" s="3" t="s">
        <v>16</v>
      </c>
      <c r="T820" s="3" t="str">
        <f>IFERROR(VLOOKUP(Presupuestos[[#This Row],[ALMACEN]],Tabla5[],2,0),"")</f>
        <v>Arequipa</v>
      </c>
      <c r="U820" s="19" t="str">
        <f>IFERROR(VLOOKUP(Presupuestos[[#This Row],[TIPO DE DOCUMENTO]],Tipo_Documento[],2,0)&amp;Presupuestos[[#This Row],[SERIE]]&amp;Presupuestos[[#This Row],[NUMERO]]&amp;Presupuestos[[#This Row],[RUC]],"")</f>
        <v>PLM323876390500</v>
      </c>
      <c r="V820" s="3" t="s">
        <v>171</v>
      </c>
      <c r="W820" s="7">
        <v>45840</v>
      </c>
      <c r="X820" s="7">
        <v>45840</v>
      </c>
      <c r="Y820" s="3">
        <v>3</v>
      </c>
      <c r="Z820" s="3">
        <v>238</v>
      </c>
      <c r="AA820" s="3">
        <f>IFERROR(VLOOKUP(Presupuestos[[#This Row],[RAZON SOCIAL]],CHOOSE({1,2},Clientes_Proveedores[Razon Social],Clientes_Proveedores[Ruc / Dni]),2,0),"-")</f>
        <v>76390500</v>
      </c>
      <c r="AB820" s="31" t="s">
        <v>1302</v>
      </c>
      <c r="AC820" s="3" t="s">
        <v>670</v>
      </c>
      <c r="AD820" s="5"/>
      <c r="AE820" s="6">
        <v>21</v>
      </c>
      <c r="AF820" s="6">
        <f>Presupuestos[[#This Row],[BASE]]*Presupuestos[[#This Row],[% IGV]]</f>
        <v>0</v>
      </c>
      <c r="AG820" s="22">
        <f>ROUND(SUM(Presupuestos[[#This Row],[BASE]:[IGV]]),2)</f>
        <v>21</v>
      </c>
      <c r="AH820" s="9" t="str">
        <f>IF(Presupuestos[[#This Row],[MONEDA]]="USD",VLOOKUP(Presupuestos[[#This Row],[FECHA DE EMISION]],Tipo_Cambio[],3,0),"")</f>
        <v/>
      </c>
      <c r="AI820" s="22">
        <f>IFERROR(ROUND(IF(Presupuestos[[#This Row],[MONEDA]]="PEN",Presupuestos[[#This Row],[TOTAL]],Presupuestos[[#This Row],[TOTAL]]*Presupuestos[[#This Row],[TIPO DE CAMBIO]]),2),"")</f>
        <v>21</v>
      </c>
      <c r="AJ820" s="5"/>
      <c r="AK820" s="33"/>
      <c r="AL820" s="5" t="s">
        <v>672</v>
      </c>
      <c r="AM820" s="23"/>
      <c r="AN820" s="23"/>
      <c r="AO820" s="7" t="str">
        <f>IFERROR(VLOOKUP("1-"&amp;Presupuestos[[#This Row],[ID DOCUMENTO]],BD_Pagos[],7,0),"")</f>
        <v/>
      </c>
      <c r="AP820" s="16" t="str">
        <f>IFERROR(VLOOKUP("1-"&amp;Presupuestos[[#This Row],[ID DOCUMENTO]],BD_Pagos[],8,0),"")</f>
        <v/>
      </c>
      <c r="AQ820" s="17" t="str">
        <f>IFERROR(VLOOKUP("1-"&amp;Presupuestos[[#This Row],[ID DOCUMENTO]],BD_Pagos[],9,0),"")</f>
        <v/>
      </c>
      <c r="AR820" s="54"/>
      <c r="AS820" s="7" t="str">
        <f>IFERROR(VLOOKUP("2-"&amp;Presupuestos[[#This Row],[ID DOCUMENTO]],BD_Pagos[],7,0),"")</f>
        <v/>
      </c>
      <c r="AT820" s="16" t="str">
        <f>IFERROR(VLOOKUP("2-"&amp;Presupuestos[[#This Row],[ID DOCUMENTO]],BD_Pagos[],8,0),"")</f>
        <v/>
      </c>
      <c r="AU820" s="17" t="str">
        <f>IFERROR(VLOOKUP("2-"&amp;Presupuestos[[#This Row],[ID DOCUMENTO]],BD_Pagos[],9,0),"")</f>
        <v/>
      </c>
      <c r="AV820" s="20">
        <f>IF(IFERROR(VLOOKUP("2-"&amp;Presupuestos[[#This Row],[ID DOCUMENTO]],BD_Pagos[],10,0),0)&gt;Presupuestos[[#This Row],[TOTAL SOLES]],Presupuestos[[#This Row],[TOTAL SOLES]],IFERROR(VLOOKUP("2-"&amp;Presupuestos[[#This Row],[ID DOCUMENTO]],BD_Pagos[],10,0),0))</f>
        <v>0</v>
      </c>
      <c r="AW820" s="7"/>
      <c r="AX820" s="16"/>
      <c r="AY820" s="17"/>
      <c r="AZ820" s="20"/>
      <c r="BA820" s="7"/>
      <c r="BB820" s="16"/>
      <c r="BC820" s="17"/>
      <c r="BD820" s="20"/>
      <c r="BE820" s="7" t="str">
        <f>IFERROR(VLOOKUP("5-"&amp;Presupuestos[[#This Row],[ID DOCUMENTO]],BD_Pagos[],7,0),"")</f>
        <v/>
      </c>
      <c r="BF820" s="17" t="str">
        <f>IFERROR(VLOOKUP("5-"&amp;Presupuestos[[#This Row],[ID DOCUMENTO]],BD_Pagos[],9,0),"")</f>
        <v/>
      </c>
      <c r="BG820" s="20">
        <f>IF(IFERROR(VLOOKUP("5-"&amp;Presupuestos[[#This Row],[ID DOCUMENTO]],BD_Pagos[],10,0),0)&gt;Presupuestos[[#This Row],[TOTAL SOLES]],Presupuestos[[#This Row],[TOTAL SOLES]],IFERROR(VLOOKUP("5-"&amp;Presupuestos[[#This Row],[ID DOCUMENTO]],BD_Pagos[],10,0),0))</f>
        <v>0</v>
      </c>
      <c r="BH820" s="7" t="str">
        <f>IFERROR(VLOOKUP("1-Detraccion"&amp;Presupuestos[[#This Row],[ID DOCUMENTO]],BD_Pagos[],2,0),"")</f>
        <v/>
      </c>
      <c r="BI820" s="3" t="str">
        <f>IFERROR(VLOOKUP("1-Detraccion"&amp;Presupuestos[[#This Row],[ID DOCUMENTO]],BD_Pagos[],3,0),"")</f>
        <v/>
      </c>
      <c r="BJ820" s="3" t="str">
        <f>IFERROR(VLOOKUP("1-Detraccion"&amp;Presupuestos[[#This Row],[ID DOCUMENTO]],BD_Pagos[],4,0),"")</f>
        <v/>
      </c>
      <c r="BK820" s="6">
        <f>IF(IFERROR(VLOOKUP("1-Detraccion"&amp;Presupuestos[[#This Row],[ID DOCUMENTO]],BD_Pagos[],5,0),0)&gt;Presupuestos[[#This Row],[TOTAL SOLES]],Presupuestos[[#This Row],[TOTAL SOLES]],IFERROR(VLOOKUP("1-Detraccion"&amp;Presupuestos[[#This Row],[ID DOCUMENTO]],BD_Pagos[],5,0),0))</f>
        <v>0</v>
      </c>
      <c r="BL820" s="6">
        <f>IF(IFERROR(VLOOKUP("1-Detraccion"&amp;Presupuestos[[#This Row],[ID DOCUMENTO]],BD_Pagos[],6,0),0)&gt;Presupuestos[[#This Row],[TOTAL SOLES]],Presupuestos[[#This Row],[TOTAL SOLES]],IFERROR(VLOOKUP("1-Detraccion"&amp;Presupuestos[[#This Row],[ID DOCUMENTO]],BD_Pagos[],6,0),0))</f>
        <v>0</v>
      </c>
      <c r="BM820" s="37"/>
      <c r="BN820" s="3"/>
      <c r="BO820" s="3"/>
      <c r="BP820" s="6"/>
      <c r="BQ82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21</v>
      </c>
      <c r="BR820" s="23" t="str">
        <f>IF(Presupuestos[[#This Row],[SALDO ME-MN]]&gt;0,"PENDIENTE","CANCELADO")</f>
        <v>PENDIENTE</v>
      </c>
      <c r="BS820" s="23" t="str">
        <f>IF(COUNTIFS($U$4:$U819,Presupuestos[[#This Row],[ID DOCUMENTO]])&gt;=1,IF(B819=Presupuestos[[#This Row],[ID]],"OK","DOC. DUPLICADO"),"OK")</f>
        <v>OK</v>
      </c>
    </row>
    <row r="821" spans="2:71" x14ac:dyDescent="0.25">
      <c r="B821" s="34">
        <f>IF(Presupuestos[[#This Row],[ID DOCUMENTO]]=U820,B820,IF(B820="ID",1,B820+1))</f>
        <v>792</v>
      </c>
      <c r="C821" s="2">
        <v>45841</v>
      </c>
      <c r="D821" s="2">
        <v>45841</v>
      </c>
      <c r="E821" s="3" t="s">
        <v>1880</v>
      </c>
      <c r="F821" s="25" t="s">
        <v>54</v>
      </c>
      <c r="G821" s="25" t="s">
        <v>330</v>
      </c>
      <c r="H821" s="25" t="s">
        <v>422</v>
      </c>
      <c r="I821" s="36" t="str">
        <f>IFERROR(VLOOKUP(Presupuestos[[#This Row],[AREA]]&amp;Presupuestos[[#This Row],[CONCEPTO]]&amp;Presupuestos[[#This Row],[DESCRIPCION]],Tabla28[[Columna1]:[CÓDIGO NUEVO]],2,0),"")</f>
        <v>P0601019</v>
      </c>
      <c r="J821" s="3" t="s">
        <v>1884</v>
      </c>
      <c r="K821" s="3" t="s">
        <v>666</v>
      </c>
      <c r="L821" s="3" t="s">
        <v>666</v>
      </c>
      <c r="M821" s="31" t="s">
        <v>1885</v>
      </c>
      <c r="N821" s="3"/>
      <c r="O821" s="3" t="s">
        <v>315</v>
      </c>
      <c r="P821" s="3" t="s">
        <v>86</v>
      </c>
      <c r="Q821" s="3" t="str">
        <f>IFERROR(VLOOKUP(Presupuestos[[#This Row],[CLASIFICACIÓN (N)]],Tabla17[],2,0),"")</f>
        <v>Costos de ventas</v>
      </c>
      <c r="R821" s="3" t="str">
        <f>IFERROR(VLOOKUP(Presupuestos[[#This Row],[CLASIFICACIÓN (N)]],Tabla17[],3,0),"")</f>
        <v>Operativo</v>
      </c>
      <c r="S821" s="3" t="s">
        <v>16</v>
      </c>
      <c r="T821" s="3" t="str">
        <f>IFERROR(VLOOKUP(Presupuestos[[#This Row],[ALMACEN]],Tabla5[],2,0),"")</f>
        <v>Arequipa</v>
      </c>
      <c r="U821" s="19" t="str">
        <f>IFERROR(VLOOKUP(Presupuestos[[#This Row],[TIPO DE DOCUMENTO]],Tipo_Documento[],2,0)&amp;Presupuestos[[#This Row],[SERIE]]&amp;Presupuestos[[#This Row],[NUMERO]]&amp;Presupuestos[[#This Row],[RUC]],"")</f>
        <v>01F2001611420517035964</v>
      </c>
      <c r="V821" s="3" t="s">
        <v>120</v>
      </c>
      <c r="W821" s="7">
        <v>45841</v>
      </c>
      <c r="X821" s="7">
        <v>45841</v>
      </c>
      <c r="Y821" s="3" t="s">
        <v>678</v>
      </c>
      <c r="Z821" s="3">
        <v>16114</v>
      </c>
      <c r="AA821" s="3">
        <f>IFERROR(VLOOKUP(Presupuestos[[#This Row],[RAZON SOCIAL]],CHOOSE({1,2},Clientes_Proveedores[Razon Social],Clientes_Proveedores[Ruc / Dni]),2,0),"-")</f>
        <v>20517035964</v>
      </c>
      <c r="AB821" s="31" t="s">
        <v>679</v>
      </c>
      <c r="AC821" s="3" t="s">
        <v>670</v>
      </c>
      <c r="AD821" s="5">
        <v>0.18</v>
      </c>
      <c r="AE821" s="6">
        <v>219</v>
      </c>
      <c r="AF821" s="6">
        <f>Presupuestos[[#This Row],[BASE]]*Presupuestos[[#This Row],[% IGV]]</f>
        <v>39.42</v>
      </c>
      <c r="AG821" s="22">
        <f>ROUND(SUM(Presupuestos[[#This Row],[BASE]:[IGV]]),2)</f>
        <v>258.42</v>
      </c>
      <c r="AH821" s="9" t="str">
        <f>IF(Presupuestos[[#This Row],[MONEDA]]="USD",VLOOKUP(Presupuestos[[#This Row],[FECHA DE EMISION]],Tipo_Cambio[],3,0),"")</f>
        <v/>
      </c>
      <c r="AI821" s="22">
        <f>IFERROR(ROUND(IF(Presupuestos[[#This Row],[MONEDA]]="PEN",Presupuestos[[#This Row],[TOTAL]],Presupuestos[[#This Row],[TOTAL]]*Presupuestos[[#This Row],[TIPO DE CAMBIO]]),2),"")</f>
        <v>258.42</v>
      </c>
      <c r="AJ821" s="5"/>
      <c r="AK821" s="33"/>
      <c r="AL821" s="5" t="s">
        <v>680</v>
      </c>
      <c r="AM821" s="23"/>
      <c r="AN821" s="23"/>
      <c r="AO821" s="7" t="str">
        <f>IFERROR(VLOOKUP("1-"&amp;Presupuestos[[#This Row],[ID DOCUMENTO]],BD_Pagos[],7,0),"")</f>
        <v/>
      </c>
      <c r="AP821" s="16" t="str">
        <f>IFERROR(VLOOKUP("1-"&amp;Presupuestos[[#This Row],[ID DOCUMENTO]],BD_Pagos[],8,0),"")</f>
        <v/>
      </c>
      <c r="AQ821" s="17" t="str">
        <f>IFERROR(VLOOKUP("1-"&amp;Presupuestos[[#This Row],[ID DOCUMENTO]],BD_Pagos[],9,0),"")</f>
        <v/>
      </c>
      <c r="AR821" s="54"/>
      <c r="AS821" s="7" t="str">
        <f>IFERROR(VLOOKUP("2-"&amp;Presupuestos[[#This Row],[ID DOCUMENTO]],BD_Pagos[],7,0),"")</f>
        <v/>
      </c>
      <c r="AT821" s="16" t="str">
        <f>IFERROR(VLOOKUP("2-"&amp;Presupuestos[[#This Row],[ID DOCUMENTO]],BD_Pagos[],8,0),"")</f>
        <v/>
      </c>
      <c r="AU821" s="17" t="str">
        <f>IFERROR(VLOOKUP("2-"&amp;Presupuestos[[#This Row],[ID DOCUMENTO]],BD_Pagos[],9,0),"")</f>
        <v/>
      </c>
      <c r="AV821" s="20">
        <f>IF(IFERROR(VLOOKUP("2-"&amp;Presupuestos[[#This Row],[ID DOCUMENTO]],BD_Pagos[],10,0),0)&gt;Presupuestos[[#This Row],[TOTAL SOLES]],Presupuestos[[#This Row],[TOTAL SOLES]],IFERROR(VLOOKUP("2-"&amp;Presupuestos[[#This Row],[ID DOCUMENTO]],BD_Pagos[],10,0),0))</f>
        <v>0</v>
      </c>
      <c r="AW821" s="7"/>
      <c r="AX821" s="16"/>
      <c r="AY821" s="17"/>
      <c r="AZ821" s="20"/>
      <c r="BA821" s="7"/>
      <c r="BB821" s="16"/>
      <c r="BC821" s="17"/>
      <c r="BD821" s="20"/>
      <c r="BE821" s="7" t="str">
        <f>IFERROR(VLOOKUP("5-"&amp;Presupuestos[[#This Row],[ID DOCUMENTO]],BD_Pagos[],7,0),"")</f>
        <v/>
      </c>
      <c r="BF821" s="17" t="str">
        <f>IFERROR(VLOOKUP("5-"&amp;Presupuestos[[#This Row],[ID DOCUMENTO]],BD_Pagos[],9,0),"")</f>
        <v/>
      </c>
      <c r="BG821" s="20">
        <f>IF(IFERROR(VLOOKUP("5-"&amp;Presupuestos[[#This Row],[ID DOCUMENTO]],BD_Pagos[],10,0),0)&gt;Presupuestos[[#This Row],[TOTAL SOLES]],Presupuestos[[#This Row],[TOTAL SOLES]],IFERROR(VLOOKUP("5-"&amp;Presupuestos[[#This Row],[ID DOCUMENTO]],BD_Pagos[],10,0),0))</f>
        <v>0</v>
      </c>
      <c r="BH821" s="7" t="str">
        <f>IFERROR(VLOOKUP("1-Detraccion"&amp;Presupuestos[[#This Row],[ID DOCUMENTO]],BD_Pagos[],2,0),"")</f>
        <v/>
      </c>
      <c r="BI821" s="3" t="str">
        <f>IFERROR(VLOOKUP("1-Detraccion"&amp;Presupuestos[[#This Row],[ID DOCUMENTO]],BD_Pagos[],3,0),"")</f>
        <v/>
      </c>
      <c r="BJ821" s="3" t="str">
        <f>IFERROR(VLOOKUP("1-Detraccion"&amp;Presupuestos[[#This Row],[ID DOCUMENTO]],BD_Pagos[],4,0),"")</f>
        <v/>
      </c>
      <c r="BK821" s="6">
        <f>IF(IFERROR(VLOOKUP("1-Detraccion"&amp;Presupuestos[[#This Row],[ID DOCUMENTO]],BD_Pagos[],5,0),0)&gt;Presupuestos[[#This Row],[TOTAL SOLES]],Presupuestos[[#This Row],[TOTAL SOLES]],IFERROR(VLOOKUP("1-Detraccion"&amp;Presupuestos[[#This Row],[ID DOCUMENTO]],BD_Pagos[],5,0),0))</f>
        <v>0</v>
      </c>
      <c r="BL821" s="6">
        <f>IF(IFERROR(VLOOKUP("1-Detraccion"&amp;Presupuestos[[#This Row],[ID DOCUMENTO]],BD_Pagos[],6,0),0)&gt;Presupuestos[[#This Row],[TOTAL SOLES]],Presupuestos[[#This Row],[TOTAL SOLES]],IFERROR(VLOOKUP("1-Detraccion"&amp;Presupuestos[[#This Row],[ID DOCUMENTO]],BD_Pagos[],6,0),0))</f>
        <v>0</v>
      </c>
      <c r="BM821" s="37"/>
      <c r="BN821" s="3"/>
      <c r="BO821" s="3"/>
      <c r="BP821" s="6"/>
      <c r="BQ82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258.42</v>
      </c>
      <c r="BR821" s="23" t="str">
        <f>IF(Presupuestos[[#This Row],[SALDO ME-MN]]&gt;0,"PENDIENTE","CANCELADO")</f>
        <v>PENDIENTE</v>
      </c>
      <c r="BS821" s="23" t="str">
        <f>IF(COUNTIFS($U$4:$U820,Presupuestos[[#This Row],[ID DOCUMENTO]])&gt;=1,IF(B820=Presupuestos[[#This Row],[ID]],"OK","DOC. DUPLICADO"),"OK")</f>
        <v>OK</v>
      </c>
    </row>
    <row r="822" spans="2:71" ht="24" x14ac:dyDescent="0.25">
      <c r="B822" s="34">
        <f>IF(Presupuestos[[#This Row],[ID DOCUMENTO]]=U821,B821,IF(B821="ID",1,B821+1))</f>
        <v>793</v>
      </c>
      <c r="C822" s="2">
        <v>45839</v>
      </c>
      <c r="D822" s="2">
        <v>45839</v>
      </c>
      <c r="E822" s="3" t="s">
        <v>665</v>
      </c>
      <c r="F822" s="25" t="s">
        <v>62</v>
      </c>
      <c r="G822" s="25" t="s">
        <v>169</v>
      </c>
      <c r="H822" s="25" t="s">
        <v>565</v>
      </c>
      <c r="I822" s="36" t="str">
        <f>IFERROR(VLOOKUP(Presupuestos[[#This Row],[AREA]]&amp;Presupuestos[[#This Row],[CONCEPTO]]&amp;Presupuestos[[#This Row],[DESCRIPCION]],Tabla28[[Columna1]:[CÓDIGO NUEVO]],2,0),"")</f>
        <v>P0802003</v>
      </c>
      <c r="J822" s="3" t="s">
        <v>666</v>
      </c>
      <c r="K822" s="3" t="s">
        <v>666</v>
      </c>
      <c r="L822" s="3" t="s">
        <v>666</v>
      </c>
      <c r="M822" s="31" t="s">
        <v>1886</v>
      </c>
      <c r="N822" s="3" t="s">
        <v>58</v>
      </c>
      <c r="O822" s="3" t="s">
        <v>315</v>
      </c>
      <c r="P822" s="3" t="s">
        <v>142</v>
      </c>
      <c r="Q822" s="3" t="str">
        <f>IFERROR(VLOOKUP(Presupuestos[[#This Row],[CLASIFICACIÓN (N)]],Tabla17[],2,0),"")</f>
        <v>Gastos no operativos</v>
      </c>
      <c r="R822" s="3" t="str">
        <f>IFERROR(VLOOKUP(Presupuestos[[#This Row],[CLASIFICACIÓN (N)]],Tabla17[],3,0),"")</f>
        <v>Operativo</v>
      </c>
      <c r="S822" s="3" t="s">
        <v>16</v>
      </c>
      <c r="T822" s="3" t="str">
        <f>IFERROR(VLOOKUP(Presupuestos[[#This Row],[ALMACEN]],Tabla5[],2,0),"")</f>
        <v>Arequipa</v>
      </c>
      <c r="U822" s="19" t="str">
        <f>IFERROR(VLOOKUP(Presupuestos[[#This Row],[TIPO DE DOCUMENTO]],Tipo_Documento[],2,0)&amp;Presupuestos[[#This Row],[SERIE]]&amp;Presupuestos[[#This Row],[NUMERO]]&amp;Presupuestos[[#This Row],[RUC]],"")</f>
        <v>LIQOPE12711111111</v>
      </c>
      <c r="V822" s="3" t="s">
        <v>175</v>
      </c>
      <c r="W822" s="7"/>
      <c r="X822" s="7"/>
      <c r="Y822" s="3" t="s">
        <v>36</v>
      </c>
      <c r="Z822" s="3">
        <v>127</v>
      </c>
      <c r="AA822" s="3">
        <f>IFERROR(VLOOKUP(Presupuestos[[#This Row],[RAZON SOCIAL]],CHOOSE({1,2},Clientes_Proveedores[Razon Social],Clientes_Proveedores[Ruc / Dni]),2,0),"-")</f>
        <v>11111111</v>
      </c>
      <c r="AB822" s="31" t="s">
        <v>916</v>
      </c>
      <c r="AC822" s="3" t="s">
        <v>670</v>
      </c>
      <c r="AD822" s="5"/>
      <c r="AE822" s="6">
        <v>5</v>
      </c>
      <c r="AF822" s="6">
        <f>Presupuestos[[#This Row],[BASE]]*Presupuestos[[#This Row],[% IGV]]</f>
        <v>0</v>
      </c>
      <c r="AG822" s="22">
        <f>ROUND(SUM(Presupuestos[[#This Row],[BASE]:[IGV]]),2)</f>
        <v>5</v>
      </c>
      <c r="AH822" s="9" t="str">
        <f>IF(Presupuestos[[#This Row],[MONEDA]]="USD",VLOOKUP(Presupuestos[[#This Row],[FECHA DE EMISION]],Tipo_Cambio[],3,0),"")</f>
        <v/>
      </c>
      <c r="AI822" s="22">
        <f>IFERROR(ROUND(IF(Presupuestos[[#This Row],[MONEDA]]="PEN",Presupuestos[[#This Row],[TOTAL]],Presupuestos[[#This Row],[TOTAL]]*Presupuestos[[#This Row],[TIPO DE CAMBIO]]),2),"")</f>
        <v>5</v>
      </c>
      <c r="AJ822" s="5"/>
      <c r="AK822" s="33"/>
      <c r="AL822" s="5" t="s">
        <v>742</v>
      </c>
      <c r="AM822" s="23"/>
      <c r="AN822" s="23"/>
      <c r="AO822" s="7" t="str">
        <f>IFERROR(VLOOKUP("1-"&amp;Presupuestos[[#This Row],[ID DOCUMENTO]],BD_Pagos[],7,0),"")</f>
        <v/>
      </c>
      <c r="AP822" s="16" t="str">
        <f>IFERROR(VLOOKUP("1-"&amp;Presupuestos[[#This Row],[ID DOCUMENTO]],BD_Pagos[],8,0),"")</f>
        <v/>
      </c>
      <c r="AQ822" s="17" t="str">
        <f>IFERROR(VLOOKUP("1-"&amp;Presupuestos[[#This Row],[ID DOCUMENTO]],BD_Pagos[],9,0),"")</f>
        <v/>
      </c>
      <c r="AR822" s="54"/>
      <c r="AS822" s="7" t="str">
        <f>IFERROR(VLOOKUP("2-"&amp;Presupuestos[[#This Row],[ID DOCUMENTO]],BD_Pagos[],7,0),"")</f>
        <v/>
      </c>
      <c r="AT822" s="16" t="str">
        <f>IFERROR(VLOOKUP("2-"&amp;Presupuestos[[#This Row],[ID DOCUMENTO]],BD_Pagos[],8,0),"")</f>
        <v/>
      </c>
      <c r="AU822" s="17" t="str">
        <f>IFERROR(VLOOKUP("2-"&amp;Presupuestos[[#This Row],[ID DOCUMENTO]],BD_Pagos[],9,0),"")</f>
        <v/>
      </c>
      <c r="AV822" s="20">
        <f>IF(IFERROR(VLOOKUP("2-"&amp;Presupuestos[[#This Row],[ID DOCUMENTO]],BD_Pagos[],10,0),0)&gt;Presupuestos[[#This Row],[TOTAL SOLES]],Presupuestos[[#This Row],[TOTAL SOLES]],IFERROR(VLOOKUP("2-"&amp;Presupuestos[[#This Row],[ID DOCUMENTO]],BD_Pagos[],10,0),0))</f>
        <v>0</v>
      </c>
      <c r="AW822" s="7"/>
      <c r="AX822" s="16"/>
      <c r="AY822" s="17"/>
      <c r="AZ822" s="20"/>
      <c r="BA822" s="7"/>
      <c r="BB822" s="16"/>
      <c r="BC822" s="17"/>
      <c r="BD822" s="20"/>
      <c r="BE822" s="7" t="str">
        <f>IFERROR(VLOOKUP("5-"&amp;Presupuestos[[#This Row],[ID DOCUMENTO]],BD_Pagos[],7,0),"")</f>
        <v/>
      </c>
      <c r="BF822" s="17" t="str">
        <f>IFERROR(VLOOKUP("5-"&amp;Presupuestos[[#This Row],[ID DOCUMENTO]],BD_Pagos[],9,0),"")</f>
        <v/>
      </c>
      <c r="BG822" s="20">
        <f>IF(IFERROR(VLOOKUP("5-"&amp;Presupuestos[[#This Row],[ID DOCUMENTO]],BD_Pagos[],10,0),0)&gt;Presupuestos[[#This Row],[TOTAL SOLES]],Presupuestos[[#This Row],[TOTAL SOLES]],IFERROR(VLOOKUP("5-"&amp;Presupuestos[[#This Row],[ID DOCUMENTO]],BD_Pagos[],10,0),0))</f>
        <v>0</v>
      </c>
      <c r="BH822" s="7" t="str">
        <f>IFERROR(VLOOKUP("1-Detraccion"&amp;Presupuestos[[#This Row],[ID DOCUMENTO]],BD_Pagos[],2,0),"")</f>
        <v/>
      </c>
      <c r="BI822" s="3" t="str">
        <f>IFERROR(VLOOKUP("1-Detraccion"&amp;Presupuestos[[#This Row],[ID DOCUMENTO]],BD_Pagos[],3,0),"")</f>
        <v/>
      </c>
      <c r="BJ822" s="3" t="str">
        <f>IFERROR(VLOOKUP("1-Detraccion"&amp;Presupuestos[[#This Row],[ID DOCUMENTO]],BD_Pagos[],4,0),"")</f>
        <v/>
      </c>
      <c r="BK822" s="6">
        <f>IF(IFERROR(VLOOKUP("1-Detraccion"&amp;Presupuestos[[#This Row],[ID DOCUMENTO]],BD_Pagos[],5,0),0)&gt;Presupuestos[[#This Row],[TOTAL SOLES]],Presupuestos[[#This Row],[TOTAL SOLES]],IFERROR(VLOOKUP("1-Detraccion"&amp;Presupuestos[[#This Row],[ID DOCUMENTO]],BD_Pagos[],5,0),0))</f>
        <v>0</v>
      </c>
      <c r="BL822" s="6">
        <f>IF(IFERROR(VLOOKUP("1-Detraccion"&amp;Presupuestos[[#This Row],[ID DOCUMENTO]],BD_Pagos[],6,0),0)&gt;Presupuestos[[#This Row],[TOTAL SOLES]],Presupuestos[[#This Row],[TOTAL SOLES]],IFERROR(VLOOKUP("1-Detraccion"&amp;Presupuestos[[#This Row],[ID DOCUMENTO]],BD_Pagos[],6,0),0))</f>
        <v>0</v>
      </c>
      <c r="BM822" s="37"/>
      <c r="BN822" s="3"/>
      <c r="BO822" s="3"/>
      <c r="BP822" s="6"/>
      <c r="BQ82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822" s="23" t="str">
        <f>IF(Presupuestos[[#This Row],[SALDO ME-MN]]&gt;0,"PENDIENTE","CANCELADO")</f>
        <v>PENDIENTE</v>
      </c>
      <c r="BS822" s="23" t="str">
        <f>IF(COUNTIFS($U$4:$U821,Presupuestos[[#This Row],[ID DOCUMENTO]])&gt;=1,IF(B821=Presupuestos[[#This Row],[ID]],"OK","DOC. DUPLICADO"),"OK")</f>
        <v>OK</v>
      </c>
    </row>
    <row r="823" spans="2:71" ht="24" x14ac:dyDescent="0.25">
      <c r="B823" s="34">
        <f>IF(Presupuestos[[#This Row],[ID DOCUMENTO]]=U822,B822,IF(B822="ID",1,B822+1))</f>
        <v>794</v>
      </c>
      <c r="C823" s="2">
        <v>45847</v>
      </c>
      <c r="D823" s="2">
        <v>45847</v>
      </c>
      <c r="E823" s="3" t="s">
        <v>1072</v>
      </c>
      <c r="F823" s="25" t="s">
        <v>43</v>
      </c>
      <c r="G823" s="25" t="s">
        <v>155</v>
      </c>
      <c r="H823" s="25" t="s">
        <v>321</v>
      </c>
      <c r="I823" s="36" t="str">
        <f>IFERROR(VLOOKUP(Presupuestos[[#This Row],[AREA]]&amp;Presupuestos[[#This Row],[CONCEPTO]]&amp;Presupuestos[[#This Row],[DESCRIPCION]],Tabla28[[Columna1]:[CÓDIGO NUEVO]],2,0),"")</f>
        <v>P0404005</v>
      </c>
      <c r="J823" s="3" t="s">
        <v>666</v>
      </c>
      <c r="K823" s="3" t="s">
        <v>666</v>
      </c>
      <c r="L823" s="3" t="s">
        <v>666</v>
      </c>
      <c r="M823" s="31" t="s">
        <v>1877</v>
      </c>
      <c r="N823" s="3"/>
      <c r="O823" s="3" t="s">
        <v>315</v>
      </c>
      <c r="P823" s="3" t="s">
        <v>147</v>
      </c>
      <c r="Q823" s="3" t="str">
        <f>IFERROR(VLOOKUP(Presupuestos[[#This Row],[CLASIFICACIÓN (N)]],Tabla17[],2,0),"")</f>
        <v>Gastos financieros</v>
      </c>
      <c r="R823" s="3" t="str">
        <f>IFERROR(VLOOKUP(Presupuestos[[#This Row],[CLASIFICACIÓN (N)]],Tabla17[],3,0),"")</f>
        <v>Operativo</v>
      </c>
      <c r="S823" s="3" t="s">
        <v>16</v>
      </c>
      <c r="T823" s="3" t="str">
        <f>IFERROR(VLOOKUP(Presupuestos[[#This Row],[ALMACEN]],Tabla5[],2,0),"")</f>
        <v>Arequipa</v>
      </c>
      <c r="U823" s="19" t="str">
        <f>IFERROR(VLOOKUP(Presupuestos[[#This Row],[TIPO DE DOCUMENTO]],Tipo_Documento[],2,0)&amp;Presupuestos[[#This Row],[SERIE]]&amp;Presupuestos[[#This Row],[NUMERO]]&amp;Presupuestos[[#This Row],[RUC]],"")</f>
        <v>00BCPD12111111111</v>
      </c>
      <c r="V823" s="3" t="s">
        <v>112</v>
      </c>
      <c r="W823" s="7">
        <v>45847</v>
      </c>
      <c r="X823" s="7">
        <v>45847</v>
      </c>
      <c r="Y823" s="3" t="s">
        <v>1887</v>
      </c>
      <c r="Z823" s="3">
        <v>121</v>
      </c>
      <c r="AA823" s="3">
        <f>IFERROR(VLOOKUP(Presupuestos[[#This Row],[RAZON SOCIAL]],CHOOSE({1,2},Clientes_Proveedores[Razon Social],Clientes_Proveedores[Ruc / Dni]),2,0),"-")</f>
        <v>11111111</v>
      </c>
      <c r="AB823" s="31" t="s">
        <v>916</v>
      </c>
      <c r="AC823" s="3" t="s">
        <v>801</v>
      </c>
      <c r="AD823" s="5"/>
      <c r="AE823" s="6">
        <v>0.2</v>
      </c>
      <c r="AF823" s="6">
        <f>Presupuestos[[#This Row],[BASE]]*Presupuestos[[#This Row],[% IGV]]</f>
        <v>0</v>
      </c>
      <c r="AG823" s="22">
        <f>ROUND(SUM(Presupuestos[[#This Row],[BASE]:[IGV]]),2)</f>
        <v>0.2</v>
      </c>
      <c r="AH823" s="9">
        <f>IF(Presupuestos[[#This Row],[MONEDA]]="USD",VLOOKUP(Presupuestos[[#This Row],[FECHA DE EMISION]],Tipo_Cambio[],3,0),"")</f>
        <v>3.5630000000000002</v>
      </c>
      <c r="AI823" s="22">
        <f>IFERROR(ROUND(IF(Presupuestos[[#This Row],[MONEDA]]="PEN",Presupuestos[[#This Row],[TOTAL]],Presupuestos[[#This Row],[TOTAL]]*Presupuestos[[#This Row],[TIPO DE CAMBIO]]),2),"")</f>
        <v>0.71</v>
      </c>
      <c r="AJ823" s="5"/>
      <c r="AK823" s="33" t="s">
        <v>671</v>
      </c>
      <c r="AL823" s="5" t="s">
        <v>680</v>
      </c>
      <c r="AM823" s="23" t="s">
        <v>671</v>
      </c>
      <c r="AN823" s="23" t="s">
        <v>671</v>
      </c>
      <c r="AO823" s="7">
        <f>IFERROR(VLOOKUP("1-"&amp;Presupuestos[[#This Row],[ID DOCUMENTO]],BD_Pagos[],7,0),"")</f>
        <v>45847</v>
      </c>
      <c r="AP823" s="16" t="str">
        <f>IFERROR(VLOOKUP("1-"&amp;Presupuestos[[#This Row],[ID DOCUMENTO]],BD_Pagos[],8,0),"")</f>
        <v>B-BCP - Dolares</v>
      </c>
      <c r="AQ823" s="17">
        <f>IFERROR(VLOOKUP("1-"&amp;Presupuestos[[#This Row],[ID DOCUMENTO]],BD_Pagos[],9,0),"")</f>
        <v>0</v>
      </c>
      <c r="AR823" s="54"/>
      <c r="AS823" s="7">
        <f>IFERROR(VLOOKUP("2-"&amp;Presupuestos[[#This Row],[ID DOCUMENTO]],BD_Pagos[],7,0),"")</f>
        <v>0</v>
      </c>
      <c r="AT823" s="16" t="str">
        <f>IFERROR(VLOOKUP("2-"&amp;Presupuestos[[#This Row],[ID DOCUMENTO]],BD_Pagos[],8,0),"")</f>
        <v/>
      </c>
      <c r="AU823" s="17">
        <f>IFERROR(VLOOKUP("2-"&amp;Presupuestos[[#This Row],[ID DOCUMENTO]],BD_Pagos[],9,0),"")</f>
        <v>0</v>
      </c>
      <c r="AV823" s="20">
        <f>IF(IFERROR(VLOOKUP("2-"&amp;Presupuestos[[#This Row],[ID DOCUMENTO]],BD_Pagos[],10,0),0)&gt;Presupuestos[[#This Row],[TOTAL SOLES]],Presupuestos[[#This Row],[TOTAL SOLES]],IFERROR(VLOOKUP("2-"&amp;Presupuestos[[#This Row],[ID DOCUMENTO]],BD_Pagos[],10,0),0))</f>
        <v>0</v>
      </c>
      <c r="AW823" s="7"/>
      <c r="AX823" s="16"/>
      <c r="AY823" s="17"/>
      <c r="AZ823" s="20"/>
      <c r="BA823" s="7"/>
      <c r="BB823" s="16"/>
      <c r="BC823" s="17"/>
      <c r="BD823" s="20"/>
      <c r="BE823" s="7">
        <f>IFERROR(VLOOKUP("5-"&amp;Presupuestos[[#This Row],[ID DOCUMENTO]],BD_Pagos[],7,0),"")</f>
        <v>0</v>
      </c>
      <c r="BF823" s="17">
        <f>IFERROR(VLOOKUP("5-"&amp;Presupuestos[[#This Row],[ID DOCUMENTO]],BD_Pagos[],9,0),"")</f>
        <v>0</v>
      </c>
      <c r="BG823" s="20">
        <f>IF(IFERROR(VLOOKUP("5-"&amp;Presupuestos[[#This Row],[ID DOCUMENTO]],BD_Pagos[],10,0),0)&gt;Presupuestos[[#This Row],[TOTAL SOLES]],Presupuestos[[#This Row],[TOTAL SOLES]],IFERROR(VLOOKUP("5-"&amp;Presupuestos[[#This Row],[ID DOCUMENTO]],BD_Pagos[],10,0),0))</f>
        <v>0</v>
      </c>
      <c r="BH823" s="7">
        <f>IFERROR(VLOOKUP("1-Detraccion"&amp;Presupuestos[[#This Row],[ID DOCUMENTO]],BD_Pagos[],2,0),"")</f>
        <v>0</v>
      </c>
      <c r="BI823" s="3" t="str">
        <f>IFERROR(VLOOKUP("1-Detraccion"&amp;Presupuestos[[#This Row],[ID DOCUMENTO]],BD_Pagos[],3,0),"")</f>
        <v/>
      </c>
      <c r="BJ823" s="3">
        <f>IFERROR(VLOOKUP("1-Detraccion"&amp;Presupuestos[[#This Row],[ID DOCUMENTO]],BD_Pagos[],4,0),"")</f>
        <v>0</v>
      </c>
      <c r="BK823" s="6">
        <f>IF(IFERROR(VLOOKUP("1-Detraccion"&amp;Presupuestos[[#This Row],[ID DOCUMENTO]],BD_Pagos[],5,0),0)&gt;Presupuestos[[#This Row],[TOTAL SOLES]],Presupuestos[[#This Row],[TOTAL SOLES]],IFERROR(VLOOKUP("1-Detraccion"&amp;Presupuestos[[#This Row],[ID DOCUMENTO]],BD_Pagos[],5,0),0))</f>
        <v>0</v>
      </c>
      <c r="BL823" s="6">
        <f>IF(IFERROR(VLOOKUP("1-Detraccion"&amp;Presupuestos[[#This Row],[ID DOCUMENTO]],BD_Pagos[],6,0),0)&gt;Presupuestos[[#This Row],[TOTAL SOLES]],Presupuestos[[#This Row],[TOTAL SOLES]],IFERROR(VLOOKUP("1-Detraccion"&amp;Presupuestos[[#This Row],[ID DOCUMENTO]],BD_Pagos[],6,0),0))</f>
        <v>0</v>
      </c>
      <c r="BM823" s="37"/>
      <c r="BN823" s="3"/>
      <c r="BO823" s="3"/>
      <c r="BP823" s="6"/>
      <c r="BQ82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0.2</v>
      </c>
      <c r="BR823" s="23" t="str">
        <f>IF(Presupuestos[[#This Row],[SALDO ME-MN]]&gt;0,"PENDIENTE","CANCELADO")</f>
        <v>PENDIENTE</v>
      </c>
      <c r="BS823" s="23" t="str">
        <f>IF(COUNTIFS($U$4:$U822,Presupuestos[[#This Row],[ID DOCUMENTO]])&gt;=1,IF(B822=Presupuestos[[#This Row],[ID]],"OK","DOC. DUPLICADO"),"OK")</f>
        <v>OK</v>
      </c>
    </row>
    <row r="824" spans="2:71" ht="24" x14ac:dyDescent="0.25">
      <c r="B824" s="34">
        <f>IF(Presupuestos[[#This Row],[ID DOCUMENTO]]=U823,B823,IF(B823="ID",1,B823+1))</f>
        <v>795</v>
      </c>
      <c r="C824" s="2">
        <v>45848</v>
      </c>
      <c r="D824" s="2">
        <v>45848</v>
      </c>
      <c r="E824" s="3" t="s">
        <v>1072</v>
      </c>
      <c r="F824" s="25" t="s">
        <v>43</v>
      </c>
      <c r="G824" s="25" t="s">
        <v>155</v>
      </c>
      <c r="H824" s="25" t="s">
        <v>321</v>
      </c>
      <c r="I824" s="36" t="str">
        <f>IFERROR(VLOOKUP(Presupuestos[[#This Row],[AREA]]&amp;Presupuestos[[#This Row],[CONCEPTO]]&amp;Presupuestos[[#This Row],[DESCRIPCION]],Tabla28[[Columna1]:[CÓDIGO NUEVO]],2,0),"")</f>
        <v>P0404005</v>
      </c>
      <c r="J824" s="3" t="s">
        <v>666</v>
      </c>
      <c r="K824" s="3" t="s">
        <v>666</v>
      </c>
      <c r="L824" s="3" t="s">
        <v>666</v>
      </c>
      <c r="M824" s="31" t="s">
        <v>1877</v>
      </c>
      <c r="N824" s="3"/>
      <c r="O824" s="3" t="s">
        <v>315</v>
      </c>
      <c r="P824" s="3" t="s">
        <v>147</v>
      </c>
      <c r="Q824" s="3" t="str">
        <f>IFERROR(VLOOKUP(Presupuestos[[#This Row],[CLASIFICACIÓN (N)]],Tabla17[],2,0),"")</f>
        <v>Gastos financieros</v>
      </c>
      <c r="R824" s="3" t="str">
        <f>IFERROR(VLOOKUP(Presupuestos[[#This Row],[CLASIFICACIÓN (N)]],Tabla17[],3,0),"")</f>
        <v>Operativo</v>
      </c>
      <c r="S824" s="3" t="s">
        <v>16</v>
      </c>
      <c r="T824" s="3" t="str">
        <f>IFERROR(VLOOKUP(Presupuestos[[#This Row],[ALMACEN]],Tabla5[],2,0),"")</f>
        <v>Arequipa</v>
      </c>
      <c r="U824" s="19" t="str">
        <f>IFERROR(VLOOKUP(Presupuestos[[#This Row],[TIPO DE DOCUMENTO]],Tipo_Documento[],2,0)&amp;Presupuestos[[#This Row],[SERIE]]&amp;Presupuestos[[#This Row],[NUMERO]]&amp;Presupuestos[[#This Row],[RUC]],"")</f>
        <v>00BCPD12311111111</v>
      </c>
      <c r="V824" s="3" t="s">
        <v>112</v>
      </c>
      <c r="W824" s="7">
        <v>45848</v>
      </c>
      <c r="X824" s="7">
        <v>45848</v>
      </c>
      <c r="Y824" s="3" t="s">
        <v>1887</v>
      </c>
      <c r="Z824" s="3">
        <v>123</v>
      </c>
      <c r="AA824" s="3">
        <f>IFERROR(VLOOKUP(Presupuestos[[#This Row],[RAZON SOCIAL]],CHOOSE({1,2},Clientes_Proveedores[Razon Social],Clientes_Proveedores[Ruc / Dni]),2,0),"-")</f>
        <v>11111111</v>
      </c>
      <c r="AB824" s="31" t="s">
        <v>916</v>
      </c>
      <c r="AC824" s="3" t="s">
        <v>801</v>
      </c>
      <c r="AD824" s="5"/>
      <c r="AE824" s="6">
        <v>0.15</v>
      </c>
      <c r="AF824" s="6">
        <f>Presupuestos[[#This Row],[BASE]]*Presupuestos[[#This Row],[% IGV]]</f>
        <v>0</v>
      </c>
      <c r="AG824" s="22">
        <f>ROUND(SUM(Presupuestos[[#This Row],[BASE]:[IGV]]),2)</f>
        <v>0.15</v>
      </c>
      <c r="AH824" s="9">
        <f>IF(Presupuestos[[#This Row],[MONEDA]]="USD",VLOOKUP(Presupuestos[[#This Row],[FECHA DE EMISION]],Tipo_Cambio[],3,0),"")</f>
        <v>3.5550000000000002</v>
      </c>
      <c r="AI824" s="22">
        <f>IFERROR(ROUND(IF(Presupuestos[[#This Row],[MONEDA]]="PEN",Presupuestos[[#This Row],[TOTAL]],Presupuestos[[#This Row],[TOTAL]]*Presupuestos[[#This Row],[TIPO DE CAMBIO]]),2),"")</f>
        <v>0.53</v>
      </c>
      <c r="AJ824" s="5"/>
      <c r="AK824" s="33" t="s">
        <v>671</v>
      </c>
      <c r="AL824" s="5" t="s">
        <v>680</v>
      </c>
      <c r="AM824" s="23" t="s">
        <v>671</v>
      </c>
      <c r="AN824" s="23" t="s">
        <v>671</v>
      </c>
      <c r="AO824" s="7">
        <f>IFERROR(VLOOKUP("1-"&amp;Presupuestos[[#This Row],[ID DOCUMENTO]],BD_Pagos[],7,0),"")</f>
        <v>45848</v>
      </c>
      <c r="AP824" s="16" t="str">
        <f>IFERROR(VLOOKUP("1-"&amp;Presupuestos[[#This Row],[ID DOCUMENTO]],BD_Pagos[],8,0),"")</f>
        <v>B-BCP - Dolares</v>
      </c>
      <c r="AQ824" s="17">
        <f>IFERROR(VLOOKUP("1-"&amp;Presupuestos[[#This Row],[ID DOCUMENTO]],BD_Pagos[],9,0),"")</f>
        <v>0</v>
      </c>
      <c r="AR824" s="54"/>
      <c r="AS824" s="7">
        <f>IFERROR(VLOOKUP("2-"&amp;Presupuestos[[#This Row],[ID DOCUMENTO]],BD_Pagos[],7,0),"")</f>
        <v>0</v>
      </c>
      <c r="AT824" s="16" t="str">
        <f>IFERROR(VLOOKUP("2-"&amp;Presupuestos[[#This Row],[ID DOCUMENTO]],BD_Pagos[],8,0),"")</f>
        <v/>
      </c>
      <c r="AU824" s="17">
        <f>IFERROR(VLOOKUP("2-"&amp;Presupuestos[[#This Row],[ID DOCUMENTO]],BD_Pagos[],9,0),"")</f>
        <v>0</v>
      </c>
      <c r="AV824" s="20">
        <f>IF(IFERROR(VLOOKUP("2-"&amp;Presupuestos[[#This Row],[ID DOCUMENTO]],BD_Pagos[],10,0),0)&gt;Presupuestos[[#This Row],[TOTAL SOLES]],Presupuestos[[#This Row],[TOTAL SOLES]],IFERROR(VLOOKUP("2-"&amp;Presupuestos[[#This Row],[ID DOCUMENTO]],BD_Pagos[],10,0),0))</f>
        <v>0</v>
      </c>
      <c r="AW824" s="7"/>
      <c r="AX824" s="16"/>
      <c r="AY824" s="17"/>
      <c r="AZ824" s="20"/>
      <c r="BA824" s="7"/>
      <c r="BB824" s="16"/>
      <c r="BC824" s="17"/>
      <c r="BD824" s="20"/>
      <c r="BE824" s="7">
        <f>IFERROR(VLOOKUP("5-"&amp;Presupuestos[[#This Row],[ID DOCUMENTO]],BD_Pagos[],7,0),"")</f>
        <v>0</v>
      </c>
      <c r="BF824" s="17">
        <f>IFERROR(VLOOKUP("5-"&amp;Presupuestos[[#This Row],[ID DOCUMENTO]],BD_Pagos[],9,0),"")</f>
        <v>0</v>
      </c>
      <c r="BG824" s="20">
        <f>IF(IFERROR(VLOOKUP("5-"&amp;Presupuestos[[#This Row],[ID DOCUMENTO]],BD_Pagos[],10,0),0)&gt;Presupuestos[[#This Row],[TOTAL SOLES]],Presupuestos[[#This Row],[TOTAL SOLES]],IFERROR(VLOOKUP("5-"&amp;Presupuestos[[#This Row],[ID DOCUMENTO]],BD_Pagos[],10,0),0))</f>
        <v>0</v>
      </c>
      <c r="BH824" s="7">
        <f>IFERROR(VLOOKUP("1-Detraccion"&amp;Presupuestos[[#This Row],[ID DOCUMENTO]],BD_Pagos[],2,0),"")</f>
        <v>0</v>
      </c>
      <c r="BI824" s="3" t="str">
        <f>IFERROR(VLOOKUP("1-Detraccion"&amp;Presupuestos[[#This Row],[ID DOCUMENTO]],BD_Pagos[],3,0),"")</f>
        <v/>
      </c>
      <c r="BJ824" s="3">
        <f>IFERROR(VLOOKUP("1-Detraccion"&amp;Presupuestos[[#This Row],[ID DOCUMENTO]],BD_Pagos[],4,0),"")</f>
        <v>0</v>
      </c>
      <c r="BK824" s="6">
        <f>IF(IFERROR(VLOOKUP("1-Detraccion"&amp;Presupuestos[[#This Row],[ID DOCUMENTO]],BD_Pagos[],5,0),0)&gt;Presupuestos[[#This Row],[TOTAL SOLES]],Presupuestos[[#This Row],[TOTAL SOLES]],IFERROR(VLOOKUP("1-Detraccion"&amp;Presupuestos[[#This Row],[ID DOCUMENTO]],BD_Pagos[],5,0),0))</f>
        <v>0</v>
      </c>
      <c r="BL824" s="6">
        <f>IF(IFERROR(VLOOKUP("1-Detraccion"&amp;Presupuestos[[#This Row],[ID DOCUMENTO]],BD_Pagos[],6,0),0)&gt;Presupuestos[[#This Row],[TOTAL SOLES]],Presupuestos[[#This Row],[TOTAL SOLES]],IFERROR(VLOOKUP("1-Detraccion"&amp;Presupuestos[[#This Row],[ID DOCUMENTO]],BD_Pagos[],6,0),0))</f>
        <v>0</v>
      </c>
      <c r="BM824" s="37"/>
      <c r="BN824" s="3"/>
      <c r="BO824" s="3"/>
      <c r="BP824" s="6"/>
      <c r="BQ82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0.15</v>
      </c>
      <c r="BR824" s="23" t="str">
        <f>IF(Presupuestos[[#This Row],[SALDO ME-MN]]&gt;0,"PENDIENTE","CANCELADO")</f>
        <v>PENDIENTE</v>
      </c>
      <c r="BS824" s="23" t="str">
        <f>IF(COUNTIFS($U$4:$U823,Presupuestos[[#This Row],[ID DOCUMENTO]])&gt;=1,IF(B823=Presupuestos[[#This Row],[ID]],"OK","DOC. DUPLICADO"),"OK")</f>
        <v>OK</v>
      </c>
    </row>
    <row r="825" spans="2:71" ht="24" x14ac:dyDescent="0.25">
      <c r="B825" s="34">
        <f>IF(Presupuestos[[#This Row],[ID DOCUMENTO]]=U824,B824,IF(B824="ID",1,B824+1))</f>
        <v>796</v>
      </c>
      <c r="C825" s="2">
        <v>45853</v>
      </c>
      <c r="D825" s="2">
        <v>45853</v>
      </c>
      <c r="E825" s="3" t="s">
        <v>1072</v>
      </c>
      <c r="F825" s="25" t="s">
        <v>43</v>
      </c>
      <c r="G825" s="25" t="s">
        <v>155</v>
      </c>
      <c r="H825" s="25" t="s">
        <v>321</v>
      </c>
      <c r="I825" s="36" t="str">
        <f>IFERROR(VLOOKUP(Presupuestos[[#This Row],[AREA]]&amp;Presupuestos[[#This Row],[CONCEPTO]]&amp;Presupuestos[[#This Row],[DESCRIPCION]],Tabla28[[Columna1]:[CÓDIGO NUEVO]],2,0),"")</f>
        <v>P0404005</v>
      </c>
      <c r="J825" s="3" t="s">
        <v>666</v>
      </c>
      <c r="K825" s="3" t="s">
        <v>666</v>
      </c>
      <c r="L825" s="3" t="s">
        <v>666</v>
      </c>
      <c r="M825" s="31" t="s">
        <v>1877</v>
      </c>
      <c r="N825" s="3"/>
      <c r="O825" s="3" t="s">
        <v>315</v>
      </c>
      <c r="P825" s="3" t="s">
        <v>147</v>
      </c>
      <c r="Q825" s="3" t="str">
        <f>IFERROR(VLOOKUP(Presupuestos[[#This Row],[CLASIFICACIÓN (N)]],Tabla17[],2,0),"")</f>
        <v>Gastos financieros</v>
      </c>
      <c r="R825" s="3" t="str">
        <f>IFERROR(VLOOKUP(Presupuestos[[#This Row],[CLASIFICACIÓN (N)]],Tabla17[],3,0),"")</f>
        <v>Operativo</v>
      </c>
      <c r="S825" s="3" t="s">
        <v>16</v>
      </c>
      <c r="T825" s="3" t="str">
        <f>IFERROR(VLOOKUP(Presupuestos[[#This Row],[ALMACEN]],Tabla5[],2,0),"")</f>
        <v>Arequipa</v>
      </c>
      <c r="U825" s="19" t="str">
        <f>IFERROR(VLOOKUP(Presupuestos[[#This Row],[TIPO DE DOCUMENTO]],Tipo_Documento[],2,0)&amp;Presupuestos[[#This Row],[SERIE]]&amp;Presupuestos[[#This Row],[NUMERO]]&amp;Presupuestos[[#This Row],[RUC]],"")</f>
        <v>00BCPD12711111111</v>
      </c>
      <c r="V825" s="3" t="s">
        <v>112</v>
      </c>
      <c r="W825" s="7">
        <v>45853</v>
      </c>
      <c r="X825" s="7">
        <v>45853</v>
      </c>
      <c r="Y825" s="3" t="s">
        <v>1887</v>
      </c>
      <c r="Z825" s="3">
        <v>127</v>
      </c>
      <c r="AA825" s="3">
        <f>IFERROR(VLOOKUP(Presupuestos[[#This Row],[RAZON SOCIAL]],CHOOSE({1,2},Clientes_Proveedores[Razon Social],Clientes_Proveedores[Ruc / Dni]),2,0),"-")</f>
        <v>11111111</v>
      </c>
      <c r="AB825" s="31" t="s">
        <v>916</v>
      </c>
      <c r="AC825" s="3" t="s">
        <v>801</v>
      </c>
      <c r="AD825" s="5"/>
      <c r="AE825" s="6">
        <v>0.35</v>
      </c>
      <c r="AF825" s="6">
        <f>Presupuestos[[#This Row],[BASE]]*Presupuestos[[#This Row],[% IGV]]</f>
        <v>0</v>
      </c>
      <c r="AG825" s="22">
        <f>ROUND(SUM(Presupuestos[[#This Row],[BASE]:[IGV]]),2)</f>
        <v>0.35</v>
      </c>
      <c r="AH825" s="9">
        <f>IF(Presupuestos[[#This Row],[MONEDA]]="USD",VLOOKUP(Presupuestos[[#This Row],[FECHA DE EMISION]],Tipo_Cambio[],3,0),"")</f>
        <v>3.569</v>
      </c>
      <c r="AI825" s="22">
        <f>IFERROR(ROUND(IF(Presupuestos[[#This Row],[MONEDA]]="PEN",Presupuestos[[#This Row],[TOTAL]],Presupuestos[[#This Row],[TOTAL]]*Presupuestos[[#This Row],[TIPO DE CAMBIO]]),2),"")</f>
        <v>1.25</v>
      </c>
      <c r="AJ825" s="5"/>
      <c r="AK825" s="33" t="s">
        <v>671</v>
      </c>
      <c r="AL825" s="5" t="s">
        <v>680</v>
      </c>
      <c r="AM825" s="23" t="s">
        <v>671</v>
      </c>
      <c r="AN825" s="23" t="s">
        <v>671</v>
      </c>
      <c r="AO825" s="7">
        <f>IFERROR(VLOOKUP("1-"&amp;Presupuestos[[#This Row],[ID DOCUMENTO]],BD_Pagos[],7,0),"")</f>
        <v>45853</v>
      </c>
      <c r="AP825" s="16" t="str">
        <f>IFERROR(VLOOKUP("1-"&amp;Presupuestos[[#This Row],[ID DOCUMENTO]],BD_Pagos[],8,0),"")</f>
        <v>B-BCP - Dolares</v>
      </c>
      <c r="AQ825" s="17">
        <f>IFERROR(VLOOKUP("1-"&amp;Presupuestos[[#This Row],[ID DOCUMENTO]],BD_Pagos[],9,0),"")</f>
        <v>0</v>
      </c>
      <c r="AR825" s="54"/>
      <c r="AS825" s="7">
        <f>IFERROR(VLOOKUP("2-"&amp;Presupuestos[[#This Row],[ID DOCUMENTO]],BD_Pagos[],7,0),"")</f>
        <v>0</v>
      </c>
      <c r="AT825" s="16" t="str">
        <f>IFERROR(VLOOKUP("2-"&amp;Presupuestos[[#This Row],[ID DOCUMENTO]],BD_Pagos[],8,0),"")</f>
        <v/>
      </c>
      <c r="AU825" s="17">
        <f>IFERROR(VLOOKUP("2-"&amp;Presupuestos[[#This Row],[ID DOCUMENTO]],BD_Pagos[],9,0),"")</f>
        <v>0</v>
      </c>
      <c r="AV825" s="20">
        <f>IF(IFERROR(VLOOKUP("2-"&amp;Presupuestos[[#This Row],[ID DOCUMENTO]],BD_Pagos[],10,0),0)&gt;Presupuestos[[#This Row],[TOTAL SOLES]],Presupuestos[[#This Row],[TOTAL SOLES]],IFERROR(VLOOKUP("2-"&amp;Presupuestos[[#This Row],[ID DOCUMENTO]],BD_Pagos[],10,0),0))</f>
        <v>0</v>
      </c>
      <c r="AW825" s="7"/>
      <c r="AX825" s="16"/>
      <c r="AY825" s="17"/>
      <c r="AZ825" s="20"/>
      <c r="BA825" s="7"/>
      <c r="BB825" s="16"/>
      <c r="BC825" s="17"/>
      <c r="BD825" s="20"/>
      <c r="BE825" s="7">
        <f>IFERROR(VLOOKUP("5-"&amp;Presupuestos[[#This Row],[ID DOCUMENTO]],BD_Pagos[],7,0),"")</f>
        <v>0</v>
      </c>
      <c r="BF825" s="17">
        <f>IFERROR(VLOOKUP("5-"&amp;Presupuestos[[#This Row],[ID DOCUMENTO]],BD_Pagos[],9,0),"")</f>
        <v>0</v>
      </c>
      <c r="BG825" s="20">
        <f>IF(IFERROR(VLOOKUP("5-"&amp;Presupuestos[[#This Row],[ID DOCUMENTO]],BD_Pagos[],10,0),0)&gt;Presupuestos[[#This Row],[TOTAL SOLES]],Presupuestos[[#This Row],[TOTAL SOLES]],IFERROR(VLOOKUP("5-"&amp;Presupuestos[[#This Row],[ID DOCUMENTO]],BD_Pagos[],10,0),0))</f>
        <v>0</v>
      </c>
      <c r="BH825" s="7">
        <f>IFERROR(VLOOKUP("1-Detraccion"&amp;Presupuestos[[#This Row],[ID DOCUMENTO]],BD_Pagos[],2,0),"")</f>
        <v>0</v>
      </c>
      <c r="BI825" s="3" t="str">
        <f>IFERROR(VLOOKUP("1-Detraccion"&amp;Presupuestos[[#This Row],[ID DOCUMENTO]],BD_Pagos[],3,0),"")</f>
        <v/>
      </c>
      <c r="BJ825" s="3">
        <f>IFERROR(VLOOKUP("1-Detraccion"&amp;Presupuestos[[#This Row],[ID DOCUMENTO]],BD_Pagos[],4,0),"")</f>
        <v>0</v>
      </c>
      <c r="BK825" s="6">
        <f>IF(IFERROR(VLOOKUP("1-Detraccion"&amp;Presupuestos[[#This Row],[ID DOCUMENTO]],BD_Pagos[],5,0),0)&gt;Presupuestos[[#This Row],[TOTAL SOLES]],Presupuestos[[#This Row],[TOTAL SOLES]],IFERROR(VLOOKUP("1-Detraccion"&amp;Presupuestos[[#This Row],[ID DOCUMENTO]],BD_Pagos[],5,0),0))</f>
        <v>0</v>
      </c>
      <c r="BL825" s="6">
        <f>IF(IFERROR(VLOOKUP("1-Detraccion"&amp;Presupuestos[[#This Row],[ID DOCUMENTO]],BD_Pagos[],6,0),0)&gt;Presupuestos[[#This Row],[TOTAL SOLES]],Presupuestos[[#This Row],[TOTAL SOLES]],IFERROR(VLOOKUP("1-Detraccion"&amp;Presupuestos[[#This Row],[ID DOCUMENTO]],BD_Pagos[],6,0),0))</f>
        <v>0</v>
      </c>
      <c r="BM825" s="37"/>
      <c r="BN825" s="3"/>
      <c r="BO825" s="3"/>
      <c r="BP825" s="6"/>
      <c r="BQ82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0.35</v>
      </c>
      <c r="BR825" s="23" t="str">
        <f>IF(Presupuestos[[#This Row],[SALDO ME-MN]]&gt;0,"PENDIENTE","CANCELADO")</f>
        <v>PENDIENTE</v>
      </c>
      <c r="BS825" s="23" t="str">
        <f>IF(COUNTIFS($U$4:$U824,Presupuestos[[#This Row],[ID DOCUMENTO]])&gt;=1,IF(B824=Presupuestos[[#This Row],[ID]],"OK","DOC. DUPLICADO"),"OK")</f>
        <v>OK</v>
      </c>
    </row>
    <row r="826" spans="2:71" ht="24" x14ac:dyDescent="0.25">
      <c r="B826" s="34">
        <f>IF(Presupuestos[[#This Row],[ID DOCUMENTO]]=U825,B825,IF(B825="ID",1,B825+1))</f>
        <v>797</v>
      </c>
      <c r="C826" s="2">
        <v>45856</v>
      </c>
      <c r="D826" s="2">
        <v>45856</v>
      </c>
      <c r="E826" s="3" t="s">
        <v>1072</v>
      </c>
      <c r="F826" s="25" t="s">
        <v>43</v>
      </c>
      <c r="G826" s="25" t="s">
        <v>155</v>
      </c>
      <c r="H826" s="25" t="s">
        <v>321</v>
      </c>
      <c r="I826" s="36" t="str">
        <f>IFERROR(VLOOKUP(Presupuestos[[#This Row],[AREA]]&amp;Presupuestos[[#This Row],[CONCEPTO]]&amp;Presupuestos[[#This Row],[DESCRIPCION]],Tabla28[[Columna1]:[CÓDIGO NUEVO]],2,0),"")</f>
        <v>P0404005</v>
      </c>
      <c r="J826" s="3" t="s">
        <v>666</v>
      </c>
      <c r="K826" s="3" t="s">
        <v>666</v>
      </c>
      <c r="L826" s="3" t="s">
        <v>666</v>
      </c>
      <c r="M826" s="31" t="s">
        <v>1877</v>
      </c>
      <c r="N826" s="3"/>
      <c r="O826" s="3" t="s">
        <v>315</v>
      </c>
      <c r="P826" s="3" t="s">
        <v>147</v>
      </c>
      <c r="Q826" s="3" t="str">
        <f>IFERROR(VLOOKUP(Presupuestos[[#This Row],[CLASIFICACIÓN (N)]],Tabla17[],2,0),"")</f>
        <v>Gastos financieros</v>
      </c>
      <c r="R826" s="3" t="str">
        <f>IFERROR(VLOOKUP(Presupuestos[[#This Row],[CLASIFICACIÓN (N)]],Tabla17[],3,0),"")</f>
        <v>Operativo</v>
      </c>
      <c r="S826" s="3" t="s">
        <v>16</v>
      </c>
      <c r="T826" s="3" t="str">
        <f>IFERROR(VLOOKUP(Presupuestos[[#This Row],[ALMACEN]],Tabla5[],2,0),"")</f>
        <v>Arequipa</v>
      </c>
      <c r="U826" s="19" t="str">
        <f>IFERROR(VLOOKUP(Presupuestos[[#This Row],[TIPO DE DOCUMENTO]],Tipo_Documento[],2,0)&amp;Presupuestos[[#This Row],[SERIE]]&amp;Presupuestos[[#This Row],[NUMERO]]&amp;Presupuestos[[#This Row],[RUC]],"")</f>
        <v>00BCPD13111111111</v>
      </c>
      <c r="V826" s="3" t="s">
        <v>112</v>
      </c>
      <c r="W826" s="7">
        <v>45856</v>
      </c>
      <c r="X826" s="7">
        <v>45856</v>
      </c>
      <c r="Y826" s="3" t="s">
        <v>1887</v>
      </c>
      <c r="Z826" s="3">
        <v>131</v>
      </c>
      <c r="AA826" s="3">
        <f>IFERROR(VLOOKUP(Presupuestos[[#This Row],[RAZON SOCIAL]],CHOOSE({1,2},Clientes_Proveedores[Razon Social],Clientes_Proveedores[Ruc / Dni]),2,0),"-")</f>
        <v>11111111</v>
      </c>
      <c r="AB826" s="31" t="s">
        <v>916</v>
      </c>
      <c r="AC826" s="3" t="s">
        <v>801</v>
      </c>
      <c r="AD826" s="5"/>
      <c r="AE826" s="6">
        <v>0.05</v>
      </c>
      <c r="AF826" s="6">
        <f>Presupuestos[[#This Row],[BASE]]*Presupuestos[[#This Row],[% IGV]]</f>
        <v>0</v>
      </c>
      <c r="AG826" s="22">
        <f>ROUND(SUM(Presupuestos[[#This Row],[BASE]:[IGV]]),2)</f>
        <v>0.05</v>
      </c>
      <c r="AH826" s="9">
        <f>IF(Presupuestos[[#This Row],[MONEDA]]="USD",VLOOKUP(Presupuestos[[#This Row],[FECHA DE EMISION]],Tipo_Cambio[],3,0),"")</f>
        <v>3.556</v>
      </c>
      <c r="AI826" s="22">
        <f>IFERROR(ROUND(IF(Presupuestos[[#This Row],[MONEDA]]="PEN",Presupuestos[[#This Row],[TOTAL]],Presupuestos[[#This Row],[TOTAL]]*Presupuestos[[#This Row],[TIPO DE CAMBIO]]),2),"")</f>
        <v>0.18</v>
      </c>
      <c r="AJ826" s="5"/>
      <c r="AK826" s="33" t="s">
        <v>671</v>
      </c>
      <c r="AL826" s="5" t="s">
        <v>680</v>
      </c>
      <c r="AM826" s="23" t="s">
        <v>671</v>
      </c>
      <c r="AN826" s="23" t="s">
        <v>671</v>
      </c>
      <c r="AO826" s="7">
        <f>IFERROR(VLOOKUP("1-"&amp;Presupuestos[[#This Row],[ID DOCUMENTO]],BD_Pagos[],7,0),"")</f>
        <v>45856</v>
      </c>
      <c r="AP826" s="16" t="str">
        <f>IFERROR(VLOOKUP("1-"&amp;Presupuestos[[#This Row],[ID DOCUMENTO]],BD_Pagos[],8,0),"")</f>
        <v>B-BCP - Dolares</v>
      </c>
      <c r="AQ826" s="17">
        <f>IFERROR(VLOOKUP("1-"&amp;Presupuestos[[#This Row],[ID DOCUMENTO]],BD_Pagos[],9,0),"")</f>
        <v>0</v>
      </c>
      <c r="AR826" s="54"/>
      <c r="AS826" s="7">
        <f>IFERROR(VLOOKUP("2-"&amp;Presupuestos[[#This Row],[ID DOCUMENTO]],BD_Pagos[],7,0),"")</f>
        <v>0</v>
      </c>
      <c r="AT826" s="16" t="str">
        <f>IFERROR(VLOOKUP("2-"&amp;Presupuestos[[#This Row],[ID DOCUMENTO]],BD_Pagos[],8,0),"")</f>
        <v/>
      </c>
      <c r="AU826" s="17">
        <f>IFERROR(VLOOKUP("2-"&amp;Presupuestos[[#This Row],[ID DOCUMENTO]],BD_Pagos[],9,0),"")</f>
        <v>0</v>
      </c>
      <c r="AV826" s="20">
        <f>IF(IFERROR(VLOOKUP("2-"&amp;Presupuestos[[#This Row],[ID DOCUMENTO]],BD_Pagos[],10,0),0)&gt;Presupuestos[[#This Row],[TOTAL SOLES]],Presupuestos[[#This Row],[TOTAL SOLES]],IFERROR(VLOOKUP("2-"&amp;Presupuestos[[#This Row],[ID DOCUMENTO]],BD_Pagos[],10,0),0))</f>
        <v>0</v>
      </c>
      <c r="AW826" s="7"/>
      <c r="AX826" s="16"/>
      <c r="AY826" s="17"/>
      <c r="AZ826" s="20"/>
      <c r="BA826" s="7"/>
      <c r="BB826" s="16"/>
      <c r="BC826" s="17"/>
      <c r="BD826" s="20"/>
      <c r="BE826" s="7">
        <f>IFERROR(VLOOKUP("5-"&amp;Presupuestos[[#This Row],[ID DOCUMENTO]],BD_Pagos[],7,0),"")</f>
        <v>0</v>
      </c>
      <c r="BF826" s="17">
        <f>IFERROR(VLOOKUP("5-"&amp;Presupuestos[[#This Row],[ID DOCUMENTO]],BD_Pagos[],9,0),"")</f>
        <v>0</v>
      </c>
      <c r="BG826" s="20">
        <f>IF(IFERROR(VLOOKUP("5-"&amp;Presupuestos[[#This Row],[ID DOCUMENTO]],BD_Pagos[],10,0),0)&gt;Presupuestos[[#This Row],[TOTAL SOLES]],Presupuestos[[#This Row],[TOTAL SOLES]],IFERROR(VLOOKUP("5-"&amp;Presupuestos[[#This Row],[ID DOCUMENTO]],BD_Pagos[],10,0),0))</f>
        <v>0</v>
      </c>
      <c r="BH826" s="7">
        <f>IFERROR(VLOOKUP("1-Detraccion"&amp;Presupuestos[[#This Row],[ID DOCUMENTO]],BD_Pagos[],2,0),"")</f>
        <v>0</v>
      </c>
      <c r="BI826" s="3" t="str">
        <f>IFERROR(VLOOKUP("1-Detraccion"&amp;Presupuestos[[#This Row],[ID DOCUMENTO]],BD_Pagos[],3,0),"")</f>
        <v/>
      </c>
      <c r="BJ826" s="3">
        <f>IFERROR(VLOOKUP("1-Detraccion"&amp;Presupuestos[[#This Row],[ID DOCUMENTO]],BD_Pagos[],4,0),"")</f>
        <v>0</v>
      </c>
      <c r="BK826" s="6">
        <f>IF(IFERROR(VLOOKUP("1-Detraccion"&amp;Presupuestos[[#This Row],[ID DOCUMENTO]],BD_Pagos[],5,0),0)&gt;Presupuestos[[#This Row],[TOTAL SOLES]],Presupuestos[[#This Row],[TOTAL SOLES]],IFERROR(VLOOKUP("1-Detraccion"&amp;Presupuestos[[#This Row],[ID DOCUMENTO]],BD_Pagos[],5,0),0))</f>
        <v>0</v>
      </c>
      <c r="BL826" s="6">
        <f>IF(IFERROR(VLOOKUP("1-Detraccion"&amp;Presupuestos[[#This Row],[ID DOCUMENTO]],BD_Pagos[],6,0),0)&gt;Presupuestos[[#This Row],[TOTAL SOLES]],Presupuestos[[#This Row],[TOTAL SOLES]],IFERROR(VLOOKUP("1-Detraccion"&amp;Presupuestos[[#This Row],[ID DOCUMENTO]],BD_Pagos[],6,0),0))</f>
        <v>0</v>
      </c>
      <c r="BM826" s="37"/>
      <c r="BN826" s="3"/>
      <c r="BO826" s="3"/>
      <c r="BP826" s="6"/>
      <c r="BQ82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0.05</v>
      </c>
      <c r="BR826" s="23" t="str">
        <f>IF(Presupuestos[[#This Row],[SALDO ME-MN]]&gt;0,"PENDIENTE","CANCELADO")</f>
        <v>PENDIENTE</v>
      </c>
      <c r="BS826" s="23" t="str">
        <f>IF(COUNTIFS($U$4:$U825,Presupuestos[[#This Row],[ID DOCUMENTO]])&gt;=1,IF(B825=Presupuestos[[#This Row],[ID]],"OK","DOC. DUPLICADO"),"OK")</f>
        <v>OK</v>
      </c>
    </row>
    <row r="827" spans="2:71" ht="24" x14ac:dyDescent="0.25">
      <c r="B827" s="34">
        <f>IF(Presupuestos[[#This Row],[ID DOCUMENTO]]=U826,B826,IF(B826="ID",1,B826+1))</f>
        <v>798</v>
      </c>
      <c r="C827" s="2">
        <v>45868</v>
      </c>
      <c r="D827" s="2">
        <v>45868</v>
      </c>
      <c r="E827" s="3" t="s">
        <v>1072</v>
      </c>
      <c r="F827" s="25" t="s">
        <v>43</v>
      </c>
      <c r="G827" s="25" t="s">
        <v>155</v>
      </c>
      <c r="H827" s="25" t="s">
        <v>321</v>
      </c>
      <c r="I827" s="36" t="str">
        <f>IFERROR(VLOOKUP(Presupuestos[[#This Row],[AREA]]&amp;Presupuestos[[#This Row],[CONCEPTO]]&amp;Presupuestos[[#This Row],[DESCRIPCION]],Tabla28[[Columna1]:[CÓDIGO NUEVO]],2,0),"")</f>
        <v>P0404005</v>
      </c>
      <c r="J827" s="3" t="s">
        <v>666</v>
      </c>
      <c r="K827" s="3" t="s">
        <v>666</v>
      </c>
      <c r="L827" s="3" t="s">
        <v>666</v>
      </c>
      <c r="M827" s="31" t="s">
        <v>1877</v>
      </c>
      <c r="N827" s="3"/>
      <c r="O827" s="3" t="s">
        <v>315</v>
      </c>
      <c r="P827" s="3" t="s">
        <v>147</v>
      </c>
      <c r="Q827" s="3" t="str">
        <f>IFERROR(VLOOKUP(Presupuestos[[#This Row],[CLASIFICACIÓN (N)]],Tabla17[],2,0),"")</f>
        <v>Gastos financieros</v>
      </c>
      <c r="R827" s="3" t="str">
        <f>IFERROR(VLOOKUP(Presupuestos[[#This Row],[CLASIFICACIÓN (N)]],Tabla17[],3,0),"")</f>
        <v>Operativo</v>
      </c>
      <c r="S827" s="3" t="s">
        <v>16</v>
      </c>
      <c r="T827" s="3" t="str">
        <f>IFERROR(VLOOKUP(Presupuestos[[#This Row],[ALMACEN]],Tabla5[],2,0),"")</f>
        <v>Arequipa</v>
      </c>
      <c r="U827" s="19" t="str">
        <f>IFERROR(VLOOKUP(Presupuestos[[#This Row],[TIPO DE DOCUMENTO]],Tipo_Documento[],2,0)&amp;Presupuestos[[#This Row],[SERIE]]&amp;Presupuestos[[#This Row],[NUMERO]]&amp;Presupuestos[[#This Row],[RUC]],"")</f>
        <v>00BCPD13611111111</v>
      </c>
      <c r="V827" s="3" t="s">
        <v>112</v>
      </c>
      <c r="W827" s="7">
        <v>45868</v>
      </c>
      <c r="X827" s="7">
        <v>45868</v>
      </c>
      <c r="Y827" s="3" t="s">
        <v>1887</v>
      </c>
      <c r="Z827" s="3">
        <v>136</v>
      </c>
      <c r="AA827" s="3">
        <f>IFERROR(VLOOKUP(Presupuestos[[#This Row],[RAZON SOCIAL]],CHOOSE({1,2},Clientes_Proveedores[Razon Social],Clientes_Proveedores[Ruc / Dni]),2,0),"-")</f>
        <v>11111111</v>
      </c>
      <c r="AB827" s="31" t="s">
        <v>916</v>
      </c>
      <c r="AC827" s="3" t="s">
        <v>801</v>
      </c>
      <c r="AD827" s="5"/>
      <c r="AE827" s="6">
        <v>0.15</v>
      </c>
      <c r="AF827" s="6">
        <f>Presupuestos[[#This Row],[BASE]]*Presupuestos[[#This Row],[% IGV]]</f>
        <v>0</v>
      </c>
      <c r="AG827" s="22">
        <f>ROUND(SUM(Presupuestos[[#This Row],[BASE]:[IGV]]),2)</f>
        <v>0.15</v>
      </c>
      <c r="AH827" s="9">
        <f>IF(Presupuestos[[#This Row],[MONEDA]]="USD",VLOOKUP(Presupuestos[[#This Row],[FECHA DE EMISION]],Tipo_Cambio[],3,0),"")</f>
        <v>3.552</v>
      </c>
      <c r="AI827" s="22">
        <f>IFERROR(ROUND(IF(Presupuestos[[#This Row],[MONEDA]]="PEN",Presupuestos[[#This Row],[TOTAL]],Presupuestos[[#This Row],[TOTAL]]*Presupuestos[[#This Row],[TIPO DE CAMBIO]]),2),"")</f>
        <v>0.53</v>
      </c>
      <c r="AJ827" s="5"/>
      <c r="AK827" s="33" t="s">
        <v>671</v>
      </c>
      <c r="AL827" s="5" t="s">
        <v>680</v>
      </c>
      <c r="AM827" s="23" t="s">
        <v>671</v>
      </c>
      <c r="AN827" s="23" t="s">
        <v>671</v>
      </c>
      <c r="AO827" s="7">
        <f>IFERROR(VLOOKUP("1-"&amp;Presupuestos[[#This Row],[ID DOCUMENTO]],BD_Pagos[],7,0),"")</f>
        <v>45868</v>
      </c>
      <c r="AP827" s="16" t="str">
        <f>IFERROR(VLOOKUP("1-"&amp;Presupuestos[[#This Row],[ID DOCUMENTO]],BD_Pagos[],8,0),"")</f>
        <v>B-BCP - Dolares</v>
      </c>
      <c r="AQ827" s="17">
        <f>IFERROR(VLOOKUP("1-"&amp;Presupuestos[[#This Row],[ID DOCUMENTO]],BD_Pagos[],9,0),"")</f>
        <v>0</v>
      </c>
      <c r="AR827" s="54"/>
      <c r="AS827" s="7">
        <f>IFERROR(VLOOKUP("2-"&amp;Presupuestos[[#This Row],[ID DOCUMENTO]],BD_Pagos[],7,0),"")</f>
        <v>0</v>
      </c>
      <c r="AT827" s="16" t="str">
        <f>IFERROR(VLOOKUP("2-"&amp;Presupuestos[[#This Row],[ID DOCUMENTO]],BD_Pagos[],8,0),"")</f>
        <v/>
      </c>
      <c r="AU827" s="17">
        <f>IFERROR(VLOOKUP("2-"&amp;Presupuestos[[#This Row],[ID DOCUMENTO]],BD_Pagos[],9,0),"")</f>
        <v>0</v>
      </c>
      <c r="AV827" s="20">
        <f>IF(IFERROR(VLOOKUP("2-"&amp;Presupuestos[[#This Row],[ID DOCUMENTO]],BD_Pagos[],10,0),0)&gt;Presupuestos[[#This Row],[TOTAL SOLES]],Presupuestos[[#This Row],[TOTAL SOLES]],IFERROR(VLOOKUP("2-"&amp;Presupuestos[[#This Row],[ID DOCUMENTO]],BD_Pagos[],10,0),0))</f>
        <v>0</v>
      </c>
      <c r="AW827" s="7"/>
      <c r="AX827" s="16"/>
      <c r="AY827" s="17"/>
      <c r="AZ827" s="20"/>
      <c r="BA827" s="7"/>
      <c r="BB827" s="16"/>
      <c r="BC827" s="17"/>
      <c r="BD827" s="20"/>
      <c r="BE827" s="7">
        <f>IFERROR(VLOOKUP("5-"&amp;Presupuestos[[#This Row],[ID DOCUMENTO]],BD_Pagos[],7,0),"")</f>
        <v>0</v>
      </c>
      <c r="BF827" s="17">
        <f>IFERROR(VLOOKUP("5-"&amp;Presupuestos[[#This Row],[ID DOCUMENTO]],BD_Pagos[],9,0),"")</f>
        <v>0</v>
      </c>
      <c r="BG827" s="20">
        <f>IF(IFERROR(VLOOKUP("5-"&amp;Presupuestos[[#This Row],[ID DOCUMENTO]],BD_Pagos[],10,0),0)&gt;Presupuestos[[#This Row],[TOTAL SOLES]],Presupuestos[[#This Row],[TOTAL SOLES]],IFERROR(VLOOKUP("5-"&amp;Presupuestos[[#This Row],[ID DOCUMENTO]],BD_Pagos[],10,0),0))</f>
        <v>0</v>
      </c>
      <c r="BH827" s="7">
        <f>IFERROR(VLOOKUP("1-Detraccion"&amp;Presupuestos[[#This Row],[ID DOCUMENTO]],BD_Pagos[],2,0),"")</f>
        <v>0</v>
      </c>
      <c r="BI827" s="3" t="str">
        <f>IFERROR(VLOOKUP("1-Detraccion"&amp;Presupuestos[[#This Row],[ID DOCUMENTO]],BD_Pagos[],3,0),"")</f>
        <v/>
      </c>
      <c r="BJ827" s="3">
        <f>IFERROR(VLOOKUP("1-Detraccion"&amp;Presupuestos[[#This Row],[ID DOCUMENTO]],BD_Pagos[],4,0),"")</f>
        <v>0</v>
      </c>
      <c r="BK827" s="6">
        <f>IF(IFERROR(VLOOKUP("1-Detraccion"&amp;Presupuestos[[#This Row],[ID DOCUMENTO]],BD_Pagos[],5,0),0)&gt;Presupuestos[[#This Row],[TOTAL SOLES]],Presupuestos[[#This Row],[TOTAL SOLES]],IFERROR(VLOOKUP("1-Detraccion"&amp;Presupuestos[[#This Row],[ID DOCUMENTO]],BD_Pagos[],5,0),0))</f>
        <v>0</v>
      </c>
      <c r="BL827" s="6">
        <f>IF(IFERROR(VLOOKUP("1-Detraccion"&amp;Presupuestos[[#This Row],[ID DOCUMENTO]],BD_Pagos[],6,0),0)&gt;Presupuestos[[#This Row],[TOTAL SOLES]],Presupuestos[[#This Row],[TOTAL SOLES]],IFERROR(VLOOKUP("1-Detraccion"&amp;Presupuestos[[#This Row],[ID DOCUMENTO]],BD_Pagos[],6,0),0))</f>
        <v>0</v>
      </c>
      <c r="BM827" s="37"/>
      <c r="BN827" s="3"/>
      <c r="BO827" s="3"/>
      <c r="BP827" s="6"/>
      <c r="BQ82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0.15</v>
      </c>
      <c r="BR827" s="23" t="str">
        <f>IF(Presupuestos[[#This Row],[SALDO ME-MN]]&gt;0,"PENDIENTE","CANCELADO")</f>
        <v>PENDIENTE</v>
      </c>
      <c r="BS827" s="23" t="str">
        <f>IF(COUNTIFS($U$4:$U826,Presupuestos[[#This Row],[ID DOCUMENTO]])&gt;=1,IF(B826=Presupuestos[[#This Row],[ID]],"OK","DOC. DUPLICADO"),"OK")</f>
        <v>OK</v>
      </c>
    </row>
    <row r="828" spans="2:71" ht="24" x14ac:dyDescent="0.25">
      <c r="B828" s="34">
        <f>IF(Presupuestos[[#This Row],[ID DOCUMENTO]]=U827,B827,IF(B827="ID",1,B827+1))</f>
        <v>799</v>
      </c>
      <c r="C828" s="2">
        <v>45869</v>
      </c>
      <c r="D828" s="2">
        <v>45869</v>
      </c>
      <c r="E828" s="3" t="s">
        <v>1072</v>
      </c>
      <c r="F828" s="25" t="s">
        <v>43</v>
      </c>
      <c r="G828" s="25" t="s">
        <v>155</v>
      </c>
      <c r="H828" s="25" t="s">
        <v>321</v>
      </c>
      <c r="I828" s="36" t="str">
        <f>IFERROR(VLOOKUP(Presupuestos[[#This Row],[AREA]]&amp;Presupuestos[[#This Row],[CONCEPTO]]&amp;Presupuestos[[#This Row],[DESCRIPCION]],Tabla28[[Columna1]:[CÓDIGO NUEVO]],2,0),"")</f>
        <v>P0404005</v>
      </c>
      <c r="J828" s="3" t="s">
        <v>666</v>
      </c>
      <c r="K828" s="3" t="s">
        <v>666</v>
      </c>
      <c r="L828" s="3" t="s">
        <v>666</v>
      </c>
      <c r="M828" s="31" t="s">
        <v>1877</v>
      </c>
      <c r="N828" s="3"/>
      <c r="O828" s="3" t="s">
        <v>315</v>
      </c>
      <c r="P828" s="3" t="s">
        <v>147</v>
      </c>
      <c r="Q828" s="3" t="str">
        <f>IFERROR(VLOOKUP(Presupuestos[[#This Row],[CLASIFICACIÓN (N)]],Tabla17[],2,0),"")</f>
        <v>Gastos financieros</v>
      </c>
      <c r="R828" s="3" t="str">
        <f>IFERROR(VLOOKUP(Presupuestos[[#This Row],[CLASIFICACIÓN (N)]],Tabla17[],3,0),"")</f>
        <v>Operativo</v>
      </c>
      <c r="S828" s="3" t="s">
        <v>16</v>
      </c>
      <c r="T828" s="3" t="str">
        <f>IFERROR(VLOOKUP(Presupuestos[[#This Row],[ALMACEN]],Tabla5[],2,0),"")</f>
        <v>Arequipa</v>
      </c>
      <c r="U828" s="19" t="str">
        <f>IFERROR(VLOOKUP(Presupuestos[[#This Row],[TIPO DE DOCUMENTO]],Tipo_Documento[],2,0)&amp;Presupuestos[[#This Row],[SERIE]]&amp;Presupuestos[[#This Row],[NUMERO]]&amp;Presupuestos[[#This Row],[RUC]],"")</f>
        <v>00BCPD14011111111</v>
      </c>
      <c r="V828" s="3" t="s">
        <v>112</v>
      </c>
      <c r="W828" s="7">
        <v>45869</v>
      </c>
      <c r="X828" s="7">
        <v>45869</v>
      </c>
      <c r="Y828" s="3" t="s">
        <v>1887</v>
      </c>
      <c r="Z828" s="3">
        <v>140</v>
      </c>
      <c r="AA828" s="3">
        <f>IFERROR(VLOOKUP(Presupuestos[[#This Row],[RAZON SOCIAL]],CHOOSE({1,2},Clientes_Proveedores[Razon Social],Clientes_Proveedores[Ruc / Dni]),2,0),"-")</f>
        <v>11111111</v>
      </c>
      <c r="AB828" s="31" t="s">
        <v>916</v>
      </c>
      <c r="AC828" s="3" t="s">
        <v>801</v>
      </c>
      <c r="AD828" s="5"/>
      <c r="AE828" s="6">
        <v>0.35</v>
      </c>
      <c r="AF828" s="6">
        <f>Presupuestos[[#This Row],[BASE]]*Presupuestos[[#This Row],[% IGV]]</f>
        <v>0</v>
      </c>
      <c r="AG828" s="22">
        <f>ROUND(SUM(Presupuestos[[#This Row],[BASE]:[IGV]]),2)</f>
        <v>0.35</v>
      </c>
      <c r="AH828" s="9">
        <f>IF(Presupuestos[[#This Row],[MONEDA]]="USD",VLOOKUP(Presupuestos[[#This Row],[FECHA DE EMISION]],Tipo_Cambio[],3,0),"")</f>
        <v>3.57</v>
      </c>
      <c r="AI828" s="22">
        <f>IFERROR(ROUND(IF(Presupuestos[[#This Row],[MONEDA]]="PEN",Presupuestos[[#This Row],[TOTAL]],Presupuestos[[#This Row],[TOTAL]]*Presupuestos[[#This Row],[TIPO DE CAMBIO]]),2),"")</f>
        <v>1.25</v>
      </c>
      <c r="AJ828" s="5"/>
      <c r="AK828" s="33" t="s">
        <v>671</v>
      </c>
      <c r="AL828" s="5" t="s">
        <v>680</v>
      </c>
      <c r="AM828" s="23" t="s">
        <v>671</v>
      </c>
      <c r="AN828" s="23" t="s">
        <v>671</v>
      </c>
      <c r="AO828" s="7">
        <f>IFERROR(VLOOKUP("1-"&amp;Presupuestos[[#This Row],[ID DOCUMENTO]],BD_Pagos[],7,0),"")</f>
        <v>45869</v>
      </c>
      <c r="AP828" s="16" t="str">
        <f>IFERROR(VLOOKUP("1-"&amp;Presupuestos[[#This Row],[ID DOCUMENTO]],BD_Pagos[],8,0),"")</f>
        <v>B-BCP - Dolares</v>
      </c>
      <c r="AQ828" s="17">
        <f>IFERROR(VLOOKUP("1-"&amp;Presupuestos[[#This Row],[ID DOCUMENTO]],BD_Pagos[],9,0),"")</f>
        <v>0</v>
      </c>
      <c r="AR828" s="54"/>
      <c r="AS828" s="7">
        <f>IFERROR(VLOOKUP("2-"&amp;Presupuestos[[#This Row],[ID DOCUMENTO]],BD_Pagos[],7,0),"")</f>
        <v>0</v>
      </c>
      <c r="AT828" s="16" t="str">
        <f>IFERROR(VLOOKUP("2-"&amp;Presupuestos[[#This Row],[ID DOCUMENTO]],BD_Pagos[],8,0),"")</f>
        <v/>
      </c>
      <c r="AU828" s="17">
        <f>IFERROR(VLOOKUP("2-"&amp;Presupuestos[[#This Row],[ID DOCUMENTO]],BD_Pagos[],9,0),"")</f>
        <v>0</v>
      </c>
      <c r="AV828" s="20">
        <f>IF(IFERROR(VLOOKUP("2-"&amp;Presupuestos[[#This Row],[ID DOCUMENTO]],BD_Pagos[],10,0),0)&gt;Presupuestos[[#This Row],[TOTAL SOLES]],Presupuestos[[#This Row],[TOTAL SOLES]],IFERROR(VLOOKUP("2-"&amp;Presupuestos[[#This Row],[ID DOCUMENTO]],BD_Pagos[],10,0),0))</f>
        <v>0</v>
      </c>
      <c r="AW828" s="7"/>
      <c r="AX828" s="16"/>
      <c r="AY828" s="17"/>
      <c r="AZ828" s="20"/>
      <c r="BA828" s="7"/>
      <c r="BB828" s="16"/>
      <c r="BC828" s="17"/>
      <c r="BD828" s="20"/>
      <c r="BE828" s="7">
        <f>IFERROR(VLOOKUP("5-"&amp;Presupuestos[[#This Row],[ID DOCUMENTO]],BD_Pagos[],7,0),"")</f>
        <v>0</v>
      </c>
      <c r="BF828" s="17">
        <f>IFERROR(VLOOKUP("5-"&amp;Presupuestos[[#This Row],[ID DOCUMENTO]],BD_Pagos[],9,0),"")</f>
        <v>0</v>
      </c>
      <c r="BG828" s="20">
        <f>IF(IFERROR(VLOOKUP("5-"&amp;Presupuestos[[#This Row],[ID DOCUMENTO]],BD_Pagos[],10,0),0)&gt;Presupuestos[[#This Row],[TOTAL SOLES]],Presupuestos[[#This Row],[TOTAL SOLES]],IFERROR(VLOOKUP("5-"&amp;Presupuestos[[#This Row],[ID DOCUMENTO]],BD_Pagos[],10,0),0))</f>
        <v>0</v>
      </c>
      <c r="BH828" s="7">
        <f>IFERROR(VLOOKUP("1-Detraccion"&amp;Presupuestos[[#This Row],[ID DOCUMENTO]],BD_Pagos[],2,0),"")</f>
        <v>0</v>
      </c>
      <c r="BI828" s="3" t="str">
        <f>IFERROR(VLOOKUP("1-Detraccion"&amp;Presupuestos[[#This Row],[ID DOCUMENTO]],BD_Pagos[],3,0),"")</f>
        <v/>
      </c>
      <c r="BJ828" s="3">
        <f>IFERROR(VLOOKUP("1-Detraccion"&amp;Presupuestos[[#This Row],[ID DOCUMENTO]],BD_Pagos[],4,0),"")</f>
        <v>0</v>
      </c>
      <c r="BK828" s="6">
        <f>IF(IFERROR(VLOOKUP("1-Detraccion"&amp;Presupuestos[[#This Row],[ID DOCUMENTO]],BD_Pagos[],5,0),0)&gt;Presupuestos[[#This Row],[TOTAL SOLES]],Presupuestos[[#This Row],[TOTAL SOLES]],IFERROR(VLOOKUP("1-Detraccion"&amp;Presupuestos[[#This Row],[ID DOCUMENTO]],BD_Pagos[],5,0),0))</f>
        <v>0</v>
      </c>
      <c r="BL828" s="6">
        <f>IF(IFERROR(VLOOKUP("1-Detraccion"&amp;Presupuestos[[#This Row],[ID DOCUMENTO]],BD_Pagos[],6,0),0)&gt;Presupuestos[[#This Row],[TOTAL SOLES]],Presupuestos[[#This Row],[TOTAL SOLES]],IFERROR(VLOOKUP("1-Detraccion"&amp;Presupuestos[[#This Row],[ID DOCUMENTO]],BD_Pagos[],6,0),0))</f>
        <v>0</v>
      </c>
      <c r="BM828" s="37"/>
      <c r="BN828" s="3"/>
      <c r="BO828" s="3"/>
      <c r="BP828" s="6"/>
      <c r="BQ82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0.35</v>
      </c>
      <c r="BR828" s="23" t="str">
        <f>IF(Presupuestos[[#This Row],[SALDO ME-MN]]&gt;0,"PENDIENTE","CANCELADO")</f>
        <v>PENDIENTE</v>
      </c>
      <c r="BS828" s="23" t="str">
        <f>IF(COUNTIFS($U$4:$U827,Presupuestos[[#This Row],[ID DOCUMENTO]])&gt;=1,IF(B827=Presupuestos[[#This Row],[ID]],"OK","DOC. DUPLICADO"),"OK")</f>
        <v>OK</v>
      </c>
    </row>
    <row r="829" spans="2:71" ht="24" x14ac:dyDescent="0.25">
      <c r="B829" s="34">
        <f>IF(Presupuestos[[#This Row],[ID DOCUMENTO]]=U828,B828,IF(B828="ID",1,B828+1))</f>
        <v>800</v>
      </c>
      <c r="C829" s="2">
        <v>45842</v>
      </c>
      <c r="D829" s="2">
        <v>45842</v>
      </c>
      <c r="E829" s="3" t="s">
        <v>1072</v>
      </c>
      <c r="F829" s="25" t="s">
        <v>43</v>
      </c>
      <c r="G829" s="25" t="s">
        <v>155</v>
      </c>
      <c r="H829" s="25" t="s">
        <v>321</v>
      </c>
      <c r="I829" s="36" t="str">
        <f>IFERROR(VLOOKUP(Presupuestos[[#This Row],[AREA]]&amp;Presupuestos[[#This Row],[CONCEPTO]]&amp;Presupuestos[[#This Row],[DESCRIPCION]],Tabla28[[Columna1]:[CÓDIGO NUEVO]],2,0),"")</f>
        <v>P0404005</v>
      </c>
      <c r="J829" s="3" t="s">
        <v>666</v>
      </c>
      <c r="K829" s="3" t="s">
        <v>666</v>
      </c>
      <c r="L829" s="3" t="s">
        <v>666</v>
      </c>
      <c r="M829" s="31" t="s">
        <v>1888</v>
      </c>
      <c r="N829" s="3"/>
      <c r="O829" s="3" t="s">
        <v>315</v>
      </c>
      <c r="P829" s="3" t="s">
        <v>147</v>
      </c>
      <c r="Q829" s="3" t="str">
        <f>IFERROR(VLOOKUP(Presupuestos[[#This Row],[CLASIFICACIÓN (N)]],Tabla17[],2,0),"")</f>
        <v>Gastos financieros</v>
      </c>
      <c r="R829" s="3" t="str">
        <f>IFERROR(VLOOKUP(Presupuestos[[#This Row],[CLASIFICACIÓN (N)]],Tabla17[],3,0),"")</f>
        <v>Operativo</v>
      </c>
      <c r="S829" s="3" t="s">
        <v>16</v>
      </c>
      <c r="T829" s="3" t="str">
        <f>IFERROR(VLOOKUP(Presupuestos[[#This Row],[ALMACEN]],Tabla5[],2,0),"")</f>
        <v>Arequipa</v>
      </c>
      <c r="U829" s="19" t="str">
        <f>IFERROR(VLOOKUP(Presupuestos[[#This Row],[TIPO DE DOCUMENTO]],Tipo_Documento[],2,0)&amp;Presupuestos[[#This Row],[SERIE]]&amp;Presupuestos[[#This Row],[NUMERO]]&amp;Presupuestos[[#This Row],[RUC]],"")</f>
        <v>00ITBS10511111111</v>
      </c>
      <c r="V829" s="3" t="s">
        <v>112</v>
      </c>
      <c r="W829" s="7">
        <v>45842</v>
      </c>
      <c r="X829" s="7">
        <v>45842</v>
      </c>
      <c r="Y829" s="3" t="s">
        <v>1889</v>
      </c>
      <c r="Z829" s="3">
        <v>105</v>
      </c>
      <c r="AA829" s="3">
        <f>IFERROR(VLOOKUP(Presupuestos[[#This Row],[RAZON SOCIAL]],CHOOSE({1,2},Clientes_Proveedores[Razon Social],Clientes_Proveedores[Ruc / Dni]),2,0),"-")</f>
        <v>11111111</v>
      </c>
      <c r="AB829" s="31" t="s">
        <v>916</v>
      </c>
      <c r="AC829" s="3" t="s">
        <v>670</v>
      </c>
      <c r="AD829" s="5"/>
      <c r="AE829" s="6">
        <v>0.05</v>
      </c>
      <c r="AF829" s="6">
        <f>Presupuestos[[#This Row],[BASE]]*Presupuestos[[#This Row],[% IGV]]</f>
        <v>0</v>
      </c>
      <c r="AG829" s="22">
        <f>ROUND(SUM(Presupuestos[[#This Row],[BASE]:[IGV]]),2)</f>
        <v>0.05</v>
      </c>
      <c r="AH829" s="9" t="str">
        <f>IF(Presupuestos[[#This Row],[MONEDA]]="USD",VLOOKUP(Presupuestos[[#This Row],[FECHA DE EMISION]],Tipo_Cambio[],3,0),"")</f>
        <v/>
      </c>
      <c r="AI829" s="22">
        <f>IFERROR(ROUND(IF(Presupuestos[[#This Row],[MONEDA]]="PEN",Presupuestos[[#This Row],[TOTAL]],Presupuestos[[#This Row],[TOTAL]]*Presupuestos[[#This Row],[TIPO DE CAMBIO]]),2),"")</f>
        <v>0.05</v>
      </c>
      <c r="AJ829" s="5"/>
      <c r="AK829" s="33" t="s">
        <v>671</v>
      </c>
      <c r="AL829" s="5" t="s">
        <v>680</v>
      </c>
      <c r="AM829" s="23" t="s">
        <v>671</v>
      </c>
      <c r="AN829" s="23" t="s">
        <v>671</v>
      </c>
      <c r="AO829" s="7">
        <f>IFERROR(VLOOKUP("1-"&amp;Presupuestos[[#This Row],[ID DOCUMENTO]],BD_Pagos[],7,0),"")</f>
        <v>45842</v>
      </c>
      <c r="AP829" s="16" t="str">
        <f>IFERROR(VLOOKUP("1-"&amp;Presupuestos[[#This Row],[ID DOCUMENTO]],BD_Pagos[],8,0),"")</f>
        <v>B-Interbank</v>
      </c>
      <c r="AQ829" s="17">
        <f>IFERROR(VLOOKUP("1-"&amp;Presupuestos[[#This Row],[ID DOCUMENTO]],BD_Pagos[],9,0),"")</f>
        <v>0</v>
      </c>
      <c r="AR829" s="54"/>
      <c r="AS829" s="7">
        <f>IFERROR(VLOOKUP("2-"&amp;Presupuestos[[#This Row],[ID DOCUMENTO]],BD_Pagos[],7,0),"")</f>
        <v>0</v>
      </c>
      <c r="AT829" s="16" t="str">
        <f>IFERROR(VLOOKUP("2-"&amp;Presupuestos[[#This Row],[ID DOCUMENTO]],BD_Pagos[],8,0),"")</f>
        <v/>
      </c>
      <c r="AU829" s="17">
        <f>IFERROR(VLOOKUP("2-"&amp;Presupuestos[[#This Row],[ID DOCUMENTO]],BD_Pagos[],9,0),"")</f>
        <v>0</v>
      </c>
      <c r="AV829" s="20">
        <f>IF(IFERROR(VLOOKUP("2-"&amp;Presupuestos[[#This Row],[ID DOCUMENTO]],BD_Pagos[],10,0),0)&gt;Presupuestos[[#This Row],[TOTAL SOLES]],Presupuestos[[#This Row],[TOTAL SOLES]],IFERROR(VLOOKUP("2-"&amp;Presupuestos[[#This Row],[ID DOCUMENTO]],BD_Pagos[],10,0),0))</f>
        <v>0</v>
      </c>
      <c r="AW829" s="7"/>
      <c r="AX829" s="16"/>
      <c r="AY829" s="17"/>
      <c r="AZ829" s="20"/>
      <c r="BA829" s="7"/>
      <c r="BB829" s="16"/>
      <c r="BC829" s="17"/>
      <c r="BD829" s="20"/>
      <c r="BE829" s="7">
        <f>IFERROR(VLOOKUP("5-"&amp;Presupuestos[[#This Row],[ID DOCUMENTO]],BD_Pagos[],7,0),"")</f>
        <v>0</v>
      </c>
      <c r="BF829" s="17">
        <f>IFERROR(VLOOKUP("5-"&amp;Presupuestos[[#This Row],[ID DOCUMENTO]],BD_Pagos[],9,0),"")</f>
        <v>0</v>
      </c>
      <c r="BG829" s="20">
        <f>IF(IFERROR(VLOOKUP("5-"&amp;Presupuestos[[#This Row],[ID DOCUMENTO]],BD_Pagos[],10,0),0)&gt;Presupuestos[[#This Row],[TOTAL SOLES]],Presupuestos[[#This Row],[TOTAL SOLES]],IFERROR(VLOOKUP("5-"&amp;Presupuestos[[#This Row],[ID DOCUMENTO]],BD_Pagos[],10,0),0))</f>
        <v>0</v>
      </c>
      <c r="BH829" s="7">
        <f>IFERROR(VLOOKUP("1-Detraccion"&amp;Presupuestos[[#This Row],[ID DOCUMENTO]],BD_Pagos[],2,0),"")</f>
        <v>0</v>
      </c>
      <c r="BI829" s="3" t="str">
        <f>IFERROR(VLOOKUP("1-Detraccion"&amp;Presupuestos[[#This Row],[ID DOCUMENTO]],BD_Pagos[],3,0),"")</f>
        <v/>
      </c>
      <c r="BJ829" s="3">
        <f>IFERROR(VLOOKUP("1-Detraccion"&amp;Presupuestos[[#This Row],[ID DOCUMENTO]],BD_Pagos[],4,0),"")</f>
        <v>0</v>
      </c>
      <c r="BK829" s="6">
        <f>IF(IFERROR(VLOOKUP("1-Detraccion"&amp;Presupuestos[[#This Row],[ID DOCUMENTO]],BD_Pagos[],5,0),0)&gt;Presupuestos[[#This Row],[TOTAL SOLES]],Presupuestos[[#This Row],[TOTAL SOLES]],IFERROR(VLOOKUP("1-Detraccion"&amp;Presupuestos[[#This Row],[ID DOCUMENTO]],BD_Pagos[],5,0),0))</f>
        <v>0</v>
      </c>
      <c r="BL829" s="6">
        <f>IF(IFERROR(VLOOKUP("1-Detraccion"&amp;Presupuestos[[#This Row],[ID DOCUMENTO]],BD_Pagos[],6,0),0)&gt;Presupuestos[[#This Row],[TOTAL SOLES]],Presupuestos[[#This Row],[TOTAL SOLES]],IFERROR(VLOOKUP("1-Detraccion"&amp;Presupuestos[[#This Row],[ID DOCUMENTO]],BD_Pagos[],6,0),0))</f>
        <v>0</v>
      </c>
      <c r="BM829" s="37"/>
      <c r="BN829" s="3"/>
      <c r="BO829" s="3"/>
      <c r="BP829" s="6"/>
      <c r="BQ82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0.05</v>
      </c>
      <c r="BR829" s="23" t="str">
        <f>IF(Presupuestos[[#This Row],[SALDO ME-MN]]&gt;0,"PENDIENTE","CANCELADO")</f>
        <v>PENDIENTE</v>
      </c>
      <c r="BS829" s="23" t="str">
        <f>IF(COUNTIFS($U$4:$U828,Presupuestos[[#This Row],[ID DOCUMENTO]])&gt;=1,IF(B828=Presupuestos[[#This Row],[ID]],"OK","DOC. DUPLICADO"),"OK")</f>
        <v>OK</v>
      </c>
    </row>
    <row r="830" spans="2:71" ht="24" x14ac:dyDescent="0.25">
      <c r="B830" s="34">
        <f>IF(Presupuestos[[#This Row],[ID DOCUMENTO]]=U829,B829,IF(B829="ID",1,B829+1))</f>
        <v>801</v>
      </c>
      <c r="C830" s="2">
        <v>45869</v>
      </c>
      <c r="D830" s="2">
        <v>45869</v>
      </c>
      <c r="E830" s="3" t="s">
        <v>1072</v>
      </c>
      <c r="F830" s="25" t="s">
        <v>43</v>
      </c>
      <c r="G830" s="25" t="s">
        <v>155</v>
      </c>
      <c r="H830" s="25" t="s">
        <v>321</v>
      </c>
      <c r="I830" s="36" t="str">
        <f>IFERROR(VLOOKUP(Presupuestos[[#This Row],[AREA]]&amp;Presupuestos[[#This Row],[CONCEPTO]]&amp;Presupuestos[[#This Row],[DESCRIPCION]],Tabla28[[Columna1]:[CÓDIGO NUEVO]],2,0),"")</f>
        <v>P0404005</v>
      </c>
      <c r="J830" s="3" t="s">
        <v>666</v>
      </c>
      <c r="K830" s="3" t="s">
        <v>666</v>
      </c>
      <c r="L830" s="3" t="s">
        <v>666</v>
      </c>
      <c r="M830" s="31" t="s">
        <v>321</v>
      </c>
      <c r="N830" s="3"/>
      <c r="O830" s="3" t="s">
        <v>315</v>
      </c>
      <c r="P830" s="3" t="s">
        <v>147</v>
      </c>
      <c r="Q830" s="3" t="str">
        <f>IFERROR(VLOOKUP(Presupuestos[[#This Row],[CLASIFICACIÓN (N)]],Tabla17[],2,0),"")</f>
        <v>Gastos financieros</v>
      </c>
      <c r="R830" s="3" t="str">
        <f>IFERROR(VLOOKUP(Presupuestos[[#This Row],[CLASIFICACIÓN (N)]],Tabla17[],3,0),"")</f>
        <v>Operativo</v>
      </c>
      <c r="S830" s="3" t="s">
        <v>16</v>
      </c>
      <c r="T830" s="3" t="str">
        <f>IFERROR(VLOOKUP(Presupuestos[[#This Row],[ALMACEN]],Tabla5[],2,0),"")</f>
        <v>Arequipa</v>
      </c>
      <c r="U830" s="19" t="str">
        <f>IFERROR(VLOOKUP(Presupuestos[[#This Row],[TIPO DE DOCUMENTO]],Tipo_Documento[],2,0)&amp;Presupuestos[[#This Row],[SERIE]]&amp;Presupuestos[[#This Row],[NUMERO]]&amp;Presupuestos[[#This Row],[RUC]],"")</f>
        <v>00ITBS11211111111</v>
      </c>
      <c r="V830" s="3" t="s">
        <v>112</v>
      </c>
      <c r="W830" s="7">
        <v>45869</v>
      </c>
      <c r="X830" s="7">
        <v>45869</v>
      </c>
      <c r="Y830" s="3" t="s">
        <v>1889</v>
      </c>
      <c r="Z830" s="3">
        <v>112</v>
      </c>
      <c r="AA830" s="3">
        <f>IFERROR(VLOOKUP(Presupuestos[[#This Row],[RAZON SOCIAL]],CHOOSE({1,2},Clientes_Proveedores[Razon Social],Clientes_Proveedores[Ruc / Dni]),2,0),"-")</f>
        <v>11111111</v>
      </c>
      <c r="AB830" s="31" t="s">
        <v>916</v>
      </c>
      <c r="AC830" s="3" t="s">
        <v>670</v>
      </c>
      <c r="AD830" s="5"/>
      <c r="AE830" s="6">
        <v>0.35</v>
      </c>
      <c r="AF830" s="6">
        <f>Presupuestos[[#This Row],[BASE]]*Presupuestos[[#This Row],[% IGV]]</f>
        <v>0</v>
      </c>
      <c r="AG830" s="22">
        <f>ROUND(SUM(Presupuestos[[#This Row],[BASE]:[IGV]]),2)</f>
        <v>0.35</v>
      </c>
      <c r="AH830" s="9" t="str">
        <f>IF(Presupuestos[[#This Row],[MONEDA]]="USD",VLOOKUP(Presupuestos[[#This Row],[FECHA DE EMISION]],Tipo_Cambio[],3,0),"")</f>
        <v/>
      </c>
      <c r="AI830" s="22">
        <f>IFERROR(ROUND(IF(Presupuestos[[#This Row],[MONEDA]]="PEN",Presupuestos[[#This Row],[TOTAL]],Presupuestos[[#This Row],[TOTAL]]*Presupuestos[[#This Row],[TIPO DE CAMBIO]]),2),"")</f>
        <v>0.35</v>
      </c>
      <c r="AJ830" s="5"/>
      <c r="AK830" s="33" t="s">
        <v>671</v>
      </c>
      <c r="AL830" s="5" t="s">
        <v>680</v>
      </c>
      <c r="AM830" s="23" t="s">
        <v>671</v>
      </c>
      <c r="AN830" s="23" t="s">
        <v>671</v>
      </c>
      <c r="AO830" s="7">
        <f>IFERROR(VLOOKUP("1-"&amp;Presupuestos[[#This Row],[ID DOCUMENTO]],BD_Pagos[],7,0),"")</f>
        <v>45869</v>
      </c>
      <c r="AP830" s="16" t="str">
        <f>IFERROR(VLOOKUP("1-"&amp;Presupuestos[[#This Row],[ID DOCUMENTO]],BD_Pagos[],8,0),"")</f>
        <v>B-Interbank</v>
      </c>
      <c r="AQ830" s="17">
        <f>IFERROR(VLOOKUP("1-"&amp;Presupuestos[[#This Row],[ID DOCUMENTO]],BD_Pagos[],9,0),"")</f>
        <v>0</v>
      </c>
      <c r="AR830" s="54"/>
      <c r="AS830" s="7">
        <f>IFERROR(VLOOKUP("2-"&amp;Presupuestos[[#This Row],[ID DOCUMENTO]],BD_Pagos[],7,0),"")</f>
        <v>0</v>
      </c>
      <c r="AT830" s="16" t="str">
        <f>IFERROR(VLOOKUP("2-"&amp;Presupuestos[[#This Row],[ID DOCUMENTO]],BD_Pagos[],8,0),"")</f>
        <v/>
      </c>
      <c r="AU830" s="17">
        <f>IFERROR(VLOOKUP("2-"&amp;Presupuestos[[#This Row],[ID DOCUMENTO]],BD_Pagos[],9,0),"")</f>
        <v>0</v>
      </c>
      <c r="AV830" s="20">
        <f>IF(IFERROR(VLOOKUP("2-"&amp;Presupuestos[[#This Row],[ID DOCUMENTO]],BD_Pagos[],10,0),0)&gt;Presupuestos[[#This Row],[TOTAL SOLES]],Presupuestos[[#This Row],[TOTAL SOLES]],IFERROR(VLOOKUP("2-"&amp;Presupuestos[[#This Row],[ID DOCUMENTO]],BD_Pagos[],10,0),0))</f>
        <v>0</v>
      </c>
      <c r="AW830" s="7"/>
      <c r="AX830" s="16"/>
      <c r="AY830" s="17"/>
      <c r="AZ830" s="20"/>
      <c r="BA830" s="7"/>
      <c r="BB830" s="16"/>
      <c r="BC830" s="17"/>
      <c r="BD830" s="20"/>
      <c r="BE830" s="7">
        <f>IFERROR(VLOOKUP("5-"&amp;Presupuestos[[#This Row],[ID DOCUMENTO]],BD_Pagos[],7,0),"")</f>
        <v>0</v>
      </c>
      <c r="BF830" s="17">
        <f>IFERROR(VLOOKUP("5-"&amp;Presupuestos[[#This Row],[ID DOCUMENTO]],BD_Pagos[],9,0),"")</f>
        <v>0</v>
      </c>
      <c r="BG830" s="20">
        <f>IF(IFERROR(VLOOKUP("5-"&amp;Presupuestos[[#This Row],[ID DOCUMENTO]],BD_Pagos[],10,0),0)&gt;Presupuestos[[#This Row],[TOTAL SOLES]],Presupuestos[[#This Row],[TOTAL SOLES]],IFERROR(VLOOKUP("5-"&amp;Presupuestos[[#This Row],[ID DOCUMENTO]],BD_Pagos[],10,0),0))</f>
        <v>0</v>
      </c>
      <c r="BH830" s="7">
        <f>IFERROR(VLOOKUP("1-Detraccion"&amp;Presupuestos[[#This Row],[ID DOCUMENTO]],BD_Pagos[],2,0),"")</f>
        <v>0</v>
      </c>
      <c r="BI830" s="3" t="str">
        <f>IFERROR(VLOOKUP("1-Detraccion"&amp;Presupuestos[[#This Row],[ID DOCUMENTO]],BD_Pagos[],3,0),"")</f>
        <v/>
      </c>
      <c r="BJ830" s="3">
        <f>IFERROR(VLOOKUP("1-Detraccion"&amp;Presupuestos[[#This Row],[ID DOCUMENTO]],BD_Pagos[],4,0),"")</f>
        <v>0</v>
      </c>
      <c r="BK830" s="6">
        <f>IF(IFERROR(VLOOKUP("1-Detraccion"&amp;Presupuestos[[#This Row],[ID DOCUMENTO]],BD_Pagos[],5,0),0)&gt;Presupuestos[[#This Row],[TOTAL SOLES]],Presupuestos[[#This Row],[TOTAL SOLES]],IFERROR(VLOOKUP("1-Detraccion"&amp;Presupuestos[[#This Row],[ID DOCUMENTO]],BD_Pagos[],5,0),0))</f>
        <v>0</v>
      </c>
      <c r="BL830" s="6">
        <f>IF(IFERROR(VLOOKUP("1-Detraccion"&amp;Presupuestos[[#This Row],[ID DOCUMENTO]],BD_Pagos[],6,0),0)&gt;Presupuestos[[#This Row],[TOTAL SOLES]],Presupuestos[[#This Row],[TOTAL SOLES]],IFERROR(VLOOKUP("1-Detraccion"&amp;Presupuestos[[#This Row],[ID DOCUMENTO]],BD_Pagos[],6,0),0))</f>
        <v>0</v>
      </c>
      <c r="BM830" s="37"/>
      <c r="BN830" s="3"/>
      <c r="BO830" s="3"/>
      <c r="BP830" s="6"/>
      <c r="BQ83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0.35</v>
      </c>
      <c r="BR830" s="23" t="str">
        <f>IF(Presupuestos[[#This Row],[SALDO ME-MN]]&gt;0,"PENDIENTE","CANCELADO")</f>
        <v>PENDIENTE</v>
      </c>
      <c r="BS830" s="23" t="str">
        <f>IF(COUNTIFS($U$4:$U829,Presupuestos[[#This Row],[ID DOCUMENTO]])&gt;=1,IF(B829=Presupuestos[[#This Row],[ID]],"OK","DOC. DUPLICADO"),"OK")</f>
        <v>OK</v>
      </c>
    </row>
    <row r="831" spans="2:71" ht="24" x14ac:dyDescent="0.25">
      <c r="B831" s="34">
        <f>IF(Presupuestos[[#This Row],[ID DOCUMENTO]]=U830,B830,IF(B830="ID",1,B830+1))</f>
        <v>802</v>
      </c>
      <c r="C831" s="2">
        <v>45839</v>
      </c>
      <c r="D831" s="2">
        <v>45839</v>
      </c>
      <c r="E831" s="3" t="s">
        <v>1072</v>
      </c>
      <c r="F831" s="25" t="s">
        <v>43</v>
      </c>
      <c r="G831" s="25" t="s">
        <v>155</v>
      </c>
      <c r="H831" s="25" t="s">
        <v>321</v>
      </c>
      <c r="I831" s="36" t="str">
        <f>IFERROR(VLOOKUP(Presupuestos[[#This Row],[AREA]]&amp;Presupuestos[[#This Row],[CONCEPTO]]&amp;Presupuestos[[#This Row],[DESCRIPCION]],Tabla28[[Columna1]:[CÓDIGO NUEVO]],2,0),"")</f>
        <v>P0404005</v>
      </c>
      <c r="J831" s="3" t="s">
        <v>666</v>
      </c>
      <c r="K831" s="3" t="s">
        <v>666</v>
      </c>
      <c r="L831" s="3" t="s">
        <v>666</v>
      </c>
      <c r="M831" s="31" t="s">
        <v>1877</v>
      </c>
      <c r="N831" s="3"/>
      <c r="O831" s="3" t="s">
        <v>315</v>
      </c>
      <c r="P831" s="3" t="s">
        <v>147</v>
      </c>
      <c r="Q831" s="3" t="str">
        <f>IFERROR(VLOOKUP(Presupuestos[[#This Row],[CLASIFICACIÓN (N)]],Tabla17[],2,0),"")</f>
        <v>Gastos financieros</v>
      </c>
      <c r="R831" s="3" t="str">
        <f>IFERROR(VLOOKUP(Presupuestos[[#This Row],[CLASIFICACIÓN (N)]],Tabla17[],3,0),"")</f>
        <v>Operativo</v>
      </c>
      <c r="S831" s="3" t="s">
        <v>16</v>
      </c>
      <c r="T831" s="3" t="str">
        <f>IFERROR(VLOOKUP(Presupuestos[[#This Row],[ALMACEN]],Tabla5[],2,0),"")</f>
        <v>Arequipa</v>
      </c>
      <c r="U831" s="19" t="str">
        <f>IFERROR(VLOOKUP(Presupuestos[[#This Row],[TIPO DE DOCUMENTO]],Tipo_Documento[],2,0)&amp;Presupuestos[[#This Row],[SERIE]]&amp;Presupuestos[[#This Row],[NUMERO]]&amp;Presupuestos[[#This Row],[RUC]],"")</f>
        <v>00BBVAS3511111111</v>
      </c>
      <c r="V831" s="3" t="s">
        <v>112</v>
      </c>
      <c r="W831" s="7">
        <v>45839</v>
      </c>
      <c r="X831" s="7">
        <v>45839</v>
      </c>
      <c r="Y831" s="3" t="s">
        <v>1890</v>
      </c>
      <c r="Z831" s="3">
        <v>35</v>
      </c>
      <c r="AA831" s="3">
        <f>IFERROR(VLOOKUP(Presupuestos[[#This Row],[RAZON SOCIAL]],CHOOSE({1,2},Clientes_Proveedores[Razon Social],Clientes_Proveedores[Ruc / Dni]),2,0),"-")</f>
        <v>11111111</v>
      </c>
      <c r="AB831" s="31" t="s">
        <v>916</v>
      </c>
      <c r="AC831" s="3" t="s">
        <v>670</v>
      </c>
      <c r="AD831" s="5"/>
      <c r="AE831" s="6">
        <v>2</v>
      </c>
      <c r="AF831" s="6">
        <f>Presupuestos[[#This Row],[BASE]]*Presupuestos[[#This Row],[% IGV]]</f>
        <v>0</v>
      </c>
      <c r="AG831" s="22">
        <f>ROUND(SUM(Presupuestos[[#This Row],[BASE]:[IGV]]),2)</f>
        <v>2</v>
      </c>
      <c r="AH831" s="9" t="str">
        <f>IF(Presupuestos[[#This Row],[MONEDA]]="USD",VLOOKUP(Presupuestos[[#This Row],[FECHA DE EMISION]],Tipo_Cambio[],3,0),"")</f>
        <v/>
      </c>
      <c r="AI831" s="22">
        <f>IFERROR(ROUND(IF(Presupuestos[[#This Row],[MONEDA]]="PEN",Presupuestos[[#This Row],[TOTAL]],Presupuestos[[#This Row],[TOTAL]]*Presupuestos[[#This Row],[TIPO DE CAMBIO]]),2),"")</f>
        <v>2</v>
      </c>
      <c r="AJ831" s="5"/>
      <c r="AK831" s="33" t="s">
        <v>671</v>
      </c>
      <c r="AL831" s="5" t="s">
        <v>680</v>
      </c>
      <c r="AM831" s="23" t="s">
        <v>671</v>
      </c>
      <c r="AN831" s="23" t="s">
        <v>671</v>
      </c>
      <c r="AO831" s="7">
        <f>IFERROR(VLOOKUP("1-"&amp;Presupuestos[[#This Row],[ID DOCUMENTO]],BD_Pagos[],7,0),"")</f>
        <v>45839</v>
      </c>
      <c r="AP831" s="16" t="str">
        <f>IFERROR(VLOOKUP("1-"&amp;Presupuestos[[#This Row],[ID DOCUMENTO]],BD_Pagos[],8,0),"")</f>
        <v>B-BBVA</v>
      </c>
      <c r="AQ831" s="17">
        <f>IFERROR(VLOOKUP("1-"&amp;Presupuestos[[#This Row],[ID DOCUMENTO]],BD_Pagos[],9,0),"")</f>
        <v>575</v>
      </c>
      <c r="AR831" s="54"/>
      <c r="AS831" s="7">
        <f>IFERROR(VLOOKUP("2-"&amp;Presupuestos[[#This Row],[ID DOCUMENTO]],BD_Pagos[],7,0),"")</f>
        <v>0</v>
      </c>
      <c r="AT831" s="16" t="str">
        <f>IFERROR(VLOOKUP("2-"&amp;Presupuestos[[#This Row],[ID DOCUMENTO]],BD_Pagos[],8,0),"")</f>
        <v/>
      </c>
      <c r="AU831" s="17">
        <f>IFERROR(VLOOKUP("2-"&amp;Presupuestos[[#This Row],[ID DOCUMENTO]],BD_Pagos[],9,0),"")</f>
        <v>0</v>
      </c>
      <c r="AV831" s="20">
        <f>IF(IFERROR(VLOOKUP("2-"&amp;Presupuestos[[#This Row],[ID DOCUMENTO]],BD_Pagos[],10,0),0)&gt;Presupuestos[[#This Row],[TOTAL SOLES]],Presupuestos[[#This Row],[TOTAL SOLES]],IFERROR(VLOOKUP("2-"&amp;Presupuestos[[#This Row],[ID DOCUMENTO]],BD_Pagos[],10,0),0))</f>
        <v>0</v>
      </c>
      <c r="AW831" s="7"/>
      <c r="AX831" s="16"/>
      <c r="AY831" s="17"/>
      <c r="AZ831" s="20"/>
      <c r="BA831" s="7"/>
      <c r="BB831" s="16"/>
      <c r="BC831" s="17"/>
      <c r="BD831" s="20"/>
      <c r="BE831" s="7">
        <f>IFERROR(VLOOKUP("5-"&amp;Presupuestos[[#This Row],[ID DOCUMENTO]],BD_Pagos[],7,0),"")</f>
        <v>0</v>
      </c>
      <c r="BF831" s="17">
        <f>IFERROR(VLOOKUP("5-"&amp;Presupuestos[[#This Row],[ID DOCUMENTO]],BD_Pagos[],9,0),"")</f>
        <v>0</v>
      </c>
      <c r="BG831" s="20">
        <f>IF(IFERROR(VLOOKUP("5-"&amp;Presupuestos[[#This Row],[ID DOCUMENTO]],BD_Pagos[],10,0),0)&gt;Presupuestos[[#This Row],[TOTAL SOLES]],Presupuestos[[#This Row],[TOTAL SOLES]],IFERROR(VLOOKUP("5-"&amp;Presupuestos[[#This Row],[ID DOCUMENTO]],BD_Pagos[],10,0),0))</f>
        <v>0</v>
      </c>
      <c r="BH831" s="7">
        <f>IFERROR(VLOOKUP("1-Detraccion"&amp;Presupuestos[[#This Row],[ID DOCUMENTO]],BD_Pagos[],2,0),"")</f>
        <v>0</v>
      </c>
      <c r="BI831" s="3" t="str">
        <f>IFERROR(VLOOKUP("1-Detraccion"&amp;Presupuestos[[#This Row],[ID DOCUMENTO]],BD_Pagos[],3,0),"")</f>
        <v/>
      </c>
      <c r="BJ831" s="3">
        <f>IFERROR(VLOOKUP("1-Detraccion"&amp;Presupuestos[[#This Row],[ID DOCUMENTO]],BD_Pagos[],4,0),"")</f>
        <v>0</v>
      </c>
      <c r="BK831" s="6">
        <f>IF(IFERROR(VLOOKUP("1-Detraccion"&amp;Presupuestos[[#This Row],[ID DOCUMENTO]],BD_Pagos[],5,0),0)&gt;Presupuestos[[#This Row],[TOTAL SOLES]],Presupuestos[[#This Row],[TOTAL SOLES]],IFERROR(VLOOKUP("1-Detraccion"&amp;Presupuestos[[#This Row],[ID DOCUMENTO]],BD_Pagos[],5,0),0))</f>
        <v>0</v>
      </c>
      <c r="BL831" s="6">
        <f>IF(IFERROR(VLOOKUP("1-Detraccion"&amp;Presupuestos[[#This Row],[ID DOCUMENTO]],BD_Pagos[],6,0),0)&gt;Presupuestos[[#This Row],[TOTAL SOLES]],Presupuestos[[#This Row],[TOTAL SOLES]],IFERROR(VLOOKUP("1-Detraccion"&amp;Presupuestos[[#This Row],[ID DOCUMENTO]],BD_Pagos[],6,0),0))</f>
        <v>0</v>
      </c>
      <c r="BM831" s="37"/>
      <c r="BN831" s="3"/>
      <c r="BO831" s="3"/>
      <c r="BP831" s="6"/>
      <c r="BQ83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v>
      </c>
      <c r="BR831" s="23" t="str">
        <f>IF(Presupuestos[[#This Row],[SALDO ME-MN]]&gt;0,"PENDIENTE","CANCELADO")</f>
        <v>PENDIENTE</v>
      </c>
      <c r="BS831" s="23" t="str">
        <f>IF(COUNTIFS($U$4:$U830,Presupuestos[[#This Row],[ID DOCUMENTO]])&gt;=1,IF(B830=Presupuestos[[#This Row],[ID]],"OK","DOC. DUPLICADO"),"OK")</f>
        <v>OK</v>
      </c>
    </row>
    <row r="832" spans="2:71" ht="24" x14ac:dyDescent="0.25">
      <c r="B832" s="34">
        <f>IF(Presupuestos[[#This Row],[ID DOCUMENTO]]=U831,B831,IF(B831="ID",1,B831+1))</f>
        <v>803</v>
      </c>
      <c r="C832" s="2">
        <v>45860</v>
      </c>
      <c r="D832" s="2">
        <v>45860</v>
      </c>
      <c r="E832" s="3" t="s">
        <v>1072</v>
      </c>
      <c r="F832" s="25" t="s">
        <v>43</v>
      </c>
      <c r="G832" s="25" t="s">
        <v>155</v>
      </c>
      <c r="H832" s="25" t="s">
        <v>321</v>
      </c>
      <c r="I832" s="36" t="str">
        <f>IFERROR(VLOOKUP(Presupuestos[[#This Row],[AREA]]&amp;Presupuestos[[#This Row],[CONCEPTO]]&amp;Presupuestos[[#This Row],[DESCRIPCION]],Tabla28[[Columna1]:[CÓDIGO NUEVO]],2,0),"")</f>
        <v>P0404005</v>
      </c>
      <c r="J832" s="3" t="s">
        <v>666</v>
      </c>
      <c r="K832" s="3" t="s">
        <v>666</v>
      </c>
      <c r="L832" s="3" t="s">
        <v>666</v>
      </c>
      <c r="M832" s="31" t="s">
        <v>1877</v>
      </c>
      <c r="N832" s="3"/>
      <c r="O832" s="3" t="s">
        <v>315</v>
      </c>
      <c r="P832" s="3" t="s">
        <v>147</v>
      </c>
      <c r="Q832" s="3" t="str">
        <f>IFERROR(VLOOKUP(Presupuestos[[#This Row],[CLASIFICACIÓN (N)]],Tabla17[],2,0),"")</f>
        <v>Gastos financieros</v>
      </c>
      <c r="R832" s="3" t="str">
        <f>IFERROR(VLOOKUP(Presupuestos[[#This Row],[CLASIFICACIÓN (N)]],Tabla17[],3,0),"")</f>
        <v>Operativo</v>
      </c>
      <c r="S832" s="3" t="s">
        <v>16</v>
      </c>
      <c r="T832" s="3" t="str">
        <f>IFERROR(VLOOKUP(Presupuestos[[#This Row],[ALMACEN]],Tabla5[],2,0),"")</f>
        <v>Arequipa</v>
      </c>
      <c r="U832" s="19" t="str">
        <f>IFERROR(VLOOKUP(Presupuestos[[#This Row],[TIPO DE DOCUMENTO]],Tipo_Documento[],2,0)&amp;Presupuestos[[#This Row],[SERIE]]&amp;Presupuestos[[#This Row],[NUMERO]]&amp;Presupuestos[[#This Row],[RUC]],"")</f>
        <v>00BBVAS3711111111</v>
      </c>
      <c r="V832" s="3" t="s">
        <v>112</v>
      </c>
      <c r="W832" s="7">
        <v>45860</v>
      </c>
      <c r="X832" s="7">
        <v>45860</v>
      </c>
      <c r="Y832" s="3" t="s">
        <v>1890</v>
      </c>
      <c r="Z832" s="3">
        <v>37</v>
      </c>
      <c r="AA832" s="3">
        <f>IFERROR(VLOOKUP(Presupuestos[[#This Row],[RAZON SOCIAL]],CHOOSE({1,2},Clientes_Proveedores[Razon Social],Clientes_Proveedores[Ruc / Dni]),2,0),"-")</f>
        <v>11111111</v>
      </c>
      <c r="AB832" s="31" t="s">
        <v>916</v>
      </c>
      <c r="AC832" s="3" t="s">
        <v>670</v>
      </c>
      <c r="AD832" s="5"/>
      <c r="AE832" s="6">
        <v>0.05</v>
      </c>
      <c r="AF832" s="6">
        <f>Presupuestos[[#This Row],[BASE]]*Presupuestos[[#This Row],[% IGV]]</f>
        <v>0</v>
      </c>
      <c r="AG832" s="22">
        <f>ROUND(SUM(Presupuestos[[#This Row],[BASE]:[IGV]]),2)</f>
        <v>0.05</v>
      </c>
      <c r="AH832" s="9" t="str">
        <f>IF(Presupuestos[[#This Row],[MONEDA]]="USD",VLOOKUP(Presupuestos[[#This Row],[FECHA DE EMISION]],Tipo_Cambio[],3,0),"")</f>
        <v/>
      </c>
      <c r="AI832" s="22">
        <f>IFERROR(ROUND(IF(Presupuestos[[#This Row],[MONEDA]]="PEN",Presupuestos[[#This Row],[TOTAL]],Presupuestos[[#This Row],[TOTAL]]*Presupuestos[[#This Row],[TIPO DE CAMBIO]]),2),"")</f>
        <v>0.05</v>
      </c>
      <c r="AJ832" s="5"/>
      <c r="AK832" s="33" t="s">
        <v>671</v>
      </c>
      <c r="AL832" s="5" t="s">
        <v>680</v>
      </c>
      <c r="AM832" s="23" t="s">
        <v>671</v>
      </c>
      <c r="AN832" s="23" t="s">
        <v>671</v>
      </c>
      <c r="AO832" s="7">
        <f>IFERROR(VLOOKUP("1-"&amp;Presupuestos[[#This Row],[ID DOCUMENTO]],BD_Pagos[],7,0),"")</f>
        <v>45860</v>
      </c>
      <c r="AP832" s="16" t="str">
        <f>IFERROR(VLOOKUP("1-"&amp;Presupuestos[[#This Row],[ID DOCUMENTO]],BD_Pagos[],8,0),"")</f>
        <v>B-BBVA</v>
      </c>
      <c r="AQ832" s="17">
        <f>IFERROR(VLOOKUP("1-"&amp;Presupuestos[[#This Row],[ID DOCUMENTO]],BD_Pagos[],9,0),"")</f>
        <v>577</v>
      </c>
      <c r="AR832" s="54"/>
      <c r="AS832" s="7">
        <f>IFERROR(VLOOKUP("2-"&amp;Presupuestos[[#This Row],[ID DOCUMENTO]],BD_Pagos[],7,0),"")</f>
        <v>0</v>
      </c>
      <c r="AT832" s="16" t="str">
        <f>IFERROR(VLOOKUP("2-"&amp;Presupuestos[[#This Row],[ID DOCUMENTO]],BD_Pagos[],8,0),"")</f>
        <v/>
      </c>
      <c r="AU832" s="17">
        <f>IFERROR(VLOOKUP("2-"&amp;Presupuestos[[#This Row],[ID DOCUMENTO]],BD_Pagos[],9,0),"")</f>
        <v>0</v>
      </c>
      <c r="AV832" s="20">
        <f>IF(IFERROR(VLOOKUP("2-"&amp;Presupuestos[[#This Row],[ID DOCUMENTO]],BD_Pagos[],10,0),0)&gt;Presupuestos[[#This Row],[TOTAL SOLES]],Presupuestos[[#This Row],[TOTAL SOLES]],IFERROR(VLOOKUP("2-"&amp;Presupuestos[[#This Row],[ID DOCUMENTO]],BD_Pagos[],10,0),0))</f>
        <v>0</v>
      </c>
      <c r="AW832" s="7"/>
      <c r="AX832" s="16"/>
      <c r="AY832" s="17"/>
      <c r="AZ832" s="20"/>
      <c r="BA832" s="7"/>
      <c r="BB832" s="16"/>
      <c r="BC832" s="17"/>
      <c r="BD832" s="20"/>
      <c r="BE832" s="7">
        <f>IFERROR(VLOOKUP("5-"&amp;Presupuestos[[#This Row],[ID DOCUMENTO]],BD_Pagos[],7,0),"")</f>
        <v>0</v>
      </c>
      <c r="BF832" s="17">
        <f>IFERROR(VLOOKUP("5-"&amp;Presupuestos[[#This Row],[ID DOCUMENTO]],BD_Pagos[],9,0),"")</f>
        <v>0</v>
      </c>
      <c r="BG832" s="20">
        <f>IF(IFERROR(VLOOKUP("5-"&amp;Presupuestos[[#This Row],[ID DOCUMENTO]],BD_Pagos[],10,0),0)&gt;Presupuestos[[#This Row],[TOTAL SOLES]],Presupuestos[[#This Row],[TOTAL SOLES]],IFERROR(VLOOKUP("5-"&amp;Presupuestos[[#This Row],[ID DOCUMENTO]],BD_Pagos[],10,0),0))</f>
        <v>0</v>
      </c>
      <c r="BH832" s="7">
        <f>IFERROR(VLOOKUP("1-Detraccion"&amp;Presupuestos[[#This Row],[ID DOCUMENTO]],BD_Pagos[],2,0),"")</f>
        <v>0</v>
      </c>
      <c r="BI832" s="3" t="str">
        <f>IFERROR(VLOOKUP("1-Detraccion"&amp;Presupuestos[[#This Row],[ID DOCUMENTO]],BD_Pagos[],3,0),"")</f>
        <v/>
      </c>
      <c r="BJ832" s="3">
        <f>IFERROR(VLOOKUP("1-Detraccion"&amp;Presupuestos[[#This Row],[ID DOCUMENTO]],BD_Pagos[],4,0),"")</f>
        <v>0</v>
      </c>
      <c r="BK832" s="6">
        <f>IF(IFERROR(VLOOKUP("1-Detraccion"&amp;Presupuestos[[#This Row],[ID DOCUMENTO]],BD_Pagos[],5,0),0)&gt;Presupuestos[[#This Row],[TOTAL SOLES]],Presupuestos[[#This Row],[TOTAL SOLES]],IFERROR(VLOOKUP("1-Detraccion"&amp;Presupuestos[[#This Row],[ID DOCUMENTO]],BD_Pagos[],5,0),0))</f>
        <v>0</v>
      </c>
      <c r="BL832" s="6">
        <f>IF(IFERROR(VLOOKUP("1-Detraccion"&amp;Presupuestos[[#This Row],[ID DOCUMENTO]],BD_Pagos[],6,0),0)&gt;Presupuestos[[#This Row],[TOTAL SOLES]],Presupuestos[[#This Row],[TOTAL SOLES]],IFERROR(VLOOKUP("1-Detraccion"&amp;Presupuestos[[#This Row],[ID DOCUMENTO]],BD_Pagos[],6,0),0))</f>
        <v>0</v>
      </c>
      <c r="BM832" s="37"/>
      <c r="BN832" s="3"/>
      <c r="BO832" s="3"/>
      <c r="BP832" s="6"/>
      <c r="BQ83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0.05</v>
      </c>
      <c r="BR832" s="23" t="str">
        <f>IF(Presupuestos[[#This Row],[SALDO ME-MN]]&gt;0,"PENDIENTE","CANCELADO")</f>
        <v>PENDIENTE</v>
      </c>
      <c r="BS832" s="23" t="str">
        <f>IF(COUNTIFS($U$4:$U831,Presupuestos[[#This Row],[ID DOCUMENTO]])&gt;=1,IF(B831=Presupuestos[[#This Row],[ID]],"OK","DOC. DUPLICADO"),"OK")</f>
        <v>OK</v>
      </c>
    </row>
    <row r="833" spans="2:71" ht="24" x14ac:dyDescent="0.25">
      <c r="B833" s="34">
        <f>IF(Presupuestos[[#This Row],[ID DOCUMENTO]]=U832,B832,IF(B832="ID",1,B832+1))</f>
        <v>804</v>
      </c>
      <c r="C833" s="2">
        <v>45842</v>
      </c>
      <c r="D833" s="2">
        <v>45842</v>
      </c>
      <c r="E833" s="3" t="s">
        <v>1072</v>
      </c>
      <c r="F833" s="25" t="s">
        <v>43</v>
      </c>
      <c r="G833" s="25" t="s">
        <v>273</v>
      </c>
      <c r="H833" s="25" t="s">
        <v>293</v>
      </c>
      <c r="I833" s="36" t="str">
        <f>IFERROR(VLOOKUP(Presupuestos[[#This Row],[AREA]]&amp;Presupuestos[[#This Row],[CONCEPTO]]&amp;Presupuestos[[#This Row],[DESCRIPCION]],Tabla28[[Columna1]:[CÓDIGO NUEVO]],2,0),"")</f>
        <v>P0401001</v>
      </c>
      <c r="J833" s="3" t="s">
        <v>666</v>
      </c>
      <c r="K833" s="3" t="s">
        <v>666</v>
      </c>
      <c r="L833" s="3" t="s">
        <v>666</v>
      </c>
      <c r="M833" s="31" t="s">
        <v>1891</v>
      </c>
      <c r="N833" s="3"/>
      <c r="O833" s="3" t="s">
        <v>315</v>
      </c>
      <c r="P833" s="3"/>
      <c r="Q833" s="3" t="str">
        <f>IFERROR(VLOOKUP(Presupuestos[[#This Row],[CLASIFICACIÓN (N)]],Tabla17[],2,0),"")</f>
        <v/>
      </c>
      <c r="R833" s="3" t="str">
        <f>IFERROR(VLOOKUP(Presupuestos[[#This Row],[CLASIFICACIÓN (N)]],Tabla17[],3,0),"")</f>
        <v/>
      </c>
      <c r="S833" s="3" t="s">
        <v>16</v>
      </c>
      <c r="T833" s="3" t="str">
        <f>IFERROR(VLOOKUP(Presupuestos[[#This Row],[ALMACEN]],Tabla5[],2,0),"")</f>
        <v>Arequipa</v>
      </c>
      <c r="U833" s="19" t="str">
        <f>IFERROR(VLOOKUP(Presupuestos[[#This Row],[TIPO DE DOCUMENTO]],Tipo_Documento[],2,0)&amp;Presupuestos[[#This Row],[SERIE]]&amp;Presupuestos[[#This Row],[NUMERO]]&amp;Presupuestos[[#This Row],[RUC]],"")</f>
        <v>PR143347461440</v>
      </c>
      <c r="V833" s="3" t="s">
        <v>254</v>
      </c>
      <c r="W833" s="7">
        <v>45842</v>
      </c>
      <c r="X833" s="7">
        <v>45843</v>
      </c>
      <c r="Y833" s="3">
        <v>14</v>
      </c>
      <c r="Z833" s="3">
        <v>33</v>
      </c>
      <c r="AA833" s="3">
        <f>IFERROR(VLOOKUP(Presupuestos[[#This Row],[RAZON SOCIAL]],CHOOSE({1,2},Clientes_Proveedores[Razon Social],Clientes_Proveedores[Ruc / Dni]),2,0),"-")</f>
        <v>47461440</v>
      </c>
      <c r="AB833" s="31" t="s">
        <v>1892</v>
      </c>
      <c r="AC833" s="3" t="s">
        <v>670</v>
      </c>
      <c r="AD833" s="5"/>
      <c r="AE833" s="6">
        <v>1808.02</v>
      </c>
      <c r="AF833" s="6">
        <f>Presupuestos[[#This Row],[BASE]]*Presupuestos[[#This Row],[% IGV]]</f>
        <v>0</v>
      </c>
      <c r="AG833" s="22">
        <f>ROUND(SUM(Presupuestos[[#This Row],[BASE]:[IGV]]),2)</f>
        <v>1808.02</v>
      </c>
      <c r="AH833" s="9" t="str">
        <f>IF(Presupuestos[[#This Row],[MONEDA]]="USD",VLOOKUP(Presupuestos[[#This Row],[FECHA DE EMISION]],Tipo_Cambio[],3,0),"")</f>
        <v/>
      </c>
      <c r="AI833" s="22">
        <f>IFERROR(ROUND(IF(Presupuestos[[#This Row],[MONEDA]]="PEN",Presupuestos[[#This Row],[TOTAL]],Presupuestos[[#This Row],[TOTAL]]*Presupuestos[[#This Row],[TIPO DE CAMBIO]]),2),"")</f>
        <v>1808.02</v>
      </c>
      <c r="AJ833" s="5"/>
      <c r="AK833" s="33" t="s">
        <v>671</v>
      </c>
      <c r="AL833" s="5" t="s">
        <v>680</v>
      </c>
      <c r="AM833" s="23" t="s">
        <v>671</v>
      </c>
      <c r="AN833" s="23" t="s">
        <v>671</v>
      </c>
      <c r="AO833" s="7">
        <f>IFERROR(VLOOKUP("1-"&amp;Presupuestos[[#This Row],[ID DOCUMENTO]],BD_Pagos[],7,0),"")</f>
        <v>45842</v>
      </c>
      <c r="AP833" s="16" t="str">
        <f>IFERROR(VLOOKUP("1-"&amp;Presupuestos[[#This Row],[ID DOCUMENTO]],BD_Pagos[],8,0),"")</f>
        <v>B-BCP - Soles</v>
      </c>
      <c r="AQ833" s="17">
        <f>IFERROR(VLOOKUP("1-"&amp;Presupuestos[[#This Row],[ID DOCUMENTO]],BD_Pagos[],9,0),"")</f>
        <v>1261235</v>
      </c>
      <c r="AR833" s="54"/>
      <c r="AS833" s="7">
        <f>IFERROR(VLOOKUP("2-"&amp;Presupuestos[[#This Row],[ID DOCUMENTO]],BD_Pagos[],7,0),"")</f>
        <v>0</v>
      </c>
      <c r="AT833" s="16" t="str">
        <f>IFERROR(VLOOKUP("2-"&amp;Presupuestos[[#This Row],[ID DOCUMENTO]],BD_Pagos[],8,0),"")</f>
        <v/>
      </c>
      <c r="AU833" s="17">
        <f>IFERROR(VLOOKUP("2-"&amp;Presupuestos[[#This Row],[ID DOCUMENTO]],BD_Pagos[],9,0),"")</f>
        <v>0</v>
      </c>
      <c r="AV833" s="20">
        <f>IF(IFERROR(VLOOKUP("2-"&amp;Presupuestos[[#This Row],[ID DOCUMENTO]],BD_Pagos[],10,0),0)&gt;Presupuestos[[#This Row],[TOTAL SOLES]],Presupuestos[[#This Row],[TOTAL SOLES]],IFERROR(VLOOKUP("2-"&amp;Presupuestos[[#This Row],[ID DOCUMENTO]],BD_Pagos[],10,0),0))</f>
        <v>0</v>
      </c>
      <c r="AW833" s="7"/>
      <c r="AX833" s="16"/>
      <c r="AY833" s="17"/>
      <c r="AZ833" s="20"/>
      <c r="BA833" s="7"/>
      <c r="BB833" s="16"/>
      <c r="BC833" s="17"/>
      <c r="BD833" s="20"/>
      <c r="BE833" s="7">
        <f>IFERROR(VLOOKUP("5-"&amp;Presupuestos[[#This Row],[ID DOCUMENTO]],BD_Pagos[],7,0),"")</f>
        <v>0</v>
      </c>
      <c r="BF833" s="17">
        <f>IFERROR(VLOOKUP("5-"&amp;Presupuestos[[#This Row],[ID DOCUMENTO]],BD_Pagos[],9,0),"")</f>
        <v>0</v>
      </c>
      <c r="BG833" s="20">
        <f>IF(IFERROR(VLOOKUP("5-"&amp;Presupuestos[[#This Row],[ID DOCUMENTO]],BD_Pagos[],10,0),0)&gt;Presupuestos[[#This Row],[TOTAL SOLES]],Presupuestos[[#This Row],[TOTAL SOLES]],IFERROR(VLOOKUP("5-"&amp;Presupuestos[[#This Row],[ID DOCUMENTO]],BD_Pagos[],10,0),0))</f>
        <v>0</v>
      </c>
      <c r="BH833" s="7">
        <f>IFERROR(VLOOKUP("1-Detraccion"&amp;Presupuestos[[#This Row],[ID DOCUMENTO]],BD_Pagos[],2,0),"")</f>
        <v>0</v>
      </c>
      <c r="BI833" s="3" t="str">
        <f>IFERROR(VLOOKUP("1-Detraccion"&amp;Presupuestos[[#This Row],[ID DOCUMENTO]],BD_Pagos[],3,0),"")</f>
        <v/>
      </c>
      <c r="BJ833" s="3">
        <f>IFERROR(VLOOKUP("1-Detraccion"&amp;Presupuestos[[#This Row],[ID DOCUMENTO]],BD_Pagos[],4,0),"")</f>
        <v>0</v>
      </c>
      <c r="BK833" s="6">
        <f>IF(IFERROR(VLOOKUP("1-Detraccion"&amp;Presupuestos[[#This Row],[ID DOCUMENTO]],BD_Pagos[],5,0),0)&gt;Presupuestos[[#This Row],[TOTAL SOLES]],Presupuestos[[#This Row],[TOTAL SOLES]],IFERROR(VLOOKUP("1-Detraccion"&amp;Presupuestos[[#This Row],[ID DOCUMENTO]],BD_Pagos[],5,0),0))</f>
        <v>0</v>
      </c>
      <c r="BL833" s="6">
        <f>IF(IFERROR(VLOOKUP("1-Detraccion"&amp;Presupuestos[[#This Row],[ID DOCUMENTO]],BD_Pagos[],6,0),0)&gt;Presupuestos[[#This Row],[TOTAL SOLES]],Presupuestos[[#This Row],[TOTAL SOLES]],IFERROR(VLOOKUP("1-Detraccion"&amp;Presupuestos[[#This Row],[ID DOCUMENTO]],BD_Pagos[],6,0),0))</f>
        <v>0</v>
      </c>
      <c r="BM833" s="37"/>
      <c r="BN833" s="3"/>
      <c r="BO833" s="3"/>
      <c r="BP833" s="6"/>
      <c r="BQ83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1808.02</v>
      </c>
      <c r="BR833" s="23" t="str">
        <f>IF(Presupuestos[[#This Row],[SALDO ME-MN]]&gt;0,"PENDIENTE","CANCELADO")</f>
        <v>PENDIENTE</v>
      </c>
      <c r="BS833" s="23" t="str">
        <f>IF(COUNTIFS($U$4:$U832,Presupuestos[[#This Row],[ID DOCUMENTO]])&gt;=1,IF(B832=Presupuestos[[#This Row],[ID]],"OK","DOC. DUPLICADO"),"OK")</f>
        <v>OK</v>
      </c>
    </row>
    <row r="834" spans="2:71" ht="24" x14ac:dyDescent="0.25">
      <c r="B834" s="34">
        <f>IF(Presupuestos[[#This Row],[ID DOCUMENTO]]=U833,B833,IF(B833="ID",1,B833+1))</f>
        <v>804</v>
      </c>
      <c r="C834" s="2">
        <v>45842</v>
      </c>
      <c r="D834" s="2">
        <v>45842</v>
      </c>
      <c r="E834" s="3" t="s">
        <v>1072</v>
      </c>
      <c r="F834" s="25" t="s">
        <v>43</v>
      </c>
      <c r="G834" s="25" t="s">
        <v>147</v>
      </c>
      <c r="H834" s="25" t="s">
        <v>294</v>
      </c>
      <c r="I834" s="36" t="str">
        <f>IFERROR(VLOOKUP(Presupuestos[[#This Row],[AREA]]&amp;Presupuestos[[#This Row],[CONCEPTO]]&amp;Presupuestos[[#This Row],[DESCRIPCION]],Tabla28[[Columna1]:[CÓDIGO NUEVO]],2,0),"")</f>
        <v>P0402001</v>
      </c>
      <c r="J834" s="3" t="s">
        <v>666</v>
      </c>
      <c r="K834" s="3" t="s">
        <v>666</v>
      </c>
      <c r="L834" s="3" t="s">
        <v>666</v>
      </c>
      <c r="M834" s="31" t="s">
        <v>1893</v>
      </c>
      <c r="N834" s="3"/>
      <c r="O834" s="3" t="s">
        <v>315</v>
      </c>
      <c r="P834" s="3" t="s">
        <v>147</v>
      </c>
      <c r="Q834" s="3" t="str">
        <f>IFERROR(VLOOKUP(Presupuestos[[#This Row],[CLASIFICACIÓN (N)]],Tabla17[],2,0),"")</f>
        <v>Gastos financieros</v>
      </c>
      <c r="R834" s="3" t="str">
        <f>IFERROR(VLOOKUP(Presupuestos[[#This Row],[CLASIFICACIÓN (N)]],Tabla17[],3,0),"")</f>
        <v>Operativo</v>
      </c>
      <c r="S834" s="3" t="s">
        <v>16</v>
      </c>
      <c r="T834" s="3" t="str">
        <f>IFERROR(VLOOKUP(Presupuestos[[#This Row],[ALMACEN]],Tabla5[],2,0),"")</f>
        <v>Arequipa</v>
      </c>
      <c r="U834" s="19" t="str">
        <f>IFERROR(VLOOKUP(Presupuestos[[#This Row],[TIPO DE DOCUMENTO]],Tipo_Documento[],2,0)&amp;Presupuestos[[#This Row],[SERIE]]&amp;Presupuestos[[#This Row],[NUMERO]]&amp;Presupuestos[[#This Row],[RUC]],"")</f>
        <v>PR143347461440</v>
      </c>
      <c r="V834" s="3" t="s">
        <v>254</v>
      </c>
      <c r="W834" s="7">
        <v>45842</v>
      </c>
      <c r="X834" s="7">
        <v>45843</v>
      </c>
      <c r="Y834" s="3">
        <v>14</v>
      </c>
      <c r="Z834" s="3">
        <v>33</v>
      </c>
      <c r="AA834" s="3">
        <f>IFERROR(VLOOKUP(Presupuestos[[#This Row],[RAZON SOCIAL]],CHOOSE({1,2},Clientes_Proveedores[Razon Social],Clientes_Proveedores[Ruc / Dni]),2,0),"-")</f>
        <v>47461440</v>
      </c>
      <c r="AB834" s="31" t="s">
        <v>1892</v>
      </c>
      <c r="AC834" s="3" t="s">
        <v>670</v>
      </c>
      <c r="AD834" s="5"/>
      <c r="AE834" s="6">
        <v>137.08000000000001</v>
      </c>
      <c r="AF834" s="6">
        <f>Presupuestos[[#This Row],[BASE]]*Presupuestos[[#This Row],[% IGV]]</f>
        <v>0</v>
      </c>
      <c r="AG834" s="22">
        <f>ROUND(SUM(Presupuestos[[#This Row],[BASE]:[IGV]]),2)</f>
        <v>137.08000000000001</v>
      </c>
      <c r="AH834" s="9" t="str">
        <f>IF(Presupuestos[[#This Row],[MONEDA]]="USD",VLOOKUP(Presupuestos[[#This Row],[FECHA DE EMISION]],Tipo_Cambio[],3,0),"")</f>
        <v/>
      </c>
      <c r="AI834" s="22">
        <f>IFERROR(ROUND(IF(Presupuestos[[#This Row],[MONEDA]]="PEN",Presupuestos[[#This Row],[TOTAL]],Presupuestos[[#This Row],[TOTAL]]*Presupuestos[[#This Row],[TIPO DE CAMBIO]]),2),"")</f>
        <v>137.08000000000001</v>
      </c>
      <c r="AJ834" s="5"/>
      <c r="AK834" s="33" t="s">
        <v>671</v>
      </c>
      <c r="AL834" s="5" t="s">
        <v>680</v>
      </c>
      <c r="AM834" s="23" t="s">
        <v>671</v>
      </c>
      <c r="AN834" s="23" t="s">
        <v>671</v>
      </c>
      <c r="AO834" s="7">
        <f>IFERROR(VLOOKUP("1-"&amp;Presupuestos[[#This Row],[ID DOCUMENTO]],BD_Pagos[],7,0),"")</f>
        <v>45842</v>
      </c>
      <c r="AP834" s="16" t="str">
        <f>IFERROR(VLOOKUP("1-"&amp;Presupuestos[[#This Row],[ID DOCUMENTO]],BD_Pagos[],8,0),"")</f>
        <v>B-BCP - Soles</v>
      </c>
      <c r="AQ834" s="17">
        <f>IFERROR(VLOOKUP("1-"&amp;Presupuestos[[#This Row],[ID DOCUMENTO]],BD_Pagos[],9,0),"")</f>
        <v>1261235</v>
      </c>
      <c r="AR834" s="54"/>
      <c r="AS834" s="7">
        <f>IFERROR(VLOOKUP("2-"&amp;Presupuestos[[#This Row],[ID DOCUMENTO]],BD_Pagos[],7,0),"")</f>
        <v>0</v>
      </c>
      <c r="AT834" s="16" t="str">
        <f>IFERROR(VLOOKUP("2-"&amp;Presupuestos[[#This Row],[ID DOCUMENTO]],BD_Pagos[],8,0),"")</f>
        <v/>
      </c>
      <c r="AU834" s="17">
        <f>IFERROR(VLOOKUP("2-"&amp;Presupuestos[[#This Row],[ID DOCUMENTO]],BD_Pagos[],9,0),"")</f>
        <v>0</v>
      </c>
      <c r="AV834" s="20">
        <f>IF(IFERROR(VLOOKUP("2-"&amp;Presupuestos[[#This Row],[ID DOCUMENTO]],BD_Pagos[],10,0),0)&gt;Presupuestos[[#This Row],[TOTAL SOLES]],Presupuestos[[#This Row],[TOTAL SOLES]],IFERROR(VLOOKUP("2-"&amp;Presupuestos[[#This Row],[ID DOCUMENTO]],BD_Pagos[],10,0),0))</f>
        <v>0</v>
      </c>
      <c r="AW834" s="7"/>
      <c r="AX834" s="16"/>
      <c r="AY834" s="17"/>
      <c r="AZ834" s="20"/>
      <c r="BA834" s="7"/>
      <c r="BB834" s="16"/>
      <c r="BC834" s="17"/>
      <c r="BD834" s="20"/>
      <c r="BE834" s="7">
        <f>IFERROR(VLOOKUP("5-"&amp;Presupuestos[[#This Row],[ID DOCUMENTO]],BD_Pagos[],7,0),"")</f>
        <v>0</v>
      </c>
      <c r="BF834" s="17">
        <f>IFERROR(VLOOKUP("5-"&amp;Presupuestos[[#This Row],[ID DOCUMENTO]],BD_Pagos[],9,0),"")</f>
        <v>0</v>
      </c>
      <c r="BG834" s="20">
        <f>IF(IFERROR(VLOOKUP("5-"&amp;Presupuestos[[#This Row],[ID DOCUMENTO]],BD_Pagos[],10,0),0)&gt;Presupuestos[[#This Row],[TOTAL SOLES]],Presupuestos[[#This Row],[TOTAL SOLES]],IFERROR(VLOOKUP("5-"&amp;Presupuestos[[#This Row],[ID DOCUMENTO]],BD_Pagos[],10,0),0))</f>
        <v>0</v>
      </c>
      <c r="BH834" s="7">
        <f>IFERROR(VLOOKUP("1-Detraccion"&amp;Presupuestos[[#This Row],[ID DOCUMENTO]],BD_Pagos[],2,0),"")</f>
        <v>0</v>
      </c>
      <c r="BI834" s="3" t="str">
        <f>IFERROR(VLOOKUP("1-Detraccion"&amp;Presupuestos[[#This Row],[ID DOCUMENTO]],BD_Pagos[],3,0),"")</f>
        <v/>
      </c>
      <c r="BJ834" s="3">
        <f>IFERROR(VLOOKUP("1-Detraccion"&amp;Presupuestos[[#This Row],[ID DOCUMENTO]],BD_Pagos[],4,0),"")</f>
        <v>0</v>
      </c>
      <c r="BK834" s="6">
        <f>IF(IFERROR(VLOOKUP("1-Detraccion"&amp;Presupuestos[[#This Row],[ID DOCUMENTO]],BD_Pagos[],5,0),0)&gt;Presupuestos[[#This Row],[TOTAL SOLES]],Presupuestos[[#This Row],[TOTAL SOLES]],IFERROR(VLOOKUP("1-Detraccion"&amp;Presupuestos[[#This Row],[ID DOCUMENTO]],BD_Pagos[],5,0),0))</f>
        <v>0</v>
      </c>
      <c r="BL834" s="6">
        <f>IF(IFERROR(VLOOKUP("1-Detraccion"&amp;Presupuestos[[#This Row],[ID DOCUMENTO]],BD_Pagos[],6,0),0)&gt;Presupuestos[[#This Row],[TOTAL SOLES]],Presupuestos[[#This Row],[TOTAL SOLES]],IFERROR(VLOOKUP("1-Detraccion"&amp;Presupuestos[[#This Row],[ID DOCUMENTO]],BD_Pagos[],6,0),0))</f>
        <v>0</v>
      </c>
      <c r="BM834" s="37"/>
      <c r="BN834" s="3"/>
      <c r="BO834" s="3"/>
      <c r="BP834" s="6"/>
      <c r="BQ83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137.08000000000001</v>
      </c>
      <c r="BR834" s="23" t="str">
        <f>IF(Presupuestos[[#This Row],[SALDO ME-MN]]&gt;0,"PENDIENTE","CANCELADO")</f>
        <v>PENDIENTE</v>
      </c>
      <c r="BS834" s="23" t="str">
        <f>IF(COUNTIFS($U$4:$U833,Presupuestos[[#This Row],[ID DOCUMENTO]])&gt;=1,IF(B833=Presupuestos[[#This Row],[ID]],"OK","DOC. DUPLICADO"),"OK")</f>
        <v>OK</v>
      </c>
    </row>
    <row r="835" spans="2:71" ht="24" x14ac:dyDescent="0.25">
      <c r="B835" s="34">
        <f>IF(Presupuestos[[#This Row],[ID DOCUMENTO]]=U834,B834,IF(B834="ID",1,B834+1))</f>
        <v>804</v>
      </c>
      <c r="C835" s="2">
        <v>45842</v>
      </c>
      <c r="D835" s="2">
        <v>45842</v>
      </c>
      <c r="E835" s="3" t="s">
        <v>1072</v>
      </c>
      <c r="F835" s="25" t="s">
        <v>43</v>
      </c>
      <c r="G835" s="25" t="s">
        <v>51</v>
      </c>
      <c r="H835" s="25" t="s">
        <v>24</v>
      </c>
      <c r="I835" s="36" t="str">
        <f>IFERROR(VLOOKUP(Presupuestos[[#This Row],[AREA]]&amp;Presupuestos[[#This Row],[CONCEPTO]]&amp;Presupuestos[[#This Row],[DESCRIPCION]],Tabla28[[Columna1]:[CÓDIGO NUEVO]],2,0),"")</f>
        <v>P0411001</v>
      </c>
      <c r="J835" s="3" t="s">
        <v>666</v>
      </c>
      <c r="K835" s="3" t="s">
        <v>666</v>
      </c>
      <c r="L835" s="3" t="s">
        <v>666</v>
      </c>
      <c r="M835" s="31" t="s">
        <v>1894</v>
      </c>
      <c r="N835" s="3"/>
      <c r="O835" s="3" t="s">
        <v>315</v>
      </c>
      <c r="P835" s="3" t="s">
        <v>147</v>
      </c>
      <c r="Q835" s="3" t="str">
        <f>IFERROR(VLOOKUP(Presupuestos[[#This Row],[CLASIFICACIÓN (N)]],Tabla17[],2,0),"")</f>
        <v>Gastos financieros</v>
      </c>
      <c r="R835" s="3" t="str">
        <f>IFERROR(VLOOKUP(Presupuestos[[#This Row],[CLASIFICACIÓN (N)]],Tabla17[],3,0),"")</f>
        <v>Operativo</v>
      </c>
      <c r="S835" s="3" t="s">
        <v>16</v>
      </c>
      <c r="T835" s="3" t="str">
        <f>IFERROR(VLOOKUP(Presupuestos[[#This Row],[ALMACEN]],Tabla5[],2,0),"")</f>
        <v>Arequipa</v>
      </c>
      <c r="U835" s="19" t="str">
        <f>IFERROR(VLOOKUP(Presupuestos[[#This Row],[TIPO DE DOCUMENTO]],Tipo_Documento[],2,0)&amp;Presupuestos[[#This Row],[SERIE]]&amp;Presupuestos[[#This Row],[NUMERO]]&amp;Presupuestos[[#This Row],[RUC]],"")</f>
        <v>PR143347461440</v>
      </c>
      <c r="V835" s="3" t="s">
        <v>254</v>
      </c>
      <c r="W835" s="7">
        <v>45842</v>
      </c>
      <c r="X835" s="7">
        <v>45843</v>
      </c>
      <c r="Y835" s="3">
        <v>14</v>
      </c>
      <c r="Z835" s="3">
        <v>33</v>
      </c>
      <c r="AA835" s="3">
        <f>IFERROR(VLOOKUP(Presupuestos[[#This Row],[RAZON SOCIAL]],CHOOSE({1,2},Clientes_Proveedores[Razon Social],Clientes_Proveedores[Ruc / Dni]),2,0),"-")</f>
        <v>47461440</v>
      </c>
      <c r="AB835" s="31" t="s">
        <v>1892</v>
      </c>
      <c r="AC835" s="3" t="s">
        <v>670</v>
      </c>
      <c r="AD835" s="5"/>
      <c r="AE835" s="6">
        <v>7.44</v>
      </c>
      <c r="AF835" s="6">
        <f>Presupuestos[[#This Row],[BASE]]*Presupuestos[[#This Row],[% IGV]]</f>
        <v>0</v>
      </c>
      <c r="AG835" s="22">
        <f>ROUND(SUM(Presupuestos[[#This Row],[BASE]:[IGV]]),2)</f>
        <v>7.44</v>
      </c>
      <c r="AH835" s="9" t="str">
        <f>IF(Presupuestos[[#This Row],[MONEDA]]="USD",VLOOKUP(Presupuestos[[#This Row],[FECHA DE EMISION]],Tipo_Cambio[],3,0),"")</f>
        <v/>
      </c>
      <c r="AI835" s="22">
        <f>IFERROR(ROUND(IF(Presupuestos[[#This Row],[MONEDA]]="PEN",Presupuestos[[#This Row],[TOTAL]],Presupuestos[[#This Row],[TOTAL]]*Presupuestos[[#This Row],[TIPO DE CAMBIO]]),2),"")</f>
        <v>7.44</v>
      </c>
      <c r="AJ835" s="5"/>
      <c r="AK835" s="33" t="s">
        <v>671</v>
      </c>
      <c r="AL835" s="5" t="s">
        <v>680</v>
      </c>
      <c r="AM835" s="23" t="s">
        <v>671</v>
      </c>
      <c r="AN835" s="23" t="s">
        <v>671</v>
      </c>
      <c r="AO835" s="7">
        <f>IFERROR(VLOOKUP("1-"&amp;Presupuestos[[#This Row],[ID DOCUMENTO]],BD_Pagos[],7,0),"")</f>
        <v>45842</v>
      </c>
      <c r="AP835" s="16" t="str">
        <f>IFERROR(VLOOKUP("1-"&amp;Presupuestos[[#This Row],[ID DOCUMENTO]],BD_Pagos[],8,0),"")</f>
        <v>B-BCP - Soles</v>
      </c>
      <c r="AQ835" s="17">
        <f>IFERROR(VLOOKUP("1-"&amp;Presupuestos[[#This Row],[ID DOCUMENTO]],BD_Pagos[],9,0),"")</f>
        <v>1261235</v>
      </c>
      <c r="AR835" s="54"/>
      <c r="AS835" s="7">
        <f>IFERROR(VLOOKUP("2-"&amp;Presupuestos[[#This Row],[ID DOCUMENTO]],BD_Pagos[],7,0),"")</f>
        <v>0</v>
      </c>
      <c r="AT835" s="16" t="str">
        <f>IFERROR(VLOOKUP("2-"&amp;Presupuestos[[#This Row],[ID DOCUMENTO]],BD_Pagos[],8,0),"")</f>
        <v/>
      </c>
      <c r="AU835" s="17">
        <f>IFERROR(VLOOKUP("2-"&amp;Presupuestos[[#This Row],[ID DOCUMENTO]],BD_Pagos[],9,0),"")</f>
        <v>0</v>
      </c>
      <c r="AV835" s="20">
        <f>IF(IFERROR(VLOOKUP("2-"&amp;Presupuestos[[#This Row],[ID DOCUMENTO]],BD_Pagos[],10,0),0)&gt;Presupuestos[[#This Row],[TOTAL SOLES]],Presupuestos[[#This Row],[TOTAL SOLES]],IFERROR(VLOOKUP("2-"&amp;Presupuestos[[#This Row],[ID DOCUMENTO]],BD_Pagos[],10,0),0))</f>
        <v>0</v>
      </c>
      <c r="AW835" s="7"/>
      <c r="AX835" s="16"/>
      <c r="AY835" s="17"/>
      <c r="AZ835" s="20"/>
      <c r="BA835" s="7"/>
      <c r="BB835" s="16"/>
      <c r="BC835" s="17"/>
      <c r="BD835" s="20"/>
      <c r="BE835" s="7">
        <f>IFERROR(VLOOKUP("5-"&amp;Presupuestos[[#This Row],[ID DOCUMENTO]],BD_Pagos[],7,0),"")</f>
        <v>0</v>
      </c>
      <c r="BF835" s="17">
        <f>IFERROR(VLOOKUP("5-"&amp;Presupuestos[[#This Row],[ID DOCUMENTO]],BD_Pagos[],9,0),"")</f>
        <v>0</v>
      </c>
      <c r="BG835" s="20">
        <f>IF(IFERROR(VLOOKUP("5-"&amp;Presupuestos[[#This Row],[ID DOCUMENTO]],BD_Pagos[],10,0),0)&gt;Presupuestos[[#This Row],[TOTAL SOLES]],Presupuestos[[#This Row],[TOTAL SOLES]],IFERROR(VLOOKUP("5-"&amp;Presupuestos[[#This Row],[ID DOCUMENTO]],BD_Pagos[],10,0),0))</f>
        <v>0</v>
      </c>
      <c r="BH835" s="7">
        <f>IFERROR(VLOOKUP("1-Detraccion"&amp;Presupuestos[[#This Row],[ID DOCUMENTO]],BD_Pagos[],2,0),"")</f>
        <v>0</v>
      </c>
      <c r="BI835" s="3" t="str">
        <f>IFERROR(VLOOKUP("1-Detraccion"&amp;Presupuestos[[#This Row],[ID DOCUMENTO]],BD_Pagos[],3,0),"")</f>
        <v/>
      </c>
      <c r="BJ835" s="3">
        <f>IFERROR(VLOOKUP("1-Detraccion"&amp;Presupuestos[[#This Row],[ID DOCUMENTO]],BD_Pagos[],4,0),"")</f>
        <v>0</v>
      </c>
      <c r="BK835" s="6">
        <f>IF(IFERROR(VLOOKUP("1-Detraccion"&amp;Presupuestos[[#This Row],[ID DOCUMENTO]],BD_Pagos[],5,0),0)&gt;Presupuestos[[#This Row],[TOTAL SOLES]],Presupuestos[[#This Row],[TOTAL SOLES]],IFERROR(VLOOKUP("1-Detraccion"&amp;Presupuestos[[#This Row],[ID DOCUMENTO]],BD_Pagos[],5,0),0))</f>
        <v>0</v>
      </c>
      <c r="BL835" s="6">
        <f>IF(IFERROR(VLOOKUP("1-Detraccion"&amp;Presupuestos[[#This Row],[ID DOCUMENTO]],BD_Pagos[],6,0),0)&gt;Presupuestos[[#This Row],[TOTAL SOLES]],Presupuestos[[#This Row],[TOTAL SOLES]],IFERROR(VLOOKUP("1-Detraccion"&amp;Presupuestos[[#This Row],[ID DOCUMENTO]],BD_Pagos[],6,0),0))</f>
        <v>0</v>
      </c>
      <c r="BM835" s="37"/>
      <c r="BN835" s="3"/>
      <c r="BO835" s="3"/>
      <c r="BP835" s="6"/>
      <c r="BQ83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7.44</v>
      </c>
      <c r="BR835" s="23" t="str">
        <f>IF(Presupuestos[[#This Row],[SALDO ME-MN]]&gt;0,"PENDIENTE","CANCELADO")</f>
        <v>PENDIENTE</v>
      </c>
      <c r="BS835" s="23" t="str">
        <f>IF(COUNTIFS($U$4:$U834,Presupuestos[[#This Row],[ID DOCUMENTO]])&gt;=1,IF(B834=Presupuestos[[#This Row],[ID]],"OK","DOC. DUPLICADO"),"OK")</f>
        <v>OK</v>
      </c>
    </row>
    <row r="836" spans="2:71" ht="24" x14ac:dyDescent="0.25">
      <c r="B836" s="34">
        <f>IF(Presupuestos[[#This Row],[ID DOCUMENTO]]=U835,B835,IF(B835="ID",1,B835+1))</f>
        <v>804</v>
      </c>
      <c r="C836" s="2">
        <v>45842</v>
      </c>
      <c r="D836" s="2">
        <v>45842</v>
      </c>
      <c r="E836" s="3" t="s">
        <v>1072</v>
      </c>
      <c r="F836" s="25" t="s">
        <v>43</v>
      </c>
      <c r="G836" s="25" t="s">
        <v>51</v>
      </c>
      <c r="H836" s="25" t="s">
        <v>24</v>
      </c>
      <c r="I836" s="36" t="str">
        <f>IFERROR(VLOOKUP(Presupuestos[[#This Row],[AREA]]&amp;Presupuestos[[#This Row],[CONCEPTO]]&amp;Presupuestos[[#This Row],[DESCRIPCION]],Tabla28[[Columna1]:[CÓDIGO NUEVO]],2,0),"")</f>
        <v>P0411001</v>
      </c>
      <c r="J836" s="3" t="s">
        <v>666</v>
      </c>
      <c r="K836" s="3" t="s">
        <v>666</v>
      </c>
      <c r="L836" s="3" t="s">
        <v>666</v>
      </c>
      <c r="M836" s="31" t="s">
        <v>1895</v>
      </c>
      <c r="N836" s="3"/>
      <c r="O836" s="3" t="s">
        <v>315</v>
      </c>
      <c r="P836" s="3" t="s">
        <v>147</v>
      </c>
      <c r="Q836" s="3" t="str">
        <f>IFERROR(VLOOKUP(Presupuestos[[#This Row],[CLASIFICACIÓN (N)]],Tabla17[],2,0),"")</f>
        <v>Gastos financieros</v>
      </c>
      <c r="R836" s="3" t="str">
        <f>IFERROR(VLOOKUP(Presupuestos[[#This Row],[CLASIFICACIÓN (N)]],Tabla17[],3,0),"")</f>
        <v>Operativo</v>
      </c>
      <c r="S836" s="3" t="s">
        <v>16</v>
      </c>
      <c r="T836" s="3" t="str">
        <f>IFERROR(VLOOKUP(Presupuestos[[#This Row],[ALMACEN]],Tabla5[],2,0),"")</f>
        <v>Arequipa</v>
      </c>
      <c r="U836" s="19" t="str">
        <f>IFERROR(VLOOKUP(Presupuestos[[#This Row],[TIPO DE DOCUMENTO]],Tipo_Documento[],2,0)&amp;Presupuestos[[#This Row],[SERIE]]&amp;Presupuestos[[#This Row],[NUMERO]]&amp;Presupuestos[[#This Row],[RUC]],"")</f>
        <v>PR143347461440</v>
      </c>
      <c r="V836" s="3" t="s">
        <v>254</v>
      </c>
      <c r="W836" s="7">
        <v>45842</v>
      </c>
      <c r="X836" s="7">
        <v>45843</v>
      </c>
      <c r="Y836" s="3">
        <v>14</v>
      </c>
      <c r="Z836" s="3">
        <v>33</v>
      </c>
      <c r="AA836" s="3">
        <f>IFERROR(VLOOKUP(Presupuestos[[#This Row],[RAZON SOCIAL]],CHOOSE({1,2},Clientes_Proveedores[Razon Social],Clientes_Proveedores[Ruc / Dni]),2,0),"-")</f>
        <v>47461440</v>
      </c>
      <c r="AB836" s="31" t="s">
        <v>1892</v>
      </c>
      <c r="AC836" s="3" t="s">
        <v>670</v>
      </c>
      <c r="AD836" s="5"/>
      <c r="AE836" s="6">
        <v>5</v>
      </c>
      <c r="AF836" s="6">
        <f>Presupuestos[[#This Row],[BASE]]*Presupuestos[[#This Row],[% IGV]]</f>
        <v>0</v>
      </c>
      <c r="AG836" s="22">
        <f>ROUND(SUM(Presupuestos[[#This Row],[BASE]:[IGV]]),2)</f>
        <v>5</v>
      </c>
      <c r="AH836" s="9" t="str">
        <f>IF(Presupuestos[[#This Row],[MONEDA]]="USD",VLOOKUP(Presupuestos[[#This Row],[FECHA DE EMISION]],Tipo_Cambio[],3,0),"")</f>
        <v/>
      </c>
      <c r="AI836" s="22">
        <f>IFERROR(ROUND(IF(Presupuestos[[#This Row],[MONEDA]]="PEN",Presupuestos[[#This Row],[TOTAL]],Presupuestos[[#This Row],[TOTAL]]*Presupuestos[[#This Row],[TIPO DE CAMBIO]]),2),"")</f>
        <v>5</v>
      </c>
      <c r="AJ836" s="5"/>
      <c r="AK836" s="33" t="s">
        <v>671</v>
      </c>
      <c r="AL836" s="5" t="s">
        <v>680</v>
      </c>
      <c r="AM836" s="23" t="s">
        <v>671</v>
      </c>
      <c r="AN836" s="23" t="s">
        <v>671</v>
      </c>
      <c r="AO836" s="7">
        <f>IFERROR(VLOOKUP("1-"&amp;Presupuestos[[#This Row],[ID DOCUMENTO]],BD_Pagos[],7,0),"")</f>
        <v>45842</v>
      </c>
      <c r="AP836" s="16" t="str">
        <f>IFERROR(VLOOKUP("1-"&amp;Presupuestos[[#This Row],[ID DOCUMENTO]],BD_Pagos[],8,0),"")</f>
        <v>B-BCP - Soles</v>
      </c>
      <c r="AQ836" s="17">
        <f>IFERROR(VLOOKUP("1-"&amp;Presupuestos[[#This Row],[ID DOCUMENTO]],BD_Pagos[],9,0),"")</f>
        <v>1261235</v>
      </c>
      <c r="AR836" s="54"/>
      <c r="AS836" s="7">
        <f>IFERROR(VLOOKUP("2-"&amp;Presupuestos[[#This Row],[ID DOCUMENTO]],BD_Pagos[],7,0),"")</f>
        <v>0</v>
      </c>
      <c r="AT836" s="16" t="str">
        <f>IFERROR(VLOOKUP("2-"&amp;Presupuestos[[#This Row],[ID DOCUMENTO]],BD_Pagos[],8,0),"")</f>
        <v/>
      </c>
      <c r="AU836" s="17">
        <f>IFERROR(VLOOKUP("2-"&amp;Presupuestos[[#This Row],[ID DOCUMENTO]],BD_Pagos[],9,0),"")</f>
        <v>0</v>
      </c>
      <c r="AV836" s="20">
        <f>IF(IFERROR(VLOOKUP("2-"&amp;Presupuestos[[#This Row],[ID DOCUMENTO]],BD_Pagos[],10,0),0)&gt;Presupuestos[[#This Row],[TOTAL SOLES]],Presupuestos[[#This Row],[TOTAL SOLES]],IFERROR(VLOOKUP("2-"&amp;Presupuestos[[#This Row],[ID DOCUMENTO]],BD_Pagos[],10,0),0))</f>
        <v>0</v>
      </c>
      <c r="AW836" s="7"/>
      <c r="AX836" s="16"/>
      <c r="AY836" s="17"/>
      <c r="AZ836" s="20"/>
      <c r="BA836" s="7"/>
      <c r="BB836" s="16"/>
      <c r="BC836" s="17"/>
      <c r="BD836" s="20"/>
      <c r="BE836" s="7">
        <f>IFERROR(VLOOKUP("5-"&amp;Presupuestos[[#This Row],[ID DOCUMENTO]],BD_Pagos[],7,0),"")</f>
        <v>0</v>
      </c>
      <c r="BF836" s="17">
        <f>IFERROR(VLOOKUP("5-"&amp;Presupuestos[[#This Row],[ID DOCUMENTO]],BD_Pagos[],9,0),"")</f>
        <v>0</v>
      </c>
      <c r="BG836" s="20">
        <f>IF(IFERROR(VLOOKUP("5-"&amp;Presupuestos[[#This Row],[ID DOCUMENTO]],BD_Pagos[],10,0),0)&gt;Presupuestos[[#This Row],[TOTAL SOLES]],Presupuestos[[#This Row],[TOTAL SOLES]],IFERROR(VLOOKUP("5-"&amp;Presupuestos[[#This Row],[ID DOCUMENTO]],BD_Pagos[],10,0),0))</f>
        <v>0</v>
      </c>
      <c r="BH836" s="7">
        <f>IFERROR(VLOOKUP("1-Detraccion"&amp;Presupuestos[[#This Row],[ID DOCUMENTO]],BD_Pagos[],2,0),"")</f>
        <v>0</v>
      </c>
      <c r="BI836" s="3" t="str">
        <f>IFERROR(VLOOKUP("1-Detraccion"&amp;Presupuestos[[#This Row],[ID DOCUMENTO]],BD_Pagos[],3,0),"")</f>
        <v/>
      </c>
      <c r="BJ836" s="3">
        <f>IFERROR(VLOOKUP("1-Detraccion"&amp;Presupuestos[[#This Row],[ID DOCUMENTO]],BD_Pagos[],4,0),"")</f>
        <v>0</v>
      </c>
      <c r="BK836" s="6">
        <f>IF(IFERROR(VLOOKUP("1-Detraccion"&amp;Presupuestos[[#This Row],[ID DOCUMENTO]],BD_Pagos[],5,0),0)&gt;Presupuestos[[#This Row],[TOTAL SOLES]],Presupuestos[[#This Row],[TOTAL SOLES]],IFERROR(VLOOKUP("1-Detraccion"&amp;Presupuestos[[#This Row],[ID DOCUMENTO]],BD_Pagos[],5,0),0))</f>
        <v>0</v>
      </c>
      <c r="BL836" s="6">
        <f>IF(IFERROR(VLOOKUP("1-Detraccion"&amp;Presupuestos[[#This Row],[ID DOCUMENTO]],BD_Pagos[],6,0),0)&gt;Presupuestos[[#This Row],[TOTAL SOLES]],Presupuestos[[#This Row],[TOTAL SOLES]],IFERROR(VLOOKUP("1-Detraccion"&amp;Presupuestos[[#This Row],[ID DOCUMENTO]],BD_Pagos[],6,0),0))</f>
        <v>0</v>
      </c>
      <c r="BM836" s="37"/>
      <c r="BN836" s="3"/>
      <c r="BO836" s="3"/>
      <c r="BP836" s="6"/>
      <c r="BQ83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836" s="23" t="str">
        <f>IF(Presupuestos[[#This Row],[SALDO ME-MN]]&gt;0,"PENDIENTE","CANCELADO")</f>
        <v>PENDIENTE</v>
      </c>
      <c r="BS836" s="23" t="str">
        <f>IF(COUNTIFS($U$4:$U835,Presupuestos[[#This Row],[ID DOCUMENTO]])&gt;=1,IF(B835=Presupuestos[[#This Row],[ID]],"OK","DOC. DUPLICADO"),"OK")</f>
        <v>OK</v>
      </c>
    </row>
    <row r="837" spans="2:71" ht="24" x14ac:dyDescent="0.25">
      <c r="B837" s="34">
        <f>IF(Presupuestos[[#This Row],[ID DOCUMENTO]]=U836,B836,IF(B836="ID",1,B836+1))</f>
        <v>805</v>
      </c>
      <c r="C837" s="2">
        <v>45873</v>
      </c>
      <c r="D837" s="2">
        <v>45873</v>
      </c>
      <c r="E837" s="3" t="s">
        <v>1072</v>
      </c>
      <c r="F837" s="25" t="s">
        <v>43</v>
      </c>
      <c r="G837" s="25" t="s">
        <v>273</v>
      </c>
      <c r="H837" s="25" t="s">
        <v>293</v>
      </c>
      <c r="I837" s="36" t="str">
        <f>IFERROR(VLOOKUP(Presupuestos[[#This Row],[AREA]]&amp;Presupuestos[[#This Row],[CONCEPTO]]&amp;Presupuestos[[#This Row],[DESCRIPCION]],Tabla28[[Columna1]:[CÓDIGO NUEVO]],2,0),"")</f>
        <v>P0401001</v>
      </c>
      <c r="J837" s="3" t="s">
        <v>666</v>
      </c>
      <c r="K837" s="3" t="s">
        <v>666</v>
      </c>
      <c r="L837" s="3" t="s">
        <v>666</v>
      </c>
      <c r="M837" s="31" t="s">
        <v>1896</v>
      </c>
      <c r="N837" s="3"/>
      <c r="O837" s="3" t="s">
        <v>315</v>
      </c>
      <c r="P837" s="3"/>
      <c r="Q837" s="3" t="str">
        <f>IFERROR(VLOOKUP(Presupuestos[[#This Row],[CLASIFICACIÓN (N)]],Tabla17[],2,0),"")</f>
        <v/>
      </c>
      <c r="R837" s="3" t="str">
        <f>IFERROR(VLOOKUP(Presupuestos[[#This Row],[CLASIFICACIÓN (N)]],Tabla17[],3,0),"")</f>
        <v/>
      </c>
      <c r="S837" s="3" t="s">
        <v>16</v>
      </c>
      <c r="T837" s="3" t="str">
        <f>IFERROR(VLOOKUP(Presupuestos[[#This Row],[ALMACEN]],Tabla5[],2,0),"")</f>
        <v>Arequipa</v>
      </c>
      <c r="U837" s="19" t="str">
        <f>IFERROR(VLOOKUP(Presupuestos[[#This Row],[TIPO DE DOCUMENTO]],Tipo_Documento[],2,0)&amp;Presupuestos[[#This Row],[SERIE]]&amp;Presupuestos[[#This Row],[NUMERO]]&amp;Presupuestos[[#This Row],[RUC]],"")</f>
        <v>PR143447461440</v>
      </c>
      <c r="V837" s="3" t="s">
        <v>254</v>
      </c>
      <c r="W837" s="7">
        <v>45873</v>
      </c>
      <c r="X837" s="7">
        <v>45874</v>
      </c>
      <c r="Y837" s="3">
        <v>14</v>
      </c>
      <c r="Z837" s="3">
        <v>34</v>
      </c>
      <c r="AA837" s="3">
        <f>IFERROR(VLOOKUP(Presupuestos[[#This Row],[RAZON SOCIAL]],CHOOSE({1,2},Clientes_Proveedores[Razon Social],Clientes_Proveedores[Ruc / Dni]),2,0),"-")</f>
        <v>47461440</v>
      </c>
      <c r="AB837" s="31" t="s">
        <v>1892</v>
      </c>
      <c r="AC837" s="3" t="s">
        <v>670</v>
      </c>
      <c r="AD837" s="5"/>
      <c r="AE837" s="6">
        <v>1839.66</v>
      </c>
      <c r="AF837" s="6">
        <f>Presupuestos[[#This Row],[BASE]]*Presupuestos[[#This Row],[% IGV]]</f>
        <v>0</v>
      </c>
      <c r="AG837" s="22">
        <f>ROUND(SUM(Presupuestos[[#This Row],[BASE]:[IGV]]),2)</f>
        <v>1839.66</v>
      </c>
      <c r="AH837" s="9" t="str">
        <f>IF(Presupuestos[[#This Row],[MONEDA]]="USD",VLOOKUP(Presupuestos[[#This Row],[FECHA DE EMISION]],Tipo_Cambio[],3,0),"")</f>
        <v/>
      </c>
      <c r="AI837" s="22">
        <f>IFERROR(ROUND(IF(Presupuestos[[#This Row],[MONEDA]]="PEN",Presupuestos[[#This Row],[TOTAL]],Presupuestos[[#This Row],[TOTAL]]*Presupuestos[[#This Row],[TIPO DE CAMBIO]]),2),"")</f>
        <v>1839.66</v>
      </c>
      <c r="AJ837" s="5"/>
      <c r="AK837" s="33" t="s">
        <v>671</v>
      </c>
      <c r="AL837" s="5" t="s">
        <v>680</v>
      </c>
      <c r="AM837" s="23" t="s">
        <v>671</v>
      </c>
      <c r="AN837" s="23" t="s">
        <v>671</v>
      </c>
      <c r="AO837" s="7">
        <f>IFERROR(VLOOKUP("1-"&amp;Presupuestos[[#This Row],[ID DOCUMENTO]],BD_Pagos[],7,0),"")</f>
        <v>45873</v>
      </c>
      <c r="AP837" s="16" t="str">
        <f>IFERROR(VLOOKUP("1-"&amp;Presupuestos[[#This Row],[ID DOCUMENTO]],BD_Pagos[],8,0),"")</f>
        <v>B-BCP - Soles</v>
      </c>
      <c r="AQ837" s="17">
        <f>IFERROR(VLOOKUP("1-"&amp;Presupuestos[[#This Row],[ID DOCUMENTO]],BD_Pagos[],9,0),"")</f>
        <v>1060304</v>
      </c>
      <c r="AR837" s="54"/>
      <c r="AS837" s="7">
        <f>IFERROR(VLOOKUP("2-"&amp;Presupuestos[[#This Row],[ID DOCUMENTO]],BD_Pagos[],7,0),"")</f>
        <v>0</v>
      </c>
      <c r="AT837" s="16" t="str">
        <f>IFERROR(VLOOKUP("2-"&amp;Presupuestos[[#This Row],[ID DOCUMENTO]],BD_Pagos[],8,0),"")</f>
        <v/>
      </c>
      <c r="AU837" s="17">
        <f>IFERROR(VLOOKUP("2-"&amp;Presupuestos[[#This Row],[ID DOCUMENTO]],BD_Pagos[],9,0),"")</f>
        <v>0</v>
      </c>
      <c r="AV837" s="20">
        <f>IF(IFERROR(VLOOKUP("2-"&amp;Presupuestos[[#This Row],[ID DOCUMENTO]],BD_Pagos[],10,0),0)&gt;Presupuestos[[#This Row],[TOTAL SOLES]],Presupuestos[[#This Row],[TOTAL SOLES]],IFERROR(VLOOKUP("2-"&amp;Presupuestos[[#This Row],[ID DOCUMENTO]],BD_Pagos[],10,0),0))</f>
        <v>0</v>
      </c>
      <c r="AW837" s="7"/>
      <c r="AX837" s="16"/>
      <c r="AY837" s="17"/>
      <c r="AZ837" s="20"/>
      <c r="BA837" s="7"/>
      <c r="BB837" s="16"/>
      <c r="BC837" s="17"/>
      <c r="BD837" s="20"/>
      <c r="BE837" s="7">
        <f>IFERROR(VLOOKUP("5-"&amp;Presupuestos[[#This Row],[ID DOCUMENTO]],BD_Pagos[],7,0),"")</f>
        <v>0</v>
      </c>
      <c r="BF837" s="17">
        <f>IFERROR(VLOOKUP("5-"&amp;Presupuestos[[#This Row],[ID DOCUMENTO]],BD_Pagos[],9,0),"")</f>
        <v>0</v>
      </c>
      <c r="BG837" s="20">
        <f>IF(IFERROR(VLOOKUP("5-"&amp;Presupuestos[[#This Row],[ID DOCUMENTO]],BD_Pagos[],10,0),0)&gt;Presupuestos[[#This Row],[TOTAL SOLES]],Presupuestos[[#This Row],[TOTAL SOLES]],IFERROR(VLOOKUP("5-"&amp;Presupuestos[[#This Row],[ID DOCUMENTO]],BD_Pagos[],10,0),0))</f>
        <v>0</v>
      </c>
      <c r="BH837" s="7">
        <f>IFERROR(VLOOKUP("1-Detraccion"&amp;Presupuestos[[#This Row],[ID DOCUMENTO]],BD_Pagos[],2,0),"")</f>
        <v>0</v>
      </c>
      <c r="BI837" s="3" t="str">
        <f>IFERROR(VLOOKUP("1-Detraccion"&amp;Presupuestos[[#This Row],[ID DOCUMENTO]],BD_Pagos[],3,0),"")</f>
        <v/>
      </c>
      <c r="BJ837" s="3">
        <f>IFERROR(VLOOKUP("1-Detraccion"&amp;Presupuestos[[#This Row],[ID DOCUMENTO]],BD_Pagos[],4,0),"")</f>
        <v>0</v>
      </c>
      <c r="BK837" s="6">
        <f>IF(IFERROR(VLOOKUP("1-Detraccion"&amp;Presupuestos[[#This Row],[ID DOCUMENTO]],BD_Pagos[],5,0),0)&gt;Presupuestos[[#This Row],[TOTAL SOLES]],Presupuestos[[#This Row],[TOTAL SOLES]],IFERROR(VLOOKUP("1-Detraccion"&amp;Presupuestos[[#This Row],[ID DOCUMENTO]],BD_Pagos[],5,0),0))</f>
        <v>0</v>
      </c>
      <c r="BL837" s="6">
        <f>IF(IFERROR(VLOOKUP("1-Detraccion"&amp;Presupuestos[[#This Row],[ID DOCUMENTO]],BD_Pagos[],6,0),0)&gt;Presupuestos[[#This Row],[TOTAL SOLES]],Presupuestos[[#This Row],[TOTAL SOLES]],IFERROR(VLOOKUP("1-Detraccion"&amp;Presupuestos[[#This Row],[ID DOCUMENTO]],BD_Pagos[],6,0),0))</f>
        <v>0</v>
      </c>
      <c r="BM837" s="37"/>
      <c r="BN837" s="3"/>
      <c r="BO837" s="3"/>
      <c r="BP837" s="6"/>
      <c r="BQ83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1839.66</v>
      </c>
      <c r="BR837" s="23" t="str">
        <f>IF(Presupuestos[[#This Row],[SALDO ME-MN]]&gt;0,"PENDIENTE","CANCELADO")</f>
        <v>PENDIENTE</v>
      </c>
      <c r="BS837" s="23" t="str">
        <f>IF(COUNTIFS($U$4:$U836,Presupuestos[[#This Row],[ID DOCUMENTO]])&gt;=1,IF(B836=Presupuestos[[#This Row],[ID]],"OK","DOC. DUPLICADO"),"OK")</f>
        <v>OK</v>
      </c>
    </row>
    <row r="838" spans="2:71" ht="24" x14ac:dyDescent="0.25">
      <c r="B838" s="34">
        <f>IF(Presupuestos[[#This Row],[ID DOCUMENTO]]=U837,B837,IF(B837="ID",1,B837+1))</f>
        <v>805</v>
      </c>
      <c r="C838" s="2">
        <v>45873</v>
      </c>
      <c r="D838" s="2">
        <v>45873</v>
      </c>
      <c r="E838" s="3" t="s">
        <v>1072</v>
      </c>
      <c r="F838" s="25" t="s">
        <v>43</v>
      </c>
      <c r="G838" s="25" t="s">
        <v>147</v>
      </c>
      <c r="H838" s="25" t="s">
        <v>294</v>
      </c>
      <c r="I838" s="36" t="str">
        <f>IFERROR(VLOOKUP(Presupuestos[[#This Row],[AREA]]&amp;Presupuestos[[#This Row],[CONCEPTO]]&amp;Presupuestos[[#This Row],[DESCRIPCION]],Tabla28[[Columna1]:[CÓDIGO NUEVO]],2,0),"")</f>
        <v>P0402001</v>
      </c>
      <c r="J838" s="3" t="s">
        <v>666</v>
      </c>
      <c r="K838" s="3" t="s">
        <v>666</v>
      </c>
      <c r="L838" s="3" t="s">
        <v>666</v>
      </c>
      <c r="M838" s="31" t="s">
        <v>1897</v>
      </c>
      <c r="N838" s="3"/>
      <c r="O838" s="3" t="s">
        <v>315</v>
      </c>
      <c r="P838" s="3" t="s">
        <v>147</v>
      </c>
      <c r="Q838" s="3" t="str">
        <f>IFERROR(VLOOKUP(Presupuestos[[#This Row],[CLASIFICACIÓN (N)]],Tabla17[],2,0),"")</f>
        <v>Gastos financieros</v>
      </c>
      <c r="R838" s="3" t="str">
        <f>IFERROR(VLOOKUP(Presupuestos[[#This Row],[CLASIFICACIÓN (N)]],Tabla17[],3,0),"")</f>
        <v>Operativo</v>
      </c>
      <c r="S838" s="3" t="s">
        <v>16</v>
      </c>
      <c r="T838" s="3" t="str">
        <f>IFERROR(VLOOKUP(Presupuestos[[#This Row],[ALMACEN]],Tabla5[],2,0),"")</f>
        <v>Arequipa</v>
      </c>
      <c r="U838" s="19" t="str">
        <f>IFERROR(VLOOKUP(Presupuestos[[#This Row],[TIPO DE DOCUMENTO]],Tipo_Documento[],2,0)&amp;Presupuestos[[#This Row],[SERIE]]&amp;Presupuestos[[#This Row],[NUMERO]]&amp;Presupuestos[[#This Row],[RUC]],"")</f>
        <v>PR143447461440</v>
      </c>
      <c r="V838" s="3" t="s">
        <v>254</v>
      </c>
      <c r="W838" s="7">
        <v>45873</v>
      </c>
      <c r="X838" s="7">
        <v>45874</v>
      </c>
      <c r="Y838" s="3">
        <v>14</v>
      </c>
      <c r="Z838" s="3">
        <v>34</v>
      </c>
      <c r="AA838" s="3">
        <f>IFERROR(VLOOKUP(Presupuestos[[#This Row],[RAZON SOCIAL]],CHOOSE({1,2},Clientes_Proveedores[Razon Social],Clientes_Proveedores[Ruc / Dni]),2,0),"-")</f>
        <v>47461440</v>
      </c>
      <c r="AB838" s="31" t="s">
        <v>1892</v>
      </c>
      <c r="AC838" s="3" t="s">
        <v>670</v>
      </c>
      <c r="AD838" s="5"/>
      <c r="AE838" s="6">
        <v>107.25</v>
      </c>
      <c r="AF838" s="6">
        <f>Presupuestos[[#This Row],[BASE]]*Presupuestos[[#This Row],[% IGV]]</f>
        <v>0</v>
      </c>
      <c r="AG838" s="22">
        <f>ROUND(SUM(Presupuestos[[#This Row],[BASE]:[IGV]]),2)</f>
        <v>107.25</v>
      </c>
      <c r="AH838" s="9" t="str">
        <f>IF(Presupuestos[[#This Row],[MONEDA]]="USD",VLOOKUP(Presupuestos[[#This Row],[FECHA DE EMISION]],Tipo_Cambio[],3,0),"")</f>
        <v/>
      </c>
      <c r="AI838" s="22">
        <f>IFERROR(ROUND(IF(Presupuestos[[#This Row],[MONEDA]]="PEN",Presupuestos[[#This Row],[TOTAL]],Presupuestos[[#This Row],[TOTAL]]*Presupuestos[[#This Row],[TIPO DE CAMBIO]]),2),"")</f>
        <v>107.25</v>
      </c>
      <c r="AJ838" s="5"/>
      <c r="AK838" s="33" t="s">
        <v>671</v>
      </c>
      <c r="AL838" s="5" t="s">
        <v>680</v>
      </c>
      <c r="AM838" s="23" t="s">
        <v>671</v>
      </c>
      <c r="AN838" s="23" t="s">
        <v>671</v>
      </c>
      <c r="AO838" s="7">
        <f>IFERROR(VLOOKUP("1-"&amp;Presupuestos[[#This Row],[ID DOCUMENTO]],BD_Pagos[],7,0),"")</f>
        <v>45873</v>
      </c>
      <c r="AP838" s="16" t="str">
        <f>IFERROR(VLOOKUP("1-"&amp;Presupuestos[[#This Row],[ID DOCUMENTO]],BD_Pagos[],8,0),"")</f>
        <v>B-BCP - Soles</v>
      </c>
      <c r="AQ838" s="17">
        <f>IFERROR(VLOOKUP("1-"&amp;Presupuestos[[#This Row],[ID DOCUMENTO]],BD_Pagos[],9,0),"")</f>
        <v>1060304</v>
      </c>
      <c r="AR838" s="54"/>
      <c r="AS838" s="7">
        <f>IFERROR(VLOOKUP("2-"&amp;Presupuestos[[#This Row],[ID DOCUMENTO]],BD_Pagos[],7,0),"")</f>
        <v>0</v>
      </c>
      <c r="AT838" s="16" t="str">
        <f>IFERROR(VLOOKUP("2-"&amp;Presupuestos[[#This Row],[ID DOCUMENTO]],BD_Pagos[],8,0),"")</f>
        <v/>
      </c>
      <c r="AU838" s="17">
        <f>IFERROR(VLOOKUP("2-"&amp;Presupuestos[[#This Row],[ID DOCUMENTO]],BD_Pagos[],9,0),"")</f>
        <v>0</v>
      </c>
      <c r="AV838" s="20">
        <f>IF(IFERROR(VLOOKUP("2-"&amp;Presupuestos[[#This Row],[ID DOCUMENTO]],BD_Pagos[],10,0),0)&gt;Presupuestos[[#This Row],[TOTAL SOLES]],Presupuestos[[#This Row],[TOTAL SOLES]],IFERROR(VLOOKUP("2-"&amp;Presupuestos[[#This Row],[ID DOCUMENTO]],BD_Pagos[],10,0),0))</f>
        <v>0</v>
      </c>
      <c r="AW838" s="7"/>
      <c r="AX838" s="16"/>
      <c r="AY838" s="17"/>
      <c r="AZ838" s="20"/>
      <c r="BA838" s="7"/>
      <c r="BB838" s="16"/>
      <c r="BC838" s="17"/>
      <c r="BD838" s="20"/>
      <c r="BE838" s="7">
        <f>IFERROR(VLOOKUP("5-"&amp;Presupuestos[[#This Row],[ID DOCUMENTO]],BD_Pagos[],7,0),"")</f>
        <v>0</v>
      </c>
      <c r="BF838" s="17">
        <f>IFERROR(VLOOKUP("5-"&amp;Presupuestos[[#This Row],[ID DOCUMENTO]],BD_Pagos[],9,0),"")</f>
        <v>0</v>
      </c>
      <c r="BG838" s="20">
        <f>IF(IFERROR(VLOOKUP("5-"&amp;Presupuestos[[#This Row],[ID DOCUMENTO]],BD_Pagos[],10,0),0)&gt;Presupuestos[[#This Row],[TOTAL SOLES]],Presupuestos[[#This Row],[TOTAL SOLES]],IFERROR(VLOOKUP("5-"&amp;Presupuestos[[#This Row],[ID DOCUMENTO]],BD_Pagos[],10,0),0))</f>
        <v>0</v>
      </c>
      <c r="BH838" s="7">
        <f>IFERROR(VLOOKUP("1-Detraccion"&amp;Presupuestos[[#This Row],[ID DOCUMENTO]],BD_Pagos[],2,0),"")</f>
        <v>0</v>
      </c>
      <c r="BI838" s="3" t="str">
        <f>IFERROR(VLOOKUP("1-Detraccion"&amp;Presupuestos[[#This Row],[ID DOCUMENTO]],BD_Pagos[],3,0),"")</f>
        <v/>
      </c>
      <c r="BJ838" s="3">
        <f>IFERROR(VLOOKUP("1-Detraccion"&amp;Presupuestos[[#This Row],[ID DOCUMENTO]],BD_Pagos[],4,0),"")</f>
        <v>0</v>
      </c>
      <c r="BK838" s="6">
        <f>IF(IFERROR(VLOOKUP("1-Detraccion"&amp;Presupuestos[[#This Row],[ID DOCUMENTO]],BD_Pagos[],5,0),0)&gt;Presupuestos[[#This Row],[TOTAL SOLES]],Presupuestos[[#This Row],[TOTAL SOLES]],IFERROR(VLOOKUP("1-Detraccion"&amp;Presupuestos[[#This Row],[ID DOCUMENTO]],BD_Pagos[],5,0),0))</f>
        <v>0</v>
      </c>
      <c r="BL838" s="6">
        <f>IF(IFERROR(VLOOKUP("1-Detraccion"&amp;Presupuestos[[#This Row],[ID DOCUMENTO]],BD_Pagos[],6,0),0)&gt;Presupuestos[[#This Row],[TOTAL SOLES]],Presupuestos[[#This Row],[TOTAL SOLES]],IFERROR(VLOOKUP("1-Detraccion"&amp;Presupuestos[[#This Row],[ID DOCUMENTO]],BD_Pagos[],6,0),0))</f>
        <v>0</v>
      </c>
      <c r="BM838" s="37"/>
      <c r="BN838" s="3"/>
      <c r="BO838" s="3"/>
      <c r="BP838" s="6"/>
      <c r="BQ83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107.25</v>
      </c>
      <c r="BR838" s="23" t="str">
        <f>IF(Presupuestos[[#This Row],[SALDO ME-MN]]&gt;0,"PENDIENTE","CANCELADO")</f>
        <v>PENDIENTE</v>
      </c>
      <c r="BS838" s="23" t="str">
        <f>IF(COUNTIFS($U$4:$U837,Presupuestos[[#This Row],[ID DOCUMENTO]])&gt;=1,IF(B837=Presupuestos[[#This Row],[ID]],"OK","DOC. DUPLICADO"),"OK")</f>
        <v>OK</v>
      </c>
    </row>
    <row r="839" spans="2:71" ht="24" x14ac:dyDescent="0.25">
      <c r="B839" s="34">
        <f>IF(Presupuestos[[#This Row],[ID DOCUMENTO]]=U838,B838,IF(B838="ID",1,B838+1))</f>
        <v>805</v>
      </c>
      <c r="C839" s="2">
        <v>45873</v>
      </c>
      <c r="D839" s="2">
        <v>45873</v>
      </c>
      <c r="E839" s="3" t="s">
        <v>1072</v>
      </c>
      <c r="F839" s="25" t="s">
        <v>43</v>
      </c>
      <c r="G839" s="25" t="s">
        <v>51</v>
      </c>
      <c r="H839" s="25" t="s">
        <v>24</v>
      </c>
      <c r="I839" s="36" t="str">
        <f>IFERROR(VLOOKUP(Presupuestos[[#This Row],[AREA]]&amp;Presupuestos[[#This Row],[CONCEPTO]]&amp;Presupuestos[[#This Row],[DESCRIPCION]],Tabla28[[Columna1]:[CÓDIGO NUEVO]],2,0),"")</f>
        <v>P0411001</v>
      </c>
      <c r="J839" s="3" t="s">
        <v>666</v>
      </c>
      <c r="K839" s="3" t="s">
        <v>666</v>
      </c>
      <c r="L839" s="3" t="s">
        <v>666</v>
      </c>
      <c r="M839" s="31" t="s">
        <v>1898</v>
      </c>
      <c r="N839" s="3"/>
      <c r="O839" s="3" t="s">
        <v>315</v>
      </c>
      <c r="P839" s="3" t="s">
        <v>147</v>
      </c>
      <c r="Q839" s="3" t="str">
        <f>IFERROR(VLOOKUP(Presupuestos[[#This Row],[CLASIFICACIÓN (N)]],Tabla17[],2,0),"")</f>
        <v>Gastos financieros</v>
      </c>
      <c r="R839" s="3" t="str">
        <f>IFERROR(VLOOKUP(Presupuestos[[#This Row],[CLASIFICACIÓN (N)]],Tabla17[],3,0),"")</f>
        <v>Operativo</v>
      </c>
      <c r="S839" s="3" t="s">
        <v>16</v>
      </c>
      <c r="T839" s="3" t="str">
        <f>IFERROR(VLOOKUP(Presupuestos[[#This Row],[ALMACEN]],Tabla5[],2,0),"")</f>
        <v>Arequipa</v>
      </c>
      <c r="U839" s="19" t="str">
        <f>IFERROR(VLOOKUP(Presupuestos[[#This Row],[TIPO DE DOCUMENTO]],Tipo_Documento[],2,0)&amp;Presupuestos[[#This Row],[SERIE]]&amp;Presupuestos[[#This Row],[NUMERO]]&amp;Presupuestos[[#This Row],[RUC]],"")</f>
        <v>PR143447461440</v>
      </c>
      <c r="V839" s="3" t="s">
        <v>254</v>
      </c>
      <c r="W839" s="7">
        <v>45873</v>
      </c>
      <c r="X839" s="7">
        <v>45874</v>
      </c>
      <c r="Y839" s="3">
        <v>14</v>
      </c>
      <c r="Z839" s="3">
        <v>34</v>
      </c>
      <c r="AA839" s="3">
        <f>IFERROR(VLOOKUP(Presupuestos[[#This Row],[RAZON SOCIAL]],CHOOSE({1,2},Clientes_Proveedores[Razon Social],Clientes_Proveedores[Ruc / Dni]),2,0),"-")</f>
        <v>47461440</v>
      </c>
      <c r="AB839" s="31" t="s">
        <v>1892</v>
      </c>
      <c r="AC839" s="3" t="s">
        <v>670</v>
      </c>
      <c r="AD839" s="5"/>
      <c r="AE839" s="6">
        <v>5.63</v>
      </c>
      <c r="AF839" s="6">
        <f>Presupuestos[[#This Row],[BASE]]*Presupuestos[[#This Row],[% IGV]]</f>
        <v>0</v>
      </c>
      <c r="AG839" s="22">
        <f>ROUND(SUM(Presupuestos[[#This Row],[BASE]:[IGV]]),2)</f>
        <v>5.63</v>
      </c>
      <c r="AH839" s="9" t="str">
        <f>IF(Presupuestos[[#This Row],[MONEDA]]="USD",VLOOKUP(Presupuestos[[#This Row],[FECHA DE EMISION]],Tipo_Cambio[],3,0),"")</f>
        <v/>
      </c>
      <c r="AI839" s="22">
        <f>IFERROR(ROUND(IF(Presupuestos[[#This Row],[MONEDA]]="PEN",Presupuestos[[#This Row],[TOTAL]],Presupuestos[[#This Row],[TOTAL]]*Presupuestos[[#This Row],[TIPO DE CAMBIO]]),2),"")</f>
        <v>5.63</v>
      </c>
      <c r="AJ839" s="5"/>
      <c r="AK839" s="33" t="s">
        <v>671</v>
      </c>
      <c r="AL839" s="5" t="s">
        <v>680</v>
      </c>
      <c r="AM839" s="23" t="s">
        <v>671</v>
      </c>
      <c r="AN839" s="23" t="s">
        <v>671</v>
      </c>
      <c r="AO839" s="7">
        <f>IFERROR(VLOOKUP("1-"&amp;Presupuestos[[#This Row],[ID DOCUMENTO]],BD_Pagos[],7,0),"")</f>
        <v>45873</v>
      </c>
      <c r="AP839" s="16" t="str">
        <f>IFERROR(VLOOKUP("1-"&amp;Presupuestos[[#This Row],[ID DOCUMENTO]],BD_Pagos[],8,0),"")</f>
        <v>B-BCP - Soles</v>
      </c>
      <c r="AQ839" s="17">
        <f>IFERROR(VLOOKUP("1-"&amp;Presupuestos[[#This Row],[ID DOCUMENTO]],BD_Pagos[],9,0),"")</f>
        <v>1060304</v>
      </c>
      <c r="AR839" s="54"/>
      <c r="AS839" s="7">
        <f>IFERROR(VLOOKUP("2-"&amp;Presupuestos[[#This Row],[ID DOCUMENTO]],BD_Pagos[],7,0),"")</f>
        <v>0</v>
      </c>
      <c r="AT839" s="16" t="str">
        <f>IFERROR(VLOOKUP("2-"&amp;Presupuestos[[#This Row],[ID DOCUMENTO]],BD_Pagos[],8,0),"")</f>
        <v/>
      </c>
      <c r="AU839" s="17">
        <f>IFERROR(VLOOKUP("2-"&amp;Presupuestos[[#This Row],[ID DOCUMENTO]],BD_Pagos[],9,0),"")</f>
        <v>0</v>
      </c>
      <c r="AV839" s="20">
        <f>IF(IFERROR(VLOOKUP("2-"&amp;Presupuestos[[#This Row],[ID DOCUMENTO]],BD_Pagos[],10,0),0)&gt;Presupuestos[[#This Row],[TOTAL SOLES]],Presupuestos[[#This Row],[TOTAL SOLES]],IFERROR(VLOOKUP("2-"&amp;Presupuestos[[#This Row],[ID DOCUMENTO]],BD_Pagos[],10,0),0))</f>
        <v>0</v>
      </c>
      <c r="AW839" s="7"/>
      <c r="AX839" s="16"/>
      <c r="AY839" s="17"/>
      <c r="AZ839" s="20"/>
      <c r="BA839" s="7"/>
      <c r="BB839" s="16"/>
      <c r="BC839" s="17"/>
      <c r="BD839" s="20"/>
      <c r="BE839" s="7">
        <f>IFERROR(VLOOKUP("5-"&amp;Presupuestos[[#This Row],[ID DOCUMENTO]],BD_Pagos[],7,0),"")</f>
        <v>0</v>
      </c>
      <c r="BF839" s="17">
        <f>IFERROR(VLOOKUP("5-"&amp;Presupuestos[[#This Row],[ID DOCUMENTO]],BD_Pagos[],9,0),"")</f>
        <v>0</v>
      </c>
      <c r="BG839" s="20">
        <f>IF(IFERROR(VLOOKUP("5-"&amp;Presupuestos[[#This Row],[ID DOCUMENTO]],BD_Pagos[],10,0),0)&gt;Presupuestos[[#This Row],[TOTAL SOLES]],Presupuestos[[#This Row],[TOTAL SOLES]],IFERROR(VLOOKUP("5-"&amp;Presupuestos[[#This Row],[ID DOCUMENTO]],BD_Pagos[],10,0),0))</f>
        <v>0</v>
      </c>
      <c r="BH839" s="7">
        <f>IFERROR(VLOOKUP("1-Detraccion"&amp;Presupuestos[[#This Row],[ID DOCUMENTO]],BD_Pagos[],2,0),"")</f>
        <v>0</v>
      </c>
      <c r="BI839" s="3" t="str">
        <f>IFERROR(VLOOKUP("1-Detraccion"&amp;Presupuestos[[#This Row],[ID DOCUMENTO]],BD_Pagos[],3,0),"")</f>
        <v/>
      </c>
      <c r="BJ839" s="3">
        <f>IFERROR(VLOOKUP("1-Detraccion"&amp;Presupuestos[[#This Row],[ID DOCUMENTO]],BD_Pagos[],4,0),"")</f>
        <v>0</v>
      </c>
      <c r="BK839" s="6">
        <f>IF(IFERROR(VLOOKUP("1-Detraccion"&amp;Presupuestos[[#This Row],[ID DOCUMENTO]],BD_Pagos[],5,0),0)&gt;Presupuestos[[#This Row],[TOTAL SOLES]],Presupuestos[[#This Row],[TOTAL SOLES]],IFERROR(VLOOKUP("1-Detraccion"&amp;Presupuestos[[#This Row],[ID DOCUMENTO]],BD_Pagos[],5,0),0))</f>
        <v>0</v>
      </c>
      <c r="BL839" s="6">
        <f>IF(IFERROR(VLOOKUP("1-Detraccion"&amp;Presupuestos[[#This Row],[ID DOCUMENTO]],BD_Pagos[],6,0),0)&gt;Presupuestos[[#This Row],[TOTAL SOLES]],Presupuestos[[#This Row],[TOTAL SOLES]],IFERROR(VLOOKUP("1-Detraccion"&amp;Presupuestos[[#This Row],[ID DOCUMENTO]],BD_Pagos[],6,0),0))</f>
        <v>0</v>
      </c>
      <c r="BM839" s="37"/>
      <c r="BN839" s="3"/>
      <c r="BO839" s="3"/>
      <c r="BP839" s="6"/>
      <c r="BQ83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5.63</v>
      </c>
      <c r="BR839" s="23" t="str">
        <f>IF(Presupuestos[[#This Row],[SALDO ME-MN]]&gt;0,"PENDIENTE","CANCELADO")</f>
        <v>PENDIENTE</v>
      </c>
      <c r="BS839" s="23" t="str">
        <f>IF(COUNTIFS($U$4:$U838,Presupuestos[[#This Row],[ID DOCUMENTO]])&gt;=1,IF(B838=Presupuestos[[#This Row],[ID]],"OK","DOC. DUPLICADO"),"OK")</f>
        <v>OK</v>
      </c>
    </row>
    <row r="840" spans="2:71" ht="24" x14ac:dyDescent="0.25">
      <c r="B840" s="34">
        <f>IF(Presupuestos[[#This Row],[ID DOCUMENTO]]=U839,B839,IF(B839="ID",1,B839+1))</f>
        <v>805</v>
      </c>
      <c r="C840" s="2">
        <v>45873</v>
      </c>
      <c r="D840" s="2">
        <v>45873</v>
      </c>
      <c r="E840" s="3" t="s">
        <v>1072</v>
      </c>
      <c r="F840" s="25" t="s">
        <v>43</v>
      </c>
      <c r="G840" s="25" t="s">
        <v>51</v>
      </c>
      <c r="H840" s="25" t="s">
        <v>24</v>
      </c>
      <c r="I840" s="36" t="str">
        <f>IFERROR(VLOOKUP(Presupuestos[[#This Row],[AREA]]&amp;Presupuestos[[#This Row],[CONCEPTO]]&amp;Presupuestos[[#This Row],[DESCRIPCION]],Tabla28[[Columna1]:[CÓDIGO NUEVO]],2,0),"")</f>
        <v>P0411001</v>
      </c>
      <c r="J840" s="3" t="s">
        <v>666</v>
      </c>
      <c r="K840" s="3" t="s">
        <v>666</v>
      </c>
      <c r="L840" s="3" t="s">
        <v>666</v>
      </c>
      <c r="M840" s="31" t="s">
        <v>1899</v>
      </c>
      <c r="N840" s="3"/>
      <c r="O840" s="3" t="s">
        <v>315</v>
      </c>
      <c r="P840" s="3" t="s">
        <v>147</v>
      </c>
      <c r="Q840" s="3" t="str">
        <f>IFERROR(VLOOKUP(Presupuestos[[#This Row],[CLASIFICACIÓN (N)]],Tabla17[],2,0),"")</f>
        <v>Gastos financieros</v>
      </c>
      <c r="R840" s="3" t="str">
        <f>IFERROR(VLOOKUP(Presupuestos[[#This Row],[CLASIFICACIÓN (N)]],Tabla17[],3,0),"")</f>
        <v>Operativo</v>
      </c>
      <c r="S840" s="3" t="s">
        <v>16</v>
      </c>
      <c r="T840" s="3" t="str">
        <f>IFERROR(VLOOKUP(Presupuestos[[#This Row],[ALMACEN]],Tabla5[],2,0),"")</f>
        <v>Arequipa</v>
      </c>
      <c r="U840" s="19" t="str">
        <f>IFERROR(VLOOKUP(Presupuestos[[#This Row],[TIPO DE DOCUMENTO]],Tipo_Documento[],2,0)&amp;Presupuestos[[#This Row],[SERIE]]&amp;Presupuestos[[#This Row],[NUMERO]]&amp;Presupuestos[[#This Row],[RUC]],"")</f>
        <v>PR143447461440</v>
      </c>
      <c r="V840" s="3" t="s">
        <v>254</v>
      </c>
      <c r="W840" s="7">
        <v>45873</v>
      </c>
      <c r="X840" s="7">
        <v>45874</v>
      </c>
      <c r="Y840" s="3">
        <v>14</v>
      </c>
      <c r="Z840" s="3">
        <v>34</v>
      </c>
      <c r="AA840" s="3">
        <f>IFERROR(VLOOKUP(Presupuestos[[#This Row],[RAZON SOCIAL]],CHOOSE({1,2},Clientes_Proveedores[Razon Social],Clientes_Proveedores[Ruc / Dni]),2,0),"-")</f>
        <v>47461440</v>
      </c>
      <c r="AB840" s="31" t="s">
        <v>1892</v>
      </c>
      <c r="AC840" s="3" t="s">
        <v>670</v>
      </c>
      <c r="AD840" s="5"/>
      <c r="AE840" s="6">
        <v>5</v>
      </c>
      <c r="AF840" s="6">
        <f>Presupuestos[[#This Row],[BASE]]*Presupuestos[[#This Row],[% IGV]]</f>
        <v>0</v>
      </c>
      <c r="AG840" s="22">
        <f>ROUND(SUM(Presupuestos[[#This Row],[BASE]:[IGV]]),2)</f>
        <v>5</v>
      </c>
      <c r="AH840" s="9" t="str">
        <f>IF(Presupuestos[[#This Row],[MONEDA]]="USD",VLOOKUP(Presupuestos[[#This Row],[FECHA DE EMISION]],Tipo_Cambio[],3,0),"")</f>
        <v/>
      </c>
      <c r="AI840" s="22">
        <f>IFERROR(ROUND(IF(Presupuestos[[#This Row],[MONEDA]]="PEN",Presupuestos[[#This Row],[TOTAL]],Presupuestos[[#This Row],[TOTAL]]*Presupuestos[[#This Row],[TIPO DE CAMBIO]]),2),"")</f>
        <v>5</v>
      </c>
      <c r="AJ840" s="5"/>
      <c r="AK840" s="33" t="s">
        <v>671</v>
      </c>
      <c r="AL840" s="5" t="s">
        <v>680</v>
      </c>
      <c r="AM840" s="23" t="s">
        <v>671</v>
      </c>
      <c r="AN840" s="23" t="s">
        <v>671</v>
      </c>
      <c r="AO840" s="7">
        <f>IFERROR(VLOOKUP("1-"&amp;Presupuestos[[#This Row],[ID DOCUMENTO]],BD_Pagos[],7,0),"")</f>
        <v>45873</v>
      </c>
      <c r="AP840" s="16" t="str">
        <f>IFERROR(VLOOKUP("1-"&amp;Presupuestos[[#This Row],[ID DOCUMENTO]],BD_Pagos[],8,0),"")</f>
        <v>B-BCP - Soles</v>
      </c>
      <c r="AQ840" s="17">
        <f>IFERROR(VLOOKUP("1-"&amp;Presupuestos[[#This Row],[ID DOCUMENTO]],BD_Pagos[],9,0),"")</f>
        <v>1060304</v>
      </c>
      <c r="AR840" s="54"/>
      <c r="AS840" s="7">
        <f>IFERROR(VLOOKUP("2-"&amp;Presupuestos[[#This Row],[ID DOCUMENTO]],BD_Pagos[],7,0),"")</f>
        <v>0</v>
      </c>
      <c r="AT840" s="16" t="str">
        <f>IFERROR(VLOOKUP("2-"&amp;Presupuestos[[#This Row],[ID DOCUMENTO]],BD_Pagos[],8,0),"")</f>
        <v/>
      </c>
      <c r="AU840" s="17">
        <f>IFERROR(VLOOKUP("2-"&amp;Presupuestos[[#This Row],[ID DOCUMENTO]],BD_Pagos[],9,0),"")</f>
        <v>0</v>
      </c>
      <c r="AV840" s="20">
        <f>IF(IFERROR(VLOOKUP("2-"&amp;Presupuestos[[#This Row],[ID DOCUMENTO]],BD_Pagos[],10,0),0)&gt;Presupuestos[[#This Row],[TOTAL SOLES]],Presupuestos[[#This Row],[TOTAL SOLES]],IFERROR(VLOOKUP("2-"&amp;Presupuestos[[#This Row],[ID DOCUMENTO]],BD_Pagos[],10,0),0))</f>
        <v>0</v>
      </c>
      <c r="AW840" s="7"/>
      <c r="AX840" s="16"/>
      <c r="AY840" s="17"/>
      <c r="AZ840" s="20"/>
      <c r="BA840" s="7"/>
      <c r="BB840" s="16"/>
      <c r="BC840" s="17"/>
      <c r="BD840" s="20"/>
      <c r="BE840" s="7">
        <f>IFERROR(VLOOKUP("5-"&amp;Presupuestos[[#This Row],[ID DOCUMENTO]],BD_Pagos[],7,0),"")</f>
        <v>0</v>
      </c>
      <c r="BF840" s="17">
        <f>IFERROR(VLOOKUP("5-"&amp;Presupuestos[[#This Row],[ID DOCUMENTO]],BD_Pagos[],9,0),"")</f>
        <v>0</v>
      </c>
      <c r="BG840" s="20">
        <f>IF(IFERROR(VLOOKUP("5-"&amp;Presupuestos[[#This Row],[ID DOCUMENTO]],BD_Pagos[],10,0),0)&gt;Presupuestos[[#This Row],[TOTAL SOLES]],Presupuestos[[#This Row],[TOTAL SOLES]],IFERROR(VLOOKUP("5-"&amp;Presupuestos[[#This Row],[ID DOCUMENTO]],BD_Pagos[],10,0),0))</f>
        <v>0</v>
      </c>
      <c r="BH840" s="7">
        <f>IFERROR(VLOOKUP("1-Detraccion"&amp;Presupuestos[[#This Row],[ID DOCUMENTO]],BD_Pagos[],2,0),"")</f>
        <v>0</v>
      </c>
      <c r="BI840" s="3" t="str">
        <f>IFERROR(VLOOKUP("1-Detraccion"&amp;Presupuestos[[#This Row],[ID DOCUMENTO]],BD_Pagos[],3,0),"")</f>
        <v/>
      </c>
      <c r="BJ840" s="3">
        <f>IFERROR(VLOOKUP("1-Detraccion"&amp;Presupuestos[[#This Row],[ID DOCUMENTO]],BD_Pagos[],4,0),"")</f>
        <v>0</v>
      </c>
      <c r="BK840" s="6">
        <f>IF(IFERROR(VLOOKUP("1-Detraccion"&amp;Presupuestos[[#This Row],[ID DOCUMENTO]],BD_Pagos[],5,0),0)&gt;Presupuestos[[#This Row],[TOTAL SOLES]],Presupuestos[[#This Row],[TOTAL SOLES]],IFERROR(VLOOKUP("1-Detraccion"&amp;Presupuestos[[#This Row],[ID DOCUMENTO]],BD_Pagos[],5,0),0))</f>
        <v>0</v>
      </c>
      <c r="BL840" s="6">
        <f>IF(IFERROR(VLOOKUP("1-Detraccion"&amp;Presupuestos[[#This Row],[ID DOCUMENTO]],BD_Pagos[],6,0),0)&gt;Presupuestos[[#This Row],[TOTAL SOLES]],Presupuestos[[#This Row],[TOTAL SOLES]],IFERROR(VLOOKUP("1-Detraccion"&amp;Presupuestos[[#This Row],[ID DOCUMENTO]],BD_Pagos[],6,0),0))</f>
        <v>0</v>
      </c>
      <c r="BM840" s="37"/>
      <c r="BN840" s="3"/>
      <c r="BO840" s="3"/>
      <c r="BP840" s="6"/>
      <c r="BQ84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840" s="23" t="str">
        <f>IF(Presupuestos[[#This Row],[SALDO ME-MN]]&gt;0,"PENDIENTE","CANCELADO")</f>
        <v>PENDIENTE</v>
      </c>
      <c r="BS840" s="23" t="str">
        <f>IF(COUNTIFS($U$4:$U839,Presupuestos[[#This Row],[ID DOCUMENTO]])&gt;=1,IF(B839=Presupuestos[[#This Row],[ID]],"OK","DOC. DUPLICADO"),"OK")</f>
        <v>OK</v>
      </c>
    </row>
    <row r="841" spans="2:71" ht="24" x14ac:dyDescent="0.25">
      <c r="B841" s="34">
        <f>IF(Presupuestos[[#This Row],[ID DOCUMENTO]]=U840,B840,IF(B840="ID",1,B840+1))</f>
        <v>806</v>
      </c>
      <c r="C841" s="2">
        <v>45854</v>
      </c>
      <c r="D841" s="2">
        <v>45854</v>
      </c>
      <c r="E841" s="3" t="s">
        <v>1072</v>
      </c>
      <c r="F841" s="25" t="s">
        <v>43</v>
      </c>
      <c r="G841" s="25" t="s">
        <v>273</v>
      </c>
      <c r="H841" s="25" t="s">
        <v>293</v>
      </c>
      <c r="I841" s="36" t="str">
        <f>IFERROR(VLOOKUP(Presupuestos[[#This Row],[AREA]]&amp;Presupuestos[[#This Row],[CONCEPTO]]&amp;Presupuestos[[#This Row],[DESCRIPCION]],Tabla28[[Columna1]:[CÓDIGO NUEVO]],2,0),"")</f>
        <v>P0401001</v>
      </c>
      <c r="J841" s="3" t="s">
        <v>666</v>
      </c>
      <c r="K841" s="3" t="s">
        <v>666</v>
      </c>
      <c r="L841" s="3" t="s">
        <v>666</v>
      </c>
      <c r="M841" s="31" t="s">
        <v>1900</v>
      </c>
      <c r="N841" s="3"/>
      <c r="O841" s="3" t="s">
        <v>315</v>
      </c>
      <c r="P841" s="3"/>
      <c r="Q841" s="3" t="str">
        <f>IFERROR(VLOOKUP(Presupuestos[[#This Row],[CLASIFICACIÓN (N)]],Tabla17[],2,0),"")</f>
        <v/>
      </c>
      <c r="R841" s="3" t="str">
        <f>IFERROR(VLOOKUP(Presupuestos[[#This Row],[CLASIFICACIÓN (N)]],Tabla17[],3,0),"")</f>
        <v/>
      </c>
      <c r="S841" s="3" t="s">
        <v>16</v>
      </c>
      <c r="T841" s="3" t="str">
        <f>IFERROR(VLOOKUP(Presupuestos[[#This Row],[ALMACEN]],Tabla5[],2,0),"")</f>
        <v>Arequipa</v>
      </c>
      <c r="U841" s="19" t="str">
        <f>IFERROR(VLOOKUP(Presupuestos[[#This Row],[TIPO DE DOCUMENTO]],Tipo_Documento[],2,0)&amp;Presupuestos[[#This Row],[SERIE]]&amp;Presupuestos[[#This Row],[NUMERO]]&amp;Presupuestos[[#This Row],[RUC]],"")</f>
        <v>PR133347461440</v>
      </c>
      <c r="V841" s="3" t="s">
        <v>254</v>
      </c>
      <c r="W841" s="7">
        <v>45854</v>
      </c>
      <c r="X841" s="7">
        <v>45856</v>
      </c>
      <c r="Y841" s="3">
        <v>13</v>
      </c>
      <c r="Z841" s="3">
        <v>33</v>
      </c>
      <c r="AA841" s="3">
        <f>IFERROR(VLOOKUP(Presupuestos[[#This Row],[RAZON SOCIAL]],CHOOSE({1,2},Clientes_Proveedores[Razon Social],Clientes_Proveedores[Ruc / Dni]),2,0),"-")</f>
        <v>47461440</v>
      </c>
      <c r="AB841" s="31" t="s">
        <v>1892</v>
      </c>
      <c r="AC841" s="3" t="s">
        <v>670</v>
      </c>
      <c r="AD841" s="5"/>
      <c r="AE841" s="6">
        <v>1079.3499999999999</v>
      </c>
      <c r="AF841" s="6">
        <f>Presupuestos[[#This Row],[BASE]]*Presupuestos[[#This Row],[% IGV]]</f>
        <v>0</v>
      </c>
      <c r="AG841" s="22">
        <f>ROUND(SUM(Presupuestos[[#This Row],[BASE]:[IGV]]),2)</f>
        <v>1079.3499999999999</v>
      </c>
      <c r="AH841" s="9" t="str">
        <f>IF(Presupuestos[[#This Row],[MONEDA]]="USD",VLOOKUP(Presupuestos[[#This Row],[FECHA DE EMISION]],Tipo_Cambio[],3,0),"")</f>
        <v/>
      </c>
      <c r="AI841" s="22">
        <f>IFERROR(ROUND(IF(Presupuestos[[#This Row],[MONEDA]]="PEN",Presupuestos[[#This Row],[TOTAL]],Presupuestos[[#This Row],[TOTAL]]*Presupuestos[[#This Row],[TIPO DE CAMBIO]]),2),"")</f>
        <v>1079.3499999999999</v>
      </c>
      <c r="AJ841" s="5"/>
      <c r="AK841" s="33" t="s">
        <v>671</v>
      </c>
      <c r="AL841" s="5" t="s">
        <v>680</v>
      </c>
      <c r="AM841" s="23" t="s">
        <v>671</v>
      </c>
      <c r="AN841" s="23" t="s">
        <v>671</v>
      </c>
      <c r="AO841" s="7">
        <f>IFERROR(VLOOKUP("1-"&amp;Presupuestos[[#This Row],[ID DOCUMENTO]],BD_Pagos[],7,0),"")</f>
        <v>45854</v>
      </c>
      <c r="AP841" s="16" t="str">
        <f>IFERROR(VLOOKUP("1-"&amp;Presupuestos[[#This Row],[ID DOCUMENTO]],BD_Pagos[],8,0),"")</f>
        <v>B-BCP - Soles</v>
      </c>
      <c r="AQ841" s="17">
        <f>IFERROR(VLOOKUP("1-"&amp;Presupuestos[[#This Row],[ID DOCUMENTO]],BD_Pagos[],9,0),"")</f>
        <v>1225509</v>
      </c>
      <c r="AR841" s="54"/>
      <c r="AS841" s="7">
        <f>IFERROR(VLOOKUP("2-"&amp;Presupuestos[[#This Row],[ID DOCUMENTO]],BD_Pagos[],7,0),"")</f>
        <v>0</v>
      </c>
      <c r="AT841" s="16" t="str">
        <f>IFERROR(VLOOKUP("2-"&amp;Presupuestos[[#This Row],[ID DOCUMENTO]],BD_Pagos[],8,0),"")</f>
        <v/>
      </c>
      <c r="AU841" s="17">
        <f>IFERROR(VLOOKUP("2-"&amp;Presupuestos[[#This Row],[ID DOCUMENTO]],BD_Pagos[],9,0),"")</f>
        <v>0</v>
      </c>
      <c r="AV841" s="20">
        <f>IF(IFERROR(VLOOKUP("2-"&amp;Presupuestos[[#This Row],[ID DOCUMENTO]],BD_Pagos[],10,0),0)&gt;Presupuestos[[#This Row],[TOTAL SOLES]],Presupuestos[[#This Row],[TOTAL SOLES]],IFERROR(VLOOKUP("2-"&amp;Presupuestos[[#This Row],[ID DOCUMENTO]],BD_Pagos[],10,0),0))</f>
        <v>0</v>
      </c>
      <c r="AW841" s="7"/>
      <c r="AX841" s="16"/>
      <c r="AY841" s="17"/>
      <c r="AZ841" s="20"/>
      <c r="BA841" s="7"/>
      <c r="BB841" s="16"/>
      <c r="BC841" s="17"/>
      <c r="BD841" s="20"/>
      <c r="BE841" s="7">
        <f>IFERROR(VLOOKUP("5-"&amp;Presupuestos[[#This Row],[ID DOCUMENTO]],BD_Pagos[],7,0),"")</f>
        <v>0</v>
      </c>
      <c r="BF841" s="17">
        <f>IFERROR(VLOOKUP("5-"&amp;Presupuestos[[#This Row],[ID DOCUMENTO]],BD_Pagos[],9,0),"")</f>
        <v>0</v>
      </c>
      <c r="BG841" s="20">
        <f>IF(IFERROR(VLOOKUP("5-"&amp;Presupuestos[[#This Row],[ID DOCUMENTO]],BD_Pagos[],10,0),0)&gt;Presupuestos[[#This Row],[TOTAL SOLES]],Presupuestos[[#This Row],[TOTAL SOLES]],IFERROR(VLOOKUP("5-"&amp;Presupuestos[[#This Row],[ID DOCUMENTO]],BD_Pagos[],10,0),0))</f>
        <v>0</v>
      </c>
      <c r="BH841" s="7">
        <f>IFERROR(VLOOKUP("1-Detraccion"&amp;Presupuestos[[#This Row],[ID DOCUMENTO]],BD_Pagos[],2,0),"")</f>
        <v>0</v>
      </c>
      <c r="BI841" s="3" t="str">
        <f>IFERROR(VLOOKUP("1-Detraccion"&amp;Presupuestos[[#This Row],[ID DOCUMENTO]],BD_Pagos[],3,0),"")</f>
        <v/>
      </c>
      <c r="BJ841" s="3">
        <f>IFERROR(VLOOKUP("1-Detraccion"&amp;Presupuestos[[#This Row],[ID DOCUMENTO]],BD_Pagos[],4,0),"")</f>
        <v>0</v>
      </c>
      <c r="BK841" s="6">
        <f>IF(IFERROR(VLOOKUP("1-Detraccion"&amp;Presupuestos[[#This Row],[ID DOCUMENTO]],BD_Pagos[],5,0),0)&gt;Presupuestos[[#This Row],[TOTAL SOLES]],Presupuestos[[#This Row],[TOTAL SOLES]],IFERROR(VLOOKUP("1-Detraccion"&amp;Presupuestos[[#This Row],[ID DOCUMENTO]],BD_Pagos[],5,0),0))</f>
        <v>0</v>
      </c>
      <c r="BL841" s="6">
        <f>IF(IFERROR(VLOOKUP("1-Detraccion"&amp;Presupuestos[[#This Row],[ID DOCUMENTO]],BD_Pagos[],6,0),0)&gt;Presupuestos[[#This Row],[TOTAL SOLES]],Presupuestos[[#This Row],[TOTAL SOLES]],IFERROR(VLOOKUP("1-Detraccion"&amp;Presupuestos[[#This Row],[ID DOCUMENTO]],BD_Pagos[],6,0),0))</f>
        <v>0</v>
      </c>
      <c r="BM841" s="37"/>
      <c r="BN841" s="3"/>
      <c r="BO841" s="3"/>
      <c r="BP841" s="6"/>
      <c r="BQ84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1079.3499999999999</v>
      </c>
      <c r="BR841" s="23" t="str">
        <f>IF(Presupuestos[[#This Row],[SALDO ME-MN]]&gt;0,"PENDIENTE","CANCELADO")</f>
        <v>PENDIENTE</v>
      </c>
      <c r="BS841" s="23" t="str">
        <f>IF(COUNTIFS($U$4:$U840,Presupuestos[[#This Row],[ID DOCUMENTO]])&gt;=1,IF(B840=Presupuestos[[#This Row],[ID]],"OK","DOC. DUPLICADO"),"OK")</f>
        <v>OK</v>
      </c>
    </row>
    <row r="842" spans="2:71" ht="24" x14ac:dyDescent="0.25">
      <c r="B842" s="34">
        <f>IF(Presupuestos[[#This Row],[ID DOCUMENTO]]=U841,B841,IF(B841="ID",1,B841+1))</f>
        <v>806</v>
      </c>
      <c r="C842" s="2">
        <v>45854</v>
      </c>
      <c r="D842" s="2">
        <v>45854</v>
      </c>
      <c r="E842" s="3" t="s">
        <v>1072</v>
      </c>
      <c r="F842" s="25" t="s">
        <v>43</v>
      </c>
      <c r="G842" s="25" t="s">
        <v>147</v>
      </c>
      <c r="H842" s="25" t="s">
        <v>294</v>
      </c>
      <c r="I842" s="36" t="str">
        <f>IFERROR(VLOOKUP(Presupuestos[[#This Row],[AREA]]&amp;Presupuestos[[#This Row],[CONCEPTO]]&amp;Presupuestos[[#This Row],[DESCRIPCION]],Tabla28[[Columna1]:[CÓDIGO NUEVO]],2,0),"")</f>
        <v>P0402001</v>
      </c>
      <c r="J842" s="3" t="s">
        <v>666</v>
      </c>
      <c r="K842" s="3" t="s">
        <v>666</v>
      </c>
      <c r="L842" s="3" t="s">
        <v>666</v>
      </c>
      <c r="M842" s="31" t="s">
        <v>1901</v>
      </c>
      <c r="N842" s="3"/>
      <c r="O842" s="3" t="s">
        <v>315</v>
      </c>
      <c r="P842" s="3" t="s">
        <v>147</v>
      </c>
      <c r="Q842" s="3" t="str">
        <f>IFERROR(VLOOKUP(Presupuestos[[#This Row],[CLASIFICACIÓN (N)]],Tabla17[],2,0),"")</f>
        <v>Gastos financieros</v>
      </c>
      <c r="R842" s="3" t="str">
        <f>IFERROR(VLOOKUP(Presupuestos[[#This Row],[CLASIFICACIÓN (N)]],Tabla17[],3,0),"")</f>
        <v>Operativo</v>
      </c>
      <c r="S842" s="3" t="s">
        <v>16</v>
      </c>
      <c r="T842" s="3" t="str">
        <f>IFERROR(VLOOKUP(Presupuestos[[#This Row],[ALMACEN]],Tabla5[],2,0),"")</f>
        <v>Arequipa</v>
      </c>
      <c r="U842" s="19" t="str">
        <f>IFERROR(VLOOKUP(Presupuestos[[#This Row],[TIPO DE DOCUMENTO]],Tipo_Documento[],2,0)&amp;Presupuestos[[#This Row],[SERIE]]&amp;Presupuestos[[#This Row],[NUMERO]]&amp;Presupuestos[[#This Row],[RUC]],"")</f>
        <v>PR133347461440</v>
      </c>
      <c r="V842" s="3" t="s">
        <v>254</v>
      </c>
      <c r="W842" s="7">
        <v>45854</v>
      </c>
      <c r="X842" s="7">
        <v>45856</v>
      </c>
      <c r="Y842" s="3">
        <v>13</v>
      </c>
      <c r="Z842" s="3">
        <v>33</v>
      </c>
      <c r="AA842" s="3">
        <f>IFERROR(VLOOKUP(Presupuestos[[#This Row],[RAZON SOCIAL]],CHOOSE({1,2},Clientes_Proveedores[Razon Social],Clientes_Proveedores[Ruc / Dni]),2,0),"-")</f>
        <v>47461440</v>
      </c>
      <c r="AB842" s="31" t="s">
        <v>1892</v>
      </c>
      <c r="AC842" s="3" t="s">
        <v>670</v>
      </c>
      <c r="AD842" s="5"/>
      <c r="AE842" s="6">
        <v>80.72</v>
      </c>
      <c r="AF842" s="6">
        <f>Presupuestos[[#This Row],[BASE]]*Presupuestos[[#This Row],[% IGV]]</f>
        <v>0</v>
      </c>
      <c r="AG842" s="22">
        <f>ROUND(SUM(Presupuestos[[#This Row],[BASE]:[IGV]]),2)</f>
        <v>80.72</v>
      </c>
      <c r="AH842" s="9" t="str">
        <f>IF(Presupuestos[[#This Row],[MONEDA]]="USD",VLOOKUP(Presupuestos[[#This Row],[FECHA DE EMISION]],Tipo_Cambio[],3,0),"")</f>
        <v/>
      </c>
      <c r="AI842" s="22">
        <f>IFERROR(ROUND(IF(Presupuestos[[#This Row],[MONEDA]]="PEN",Presupuestos[[#This Row],[TOTAL]],Presupuestos[[#This Row],[TOTAL]]*Presupuestos[[#This Row],[TIPO DE CAMBIO]]),2),"")</f>
        <v>80.72</v>
      </c>
      <c r="AJ842" s="5"/>
      <c r="AK842" s="33" t="s">
        <v>671</v>
      </c>
      <c r="AL842" s="5" t="s">
        <v>680</v>
      </c>
      <c r="AM842" s="23" t="s">
        <v>671</v>
      </c>
      <c r="AN842" s="23" t="s">
        <v>671</v>
      </c>
      <c r="AO842" s="7">
        <f>IFERROR(VLOOKUP("1-"&amp;Presupuestos[[#This Row],[ID DOCUMENTO]],BD_Pagos[],7,0),"")</f>
        <v>45854</v>
      </c>
      <c r="AP842" s="16" t="str">
        <f>IFERROR(VLOOKUP("1-"&amp;Presupuestos[[#This Row],[ID DOCUMENTO]],BD_Pagos[],8,0),"")</f>
        <v>B-BCP - Soles</v>
      </c>
      <c r="AQ842" s="17">
        <f>IFERROR(VLOOKUP("1-"&amp;Presupuestos[[#This Row],[ID DOCUMENTO]],BD_Pagos[],9,0),"")</f>
        <v>1225509</v>
      </c>
      <c r="AR842" s="54"/>
      <c r="AS842" s="7">
        <f>IFERROR(VLOOKUP("2-"&amp;Presupuestos[[#This Row],[ID DOCUMENTO]],BD_Pagos[],7,0),"")</f>
        <v>0</v>
      </c>
      <c r="AT842" s="16" t="str">
        <f>IFERROR(VLOOKUP("2-"&amp;Presupuestos[[#This Row],[ID DOCUMENTO]],BD_Pagos[],8,0),"")</f>
        <v/>
      </c>
      <c r="AU842" s="17">
        <f>IFERROR(VLOOKUP("2-"&amp;Presupuestos[[#This Row],[ID DOCUMENTO]],BD_Pagos[],9,0),"")</f>
        <v>0</v>
      </c>
      <c r="AV842" s="20">
        <f>IF(IFERROR(VLOOKUP("2-"&amp;Presupuestos[[#This Row],[ID DOCUMENTO]],BD_Pagos[],10,0),0)&gt;Presupuestos[[#This Row],[TOTAL SOLES]],Presupuestos[[#This Row],[TOTAL SOLES]],IFERROR(VLOOKUP("2-"&amp;Presupuestos[[#This Row],[ID DOCUMENTO]],BD_Pagos[],10,0),0))</f>
        <v>0</v>
      </c>
      <c r="AW842" s="7"/>
      <c r="AX842" s="16"/>
      <c r="AY842" s="17"/>
      <c r="AZ842" s="20"/>
      <c r="BA842" s="7"/>
      <c r="BB842" s="16"/>
      <c r="BC842" s="17"/>
      <c r="BD842" s="20"/>
      <c r="BE842" s="7">
        <f>IFERROR(VLOOKUP("5-"&amp;Presupuestos[[#This Row],[ID DOCUMENTO]],BD_Pagos[],7,0),"")</f>
        <v>0</v>
      </c>
      <c r="BF842" s="17">
        <f>IFERROR(VLOOKUP("5-"&amp;Presupuestos[[#This Row],[ID DOCUMENTO]],BD_Pagos[],9,0),"")</f>
        <v>0</v>
      </c>
      <c r="BG842" s="20">
        <f>IF(IFERROR(VLOOKUP("5-"&amp;Presupuestos[[#This Row],[ID DOCUMENTO]],BD_Pagos[],10,0),0)&gt;Presupuestos[[#This Row],[TOTAL SOLES]],Presupuestos[[#This Row],[TOTAL SOLES]],IFERROR(VLOOKUP("5-"&amp;Presupuestos[[#This Row],[ID DOCUMENTO]],BD_Pagos[],10,0),0))</f>
        <v>0</v>
      </c>
      <c r="BH842" s="7">
        <f>IFERROR(VLOOKUP("1-Detraccion"&amp;Presupuestos[[#This Row],[ID DOCUMENTO]],BD_Pagos[],2,0),"")</f>
        <v>0</v>
      </c>
      <c r="BI842" s="3" t="str">
        <f>IFERROR(VLOOKUP("1-Detraccion"&amp;Presupuestos[[#This Row],[ID DOCUMENTO]],BD_Pagos[],3,0),"")</f>
        <v/>
      </c>
      <c r="BJ842" s="3">
        <f>IFERROR(VLOOKUP("1-Detraccion"&amp;Presupuestos[[#This Row],[ID DOCUMENTO]],BD_Pagos[],4,0),"")</f>
        <v>0</v>
      </c>
      <c r="BK842" s="6">
        <f>IF(IFERROR(VLOOKUP("1-Detraccion"&amp;Presupuestos[[#This Row],[ID DOCUMENTO]],BD_Pagos[],5,0),0)&gt;Presupuestos[[#This Row],[TOTAL SOLES]],Presupuestos[[#This Row],[TOTAL SOLES]],IFERROR(VLOOKUP("1-Detraccion"&amp;Presupuestos[[#This Row],[ID DOCUMENTO]],BD_Pagos[],5,0),0))</f>
        <v>0</v>
      </c>
      <c r="BL842" s="6">
        <f>IF(IFERROR(VLOOKUP("1-Detraccion"&amp;Presupuestos[[#This Row],[ID DOCUMENTO]],BD_Pagos[],6,0),0)&gt;Presupuestos[[#This Row],[TOTAL SOLES]],Presupuestos[[#This Row],[TOTAL SOLES]],IFERROR(VLOOKUP("1-Detraccion"&amp;Presupuestos[[#This Row],[ID DOCUMENTO]],BD_Pagos[],6,0),0))</f>
        <v>0</v>
      </c>
      <c r="BM842" s="37"/>
      <c r="BN842" s="3"/>
      <c r="BO842" s="3"/>
      <c r="BP842" s="6"/>
      <c r="BQ84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80.72</v>
      </c>
      <c r="BR842" s="23" t="str">
        <f>IF(Presupuestos[[#This Row],[SALDO ME-MN]]&gt;0,"PENDIENTE","CANCELADO")</f>
        <v>PENDIENTE</v>
      </c>
      <c r="BS842" s="23" t="str">
        <f>IF(COUNTIFS($U$4:$U841,Presupuestos[[#This Row],[ID DOCUMENTO]])&gt;=1,IF(B841=Presupuestos[[#This Row],[ID]],"OK","DOC. DUPLICADO"),"OK")</f>
        <v>OK</v>
      </c>
    </row>
    <row r="843" spans="2:71" ht="24" x14ac:dyDescent="0.25">
      <c r="B843" s="34">
        <f>IF(Presupuestos[[#This Row],[ID DOCUMENTO]]=U842,B842,IF(B842="ID",1,B842+1))</f>
        <v>806</v>
      </c>
      <c r="C843" s="2">
        <v>45854</v>
      </c>
      <c r="D843" s="2">
        <v>45854</v>
      </c>
      <c r="E843" s="3" t="s">
        <v>1072</v>
      </c>
      <c r="F843" s="25" t="s">
        <v>43</v>
      </c>
      <c r="G843" s="25" t="s">
        <v>51</v>
      </c>
      <c r="H843" s="25" t="s">
        <v>24</v>
      </c>
      <c r="I843" s="36" t="str">
        <f>IFERROR(VLOOKUP(Presupuestos[[#This Row],[AREA]]&amp;Presupuestos[[#This Row],[CONCEPTO]]&amp;Presupuestos[[#This Row],[DESCRIPCION]],Tabla28[[Columna1]:[CÓDIGO NUEVO]],2,0),"")</f>
        <v>P0411001</v>
      </c>
      <c r="J843" s="3" t="s">
        <v>666</v>
      </c>
      <c r="K843" s="3" t="s">
        <v>666</v>
      </c>
      <c r="L843" s="3" t="s">
        <v>666</v>
      </c>
      <c r="M843" s="31" t="s">
        <v>1902</v>
      </c>
      <c r="N843" s="3"/>
      <c r="O843" s="3" t="s">
        <v>315</v>
      </c>
      <c r="P843" s="3" t="s">
        <v>147</v>
      </c>
      <c r="Q843" s="3" t="str">
        <f>IFERROR(VLOOKUP(Presupuestos[[#This Row],[CLASIFICACIÓN (N)]],Tabla17[],2,0),"")</f>
        <v>Gastos financieros</v>
      </c>
      <c r="R843" s="3" t="str">
        <f>IFERROR(VLOOKUP(Presupuestos[[#This Row],[CLASIFICACIÓN (N)]],Tabla17[],3,0),"")</f>
        <v>Operativo</v>
      </c>
      <c r="S843" s="3" t="s">
        <v>16</v>
      </c>
      <c r="T843" s="3" t="str">
        <f>IFERROR(VLOOKUP(Presupuestos[[#This Row],[ALMACEN]],Tabla5[],2,0),"")</f>
        <v>Arequipa</v>
      </c>
      <c r="U843" s="19" t="str">
        <f>IFERROR(VLOOKUP(Presupuestos[[#This Row],[TIPO DE DOCUMENTO]],Tipo_Documento[],2,0)&amp;Presupuestos[[#This Row],[SERIE]]&amp;Presupuestos[[#This Row],[NUMERO]]&amp;Presupuestos[[#This Row],[RUC]],"")</f>
        <v>PR133347461440</v>
      </c>
      <c r="V843" s="3" t="s">
        <v>254</v>
      </c>
      <c r="W843" s="7">
        <v>45854</v>
      </c>
      <c r="X843" s="7">
        <v>45856</v>
      </c>
      <c r="Y843" s="3">
        <v>13</v>
      </c>
      <c r="Z843" s="3">
        <v>33</v>
      </c>
      <c r="AA843" s="3">
        <f>IFERROR(VLOOKUP(Presupuestos[[#This Row],[RAZON SOCIAL]],CHOOSE({1,2},Clientes_Proveedores[Razon Social],Clientes_Proveedores[Ruc / Dni]),2,0),"-")</f>
        <v>47461440</v>
      </c>
      <c r="AB843" s="31" t="s">
        <v>1892</v>
      </c>
      <c r="AC843" s="3" t="s">
        <v>670</v>
      </c>
      <c r="AD843" s="5"/>
      <c r="AE843" s="6">
        <v>4.93</v>
      </c>
      <c r="AF843" s="6">
        <f>Presupuestos[[#This Row],[BASE]]*Presupuestos[[#This Row],[% IGV]]</f>
        <v>0</v>
      </c>
      <c r="AG843" s="22">
        <f>ROUND(SUM(Presupuestos[[#This Row],[BASE]:[IGV]]),2)</f>
        <v>4.93</v>
      </c>
      <c r="AH843" s="9" t="str">
        <f>IF(Presupuestos[[#This Row],[MONEDA]]="USD",VLOOKUP(Presupuestos[[#This Row],[FECHA DE EMISION]],Tipo_Cambio[],3,0),"")</f>
        <v/>
      </c>
      <c r="AI843" s="22">
        <f>IFERROR(ROUND(IF(Presupuestos[[#This Row],[MONEDA]]="PEN",Presupuestos[[#This Row],[TOTAL]],Presupuestos[[#This Row],[TOTAL]]*Presupuestos[[#This Row],[TIPO DE CAMBIO]]),2),"")</f>
        <v>4.93</v>
      </c>
      <c r="AJ843" s="5"/>
      <c r="AK843" s="33" t="s">
        <v>671</v>
      </c>
      <c r="AL843" s="5" t="s">
        <v>680</v>
      </c>
      <c r="AM843" s="23" t="s">
        <v>671</v>
      </c>
      <c r="AN843" s="23" t="s">
        <v>671</v>
      </c>
      <c r="AO843" s="7">
        <f>IFERROR(VLOOKUP("1-"&amp;Presupuestos[[#This Row],[ID DOCUMENTO]],BD_Pagos[],7,0),"")</f>
        <v>45854</v>
      </c>
      <c r="AP843" s="16" t="str">
        <f>IFERROR(VLOOKUP("1-"&amp;Presupuestos[[#This Row],[ID DOCUMENTO]],BD_Pagos[],8,0),"")</f>
        <v>B-BCP - Soles</v>
      </c>
      <c r="AQ843" s="17">
        <f>IFERROR(VLOOKUP("1-"&amp;Presupuestos[[#This Row],[ID DOCUMENTO]],BD_Pagos[],9,0),"")</f>
        <v>1225509</v>
      </c>
      <c r="AR843" s="54"/>
      <c r="AS843" s="7">
        <f>IFERROR(VLOOKUP("2-"&amp;Presupuestos[[#This Row],[ID DOCUMENTO]],BD_Pagos[],7,0),"")</f>
        <v>0</v>
      </c>
      <c r="AT843" s="16" t="str">
        <f>IFERROR(VLOOKUP("2-"&amp;Presupuestos[[#This Row],[ID DOCUMENTO]],BD_Pagos[],8,0),"")</f>
        <v/>
      </c>
      <c r="AU843" s="17">
        <f>IFERROR(VLOOKUP("2-"&amp;Presupuestos[[#This Row],[ID DOCUMENTO]],BD_Pagos[],9,0),"")</f>
        <v>0</v>
      </c>
      <c r="AV843" s="20">
        <f>IF(IFERROR(VLOOKUP("2-"&amp;Presupuestos[[#This Row],[ID DOCUMENTO]],BD_Pagos[],10,0),0)&gt;Presupuestos[[#This Row],[TOTAL SOLES]],Presupuestos[[#This Row],[TOTAL SOLES]],IFERROR(VLOOKUP("2-"&amp;Presupuestos[[#This Row],[ID DOCUMENTO]],BD_Pagos[],10,0),0))</f>
        <v>0</v>
      </c>
      <c r="AW843" s="7"/>
      <c r="AX843" s="16"/>
      <c r="AY843" s="17"/>
      <c r="AZ843" s="20"/>
      <c r="BA843" s="7"/>
      <c r="BB843" s="16"/>
      <c r="BC843" s="17"/>
      <c r="BD843" s="20"/>
      <c r="BE843" s="7">
        <f>IFERROR(VLOOKUP("5-"&amp;Presupuestos[[#This Row],[ID DOCUMENTO]],BD_Pagos[],7,0),"")</f>
        <v>0</v>
      </c>
      <c r="BF843" s="17">
        <f>IFERROR(VLOOKUP("5-"&amp;Presupuestos[[#This Row],[ID DOCUMENTO]],BD_Pagos[],9,0),"")</f>
        <v>0</v>
      </c>
      <c r="BG843" s="20">
        <f>IF(IFERROR(VLOOKUP("5-"&amp;Presupuestos[[#This Row],[ID DOCUMENTO]],BD_Pagos[],10,0),0)&gt;Presupuestos[[#This Row],[TOTAL SOLES]],Presupuestos[[#This Row],[TOTAL SOLES]],IFERROR(VLOOKUP("5-"&amp;Presupuestos[[#This Row],[ID DOCUMENTO]],BD_Pagos[],10,0),0))</f>
        <v>0</v>
      </c>
      <c r="BH843" s="7">
        <f>IFERROR(VLOOKUP("1-Detraccion"&amp;Presupuestos[[#This Row],[ID DOCUMENTO]],BD_Pagos[],2,0),"")</f>
        <v>0</v>
      </c>
      <c r="BI843" s="3" t="str">
        <f>IFERROR(VLOOKUP("1-Detraccion"&amp;Presupuestos[[#This Row],[ID DOCUMENTO]],BD_Pagos[],3,0),"")</f>
        <v/>
      </c>
      <c r="BJ843" s="3">
        <f>IFERROR(VLOOKUP("1-Detraccion"&amp;Presupuestos[[#This Row],[ID DOCUMENTO]],BD_Pagos[],4,0),"")</f>
        <v>0</v>
      </c>
      <c r="BK843" s="6">
        <f>IF(IFERROR(VLOOKUP("1-Detraccion"&amp;Presupuestos[[#This Row],[ID DOCUMENTO]],BD_Pagos[],5,0),0)&gt;Presupuestos[[#This Row],[TOTAL SOLES]],Presupuestos[[#This Row],[TOTAL SOLES]],IFERROR(VLOOKUP("1-Detraccion"&amp;Presupuestos[[#This Row],[ID DOCUMENTO]],BD_Pagos[],5,0),0))</f>
        <v>0</v>
      </c>
      <c r="BL843" s="6">
        <f>IF(IFERROR(VLOOKUP("1-Detraccion"&amp;Presupuestos[[#This Row],[ID DOCUMENTO]],BD_Pagos[],6,0),0)&gt;Presupuestos[[#This Row],[TOTAL SOLES]],Presupuestos[[#This Row],[TOTAL SOLES]],IFERROR(VLOOKUP("1-Detraccion"&amp;Presupuestos[[#This Row],[ID DOCUMENTO]],BD_Pagos[],6,0),0))</f>
        <v>0</v>
      </c>
      <c r="BM843" s="37"/>
      <c r="BN843" s="3"/>
      <c r="BO843" s="3"/>
      <c r="BP843" s="6"/>
      <c r="BQ84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4.93</v>
      </c>
      <c r="BR843" s="23" t="str">
        <f>IF(Presupuestos[[#This Row],[SALDO ME-MN]]&gt;0,"PENDIENTE","CANCELADO")</f>
        <v>PENDIENTE</v>
      </c>
      <c r="BS843" s="23" t="str">
        <f>IF(COUNTIFS($U$4:$U842,Presupuestos[[#This Row],[ID DOCUMENTO]])&gt;=1,IF(B842=Presupuestos[[#This Row],[ID]],"OK","DOC. DUPLICADO"),"OK")</f>
        <v>OK</v>
      </c>
    </row>
    <row r="844" spans="2:71" ht="24" x14ac:dyDescent="0.25">
      <c r="B844" s="34">
        <f>IF(Presupuestos[[#This Row],[ID DOCUMENTO]]=U843,B843,IF(B843="ID",1,B843+1))</f>
        <v>807</v>
      </c>
      <c r="C844" s="2">
        <v>45883</v>
      </c>
      <c r="D844" s="2">
        <v>45883</v>
      </c>
      <c r="E844" s="3" t="s">
        <v>1072</v>
      </c>
      <c r="F844" s="25" t="s">
        <v>43</v>
      </c>
      <c r="G844" s="25" t="s">
        <v>273</v>
      </c>
      <c r="H844" s="25" t="s">
        <v>293</v>
      </c>
      <c r="I844" s="36" t="str">
        <f>IFERROR(VLOOKUP(Presupuestos[[#This Row],[AREA]]&amp;Presupuestos[[#This Row],[CONCEPTO]]&amp;Presupuestos[[#This Row],[DESCRIPCION]],Tabla28[[Columna1]:[CÓDIGO NUEVO]],2,0),"")</f>
        <v>P0401001</v>
      </c>
      <c r="J844" s="3" t="s">
        <v>666</v>
      </c>
      <c r="K844" s="3" t="s">
        <v>666</v>
      </c>
      <c r="L844" s="3" t="s">
        <v>666</v>
      </c>
      <c r="M844" s="31" t="s">
        <v>1903</v>
      </c>
      <c r="N844" s="3"/>
      <c r="O844" s="3" t="s">
        <v>315</v>
      </c>
      <c r="P844" s="3"/>
      <c r="Q844" s="3" t="str">
        <f>IFERROR(VLOOKUP(Presupuestos[[#This Row],[CLASIFICACIÓN (N)]],Tabla17[],2,0),"")</f>
        <v/>
      </c>
      <c r="R844" s="3" t="str">
        <f>IFERROR(VLOOKUP(Presupuestos[[#This Row],[CLASIFICACIÓN (N)]],Tabla17[],3,0),"")</f>
        <v/>
      </c>
      <c r="S844" s="3" t="s">
        <v>16</v>
      </c>
      <c r="T844" s="3" t="str">
        <f>IFERROR(VLOOKUP(Presupuestos[[#This Row],[ALMACEN]],Tabla5[],2,0),"")</f>
        <v>Arequipa</v>
      </c>
      <c r="U844" s="19" t="str">
        <f>IFERROR(VLOOKUP(Presupuestos[[#This Row],[TIPO DE DOCUMENTO]],Tipo_Documento[],2,0)&amp;Presupuestos[[#This Row],[SERIE]]&amp;Presupuestos[[#This Row],[NUMERO]]&amp;Presupuestos[[#This Row],[RUC]],"")</f>
        <v>PR133447461440</v>
      </c>
      <c r="V844" s="3" t="s">
        <v>254</v>
      </c>
      <c r="W844" s="7">
        <v>45883</v>
      </c>
      <c r="X844" s="7">
        <v>45887</v>
      </c>
      <c r="Y844" s="3">
        <v>13</v>
      </c>
      <c r="Z844" s="3">
        <v>34</v>
      </c>
      <c r="AA844" s="3">
        <f>IFERROR(VLOOKUP(Presupuestos[[#This Row],[RAZON SOCIAL]],CHOOSE({1,2},Clientes_Proveedores[Razon Social],Clientes_Proveedores[Ruc / Dni]),2,0),"-")</f>
        <v>47461440</v>
      </c>
      <c r="AB844" s="31" t="s">
        <v>1892</v>
      </c>
      <c r="AC844" s="3" t="s">
        <v>670</v>
      </c>
      <c r="AD844" s="5"/>
      <c r="AE844" s="6">
        <v>1097.9000000000001</v>
      </c>
      <c r="AF844" s="6">
        <f>Presupuestos[[#This Row],[BASE]]*Presupuestos[[#This Row],[% IGV]]</f>
        <v>0</v>
      </c>
      <c r="AG844" s="22">
        <f>ROUND(SUM(Presupuestos[[#This Row],[BASE]:[IGV]]),2)</f>
        <v>1097.9000000000001</v>
      </c>
      <c r="AH844" s="9" t="str">
        <f>IF(Presupuestos[[#This Row],[MONEDA]]="USD",VLOOKUP(Presupuestos[[#This Row],[FECHA DE EMISION]],Tipo_Cambio[],3,0),"")</f>
        <v/>
      </c>
      <c r="AI844" s="22">
        <f>IFERROR(ROUND(IF(Presupuestos[[#This Row],[MONEDA]]="PEN",Presupuestos[[#This Row],[TOTAL]],Presupuestos[[#This Row],[TOTAL]]*Presupuestos[[#This Row],[TIPO DE CAMBIO]]),2),"")</f>
        <v>1097.9000000000001</v>
      </c>
      <c r="AJ844" s="5"/>
      <c r="AK844" s="33" t="s">
        <v>671</v>
      </c>
      <c r="AL844" s="5" t="s">
        <v>680</v>
      </c>
      <c r="AM844" s="23" t="s">
        <v>671</v>
      </c>
      <c r="AN844" s="23" t="s">
        <v>671</v>
      </c>
      <c r="AO844" s="7">
        <f>IFERROR(VLOOKUP("1-"&amp;Presupuestos[[#This Row],[ID DOCUMENTO]],BD_Pagos[],7,0),"")</f>
        <v>45883</v>
      </c>
      <c r="AP844" s="16" t="str">
        <f>IFERROR(VLOOKUP("1-"&amp;Presupuestos[[#This Row],[ID DOCUMENTO]],BD_Pagos[],8,0),"")</f>
        <v>B-BCP - Soles</v>
      </c>
      <c r="AQ844" s="17">
        <f>IFERROR(VLOOKUP("1-"&amp;Presupuestos[[#This Row],[ID DOCUMENTO]],BD_Pagos[],9,0),"")</f>
        <v>1239243</v>
      </c>
      <c r="AR844" s="54"/>
      <c r="AS844" s="7">
        <f>IFERROR(VLOOKUP("2-"&amp;Presupuestos[[#This Row],[ID DOCUMENTO]],BD_Pagos[],7,0),"")</f>
        <v>0</v>
      </c>
      <c r="AT844" s="16" t="str">
        <f>IFERROR(VLOOKUP("2-"&amp;Presupuestos[[#This Row],[ID DOCUMENTO]],BD_Pagos[],8,0),"")</f>
        <v/>
      </c>
      <c r="AU844" s="17">
        <f>IFERROR(VLOOKUP("2-"&amp;Presupuestos[[#This Row],[ID DOCUMENTO]],BD_Pagos[],9,0),"")</f>
        <v>0</v>
      </c>
      <c r="AV844" s="20">
        <f>IF(IFERROR(VLOOKUP("2-"&amp;Presupuestos[[#This Row],[ID DOCUMENTO]],BD_Pagos[],10,0),0)&gt;Presupuestos[[#This Row],[TOTAL SOLES]],Presupuestos[[#This Row],[TOTAL SOLES]],IFERROR(VLOOKUP("2-"&amp;Presupuestos[[#This Row],[ID DOCUMENTO]],BD_Pagos[],10,0),0))</f>
        <v>0</v>
      </c>
      <c r="AW844" s="7"/>
      <c r="AX844" s="16"/>
      <c r="AY844" s="17"/>
      <c r="AZ844" s="20"/>
      <c r="BA844" s="7"/>
      <c r="BB844" s="16"/>
      <c r="BC844" s="17"/>
      <c r="BD844" s="20"/>
      <c r="BE844" s="7">
        <f>IFERROR(VLOOKUP("5-"&amp;Presupuestos[[#This Row],[ID DOCUMENTO]],BD_Pagos[],7,0),"")</f>
        <v>0</v>
      </c>
      <c r="BF844" s="17">
        <f>IFERROR(VLOOKUP("5-"&amp;Presupuestos[[#This Row],[ID DOCUMENTO]],BD_Pagos[],9,0),"")</f>
        <v>0</v>
      </c>
      <c r="BG844" s="20">
        <f>IF(IFERROR(VLOOKUP("5-"&amp;Presupuestos[[#This Row],[ID DOCUMENTO]],BD_Pagos[],10,0),0)&gt;Presupuestos[[#This Row],[TOTAL SOLES]],Presupuestos[[#This Row],[TOTAL SOLES]],IFERROR(VLOOKUP("5-"&amp;Presupuestos[[#This Row],[ID DOCUMENTO]],BD_Pagos[],10,0),0))</f>
        <v>0</v>
      </c>
      <c r="BH844" s="7">
        <f>IFERROR(VLOOKUP("1-Detraccion"&amp;Presupuestos[[#This Row],[ID DOCUMENTO]],BD_Pagos[],2,0),"")</f>
        <v>0</v>
      </c>
      <c r="BI844" s="3" t="str">
        <f>IFERROR(VLOOKUP("1-Detraccion"&amp;Presupuestos[[#This Row],[ID DOCUMENTO]],BD_Pagos[],3,0),"")</f>
        <v/>
      </c>
      <c r="BJ844" s="3">
        <f>IFERROR(VLOOKUP("1-Detraccion"&amp;Presupuestos[[#This Row],[ID DOCUMENTO]],BD_Pagos[],4,0),"")</f>
        <v>0</v>
      </c>
      <c r="BK844" s="6">
        <f>IF(IFERROR(VLOOKUP("1-Detraccion"&amp;Presupuestos[[#This Row],[ID DOCUMENTO]],BD_Pagos[],5,0),0)&gt;Presupuestos[[#This Row],[TOTAL SOLES]],Presupuestos[[#This Row],[TOTAL SOLES]],IFERROR(VLOOKUP("1-Detraccion"&amp;Presupuestos[[#This Row],[ID DOCUMENTO]],BD_Pagos[],5,0),0))</f>
        <v>0</v>
      </c>
      <c r="BL844" s="6">
        <f>IF(IFERROR(VLOOKUP("1-Detraccion"&amp;Presupuestos[[#This Row],[ID DOCUMENTO]],BD_Pagos[],6,0),0)&gt;Presupuestos[[#This Row],[TOTAL SOLES]],Presupuestos[[#This Row],[TOTAL SOLES]],IFERROR(VLOOKUP("1-Detraccion"&amp;Presupuestos[[#This Row],[ID DOCUMENTO]],BD_Pagos[],6,0),0))</f>
        <v>0</v>
      </c>
      <c r="BM844" s="37"/>
      <c r="BN844" s="3"/>
      <c r="BO844" s="3"/>
      <c r="BP844" s="6"/>
      <c r="BQ84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1097.9000000000001</v>
      </c>
      <c r="BR844" s="23" t="str">
        <f>IF(Presupuestos[[#This Row],[SALDO ME-MN]]&gt;0,"PENDIENTE","CANCELADO")</f>
        <v>PENDIENTE</v>
      </c>
      <c r="BS844" s="23" t="str">
        <f>IF(COUNTIFS($U$4:$U843,Presupuestos[[#This Row],[ID DOCUMENTO]])&gt;=1,IF(B843=Presupuestos[[#This Row],[ID]],"OK","DOC. DUPLICADO"),"OK")</f>
        <v>OK</v>
      </c>
    </row>
    <row r="845" spans="2:71" ht="24" x14ac:dyDescent="0.25">
      <c r="B845" s="34">
        <f>IF(Presupuestos[[#This Row],[ID DOCUMENTO]]=U844,B844,IF(B844="ID",1,B844+1))</f>
        <v>807</v>
      </c>
      <c r="C845" s="2">
        <v>45883</v>
      </c>
      <c r="D845" s="2">
        <v>45883</v>
      </c>
      <c r="E845" s="3" t="s">
        <v>1072</v>
      </c>
      <c r="F845" s="25" t="s">
        <v>43</v>
      </c>
      <c r="G845" s="25" t="s">
        <v>147</v>
      </c>
      <c r="H845" s="25" t="s">
        <v>294</v>
      </c>
      <c r="I845" s="36" t="str">
        <f>IFERROR(VLOOKUP(Presupuestos[[#This Row],[AREA]]&amp;Presupuestos[[#This Row],[CONCEPTO]]&amp;Presupuestos[[#This Row],[DESCRIPCION]],Tabla28[[Columna1]:[CÓDIGO NUEVO]],2,0),"")</f>
        <v>P0402001</v>
      </c>
      <c r="J845" s="3" t="s">
        <v>666</v>
      </c>
      <c r="K845" s="3" t="s">
        <v>666</v>
      </c>
      <c r="L845" s="3" t="s">
        <v>666</v>
      </c>
      <c r="M845" s="31" t="s">
        <v>1904</v>
      </c>
      <c r="N845" s="3"/>
      <c r="O845" s="3" t="s">
        <v>315</v>
      </c>
      <c r="P845" s="3" t="s">
        <v>147</v>
      </c>
      <c r="Q845" s="3" t="str">
        <f>IFERROR(VLOOKUP(Presupuestos[[#This Row],[CLASIFICACIÓN (N)]],Tabla17[],2,0),"")</f>
        <v>Gastos financieros</v>
      </c>
      <c r="R845" s="3" t="str">
        <f>IFERROR(VLOOKUP(Presupuestos[[#This Row],[CLASIFICACIÓN (N)]],Tabla17[],3,0),"")</f>
        <v>Operativo</v>
      </c>
      <c r="S845" s="3" t="s">
        <v>16</v>
      </c>
      <c r="T845" s="3" t="str">
        <f>IFERROR(VLOOKUP(Presupuestos[[#This Row],[ALMACEN]],Tabla5[],2,0),"")</f>
        <v>Arequipa</v>
      </c>
      <c r="U845" s="19" t="str">
        <f>IFERROR(VLOOKUP(Presupuestos[[#This Row],[TIPO DE DOCUMENTO]],Tipo_Documento[],2,0)&amp;Presupuestos[[#This Row],[SERIE]]&amp;Presupuestos[[#This Row],[NUMERO]]&amp;Presupuestos[[#This Row],[RUC]],"")</f>
        <v>PR133447461440</v>
      </c>
      <c r="V845" s="3" t="s">
        <v>254</v>
      </c>
      <c r="W845" s="7">
        <v>45883</v>
      </c>
      <c r="X845" s="7">
        <v>45887</v>
      </c>
      <c r="Y845" s="3">
        <v>13</v>
      </c>
      <c r="Z845" s="3">
        <v>34</v>
      </c>
      <c r="AA845" s="3">
        <f>IFERROR(VLOOKUP(Presupuestos[[#This Row],[RAZON SOCIAL]],CHOOSE({1,2},Clientes_Proveedores[Razon Social],Clientes_Proveedores[Ruc / Dni]),2,0),"-")</f>
        <v>47461440</v>
      </c>
      <c r="AB845" s="31" t="s">
        <v>1892</v>
      </c>
      <c r="AC845" s="3" t="s">
        <v>670</v>
      </c>
      <c r="AD845" s="5"/>
      <c r="AE845" s="6">
        <v>63.35</v>
      </c>
      <c r="AF845" s="6">
        <f>Presupuestos[[#This Row],[BASE]]*Presupuestos[[#This Row],[% IGV]]</f>
        <v>0</v>
      </c>
      <c r="AG845" s="22">
        <f>ROUND(SUM(Presupuestos[[#This Row],[BASE]:[IGV]]),2)</f>
        <v>63.35</v>
      </c>
      <c r="AH845" s="9" t="str">
        <f>IF(Presupuestos[[#This Row],[MONEDA]]="USD",VLOOKUP(Presupuestos[[#This Row],[FECHA DE EMISION]],Tipo_Cambio[],3,0),"")</f>
        <v/>
      </c>
      <c r="AI845" s="22">
        <f>IFERROR(ROUND(IF(Presupuestos[[#This Row],[MONEDA]]="PEN",Presupuestos[[#This Row],[TOTAL]],Presupuestos[[#This Row],[TOTAL]]*Presupuestos[[#This Row],[TIPO DE CAMBIO]]),2),"")</f>
        <v>63.35</v>
      </c>
      <c r="AJ845" s="5"/>
      <c r="AK845" s="33" t="s">
        <v>671</v>
      </c>
      <c r="AL845" s="5" t="s">
        <v>680</v>
      </c>
      <c r="AM845" s="23" t="s">
        <v>671</v>
      </c>
      <c r="AN845" s="23" t="s">
        <v>671</v>
      </c>
      <c r="AO845" s="7">
        <f>IFERROR(VLOOKUP("1-"&amp;Presupuestos[[#This Row],[ID DOCUMENTO]],BD_Pagos[],7,0),"")</f>
        <v>45883</v>
      </c>
      <c r="AP845" s="16" t="str">
        <f>IFERROR(VLOOKUP("1-"&amp;Presupuestos[[#This Row],[ID DOCUMENTO]],BD_Pagos[],8,0),"")</f>
        <v>B-BCP - Soles</v>
      </c>
      <c r="AQ845" s="17">
        <f>IFERROR(VLOOKUP("1-"&amp;Presupuestos[[#This Row],[ID DOCUMENTO]],BD_Pagos[],9,0),"")</f>
        <v>1239243</v>
      </c>
      <c r="AR845" s="54"/>
      <c r="AS845" s="7">
        <f>IFERROR(VLOOKUP("2-"&amp;Presupuestos[[#This Row],[ID DOCUMENTO]],BD_Pagos[],7,0),"")</f>
        <v>0</v>
      </c>
      <c r="AT845" s="16" t="str">
        <f>IFERROR(VLOOKUP("2-"&amp;Presupuestos[[#This Row],[ID DOCUMENTO]],BD_Pagos[],8,0),"")</f>
        <v/>
      </c>
      <c r="AU845" s="17">
        <f>IFERROR(VLOOKUP("2-"&amp;Presupuestos[[#This Row],[ID DOCUMENTO]],BD_Pagos[],9,0),"")</f>
        <v>0</v>
      </c>
      <c r="AV845" s="20">
        <f>IF(IFERROR(VLOOKUP("2-"&amp;Presupuestos[[#This Row],[ID DOCUMENTO]],BD_Pagos[],10,0),0)&gt;Presupuestos[[#This Row],[TOTAL SOLES]],Presupuestos[[#This Row],[TOTAL SOLES]],IFERROR(VLOOKUP("2-"&amp;Presupuestos[[#This Row],[ID DOCUMENTO]],BD_Pagos[],10,0),0))</f>
        <v>0</v>
      </c>
      <c r="AW845" s="7"/>
      <c r="AX845" s="16"/>
      <c r="AY845" s="17"/>
      <c r="AZ845" s="20"/>
      <c r="BA845" s="7"/>
      <c r="BB845" s="16"/>
      <c r="BC845" s="17"/>
      <c r="BD845" s="20"/>
      <c r="BE845" s="7">
        <f>IFERROR(VLOOKUP("5-"&amp;Presupuestos[[#This Row],[ID DOCUMENTO]],BD_Pagos[],7,0),"")</f>
        <v>0</v>
      </c>
      <c r="BF845" s="17">
        <f>IFERROR(VLOOKUP("5-"&amp;Presupuestos[[#This Row],[ID DOCUMENTO]],BD_Pagos[],9,0),"")</f>
        <v>0</v>
      </c>
      <c r="BG845" s="20">
        <f>IF(IFERROR(VLOOKUP("5-"&amp;Presupuestos[[#This Row],[ID DOCUMENTO]],BD_Pagos[],10,0),0)&gt;Presupuestos[[#This Row],[TOTAL SOLES]],Presupuestos[[#This Row],[TOTAL SOLES]],IFERROR(VLOOKUP("5-"&amp;Presupuestos[[#This Row],[ID DOCUMENTO]],BD_Pagos[],10,0),0))</f>
        <v>0</v>
      </c>
      <c r="BH845" s="7">
        <f>IFERROR(VLOOKUP("1-Detraccion"&amp;Presupuestos[[#This Row],[ID DOCUMENTO]],BD_Pagos[],2,0),"")</f>
        <v>0</v>
      </c>
      <c r="BI845" s="3" t="str">
        <f>IFERROR(VLOOKUP("1-Detraccion"&amp;Presupuestos[[#This Row],[ID DOCUMENTO]],BD_Pagos[],3,0),"")</f>
        <v/>
      </c>
      <c r="BJ845" s="3">
        <f>IFERROR(VLOOKUP("1-Detraccion"&amp;Presupuestos[[#This Row],[ID DOCUMENTO]],BD_Pagos[],4,0),"")</f>
        <v>0</v>
      </c>
      <c r="BK845" s="6">
        <f>IF(IFERROR(VLOOKUP("1-Detraccion"&amp;Presupuestos[[#This Row],[ID DOCUMENTO]],BD_Pagos[],5,0),0)&gt;Presupuestos[[#This Row],[TOTAL SOLES]],Presupuestos[[#This Row],[TOTAL SOLES]],IFERROR(VLOOKUP("1-Detraccion"&amp;Presupuestos[[#This Row],[ID DOCUMENTO]],BD_Pagos[],5,0),0))</f>
        <v>0</v>
      </c>
      <c r="BL845" s="6">
        <f>IF(IFERROR(VLOOKUP("1-Detraccion"&amp;Presupuestos[[#This Row],[ID DOCUMENTO]],BD_Pagos[],6,0),0)&gt;Presupuestos[[#This Row],[TOTAL SOLES]],Presupuestos[[#This Row],[TOTAL SOLES]],IFERROR(VLOOKUP("1-Detraccion"&amp;Presupuestos[[#This Row],[ID DOCUMENTO]],BD_Pagos[],6,0),0))</f>
        <v>0</v>
      </c>
      <c r="BM845" s="37"/>
      <c r="BN845" s="3"/>
      <c r="BO845" s="3"/>
      <c r="BP845" s="6"/>
      <c r="BQ84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63.35</v>
      </c>
      <c r="BR845" s="23" t="str">
        <f>IF(Presupuestos[[#This Row],[SALDO ME-MN]]&gt;0,"PENDIENTE","CANCELADO")</f>
        <v>PENDIENTE</v>
      </c>
      <c r="BS845" s="23" t="str">
        <f>IF(COUNTIFS($U$4:$U844,Presupuestos[[#This Row],[ID DOCUMENTO]])&gt;=1,IF(B844=Presupuestos[[#This Row],[ID]],"OK","DOC. DUPLICADO"),"OK")</f>
        <v>OK</v>
      </c>
    </row>
    <row r="846" spans="2:71" ht="24" x14ac:dyDescent="0.25">
      <c r="B846" s="34">
        <f>IF(Presupuestos[[#This Row],[ID DOCUMENTO]]=U845,B845,IF(B845="ID",1,B845+1))</f>
        <v>807</v>
      </c>
      <c r="C846" s="2">
        <v>45883</v>
      </c>
      <c r="D846" s="2">
        <v>45883</v>
      </c>
      <c r="E846" s="3" t="s">
        <v>1072</v>
      </c>
      <c r="F846" s="25" t="s">
        <v>43</v>
      </c>
      <c r="G846" s="25" t="s">
        <v>51</v>
      </c>
      <c r="H846" s="25" t="s">
        <v>24</v>
      </c>
      <c r="I846" s="36" t="str">
        <f>IFERROR(VLOOKUP(Presupuestos[[#This Row],[AREA]]&amp;Presupuestos[[#This Row],[CONCEPTO]]&amp;Presupuestos[[#This Row],[DESCRIPCION]],Tabla28[[Columna1]:[CÓDIGO NUEVO]],2,0),"")</f>
        <v>P0411001</v>
      </c>
      <c r="J846" s="3" t="s">
        <v>666</v>
      </c>
      <c r="K846" s="3" t="s">
        <v>666</v>
      </c>
      <c r="L846" s="3" t="s">
        <v>666</v>
      </c>
      <c r="M846" s="31" t="s">
        <v>1905</v>
      </c>
      <c r="N846" s="3"/>
      <c r="O846" s="3" t="s">
        <v>315</v>
      </c>
      <c r="P846" s="3" t="s">
        <v>147</v>
      </c>
      <c r="Q846" s="3" t="str">
        <f>IFERROR(VLOOKUP(Presupuestos[[#This Row],[CLASIFICACIÓN (N)]],Tabla17[],2,0),"")</f>
        <v>Gastos financieros</v>
      </c>
      <c r="R846" s="3" t="str">
        <f>IFERROR(VLOOKUP(Presupuestos[[#This Row],[CLASIFICACIÓN (N)]],Tabla17[],3,0),"")</f>
        <v>Operativo</v>
      </c>
      <c r="S846" s="3" t="s">
        <v>16</v>
      </c>
      <c r="T846" s="3" t="str">
        <f>IFERROR(VLOOKUP(Presupuestos[[#This Row],[ALMACEN]],Tabla5[],2,0),"")</f>
        <v>Arequipa</v>
      </c>
      <c r="U846" s="19" t="str">
        <f>IFERROR(VLOOKUP(Presupuestos[[#This Row],[TIPO DE DOCUMENTO]],Tipo_Documento[],2,0)&amp;Presupuestos[[#This Row],[SERIE]]&amp;Presupuestos[[#This Row],[NUMERO]]&amp;Presupuestos[[#This Row],[RUC]],"")</f>
        <v>PR133447461440</v>
      </c>
      <c r="V846" s="3" t="s">
        <v>254</v>
      </c>
      <c r="W846" s="7">
        <v>45883</v>
      </c>
      <c r="X846" s="7">
        <v>45887</v>
      </c>
      <c r="Y846" s="3">
        <v>13</v>
      </c>
      <c r="Z846" s="3">
        <v>34</v>
      </c>
      <c r="AA846" s="3">
        <f>IFERROR(VLOOKUP(Presupuestos[[#This Row],[RAZON SOCIAL]],CHOOSE({1,2},Clientes_Proveedores[Razon Social],Clientes_Proveedores[Ruc / Dni]),2,0),"-")</f>
        <v>47461440</v>
      </c>
      <c r="AB846" s="31" t="s">
        <v>1892</v>
      </c>
      <c r="AC846" s="3" t="s">
        <v>670</v>
      </c>
      <c r="AD846" s="5"/>
      <c r="AE846" s="6">
        <v>3.75</v>
      </c>
      <c r="AF846" s="6">
        <f>Presupuestos[[#This Row],[BASE]]*Presupuestos[[#This Row],[% IGV]]</f>
        <v>0</v>
      </c>
      <c r="AG846" s="22">
        <f>ROUND(SUM(Presupuestos[[#This Row],[BASE]:[IGV]]),2)</f>
        <v>3.75</v>
      </c>
      <c r="AH846" s="9" t="str">
        <f>IF(Presupuestos[[#This Row],[MONEDA]]="USD",VLOOKUP(Presupuestos[[#This Row],[FECHA DE EMISION]],Tipo_Cambio[],3,0),"")</f>
        <v/>
      </c>
      <c r="AI846" s="22">
        <f>IFERROR(ROUND(IF(Presupuestos[[#This Row],[MONEDA]]="PEN",Presupuestos[[#This Row],[TOTAL]],Presupuestos[[#This Row],[TOTAL]]*Presupuestos[[#This Row],[TIPO DE CAMBIO]]),2),"")</f>
        <v>3.75</v>
      </c>
      <c r="AJ846" s="5"/>
      <c r="AK846" s="33" t="s">
        <v>671</v>
      </c>
      <c r="AL846" s="5" t="s">
        <v>680</v>
      </c>
      <c r="AM846" s="23" t="s">
        <v>671</v>
      </c>
      <c r="AN846" s="23" t="s">
        <v>671</v>
      </c>
      <c r="AO846" s="7">
        <f>IFERROR(VLOOKUP("1-"&amp;Presupuestos[[#This Row],[ID DOCUMENTO]],BD_Pagos[],7,0),"")</f>
        <v>45883</v>
      </c>
      <c r="AP846" s="16" t="str">
        <f>IFERROR(VLOOKUP("1-"&amp;Presupuestos[[#This Row],[ID DOCUMENTO]],BD_Pagos[],8,0),"")</f>
        <v>B-BCP - Soles</v>
      </c>
      <c r="AQ846" s="17">
        <f>IFERROR(VLOOKUP("1-"&amp;Presupuestos[[#This Row],[ID DOCUMENTO]],BD_Pagos[],9,0),"")</f>
        <v>1239243</v>
      </c>
      <c r="AR846" s="54"/>
      <c r="AS846" s="7">
        <f>IFERROR(VLOOKUP("2-"&amp;Presupuestos[[#This Row],[ID DOCUMENTO]],BD_Pagos[],7,0),"")</f>
        <v>0</v>
      </c>
      <c r="AT846" s="16" t="str">
        <f>IFERROR(VLOOKUP("2-"&amp;Presupuestos[[#This Row],[ID DOCUMENTO]],BD_Pagos[],8,0),"")</f>
        <v/>
      </c>
      <c r="AU846" s="17">
        <f>IFERROR(VLOOKUP("2-"&amp;Presupuestos[[#This Row],[ID DOCUMENTO]],BD_Pagos[],9,0),"")</f>
        <v>0</v>
      </c>
      <c r="AV846" s="20">
        <f>IF(IFERROR(VLOOKUP("2-"&amp;Presupuestos[[#This Row],[ID DOCUMENTO]],BD_Pagos[],10,0),0)&gt;Presupuestos[[#This Row],[TOTAL SOLES]],Presupuestos[[#This Row],[TOTAL SOLES]],IFERROR(VLOOKUP("2-"&amp;Presupuestos[[#This Row],[ID DOCUMENTO]],BD_Pagos[],10,0),0))</f>
        <v>0</v>
      </c>
      <c r="AW846" s="7"/>
      <c r="AX846" s="16"/>
      <c r="AY846" s="17"/>
      <c r="AZ846" s="20"/>
      <c r="BA846" s="7"/>
      <c r="BB846" s="16"/>
      <c r="BC846" s="17"/>
      <c r="BD846" s="20"/>
      <c r="BE846" s="7">
        <f>IFERROR(VLOOKUP("5-"&amp;Presupuestos[[#This Row],[ID DOCUMENTO]],BD_Pagos[],7,0),"")</f>
        <v>0</v>
      </c>
      <c r="BF846" s="17">
        <f>IFERROR(VLOOKUP("5-"&amp;Presupuestos[[#This Row],[ID DOCUMENTO]],BD_Pagos[],9,0),"")</f>
        <v>0</v>
      </c>
      <c r="BG846" s="20">
        <f>IF(IFERROR(VLOOKUP("5-"&amp;Presupuestos[[#This Row],[ID DOCUMENTO]],BD_Pagos[],10,0),0)&gt;Presupuestos[[#This Row],[TOTAL SOLES]],Presupuestos[[#This Row],[TOTAL SOLES]],IFERROR(VLOOKUP("5-"&amp;Presupuestos[[#This Row],[ID DOCUMENTO]],BD_Pagos[],10,0),0))</f>
        <v>0</v>
      </c>
      <c r="BH846" s="7">
        <f>IFERROR(VLOOKUP("1-Detraccion"&amp;Presupuestos[[#This Row],[ID DOCUMENTO]],BD_Pagos[],2,0),"")</f>
        <v>0</v>
      </c>
      <c r="BI846" s="3" t="str">
        <f>IFERROR(VLOOKUP("1-Detraccion"&amp;Presupuestos[[#This Row],[ID DOCUMENTO]],BD_Pagos[],3,0),"")</f>
        <v/>
      </c>
      <c r="BJ846" s="3">
        <f>IFERROR(VLOOKUP("1-Detraccion"&amp;Presupuestos[[#This Row],[ID DOCUMENTO]],BD_Pagos[],4,0),"")</f>
        <v>0</v>
      </c>
      <c r="BK846" s="6">
        <f>IF(IFERROR(VLOOKUP("1-Detraccion"&amp;Presupuestos[[#This Row],[ID DOCUMENTO]],BD_Pagos[],5,0),0)&gt;Presupuestos[[#This Row],[TOTAL SOLES]],Presupuestos[[#This Row],[TOTAL SOLES]],IFERROR(VLOOKUP("1-Detraccion"&amp;Presupuestos[[#This Row],[ID DOCUMENTO]],BD_Pagos[],5,0),0))</f>
        <v>0</v>
      </c>
      <c r="BL846" s="6">
        <f>IF(IFERROR(VLOOKUP("1-Detraccion"&amp;Presupuestos[[#This Row],[ID DOCUMENTO]],BD_Pagos[],6,0),0)&gt;Presupuestos[[#This Row],[TOTAL SOLES]],Presupuestos[[#This Row],[TOTAL SOLES]],IFERROR(VLOOKUP("1-Detraccion"&amp;Presupuestos[[#This Row],[ID DOCUMENTO]],BD_Pagos[],6,0),0))</f>
        <v>0</v>
      </c>
      <c r="BM846" s="37"/>
      <c r="BN846" s="3"/>
      <c r="BO846" s="3"/>
      <c r="BP846" s="6"/>
      <c r="BQ84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3.75</v>
      </c>
      <c r="BR846" s="23" t="str">
        <f>IF(Presupuestos[[#This Row],[SALDO ME-MN]]&gt;0,"PENDIENTE","CANCELADO")</f>
        <v>PENDIENTE</v>
      </c>
      <c r="BS846" s="23" t="str">
        <f>IF(COUNTIFS($U$4:$U845,Presupuestos[[#This Row],[ID DOCUMENTO]])&gt;=1,IF(B845=Presupuestos[[#This Row],[ID]],"OK","DOC. DUPLICADO"),"OK")</f>
        <v>OK</v>
      </c>
    </row>
    <row r="847" spans="2:71" ht="24" x14ac:dyDescent="0.25">
      <c r="B847" s="34">
        <f>IF(Presupuestos[[#This Row],[ID DOCUMENTO]]=U846,B846,IF(B846="ID",1,B846+1))</f>
        <v>808</v>
      </c>
      <c r="C847" s="2">
        <v>45839</v>
      </c>
      <c r="D847" s="2">
        <v>45848</v>
      </c>
      <c r="E847" s="3" t="s">
        <v>1072</v>
      </c>
      <c r="F847" s="25" t="s">
        <v>9</v>
      </c>
      <c r="G847" s="25" t="s">
        <v>45</v>
      </c>
      <c r="H847" s="25" t="s">
        <v>60</v>
      </c>
      <c r="I847" s="36" t="str">
        <f>IFERROR(VLOOKUP(Presupuestos[[#This Row],[AREA]]&amp;Presupuestos[[#This Row],[CONCEPTO]]&amp;Presupuestos[[#This Row],[DESCRIPCION]],Tabla28[[Columna1]:[CÓDIGO NUEVO]],2,0),"")</f>
        <v>P0104007</v>
      </c>
      <c r="J847" s="3" t="s">
        <v>666</v>
      </c>
      <c r="K847" s="3" t="s">
        <v>666</v>
      </c>
      <c r="L847" s="3" t="s">
        <v>666</v>
      </c>
      <c r="M847" s="31" t="s">
        <v>1906</v>
      </c>
      <c r="N847" s="3"/>
      <c r="O847" s="3" t="s">
        <v>315</v>
      </c>
      <c r="P847" s="3" t="s">
        <v>127</v>
      </c>
      <c r="Q847" s="3" t="str">
        <f>IFERROR(VLOOKUP(Presupuestos[[#This Row],[CLASIFICACIÓN (N)]],Tabla17[],2,0),"")</f>
        <v>Gastos operativos</v>
      </c>
      <c r="R847" s="3" t="str">
        <f>IFERROR(VLOOKUP(Presupuestos[[#This Row],[CLASIFICACIÓN (N)]],Tabla17[],3,0),"")</f>
        <v>Operativo</v>
      </c>
      <c r="S847" s="3" t="s">
        <v>16</v>
      </c>
      <c r="T847" s="3" t="str">
        <f>IFERROR(VLOOKUP(Presupuestos[[#This Row],[ALMACEN]],Tabla5[],2,0),"")</f>
        <v>Arequipa</v>
      </c>
      <c r="U847" s="19" t="str">
        <f>IFERROR(VLOOKUP(Presupuestos[[#This Row],[TIPO DE DOCUMENTO]],Tipo_Documento[],2,0)&amp;Presupuestos[[#This Row],[SERIE]]&amp;Presupuestos[[#This Row],[NUMERO]]&amp;Presupuestos[[#This Row],[RUC]],"")</f>
        <v>01FE272315920549068201</v>
      </c>
      <c r="V847" s="3" t="s">
        <v>120</v>
      </c>
      <c r="W847" s="7">
        <v>45839</v>
      </c>
      <c r="X847" s="7">
        <v>45848</v>
      </c>
      <c r="Y847" s="3" t="s">
        <v>1907</v>
      </c>
      <c r="Z847" s="3">
        <v>23159</v>
      </c>
      <c r="AA847" s="3">
        <f>IFERROR(VLOOKUP(Presupuestos[[#This Row],[RAZON SOCIAL]],CHOOSE({1,2},Clientes_Proveedores[Razon Social],Clientes_Proveedores[Ruc / Dni]),2,0),"-")</f>
        <v>20549068201</v>
      </c>
      <c r="AB847" s="31" t="s">
        <v>1908</v>
      </c>
      <c r="AC847" s="3" t="s">
        <v>670</v>
      </c>
      <c r="AD847" s="5">
        <v>0.18</v>
      </c>
      <c r="AE847" s="6">
        <v>166.54</v>
      </c>
      <c r="AF847" s="6">
        <f>Presupuestos[[#This Row],[BASE]]*Presupuestos[[#This Row],[% IGV]]</f>
        <v>29.977199999999996</v>
      </c>
      <c r="AG847" s="22">
        <f>ROUND(SUM(Presupuestos[[#This Row],[BASE]:[IGV]]),2)</f>
        <v>196.52</v>
      </c>
      <c r="AH847" s="9" t="str">
        <f>IF(Presupuestos[[#This Row],[MONEDA]]="USD",VLOOKUP(Presupuestos[[#This Row],[FECHA DE EMISION]],Tipo_Cambio[],3,0),"")</f>
        <v/>
      </c>
      <c r="AI847" s="22">
        <f>IFERROR(ROUND(IF(Presupuestos[[#This Row],[MONEDA]]="PEN",Presupuestos[[#This Row],[TOTAL]],Presupuestos[[#This Row],[TOTAL]]*Presupuestos[[#This Row],[TIPO DE CAMBIO]]),2),"")</f>
        <v>196.52</v>
      </c>
      <c r="AJ847" s="5"/>
      <c r="AK847" s="33"/>
      <c r="AL847" s="5" t="s">
        <v>680</v>
      </c>
      <c r="AM847" s="23"/>
      <c r="AN847" s="23"/>
      <c r="AO847" s="7" t="str">
        <f>IFERROR(VLOOKUP("1-"&amp;Presupuestos[[#This Row],[ID DOCUMENTO]],BD_Pagos[],7,0),"")</f>
        <v/>
      </c>
      <c r="AP847" s="16" t="str">
        <f>IFERROR(VLOOKUP("1-"&amp;Presupuestos[[#This Row],[ID DOCUMENTO]],BD_Pagos[],8,0),"")</f>
        <v/>
      </c>
      <c r="AQ847" s="17" t="str">
        <f>IFERROR(VLOOKUP("1-"&amp;Presupuestos[[#This Row],[ID DOCUMENTO]],BD_Pagos[],9,0),"")</f>
        <v/>
      </c>
      <c r="AR847" s="54"/>
      <c r="AS847" s="7" t="str">
        <f>IFERROR(VLOOKUP("2-"&amp;Presupuestos[[#This Row],[ID DOCUMENTO]],BD_Pagos[],7,0),"")</f>
        <v/>
      </c>
      <c r="AT847" s="16" t="str">
        <f>IFERROR(VLOOKUP("2-"&amp;Presupuestos[[#This Row],[ID DOCUMENTO]],BD_Pagos[],8,0),"")</f>
        <v/>
      </c>
      <c r="AU847" s="17" t="str">
        <f>IFERROR(VLOOKUP("2-"&amp;Presupuestos[[#This Row],[ID DOCUMENTO]],BD_Pagos[],9,0),"")</f>
        <v/>
      </c>
      <c r="AV847" s="20">
        <f>IF(IFERROR(VLOOKUP("2-"&amp;Presupuestos[[#This Row],[ID DOCUMENTO]],BD_Pagos[],10,0),0)&gt;Presupuestos[[#This Row],[TOTAL SOLES]],Presupuestos[[#This Row],[TOTAL SOLES]],IFERROR(VLOOKUP("2-"&amp;Presupuestos[[#This Row],[ID DOCUMENTO]],BD_Pagos[],10,0),0))</f>
        <v>0</v>
      </c>
      <c r="AW847" s="7"/>
      <c r="AX847" s="16"/>
      <c r="AY847" s="17"/>
      <c r="AZ847" s="20"/>
      <c r="BA847" s="7"/>
      <c r="BB847" s="16"/>
      <c r="BC847" s="17"/>
      <c r="BD847" s="20"/>
      <c r="BE847" s="7" t="str">
        <f>IFERROR(VLOOKUP("5-"&amp;Presupuestos[[#This Row],[ID DOCUMENTO]],BD_Pagos[],7,0),"")</f>
        <v/>
      </c>
      <c r="BF847" s="17" t="str">
        <f>IFERROR(VLOOKUP("5-"&amp;Presupuestos[[#This Row],[ID DOCUMENTO]],BD_Pagos[],9,0),"")</f>
        <v/>
      </c>
      <c r="BG847" s="20">
        <f>IF(IFERROR(VLOOKUP("5-"&amp;Presupuestos[[#This Row],[ID DOCUMENTO]],BD_Pagos[],10,0),0)&gt;Presupuestos[[#This Row],[TOTAL SOLES]],Presupuestos[[#This Row],[TOTAL SOLES]],IFERROR(VLOOKUP("5-"&amp;Presupuestos[[#This Row],[ID DOCUMENTO]],BD_Pagos[],10,0),0))</f>
        <v>0</v>
      </c>
      <c r="BH847" s="7" t="str">
        <f>IFERROR(VLOOKUP("1-Detraccion"&amp;Presupuestos[[#This Row],[ID DOCUMENTO]],BD_Pagos[],2,0),"")</f>
        <v/>
      </c>
      <c r="BI847" s="3" t="str">
        <f>IFERROR(VLOOKUP("1-Detraccion"&amp;Presupuestos[[#This Row],[ID DOCUMENTO]],BD_Pagos[],3,0),"")</f>
        <v/>
      </c>
      <c r="BJ847" s="3" t="str">
        <f>IFERROR(VLOOKUP("1-Detraccion"&amp;Presupuestos[[#This Row],[ID DOCUMENTO]],BD_Pagos[],4,0),"")</f>
        <v/>
      </c>
      <c r="BK847" s="6">
        <f>IF(IFERROR(VLOOKUP("1-Detraccion"&amp;Presupuestos[[#This Row],[ID DOCUMENTO]],BD_Pagos[],5,0),0)&gt;Presupuestos[[#This Row],[TOTAL SOLES]],Presupuestos[[#This Row],[TOTAL SOLES]],IFERROR(VLOOKUP("1-Detraccion"&amp;Presupuestos[[#This Row],[ID DOCUMENTO]],BD_Pagos[],5,0),0))</f>
        <v>0</v>
      </c>
      <c r="BL847" s="6">
        <f>IF(IFERROR(VLOOKUP("1-Detraccion"&amp;Presupuestos[[#This Row],[ID DOCUMENTO]],BD_Pagos[],6,0),0)&gt;Presupuestos[[#This Row],[TOTAL SOLES]],Presupuestos[[#This Row],[TOTAL SOLES]],IFERROR(VLOOKUP("1-Detraccion"&amp;Presupuestos[[#This Row],[ID DOCUMENTO]],BD_Pagos[],6,0),0))</f>
        <v>0</v>
      </c>
      <c r="BM847" s="37"/>
      <c r="BN847" s="3"/>
      <c r="BO847" s="3"/>
      <c r="BP847" s="6"/>
      <c r="BQ84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196.52</v>
      </c>
      <c r="BR847" s="23" t="str">
        <f>IF(Presupuestos[[#This Row],[SALDO ME-MN]]&gt;0,"PENDIENTE","CANCELADO")</f>
        <v>PENDIENTE</v>
      </c>
      <c r="BS847" s="23" t="str">
        <f>IF(COUNTIFS($U$4:$U846,Presupuestos[[#This Row],[ID DOCUMENTO]])&gt;=1,IF(B846=Presupuestos[[#This Row],[ID]],"OK","DOC. DUPLICADO"),"OK")</f>
        <v>OK</v>
      </c>
    </row>
    <row r="848" spans="2:71" ht="24" x14ac:dyDescent="0.25">
      <c r="B848" s="34">
        <f>IF(Presupuestos[[#This Row],[ID DOCUMENTO]]=U847,B847,IF(B847="ID",1,B847+1))</f>
        <v>809</v>
      </c>
      <c r="C848" s="2">
        <v>45888</v>
      </c>
      <c r="D848" s="2">
        <v>45888</v>
      </c>
      <c r="E848" s="3" t="s">
        <v>1718</v>
      </c>
      <c r="F848" s="25" t="s">
        <v>27</v>
      </c>
      <c r="G848" s="25" t="s">
        <v>51</v>
      </c>
      <c r="H848" s="25" t="s">
        <v>24</v>
      </c>
      <c r="I848" s="36" t="str">
        <f>IFERROR(VLOOKUP(Presupuestos[[#This Row],[AREA]]&amp;Presupuestos[[#This Row],[CONCEPTO]]&amp;Presupuestos[[#This Row],[DESCRIPCION]],Tabla28[[Columna1]:[CÓDIGO NUEVO]],2,0),"")</f>
        <v>P0211001</v>
      </c>
      <c r="J848" s="3" t="s">
        <v>1909</v>
      </c>
      <c r="K848" s="3" t="s">
        <v>666</v>
      </c>
      <c r="L848" s="3" t="s">
        <v>666</v>
      </c>
      <c r="M848" s="31" t="s">
        <v>1910</v>
      </c>
      <c r="N848" s="3"/>
      <c r="O848" s="3" t="s">
        <v>300</v>
      </c>
      <c r="P848" s="3" t="s">
        <v>122</v>
      </c>
      <c r="Q848" s="3" t="str">
        <f>IFERROR(VLOOKUP(Presupuestos[[#This Row],[CLASIFICACIÓN (N)]],Tabla17[],2,0),"")</f>
        <v>Costos de ventas</v>
      </c>
      <c r="R848" s="3" t="str">
        <f>IFERROR(VLOOKUP(Presupuestos[[#This Row],[CLASIFICACIÓN (N)]],Tabla17[],3,0),"")</f>
        <v>Operativo</v>
      </c>
      <c r="S848" s="3" t="s">
        <v>16</v>
      </c>
      <c r="T848" s="3" t="str">
        <f>IFERROR(VLOOKUP(Presupuestos[[#This Row],[ALMACEN]],Tabla5[],2,0),"")</f>
        <v>Arequipa</v>
      </c>
      <c r="U848" s="19" t="str">
        <f>IFERROR(VLOOKUP(Presupuestos[[#This Row],[TIPO DE DOCUMENTO]],Tipo_Documento[],2,0)&amp;Presupuestos[[#This Row],[SERIE]]&amp;Presupuestos[[#This Row],[NUMERO]]&amp;Presupuestos[[#This Row],[RUC]],"")</f>
        <v>01F001186620454029918</v>
      </c>
      <c r="V848" s="3" t="s">
        <v>120</v>
      </c>
      <c r="W848" s="7">
        <v>45888</v>
      </c>
      <c r="X848" s="7">
        <v>45888</v>
      </c>
      <c r="Y848" s="3" t="s">
        <v>688</v>
      </c>
      <c r="Z848" s="3">
        <v>1866</v>
      </c>
      <c r="AA848" s="3">
        <f>IFERROR(VLOOKUP(Presupuestos[[#This Row],[RAZON SOCIAL]],CHOOSE({1,2},Clientes_Proveedores[Razon Social],Clientes_Proveedores[Ruc / Dni]),2,0),"-")</f>
        <v>20454029918</v>
      </c>
      <c r="AB848" s="31" t="s">
        <v>689</v>
      </c>
      <c r="AC848" s="3" t="s">
        <v>670</v>
      </c>
      <c r="AD848" s="5">
        <v>0.18</v>
      </c>
      <c r="AE848" s="6">
        <v>189.03</v>
      </c>
      <c r="AF848" s="6">
        <f>Presupuestos[[#This Row],[BASE]]*Presupuestos[[#This Row],[% IGV]]</f>
        <v>34.025399999999998</v>
      </c>
      <c r="AG848" s="22">
        <f>ROUND(SUM(Presupuestos[[#This Row],[BASE]:[IGV]]),2)</f>
        <v>223.06</v>
      </c>
      <c r="AH848" s="9" t="str">
        <f>IF(Presupuestos[[#This Row],[MONEDA]]="USD",VLOOKUP(Presupuestos[[#This Row],[FECHA DE EMISION]],Tipo_Cambio[],3,0),"")</f>
        <v/>
      </c>
      <c r="AI848" s="22">
        <f>IFERROR(ROUND(IF(Presupuestos[[#This Row],[MONEDA]]="PEN",Presupuestos[[#This Row],[TOTAL]],Presupuestos[[#This Row],[TOTAL]]*Presupuestos[[#This Row],[TIPO DE CAMBIO]]),2),"")</f>
        <v>223.06</v>
      </c>
      <c r="AJ848" s="5"/>
      <c r="AK848" s="33" t="s">
        <v>671</v>
      </c>
      <c r="AL848" s="5" t="s">
        <v>680</v>
      </c>
      <c r="AM848" s="23" t="s">
        <v>671</v>
      </c>
      <c r="AN848" s="23" t="s">
        <v>759</v>
      </c>
      <c r="AO848" s="7">
        <f>IFERROR(VLOOKUP("1-"&amp;Presupuestos[[#This Row],[ID DOCUMENTO]],BD_Pagos[],7,0),"")</f>
        <v>45888</v>
      </c>
      <c r="AP848" s="16" t="str">
        <f>IFERROR(VLOOKUP("1-"&amp;Presupuestos[[#This Row],[ID DOCUMENTO]],BD_Pagos[],8,0),"")</f>
        <v>B-BCP - Soles</v>
      </c>
      <c r="AQ848" s="17">
        <f>IFERROR(VLOOKUP("1-"&amp;Presupuestos[[#This Row],[ID DOCUMENTO]],BD_Pagos[],9,0),"")</f>
        <v>1210141</v>
      </c>
      <c r="AR848" s="54"/>
      <c r="AS848" s="7">
        <f>IFERROR(VLOOKUP("2-"&amp;Presupuestos[[#This Row],[ID DOCUMENTO]],BD_Pagos[],7,0),"")</f>
        <v>0</v>
      </c>
      <c r="AT848" s="16" t="str">
        <f>IFERROR(VLOOKUP("2-"&amp;Presupuestos[[#This Row],[ID DOCUMENTO]],BD_Pagos[],8,0),"")</f>
        <v/>
      </c>
      <c r="AU848" s="17">
        <f>IFERROR(VLOOKUP("2-"&amp;Presupuestos[[#This Row],[ID DOCUMENTO]],BD_Pagos[],9,0),"")</f>
        <v>0</v>
      </c>
      <c r="AV848" s="20">
        <f>IF(IFERROR(VLOOKUP("2-"&amp;Presupuestos[[#This Row],[ID DOCUMENTO]],BD_Pagos[],10,0),0)&gt;Presupuestos[[#This Row],[TOTAL SOLES]],Presupuestos[[#This Row],[TOTAL SOLES]],IFERROR(VLOOKUP("2-"&amp;Presupuestos[[#This Row],[ID DOCUMENTO]],BD_Pagos[],10,0),0))</f>
        <v>0</v>
      </c>
      <c r="AW848" s="7"/>
      <c r="AX848" s="16"/>
      <c r="AY848" s="17"/>
      <c r="AZ848" s="20"/>
      <c r="BA848" s="7"/>
      <c r="BB848" s="16"/>
      <c r="BC848" s="17"/>
      <c r="BD848" s="20"/>
      <c r="BE848" s="7">
        <f>IFERROR(VLOOKUP("5-"&amp;Presupuestos[[#This Row],[ID DOCUMENTO]],BD_Pagos[],7,0),"")</f>
        <v>0</v>
      </c>
      <c r="BF848" s="17">
        <f>IFERROR(VLOOKUP("5-"&amp;Presupuestos[[#This Row],[ID DOCUMENTO]],BD_Pagos[],9,0),"")</f>
        <v>0</v>
      </c>
      <c r="BG848" s="20">
        <f>IF(IFERROR(VLOOKUP("5-"&amp;Presupuestos[[#This Row],[ID DOCUMENTO]],BD_Pagos[],10,0),0)&gt;Presupuestos[[#This Row],[TOTAL SOLES]],Presupuestos[[#This Row],[TOTAL SOLES]],IFERROR(VLOOKUP("5-"&amp;Presupuestos[[#This Row],[ID DOCUMENTO]],BD_Pagos[],10,0),0))</f>
        <v>0</v>
      </c>
      <c r="BH848" s="7">
        <f>IFERROR(VLOOKUP("1-Detraccion"&amp;Presupuestos[[#This Row],[ID DOCUMENTO]],BD_Pagos[],2,0),"")</f>
        <v>0</v>
      </c>
      <c r="BI848" s="3" t="str">
        <f>IFERROR(VLOOKUP("1-Detraccion"&amp;Presupuestos[[#This Row],[ID DOCUMENTO]],BD_Pagos[],3,0),"")</f>
        <v/>
      </c>
      <c r="BJ848" s="3">
        <f>IFERROR(VLOOKUP("1-Detraccion"&amp;Presupuestos[[#This Row],[ID DOCUMENTO]],BD_Pagos[],4,0),"")</f>
        <v>0</v>
      </c>
      <c r="BK848" s="6">
        <f>IF(IFERROR(VLOOKUP("1-Detraccion"&amp;Presupuestos[[#This Row],[ID DOCUMENTO]],BD_Pagos[],5,0),0)&gt;Presupuestos[[#This Row],[TOTAL SOLES]],Presupuestos[[#This Row],[TOTAL SOLES]],IFERROR(VLOOKUP("1-Detraccion"&amp;Presupuestos[[#This Row],[ID DOCUMENTO]],BD_Pagos[],5,0),0))</f>
        <v>0</v>
      </c>
      <c r="BL848" s="6">
        <f>IF(IFERROR(VLOOKUP("1-Detraccion"&amp;Presupuestos[[#This Row],[ID DOCUMENTO]],BD_Pagos[],6,0),0)&gt;Presupuestos[[#This Row],[TOTAL SOLES]],Presupuestos[[#This Row],[TOTAL SOLES]],IFERROR(VLOOKUP("1-Detraccion"&amp;Presupuestos[[#This Row],[ID DOCUMENTO]],BD_Pagos[],6,0),0))</f>
        <v>0</v>
      </c>
      <c r="BM848" s="37"/>
      <c r="BN848" s="3"/>
      <c r="BO848" s="3"/>
      <c r="BP848" s="6"/>
      <c r="BQ84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223.06</v>
      </c>
      <c r="BR848" s="23" t="str">
        <f>IF(Presupuestos[[#This Row],[SALDO ME-MN]]&gt;0,"PENDIENTE","CANCELADO")</f>
        <v>PENDIENTE</v>
      </c>
      <c r="BS848" s="23" t="str">
        <f>IF(COUNTIFS($U$4:$U847,Presupuestos[[#This Row],[ID DOCUMENTO]])&gt;=1,IF(B847=Presupuestos[[#This Row],[ID]],"OK","DOC. DUPLICADO"),"OK")</f>
        <v>OK</v>
      </c>
    </row>
    <row r="849" spans="2:71" ht="24" x14ac:dyDescent="0.25">
      <c r="B849" s="34">
        <f>IF(Presupuestos[[#This Row],[ID DOCUMENTO]]=U848,B848,IF(B848="ID",1,B848+1))</f>
        <v>810</v>
      </c>
      <c r="C849" s="2">
        <v>45870</v>
      </c>
      <c r="D849" s="2">
        <v>45870</v>
      </c>
      <c r="E849" s="3" t="s">
        <v>1072</v>
      </c>
      <c r="F849" s="25" t="s">
        <v>9</v>
      </c>
      <c r="G849" s="25" t="s">
        <v>45</v>
      </c>
      <c r="H849" s="25" t="s">
        <v>60</v>
      </c>
      <c r="I849" s="36" t="str">
        <f>IFERROR(VLOOKUP(Presupuestos[[#This Row],[AREA]]&amp;Presupuestos[[#This Row],[CONCEPTO]]&amp;Presupuestos[[#This Row],[DESCRIPCION]],Tabla28[[Columna1]:[CÓDIGO NUEVO]],2,0),"")</f>
        <v>P0104007</v>
      </c>
      <c r="J849" s="3" t="s">
        <v>666</v>
      </c>
      <c r="K849" s="3" t="s">
        <v>666</v>
      </c>
      <c r="L849" s="3" t="s">
        <v>666</v>
      </c>
      <c r="M849" s="31" t="s">
        <v>1911</v>
      </c>
      <c r="N849" s="3"/>
      <c r="O849" s="3" t="s">
        <v>315</v>
      </c>
      <c r="P849" s="3" t="s">
        <v>127</v>
      </c>
      <c r="Q849" s="3" t="str">
        <f>IFERROR(VLOOKUP(Presupuestos[[#This Row],[CLASIFICACIÓN (N)]],Tabla17[],2,0),"")</f>
        <v>Gastos operativos</v>
      </c>
      <c r="R849" s="3" t="str">
        <f>IFERROR(VLOOKUP(Presupuestos[[#This Row],[CLASIFICACIÓN (N)]],Tabla17[],3,0),"")</f>
        <v>Operativo</v>
      </c>
      <c r="S849" s="3" t="s">
        <v>16</v>
      </c>
      <c r="T849" s="3" t="str">
        <f>IFERROR(VLOOKUP(Presupuestos[[#This Row],[ALMACEN]],Tabla5[],2,0),"")</f>
        <v>Arequipa</v>
      </c>
      <c r="U849" s="19" t="str">
        <f>IFERROR(VLOOKUP(Presupuestos[[#This Row],[TIPO DE DOCUMENTO]],Tipo_Documento[],2,0)&amp;Presupuestos[[#This Row],[SERIE]]&amp;Presupuestos[[#This Row],[NUMERO]]&amp;Presupuestos[[#This Row],[RUC]],"")</f>
        <v>01FE281560720549068201</v>
      </c>
      <c r="V849" s="3" t="s">
        <v>120</v>
      </c>
      <c r="W849" s="7">
        <v>45870</v>
      </c>
      <c r="X849" s="7">
        <v>45879</v>
      </c>
      <c r="Y849" s="3" t="s">
        <v>1912</v>
      </c>
      <c r="Z849" s="3">
        <v>15607</v>
      </c>
      <c r="AA849" s="3">
        <f>IFERROR(VLOOKUP(Presupuestos[[#This Row],[RAZON SOCIAL]],CHOOSE({1,2},Clientes_Proveedores[Razon Social],Clientes_Proveedores[Ruc / Dni]),2,0),"-")</f>
        <v>20549068201</v>
      </c>
      <c r="AB849" s="31" t="s">
        <v>1908</v>
      </c>
      <c r="AC849" s="3" t="s">
        <v>670</v>
      </c>
      <c r="AD849" s="5">
        <v>0.18</v>
      </c>
      <c r="AE849" s="6">
        <v>166.54</v>
      </c>
      <c r="AF849" s="6">
        <f>Presupuestos[[#This Row],[BASE]]*Presupuestos[[#This Row],[% IGV]]</f>
        <v>29.977199999999996</v>
      </c>
      <c r="AG849" s="22">
        <f>ROUND(SUM(Presupuestos[[#This Row],[BASE]:[IGV]]),2)</f>
        <v>196.52</v>
      </c>
      <c r="AH849" s="9" t="str">
        <f>IF(Presupuestos[[#This Row],[MONEDA]]="USD",VLOOKUP(Presupuestos[[#This Row],[FECHA DE EMISION]],Tipo_Cambio[],3,0),"")</f>
        <v/>
      </c>
      <c r="AI849" s="22">
        <f>IFERROR(ROUND(IF(Presupuestos[[#This Row],[MONEDA]]="PEN",Presupuestos[[#This Row],[TOTAL]],Presupuestos[[#This Row],[TOTAL]]*Presupuestos[[#This Row],[TIPO DE CAMBIO]]),2),"")</f>
        <v>196.52</v>
      </c>
      <c r="AJ849" s="5"/>
      <c r="AK849" s="33" t="s">
        <v>671</v>
      </c>
      <c r="AL849" s="5" t="s">
        <v>680</v>
      </c>
      <c r="AM849" s="23" t="s">
        <v>671</v>
      </c>
      <c r="AN849" s="23" t="s">
        <v>671</v>
      </c>
      <c r="AO849" s="7">
        <f>IFERROR(VLOOKUP("1-"&amp;Presupuestos[[#This Row],[ID DOCUMENTO]],BD_Pagos[],7,0),"")</f>
        <v>45880</v>
      </c>
      <c r="AP849" s="16" t="str">
        <f>IFERROR(VLOOKUP("1-"&amp;Presupuestos[[#This Row],[ID DOCUMENTO]],BD_Pagos[],8,0),"")</f>
        <v>B-BCP - Soles</v>
      </c>
      <c r="AQ849" s="17">
        <f>IFERROR(VLOOKUP("1-"&amp;Presupuestos[[#This Row],[ID DOCUMENTO]],BD_Pagos[],9,0),"")</f>
        <v>213427</v>
      </c>
      <c r="AR849" s="54"/>
      <c r="AS849" s="7">
        <f>IFERROR(VLOOKUP("2-"&amp;Presupuestos[[#This Row],[ID DOCUMENTO]],BD_Pagos[],7,0),"")</f>
        <v>0</v>
      </c>
      <c r="AT849" s="16" t="str">
        <f>IFERROR(VLOOKUP("2-"&amp;Presupuestos[[#This Row],[ID DOCUMENTO]],BD_Pagos[],8,0),"")</f>
        <v/>
      </c>
      <c r="AU849" s="17">
        <f>IFERROR(VLOOKUP("2-"&amp;Presupuestos[[#This Row],[ID DOCUMENTO]],BD_Pagos[],9,0),"")</f>
        <v>0</v>
      </c>
      <c r="AV849" s="20">
        <f>IF(IFERROR(VLOOKUP("2-"&amp;Presupuestos[[#This Row],[ID DOCUMENTO]],BD_Pagos[],10,0),0)&gt;Presupuestos[[#This Row],[TOTAL SOLES]],Presupuestos[[#This Row],[TOTAL SOLES]],IFERROR(VLOOKUP("2-"&amp;Presupuestos[[#This Row],[ID DOCUMENTO]],BD_Pagos[],10,0),0))</f>
        <v>0</v>
      </c>
      <c r="AW849" s="7"/>
      <c r="AX849" s="16"/>
      <c r="AY849" s="17"/>
      <c r="AZ849" s="20"/>
      <c r="BA849" s="7"/>
      <c r="BB849" s="16"/>
      <c r="BC849" s="17"/>
      <c r="BD849" s="20"/>
      <c r="BE849" s="7">
        <f>IFERROR(VLOOKUP("5-"&amp;Presupuestos[[#This Row],[ID DOCUMENTO]],BD_Pagos[],7,0),"")</f>
        <v>0</v>
      </c>
      <c r="BF849" s="17">
        <f>IFERROR(VLOOKUP("5-"&amp;Presupuestos[[#This Row],[ID DOCUMENTO]],BD_Pagos[],9,0),"")</f>
        <v>0</v>
      </c>
      <c r="BG849" s="20">
        <f>IF(IFERROR(VLOOKUP("5-"&amp;Presupuestos[[#This Row],[ID DOCUMENTO]],BD_Pagos[],10,0),0)&gt;Presupuestos[[#This Row],[TOTAL SOLES]],Presupuestos[[#This Row],[TOTAL SOLES]],IFERROR(VLOOKUP("5-"&amp;Presupuestos[[#This Row],[ID DOCUMENTO]],BD_Pagos[],10,0),0))</f>
        <v>0</v>
      </c>
      <c r="BH849" s="7">
        <f>IFERROR(VLOOKUP("1-Detraccion"&amp;Presupuestos[[#This Row],[ID DOCUMENTO]],BD_Pagos[],2,0),"")</f>
        <v>0</v>
      </c>
      <c r="BI849" s="3" t="str">
        <f>IFERROR(VLOOKUP("1-Detraccion"&amp;Presupuestos[[#This Row],[ID DOCUMENTO]],BD_Pagos[],3,0),"")</f>
        <v/>
      </c>
      <c r="BJ849" s="3">
        <f>IFERROR(VLOOKUP("1-Detraccion"&amp;Presupuestos[[#This Row],[ID DOCUMENTO]],BD_Pagos[],4,0),"")</f>
        <v>0</v>
      </c>
      <c r="BK849" s="6">
        <f>IF(IFERROR(VLOOKUP("1-Detraccion"&amp;Presupuestos[[#This Row],[ID DOCUMENTO]],BD_Pagos[],5,0),0)&gt;Presupuestos[[#This Row],[TOTAL SOLES]],Presupuestos[[#This Row],[TOTAL SOLES]],IFERROR(VLOOKUP("1-Detraccion"&amp;Presupuestos[[#This Row],[ID DOCUMENTO]],BD_Pagos[],5,0),0))</f>
        <v>0</v>
      </c>
      <c r="BL849" s="6">
        <f>IF(IFERROR(VLOOKUP("1-Detraccion"&amp;Presupuestos[[#This Row],[ID DOCUMENTO]],BD_Pagos[],6,0),0)&gt;Presupuestos[[#This Row],[TOTAL SOLES]],Presupuestos[[#This Row],[TOTAL SOLES]],IFERROR(VLOOKUP("1-Detraccion"&amp;Presupuestos[[#This Row],[ID DOCUMENTO]],BD_Pagos[],6,0),0))</f>
        <v>0</v>
      </c>
      <c r="BM849" s="37"/>
      <c r="BN849" s="3"/>
      <c r="BO849" s="3"/>
      <c r="BP849" s="6"/>
      <c r="BQ84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196.52</v>
      </c>
      <c r="BR849" s="23" t="str">
        <f>IF(Presupuestos[[#This Row],[SALDO ME-MN]]&gt;0,"PENDIENTE","CANCELADO")</f>
        <v>PENDIENTE</v>
      </c>
      <c r="BS849" s="23" t="str">
        <f>IF(COUNTIFS($U$4:$U848,Presupuestos[[#This Row],[ID DOCUMENTO]])&gt;=1,IF(B848=Presupuestos[[#This Row],[ID]],"OK","DOC. DUPLICADO"),"OK")</f>
        <v>OK</v>
      </c>
    </row>
    <row r="850" spans="2:71" ht="24" x14ac:dyDescent="0.25">
      <c r="B850" s="34">
        <f>IF(Presupuestos[[#This Row],[ID DOCUMENTO]]=U849,B849,IF(B849="ID",1,B849+1))</f>
        <v>811</v>
      </c>
      <c r="C850" s="2">
        <v>45876</v>
      </c>
      <c r="D850" s="2">
        <v>45876</v>
      </c>
      <c r="E850" s="3" t="s">
        <v>1047</v>
      </c>
      <c r="F850" s="25" t="s">
        <v>35</v>
      </c>
      <c r="G850" s="25" t="s">
        <v>196</v>
      </c>
      <c r="H850" s="25" t="s">
        <v>212</v>
      </c>
      <c r="I850" s="36" t="str">
        <f>IFERROR(VLOOKUP(Presupuestos[[#This Row],[AREA]]&amp;Presupuestos[[#This Row],[CONCEPTO]]&amp;Presupuestos[[#This Row],[DESCRIPCION]],Tabla28[[Columna1]:[CÓDIGO NUEVO]],2,0),"")</f>
        <v>P0301002</v>
      </c>
      <c r="J850" s="3" t="s">
        <v>666</v>
      </c>
      <c r="K850" s="3" t="s">
        <v>666</v>
      </c>
      <c r="L850" s="3" t="s">
        <v>666</v>
      </c>
      <c r="M850" s="31" t="s">
        <v>1048</v>
      </c>
      <c r="N850" s="3" t="s">
        <v>61</v>
      </c>
      <c r="O850" s="3" t="s">
        <v>315</v>
      </c>
      <c r="P850" s="3" t="s">
        <v>122</v>
      </c>
      <c r="Q850" s="3" t="str">
        <f>IFERROR(VLOOKUP(Presupuestos[[#This Row],[CLASIFICACIÓN (N)]],Tabla17[],2,0),"")</f>
        <v>Costos de ventas</v>
      </c>
      <c r="R850" s="3" t="str">
        <f>IFERROR(VLOOKUP(Presupuestos[[#This Row],[CLASIFICACIÓN (N)]],Tabla17[],3,0),"")</f>
        <v>Operativo</v>
      </c>
      <c r="S850" s="3" t="s">
        <v>34</v>
      </c>
      <c r="T850" s="3" t="str">
        <f>IFERROR(VLOOKUP(Presupuestos[[#This Row],[ALMACEN]],Tabla5[],2,0),"")</f>
        <v>Arequipa</v>
      </c>
      <c r="U850" s="19" t="str">
        <f>IFERROR(VLOOKUP(Presupuestos[[#This Row],[TIPO DE DOCUMENTO]],Tipo_Documento[],2,0)&amp;Presupuestos[[#This Row],[SERIE]]&amp;Presupuestos[[#This Row],[NUMERO]]&amp;Presupuestos[[#This Row],[RUC]],"")</f>
        <v>01F135862020602978274</v>
      </c>
      <c r="V850" s="3" t="s">
        <v>120</v>
      </c>
      <c r="W850" s="7">
        <v>45876</v>
      </c>
      <c r="X850" s="7">
        <v>45876</v>
      </c>
      <c r="Y850" s="3" t="s">
        <v>1049</v>
      </c>
      <c r="Z850" s="3">
        <v>8620</v>
      </c>
      <c r="AA850" s="3">
        <f>IFERROR(VLOOKUP(Presupuestos[[#This Row],[RAZON SOCIAL]],CHOOSE({1,2},Clientes_Proveedores[Razon Social],Clientes_Proveedores[Ruc / Dni]),2,0),"-")</f>
        <v>20602978274</v>
      </c>
      <c r="AB850" s="31" t="s">
        <v>1050</v>
      </c>
      <c r="AC850" s="3" t="s">
        <v>670</v>
      </c>
      <c r="AD850" s="5">
        <v>0.18</v>
      </c>
      <c r="AE850" s="6">
        <v>194.92</v>
      </c>
      <c r="AF850" s="6">
        <f>Presupuestos[[#This Row],[BASE]]*Presupuestos[[#This Row],[% IGV]]</f>
        <v>35.085599999999999</v>
      </c>
      <c r="AG850" s="22">
        <f>ROUND(SUM(Presupuestos[[#This Row],[BASE]:[IGV]]),2)</f>
        <v>230.01</v>
      </c>
      <c r="AH850" s="9" t="str">
        <f>IF(Presupuestos[[#This Row],[MONEDA]]="USD",VLOOKUP(Presupuestos[[#This Row],[FECHA DE EMISION]],Tipo_Cambio[],3,0),"")</f>
        <v/>
      </c>
      <c r="AI850" s="22">
        <f>IFERROR(ROUND(IF(Presupuestos[[#This Row],[MONEDA]]="PEN",Presupuestos[[#This Row],[TOTAL]],Presupuestos[[#This Row],[TOTAL]]*Presupuestos[[#This Row],[TIPO DE CAMBIO]]),2),"")</f>
        <v>230.01</v>
      </c>
      <c r="AJ850" s="5"/>
      <c r="AK850" s="33" t="s">
        <v>671</v>
      </c>
      <c r="AL850" s="5" t="s">
        <v>680</v>
      </c>
      <c r="AM850" s="23" t="s">
        <v>671</v>
      </c>
      <c r="AN850" s="23" t="s">
        <v>671</v>
      </c>
      <c r="AO850" s="7">
        <f>IFERROR(VLOOKUP("1-"&amp;Presupuestos[[#This Row],[ID DOCUMENTO]],BD_Pagos[],7,0),"")</f>
        <v>45876</v>
      </c>
      <c r="AP850" s="16" t="str">
        <f>IFERROR(VLOOKUP("1-"&amp;Presupuestos[[#This Row],[ID DOCUMENTO]],BD_Pagos[],8,0),"")</f>
        <v>B-BCP - Soles</v>
      </c>
      <c r="AQ850" s="17">
        <f>IFERROR(VLOOKUP("1-"&amp;Presupuestos[[#This Row],[ID DOCUMENTO]],BD_Pagos[],9,0),"")</f>
        <v>1053424</v>
      </c>
      <c r="AR850" s="54"/>
      <c r="AS850" s="7">
        <f>IFERROR(VLOOKUP("2-"&amp;Presupuestos[[#This Row],[ID DOCUMENTO]],BD_Pagos[],7,0),"")</f>
        <v>0</v>
      </c>
      <c r="AT850" s="16" t="str">
        <f>IFERROR(VLOOKUP("2-"&amp;Presupuestos[[#This Row],[ID DOCUMENTO]],BD_Pagos[],8,0),"")</f>
        <v/>
      </c>
      <c r="AU850" s="17">
        <f>IFERROR(VLOOKUP("2-"&amp;Presupuestos[[#This Row],[ID DOCUMENTO]],BD_Pagos[],9,0),"")</f>
        <v>0</v>
      </c>
      <c r="AV850" s="20">
        <f>IF(IFERROR(VLOOKUP("2-"&amp;Presupuestos[[#This Row],[ID DOCUMENTO]],BD_Pagos[],10,0),0)&gt;Presupuestos[[#This Row],[TOTAL SOLES]],Presupuestos[[#This Row],[TOTAL SOLES]],IFERROR(VLOOKUP("2-"&amp;Presupuestos[[#This Row],[ID DOCUMENTO]],BD_Pagos[],10,0),0))</f>
        <v>0</v>
      </c>
      <c r="AW850" s="7"/>
      <c r="AX850" s="16"/>
      <c r="AY850" s="17"/>
      <c r="AZ850" s="20"/>
      <c r="BA850" s="7"/>
      <c r="BB850" s="16"/>
      <c r="BC850" s="17"/>
      <c r="BD850" s="20"/>
      <c r="BE850" s="7">
        <f>IFERROR(VLOOKUP("5-"&amp;Presupuestos[[#This Row],[ID DOCUMENTO]],BD_Pagos[],7,0),"")</f>
        <v>0</v>
      </c>
      <c r="BF850" s="17">
        <f>IFERROR(VLOOKUP("5-"&amp;Presupuestos[[#This Row],[ID DOCUMENTO]],BD_Pagos[],9,0),"")</f>
        <v>0</v>
      </c>
      <c r="BG850" s="20">
        <f>IF(IFERROR(VLOOKUP("5-"&amp;Presupuestos[[#This Row],[ID DOCUMENTO]],BD_Pagos[],10,0),0)&gt;Presupuestos[[#This Row],[TOTAL SOLES]],Presupuestos[[#This Row],[TOTAL SOLES]],IFERROR(VLOOKUP("5-"&amp;Presupuestos[[#This Row],[ID DOCUMENTO]],BD_Pagos[],10,0),0))</f>
        <v>0</v>
      </c>
      <c r="BH850" s="7">
        <f>IFERROR(VLOOKUP("1-Detraccion"&amp;Presupuestos[[#This Row],[ID DOCUMENTO]],BD_Pagos[],2,0),"")</f>
        <v>0</v>
      </c>
      <c r="BI850" s="3" t="str">
        <f>IFERROR(VLOOKUP("1-Detraccion"&amp;Presupuestos[[#This Row],[ID DOCUMENTO]],BD_Pagos[],3,0),"")</f>
        <v/>
      </c>
      <c r="BJ850" s="3">
        <f>IFERROR(VLOOKUP("1-Detraccion"&amp;Presupuestos[[#This Row],[ID DOCUMENTO]],BD_Pagos[],4,0),"")</f>
        <v>0</v>
      </c>
      <c r="BK850" s="6">
        <f>IF(IFERROR(VLOOKUP("1-Detraccion"&amp;Presupuestos[[#This Row],[ID DOCUMENTO]],BD_Pagos[],5,0),0)&gt;Presupuestos[[#This Row],[TOTAL SOLES]],Presupuestos[[#This Row],[TOTAL SOLES]],IFERROR(VLOOKUP("1-Detraccion"&amp;Presupuestos[[#This Row],[ID DOCUMENTO]],BD_Pagos[],5,0),0))</f>
        <v>0</v>
      </c>
      <c r="BL850" s="6">
        <f>IF(IFERROR(VLOOKUP("1-Detraccion"&amp;Presupuestos[[#This Row],[ID DOCUMENTO]],BD_Pagos[],6,0),0)&gt;Presupuestos[[#This Row],[TOTAL SOLES]],Presupuestos[[#This Row],[TOTAL SOLES]],IFERROR(VLOOKUP("1-Detraccion"&amp;Presupuestos[[#This Row],[ID DOCUMENTO]],BD_Pagos[],6,0),0))</f>
        <v>0</v>
      </c>
      <c r="BM850" s="37"/>
      <c r="BN850" s="3"/>
      <c r="BO850" s="3"/>
      <c r="BP850" s="6"/>
      <c r="BQ85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230.01</v>
      </c>
      <c r="BR850" s="23" t="str">
        <f>IF(Presupuestos[[#This Row],[SALDO ME-MN]]&gt;0,"PENDIENTE","CANCELADO")</f>
        <v>PENDIENTE</v>
      </c>
      <c r="BS850" s="23" t="str">
        <f>IF(COUNTIFS($U$4:$U849,Presupuestos[[#This Row],[ID DOCUMENTO]])&gt;=1,IF(B849=Presupuestos[[#This Row],[ID]],"OK","DOC. DUPLICADO"),"OK")</f>
        <v>OK</v>
      </c>
    </row>
    <row r="851" spans="2:71" ht="24" x14ac:dyDescent="0.25">
      <c r="B851" s="34">
        <f>IF(Presupuestos[[#This Row],[ID DOCUMENTO]]=U850,B850,IF(B850="ID",1,B850+1))</f>
        <v>812</v>
      </c>
      <c r="C851" s="2">
        <v>45876</v>
      </c>
      <c r="D851" s="2">
        <v>45876</v>
      </c>
      <c r="E851" s="3" t="s">
        <v>1047</v>
      </c>
      <c r="F851" s="25" t="s">
        <v>35</v>
      </c>
      <c r="G851" s="25" t="s">
        <v>196</v>
      </c>
      <c r="H851" s="25" t="s">
        <v>224</v>
      </c>
      <c r="I851" s="36" t="str">
        <f>IFERROR(VLOOKUP(Presupuestos[[#This Row],[AREA]]&amp;Presupuestos[[#This Row],[CONCEPTO]]&amp;Presupuestos[[#This Row],[DESCRIPCION]],Tabla28[[Columna1]:[CÓDIGO NUEVO]],2,0),"")</f>
        <v>P0301003</v>
      </c>
      <c r="J851" s="3" t="s">
        <v>666</v>
      </c>
      <c r="K851" s="3" t="s">
        <v>666</v>
      </c>
      <c r="L851" s="3" t="s">
        <v>666</v>
      </c>
      <c r="M851" s="31" t="s">
        <v>1051</v>
      </c>
      <c r="N851" s="3" t="s">
        <v>61</v>
      </c>
      <c r="O851" s="3" t="s">
        <v>315</v>
      </c>
      <c r="P851" s="3" t="s">
        <v>122</v>
      </c>
      <c r="Q851" s="3" t="str">
        <f>IFERROR(VLOOKUP(Presupuestos[[#This Row],[CLASIFICACIÓN (N)]],Tabla17[],2,0),"")</f>
        <v>Costos de ventas</v>
      </c>
      <c r="R851" s="3" t="str">
        <f>IFERROR(VLOOKUP(Presupuestos[[#This Row],[CLASIFICACIÓN (N)]],Tabla17[],3,0),"")</f>
        <v>Operativo</v>
      </c>
      <c r="S851" s="3" t="s">
        <v>34</v>
      </c>
      <c r="T851" s="3" t="str">
        <f>IFERROR(VLOOKUP(Presupuestos[[#This Row],[ALMACEN]],Tabla5[],2,0),"")</f>
        <v>Arequipa</v>
      </c>
      <c r="U851" s="19" t="str">
        <f>IFERROR(VLOOKUP(Presupuestos[[#This Row],[TIPO DE DOCUMENTO]],Tipo_Documento[],2,0)&amp;Presupuestos[[#This Row],[SERIE]]&amp;Presupuestos[[#This Row],[NUMERO]]&amp;Presupuestos[[#This Row],[RUC]],"")</f>
        <v>01F1361120720602978274</v>
      </c>
      <c r="V851" s="3" t="s">
        <v>120</v>
      </c>
      <c r="W851" s="7">
        <v>45876</v>
      </c>
      <c r="X851" s="7">
        <v>45876</v>
      </c>
      <c r="Y851" s="3" t="s">
        <v>1052</v>
      </c>
      <c r="Z851" s="3">
        <v>11207</v>
      </c>
      <c r="AA851" s="3">
        <f>IFERROR(VLOOKUP(Presupuestos[[#This Row],[RAZON SOCIAL]],CHOOSE({1,2},Clientes_Proveedores[Razon Social],Clientes_Proveedores[Ruc / Dni]),2,0),"-")</f>
        <v>20602978274</v>
      </c>
      <c r="AB851" s="31" t="s">
        <v>1050</v>
      </c>
      <c r="AC851" s="3" t="s">
        <v>670</v>
      </c>
      <c r="AD851" s="5">
        <v>0.18</v>
      </c>
      <c r="AE851" s="6">
        <v>222.80500000000001</v>
      </c>
      <c r="AF851" s="6">
        <f>Presupuestos[[#This Row],[BASE]]*Presupuestos[[#This Row],[% IGV]]</f>
        <v>40.104900000000001</v>
      </c>
      <c r="AG851" s="22">
        <f>ROUND(SUM(Presupuestos[[#This Row],[BASE]:[IGV]]),2)</f>
        <v>262.91000000000003</v>
      </c>
      <c r="AH851" s="9" t="str">
        <f>IF(Presupuestos[[#This Row],[MONEDA]]="USD",VLOOKUP(Presupuestos[[#This Row],[FECHA DE EMISION]],Tipo_Cambio[],3,0),"")</f>
        <v/>
      </c>
      <c r="AI851" s="22">
        <f>IFERROR(ROUND(IF(Presupuestos[[#This Row],[MONEDA]]="PEN",Presupuestos[[#This Row],[TOTAL]],Presupuestos[[#This Row],[TOTAL]]*Presupuestos[[#This Row],[TIPO DE CAMBIO]]),2),"")</f>
        <v>262.91000000000003</v>
      </c>
      <c r="AJ851" s="5"/>
      <c r="AK851" s="33" t="s">
        <v>671</v>
      </c>
      <c r="AL851" s="5" t="s">
        <v>680</v>
      </c>
      <c r="AM851" s="23" t="s">
        <v>671</v>
      </c>
      <c r="AN851" s="23" t="s">
        <v>671</v>
      </c>
      <c r="AO851" s="7">
        <f>IFERROR(VLOOKUP("1-"&amp;Presupuestos[[#This Row],[ID DOCUMENTO]],BD_Pagos[],7,0),"")</f>
        <v>45876</v>
      </c>
      <c r="AP851" s="16" t="str">
        <f>IFERROR(VLOOKUP("1-"&amp;Presupuestos[[#This Row],[ID DOCUMENTO]],BD_Pagos[],8,0),"")</f>
        <v>B-BCP - Soles</v>
      </c>
      <c r="AQ851" s="17">
        <f>IFERROR(VLOOKUP("1-"&amp;Presupuestos[[#This Row],[ID DOCUMENTO]],BD_Pagos[],9,0),"")</f>
        <v>1053932</v>
      </c>
      <c r="AR851" s="54"/>
      <c r="AS851" s="7">
        <f>IFERROR(VLOOKUP("2-"&amp;Presupuestos[[#This Row],[ID DOCUMENTO]],BD_Pagos[],7,0),"")</f>
        <v>0</v>
      </c>
      <c r="AT851" s="16" t="str">
        <f>IFERROR(VLOOKUP("2-"&amp;Presupuestos[[#This Row],[ID DOCUMENTO]],BD_Pagos[],8,0),"")</f>
        <v/>
      </c>
      <c r="AU851" s="17">
        <f>IFERROR(VLOOKUP("2-"&amp;Presupuestos[[#This Row],[ID DOCUMENTO]],BD_Pagos[],9,0),"")</f>
        <v>0</v>
      </c>
      <c r="AV851" s="20">
        <f>IF(IFERROR(VLOOKUP("2-"&amp;Presupuestos[[#This Row],[ID DOCUMENTO]],BD_Pagos[],10,0),0)&gt;Presupuestos[[#This Row],[TOTAL SOLES]],Presupuestos[[#This Row],[TOTAL SOLES]],IFERROR(VLOOKUP("2-"&amp;Presupuestos[[#This Row],[ID DOCUMENTO]],BD_Pagos[],10,0),0))</f>
        <v>0</v>
      </c>
      <c r="AW851" s="7"/>
      <c r="AX851" s="16"/>
      <c r="AY851" s="17"/>
      <c r="AZ851" s="20"/>
      <c r="BA851" s="7"/>
      <c r="BB851" s="16"/>
      <c r="BC851" s="17"/>
      <c r="BD851" s="20"/>
      <c r="BE851" s="7">
        <f>IFERROR(VLOOKUP("5-"&amp;Presupuestos[[#This Row],[ID DOCUMENTO]],BD_Pagos[],7,0),"")</f>
        <v>0</v>
      </c>
      <c r="BF851" s="17">
        <f>IFERROR(VLOOKUP("5-"&amp;Presupuestos[[#This Row],[ID DOCUMENTO]],BD_Pagos[],9,0),"")</f>
        <v>0</v>
      </c>
      <c r="BG851" s="20">
        <f>IF(IFERROR(VLOOKUP("5-"&amp;Presupuestos[[#This Row],[ID DOCUMENTO]],BD_Pagos[],10,0),0)&gt;Presupuestos[[#This Row],[TOTAL SOLES]],Presupuestos[[#This Row],[TOTAL SOLES]],IFERROR(VLOOKUP("5-"&amp;Presupuestos[[#This Row],[ID DOCUMENTO]],BD_Pagos[],10,0),0))</f>
        <v>0</v>
      </c>
      <c r="BH851" s="7">
        <f>IFERROR(VLOOKUP("1-Detraccion"&amp;Presupuestos[[#This Row],[ID DOCUMENTO]],BD_Pagos[],2,0),"")</f>
        <v>0</v>
      </c>
      <c r="BI851" s="3" t="str">
        <f>IFERROR(VLOOKUP("1-Detraccion"&amp;Presupuestos[[#This Row],[ID DOCUMENTO]],BD_Pagos[],3,0),"")</f>
        <v/>
      </c>
      <c r="BJ851" s="3">
        <f>IFERROR(VLOOKUP("1-Detraccion"&amp;Presupuestos[[#This Row],[ID DOCUMENTO]],BD_Pagos[],4,0),"")</f>
        <v>0</v>
      </c>
      <c r="BK851" s="6">
        <f>IF(IFERROR(VLOOKUP("1-Detraccion"&amp;Presupuestos[[#This Row],[ID DOCUMENTO]],BD_Pagos[],5,0),0)&gt;Presupuestos[[#This Row],[TOTAL SOLES]],Presupuestos[[#This Row],[TOTAL SOLES]],IFERROR(VLOOKUP("1-Detraccion"&amp;Presupuestos[[#This Row],[ID DOCUMENTO]],BD_Pagos[],5,0),0))</f>
        <v>0</v>
      </c>
      <c r="BL851" s="6">
        <f>IF(IFERROR(VLOOKUP("1-Detraccion"&amp;Presupuestos[[#This Row],[ID DOCUMENTO]],BD_Pagos[],6,0),0)&gt;Presupuestos[[#This Row],[TOTAL SOLES]],Presupuestos[[#This Row],[TOTAL SOLES]],IFERROR(VLOOKUP("1-Detraccion"&amp;Presupuestos[[#This Row],[ID DOCUMENTO]],BD_Pagos[],6,0),0))</f>
        <v>0</v>
      </c>
      <c r="BM851" s="37"/>
      <c r="BN851" s="3"/>
      <c r="BO851" s="3"/>
      <c r="BP851" s="6"/>
      <c r="BQ85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262.91000000000003</v>
      </c>
      <c r="BR851" s="23" t="str">
        <f>IF(Presupuestos[[#This Row],[SALDO ME-MN]]&gt;0,"PENDIENTE","CANCELADO")</f>
        <v>PENDIENTE</v>
      </c>
      <c r="BS851" s="23" t="str">
        <f>IF(COUNTIFS($U$4:$U850,Presupuestos[[#This Row],[ID DOCUMENTO]])&gt;=1,IF(B850=Presupuestos[[#This Row],[ID]],"OK","DOC. DUPLICADO"),"OK")</f>
        <v>OK</v>
      </c>
    </row>
    <row r="852" spans="2:71" ht="24" x14ac:dyDescent="0.25">
      <c r="B852" s="34">
        <f>IF(Presupuestos[[#This Row],[ID DOCUMENTO]]=U851,B851,IF(B851="ID",1,B851+1))</f>
        <v>813</v>
      </c>
      <c r="C852" s="2">
        <v>45884</v>
      </c>
      <c r="D852" s="2">
        <v>45884</v>
      </c>
      <c r="E852" s="3" t="s">
        <v>665</v>
      </c>
      <c r="F852" s="25" t="s">
        <v>35</v>
      </c>
      <c r="G852" s="25" t="s">
        <v>196</v>
      </c>
      <c r="H852" s="25" t="s">
        <v>197</v>
      </c>
      <c r="I852" s="36" t="str">
        <f>IFERROR(VLOOKUP(Presupuestos[[#This Row],[AREA]]&amp;Presupuestos[[#This Row],[CONCEPTO]]&amp;Presupuestos[[#This Row],[DESCRIPCION]],Tabla28[[Columna1]:[CÓDIGO NUEVO]],2,0),"")</f>
        <v>P0301001</v>
      </c>
      <c r="J852" s="3" t="s">
        <v>666</v>
      </c>
      <c r="K852" s="3" t="s">
        <v>666</v>
      </c>
      <c r="L852" s="3" t="s">
        <v>666</v>
      </c>
      <c r="M852" s="31" t="s">
        <v>1330</v>
      </c>
      <c r="N852" s="3" t="s">
        <v>40</v>
      </c>
      <c r="O852" s="3" t="s">
        <v>315</v>
      </c>
      <c r="P852" s="3" t="s">
        <v>142</v>
      </c>
      <c r="Q852" s="3" t="str">
        <f>IFERROR(VLOOKUP(Presupuestos[[#This Row],[CLASIFICACIÓN (N)]],Tabla17[],2,0),"")</f>
        <v>Gastos no operativos</v>
      </c>
      <c r="R852" s="3" t="str">
        <f>IFERROR(VLOOKUP(Presupuestos[[#This Row],[CLASIFICACIÓN (N)]],Tabla17[],3,0),"")</f>
        <v>Operativo</v>
      </c>
      <c r="S852" s="3" t="s">
        <v>16</v>
      </c>
      <c r="T852" s="3" t="str">
        <f>IFERROR(VLOOKUP(Presupuestos[[#This Row],[ALMACEN]],Tabla5[],2,0),"")</f>
        <v>Arequipa</v>
      </c>
      <c r="U852" s="19" t="str">
        <f>IFERROR(VLOOKUP(Presupuestos[[#This Row],[TIPO DE DOCUMENTO]],Tipo_Documento[],2,0)&amp;Presupuestos[[#This Row],[SERIE]]&amp;Presupuestos[[#This Row],[NUMERO]]&amp;Presupuestos[[#This Row],[RUC]],"")</f>
        <v>01F86517819320127765279</v>
      </c>
      <c r="V852" s="3" t="s">
        <v>120</v>
      </c>
      <c r="W852" s="7">
        <v>45884</v>
      </c>
      <c r="X852" s="7">
        <v>45891</v>
      </c>
      <c r="Y852" s="3" t="s">
        <v>1335</v>
      </c>
      <c r="Z852" s="3">
        <v>178193</v>
      </c>
      <c r="AA852" s="3">
        <f>IFERROR(VLOOKUP(Presupuestos[[#This Row],[RAZON SOCIAL]],CHOOSE({1,2},Clientes_Proveedores[Razon Social],Clientes_Proveedores[Ruc / Dni]),2,0),"-")</f>
        <v>20127765279</v>
      </c>
      <c r="AB852" s="31" t="s">
        <v>1332</v>
      </c>
      <c r="AC852" s="3" t="s">
        <v>670</v>
      </c>
      <c r="AD852" s="5">
        <v>0.18</v>
      </c>
      <c r="AE852" s="6">
        <v>380.09</v>
      </c>
      <c r="AF852" s="6">
        <f>Presupuestos[[#This Row],[BASE]]*Presupuestos[[#This Row],[% IGV]]</f>
        <v>68.416199999999989</v>
      </c>
      <c r="AG852" s="22">
        <f>ROUND(SUM(Presupuestos[[#This Row],[BASE]:[IGV]]),2)</f>
        <v>448.51</v>
      </c>
      <c r="AH852" s="9" t="str">
        <f>IF(Presupuestos[[#This Row],[MONEDA]]="USD",VLOOKUP(Presupuestos[[#This Row],[FECHA DE EMISION]],Tipo_Cambio[],3,0),"")</f>
        <v/>
      </c>
      <c r="AI852" s="22">
        <f>IFERROR(ROUND(IF(Presupuestos[[#This Row],[MONEDA]]="PEN",Presupuestos[[#This Row],[TOTAL]],Presupuestos[[#This Row],[TOTAL]]*Presupuestos[[#This Row],[TIPO DE CAMBIO]]),2),"")</f>
        <v>448.51</v>
      </c>
      <c r="AJ852" s="5"/>
      <c r="AK852" s="33" t="s">
        <v>671</v>
      </c>
      <c r="AL852" s="5" t="s">
        <v>680</v>
      </c>
      <c r="AM852" s="23" t="s">
        <v>671</v>
      </c>
      <c r="AN852" s="23" t="s">
        <v>671</v>
      </c>
      <c r="AO852" s="7">
        <f>IFERROR(VLOOKUP("1-"&amp;Presupuestos[[#This Row],[ID DOCUMENTO]],BD_Pagos[],7,0),"")</f>
        <v>45891</v>
      </c>
      <c r="AP852" s="16" t="str">
        <f>IFERROR(VLOOKUP("1-"&amp;Presupuestos[[#This Row],[ID DOCUMENTO]],BD_Pagos[],8,0),"")</f>
        <v>B-BCP - Soles</v>
      </c>
      <c r="AQ852" s="17">
        <f>IFERROR(VLOOKUP("1-"&amp;Presupuestos[[#This Row],[ID DOCUMENTO]],BD_Pagos[],9,0),"")</f>
        <v>238054</v>
      </c>
      <c r="AR852" s="54"/>
      <c r="AS852" s="7">
        <f>IFERROR(VLOOKUP("2-"&amp;Presupuestos[[#This Row],[ID DOCUMENTO]],BD_Pagos[],7,0),"")</f>
        <v>0</v>
      </c>
      <c r="AT852" s="16" t="str">
        <f>IFERROR(VLOOKUP("2-"&amp;Presupuestos[[#This Row],[ID DOCUMENTO]],BD_Pagos[],8,0),"")</f>
        <v/>
      </c>
      <c r="AU852" s="17">
        <f>IFERROR(VLOOKUP("2-"&amp;Presupuestos[[#This Row],[ID DOCUMENTO]],BD_Pagos[],9,0),"")</f>
        <v>0</v>
      </c>
      <c r="AV852" s="20">
        <f>IF(IFERROR(VLOOKUP("2-"&amp;Presupuestos[[#This Row],[ID DOCUMENTO]],BD_Pagos[],10,0),0)&gt;Presupuestos[[#This Row],[TOTAL SOLES]],Presupuestos[[#This Row],[TOTAL SOLES]],IFERROR(VLOOKUP("2-"&amp;Presupuestos[[#This Row],[ID DOCUMENTO]],BD_Pagos[],10,0),0))</f>
        <v>0</v>
      </c>
      <c r="AW852" s="7"/>
      <c r="AX852" s="16"/>
      <c r="AY852" s="17"/>
      <c r="AZ852" s="20"/>
      <c r="BA852" s="7"/>
      <c r="BB852" s="16"/>
      <c r="BC852" s="17"/>
      <c r="BD852" s="20"/>
      <c r="BE852" s="7">
        <f>IFERROR(VLOOKUP("5-"&amp;Presupuestos[[#This Row],[ID DOCUMENTO]],BD_Pagos[],7,0),"")</f>
        <v>0</v>
      </c>
      <c r="BF852" s="17">
        <f>IFERROR(VLOOKUP("5-"&amp;Presupuestos[[#This Row],[ID DOCUMENTO]],BD_Pagos[],9,0),"")</f>
        <v>0</v>
      </c>
      <c r="BG852" s="20">
        <f>IF(IFERROR(VLOOKUP("5-"&amp;Presupuestos[[#This Row],[ID DOCUMENTO]],BD_Pagos[],10,0),0)&gt;Presupuestos[[#This Row],[TOTAL SOLES]],Presupuestos[[#This Row],[TOTAL SOLES]],IFERROR(VLOOKUP("5-"&amp;Presupuestos[[#This Row],[ID DOCUMENTO]],BD_Pagos[],10,0),0))</f>
        <v>0</v>
      </c>
      <c r="BH852" s="7">
        <f>IFERROR(VLOOKUP("1-Detraccion"&amp;Presupuestos[[#This Row],[ID DOCUMENTO]],BD_Pagos[],2,0),"")</f>
        <v>0</v>
      </c>
      <c r="BI852" s="3" t="str">
        <f>IFERROR(VLOOKUP("1-Detraccion"&amp;Presupuestos[[#This Row],[ID DOCUMENTO]],BD_Pagos[],3,0),"")</f>
        <v/>
      </c>
      <c r="BJ852" s="3">
        <f>IFERROR(VLOOKUP("1-Detraccion"&amp;Presupuestos[[#This Row],[ID DOCUMENTO]],BD_Pagos[],4,0),"")</f>
        <v>0</v>
      </c>
      <c r="BK852" s="6">
        <f>IF(IFERROR(VLOOKUP("1-Detraccion"&amp;Presupuestos[[#This Row],[ID DOCUMENTO]],BD_Pagos[],5,0),0)&gt;Presupuestos[[#This Row],[TOTAL SOLES]],Presupuestos[[#This Row],[TOTAL SOLES]],IFERROR(VLOOKUP("1-Detraccion"&amp;Presupuestos[[#This Row],[ID DOCUMENTO]],BD_Pagos[],5,0),0))</f>
        <v>0</v>
      </c>
      <c r="BL852" s="6">
        <f>IF(IFERROR(VLOOKUP("1-Detraccion"&amp;Presupuestos[[#This Row],[ID DOCUMENTO]],BD_Pagos[],6,0),0)&gt;Presupuestos[[#This Row],[TOTAL SOLES]],Presupuestos[[#This Row],[TOTAL SOLES]],IFERROR(VLOOKUP("1-Detraccion"&amp;Presupuestos[[#This Row],[ID DOCUMENTO]],BD_Pagos[],6,0),0))</f>
        <v>0</v>
      </c>
      <c r="BM852" s="37"/>
      <c r="BN852" s="3"/>
      <c r="BO852" s="3"/>
      <c r="BP852" s="6"/>
      <c r="BQ85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448.51</v>
      </c>
      <c r="BR852" s="23" t="str">
        <f>IF(Presupuestos[[#This Row],[SALDO ME-MN]]&gt;0,"PENDIENTE","CANCELADO")</f>
        <v>PENDIENTE</v>
      </c>
      <c r="BS852" s="23" t="str">
        <f>IF(COUNTIFS($U$4:$U851,Presupuestos[[#This Row],[ID DOCUMENTO]])&gt;=1,IF(B851=Presupuestos[[#This Row],[ID]],"OK","DOC. DUPLICADO"),"OK")</f>
        <v>OK</v>
      </c>
    </row>
    <row r="853" spans="2:71" ht="24" x14ac:dyDescent="0.25">
      <c r="B853" s="34">
        <f>IF(Presupuestos[[#This Row],[ID DOCUMENTO]]=U852,B852,IF(B852="ID",1,B852+1))</f>
        <v>813</v>
      </c>
      <c r="C853" s="2">
        <v>45884</v>
      </c>
      <c r="D853" s="2">
        <v>45884</v>
      </c>
      <c r="E853" s="3" t="s">
        <v>665</v>
      </c>
      <c r="F853" s="25" t="s">
        <v>35</v>
      </c>
      <c r="G853" s="25" t="s">
        <v>196</v>
      </c>
      <c r="H853" s="25" t="s">
        <v>197</v>
      </c>
      <c r="I853" s="36" t="str">
        <f>IFERROR(VLOOKUP(Presupuestos[[#This Row],[AREA]]&amp;Presupuestos[[#This Row],[CONCEPTO]]&amp;Presupuestos[[#This Row],[DESCRIPCION]],Tabla28[[Columna1]:[CÓDIGO NUEVO]],2,0),"")</f>
        <v>P0301001</v>
      </c>
      <c r="J853" s="3" t="s">
        <v>666</v>
      </c>
      <c r="K853" s="3" t="s">
        <v>666</v>
      </c>
      <c r="L853" s="3" t="s">
        <v>666</v>
      </c>
      <c r="M853" s="31" t="s">
        <v>1330</v>
      </c>
      <c r="N853" s="3" t="s">
        <v>33</v>
      </c>
      <c r="O853" s="3" t="s">
        <v>315</v>
      </c>
      <c r="P853" s="3" t="s">
        <v>142</v>
      </c>
      <c r="Q853" s="3" t="str">
        <f>IFERROR(VLOOKUP(Presupuestos[[#This Row],[CLASIFICACIÓN (N)]],Tabla17[],2,0),"")</f>
        <v>Gastos no operativos</v>
      </c>
      <c r="R853" s="3" t="str">
        <f>IFERROR(VLOOKUP(Presupuestos[[#This Row],[CLASIFICACIÓN (N)]],Tabla17[],3,0),"")</f>
        <v>Operativo</v>
      </c>
      <c r="S853" s="3" t="s">
        <v>16</v>
      </c>
      <c r="T853" s="3" t="str">
        <f>IFERROR(VLOOKUP(Presupuestos[[#This Row],[ALMACEN]],Tabla5[],2,0),"")</f>
        <v>Arequipa</v>
      </c>
      <c r="U853" s="19" t="str">
        <f>IFERROR(VLOOKUP(Presupuestos[[#This Row],[TIPO DE DOCUMENTO]],Tipo_Documento[],2,0)&amp;Presupuestos[[#This Row],[SERIE]]&amp;Presupuestos[[#This Row],[NUMERO]]&amp;Presupuestos[[#This Row],[RUC]],"")</f>
        <v>01F86517819320127765279</v>
      </c>
      <c r="V853" s="3" t="s">
        <v>120</v>
      </c>
      <c r="W853" s="7">
        <v>45884</v>
      </c>
      <c r="X853" s="7">
        <v>45891</v>
      </c>
      <c r="Y853" s="3" t="s">
        <v>1335</v>
      </c>
      <c r="Z853" s="3">
        <v>178193</v>
      </c>
      <c r="AA853" s="3">
        <f>IFERROR(VLOOKUP(Presupuestos[[#This Row],[RAZON SOCIAL]],CHOOSE({1,2},Clientes_Proveedores[Razon Social],Clientes_Proveedores[Ruc / Dni]),2,0),"-")</f>
        <v>20127765279</v>
      </c>
      <c r="AB853" s="31" t="s">
        <v>1332</v>
      </c>
      <c r="AC853" s="3" t="s">
        <v>670</v>
      </c>
      <c r="AD853" s="5">
        <v>0.18</v>
      </c>
      <c r="AE853" s="6">
        <v>663.78</v>
      </c>
      <c r="AF853" s="6">
        <f>Presupuestos[[#This Row],[BASE]]*Presupuestos[[#This Row],[% IGV]]</f>
        <v>119.48039999999999</v>
      </c>
      <c r="AG853" s="22">
        <f>ROUND(SUM(Presupuestos[[#This Row],[BASE]:[IGV]]),2)</f>
        <v>783.26</v>
      </c>
      <c r="AH853" s="9" t="str">
        <f>IF(Presupuestos[[#This Row],[MONEDA]]="USD",VLOOKUP(Presupuestos[[#This Row],[FECHA DE EMISION]],Tipo_Cambio[],3,0),"")</f>
        <v/>
      </c>
      <c r="AI853" s="22">
        <f>IFERROR(ROUND(IF(Presupuestos[[#This Row],[MONEDA]]="PEN",Presupuestos[[#This Row],[TOTAL]],Presupuestos[[#This Row],[TOTAL]]*Presupuestos[[#This Row],[TIPO DE CAMBIO]]),2),"")</f>
        <v>783.26</v>
      </c>
      <c r="AJ853" s="5"/>
      <c r="AK853" s="33" t="s">
        <v>671</v>
      </c>
      <c r="AL853" s="5" t="s">
        <v>680</v>
      </c>
      <c r="AM853" s="23" t="s">
        <v>671</v>
      </c>
      <c r="AN853" s="23" t="s">
        <v>671</v>
      </c>
      <c r="AO853" s="7">
        <f>IFERROR(VLOOKUP("1-"&amp;Presupuestos[[#This Row],[ID DOCUMENTO]],BD_Pagos[],7,0),"")</f>
        <v>45891</v>
      </c>
      <c r="AP853" s="16" t="str">
        <f>IFERROR(VLOOKUP("1-"&amp;Presupuestos[[#This Row],[ID DOCUMENTO]],BD_Pagos[],8,0),"")</f>
        <v>B-BCP - Soles</v>
      </c>
      <c r="AQ853" s="17">
        <f>IFERROR(VLOOKUP("1-"&amp;Presupuestos[[#This Row],[ID DOCUMENTO]],BD_Pagos[],9,0),"")</f>
        <v>238054</v>
      </c>
      <c r="AR853" s="54"/>
      <c r="AS853" s="7">
        <f>IFERROR(VLOOKUP("2-"&amp;Presupuestos[[#This Row],[ID DOCUMENTO]],BD_Pagos[],7,0),"")</f>
        <v>0</v>
      </c>
      <c r="AT853" s="16" t="str">
        <f>IFERROR(VLOOKUP("2-"&amp;Presupuestos[[#This Row],[ID DOCUMENTO]],BD_Pagos[],8,0),"")</f>
        <v/>
      </c>
      <c r="AU853" s="17">
        <f>IFERROR(VLOOKUP("2-"&amp;Presupuestos[[#This Row],[ID DOCUMENTO]],BD_Pagos[],9,0),"")</f>
        <v>0</v>
      </c>
      <c r="AV853" s="20">
        <f>IF(IFERROR(VLOOKUP("2-"&amp;Presupuestos[[#This Row],[ID DOCUMENTO]],BD_Pagos[],10,0),0)&gt;Presupuestos[[#This Row],[TOTAL SOLES]],Presupuestos[[#This Row],[TOTAL SOLES]],IFERROR(VLOOKUP("2-"&amp;Presupuestos[[#This Row],[ID DOCUMENTO]],BD_Pagos[],10,0),0))</f>
        <v>0</v>
      </c>
      <c r="AW853" s="7"/>
      <c r="AX853" s="16"/>
      <c r="AY853" s="17"/>
      <c r="AZ853" s="20"/>
      <c r="BA853" s="7"/>
      <c r="BB853" s="16"/>
      <c r="BC853" s="17"/>
      <c r="BD853" s="20"/>
      <c r="BE853" s="7">
        <f>IFERROR(VLOOKUP("5-"&amp;Presupuestos[[#This Row],[ID DOCUMENTO]],BD_Pagos[],7,0),"")</f>
        <v>0</v>
      </c>
      <c r="BF853" s="17">
        <f>IFERROR(VLOOKUP("5-"&amp;Presupuestos[[#This Row],[ID DOCUMENTO]],BD_Pagos[],9,0),"")</f>
        <v>0</v>
      </c>
      <c r="BG853" s="20">
        <f>IF(IFERROR(VLOOKUP("5-"&amp;Presupuestos[[#This Row],[ID DOCUMENTO]],BD_Pagos[],10,0),0)&gt;Presupuestos[[#This Row],[TOTAL SOLES]],Presupuestos[[#This Row],[TOTAL SOLES]],IFERROR(VLOOKUP("5-"&amp;Presupuestos[[#This Row],[ID DOCUMENTO]],BD_Pagos[],10,0),0))</f>
        <v>0</v>
      </c>
      <c r="BH853" s="7">
        <f>IFERROR(VLOOKUP("1-Detraccion"&amp;Presupuestos[[#This Row],[ID DOCUMENTO]],BD_Pagos[],2,0),"")</f>
        <v>0</v>
      </c>
      <c r="BI853" s="3" t="str">
        <f>IFERROR(VLOOKUP("1-Detraccion"&amp;Presupuestos[[#This Row],[ID DOCUMENTO]],BD_Pagos[],3,0),"")</f>
        <v/>
      </c>
      <c r="BJ853" s="3">
        <f>IFERROR(VLOOKUP("1-Detraccion"&amp;Presupuestos[[#This Row],[ID DOCUMENTO]],BD_Pagos[],4,0),"")</f>
        <v>0</v>
      </c>
      <c r="BK853" s="6">
        <f>IF(IFERROR(VLOOKUP("1-Detraccion"&amp;Presupuestos[[#This Row],[ID DOCUMENTO]],BD_Pagos[],5,0),0)&gt;Presupuestos[[#This Row],[TOTAL SOLES]],Presupuestos[[#This Row],[TOTAL SOLES]],IFERROR(VLOOKUP("1-Detraccion"&amp;Presupuestos[[#This Row],[ID DOCUMENTO]],BD_Pagos[],5,0),0))</f>
        <v>0</v>
      </c>
      <c r="BL853" s="6">
        <f>IF(IFERROR(VLOOKUP("1-Detraccion"&amp;Presupuestos[[#This Row],[ID DOCUMENTO]],BD_Pagos[],6,0),0)&gt;Presupuestos[[#This Row],[TOTAL SOLES]],Presupuestos[[#This Row],[TOTAL SOLES]],IFERROR(VLOOKUP("1-Detraccion"&amp;Presupuestos[[#This Row],[ID DOCUMENTO]],BD_Pagos[],6,0),0))</f>
        <v>0</v>
      </c>
      <c r="BM853" s="37"/>
      <c r="BN853" s="3"/>
      <c r="BO853" s="3"/>
      <c r="BP853" s="6"/>
      <c r="BQ85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783.26</v>
      </c>
      <c r="BR853" s="23" t="str">
        <f>IF(Presupuestos[[#This Row],[SALDO ME-MN]]&gt;0,"PENDIENTE","CANCELADO")</f>
        <v>PENDIENTE</v>
      </c>
      <c r="BS853" s="23" t="str">
        <f>IF(COUNTIFS($U$4:$U852,Presupuestos[[#This Row],[ID DOCUMENTO]])&gt;=1,IF(B852=Presupuestos[[#This Row],[ID]],"OK","DOC. DUPLICADO"),"OK")</f>
        <v>OK</v>
      </c>
    </row>
    <row r="854" spans="2:71" ht="24" x14ac:dyDescent="0.25">
      <c r="B854" s="34">
        <f>IF(Presupuestos[[#This Row],[ID DOCUMENTO]]=U853,B853,IF(B853="ID",1,B853+1))</f>
        <v>814</v>
      </c>
      <c r="C854" s="2">
        <v>45877</v>
      </c>
      <c r="D854" s="2">
        <v>45884</v>
      </c>
      <c r="E854" s="3" t="s">
        <v>665</v>
      </c>
      <c r="F854" s="25" t="s">
        <v>35</v>
      </c>
      <c r="G854" s="25" t="s">
        <v>196</v>
      </c>
      <c r="H854" s="25" t="s">
        <v>197</v>
      </c>
      <c r="I854" s="36" t="str">
        <f>IFERROR(VLOOKUP(Presupuestos[[#This Row],[AREA]]&amp;Presupuestos[[#This Row],[CONCEPTO]]&amp;Presupuestos[[#This Row],[DESCRIPCION]],Tabla28[[Columna1]:[CÓDIGO NUEVO]],2,0),"")</f>
        <v>P0301001</v>
      </c>
      <c r="J854" s="3" t="s">
        <v>666</v>
      </c>
      <c r="K854" s="3" t="s">
        <v>666</v>
      </c>
      <c r="L854" s="3" t="s">
        <v>666</v>
      </c>
      <c r="M854" s="31" t="s">
        <v>1330</v>
      </c>
      <c r="N854" s="3" t="s">
        <v>40</v>
      </c>
      <c r="O854" s="3" t="s">
        <v>315</v>
      </c>
      <c r="P854" s="3" t="s">
        <v>142</v>
      </c>
      <c r="Q854" s="3" t="str">
        <f>IFERROR(VLOOKUP(Presupuestos[[#This Row],[CLASIFICACIÓN (N)]],Tabla17[],2,0),"")</f>
        <v>Gastos no operativos</v>
      </c>
      <c r="R854" s="3" t="str">
        <f>IFERROR(VLOOKUP(Presupuestos[[#This Row],[CLASIFICACIÓN (N)]],Tabla17[],3,0),"")</f>
        <v>Operativo</v>
      </c>
      <c r="S854" s="3" t="s">
        <v>16</v>
      </c>
      <c r="T854" s="3" t="str">
        <f>IFERROR(VLOOKUP(Presupuestos[[#This Row],[ALMACEN]],Tabla5[],2,0),"")</f>
        <v>Arequipa</v>
      </c>
      <c r="U854" s="19" t="str">
        <f>IFERROR(VLOOKUP(Presupuestos[[#This Row],[TIPO DE DOCUMENTO]],Tipo_Documento[],2,0)&amp;Presupuestos[[#This Row],[SERIE]]&amp;Presupuestos[[#This Row],[NUMERO]]&amp;Presupuestos[[#This Row],[RUC]],"")</f>
        <v>01F86517726620127765279</v>
      </c>
      <c r="V854" s="3" t="s">
        <v>120</v>
      </c>
      <c r="W854" s="7">
        <v>45877</v>
      </c>
      <c r="X854" s="7">
        <v>45884</v>
      </c>
      <c r="Y854" s="3" t="s">
        <v>1335</v>
      </c>
      <c r="Z854" s="3">
        <v>177266</v>
      </c>
      <c r="AA854" s="3">
        <f>IFERROR(VLOOKUP(Presupuestos[[#This Row],[RAZON SOCIAL]],CHOOSE({1,2},Clientes_Proveedores[Razon Social],Clientes_Proveedores[Ruc / Dni]),2,0),"-")</f>
        <v>20127765279</v>
      </c>
      <c r="AB854" s="31" t="s">
        <v>1332</v>
      </c>
      <c r="AC854" s="3" t="s">
        <v>670</v>
      </c>
      <c r="AD854" s="5">
        <v>0.18</v>
      </c>
      <c r="AE854" s="6">
        <v>653.08000000000004</v>
      </c>
      <c r="AF854" s="6">
        <f>Presupuestos[[#This Row],[BASE]]*Presupuestos[[#This Row],[% IGV]]</f>
        <v>117.5544</v>
      </c>
      <c r="AG854" s="22">
        <f>ROUND(SUM(Presupuestos[[#This Row],[BASE]:[IGV]]),2)</f>
        <v>770.63</v>
      </c>
      <c r="AH854" s="9" t="str">
        <f>IF(Presupuestos[[#This Row],[MONEDA]]="USD",VLOOKUP(Presupuestos[[#This Row],[FECHA DE EMISION]],Tipo_Cambio[],3,0),"")</f>
        <v/>
      </c>
      <c r="AI854" s="22">
        <f>IFERROR(ROUND(IF(Presupuestos[[#This Row],[MONEDA]]="PEN",Presupuestos[[#This Row],[TOTAL]],Presupuestos[[#This Row],[TOTAL]]*Presupuestos[[#This Row],[TIPO DE CAMBIO]]),2),"")</f>
        <v>770.63</v>
      </c>
      <c r="AJ854" s="5"/>
      <c r="AK854" s="33" t="s">
        <v>671</v>
      </c>
      <c r="AL854" s="5" t="s">
        <v>680</v>
      </c>
      <c r="AM854" s="33" t="s">
        <v>671</v>
      </c>
      <c r="AN854" s="33" t="s">
        <v>671</v>
      </c>
      <c r="AO854" s="7">
        <f>IFERROR(VLOOKUP("1-"&amp;Presupuestos[[#This Row],[ID DOCUMENTO]],BD_Pagos[],7,0),"")</f>
        <v>45883</v>
      </c>
      <c r="AP854" s="16" t="str">
        <f>IFERROR(VLOOKUP("1-"&amp;Presupuestos[[#This Row],[ID DOCUMENTO]],BD_Pagos[],8,0),"")</f>
        <v>B-BCP - Soles</v>
      </c>
      <c r="AQ854" s="17">
        <f>IFERROR(VLOOKUP("1-"&amp;Presupuestos[[#This Row],[ID DOCUMENTO]],BD_Pagos[],9,0),"")</f>
        <v>239747</v>
      </c>
      <c r="AR854" s="54"/>
      <c r="AS854" s="7">
        <f>IFERROR(VLOOKUP("2-"&amp;Presupuestos[[#This Row],[ID DOCUMENTO]],BD_Pagos[],7,0),"")</f>
        <v>0</v>
      </c>
      <c r="AT854" s="16" t="str">
        <f>IFERROR(VLOOKUP("2-"&amp;Presupuestos[[#This Row],[ID DOCUMENTO]],BD_Pagos[],8,0),"")</f>
        <v/>
      </c>
      <c r="AU854" s="17">
        <f>IFERROR(VLOOKUP("2-"&amp;Presupuestos[[#This Row],[ID DOCUMENTO]],BD_Pagos[],9,0),"")</f>
        <v>0</v>
      </c>
      <c r="AV854" s="20">
        <f>IF(IFERROR(VLOOKUP("2-"&amp;Presupuestos[[#This Row],[ID DOCUMENTO]],BD_Pagos[],10,0),0)&gt;Presupuestos[[#This Row],[TOTAL SOLES]],Presupuestos[[#This Row],[TOTAL SOLES]],IFERROR(VLOOKUP("2-"&amp;Presupuestos[[#This Row],[ID DOCUMENTO]],BD_Pagos[],10,0),0))</f>
        <v>0</v>
      </c>
      <c r="AW854" s="7"/>
      <c r="AX854" s="16"/>
      <c r="AY854" s="17"/>
      <c r="AZ854" s="20"/>
      <c r="BA854" s="7"/>
      <c r="BB854" s="16"/>
      <c r="BC854" s="17"/>
      <c r="BD854" s="20"/>
      <c r="BE854" s="7">
        <f>IFERROR(VLOOKUP("5-"&amp;Presupuestos[[#This Row],[ID DOCUMENTO]],BD_Pagos[],7,0),"")</f>
        <v>0</v>
      </c>
      <c r="BF854" s="17">
        <f>IFERROR(VLOOKUP("5-"&amp;Presupuestos[[#This Row],[ID DOCUMENTO]],BD_Pagos[],9,0),"")</f>
        <v>0</v>
      </c>
      <c r="BG854" s="20">
        <f>IF(IFERROR(VLOOKUP("5-"&amp;Presupuestos[[#This Row],[ID DOCUMENTO]],BD_Pagos[],10,0),0)&gt;Presupuestos[[#This Row],[TOTAL SOLES]],Presupuestos[[#This Row],[TOTAL SOLES]],IFERROR(VLOOKUP("5-"&amp;Presupuestos[[#This Row],[ID DOCUMENTO]],BD_Pagos[],10,0),0))</f>
        <v>0</v>
      </c>
      <c r="BH854" s="7">
        <f>IFERROR(VLOOKUP("1-Detraccion"&amp;Presupuestos[[#This Row],[ID DOCUMENTO]],BD_Pagos[],2,0),"")</f>
        <v>0</v>
      </c>
      <c r="BI854" s="3" t="str">
        <f>IFERROR(VLOOKUP("1-Detraccion"&amp;Presupuestos[[#This Row],[ID DOCUMENTO]],BD_Pagos[],3,0),"")</f>
        <v/>
      </c>
      <c r="BJ854" s="3">
        <f>IFERROR(VLOOKUP("1-Detraccion"&amp;Presupuestos[[#This Row],[ID DOCUMENTO]],BD_Pagos[],4,0),"")</f>
        <v>0</v>
      </c>
      <c r="BK854" s="6">
        <f>IF(IFERROR(VLOOKUP("1-Detraccion"&amp;Presupuestos[[#This Row],[ID DOCUMENTO]],BD_Pagos[],5,0),0)&gt;Presupuestos[[#This Row],[TOTAL SOLES]],Presupuestos[[#This Row],[TOTAL SOLES]],IFERROR(VLOOKUP("1-Detraccion"&amp;Presupuestos[[#This Row],[ID DOCUMENTO]],BD_Pagos[],5,0),0))</f>
        <v>0</v>
      </c>
      <c r="BL854" s="6">
        <f>IF(IFERROR(VLOOKUP("1-Detraccion"&amp;Presupuestos[[#This Row],[ID DOCUMENTO]],BD_Pagos[],6,0),0)&gt;Presupuestos[[#This Row],[TOTAL SOLES]],Presupuestos[[#This Row],[TOTAL SOLES]],IFERROR(VLOOKUP("1-Detraccion"&amp;Presupuestos[[#This Row],[ID DOCUMENTO]],BD_Pagos[],6,0),0))</f>
        <v>0</v>
      </c>
      <c r="BM854" s="37"/>
      <c r="BN854" s="3"/>
      <c r="BO854" s="3"/>
      <c r="BP854" s="6"/>
      <c r="BQ85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770.63</v>
      </c>
      <c r="BR854" s="23" t="str">
        <f>IF(Presupuestos[[#This Row],[SALDO ME-MN]]&gt;0,"PENDIENTE","CANCELADO")</f>
        <v>PENDIENTE</v>
      </c>
      <c r="BS854" s="23" t="str">
        <f>IF(COUNTIFS($U$4:$U853,Presupuestos[[#This Row],[ID DOCUMENTO]])&gt;=1,IF(B853=Presupuestos[[#This Row],[ID]],"OK","DOC. DUPLICADO"),"OK")</f>
        <v>OK</v>
      </c>
    </row>
    <row r="855" spans="2:71" ht="24" x14ac:dyDescent="0.25">
      <c r="B855" s="34">
        <f>IF(Presupuestos[[#This Row],[ID DOCUMENTO]]=U854,B854,IF(B854="ID",1,B854+1))</f>
        <v>814</v>
      </c>
      <c r="C855" s="2">
        <v>45877</v>
      </c>
      <c r="D855" s="2">
        <v>45884</v>
      </c>
      <c r="E855" s="3" t="s">
        <v>665</v>
      </c>
      <c r="F855" s="25" t="s">
        <v>35</v>
      </c>
      <c r="G855" s="25" t="s">
        <v>196</v>
      </c>
      <c r="H855" s="25" t="s">
        <v>197</v>
      </c>
      <c r="I855" s="36" t="str">
        <f>IFERROR(VLOOKUP(Presupuestos[[#This Row],[AREA]]&amp;Presupuestos[[#This Row],[CONCEPTO]]&amp;Presupuestos[[#This Row],[DESCRIPCION]],Tabla28[[Columna1]:[CÓDIGO NUEVO]],2,0),"")</f>
        <v>P0301001</v>
      </c>
      <c r="J855" s="3" t="s">
        <v>666</v>
      </c>
      <c r="K855" s="3" t="s">
        <v>666</v>
      </c>
      <c r="L855" s="3" t="s">
        <v>666</v>
      </c>
      <c r="M855" s="31" t="s">
        <v>1330</v>
      </c>
      <c r="N855" s="3" t="s">
        <v>15</v>
      </c>
      <c r="O855" s="3" t="s">
        <v>315</v>
      </c>
      <c r="P855" s="3" t="s">
        <v>142</v>
      </c>
      <c r="Q855" s="3" t="str">
        <f>IFERROR(VLOOKUP(Presupuestos[[#This Row],[CLASIFICACIÓN (N)]],Tabla17[],2,0),"")</f>
        <v>Gastos no operativos</v>
      </c>
      <c r="R855" s="3" t="str">
        <f>IFERROR(VLOOKUP(Presupuestos[[#This Row],[CLASIFICACIÓN (N)]],Tabla17[],3,0),"")</f>
        <v>Operativo</v>
      </c>
      <c r="S855" s="3" t="s">
        <v>16</v>
      </c>
      <c r="T855" s="3" t="str">
        <f>IFERROR(VLOOKUP(Presupuestos[[#This Row],[ALMACEN]],Tabla5[],2,0),"")</f>
        <v>Arequipa</v>
      </c>
      <c r="U855" s="19" t="str">
        <f>IFERROR(VLOOKUP(Presupuestos[[#This Row],[TIPO DE DOCUMENTO]],Tipo_Documento[],2,0)&amp;Presupuestos[[#This Row],[SERIE]]&amp;Presupuestos[[#This Row],[NUMERO]]&amp;Presupuestos[[#This Row],[RUC]],"")</f>
        <v>01F86517726620127765279</v>
      </c>
      <c r="V855" s="3" t="s">
        <v>120</v>
      </c>
      <c r="W855" s="7">
        <v>45877</v>
      </c>
      <c r="X855" s="7">
        <v>45884</v>
      </c>
      <c r="Y855" s="3" t="s">
        <v>1335</v>
      </c>
      <c r="Z855" s="3">
        <v>177266</v>
      </c>
      <c r="AA855" s="3">
        <f>IFERROR(VLOOKUP(Presupuestos[[#This Row],[RAZON SOCIAL]],CHOOSE({1,2},Clientes_Proveedores[Razon Social],Clientes_Proveedores[Ruc / Dni]),2,0),"-")</f>
        <v>20127765279</v>
      </c>
      <c r="AB855" s="31" t="s">
        <v>1332</v>
      </c>
      <c r="AC855" s="3" t="s">
        <v>670</v>
      </c>
      <c r="AD855" s="5">
        <v>0.18</v>
      </c>
      <c r="AE855" s="6">
        <v>918.99</v>
      </c>
      <c r="AF855" s="6">
        <f>Presupuestos[[#This Row],[BASE]]*Presupuestos[[#This Row],[% IGV]]</f>
        <v>165.41819999999998</v>
      </c>
      <c r="AG855" s="22">
        <f>ROUND(SUM(Presupuestos[[#This Row],[BASE]:[IGV]]),2)</f>
        <v>1084.4100000000001</v>
      </c>
      <c r="AH855" s="9" t="str">
        <f>IF(Presupuestos[[#This Row],[MONEDA]]="USD",VLOOKUP(Presupuestos[[#This Row],[FECHA DE EMISION]],Tipo_Cambio[],3,0),"")</f>
        <v/>
      </c>
      <c r="AI855" s="22">
        <f>IFERROR(ROUND(IF(Presupuestos[[#This Row],[MONEDA]]="PEN",Presupuestos[[#This Row],[TOTAL]],Presupuestos[[#This Row],[TOTAL]]*Presupuestos[[#This Row],[TIPO DE CAMBIO]]),2),"")</f>
        <v>1084.4100000000001</v>
      </c>
      <c r="AJ855" s="5"/>
      <c r="AK855" s="33" t="s">
        <v>671</v>
      </c>
      <c r="AL855" s="5" t="s">
        <v>680</v>
      </c>
      <c r="AM855" s="33" t="s">
        <v>671</v>
      </c>
      <c r="AN855" s="33" t="s">
        <v>671</v>
      </c>
      <c r="AO855" s="7">
        <f>IFERROR(VLOOKUP("1-"&amp;Presupuestos[[#This Row],[ID DOCUMENTO]],BD_Pagos[],7,0),"")</f>
        <v>45883</v>
      </c>
      <c r="AP855" s="16" t="str">
        <f>IFERROR(VLOOKUP("1-"&amp;Presupuestos[[#This Row],[ID DOCUMENTO]],BD_Pagos[],8,0),"")</f>
        <v>B-BCP - Soles</v>
      </c>
      <c r="AQ855" s="17">
        <f>IFERROR(VLOOKUP("1-"&amp;Presupuestos[[#This Row],[ID DOCUMENTO]],BD_Pagos[],9,0),"")</f>
        <v>239747</v>
      </c>
      <c r="AR855" s="54"/>
      <c r="AS855" s="7">
        <f>IFERROR(VLOOKUP("2-"&amp;Presupuestos[[#This Row],[ID DOCUMENTO]],BD_Pagos[],7,0),"")</f>
        <v>0</v>
      </c>
      <c r="AT855" s="16" t="str">
        <f>IFERROR(VLOOKUP("2-"&amp;Presupuestos[[#This Row],[ID DOCUMENTO]],BD_Pagos[],8,0),"")</f>
        <v/>
      </c>
      <c r="AU855" s="17">
        <f>IFERROR(VLOOKUP("2-"&amp;Presupuestos[[#This Row],[ID DOCUMENTO]],BD_Pagos[],9,0),"")</f>
        <v>0</v>
      </c>
      <c r="AV855" s="20">
        <f>IF(IFERROR(VLOOKUP("2-"&amp;Presupuestos[[#This Row],[ID DOCUMENTO]],BD_Pagos[],10,0),0)&gt;Presupuestos[[#This Row],[TOTAL SOLES]],Presupuestos[[#This Row],[TOTAL SOLES]],IFERROR(VLOOKUP("2-"&amp;Presupuestos[[#This Row],[ID DOCUMENTO]],BD_Pagos[],10,0),0))</f>
        <v>0</v>
      </c>
      <c r="AW855" s="7"/>
      <c r="AX855" s="16"/>
      <c r="AY855" s="17"/>
      <c r="AZ855" s="20"/>
      <c r="BA855" s="7"/>
      <c r="BB855" s="16"/>
      <c r="BC855" s="17"/>
      <c r="BD855" s="20"/>
      <c r="BE855" s="7">
        <f>IFERROR(VLOOKUP("5-"&amp;Presupuestos[[#This Row],[ID DOCUMENTO]],BD_Pagos[],7,0),"")</f>
        <v>0</v>
      </c>
      <c r="BF855" s="17">
        <f>IFERROR(VLOOKUP("5-"&amp;Presupuestos[[#This Row],[ID DOCUMENTO]],BD_Pagos[],9,0),"")</f>
        <v>0</v>
      </c>
      <c r="BG855" s="20">
        <f>IF(IFERROR(VLOOKUP("5-"&amp;Presupuestos[[#This Row],[ID DOCUMENTO]],BD_Pagos[],10,0),0)&gt;Presupuestos[[#This Row],[TOTAL SOLES]],Presupuestos[[#This Row],[TOTAL SOLES]],IFERROR(VLOOKUP("5-"&amp;Presupuestos[[#This Row],[ID DOCUMENTO]],BD_Pagos[],10,0),0))</f>
        <v>0</v>
      </c>
      <c r="BH855" s="7">
        <f>IFERROR(VLOOKUP("1-Detraccion"&amp;Presupuestos[[#This Row],[ID DOCUMENTO]],BD_Pagos[],2,0),"")</f>
        <v>0</v>
      </c>
      <c r="BI855" s="3" t="str">
        <f>IFERROR(VLOOKUP("1-Detraccion"&amp;Presupuestos[[#This Row],[ID DOCUMENTO]],BD_Pagos[],3,0),"")</f>
        <v/>
      </c>
      <c r="BJ855" s="3">
        <f>IFERROR(VLOOKUP("1-Detraccion"&amp;Presupuestos[[#This Row],[ID DOCUMENTO]],BD_Pagos[],4,0),"")</f>
        <v>0</v>
      </c>
      <c r="BK855" s="6">
        <f>IF(IFERROR(VLOOKUP("1-Detraccion"&amp;Presupuestos[[#This Row],[ID DOCUMENTO]],BD_Pagos[],5,0),0)&gt;Presupuestos[[#This Row],[TOTAL SOLES]],Presupuestos[[#This Row],[TOTAL SOLES]],IFERROR(VLOOKUP("1-Detraccion"&amp;Presupuestos[[#This Row],[ID DOCUMENTO]],BD_Pagos[],5,0),0))</f>
        <v>0</v>
      </c>
      <c r="BL855" s="6">
        <f>IF(IFERROR(VLOOKUP("1-Detraccion"&amp;Presupuestos[[#This Row],[ID DOCUMENTO]],BD_Pagos[],6,0),0)&gt;Presupuestos[[#This Row],[TOTAL SOLES]],Presupuestos[[#This Row],[TOTAL SOLES]],IFERROR(VLOOKUP("1-Detraccion"&amp;Presupuestos[[#This Row],[ID DOCUMENTO]],BD_Pagos[],6,0),0))</f>
        <v>0</v>
      </c>
      <c r="BM855" s="37"/>
      <c r="BN855" s="3"/>
      <c r="BO855" s="3"/>
      <c r="BP855" s="6"/>
      <c r="BQ85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1084.4100000000001</v>
      </c>
      <c r="BR855" s="23" t="str">
        <f>IF(Presupuestos[[#This Row],[SALDO ME-MN]]&gt;0,"PENDIENTE","CANCELADO")</f>
        <v>PENDIENTE</v>
      </c>
      <c r="BS855" s="23" t="str">
        <f>IF(COUNTIFS($U$4:$U854,Presupuestos[[#This Row],[ID DOCUMENTO]])&gt;=1,IF(B854=Presupuestos[[#This Row],[ID]],"OK","DOC. DUPLICADO"),"OK")</f>
        <v>OK</v>
      </c>
    </row>
    <row r="856" spans="2:71" ht="24" x14ac:dyDescent="0.25">
      <c r="B856" s="34">
        <f>IF(Presupuestos[[#This Row],[ID DOCUMENTO]]=U855,B855,IF(B855="ID",1,B855+1))</f>
        <v>815</v>
      </c>
      <c r="C856" s="2">
        <v>45877</v>
      </c>
      <c r="D856" s="2">
        <v>45884</v>
      </c>
      <c r="E856" s="3" t="s">
        <v>665</v>
      </c>
      <c r="F856" s="25" t="s">
        <v>35</v>
      </c>
      <c r="G856" s="25" t="s">
        <v>196</v>
      </c>
      <c r="H856" s="25" t="s">
        <v>197</v>
      </c>
      <c r="I856" s="36" t="str">
        <f>IFERROR(VLOOKUP(Presupuestos[[#This Row],[AREA]]&amp;Presupuestos[[#This Row],[CONCEPTO]]&amp;Presupuestos[[#This Row],[DESCRIPCION]],Tabla28[[Columna1]:[CÓDIGO NUEVO]],2,0),"")</f>
        <v>P0301001</v>
      </c>
      <c r="J856" s="3" t="s">
        <v>666</v>
      </c>
      <c r="K856" s="3" t="s">
        <v>666</v>
      </c>
      <c r="L856" s="3" t="s">
        <v>666</v>
      </c>
      <c r="M856" s="31" t="s">
        <v>1330</v>
      </c>
      <c r="N856" s="3" t="s">
        <v>25</v>
      </c>
      <c r="O856" s="3" t="s">
        <v>315</v>
      </c>
      <c r="P856" s="3" t="s">
        <v>142</v>
      </c>
      <c r="Q856" s="3" t="str">
        <f>IFERROR(VLOOKUP(Presupuestos[[#This Row],[CLASIFICACIÓN (N)]],Tabla17[],2,0),"")</f>
        <v>Gastos no operativos</v>
      </c>
      <c r="R856" s="3" t="str">
        <f>IFERROR(VLOOKUP(Presupuestos[[#This Row],[CLASIFICACIÓN (N)]],Tabla17[],3,0),"")</f>
        <v>Operativo</v>
      </c>
      <c r="S856" s="3" t="s">
        <v>16</v>
      </c>
      <c r="T856" s="3" t="str">
        <f>IFERROR(VLOOKUP(Presupuestos[[#This Row],[ALMACEN]],Tabla5[],2,0),"")</f>
        <v>Arequipa</v>
      </c>
      <c r="U856" s="19" t="str">
        <f>IFERROR(VLOOKUP(Presupuestos[[#This Row],[TIPO DE DOCUMENTO]],Tipo_Documento[],2,0)&amp;Presupuestos[[#This Row],[SERIE]]&amp;Presupuestos[[#This Row],[NUMERO]]&amp;Presupuestos[[#This Row],[RUC]],"")</f>
        <v>01F86517722620127765279</v>
      </c>
      <c r="V856" s="3" t="s">
        <v>120</v>
      </c>
      <c r="W856" s="7">
        <v>45877</v>
      </c>
      <c r="X856" s="7">
        <v>45884</v>
      </c>
      <c r="Y856" s="3" t="s">
        <v>1335</v>
      </c>
      <c r="Z856" s="3">
        <v>177226</v>
      </c>
      <c r="AA856" s="3">
        <f>IFERROR(VLOOKUP(Presupuestos[[#This Row],[RAZON SOCIAL]],CHOOSE({1,2},Clientes_Proveedores[Razon Social],Clientes_Proveedores[Ruc / Dni]),2,0),"-")</f>
        <v>20127765279</v>
      </c>
      <c r="AB856" s="31" t="s">
        <v>1332</v>
      </c>
      <c r="AC856" s="3" t="s">
        <v>670</v>
      </c>
      <c r="AD856" s="5">
        <v>0.18</v>
      </c>
      <c r="AE856" s="6">
        <v>452.91</v>
      </c>
      <c r="AF856" s="6">
        <f>Presupuestos[[#This Row],[BASE]]*Presupuestos[[#This Row],[% IGV]]</f>
        <v>81.523800000000008</v>
      </c>
      <c r="AG856" s="22">
        <f>ROUND(SUM(Presupuestos[[#This Row],[BASE]:[IGV]]),2)</f>
        <v>534.42999999999995</v>
      </c>
      <c r="AH856" s="9" t="str">
        <f>IF(Presupuestos[[#This Row],[MONEDA]]="USD",VLOOKUP(Presupuestos[[#This Row],[FECHA DE EMISION]],Tipo_Cambio[],3,0),"")</f>
        <v/>
      </c>
      <c r="AI856" s="22">
        <f>IFERROR(ROUND(IF(Presupuestos[[#This Row],[MONEDA]]="PEN",Presupuestos[[#This Row],[TOTAL]],Presupuestos[[#This Row],[TOTAL]]*Presupuestos[[#This Row],[TIPO DE CAMBIO]]),2),"")</f>
        <v>534.42999999999995</v>
      </c>
      <c r="AJ856" s="5"/>
      <c r="AK856" s="33" t="s">
        <v>671</v>
      </c>
      <c r="AL856" s="5" t="s">
        <v>680</v>
      </c>
      <c r="AM856" s="33" t="s">
        <v>671</v>
      </c>
      <c r="AN856" s="33" t="s">
        <v>671</v>
      </c>
      <c r="AO856" s="7">
        <f>IFERROR(VLOOKUP("1-"&amp;Presupuestos[[#This Row],[ID DOCUMENTO]],BD_Pagos[],7,0),"")</f>
        <v>45883</v>
      </c>
      <c r="AP856" s="16" t="str">
        <f>IFERROR(VLOOKUP("1-"&amp;Presupuestos[[#This Row],[ID DOCUMENTO]],BD_Pagos[],8,0),"")</f>
        <v>B-BCP - Soles</v>
      </c>
      <c r="AQ856" s="17">
        <f>IFERROR(VLOOKUP("1-"&amp;Presupuestos[[#This Row],[ID DOCUMENTO]],BD_Pagos[],9,0),"")</f>
        <v>239747</v>
      </c>
      <c r="AR856" s="54"/>
      <c r="AS856" s="7">
        <f>IFERROR(VLOOKUP("2-"&amp;Presupuestos[[#This Row],[ID DOCUMENTO]],BD_Pagos[],7,0),"")</f>
        <v>0</v>
      </c>
      <c r="AT856" s="16" t="str">
        <f>IFERROR(VLOOKUP("2-"&amp;Presupuestos[[#This Row],[ID DOCUMENTO]],BD_Pagos[],8,0),"")</f>
        <v/>
      </c>
      <c r="AU856" s="17">
        <f>IFERROR(VLOOKUP("2-"&amp;Presupuestos[[#This Row],[ID DOCUMENTO]],BD_Pagos[],9,0),"")</f>
        <v>0</v>
      </c>
      <c r="AV856" s="20">
        <f>IF(IFERROR(VLOOKUP("2-"&amp;Presupuestos[[#This Row],[ID DOCUMENTO]],BD_Pagos[],10,0),0)&gt;Presupuestos[[#This Row],[TOTAL SOLES]],Presupuestos[[#This Row],[TOTAL SOLES]],IFERROR(VLOOKUP("2-"&amp;Presupuestos[[#This Row],[ID DOCUMENTO]],BD_Pagos[],10,0),0))</f>
        <v>0</v>
      </c>
      <c r="AW856" s="7"/>
      <c r="AX856" s="16"/>
      <c r="AY856" s="17"/>
      <c r="AZ856" s="20"/>
      <c r="BA856" s="7"/>
      <c r="BB856" s="16"/>
      <c r="BC856" s="17"/>
      <c r="BD856" s="20"/>
      <c r="BE856" s="7">
        <f>IFERROR(VLOOKUP("5-"&amp;Presupuestos[[#This Row],[ID DOCUMENTO]],BD_Pagos[],7,0),"")</f>
        <v>0</v>
      </c>
      <c r="BF856" s="17">
        <f>IFERROR(VLOOKUP("5-"&amp;Presupuestos[[#This Row],[ID DOCUMENTO]],BD_Pagos[],9,0),"")</f>
        <v>0</v>
      </c>
      <c r="BG856" s="20">
        <f>IF(IFERROR(VLOOKUP("5-"&amp;Presupuestos[[#This Row],[ID DOCUMENTO]],BD_Pagos[],10,0),0)&gt;Presupuestos[[#This Row],[TOTAL SOLES]],Presupuestos[[#This Row],[TOTAL SOLES]],IFERROR(VLOOKUP("5-"&amp;Presupuestos[[#This Row],[ID DOCUMENTO]],BD_Pagos[],10,0),0))</f>
        <v>0</v>
      </c>
      <c r="BH856" s="7">
        <f>IFERROR(VLOOKUP("1-Detraccion"&amp;Presupuestos[[#This Row],[ID DOCUMENTO]],BD_Pagos[],2,0),"")</f>
        <v>0</v>
      </c>
      <c r="BI856" s="3" t="str">
        <f>IFERROR(VLOOKUP("1-Detraccion"&amp;Presupuestos[[#This Row],[ID DOCUMENTO]],BD_Pagos[],3,0),"")</f>
        <v/>
      </c>
      <c r="BJ856" s="3">
        <f>IFERROR(VLOOKUP("1-Detraccion"&amp;Presupuestos[[#This Row],[ID DOCUMENTO]],BD_Pagos[],4,0),"")</f>
        <v>0</v>
      </c>
      <c r="BK856" s="6">
        <f>IF(IFERROR(VLOOKUP("1-Detraccion"&amp;Presupuestos[[#This Row],[ID DOCUMENTO]],BD_Pagos[],5,0),0)&gt;Presupuestos[[#This Row],[TOTAL SOLES]],Presupuestos[[#This Row],[TOTAL SOLES]],IFERROR(VLOOKUP("1-Detraccion"&amp;Presupuestos[[#This Row],[ID DOCUMENTO]],BD_Pagos[],5,0),0))</f>
        <v>0</v>
      </c>
      <c r="BL856" s="6">
        <f>IF(IFERROR(VLOOKUP("1-Detraccion"&amp;Presupuestos[[#This Row],[ID DOCUMENTO]],BD_Pagos[],6,0),0)&gt;Presupuestos[[#This Row],[TOTAL SOLES]],Presupuestos[[#This Row],[TOTAL SOLES]],IFERROR(VLOOKUP("1-Detraccion"&amp;Presupuestos[[#This Row],[ID DOCUMENTO]],BD_Pagos[],6,0),0))</f>
        <v>0</v>
      </c>
      <c r="BM856" s="37"/>
      <c r="BN856" s="3"/>
      <c r="BO856" s="3"/>
      <c r="BP856" s="6"/>
      <c r="BQ85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534.42999999999995</v>
      </c>
      <c r="BR856" s="23" t="str">
        <f>IF(Presupuestos[[#This Row],[SALDO ME-MN]]&gt;0,"PENDIENTE","CANCELADO")</f>
        <v>PENDIENTE</v>
      </c>
      <c r="BS856" s="23" t="str">
        <f>IF(COUNTIFS($U$4:$U855,Presupuestos[[#This Row],[ID DOCUMENTO]])&gt;=1,IF(B855=Presupuestos[[#This Row],[ID]],"OK","DOC. DUPLICADO"),"OK")</f>
        <v>OK</v>
      </c>
    </row>
    <row r="857" spans="2:71" ht="24" x14ac:dyDescent="0.25">
      <c r="B857" s="34">
        <f>IF(Presupuestos[[#This Row],[ID DOCUMENTO]]=U856,B856,IF(B856="ID",1,B856+1))</f>
        <v>815</v>
      </c>
      <c r="C857" s="2">
        <v>45877</v>
      </c>
      <c r="D857" s="2">
        <v>45884</v>
      </c>
      <c r="E857" s="3" t="s">
        <v>665</v>
      </c>
      <c r="F857" s="25" t="s">
        <v>35</v>
      </c>
      <c r="G857" s="25" t="s">
        <v>196</v>
      </c>
      <c r="H857" s="25" t="s">
        <v>197</v>
      </c>
      <c r="I857" s="36" t="str">
        <f>IFERROR(VLOOKUP(Presupuestos[[#This Row],[AREA]]&amp;Presupuestos[[#This Row],[CONCEPTO]]&amp;Presupuestos[[#This Row],[DESCRIPCION]],Tabla28[[Columna1]:[CÓDIGO NUEVO]],2,0),"")</f>
        <v>P0301001</v>
      </c>
      <c r="J857" s="3" t="s">
        <v>666</v>
      </c>
      <c r="K857" s="3" t="s">
        <v>666</v>
      </c>
      <c r="L857" s="3" t="s">
        <v>666</v>
      </c>
      <c r="M857" s="31" t="s">
        <v>1330</v>
      </c>
      <c r="N857" s="3" t="s">
        <v>53</v>
      </c>
      <c r="O857" s="3" t="s">
        <v>315</v>
      </c>
      <c r="P857" s="3" t="s">
        <v>142</v>
      </c>
      <c r="Q857" s="3" t="str">
        <f>IFERROR(VLOOKUP(Presupuestos[[#This Row],[CLASIFICACIÓN (N)]],Tabla17[],2,0),"")</f>
        <v>Gastos no operativos</v>
      </c>
      <c r="R857" s="3" t="str">
        <f>IFERROR(VLOOKUP(Presupuestos[[#This Row],[CLASIFICACIÓN (N)]],Tabla17[],3,0),"")</f>
        <v>Operativo</v>
      </c>
      <c r="S857" s="3" t="s">
        <v>16</v>
      </c>
      <c r="T857" s="3" t="str">
        <f>IFERROR(VLOOKUP(Presupuestos[[#This Row],[ALMACEN]],Tabla5[],2,0),"")</f>
        <v>Arequipa</v>
      </c>
      <c r="U857" s="19" t="str">
        <f>IFERROR(VLOOKUP(Presupuestos[[#This Row],[TIPO DE DOCUMENTO]],Tipo_Documento[],2,0)&amp;Presupuestos[[#This Row],[SERIE]]&amp;Presupuestos[[#This Row],[NUMERO]]&amp;Presupuestos[[#This Row],[RUC]],"")</f>
        <v>01F86517722620127765279</v>
      </c>
      <c r="V857" s="3" t="s">
        <v>120</v>
      </c>
      <c r="W857" s="7">
        <v>45877</v>
      </c>
      <c r="X857" s="7">
        <v>45884</v>
      </c>
      <c r="Y857" s="3" t="s">
        <v>1335</v>
      </c>
      <c r="Z857" s="3">
        <v>177226</v>
      </c>
      <c r="AA857" s="3">
        <f>IFERROR(VLOOKUP(Presupuestos[[#This Row],[RAZON SOCIAL]],CHOOSE({1,2},Clientes_Proveedores[Razon Social],Clientes_Proveedores[Ruc / Dni]),2,0),"-")</f>
        <v>20127765279</v>
      </c>
      <c r="AB857" s="31" t="s">
        <v>1332</v>
      </c>
      <c r="AC857" s="3" t="s">
        <v>670</v>
      </c>
      <c r="AD857" s="5">
        <v>0.18</v>
      </c>
      <c r="AE857" s="6">
        <v>144.94999999999999</v>
      </c>
      <c r="AF857" s="6">
        <f>Presupuestos[[#This Row],[BASE]]*Presupuestos[[#This Row],[% IGV]]</f>
        <v>26.090999999999998</v>
      </c>
      <c r="AG857" s="22">
        <f>ROUND(SUM(Presupuestos[[#This Row],[BASE]:[IGV]]),2)</f>
        <v>171.04</v>
      </c>
      <c r="AH857" s="9" t="str">
        <f>IF(Presupuestos[[#This Row],[MONEDA]]="USD",VLOOKUP(Presupuestos[[#This Row],[FECHA DE EMISION]],Tipo_Cambio[],3,0),"")</f>
        <v/>
      </c>
      <c r="AI857" s="22">
        <f>IFERROR(ROUND(IF(Presupuestos[[#This Row],[MONEDA]]="PEN",Presupuestos[[#This Row],[TOTAL]],Presupuestos[[#This Row],[TOTAL]]*Presupuestos[[#This Row],[TIPO DE CAMBIO]]),2),"")</f>
        <v>171.04</v>
      </c>
      <c r="AJ857" s="5"/>
      <c r="AK857" s="33" t="s">
        <v>671</v>
      </c>
      <c r="AL857" s="5" t="s">
        <v>680</v>
      </c>
      <c r="AM857" s="33" t="s">
        <v>671</v>
      </c>
      <c r="AN857" s="33" t="s">
        <v>671</v>
      </c>
      <c r="AO857" s="7">
        <f>IFERROR(VLOOKUP("1-"&amp;Presupuestos[[#This Row],[ID DOCUMENTO]],BD_Pagos[],7,0),"")</f>
        <v>45883</v>
      </c>
      <c r="AP857" s="16" t="str">
        <f>IFERROR(VLOOKUP("1-"&amp;Presupuestos[[#This Row],[ID DOCUMENTO]],BD_Pagos[],8,0),"")</f>
        <v>B-BCP - Soles</v>
      </c>
      <c r="AQ857" s="17">
        <f>IFERROR(VLOOKUP("1-"&amp;Presupuestos[[#This Row],[ID DOCUMENTO]],BD_Pagos[],9,0),"")</f>
        <v>239747</v>
      </c>
      <c r="AR857" s="54"/>
      <c r="AS857" s="7">
        <f>IFERROR(VLOOKUP("2-"&amp;Presupuestos[[#This Row],[ID DOCUMENTO]],BD_Pagos[],7,0),"")</f>
        <v>0</v>
      </c>
      <c r="AT857" s="16" t="str">
        <f>IFERROR(VLOOKUP("2-"&amp;Presupuestos[[#This Row],[ID DOCUMENTO]],BD_Pagos[],8,0),"")</f>
        <v/>
      </c>
      <c r="AU857" s="17">
        <f>IFERROR(VLOOKUP("2-"&amp;Presupuestos[[#This Row],[ID DOCUMENTO]],BD_Pagos[],9,0),"")</f>
        <v>0</v>
      </c>
      <c r="AV857" s="20">
        <f>IF(IFERROR(VLOOKUP("2-"&amp;Presupuestos[[#This Row],[ID DOCUMENTO]],BD_Pagos[],10,0),0)&gt;Presupuestos[[#This Row],[TOTAL SOLES]],Presupuestos[[#This Row],[TOTAL SOLES]],IFERROR(VLOOKUP("2-"&amp;Presupuestos[[#This Row],[ID DOCUMENTO]],BD_Pagos[],10,0),0))</f>
        <v>0</v>
      </c>
      <c r="AW857" s="7"/>
      <c r="AX857" s="16"/>
      <c r="AY857" s="17"/>
      <c r="AZ857" s="20"/>
      <c r="BA857" s="7"/>
      <c r="BB857" s="16"/>
      <c r="BC857" s="17"/>
      <c r="BD857" s="20"/>
      <c r="BE857" s="7">
        <f>IFERROR(VLOOKUP("5-"&amp;Presupuestos[[#This Row],[ID DOCUMENTO]],BD_Pagos[],7,0),"")</f>
        <v>0</v>
      </c>
      <c r="BF857" s="17">
        <f>IFERROR(VLOOKUP("5-"&amp;Presupuestos[[#This Row],[ID DOCUMENTO]],BD_Pagos[],9,0),"")</f>
        <v>0</v>
      </c>
      <c r="BG857" s="20">
        <f>IF(IFERROR(VLOOKUP("5-"&amp;Presupuestos[[#This Row],[ID DOCUMENTO]],BD_Pagos[],10,0),0)&gt;Presupuestos[[#This Row],[TOTAL SOLES]],Presupuestos[[#This Row],[TOTAL SOLES]],IFERROR(VLOOKUP("5-"&amp;Presupuestos[[#This Row],[ID DOCUMENTO]],BD_Pagos[],10,0),0))</f>
        <v>0</v>
      </c>
      <c r="BH857" s="7">
        <f>IFERROR(VLOOKUP("1-Detraccion"&amp;Presupuestos[[#This Row],[ID DOCUMENTO]],BD_Pagos[],2,0),"")</f>
        <v>0</v>
      </c>
      <c r="BI857" s="3" t="str">
        <f>IFERROR(VLOOKUP("1-Detraccion"&amp;Presupuestos[[#This Row],[ID DOCUMENTO]],BD_Pagos[],3,0),"")</f>
        <v/>
      </c>
      <c r="BJ857" s="3">
        <f>IFERROR(VLOOKUP("1-Detraccion"&amp;Presupuestos[[#This Row],[ID DOCUMENTO]],BD_Pagos[],4,0),"")</f>
        <v>0</v>
      </c>
      <c r="BK857" s="6">
        <f>IF(IFERROR(VLOOKUP("1-Detraccion"&amp;Presupuestos[[#This Row],[ID DOCUMENTO]],BD_Pagos[],5,0),0)&gt;Presupuestos[[#This Row],[TOTAL SOLES]],Presupuestos[[#This Row],[TOTAL SOLES]],IFERROR(VLOOKUP("1-Detraccion"&amp;Presupuestos[[#This Row],[ID DOCUMENTO]],BD_Pagos[],5,0),0))</f>
        <v>0</v>
      </c>
      <c r="BL857" s="6">
        <f>IF(IFERROR(VLOOKUP("1-Detraccion"&amp;Presupuestos[[#This Row],[ID DOCUMENTO]],BD_Pagos[],6,0),0)&gt;Presupuestos[[#This Row],[TOTAL SOLES]],Presupuestos[[#This Row],[TOTAL SOLES]],IFERROR(VLOOKUP("1-Detraccion"&amp;Presupuestos[[#This Row],[ID DOCUMENTO]],BD_Pagos[],6,0),0))</f>
        <v>0</v>
      </c>
      <c r="BM857" s="37"/>
      <c r="BN857" s="3"/>
      <c r="BO857" s="3"/>
      <c r="BP857" s="6"/>
      <c r="BQ85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171.04</v>
      </c>
      <c r="BR857" s="23" t="str">
        <f>IF(Presupuestos[[#This Row],[SALDO ME-MN]]&gt;0,"PENDIENTE","CANCELADO")</f>
        <v>PENDIENTE</v>
      </c>
      <c r="BS857" s="23" t="str">
        <f>IF(COUNTIFS($U$4:$U856,Presupuestos[[#This Row],[ID DOCUMENTO]])&gt;=1,IF(B856=Presupuestos[[#This Row],[ID]],"OK","DOC. DUPLICADO"),"OK")</f>
        <v>OK</v>
      </c>
    </row>
    <row r="858" spans="2:71" ht="24" x14ac:dyDescent="0.25">
      <c r="B858" s="34">
        <f>IF(Presupuestos[[#This Row],[ID DOCUMENTO]]=U857,B857,IF(B857="ID",1,B857+1))</f>
        <v>815</v>
      </c>
      <c r="C858" s="2">
        <v>45877</v>
      </c>
      <c r="D858" s="2">
        <v>45884</v>
      </c>
      <c r="E858" s="3" t="s">
        <v>665</v>
      </c>
      <c r="F858" s="25" t="s">
        <v>35</v>
      </c>
      <c r="G858" s="25" t="s">
        <v>196</v>
      </c>
      <c r="H858" s="25" t="s">
        <v>197</v>
      </c>
      <c r="I858" s="36" t="str">
        <f>IFERROR(VLOOKUP(Presupuestos[[#This Row],[AREA]]&amp;Presupuestos[[#This Row],[CONCEPTO]]&amp;Presupuestos[[#This Row],[DESCRIPCION]],Tabla28[[Columna1]:[CÓDIGO NUEVO]],2,0),"")</f>
        <v>P0301001</v>
      </c>
      <c r="J858" s="3" t="s">
        <v>666</v>
      </c>
      <c r="K858" s="3" t="s">
        <v>666</v>
      </c>
      <c r="L858" s="3" t="s">
        <v>666</v>
      </c>
      <c r="M858" s="31" t="s">
        <v>1330</v>
      </c>
      <c r="N858" s="3" t="s">
        <v>47</v>
      </c>
      <c r="O858" s="3" t="s">
        <v>315</v>
      </c>
      <c r="P858" s="3" t="s">
        <v>142</v>
      </c>
      <c r="Q858" s="3" t="str">
        <f>IFERROR(VLOOKUP(Presupuestos[[#This Row],[CLASIFICACIÓN (N)]],Tabla17[],2,0),"")</f>
        <v>Gastos no operativos</v>
      </c>
      <c r="R858" s="3" t="str">
        <f>IFERROR(VLOOKUP(Presupuestos[[#This Row],[CLASIFICACIÓN (N)]],Tabla17[],3,0),"")</f>
        <v>Operativo</v>
      </c>
      <c r="S858" s="3" t="s">
        <v>16</v>
      </c>
      <c r="T858" s="3" t="str">
        <f>IFERROR(VLOOKUP(Presupuestos[[#This Row],[ALMACEN]],Tabla5[],2,0),"")</f>
        <v>Arequipa</v>
      </c>
      <c r="U858" s="19" t="str">
        <f>IFERROR(VLOOKUP(Presupuestos[[#This Row],[TIPO DE DOCUMENTO]],Tipo_Documento[],2,0)&amp;Presupuestos[[#This Row],[SERIE]]&amp;Presupuestos[[#This Row],[NUMERO]]&amp;Presupuestos[[#This Row],[RUC]],"")</f>
        <v>01F86517722620127765279</v>
      </c>
      <c r="V858" s="3" t="s">
        <v>120</v>
      </c>
      <c r="W858" s="7">
        <v>45877</v>
      </c>
      <c r="X858" s="7">
        <v>45884</v>
      </c>
      <c r="Y858" s="3" t="s">
        <v>1335</v>
      </c>
      <c r="Z858" s="3">
        <v>177226</v>
      </c>
      <c r="AA858" s="3">
        <f>IFERROR(VLOOKUP(Presupuestos[[#This Row],[RAZON SOCIAL]],CHOOSE({1,2},Clientes_Proveedores[Razon Social],Clientes_Proveedores[Ruc / Dni]),2,0),"-")</f>
        <v>20127765279</v>
      </c>
      <c r="AB858" s="31" t="s">
        <v>1332</v>
      </c>
      <c r="AC858" s="3" t="s">
        <v>670</v>
      </c>
      <c r="AD858" s="5">
        <v>0.18</v>
      </c>
      <c r="AE858" s="6">
        <v>363.56</v>
      </c>
      <c r="AF858" s="6">
        <f>Presupuestos[[#This Row],[BASE]]*Presupuestos[[#This Row],[% IGV]]</f>
        <v>65.440799999999996</v>
      </c>
      <c r="AG858" s="22">
        <f>ROUND(SUM(Presupuestos[[#This Row],[BASE]:[IGV]]),2)</f>
        <v>429</v>
      </c>
      <c r="AH858" s="9" t="str">
        <f>IF(Presupuestos[[#This Row],[MONEDA]]="USD",VLOOKUP(Presupuestos[[#This Row],[FECHA DE EMISION]],Tipo_Cambio[],3,0),"")</f>
        <v/>
      </c>
      <c r="AI858" s="22">
        <f>IFERROR(ROUND(IF(Presupuestos[[#This Row],[MONEDA]]="PEN",Presupuestos[[#This Row],[TOTAL]],Presupuestos[[#This Row],[TOTAL]]*Presupuestos[[#This Row],[TIPO DE CAMBIO]]),2),"")</f>
        <v>429</v>
      </c>
      <c r="AJ858" s="5"/>
      <c r="AK858" s="33" t="s">
        <v>671</v>
      </c>
      <c r="AL858" s="5" t="s">
        <v>680</v>
      </c>
      <c r="AM858" s="33" t="s">
        <v>671</v>
      </c>
      <c r="AN858" s="33" t="s">
        <v>671</v>
      </c>
      <c r="AO858" s="7">
        <f>IFERROR(VLOOKUP("1-"&amp;Presupuestos[[#This Row],[ID DOCUMENTO]],BD_Pagos[],7,0),"")</f>
        <v>45883</v>
      </c>
      <c r="AP858" s="16" t="str">
        <f>IFERROR(VLOOKUP("1-"&amp;Presupuestos[[#This Row],[ID DOCUMENTO]],BD_Pagos[],8,0),"")</f>
        <v>B-BCP - Soles</v>
      </c>
      <c r="AQ858" s="17">
        <f>IFERROR(VLOOKUP("1-"&amp;Presupuestos[[#This Row],[ID DOCUMENTO]],BD_Pagos[],9,0),"")</f>
        <v>239747</v>
      </c>
      <c r="AR858" s="54"/>
      <c r="AS858" s="7">
        <f>IFERROR(VLOOKUP("2-"&amp;Presupuestos[[#This Row],[ID DOCUMENTO]],BD_Pagos[],7,0),"")</f>
        <v>0</v>
      </c>
      <c r="AT858" s="16" t="str">
        <f>IFERROR(VLOOKUP("2-"&amp;Presupuestos[[#This Row],[ID DOCUMENTO]],BD_Pagos[],8,0),"")</f>
        <v/>
      </c>
      <c r="AU858" s="17">
        <f>IFERROR(VLOOKUP("2-"&amp;Presupuestos[[#This Row],[ID DOCUMENTO]],BD_Pagos[],9,0),"")</f>
        <v>0</v>
      </c>
      <c r="AV858" s="20">
        <f>IF(IFERROR(VLOOKUP("2-"&amp;Presupuestos[[#This Row],[ID DOCUMENTO]],BD_Pagos[],10,0),0)&gt;Presupuestos[[#This Row],[TOTAL SOLES]],Presupuestos[[#This Row],[TOTAL SOLES]],IFERROR(VLOOKUP("2-"&amp;Presupuestos[[#This Row],[ID DOCUMENTO]],BD_Pagos[],10,0),0))</f>
        <v>0</v>
      </c>
      <c r="AW858" s="7"/>
      <c r="AX858" s="16"/>
      <c r="AY858" s="17"/>
      <c r="AZ858" s="20"/>
      <c r="BA858" s="7"/>
      <c r="BB858" s="16"/>
      <c r="BC858" s="17"/>
      <c r="BD858" s="20"/>
      <c r="BE858" s="7">
        <f>IFERROR(VLOOKUP("5-"&amp;Presupuestos[[#This Row],[ID DOCUMENTO]],BD_Pagos[],7,0),"")</f>
        <v>0</v>
      </c>
      <c r="BF858" s="17">
        <f>IFERROR(VLOOKUP("5-"&amp;Presupuestos[[#This Row],[ID DOCUMENTO]],BD_Pagos[],9,0),"")</f>
        <v>0</v>
      </c>
      <c r="BG858" s="20">
        <f>IF(IFERROR(VLOOKUP("5-"&amp;Presupuestos[[#This Row],[ID DOCUMENTO]],BD_Pagos[],10,0),0)&gt;Presupuestos[[#This Row],[TOTAL SOLES]],Presupuestos[[#This Row],[TOTAL SOLES]],IFERROR(VLOOKUP("5-"&amp;Presupuestos[[#This Row],[ID DOCUMENTO]],BD_Pagos[],10,0),0))</f>
        <v>0</v>
      </c>
      <c r="BH858" s="7">
        <f>IFERROR(VLOOKUP("1-Detraccion"&amp;Presupuestos[[#This Row],[ID DOCUMENTO]],BD_Pagos[],2,0),"")</f>
        <v>0</v>
      </c>
      <c r="BI858" s="3" t="str">
        <f>IFERROR(VLOOKUP("1-Detraccion"&amp;Presupuestos[[#This Row],[ID DOCUMENTO]],BD_Pagos[],3,0),"")</f>
        <v/>
      </c>
      <c r="BJ858" s="3">
        <f>IFERROR(VLOOKUP("1-Detraccion"&amp;Presupuestos[[#This Row],[ID DOCUMENTO]],BD_Pagos[],4,0),"")</f>
        <v>0</v>
      </c>
      <c r="BK858" s="6">
        <f>IF(IFERROR(VLOOKUP("1-Detraccion"&amp;Presupuestos[[#This Row],[ID DOCUMENTO]],BD_Pagos[],5,0),0)&gt;Presupuestos[[#This Row],[TOTAL SOLES]],Presupuestos[[#This Row],[TOTAL SOLES]],IFERROR(VLOOKUP("1-Detraccion"&amp;Presupuestos[[#This Row],[ID DOCUMENTO]],BD_Pagos[],5,0),0))</f>
        <v>0</v>
      </c>
      <c r="BL858" s="6">
        <f>IF(IFERROR(VLOOKUP("1-Detraccion"&amp;Presupuestos[[#This Row],[ID DOCUMENTO]],BD_Pagos[],6,0),0)&gt;Presupuestos[[#This Row],[TOTAL SOLES]],Presupuestos[[#This Row],[TOTAL SOLES]],IFERROR(VLOOKUP("1-Detraccion"&amp;Presupuestos[[#This Row],[ID DOCUMENTO]],BD_Pagos[],6,0),0))</f>
        <v>0</v>
      </c>
      <c r="BM858" s="37"/>
      <c r="BN858" s="3"/>
      <c r="BO858" s="3"/>
      <c r="BP858" s="6"/>
      <c r="BQ85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429</v>
      </c>
      <c r="BR858" s="23" t="str">
        <f>IF(Presupuestos[[#This Row],[SALDO ME-MN]]&gt;0,"PENDIENTE","CANCELADO")</f>
        <v>PENDIENTE</v>
      </c>
      <c r="BS858" s="23" t="str">
        <f>IF(COUNTIFS($U$4:$U857,Presupuestos[[#This Row],[ID DOCUMENTO]])&gt;=1,IF(B857=Presupuestos[[#This Row],[ID]],"OK","DOC. DUPLICADO"),"OK")</f>
        <v>OK</v>
      </c>
    </row>
    <row r="859" spans="2:71" ht="24" x14ac:dyDescent="0.25">
      <c r="B859" s="34">
        <f>IF(Presupuestos[[#This Row],[ID DOCUMENTO]]=U858,B858,IF(B858="ID",1,B858+1))</f>
        <v>816</v>
      </c>
      <c r="C859" s="2">
        <v>45884</v>
      </c>
      <c r="D859" s="2">
        <v>45891</v>
      </c>
      <c r="E859" s="3" t="s">
        <v>665</v>
      </c>
      <c r="F859" s="25" t="s">
        <v>35</v>
      </c>
      <c r="G859" s="25" t="s">
        <v>196</v>
      </c>
      <c r="H859" s="25" t="s">
        <v>197</v>
      </c>
      <c r="I859" s="36" t="str">
        <f>IFERROR(VLOOKUP(Presupuestos[[#This Row],[AREA]]&amp;Presupuestos[[#This Row],[CONCEPTO]]&amp;Presupuestos[[#This Row],[DESCRIPCION]],Tabla28[[Columna1]:[CÓDIGO NUEVO]],2,0),"")</f>
        <v>P0301001</v>
      </c>
      <c r="J859" s="3" t="s">
        <v>666</v>
      </c>
      <c r="K859" s="3" t="s">
        <v>666</v>
      </c>
      <c r="L859" s="3" t="s">
        <v>666</v>
      </c>
      <c r="M859" s="31" t="s">
        <v>1330</v>
      </c>
      <c r="N859" s="3" t="s">
        <v>25</v>
      </c>
      <c r="O859" s="3" t="s">
        <v>315</v>
      </c>
      <c r="P859" s="3" t="s">
        <v>142</v>
      </c>
      <c r="Q859" s="3" t="str">
        <f>IFERROR(VLOOKUP(Presupuestos[[#This Row],[CLASIFICACIÓN (N)]],Tabla17[],2,0),"")</f>
        <v>Gastos no operativos</v>
      </c>
      <c r="R859" s="3" t="str">
        <f>IFERROR(VLOOKUP(Presupuestos[[#This Row],[CLASIFICACIÓN (N)]],Tabla17[],3,0),"")</f>
        <v>Operativo</v>
      </c>
      <c r="S859" s="3" t="s">
        <v>16</v>
      </c>
      <c r="T859" s="3" t="str">
        <f>IFERROR(VLOOKUP(Presupuestos[[#This Row],[ALMACEN]],Tabla5[],2,0),"")</f>
        <v>Arequipa</v>
      </c>
      <c r="U859" s="19" t="str">
        <f>IFERROR(VLOOKUP(Presupuestos[[#This Row],[TIPO DE DOCUMENTO]],Tipo_Documento[],2,0)&amp;Presupuestos[[#This Row],[SERIE]]&amp;Presupuestos[[#This Row],[NUMERO]]&amp;Presupuestos[[#This Row],[RUC]],"")</f>
        <v>01F86415320220127765279</v>
      </c>
      <c r="V859" s="3" t="s">
        <v>120</v>
      </c>
      <c r="W859" s="7">
        <v>45884</v>
      </c>
      <c r="X859" s="7">
        <v>45891</v>
      </c>
      <c r="Y859" s="3" t="s">
        <v>1331</v>
      </c>
      <c r="Z859" s="3">
        <v>153202</v>
      </c>
      <c r="AA859" s="3">
        <f>IFERROR(VLOOKUP(Presupuestos[[#This Row],[RAZON SOCIAL]],CHOOSE({1,2},Clientes_Proveedores[Razon Social],Clientes_Proveedores[Ruc / Dni]),2,0),"-")</f>
        <v>20127765279</v>
      </c>
      <c r="AB859" s="31" t="s">
        <v>1332</v>
      </c>
      <c r="AC859" s="3" t="s">
        <v>670</v>
      </c>
      <c r="AD859" s="5">
        <v>0.18</v>
      </c>
      <c r="AE859" s="6">
        <v>406.22</v>
      </c>
      <c r="AF859" s="6">
        <f>Presupuestos[[#This Row],[BASE]]*Presupuestos[[#This Row],[% IGV]]</f>
        <v>73.119600000000005</v>
      </c>
      <c r="AG859" s="22">
        <f>ROUND(SUM(Presupuestos[[#This Row],[BASE]:[IGV]]),2)</f>
        <v>479.34</v>
      </c>
      <c r="AH859" s="9" t="str">
        <f>IF(Presupuestos[[#This Row],[MONEDA]]="USD",VLOOKUP(Presupuestos[[#This Row],[FECHA DE EMISION]],Tipo_Cambio[],3,0),"")</f>
        <v/>
      </c>
      <c r="AI859" s="22">
        <f>IFERROR(ROUND(IF(Presupuestos[[#This Row],[MONEDA]]="PEN",Presupuestos[[#This Row],[TOTAL]],Presupuestos[[#This Row],[TOTAL]]*Presupuestos[[#This Row],[TIPO DE CAMBIO]]),2),"")</f>
        <v>479.34</v>
      </c>
      <c r="AJ859" s="5"/>
      <c r="AK859" s="33" t="s">
        <v>671</v>
      </c>
      <c r="AL859" s="5" t="s">
        <v>680</v>
      </c>
      <c r="AM859" s="23" t="s">
        <v>671</v>
      </c>
      <c r="AN859" s="23" t="s">
        <v>671</v>
      </c>
      <c r="AO859" s="7">
        <f>IFERROR(VLOOKUP("1-"&amp;Presupuestos[[#This Row],[ID DOCUMENTO]],BD_Pagos[],7,0),"")</f>
        <v>45891</v>
      </c>
      <c r="AP859" s="16" t="str">
        <f>IFERROR(VLOOKUP("1-"&amp;Presupuestos[[#This Row],[ID DOCUMENTO]],BD_Pagos[],8,0),"")</f>
        <v>B-BCP - Soles</v>
      </c>
      <c r="AQ859" s="17">
        <f>IFERROR(VLOOKUP("1-"&amp;Presupuestos[[#This Row],[ID DOCUMENTO]],BD_Pagos[],9,0),"")</f>
        <v>238054</v>
      </c>
      <c r="AR859" s="54"/>
      <c r="AS859" s="7">
        <f>IFERROR(VLOOKUP("2-"&amp;Presupuestos[[#This Row],[ID DOCUMENTO]],BD_Pagos[],7,0),"")</f>
        <v>0</v>
      </c>
      <c r="AT859" s="16" t="str">
        <f>IFERROR(VLOOKUP("2-"&amp;Presupuestos[[#This Row],[ID DOCUMENTO]],BD_Pagos[],8,0),"")</f>
        <v/>
      </c>
      <c r="AU859" s="17">
        <f>IFERROR(VLOOKUP("2-"&amp;Presupuestos[[#This Row],[ID DOCUMENTO]],BD_Pagos[],9,0),"")</f>
        <v>0</v>
      </c>
      <c r="AV859" s="20">
        <f>IF(IFERROR(VLOOKUP("2-"&amp;Presupuestos[[#This Row],[ID DOCUMENTO]],BD_Pagos[],10,0),0)&gt;Presupuestos[[#This Row],[TOTAL SOLES]],Presupuestos[[#This Row],[TOTAL SOLES]],IFERROR(VLOOKUP("2-"&amp;Presupuestos[[#This Row],[ID DOCUMENTO]],BD_Pagos[],10,0),0))</f>
        <v>0</v>
      </c>
      <c r="AW859" s="7"/>
      <c r="AX859" s="16"/>
      <c r="AY859" s="17"/>
      <c r="AZ859" s="20"/>
      <c r="BA859" s="7"/>
      <c r="BB859" s="16"/>
      <c r="BC859" s="17"/>
      <c r="BD859" s="20"/>
      <c r="BE859" s="7">
        <f>IFERROR(VLOOKUP("5-"&amp;Presupuestos[[#This Row],[ID DOCUMENTO]],BD_Pagos[],7,0),"")</f>
        <v>0</v>
      </c>
      <c r="BF859" s="17">
        <f>IFERROR(VLOOKUP("5-"&amp;Presupuestos[[#This Row],[ID DOCUMENTO]],BD_Pagos[],9,0),"")</f>
        <v>0</v>
      </c>
      <c r="BG859" s="20">
        <f>IF(IFERROR(VLOOKUP("5-"&amp;Presupuestos[[#This Row],[ID DOCUMENTO]],BD_Pagos[],10,0),0)&gt;Presupuestos[[#This Row],[TOTAL SOLES]],Presupuestos[[#This Row],[TOTAL SOLES]],IFERROR(VLOOKUP("5-"&amp;Presupuestos[[#This Row],[ID DOCUMENTO]],BD_Pagos[],10,0),0))</f>
        <v>0</v>
      </c>
      <c r="BH859" s="7">
        <f>IFERROR(VLOOKUP("1-Detraccion"&amp;Presupuestos[[#This Row],[ID DOCUMENTO]],BD_Pagos[],2,0),"")</f>
        <v>0</v>
      </c>
      <c r="BI859" s="3" t="str">
        <f>IFERROR(VLOOKUP("1-Detraccion"&amp;Presupuestos[[#This Row],[ID DOCUMENTO]],BD_Pagos[],3,0),"")</f>
        <v/>
      </c>
      <c r="BJ859" s="3">
        <f>IFERROR(VLOOKUP("1-Detraccion"&amp;Presupuestos[[#This Row],[ID DOCUMENTO]],BD_Pagos[],4,0),"")</f>
        <v>0</v>
      </c>
      <c r="BK859" s="6">
        <f>IF(IFERROR(VLOOKUP("1-Detraccion"&amp;Presupuestos[[#This Row],[ID DOCUMENTO]],BD_Pagos[],5,0),0)&gt;Presupuestos[[#This Row],[TOTAL SOLES]],Presupuestos[[#This Row],[TOTAL SOLES]],IFERROR(VLOOKUP("1-Detraccion"&amp;Presupuestos[[#This Row],[ID DOCUMENTO]],BD_Pagos[],5,0),0))</f>
        <v>0</v>
      </c>
      <c r="BL859" s="6">
        <f>IF(IFERROR(VLOOKUP("1-Detraccion"&amp;Presupuestos[[#This Row],[ID DOCUMENTO]],BD_Pagos[],6,0),0)&gt;Presupuestos[[#This Row],[TOTAL SOLES]],Presupuestos[[#This Row],[TOTAL SOLES]],IFERROR(VLOOKUP("1-Detraccion"&amp;Presupuestos[[#This Row],[ID DOCUMENTO]],BD_Pagos[],6,0),0))</f>
        <v>0</v>
      </c>
      <c r="BM859" s="37"/>
      <c r="BN859" s="3"/>
      <c r="BO859" s="3"/>
      <c r="BP859" s="6"/>
      <c r="BQ85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479.34</v>
      </c>
      <c r="BR859" s="23" t="str">
        <f>IF(Presupuestos[[#This Row],[SALDO ME-MN]]&gt;0,"PENDIENTE","CANCELADO")</f>
        <v>PENDIENTE</v>
      </c>
      <c r="BS859" s="23" t="str">
        <f>IF(COUNTIFS($U$4:$U858,Presupuestos[[#This Row],[ID DOCUMENTO]])&gt;=1,IF(B858=Presupuestos[[#This Row],[ID]],"OK","DOC. DUPLICADO"),"OK")</f>
        <v>OK</v>
      </c>
    </row>
    <row r="860" spans="2:71" ht="24" x14ac:dyDescent="0.25">
      <c r="B860" s="34">
        <f>IF(Presupuestos[[#This Row],[ID DOCUMENTO]]=U859,B859,IF(B859="ID",1,B859+1))</f>
        <v>816</v>
      </c>
      <c r="C860" s="2">
        <v>45884</v>
      </c>
      <c r="D860" s="2">
        <v>45891</v>
      </c>
      <c r="E860" s="3" t="s">
        <v>665</v>
      </c>
      <c r="F860" s="25" t="s">
        <v>35</v>
      </c>
      <c r="G860" s="25" t="s">
        <v>196</v>
      </c>
      <c r="H860" s="25" t="s">
        <v>197</v>
      </c>
      <c r="I860" s="36" t="str">
        <f>IFERROR(VLOOKUP(Presupuestos[[#This Row],[AREA]]&amp;Presupuestos[[#This Row],[CONCEPTO]]&amp;Presupuestos[[#This Row],[DESCRIPCION]],Tabla28[[Columna1]:[CÓDIGO NUEVO]],2,0),"")</f>
        <v>P0301001</v>
      </c>
      <c r="J860" s="3" t="s">
        <v>666</v>
      </c>
      <c r="K860" s="3" t="s">
        <v>666</v>
      </c>
      <c r="L860" s="3" t="s">
        <v>666</v>
      </c>
      <c r="M860" s="31" t="s">
        <v>1330</v>
      </c>
      <c r="N860" s="3" t="s">
        <v>53</v>
      </c>
      <c r="O860" s="3" t="s">
        <v>315</v>
      </c>
      <c r="P860" s="3" t="s">
        <v>142</v>
      </c>
      <c r="Q860" s="3" t="str">
        <f>IFERROR(VLOOKUP(Presupuestos[[#This Row],[CLASIFICACIÓN (N)]],Tabla17[],2,0),"")</f>
        <v>Gastos no operativos</v>
      </c>
      <c r="R860" s="3" t="str">
        <f>IFERROR(VLOOKUP(Presupuestos[[#This Row],[CLASIFICACIÓN (N)]],Tabla17[],3,0),"")</f>
        <v>Operativo</v>
      </c>
      <c r="S860" s="3" t="s">
        <v>16</v>
      </c>
      <c r="T860" s="3" t="str">
        <f>IFERROR(VLOOKUP(Presupuestos[[#This Row],[ALMACEN]],Tabla5[],2,0),"")</f>
        <v>Arequipa</v>
      </c>
      <c r="U860" s="19" t="str">
        <f>IFERROR(VLOOKUP(Presupuestos[[#This Row],[TIPO DE DOCUMENTO]],Tipo_Documento[],2,0)&amp;Presupuestos[[#This Row],[SERIE]]&amp;Presupuestos[[#This Row],[NUMERO]]&amp;Presupuestos[[#This Row],[RUC]],"")</f>
        <v>01F86415320220127765279</v>
      </c>
      <c r="V860" s="3" t="s">
        <v>120</v>
      </c>
      <c r="W860" s="7">
        <v>45884</v>
      </c>
      <c r="X860" s="7">
        <v>45891</v>
      </c>
      <c r="Y860" s="3" t="s">
        <v>1331</v>
      </c>
      <c r="Z860" s="3">
        <v>153202</v>
      </c>
      <c r="AA860" s="3">
        <f>IFERROR(VLOOKUP(Presupuestos[[#This Row],[RAZON SOCIAL]],CHOOSE({1,2},Clientes_Proveedores[Razon Social],Clientes_Proveedores[Ruc / Dni]),2,0),"-")</f>
        <v>20127765279</v>
      </c>
      <c r="AB860" s="31" t="s">
        <v>1332</v>
      </c>
      <c r="AC860" s="3" t="s">
        <v>670</v>
      </c>
      <c r="AD860" s="5">
        <v>0.18</v>
      </c>
      <c r="AE860" s="6">
        <v>217.62</v>
      </c>
      <c r="AF860" s="6">
        <f>Presupuestos[[#This Row],[BASE]]*Presupuestos[[#This Row],[% IGV]]</f>
        <v>39.171599999999998</v>
      </c>
      <c r="AG860" s="22">
        <f>ROUND(SUM(Presupuestos[[#This Row],[BASE]:[IGV]]),2)</f>
        <v>256.79000000000002</v>
      </c>
      <c r="AH860" s="9" t="str">
        <f>IF(Presupuestos[[#This Row],[MONEDA]]="USD",VLOOKUP(Presupuestos[[#This Row],[FECHA DE EMISION]],Tipo_Cambio[],3,0),"")</f>
        <v/>
      </c>
      <c r="AI860" s="22">
        <f>IFERROR(ROUND(IF(Presupuestos[[#This Row],[MONEDA]]="PEN",Presupuestos[[#This Row],[TOTAL]],Presupuestos[[#This Row],[TOTAL]]*Presupuestos[[#This Row],[TIPO DE CAMBIO]]),2),"")</f>
        <v>256.79000000000002</v>
      </c>
      <c r="AJ860" s="5"/>
      <c r="AK860" s="33" t="s">
        <v>671</v>
      </c>
      <c r="AL860" s="5" t="s">
        <v>680</v>
      </c>
      <c r="AM860" s="23" t="s">
        <v>671</v>
      </c>
      <c r="AN860" s="23" t="s">
        <v>671</v>
      </c>
      <c r="AO860" s="7">
        <f>IFERROR(VLOOKUP("1-"&amp;Presupuestos[[#This Row],[ID DOCUMENTO]],BD_Pagos[],7,0),"")</f>
        <v>45891</v>
      </c>
      <c r="AP860" s="16" t="str">
        <f>IFERROR(VLOOKUP("1-"&amp;Presupuestos[[#This Row],[ID DOCUMENTO]],BD_Pagos[],8,0),"")</f>
        <v>B-BCP - Soles</v>
      </c>
      <c r="AQ860" s="17">
        <f>IFERROR(VLOOKUP("1-"&amp;Presupuestos[[#This Row],[ID DOCUMENTO]],BD_Pagos[],9,0),"")</f>
        <v>238054</v>
      </c>
      <c r="AR860" s="54"/>
      <c r="AS860" s="7">
        <f>IFERROR(VLOOKUP("2-"&amp;Presupuestos[[#This Row],[ID DOCUMENTO]],BD_Pagos[],7,0),"")</f>
        <v>0</v>
      </c>
      <c r="AT860" s="16" t="str">
        <f>IFERROR(VLOOKUP("2-"&amp;Presupuestos[[#This Row],[ID DOCUMENTO]],BD_Pagos[],8,0),"")</f>
        <v/>
      </c>
      <c r="AU860" s="17">
        <f>IFERROR(VLOOKUP("2-"&amp;Presupuestos[[#This Row],[ID DOCUMENTO]],BD_Pagos[],9,0),"")</f>
        <v>0</v>
      </c>
      <c r="AV860" s="20">
        <f>IF(IFERROR(VLOOKUP("2-"&amp;Presupuestos[[#This Row],[ID DOCUMENTO]],BD_Pagos[],10,0),0)&gt;Presupuestos[[#This Row],[TOTAL SOLES]],Presupuestos[[#This Row],[TOTAL SOLES]],IFERROR(VLOOKUP("2-"&amp;Presupuestos[[#This Row],[ID DOCUMENTO]],BD_Pagos[],10,0),0))</f>
        <v>0</v>
      </c>
      <c r="AW860" s="7"/>
      <c r="AX860" s="16"/>
      <c r="AY860" s="17"/>
      <c r="AZ860" s="20"/>
      <c r="BA860" s="7"/>
      <c r="BB860" s="16"/>
      <c r="BC860" s="17"/>
      <c r="BD860" s="20"/>
      <c r="BE860" s="7">
        <f>IFERROR(VLOOKUP("5-"&amp;Presupuestos[[#This Row],[ID DOCUMENTO]],BD_Pagos[],7,0),"")</f>
        <v>0</v>
      </c>
      <c r="BF860" s="17">
        <f>IFERROR(VLOOKUP("5-"&amp;Presupuestos[[#This Row],[ID DOCUMENTO]],BD_Pagos[],9,0),"")</f>
        <v>0</v>
      </c>
      <c r="BG860" s="20">
        <f>IF(IFERROR(VLOOKUP("5-"&amp;Presupuestos[[#This Row],[ID DOCUMENTO]],BD_Pagos[],10,0),0)&gt;Presupuestos[[#This Row],[TOTAL SOLES]],Presupuestos[[#This Row],[TOTAL SOLES]],IFERROR(VLOOKUP("5-"&amp;Presupuestos[[#This Row],[ID DOCUMENTO]],BD_Pagos[],10,0),0))</f>
        <v>0</v>
      </c>
      <c r="BH860" s="7">
        <f>IFERROR(VLOOKUP("1-Detraccion"&amp;Presupuestos[[#This Row],[ID DOCUMENTO]],BD_Pagos[],2,0),"")</f>
        <v>0</v>
      </c>
      <c r="BI860" s="3" t="str">
        <f>IFERROR(VLOOKUP("1-Detraccion"&amp;Presupuestos[[#This Row],[ID DOCUMENTO]],BD_Pagos[],3,0),"")</f>
        <v/>
      </c>
      <c r="BJ860" s="3">
        <f>IFERROR(VLOOKUP("1-Detraccion"&amp;Presupuestos[[#This Row],[ID DOCUMENTO]],BD_Pagos[],4,0),"")</f>
        <v>0</v>
      </c>
      <c r="BK860" s="6">
        <f>IF(IFERROR(VLOOKUP("1-Detraccion"&amp;Presupuestos[[#This Row],[ID DOCUMENTO]],BD_Pagos[],5,0),0)&gt;Presupuestos[[#This Row],[TOTAL SOLES]],Presupuestos[[#This Row],[TOTAL SOLES]],IFERROR(VLOOKUP("1-Detraccion"&amp;Presupuestos[[#This Row],[ID DOCUMENTO]],BD_Pagos[],5,0),0))</f>
        <v>0</v>
      </c>
      <c r="BL860" s="6">
        <f>IF(IFERROR(VLOOKUP("1-Detraccion"&amp;Presupuestos[[#This Row],[ID DOCUMENTO]],BD_Pagos[],6,0),0)&gt;Presupuestos[[#This Row],[TOTAL SOLES]],Presupuestos[[#This Row],[TOTAL SOLES]],IFERROR(VLOOKUP("1-Detraccion"&amp;Presupuestos[[#This Row],[ID DOCUMENTO]],BD_Pagos[],6,0),0))</f>
        <v>0</v>
      </c>
      <c r="BM860" s="37"/>
      <c r="BN860" s="3"/>
      <c r="BO860" s="3"/>
      <c r="BP860" s="6"/>
      <c r="BQ86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256.79000000000002</v>
      </c>
      <c r="BR860" s="23" t="str">
        <f>IF(Presupuestos[[#This Row],[SALDO ME-MN]]&gt;0,"PENDIENTE","CANCELADO")</f>
        <v>PENDIENTE</v>
      </c>
      <c r="BS860" s="23" t="str">
        <f>IF(COUNTIFS($U$4:$U859,Presupuestos[[#This Row],[ID DOCUMENTO]])&gt;=1,IF(B859=Presupuestos[[#This Row],[ID]],"OK","DOC. DUPLICADO"),"OK")</f>
        <v>OK</v>
      </c>
    </row>
    <row r="861" spans="2:71" ht="24" x14ac:dyDescent="0.25">
      <c r="B861" s="34">
        <f>IF(Presupuestos[[#This Row],[ID DOCUMENTO]]=U860,B860,IF(B860="ID",1,B860+1))</f>
        <v>816</v>
      </c>
      <c r="C861" s="2">
        <v>45884</v>
      </c>
      <c r="D861" s="2">
        <v>45891</v>
      </c>
      <c r="E861" s="3" t="s">
        <v>665</v>
      </c>
      <c r="F861" s="25" t="s">
        <v>35</v>
      </c>
      <c r="G861" s="25" t="s">
        <v>196</v>
      </c>
      <c r="H861" s="25" t="s">
        <v>197</v>
      </c>
      <c r="I861" s="36" t="str">
        <f>IFERROR(VLOOKUP(Presupuestos[[#This Row],[AREA]]&amp;Presupuestos[[#This Row],[CONCEPTO]]&amp;Presupuestos[[#This Row],[DESCRIPCION]],Tabla28[[Columna1]:[CÓDIGO NUEVO]],2,0),"")</f>
        <v>P0301001</v>
      </c>
      <c r="J861" s="3" t="s">
        <v>666</v>
      </c>
      <c r="K861" s="3" t="s">
        <v>666</v>
      </c>
      <c r="L861" s="3" t="s">
        <v>666</v>
      </c>
      <c r="M861" s="31" t="s">
        <v>1330</v>
      </c>
      <c r="N861" s="3" t="s">
        <v>47</v>
      </c>
      <c r="O861" s="3" t="s">
        <v>315</v>
      </c>
      <c r="P861" s="3" t="s">
        <v>142</v>
      </c>
      <c r="Q861" s="3" t="str">
        <f>IFERROR(VLOOKUP(Presupuestos[[#This Row],[CLASIFICACIÓN (N)]],Tabla17[],2,0),"")</f>
        <v>Gastos no operativos</v>
      </c>
      <c r="R861" s="3" t="str">
        <f>IFERROR(VLOOKUP(Presupuestos[[#This Row],[CLASIFICACIÓN (N)]],Tabla17[],3,0),"")</f>
        <v>Operativo</v>
      </c>
      <c r="S861" s="3" t="s">
        <v>16</v>
      </c>
      <c r="T861" s="3" t="str">
        <f>IFERROR(VLOOKUP(Presupuestos[[#This Row],[ALMACEN]],Tabla5[],2,0),"")</f>
        <v>Arequipa</v>
      </c>
      <c r="U861" s="19" t="str">
        <f>IFERROR(VLOOKUP(Presupuestos[[#This Row],[TIPO DE DOCUMENTO]],Tipo_Documento[],2,0)&amp;Presupuestos[[#This Row],[SERIE]]&amp;Presupuestos[[#This Row],[NUMERO]]&amp;Presupuestos[[#This Row],[RUC]],"")</f>
        <v>01F86415320220127765279</v>
      </c>
      <c r="V861" s="3" t="s">
        <v>120</v>
      </c>
      <c r="W861" s="7">
        <v>45884</v>
      </c>
      <c r="X861" s="7">
        <v>45891</v>
      </c>
      <c r="Y861" s="3" t="s">
        <v>1331</v>
      </c>
      <c r="Z861" s="3">
        <v>153202</v>
      </c>
      <c r="AA861" s="3">
        <f>IFERROR(VLOOKUP(Presupuestos[[#This Row],[RAZON SOCIAL]],CHOOSE({1,2},Clientes_Proveedores[Razon Social],Clientes_Proveedores[Ruc / Dni]),2,0),"-")</f>
        <v>20127765279</v>
      </c>
      <c r="AB861" s="31" t="s">
        <v>1332</v>
      </c>
      <c r="AC861" s="3" t="s">
        <v>670</v>
      </c>
      <c r="AD861" s="5">
        <v>0.18</v>
      </c>
      <c r="AE861" s="6">
        <v>256.99</v>
      </c>
      <c r="AF861" s="6">
        <f>Presupuestos[[#This Row],[BASE]]*Presupuestos[[#This Row],[% IGV]]</f>
        <v>46.258200000000002</v>
      </c>
      <c r="AG861" s="22">
        <f>ROUND(SUM(Presupuestos[[#This Row],[BASE]:[IGV]]),2)</f>
        <v>303.25</v>
      </c>
      <c r="AH861" s="9" t="str">
        <f>IF(Presupuestos[[#This Row],[MONEDA]]="USD",VLOOKUP(Presupuestos[[#This Row],[FECHA DE EMISION]],Tipo_Cambio[],3,0),"")</f>
        <v/>
      </c>
      <c r="AI861" s="22">
        <f>IFERROR(ROUND(IF(Presupuestos[[#This Row],[MONEDA]]="PEN",Presupuestos[[#This Row],[TOTAL]],Presupuestos[[#This Row],[TOTAL]]*Presupuestos[[#This Row],[TIPO DE CAMBIO]]),2),"")</f>
        <v>303.25</v>
      </c>
      <c r="AJ861" s="5"/>
      <c r="AK861" s="33" t="s">
        <v>671</v>
      </c>
      <c r="AL861" s="5" t="s">
        <v>680</v>
      </c>
      <c r="AM861" s="23" t="s">
        <v>671</v>
      </c>
      <c r="AN861" s="23" t="s">
        <v>671</v>
      </c>
      <c r="AO861" s="7">
        <f>IFERROR(VLOOKUP("1-"&amp;Presupuestos[[#This Row],[ID DOCUMENTO]],BD_Pagos[],7,0),"")</f>
        <v>45891</v>
      </c>
      <c r="AP861" s="16" t="str">
        <f>IFERROR(VLOOKUP("1-"&amp;Presupuestos[[#This Row],[ID DOCUMENTO]],BD_Pagos[],8,0),"")</f>
        <v>B-BCP - Soles</v>
      </c>
      <c r="AQ861" s="17">
        <f>IFERROR(VLOOKUP("1-"&amp;Presupuestos[[#This Row],[ID DOCUMENTO]],BD_Pagos[],9,0),"")</f>
        <v>238054</v>
      </c>
      <c r="AR861" s="54"/>
      <c r="AS861" s="7">
        <f>IFERROR(VLOOKUP("2-"&amp;Presupuestos[[#This Row],[ID DOCUMENTO]],BD_Pagos[],7,0),"")</f>
        <v>0</v>
      </c>
      <c r="AT861" s="16" t="str">
        <f>IFERROR(VLOOKUP("2-"&amp;Presupuestos[[#This Row],[ID DOCUMENTO]],BD_Pagos[],8,0),"")</f>
        <v/>
      </c>
      <c r="AU861" s="17">
        <f>IFERROR(VLOOKUP("2-"&amp;Presupuestos[[#This Row],[ID DOCUMENTO]],BD_Pagos[],9,0),"")</f>
        <v>0</v>
      </c>
      <c r="AV861" s="20">
        <f>IF(IFERROR(VLOOKUP("2-"&amp;Presupuestos[[#This Row],[ID DOCUMENTO]],BD_Pagos[],10,0),0)&gt;Presupuestos[[#This Row],[TOTAL SOLES]],Presupuestos[[#This Row],[TOTAL SOLES]],IFERROR(VLOOKUP("2-"&amp;Presupuestos[[#This Row],[ID DOCUMENTO]],BD_Pagos[],10,0),0))</f>
        <v>0</v>
      </c>
      <c r="AW861" s="7"/>
      <c r="AX861" s="16"/>
      <c r="AY861" s="17"/>
      <c r="AZ861" s="20"/>
      <c r="BA861" s="7"/>
      <c r="BB861" s="16"/>
      <c r="BC861" s="17"/>
      <c r="BD861" s="20"/>
      <c r="BE861" s="7">
        <f>IFERROR(VLOOKUP("5-"&amp;Presupuestos[[#This Row],[ID DOCUMENTO]],BD_Pagos[],7,0),"")</f>
        <v>0</v>
      </c>
      <c r="BF861" s="17">
        <f>IFERROR(VLOOKUP("5-"&amp;Presupuestos[[#This Row],[ID DOCUMENTO]],BD_Pagos[],9,0),"")</f>
        <v>0</v>
      </c>
      <c r="BG861" s="20">
        <f>IF(IFERROR(VLOOKUP("5-"&amp;Presupuestos[[#This Row],[ID DOCUMENTO]],BD_Pagos[],10,0),0)&gt;Presupuestos[[#This Row],[TOTAL SOLES]],Presupuestos[[#This Row],[TOTAL SOLES]],IFERROR(VLOOKUP("5-"&amp;Presupuestos[[#This Row],[ID DOCUMENTO]],BD_Pagos[],10,0),0))</f>
        <v>0</v>
      </c>
      <c r="BH861" s="7">
        <f>IFERROR(VLOOKUP("1-Detraccion"&amp;Presupuestos[[#This Row],[ID DOCUMENTO]],BD_Pagos[],2,0),"")</f>
        <v>0</v>
      </c>
      <c r="BI861" s="3" t="str">
        <f>IFERROR(VLOOKUP("1-Detraccion"&amp;Presupuestos[[#This Row],[ID DOCUMENTO]],BD_Pagos[],3,0),"")</f>
        <v/>
      </c>
      <c r="BJ861" s="3">
        <f>IFERROR(VLOOKUP("1-Detraccion"&amp;Presupuestos[[#This Row],[ID DOCUMENTO]],BD_Pagos[],4,0),"")</f>
        <v>0</v>
      </c>
      <c r="BK861" s="6">
        <f>IF(IFERROR(VLOOKUP("1-Detraccion"&amp;Presupuestos[[#This Row],[ID DOCUMENTO]],BD_Pagos[],5,0),0)&gt;Presupuestos[[#This Row],[TOTAL SOLES]],Presupuestos[[#This Row],[TOTAL SOLES]],IFERROR(VLOOKUP("1-Detraccion"&amp;Presupuestos[[#This Row],[ID DOCUMENTO]],BD_Pagos[],5,0),0))</f>
        <v>0</v>
      </c>
      <c r="BL861" s="6">
        <f>IF(IFERROR(VLOOKUP("1-Detraccion"&amp;Presupuestos[[#This Row],[ID DOCUMENTO]],BD_Pagos[],6,0),0)&gt;Presupuestos[[#This Row],[TOTAL SOLES]],Presupuestos[[#This Row],[TOTAL SOLES]],IFERROR(VLOOKUP("1-Detraccion"&amp;Presupuestos[[#This Row],[ID DOCUMENTO]],BD_Pagos[],6,0),0))</f>
        <v>0</v>
      </c>
      <c r="BM861" s="37"/>
      <c r="BN861" s="3"/>
      <c r="BO861" s="3"/>
      <c r="BP861" s="6"/>
      <c r="BQ86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303.25</v>
      </c>
      <c r="BR861" s="23" t="str">
        <f>IF(Presupuestos[[#This Row],[SALDO ME-MN]]&gt;0,"PENDIENTE","CANCELADO")</f>
        <v>PENDIENTE</v>
      </c>
      <c r="BS861" s="23" t="str">
        <f>IF(COUNTIFS($U$4:$U860,Presupuestos[[#This Row],[ID DOCUMENTO]])&gt;=1,IF(B860=Presupuestos[[#This Row],[ID]],"OK","DOC. DUPLICADO"),"OK")</f>
        <v>OK</v>
      </c>
    </row>
    <row r="862" spans="2:71" x14ac:dyDescent="0.25">
      <c r="B862" s="34">
        <f>IF(Presupuestos[[#This Row],[ID DOCUMENTO]]=U861,B861,IF(B861="ID",1,B861+1))</f>
        <v>817</v>
      </c>
      <c r="C862" s="2">
        <v>45887</v>
      </c>
      <c r="D862" s="2">
        <v>45887</v>
      </c>
      <c r="E862" s="3" t="s">
        <v>1718</v>
      </c>
      <c r="F862" s="25" t="s">
        <v>27</v>
      </c>
      <c r="G862" s="25" t="s">
        <v>91</v>
      </c>
      <c r="H862" s="25" t="s">
        <v>92</v>
      </c>
      <c r="I862" s="36" t="str">
        <f>IFERROR(VLOOKUP(Presupuestos[[#This Row],[AREA]]&amp;Presupuestos[[#This Row],[CONCEPTO]]&amp;Presupuestos[[#This Row],[DESCRIPCION]],Tabla28[[Columna1]:[CÓDIGO NUEVO]],2,0),"")</f>
        <v>P0201001</v>
      </c>
      <c r="J862" s="3" t="s">
        <v>666</v>
      </c>
      <c r="K862" s="3" t="s">
        <v>1913</v>
      </c>
      <c r="L862" s="3" t="s">
        <v>666</v>
      </c>
      <c r="M862" s="31" t="s">
        <v>790</v>
      </c>
      <c r="N862" s="3"/>
      <c r="O862" s="3" t="s">
        <v>308</v>
      </c>
      <c r="P862" s="3" t="s">
        <v>71</v>
      </c>
      <c r="Q862" s="3" t="str">
        <f>IFERROR(VLOOKUP(Presupuestos[[#This Row],[CLASIFICACIÓN (N)]],Tabla17[],2,0),"")</f>
        <v>Costos de ventas</v>
      </c>
      <c r="R862" s="3" t="str">
        <f>IFERROR(VLOOKUP(Presupuestos[[#This Row],[CLASIFICACIÓN (N)]],Tabla17[],3,0),"")</f>
        <v>Operativo</v>
      </c>
      <c r="S862" s="3" t="s">
        <v>16</v>
      </c>
      <c r="T862" s="3" t="str">
        <f>IFERROR(VLOOKUP(Presupuestos[[#This Row],[ALMACEN]],Tabla5[],2,0),"")</f>
        <v>Arequipa</v>
      </c>
      <c r="U862" s="19" t="str">
        <f>IFERROR(VLOOKUP(Presupuestos[[#This Row],[TIPO DE DOCUMENTO]],Tipo_Documento[],2,0)&amp;Presupuestos[[#This Row],[SERIE]]&amp;Presupuestos[[#This Row],[NUMERO]]&amp;Presupuestos[[#This Row],[RUC]],"")</f>
        <v>01E001287720456565353</v>
      </c>
      <c r="V862" s="3" t="s">
        <v>120</v>
      </c>
      <c r="W862" s="7">
        <v>45887</v>
      </c>
      <c r="X862" s="7">
        <v>45887</v>
      </c>
      <c r="Y862" s="3" t="s">
        <v>668</v>
      </c>
      <c r="Z862" s="3">
        <v>2877</v>
      </c>
      <c r="AA862" s="3">
        <f>IFERROR(VLOOKUP(Presupuestos[[#This Row],[RAZON SOCIAL]],CHOOSE({1,2},Clientes_Proveedores[Razon Social],Clientes_Proveedores[Ruc / Dni]),2,0),"-")</f>
        <v>20456565353</v>
      </c>
      <c r="AB862" s="31" t="s">
        <v>1914</v>
      </c>
      <c r="AC862" s="3" t="s">
        <v>670</v>
      </c>
      <c r="AD862" s="5">
        <v>0.18</v>
      </c>
      <c r="AE862" s="6">
        <v>163.56</v>
      </c>
      <c r="AF862" s="6">
        <f>Presupuestos[[#This Row],[BASE]]*Presupuestos[[#This Row],[% IGV]]</f>
        <v>29.440799999999999</v>
      </c>
      <c r="AG862" s="22">
        <f>ROUND(SUM(Presupuestos[[#This Row],[BASE]:[IGV]]),2)</f>
        <v>193</v>
      </c>
      <c r="AH862" s="9" t="str">
        <f>IF(Presupuestos[[#This Row],[MONEDA]]="USD",VLOOKUP(Presupuestos[[#This Row],[FECHA DE EMISION]],Tipo_Cambio[],3,0),"")</f>
        <v/>
      </c>
      <c r="AI862" s="22">
        <f>IFERROR(ROUND(IF(Presupuestos[[#This Row],[MONEDA]]="PEN",Presupuestos[[#This Row],[TOTAL]],Presupuestos[[#This Row],[TOTAL]]*Presupuestos[[#This Row],[TIPO DE CAMBIO]]),2),"")</f>
        <v>193</v>
      </c>
      <c r="AJ862" s="5">
        <v>0.15</v>
      </c>
      <c r="AK862" s="33" t="s">
        <v>671</v>
      </c>
      <c r="AL862" s="5" t="s">
        <v>680</v>
      </c>
      <c r="AM862" s="23" t="s">
        <v>671</v>
      </c>
      <c r="AN862" s="23" t="s">
        <v>671</v>
      </c>
      <c r="AO862" s="7">
        <f>IFERROR(VLOOKUP("1-"&amp;Presupuestos[[#This Row],[ID DOCUMENTO]],BD_Pagos[],7,0),"")</f>
        <v>45894</v>
      </c>
      <c r="AP862" s="16" t="str">
        <f>IFERROR(VLOOKUP("1-"&amp;Presupuestos[[#This Row],[ID DOCUMENTO]],BD_Pagos[],8,0),"")</f>
        <v>B-BCP - Soles</v>
      </c>
      <c r="AQ862" s="17">
        <f>IFERROR(VLOOKUP("1-"&amp;Presupuestos[[#This Row],[ID DOCUMENTO]],BD_Pagos[],9,0),"")</f>
        <v>6324899</v>
      </c>
      <c r="AR862" s="54"/>
      <c r="AS862" s="7">
        <f>IFERROR(VLOOKUP("2-"&amp;Presupuestos[[#This Row],[ID DOCUMENTO]],BD_Pagos[],7,0),"")</f>
        <v>0</v>
      </c>
      <c r="AT862" s="16" t="str">
        <f>IFERROR(VLOOKUP("2-"&amp;Presupuestos[[#This Row],[ID DOCUMENTO]],BD_Pagos[],8,0),"")</f>
        <v/>
      </c>
      <c r="AU862" s="17">
        <f>IFERROR(VLOOKUP("2-"&amp;Presupuestos[[#This Row],[ID DOCUMENTO]],BD_Pagos[],9,0),"")</f>
        <v>0</v>
      </c>
      <c r="AV862" s="20">
        <f>IF(IFERROR(VLOOKUP("2-"&amp;Presupuestos[[#This Row],[ID DOCUMENTO]],BD_Pagos[],10,0),0)&gt;Presupuestos[[#This Row],[TOTAL SOLES]],Presupuestos[[#This Row],[TOTAL SOLES]],IFERROR(VLOOKUP("2-"&amp;Presupuestos[[#This Row],[ID DOCUMENTO]],BD_Pagos[],10,0),0))</f>
        <v>0</v>
      </c>
      <c r="AW862" s="7"/>
      <c r="AX862" s="16"/>
      <c r="AY862" s="17"/>
      <c r="AZ862" s="20"/>
      <c r="BA862" s="7"/>
      <c r="BB862" s="16"/>
      <c r="BC862" s="17"/>
      <c r="BD862" s="20"/>
      <c r="BE862" s="7">
        <f>IFERROR(VLOOKUP("5-"&amp;Presupuestos[[#This Row],[ID DOCUMENTO]],BD_Pagos[],7,0),"")</f>
        <v>0</v>
      </c>
      <c r="BF862" s="17">
        <f>IFERROR(VLOOKUP("5-"&amp;Presupuestos[[#This Row],[ID DOCUMENTO]],BD_Pagos[],9,0),"")</f>
        <v>0</v>
      </c>
      <c r="BG862" s="20">
        <f>IF(IFERROR(VLOOKUP("5-"&amp;Presupuestos[[#This Row],[ID DOCUMENTO]],BD_Pagos[],10,0),0)&gt;Presupuestos[[#This Row],[TOTAL SOLES]],Presupuestos[[#This Row],[TOTAL SOLES]],IFERROR(VLOOKUP("5-"&amp;Presupuestos[[#This Row],[ID DOCUMENTO]],BD_Pagos[],10,0),0))</f>
        <v>0</v>
      </c>
      <c r="BH862" s="7">
        <f>IFERROR(VLOOKUP("1-Detraccion"&amp;Presupuestos[[#This Row],[ID DOCUMENTO]],BD_Pagos[],2,0),"")</f>
        <v>0</v>
      </c>
      <c r="BI862" s="3" t="str">
        <f>IFERROR(VLOOKUP("1-Detraccion"&amp;Presupuestos[[#This Row],[ID DOCUMENTO]],BD_Pagos[],3,0),"")</f>
        <v/>
      </c>
      <c r="BJ862" s="3">
        <f>IFERROR(VLOOKUP("1-Detraccion"&amp;Presupuestos[[#This Row],[ID DOCUMENTO]],BD_Pagos[],4,0),"")</f>
        <v>0</v>
      </c>
      <c r="BK862" s="6">
        <f>IF(IFERROR(VLOOKUP("1-Detraccion"&amp;Presupuestos[[#This Row],[ID DOCUMENTO]],BD_Pagos[],5,0),0)&gt;Presupuestos[[#This Row],[TOTAL SOLES]],Presupuestos[[#This Row],[TOTAL SOLES]],IFERROR(VLOOKUP("1-Detraccion"&amp;Presupuestos[[#This Row],[ID DOCUMENTO]],BD_Pagos[],5,0),0))</f>
        <v>0</v>
      </c>
      <c r="BL862" s="6">
        <f>IF(IFERROR(VLOOKUP("1-Detraccion"&amp;Presupuestos[[#This Row],[ID DOCUMENTO]],BD_Pagos[],6,0),0)&gt;Presupuestos[[#This Row],[TOTAL SOLES]],Presupuestos[[#This Row],[TOTAL SOLES]],IFERROR(VLOOKUP("1-Detraccion"&amp;Presupuestos[[#This Row],[ID DOCUMENTO]],BD_Pagos[],6,0),0))</f>
        <v>0</v>
      </c>
      <c r="BM862" s="37"/>
      <c r="BN862" s="3"/>
      <c r="BO862" s="3"/>
      <c r="BP862" s="6"/>
      <c r="BQ86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193</v>
      </c>
      <c r="BR862" s="23" t="str">
        <f>IF(Presupuestos[[#This Row],[SALDO ME-MN]]&gt;0,"PENDIENTE","CANCELADO")</f>
        <v>PENDIENTE</v>
      </c>
      <c r="BS862" s="23" t="str">
        <f>IF(COUNTIFS($U$4:$U861,Presupuestos[[#This Row],[ID DOCUMENTO]])&gt;=1,IF(B861=Presupuestos[[#This Row],[ID]],"OK","DOC. DUPLICADO"),"OK")</f>
        <v>OK</v>
      </c>
    </row>
    <row r="863" spans="2:71" x14ac:dyDescent="0.25">
      <c r="B863" s="34">
        <f>IF(Presupuestos[[#This Row],[ID DOCUMENTO]]=U862,B862,IF(B862="ID",1,B862+1))</f>
        <v>818</v>
      </c>
      <c r="C863" s="2">
        <v>45887</v>
      </c>
      <c r="D863" s="2">
        <v>45917</v>
      </c>
      <c r="E863" s="3" t="s">
        <v>1718</v>
      </c>
      <c r="F863" s="25" t="s">
        <v>27</v>
      </c>
      <c r="G863" s="25" t="s">
        <v>91</v>
      </c>
      <c r="H863" s="25" t="s">
        <v>92</v>
      </c>
      <c r="I863" s="36" t="str">
        <f>IFERROR(VLOOKUP(Presupuestos[[#This Row],[AREA]]&amp;Presupuestos[[#This Row],[CONCEPTO]]&amp;Presupuestos[[#This Row],[DESCRIPCION]],Tabla28[[Columna1]:[CÓDIGO NUEVO]],2,0),"")</f>
        <v>P0201001</v>
      </c>
      <c r="J863" s="3" t="s">
        <v>666</v>
      </c>
      <c r="K863" s="3" t="s">
        <v>1915</v>
      </c>
      <c r="L863" s="3" t="s">
        <v>666</v>
      </c>
      <c r="M863" s="31" t="s">
        <v>790</v>
      </c>
      <c r="N863" s="3"/>
      <c r="O863" s="3" t="s">
        <v>308</v>
      </c>
      <c r="P863" s="3" t="s">
        <v>71</v>
      </c>
      <c r="Q863" s="3" t="str">
        <f>IFERROR(VLOOKUP(Presupuestos[[#This Row],[CLASIFICACIÓN (N)]],Tabla17[],2,0),"")</f>
        <v>Costos de ventas</v>
      </c>
      <c r="R863" s="3" t="str">
        <f>IFERROR(VLOOKUP(Presupuestos[[#This Row],[CLASIFICACIÓN (N)]],Tabla17[],3,0),"")</f>
        <v>Operativo</v>
      </c>
      <c r="S863" s="3" t="s">
        <v>16</v>
      </c>
      <c r="T863" s="3" t="str">
        <f>IFERROR(VLOOKUP(Presupuestos[[#This Row],[ALMACEN]],Tabla5[],2,0),"")</f>
        <v>Arequipa</v>
      </c>
      <c r="U863" s="19" t="str">
        <f>IFERROR(VLOOKUP(Presupuestos[[#This Row],[TIPO DE DOCUMENTO]],Tipo_Documento[],2,0)&amp;Presupuestos[[#This Row],[SERIE]]&amp;Presupuestos[[#This Row],[NUMERO]]&amp;Presupuestos[[#This Row],[RUC]],"")</f>
        <v>01F0021665620100192064</v>
      </c>
      <c r="V863" s="3" t="s">
        <v>120</v>
      </c>
      <c r="W863" s="7">
        <v>45887</v>
      </c>
      <c r="X863" s="7">
        <v>45917</v>
      </c>
      <c r="Y863" s="3" t="s">
        <v>721</v>
      </c>
      <c r="Z863" s="3">
        <v>16656</v>
      </c>
      <c r="AA863" s="3">
        <f>IFERROR(VLOOKUP(Presupuestos[[#This Row],[RAZON SOCIAL]],CHOOSE({1,2},Clientes_Proveedores[Razon Social],Clientes_Proveedores[Ruc / Dni]),2,0),"-")</f>
        <v>20100192064</v>
      </c>
      <c r="AB863" s="31" t="s">
        <v>900</v>
      </c>
      <c r="AC863" s="3" t="s">
        <v>801</v>
      </c>
      <c r="AD863" s="5">
        <v>0.18</v>
      </c>
      <c r="AE863" s="6">
        <v>117.6</v>
      </c>
      <c r="AF863" s="6">
        <f>Presupuestos[[#This Row],[BASE]]*Presupuestos[[#This Row],[% IGV]]</f>
        <v>21.167999999999999</v>
      </c>
      <c r="AG863" s="22">
        <f>ROUND(SUM(Presupuestos[[#This Row],[BASE]:[IGV]]),2)</f>
        <v>138.77000000000001</v>
      </c>
      <c r="AH863" s="9">
        <f>IF(Presupuestos[[#This Row],[MONEDA]]="USD",VLOOKUP(Presupuestos[[#This Row],[FECHA DE EMISION]],Tipo_Cambio[],3,0),"")</f>
        <v>3.5630000000000002</v>
      </c>
      <c r="AI863" s="22">
        <f>IFERROR(ROUND(IF(Presupuestos[[#This Row],[MONEDA]]="PEN",Presupuestos[[#This Row],[TOTAL]],Presupuestos[[#This Row],[TOTAL]]*Presupuestos[[#This Row],[TIPO DE CAMBIO]]),2),"")</f>
        <v>494.44</v>
      </c>
      <c r="AJ863" s="5">
        <v>0.15</v>
      </c>
      <c r="AK863" s="33" t="s">
        <v>671</v>
      </c>
      <c r="AL863" s="5" t="s">
        <v>680</v>
      </c>
      <c r="AM863" s="23" t="s">
        <v>671</v>
      </c>
      <c r="AN863" s="23" t="s">
        <v>671</v>
      </c>
      <c r="AO863" s="7">
        <f>IFERROR(VLOOKUP("1-"&amp;Presupuestos[[#This Row],[ID DOCUMENTO]],BD_Pagos[],7,0),"")</f>
        <v>0</v>
      </c>
      <c r="AP863" s="16" t="str">
        <f>IFERROR(VLOOKUP("1-"&amp;Presupuestos[[#This Row],[ID DOCUMENTO]],BD_Pagos[],8,0),"")</f>
        <v/>
      </c>
      <c r="AQ863" s="17" t="str">
        <f>IFERROR(VLOOKUP("1-"&amp;Presupuestos[[#This Row],[ID DOCUMENTO]],BD_Pagos[],9,0),"")</f>
        <v/>
      </c>
      <c r="AR863" s="54"/>
      <c r="AS863" s="7">
        <f>IFERROR(VLOOKUP("2-"&amp;Presupuestos[[#This Row],[ID DOCUMENTO]],BD_Pagos[],7,0),"")</f>
        <v>0</v>
      </c>
      <c r="AT863" s="16" t="str">
        <f>IFERROR(VLOOKUP("2-"&amp;Presupuestos[[#This Row],[ID DOCUMENTO]],BD_Pagos[],8,0),"")</f>
        <v/>
      </c>
      <c r="AU863" s="17">
        <f>IFERROR(VLOOKUP("2-"&amp;Presupuestos[[#This Row],[ID DOCUMENTO]],BD_Pagos[],9,0),"")</f>
        <v>0</v>
      </c>
      <c r="AV863" s="20">
        <f>IF(IFERROR(VLOOKUP("2-"&amp;Presupuestos[[#This Row],[ID DOCUMENTO]],BD_Pagos[],10,0),0)&gt;Presupuestos[[#This Row],[TOTAL SOLES]],Presupuestos[[#This Row],[TOTAL SOLES]],IFERROR(VLOOKUP("2-"&amp;Presupuestos[[#This Row],[ID DOCUMENTO]],BD_Pagos[],10,0),0))</f>
        <v>0</v>
      </c>
      <c r="AW863" s="7"/>
      <c r="AX863" s="16"/>
      <c r="AY863" s="17"/>
      <c r="AZ863" s="20"/>
      <c r="BA863" s="7"/>
      <c r="BB863" s="16"/>
      <c r="BC863" s="17"/>
      <c r="BD863" s="20"/>
      <c r="BE863" s="7">
        <f>IFERROR(VLOOKUP("5-"&amp;Presupuestos[[#This Row],[ID DOCUMENTO]],BD_Pagos[],7,0),"")</f>
        <v>0</v>
      </c>
      <c r="BF863" s="17">
        <f>IFERROR(VLOOKUP("5-"&amp;Presupuestos[[#This Row],[ID DOCUMENTO]],BD_Pagos[],9,0),"")</f>
        <v>0</v>
      </c>
      <c r="BG863" s="20">
        <f>IF(IFERROR(VLOOKUP("5-"&amp;Presupuestos[[#This Row],[ID DOCUMENTO]],BD_Pagos[],10,0),0)&gt;Presupuestos[[#This Row],[TOTAL SOLES]],Presupuestos[[#This Row],[TOTAL SOLES]],IFERROR(VLOOKUP("5-"&amp;Presupuestos[[#This Row],[ID DOCUMENTO]],BD_Pagos[],10,0),0))</f>
        <v>0</v>
      </c>
      <c r="BH863" s="7">
        <f>IFERROR(VLOOKUP("1-Detraccion"&amp;Presupuestos[[#This Row],[ID DOCUMENTO]],BD_Pagos[],2,0),"")</f>
        <v>0</v>
      </c>
      <c r="BI863" s="3" t="str">
        <f>IFERROR(VLOOKUP("1-Detraccion"&amp;Presupuestos[[#This Row],[ID DOCUMENTO]],BD_Pagos[],3,0),"")</f>
        <v/>
      </c>
      <c r="BJ863" s="3">
        <f>IFERROR(VLOOKUP("1-Detraccion"&amp;Presupuestos[[#This Row],[ID DOCUMENTO]],BD_Pagos[],4,0),"")</f>
        <v>0</v>
      </c>
      <c r="BK863" s="6">
        <f>IF(IFERROR(VLOOKUP("1-Detraccion"&amp;Presupuestos[[#This Row],[ID DOCUMENTO]],BD_Pagos[],5,0),0)&gt;Presupuestos[[#This Row],[TOTAL SOLES]],Presupuestos[[#This Row],[TOTAL SOLES]],IFERROR(VLOOKUP("1-Detraccion"&amp;Presupuestos[[#This Row],[ID DOCUMENTO]],BD_Pagos[],5,0),0))</f>
        <v>0</v>
      </c>
      <c r="BL863" s="6">
        <f>IF(IFERROR(VLOOKUP("1-Detraccion"&amp;Presupuestos[[#This Row],[ID DOCUMENTO]],BD_Pagos[],6,0),0)&gt;Presupuestos[[#This Row],[TOTAL SOLES]],Presupuestos[[#This Row],[TOTAL SOLES]],IFERROR(VLOOKUP("1-Detraccion"&amp;Presupuestos[[#This Row],[ID DOCUMENTO]],BD_Pagos[],6,0),0))</f>
        <v>0</v>
      </c>
      <c r="BM863" s="37"/>
      <c r="BN863" s="3"/>
      <c r="BO863" s="3"/>
      <c r="BP863" s="6"/>
      <c r="BQ86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138.77000000000001</v>
      </c>
      <c r="BR863" s="23" t="str">
        <f>IF(Presupuestos[[#This Row],[SALDO ME-MN]]&gt;0,"PENDIENTE","CANCELADO")</f>
        <v>PENDIENTE</v>
      </c>
      <c r="BS863" s="23" t="str">
        <f>IF(COUNTIFS($U$4:$U862,Presupuestos[[#This Row],[ID DOCUMENTO]])&gt;=1,IF(B862=Presupuestos[[#This Row],[ID]],"OK","DOC. DUPLICADO"),"OK")</f>
        <v>OK</v>
      </c>
    </row>
    <row r="864" spans="2:71" x14ac:dyDescent="0.25">
      <c r="B864" s="34">
        <f>IF(Presupuestos[[#This Row],[ID DOCUMENTO]]=U863,B863,IF(B863="ID",1,B863+1))</f>
        <v>819</v>
      </c>
      <c r="C864" s="2">
        <v>45883</v>
      </c>
      <c r="D864" s="2">
        <v>45913</v>
      </c>
      <c r="E864" s="3" t="s">
        <v>1718</v>
      </c>
      <c r="F864" s="25" t="s">
        <v>27</v>
      </c>
      <c r="G864" s="25" t="s">
        <v>91</v>
      </c>
      <c r="H864" s="25" t="s">
        <v>92</v>
      </c>
      <c r="I864" s="36" t="str">
        <f>IFERROR(VLOOKUP(Presupuestos[[#This Row],[AREA]]&amp;Presupuestos[[#This Row],[CONCEPTO]]&amp;Presupuestos[[#This Row],[DESCRIPCION]],Tabla28[[Columna1]:[CÓDIGO NUEVO]],2,0),"")</f>
        <v>P0201001</v>
      </c>
      <c r="J864" s="3" t="s">
        <v>666</v>
      </c>
      <c r="K864" s="3" t="s">
        <v>1915</v>
      </c>
      <c r="L864" s="3" t="s">
        <v>666</v>
      </c>
      <c r="M864" s="31" t="s">
        <v>790</v>
      </c>
      <c r="N864" s="3"/>
      <c r="O864" s="3" t="s">
        <v>308</v>
      </c>
      <c r="P864" s="3" t="s">
        <v>71</v>
      </c>
      <c r="Q864" s="3" t="str">
        <f>IFERROR(VLOOKUP(Presupuestos[[#This Row],[CLASIFICACIÓN (N)]],Tabla17[],2,0),"")</f>
        <v>Costos de ventas</v>
      </c>
      <c r="R864" s="3" t="str">
        <f>IFERROR(VLOOKUP(Presupuestos[[#This Row],[CLASIFICACIÓN (N)]],Tabla17[],3,0),"")</f>
        <v>Operativo</v>
      </c>
      <c r="S864" s="3" t="s">
        <v>16</v>
      </c>
      <c r="T864" s="3" t="str">
        <f>IFERROR(VLOOKUP(Presupuestos[[#This Row],[ALMACEN]],Tabla5[],2,0),"")</f>
        <v>Arequipa</v>
      </c>
      <c r="U864" s="19" t="str">
        <f>IFERROR(VLOOKUP(Presupuestos[[#This Row],[TIPO DE DOCUMENTO]],Tipo_Documento[],2,0)&amp;Presupuestos[[#This Row],[SERIE]]&amp;Presupuestos[[#This Row],[NUMERO]]&amp;Presupuestos[[#This Row],[RUC]],"")</f>
        <v>01F0021663820100192064</v>
      </c>
      <c r="V864" s="3" t="s">
        <v>120</v>
      </c>
      <c r="W864" s="7">
        <v>45883</v>
      </c>
      <c r="X864" s="7">
        <v>45913</v>
      </c>
      <c r="Y864" s="3" t="s">
        <v>721</v>
      </c>
      <c r="Z864" s="3">
        <v>16638</v>
      </c>
      <c r="AA864" s="3">
        <f>IFERROR(VLOOKUP(Presupuestos[[#This Row],[RAZON SOCIAL]],CHOOSE({1,2},Clientes_Proveedores[Razon Social],Clientes_Proveedores[Ruc / Dni]),2,0),"-")</f>
        <v>20100192064</v>
      </c>
      <c r="AB864" s="31" t="s">
        <v>900</v>
      </c>
      <c r="AC864" s="3" t="s">
        <v>801</v>
      </c>
      <c r="AD864" s="5">
        <v>0.18</v>
      </c>
      <c r="AE864" s="6">
        <v>107.4</v>
      </c>
      <c r="AF864" s="6">
        <f>Presupuestos[[#This Row],[BASE]]*Presupuestos[[#This Row],[% IGV]]</f>
        <v>19.332000000000001</v>
      </c>
      <c r="AG864" s="22">
        <f>ROUND(SUM(Presupuestos[[#This Row],[BASE]:[IGV]]),2)</f>
        <v>126.73</v>
      </c>
      <c r="AH864" s="9">
        <f>IF(Presupuestos[[#This Row],[MONEDA]]="USD",VLOOKUP(Presupuestos[[#This Row],[FECHA DE EMISION]],Tipo_Cambio[],3,0),"")</f>
        <v>3.5369999999999999</v>
      </c>
      <c r="AI864" s="22">
        <f>IFERROR(ROUND(IF(Presupuestos[[#This Row],[MONEDA]]="PEN",Presupuestos[[#This Row],[TOTAL]],Presupuestos[[#This Row],[TOTAL]]*Presupuestos[[#This Row],[TIPO DE CAMBIO]]),2),"")</f>
        <v>448.24</v>
      </c>
      <c r="AJ864" s="5">
        <v>0.15</v>
      </c>
      <c r="AK864" s="33" t="s">
        <v>671</v>
      </c>
      <c r="AL864" s="5" t="s">
        <v>680</v>
      </c>
      <c r="AM864" s="23" t="s">
        <v>671</v>
      </c>
      <c r="AN864" s="23" t="s">
        <v>671</v>
      </c>
      <c r="AO864" s="7">
        <f>IFERROR(VLOOKUP("1-"&amp;Presupuestos[[#This Row],[ID DOCUMENTO]],BD_Pagos[],7,0),"")</f>
        <v>0</v>
      </c>
      <c r="AP864" s="16" t="str">
        <f>IFERROR(VLOOKUP("1-"&amp;Presupuestos[[#This Row],[ID DOCUMENTO]],BD_Pagos[],8,0),"")</f>
        <v/>
      </c>
      <c r="AQ864" s="17" t="str">
        <f>IFERROR(VLOOKUP("1-"&amp;Presupuestos[[#This Row],[ID DOCUMENTO]],BD_Pagos[],9,0),"")</f>
        <v/>
      </c>
      <c r="AR864" s="54"/>
      <c r="AS864" s="7">
        <f>IFERROR(VLOOKUP("2-"&amp;Presupuestos[[#This Row],[ID DOCUMENTO]],BD_Pagos[],7,0),"")</f>
        <v>0</v>
      </c>
      <c r="AT864" s="16" t="str">
        <f>IFERROR(VLOOKUP("2-"&amp;Presupuestos[[#This Row],[ID DOCUMENTO]],BD_Pagos[],8,0),"")</f>
        <v/>
      </c>
      <c r="AU864" s="17">
        <f>IFERROR(VLOOKUP("2-"&amp;Presupuestos[[#This Row],[ID DOCUMENTO]],BD_Pagos[],9,0),"")</f>
        <v>0</v>
      </c>
      <c r="AV864" s="20">
        <f>IF(IFERROR(VLOOKUP("2-"&amp;Presupuestos[[#This Row],[ID DOCUMENTO]],BD_Pagos[],10,0),0)&gt;Presupuestos[[#This Row],[TOTAL SOLES]],Presupuestos[[#This Row],[TOTAL SOLES]],IFERROR(VLOOKUP("2-"&amp;Presupuestos[[#This Row],[ID DOCUMENTO]],BD_Pagos[],10,0),0))</f>
        <v>0</v>
      </c>
      <c r="AW864" s="7"/>
      <c r="AX864" s="16"/>
      <c r="AY864" s="17"/>
      <c r="AZ864" s="20"/>
      <c r="BA864" s="7"/>
      <c r="BB864" s="16"/>
      <c r="BC864" s="17"/>
      <c r="BD864" s="20"/>
      <c r="BE864" s="7">
        <f>IFERROR(VLOOKUP("5-"&amp;Presupuestos[[#This Row],[ID DOCUMENTO]],BD_Pagos[],7,0),"")</f>
        <v>0</v>
      </c>
      <c r="BF864" s="17">
        <f>IFERROR(VLOOKUP("5-"&amp;Presupuestos[[#This Row],[ID DOCUMENTO]],BD_Pagos[],9,0),"")</f>
        <v>0</v>
      </c>
      <c r="BG864" s="20">
        <f>IF(IFERROR(VLOOKUP("5-"&amp;Presupuestos[[#This Row],[ID DOCUMENTO]],BD_Pagos[],10,0),0)&gt;Presupuestos[[#This Row],[TOTAL SOLES]],Presupuestos[[#This Row],[TOTAL SOLES]],IFERROR(VLOOKUP("5-"&amp;Presupuestos[[#This Row],[ID DOCUMENTO]],BD_Pagos[],10,0),0))</f>
        <v>0</v>
      </c>
      <c r="BH864" s="7">
        <f>IFERROR(VLOOKUP("1-Detraccion"&amp;Presupuestos[[#This Row],[ID DOCUMENTO]],BD_Pagos[],2,0),"")</f>
        <v>0</v>
      </c>
      <c r="BI864" s="3" t="str">
        <f>IFERROR(VLOOKUP("1-Detraccion"&amp;Presupuestos[[#This Row],[ID DOCUMENTO]],BD_Pagos[],3,0),"")</f>
        <v/>
      </c>
      <c r="BJ864" s="3">
        <f>IFERROR(VLOOKUP("1-Detraccion"&amp;Presupuestos[[#This Row],[ID DOCUMENTO]],BD_Pagos[],4,0),"")</f>
        <v>0</v>
      </c>
      <c r="BK864" s="6">
        <f>IF(IFERROR(VLOOKUP("1-Detraccion"&amp;Presupuestos[[#This Row],[ID DOCUMENTO]],BD_Pagos[],5,0),0)&gt;Presupuestos[[#This Row],[TOTAL SOLES]],Presupuestos[[#This Row],[TOTAL SOLES]],IFERROR(VLOOKUP("1-Detraccion"&amp;Presupuestos[[#This Row],[ID DOCUMENTO]],BD_Pagos[],5,0),0))</f>
        <v>0</v>
      </c>
      <c r="BL864" s="6">
        <f>IF(IFERROR(VLOOKUP("1-Detraccion"&amp;Presupuestos[[#This Row],[ID DOCUMENTO]],BD_Pagos[],6,0),0)&gt;Presupuestos[[#This Row],[TOTAL SOLES]],Presupuestos[[#This Row],[TOTAL SOLES]],IFERROR(VLOOKUP("1-Detraccion"&amp;Presupuestos[[#This Row],[ID DOCUMENTO]],BD_Pagos[],6,0),0))</f>
        <v>0</v>
      </c>
      <c r="BM864" s="37"/>
      <c r="BN864" s="3"/>
      <c r="BO864" s="3"/>
      <c r="BP864" s="6"/>
      <c r="BQ86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126.73</v>
      </c>
      <c r="BR864" s="23" t="str">
        <f>IF(Presupuestos[[#This Row],[SALDO ME-MN]]&gt;0,"PENDIENTE","CANCELADO")</f>
        <v>PENDIENTE</v>
      </c>
      <c r="BS864" s="23" t="str">
        <f>IF(COUNTIFS($U$4:$U863,Presupuestos[[#This Row],[ID DOCUMENTO]])&gt;=1,IF(B863=Presupuestos[[#This Row],[ID]],"OK","DOC. DUPLICADO"),"OK")</f>
        <v>OK</v>
      </c>
    </row>
    <row r="865" spans="2:71" x14ac:dyDescent="0.25">
      <c r="B865" s="34">
        <f>IF(Presupuestos[[#This Row],[ID DOCUMENTO]]=U864,B864,IF(B864="ID",1,B864+1))</f>
        <v>820</v>
      </c>
      <c r="C865" s="2">
        <v>45882</v>
      </c>
      <c r="D865" s="2">
        <v>45912</v>
      </c>
      <c r="E865" s="3" t="s">
        <v>1718</v>
      </c>
      <c r="F865" s="25" t="s">
        <v>27</v>
      </c>
      <c r="G865" s="25" t="s">
        <v>91</v>
      </c>
      <c r="H865" s="25" t="s">
        <v>92</v>
      </c>
      <c r="I865" s="36" t="str">
        <f>IFERROR(VLOOKUP(Presupuestos[[#This Row],[AREA]]&amp;Presupuestos[[#This Row],[CONCEPTO]]&amp;Presupuestos[[#This Row],[DESCRIPCION]],Tabla28[[Columna1]:[CÓDIGO NUEVO]],2,0),"")</f>
        <v>P0201001</v>
      </c>
      <c r="J865" s="3" t="s">
        <v>666</v>
      </c>
      <c r="K865" s="3" t="s">
        <v>1915</v>
      </c>
      <c r="L865" s="3" t="s">
        <v>666</v>
      </c>
      <c r="M865" s="31" t="s">
        <v>790</v>
      </c>
      <c r="N865" s="3"/>
      <c r="O865" s="3" t="s">
        <v>308</v>
      </c>
      <c r="P865" s="3" t="s">
        <v>71</v>
      </c>
      <c r="Q865" s="3" t="str">
        <f>IFERROR(VLOOKUP(Presupuestos[[#This Row],[CLASIFICACIÓN (N)]],Tabla17[],2,0),"")</f>
        <v>Costos de ventas</v>
      </c>
      <c r="R865" s="3" t="str">
        <f>IFERROR(VLOOKUP(Presupuestos[[#This Row],[CLASIFICACIÓN (N)]],Tabla17[],3,0),"")</f>
        <v>Operativo</v>
      </c>
      <c r="S865" s="3" t="s">
        <v>16</v>
      </c>
      <c r="T865" s="3" t="str">
        <f>IFERROR(VLOOKUP(Presupuestos[[#This Row],[ALMACEN]],Tabla5[],2,0),"")</f>
        <v>Arequipa</v>
      </c>
      <c r="U865" s="19" t="str">
        <f>IFERROR(VLOOKUP(Presupuestos[[#This Row],[TIPO DE DOCUMENTO]],Tipo_Documento[],2,0)&amp;Presupuestos[[#This Row],[SERIE]]&amp;Presupuestos[[#This Row],[NUMERO]]&amp;Presupuestos[[#This Row],[RUC]],"")</f>
        <v>01F0021663120100192064</v>
      </c>
      <c r="V865" s="3" t="s">
        <v>120</v>
      </c>
      <c r="W865" s="7">
        <v>45882</v>
      </c>
      <c r="X865" s="7">
        <v>45912</v>
      </c>
      <c r="Y865" s="3" t="s">
        <v>721</v>
      </c>
      <c r="Z865" s="3">
        <v>16631</v>
      </c>
      <c r="AA865" s="3">
        <f>IFERROR(VLOOKUP(Presupuestos[[#This Row],[RAZON SOCIAL]],CHOOSE({1,2},Clientes_Proveedores[Razon Social],Clientes_Proveedores[Ruc / Dni]),2,0),"-")</f>
        <v>20100192064</v>
      </c>
      <c r="AB865" s="31" t="s">
        <v>900</v>
      </c>
      <c r="AC865" s="3" t="s">
        <v>801</v>
      </c>
      <c r="AD865" s="5">
        <v>0.18</v>
      </c>
      <c r="AE865" s="6">
        <v>46.2</v>
      </c>
      <c r="AF865" s="6">
        <f>Presupuestos[[#This Row],[BASE]]*Presupuestos[[#This Row],[% IGV]]</f>
        <v>8.3160000000000007</v>
      </c>
      <c r="AG865" s="22">
        <f>ROUND(SUM(Presupuestos[[#This Row],[BASE]:[IGV]]),2)</f>
        <v>54.52</v>
      </c>
      <c r="AH865" s="9">
        <f>IF(Presupuestos[[#This Row],[MONEDA]]="USD",VLOOKUP(Presupuestos[[#This Row],[FECHA DE EMISION]],Tipo_Cambio[],3,0),"")</f>
        <v>3.5249999999999999</v>
      </c>
      <c r="AI865" s="22">
        <f>IFERROR(ROUND(IF(Presupuestos[[#This Row],[MONEDA]]="PEN",Presupuestos[[#This Row],[TOTAL]],Presupuestos[[#This Row],[TOTAL]]*Presupuestos[[#This Row],[TIPO DE CAMBIO]]),2),"")</f>
        <v>192.18</v>
      </c>
      <c r="AJ865" s="5">
        <v>0.15</v>
      </c>
      <c r="AK865" s="33" t="s">
        <v>671</v>
      </c>
      <c r="AL865" s="5" t="s">
        <v>680</v>
      </c>
      <c r="AM865" s="23" t="s">
        <v>671</v>
      </c>
      <c r="AN865" s="23" t="s">
        <v>671</v>
      </c>
      <c r="AO865" s="7">
        <f>IFERROR(VLOOKUP("1-"&amp;Presupuestos[[#This Row],[ID DOCUMENTO]],BD_Pagos[],7,0),"")</f>
        <v>0</v>
      </c>
      <c r="AP865" s="16" t="str">
        <f>IFERROR(VLOOKUP("1-"&amp;Presupuestos[[#This Row],[ID DOCUMENTO]],BD_Pagos[],8,0),"")</f>
        <v/>
      </c>
      <c r="AQ865" s="17" t="str">
        <f>IFERROR(VLOOKUP("1-"&amp;Presupuestos[[#This Row],[ID DOCUMENTO]],BD_Pagos[],9,0),"")</f>
        <v/>
      </c>
      <c r="AR865" s="54"/>
      <c r="AS865" s="7">
        <f>IFERROR(VLOOKUP("2-"&amp;Presupuestos[[#This Row],[ID DOCUMENTO]],BD_Pagos[],7,0),"")</f>
        <v>0</v>
      </c>
      <c r="AT865" s="16" t="str">
        <f>IFERROR(VLOOKUP("2-"&amp;Presupuestos[[#This Row],[ID DOCUMENTO]],BD_Pagos[],8,0),"")</f>
        <v/>
      </c>
      <c r="AU865" s="17">
        <f>IFERROR(VLOOKUP("2-"&amp;Presupuestos[[#This Row],[ID DOCUMENTO]],BD_Pagos[],9,0),"")</f>
        <v>0</v>
      </c>
      <c r="AV865" s="20">
        <f>IF(IFERROR(VLOOKUP("2-"&amp;Presupuestos[[#This Row],[ID DOCUMENTO]],BD_Pagos[],10,0),0)&gt;Presupuestos[[#This Row],[TOTAL SOLES]],Presupuestos[[#This Row],[TOTAL SOLES]],IFERROR(VLOOKUP("2-"&amp;Presupuestos[[#This Row],[ID DOCUMENTO]],BD_Pagos[],10,0),0))</f>
        <v>0</v>
      </c>
      <c r="AW865" s="7"/>
      <c r="AX865" s="16"/>
      <c r="AY865" s="17"/>
      <c r="AZ865" s="20"/>
      <c r="BA865" s="7"/>
      <c r="BB865" s="16"/>
      <c r="BC865" s="17"/>
      <c r="BD865" s="20"/>
      <c r="BE865" s="7">
        <f>IFERROR(VLOOKUP("5-"&amp;Presupuestos[[#This Row],[ID DOCUMENTO]],BD_Pagos[],7,0),"")</f>
        <v>0</v>
      </c>
      <c r="BF865" s="17">
        <f>IFERROR(VLOOKUP("5-"&amp;Presupuestos[[#This Row],[ID DOCUMENTO]],BD_Pagos[],9,0),"")</f>
        <v>0</v>
      </c>
      <c r="BG865" s="20">
        <f>IF(IFERROR(VLOOKUP("5-"&amp;Presupuestos[[#This Row],[ID DOCUMENTO]],BD_Pagos[],10,0),0)&gt;Presupuestos[[#This Row],[TOTAL SOLES]],Presupuestos[[#This Row],[TOTAL SOLES]],IFERROR(VLOOKUP("5-"&amp;Presupuestos[[#This Row],[ID DOCUMENTO]],BD_Pagos[],10,0),0))</f>
        <v>0</v>
      </c>
      <c r="BH865" s="7">
        <f>IFERROR(VLOOKUP("1-Detraccion"&amp;Presupuestos[[#This Row],[ID DOCUMENTO]],BD_Pagos[],2,0),"")</f>
        <v>0</v>
      </c>
      <c r="BI865" s="3" t="str">
        <f>IFERROR(VLOOKUP("1-Detraccion"&amp;Presupuestos[[#This Row],[ID DOCUMENTO]],BD_Pagos[],3,0),"")</f>
        <v/>
      </c>
      <c r="BJ865" s="3">
        <f>IFERROR(VLOOKUP("1-Detraccion"&amp;Presupuestos[[#This Row],[ID DOCUMENTO]],BD_Pagos[],4,0),"")</f>
        <v>0</v>
      </c>
      <c r="BK865" s="6">
        <f>IF(IFERROR(VLOOKUP("1-Detraccion"&amp;Presupuestos[[#This Row],[ID DOCUMENTO]],BD_Pagos[],5,0),0)&gt;Presupuestos[[#This Row],[TOTAL SOLES]],Presupuestos[[#This Row],[TOTAL SOLES]],IFERROR(VLOOKUP("1-Detraccion"&amp;Presupuestos[[#This Row],[ID DOCUMENTO]],BD_Pagos[],5,0),0))</f>
        <v>0</v>
      </c>
      <c r="BL865" s="6">
        <f>IF(IFERROR(VLOOKUP("1-Detraccion"&amp;Presupuestos[[#This Row],[ID DOCUMENTO]],BD_Pagos[],6,0),0)&gt;Presupuestos[[#This Row],[TOTAL SOLES]],Presupuestos[[#This Row],[TOTAL SOLES]],IFERROR(VLOOKUP("1-Detraccion"&amp;Presupuestos[[#This Row],[ID DOCUMENTO]],BD_Pagos[],6,0),0))</f>
        <v>0</v>
      </c>
      <c r="BM865" s="37"/>
      <c r="BN865" s="3"/>
      <c r="BO865" s="3"/>
      <c r="BP865" s="6"/>
      <c r="BQ86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54.52</v>
      </c>
      <c r="BR865" s="23" t="str">
        <f>IF(Presupuestos[[#This Row],[SALDO ME-MN]]&gt;0,"PENDIENTE","CANCELADO")</f>
        <v>PENDIENTE</v>
      </c>
      <c r="BS865" s="23" t="str">
        <f>IF(COUNTIFS($U$4:$U864,Presupuestos[[#This Row],[ID DOCUMENTO]])&gt;=1,IF(B864=Presupuestos[[#This Row],[ID]],"OK","DOC. DUPLICADO"),"OK")</f>
        <v>OK</v>
      </c>
    </row>
    <row r="866" spans="2:71" x14ac:dyDescent="0.25">
      <c r="B866" s="34">
        <f>IF(Presupuestos[[#This Row],[ID DOCUMENTO]]=U865,B865,IF(B865="ID",1,B865+1))</f>
        <v>821</v>
      </c>
      <c r="C866" s="2">
        <v>45869</v>
      </c>
      <c r="D866" s="2">
        <v>45869</v>
      </c>
      <c r="E866" s="3" t="s">
        <v>1880</v>
      </c>
      <c r="F866" s="25" t="s">
        <v>54</v>
      </c>
      <c r="G866" s="25" t="s">
        <v>330</v>
      </c>
      <c r="H866" s="25" t="s">
        <v>383</v>
      </c>
      <c r="I866" s="36" t="str">
        <f>IFERROR(VLOOKUP(Presupuestos[[#This Row],[AREA]]&amp;Presupuestos[[#This Row],[CONCEPTO]]&amp;Presupuestos[[#This Row],[DESCRIPCION]],Tabla28[[Columna1]:[CÓDIGO NUEVO]],2,0),"")</f>
        <v>P0601001</v>
      </c>
      <c r="J866" s="3" t="s">
        <v>666</v>
      </c>
      <c r="K866" s="3" t="s">
        <v>666</v>
      </c>
      <c r="L866" s="3" t="s">
        <v>666</v>
      </c>
      <c r="M866" s="31" t="s">
        <v>1916</v>
      </c>
      <c r="N866" s="3"/>
      <c r="O866" s="3" t="s">
        <v>315</v>
      </c>
      <c r="P866" s="3" t="s">
        <v>86</v>
      </c>
      <c r="Q866" s="3" t="str">
        <f>IFERROR(VLOOKUP(Presupuestos[[#This Row],[CLASIFICACIÓN (N)]],Tabla17[],2,0),"")</f>
        <v>Costos de ventas</v>
      </c>
      <c r="R866" s="3" t="str">
        <f>IFERROR(VLOOKUP(Presupuestos[[#This Row],[CLASIFICACIÓN (N)]],Tabla17[],3,0),"")</f>
        <v>Operativo</v>
      </c>
      <c r="S866" s="3" t="s">
        <v>16</v>
      </c>
      <c r="T866" s="3" t="str">
        <f>IFERROR(VLOOKUP(Presupuestos[[#This Row],[ALMACEN]],Tabla5[],2,0),"")</f>
        <v>Arequipa</v>
      </c>
      <c r="U866" s="19" t="str">
        <f>IFERROR(VLOOKUP(Presupuestos[[#This Row],[TIPO DE DOCUMENTO]],Tipo_Documento[],2,0)&amp;Presupuestos[[#This Row],[SERIE]]&amp;Presupuestos[[#This Row],[NUMERO]]&amp;Presupuestos[[#This Row],[RUC]],"")</f>
        <v>PLRPLR07160945818</v>
      </c>
      <c r="V866" s="3" t="s">
        <v>258</v>
      </c>
      <c r="W866" s="7">
        <v>45869</v>
      </c>
      <c r="X866" s="7">
        <v>45869</v>
      </c>
      <c r="Y866" s="3" t="s">
        <v>1917</v>
      </c>
      <c r="Z866" s="3">
        <v>1</v>
      </c>
      <c r="AA866" s="3">
        <f>IFERROR(VLOOKUP(Presupuestos[[#This Row],[RAZON SOCIAL]],CHOOSE({1,2},Clientes_Proveedores[Razon Social],Clientes_Proveedores[Ruc / Dni]),2,0),"-")</f>
        <v>60945818</v>
      </c>
      <c r="AB866" s="31" t="s">
        <v>1918</v>
      </c>
      <c r="AC866" s="3" t="s">
        <v>670</v>
      </c>
      <c r="AD866" s="5"/>
      <c r="AE866" s="6">
        <v>1038.1500000000001</v>
      </c>
      <c r="AF866" s="6">
        <f>Presupuestos[[#This Row],[BASE]]*Presupuestos[[#This Row],[% IGV]]</f>
        <v>0</v>
      </c>
      <c r="AG866" s="22">
        <f>ROUND(SUM(Presupuestos[[#This Row],[BASE]:[IGV]]),2)</f>
        <v>1038.1500000000001</v>
      </c>
      <c r="AH866" s="9" t="str">
        <f>IF(Presupuestos[[#This Row],[MONEDA]]="USD",VLOOKUP(Presupuestos[[#This Row],[FECHA DE EMISION]],Tipo_Cambio[],3,0),"")</f>
        <v/>
      </c>
      <c r="AI866" s="22">
        <f>IFERROR(ROUND(IF(Presupuestos[[#This Row],[MONEDA]]="PEN",Presupuestos[[#This Row],[TOTAL]],Presupuestos[[#This Row],[TOTAL]]*Presupuestos[[#This Row],[TIPO DE CAMBIO]]),2),"")</f>
        <v>1038.1500000000001</v>
      </c>
      <c r="AJ866" s="5"/>
      <c r="AK866" s="33" t="s">
        <v>671</v>
      </c>
      <c r="AL866" s="5" t="s">
        <v>680</v>
      </c>
      <c r="AM866" s="23" t="s">
        <v>671</v>
      </c>
      <c r="AN866" s="23" t="s">
        <v>671</v>
      </c>
      <c r="AO866" s="7">
        <f>IFERROR(VLOOKUP("1-"&amp;Presupuestos[[#This Row],[ID DOCUMENTO]],BD_Pagos[],7,0),"")</f>
        <v>45869</v>
      </c>
      <c r="AP866" s="16" t="str">
        <f>IFERROR(VLOOKUP("1-"&amp;Presupuestos[[#This Row],[ID DOCUMENTO]],BD_Pagos[],8,0),"")</f>
        <v>B-BCP - Soles</v>
      </c>
      <c r="AQ866" s="17">
        <f>IFERROR(VLOOKUP("1-"&amp;Presupuestos[[#This Row],[ID DOCUMENTO]],BD_Pagos[],9,0),"")</f>
        <v>7197909</v>
      </c>
      <c r="AR866" s="54"/>
      <c r="AS866" s="7">
        <f>IFERROR(VLOOKUP("2-"&amp;Presupuestos[[#This Row],[ID DOCUMENTO]],BD_Pagos[],7,0),"")</f>
        <v>0</v>
      </c>
      <c r="AT866" s="16" t="str">
        <f>IFERROR(VLOOKUP("2-"&amp;Presupuestos[[#This Row],[ID DOCUMENTO]],BD_Pagos[],8,0),"")</f>
        <v/>
      </c>
      <c r="AU866" s="17">
        <f>IFERROR(VLOOKUP("2-"&amp;Presupuestos[[#This Row],[ID DOCUMENTO]],BD_Pagos[],9,0),"")</f>
        <v>0</v>
      </c>
      <c r="AV866" s="20">
        <f>IF(IFERROR(VLOOKUP("2-"&amp;Presupuestos[[#This Row],[ID DOCUMENTO]],BD_Pagos[],10,0),0)&gt;Presupuestos[[#This Row],[TOTAL SOLES]],Presupuestos[[#This Row],[TOTAL SOLES]],IFERROR(VLOOKUP("2-"&amp;Presupuestos[[#This Row],[ID DOCUMENTO]],BD_Pagos[],10,0),0))</f>
        <v>0</v>
      </c>
      <c r="AW866" s="7"/>
      <c r="AX866" s="16"/>
      <c r="AY866" s="17"/>
      <c r="AZ866" s="20"/>
      <c r="BA866" s="7"/>
      <c r="BB866" s="16"/>
      <c r="BC866" s="17"/>
      <c r="BD866" s="20"/>
      <c r="BE866" s="7">
        <f>IFERROR(VLOOKUP("5-"&amp;Presupuestos[[#This Row],[ID DOCUMENTO]],BD_Pagos[],7,0),"")</f>
        <v>0</v>
      </c>
      <c r="BF866" s="17">
        <f>IFERROR(VLOOKUP("5-"&amp;Presupuestos[[#This Row],[ID DOCUMENTO]],BD_Pagos[],9,0),"")</f>
        <v>0</v>
      </c>
      <c r="BG866" s="20">
        <f>IF(IFERROR(VLOOKUP("5-"&amp;Presupuestos[[#This Row],[ID DOCUMENTO]],BD_Pagos[],10,0),0)&gt;Presupuestos[[#This Row],[TOTAL SOLES]],Presupuestos[[#This Row],[TOTAL SOLES]],IFERROR(VLOOKUP("5-"&amp;Presupuestos[[#This Row],[ID DOCUMENTO]],BD_Pagos[],10,0),0))</f>
        <v>0</v>
      </c>
      <c r="BH866" s="7">
        <f>IFERROR(VLOOKUP("1-Detraccion"&amp;Presupuestos[[#This Row],[ID DOCUMENTO]],BD_Pagos[],2,0),"")</f>
        <v>0</v>
      </c>
      <c r="BI866" s="3" t="str">
        <f>IFERROR(VLOOKUP("1-Detraccion"&amp;Presupuestos[[#This Row],[ID DOCUMENTO]],BD_Pagos[],3,0),"")</f>
        <v/>
      </c>
      <c r="BJ866" s="3">
        <f>IFERROR(VLOOKUP("1-Detraccion"&amp;Presupuestos[[#This Row],[ID DOCUMENTO]],BD_Pagos[],4,0),"")</f>
        <v>0</v>
      </c>
      <c r="BK866" s="6">
        <f>IF(IFERROR(VLOOKUP("1-Detraccion"&amp;Presupuestos[[#This Row],[ID DOCUMENTO]],BD_Pagos[],5,0),0)&gt;Presupuestos[[#This Row],[TOTAL SOLES]],Presupuestos[[#This Row],[TOTAL SOLES]],IFERROR(VLOOKUP("1-Detraccion"&amp;Presupuestos[[#This Row],[ID DOCUMENTO]],BD_Pagos[],5,0),0))</f>
        <v>0</v>
      </c>
      <c r="BL866" s="6">
        <f>IF(IFERROR(VLOOKUP("1-Detraccion"&amp;Presupuestos[[#This Row],[ID DOCUMENTO]],BD_Pagos[],6,0),0)&gt;Presupuestos[[#This Row],[TOTAL SOLES]],Presupuestos[[#This Row],[TOTAL SOLES]],IFERROR(VLOOKUP("1-Detraccion"&amp;Presupuestos[[#This Row],[ID DOCUMENTO]],BD_Pagos[],6,0),0))</f>
        <v>0</v>
      </c>
      <c r="BM866" s="37"/>
      <c r="BN866" s="3"/>
      <c r="BO866" s="3"/>
      <c r="BP866" s="6"/>
      <c r="BQ86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1038.1500000000001</v>
      </c>
      <c r="BR866" s="23" t="str">
        <f>IF(Presupuestos[[#This Row],[SALDO ME-MN]]&gt;0,"PENDIENTE","CANCELADO")</f>
        <v>PENDIENTE</v>
      </c>
      <c r="BS866" s="23" t="str">
        <f>IF(COUNTIFS($U$4:$U865,Presupuestos[[#This Row],[ID DOCUMENTO]])&gt;=1,IF(B865=Presupuestos[[#This Row],[ID]],"OK","DOC. DUPLICADO"),"OK")</f>
        <v>OK</v>
      </c>
    </row>
    <row r="867" spans="2:71" ht="24" x14ac:dyDescent="0.25">
      <c r="B867" s="34">
        <f>IF(Presupuestos[[#This Row],[ID DOCUMENTO]]=U866,B866,IF(B866="ID",1,B866+1))</f>
        <v>821</v>
      </c>
      <c r="C867" s="2">
        <v>45869</v>
      </c>
      <c r="D867" s="2">
        <v>45869</v>
      </c>
      <c r="E867" s="3" t="s">
        <v>1880</v>
      </c>
      <c r="F867" s="25" t="s">
        <v>54</v>
      </c>
      <c r="G867" s="25" t="s">
        <v>330</v>
      </c>
      <c r="H867" s="25" t="s">
        <v>397</v>
      </c>
      <c r="I867" s="36" t="str">
        <f>IFERROR(VLOOKUP(Presupuestos[[#This Row],[AREA]]&amp;Presupuestos[[#This Row],[CONCEPTO]]&amp;Presupuestos[[#This Row],[DESCRIPCION]],Tabla28[[Columna1]:[CÓDIGO NUEVO]],2,0),"")</f>
        <v>P0601005</v>
      </c>
      <c r="J867" s="3" t="s">
        <v>666</v>
      </c>
      <c r="K867" s="3" t="s">
        <v>666</v>
      </c>
      <c r="L867" s="3" t="s">
        <v>666</v>
      </c>
      <c r="M867" s="31" t="s">
        <v>1919</v>
      </c>
      <c r="N867" s="3"/>
      <c r="O867" s="3" t="s">
        <v>315</v>
      </c>
      <c r="P867" s="3" t="s">
        <v>86</v>
      </c>
      <c r="Q867" s="3" t="str">
        <f>IFERROR(VLOOKUP(Presupuestos[[#This Row],[CLASIFICACIÓN (N)]],Tabla17[],2,0),"")</f>
        <v>Costos de ventas</v>
      </c>
      <c r="R867" s="3" t="str">
        <f>IFERROR(VLOOKUP(Presupuestos[[#This Row],[CLASIFICACIÓN (N)]],Tabla17[],3,0),"")</f>
        <v>Operativo</v>
      </c>
      <c r="S867" s="3" t="s">
        <v>16</v>
      </c>
      <c r="T867" s="3" t="str">
        <f>IFERROR(VLOOKUP(Presupuestos[[#This Row],[ALMACEN]],Tabla5[],2,0),"")</f>
        <v>Arequipa</v>
      </c>
      <c r="U867" s="19" t="str">
        <f>IFERROR(VLOOKUP(Presupuestos[[#This Row],[TIPO DE DOCUMENTO]],Tipo_Documento[],2,0)&amp;Presupuestos[[#This Row],[SERIE]]&amp;Presupuestos[[#This Row],[NUMERO]]&amp;Presupuestos[[#This Row],[RUC]],"")</f>
        <v>PLRPLR07160945818</v>
      </c>
      <c r="V867" s="3" t="s">
        <v>258</v>
      </c>
      <c r="W867" s="7">
        <v>45869</v>
      </c>
      <c r="X867" s="7">
        <v>45869</v>
      </c>
      <c r="Y867" s="3" t="s">
        <v>1917</v>
      </c>
      <c r="Z867" s="3">
        <v>1</v>
      </c>
      <c r="AA867" s="3">
        <f>IFERROR(VLOOKUP(Presupuestos[[#This Row],[RAZON SOCIAL]],CHOOSE({1,2},Clientes_Proveedores[Razon Social],Clientes_Proveedores[Ruc / Dni]),2,0),"-")</f>
        <v>60945818</v>
      </c>
      <c r="AB867" s="31" t="s">
        <v>1918</v>
      </c>
      <c r="AC867" s="3" t="s">
        <v>670</v>
      </c>
      <c r="AD867" s="5"/>
      <c r="AE867" s="6">
        <v>28</v>
      </c>
      <c r="AF867" s="6">
        <f>Presupuestos[[#This Row],[BASE]]*Presupuestos[[#This Row],[% IGV]]</f>
        <v>0</v>
      </c>
      <c r="AG867" s="22">
        <f>ROUND(SUM(Presupuestos[[#This Row],[BASE]:[IGV]]),2)</f>
        <v>28</v>
      </c>
      <c r="AH867" s="9" t="str">
        <f>IF(Presupuestos[[#This Row],[MONEDA]]="USD",VLOOKUP(Presupuestos[[#This Row],[FECHA DE EMISION]],Tipo_Cambio[],3,0),"")</f>
        <v/>
      </c>
      <c r="AI867" s="22">
        <f>IFERROR(ROUND(IF(Presupuestos[[#This Row],[MONEDA]]="PEN",Presupuestos[[#This Row],[TOTAL]],Presupuestos[[#This Row],[TOTAL]]*Presupuestos[[#This Row],[TIPO DE CAMBIO]]),2),"")</f>
        <v>28</v>
      </c>
      <c r="AJ867" s="5"/>
      <c r="AK867" s="33" t="s">
        <v>671</v>
      </c>
      <c r="AL867" s="5" t="s">
        <v>680</v>
      </c>
      <c r="AM867" s="23" t="s">
        <v>671</v>
      </c>
      <c r="AN867" s="23" t="s">
        <v>671</v>
      </c>
      <c r="AO867" s="7">
        <f>IFERROR(VLOOKUP("1-"&amp;Presupuestos[[#This Row],[ID DOCUMENTO]],BD_Pagos[],7,0),"")</f>
        <v>45869</v>
      </c>
      <c r="AP867" s="16" t="str">
        <f>IFERROR(VLOOKUP("1-"&amp;Presupuestos[[#This Row],[ID DOCUMENTO]],BD_Pagos[],8,0),"")</f>
        <v>B-BCP - Soles</v>
      </c>
      <c r="AQ867" s="17">
        <f>IFERROR(VLOOKUP("1-"&amp;Presupuestos[[#This Row],[ID DOCUMENTO]],BD_Pagos[],9,0),"")</f>
        <v>7197909</v>
      </c>
      <c r="AR867" s="54"/>
      <c r="AS867" s="7">
        <f>IFERROR(VLOOKUP("2-"&amp;Presupuestos[[#This Row],[ID DOCUMENTO]],BD_Pagos[],7,0),"")</f>
        <v>0</v>
      </c>
      <c r="AT867" s="16" t="str">
        <f>IFERROR(VLOOKUP("2-"&amp;Presupuestos[[#This Row],[ID DOCUMENTO]],BD_Pagos[],8,0),"")</f>
        <v/>
      </c>
      <c r="AU867" s="17">
        <f>IFERROR(VLOOKUP("2-"&amp;Presupuestos[[#This Row],[ID DOCUMENTO]],BD_Pagos[],9,0),"")</f>
        <v>0</v>
      </c>
      <c r="AV867" s="20">
        <f>IF(IFERROR(VLOOKUP("2-"&amp;Presupuestos[[#This Row],[ID DOCUMENTO]],BD_Pagos[],10,0),0)&gt;Presupuestos[[#This Row],[TOTAL SOLES]],Presupuestos[[#This Row],[TOTAL SOLES]],IFERROR(VLOOKUP("2-"&amp;Presupuestos[[#This Row],[ID DOCUMENTO]],BD_Pagos[],10,0),0))</f>
        <v>0</v>
      </c>
      <c r="AW867" s="7"/>
      <c r="AX867" s="16"/>
      <c r="AY867" s="17"/>
      <c r="AZ867" s="20"/>
      <c r="BA867" s="7"/>
      <c r="BB867" s="16"/>
      <c r="BC867" s="17"/>
      <c r="BD867" s="20"/>
      <c r="BE867" s="7">
        <f>IFERROR(VLOOKUP("5-"&amp;Presupuestos[[#This Row],[ID DOCUMENTO]],BD_Pagos[],7,0),"")</f>
        <v>0</v>
      </c>
      <c r="BF867" s="17">
        <f>IFERROR(VLOOKUP("5-"&amp;Presupuestos[[#This Row],[ID DOCUMENTO]],BD_Pagos[],9,0),"")</f>
        <v>0</v>
      </c>
      <c r="BG867" s="20">
        <f>IF(IFERROR(VLOOKUP("5-"&amp;Presupuestos[[#This Row],[ID DOCUMENTO]],BD_Pagos[],10,0),0)&gt;Presupuestos[[#This Row],[TOTAL SOLES]],Presupuestos[[#This Row],[TOTAL SOLES]],IFERROR(VLOOKUP("5-"&amp;Presupuestos[[#This Row],[ID DOCUMENTO]],BD_Pagos[],10,0),0))</f>
        <v>0</v>
      </c>
      <c r="BH867" s="7">
        <f>IFERROR(VLOOKUP("1-Detraccion"&amp;Presupuestos[[#This Row],[ID DOCUMENTO]],BD_Pagos[],2,0),"")</f>
        <v>0</v>
      </c>
      <c r="BI867" s="3" t="str">
        <f>IFERROR(VLOOKUP("1-Detraccion"&amp;Presupuestos[[#This Row],[ID DOCUMENTO]],BD_Pagos[],3,0),"")</f>
        <v/>
      </c>
      <c r="BJ867" s="3">
        <f>IFERROR(VLOOKUP("1-Detraccion"&amp;Presupuestos[[#This Row],[ID DOCUMENTO]],BD_Pagos[],4,0),"")</f>
        <v>0</v>
      </c>
      <c r="BK867" s="6">
        <f>IF(IFERROR(VLOOKUP("1-Detraccion"&amp;Presupuestos[[#This Row],[ID DOCUMENTO]],BD_Pagos[],5,0),0)&gt;Presupuestos[[#This Row],[TOTAL SOLES]],Presupuestos[[#This Row],[TOTAL SOLES]],IFERROR(VLOOKUP("1-Detraccion"&amp;Presupuestos[[#This Row],[ID DOCUMENTO]],BD_Pagos[],5,0),0))</f>
        <v>0</v>
      </c>
      <c r="BL867" s="6">
        <f>IF(IFERROR(VLOOKUP("1-Detraccion"&amp;Presupuestos[[#This Row],[ID DOCUMENTO]],BD_Pagos[],6,0),0)&gt;Presupuestos[[#This Row],[TOTAL SOLES]],Presupuestos[[#This Row],[TOTAL SOLES]],IFERROR(VLOOKUP("1-Detraccion"&amp;Presupuestos[[#This Row],[ID DOCUMENTO]],BD_Pagos[],6,0),0))</f>
        <v>0</v>
      </c>
      <c r="BM867" s="37"/>
      <c r="BN867" s="3"/>
      <c r="BO867" s="3"/>
      <c r="BP867" s="6"/>
      <c r="BQ86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28</v>
      </c>
      <c r="BR867" s="23" t="str">
        <f>IF(Presupuestos[[#This Row],[SALDO ME-MN]]&gt;0,"PENDIENTE","CANCELADO")</f>
        <v>PENDIENTE</v>
      </c>
      <c r="BS867" s="23" t="str">
        <f>IF(COUNTIFS($U$4:$U866,Presupuestos[[#This Row],[ID DOCUMENTO]])&gt;=1,IF(B866=Presupuestos[[#This Row],[ID]],"OK","DOC. DUPLICADO"),"OK")</f>
        <v>OK</v>
      </c>
    </row>
    <row r="868" spans="2:71" ht="24" x14ac:dyDescent="0.25">
      <c r="B868" s="34">
        <f>IF(Presupuestos[[#This Row],[ID DOCUMENTO]]=U867,B867,IF(B867="ID",1,B867+1))</f>
        <v>821</v>
      </c>
      <c r="C868" s="2">
        <v>45869</v>
      </c>
      <c r="D868" s="2">
        <v>45869</v>
      </c>
      <c r="E868" s="3" t="s">
        <v>1880</v>
      </c>
      <c r="F868" s="25" t="s">
        <v>54</v>
      </c>
      <c r="G868" s="25" t="s">
        <v>330</v>
      </c>
      <c r="H868" s="25" t="s">
        <v>397</v>
      </c>
      <c r="I868" s="36" t="str">
        <f>IFERROR(VLOOKUP(Presupuestos[[#This Row],[AREA]]&amp;Presupuestos[[#This Row],[CONCEPTO]]&amp;Presupuestos[[#This Row],[DESCRIPCION]],Tabla28[[Columna1]:[CÓDIGO NUEVO]],2,0),"")</f>
        <v>P0601005</v>
      </c>
      <c r="J868" s="3" t="s">
        <v>666</v>
      </c>
      <c r="K868" s="3" t="s">
        <v>666</v>
      </c>
      <c r="L868" s="3" t="s">
        <v>666</v>
      </c>
      <c r="M868" s="31" t="s">
        <v>1920</v>
      </c>
      <c r="N868" s="3"/>
      <c r="O868" s="3" t="s">
        <v>315</v>
      </c>
      <c r="P868" s="3" t="s">
        <v>86</v>
      </c>
      <c r="Q868" s="3" t="str">
        <f>IFERROR(VLOOKUP(Presupuestos[[#This Row],[CLASIFICACIÓN (N)]],Tabla17[],2,0),"")</f>
        <v>Costos de ventas</v>
      </c>
      <c r="R868" s="3" t="str">
        <f>IFERROR(VLOOKUP(Presupuestos[[#This Row],[CLASIFICACIÓN (N)]],Tabla17[],3,0),"")</f>
        <v>Operativo</v>
      </c>
      <c r="S868" s="3" t="s">
        <v>16</v>
      </c>
      <c r="T868" s="3" t="str">
        <f>IFERROR(VLOOKUP(Presupuestos[[#This Row],[ALMACEN]],Tabla5[],2,0),"")</f>
        <v>Arequipa</v>
      </c>
      <c r="U868" s="19" t="str">
        <f>IFERROR(VLOOKUP(Presupuestos[[#This Row],[TIPO DE DOCUMENTO]],Tipo_Documento[],2,0)&amp;Presupuestos[[#This Row],[SERIE]]&amp;Presupuestos[[#This Row],[NUMERO]]&amp;Presupuestos[[#This Row],[RUC]],"")</f>
        <v>PLRPLR07160945818</v>
      </c>
      <c r="V868" s="3" t="s">
        <v>258</v>
      </c>
      <c r="W868" s="7">
        <v>45869</v>
      </c>
      <c r="X868" s="7">
        <v>45869</v>
      </c>
      <c r="Y868" s="3" t="s">
        <v>1917</v>
      </c>
      <c r="Z868" s="3">
        <v>1</v>
      </c>
      <c r="AA868" s="3">
        <f>IFERROR(VLOOKUP(Presupuestos[[#This Row],[RAZON SOCIAL]],CHOOSE({1,2},Clientes_Proveedores[Razon Social],Clientes_Proveedores[Ruc / Dni]),2,0),"-")</f>
        <v>60945818</v>
      </c>
      <c r="AB868" s="31" t="s">
        <v>1918</v>
      </c>
      <c r="AC868" s="3" t="s">
        <v>670</v>
      </c>
      <c r="AD868" s="5"/>
      <c r="AE868" s="6">
        <v>3.37</v>
      </c>
      <c r="AF868" s="6">
        <f>Presupuestos[[#This Row],[BASE]]*Presupuestos[[#This Row],[% IGV]]</f>
        <v>0</v>
      </c>
      <c r="AG868" s="22">
        <f>ROUND(SUM(Presupuestos[[#This Row],[BASE]:[IGV]]),2)</f>
        <v>3.37</v>
      </c>
      <c r="AH868" s="9" t="str">
        <f>IF(Presupuestos[[#This Row],[MONEDA]]="USD",VLOOKUP(Presupuestos[[#This Row],[FECHA DE EMISION]],Tipo_Cambio[],3,0),"")</f>
        <v/>
      </c>
      <c r="AI868" s="22">
        <f>IFERROR(ROUND(IF(Presupuestos[[#This Row],[MONEDA]]="PEN",Presupuestos[[#This Row],[TOTAL]],Presupuestos[[#This Row],[TOTAL]]*Presupuestos[[#This Row],[TIPO DE CAMBIO]]),2),"")</f>
        <v>3.37</v>
      </c>
      <c r="AJ868" s="5"/>
      <c r="AK868" s="33" t="s">
        <v>671</v>
      </c>
      <c r="AL868" s="5" t="s">
        <v>680</v>
      </c>
      <c r="AM868" s="23" t="s">
        <v>671</v>
      </c>
      <c r="AN868" s="23" t="s">
        <v>671</v>
      </c>
      <c r="AO868" s="7">
        <f>IFERROR(VLOOKUP("1-"&amp;Presupuestos[[#This Row],[ID DOCUMENTO]],BD_Pagos[],7,0),"")</f>
        <v>45869</v>
      </c>
      <c r="AP868" s="16" t="str">
        <f>IFERROR(VLOOKUP("1-"&amp;Presupuestos[[#This Row],[ID DOCUMENTO]],BD_Pagos[],8,0),"")</f>
        <v>B-BCP - Soles</v>
      </c>
      <c r="AQ868" s="17">
        <f>IFERROR(VLOOKUP("1-"&amp;Presupuestos[[#This Row],[ID DOCUMENTO]],BD_Pagos[],9,0),"")</f>
        <v>7197909</v>
      </c>
      <c r="AR868" s="54"/>
      <c r="AS868" s="7">
        <f>IFERROR(VLOOKUP("2-"&amp;Presupuestos[[#This Row],[ID DOCUMENTO]],BD_Pagos[],7,0),"")</f>
        <v>0</v>
      </c>
      <c r="AT868" s="16" t="str">
        <f>IFERROR(VLOOKUP("2-"&amp;Presupuestos[[#This Row],[ID DOCUMENTO]],BD_Pagos[],8,0),"")</f>
        <v/>
      </c>
      <c r="AU868" s="17">
        <f>IFERROR(VLOOKUP("2-"&amp;Presupuestos[[#This Row],[ID DOCUMENTO]],BD_Pagos[],9,0),"")</f>
        <v>0</v>
      </c>
      <c r="AV868" s="20">
        <f>IF(IFERROR(VLOOKUP("2-"&amp;Presupuestos[[#This Row],[ID DOCUMENTO]],BD_Pagos[],10,0),0)&gt;Presupuestos[[#This Row],[TOTAL SOLES]],Presupuestos[[#This Row],[TOTAL SOLES]],IFERROR(VLOOKUP("2-"&amp;Presupuestos[[#This Row],[ID DOCUMENTO]],BD_Pagos[],10,0),0))</f>
        <v>0</v>
      </c>
      <c r="AW868" s="7"/>
      <c r="AX868" s="16"/>
      <c r="AY868" s="17"/>
      <c r="AZ868" s="20"/>
      <c r="BA868" s="7"/>
      <c r="BB868" s="16"/>
      <c r="BC868" s="17"/>
      <c r="BD868" s="20"/>
      <c r="BE868" s="7">
        <f>IFERROR(VLOOKUP("5-"&amp;Presupuestos[[#This Row],[ID DOCUMENTO]],BD_Pagos[],7,0),"")</f>
        <v>0</v>
      </c>
      <c r="BF868" s="17">
        <f>IFERROR(VLOOKUP("5-"&amp;Presupuestos[[#This Row],[ID DOCUMENTO]],BD_Pagos[],9,0),"")</f>
        <v>0</v>
      </c>
      <c r="BG868" s="20">
        <f>IF(IFERROR(VLOOKUP("5-"&amp;Presupuestos[[#This Row],[ID DOCUMENTO]],BD_Pagos[],10,0),0)&gt;Presupuestos[[#This Row],[TOTAL SOLES]],Presupuestos[[#This Row],[TOTAL SOLES]],IFERROR(VLOOKUP("5-"&amp;Presupuestos[[#This Row],[ID DOCUMENTO]],BD_Pagos[],10,0),0))</f>
        <v>0</v>
      </c>
      <c r="BH868" s="7">
        <f>IFERROR(VLOOKUP("1-Detraccion"&amp;Presupuestos[[#This Row],[ID DOCUMENTO]],BD_Pagos[],2,0),"")</f>
        <v>0</v>
      </c>
      <c r="BI868" s="3" t="str">
        <f>IFERROR(VLOOKUP("1-Detraccion"&amp;Presupuestos[[#This Row],[ID DOCUMENTO]],BD_Pagos[],3,0),"")</f>
        <v/>
      </c>
      <c r="BJ868" s="3">
        <f>IFERROR(VLOOKUP("1-Detraccion"&amp;Presupuestos[[#This Row],[ID DOCUMENTO]],BD_Pagos[],4,0),"")</f>
        <v>0</v>
      </c>
      <c r="BK868" s="6">
        <f>IF(IFERROR(VLOOKUP("1-Detraccion"&amp;Presupuestos[[#This Row],[ID DOCUMENTO]],BD_Pagos[],5,0),0)&gt;Presupuestos[[#This Row],[TOTAL SOLES]],Presupuestos[[#This Row],[TOTAL SOLES]],IFERROR(VLOOKUP("1-Detraccion"&amp;Presupuestos[[#This Row],[ID DOCUMENTO]],BD_Pagos[],5,0),0))</f>
        <v>0</v>
      </c>
      <c r="BL868" s="6">
        <f>IF(IFERROR(VLOOKUP("1-Detraccion"&amp;Presupuestos[[#This Row],[ID DOCUMENTO]],BD_Pagos[],6,0),0)&gt;Presupuestos[[#This Row],[TOTAL SOLES]],Presupuestos[[#This Row],[TOTAL SOLES]],IFERROR(VLOOKUP("1-Detraccion"&amp;Presupuestos[[#This Row],[ID DOCUMENTO]],BD_Pagos[],6,0),0))</f>
        <v>0</v>
      </c>
      <c r="BM868" s="37"/>
      <c r="BN868" s="3"/>
      <c r="BO868" s="3"/>
      <c r="BP868" s="6"/>
      <c r="BQ86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3.37</v>
      </c>
      <c r="BR868" s="23" t="str">
        <f>IF(Presupuestos[[#This Row],[SALDO ME-MN]]&gt;0,"PENDIENTE","CANCELADO")</f>
        <v>PENDIENTE</v>
      </c>
      <c r="BS868" s="23" t="str">
        <f>IF(COUNTIFS($U$4:$U867,Presupuestos[[#This Row],[ID DOCUMENTO]])&gt;=1,IF(B867=Presupuestos[[#This Row],[ID]],"OK","DOC. DUPLICADO"),"OK")</f>
        <v>OK</v>
      </c>
    </row>
    <row r="869" spans="2:71" x14ac:dyDescent="0.25">
      <c r="B869" s="34">
        <f>IF(Presupuestos[[#This Row],[ID DOCUMENTO]]=U868,B868,IF(B868="ID",1,B868+1))</f>
        <v>821</v>
      </c>
      <c r="C869" s="2">
        <v>45869</v>
      </c>
      <c r="D869" s="2">
        <v>45869</v>
      </c>
      <c r="E869" s="3" t="s">
        <v>1880</v>
      </c>
      <c r="F869" s="25" t="s">
        <v>54</v>
      </c>
      <c r="G869" s="25" t="s">
        <v>330</v>
      </c>
      <c r="H869" s="25" t="s">
        <v>399</v>
      </c>
      <c r="I869" s="36" t="str">
        <f>IFERROR(VLOOKUP(Presupuestos[[#This Row],[AREA]]&amp;Presupuestos[[#This Row],[CONCEPTO]]&amp;Presupuestos[[#This Row],[DESCRIPCION]],Tabla28[[Columna1]:[CÓDIGO NUEVO]],2,0),"")</f>
        <v>P0601006</v>
      </c>
      <c r="J869" s="3" t="s">
        <v>666</v>
      </c>
      <c r="K869" s="3" t="s">
        <v>666</v>
      </c>
      <c r="L869" s="3" t="s">
        <v>666</v>
      </c>
      <c r="M869" s="31" t="s">
        <v>1921</v>
      </c>
      <c r="N869" s="3"/>
      <c r="O869" s="3" t="s">
        <v>315</v>
      </c>
      <c r="P869" s="3" t="s">
        <v>86</v>
      </c>
      <c r="Q869" s="3" t="str">
        <f>IFERROR(VLOOKUP(Presupuestos[[#This Row],[CLASIFICACIÓN (N)]],Tabla17[],2,0),"")</f>
        <v>Costos de ventas</v>
      </c>
      <c r="R869" s="3" t="str">
        <f>IFERROR(VLOOKUP(Presupuestos[[#This Row],[CLASIFICACIÓN (N)]],Tabla17[],3,0),"")</f>
        <v>Operativo</v>
      </c>
      <c r="S869" s="3" t="s">
        <v>16</v>
      </c>
      <c r="T869" s="3" t="str">
        <f>IFERROR(VLOOKUP(Presupuestos[[#This Row],[ALMACEN]],Tabla5[],2,0),"")</f>
        <v>Arequipa</v>
      </c>
      <c r="U869" s="19" t="str">
        <f>IFERROR(VLOOKUP(Presupuestos[[#This Row],[TIPO DE DOCUMENTO]],Tipo_Documento[],2,0)&amp;Presupuestos[[#This Row],[SERIE]]&amp;Presupuestos[[#This Row],[NUMERO]]&amp;Presupuestos[[#This Row],[RUC]],"")</f>
        <v>PLRPLR07160945818</v>
      </c>
      <c r="V869" s="3" t="s">
        <v>258</v>
      </c>
      <c r="W869" s="7">
        <v>45869</v>
      </c>
      <c r="X869" s="7">
        <v>45869</v>
      </c>
      <c r="Y869" s="3" t="s">
        <v>1917</v>
      </c>
      <c r="Z869" s="3">
        <v>1</v>
      </c>
      <c r="AA869" s="3">
        <f>IFERROR(VLOOKUP(Presupuestos[[#This Row],[RAZON SOCIAL]],CHOOSE({1,2},Clientes_Proveedores[Razon Social],Clientes_Proveedores[Ruc / Dni]),2,0),"-")</f>
        <v>60945818</v>
      </c>
      <c r="AB869" s="31" t="s">
        <v>1918</v>
      </c>
      <c r="AC869" s="3" t="s">
        <v>670</v>
      </c>
      <c r="AD869" s="5"/>
      <c r="AE869" s="6">
        <v>50</v>
      </c>
      <c r="AF869" s="6">
        <f>Presupuestos[[#This Row],[BASE]]*Presupuestos[[#This Row],[% IGV]]</f>
        <v>0</v>
      </c>
      <c r="AG869" s="22">
        <f>ROUND(SUM(Presupuestos[[#This Row],[BASE]:[IGV]]),2)</f>
        <v>50</v>
      </c>
      <c r="AH869" s="9" t="str">
        <f>IF(Presupuestos[[#This Row],[MONEDA]]="USD",VLOOKUP(Presupuestos[[#This Row],[FECHA DE EMISION]],Tipo_Cambio[],3,0),"")</f>
        <v/>
      </c>
      <c r="AI869" s="22">
        <f>IFERROR(ROUND(IF(Presupuestos[[#This Row],[MONEDA]]="PEN",Presupuestos[[#This Row],[TOTAL]],Presupuestos[[#This Row],[TOTAL]]*Presupuestos[[#This Row],[TIPO DE CAMBIO]]),2),"")</f>
        <v>50</v>
      </c>
      <c r="AJ869" s="5"/>
      <c r="AK869" s="33" t="s">
        <v>671</v>
      </c>
      <c r="AL869" s="5" t="s">
        <v>680</v>
      </c>
      <c r="AM869" s="23" t="s">
        <v>671</v>
      </c>
      <c r="AN869" s="23" t="s">
        <v>671</v>
      </c>
      <c r="AO869" s="7">
        <f>IFERROR(VLOOKUP("1-"&amp;Presupuestos[[#This Row],[ID DOCUMENTO]],BD_Pagos[],7,0),"")</f>
        <v>45869</v>
      </c>
      <c r="AP869" s="16" t="str">
        <f>IFERROR(VLOOKUP("1-"&amp;Presupuestos[[#This Row],[ID DOCUMENTO]],BD_Pagos[],8,0),"")</f>
        <v>B-BCP - Soles</v>
      </c>
      <c r="AQ869" s="17">
        <f>IFERROR(VLOOKUP("1-"&amp;Presupuestos[[#This Row],[ID DOCUMENTO]],BD_Pagos[],9,0),"")</f>
        <v>7197909</v>
      </c>
      <c r="AR869" s="54"/>
      <c r="AS869" s="7">
        <f>IFERROR(VLOOKUP("2-"&amp;Presupuestos[[#This Row],[ID DOCUMENTO]],BD_Pagos[],7,0),"")</f>
        <v>0</v>
      </c>
      <c r="AT869" s="16" t="str">
        <f>IFERROR(VLOOKUP("2-"&amp;Presupuestos[[#This Row],[ID DOCUMENTO]],BD_Pagos[],8,0),"")</f>
        <v/>
      </c>
      <c r="AU869" s="17">
        <f>IFERROR(VLOOKUP("2-"&amp;Presupuestos[[#This Row],[ID DOCUMENTO]],BD_Pagos[],9,0),"")</f>
        <v>0</v>
      </c>
      <c r="AV869" s="20">
        <f>IF(IFERROR(VLOOKUP("2-"&amp;Presupuestos[[#This Row],[ID DOCUMENTO]],BD_Pagos[],10,0),0)&gt;Presupuestos[[#This Row],[TOTAL SOLES]],Presupuestos[[#This Row],[TOTAL SOLES]],IFERROR(VLOOKUP("2-"&amp;Presupuestos[[#This Row],[ID DOCUMENTO]],BD_Pagos[],10,0),0))</f>
        <v>0</v>
      </c>
      <c r="AW869" s="7"/>
      <c r="AX869" s="16"/>
      <c r="AY869" s="17"/>
      <c r="AZ869" s="20"/>
      <c r="BA869" s="7"/>
      <c r="BB869" s="16"/>
      <c r="BC869" s="17"/>
      <c r="BD869" s="20"/>
      <c r="BE869" s="7">
        <f>IFERROR(VLOOKUP("5-"&amp;Presupuestos[[#This Row],[ID DOCUMENTO]],BD_Pagos[],7,0),"")</f>
        <v>0</v>
      </c>
      <c r="BF869" s="17">
        <f>IFERROR(VLOOKUP("5-"&amp;Presupuestos[[#This Row],[ID DOCUMENTO]],BD_Pagos[],9,0),"")</f>
        <v>0</v>
      </c>
      <c r="BG869" s="20">
        <f>IF(IFERROR(VLOOKUP("5-"&amp;Presupuestos[[#This Row],[ID DOCUMENTO]],BD_Pagos[],10,0),0)&gt;Presupuestos[[#This Row],[TOTAL SOLES]],Presupuestos[[#This Row],[TOTAL SOLES]],IFERROR(VLOOKUP("5-"&amp;Presupuestos[[#This Row],[ID DOCUMENTO]],BD_Pagos[],10,0),0))</f>
        <v>0</v>
      </c>
      <c r="BH869" s="7">
        <f>IFERROR(VLOOKUP("1-Detraccion"&amp;Presupuestos[[#This Row],[ID DOCUMENTO]],BD_Pagos[],2,0),"")</f>
        <v>0</v>
      </c>
      <c r="BI869" s="3" t="str">
        <f>IFERROR(VLOOKUP("1-Detraccion"&amp;Presupuestos[[#This Row],[ID DOCUMENTO]],BD_Pagos[],3,0),"")</f>
        <v/>
      </c>
      <c r="BJ869" s="3">
        <f>IFERROR(VLOOKUP("1-Detraccion"&amp;Presupuestos[[#This Row],[ID DOCUMENTO]],BD_Pagos[],4,0),"")</f>
        <v>0</v>
      </c>
      <c r="BK869" s="6">
        <f>IF(IFERROR(VLOOKUP("1-Detraccion"&amp;Presupuestos[[#This Row],[ID DOCUMENTO]],BD_Pagos[],5,0),0)&gt;Presupuestos[[#This Row],[TOTAL SOLES]],Presupuestos[[#This Row],[TOTAL SOLES]],IFERROR(VLOOKUP("1-Detraccion"&amp;Presupuestos[[#This Row],[ID DOCUMENTO]],BD_Pagos[],5,0),0))</f>
        <v>0</v>
      </c>
      <c r="BL869" s="6">
        <f>IF(IFERROR(VLOOKUP("1-Detraccion"&amp;Presupuestos[[#This Row],[ID DOCUMENTO]],BD_Pagos[],6,0),0)&gt;Presupuestos[[#This Row],[TOTAL SOLES]],Presupuestos[[#This Row],[TOTAL SOLES]],IFERROR(VLOOKUP("1-Detraccion"&amp;Presupuestos[[#This Row],[ID DOCUMENTO]],BD_Pagos[],6,0),0))</f>
        <v>0</v>
      </c>
      <c r="BM869" s="37"/>
      <c r="BN869" s="3"/>
      <c r="BO869" s="3"/>
      <c r="BP869" s="6"/>
      <c r="BQ86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v>
      </c>
      <c r="BR869" s="23" t="str">
        <f>IF(Presupuestos[[#This Row],[SALDO ME-MN]]&gt;0,"PENDIENTE","CANCELADO")</f>
        <v>PENDIENTE</v>
      </c>
      <c r="BS869" s="23" t="str">
        <f>IF(COUNTIFS($U$4:$U868,Presupuestos[[#This Row],[ID DOCUMENTO]])&gt;=1,IF(B868=Presupuestos[[#This Row],[ID]],"OK","DOC. DUPLICADO"),"OK")</f>
        <v>OK</v>
      </c>
    </row>
    <row r="870" spans="2:71" ht="24" x14ac:dyDescent="0.25">
      <c r="B870" s="34">
        <f>IF(Presupuestos[[#This Row],[ID DOCUMENTO]]=U869,B869,IF(B869="ID",1,B869+1))</f>
        <v>821</v>
      </c>
      <c r="C870" s="2">
        <v>45869</v>
      </c>
      <c r="D870" s="2">
        <v>45869</v>
      </c>
      <c r="E870" s="3" t="s">
        <v>1880</v>
      </c>
      <c r="F870" s="25" t="s">
        <v>54</v>
      </c>
      <c r="G870" s="25" t="s">
        <v>330</v>
      </c>
      <c r="H870" s="25" t="s">
        <v>412</v>
      </c>
      <c r="I870" s="36" t="str">
        <f>IFERROR(VLOOKUP(Presupuestos[[#This Row],[AREA]]&amp;Presupuestos[[#This Row],[CONCEPTO]]&amp;Presupuestos[[#This Row],[DESCRIPCION]],Tabla28[[Columna1]:[CÓDIGO NUEVO]],2,0),"")</f>
        <v>P0601013</v>
      </c>
      <c r="J870" s="3" t="s">
        <v>666</v>
      </c>
      <c r="K870" s="3" t="s">
        <v>666</v>
      </c>
      <c r="L870" s="3" t="s">
        <v>666</v>
      </c>
      <c r="M870" s="31" t="s">
        <v>1922</v>
      </c>
      <c r="N870" s="3"/>
      <c r="O870" s="3" t="s">
        <v>315</v>
      </c>
      <c r="P870" s="3" t="s">
        <v>86</v>
      </c>
      <c r="Q870" s="3" t="str">
        <f>IFERROR(VLOOKUP(Presupuestos[[#This Row],[CLASIFICACIÓN (N)]],Tabla17[],2,0),"")</f>
        <v>Costos de ventas</v>
      </c>
      <c r="R870" s="3" t="str">
        <f>IFERROR(VLOOKUP(Presupuestos[[#This Row],[CLASIFICACIÓN (N)]],Tabla17[],3,0),"")</f>
        <v>Operativo</v>
      </c>
      <c r="S870" s="3" t="s">
        <v>16</v>
      </c>
      <c r="T870" s="3" t="str">
        <f>IFERROR(VLOOKUP(Presupuestos[[#This Row],[ALMACEN]],Tabla5[],2,0),"")</f>
        <v>Arequipa</v>
      </c>
      <c r="U870" s="19" t="str">
        <f>IFERROR(VLOOKUP(Presupuestos[[#This Row],[TIPO DE DOCUMENTO]],Tipo_Documento[],2,0)&amp;Presupuestos[[#This Row],[SERIE]]&amp;Presupuestos[[#This Row],[NUMERO]]&amp;Presupuestos[[#This Row],[RUC]],"")</f>
        <v>PLRPLR07160945818</v>
      </c>
      <c r="V870" s="3" t="s">
        <v>258</v>
      </c>
      <c r="W870" s="7">
        <v>45869</v>
      </c>
      <c r="X870" s="7">
        <v>45869</v>
      </c>
      <c r="Y870" s="3" t="s">
        <v>1917</v>
      </c>
      <c r="Z870" s="3">
        <v>1</v>
      </c>
      <c r="AA870" s="3">
        <f>IFERROR(VLOOKUP(Presupuestos[[#This Row],[RAZON SOCIAL]],CHOOSE({1,2},Clientes_Proveedores[Razon Social],Clientes_Proveedores[Ruc / Dni]),2,0),"-")</f>
        <v>60945818</v>
      </c>
      <c r="AB870" s="31" t="s">
        <v>1918</v>
      </c>
      <c r="AC870" s="3" t="s">
        <v>670</v>
      </c>
      <c r="AD870" s="5"/>
      <c r="AE870" s="6">
        <v>31</v>
      </c>
      <c r="AF870" s="6">
        <f>Presupuestos[[#This Row],[BASE]]*Presupuestos[[#This Row],[% IGV]]</f>
        <v>0</v>
      </c>
      <c r="AG870" s="22">
        <f>ROUND(SUM(Presupuestos[[#This Row],[BASE]:[IGV]]),2)</f>
        <v>31</v>
      </c>
      <c r="AH870" s="9" t="str">
        <f>IF(Presupuestos[[#This Row],[MONEDA]]="USD",VLOOKUP(Presupuestos[[#This Row],[FECHA DE EMISION]],Tipo_Cambio[],3,0),"")</f>
        <v/>
      </c>
      <c r="AI870" s="22">
        <f>IFERROR(ROUND(IF(Presupuestos[[#This Row],[MONEDA]]="PEN",Presupuestos[[#This Row],[TOTAL]],Presupuestos[[#This Row],[TOTAL]]*Presupuestos[[#This Row],[TIPO DE CAMBIO]]),2),"")</f>
        <v>31</v>
      </c>
      <c r="AJ870" s="5"/>
      <c r="AK870" s="33" t="s">
        <v>671</v>
      </c>
      <c r="AL870" s="5" t="s">
        <v>680</v>
      </c>
      <c r="AM870" s="23" t="s">
        <v>671</v>
      </c>
      <c r="AN870" s="23" t="s">
        <v>671</v>
      </c>
      <c r="AO870" s="7">
        <f>IFERROR(VLOOKUP("1-"&amp;Presupuestos[[#This Row],[ID DOCUMENTO]],BD_Pagos[],7,0),"")</f>
        <v>45869</v>
      </c>
      <c r="AP870" s="16" t="str">
        <f>IFERROR(VLOOKUP("1-"&amp;Presupuestos[[#This Row],[ID DOCUMENTO]],BD_Pagos[],8,0),"")</f>
        <v>B-BCP - Soles</v>
      </c>
      <c r="AQ870" s="17">
        <f>IFERROR(VLOOKUP("1-"&amp;Presupuestos[[#This Row],[ID DOCUMENTO]],BD_Pagos[],9,0),"")</f>
        <v>7197909</v>
      </c>
      <c r="AR870" s="54"/>
      <c r="AS870" s="7">
        <f>IFERROR(VLOOKUP("2-"&amp;Presupuestos[[#This Row],[ID DOCUMENTO]],BD_Pagos[],7,0),"")</f>
        <v>0</v>
      </c>
      <c r="AT870" s="16" t="str">
        <f>IFERROR(VLOOKUP("2-"&amp;Presupuestos[[#This Row],[ID DOCUMENTO]],BD_Pagos[],8,0),"")</f>
        <v/>
      </c>
      <c r="AU870" s="17">
        <f>IFERROR(VLOOKUP("2-"&amp;Presupuestos[[#This Row],[ID DOCUMENTO]],BD_Pagos[],9,0),"")</f>
        <v>0</v>
      </c>
      <c r="AV870" s="20">
        <f>IF(IFERROR(VLOOKUP("2-"&amp;Presupuestos[[#This Row],[ID DOCUMENTO]],BD_Pagos[],10,0),0)&gt;Presupuestos[[#This Row],[TOTAL SOLES]],Presupuestos[[#This Row],[TOTAL SOLES]],IFERROR(VLOOKUP("2-"&amp;Presupuestos[[#This Row],[ID DOCUMENTO]],BD_Pagos[],10,0),0))</f>
        <v>0</v>
      </c>
      <c r="AW870" s="7"/>
      <c r="AX870" s="16"/>
      <c r="AY870" s="17"/>
      <c r="AZ870" s="20"/>
      <c r="BA870" s="7"/>
      <c r="BB870" s="16"/>
      <c r="BC870" s="17"/>
      <c r="BD870" s="20"/>
      <c r="BE870" s="7">
        <f>IFERROR(VLOOKUP("5-"&amp;Presupuestos[[#This Row],[ID DOCUMENTO]],BD_Pagos[],7,0),"")</f>
        <v>0</v>
      </c>
      <c r="BF870" s="17">
        <f>IFERROR(VLOOKUP("5-"&amp;Presupuestos[[#This Row],[ID DOCUMENTO]],BD_Pagos[],9,0),"")</f>
        <v>0</v>
      </c>
      <c r="BG870" s="20">
        <f>IF(IFERROR(VLOOKUP("5-"&amp;Presupuestos[[#This Row],[ID DOCUMENTO]],BD_Pagos[],10,0),0)&gt;Presupuestos[[#This Row],[TOTAL SOLES]],Presupuestos[[#This Row],[TOTAL SOLES]],IFERROR(VLOOKUP("5-"&amp;Presupuestos[[#This Row],[ID DOCUMENTO]],BD_Pagos[],10,0),0))</f>
        <v>0</v>
      </c>
      <c r="BH870" s="7">
        <f>IFERROR(VLOOKUP("1-Detraccion"&amp;Presupuestos[[#This Row],[ID DOCUMENTO]],BD_Pagos[],2,0),"")</f>
        <v>0</v>
      </c>
      <c r="BI870" s="3" t="str">
        <f>IFERROR(VLOOKUP("1-Detraccion"&amp;Presupuestos[[#This Row],[ID DOCUMENTO]],BD_Pagos[],3,0),"")</f>
        <v/>
      </c>
      <c r="BJ870" s="3">
        <f>IFERROR(VLOOKUP("1-Detraccion"&amp;Presupuestos[[#This Row],[ID DOCUMENTO]],BD_Pagos[],4,0),"")</f>
        <v>0</v>
      </c>
      <c r="BK870" s="6">
        <f>IF(IFERROR(VLOOKUP("1-Detraccion"&amp;Presupuestos[[#This Row],[ID DOCUMENTO]],BD_Pagos[],5,0),0)&gt;Presupuestos[[#This Row],[TOTAL SOLES]],Presupuestos[[#This Row],[TOTAL SOLES]],IFERROR(VLOOKUP("1-Detraccion"&amp;Presupuestos[[#This Row],[ID DOCUMENTO]],BD_Pagos[],5,0),0))</f>
        <v>0</v>
      </c>
      <c r="BL870" s="6">
        <f>IF(IFERROR(VLOOKUP("1-Detraccion"&amp;Presupuestos[[#This Row],[ID DOCUMENTO]],BD_Pagos[],6,0),0)&gt;Presupuestos[[#This Row],[TOTAL SOLES]],Presupuestos[[#This Row],[TOTAL SOLES]],IFERROR(VLOOKUP("1-Detraccion"&amp;Presupuestos[[#This Row],[ID DOCUMENTO]],BD_Pagos[],6,0),0))</f>
        <v>0</v>
      </c>
      <c r="BM870" s="37"/>
      <c r="BN870" s="3"/>
      <c r="BO870" s="3"/>
      <c r="BP870" s="6"/>
      <c r="BQ87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31</v>
      </c>
      <c r="BR870" s="23" t="str">
        <f>IF(Presupuestos[[#This Row],[SALDO ME-MN]]&gt;0,"PENDIENTE","CANCELADO")</f>
        <v>PENDIENTE</v>
      </c>
      <c r="BS870" s="23" t="str">
        <f>IF(COUNTIFS($U$4:$U869,Presupuestos[[#This Row],[ID DOCUMENTO]])&gt;=1,IF(B869=Presupuestos[[#This Row],[ID]],"OK","DOC. DUPLICADO"),"OK")</f>
        <v>OK</v>
      </c>
    </row>
    <row r="871" spans="2:71" x14ac:dyDescent="0.25">
      <c r="B871" s="34">
        <f>IF(Presupuestos[[#This Row],[ID DOCUMENTO]]=U870,B870,IF(B870="ID",1,B870+1))</f>
        <v>822</v>
      </c>
      <c r="C871" s="2">
        <v>45869</v>
      </c>
      <c r="D871" s="2">
        <v>45869</v>
      </c>
      <c r="E871" s="3" t="s">
        <v>1880</v>
      </c>
      <c r="F871" s="25" t="s">
        <v>54</v>
      </c>
      <c r="G871" s="25" t="s">
        <v>330</v>
      </c>
      <c r="H871" s="25" t="s">
        <v>383</v>
      </c>
      <c r="I871" s="36" t="str">
        <f>IFERROR(VLOOKUP(Presupuestos[[#This Row],[AREA]]&amp;Presupuestos[[#This Row],[CONCEPTO]]&amp;Presupuestos[[#This Row],[DESCRIPCION]],Tabla28[[Columna1]:[CÓDIGO NUEVO]],2,0),"")</f>
        <v>P0601001</v>
      </c>
      <c r="J871" s="3" t="s">
        <v>666</v>
      </c>
      <c r="K871" s="3" t="s">
        <v>666</v>
      </c>
      <c r="L871" s="3" t="s">
        <v>666</v>
      </c>
      <c r="M871" s="31" t="s">
        <v>1923</v>
      </c>
      <c r="N871" s="3"/>
      <c r="O871" s="3" t="s">
        <v>315</v>
      </c>
      <c r="P871" s="3" t="s">
        <v>86</v>
      </c>
      <c r="Q871" s="3" t="str">
        <f>IFERROR(VLOOKUP(Presupuestos[[#This Row],[CLASIFICACIÓN (N)]],Tabla17[],2,0),"")</f>
        <v>Costos de ventas</v>
      </c>
      <c r="R871" s="3" t="str">
        <f>IFERROR(VLOOKUP(Presupuestos[[#This Row],[CLASIFICACIÓN (N)]],Tabla17[],3,0),"")</f>
        <v>Operativo</v>
      </c>
      <c r="S871" s="3" t="s">
        <v>16</v>
      </c>
      <c r="T871" s="3" t="str">
        <f>IFERROR(VLOOKUP(Presupuestos[[#This Row],[ALMACEN]],Tabla5[],2,0),"")</f>
        <v>Arequipa</v>
      </c>
      <c r="U871" s="19" t="str">
        <f>IFERROR(VLOOKUP(Presupuestos[[#This Row],[TIPO DE DOCUMENTO]],Tipo_Documento[],2,0)&amp;Presupuestos[[#This Row],[SERIE]]&amp;Presupuestos[[#This Row],[NUMERO]]&amp;Presupuestos[[#This Row],[RUC]],"")</f>
        <v>PLRPLR07273238347</v>
      </c>
      <c r="V871" s="3" t="s">
        <v>258</v>
      </c>
      <c r="W871" s="7">
        <v>45869</v>
      </c>
      <c r="X871" s="7">
        <v>45869</v>
      </c>
      <c r="Y871" s="3" t="s">
        <v>1917</v>
      </c>
      <c r="Z871" s="3">
        <v>2</v>
      </c>
      <c r="AA871" s="3">
        <f>IFERROR(VLOOKUP(Presupuestos[[#This Row],[RAZON SOCIAL]],CHOOSE({1,2},Clientes_Proveedores[Razon Social],Clientes_Proveedores[Ruc / Dni]),2,0),"-")</f>
        <v>73238347</v>
      </c>
      <c r="AB871" s="31" t="s">
        <v>1924</v>
      </c>
      <c r="AC871" s="3" t="s">
        <v>670</v>
      </c>
      <c r="AD871" s="5"/>
      <c r="AE871" s="6">
        <v>151.01</v>
      </c>
      <c r="AF871" s="6">
        <f>Presupuestos[[#This Row],[BASE]]*Presupuestos[[#This Row],[% IGV]]</f>
        <v>0</v>
      </c>
      <c r="AG871" s="22">
        <f>ROUND(SUM(Presupuestos[[#This Row],[BASE]:[IGV]]),2)</f>
        <v>151.01</v>
      </c>
      <c r="AH871" s="9" t="str">
        <f>IF(Presupuestos[[#This Row],[MONEDA]]="USD",VLOOKUP(Presupuestos[[#This Row],[FECHA DE EMISION]],Tipo_Cambio[],3,0),"")</f>
        <v/>
      </c>
      <c r="AI871" s="22">
        <f>IFERROR(ROUND(IF(Presupuestos[[#This Row],[MONEDA]]="PEN",Presupuestos[[#This Row],[TOTAL]],Presupuestos[[#This Row],[TOTAL]]*Presupuestos[[#This Row],[TIPO DE CAMBIO]]),2),"")</f>
        <v>151.01</v>
      </c>
      <c r="AJ871" s="5"/>
      <c r="AK871" s="33" t="s">
        <v>671</v>
      </c>
      <c r="AL871" s="5" t="s">
        <v>680</v>
      </c>
      <c r="AM871" s="23" t="s">
        <v>671</v>
      </c>
      <c r="AN871" s="23" t="s">
        <v>671</v>
      </c>
      <c r="AO871" s="7">
        <f>IFERROR(VLOOKUP("1-"&amp;Presupuestos[[#This Row],[ID DOCUMENTO]],BD_Pagos[],7,0),"")</f>
        <v>45869</v>
      </c>
      <c r="AP871" s="16" t="str">
        <f>IFERROR(VLOOKUP("1-"&amp;Presupuestos[[#This Row],[ID DOCUMENTO]],BD_Pagos[],8,0),"")</f>
        <v>B-BCP - Soles</v>
      </c>
      <c r="AQ871" s="17">
        <f>IFERROR(VLOOKUP("1-"&amp;Presupuestos[[#This Row],[ID DOCUMENTO]],BD_Pagos[],9,0),"")</f>
        <v>7197909</v>
      </c>
      <c r="AR871" s="54"/>
      <c r="AS871" s="7">
        <f>IFERROR(VLOOKUP("2-"&amp;Presupuestos[[#This Row],[ID DOCUMENTO]],BD_Pagos[],7,0),"")</f>
        <v>0</v>
      </c>
      <c r="AT871" s="16" t="str">
        <f>IFERROR(VLOOKUP("2-"&amp;Presupuestos[[#This Row],[ID DOCUMENTO]],BD_Pagos[],8,0),"")</f>
        <v/>
      </c>
      <c r="AU871" s="17">
        <f>IFERROR(VLOOKUP("2-"&amp;Presupuestos[[#This Row],[ID DOCUMENTO]],BD_Pagos[],9,0),"")</f>
        <v>0</v>
      </c>
      <c r="AV871" s="20">
        <f>IF(IFERROR(VLOOKUP("2-"&amp;Presupuestos[[#This Row],[ID DOCUMENTO]],BD_Pagos[],10,0),0)&gt;Presupuestos[[#This Row],[TOTAL SOLES]],Presupuestos[[#This Row],[TOTAL SOLES]],IFERROR(VLOOKUP("2-"&amp;Presupuestos[[#This Row],[ID DOCUMENTO]],BD_Pagos[],10,0),0))</f>
        <v>0</v>
      </c>
      <c r="AW871" s="7"/>
      <c r="AX871" s="16"/>
      <c r="AY871" s="17"/>
      <c r="AZ871" s="20"/>
      <c r="BA871" s="7"/>
      <c r="BB871" s="16"/>
      <c r="BC871" s="17"/>
      <c r="BD871" s="20"/>
      <c r="BE871" s="7">
        <f>IFERROR(VLOOKUP("5-"&amp;Presupuestos[[#This Row],[ID DOCUMENTO]],BD_Pagos[],7,0),"")</f>
        <v>45869</v>
      </c>
      <c r="BF871" s="17" t="str">
        <f>IFERROR(VLOOKUP("5-"&amp;Presupuestos[[#This Row],[ID DOCUMENTO]],BD_Pagos[],9,0),"")</f>
        <v>Redondeo</v>
      </c>
      <c r="BG871" s="20">
        <f>IF(IFERROR(VLOOKUP("5-"&amp;Presupuestos[[#This Row],[ID DOCUMENTO]],BD_Pagos[],10,0),0)&gt;Presupuestos[[#This Row],[TOTAL SOLES]],Presupuestos[[#This Row],[TOTAL SOLES]],IFERROR(VLOOKUP("5-"&amp;Presupuestos[[#This Row],[ID DOCUMENTO]],BD_Pagos[],10,0),0))</f>
        <v>0.01</v>
      </c>
      <c r="BH871" s="7">
        <f>IFERROR(VLOOKUP("1-Detraccion"&amp;Presupuestos[[#This Row],[ID DOCUMENTO]],BD_Pagos[],2,0),"")</f>
        <v>0</v>
      </c>
      <c r="BI871" s="3" t="str">
        <f>IFERROR(VLOOKUP("1-Detraccion"&amp;Presupuestos[[#This Row],[ID DOCUMENTO]],BD_Pagos[],3,0),"")</f>
        <v/>
      </c>
      <c r="BJ871" s="3">
        <f>IFERROR(VLOOKUP("1-Detraccion"&amp;Presupuestos[[#This Row],[ID DOCUMENTO]],BD_Pagos[],4,0),"")</f>
        <v>0</v>
      </c>
      <c r="BK871" s="6">
        <f>IF(IFERROR(VLOOKUP("1-Detraccion"&amp;Presupuestos[[#This Row],[ID DOCUMENTO]],BD_Pagos[],5,0),0)&gt;Presupuestos[[#This Row],[TOTAL SOLES]],Presupuestos[[#This Row],[TOTAL SOLES]],IFERROR(VLOOKUP("1-Detraccion"&amp;Presupuestos[[#This Row],[ID DOCUMENTO]],BD_Pagos[],5,0),0))</f>
        <v>0</v>
      </c>
      <c r="BL871" s="6">
        <f>IF(IFERROR(VLOOKUP("1-Detraccion"&amp;Presupuestos[[#This Row],[ID DOCUMENTO]],BD_Pagos[],6,0),0)&gt;Presupuestos[[#This Row],[TOTAL SOLES]],Presupuestos[[#This Row],[TOTAL SOLES]],IFERROR(VLOOKUP("1-Detraccion"&amp;Presupuestos[[#This Row],[ID DOCUMENTO]],BD_Pagos[],6,0),0))</f>
        <v>0</v>
      </c>
      <c r="BM871" s="37"/>
      <c r="BN871" s="3"/>
      <c r="BO871" s="3"/>
      <c r="BP871" s="6"/>
      <c r="BQ87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151</v>
      </c>
      <c r="BR871" s="23" t="str">
        <f>IF(Presupuestos[[#This Row],[SALDO ME-MN]]&gt;0,"PENDIENTE","CANCELADO")</f>
        <v>PENDIENTE</v>
      </c>
      <c r="BS871" s="23" t="str">
        <f>IF(COUNTIFS($U$4:$U870,Presupuestos[[#This Row],[ID DOCUMENTO]])&gt;=1,IF(B870=Presupuestos[[#This Row],[ID]],"OK","DOC. DUPLICADO"),"OK")</f>
        <v>OK</v>
      </c>
    </row>
    <row r="872" spans="2:71" x14ac:dyDescent="0.25">
      <c r="B872" s="34">
        <f>IF(Presupuestos[[#This Row],[ID DOCUMENTO]]=U871,B871,IF(B871="ID",1,B871+1))</f>
        <v>822</v>
      </c>
      <c r="C872" s="2">
        <v>45869</v>
      </c>
      <c r="D872" s="2">
        <v>45869</v>
      </c>
      <c r="E872" s="3" t="s">
        <v>1880</v>
      </c>
      <c r="F872" s="25" t="s">
        <v>54</v>
      </c>
      <c r="G872" s="25" t="s">
        <v>330</v>
      </c>
      <c r="H872" s="25" t="s">
        <v>397</v>
      </c>
      <c r="I872" s="36" t="str">
        <f>IFERROR(VLOOKUP(Presupuestos[[#This Row],[AREA]]&amp;Presupuestos[[#This Row],[CONCEPTO]]&amp;Presupuestos[[#This Row],[DESCRIPCION]],Tabla28[[Columna1]:[CÓDIGO NUEVO]],2,0),"")</f>
        <v>P0601005</v>
      </c>
      <c r="J872" s="3" t="s">
        <v>666</v>
      </c>
      <c r="K872" s="3" t="s">
        <v>666</v>
      </c>
      <c r="L872" s="3" t="s">
        <v>666</v>
      </c>
      <c r="M872" s="31" t="s">
        <v>1925</v>
      </c>
      <c r="N872" s="3"/>
      <c r="O872" s="3" t="s">
        <v>315</v>
      </c>
      <c r="P872" s="3" t="s">
        <v>86</v>
      </c>
      <c r="Q872" s="3" t="str">
        <f>IFERROR(VLOOKUP(Presupuestos[[#This Row],[CLASIFICACIÓN (N)]],Tabla17[],2,0),"")</f>
        <v>Costos de ventas</v>
      </c>
      <c r="R872" s="3" t="str">
        <f>IFERROR(VLOOKUP(Presupuestos[[#This Row],[CLASIFICACIÓN (N)]],Tabla17[],3,0),"")</f>
        <v>Operativo</v>
      </c>
      <c r="S872" s="3" t="s">
        <v>16</v>
      </c>
      <c r="T872" s="3" t="str">
        <f>IFERROR(VLOOKUP(Presupuestos[[#This Row],[ALMACEN]],Tabla5[],2,0),"")</f>
        <v>Arequipa</v>
      </c>
      <c r="U872" s="19" t="str">
        <f>IFERROR(VLOOKUP(Presupuestos[[#This Row],[TIPO DE DOCUMENTO]],Tipo_Documento[],2,0)&amp;Presupuestos[[#This Row],[SERIE]]&amp;Presupuestos[[#This Row],[NUMERO]]&amp;Presupuestos[[#This Row],[RUC]],"")</f>
        <v>PLRPLR07273238347</v>
      </c>
      <c r="V872" s="3" t="s">
        <v>258</v>
      </c>
      <c r="W872" s="7">
        <v>45869</v>
      </c>
      <c r="X872" s="7">
        <v>45869</v>
      </c>
      <c r="Y872" s="3" t="s">
        <v>1917</v>
      </c>
      <c r="Z872" s="3">
        <v>2</v>
      </c>
      <c r="AA872" s="3">
        <f>IFERROR(VLOOKUP(Presupuestos[[#This Row],[RAZON SOCIAL]],CHOOSE({1,2},Clientes_Proveedores[Razon Social],Clientes_Proveedores[Ruc / Dni]),2,0),"-")</f>
        <v>73238347</v>
      </c>
      <c r="AB872" s="31" t="s">
        <v>1924</v>
      </c>
      <c r="AC872" s="3" t="s">
        <v>670</v>
      </c>
      <c r="AD872" s="5"/>
      <c r="AE872" s="6">
        <v>2.25</v>
      </c>
      <c r="AF872" s="6">
        <f>Presupuestos[[#This Row],[BASE]]*Presupuestos[[#This Row],[% IGV]]</f>
        <v>0</v>
      </c>
      <c r="AG872" s="22">
        <f>ROUND(SUM(Presupuestos[[#This Row],[BASE]:[IGV]]),2)</f>
        <v>2.25</v>
      </c>
      <c r="AH872" s="9" t="str">
        <f>IF(Presupuestos[[#This Row],[MONEDA]]="USD",VLOOKUP(Presupuestos[[#This Row],[FECHA DE EMISION]],Tipo_Cambio[],3,0),"")</f>
        <v/>
      </c>
      <c r="AI872" s="22">
        <f>IFERROR(ROUND(IF(Presupuestos[[#This Row],[MONEDA]]="PEN",Presupuestos[[#This Row],[TOTAL]],Presupuestos[[#This Row],[TOTAL]]*Presupuestos[[#This Row],[TIPO DE CAMBIO]]),2),"")</f>
        <v>2.25</v>
      </c>
      <c r="AJ872" s="5"/>
      <c r="AK872" s="33" t="s">
        <v>671</v>
      </c>
      <c r="AL872" s="5" t="s">
        <v>680</v>
      </c>
      <c r="AM872" s="23" t="s">
        <v>671</v>
      </c>
      <c r="AN872" s="23" t="s">
        <v>671</v>
      </c>
      <c r="AO872" s="7">
        <f>IFERROR(VLOOKUP("1-"&amp;Presupuestos[[#This Row],[ID DOCUMENTO]],BD_Pagos[],7,0),"")</f>
        <v>45869</v>
      </c>
      <c r="AP872" s="16" t="str">
        <f>IFERROR(VLOOKUP("1-"&amp;Presupuestos[[#This Row],[ID DOCUMENTO]],BD_Pagos[],8,0),"")</f>
        <v>B-BCP - Soles</v>
      </c>
      <c r="AQ872" s="17">
        <f>IFERROR(VLOOKUP("1-"&amp;Presupuestos[[#This Row],[ID DOCUMENTO]],BD_Pagos[],9,0),"")</f>
        <v>7197909</v>
      </c>
      <c r="AR872" s="54"/>
      <c r="AS872" s="7">
        <f>IFERROR(VLOOKUP("2-"&amp;Presupuestos[[#This Row],[ID DOCUMENTO]],BD_Pagos[],7,0),"")</f>
        <v>0</v>
      </c>
      <c r="AT872" s="16" t="str">
        <f>IFERROR(VLOOKUP("2-"&amp;Presupuestos[[#This Row],[ID DOCUMENTO]],BD_Pagos[],8,0),"")</f>
        <v/>
      </c>
      <c r="AU872" s="17">
        <f>IFERROR(VLOOKUP("2-"&amp;Presupuestos[[#This Row],[ID DOCUMENTO]],BD_Pagos[],9,0),"")</f>
        <v>0</v>
      </c>
      <c r="AV872" s="20">
        <f>IF(IFERROR(VLOOKUP("2-"&amp;Presupuestos[[#This Row],[ID DOCUMENTO]],BD_Pagos[],10,0),0)&gt;Presupuestos[[#This Row],[TOTAL SOLES]],Presupuestos[[#This Row],[TOTAL SOLES]],IFERROR(VLOOKUP("2-"&amp;Presupuestos[[#This Row],[ID DOCUMENTO]],BD_Pagos[],10,0),0))</f>
        <v>0</v>
      </c>
      <c r="AW872" s="7"/>
      <c r="AX872" s="16"/>
      <c r="AY872" s="17"/>
      <c r="AZ872" s="20"/>
      <c r="BA872" s="7"/>
      <c r="BB872" s="16"/>
      <c r="BC872" s="17"/>
      <c r="BD872" s="20"/>
      <c r="BE872" s="7">
        <f>IFERROR(VLOOKUP("5-"&amp;Presupuestos[[#This Row],[ID DOCUMENTO]],BD_Pagos[],7,0),"")</f>
        <v>45869</v>
      </c>
      <c r="BF872" s="17" t="str">
        <f>IFERROR(VLOOKUP("5-"&amp;Presupuestos[[#This Row],[ID DOCUMENTO]],BD_Pagos[],9,0),"")</f>
        <v>Redondeo</v>
      </c>
      <c r="BG872" s="20">
        <f>IF(IFERROR(VLOOKUP("5-"&amp;Presupuestos[[#This Row],[ID DOCUMENTO]],BD_Pagos[],10,0),0)&gt;Presupuestos[[#This Row],[TOTAL SOLES]],Presupuestos[[#This Row],[TOTAL SOLES]],IFERROR(VLOOKUP("5-"&amp;Presupuestos[[#This Row],[ID DOCUMENTO]],BD_Pagos[],10,0),0))</f>
        <v>0.01</v>
      </c>
      <c r="BH872" s="7">
        <f>IFERROR(VLOOKUP("1-Detraccion"&amp;Presupuestos[[#This Row],[ID DOCUMENTO]],BD_Pagos[],2,0),"")</f>
        <v>0</v>
      </c>
      <c r="BI872" s="3" t="str">
        <f>IFERROR(VLOOKUP("1-Detraccion"&amp;Presupuestos[[#This Row],[ID DOCUMENTO]],BD_Pagos[],3,0),"")</f>
        <v/>
      </c>
      <c r="BJ872" s="3">
        <f>IFERROR(VLOOKUP("1-Detraccion"&amp;Presupuestos[[#This Row],[ID DOCUMENTO]],BD_Pagos[],4,0),"")</f>
        <v>0</v>
      </c>
      <c r="BK872" s="6">
        <f>IF(IFERROR(VLOOKUP("1-Detraccion"&amp;Presupuestos[[#This Row],[ID DOCUMENTO]],BD_Pagos[],5,0),0)&gt;Presupuestos[[#This Row],[TOTAL SOLES]],Presupuestos[[#This Row],[TOTAL SOLES]],IFERROR(VLOOKUP("1-Detraccion"&amp;Presupuestos[[#This Row],[ID DOCUMENTO]],BD_Pagos[],5,0),0))</f>
        <v>0</v>
      </c>
      <c r="BL872" s="6">
        <f>IF(IFERROR(VLOOKUP("1-Detraccion"&amp;Presupuestos[[#This Row],[ID DOCUMENTO]],BD_Pagos[],6,0),0)&gt;Presupuestos[[#This Row],[TOTAL SOLES]],Presupuestos[[#This Row],[TOTAL SOLES]],IFERROR(VLOOKUP("1-Detraccion"&amp;Presupuestos[[#This Row],[ID DOCUMENTO]],BD_Pagos[],6,0),0))</f>
        <v>0</v>
      </c>
      <c r="BM872" s="37"/>
      <c r="BN872" s="3"/>
      <c r="BO872" s="3"/>
      <c r="BP872" s="6"/>
      <c r="BQ87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2.2400000000000002</v>
      </c>
      <c r="BR872" s="23" t="str">
        <f>IF(Presupuestos[[#This Row],[SALDO ME-MN]]&gt;0,"PENDIENTE","CANCELADO")</f>
        <v>PENDIENTE</v>
      </c>
      <c r="BS872" s="23" t="str">
        <f>IF(COUNTIFS($U$4:$U871,Presupuestos[[#This Row],[ID DOCUMENTO]])&gt;=1,IF(B871=Presupuestos[[#This Row],[ID]],"OK","DOC. DUPLICADO"),"OK")</f>
        <v>OK</v>
      </c>
    </row>
    <row r="873" spans="2:71" x14ac:dyDescent="0.25">
      <c r="B873" s="34">
        <f>IF(Presupuestos[[#This Row],[ID DOCUMENTO]]=U872,B872,IF(B872="ID",1,B872+1))</f>
        <v>823</v>
      </c>
      <c r="C873" s="2">
        <v>45869</v>
      </c>
      <c r="D873" s="2">
        <v>45869</v>
      </c>
      <c r="E873" s="3" t="s">
        <v>1880</v>
      </c>
      <c r="F873" s="25" t="s">
        <v>54</v>
      </c>
      <c r="G873" s="25" t="s">
        <v>330</v>
      </c>
      <c r="H873" s="25" t="s">
        <v>383</v>
      </c>
      <c r="I873" s="36" t="str">
        <f>IFERROR(VLOOKUP(Presupuestos[[#This Row],[AREA]]&amp;Presupuestos[[#This Row],[CONCEPTO]]&amp;Presupuestos[[#This Row],[DESCRIPCION]],Tabla28[[Columna1]:[CÓDIGO NUEVO]],2,0),"")</f>
        <v>P0601001</v>
      </c>
      <c r="J873" s="3" t="s">
        <v>666</v>
      </c>
      <c r="K873" s="3" t="s">
        <v>666</v>
      </c>
      <c r="L873" s="3" t="s">
        <v>666</v>
      </c>
      <c r="M873" s="31" t="s">
        <v>1926</v>
      </c>
      <c r="N873" s="3"/>
      <c r="O873" s="3" t="s">
        <v>315</v>
      </c>
      <c r="P873" s="3" t="s">
        <v>86</v>
      </c>
      <c r="Q873" s="3" t="str">
        <f>IFERROR(VLOOKUP(Presupuestos[[#This Row],[CLASIFICACIÓN (N)]],Tabla17[],2,0),"")</f>
        <v>Costos de ventas</v>
      </c>
      <c r="R873" s="3" t="str">
        <f>IFERROR(VLOOKUP(Presupuestos[[#This Row],[CLASIFICACIÓN (N)]],Tabla17[],3,0),"")</f>
        <v>Operativo</v>
      </c>
      <c r="S873" s="3" t="s">
        <v>34</v>
      </c>
      <c r="T873" s="3" t="str">
        <f>IFERROR(VLOOKUP(Presupuestos[[#This Row],[ALMACEN]],Tabla5[],2,0),"")</f>
        <v>Arequipa</v>
      </c>
      <c r="U873" s="19" t="str">
        <f>IFERROR(VLOOKUP(Presupuestos[[#This Row],[TIPO DE DOCUMENTO]],Tipo_Documento[],2,0)&amp;Presupuestos[[#This Row],[SERIE]]&amp;Presupuestos[[#This Row],[NUMERO]]&amp;Presupuestos[[#This Row],[RUC]],"")</f>
        <v>PLRPLR07375560789</v>
      </c>
      <c r="V873" s="3" t="s">
        <v>258</v>
      </c>
      <c r="W873" s="7">
        <v>45869</v>
      </c>
      <c r="X873" s="7">
        <v>45869</v>
      </c>
      <c r="Y873" s="3" t="s">
        <v>1917</v>
      </c>
      <c r="Z873" s="3">
        <v>3</v>
      </c>
      <c r="AA873" s="3">
        <f>IFERROR(VLOOKUP(Presupuestos[[#This Row],[RAZON SOCIAL]],CHOOSE({1,2},Clientes_Proveedores[Razon Social],Clientes_Proveedores[Ruc / Dni]),2,0),"-")</f>
        <v>75560789</v>
      </c>
      <c r="AB873" s="31" t="s">
        <v>1927</v>
      </c>
      <c r="AC873" s="3" t="s">
        <v>670</v>
      </c>
      <c r="AD873" s="5"/>
      <c r="AE873" s="6">
        <v>1308.6099999999999</v>
      </c>
      <c r="AF873" s="6">
        <f>Presupuestos[[#This Row],[BASE]]*Presupuestos[[#This Row],[% IGV]]</f>
        <v>0</v>
      </c>
      <c r="AG873" s="22">
        <f>ROUND(SUM(Presupuestos[[#This Row],[BASE]:[IGV]]),2)</f>
        <v>1308.6099999999999</v>
      </c>
      <c r="AH873" s="9" t="str">
        <f>IF(Presupuestos[[#This Row],[MONEDA]]="USD",VLOOKUP(Presupuestos[[#This Row],[FECHA DE EMISION]],Tipo_Cambio[],3,0),"")</f>
        <v/>
      </c>
      <c r="AI873" s="22">
        <f>IFERROR(ROUND(IF(Presupuestos[[#This Row],[MONEDA]]="PEN",Presupuestos[[#This Row],[TOTAL]],Presupuestos[[#This Row],[TOTAL]]*Presupuestos[[#This Row],[TIPO DE CAMBIO]]),2),"")</f>
        <v>1308.6099999999999</v>
      </c>
      <c r="AJ873" s="5"/>
      <c r="AK873" s="33" t="s">
        <v>671</v>
      </c>
      <c r="AL873" s="5" t="s">
        <v>680</v>
      </c>
      <c r="AM873" s="23" t="s">
        <v>671</v>
      </c>
      <c r="AN873" s="23" t="s">
        <v>671</v>
      </c>
      <c r="AO873" s="7">
        <f>IFERROR(VLOOKUP("1-"&amp;Presupuestos[[#This Row],[ID DOCUMENTO]],BD_Pagos[],7,0),"")</f>
        <v>45869</v>
      </c>
      <c r="AP873" s="16" t="str">
        <f>IFERROR(VLOOKUP("1-"&amp;Presupuestos[[#This Row],[ID DOCUMENTO]],BD_Pagos[],8,0),"")</f>
        <v>B-BCP - Soles</v>
      </c>
      <c r="AQ873" s="17">
        <f>IFERROR(VLOOKUP("1-"&amp;Presupuestos[[#This Row],[ID DOCUMENTO]],BD_Pagos[],9,0),"")</f>
        <v>7197909</v>
      </c>
      <c r="AR873" s="54"/>
      <c r="AS873" s="7">
        <f>IFERROR(VLOOKUP("2-"&amp;Presupuestos[[#This Row],[ID DOCUMENTO]],BD_Pagos[],7,0),"")</f>
        <v>0</v>
      </c>
      <c r="AT873" s="16" t="str">
        <f>IFERROR(VLOOKUP("2-"&amp;Presupuestos[[#This Row],[ID DOCUMENTO]],BD_Pagos[],8,0),"")</f>
        <v/>
      </c>
      <c r="AU873" s="17">
        <f>IFERROR(VLOOKUP("2-"&amp;Presupuestos[[#This Row],[ID DOCUMENTO]],BD_Pagos[],9,0),"")</f>
        <v>0</v>
      </c>
      <c r="AV873" s="20">
        <f>IF(IFERROR(VLOOKUP("2-"&amp;Presupuestos[[#This Row],[ID DOCUMENTO]],BD_Pagos[],10,0),0)&gt;Presupuestos[[#This Row],[TOTAL SOLES]],Presupuestos[[#This Row],[TOTAL SOLES]],IFERROR(VLOOKUP("2-"&amp;Presupuestos[[#This Row],[ID DOCUMENTO]],BD_Pagos[],10,0),0))</f>
        <v>0</v>
      </c>
      <c r="AW873" s="7"/>
      <c r="AX873" s="16"/>
      <c r="AY873" s="17"/>
      <c r="AZ873" s="20"/>
      <c r="BA873" s="7"/>
      <c r="BB873" s="16"/>
      <c r="BC873" s="17"/>
      <c r="BD873" s="20"/>
      <c r="BE873" s="7">
        <f>IFERROR(VLOOKUP("5-"&amp;Presupuestos[[#This Row],[ID DOCUMENTO]],BD_Pagos[],7,0),"")</f>
        <v>45869</v>
      </c>
      <c r="BF873" s="17" t="str">
        <f>IFERROR(VLOOKUP("5-"&amp;Presupuestos[[#This Row],[ID DOCUMENTO]],BD_Pagos[],9,0),"")</f>
        <v>Redondeo</v>
      </c>
      <c r="BG873" s="20">
        <f>IF(IFERROR(VLOOKUP("5-"&amp;Presupuestos[[#This Row],[ID DOCUMENTO]],BD_Pagos[],10,0),0)&gt;Presupuestos[[#This Row],[TOTAL SOLES]],Presupuestos[[#This Row],[TOTAL SOLES]],IFERROR(VLOOKUP("5-"&amp;Presupuestos[[#This Row],[ID DOCUMENTO]],BD_Pagos[],10,0),0))</f>
        <v>0.01</v>
      </c>
      <c r="BH873" s="7">
        <f>IFERROR(VLOOKUP("1-Detraccion"&amp;Presupuestos[[#This Row],[ID DOCUMENTO]],BD_Pagos[],2,0),"")</f>
        <v>0</v>
      </c>
      <c r="BI873" s="3" t="str">
        <f>IFERROR(VLOOKUP("1-Detraccion"&amp;Presupuestos[[#This Row],[ID DOCUMENTO]],BD_Pagos[],3,0),"")</f>
        <v/>
      </c>
      <c r="BJ873" s="3">
        <f>IFERROR(VLOOKUP("1-Detraccion"&amp;Presupuestos[[#This Row],[ID DOCUMENTO]],BD_Pagos[],4,0),"")</f>
        <v>0</v>
      </c>
      <c r="BK873" s="6">
        <f>IF(IFERROR(VLOOKUP("1-Detraccion"&amp;Presupuestos[[#This Row],[ID DOCUMENTO]],BD_Pagos[],5,0),0)&gt;Presupuestos[[#This Row],[TOTAL SOLES]],Presupuestos[[#This Row],[TOTAL SOLES]],IFERROR(VLOOKUP("1-Detraccion"&amp;Presupuestos[[#This Row],[ID DOCUMENTO]],BD_Pagos[],5,0),0))</f>
        <v>0</v>
      </c>
      <c r="BL873" s="6">
        <f>IF(IFERROR(VLOOKUP("1-Detraccion"&amp;Presupuestos[[#This Row],[ID DOCUMENTO]],BD_Pagos[],6,0),0)&gt;Presupuestos[[#This Row],[TOTAL SOLES]],Presupuestos[[#This Row],[TOTAL SOLES]],IFERROR(VLOOKUP("1-Detraccion"&amp;Presupuestos[[#This Row],[ID DOCUMENTO]],BD_Pagos[],6,0),0))</f>
        <v>0</v>
      </c>
      <c r="BM873" s="37"/>
      <c r="BN873" s="3"/>
      <c r="BO873" s="3"/>
      <c r="BP873" s="6"/>
      <c r="BQ87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1308.5999999999999</v>
      </c>
      <c r="BR873" s="23" t="str">
        <f>IF(Presupuestos[[#This Row],[SALDO ME-MN]]&gt;0,"PENDIENTE","CANCELADO")</f>
        <v>PENDIENTE</v>
      </c>
      <c r="BS873" s="23" t="str">
        <f>IF(COUNTIFS($U$4:$U872,Presupuestos[[#This Row],[ID DOCUMENTO]])&gt;=1,IF(B872=Presupuestos[[#This Row],[ID]],"OK","DOC. DUPLICADO"),"OK")</f>
        <v>OK</v>
      </c>
    </row>
    <row r="874" spans="2:71" x14ac:dyDescent="0.25">
      <c r="B874" s="34">
        <f>IF(Presupuestos[[#This Row],[ID DOCUMENTO]]=U873,B873,IF(B873="ID",1,B873+1))</f>
        <v>823</v>
      </c>
      <c r="C874" s="2">
        <v>45869</v>
      </c>
      <c r="D874" s="2">
        <v>45869</v>
      </c>
      <c r="E874" s="3" t="s">
        <v>1880</v>
      </c>
      <c r="F874" s="25" t="s">
        <v>54</v>
      </c>
      <c r="G874" s="25" t="s">
        <v>330</v>
      </c>
      <c r="H874" s="25" t="s">
        <v>388</v>
      </c>
      <c r="I874" s="36" t="str">
        <f>IFERROR(VLOOKUP(Presupuestos[[#This Row],[AREA]]&amp;Presupuestos[[#This Row],[CONCEPTO]]&amp;Presupuestos[[#This Row],[DESCRIPCION]],Tabla28[[Columna1]:[CÓDIGO NUEVO]],2,0),"")</f>
        <v>P0601002</v>
      </c>
      <c r="J874" s="3" t="s">
        <v>666</v>
      </c>
      <c r="K874" s="3" t="s">
        <v>666</v>
      </c>
      <c r="L874" s="3" t="s">
        <v>666</v>
      </c>
      <c r="M874" s="31" t="s">
        <v>1928</v>
      </c>
      <c r="N874" s="3"/>
      <c r="O874" s="3" t="s">
        <v>315</v>
      </c>
      <c r="P874" s="3" t="s">
        <v>86</v>
      </c>
      <c r="Q874" s="3" t="str">
        <f>IFERROR(VLOOKUP(Presupuestos[[#This Row],[CLASIFICACIÓN (N)]],Tabla17[],2,0),"")</f>
        <v>Costos de ventas</v>
      </c>
      <c r="R874" s="3" t="str">
        <f>IFERROR(VLOOKUP(Presupuestos[[#This Row],[CLASIFICACIÓN (N)]],Tabla17[],3,0),"")</f>
        <v>Operativo</v>
      </c>
      <c r="S874" s="3" t="s">
        <v>34</v>
      </c>
      <c r="T874" s="3" t="str">
        <f>IFERROR(VLOOKUP(Presupuestos[[#This Row],[ALMACEN]],Tabla5[],2,0),"")</f>
        <v>Arequipa</v>
      </c>
      <c r="U874" s="19" t="str">
        <f>IFERROR(VLOOKUP(Presupuestos[[#This Row],[TIPO DE DOCUMENTO]],Tipo_Documento[],2,0)&amp;Presupuestos[[#This Row],[SERIE]]&amp;Presupuestos[[#This Row],[NUMERO]]&amp;Presupuestos[[#This Row],[RUC]],"")</f>
        <v>PLRPLR07375560789</v>
      </c>
      <c r="V874" s="3" t="s">
        <v>258</v>
      </c>
      <c r="W874" s="7">
        <v>45869</v>
      </c>
      <c r="X874" s="7">
        <v>45869</v>
      </c>
      <c r="Y874" s="3" t="s">
        <v>1917</v>
      </c>
      <c r="Z874" s="3">
        <v>3</v>
      </c>
      <c r="AA874" s="3">
        <f>IFERROR(VLOOKUP(Presupuestos[[#This Row],[RAZON SOCIAL]],CHOOSE({1,2},Clientes_Proveedores[Razon Social],Clientes_Proveedores[Ruc / Dni]),2,0),"-")</f>
        <v>75560789</v>
      </c>
      <c r="AB874" s="31" t="s">
        <v>1927</v>
      </c>
      <c r="AC874" s="3" t="s">
        <v>670</v>
      </c>
      <c r="AD874" s="5"/>
      <c r="AE874" s="6">
        <v>113</v>
      </c>
      <c r="AF874" s="6">
        <f>Presupuestos[[#This Row],[BASE]]*Presupuestos[[#This Row],[% IGV]]</f>
        <v>0</v>
      </c>
      <c r="AG874" s="22">
        <f>ROUND(SUM(Presupuestos[[#This Row],[BASE]:[IGV]]),2)</f>
        <v>113</v>
      </c>
      <c r="AH874" s="9" t="str">
        <f>IF(Presupuestos[[#This Row],[MONEDA]]="USD",VLOOKUP(Presupuestos[[#This Row],[FECHA DE EMISION]],Tipo_Cambio[],3,0),"")</f>
        <v/>
      </c>
      <c r="AI874" s="22">
        <f>IFERROR(ROUND(IF(Presupuestos[[#This Row],[MONEDA]]="PEN",Presupuestos[[#This Row],[TOTAL]],Presupuestos[[#This Row],[TOTAL]]*Presupuestos[[#This Row],[TIPO DE CAMBIO]]),2),"")</f>
        <v>113</v>
      </c>
      <c r="AJ874" s="5"/>
      <c r="AK874" s="33" t="s">
        <v>671</v>
      </c>
      <c r="AL874" s="5" t="s">
        <v>680</v>
      </c>
      <c r="AM874" s="23" t="s">
        <v>671</v>
      </c>
      <c r="AN874" s="23" t="s">
        <v>671</v>
      </c>
      <c r="AO874" s="7">
        <f>IFERROR(VLOOKUP("1-"&amp;Presupuestos[[#This Row],[ID DOCUMENTO]],BD_Pagos[],7,0),"")</f>
        <v>45869</v>
      </c>
      <c r="AP874" s="16" t="str">
        <f>IFERROR(VLOOKUP("1-"&amp;Presupuestos[[#This Row],[ID DOCUMENTO]],BD_Pagos[],8,0),"")</f>
        <v>B-BCP - Soles</v>
      </c>
      <c r="AQ874" s="17">
        <f>IFERROR(VLOOKUP("1-"&amp;Presupuestos[[#This Row],[ID DOCUMENTO]],BD_Pagos[],9,0),"")</f>
        <v>7197909</v>
      </c>
      <c r="AR874" s="54"/>
      <c r="AS874" s="7">
        <f>IFERROR(VLOOKUP("2-"&amp;Presupuestos[[#This Row],[ID DOCUMENTO]],BD_Pagos[],7,0),"")</f>
        <v>0</v>
      </c>
      <c r="AT874" s="16" t="str">
        <f>IFERROR(VLOOKUP("2-"&amp;Presupuestos[[#This Row],[ID DOCUMENTO]],BD_Pagos[],8,0),"")</f>
        <v/>
      </c>
      <c r="AU874" s="17">
        <f>IFERROR(VLOOKUP("2-"&amp;Presupuestos[[#This Row],[ID DOCUMENTO]],BD_Pagos[],9,0),"")</f>
        <v>0</v>
      </c>
      <c r="AV874" s="20">
        <f>IF(IFERROR(VLOOKUP("2-"&amp;Presupuestos[[#This Row],[ID DOCUMENTO]],BD_Pagos[],10,0),0)&gt;Presupuestos[[#This Row],[TOTAL SOLES]],Presupuestos[[#This Row],[TOTAL SOLES]],IFERROR(VLOOKUP("2-"&amp;Presupuestos[[#This Row],[ID DOCUMENTO]],BD_Pagos[],10,0),0))</f>
        <v>0</v>
      </c>
      <c r="AW874" s="7"/>
      <c r="AX874" s="16"/>
      <c r="AY874" s="17"/>
      <c r="AZ874" s="20"/>
      <c r="BA874" s="7"/>
      <c r="BB874" s="16"/>
      <c r="BC874" s="17"/>
      <c r="BD874" s="20"/>
      <c r="BE874" s="7">
        <f>IFERROR(VLOOKUP("5-"&amp;Presupuestos[[#This Row],[ID DOCUMENTO]],BD_Pagos[],7,0),"")</f>
        <v>45869</v>
      </c>
      <c r="BF874" s="17" t="str">
        <f>IFERROR(VLOOKUP("5-"&amp;Presupuestos[[#This Row],[ID DOCUMENTO]],BD_Pagos[],9,0),"")</f>
        <v>Redondeo</v>
      </c>
      <c r="BG874" s="20">
        <f>IF(IFERROR(VLOOKUP("5-"&amp;Presupuestos[[#This Row],[ID DOCUMENTO]],BD_Pagos[],10,0),0)&gt;Presupuestos[[#This Row],[TOTAL SOLES]],Presupuestos[[#This Row],[TOTAL SOLES]],IFERROR(VLOOKUP("5-"&amp;Presupuestos[[#This Row],[ID DOCUMENTO]],BD_Pagos[],10,0),0))</f>
        <v>0.01</v>
      </c>
      <c r="BH874" s="7">
        <f>IFERROR(VLOOKUP("1-Detraccion"&amp;Presupuestos[[#This Row],[ID DOCUMENTO]],BD_Pagos[],2,0),"")</f>
        <v>0</v>
      </c>
      <c r="BI874" s="3" t="str">
        <f>IFERROR(VLOOKUP("1-Detraccion"&amp;Presupuestos[[#This Row],[ID DOCUMENTO]],BD_Pagos[],3,0),"")</f>
        <v/>
      </c>
      <c r="BJ874" s="3">
        <f>IFERROR(VLOOKUP("1-Detraccion"&amp;Presupuestos[[#This Row],[ID DOCUMENTO]],BD_Pagos[],4,0),"")</f>
        <v>0</v>
      </c>
      <c r="BK874" s="6">
        <f>IF(IFERROR(VLOOKUP("1-Detraccion"&amp;Presupuestos[[#This Row],[ID DOCUMENTO]],BD_Pagos[],5,0),0)&gt;Presupuestos[[#This Row],[TOTAL SOLES]],Presupuestos[[#This Row],[TOTAL SOLES]],IFERROR(VLOOKUP("1-Detraccion"&amp;Presupuestos[[#This Row],[ID DOCUMENTO]],BD_Pagos[],5,0),0))</f>
        <v>0</v>
      </c>
      <c r="BL874" s="6">
        <f>IF(IFERROR(VLOOKUP("1-Detraccion"&amp;Presupuestos[[#This Row],[ID DOCUMENTO]],BD_Pagos[],6,0),0)&gt;Presupuestos[[#This Row],[TOTAL SOLES]],Presupuestos[[#This Row],[TOTAL SOLES]],IFERROR(VLOOKUP("1-Detraccion"&amp;Presupuestos[[#This Row],[ID DOCUMENTO]],BD_Pagos[],6,0),0))</f>
        <v>0</v>
      </c>
      <c r="BM874" s="37"/>
      <c r="BN874" s="3"/>
      <c r="BO874" s="3"/>
      <c r="BP874" s="6"/>
      <c r="BQ87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112.99</v>
      </c>
      <c r="BR874" s="23" t="str">
        <f>IF(Presupuestos[[#This Row],[SALDO ME-MN]]&gt;0,"PENDIENTE","CANCELADO")</f>
        <v>PENDIENTE</v>
      </c>
      <c r="BS874" s="23" t="str">
        <f>IF(COUNTIFS($U$4:$U873,Presupuestos[[#This Row],[ID DOCUMENTO]])&gt;=1,IF(B873=Presupuestos[[#This Row],[ID]],"OK","DOC. DUPLICADO"),"OK")</f>
        <v>OK</v>
      </c>
    </row>
    <row r="875" spans="2:71" x14ac:dyDescent="0.25">
      <c r="B875" s="34">
        <f>IF(Presupuestos[[#This Row],[ID DOCUMENTO]]=U874,B874,IF(B874="ID",1,B874+1))</f>
        <v>823</v>
      </c>
      <c r="C875" s="2">
        <v>45869</v>
      </c>
      <c r="D875" s="2">
        <v>45869</v>
      </c>
      <c r="E875" s="3" t="s">
        <v>1880</v>
      </c>
      <c r="F875" s="25" t="s">
        <v>54</v>
      </c>
      <c r="G875" s="25" t="s">
        <v>330</v>
      </c>
      <c r="H875" s="25" t="s">
        <v>397</v>
      </c>
      <c r="I875" s="36" t="str">
        <f>IFERROR(VLOOKUP(Presupuestos[[#This Row],[AREA]]&amp;Presupuestos[[#This Row],[CONCEPTO]]&amp;Presupuestos[[#This Row],[DESCRIPCION]],Tabla28[[Columna1]:[CÓDIGO NUEVO]],2,0),"")</f>
        <v>P0601005</v>
      </c>
      <c r="J875" s="3" t="s">
        <v>666</v>
      </c>
      <c r="K875" s="3" t="s">
        <v>666</v>
      </c>
      <c r="L875" s="3" t="s">
        <v>666</v>
      </c>
      <c r="M875" s="31" t="s">
        <v>1929</v>
      </c>
      <c r="N875" s="3"/>
      <c r="O875" s="3" t="s">
        <v>315</v>
      </c>
      <c r="P875" s="3" t="s">
        <v>86</v>
      </c>
      <c r="Q875" s="3" t="str">
        <f>IFERROR(VLOOKUP(Presupuestos[[#This Row],[CLASIFICACIÓN (N)]],Tabla17[],2,0),"")</f>
        <v>Costos de ventas</v>
      </c>
      <c r="R875" s="3" t="str">
        <f>IFERROR(VLOOKUP(Presupuestos[[#This Row],[CLASIFICACIÓN (N)]],Tabla17[],3,0),"")</f>
        <v>Operativo</v>
      </c>
      <c r="S875" s="3" t="s">
        <v>34</v>
      </c>
      <c r="T875" s="3" t="str">
        <f>IFERROR(VLOOKUP(Presupuestos[[#This Row],[ALMACEN]],Tabla5[],2,0),"")</f>
        <v>Arequipa</v>
      </c>
      <c r="U875" s="19" t="str">
        <f>IFERROR(VLOOKUP(Presupuestos[[#This Row],[TIPO DE DOCUMENTO]],Tipo_Documento[],2,0)&amp;Presupuestos[[#This Row],[SERIE]]&amp;Presupuestos[[#This Row],[NUMERO]]&amp;Presupuestos[[#This Row],[RUC]],"")</f>
        <v>PLRPLR07375560789</v>
      </c>
      <c r="V875" s="3" t="s">
        <v>258</v>
      </c>
      <c r="W875" s="7">
        <v>45869</v>
      </c>
      <c r="X875" s="7">
        <v>45869</v>
      </c>
      <c r="Y875" s="3" t="s">
        <v>1917</v>
      </c>
      <c r="Z875" s="3">
        <v>3</v>
      </c>
      <c r="AA875" s="3">
        <f>IFERROR(VLOOKUP(Presupuestos[[#This Row],[RAZON SOCIAL]],CHOOSE({1,2},Clientes_Proveedores[Razon Social],Clientes_Proveedores[Ruc / Dni]),2,0),"-")</f>
        <v>75560789</v>
      </c>
      <c r="AB875" s="31" t="s">
        <v>1927</v>
      </c>
      <c r="AC875" s="3" t="s">
        <v>670</v>
      </c>
      <c r="AD875" s="5"/>
      <c r="AE875" s="6">
        <v>15.03</v>
      </c>
      <c r="AF875" s="6">
        <f>Presupuestos[[#This Row],[BASE]]*Presupuestos[[#This Row],[% IGV]]</f>
        <v>0</v>
      </c>
      <c r="AG875" s="22">
        <f>ROUND(SUM(Presupuestos[[#This Row],[BASE]:[IGV]]),2)</f>
        <v>15.03</v>
      </c>
      <c r="AH875" s="9" t="str">
        <f>IF(Presupuestos[[#This Row],[MONEDA]]="USD",VLOOKUP(Presupuestos[[#This Row],[FECHA DE EMISION]],Tipo_Cambio[],3,0),"")</f>
        <v/>
      </c>
      <c r="AI875" s="22">
        <f>IFERROR(ROUND(IF(Presupuestos[[#This Row],[MONEDA]]="PEN",Presupuestos[[#This Row],[TOTAL]],Presupuestos[[#This Row],[TOTAL]]*Presupuestos[[#This Row],[TIPO DE CAMBIO]]),2),"")</f>
        <v>15.03</v>
      </c>
      <c r="AJ875" s="5"/>
      <c r="AK875" s="33" t="s">
        <v>671</v>
      </c>
      <c r="AL875" s="5" t="s">
        <v>680</v>
      </c>
      <c r="AM875" s="23" t="s">
        <v>671</v>
      </c>
      <c r="AN875" s="23" t="s">
        <v>671</v>
      </c>
      <c r="AO875" s="7">
        <f>IFERROR(VLOOKUP("1-"&amp;Presupuestos[[#This Row],[ID DOCUMENTO]],BD_Pagos[],7,0),"")</f>
        <v>45869</v>
      </c>
      <c r="AP875" s="16" t="str">
        <f>IFERROR(VLOOKUP("1-"&amp;Presupuestos[[#This Row],[ID DOCUMENTO]],BD_Pagos[],8,0),"")</f>
        <v>B-BCP - Soles</v>
      </c>
      <c r="AQ875" s="17">
        <f>IFERROR(VLOOKUP("1-"&amp;Presupuestos[[#This Row],[ID DOCUMENTO]],BD_Pagos[],9,0),"")</f>
        <v>7197909</v>
      </c>
      <c r="AR875" s="54"/>
      <c r="AS875" s="7">
        <f>IFERROR(VLOOKUP("2-"&amp;Presupuestos[[#This Row],[ID DOCUMENTO]],BD_Pagos[],7,0),"")</f>
        <v>0</v>
      </c>
      <c r="AT875" s="16" t="str">
        <f>IFERROR(VLOOKUP("2-"&amp;Presupuestos[[#This Row],[ID DOCUMENTO]],BD_Pagos[],8,0),"")</f>
        <v/>
      </c>
      <c r="AU875" s="17">
        <f>IFERROR(VLOOKUP("2-"&amp;Presupuestos[[#This Row],[ID DOCUMENTO]],BD_Pagos[],9,0),"")</f>
        <v>0</v>
      </c>
      <c r="AV875" s="20">
        <f>IF(IFERROR(VLOOKUP("2-"&amp;Presupuestos[[#This Row],[ID DOCUMENTO]],BD_Pagos[],10,0),0)&gt;Presupuestos[[#This Row],[TOTAL SOLES]],Presupuestos[[#This Row],[TOTAL SOLES]],IFERROR(VLOOKUP("2-"&amp;Presupuestos[[#This Row],[ID DOCUMENTO]],BD_Pagos[],10,0),0))</f>
        <v>0</v>
      </c>
      <c r="AW875" s="7"/>
      <c r="AX875" s="16"/>
      <c r="AY875" s="17"/>
      <c r="AZ875" s="20"/>
      <c r="BA875" s="7"/>
      <c r="BB875" s="16"/>
      <c r="BC875" s="17"/>
      <c r="BD875" s="20"/>
      <c r="BE875" s="7">
        <f>IFERROR(VLOOKUP("5-"&amp;Presupuestos[[#This Row],[ID DOCUMENTO]],BD_Pagos[],7,0),"")</f>
        <v>45869</v>
      </c>
      <c r="BF875" s="17" t="str">
        <f>IFERROR(VLOOKUP("5-"&amp;Presupuestos[[#This Row],[ID DOCUMENTO]],BD_Pagos[],9,0),"")</f>
        <v>Redondeo</v>
      </c>
      <c r="BG875" s="20">
        <f>IF(IFERROR(VLOOKUP("5-"&amp;Presupuestos[[#This Row],[ID DOCUMENTO]],BD_Pagos[],10,0),0)&gt;Presupuestos[[#This Row],[TOTAL SOLES]],Presupuestos[[#This Row],[TOTAL SOLES]],IFERROR(VLOOKUP("5-"&amp;Presupuestos[[#This Row],[ID DOCUMENTO]],BD_Pagos[],10,0),0))</f>
        <v>0.01</v>
      </c>
      <c r="BH875" s="7">
        <f>IFERROR(VLOOKUP("1-Detraccion"&amp;Presupuestos[[#This Row],[ID DOCUMENTO]],BD_Pagos[],2,0),"")</f>
        <v>0</v>
      </c>
      <c r="BI875" s="3" t="str">
        <f>IFERROR(VLOOKUP("1-Detraccion"&amp;Presupuestos[[#This Row],[ID DOCUMENTO]],BD_Pagos[],3,0),"")</f>
        <v/>
      </c>
      <c r="BJ875" s="3">
        <f>IFERROR(VLOOKUP("1-Detraccion"&amp;Presupuestos[[#This Row],[ID DOCUMENTO]],BD_Pagos[],4,0),"")</f>
        <v>0</v>
      </c>
      <c r="BK875" s="6">
        <f>IF(IFERROR(VLOOKUP("1-Detraccion"&amp;Presupuestos[[#This Row],[ID DOCUMENTO]],BD_Pagos[],5,0),0)&gt;Presupuestos[[#This Row],[TOTAL SOLES]],Presupuestos[[#This Row],[TOTAL SOLES]],IFERROR(VLOOKUP("1-Detraccion"&amp;Presupuestos[[#This Row],[ID DOCUMENTO]],BD_Pagos[],5,0),0))</f>
        <v>0</v>
      </c>
      <c r="BL875" s="6">
        <f>IF(IFERROR(VLOOKUP("1-Detraccion"&amp;Presupuestos[[#This Row],[ID DOCUMENTO]],BD_Pagos[],6,0),0)&gt;Presupuestos[[#This Row],[TOTAL SOLES]],Presupuestos[[#This Row],[TOTAL SOLES]],IFERROR(VLOOKUP("1-Detraccion"&amp;Presupuestos[[#This Row],[ID DOCUMENTO]],BD_Pagos[],6,0),0))</f>
        <v>0</v>
      </c>
      <c r="BM875" s="37"/>
      <c r="BN875" s="3"/>
      <c r="BO875" s="3"/>
      <c r="BP875" s="6"/>
      <c r="BQ87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15.02</v>
      </c>
      <c r="BR875" s="23" t="str">
        <f>IF(Presupuestos[[#This Row],[SALDO ME-MN]]&gt;0,"PENDIENTE","CANCELADO")</f>
        <v>PENDIENTE</v>
      </c>
      <c r="BS875" s="23" t="str">
        <f>IF(COUNTIFS($U$4:$U874,Presupuestos[[#This Row],[ID DOCUMENTO]])&gt;=1,IF(B874=Presupuestos[[#This Row],[ID]],"OK","DOC. DUPLICADO"),"OK")</f>
        <v>OK</v>
      </c>
    </row>
    <row r="876" spans="2:71" x14ac:dyDescent="0.25">
      <c r="B876" s="34">
        <f>IF(Presupuestos[[#This Row],[ID DOCUMENTO]]=U875,B875,IF(B875="ID",1,B875+1))</f>
        <v>823</v>
      </c>
      <c r="C876" s="2">
        <v>45869</v>
      </c>
      <c r="D876" s="2">
        <v>45869</v>
      </c>
      <c r="E876" s="3" t="s">
        <v>1880</v>
      </c>
      <c r="F876" s="25" t="s">
        <v>54</v>
      </c>
      <c r="G876" s="25" t="s">
        <v>330</v>
      </c>
      <c r="H876" s="25" t="s">
        <v>397</v>
      </c>
      <c r="I876" s="36" t="str">
        <f>IFERROR(VLOOKUP(Presupuestos[[#This Row],[AREA]]&amp;Presupuestos[[#This Row],[CONCEPTO]]&amp;Presupuestos[[#This Row],[DESCRIPCION]],Tabla28[[Columna1]:[CÓDIGO NUEVO]],2,0),"")</f>
        <v>P0601005</v>
      </c>
      <c r="J876" s="3" t="s">
        <v>666</v>
      </c>
      <c r="K876" s="3" t="s">
        <v>666</v>
      </c>
      <c r="L876" s="3" t="s">
        <v>666</v>
      </c>
      <c r="M876" s="31" t="s">
        <v>1930</v>
      </c>
      <c r="N876" s="3"/>
      <c r="O876" s="3" t="s">
        <v>315</v>
      </c>
      <c r="P876" s="3" t="s">
        <v>86</v>
      </c>
      <c r="Q876" s="3" t="str">
        <f>IFERROR(VLOOKUP(Presupuestos[[#This Row],[CLASIFICACIÓN (N)]],Tabla17[],2,0),"")</f>
        <v>Costos de ventas</v>
      </c>
      <c r="R876" s="3" t="str">
        <f>IFERROR(VLOOKUP(Presupuestos[[#This Row],[CLASIFICACIÓN (N)]],Tabla17[],3,0),"")</f>
        <v>Operativo</v>
      </c>
      <c r="S876" s="3" t="s">
        <v>34</v>
      </c>
      <c r="T876" s="3" t="str">
        <f>IFERROR(VLOOKUP(Presupuestos[[#This Row],[ALMACEN]],Tabla5[],2,0),"")</f>
        <v>Arequipa</v>
      </c>
      <c r="U876" s="19" t="str">
        <f>IFERROR(VLOOKUP(Presupuestos[[#This Row],[TIPO DE DOCUMENTO]],Tipo_Documento[],2,0)&amp;Presupuestos[[#This Row],[SERIE]]&amp;Presupuestos[[#This Row],[NUMERO]]&amp;Presupuestos[[#This Row],[RUC]],"")</f>
        <v>PLRPLR07375560789</v>
      </c>
      <c r="V876" s="3" t="s">
        <v>258</v>
      </c>
      <c r="W876" s="7">
        <v>45869</v>
      </c>
      <c r="X876" s="7">
        <v>45869</v>
      </c>
      <c r="Y876" s="3" t="s">
        <v>1917</v>
      </c>
      <c r="Z876" s="3">
        <v>3</v>
      </c>
      <c r="AA876" s="3">
        <f>IFERROR(VLOOKUP(Presupuestos[[#This Row],[RAZON SOCIAL]],CHOOSE({1,2},Clientes_Proveedores[Razon Social],Clientes_Proveedores[Ruc / Dni]),2,0),"-")</f>
        <v>75560789</v>
      </c>
      <c r="AB876" s="31" t="s">
        <v>1927</v>
      </c>
      <c r="AC876" s="3" t="s">
        <v>670</v>
      </c>
      <c r="AD876" s="5"/>
      <c r="AE876" s="6">
        <v>3.25</v>
      </c>
      <c r="AF876" s="6">
        <f>Presupuestos[[#This Row],[BASE]]*Presupuestos[[#This Row],[% IGV]]</f>
        <v>0</v>
      </c>
      <c r="AG876" s="22">
        <f>ROUND(SUM(Presupuestos[[#This Row],[BASE]:[IGV]]),2)</f>
        <v>3.25</v>
      </c>
      <c r="AH876" s="9" t="str">
        <f>IF(Presupuestos[[#This Row],[MONEDA]]="USD",VLOOKUP(Presupuestos[[#This Row],[FECHA DE EMISION]],Tipo_Cambio[],3,0),"")</f>
        <v/>
      </c>
      <c r="AI876" s="22">
        <f>IFERROR(ROUND(IF(Presupuestos[[#This Row],[MONEDA]]="PEN",Presupuestos[[#This Row],[TOTAL]],Presupuestos[[#This Row],[TOTAL]]*Presupuestos[[#This Row],[TIPO DE CAMBIO]]),2),"")</f>
        <v>3.25</v>
      </c>
      <c r="AJ876" s="5"/>
      <c r="AK876" s="33" t="s">
        <v>671</v>
      </c>
      <c r="AL876" s="5" t="s">
        <v>680</v>
      </c>
      <c r="AM876" s="23" t="s">
        <v>671</v>
      </c>
      <c r="AN876" s="23" t="s">
        <v>671</v>
      </c>
      <c r="AO876" s="7">
        <f>IFERROR(VLOOKUP("1-"&amp;Presupuestos[[#This Row],[ID DOCUMENTO]],BD_Pagos[],7,0),"")</f>
        <v>45869</v>
      </c>
      <c r="AP876" s="16" t="str">
        <f>IFERROR(VLOOKUP("1-"&amp;Presupuestos[[#This Row],[ID DOCUMENTO]],BD_Pagos[],8,0),"")</f>
        <v>B-BCP - Soles</v>
      </c>
      <c r="AQ876" s="17">
        <f>IFERROR(VLOOKUP("1-"&amp;Presupuestos[[#This Row],[ID DOCUMENTO]],BD_Pagos[],9,0),"")</f>
        <v>7197909</v>
      </c>
      <c r="AR876" s="54"/>
      <c r="AS876" s="7">
        <f>IFERROR(VLOOKUP("2-"&amp;Presupuestos[[#This Row],[ID DOCUMENTO]],BD_Pagos[],7,0),"")</f>
        <v>0</v>
      </c>
      <c r="AT876" s="16" t="str">
        <f>IFERROR(VLOOKUP("2-"&amp;Presupuestos[[#This Row],[ID DOCUMENTO]],BD_Pagos[],8,0),"")</f>
        <v/>
      </c>
      <c r="AU876" s="17">
        <f>IFERROR(VLOOKUP("2-"&amp;Presupuestos[[#This Row],[ID DOCUMENTO]],BD_Pagos[],9,0),"")</f>
        <v>0</v>
      </c>
      <c r="AV876" s="20">
        <f>IF(IFERROR(VLOOKUP("2-"&amp;Presupuestos[[#This Row],[ID DOCUMENTO]],BD_Pagos[],10,0),0)&gt;Presupuestos[[#This Row],[TOTAL SOLES]],Presupuestos[[#This Row],[TOTAL SOLES]],IFERROR(VLOOKUP("2-"&amp;Presupuestos[[#This Row],[ID DOCUMENTO]],BD_Pagos[],10,0),0))</f>
        <v>0</v>
      </c>
      <c r="AW876" s="7"/>
      <c r="AX876" s="16"/>
      <c r="AY876" s="17"/>
      <c r="AZ876" s="20"/>
      <c r="BA876" s="7"/>
      <c r="BB876" s="16"/>
      <c r="BC876" s="17"/>
      <c r="BD876" s="20"/>
      <c r="BE876" s="7">
        <f>IFERROR(VLOOKUP("5-"&amp;Presupuestos[[#This Row],[ID DOCUMENTO]],BD_Pagos[],7,0),"")</f>
        <v>45869</v>
      </c>
      <c r="BF876" s="17" t="str">
        <f>IFERROR(VLOOKUP("5-"&amp;Presupuestos[[#This Row],[ID DOCUMENTO]],BD_Pagos[],9,0),"")</f>
        <v>Redondeo</v>
      </c>
      <c r="BG876" s="20">
        <f>IF(IFERROR(VLOOKUP("5-"&amp;Presupuestos[[#This Row],[ID DOCUMENTO]],BD_Pagos[],10,0),0)&gt;Presupuestos[[#This Row],[TOTAL SOLES]],Presupuestos[[#This Row],[TOTAL SOLES]],IFERROR(VLOOKUP("5-"&amp;Presupuestos[[#This Row],[ID DOCUMENTO]],BD_Pagos[],10,0),0))</f>
        <v>0.01</v>
      </c>
      <c r="BH876" s="7">
        <f>IFERROR(VLOOKUP("1-Detraccion"&amp;Presupuestos[[#This Row],[ID DOCUMENTO]],BD_Pagos[],2,0),"")</f>
        <v>0</v>
      </c>
      <c r="BI876" s="3" t="str">
        <f>IFERROR(VLOOKUP("1-Detraccion"&amp;Presupuestos[[#This Row],[ID DOCUMENTO]],BD_Pagos[],3,0),"")</f>
        <v/>
      </c>
      <c r="BJ876" s="3">
        <f>IFERROR(VLOOKUP("1-Detraccion"&amp;Presupuestos[[#This Row],[ID DOCUMENTO]],BD_Pagos[],4,0),"")</f>
        <v>0</v>
      </c>
      <c r="BK876" s="6">
        <f>IF(IFERROR(VLOOKUP("1-Detraccion"&amp;Presupuestos[[#This Row],[ID DOCUMENTO]],BD_Pagos[],5,0),0)&gt;Presupuestos[[#This Row],[TOTAL SOLES]],Presupuestos[[#This Row],[TOTAL SOLES]],IFERROR(VLOOKUP("1-Detraccion"&amp;Presupuestos[[#This Row],[ID DOCUMENTO]],BD_Pagos[],5,0),0))</f>
        <v>0</v>
      </c>
      <c r="BL876" s="6">
        <f>IF(IFERROR(VLOOKUP("1-Detraccion"&amp;Presupuestos[[#This Row],[ID DOCUMENTO]],BD_Pagos[],6,0),0)&gt;Presupuestos[[#This Row],[TOTAL SOLES]],Presupuestos[[#This Row],[TOTAL SOLES]],IFERROR(VLOOKUP("1-Detraccion"&amp;Presupuestos[[#This Row],[ID DOCUMENTO]],BD_Pagos[],6,0),0))</f>
        <v>0</v>
      </c>
      <c r="BM876" s="37"/>
      <c r="BN876" s="3"/>
      <c r="BO876" s="3"/>
      <c r="BP876" s="6"/>
      <c r="BQ87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3.24</v>
      </c>
      <c r="BR876" s="23" t="str">
        <f>IF(Presupuestos[[#This Row],[SALDO ME-MN]]&gt;0,"PENDIENTE","CANCELADO")</f>
        <v>PENDIENTE</v>
      </c>
      <c r="BS876" s="23" t="str">
        <f>IF(COUNTIFS($U$4:$U875,Presupuestos[[#This Row],[ID DOCUMENTO]])&gt;=1,IF(B875=Presupuestos[[#This Row],[ID]],"OK","DOC. DUPLICADO"),"OK")</f>
        <v>OK</v>
      </c>
    </row>
    <row r="877" spans="2:71" ht="24" x14ac:dyDescent="0.25">
      <c r="B877" s="34">
        <f>IF(Presupuestos[[#This Row],[ID DOCUMENTO]]=U876,B876,IF(B876="ID",1,B876+1))</f>
        <v>824</v>
      </c>
      <c r="C877" s="2">
        <v>45869</v>
      </c>
      <c r="D877" s="2">
        <v>45869</v>
      </c>
      <c r="E877" s="3" t="s">
        <v>1880</v>
      </c>
      <c r="F877" s="25" t="s">
        <v>54</v>
      </c>
      <c r="G877" s="25" t="s">
        <v>330</v>
      </c>
      <c r="H877" s="25" t="s">
        <v>383</v>
      </c>
      <c r="I877" s="36" t="str">
        <f>IFERROR(VLOOKUP(Presupuestos[[#This Row],[AREA]]&amp;Presupuestos[[#This Row],[CONCEPTO]]&amp;Presupuestos[[#This Row],[DESCRIPCION]],Tabla28[[Columna1]:[CÓDIGO NUEVO]],2,0),"")</f>
        <v>P0601001</v>
      </c>
      <c r="J877" s="3" t="s">
        <v>666</v>
      </c>
      <c r="K877" s="3" t="s">
        <v>666</v>
      </c>
      <c r="L877" s="3" t="s">
        <v>666</v>
      </c>
      <c r="M877" s="31" t="s">
        <v>1931</v>
      </c>
      <c r="N877" s="3"/>
      <c r="O877" s="3" t="s">
        <v>315</v>
      </c>
      <c r="P877" s="3" t="s">
        <v>114</v>
      </c>
      <c r="Q877" s="3" t="str">
        <f>IFERROR(VLOOKUP(Presupuestos[[#This Row],[CLASIFICACIÓN (N)]],Tabla17[],2,0),"")</f>
        <v>Costos de ventas</v>
      </c>
      <c r="R877" s="3" t="str">
        <f>IFERROR(VLOOKUP(Presupuestos[[#This Row],[CLASIFICACIÓN (N)]],Tabla17[],3,0),"")</f>
        <v>Operativo</v>
      </c>
      <c r="S877" s="3" t="s">
        <v>16</v>
      </c>
      <c r="T877" s="3" t="str">
        <f>IFERROR(VLOOKUP(Presupuestos[[#This Row],[ALMACEN]],Tabla5[],2,0),"")</f>
        <v>Arequipa</v>
      </c>
      <c r="U877" s="19" t="str">
        <f>IFERROR(VLOOKUP(Presupuestos[[#This Row],[TIPO DE DOCUMENTO]],Tipo_Documento[],2,0)&amp;Presupuestos[[#This Row],[SERIE]]&amp;Presupuestos[[#This Row],[NUMERO]]&amp;Presupuestos[[#This Row],[RUC]],"")</f>
        <v>PLRPLR07472169020</v>
      </c>
      <c r="V877" s="3" t="s">
        <v>258</v>
      </c>
      <c r="W877" s="7">
        <v>45869</v>
      </c>
      <c r="X877" s="7">
        <v>45869</v>
      </c>
      <c r="Y877" s="3" t="s">
        <v>1917</v>
      </c>
      <c r="Z877" s="3">
        <v>4</v>
      </c>
      <c r="AA877" s="3">
        <f>IFERROR(VLOOKUP(Presupuestos[[#This Row],[RAZON SOCIAL]],CHOOSE({1,2},Clientes_Proveedores[Razon Social],Clientes_Proveedores[Ruc / Dni]),2,0),"-")</f>
        <v>72169020</v>
      </c>
      <c r="AB877" s="31" t="s">
        <v>704</v>
      </c>
      <c r="AC877" s="3" t="s">
        <v>670</v>
      </c>
      <c r="AD877" s="5"/>
      <c r="AE877" s="6">
        <v>1587.8</v>
      </c>
      <c r="AF877" s="6">
        <f>Presupuestos[[#This Row],[BASE]]*Presupuestos[[#This Row],[% IGV]]</f>
        <v>0</v>
      </c>
      <c r="AG877" s="22">
        <f>ROUND(SUM(Presupuestos[[#This Row],[BASE]:[IGV]]),2)</f>
        <v>1587.8</v>
      </c>
      <c r="AH877" s="9" t="str">
        <f>IF(Presupuestos[[#This Row],[MONEDA]]="USD",VLOOKUP(Presupuestos[[#This Row],[FECHA DE EMISION]],Tipo_Cambio[],3,0),"")</f>
        <v/>
      </c>
      <c r="AI877" s="22">
        <f>IFERROR(ROUND(IF(Presupuestos[[#This Row],[MONEDA]]="PEN",Presupuestos[[#This Row],[TOTAL]],Presupuestos[[#This Row],[TOTAL]]*Presupuestos[[#This Row],[TIPO DE CAMBIO]]),2),"")</f>
        <v>1587.8</v>
      </c>
      <c r="AJ877" s="5"/>
      <c r="AK877" s="33" t="s">
        <v>671</v>
      </c>
      <c r="AL877" s="5" t="s">
        <v>680</v>
      </c>
      <c r="AM877" s="23" t="s">
        <v>671</v>
      </c>
      <c r="AN877" s="23" t="s">
        <v>671</v>
      </c>
      <c r="AO877" s="7">
        <f>IFERROR(VLOOKUP("1-"&amp;Presupuestos[[#This Row],[ID DOCUMENTO]],BD_Pagos[],7,0),"")</f>
        <v>45869</v>
      </c>
      <c r="AP877" s="16" t="str">
        <f>IFERROR(VLOOKUP("1-"&amp;Presupuestos[[#This Row],[ID DOCUMENTO]],BD_Pagos[],8,0),"")</f>
        <v>B-BCP - Soles</v>
      </c>
      <c r="AQ877" s="17">
        <f>IFERROR(VLOOKUP("1-"&amp;Presupuestos[[#This Row],[ID DOCUMENTO]],BD_Pagos[],9,0),"")</f>
        <v>7197909</v>
      </c>
      <c r="AR877" s="54"/>
      <c r="AS877" s="7">
        <f>IFERROR(VLOOKUP("2-"&amp;Presupuestos[[#This Row],[ID DOCUMENTO]],BD_Pagos[],7,0),"")</f>
        <v>0</v>
      </c>
      <c r="AT877" s="16" t="str">
        <f>IFERROR(VLOOKUP("2-"&amp;Presupuestos[[#This Row],[ID DOCUMENTO]],BD_Pagos[],8,0),"")</f>
        <v/>
      </c>
      <c r="AU877" s="17">
        <f>IFERROR(VLOOKUP("2-"&amp;Presupuestos[[#This Row],[ID DOCUMENTO]],BD_Pagos[],9,0),"")</f>
        <v>0</v>
      </c>
      <c r="AV877" s="20">
        <f>IF(IFERROR(VLOOKUP("2-"&amp;Presupuestos[[#This Row],[ID DOCUMENTO]],BD_Pagos[],10,0),0)&gt;Presupuestos[[#This Row],[TOTAL SOLES]],Presupuestos[[#This Row],[TOTAL SOLES]],IFERROR(VLOOKUP("2-"&amp;Presupuestos[[#This Row],[ID DOCUMENTO]],BD_Pagos[],10,0),0))</f>
        <v>0</v>
      </c>
      <c r="AW877" s="7"/>
      <c r="AX877" s="16"/>
      <c r="AY877" s="17"/>
      <c r="AZ877" s="20"/>
      <c r="BA877" s="7"/>
      <c r="BB877" s="16"/>
      <c r="BC877" s="17"/>
      <c r="BD877" s="20"/>
      <c r="BE877" s="7">
        <f>IFERROR(VLOOKUP("5-"&amp;Presupuestos[[#This Row],[ID DOCUMENTO]],BD_Pagos[],7,0),"")</f>
        <v>0</v>
      </c>
      <c r="BF877" s="17">
        <f>IFERROR(VLOOKUP("5-"&amp;Presupuestos[[#This Row],[ID DOCUMENTO]],BD_Pagos[],9,0),"")</f>
        <v>0</v>
      </c>
      <c r="BG877" s="20">
        <f>IF(IFERROR(VLOOKUP("5-"&amp;Presupuestos[[#This Row],[ID DOCUMENTO]],BD_Pagos[],10,0),0)&gt;Presupuestos[[#This Row],[TOTAL SOLES]],Presupuestos[[#This Row],[TOTAL SOLES]],IFERROR(VLOOKUP("5-"&amp;Presupuestos[[#This Row],[ID DOCUMENTO]],BD_Pagos[],10,0),0))</f>
        <v>0</v>
      </c>
      <c r="BH877" s="7">
        <f>IFERROR(VLOOKUP("1-Detraccion"&amp;Presupuestos[[#This Row],[ID DOCUMENTO]],BD_Pagos[],2,0),"")</f>
        <v>0</v>
      </c>
      <c r="BI877" s="3" t="str">
        <f>IFERROR(VLOOKUP("1-Detraccion"&amp;Presupuestos[[#This Row],[ID DOCUMENTO]],BD_Pagos[],3,0),"")</f>
        <v/>
      </c>
      <c r="BJ877" s="3">
        <f>IFERROR(VLOOKUP("1-Detraccion"&amp;Presupuestos[[#This Row],[ID DOCUMENTO]],BD_Pagos[],4,0),"")</f>
        <v>0</v>
      </c>
      <c r="BK877" s="6">
        <f>IF(IFERROR(VLOOKUP("1-Detraccion"&amp;Presupuestos[[#This Row],[ID DOCUMENTO]],BD_Pagos[],5,0),0)&gt;Presupuestos[[#This Row],[TOTAL SOLES]],Presupuestos[[#This Row],[TOTAL SOLES]],IFERROR(VLOOKUP("1-Detraccion"&amp;Presupuestos[[#This Row],[ID DOCUMENTO]],BD_Pagos[],5,0),0))</f>
        <v>0</v>
      </c>
      <c r="BL877" s="6">
        <f>IF(IFERROR(VLOOKUP("1-Detraccion"&amp;Presupuestos[[#This Row],[ID DOCUMENTO]],BD_Pagos[],6,0),0)&gt;Presupuestos[[#This Row],[TOTAL SOLES]],Presupuestos[[#This Row],[TOTAL SOLES]],IFERROR(VLOOKUP("1-Detraccion"&amp;Presupuestos[[#This Row],[ID DOCUMENTO]],BD_Pagos[],6,0),0))</f>
        <v>0</v>
      </c>
      <c r="BM877" s="37"/>
      <c r="BN877" s="3"/>
      <c r="BO877" s="3"/>
      <c r="BP877" s="6"/>
      <c r="BQ87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1587.8</v>
      </c>
      <c r="BR877" s="23" t="str">
        <f>IF(Presupuestos[[#This Row],[SALDO ME-MN]]&gt;0,"PENDIENTE","CANCELADO")</f>
        <v>PENDIENTE</v>
      </c>
      <c r="BS877" s="23" t="str">
        <f>IF(COUNTIFS($U$4:$U876,Presupuestos[[#This Row],[ID DOCUMENTO]])&gt;=1,IF(B876=Presupuestos[[#This Row],[ID]],"OK","DOC. DUPLICADO"),"OK")</f>
        <v>OK</v>
      </c>
    </row>
    <row r="878" spans="2:71" ht="24" x14ac:dyDescent="0.25">
      <c r="B878" s="34">
        <f>IF(Presupuestos[[#This Row],[ID DOCUMENTO]]=U877,B877,IF(B877="ID",1,B877+1))</f>
        <v>824</v>
      </c>
      <c r="C878" s="2">
        <v>45869</v>
      </c>
      <c r="D878" s="2">
        <v>45869</v>
      </c>
      <c r="E878" s="3" t="s">
        <v>1880</v>
      </c>
      <c r="F878" s="25" t="s">
        <v>54</v>
      </c>
      <c r="G878" s="25" t="s">
        <v>330</v>
      </c>
      <c r="H878" s="25" t="s">
        <v>397</v>
      </c>
      <c r="I878" s="36" t="str">
        <f>IFERROR(VLOOKUP(Presupuestos[[#This Row],[AREA]]&amp;Presupuestos[[#This Row],[CONCEPTO]]&amp;Presupuestos[[#This Row],[DESCRIPCION]],Tabla28[[Columna1]:[CÓDIGO NUEVO]],2,0),"")</f>
        <v>P0601005</v>
      </c>
      <c r="J878" s="3" t="s">
        <v>666</v>
      </c>
      <c r="K878" s="3" t="s">
        <v>666</v>
      </c>
      <c r="L878" s="3" t="s">
        <v>666</v>
      </c>
      <c r="M878" s="31" t="s">
        <v>1932</v>
      </c>
      <c r="N878" s="3"/>
      <c r="O878" s="3" t="s">
        <v>315</v>
      </c>
      <c r="P878" s="3" t="s">
        <v>114</v>
      </c>
      <c r="Q878" s="3" t="str">
        <f>IFERROR(VLOOKUP(Presupuestos[[#This Row],[CLASIFICACIÓN (N)]],Tabla17[],2,0),"")</f>
        <v>Costos de ventas</v>
      </c>
      <c r="R878" s="3" t="str">
        <f>IFERROR(VLOOKUP(Presupuestos[[#This Row],[CLASIFICACIÓN (N)]],Tabla17[],3,0),"")</f>
        <v>Operativo</v>
      </c>
      <c r="S878" s="3" t="s">
        <v>16</v>
      </c>
      <c r="T878" s="3" t="str">
        <f>IFERROR(VLOOKUP(Presupuestos[[#This Row],[ALMACEN]],Tabla5[],2,0),"")</f>
        <v>Arequipa</v>
      </c>
      <c r="U878" s="19" t="str">
        <f>IFERROR(VLOOKUP(Presupuestos[[#This Row],[TIPO DE DOCUMENTO]],Tipo_Documento[],2,0)&amp;Presupuestos[[#This Row],[SERIE]]&amp;Presupuestos[[#This Row],[NUMERO]]&amp;Presupuestos[[#This Row],[RUC]],"")</f>
        <v>PLRPLR07472169020</v>
      </c>
      <c r="V878" s="3" t="s">
        <v>258</v>
      </c>
      <c r="W878" s="7">
        <v>45869</v>
      </c>
      <c r="X878" s="7">
        <v>45869</v>
      </c>
      <c r="Y878" s="3" t="s">
        <v>1917</v>
      </c>
      <c r="Z878" s="3">
        <v>4</v>
      </c>
      <c r="AA878" s="3">
        <f>IFERROR(VLOOKUP(Presupuestos[[#This Row],[RAZON SOCIAL]],CHOOSE({1,2},Clientes_Proveedores[Razon Social],Clientes_Proveedores[Ruc / Dni]),2,0),"-")</f>
        <v>72169020</v>
      </c>
      <c r="AB878" s="31" t="s">
        <v>704</v>
      </c>
      <c r="AC878" s="3" t="s">
        <v>670</v>
      </c>
      <c r="AD878" s="5"/>
      <c r="AE878" s="6">
        <v>16.350000000000001</v>
      </c>
      <c r="AF878" s="6">
        <f>Presupuestos[[#This Row],[BASE]]*Presupuestos[[#This Row],[% IGV]]</f>
        <v>0</v>
      </c>
      <c r="AG878" s="22">
        <f>ROUND(SUM(Presupuestos[[#This Row],[BASE]:[IGV]]),2)</f>
        <v>16.350000000000001</v>
      </c>
      <c r="AH878" s="9" t="str">
        <f>IF(Presupuestos[[#This Row],[MONEDA]]="USD",VLOOKUP(Presupuestos[[#This Row],[FECHA DE EMISION]],Tipo_Cambio[],3,0),"")</f>
        <v/>
      </c>
      <c r="AI878" s="22">
        <f>IFERROR(ROUND(IF(Presupuestos[[#This Row],[MONEDA]]="PEN",Presupuestos[[#This Row],[TOTAL]],Presupuestos[[#This Row],[TOTAL]]*Presupuestos[[#This Row],[TIPO DE CAMBIO]]),2),"")</f>
        <v>16.350000000000001</v>
      </c>
      <c r="AJ878" s="5"/>
      <c r="AK878" s="33" t="s">
        <v>671</v>
      </c>
      <c r="AL878" s="5" t="s">
        <v>680</v>
      </c>
      <c r="AM878" s="23" t="s">
        <v>671</v>
      </c>
      <c r="AN878" s="23" t="s">
        <v>671</v>
      </c>
      <c r="AO878" s="7">
        <f>IFERROR(VLOOKUP("1-"&amp;Presupuestos[[#This Row],[ID DOCUMENTO]],BD_Pagos[],7,0),"")</f>
        <v>45869</v>
      </c>
      <c r="AP878" s="16" t="str">
        <f>IFERROR(VLOOKUP("1-"&amp;Presupuestos[[#This Row],[ID DOCUMENTO]],BD_Pagos[],8,0),"")</f>
        <v>B-BCP - Soles</v>
      </c>
      <c r="AQ878" s="17">
        <f>IFERROR(VLOOKUP("1-"&amp;Presupuestos[[#This Row],[ID DOCUMENTO]],BD_Pagos[],9,0),"")</f>
        <v>7197909</v>
      </c>
      <c r="AR878" s="54"/>
      <c r="AS878" s="7">
        <f>IFERROR(VLOOKUP("2-"&amp;Presupuestos[[#This Row],[ID DOCUMENTO]],BD_Pagos[],7,0),"")</f>
        <v>0</v>
      </c>
      <c r="AT878" s="16" t="str">
        <f>IFERROR(VLOOKUP("2-"&amp;Presupuestos[[#This Row],[ID DOCUMENTO]],BD_Pagos[],8,0),"")</f>
        <v/>
      </c>
      <c r="AU878" s="17">
        <f>IFERROR(VLOOKUP("2-"&amp;Presupuestos[[#This Row],[ID DOCUMENTO]],BD_Pagos[],9,0),"")</f>
        <v>0</v>
      </c>
      <c r="AV878" s="20">
        <f>IF(IFERROR(VLOOKUP("2-"&amp;Presupuestos[[#This Row],[ID DOCUMENTO]],BD_Pagos[],10,0),0)&gt;Presupuestos[[#This Row],[TOTAL SOLES]],Presupuestos[[#This Row],[TOTAL SOLES]],IFERROR(VLOOKUP("2-"&amp;Presupuestos[[#This Row],[ID DOCUMENTO]],BD_Pagos[],10,0),0))</f>
        <v>0</v>
      </c>
      <c r="AW878" s="7"/>
      <c r="AX878" s="16"/>
      <c r="AY878" s="17"/>
      <c r="AZ878" s="20"/>
      <c r="BA878" s="7"/>
      <c r="BB878" s="16"/>
      <c r="BC878" s="17"/>
      <c r="BD878" s="20"/>
      <c r="BE878" s="7">
        <f>IFERROR(VLOOKUP("5-"&amp;Presupuestos[[#This Row],[ID DOCUMENTO]],BD_Pagos[],7,0),"")</f>
        <v>0</v>
      </c>
      <c r="BF878" s="17">
        <f>IFERROR(VLOOKUP("5-"&amp;Presupuestos[[#This Row],[ID DOCUMENTO]],BD_Pagos[],9,0),"")</f>
        <v>0</v>
      </c>
      <c r="BG878" s="20">
        <f>IF(IFERROR(VLOOKUP("5-"&amp;Presupuestos[[#This Row],[ID DOCUMENTO]],BD_Pagos[],10,0),0)&gt;Presupuestos[[#This Row],[TOTAL SOLES]],Presupuestos[[#This Row],[TOTAL SOLES]],IFERROR(VLOOKUP("5-"&amp;Presupuestos[[#This Row],[ID DOCUMENTO]],BD_Pagos[],10,0),0))</f>
        <v>0</v>
      </c>
      <c r="BH878" s="7">
        <f>IFERROR(VLOOKUP("1-Detraccion"&amp;Presupuestos[[#This Row],[ID DOCUMENTO]],BD_Pagos[],2,0),"")</f>
        <v>0</v>
      </c>
      <c r="BI878" s="3" t="str">
        <f>IFERROR(VLOOKUP("1-Detraccion"&amp;Presupuestos[[#This Row],[ID DOCUMENTO]],BD_Pagos[],3,0),"")</f>
        <v/>
      </c>
      <c r="BJ878" s="3">
        <f>IFERROR(VLOOKUP("1-Detraccion"&amp;Presupuestos[[#This Row],[ID DOCUMENTO]],BD_Pagos[],4,0),"")</f>
        <v>0</v>
      </c>
      <c r="BK878" s="6">
        <f>IF(IFERROR(VLOOKUP("1-Detraccion"&amp;Presupuestos[[#This Row],[ID DOCUMENTO]],BD_Pagos[],5,0),0)&gt;Presupuestos[[#This Row],[TOTAL SOLES]],Presupuestos[[#This Row],[TOTAL SOLES]],IFERROR(VLOOKUP("1-Detraccion"&amp;Presupuestos[[#This Row],[ID DOCUMENTO]],BD_Pagos[],5,0),0))</f>
        <v>0</v>
      </c>
      <c r="BL878" s="6">
        <f>IF(IFERROR(VLOOKUP("1-Detraccion"&amp;Presupuestos[[#This Row],[ID DOCUMENTO]],BD_Pagos[],6,0),0)&gt;Presupuestos[[#This Row],[TOTAL SOLES]],Presupuestos[[#This Row],[TOTAL SOLES]],IFERROR(VLOOKUP("1-Detraccion"&amp;Presupuestos[[#This Row],[ID DOCUMENTO]],BD_Pagos[],6,0),0))</f>
        <v>0</v>
      </c>
      <c r="BM878" s="37"/>
      <c r="BN878" s="3"/>
      <c r="BO878" s="3"/>
      <c r="BP878" s="6"/>
      <c r="BQ87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16.350000000000001</v>
      </c>
      <c r="BR878" s="23" t="str">
        <f>IF(Presupuestos[[#This Row],[SALDO ME-MN]]&gt;0,"PENDIENTE","CANCELADO")</f>
        <v>PENDIENTE</v>
      </c>
      <c r="BS878" s="23" t="str">
        <f>IF(COUNTIFS($U$4:$U877,Presupuestos[[#This Row],[ID DOCUMENTO]])&gt;=1,IF(B877=Presupuestos[[#This Row],[ID]],"OK","DOC. DUPLICADO"),"OK")</f>
        <v>OK</v>
      </c>
    </row>
    <row r="879" spans="2:71" x14ac:dyDescent="0.25">
      <c r="B879" s="34">
        <f>IF(Presupuestos[[#This Row],[ID DOCUMENTO]]=U878,B878,IF(B878="ID",1,B878+1))</f>
        <v>825</v>
      </c>
      <c r="C879" s="2">
        <v>45869</v>
      </c>
      <c r="D879" s="2">
        <v>45869</v>
      </c>
      <c r="E879" s="3" t="s">
        <v>1880</v>
      </c>
      <c r="F879" s="25" t="s">
        <v>54</v>
      </c>
      <c r="G879" s="25" t="s">
        <v>330</v>
      </c>
      <c r="H879" s="25" t="s">
        <v>383</v>
      </c>
      <c r="I879" s="36" t="str">
        <f>IFERROR(VLOOKUP(Presupuestos[[#This Row],[AREA]]&amp;Presupuestos[[#This Row],[CONCEPTO]]&amp;Presupuestos[[#This Row],[DESCRIPCION]],Tabla28[[Columna1]:[CÓDIGO NUEVO]],2,0),"")</f>
        <v>P0601001</v>
      </c>
      <c r="J879" s="3" t="s">
        <v>666</v>
      </c>
      <c r="K879" s="3" t="s">
        <v>666</v>
      </c>
      <c r="L879" s="3" t="s">
        <v>666</v>
      </c>
      <c r="M879" s="31" t="s">
        <v>1933</v>
      </c>
      <c r="N879" s="3"/>
      <c r="O879" s="3" t="s">
        <v>315</v>
      </c>
      <c r="P879" s="3" t="s">
        <v>86</v>
      </c>
      <c r="Q879" s="3" t="str">
        <f>IFERROR(VLOOKUP(Presupuestos[[#This Row],[CLASIFICACIÓN (N)]],Tabla17[],2,0),"")</f>
        <v>Costos de ventas</v>
      </c>
      <c r="R879" s="3" t="str">
        <f>IFERROR(VLOOKUP(Presupuestos[[#This Row],[CLASIFICACIÓN (N)]],Tabla17[],3,0),"")</f>
        <v>Operativo</v>
      </c>
      <c r="S879" s="3" t="s">
        <v>34</v>
      </c>
      <c r="T879" s="3" t="str">
        <f>IFERROR(VLOOKUP(Presupuestos[[#This Row],[ALMACEN]],Tabla5[],2,0),"")</f>
        <v>Arequipa</v>
      </c>
      <c r="U879" s="19" t="str">
        <f>IFERROR(VLOOKUP(Presupuestos[[#This Row],[TIPO DE DOCUMENTO]],Tipo_Documento[],2,0)&amp;Presupuestos[[#This Row],[SERIE]]&amp;Presupuestos[[#This Row],[NUMERO]]&amp;Presupuestos[[#This Row],[RUC]],"")</f>
        <v>PLRPLR07548298276</v>
      </c>
      <c r="V879" s="3" t="s">
        <v>258</v>
      </c>
      <c r="W879" s="7">
        <v>45869</v>
      </c>
      <c r="X879" s="7">
        <v>45869</v>
      </c>
      <c r="Y879" s="3" t="s">
        <v>1917</v>
      </c>
      <c r="Z879" s="3">
        <v>5</v>
      </c>
      <c r="AA879" s="3">
        <f>IFERROR(VLOOKUP(Presupuestos[[#This Row],[RAZON SOCIAL]],CHOOSE({1,2},Clientes_Proveedores[Razon Social],Clientes_Proveedores[Ruc / Dni]),2,0),"-")</f>
        <v>48298276</v>
      </c>
      <c r="AB879" s="31" t="s">
        <v>1934</v>
      </c>
      <c r="AC879" s="3" t="s">
        <v>670</v>
      </c>
      <c r="AD879" s="5"/>
      <c r="AE879" s="6">
        <v>990.9</v>
      </c>
      <c r="AF879" s="6">
        <f>Presupuestos[[#This Row],[BASE]]*Presupuestos[[#This Row],[% IGV]]</f>
        <v>0</v>
      </c>
      <c r="AG879" s="22">
        <f>ROUND(SUM(Presupuestos[[#This Row],[BASE]:[IGV]]),2)</f>
        <v>990.9</v>
      </c>
      <c r="AH879" s="9" t="str">
        <f>IF(Presupuestos[[#This Row],[MONEDA]]="USD",VLOOKUP(Presupuestos[[#This Row],[FECHA DE EMISION]],Tipo_Cambio[],3,0),"")</f>
        <v/>
      </c>
      <c r="AI879" s="22">
        <f>IFERROR(ROUND(IF(Presupuestos[[#This Row],[MONEDA]]="PEN",Presupuestos[[#This Row],[TOTAL]],Presupuestos[[#This Row],[TOTAL]]*Presupuestos[[#This Row],[TIPO DE CAMBIO]]),2),"")</f>
        <v>990.9</v>
      </c>
      <c r="AJ879" s="5"/>
      <c r="AK879" s="33" t="s">
        <v>671</v>
      </c>
      <c r="AL879" s="5" t="s">
        <v>680</v>
      </c>
      <c r="AM879" s="23" t="s">
        <v>671</v>
      </c>
      <c r="AN879" s="23" t="s">
        <v>671</v>
      </c>
      <c r="AO879" s="7">
        <f>IFERROR(VLOOKUP("1-"&amp;Presupuestos[[#This Row],[ID DOCUMENTO]],BD_Pagos[],7,0),"")</f>
        <v>45869</v>
      </c>
      <c r="AP879" s="16" t="str">
        <f>IFERROR(VLOOKUP("1-"&amp;Presupuestos[[#This Row],[ID DOCUMENTO]],BD_Pagos[],8,0),"")</f>
        <v>B-BCP - Soles</v>
      </c>
      <c r="AQ879" s="17">
        <f>IFERROR(VLOOKUP("1-"&amp;Presupuestos[[#This Row],[ID DOCUMENTO]],BD_Pagos[],9,0),"")</f>
        <v>7197909</v>
      </c>
      <c r="AR879" s="54"/>
      <c r="AS879" s="7">
        <f>IFERROR(VLOOKUP("2-"&amp;Presupuestos[[#This Row],[ID DOCUMENTO]],BD_Pagos[],7,0),"")</f>
        <v>0</v>
      </c>
      <c r="AT879" s="16" t="str">
        <f>IFERROR(VLOOKUP("2-"&amp;Presupuestos[[#This Row],[ID DOCUMENTO]],BD_Pagos[],8,0),"")</f>
        <v/>
      </c>
      <c r="AU879" s="17">
        <f>IFERROR(VLOOKUP("2-"&amp;Presupuestos[[#This Row],[ID DOCUMENTO]],BD_Pagos[],9,0),"")</f>
        <v>0</v>
      </c>
      <c r="AV879" s="20">
        <f>IF(IFERROR(VLOOKUP("2-"&amp;Presupuestos[[#This Row],[ID DOCUMENTO]],BD_Pagos[],10,0),0)&gt;Presupuestos[[#This Row],[TOTAL SOLES]],Presupuestos[[#This Row],[TOTAL SOLES]],IFERROR(VLOOKUP("2-"&amp;Presupuestos[[#This Row],[ID DOCUMENTO]],BD_Pagos[],10,0),0))</f>
        <v>0</v>
      </c>
      <c r="AW879" s="7"/>
      <c r="AX879" s="16"/>
      <c r="AY879" s="17"/>
      <c r="AZ879" s="20"/>
      <c r="BA879" s="7"/>
      <c r="BB879" s="16"/>
      <c r="BC879" s="17"/>
      <c r="BD879" s="20"/>
      <c r="BE879" s="7">
        <f>IFERROR(VLOOKUP("5-"&amp;Presupuestos[[#This Row],[ID DOCUMENTO]],BD_Pagos[],7,0),"")</f>
        <v>0</v>
      </c>
      <c r="BF879" s="17">
        <f>IFERROR(VLOOKUP("5-"&amp;Presupuestos[[#This Row],[ID DOCUMENTO]],BD_Pagos[],9,0),"")</f>
        <v>0</v>
      </c>
      <c r="BG879" s="20">
        <f>IF(IFERROR(VLOOKUP("5-"&amp;Presupuestos[[#This Row],[ID DOCUMENTO]],BD_Pagos[],10,0),0)&gt;Presupuestos[[#This Row],[TOTAL SOLES]],Presupuestos[[#This Row],[TOTAL SOLES]],IFERROR(VLOOKUP("5-"&amp;Presupuestos[[#This Row],[ID DOCUMENTO]],BD_Pagos[],10,0),0))</f>
        <v>0</v>
      </c>
      <c r="BH879" s="7">
        <f>IFERROR(VLOOKUP("1-Detraccion"&amp;Presupuestos[[#This Row],[ID DOCUMENTO]],BD_Pagos[],2,0),"")</f>
        <v>0</v>
      </c>
      <c r="BI879" s="3" t="str">
        <f>IFERROR(VLOOKUP("1-Detraccion"&amp;Presupuestos[[#This Row],[ID DOCUMENTO]],BD_Pagos[],3,0),"")</f>
        <v/>
      </c>
      <c r="BJ879" s="3">
        <f>IFERROR(VLOOKUP("1-Detraccion"&amp;Presupuestos[[#This Row],[ID DOCUMENTO]],BD_Pagos[],4,0),"")</f>
        <v>0</v>
      </c>
      <c r="BK879" s="6">
        <f>IF(IFERROR(VLOOKUP("1-Detraccion"&amp;Presupuestos[[#This Row],[ID DOCUMENTO]],BD_Pagos[],5,0),0)&gt;Presupuestos[[#This Row],[TOTAL SOLES]],Presupuestos[[#This Row],[TOTAL SOLES]],IFERROR(VLOOKUP("1-Detraccion"&amp;Presupuestos[[#This Row],[ID DOCUMENTO]],BD_Pagos[],5,0),0))</f>
        <v>0</v>
      </c>
      <c r="BL879" s="6">
        <f>IF(IFERROR(VLOOKUP("1-Detraccion"&amp;Presupuestos[[#This Row],[ID DOCUMENTO]],BD_Pagos[],6,0),0)&gt;Presupuestos[[#This Row],[TOTAL SOLES]],Presupuestos[[#This Row],[TOTAL SOLES]],IFERROR(VLOOKUP("1-Detraccion"&amp;Presupuestos[[#This Row],[ID DOCUMENTO]],BD_Pagos[],6,0),0))</f>
        <v>0</v>
      </c>
      <c r="BM879" s="37"/>
      <c r="BN879" s="3"/>
      <c r="BO879" s="3"/>
      <c r="BP879" s="6"/>
      <c r="BQ87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990.9</v>
      </c>
      <c r="BR879" s="23" t="str">
        <f>IF(Presupuestos[[#This Row],[SALDO ME-MN]]&gt;0,"PENDIENTE","CANCELADO")</f>
        <v>PENDIENTE</v>
      </c>
      <c r="BS879" s="23" t="str">
        <f>IF(COUNTIFS($U$4:$U878,Presupuestos[[#This Row],[ID DOCUMENTO]])&gt;=1,IF(B878=Presupuestos[[#This Row],[ID]],"OK","DOC. DUPLICADO"),"OK")</f>
        <v>OK</v>
      </c>
    </row>
    <row r="880" spans="2:71" ht="24" x14ac:dyDescent="0.25">
      <c r="B880" s="34">
        <f>IF(Presupuestos[[#This Row],[ID DOCUMENTO]]=U879,B879,IF(B879="ID",1,B879+1))</f>
        <v>825</v>
      </c>
      <c r="C880" s="2">
        <v>45869</v>
      </c>
      <c r="D880" s="2">
        <v>45869</v>
      </c>
      <c r="E880" s="3" t="s">
        <v>1880</v>
      </c>
      <c r="F880" s="25" t="s">
        <v>54</v>
      </c>
      <c r="G880" s="25" t="s">
        <v>330</v>
      </c>
      <c r="H880" s="25" t="s">
        <v>388</v>
      </c>
      <c r="I880" s="36" t="str">
        <f>IFERROR(VLOOKUP(Presupuestos[[#This Row],[AREA]]&amp;Presupuestos[[#This Row],[CONCEPTO]]&amp;Presupuestos[[#This Row],[DESCRIPCION]],Tabla28[[Columna1]:[CÓDIGO NUEVO]],2,0),"")</f>
        <v>P0601002</v>
      </c>
      <c r="J880" s="3" t="s">
        <v>666</v>
      </c>
      <c r="K880" s="3" t="s">
        <v>666</v>
      </c>
      <c r="L880" s="3" t="s">
        <v>666</v>
      </c>
      <c r="M880" s="31" t="s">
        <v>1935</v>
      </c>
      <c r="N880" s="3"/>
      <c r="O880" s="3" t="s">
        <v>315</v>
      </c>
      <c r="P880" s="3" t="s">
        <v>86</v>
      </c>
      <c r="Q880" s="3" t="str">
        <f>IFERROR(VLOOKUP(Presupuestos[[#This Row],[CLASIFICACIÓN (N)]],Tabla17[],2,0),"")</f>
        <v>Costos de ventas</v>
      </c>
      <c r="R880" s="3" t="str">
        <f>IFERROR(VLOOKUP(Presupuestos[[#This Row],[CLASIFICACIÓN (N)]],Tabla17[],3,0),"")</f>
        <v>Operativo</v>
      </c>
      <c r="S880" s="3" t="s">
        <v>34</v>
      </c>
      <c r="T880" s="3" t="str">
        <f>IFERROR(VLOOKUP(Presupuestos[[#This Row],[ALMACEN]],Tabla5[],2,0),"")</f>
        <v>Arequipa</v>
      </c>
      <c r="U880" s="19" t="str">
        <f>IFERROR(VLOOKUP(Presupuestos[[#This Row],[TIPO DE DOCUMENTO]],Tipo_Documento[],2,0)&amp;Presupuestos[[#This Row],[SERIE]]&amp;Presupuestos[[#This Row],[NUMERO]]&amp;Presupuestos[[#This Row],[RUC]],"")</f>
        <v>PLRPLR07548298276</v>
      </c>
      <c r="V880" s="3" t="s">
        <v>258</v>
      </c>
      <c r="W880" s="7">
        <v>45869</v>
      </c>
      <c r="X880" s="7">
        <v>45869</v>
      </c>
      <c r="Y880" s="3" t="s">
        <v>1917</v>
      </c>
      <c r="Z880" s="3">
        <v>5</v>
      </c>
      <c r="AA880" s="3">
        <f>IFERROR(VLOOKUP(Presupuestos[[#This Row],[RAZON SOCIAL]],CHOOSE({1,2},Clientes_Proveedores[Razon Social],Clientes_Proveedores[Ruc / Dni]),2,0),"-")</f>
        <v>48298276</v>
      </c>
      <c r="AB880" s="31" t="s">
        <v>1934</v>
      </c>
      <c r="AC880" s="3" t="s">
        <v>670</v>
      </c>
      <c r="AD880" s="5"/>
      <c r="AE880" s="6">
        <v>113</v>
      </c>
      <c r="AF880" s="6">
        <f>Presupuestos[[#This Row],[BASE]]*Presupuestos[[#This Row],[% IGV]]</f>
        <v>0</v>
      </c>
      <c r="AG880" s="22">
        <f>ROUND(SUM(Presupuestos[[#This Row],[BASE]:[IGV]]),2)</f>
        <v>113</v>
      </c>
      <c r="AH880" s="9" t="str">
        <f>IF(Presupuestos[[#This Row],[MONEDA]]="USD",VLOOKUP(Presupuestos[[#This Row],[FECHA DE EMISION]],Tipo_Cambio[],3,0),"")</f>
        <v/>
      </c>
      <c r="AI880" s="22">
        <f>IFERROR(ROUND(IF(Presupuestos[[#This Row],[MONEDA]]="PEN",Presupuestos[[#This Row],[TOTAL]],Presupuestos[[#This Row],[TOTAL]]*Presupuestos[[#This Row],[TIPO DE CAMBIO]]),2),"")</f>
        <v>113</v>
      </c>
      <c r="AJ880" s="5"/>
      <c r="AK880" s="33" t="s">
        <v>671</v>
      </c>
      <c r="AL880" s="5" t="s">
        <v>680</v>
      </c>
      <c r="AM880" s="23" t="s">
        <v>671</v>
      </c>
      <c r="AN880" s="23" t="s">
        <v>671</v>
      </c>
      <c r="AO880" s="7">
        <f>IFERROR(VLOOKUP("1-"&amp;Presupuestos[[#This Row],[ID DOCUMENTO]],BD_Pagos[],7,0),"")</f>
        <v>45869</v>
      </c>
      <c r="AP880" s="16" t="str">
        <f>IFERROR(VLOOKUP("1-"&amp;Presupuestos[[#This Row],[ID DOCUMENTO]],BD_Pagos[],8,0),"")</f>
        <v>B-BCP - Soles</v>
      </c>
      <c r="AQ880" s="17">
        <f>IFERROR(VLOOKUP("1-"&amp;Presupuestos[[#This Row],[ID DOCUMENTO]],BD_Pagos[],9,0),"")</f>
        <v>7197909</v>
      </c>
      <c r="AR880" s="54"/>
      <c r="AS880" s="7">
        <f>IFERROR(VLOOKUP("2-"&amp;Presupuestos[[#This Row],[ID DOCUMENTO]],BD_Pagos[],7,0),"")</f>
        <v>0</v>
      </c>
      <c r="AT880" s="16" t="str">
        <f>IFERROR(VLOOKUP("2-"&amp;Presupuestos[[#This Row],[ID DOCUMENTO]],BD_Pagos[],8,0),"")</f>
        <v/>
      </c>
      <c r="AU880" s="17">
        <f>IFERROR(VLOOKUP("2-"&amp;Presupuestos[[#This Row],[ID DOCUMENTO]],BD_Pagos[],9,0),"")</f>
        <v>0</v>
      </c>
      <c r="AV880" s="20">
        <f>IF(IFERROR(VLOOKUP("2-"&amp;Presupuestos[[#This Row],[ID DOCUMENTO]],BD_Pagos[],10,0),0)&gt;Presupuestos[[#This Row],[TOTAL SOLES]],Presupuestos[[#This Row],[TOTAL SOLES]],IFERROR(VLOOKUP("2-"&amp;Presupuestos[[#This Row],[ID DOCUMENTO]],BD_Pagos[],10,0),0))</f>
        <v>0</v>
      </c>
      <c r="AW880" s="7"/>
      <c r="AX880" s="16"/>
      <c r="AY880" s="17"/>
      <c r="AZ880" s="20"/>
      <c r="BA880" s="7"/>
      <c r="BB880" s="16"/>
      <c r="BC880" s="17"/>
      <c r="BD880" s="20"/>
      <c r="BE880" s="7">
        <f>IFERROR(VLOOKUP("5-"&amp;Presupuestos[[#This Row],[ID DOCUMENTO]],BD_Pagos[],7,0),"")</f>
        <v>0</v>
      </c>
      <c r="BF880" s="17">
        <f>IFERROR(VLOOKUP("5-"&amp;Presupuestos[[#This Row],[ID DOCUMENTO]],BD_Pagos[],9,0),"")</f>
        <v>0</v>
      </c>
      <c r="BG880" s="20">
        <f>IF(IFERROR(VLOOKUP("5-"&amp;Presupuestos[[#This Row],[ID DOCUMENTO]],BD_Pagos[],10,0),0)&gt;Presupuestos[[#This Row],[TOTAL SOLES]],Presupuestos[[#This Row],[TOTAL SOLES]],IFERROR(VLOOKUP("5-"&amp;Presupuestos[[#This Row],[ID DOCUMENTO]],BD_Pagos[],10,0),0))</f>
        <v>0</v>
      </c>
      <c r="BH880" s="7">
        <f>IFERROR(VLOOKUP("1-Detraccion"&amp;Presupuestos[[#This Row],[ID DOCUMENTO]],BD_Pagos[],2,0),"")</f>
        <v>0</v>
      </c>
      <c r="BI880" s="3" t="str">
        <f>IFERROR(VLOOKUP("1-Detraccion"&amp;Presupuestos[[#This Row],[ID DOCUMENTO]],BD_Pagos[],3,0),"")</f>
        <v/>
      </c>
      <c r="BJ880" s="3">
        <f>IFERROR(VLOOKUP("1-Detraccion"&amp;Presupuestos[[#This Row],[ID DOCUMENTO]],BD_Pagos[],4,0),"")</f>
        <v>0</v>
      </c>
      <c r="BK880" s="6">
        <f>IF(IFERROR(VLOOKUP("1-Detraccion"&amp;Presupuestos[[#This Row],[ID DOCUMENTO]],BD_Pagos[],5,0),0)&gt;Presupuestos[[#This Row],[TOTAL SOLES]],Presupuestos[[#This Row],[TOTAL SOLES]],IFERROR(VLOOKUP("1-Detraccion"&amp;Presupuestos[[#This Row],[ID DOCUMENTO]],BD_Pagos[],5,0),0))</f>
        <v>0</v>
      </c>
      <c r="BL880" s="6">
        <f>IF(IFERROR(VLOOKUP("1-Detraccion"&amp;Presupuestos[[#This Row],[ID DOCUMENTO]],BD_Pagos[],6,0),0)&gt;Presupuestos[[#This Row],[TOTAL SOLES]],Presupuestos[[#This Row],[TOTAL SOLES]],IFERROR(VLOOKUP("1-Detraccion"&amp;Presupuestos[[#This Row],[ID DOCUMENTO]],BD_Pagos[],6,0),0))</f>
        <v>0</v>
      </c>
      <c r="BM880" s="37"/>
      <c r="BN880" s="3"/>
      <c r="BO880" s="3"/>
      <c r="BP880" s="6"/>
      <c r="BQ88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113</v>
      </c>
      <c r="BR880" s="23" t="str">
        <f>IF(Presupuestos[[#This Row],[SALDO ME-MN]]&gt;0,"PENDIENTE","CANCELADO")</f>
        <v>PENDIENTE</v>
      </c>
      <c r="BS880" s="23" t="str">
        <f>IF(COUNTIFS($U$4:$U879,Presupuestos[[#This Row],[ID DOCUMENTO]])&gt;=1,IF(B879=Presupuestos[[#This Row],[ID]],"OK","DOC. DUPLICADO"),"OK")</f>
        <v>OK</v>
      </c>
    </row>
    <row r="881" spans="2:71" ht="24" x14ac:dyDescent="0.25">
      <c r="B881" s="34">
        <f>IF(Presupuestos[[#This Row],[ID DOCUMENTO]]=U880,B880,IF(B880="ID",1,B880+1))</f>
        <v>825</v>
      </c>
      <c r="C881" s="2">
        <v>45869</v>
      </c>
      <c r="D881" s="2">
        <v>45869</v>
      </c>
      <c r="E881" s="3" t="s">
        <v>1880</v>
      </c>
      <c r="F881" s="25" t="s">
        <v>54</v>
      </c>
      <c r="G881" s="25" t="s">
        <v>330</v>
      </c>
      <c r="H881" s="25" t="s">
        <v>397</v>
      </c>
      <c r="I881" s="36" t="str">
        <f>IFERROR(VLOOKUP(Presupuestos[[#This Row],[AREA]]&amp;Presupuestos[[#This Row],[CONCEPTO]]&amp;Presupuestos[[#This Row],[DESCRIPCION]],Tabla28[[Columna1]:[CÓDIGO NUEVO]],2,0),"")</f>
        <v>P0601005</v>
      </c>
      <c r="J881" s="3" t="s">
        <v>666</v>
      </c>
      <c r="K881" s="3" t="s">
        <v>666</v>
      </c>
      <c r="L881" s="3" t="s">
        <v>666</v>
      </c>
      <c r="M881" s="31" t="s">
        <v>1936</v>
      </c>
      <c r="N881" s="3"/>
      <c r="O881" s="3" t="s">
        <v>315</v>
      </c>
      <c r="P881" s="3" t="s">
        <v>86</v>
      </c>
      <c r="Q881" s="3" t="str">
        <f>IFERROR(VLOOKUP(Presupuestos[[#This Row],[CLASIFICACIÓN (N)]],Tabla17[],2,0),"")</f>
        <v>Costos de ventas</v>
      </c>
      <c r="R881" s="3" t="str">
        <f>IFERROR(VLOOKUP(Presupuestos[[#This Row],[CLASIFICACIÓN (N)]],Tabla17[],3,0),"")</f>
        <v>Operativo</v>
      </c>
      <c r="S881" s="3" t="s">
        <v>34</v>
      </c>
      <c r="T881" s="3" t="str">
        <f>IFERROR(VLOOKUP(Presupuestos[[#This Row],[ALMACEN]],Tabla5[],2,0),"")</f>
        <v>Arequipa</v>
      </c>
      <c r="U881" s="19" t="str">
        <f>IFERROR(VLOOKUP(Presupuestos[[#This Row],[TIPO DE DOCUMENTO]],Tipo_Documento[],2,0)&amp;Presupuestos[[#This Row],[SERIE]]&amp;Presupuestos[[#This Row],[NUMERO]]&amp;Presupuestos[[#This Row],[RUC]],"")</f>
        <v>PLRPLR07548298276</v>
      </c>
      <c r="V881" s="3" t="s">
        <v>258</v>
      </c>
      <c r="W881" s="7">
        <v>45869</v>
      </c>
      <c r="X881" s="7">
        <v>45869</v>
      </c>
      <c r="Y881" s="3" t="s">
        <v>1917</v>
      </c>
      <c r="Z881" s="3">
        <v>5</v>
      </c>
      <c r="AA881" s="3">
        <f>IFERROR(VLOOKUP(Presupuestos[[#This Row],[RAZON SOCIAL]],CHOOSE({1,2},Clientes_Proveedores[Razon Social],Clientes_Proveedores[Ruc / Dni]),2,0),"-")</f>
        <v>48298276</v>
      </c>
      <c r="AB881" s="31" t="s">
        <v>1934</v>
      </c>
      <c r="AC881" s="3" t="s">
        <v>670</v>
      </c>
      <c r="AD881" s="5"/>
      <c r="AE881" s="6">
        <v>14.77</v>
      </c>
      <c r="AF881" s="6">
        <f>Presupuestos[[#This Row],[BASE]]*Presupuestos[[#This Row],[% IGV]]</f>
        <v>0</v>
      </c>
      <c r="AG881" s="22">
        <f>ROUND(SUM(Presupuestos[[#This Row],[BASE]:[IGV]]),2)</f>
        <v>14.77</v>
      </c>
      <c r="AH881" s="9" t="str">
        <f>IF(Presupuestos[[#This Row],[MONEDA]]="USD",VLOOKUP(Presupuestos[[#This Row],[FECHA DE EMISION]],Tipo_Cambio[],3,0),"")</f>
        <v/>
      </c>
      <c r="AI881" s="22">
        <f>IFERROR(ROUND(IF(Presupuestos[[#This Row],[MONEDA]]="PEN",Presupuestos[[#This Row],[TOTAL]],Presupuestos[[#This Row],[TOTAL]]*Presupuestos[[#This Row],[TIPO DE CAMBIO]]),2),"")</f>
        <v>14.77</v>
      </c>
      <c r="AJ881" s="5"/>
      <c r="AK881" s="33" t="s">
        <v>671</v>
      </c>
      <c r="AL881" s="5" t="s">
        <v>680</v>
      </c>
      <c r="AM881" s="23" t="s">
        <v>671</v>
      </c>
      <c r="AN881" s="23" t="s">
        <v>671</v>
      </c>
      <c r="AO881" s="7">
        <f>IFERROR(VLOOKUP("1-"&amp;Presupuestos[[#This Row],[ID DOCUMENTO]],BD_Pagos[],7,0),"")</f>
        <v>45869</v>
      </c>
      <c r="AP881" s="16" t="str">
        <f>IFERROR(VLOOKUP("1-"&amp;Presupuestos[[#This Row],[ID DOCUMENTO]],BD_Pagos[],8,0),"")</f>
        <v>B-BCP - Soles</v>
      </c>
      <c r="AQ881" s="17">
        <f>IFERROR(VLOOKUP("1-"&amp;Presupuestos[[#This Row],[ID DOCUMENTO]],BD_Pagos[],9,0),"")</f>
        <v>7197909</v>
      </c>
      <c r="AR881" s="54"/>
      <c r="AS881" s="7">
        <f>IFERROR(VLOOKUP("2-"&amp;Presupuestos[[#This Row],[ID DOCUMENTO]],BD_Pagos[],7,0),"")</f>
        <v>0</v>
      </c>
      <c r="AT881" s="16" t="str">
        <f>IFERROR(VLOOKUP("2-"&amp;Presupuestos[[#This Row],[ID DOCUMENTO]],BD_Pagos[],8,0),"")</f>
        <v/>
      </c>
      <c r="AU881" s="17">
        <f>IFERROR(VLOOKUP("2-"&amp;Presupuestos[[#This Row],[ID DOCUMENTO]],BD_Pagos[],9,0),"")</f>
        <v>0</v>
      </c>
      <c r="AV881" s="20">
        <f>IF(IFERROR(VLOOKUP("2-"&amp;Presupuestos[[#This Row],[ID DOCUMENTO]],BD_Pagos[],10,0),0)&gt;Presupuestos[[#This Row],[TOTAL SOLES]],Presupuestos[[#This Row],[TOTAL SOLES]],IFERROR(VLOOKUP("2-"&amp;Presupuestos[[#This Row],[ID DOCUMENTO]],BD_Pagos[],10,0),0))</f>
        <v>0</v>
      </c>
      <c r="AW881" s="7"/>
      <c r="AX881" s="16"/>
      <c r="AY881" s="17"/>
      <c r="AZ881" s="20"/>
      <c r="BA881" s="7"/>
      <c r="BB881" s="16"/>
      <c r="BC881" s="17"/>
      <c r="BD881" s="20"/>
      <c r="BE881" s="7">
        <f>IFERROR(VLOOKUP("5-"&amp;Presupuestos[[#This Row],[ID DOCUMENTO]],BD_Pagos[],7,0),"")</f>
        <v>0</v>
      </c>
      <c r="BF881" s="17">
        <f>IFERROR(VLOOKUP("5-"&amp;Presupuestos[[#This Row],[ID DOCUMENTO]],BD_Pagos[],9,0),"")</f>
        <v>0</v>
      </c>
      <c r="BG881" s="20">
        <f>IF(IFERROR(VLOOKUP("5-"&amp;Presupuestos[[#This Row],[ID DOCUMENTO]],BD_Pagos[],10,0),0)&gt;Presupuestos[[#This Row],[TOTAL SOLES]],Presupuestos[[#This Row],[TOTAL SOLES]],IFERROR(VLOOKUP("5-"&amp;Presupuestos[[#This Row],[ID DOCUMENTO]],BD_Pagos[],10,0),0))</f>
        <v>0</v>
      </c>
      <c r="BH881" s="7">
        <f>IFERROR(VLOOKUP("1-Detraccion"&amp;Presupuestos[[#This Row],[ID DOCUMENTO]],BD_Pagos[],2,0),"")</f>
        <v>0</v>
      </c>
      <c r="BI881" s="3" t="str">
        <f>IFERROR(VLOOKUP("1-Detraccion"&amp;Presupuestos[[#This Row],[ID DOCUMENTO]],BD_Pagos[],3,0),"")</f>
        <v/>
      </c>
      <c r="BJ881" s="3">
        <f>IFERROR(VLOOKUP("1-Detraccion"&amp;Presupuestos[[#This Row],[ID DOCUMENTO]],BD_Pagos[],4,0),"")</f>
        <v>0</v>
      </c>
      <c r="BK881" s="6">
        <f>IF(IFERROR(VLOOKUP("1-Detraccion"&amp;Presupuestos[[#This Row],[ID DOCUMENTO]],BD_Pagos[],5,0),0)&gt;Presupuestos[[#This Row],[TOTAL SOLES]],Presupuestos[[#This Row],[TOTAL SOLES]],IFERROR(VLOOKUP("1-Detraccion"&amp;Presupuestos[[#This Row],[ID DOCUMENTO]],BD_Pagos[],5,0),0))</f>
        <v>0</v>
      </c>
      <c r="BL881" s="6">
        <f>IF(IFERROR(VLOOKUP("1-Detraccion"&amp;Presupuestos[[#This Row],[ID DOCUMENTO]],BD_Pagos[],6,0),0)&gt;Presupuestos[[#This Row],[TOTAL SOLES]],Presupuestos[[#This Row],[TOTAL SOLES]],IFERROR(VLOOKUP("1-Detraccion"&amp;Presupuestos[[#This Row],[ID DOCUMENTO]],BD_Pagos[],6,0),0))</f>
        <v>0</v>
      </c>
      <c r="BM881" s="37"/>
      <c r="BN881" s="3"/>
      <c r="BO881" s="3"/>
      <c r="BP881" s="6"/>
      <c r="BQ88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14.77</v>
      </c>
      <c r="BR881" s="23" t="str">
        <f>IF(Presupuestos[[#This Row],[SALDO ME-MN]]&gt;0,"PENDIENTE","CANCELADO")</f>
        <v>PENDIENTE</v>
      </c>
      <c r="BS881" s="23" t="str">
        <f>IF(COUNTIFS($U$4:$U880,Presupuestos[[#This Row],[ID DOCUMENTO]])&gt;=1,IF(B880=Presupuestos[[#This Row],[ID]],"OK","DOC. DUPLICADO"),"OK")</f>
        <v>OK</v>
      </c>
    </row>
    <row r="882" spans="2:71" x14ac:dyDescent="0.25">
      <c r="B882" s="34">
        <f>IF(Presupuestos[[#This Row],[ID DOCUMENTO]]=U881,B881,IF(B881="ID",1,B881+1))</f>
        <v>825</v>
      </c>
      <c r="C882" s="2">
        <v>45869</v>
      </c>
      <c r="D882" s="2">
        <v>45869</v>
      </c>
      <c r="E882" s="3" t="s">
        <v>1880</v>
      </c>
      <c r="F882" s="25" t="s">
        <v>54</v>
      </c>
      <c r="G882" s="25" t="s">
        <v>330</v>
      </c>
      <c r="H882" s="25" t="s">
        <v>399</v>
      </c>
      <c r="I882" s="36" t="str">
        <f>IFERROR(VLOOKUP(Presupuestos[[#This Row],[AREA]]&amp;Presupuestos[[#This Row],[CONCEPTO]]&amp;Presupuestos[[#This Row],[DESCRIPCION]],Tabla28[[Columna1]:[CÓDIGO NUEVO]],2,0),"")</f>
        <v>P0601006</v>
      </c>
      <c r="J882" s="3" t="s">
        <v>666</v>
      </c>
      <c r="K882" s="3" t="s">
        <v>666</v>
      </c>
      <c r="L882" s="3" t="s">
        <v>666</v>
      </c>
      <c r="M882" s="31" t="s">
        <v>1937</v>
      </c>
      <c r="N882" s="3"/>
      <c r="O882" s="3" t="s">
        <v>315</v>
      </c>
      <c r="P882" s="3" t="s">
        <v>86</v>
      </c>
      <c r="Q882" s="3" t="str">
        <f>IFERROR(VLOOKUP(Presupuestos[[#This Row],[CLASIFICACIÓN (N)]],Tabla17[],2,0),"")</f>
        <v>Costos de ventas</v>
      </c>
      <c r="R882" s="3" t="str">
        <f>IFERROR(VLOOKUP(Presupuestos[[#This Row],[CLASIFICACIÓN (N)]],Tabla17[],3,0),"")</f>
        <v>Operativo</v>
      </c>
      <c r="S882" s="3" t="s">
        <v>34</v>
      </c>
      <c r="T882" s="3" t="str">
        <f>IFERROR(VLOOKUP(Presupuestos[[#This Row],[ALMACEN]],Tabla5[],2,0),"")</f>
        <v>Arequipa</v>
      </c>
      <c r="U882" s="19" t="str">
        <f>IFERROR(VLOOKUP(Presupuestos[[#This Row],[TIPO DE DOCUMENTO]],Tipo_Documento[],2,0)&amp;Presupuestos[[#This Row],[SERIE]]&amp;Presupuestos[[#This Row],[NUMERO]]&amp;Presupuestos[[#This Row],[RUC]],"")</f>
        <v>PLRPLR07548298276</v>
      </c>
      <c r="V882" s="3" t="s">
        <v>258</v>
      </c>
      <c r="W882" s="7">
        <v>45869</v>
      </c>
      <c r="X882" s="7">
        <v>45869</v>
      </c>
      <c r="Y882" s="3" t="s">
        <v>1917</v>
      </c>
      <c r="Z882" s="3">
        <v>5</v>
      </c>
      <c r="AA882" s="3">
        <f>IFERROR(VLOOKUP(Presupuestos[[#This Row],[RAZON SOCIAL]],CHOOSE({1,2},Clientes_Proveedores[Razon Social],Clientes_Proveedores[Ruc / Dni]),2,0),"-")</f>
        <v>48298276</v>
      </c>
      <c r="AB882" s="31" t="s">
        <v>1934</v>
      </c>
      <c r="AC882" s="3" t="s">
        <v>670</v>
      </c>
      <c r="AD882" s="5"/>
      <c r="AE882" s="6">
        <v>50</v>
      </c>
      <c r="AF882" s="6">
        <f>Presupuestos[[#This Row],[BASE]]*Presupuestos[[#This Row],[% IGV]]</f>
        <v>0</v>
      </c>
      <c r="AG882" s="22">
        <f>ROUND(SUM(Presupuestos[[#This Row],[BASE]:[IGV]]),2)</f>
        <v>50</v>
      </c>
      <c r="AH882" s="9" t="str">
        <f>IF(Presupuestos[[#This Row],[MONEDA]]="USD",VLOOKUP(Presupuestos[[#This Row],[FECHA DE EMISION]],Tipo_Cambio[],3,0),"")</f>
        <v/>
      </c>
      <c r="AI882" s="22">
        <f>IFERROR(ROUND(IF(Presupuestos[[#This Row],[MONEDA]]="PEN",Presupuestos[[#This Row],[TOTAL]],Presupuestos[[#This Row],[TOTAL]]*Presupuestos[[#This Row],[TIPO DE CAMBIO]]),2),"")</f>
        <v>50</v>
      </c>
      <c r="AJ882" s="5"/>
      <c r="AK882" s="33" t="s">
        <v>671</v>
      </c>
      <c r="AL882" s="5" t="s">
        <v>680</v>
      </c>
      <c r="AM882" s="23" t="s">
        <v>671</v>
      </c>
      <c r="AN882" s="23" t="s">
        <v>671</v>
      </c>
      <c r="AO882" s="7">
        <f>IFERROR(VLOOKUP("1-"&amp;Presupuestos[[#This Row],[ID DOCUMENTO]],BD_Pagos[],7,0),"")</f>
        <v>45869</v>
      </c>
      <c r="AP882" s="16" t="str">
        <f>IFERROR(VLOOKUP("1-"&amp;Presupuestos[[#This Row],[ID DOCUMENTO]],BD_Pagos[],8,0),"")</f>
        <v>B-BCP - Soles</v>
      </c>
      <c r="AQ882" s="17">
        <f>IFERROR(VLOOKUP("1-"&amp;Presupuestos[[#This Row],[ID DOCUMENTO]],BD_Pagos[],9,0),"")</f>
        <v>7197909</v>
      </c>
      <c r="AR882" s="54"/>
      <c r="AS882" s="7">
        <f>IFERROR(VLOOKUP("2-"&amp;Presupuestos[[#This Row],[ID DOCUMENTO]],BD_Pagos[],7,0),"")</f>
        <v>0</v>
      </c>
      <c r="AT882" s="16" t="str">
        <f>IFERROR(VLOOKUP("2-"&amp;Presupuestos[[#This Row],[ID DOCUMENTO]],BD_Pagos[],8,0),"")</f>
        <v/>
      </c>
      <c r="AU882" s="17">
        <f>IFERROR(VLOOKUP("2-"&amp;Presupuestos[[#This Row],[ID DOCUMENTO]],BD_Pagos[],9,0),"")</f>
        <v>0</v>
      </c>
      <c r="AV882" s="20">
        <f>IF(IFERROR(VLOOKUP("2-"&amp;Presupuestos[[#This Row],[ID DOCUMENTO]],BD_Pagos[],10,0),0)&gt;Presupuestos[[#This Row],[TOTAL SOLES]],Presupuestos[[#This Row],[TOTAL SOLES]],IFERROR(VLOOKUP("2-"&amp;Presupuestos[[#This Row],[ID DOCUMENTO]],BD_Pagos[],10,0),0))</f>
        <v>0</v>
      </c>
      <c r="AW882" s="7"/>
      <c r="AX882" s="16"/>
      <c r="AY882" s="17"/>
      <c r="AZ882" s="20"/>
      <c r="BA882" s="7"/>
      <c r="BB882" s="16"/>
      <c r="BC882" s="17"/>
      <c r="BD882" s="20"/>
      <c r="BE882" s="7">
        <f>IFERROR(VLOOKUP("5-"&amp;Presupuestos[[#This Row],[ID DOCUMENTO]],BD_Pagos[],7,0),"")</f>
        <v>0</v>
      </c>
      <c r="BF882" s="17">
        <f>IFERROR(VLOOKUP("5-"&amp;Presupuestos[[#This Row],[ID DOCUMENTO]],BD_Pagos[],9,0),"")</f>
        <v>0</v>
      </c>
      <c r="BG882" s="20">
        <f>IF(IFERROR(VLOOKUP("5-"&amp;Presupuestos[[#This Row],[ID DOCUMENTO]],BD_Pagos[],10,0),0)&gt;Presupuestos[[#This Row],[TOTAL SOLES]],Presupuestos[[#This Row],[TOTAL SOLES]],IFERROR(VLOOKUP("5-"&amp;Presupuestos[[#This Row],[ID DOCUMENTO]],BD_Pagos[],10,0),0))</f>
        <v>0</v>
      </c>
      <c r="BH882" s="7">
        <f>IFERROR(VLOOKUP("1-Detraccion"&amp;Presupuestos[[#This Row],[ID DOCUMENTO]],BD_Pagos[],2,0),"")</f>
        <v>0</v>
      </c>
      <c r="BI882" s="3" t="str">
        <f>IFERROR(VLOOKUP("1-Detraccion"&amp;Presupuestos[[#This Row],[ID DOCUMENTO]],BD_Pagos[],3,0),"")</f>
        <v/>
      </c>
      <c r="BJ882" s="3">
        <f>IFERROR(VLOOKUP("1-Detraccion"&amp;Presupuestos[[#This Row],[ID DOCUMENTO]],BD_Pagos[],4,0),"")</f>
        <v>0</v>
      </c>
      <c r="BK882" s="6">
        <f>IF(IFERROR(VLOOKUP("1-Detraccion"&amp;Presupuestos[[#This Row],[ID DOCUMENTO]],BD_Pagos[],5,0),0)&gt;Presupuestos[[#This Row],[TOTAL SOLES]],Presupuestos[[#This Row],[TOTAL SOLES]],IFERROR(VLOOKUP("1-Detraccion"&amp;Presupuestos[[#This Row],[ID DOCUMENTO]],BD_Pagos[],5,0),0))</f>
        <v>0</v>
      </c>
      <c r="BL882" s="6">
        <f>IF(IFERROR(VLOOKUP("1-Detraccion"&amp;Presupuestos[[#This Row],[ID DOCUMENTO]],BD_Pagos[],6,0),0)&gt;Presupuestos[[#This Row],[TOTAL SOLES]],Presupuestos[[#This Row],[TOTAL SOLES]],IFERROR(VLOOKUP("1-Detraccion"&amp;Presupuestos[[#This Row],[ID DOCUMENTO]],BD_Pagos[],6,0),0))</f>
        <v>0</v>
      </c>
      <c r="BM882" s="37"/>
      <c r="BN882" s="3"/>
      <c r="BO882" s="3"/>
      <c r="BP882" s="6"/>
      <c r="BQ88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v>
      </c>
      <c r="BR882" s="23" t="str">
        <f>IF(Presupuestos[[#This Row],[SALDO ME-MN]]&gt;0,"PENDIENTE","CANCELADO")</f>
        <v>PENDIENTE</v>
      </c>
      <c r="BS882" s="23" t="str">
        <f>IF(COUNTIFS($U$4:$U881,Presupuestos[[#This Row],[ID DOCUMENTO]])&gt;=1,IF(B881=Presupuestos[[#This Row],[ID]],"OK","DOC. DUPLICADO"),"OK")</f>
        <v>OK</v>
      </c>
    </row>
    <row r="883" spans="2:71" ht="24" x14ac:dyDescent="0.25">
      <c r="B883" s="34">
        <f>IF(Presupuestos[[#This Row],[ID DOCUMENTO]]=U882,B882,IF(B882="ID",1,B882+1))</f>
        <v>826</v>
      </c>
      <c r="C883" s="2">
        <v>45869</v>
      </c>
      <c r="D883" s="2">
        <v>45869</v>
      </c>
      <c r="E883" s="3" t="s">
        <v>1880</v>
      </c>
      <c r="F883" s="25" t="s">
        <v>54</v>
      </c>
      <c r="G883" s="25" t="s">
        <v>330</v>
      </c>
      <c r="H883" s="25" t="s">
        <v>383</v>
      </c>
      <c r="I883" s="36" t="str">
        <f>IFERROR(VLOOKUP(Presupuestos[[#This Row],[AREA]]&amp;Presupuestos[[#This Row],[CONCEPTO]]&amp;Presupuestos[[#This Row],[DESCRIPCION]],Tabla28[[Columna1]:[CÓDIGO NUEVO]],2,0),"")</f>
        <v>P0601001</v>
      </c>
      <c r="J883" s="3" t="s">
        <v>666</v>
      </c>
      <c r="K883" s="3" t="s">
        <v>666</v>
      </c>
      <c r="L883" s="3" t="s">
        <v>666</v>
      </c>
      <c r="M883" s="31" t="s">
        <v>1938</v>
      </c>
      <c r="N883" s="3"/>
      <c r="O883" s="3" t="s">
        <v>315</v>
      </c>
      <c r="P883" s="3" t="s">
        <v>114</v>
      </c>
      <c r="Q883" s="3" t="str">
        <f>IFERROR(VLOOKUP(Presupuestos[[#This Row],[CLASIFICACIÓN (N)]],Tabla17[],2,0),"")</f>
        <v>Costos de ventas</v>
      </c>
      <c r="R883" s="3" t="str">
        <f>IFERROR(VLOOKUP(Presupuestos[[#This Row],[CLASIFICACIÓN (N)]],Tabla17[],3,0),"")</f>
        <v>Operativo</v>
      </c>
      <c r="S883" s="3" t="s">
        <v>34</v>
      </c>
      <c r="T883" s="3" t="str">
        <f>IFERROR(VLOOKUP(Presupuestos[[#This Row],[ALMACEN]],Tabla5[],2,0),"")</f>
        <v>Arequipa</v>
      </c>
      <c r="U883" s="19" t="str">
        <f>IFERROR(VLOOKUP(Presupuestos[[#This Row],[TIPO DE DOCUMENTO]],Tipo_Documento[],2,0)&amp;Presupuestos[[#This Row],[SERIE]]&amp;Presupuestos[[#This Row],[NUMERO]]&amp;Presupuestos[[#This Row],[RUC]],"")</f>
        <v>PLRPLR07648164743</v>
      </c>
      <c r="V883" s="3" t="s">
        <v>258</v>
      </c>
      <c r="W883" s="7">
        <v>45869</v>
      </c>
      <c r="X883" s="7">
        <v>45869</v>
      </c>
      <c r="Y883" s="3" t="s">
        <v>1917</v>
      </c>
      <c r="Z883" s="3">
        <v>6</v>
      </c>
      <c r="AA883" s="3">
        <f>IFERROR(VLOOKUP(Presupuestos[[#This Row],[RAZON SOCIAL]],CHOOSE({1,2},Clientes_Proveedores[Razon Social],Clientes_Proveedores[Ruc / Dni]),2,0),"-")</f>
        <v>48164743</v>
      </c>
      <c r="AB883" s="31" t="s">
        <v>1939</v>
      </c>
      <c r="AC883" s="3" t="s">
        <v>670</v>
      </c>
      <c r="AD883" s="5"/>
      <c r="AE883" s="6">
        <v>1159.82</v>
      </c>
      <c r="AF883" s="6">
        <f>Presupuestos[[#This Row],[BASE]]*Presupuestos[[#This Row],[% IGV]]</f>
        <v>0</v>
      </c>
      <c r="AG883" s="22">
        <f>ROUND(SUM(Presupuestos[[#This Row],[BASE]:[IGV]]),2)</f>
        <v>1159.82</v>
      </c>
      <c r="AH883" s="9" t="str">
        <f>IF(Presupuestos[[#This Row],[MONEDA]]="USD",VLOOKUP(Presupuestos[[#This Row],[FECHA DE EMISION]],Tipo_Cambio[],3,0),"")</f>
        <v/>
      </c>
      <c r="AI883" s="22">
        <f>IFERROR(ROUND(IF(Presupuestos[[#This Row],[MONEDA]]="PEN",Presupuestos[[#This Row],[TOTAL]],Presupuestos[[#This Row],[TOTAL]]*Presupuestos[[#This Row],[TIPO DE CAMBIO]]),2),"")</f>
        <v>1159.82</v>
      </c>
      <c r="AJ883" s="5"/>
      <c r="AK883" s="33" t="s">
        <v>671</v>
      </c>
      <c r="AL883" s="5" t="s">
        <v>680</v>
      </c>
      <c r="AM883" s="23" t="s">
        <v>671</v>
      </c>
      <c r="AN883" s="23" t="s">
        <v>671</v>
      </c>
      <c r="AO883" s="7">
        <f>IFERROR(VLOOKUP("1-"&amp;Presupuestos[[#This Row],[ID DOCUMENTO]],BD_Pagos[],7,0),"")</f>
        <v>45869</v>
      </c>
      <c r="AP883" s="16" t="str">
        <f>IFERROR(VLOOKUP("1-"&amp;Presupuestos[[#This Row],[ID DOCUMENTO]],BD_Pagos[],8,0),"")</f>
        <v>B-BCP - Soles</v>
      </c>
      <c r="AQ883" s="17">
        <f>IFERROR(VLOOKUP("1-"&amp;Presupuestos[[#This Row],[ID DOCUMENTO]],BD_Pagos[],9,0),"")</f>
        <v>7197909</v>
      </c>
      <c r="AR883" s="54"/>
      <c r="AS883" s="7">
        <f>IFERROR(VLOOKUP("2-"&amp;Presupuestos[[#This Row],[ID DOCUMENTO]],BD_Pagos[],7,0),"")</f>
        <v>0</v>
      </c>
      <c r="AT883" s="16" t="str">
        <f>IFERROR(VLOOKUP("2-"&amp;Presupuestos[[#This Row],[ID DOCUMENTO]],BD_Pagos[],8,0),"")</f>
        <v/>
      </c>
      <c r="AU883" s="17">
        <f>IFERROR(VLOOKUP("2-"&amp;Presupuestos[[#This Row],[ID DOCUMENTO]],BD_Pagos[],9,0),"")</f>
        <v>0</v>
      </c>
      <c r="AV883" s="20">
        <f>IF(IFERROR(VLOOKUP("2-"&amp;Presupuestos[[#This Row],[ID DOCUMENTO]],BD_Pagos[],10,0),0)&gt;Presupuestos[[#This Row],[TOTAL SOLES]],Presupuestos[[#This Row],[TOTAL SOLES]],IFERROR(VLOOKUP("2-"&amp;Presupuestos[[#This Row],[ID DOCUMENTO]],BD_Pagos[],10,0),0))</f>
        <v>0</v>
      </c>
      <c r="AW883" s="7"/>
      <c r="AX883" s="16"/>
      <c r="AY883" s="17"/>
      <c r="AZ883" s="20"/>
      <c r="BA883" s="7"/>
      <c r="BB883" s="16"/>
      <c r="BC883" s="17"/>
      <c r="BD883" s="20"/>
      <c r="BE883" s="7">
        <f>IFERROR(VLOOKUP("5-"&amp;Presupuestos[[#This Row],[ID DOCUMENTO]],BD_Pagos[],7,0),"")</f>
        <v>0</v>
      </c>
      <c r="BF883" s="17">
        <f>IFERROR(VLOOKUP("5-"&amp;Presupuestos[[#This Row],[ID DOCUMENTO]],BD_Pagos[],9,0),"")</f>
        <v>0</v>
      </c>
      <c r="BG883" s="20">
        <f>IF(IFERROR(VLOOKUP("5-"&amp;Presupuestos[[#This Row],[ID DOCUMENTO]],BD_Pagos[],10,0),0)&gt;Presupuestos[[#This Row],[TOTAL SOLES]],Presupuestos[[#This Row],[TOTAL SOLES]],IFERROR(VLOOKUP("5-"&amp;Presupuestos[[#This Row],[ID DOCUMENTO]],BD_Pagos[],10,0),0))</f>
        <v>0</v>
      </c>
      <c r="BH883" s="7">
        <f>IFERROR(VLOOKUP("1-Detraccion"&amp;Presupuestos[[#This Row],[ID DOCUMENTO]],BD_Pagos[],2,0),"")</f>
        <v>0</v>
      </c>
      <c r="BI883" s="3" t="str">
        <f>IFERROR(VLOOKUP("1-Detraccion"&amp;Presupuestos[[#This Row],[ID DOCUMENTO]],BD_Pagos[],3,0),"")</f>
        <v/>
      </c>
      <c r="BJ883" s="3">
        <f>IFERROR(VLOOKUP("1-Detraccion"&amp;Presupuestos[[#This Row],[ID DOCUMENTO]],BD_Pagos[],4,0),"")</f>
        <v>0</v>
      </c>
      <c r="BK883" s="6">
        <f>IF(IFERROR(VLOOKUP("1-Detraccion"&amp;Presupuestos[[#This Row],[ID DOCUMENTO]],BD_Pagos[],5,0),0)&gt;Presupuestos[[#This Row],[TOTAL SOLES]],Presupuestos[[#This Row],[TOTAL SOLES]],IFERROR(VLOOKUP("1-Detraccion"&amp;Presupuestos[[#This Row],[ID DOCUMENTO]],BD_Pagos[],5,0),0))</f>
        <v>0</v>
      </c>
      <c r="BL883" s="6">
        <f>IF(IFERROR(VLOOKUP("1-Detraccion"&amp;Presupuestos[[#This Row],[ID DOCUMENTO]],BD_Pagos[],6,0),0)&gt;Presupuestos[[#This Row],[TOTAL SOLES]],Presupuestos[[#This Row],[TOTAL SOLES]],IFERROR(VLOOKUP("1-Detraccion"&amp;Presupuestos[[#This Row],[ID DOCUMENTO]],BD_Pagos[],6,0),0))</f>
        <v>0</v>
      </c>
      <c r="BM883" s="37"/>
      <c r="BN883" s="3"/>
      <c r="BO883" s="3"/>
      <c r="BP883" s="6"/>
      <c r="BQ88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1159.82</v>
      </c>
      <c r="BR883" s="23" t="str">
        <f>IF(Presupuestos[[#This Row],[SALDO ME-MN]]&gt;0,"PENDIENTE","CANCELADO")</f>
        <v>PENDIENTE</v>
      </c>
      <c r="BS883" s="23" t="str">
        <f>IF(COUNTIFS($U$4:$U882,Presupuestos[[#This Row],[ID DOCUMENTO]])&gt;=1,IF(B882=Presupuestos[[#This Row],[ID]],"OK","DOC. DUPLICADO"),"OK")</f>
        <v>OK</v>
      </c>
    </row>
    <row r="884" spans="2:71" ht="24" x14ac:dyDescent="0.25">
      <c r="B884" s="34">
        <f>IF(Presupuestos[[#This Row],[ID DOCUMENTO]]=U883,B883,IF(B883="ID",1,B883+1))</f>
        <v>826</v>
      </c>
      <c r="C884" s="2">
        <v>45869</v>
      </c>
      <c r="D884" s="2">
        <v>45869</v>
      </c>
      <c r="E884" s="3" t="s">
        <v>1880</v>
      </c>
      <c r="F884" s="25" t="s">
        <v>54</v>
      </c>
      <c r="G884" s="25" t="s">
        <v>330</v>
      </c>
      <c r="H884" s="25" t="s">
        <v>388</v>
      </c>
      <c r="I884" s="36" t="str">
        <f>IFERROR(VLOOKUP(Presupuestos[[#This Row],[AREA]]&amp;Presupuestos[[#This Row],[CONCEPTO]]&amp;Presupuestos[[#This Row],[DESCRIPCION]],Tabla28[[Columna1]:[CÓDIGO NUEVO]],2,0),"")</f>
        <v>P0601002</v>
      </c>
      <c r="J884" s="3" t="s">
        <v>666</v>
      </c>
      <c r="K884" s="3" t="s">
        <v>666</v>
      </c>
      <c r="L884" s="3" t="s">
        <v>666</v>
      </c>
      <c r="M884" s="31" t="s">
        <v>1940</v>
      </c>
      <c r="N884" s="3"/>
      <c r="O884" s="3" t="s">
        <v>315</v>
      </c>
      <c r="P884" s="3" t="s">
        <v>114</v>
      </c>
      <c r="Q884" s="3" t="str">
        <f>IFERROR(VLOOKUP(Presupuestos[[#This Row],[CLASIFICACIÓN (N)]],Tabla17[],2,0),"")</f>
        <v>Costos de ventas</v>
      </c>
      <c r="R884" s="3" t="str">
        <f>IFERROR(VLOOKUP(Presupuestos[[#This Row],[CLASIFICACIÓN (N)]],Tabla17[],3,0),"")</f>
        <v>Operativo</v>
      </c>
      <c r="S884" s="3" t="s">
        <v>34</v>
      </c>
      <c r="T884" s="3" t="str">
        <f>IFERROR(VLOOKUP(Presupuestos[[#This Row],[ALMACEN]],Tabla5[],2,0),"")</f>
        <v>Arequipa</v>
      </c>
      <c r="U884" s="19" t="str">
        <f>IFERROR(VLOOKUP(Presupuestos[[#This Row],[TIPO DE DOCUMENTO]],Tipo_Documento[],2,0)&amp;Presupuestos[[#This Row],[SERIE]]&amp;Presupuestos[[#This Row],[NUMERO]]&amp;Presupuestos[[#This Row],[RUC]],"")</f>
        <v>PLRPLR07648164743</v>
      </c>
      <c r="V884" s="3" t="s">
        <v>258</v>
      </c>
      <c r="W884" s="7">
        <v>45869</v>
      </c>
      <c r="X884" s="7">
        <v>45869</v>
      </c>
      <c r="Y884" s="3" t="s">
        <v>1917</v>
      </c>
      <c r="Z884" s="3">
        <v>6</v>
      </c>
      <c r="AA884" s="3">
        <f>IFERROR(VLOOKUP(Presupuestos[[#This Row],[RAZON SOCIAL]],CHOOSE({1,2},Clientes_Proveedores[Razon Social],Clientes_Proveedores[Ruc / Dni]),2,0),"-")</f>
        <v>48164743</v>
      </c>
      <c r="AB884" s="31" t="s">
        <v>1939</v>
      </c>
      <c r="AC884" s="3" t="s">
        <v>670</v>
      </c>
      <c r="AD884" s="5"/>
      <c r="AE884" s="6">
        <v>113</v>
      </c>
      <c r="AF884" s="6">
        <f>Presupuestos[[#This Row],[BASE]]*Presupuestos[[#This Row],[% IGV]]</f>
        <v>0</v>
      </c>
      <c r="AG884" s="22">
        <f>ROUND(SUM(Presupuestos[[#This Row],[BASE]:[IGV]]),2)</f>
        <v>113</v>
      </c>
      <c r="AH884" s="9" t="str">
        <f>IF(Presupuestos[[#This Row],[MONEDA]]="USD",VLOOKUP(Presupuestos[[#This Row],[FECHA DE EMISION]],Tipo_Cambio[],3,0),"")</f>
        <v/>
      </c>
      <c r="AI884" s="22">
        <f>IFERROR(ROUND(IF(Presupuestos[[#This Row],[MONEDA]]="PEN",Presupuestos[[#This Row],[TOTAL]],Presupuestos[[#This Row],[TOTAL]]*Presupuestos[[#This Row],[TIPO DE CAMBIO]]),2),"")</f>
        <v>113</v>
      </c>
      <c r="AJ884" s="5"/>
      <c r="AK884" s="33" t="s">
        <v>671</v>
      </c>
      <c r="AL884" s="5" t="s">
        <v>680</v>
      </c>
      <c r="AM884" s="23" t="s">
        <v>671</v>
      </c>
      <c r="AN884" s="23" t="s">
        <v>671</v>
      </c>
      <c r="AO884" s="7">
        <f>IFERROR(VLOOKUP("1-"&amp;Presupuestos[[#This Row],[ID DOCUMENTO]],BD_Pagos[],7,0),"")</f>
        <v>45869</v>
      </c>
      <c r="AP884" s="16" t="str">
        <f>IFERROR(VLOOKUP("1-"&amp;Presupuestos[[#This Row],[ID DOCUMENTO]],BD_Pagos[],8,0),"")</f>
        <v>B-BCP - Soles</v>
      </c>
      <c r="AQ884" s="17">
        <f>IFERROR(VLOOKUP("1-"&amp;Presupuestos[[#This Row],[ID DOCUMENTO]],BD_Pagos[],9,0),"")</f>
        <v>7197909</v>
      </c>
      <c r="AR884" s="54"/>
      <c r="AS884" s="7">
        <f>IFERROR(VLOOKUP("2-"&amp;Presupuestos[[#This Row],[ID DOCUMENTO]],BD_Pagos[],7,0),"")</f>
        <v>0</v>
      </c>
      <c r="AT884" s="16" t="str">
        <f>IFERROR(VLOOKUP("2-"&amp;Presupuestos[[#This Row],[ID DOCUMENTO]],BD_Pagos[],8,0),"")</f>
        <v/>
      </c>
      <c r="AU884" s="17">
        <f>IFERROR(VLOOKUP("2-"&amp;Presupuestos[[#This Row],[ID DOCUMENTO]],BD_Pagos[],9,0),"")</f>
        <v>0</v>
      </c>
      <c r="AV884" s="20">
        <f>IF(IFERROR(VLOOKUP("2-"&amp;Presupuestos[[#This Row],[ID DOCUMENTO]],BD_Pagos[],10,0),0)&gt;Presupuestos[[#This Row],[TOTAL SOLES]],Presupuestos[[#This Row],[TOTAL SOLES]],IFERROR(VLOOKUP("2-"&amp;Presupuestos[[#This Row],[ID DOCUMENTO]],BD_Pagos[],10,0),0))</f>
        <v>0</v>
      </c>
      <c r="AW884" s="7"/>
      <c r="AX884" s="16"/>
      <c r="AY884" s="17"/>
      <c r="AZ884" s="20"/>
      <c r="BA884" s="7"/>
      <c r="BB884" s="16"/>
      <c r="BC884" s="17"/>
      <c r="BD884" s="20"/>
      <c r="BE884" s="7">
        <f>IFERROR(VLOOKUP("5-"&amp;Presupuestos[[#This Row],[ID DOCUMENTO]],BD_Pagos[],7,0),"")</f>
        <v>0</v>
      </c>
      <c r="BF884" s="17">
        <f>IFERROR(VLOOKUP("5-"&amp;Presupuestos[[#This Row],[ID DOCUMENTO]],BD_Pagos[],9,0),"")</f>
        <v>0</v>
      </c>
      <c r="BG884" s="20">
        <f>IF(IFERROR(VLOOKUP("5-"&amp;Presupuestos[[#This Row],[ID DOCUMENTO]],BD_Pagos[],10,0),0)&gt;Presupuestos[[#This Row],[TOTAL SOLES]],Presupuestos[[#This Row],[TOTAL SOLES]],IFERROR(VLOOKUP("5-"&amp;Presupuestos[[#This Row],[ID DOCUMENTO]],BD_Pagos[],10,0),0))</f>
        <v>0</v>
      </c>
      <c r="BH884" s="7">
        <f>IFERROR(VLOOKUP("1-Detraccion"&amp;Presupuestos[[#This Row],[ID DOCUMENTO]],BD_Pagos[],2,0),"")</f>
        <v>0</v>
      </c>
      <c r="BI884" s="3" t="str">
        <f>IFERROR(VLOOKUP("1-Detraccion"&amp;Presupuestos[[#This Row],[ID DOCUMENTO]],BD_Pagos[],3,0),"")</f>
        <v/>
      </c>
      <c r="BJ884" s="3">
        <f>IFERROR(VLOOKUP("1-Detraccion"&amp;Presupuestos[[#This Row],[ID DOCUMENTO]],BD_Pagos[],4,0),"")</f>
        <v>0</v>
      </c>
      <c r="BK884" s="6">
        <f>IF(IFERROR(VLOOKUP("1-Detraccion"&amp;Presupuestos[[#This Row],[ID DOCUMENTO]],BD_Pagos[],5,0),0)&gt;Presupuestos[[#This Row],[TOTAL SOLES]],Presupuestos[[#This Row],[TOTAL SOLES]],IFERROR(VLOOKUP("1-Detraccion"&amp;Presupuestos[[#This Row],[ID DOCUMENTO]],BD_Pagos[],5,0),0))</f>
        <v>0</v>
      </c>
      <c r="BL884" s="6">
        <f>IF(IFERROR(VLOOKUP("1-Detraccion"&amp;Presupuestos[[#This Row],[ID DOCUMENTO]],BD_Pagos[],6,0),0)&gt;Presupuestos[[#This Row],[TOTAL SOLES]],Presupuestos[[#This Row],[TOTAL SOLES]],IFERROR(VLOOKUP("1-Detraccion"&amp;Presupuestos[[#This Row],[ID DOCUMENTO]],BD_Pagos[],6,0),0))</f>
        <v>0</v>
      </c>
      <c r="BM884" s="37"/>
      <c r="BN884" s="3"/>
      <c r="BO884" s="3"/>
      <c r="BP884" s="6"/>
      <c r="BQ88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113</v>
      </c>
      <c r="BR884" s="23" t="str">
        <f>IF(Presupuestos[[#This Row],[SALDO ME-MN]]&gt;0,"PENDIENTE","CANCELADO")</f>
        <v>PENDIENTE</v>
      </c>
      <c r="BS884" s="23" t="str">
        <f>IF(COUNTIFS($U$4:$U883,Presupuestos[[#This Row],[ID DOCUMENTO]])&gt;=1,IF(B883=Presupuestos[[#This Row],[ID]],"OK","DOC. DUPLICADO"),"OK")</f>
        <v>OK</v>
      </c>
    </row>
    <row r="885" spans="2:71" ht="24" x14ac:dyDescent="0.25">
      <c r="B885" s="34">
        <f>IF(Presupuestos[[#This Row],[ID DOCUMENTO]]=U884,B884,IF(B884="ID",1,B884+1))</f>
        <v>826</v>
      </c>
      <c r="C885" s="2">
        <v>45869</v>
      </c>
      <c r="D885" s="2">
        <v>45869</v>
      </c>
      <c r="E885" s="3" t="s">
        <v>1880</v>
      </c>
      <c r="F885" s="25" t="s">
        <v>54</v>
      </c>
      <c r="G885" s="25" t="s">
        <v>330</v>
      </c>
      <c r="H885" s="25" t="s">
        <v>397</v>
      </c>
      <c r="I885" s="36" t="str">
        <f>IFERROR(VLOOKUP(Presupuestos[[#This Row],[AREA]]&amp;Presupuestos[[#This Row],[CONCEPTO]]&amp;Presupuestos[[#This Row],[DESCRIPCION]],Tabla28[[Columna1]:[CÓDIGO NUEVO]],2,0),"")</f>
        <v>P0601005</v>
      </c>
      <c r="J885" s="3" t="s">
        <v>666</v>
      </c>
      <c r="K885" s="3" t="s">
        <v>666</v>
      </c>
      <c r="L885" s="3" t="s">
        <v>666</v>
      </c>
      <c r="M885" s="31" t="s">
        <v>1941</v>
      </c>
      <c r="N885" s="3"/>
      <c r="O885" s="3" t="s">
        <v>315</v>
      </c>
      <c r="P885" s="3" t="s">
        <v>114</v>
      </c>
      <c r="Q885" s="3" t="str">
        <f>IFERROR(VLOOKUP(Presupuestos[[#This Row],[CLASIFICACIÓN (N)]],Tabla17[],2,0),"")</f>
        <v>Costos de ventas</v>
      </c>
      <c r="R885" s="3" t="str">
        <f>IFERROR(VLOOKUP(Presupuestos[[#This Row],[CLASIFICACIÓN (N)]],Tabla17[],3,0),"")</f>
        <v>Operativo</v>
      </c>
      <c r="S885" s="3" t="s">
        <v>34</v>
      </c>
      <c r="T885" s="3" t="str">
        <f>IFERROR(VLOOKUP(Presupuestos[[#This Row],[ALMACEN]],Tabla5[],2,0),"")</f>
        <v>Arequipa</v>
      </c>
      <c r="U885" s="19" t="str">
        <f>IFERROR(VLOOKUP(Presupuestos[[#This Row],[TIPO DE DOCUMENTO]],Tipo_Documento[],2,0)&amp;Presupuestos[[#This Row],[SERIE]]&amp;Presupuestos[[#This Row],[NUMERO]]&amp;Presupuestos[[#This Row],[RUC]],"")</f>
        <v>PLRPLR07648164743</v>
      </c>
      <c r="V885" s="3" t="s">
        <v>258</v>
      </c>
      <c r="W885" s="7">
        <v>45869</v>
      </c>
      <c r="X885" s="7">
        <v>45869</v>
      </c>
      <c r="Y885" s="3" t="s">
        <v>1917</v>
      </c>
      <c r="Z885" s="3">
        <v>6</v>
      </c>
      <c r="AA885" s="3">
        <f>IFERROR(VLOOKUP(Presupuestos[[#This Row],[RAZON SOCIAL]],CHOOSE({1,2},Clientes_Proveedores[Razon Social],Clientes_Proveedores[Ruc / Dni]),2,0),"-")</f>
        <v>48164743</v>
      </c>
      <c r="AB885" s="31" t="s">
        <v>1939</v>
      </c>
      <c r="AC885" s="3" t="s">
        <v>670</v>
      </c>
      <c r="AD885" s="5"/>
      <c r="AE885" s="6">
        <v>13.27</v>
      </c>
      <c r="AF885" s="6">
        <f>Presupuestos[[#This Row],[BASE]]*Presupuestos[[#This Row],[% IGV]]</f>
        <v>0</v>
      </c>
      <c r="AG885" s="22">
        <f>ROUND(SUM(Presupuestos[[#This Row],[BASE]:[IGV]]),2)</f>
        <v>13.27</v>
      </c>
      <c r="AH885" s="9" t="str">
        <f>IF(Presupuestos[[#This Row],[MONEDA]]="USD",VLOOKUP(Presupuestos[[#This Row],[FECHA DE EMISION]],Tipo_Cambio[],3,0),"")</f>
        <v/>
      </c>
      <c r="AI885" s="22">
        <f>IFERROR(ROUND(IF(Presupuestos[[#This Row],[MONEDA]]="PEN",Presupuestos[[#This Row],[TOTAL]],Presupuestos[[#This Row],[TOTAL]]*Presupuestos[[#This Row],[TIPO DE CAMBIO]]),2),"")</f>
        <v>13.27</v>
      </c>
      <c r="AJ885" s="5"/>
      <c r="AK885" s="33" t="s">
        <v>671</v>
      </c>
      <c r="AL885" s="5" t="s">
        <v>680</v>
      </c>
      <c r="AM885" s="23" t="s">
        <v>671</v>
      </c>
      <c r="AN885" s="23" t="s">
        <v>671</v>
      </c>
      <c r="AO885" s="7">
        <f>IFERROR(VLOOKUP("1-"&amp;Presupuestos[[#This Row],[ID DOCUMENTO]],BD_Pagos[],7,0),"")</f>
        <v>45869</v>
      </c>
      <c r="AP885" s="16" t="str">
        <f>IFERROR(VLOOKUP("1-"&amp;Presupuestos[[#This Row],[ID DOCUMENTO]],BD_Pagos[],8,0),"")</f>
        <v>B-BCP - Soles</v>
      </c>
      <c r="AQ885" s="17">
        <f>IFERROR(VLOOKUP("1-"&amp;Presupuestos[[#This Row],[ID DOCUMENTO]],BD_Pagos[],9,0),"")</f>
        <v>7197909</v>
      </c>
      <c r="AR885" s="54"/>
      <c r="AS885" s="7">
        <f>IFERROR(VLOOKUP("2-"&amp;Presupuestos[[#This Row],[ID DOCUMENTO]],BD_Pagos[],7,0),"")</f>
        <v>0</v>
      </c>
      <c r="AT885" s="16" t="str">
        <f>IFERROR(VLOOKUP("2-"&amp;Presupuestos[[#This Row],[ID DOCUMENTO]],BD_Pagos[],8,0),"")</f>
        <v/>
      </c>
      <c r="AU885" s="17">
        <f>IFERROR(VLOOKUP("2-"&amp;Presupuestos[[#This Row],[ID DOCUMENTO]],BD_Pagos[],9,0),"")</f>
        <v>0</v>
      </c>
      <c r="AV885" s="20">
        <f>IF(IFERROR(VLOOKUP("2-"&amp;Presupuestos[[#This Row],[ID DOCUMENTO]],BD_Pagos[],10,0),0)&gt;Presupuestos[[#This Row],[TOTAL SOLES]],Presupuestos[[#This Row],[TOTAL SOLES]],IFERROR(VLOOKUP("2-"&amp;Presupuestos[[#This Row],[ID DOCUMENTO]],BD_Pagos[],10,0),0))</f>
        <v>0</v>
      </c>
      <c r="AW885" s="7"/>
      <c r="AX885" s="16"/>
      <c r="AY885" s="17"/>
      <c r="AZ885" s="20"/>
      <c r="BA885" s="7"/>
      <c r="BB885" s="16"/>
      <c r="BC885" s="17"/>
      <c r="BD885" s="20"/>
      <c r="BE885" s="7">
        <f>IFERROR(VLOOKUP("5-"&amp;Presupuestos[[#This Row],[ID DOCUMENTO]],BD_Pagos[],7,0),"")</f>
        <v>0</v>
      </c>
      <c r="BF885" s="17">
        <f>IFERROR(VLOOKUP("5-"&amp;Presupuestos[[#This Row],[ID DOCUMENTO]],BD_Pagos[],9,0),"")</f>
        <v>0</v>
      </c>
      <c r="BG885" s="20">
        <f>IF(IFERROR(VLOOKUP("5-"&amp;Presupuestos[[#This Row],[ID DOCUMENTO]],BD_Pagos[],10,0),0)&gt;Presupuestos[[#This Row],[TOTAL SOLES]],Presupuestos[[#This Row],[TOTAL SOLES]],IFERROR(VLOOKUP("5-"&amp;Presupuestos[[#This Row],[ID DOCUMENTO]],BD_Pagos[],10,0),0))</f>
        <v>0</v>
      </c>
      <c r="BH885" s="7">
        <f>IFERROR(VLOOKUP("1-Detraccion"&amp;Presupuestos[[#This Row],[ID DOCUMENTO]],BD_Pagos[],2,0),"")</f>
        <v>0</v>
      </c>
      <c r="BI885" s="3" t="str">
        <f>IFERROR(VLOOKUP("1-Detraccion"&amp;Presupuestos[[#This Row],[ID DOCUMENTO]],BD_Pagos[],3,0),"")</f>
        <v/>
      </c>
      <c r="BJ885" s="3">
        <f>IFERROR(VLOOKUP("1-Detraccion"&amp;Presupuestos[[#This Row],[ID DOCUMENTO]],BD_Pagos[],4,0),"")</f>
        <v>0</v>
      </c>
      <c r="BK885" s="6">
        <f>IF(IFERROR(VLOOKUP("1-Detraccion"&amp;Presupuestos[[#This Row],[ID DOCUMENTO]],BD_Pagos[],5,0),0)&gt;Presupuestos[[#This Row],[TOTAL SOLES]],Presupuestos[[#This Row],[TOTAL SOLES]],IFERROR(VLOOKUP("1-Detraccion"&amp;Presupuestos[[#This Row],[ID DOCUMENTO]],BD_Pagos[],5,0),0))</f>
        <v>0</v>
      </c>
      <c r="BL885" s="6">
        <f>IF(IFERROR(VLOOKUP("1-Detraccion"&amp;Presupuestos[[#This Row],[ID DOCUMENTO]],BD_Pagos[],6,0),0)&gt;Presupuestos[[#This Row],[TOTAL SOLES]],Presupuestos[[#This Row],[TOTAL SOLES]],IFERROR(VLOOKUP("1-Detraccion"&amp;Presupuestos[[#This Row],[ID DOCUMENTO]],BD_Pagos[],6,0),0))</f>
        <v>0</v>
      </c>
      <c r="BM885" s="37"/>
      <c r="BN885" s="3"/>
      <c r="BO885" s="3"/>
      <c r="BP885" s="6"/>
      <c r="BQ88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13.27</v>
      </c>
      <c r="BR885" s="23" t="str">
        <f>IF(Presupuestos[[#This Row],[SALDO ME-MN]]&gt;0,"PENDIENTE","CANCELADO")</f>
        <v>PENDIENTE</v>
      </c>
      <c r="BS885" s="23" t="str">
        <f>IF(COUNTIFS($U$4:$U884,Presupuestos[[#This Row],[ID DOCUMENTO]])&gt;=1,IF(B884=Presupuestos[[#This Row],[ID]],"OK","DOC. DUPLICADO"),"OK")</f>
        <v>OK</v>
      </c>
    </row>
    <row r="886" spans="2:71" ht="24" x14ac:dyDescent="0.25">
      <c r="B886" s="34">
        <f>IF(Presupuestos[[#This Row],[ID DOCUMENTO]]=U885,B885,IF(B885="ID",1,B885+1))</f>
        <v>826</v>
      </c>
      <c r="C886" s="2">
        <v>45869</v>
      </c>
      <c r="D886" s="2">
        <v>45869</v>
      </c>
      <c r="E886" s="3" t="s">
        <v>1880</v>
      </c>
      <c r="F886" s="25" t="s">
        <v>54</v>
      </c>
      <c r="G886" s="25" t="s">
        <v>330</v>
      </c>
      <c r="H886" s="25" t="s">
        <v>397</v>
      </c>
      <c r="I886" s="36" t="str">
        <f>IFERROR(VLOOKUP(Presupuestos[[#This Row],[AREA]]&amp;Presupuestos[[#This Row],[CONCEPTO]]&amp;Presupuestos[[#This Row],[DESCRIPCION]],Tabla28[[Columna1]:[CÓDIGO NUEVO]],2,0),"")</f>
        <v>P0601005</v>
      </c>
      <c r="J886" s="3" t="s">
        <v>666</v>
      </c>
      <c r="K886" s="3" t="s">
        <v>666</v>
      </c>
      <c r="L886" s="3" t="s">
        <v>666</v>
      </c>
      <c r="M886" s="31" t="s">
        <v>1942</v>
      </c>
      <c r="N886" s="3"/>
      <c r="O886" s="3" t="s">
        <v>315</v>
      </c>
      <c r="P886" s="3" t="s">
        <v>114</v>
      </c>
      <c r="Q886" s="3" t="str">
        <f>IFERROR(VLOOKUP(Presupuestos[[#This Row],[CLASIFICACIÓN (N)]],Tabla17[],2,0),"")</f>
        <v>Costos de ventas</v>
      </c>
      <c r="R886" s="3" t="str">
        <f>IFERROR(VLOOKUP(Presupuestos[[#This Row],[CLASIFICACIÓN (N)]],Tabla17[],3,0),"")</f>
        <v>Operativo</v>
      </c>
      <c r="S886" s="3" t="s">
        <v>34</v>
      </c>
      <c r="T886" s="3" t="str">
        <f>IFERROR(VLOOKUP(Presupuestos[[#This Row],[ALMACEN]],Tabla5[],2,0),"")</f>
        <v>Arequipa</v>
      </c>
      <c r="U886" s="19" t="str">
        <f>IFERROR(VLOOKUP(Presupuestos[[#This Row],[TIPO DE DOCUMENTO]],Tipo_Documento[],2,0)&amp;Presupuestos[[#This Row],[SERIE]]&amp;Presupuestos[[#This Row],[NUMERO]]&amp;Presupuestos[[#This Row],[RUC]],"")</f>
        <v>PLRPLR07648164743</v>
      </c>
      <c r="V886" s="3" t="s">
        <v>258</v>
      </c>
      <c r="W886" s="7">
        <v>45869</v>
      </c>
      <c r="X886" s="7">
        <v>45869</v>
      </c>
      <c r="Y886" s="3" t="s">
        <v>1917</v>
      </c>
      <c r="Z886" s="3">
        <v>6</v>
      </c>
      <c r="AA886" s="3">
        <f>IFERROR(VLOOKUP(Presupuestos[[#This Row],[RAZON SOCIAL]],CHOOSE({1,2},Clientes_Proveedores[Razon Social],Clientes_Proveedores[Ruc / Dni]),2,0),"-")</f>
        <v>48164743</v>
      </c>
      <c r="AB886" s="31" t="s">
        <v>1939</v>
      </c>
      <c r="AC886" s="3" t="s">
        <v>670</v>
      </c>
      <c r="AD886" s="5"/>
      <c r="AE886" s="6">
        <v>8.9600000000000009</v>
      </c>
      <c r="AF886" s="6">
        <f>Presupuestos[[#This Row],[BASE]]*Presupuestos[[#This Row],[% IGV]]</f>
        <v>0</v>
      </c>
      <c r="AG886" s="22">
        <f>ROUND(SUM(Presupuestos[[#This Row],[BASE]:[IGV]]),2)</f>
        <v>8.9600000000000009</v>
      </c>
      <c r="AH886" s="9" t="str">
        <f>IF(Presupuestos[[#This Row],[MONEDA]]="USD",VLOOKUP(Presupuestos[[#This Row],[FECHA DE EMISION]],Tipo_Cambio[],3,0),"")</f>
        <v/>
      </c>
      <c r="AI886" s="22">
        <f>IFERROR(ROUND(IF(Presupuestos[[#This Row],[MONEDA]]="PEN",Presupuestos[[#This Row],[TOTAL]],Presupuestos[[#This Row],[TOTAL]]*Presupuestos[[#This Row],[TIPO DE CAMBIO]]),2),"")</f>
        <v>8.9600000000000009</v>
      </c>
      <c r="AJ886" s="5"/>
      <c r="AK886" s="33" t="s">
        <v>671</v>
      </c>
      <c r="AL886" s="5" t="s">
        <v>680</v>
      </c>
      <c r="AM886" s="23" t="s">
        <v>671</v>
      </c>
      <c r="AN886" s="23" t="s">
        <v>671</v>
      </c>
      <c r="AO886" s="7">
        <f>IFERROR(VLOOKUP("1-"&amp;Presupuestos[[#This Row],[ID DOCUMENTO]],BD_Pagos[],7,0),"")</f>
        <v>45869</v>
      </c>
      <c r="AP886" s="16" t="str">
        <f>IFERROR(VLOOKUP("1-"&amp;Presupuestos[[#This Row],[ID DOCUMENTO]],BD_Pagos[],8,0),"")</f>
        <v>B-BCP - Soles</v>
      </c>
      <c r="AQ886" s="17">
        <f>IFERROR(VLOOKUP("1-"&amp;Presupuestos[[#This Row],[ID DOCUMENTO]],BD_Pagos[],9,0),"")</f>
        <v>7197909</v>
      </c>
      <c r="AR886" s="54"/>
      <c r="AS886" s="7">
        <f>IFERROR(VLOOKUP("2-"&amp;Presupuestos[[#This Row],[ID DOCUMENTO]],BD_Pagos[],7,0),"")</f>
        <v>0</v>
      </c>
      <c r="AT886" s="16" t="str">
        <f>IFERROR(VLOOKUP("2-"&amp;Presupuestos[[#This Row],[ID DOCUMENTO]],BD_Pagos[],8,0),"")</f>
        <v/>
      </c>
      <c r="AU886" s="17">
        <f>IFERROR(VLOOKUP("2-"&amp;Presupuestos[[#This Row],[ID DOCUMENTO]],BD_Pagos[],9,0),"")</f>
        <v>0</v>
      </c>
      <c r="AV886" s="20">
        <f>IF(IFERROR(VLOOKUP("2-"&amp;Presupuestos[[#This Row],[ID DOCUMENTO]],BD_Pagos[],10,0),0)&gt;Presupuestos[[#This Row],[TOTAL SOLES]],Presupuestos[[#This Row],[TOTAL SOLES]],IFERROR(VLOOKUP("2-"&amp;Presupuestos[[#This Row],[ID DOCUMENTO]],BD_Pagos[],10,0),0))</f>
        <v>0</v>
      </c>
      <c r="AW886" s="7"/>
      <c r="AX886" s="16"/>
      <c r="AY886" s="17"/>
      <c r="AZ886" s="20"/>
      <c r="BA886" s="7"/>
      <c r="BB886" s="16"/>
      <c r="BC886" s="17"/>
      <c r="BD886" s="20"/>
      <c r="BE886" s="7">
        <f>IFERROR(VLOOKUP("5-"&amp;Presupuestos[[#This Row],[ID DOCUMENTO]],BD_Pagos[],7,0),"")</f>
        <v>0</v>
      </c>
      <c r="BF886" s="17">
        <f>IFERROR(VLOOKUP("5-"&amp;Presupuestos[[#This Row],[ID DOCUMENTO]],BD_Pagos[],9,0),"")</f>
        <v>0</v>
      </c>
      <c r="BG886" s="20">
        <f>IF(IFERROR(VLOOKUP("5-"&amp;Presupuestos[[#This Row],[ID DOCUMENTO]],BD_Pagos[],10,0),0)&gt;Presupuestos[[#This Row],[TOTAL SOLES]],Presupuestos[[#This Row],[TOTAL SOLES]],IFERROR(VLOOKUP("5-"&amp;Presupuestos[[#This Row],[ID DOCUMENTO]],BD_Pagos[],10,0),0))</f>
        <v>0</v>
      </c>
      <c r="BH886" s="7">
        <f>IFERROR(VLOOKUP("1-Detraccion"&amp;Presupuestos[[#This Row],[ID DOCUMENTO]],BD_Pagos[],2,0),"")</f>
        <v>0</v>
      </c>
      <c r="BI886" s="3" t="str">
        <f>IFERROR(VLOOKUP("1-Detraccion"&amp;Presupuestos[[#This Row],[ID DOCUMENTO]],BD_Pagos[],3,0),"")</f>
        <v/>
      </c>
      <c r="BJ886" s="3">
        <f>IFERROR(VLOOKUP("1-Detraccion"&amp;Presupuestos[[#This Row],[ID DOCUMENTO]],BD_Pagos[],4,0),"")</f>
        <v>0</v>
      </c>
      <c r="BK886" s="6">
        <f>IF(IFERROR(VLOOKUP("1-Detraccion"&amp;Presupuestos[[#This Row],[ID DOCUMENTO]],BD_Pagos[],5,0),0)&gt;Presupuestos[[#This Row],[TOTAL SOLES]],Presupuestos[[#This Row],[TOTAL SOLES]],IFERROR(VLOOKUP("1-Detraccion"&amp;Presupuestos[[#This Row],[ID DOCUMENTO]],BD_Pagos[],5,0),0))</f>
        <v>0</v>
      </c>
      <c r="BL886" s="6">
        <f>IF(IFERROR(VLOOKUP("1-Detraccion"&amp;Presupuestos[[#This Row],[ID DOCUMENTO]],BD_Pagos[],6,0),0)&gt;Presupuestos[[#This Row],[TOTAL SOLES]],Presupuestos[[#This Row],[TOTAL SOLES]],IFERROR(VLOOKUP("1-Detraccion"&amp;Presupuestos[[#This Row],[ID DOCUMENTO]],BD_Pagos[],6,0),0))</f>
        <v>0</v>
      </c>
      <c r="BM886" s="37"/>
      <c r="BN886" s="3"/>
      <c r="BO886" s="3"/>
      <c r="BP886" s="6"/>
      <c r="BQ88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8.9600000000000009</v>
      </c>
      <c r="BR886" s="23" t="str">
        <f>IF(Presupuestos[[#This Row],[SALDO ME-MN]]&gt;0,"PENDIENTE","CANCELADO")</f>
        <v>PENDIENTE</v>
      </c>
      <c r="BS886" s="23" t="str">
        <f>IF(COUNTIFS($U$4:$U885,Presupuestos[[#This Row],[ID DOCUMENTO]])&gt;=1,IF(B885=Presupuestos[[#This Row],[ID]],"OK","DOC. DUPLICADO"),"OK")</f>
        <v>OK</v>
      </c>
    </row>
    <row r="887" spans="2:71" ht="24" x14ac:dyDescent="0.25">
      <c r="B887" s="34">
        <f>IF(Presupuestos[[#This Row],[ID DOCUMENTO]]=U886,B886,IF(B886="ID",1,B886+1))</f>
        <v>827</v>
      </c>
      <c r="C887" s="2">
        <v>45869</v>
      </c>
      <c r="D887" s="2">
        <v>45869</v>
      </c>
      <c r="E887" s="3" t="s">
        <v>1880</v>
      </c>
      <c r="F887" s="25" t="s">
        <v>54</v>
      </c>
      <c r="G887" s="25" t="s">
        <v>330</v>
      </c>
      <c r="H887" s="25" t="s">
        <v>383</v>
      </c>
      <c r="I887" s="36" t="str">
        <f>IFERROR(VLOOKUP(Presupuestos[[#This Row],[AREA]]&amp;Presupuestos[[#This Row],[CONCEPTO]]&amp;Presupuestos[[#This Row],[DESCRIPCION]],Tabla28[[Columna1]:[CÓDIGO NUEVO]],2,0),"")</f>
        <v>P0601001</v>
      </c>
      <c r="J887" s="3" t="s">
        <v>666</v>
      </c>
      <c r="K887" s="3" t="s">
        <v>666</v>
      </c>
      <c r="L887" s="3" t="s">
        <v>666</v>
      </c>
      <c r="M887" s="31" t="s">
        <v>1943</v>
      </c>
      <c r="N887" s="3"/>
      <c r="O887" s="3" t="s">
        <v>315</v>
      </c>
      <c r="P887" s="3" t="s">
        <v>127</v>
      </c>
      <c r="Q887" s="3" t="str">
        <f>IFERROR(VLOOKUP(Presupuestos[[#This Row],[CLASIFICACIÓN (N)]],Tabla17[],2,0),"")</f>
        <v>Gastos operativos</v>
      </c>
      <c r="R887" s="3" t="str">
        <f>IFERROR(VLOOKUP(Presupuestos[[#This Row],[CLASIFICACIÓN (N)]],Tabla17[],3,0),"")</f>
        <v>Operativo</v>
      </c>
      <c r="S887" s="3" t="s">
        <v>16</v>
      </c>
      <c r="T887" s="3" t="str">
        <f>IFERROR(VLOOKUP(Presupuestos[[#This Row],[ALMACEN]],Tabla5[],2,0),"")</f>
        <v>Arequipa</v>
      </c>
      <c r="U887" s="19" t="str">
        <f>IFERROR(VLOOKUP(Presupuestos[[#This Row],[TIPO DE DOCUMENTO]],Tipo_Documento[],2,0)&amp;Presupuestos[[#This Row],[SERIE]]&amp;Presupuestos[[#This Row],[NUMERO]]&amp;Presupuestos[[#This Row],[RUC]],"")</f>
        <v>PLRPLR07776140901</v>
      </c>
      <c r="V887" s="3" t="s">
        <v>258</v>
      </c>
      <c r="W887" s="7">
        <v>45869</v>
      </c>
      <c r="X887" s="7">
        <v>45869</v>
      </c>
      <c r="Y887" s="3" t="s">
        <v>1917</v>
      </c>
      <c r="Z887" s="3">
        <v>7</v>
      </c>
      <c r="AA887" s="3">
        <f>IFERROR(VLOOKUP(Presupuestos[[#This Row],[RAZON SOCIAL]],CHOOSE({1,2},Clientes_Proveedores[Razon Social],Clientes_Proveedores[Ruc / Dni]),2,0),"-")</f>
        <v>76140901</v>
      </c>
      <c r="AB887" s="31" t="s">
        <v>1944</v>
      </c>
      <c r="AC887" s="3" t="s">
        <v>670</v>
      </c>
      <c r="AD887" s="5"/>
      <c r="AE887" s="6">
        <v>1151.6099999999999</v>
      </c>
      <c r="AF887" s="6">
        <f>Presupuestos[[#This Row],[BASE]]*Presupuestos[[#This Row],[% IGV]]</f>
        <v>0</v>
      </c>
      <c r="AG887" s="22">
        <f>ROUND(SUM(Presupuestos[[#This Row],[BASE]:[IGV]]),2)</f>
        <v>1151.6099999999999</v>
      </c>
      <c r="AH887" s="9" t="str">
        <f>IF(Presupuestos[[#This Row],[MONEDA]]="USD",VLOOKUP(Presupuestos[[#This Row],[FECHA DE EMISION]],Tipo_Cambio[],3,0),"")</f>
        <v/>
      </c>
      <c r="AI887" s="22">
        <f>IFERROR(ROUND(IF(Presupuestos[[#This Row],[MONEDA]]="PEN",Presupuestos[[#This Row],[TOTAL]],Presupuestos[[#This Row],[TOTAL]]*Presupuestos[[#This Row],[TIPO DE CAMBIO]]),2),"")</f>
        <v>1151.6099999999999</v>
      </c>
      <c r="AJ887" s="5"/>
      <c r="AK887" s="33" t="s">
        <v>671</v>
      </c>
      <c r="AL887" s="5" t="s">
        <v>680</v>
      </c>
      <c r="AM887" s="23" t="s">
        <v>671</v>
      </c>
      <c r="AN887" s="23" t="s">
        <v>671</v>
      </c>
      <c r="AO887" s="7">
        <f>IFERROR(VLOOKUP("1-"&amp;Presupuestos[[#This Row],[ID DOCUMENTO]],BD_Pagos[],7,0),"")</f>
        <v>45869</v>
      </c>
      <c r="AP887" s="16" t="str">
        <f>IFERROR(VLOOKUP("1-"&amp;Presupuestos[[#This Row],[ID DOCUMENTO]],BD_Pagos[],8,0),"")</f>
        <v>B-BCP - Soles</v>
      </c>
      <c r="AQ887" s="17">
        <f>IFERROR(VLOOKUP("1-"&amp;Presupuestos[[#This Row],[ID DOCUMENTO]],BD_Pagos[],9,0),"")</f>
        <v>7197909</v>
      </c>
      <c r="AR887" s="54"/>
      <c r="AS887" s="7">
        <f>IFERROR(VLOOKUP("2-"&amp;Presupuestos[[#This Row],[ID DOCUMENTO]],BD_Pagos[],7,0),"")</f>
        <v>0</v>
      </c>
      <c r="AT887" s="16" t="str">
        <f>IFERROR(VLOOKUP("2-"&amp;Presupuestos[[#This Row],[ID DOCUMENTO]],BD_Pagos[],8,0),"")</f>
        <v/>
      </c>
      <c r="AU887" s="17">
        <f>IFERROR(VLOOKUP("2-"&amp;Presupuestos[[#This Row],[ID DOCUMENTO]],BD_Pagos[],9,0),"")</f>
        <v>0</v>
      </c>
      <c r="AV887" s="20">
        <f>IF(IFERROR(VLOOKUP("2-"&amp;Presupuestos[[#This Row],[ID DOCUMENTO]],BD_Pagos[],10,0),0)&gt;Presupuestos[[#This Row],[TOTAL SOLES]],Presupuestos[[#This Row],[TOTAL SOLES]],IFERROR(VLOOKUP("2-"&amp;Presupuestos[[#This Row],[ID DOCUMENTO]],BD_Pagos[],10,0),0))</f>
        <v>0</v>
      </c>
      <c r="AW887" s="7"/>
      <c r="AX887" s="16"/>
      <c r="AY887" s="17"/>
      <c r="AZ887" s="20"/>
      <c r="BA887" s="7"/>
      <c r="BB887" s="16"/>
      <c r="BC887" s="17"/>
      <c r="BD887" s="20"/>
      <c r="BE887" s="7">
        <f>IFERROR(VLOOKUP("5-"&amp;Presupuestos[[#This Row],[ID DOCUMENTO]],BD_Pagos[],7,0),"")</f>
        <v>0</v>
      </c>
      <c r="BF887" s="17">
        <f>IFERROR(VLOOKUP("5-"&amp;Presupuestos[[#This Row],[ID DOCUMENTO]],BD_Pagos[],9,0),"")</f>
        <v>0</v>
      </c>
      <c r="BG887" s="20">
        <f>IF(IFERROR(VLOOKUP("5-"&amp;Presupuestos[[#This Row],[ID DOCUMENTO]],BD_Pagos[],10,0),0)&gt;Presupuestos[[#This Row],[TOTAL SOLES]],Presupuestos[[#This Row],[TOTAL SOLES]],IFERROR(VLOOKUP("5-"&amp;Presupuestos[[#This Row],[ID DOCUMENTO]],BD_Pagos[],10,0),0))</f>
        <v>0</v>
      </c>
      <c r="BH887" s="7">
        <f>IFERROR(VLOOKUP("1-Detraccion"&amp;Presupuestos[[#This Row],[ID DOCUMENTO]],BD_Pagos[],2,0),"")</f>
        <v>0</v>
      </c>
      <c r="BI887" s="3" t="str">
        <f>IFERROR(VLOOKUP("1-Detraccion"&amp;Presupuestos[[#This Row],[ID DOCUMENTO]],BD_Pagos[],3,0),"")</f>
        <v/>
      </c>
      <c r="BJ887" s="3">
        <f>IFERROR(VLOOKUP("1-Detraccion"&amp;Presupuestos[[#This Row],[ID DOCUMENTO]],BD_Pagos[],4,0),"")</f>
        <v>0</v>
      </c>
      <c r="BK887" s="6">
        <f>IF(IFERROR(VLOOKUP("1-Detraccion"&amp;Presupuestos[[#This Row],[ID DOCUMENTO]],BD_Pagos[],5,0),0)&gt;Presupuestos[[#This Row],[TOTAL SOLES]],Presupuestos[[#This Row],[TOTAL SOLES]],IFERROR(VLOOKUP("1-Detraccion"&amp;Presupuestos[[#This Row],[ID DOCUMENTO]],BD_Pagos[],5,0),0))</f>
        <v>0</v>
      </c>
      <c r="BL887" s="6">
        <f>IF(IFERROR(VLOOKUP("1-Detraccion"&amp;Presupuestos[[#This Row],[ID DOCUMENTO]],BD_Pagos[],6,0),0)&gt;Presupuestos[[#This Row],[TOTAL SOLES]],Presupuestos[[#This Row],[TOTAL SOLES]],IFERROR(VLOOKUP("1-Detraccion"&amp;Presupuestos[[#This Row],[ID DOCUMENTO]],BD_Pagos[],6,0),0))</f>
        <v>0</v>
      </c>
      <c r="BM887" s="37"/>
      <c r="BN887" s="3"/>
      <c r="BO887" s="3"/>
      <c r="BP887" s="6"/>
      <c r="BQ88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1151.6099999999999</v>
      </c>
      <c r="BR887" s="23" t="str">
        <f>IF(Presupuestos[[#This Row],[SALDO ME-MN]]&gt;0,"PENDIENTE","CANCELADO")</f>
        <v>PENDIENTE</v>
      </c>
      <c r="BS887" s="23" t="str">
        <f>IF(COUNTIFS($U$4:$U886,Presupuestos[[#This Row],[ID DOCUMENTO]])&gt;=1,IF(B886=Presupuestos[[#This Row],[ID]],"OK","DOC. DUPLICADO"),"OK")</f>
        <v>OK</v>
      </c>
    </row>
    <row r="888" spans="2:71" ht="24" x14ac:dyDescent="0.25">
      <c r="B888" s="34">
        <f>IF(Presupuestos[[#This Row],[ID DOCUMENTO]]=U887,B887,IF(B887="ID",1,B887+1))</f>
        <v>827</v>
      </c>
      <c r="C888" s="2">
        <v>45869</v>
      </c>
      <c r="D888" s="2">
        <v>45869</v>
      </c>
      <c r="E888" s="3" t="s">
        <v>1880</v>
      </c>
      <c r="F888" s="25" t="s">
        <v>54</v>
      </c>
      <c r="G888" s="25" t="s">
        <v>330</v>
      </c>
      <c r="H888" s="25" t="s">
        <v>397</v>
      </c>
      <c r="I888" s="36" t="str">
        <f>IFERROR(VLOOKUP(Presupuestos[[#This Row],[AREA]]&amp;Presupuestos[[#This Row],[CONCEPTO]]&amp;Presupuestos[[#This Row],[DESCRIPCION]],Tabla28[[Columna1]:[CÓDIGO NUEVO]],2,0),"")</f>
        <v>P0601005</v>
      </c>
      <c r="J888" s="3" t="s">
        <v>666</v>
      </c>
      <c r="K888" s="3" t="s">
        <v>666</v>
      </c>
      <c r="L888" s="3" t="s">
        <v>666</v>
      </c>
      <c r="M888" s="31" t="s">
        <v>1945</v>
      </c>
      <c r="N888" s="3"/>
      <c r="O888" s="3" t="s">
        <v>315</v>
      </c>
      <c r="P888" s="3" t="s">
        <v>127</v>
      </c>
      <c r="Q888" s="3" t="str">
        <f>IFERROR(VLOOKUP(Presupuestos[[#This Row],[CLASIFICACIÓN (N)]],Tabla17[],2,0),"")</f>
        <v>Gastos operativos</v>
      </c>
      <c r="R888" s="3" t="str">
        <f>IFERROR(VLOOKUP(Presupuestos[[#This Row],[CLASIFICACIÓN (N)]],Tabla17[],3,0),"")</f>
        <v>Operativo</v>
      </c>
      <c r="S888" s="3" t="s">
        <v>16</v>
      </c>
      <c r="T888" s="3" t="str">
        <f>IFERROR(VLOOKUP(Presupuestos[[#This Row],[ALMACEN]],Tabla5[],2,0),"")</f>
        <v>Arequipa</v>
      </c>
      <c r="U888" s="19" t="str">
        <f>IFERROR(VLOOKUP(Presupuestos[[#This Row],[TIPO DE DOCUMENTO]],Tipo_Documento[],2,0)&amp;Presupuestos[[#This Row],[SERIE]]&amp;Presupuestos[[#This Row],[NUMERO]]&amp;Presupuestos[[#This Row],[RUC]],"")</f>
        <v>PLRPLR07776140901</v>
      </c>
      <c r="V888" s="3" t="s">
        <v>258</v>
      </c>
      <c r="W888" s="7">
        <v>45869</v>
      </c>
      <c r="X888" s="7">
        <v>45869</v>
      </c>
      <c r="Y888" s="3" t="s">
        <v>1917</v>
      </c>
      <c r="Z888" s="3">
        <v>7</v>
      </c>
      <c r="AA888" s="3">
        <f>IFERROR(VLOOKUP(Presupuestos[[#This Row],[RAZON SOCIAL]],CHOOSE({1,2},Clientes_Proveedores[Razon Social],Clientes_Proveedores[Ruc / Dni]),2,0),"-")</f>
        <v>76140901</v>
      </c>
      <c r="AB888" s="31" t="s">
        <v>1944</v>
      </c>
      <c r="AC888" s="3" t="s">
        <v>670</v>
      </c>
      <c r="AD888" s="5"/>
      <c r="AE888" s="6">
        <v>5.13</v>
      </c>
      <c r="AF888" s="6">
        <f>Presupuestos[[#This Row],[BASE]]*Presupuestos[[#This Row],[% IGV]]</f>
        <v>0</v>
      </c>
      <c r="AG888" s="22">
        <f>ROUND(SUM(Presupuestos[[#This Row],[BASE]:[IGV]]),2)</f>
        <v>5.13</v>
      </c>
      <c r="AH888" s="9" t="str">
        <f>IF(Presupuestos[[#This Row],[MONEDA]]="USD",VLOOKUP(Presupuestos[[#This Row],[FECHA DE EMISION]],Tipo_Cambio[],3,0),"")</f>
        <v/>
      </c>
      <c r="AI888" s="22">
        <f>IFERROR(ROUND(IF(Presupuestos[[#This Row],[MONEDA]]="PEN",Presupuestos[[#This Row],[TOTAL]],Presupuestos[[#This Row],[TOTAL]]*Presupuestos[[#This Row],[TIPO DE CAMBIO]]),2),"")</f>
        <v>5.13</v>
      </c>
      <c r="AJ888" s="5"/>
      <c r="AK888" s="33" t="s">
        <v>671</v>
      </c>
      <c r="AL888" s="5" t="s">
        <v>680</v>
      </c>
      <c r="AM888" s="23" t="s">
        <v>671</v>
      </c>
      <c r="AN888" s="23" t="s">
        <v>671</v>
      </c>
      <c r="AO888" s="7">
        <f>IFERROR(VLOOKUP("1-"&amp;Presupuestos[[#This Row],[ID DOCUMENTO]],BD_Pagos[],7,0),"")</f>
        <v>45869</v>
      </c>
      <c r="AP888" s="16" t="str">
        <f>IFERROR(VLOOKUP("1-"&amp;Presupuestos[[#This Row],[ID DOCUMENTO]],BD_Pagos[],8,0),"")</f>
        <v>B-BCP - Soles</v>
      </c>
      <c r="AQ888" s="17">
        <f>IFERROR(VLOOKUP("1-"&amp;Presupuestos[[#This Row],[ID DOCUMENTO]],BD_Pagos[],9,0),"")</f>
        <v>7197909</v>
      </c>
      <c r="AR888" s="54"/>
      <c r="AS888" s="7">
        <f>IFERROR(VLOOKUP("2-"&amp;Presupuestos[[#This Row],[ID DOCUMENTO]],BD_Pagos[],7,0),"")</f>
        <v>0</v>
      </c>
      <c r="AT888" s="16" t="str">
        <f>IFERROR(VLOOKUP("2-"&amp;Presupuestos[[#This Row],[ID DOCUMENTO]],BD_Pagos[],8,0),"")</f>
        <v/>
      </c>
      <c r="AU888" s="17">
        <f>IFERROR(VLOOKUP("2-"&amp;Presupuestos[[#This Row],[ID DOCUMENTO]],BD_Pagos[],9,0),"")</f>
        <v>0</v>
      </c>
      <c r="AV888" s="20">
        <f>IF(IFERROR(VLOOKUP("2-"&amp;Presupuestos[[#This Row],[ID DOCUMENTO]],BD_Pagos[],10,0),0)&gt;Presupuestos[[#This Row],[TOTAL SOLES]],Presupuestos[[#This Row],[TOTAL SOLES]],IFERROR(VLOOKUP("2-"&amp;Presupuestos[[#This Row],[ID DOCUMENTO]],BD_Pagos[],10,0),0))</f>
        <v>0</v>
      </c>
      <c r="AW888" s="7"/>
      <c r="AX888" s="16"/>
      <c r="AY888" s="17"/>
      <c r="AZ888" s="20"/>
      <c r="BA888" s="7"/>
      <c r="BB888" s="16"/>
      <c r="BC888" s="17"/>
      <c r="BD888" s="20"/>
      <c r="BE888" s="7">
        <f>IFERROR(VLOOKUP("5-"&amp;Presupuestos[[#This Row],[ID DOCUMENTO]],BD_Pagos[],7,0),"")</f>
        <v>0</v>
      </c>
      <c r="BF888" s="17">
        <f>IFERROR(VLOOKUP("5-"&amp;Presupuestos[[#This Row],[ID DOCUMENTO]],BD_Pagos[],9,0),"")</f>
        <v>0</v>
      </c>
      <c r="BG888" s="20">
        <f>IF(IFERROR(VLOOKUP("5-"&amp;Presupuestos[[#This Row],[ID DOCUMENTO]],BD_Pagos[],10,0),0)&gt;Presupuestos[[#This Row],[TOTAL SOLES]],Presupuestos[[#This Row],[TOTAL SOLES]],IFERROR(VLOOKUP("5-"&amp;Presupuestos[[#This Row],[ID DOCUMENTO]],BD_Pagos[],10,0),0))</f>
        <v>0</v>
      </c>
      <c r="BH888" s="7">
        <f>IFERROR(VLOOKUP("1-Detraccion"&amp;Presupuestos[[#This Row],[ID DOCUMENTO]],BD_Pagos[],2,0),"")</f>
        <v>0</v>
      </c>
      <c r="BI888" s="3" t="str">
        <f>IFERROR(VLOOKUP("1-Detraccion"&amp;Presupuestos[[#This Row],[ID DOCUMENTO]],BD_Pagos[],3,0),"")</f>
        <v/>
      </c>
      <c r="BJ888" s="3">
        <f>IFERROR(VLOOKUP("1-Detraccion"&amp;Presupuestos[[#This Row],[ID DOCUMENTO]],BD_Pagos[],4,0),"")</f>
        <v>0</v>
      </c>
      <c r="BK888" s="6">
        <f>IF(IFERROR(VLOOKUP("1-Detraccion"&amp;Presupuestos[[#This Row],[ID DOCUMENTO]],BD_Pagos[],5,0),0)&gt;Presupuestos[[#This Row],[TOTAL SOLES]],Presupuestos[[#This Row],[TOTAL SOLES]],IFERROR(VLOOKUP("1-Detraccion"&amp;Presupuestos[[#This Row],[ID DOCUMENTO]],BD_Pagos[],5,0),0))</f>
        <v>0</v>
      </c>
      <c r="BL888" s="6">
        <f>IF(IFERROR(VLOOKUP("1-Detraccion"&amp;Presupuestos[[#This Row],[ID DOCUMENTO]],BD_Pagos[],6,0),0)&gt;Presupuestos[[#This Row],[TOTAL SOLES]],Presupuestos[[#This Row],[TOTAL SOLES]],IFERROR(VLOOKUP("1-Detraccion"&amp;Presupuestos[[#This Row],[ID DOCUMENTO]],BD_Pagos[],6,0),0))</f>
        <v>0</v>
      </c>
      <c r="BM888" s="37"/>
      <c r="BN888" s="3"/>
      <c r="BO888" s="3"/>
      <c r="BP888" s="6"/>
      <c r="BQ88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5.13</v>
      </c>
      <c r="BR888" s="23" t="str">
        <f>IF(Presupuestos[[#This Row],[SALDO ME-MN]]&gt;0,"PENDIENTE","CANCELADO")</f>
        <v>PENDIENTE</v>
      </c>
      <c r="BS888" s="23" t="str">
        <f>IF(COUNTIFS($U$4:$U887,Presupuestos[[#This Row],[ID DOCUMENTO]])&gt;=1,IF(B887=Presupuestos[[#This Row],[ID]],"OK","DOC. DUPLICADO"),"OK")</f>
        <v>OK</v>
      </c>
    </row>
    <row r="889" spans="2:71" x14ac:dyDescent="0.25">
      <c r="B889" s="34">
        <f>IF(Presupuestos[[#This Row],[ID DOCUMENTO]]=U888,B888,IF(B888="ID",1,B888+1))</f>
        <v>828</v>
      </c>
      <c r="C889" s="2">
        <v>45869</v>
      </c>
      <c r="D889" s="2">
        <v>45869</v>
      </c>
      <c r="E889" s="3" t="s">
        <v>1880</v>
      </c>
      <c r="F889" s="25" t="s">
        <v>54</v>
      </c>
      <c r="G889" s="25" t="s">
        <v>330</v>
      </c>
      <c r="H889" s="25" t="s">
        <v>383</v>
      </c>
      <c r="I889" s="36" t="str">
        <f>IFERROR(VLOOKUP(Presupuestos[[#This Row],[AREA]]&amp;Presupuestos[[#This Row],[CONCEPTO]]&amp;Presupuestos[[#This Row],[DESCRIPCION]],Tabla28[[Columna1]:[CÓDIGO NUEVO]],2,0),"")</f>
        <v>P0601001</v>
      </c>
      <c r="J889" s="3" t="s">
        <v>666</v>
      </c>
      <c r="K889" s="3" t="s">
        <v>666</v>
      </c>
      <c r="L889" s="3" t="s">
        <v>666</v>
      </c>
      <c r="M889" s="31" t="s">
        <v>1946</v>
      </c>
      <c r="N889" s="3"/>
      <c r="O889" s="3" t="s">
        <v>315</v>
      </c>
      <c r="P889" s="3" t="s">
        <v>127</v>
      </c>
      <c r="Q889" s="3" t="str">
        <f>IFERROR(VLOOKUP(Presupuestos[[#This Row],[CLASIFICACIÓN (N)]],Tabla17[],2,0),"")</f>
        <v>Gastos operativos</v>
      </c>
      <c r="R889" s="3" t="str">
        <f>IFERROR(VLOOKUP(Presupuestos[[#This Row],[CLASIFICACIÓN (N)]],Tabla17[],3,0),"")</f>
        <v>Operativo</v>
      </c>
      <c r="S889" s="3" t="s">
        <v>16</v>
      </c>
      <c r="T889" s="3" t="str">
        <f>IFERROR(VLOOKUP(Presupuestos[[#This Row],[ALMACEN]],Tabla5[],2,0),"")</f>
        <v>Arequipa</v>
      </c>
      <c r="U889" s="19" t="str">
        <f>IFERROR(VLOOKUP(Presupuestos[[#This Row],[TIPO DE DOCUMENTO]],Tipo_Documento[],2,0)&amp;Presupuestos[[#This Row],[SERIE]]&amp;Presupuestos[[#This Row],[NUMERO]]&amp;Presupuestos[[#This Row],[RUC]],"")</f>
        <v>PLRPLR07844162989</v>
      </c>
      <c r="V889" s="3" t="s">
        <v>258</v>
      </c>
      <c r="W889" s="7">
        <v>45869</v>
      </c>
      <c r="X889" s="7">
        <v>45869</v>
      </c>
      <c r="Y889" s="3" t="s">
        <v>1917</v>
      </c>
      <c r="Z889" s="3">
        <v>8</v>
      </c>
      <c r="AA889" s="3">
        <f>IFERROR(VLOOKUP(Presupuestos[[#This Row],[RAZON SOCIAL]],CHOOSE({1,2},Clientes_Proveedores[Razon Social],Clientes_Proveedores[Ruc / Dni]),2,0),"-")</f>
        <v>44162989</v>
      </c>
      <c r="AB889" s="31" t="s">
        <v>1947</v>
      </c>
      <c r="AC889" s="3" t="s">
        <v>670</v>
      </c>
      <c r="AD889" s="5"/>
      <c r="AE889" s="6">
        <v>1449.55</v>
      </c>
      <c r="AF889" s="6">
        <f>Presupuestos[[#This Row],[BASE]]*Presupuestos[[#This Row],[% IGV]]</f>
        <v>0</v>
      </c>
      <c r="AG889" s="22">
        <f>ROUND(SUM(Presupuestos[[#This Row],[BASE]:[IGV]]),2)</f>
        <v>1449.55</v>
      </c>
      <c r="AH889" s="9" t="str">
        <f>IF(Presupuestos[[#This Row],[MONEDA]]="USD",VLOOKUP(Presupuestos[[#This Row],[FECHA DE EMISION]],Tipo_Cambio[],3,0),"")</f>
        <v/>
      </c>
      <c r="AI889" s="22">
        <f>IFERROR(ROUND(IF(Presupuestos[[#This Row],[MONEDA]]="PEN",Presupuestos[[#This Row],[TOTAL]],Presupuestos[[#This Row],[TOTAL]]*Presupuestos[[#This Row],[TIPO DE CAMBIO]]),2),"")</f>
        <v>1449.55</v>
      </c>
      <c r="AJ889" s="5"/>
      <c r="AK889" s="33" t="s">
        <v>671</v>
      </c>
      <c r="AL889" s="5" t="s">
        <v>680</v>
      </c>
      <c r="AM889" s="23" t="s">
        <v>671</v>
      </c>
      <c r="AN889" s="23" t="s">
        <v>671</v>
      </c>
      <c r="AO889" s="7">
        <f>IFERROR(VLOOKUP("1-"&amp;Presupuestos[[#This Row],[ID DOCUMENTO]],BD_Pagos[],7,0),"")</f>
        <v>45869</v>
      </c>
      <c r="AP889" s="16" t="str">
        <f>IFERROR(VLOOKUP("1-"&amp;Presupuestos[[#This Row],[ID DOCUMENTO]],BD_Pagos[],8,0),"")</f>
        <v>B-BCP - Soles</v>
      </c>
      <c r="AQ889" s="17">
        <f>IFERROR(VLOOKUP("1-"&amp;Presupuestos[[#This Row],[ID DOCUMENTO]],BD_Pagos[],9,0),"")</f>
        <v>7197909</v>
      </c>
      <c r="AR889" s="54"/>
      <c r="AS889" s="7">
        <f>IFERROR(VLOOKUP("2-"&amp;Presupuestos[[#This Row],[ID DOCUMENTO]],BD_Pagos[],7,0),"")</f>
        <v>0</v>
      </c>
      <c r="AT889" s="16" t="str">
        <f>IFERROR(VLOOKUP("2-"&amp;Presupuestos[[#This Row],[ID DOCUMENTO]],BD_Pagos[],8,0),"")</f>
        <v/>
      </c>
      <c r="AU889" s="17">
        <f>IFERROR(VLOOKUP("2-"&amp;Presupuestos[[#This Row],[ID DOCUMENTO]],BD_Pagos[],9,0),"")</f>
        <v>0</v>
      </c>
      <c r="AV889" s="20">
        <f>IF(IFERROR(VLOOKUP("2-"&amp;Presupuestos[[#This Row],[ID DOCUMENTO]],BD_Pagos[],10,0),0)&gt;Presupuestos[[#This Row],[TOTAL SOLES]],Presupuestos[[#This Row],[TOTAL SOLES]],IFERROR(VLOOKUP("2-"&amp;Presupuestos[[#This Row],[ID DOCUMENTO]],BD_Pagos[],10,0),0))</f>
        <v>0</v>
      </c>
      <c r="AW889" s="7"/>
      <c r="AX889" s="16"/>
      <c r="AY889" s="17"/>
      <c r="AZ889" s="20"/>
      <c r="BA889" s="7"/>
      <c r="BB889" s="16"/>
      <c r="BC889" s="17"/>
      <c r="BD889" s="20"/>
      <c r="BE889" s="7">
        <f>IFERROR(VLOOKUP("5-"&amp;Presupuestos[[#This Row],[ID DOCUMENTO]],BD_Pagos[],7,0),"")</f>
        <v>0</v>
      </c>
      <c r="BF889" s="17">
        <f>IFERROR(VLOOKUP("5-"&amp;Presupuestos[[#This Row],[ID DOCUMENTO]],BD_Pagos[],9,0),"")</f>
        <v>0</v>
      </c>
      <c r="BG889" s="20">
        <f>IF(IFERROR(VLOOKUP("5-"&amp;Presupuestos[[#This Row],[ID DOCUMENTO]],BD_Pagos[],10,0),0)&gt;Presupuestos[[#This Row],[TOTAL SOLES]],Presupuestos[[#This Row],[TOTAL SOLES]],IFERROR(VLOOKUP("5-"&amp;Presupuestos[[#This Row],[ID DOCUMENTO]],BD_Pagos[],10,0),0))</f>
        <v>0</v>
      </c>
      <c r="BH889" s="7">
        <f>IFERROR(VLOOKUP("1-Detraccion"&amp;Presupuestos[[#This Row],[ID DOCUMENTO]],BD_Pagos[],2,0),"")</f>
        <v>0</v>
      </c>
      <c r="BI889" s="3" t="str">
        <f>IFERROR(VLOOKUP("1-Detraccion"&amp;Presupuestos[[#This Row],[ID DOCUMENTO]],BD_Pagos[],3,0),"")</f>
        <v/>
      </c>
      <c r="BJ889" s="3">
        <f>IFERROR(VLOOKUP("1-Detraccion"&amp;Presupuestos[[#This Row],[ID DOCUMENTO]],BD_Pagos[],4,0),"")</f>
        <v>0</v>
      </c>
      <c r="BK889" s="6">
        <f>IF(IFERROR(VLOOKUP("1-Detraccion"&amp;Presupuestos[[#This Row],[ID DOCUMENTO]],BD_Pagos[],5,0),0)&gt;Presupuestos[[#This Row],[TOTAL SOLES]],Presupuestos[[#This Row],[TOTAL SOLES]],IFERROR(VLOOKUP("1-Detraccion"&amp;Presupuestos[[#This Row],[ID DOCUMENTO]],BD_Pagos[],5,0),0))</f>
        <v>0</v>
      </c>
      <c r="BL889" s="6">
        <f>IF(IFERROR(VLOOKUP("1-Detraccion"&amp;Presupuestos[[#This Row],[ID DOCUMENTO]],BD_Pagos[],6,0),0)&gt;Presupuestos[[#This Row],[TOTAL SOLES]],Presupuestos[[#This Row],[TOTAL SOLES]],IFERROR(VLOOKUP("1-Detraccion"&amp;Presupuestos[[#This Row],[ID DOCUMENTO]],BD_Pagos[],6,0),0))</f>
        <v>0</v>
      </c>
      <c r="BM889" s="37"/>
      <c r="BN889" s="3"/>
      <c r="BO889" s="3"/>
      <c r="BP889" s="6"/>
      <c r="BQ88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1449.55</v>
      </c>
      <c r="BR889" s="23" t="str">
        <f>IF(Presupuestos[[#This Row],[SALDO ME-MN]]&gt;0,"PENDIENTE","CANCELADO")</f>
        <v>PENDIENTE</v>
      </c>
      <c r="BS889" s="23" t="str">
        <f>IF(COUNTIFS($U$4:$U888,Presupuestos[[#This Row],[ID DOCUMENTO]])&gt;=1,IF(B888=Presupuestos[[#This Row],[ID]],"OK","DOC. DUPLICADO"),"OK")</f>
        <v>OK</v>
      </c>
    </row>
    <row r="890" spans="2:71" x14ac:dyDescent="0.25">
      <c r="B890" s="34">
        <f>IF(Presupuestos[[#This Row],[ID DOCUMENTO]]=U889,B889,IF(B889="ID",1,B889+1))</f>
        <v>828</v>
      </c>
      <c r="C890" s="2">
        <v>45869</v>
      </c>
      <c r="D890" s="2">
        <v>45869</v>
      </c>
      <c r="E890" s="3" t="s">
        <v>1880</v>
      </c>
      <c r="F890" s="25" t="s">
        <v>54</v>
      </c>
      <c r="G890" s="25" t="s">
        <v>330</v>
      </c>
      <c r="H890" s="25" t="s">
        <v>388</v>
      </c>
      <c r="I890" s="36" t="str">
        <f>IFERROR(VLOOKUP(Presupuestos[[#This Row],[AREA]]&amp;Presupuestos[[#This Row],[CONCEPTO]]&amp;Presupuestos[[#This Row],[DESCRIPCION]],Tabla28[[Columna1]:[CÓDIGO NUEVO]],2,0),"")</f>
        <v>P0601002</v>
      </c>
      <c r="J890" s="3" t="s">
        <v>666</v>
      </c>
      <c r="K890" s="3" t="s">
        <v>666</v>
      </c>
      <c r="L890" s="3" t="s">
        <v>666</v>
      </c>
      <c r="M890" s="31" t="s">
        <v>1948</v>
      </c>
      <c r="N890" s="3"/>
      <c r="O890" s="3" t="s">
        <v>315</v>
      </c>
      <c r="P890" s="3" t="s">
        <v>127</v>
      </c>
      <c r="Q890" s="3" t="str">
        <f>IFERROR(VLOOKUP(Presupuestos[[#This Row],[CLASIFICACIÓN (N)]],Tabla17[],2,0),"")</f>
        <v>Gastos operativos</v>
      </c>
      <c r="R890" s="3" t="str">
        <f>IFERROR(VLOOKUP(Presupuestos[[#This Row],[CLASIFICACIÓN (N)]],Tabla17[],3,0),"")</f>
        <v>Operativo</v>
      </c>
      <c r="S890" s="3" t="s">
        <v>16</v>
      </c>
      <c r="T890" s="3" t="str">
        <f>IFERROR(VLOOKUP(Presupuestos[[#This Row],[ALMACEN]],Tabla5[],2,0),"")</f>
        <v>Arequipa</v>
      </c>
      <c r="U890" s="19" t="str">
        <f>IFERROR(VLOOKUP(Presupuestos[[#This Row],[TIPO DE DOCUMENTO]],Tipo_Documento[],2,0)&amp;Presupuestos[[#This Row],[SERIE]]&amp;Presupuestos[[#This Row],[NUMERO]]&amp;Presupuestos[[#This Row],[RUC]],"")</f>
        <v>PLRPLR07844162989</v>
      </c>
      <c r="V890" s="3" t="s">
        <v>258</v>
      </c>
      <c r="W890" s="7">
        <v>45869</v>
      </c>
      <c r="X890" s="7">
        <v>45869</v>
      </c>
      <c r="Y890" s="3" t="s">
        <v>1917</v>
      </c>
      <c r="Z890" s="3">
        <v>8</v>
      </c>
      <c r="AA890" s="3">
        <f>IFERROR(VLOOKUP(Presupuestos[[#This Row],[RAZON SOCIAL]],CHOOSE({1,2},Clientes_Proveedores[Razon Social],Clientes_Proveedores[Ruc / Dni]),2,0),"-")</f>
        <v>44162989</v>
      </c>
      <c r="AB890" s="31" t="s">
        <v>1947</v>
      </c>
      <c r="AC890" s="3" t="s">
        <v>670</v>
      </c>
      <c r="AD890" s="5"/>
      <c r="AE890" s="6">
        <v>113</v>
      </c>
      <c r="AF890" s="6">
        <f>Presupuestos[[#This Row],[BASE]]*Presupuestos[[#This Row],[% IGV]]</f>
        <v>0</v>
      </c>
      <c r="AG890" s="22">
        <f>ROUND(SUM(Presupuestos[[#This Row],[BASE]:[IGV]]),2)</f>
        <v>113</v>
      </c>
      <c r="AH890" s="9" t="str">
        <f>IF(Presupuestos[[#This Row],[MONEDA]]="USD",VLOOKUP(Presupuestos[[#This Row],[FECHA DE EMISION]],Tipo_Cambio[],3,0),"")</f>
        <v/>
      </c>
      <c r="AI890" s="22">
        <f>IFERROR(ROUND(IF(Presupuestos[[#This Row],[MONEDA]]="PEN",Presupuestos[[#This Row],[TOTAL]],Presupuestos[[#This Row],[TOTAL]]*Presupuestos[[#This Row],[TIPO DE CAMBIO]]),2),"")</f>
        <v>113</v>
      </c>
      <c r="AJ890" s="5"/>
      <c r="AK890" s="33" t="s">
        <v>671</v>
      </c>
      <c r="AL890" s="5" t="s">
        <v>680</v>
      </c>
      <c r="AM890" s="23" t="s">
        <v>671</v>
      </c>
      <c r="AN890" s="23" t="s">
        <v>671</v>
      </c>
      <c r="AO890" s="7">
        <f>IFERROR(VLOOKUP("1-"&amp;Presupuestos[[#This Row],[ID DOCUMENTO]],BD_Pagos[],7,0),"")</f>
        <v>45869</v>
      </c>
      <c r="AP890" s="16" t="str">
        <f>IFERROR(VLOOKUP("1-"&amp;Presupuestos[[#This Row],[ID DOCUMENTO]],BD_Pagos[],8,0),"")</f>
        <v>B-BCP - Soles</v>
      </c>
      <c r="AQ890" s="17">
        <f>IFERROR(VLOOKUP("1-"&amp;Presupuestos[[#This Row],[ID DOCUMENTO]],BD_Pagos[],9,0),"")</f>
        <v>7197909</v>
      </c>
      <c r="AR890" s="54"/>
      <c r="AS890" s="7">
        <f>IFERROR(VLOOKUP("2-"&amp;Presupuestos[[#This Row],[ID DOCUMENTO]],BD_Pagos[],7,0),"")</f>
        <v>0</v>
      </c>
      <c r="AT890" s="16" t="str">
        <f>IFERROR(VLOOKUP("2-"&amp;Presupuestos[[#This Row],[ID DOCUMENTO]],BD_Pagos[],8,0),"")</f>
        <v/>
      </c>
      <c r="AU890" s="17">
        <f>IFERROR(VLOOKUP("2-"&amp;Presupuestos[[#This Row],[ID DOCUMENTO]],BD_Pagos[],9,0),"")</f>
        <v>0</v>
      </c>
      <c r="AV890" s="20">
        <f>IF(IFERROR(VLOOKUP("2-"&amp;Presupuestos[[#This Row],[ID DOCUMENTO]],BD_Pagos[],10,0),0)&gt;Presupuestos[[#This Row],[TOTAL SOLES]],Presupuestos[[#This Row],[TOTAL SOLES]],IFERROR(VLOOKUP("2-"&amp;Presupuestos[[#This Row],[ID DOCUMENTO]],BD_Pagos[],10,0),0))</f>
        <v>0</v>
      </c>
      <c r="AW890" s="7"/>
      <c r="AX890" s="16"/>
      <c r="AY890" s="17"/>
      <c r="AZ890" s="20"/>
      <c r="BA890" s="7"/>
      <c r="BB890" s="16"/>
      <c r="BC890" s="17"/>
      <c r="BD890" s="20"/>
      <c r="BE890" s="7">
        <f>IFERROR(VLOOKUP("5-"&amp;Presupuestos[[#This Row],[ID DOCUMENTO]],BD_Pagos[],7,0),"")</f>
        <v>0</v>
      </c>
      <c r="BF890" s="17">
        <f>IFERROR(VLOOKUP("5-"&amp;Presupuestos[[#This Row],[ID DOCUMENTO]],BD_Pagos[],9,0),"")</f>
        <v>0</v>
      </c>
      <c r="BG890" s="20">
        <f>IF(IFERROR(VLOOKUP("5-"&amp;Presupuestos[[#This Row],[ID DOCUMENTO]],BD_Pagos[],10,0),0)&gt;Presupuestos[[#This Row],[TOTAL SOLES]],Presupuestos[[#This Row],[TOTAL SOLES]],IFERROR(VLOOKUP("5-"&amp;Presupuestos[[#This Row],[ID DOCUMENTO]],BD_Pagos[],10,0),0))</f>
        <v>0</v>
      </c>
      <c r="BH890" s="7">
        <f>IFERROR(VLOOKUP("1-Detraccion"&amp;Presupuestos[[#This Row],[ID DOCUMENTO]],BD_Pagos[],2,0),"")</f>
        <v>0</v>
      </c>
      <c r="BI890" s="3" t="str">
        <f>IFERROR(VLOOKUP("1-Detraccion"&amp;Presupuestos[[#This Row],[ID DOCUMENTO]],BD_Pagos[],3,0),"")</f>
        <v/>
      </c>
      <c r="BJ890" s="3">
        <f>IFERROR(VLOOKUP("1-Detraccion"&amp;Presupuestos[[#This Row],[ID DOCUMENTO]],BD_Pagos[],4,0),"")</f>
        <v>0</v>
      </c>
      <c r="BK890" s="6">
        <f>IF(IFERROR(VLOOKUP("1-Detraccion"&amp;Presupuestos[[#This Row],[ID DOCUMENTO]],BD_Pagos[],5,0),0)&gt;Presupuestos[[#This Row],[TOTAL SOLES]],Presupuestos[[#This Row],[TOTAL SOLES]],IFERROR(VLOOKUP("1-Detraccion"&amp;Presupuestos[[#This Row],[ID DOCUMENTO]],BD_Pagos[],5,0),0))</f>
        <v>0</v>
      </c>
      <c r="BL890" s="6">
        <f>IF(IFERROR(VLOOKUP("1-Detraccion"&amp;Presupuestos[[#This Row],[ID DOCUMENTO]],BD_Pagos[],6,0),0)&gt;Presupuestos[[#This Row],[TOTAL SOLES]],Presupuestos[[#This Row],[TOTAL SOLES]],IFERROR(VLOOKUP("1-Detraccion"&amp;Presupuestos[[#This Row],[ID DOCUMENTO]],BD_Pagos[],6,0),0))</f>
        <v>0</v>
      </c>
      <c r="BM890" s="37"/>
      <c r="BN890" s="3"/>
      <c r="BO890" s="3"/>
      <c r="BP890" s="6"/>
      <c r="BQ89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113</v>
      </c>
      <c r="BR890" s="23" t="str">
        <f>IF(Presupuestos[[#This Row],[SALDO ME-MN]]&gt;0,"PENDIENTE","CANCELADO")</f>
        <v>PENDIENTE</v>
      </c>
      <c r="BS890" s="23" t="str">
        <f>IF(COUNTIFS($U$4:$U889,Presupuestos[[#This Row],[ID DOCUMENTO]])&gt;=1,IF(B889=Presupuestos[[#This Row],[ID]],"OK","DOC. DUPLICADO"),"OK")</f>
        <v>OK</v>
      </c>
    </row>
    <row r="891" spans="2:71" x14ac:dyDescent="0.25">
      <c r="B891" s="34">
        <f>IF(Presupuestos[[#This Row],[ID DOCUMENTO]]=U890,B890,IF(B890="ID",1,B890+1))</f>
        <v>829</v>
      </c>
      <c r="C891" s="2">
        <v>45869</v>
      </c>
      <c r="D891" s="2">
        <v>45869</v>
      </c>
      <c r="E891" s="3" t="s">
        <v>1880</v>
      </c>
      <c r="F891" s="25" t="s">
        <v>54</v>
      </c>
      <c r="G891" s="25" t="s">
        <v>330</v>
      </c>
      <c r="H891" s="25" t="s">
        <v>383</v>
      </c>
      <c r="I891" s="36" t="str">
        <f>IFERROR(VLOOKUP(Presupuestos[[#This Row],[AREA]]&amp;Presupuestos[[#This Row],[CONCEPTO]]&amp;Presupuestos[[#This Row],[DESCRIPCION]],Tabla28[[Columna1]:[CÓDIGO NUEVO]],2,0),"")</f>
        <v>P0601001</v>
      </c>
      <c r="J891" s="3" t="s">
        <v>666</v>
      </c>
      <c r="K891" s="3" t="s">
        <v>666</v>
      </c>
      <c r="L891" s="3" t="s">
        <v>666</v>
      </c>
      <c r="M891" s="31" t="s">
        <v>1949</v>
      </c>
      <c r="N891" s="3"/>
      <c r="O891" s="3" t="s">
        <v>315</v>
      </c>
      <c r="P891" s="3" t="s">
        <v>127</v>
      </c>
      <c r="Q891" s="3" t="str">
        <f>IFERROR(VLOOKUP(Presupuestos[[#This Row],[CLASIFICACIÓN (N)]],Tabla17[],2,0),"")</f>
        <v>Gastos operativos</v>
      </c>
      <c r="R891" s="3" t="str">
        <f>IFERROR(VLOOKUP(Presupuestos[[#This Row],[CLASIFICACIÓN (N)]],Tabla17[],3,0),"")</f>
        <v>Operativo</v>
      </c>
      <c r="S891" s="3" t="s">
        <v>16</v>
      </c>
      <c r="T891" s="3" t="str">
        <f>IFERROR(VLOOKUP(Presupuestos[[#This Row],[ALMACEN]],Tabla5[],2,0),"")</f>
        <v>Arequipa</v>
      </c>
      <c r="U891" s="19" t="str">
        <f>IFERROR(VLOOKUP(Presupuestos[[#This Row],[TIPO DE DOCUMENTO]],Tipo_Documento[],2,0)&amp;Presupuestos[[#This Row],[SERIE]]&amp;Presupuestos[[#This Row],[NUMERO]]&amp;Presupuestos[[#This Row],[RUC]],"")</f>
        <v>PLRPLR07945286301</v>
      </c>
      <c r="V891" s="3" t="s">
        <v>258</v>
      </c>
      <c r="W891" s="7">
        <v>45869</v>
      </c>
      <c r="X891" s="7">
        <v>45869</v>
      </c>
      <c r="Y891" s="3" t="s">
        <v>1917</v>
      </c>
      <c r="Z891" s="3">
        <v>9</v>
      </c>
      <c r="AA891" s="3">
        <f>IFERROR(VLOOKUP(Presupuestos[[#This Row],[RAZON SOCIAL]],CHOOSE({1,2},Clientes_Proveedores[Razon Social],Clientes_Proveedores[Ruc / Dni]),2,0),"-")</f>
        <v>45286301</v>
      </c>
      <c r="AB891" s="31" t="s">
        <v>1950</v>
      </c>
      <c r="AC891" s="3" t="s">
        <v>670</v>
      </c>
      <c r="AD891" s="5"/>
      <c r="AE891" s="6">
        <v>3354.4</v>
      </c>
      <c r="AF891" s="6">
        <f>Presupuestos[[#This Row],[BASE]]*Presupuestos[[#This Row],[% IGV]]</f>
        <v>0</v>
      </c>
      <c r="AG891" s="22">
        <f>ROUND(SUM(Presupuestos[[#This Row],[BASE]:[IGV]]),2)</f>
        <v>3354.4</v>
      </c>
      <c r="AH891" s="9" t="str">
        <f>IF(Presupuestos[[#This Row],[MONEDA]]="USD",VLOOKUP(Presupuestos[[#This Row],[FECHA DE EMISION]],Tipo_Cambio[],3,0),"")</f>
        <v/>
      </c>
      <c r="AI891" s="22">
        <f>IFERROR(ROUND(IF(Presupuestos[[#This Row],[MONEDA]]="PEN",Presupuestos[[#This Row],[TOTAL]],Presupuestos[[#This Row],[TOTAL]]*Presupuestos[[#This Row],[TIPO DE CAMBIO]]),2),"")</f>
        <v>3354.4</v>
      </c>
      <c r="AJ891" s="5"/>
      <c r="AK891" s="33" t="s">
        <v>671</v>
      </c>
      <c r="AL891" s="5" t="s">
        <v>680</v>
      </c>
      <c r="AM891" s="23" t="s">
        <v>671</v>
      </c>
      <c r="AN891" s="23" t="s">
        <v>671</v>
      </c>
      <c r="AO891" s="7">
        <f>IFERROR(VLOOKUP("1-"&amp;Presupuestos[[#This Row],[ID DOCUMENTO]],BD_Pagos[],7,0),"")</f>
        <v>45869</v>
      </c>
      <c r="AP891" s="16" t="str">
        <f>IFERROR(VLOOKUP("1-"&amp;Presupuestos[[#This Row],[ID DOCUMENTO]],BD_Pagos[],8,0),"")</f>
        <v>B-BCP - Soles</v>
      </c>
      <c r="AQ891" s="17">
        <f>IFERROR(VLOOKUP("1-"&amp;Presupuestos[[#This Row],[ID DOCUMENTO]],BD_Pagos[],9,0),"")</f>
        <v>7197909</v>
      </c>
      <c r="AR891" s="54"/>
      <c r="AS891" s="7">
        <f>IFERROR(VLOOKUP("2-"&amp;Presupuestos[[#This Row],[ID DOCUMENTO]],BD_Pagos[],7,0),"")</f>
        <v>0</v>
      </c>
      <c r="AT891" s="16" t="str">
        <f>IFERROR(VLOOKUP("2-"&amp;Presupuestos[[#This Row],[ID DOCUMENTO]],BD_Pagos[],8,0),"")</f>
        <v/>
      </c>
      <c r="AU891" s="17">
        <f>IFERROR(VLOOKUP("2-"&amp;Presupuestos[[#This Row],[ID DOCUMENTO]],BD_Pagos[],9,0),"")</f>
        <v>0</v>
      </c>
      <c r="AV891" s="20">
        <f>IF(IFERROR(VLOOKUP("2-"&amp;Presupuestos[[#This Row],[ID DOCUMENTO]],BD_Pagos[],10,0),0)&gt;Presupuestos[[#This Row],[TOTAL SOLES]],Presupuestos[[#This Row],[TOTAL SOLES]],IFERROR(VLOOKUP("2-"&amp;Presupuestos[[#This Row],[ID DOCUMENTO]],BD_Pagos[],10,0),0))</f>
        <v>0</v>
      </c>
      <c r="AW891" s="7"/>
      <c r="AX891" s="16"/>
      <c r="AY891" s="17"/>
      <c r="AZ891" s="20"/>
      <c r="BA891" s="7"/>
      <c r="BB891" s="16"/>
      <c r="BC891" s="17"/>
      <c r="BD891" s="20"/>
      <c r="BE891" s="7">
        <f>IFERROR(VLOOKUP("5-"&amp;Presupuestos[[#This Row],[ID DOCUMENTO]],BD_Pagos[],7,0),"")</f>
        <v>45869</v>
      </c>
      <c r="BF891" s="17" t="str">
        <f>IFERROR(VLOOKUP("5-"&amp;Presupuestos[[#This Row],[ID DOCUMENTO]],BD_Pagos[],9,0),"")</f>
        <v>Redondeo</v>
      </c>
      <c r="BG891" s="20">
        <f>IF(IFERROR(VLOOKUP("5-"&amp;Presupuestos[[#This Row],[ID DOCUMENTO]],BD_Pagos[],10,0),0)&gt;Presupuestos[[#This Row],[TOTAL SOLES]],Presupuestos[[#This Row],[TOTAL SOLES]],IFERROR(VLOOKUP("5-"&amp;Presupuestos[[#This Row],[ID DOCUMENTO]],BD_Pagos[],10,0),0))</f>
        <v>-0.01</v>
      </c>
      <c r="BH891" s="7">
        <f>IFERROR(VLOOKUP("1-Detraccion"&amp;Presupuestos[[#This Row],[ID DOCUMENTO]],BD_Pagos[],2,0),"")</f>
        <v>0</v>
      </c>
      <c r="BI891" s="3" t="str">
        <f>IFERROR(VLOOKUP("1-Detraccion"&amp;Presupuestos[[#This Row],[ID DOCUMENTO]],BD_Pagos[],3,0),"")</f>
        <v/>
      </c>
      <c r="BJ891" s="3">
        <f>IFERROR(VLOOKUP("1-Detraccion"&amp;Presupuestos[[#This Row],[ID DOCUMENTO]],BD_Pagos[],4,0),"")</f>
        <v>0</v>
      </c>
      <c r="BK891" s="6">
        <f>IF(IFERROR(VLOOKUP("1-Detraccion"&amp;Presupuestos[[#This Row],[ID DOCUMENTO]],BD_Pagos[],5,0),0)&gt;Presupuestos[[#This Row],[TOTAL SOLES]],Presupuestos[[#This Row],[TOTAL SOLES]],IFERROR(VLOOKUP("1-Detraccion"&amp;Presupuestos[[#This Row],[ID DOCUMENTO]],BD_Pagos[],5,0),0))</f>
        <v>0</v>
      </c>
      <c r="BL891" s="6">
        <f>IF(IFERROR(VLOOKUP("1-Detraccion"&amp;Presupuestos[[#This Row],[ID DOCUMENTO]],BD_Pagos[],6,0),0)&gt;Presupuestos[[#This Row],[TOTAL SOLES]],Presupuestos[[#This Row],[TOTAL SOLES]],IFERROR(VLOOKUP("1-Detraccion"&amp;Presupuestos[[#This Row],[ID DOCUMENTO]],BD_Pagos[],6,0),0))</f>
        <v>0</v>
      </c>
      <c r="BM891" s="37"/>
      <c r="BN891" s="3"/>
      <c r="BO891" s="3"/>
      <c r="BP891" s="6"/>
      <c r="BQ89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3354.41</v>
      </c>
      <c r="BR891" s="23" t="str">
        <f>IF(Presupuestos[[#This Row],[SALDO ME-MN]]&gt;0,"PENDIENTE","CANCELADO")</f>
        <v>PENDIENTE</v>
      </c>
      <c r="BS891" s="23" t="str">
        <f>IF(COUNTIFS($U$4:$U890,Presupuestos[[#This Row],[ID DOCUMENTO]])&gt;=1,IF(B890=Presupuestos[[#This Row],[ID]],"OK","DOC. DUPLICADO"),"OK")</f>
        <v>OK</v>
      </c>
    </row>
    <row r="892" spans="2:71" x14ac:dyDescent="0.25">
      <c r="B892" s="34">
        <f>IF(Presupuestos[[#This Row],[ID DOCUMENTO]]=U891,B891,IF(B891="ID",1,B891+1))</f>
        <v>829</v>
      </c>
      <c r="C892" s="2">
        <v>45869</v>
      </c>
      <c r="D892" s="2">
        <v>45869</v>
      </c>
      <c r="E892" s="3" t="s">
        <v>1880</v>
      </c>
      <c r="F892" s="25" t="s">
        <v>54</v>
      </c>
      <c r="G892" s="25" t="s">
        <v>330</v>
      </c>
      <c r="H892" s="25" t="s">
        <v>388</v>
      </c>
      <c r="I892" s="36" t="str">
        <f>IFERROR(VLOOKUP(Presupuestos[[#This Row],[AREA]]&amp;Presupuestos[[#This Row],[CONCEPTO]]&amp;Presupuestos[[#This Row],[DESCRIPCION]],Tabla28[[Columna1]:[CÓDIGO NUEVO]],2,0),"")</f>
        <v>P0601002</v>
      </c>
      <c r="J892" s="3" t="s">
        <v>666</v>
      </c>
      <c r="K892" s="3" t="s">
        <v>666</v>
      </c>
      <c r="L892" s="3" t="s">
        <v>666</v>
      </c>
      <c r="M892" s="31" t="s">
        <v>1951</v>
      </c>
      <c r="N892" s="3"/>
      <c r="O892" s="3" t="s">
        <v>315</v>
      </c>
      <c r="P892" s="3" t="s">
        <v>127</v>
      </c>
      <c r="Q892" s="3" t="str">
        <f>IFERROR(VLOOKUP(Presupuestos[[#This Row],[CLASIFICACIÓN (N)]],Tabla17[],2,0),"")</f>
        <v>Gastos operativos</v>
      </c>
      <c r="R892" s="3" t="str">
        <f>IFERROR(VLOOKUP(Presupuestos[[#This Row],[CLASIFICACIÓN (N)]],Tabla17[],3,0),"")</f>
        <v>Operativo</v>
      </c>
      <c r="S892" s="3" t="s">
        <v>16</v>
      </c>
      <c r="T892" s="3" t="str">
        <f>IFERROR(VLOOKUP(Presupuestos[[#This Row],[ALMACEN]],Tabla5[],2,0),"")</f>
        <v>Arequipa</v>
      </c>
      <c r="U892" s="19" t="str">
        <f>IFERROR(VLOOKUP(Presupuestos[[#This Row],[TIPO DE DOCUMENTO]],Tipo_Documento[],2,0)&amp;Presupuestos[[#This Row],[SERIE]]&amp;Presupuestos[[#This Row],[NUMERO]]&amp;Presupuestos[[#This Row],[RUC]],"")</f>
        <v>PLRPLR07945286301</v>
      </c>
      <c r="V892" s="3" t="s">
        <v>258</v>
      </c>
      <c r="W892" s="7">
        <v>45869</v>
      </c>
      <c r="X892" s="7">
        <v>45869</v>
      </c>
      <c r="Y892" s="3" t="s">
        <v>1917</v>
      </c>
      <c r="Z892" s="3">
        <v>9</v>
      </c>
      <c r="AA892" s="3">
        <f>IFERROR(VLOOKUP(Presupuestos[[#This Row],[RAZON SOCIAL]],CHOOSE({1,2},Clientes_Proveedores[Razon Social],Clientes_Proveedores[Ruc / Dni]),2,0),"-")</f>
        <v>45286301</v>
      </c>
      <c r="AB892" s="31" t="s">
        <v>1950</v>
      </c>
      <c r="AC892" s="3" t="s">
        <v>670</v>
      </c>
      <c r="AD892" s="5"/>
      <c r="AE892" s="6">
        <v>113</v>
      </c>
      <c r="AF892" s="6">
        <f>Presupuestos[[#This Row],[BASE]]*Presupuestos[[#This Row],[% IGV]]</f>
        <v>0</v>
      </c>
      <c r="AG892" s="22">
        <f>ROUND(SUM(Presupuestos[[#This Row],[BASE]:[IGV]]),2)</f>
        <v>113</v>
      </c>
      <c r="AH892" s="9" t="str">
        <f>IF(Presupuestos[[#This Row],[MONEDA]]="USD",VLOOKUP(Presupuestos[[#This Row],[FECHA DE EMISION]],Tipo_Cambio[],3,0),"")</f>
        <v/>
      </c>
      <c r="AI892" s="22">
        <f>IFERROR(ROUND(IF(Presupuestos[[#This Row],[MONEDA]]="PEN",Presupuestos[[#This Row],[TOTAL]],Presupuestos[[#This Row],[TOTAL]]*Presupuestos[[#This Row],[TIPO DE CAMBIO]]),2),"")</f>
        <v>113</v>
      </c>
      <c r="AJ892" s="5"/>
      <c r="AK892" s="33" t="s">
        <v>671</v>
      </c>
      <c r="AL892" s="5" t="s">
        <v>680</v>
      </c>
      <c r="AM892" s="23" t="s">
        <v>671</v>
      </c>
      <c r="AN892" s="23" t="s">
        <v>671</v>
      </c>
      <c r="AO892" s="7">
        <f>IFERROR(VLOOKUP("1-"&amp;Presupuestos[[#This Row],[ID DOCUMENTO]],BD_Pagos[],7,0),"")</f>
        <v>45869</v>
      </c>
      <c r="AP892" s="16" t="str">
        <f>IFERROR(VLOOKUP("1-"&amp;Presupuestos[[#This Row],[ID DOCUMENTO]],BD_Pagos[],8,0),"")</f>
        <v>B-BCP - Soles</v>
      </c>
      <c r="AQ892" s="17">
        <f>IFERROR(VLOOKUP("1-"&amp;Presupuestos[[#This Row],[ID DOCUMENTO]],BD_Pagos[],9,0),"")</f>
        <v>7197909</v>
      </c>
      <c r="AR892" s="54"/>
      <c r="AS892" s="7">
        <f>IFERROR(VLOOKUP("2-"&amp;Presupuestos[[#This Row],[ID DOCUMENTO]],BD_Pagos[],7,0),"")</f>
        <v>0</v>
      </c>
      <c r="AT892" s="16" t="str">
        <f>IFERROR(VLOOKUP("2-"&amp;Presupuestos[[#This Row],[ID DOCUMENTO]],BD_Pagos[],8,0),"")</f>
        <v/>
      </c>
      <c r="AU892" s="17">
        <f>IFERROR(VLOOKUP("2-"&amp;Presupuestos[[#This Row],[ID DOCUMENTO]],BD_Pagos[],9,0),"")</f>
        <v>0</v>
      </c>
      <c r="AV892" s="20">
        <f>IF(IFERROR(VLOOKUP("2-"&amp;Presupuestos[[#This Row],[ID DOCUMENTO]],BD_Pagos[],10,0),0)&gt;Presupuestos[[#This Row],[TOTAL SOLES]],Presupuestos[[#This Row],[TOTAL SOLES]],IFERROR(VLOOKUP("2-"&amp;Presupuestos[[#This Row],[ID DOCUMENTO]],BD_Pagos[],10,0),0))</f>
        <v>0</v>
      </c>
      <c r="AW892" s="7"/>
      <c r="AX892" s="16"/>
      <c r="AY892" s="17"/>
      <c r="AZ892" s="20"/>
      <c r="BA892" s="7"/>
      <c r="BB892" s="16"/>
      <c r="BC892" s="17"/>
      <c r="BD892" s="20"/>
      <c r="BE892" s="7">
        <f>IFERROR(VLOOKUP("5-"&amp;Presupuestos[[#This Row],[ID DOCUMENTO]],BD_Pagos[],7,0),"")</f>
        <v>45869</v>
      </c>
      <c r="BF892" s="17" t="str">
        <f>IFERROR(VLOOKUP("5-"&amp;Presupuestos[[#This Row],[ID DOCUMENTO]],BD_Pagos[],9,0),"")</f>
        <v>Redondeo</v>
      </c>
      <c r="BG892" s="20">
        <f>IF(IFERROR(VLOOKUP("5-"&amp;Presupuestos[[#This Row],[ID DOCUMENTO]],BD_Pagos[],10,0),0)&gt;Presupuestos[[#This Row],[TOTAL SOLES]],Presupuestos[[#This Row],[TOTAL SOLES]],IFERROR(VLOOKUP("5-"&amp;Presupuestos[[#This Row],[ID DOCUMENTO]],BD_Pagos[],10,0),0))</f>
        <v>-0.01</v>
      </c>
      <c r="BH892" s="7">
        <f>IFERROR(VLOOKUP("1-Detraccion"&amp;Presupuestos[[#This Row],[ID DOCUMENTO]],BD_Pagos[],2,0),"")</f>
        <v>0</v>
      </c>
      <c r="BI892" s="3" t="str">
        <f>IFERROR(VLOOKUP("1-Detraccion"&amp;Presupuestos[[#This Row],[ID DOCUMENTO]],BD_Pagos[],3,0),"")</f>
        <v/>
      </c>
      <c r="BJ892" s="3">
        <f>IFERROR(VLOOKUP("1-Detraccion"&amp;Presupuestos[[#This Row],[ID DOCUMENTO]],BD_Pagos[],4,0),"")</f>
        <v>0</v>
      </c>
      <c r="BK892" s="6">
        <f>IF(IFERROR(VLOOKUP("1-Detraccion"&amp;Presupuestos[[#This Row],[ID DOCUMENTO]],BD_Pagos[],5,0),0)&gt;Presupuestos[[#This Row],[TOTAL SOLES]],Presupuestos[[#This Row],[TOTAL SOLES]],IFERROR(VLOOKUP("1-Detraccion"&amp;Presupuestos[[#This Row],[ID DOCUMENTO]],BD_Pagos[],5,0),0))</f>
        <v>0</v>
      </c>
      <c r="BL892" s="6">
        <f>IF(IFERROR(VLOOKUP("1-Detraccion"&amp;Presupuestos[[#This Row],[ID DOCUMENTO]],BD_Pagos[],6,0),0)&gt;Presupuestos[[#This Row],[TOTAL SOLES]],Presupuestos[[#This Row],[TOTAL SOLES]],IFERROR(VLOOKUP("1-Detraccion"&amp;Presupuestos[[#This Row],[ID DOCUMENTO]],BD_Pagos[],6,0),0))</f>
        <v>0</v>
      </c>
      <c r="BM892" s="37"/>
      <c r="BN892" s="3"/>
      <c r="BO892" s="3"/>
      <c r="BP892" s="6"/>
      <c r="BQ89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113.01</v>
      </c>
      <c r="BR892" s="23" t="str">
        <f>IF(Presupuestos[[#This Row],[SALDO ME-MN]]&gt;0,"PENDIENTE","CANCELADO")</f>
        <v>PENDIENTE</v>
      </c>
      <c r="BS892" s="23" t="str">
        <f>IF(COUNTIFS($U$4:$U891,Presupuestos[[#This Row],[ID DOCUMENTO]])&gt;=1,IF(B891=Presupuestos[[#This Row],[ID]],"OK","DOC. DUPLICADO"),"OK")</f>
        <v>OK</v>
      </c>
    </row>
    <row r="893" spans="2:71" x14ac:dyDescent="0.25">
      <c r="B893" s="34">
        <f>IF(Presupuestos[[#This Row],[ID DOCUMENTO]]=U892,B892,IF(B892="ID",1,B892+1))</f>
        <v>829</v>
      </c>
      <c r="C893" s="2">
        <v>45869</v>
      </c>
      <c r="D893" s="2">
        <v>45869</v>
      </c>
      <c r="E893" s="3" t="s">
        <v>1880</v>
      </c>
      <c r="F893" s="25" t="s">
        <v>54</v>
      </c>
      <c r="G893" s="25" t="s">
        <v>330</v>
      </c>
      <c r="H893" s="25" t="s">
        <v>397</v>
      </c>
      <c r="I893" s="36" t="str">
        <f>IFERROR(VLOOKUP(Presupuestos[[#This Row],[AREA]]&amp;Presupuestos[[#This Row],[CONCEPTO]]&amp;Presupuestos[[#This Row],[DESCRIPCION]],Tabla28[[Columna1]:[CÓDIGO NUEVO]],2,0),"")</f>
        <v>P0601005</v>
      </c>
      <c r="J893" s="3" t="s">
        <v>666</v>
      </c>
      <c r="K893" s="3" t="s">
        <v>666</v>
      </c>
      <c r="L893" s="3" t="s">
        <v>666</v>
      </c>
      <c r="M893" s="31" t="s">
        <v>1952</v>
      </c>
      <c r="N893" s="3"/>
      <c r="O893" s="3" t="s">
        <v>315</v>
      </c>
      <c r="P893" s="3" t="s">
        <v>127</v>
      </c>
      <c r="Q893" s="3" t="str">
        <f>IFERROR(VLOOKUP(Presupuestos[[#This Row],[CLASIFICACIÓN (N)]],Tabla17[],2,0),"")</f>
        <v>Gastos operativos</v>
      </c>
      <c r="R893" s="3" t="str">
        <f>IFERROR(VLOOKUP(Presupuestos[[#This Row],[CLASIFICACIÓN (N)]],Tabla17[],3,0),"")</f>
        <v>Operativo</v>
      </c>
      <c r="S893" s="3" t="s">
        <v>16</v>
      </c>
      <c r="T893" s="3" t="str">
        <f>IFERROR(VLOOKUP(Presupuestos[[#This Row],[ALMACEN]],Tabla5[],2,0),"")</f>
        <v>Arequipa</v>
      </c>
      <c r="U893" s="19" t="str">
        <f>IFERROR(VLOOKUP(Presupuestos[[#This Row],[TIPO DE DOCUMENTO]],Tipo_Documento[],2,0)&amp;Presupuestos[[#This Row],[SERIE]]&amp;Presupuestos[[#This Row],[NUMERO]]&amp;Presupuestos[[#This Row],[RUC]],"")</f>
        <v>PLRPLR07945286301</v>
      </c>
      <c r="V893" s="3" t="s">
        <v>258</v>
      </c>
      <c r="W893" s="7">
        <v>45869</v>
      </c>
      <c r="X893" s="7">
        <v>45869</v>
      </c>
      <c r="Y893" s="3" t="s">
        <v>1917</v>
      </c>
      <c r="Z893" s="3">
        <v>9</v>
      </c>
      <c r="AA893" s="3">
        <f>IFERROR(VLOOKUP(Presupuestos[[#This Row],[RAZON SOCIAL]],CHOOSE({1,2},Clientes_Proveedores[Razon Social],Clientes_Proveedores[Ruc / Dni]),2,0),"-")</f>
        <v>45286301</v>
      </c>
      <c r="AB893" s="31" t="s">
        <v>1950</v>
      </c>
      <c r="AC893" s="3" t="s">
        <v>670</v>
      </c>
      <c r="AD893" s="5"/>
      <c r="AE893" s="6">
        <v>95.05</v>
      </c>
      <c r="AF893" s="6">
        <f>Presupuestos[[#This Row],[BASE]]*Presupuestos[[#This Row],[% IGV]]</f>
        <v>0</v>
      </c>
      <c r="AG893" s="22">
        <f>ROUND(SUM(Presupuestos[[#This Row],[BASE]:[IGV]]),2)</f>
        <v>95.05</v>
      </c>
      <c r="AH893" s="9" t="str">
        <f>IF(Presupuestos[[#This Row],[MONEDA]]="USD",VLOOKUP(Presupuestos[[#This Row],[FECHA DE EMISION]],Tipo_Cambio[],3,0),"")</f>
        <v/>
      </c>
      <c r="AI893" s="22">
        <f>IFERROR(ROUND(IF(Presupuestos[[#This Row],[MONEDA]]="PEN",Presupuestos[[#This Row],[TOTAL]],Presupuestos[[#This Row],[TOTAL]]*Presupuestos[[#This Row],[TIPO DE CAMBIO]]),2),"")</f>
        <v>95.05</v>
      </c>
      <c r="AJ893" s="5"/>
      <c r="AK893" s="33" t="s">
        <v>671</v>
      </c>
      <c r="AL893" s="5" t="s">
        <v>680</v>
      </c>
      <c r="AM893" s="23" t="s">
        <v>671</v>
      </c>
      <c r="AN893" s="23" t="s">
        <v>671</v>
      </c>
      <c r="AO893" s="7">
        <f>IFERROR(VLOOKUP("1-"&amp;Presupuestos[[#This Row],[ID DOCUMENTO]],BD_Pagos[],7,0),"")</f>
        <v>45869</v>
      </c>
      <c r="AP893" s="16" t="str">
        <f>IFERROR(VLOOKUP("1-"&amp;Presupuestos[[#This Row],[ID DOCUMENTO]],BD_Pagos[],8,0),"")</f>
        <v>B-BCP - Soles</v>
      </c>
      <c r="AQ893" s="17">
        <f>IFERROR(VLOOKUP("1-"&amp;Presupuestos[[#This Row],[ID DOCUMENTO]],BD_Pagos[],9,0),"")</f>
        <v>7197909</v>
      </c>
      <c r="AR893" s="54"/>
      <c r="AS893" s="7">
        <f>IFERROR(VLOOKUP("2-"&amp;Presupuestos[[#This Row],[ID DOCUMENTO]],BD_Pagos[],7,0),"")</f>
        <v>0</v>
      </c>
      <c r="AT893" s="16" t="str">
        <f>IFERROR(VLOOKUP("2-"&amp;Presupuestos[[#This Row],[ID DOCUMENTO]],BD_Pagos[],8,0),"")</f>
        <v/>
      </c>
      <c r="AU893" s="17">
        <f>IFERROR(VLOOKUP("2-"&amp;Presupuestos[[#This Row],[ID DOCUMENTO]],BD_Pagos[],9,0),"")</f>
        <v>0</v>
      </c>
      <c r="AV893" s="20">
        <f>IF(IFERROR(VLOOKUP("2-"&amp;Presupuestos[[#This Row],[ID DOCUMENTO]],BD_Pagos[],10,0),0)&gt;Presupuestos[[#This Row],[TOTAL SOLES]],Presupuestos[[#This Row],[TOTAL SOLES]],IFERROR(VLOOKUP("2-"&amp;Presupuestos[[#This Row],[ID DOCUMENTO]],BD_Pagos[],10,0),0))</f>
        <v>0</v>
      </c>
      <c r="AW893" s="7"/>
      <c r="AX893" s="16"/>
      <c r="AY893" s="17"/>
      <c r="AZ893" s="20"/>
      <c r="BA893" s="7"/>
      <c r="BB893" s="16"/>
      <c r="BC893" s="17"/>
      <c r="BD893" s="20"/>
      <c r="BE893" s="7">
        <f>IFERROR(VLOOKUP("5-"&amp;Presupuestos[[#This Row],[ID DOCUMENTO]],BD_Pagos[],7,0),"")</f>
        <v>45869</v>
      </c>
      <c r="BF893" s="17" t="str">
        <f>IFERROR(VLOOKUP("5-"&amp;Presupuestos[[#This Row],[ID DOCUMENTO]],BD_Pagos[],9,0),"")</f>
        <v>Redondeo</v>
      </c>
      <c r="BG893" s="20">
        <f>IF(IFERROR(VLOOKUP("5-"&amp;Presupuestos[[#This Row],[ID DOCUMENTO]],BD_Pagos[],10,0),0)&gt;Presupuestos[[#This Row],[TOTAL SOLES]],Presupuestos[[#This Row],[TOTAL SOLES]],IFERROR(VLOOKUP("5-"&amp;Presupuestos[[#This Row],[ID DOCUMENTO]],BD_Pagos[],10,0),0))</f>
        <v>-0.01</v>
      </c>
      <c r="BH893" s="7">
        <f>IFERROR(VLOOKUP("1-Detraccion"&amp;Presupuestos[[#This Row],[ID DOCUMENTO]],BD_Pagos[],2,0),"")</f>
        <v>0</v>
      </c>
      <c r="BI893" s="3" t="str">
        <f>IFERROR(VLOOKUP("1-Detraccion"&amp;Presupuestos[[#This Row],[ID DOCUMENTO]],BD_Pagos[],3,0),"")</f>
        <v/>
      </c>
      <c r="BJ893" s="3">
        <f>IFERROR(VLOOKUP("1-Detraccion"&amp;Presupuestos[[#This Row],[ID DOCUMENTO]],BD_Pagos[],4,0),"")</f>
        <v>0</v>
      </c>
      <c r="BK893" s="6">
        <f>IF(IFERROR(VLOOKUP("1-Detraccion"&amp;Presupuestos[[#This Row],[ID DOCUMENTO]],BD_Pagos[],5,0),0)&gt;Presupuestos[[#This Row],[TOTAL SOLES]],Presupuestos[[#This Row],[TOTAL SOLES]],IFERROR(VLOOKUP("1-Detraccion"&amp;Presupuestos[[#This Row],[ID DOCUMENTO]],BD_Pagos[],5,0),0))</f>
        <v>0</v>
      </c>
      <c r="BL893" s="6">
        <f>IF(IFERROR(VLOOKUP("1-Detraccion"&amp;Presupuestos[[#This Row],[ID DOCUMENTO]],BD_Pagos[],6,0),0)&gt;Presupuestos[[#This Row],[TOTAL SOLES]],Presupuestos[[#This Row],[TOTAL SOLES]],IFERROR(VLOOKUP("1-Detraccion"&amp;Presupuestos[[#This Row],[ID DOCUMENTO]],BD_Pagos[],6,0),0))</f>
        <v>0</v>
      </c>
      <c r="BM893" s="37"/>
      <c r="BN893" s="3"/>
      <c r="BO893" s="3"/>
      <c r="BP893" s="6"/>
      <c r="BQ89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95.06</v>
      </c>
      <c r="BR893" s="23" t="str">
        <f>IF(Presupuestos[[#This Row],[SALDO ME-MN]]&gt;0,"PENDIENTE","CANCELADO")</f>
        <v>PENDIENTE</v>
      </c>
      <c r="BS893" s="23" t="str">
        <f>IF(COUNTIFS($U$4:$U892,Presupuestos[[#This Row],[ID DOCUMENTO]])&gt;=1,IF(B892=Presupuestos[[#This Row],[ID]],"OK","DOC. DUPLICADO"),"OK")</f>
        <v>OK</v>
      </c>
    </row>
    <row r="894" spans="2:71" x14ac:dyDescent="0.25">
      <c r="B894" s="34">
        <f>IF(Presupuestos[[#This Row],[ID DOCUMENTO]]=U893,B893,IF(B893="ID",1,B893+1))</f>
        <v>829</v>
      </c>
      <c r="C894" s="2">
        <v>45869</v>
      </c>
      <c r="D894" s="2">
        <v>45869</v>
      </c>
      <c r="E894" s="3" t="s">
        <v>1880</v>
      </c>
      <c r="F894" s="25" t="s">
        <v>54</v>
      </c>
      <c r="G894" s="25" t="s">
        <v>330</v>
      </c>
      <c r="H894" s="25" t="s">
        <v>397</v>
      </c>
      <c r="I894" s="36" t="str">
        <f>IFERROR(VLOOKUP(Presupuestos[[#This Row],[AREA]]&amp;Presupuestos[[#This Row],[CONCEPTO]]&amp;Presupuestos[[#This Row],[DESCRIPCION]],Tabla28[[Columna1]:[CÓDIGO NUEVO]],2,0),"")</f>
        <v>P0601005</v>
      </c>
      <c r="J894" s="3" t="s">
        <v>666</v>
      </c>
      <c r="K894" s="3" t="s">
        <v>666</v>
      </c>
      <c r="L894" s="3" t="s">
        <v>666</v>
      </c>
      <c r="M894" s="31" t="s">
        <v>1953</v>
      </c>
      <c r="N894" s="3"/>
      <c r="O894" s="3" t="s">
        <v>315</v>
      </c>
      <c r="P894" s="3" t="s">
        <v>127</v>
      </c>
      <c r="Q894" s="3" t="str">
        <f>IFERROR(VLOOKUP(Presupuestos[[#This Row],[CLASIFICACIÓN (N)]],Tabla17[],2,0),"")</f>
        <v>Gastos operativos</v>
      </c>
      <c r="R894" s="3" t="str">
        <f>IFERROR(VLOOKUP(Presupuestos[[#This Row],[CLASIFICACIÓN (N)]],Tabla17[],3,0),"")</f>
        <v>Operativo</v>
      </c>
      <c r="S894" s="3" t="s">
        <v>16</v>
      </c>
      <c r="T894" s="3" t="str">
        <f>IFERROR(VLOOKUP(Presupuestos[[#This Row],[ALMACEN]],Tabla5[],2,0),"")</f>
        <v>Arequipa</v>
      </c>
      <c r="U894" s="19" t="str">
        <f>IFERROR(VLOOKUP(Presupuestos[[#This Row],[TIPO DE DOCUMENTO]],Tipo_Documento[],2,0)&amp;Presupuestos[[#This Row],[SERIE]]&amp;Presupuestos[[#This Row],[NUMERO]]&amp;Presupuestos[[#This Row],[RUC]],"")</f>
        <v>PLRPLR07945286301</v>
      </c>
      <c r="V894" s="3" t="s">
        <v>258</v>
      </c>
      <c r="W894" s="7">
        <v>45869</v>
      </c>
      <c r="X894" s="7">
        <v>45869</v>
      </c>
      <c r="Y894" s="3" t="s">
        <v>1917</v>
      </c>
      <c r="Z894" s="3">
        <v>9</v>
      </c>
      <c r="AA894" s="3">
        <f>IFERROR(VLOOKUP(Presupuestos[[#This Row],[RAZON SOCIAL]],CHOOSE({1,2},Clientes_Proveedores[Razon Social],Clientes_Proveedores[Ruc / Dni]),2,0),"-")</f>
        <v>45286301</v>
      </c>
      <c r="AB894" s="31" t="s">
        <v>1950</v>
      </c>
      <c r="AC894" s="3" t="s">
        <v>670</v>
      </c>
      <c r="AD894" s="5"/>
      <c r="AE894" s="6">
        <v>20.79</v>
      </c>
      <c r="AF894" s="6">
        <f>Presupuestos[[#This Row],[BASE]]*Presupuestos[[#This Row],[% IGV]]</f>
        <v>0</v>
      </c>
      <c r="AG894" s="22">
        <f>ROUND(SUM(Presupuestos[[#This Row],[BASE]:[IGV]]),2)</f>
        <v>20.79</v>
      </c>
      <c r="AH894" s="9" t="str">
        <f>IF(Presupuestos[[#This Row],[MONEDA]]="USD",VLOOKUP(Presupuestos[[#This Row],[FECHA DE EMISION]],Tipo_Cambio[],3,0),"")</f>
        <v/>
      </c>
      <c r="AI894" s="22">
        <f>IFERROR(ROUND(IF(Presupuestos[[#This Row],[MONEDA]]="PEN",Presupuestos[[#This Row],[TOTAL]],Presupuestos[[#This Row],[TOTAL]]*Presupuestos[[#This Row],[TIPO DE CAMBIO]]),2),"")</f>
        <v>20.79</v>
      </c>
      <c r="AJ894" s="5"/>
      <c r="AK894" s="33" t="s">
        <v>671</v>
      </c>
      <c r="AL894" s="5" t="s">
        <v>680</v>
      </c>
      <c r="AM894" s="23" t="s">
        <v>671</v>
      </c>
      <c r="AN894" s="23" t="s">
        <v>671</v>
      </c>
      <c r="AO894" s="7">
        <f>IFERROR(VLOOKUP("1-"&amp;Presupuestos[[#This Row],[ID DOCUMENTO]],BD_Pagos[],7,0),"")</f>
        <v>45869</v>
      </c>
      <c r="AP894" s="16" t="str">
        <f>IFERROR(VLOOKUP("1-"&amp;Presupuestos[[#This Row],[ID DOCUMENTO]],BD_Pagos[],8,0),"")</f>
        <v>B-BCP - Soles</v>
      </c>
      <c r="AQ894" s="17">
        <f>IFERROR(VLOOKUP("1-"&amp;Presupuestos[[#This Row],[ID DOCUMENTO]],BD_Pagos[],9,0),"")</f>
        <v>7197909</v>
      </c>
      <c r="AR894" s="54"/>
      <c r="AS894" s="7">
        <f>IFERROR(VLOOKUP("2-"&amp;Presupuestos[[#This Row],[ID DOCUMENTO]],BD_Pagos[],7,0),"")</f>
        <v>0</v>
      </c>
      <c r="AT894" s="16" t="str">
        <f>IFERROR(VLOOKUP("2-"&amp;Presupuestos[[#This Row],[ID DOCUMENTO]],BD_Pagos[],8,0),"")</f>
        <v/>
      </c>
      <c r="AU894" s="17">
        <f>IFERROR(VLOOKUP("2-"&amp;Presupuestos[[#This Row],[ID DOCUMENTO]],BD_Pagos[],9,0),"")</f>
        <v>0</v>
      </c>
      <c r="AV894" s="20">
        <f>IF(IFERROR(VLOOKUP("2-"&amp;Presupuestos[[#This Row],[ID DOCUMENTO]],BD_Pagos[],10,0),0)&gt;Presupuestos[[#This Row],[TOTAL SOLES]],Presupuestos[[#This Row],[TOTAL SOLES]],IFERROR(VLOOKUP("2-"&amp;Presupuestos[[#This Row],[ID DOCUMENTO]],BD_Pagos[],10,0),0))</f>
        <v>0</v>
      </c>
      <c r="AW894" s="7"/>
      <c r="AX894" s="16"/>
      <c r="AY894" s="17"/>
      <c r="AZ894" s="20"/>
      <c r="BA894" s="7"/>
      <c r="BB894" s="16"/>
      <c r="BC894" s="17"/>
      <c r="BD894" s="20"/>
      <c r="BE894" s="7">
        <f>IFERROR(VLOOKUP("5-"&amp;Presupuestos[[#This Row],[ID DOCUMENTO]],BD_Pagos[],7,0),"")</f>
        <v>45869</v>
      </c>
      <c r="BF894" s="17" t="str">
        <f>IFERROR(VLOOKUP("5-"&amp;Presupuestos[[#This Row],[ID DOCUMENTO]],BD_Pagos[],9,0),"")</f>
        <v>Redondeo</v>
      </c>
      <c r="BG894" s="20">
        <f>IF(IFERROR(VLOOKUP("5-"&amp;Presupuestos[[#This Row],[ID DOCUMENTO]],BD_Pagos[],10,0),0)&gt;Presupuestos[[#This Row],[TOTAL SOLES]],Presupuestos[[#This Row],[TOTAL SOLES]],IFERROR(VLOOKUP("5-"&amp;Presupuestos[[#This Row],[ID DOCUMENTO]],BD_Pagos[],10,0),0))</f>
        <v>-0.01</v>
      </c>
      <c r="BH894" s="7">
        <f>IFERROR(VLOOKUP("1-Detraccion"&amp;Presupuestos[[#This Row],[ID DOCUMENTO]],BD_Pagos[],2,0),"")</f>
        <v>0</v>
      </c>
      <c r="BI894" s="3" t="str">
        <f>IFERROR(VLOOKUP("1-Detraccion"&amp;Presupuestos[[#This Row],[ID DOCUMENTO]],BD_Pagos[],3,0),"")</f>
        <v/>
      </c>
      <c r="BJ894" s="3">
        <f>IFERROR(VLOOKUP("1-Detraccion"&amp;Presupuestos[[#This Row],[ID DOCUMENTO]],BD_Pagos[],4,0),"")</f>
        <v>0</v>
      </c>
      <c r="BK894" s="6">
        <f>IF(IFERROR(VLOOKUP("1-Detraccion"&amp;Presupuestos[[#This Row],[ID DOCUMENTO]],BD_Pagos[],5,0),0)&gt;Presupuestos[[#This Row],[TOTAL SOLES]],Presupuestos[[#This Row],[TOTAL SOLES]],IFERROR(VLOOKUP("1-Detraccion"&amp;Presupuestos[[#This Row],[ID DOCUMENTO]],BD_Pagos[],5,0),0))</f>
        <v>0</v>
      </c>
      <c r="BL894" s="6">
        <f>IF(IFERROR(VLOOKUP("1-Detraccion"&amp;Presupuestos[[#This Row],[ID DOCUMENTO]],BD_Pagos[],6,0),0)&gt;Presupuestos[[#This Row],[TOTAL SOLES]],Presupuestos[[#This Row],[TOTAL SOLES]],IFERROR(VLOOKUP("1-Detraccion"&amp;Presupuestos[[#This Row],[ID DOCUMENTO]],BD_Pagos[],6,0),0))</f>
        <v>0</v>
      </c>
      <c r="BM894" s="37"/>
      <c r="BN894" s="3"/>
      <c r="BO894" s="3"/>
      <c r="BP894" s="6"/>
      <c r="BQ89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20.8</v>
      </c>
      <c r="BR894" s="23" t="str">
        <f>IF(Presupuestos[[#This Row],[SALDO ME-MN]]&gt;0,"PENDIENTE","CANCELADO")</f>
        <v>PENDIENTE</v>
      </c>
      <c r="BS894" s="23" t="str">
        <f>IF(COUNTIFS($U$4:$U893,Presupuestos[[#This Row],[ID DOCUMENTO]])&gt;=1,IF(B893=Presupuestos[[#This Row],[ID]],"OK","DOC. DUPLICADO"),"OK")</f>
        <v>OK</v>
      </c>
    </row>
    <row r="895" spans="2:71" x14ac:dyDescent="0.25">
      <c r="B895" s="34">
        <f>IF(Presupuestos[[#This Row],[ID DOCUMENTO]]=U894,B894,IF(B894="ID",1,B894+1))</f>
        <v>830</v>
      </c>
      <c r="C895" s="2">
        <v>45869</v>
      </c>
      <c r="D895" s="2">
        <v>45869</v>
      </c>
      <c r="E895" s="3" t="s">
        <v>1880</v>
      </c>
      <c r="F895" s="25" t="s">
        <v>54</v>
      </c>
      <c r="G895" s="25" t="s">
        <v>330</v>
      </c>
      <c r="H895" s="25" t="s">
        <v>383</v>
      </c>
      <c r="I895" s="36" t="str">
        <f>IFERROR(VLOOKUP(Presupuestos[[#This Row],[AREA]]&amp;Presupuestos[[#This Row],[CONCEPTO]]&amp;Presupuestos[[#This Row],[DESCRIPCION]],Tabla28[[Columna1]:[CÓDIGO NUEVO]],2,0),"")</f>
        <v>P0601001</v>
      </c>
      <c r="J895" s="3" t="s">
        <v>666</v>
      </c>
      <c r="K895" s="3" t="s">
        <v>666</v>
      </c>
      <c r="L895" s="3" t="s">
        <v>666</v>
      </c>
      <c r="M895" s="31" t="s">
        <v>1954</v>
      </c>
      <c r="N895" s="3"/>
      <c r="O895" s="3" t="s">
        <v>315</v>
      </c>
      <c r="P895" s="3" t="s">
        <v>86</v>
      </c>
      <c r="Q895" s="3" t="str">
        <f>IFERROR(VLOOKUP(Presupuestos[[#This Row],[CLASIFICACIÓN (N)]],Tabla17[],2,0),"")</f>
        <v>Costos de ventas</v>
      </c>
      <c r="R895" s="3" t="str">
        <f>IFERROR(VLOOKUP(Presupuestos[[#This Row],[CLASIFICACIÓN (N)]],Tabla17[],3,0),"")</f>
        <v>Operativo</v>
      </c>
      <c r="S895" s="3" t="s">
        <v>16</v>
      </c>
      <c r="T895" s="3" t="str">
        <f>IFERROR(VLOOKUP(Presupuestos[[#This Row],[ALMACEN]],Tabla5[],2,0),"")</f>
        <v>Arequipa</v>
      </c>
      <c r="U895" s="19" t="str">
        <f>IFERROR(VLOOKUP(Presupuestos[[#This Row],[TIPO DE DOCUMENTO]],Tipo_Documento[],2,0)&amp;Presupuestos[[#This Row],[SERIE]]&amp;Presupuestos[[#This Row],[NUMERO]]&amp;Presupuestos[[#This Row],[RUC]],"")</f>
        <v>PLRPLR071073444362</v>
      </c>
      <c r="V895" s="3" t="s">
        <v>258</v>
      </c>
      <c r="W895" s="7">
        <v>45869</v>
      </c>
      <c r="X895" s="7">
        <v>45869</v>
      </c>
      <c r="Y895" s="3" t="s">
        <v>1917</v>
      </c>
      <c r="Z895" s="3">
        <v>10</v>
      </c>
      <c r="AA895" s="3">
        <f>IFERROR(VLOOKUP(Presupuestos[[#This Row],[RAZON SOCIAL]],CHOOSE({1,2},Clientes_Proveedores[Razon Social],Clientes_Proveedores[Ruc / Dni]),2,0),"-")</f>
        <v>73444362</v>
      </c>
      <c r="AB895" s="31" t="s">
        <v>1955</v>
      </c>
      <c r="AC895" s="3" t="s">
        <v>670</v>
      </c>
      <c r="AD895" s="5"/>
      <c r="AE895" s="6">
        <v>1559.56</v>
      </c>
      <c r="AF895" s="6">
        <f>Presupuestos[[#This Row],[BASE]]*Presupuestos[[#This Row],[% IGV]]</f>
        <v>0</v>
      </c>
      <c r="AG895" s="22">
        <f>ROUND(SUM(Presupuestos[[#This Row],[BASE]:[IGV]]),2)</f>
        <v>1559.56</v>
      </c>
      <c r="AH895" s="9" t="str">
        <f>IF(Presupuestos[[#This Row],[MONEDA]]="USD",VLOOKUP(Presupuestos[[#This Row],[FECHA DE EMISION]],Tipo_Cambio[],3,0),"")</f>
        <v/>
      </c>
      <c r="AI895" s="22">
        <f>IFERROR(ROUND(IF(Presupuestos[[#This Row],[MONEDA]]="PEN",Presupuestos[[#This Row],[TOTAL]],Presupuestos[[#This Row],[TOTAL]]*Presupuestos[[#This Row],[TIPO DE CAMBIO]]),2),"")</f>
        <v>1559.56</v>
      </c>
      <c r="AJ895" s="5"/>
      <c r="AK895" s="33" t="s">
        <v>671</v>
      </c>
      <c r="AL895" s="5" t="s">
        <v>680</v>
      </c>
      <c r="AM895" s="23" t="s">
        <v>671</v>
      </c>
      <c r="AN895" s="23" t="s">
        <v>671</v>
      </c>
      <c r="AO895" s="7">
        <f>IFERROR(VLOOKUP("1-"&amp;Presupuestos[[#This Row],[ID DOCUMENTO]],BD_Pagos[],7,0),"")</f>
        <v>45869</v>
      </c>
      <c r="AP895" s="16" t="str">
        <f>IFERROR(VLOOKUP("1-"&amp;Presupuestos[[#This Row],[ID DOCUMENTO]],BD_Pagos[],8,0),"")</f>
        <v>B-BCP - Soles</v>
      </c>
      <c r="AQ895" s="17">
        <f>IFERROR(VLOOKUP("1-"&amp;Presupuestos[[#This Row],[ID DOCUMENTO]],BD_Pagos[],9,0),"")</f>
        <v>7197909</v>
      </c>
      <c r="AR895" s="54"/>
      <c r="AS895" s="7">
        <f>IFERROR(VLOOKUP("2-"&amp;Presupuestos[[#This Row],[ID DOCUMENTO]],BD_Pagos[],7,0),"")</f>
        <v>0</v>
      </c>
      <c r="AT895" s="16" t="str">
        <f>IFERROR(VLOOKUP("2-"&amp;Presupuestos[[#This Row],[ID DOCUMENTO]],BD_Pagos[],8,0),"")</f>
        <v/>
      </c>
      <c r="AU895" s="17">
        <f>IFERROR(VLOOKUP("2-"&amp;Presupuestos[[#This Row],[ID DOCUMENTO]],BD_Pagos[],9,0),"")</f>
        <v>0</v>
      </c>
      <c r="AV895" s="20">
        <f>IF(IFERROR(VLOOKUP("2-"&amp;Presupuestos[[#This Row],[ID DOCUMENTO]],BD_Pagos[],10,0),0)&gt;Presupuestos[[#This Row],[TOTAL SOLES]],Presupuestos[[#This Row],[TOTAL SOLES]],IFERROR(VLOOKUP("2-"&amp;Presupuestos[[#This Row],[ID DOCUMENTO]],BD_Pagos[],10,0),0))</f>
        <v>0</v>
      </c>
      <c r="AW895" s="7"/>
      <c r="AX895" s="16"/>
      <c r="AY895" s="17"/>
      <c r="AZ895" s="20"/>
      <c r="BA895" s="7"/>
      <c r="BB895" s="16"/>
      <c r="BC895" s="17"/>
      <c r="BD895" s="20"/>
      <c r="BE895" s="7">
        <f>IFERROR(VLOOKUP("5-"&amp;Presupuestos[[#This Row],[ID DOCUMENTO]],BD_Pagos[],7,0),"")</f>
        <v>0</v>
      </c>
      <c r="BF895" s="17">
        <f>IFERROR(VLOOKUP("5-"&amp;Presupuestos[[#This Row],[ID DOCUMENTO]],BD_Pagos[],9,0),"")</f>
        <v>0</v>
      </c>
      <c r="BG895" s="20">
        <f>IF(IFERROR(VLOOKUP("5-"&amp;Presupuestos[[#This Row],[ID DOCUMENTO]],BD_Pagos[],10,0),0)&gt;Presupuestos[[#This Row],[TOTAL SOLES]],Presupuestos[[#This Row],[TOTAL SOLES]],IFERROR(VLOOKUP("5-"&amp;Presupuestos[[#This Row],[ID DOCUMENTO]],BD_Pagos[],10,0),0))</f>
        <v>0</v>
      </c>
      <c r="BH895" s="7">
        <f>IFERROR(VLOOKUP("1-Detraccion"&amp;Presupuestos[[#This Row],[ID DOCUMENTO]],BD_Pagos[],2,0),"")</f>
        <v>0</v>
      </c>
      <c r="BI895" s="3" t="str">
        <f>IFERROR(VLOOKUP("1-Detraccion"&amp;Presupuestos[[#This Row],[ID DOCUMENTO]],BD_Pagos[],3,0),"")</f>
        <v/>
      </c>
      <c r="BJ895" s="3">
        <f>IFERROR(VLOOKUP("1-Detraccion"&amp;Presupuestos[[#This Row],[ID DOCUMENTO]],BD_Pagos[],4,0),"")</f>
        <v>0</v>
      </c>
      <c r="BK895" s="6">
        <f>IF(IFERROR(VLOOKUP("1-Detraccion"&amp;Presupuestos[[#This Row],[ID DOCUMENTO]],BD_Pagos[],5,0),0)&gt;Presupuestos[[#This Row],[TOTAL SOLES]],Presupuestos[[#This Row],[TOTAL SOLES]],IFERROR(VLOOKUP("1-Detraccion"&amp;Presupuestos[[#This Row],[ID DOCUMENTO]],BD_Pagos[],5,0),0))</f>
        <v>0</v>
      </c>
      <c r="BL895" s="6">
        <f>IF(IFERROR(VLOOKUP("1-Detraccion"&amp;Presupuestos[[#This Row],[ID DOCUMENTO]],BD_Pagos[],6,0),0)&gt;Presupuestos[[#This Row],[TOTAL SOLES]],Presupuestos[[#This Row],[TOTAL SOLES]],IFERROR(VLOOKUP("1-Detraccion"&amp;Presupuestos[[#This Row],[ID DOCUMENTO]],BD_Pagos[],6,0),0))</f>
        <v>0</v>
      </c>
      <c r="BM895" s="37"/>
      <c r="BN895" s="3"/>
      <c r="BO895" s="3"/>
      <c r="BP895" s="6"/>
      <c r="BQ89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1559.56</v>
      </c>
      <c r="BR895" s="23" t="str">
        <f>IF(Presupuestos[[#This Row],[SALDO ME-MN]]&gt;0,"PENDIENTE","CANCELADO")</f>
        <v>PENDIENTE</v>
      </c>
      <c r="BS895" s="23" t="str">
        <f>IF(COUNTIFS($U$4:$U894,Presupuestos[[#This Row],[ID DOCUMENTO]])&gt;=1,IF(B894=Presupuestos[[#This Row],[ID]],"OK","DOC. DUPLICADO"),"OK")</f>
        <v>OK</v>
      </c>
    </row>
    <row r="896" spans="2:71" x14ac:dyDescent="0.25">
      <c r="B896" s="34">
        <f>IF(Presupuestos[[#This Row],[ID DOCUMENTO]]=U895,B895,IF(B895="ID",1,B895+1))</f>
        <v>830</v>
      </c>
      <c r="C896" s="2">
        <v>45869</v>
      </c>
      <c r="D896" s="2">
        <v>45869</v>
      </c>
      <c r="E896" s="3" t="s">
        <v>1880</v>
      </c>
      <c r="F896" s="25" t="s">
        <v>54</v>
      </c>
      <c r="G896" s="25" t="s">
        <v>330</v>
      </c>
      <c r="H896" s="25" t="s">
        <v>388</v>
      </c>
      <c r="I896" s="36" t="str">
        <f>IFERROR(VLOOKUP(Presupuestos[[#This Row],[AREA]]&amp;Presupuestos[[#This Row],[CONCEPTO]]&amp;Presupuestos[[#This Row],[DESCRIPCION]],Tabla28[[Columna1]:[CÓDIGO NUEVO]],2,0),"")</f>
        <v>P0601002</v>
      </c>
      <c r="J896" s="3" t="s">
        <v>666</v>
      </c>
      <c r="K896" s="3" t="s">
        <v>666</v>
      </c>
      <c r="L896" s="3" t="s">
        <v>666</v>
      </c>
      <c r="M896" s="31" t="s">
        <v>1956</v>
      </c>
      <c r="N896" s="3"/>
      <c r="O896" s="3" t="s">
        <v>315</v>
      </c>
      <c r="P896" s="3" t="s">
        <v>86</v>
      </c>
      <c r="Q896" s="3" t="str">
        <f>IFERROR(VLOOKUP(Presupuestos[[#This Row],[CLASIFICACIÓN (N)]],Tabla17[],2,0),"")</f>
        <v>Costos de ventas</v>
      </c>
      <c r="R896" s="3" t="str">
        <f>IFERROR(VLOOKUP(Presupuestos[[#This Row],[CLASIFICACIÓN (N)]],Tabla17[],3,0),"")</f>
        <v>Operativo</v>
      </c>
      <c r="S896" s="3" t="s">
        <v>16</v>
      </c>
      <c r="T896" s="3" t="str">
        <f>IFERROR(VLOOKUP(Presupuestos[[#This Row],[ALMACEN]],Tabla5[],2,0),"")</f>
        <v>Arequipa</v>
      </c>
      <c r="U896" s="19" t="str">
        <f>IFERROR(VLOOKUP(Presupuestos[[#This Row],[TIPO DE DOCUMENTO]],Tipo_Documento[],2,0)&amp;Presupuestos[[#This Row],[SERIE]]&amp;Presupuestos[[#This Row],[NUMERO]]&amp;Presupuestos[[#This Row],[RUC]],"")</f>
        <v>PLRPLR071073444362</v>
      </c>
      <c r="V896" s="3" t="s">
        <v>258</v>
      </c>
      <c r="W896" s="7">
        <v>45869</v>
      </c>
      <c r="X896" s="7">
        <v>45869</v>
      </c>
      <c r="Y896" s="3" t="s">
        <v>1917</v>
      </c>
      <c r="Z896" s="3">
        <v>10</v>
      </c>
      <c r="AA896" s="3">
        <f>IFERROR(VLOOKUP(Presupuestos[[#This Row],[RAZON SOCIAL]],CHOOSE({1,2},Clientes_Proveedores[Razon Social],Clientes_Proveedores[Ruc / Dni]),2,0),"-")</f>
        <v>73444362</v>
      </c>
      <c r="AB896" s="31" t="s">
        <v>1955</v>
      </c>
      <c r="AC896" s="3" t="s">
        <v>670</v>
      </c>
      <c r="AD896" s="5"/>
      <c r="AE896" s="6">
        <v>113</v>
      </c>
      <c r="AF896" s="6">
        <f>Presupuestos[[#This Row],[BASE]]*Presupuestos[[#This Row],[% IGV]]</f>
        <v>0</v>
      </c>
      <c r="AG896" s="22">
        <f>ROUND(SUM(Presupuestos[[#This Row],[BASE]:[IGV]]),2)</f>
        <v>113</v>
      </c>
      <c r="AH896" s="9" t="str">
        <f>IF(Presupuestos[[#This Row],[MONEDA]]="USD",VLOOKUP(Presupuestos[[#This Row],[FECHA DE EMISION]],Tipo_Cambio[],3,0),"")</f>
        <v/>
      </c>
      <c r="AI896" s="22">
        <f>IFERROR(ROUND(IF(Presupuestos[[#This Row],[MONEDA]]="PEN",Presupuestos[[#This Row],[TOTAL]],Presupuestos[[#This Row],[TOTAL]]*Presupuestos[[#This Row],[TIPO DE CAMBIO]]),2),"")</f>
        <v>113</v>
      </c>
      <c r="AJ896" s="5"/>
      <c r="AK896" s="33" t="s">
        <v>671</v>
      </c>
      <c r="AL896" s="5" t="s">
        <v>680</v>
      </c>
      <c r="AM896" s="23" t="s">
        <v>671</v>
      </c>
      <c r="AN896" s="23" t="s">
        <v>671</v>
      </c>
      <c r="AO896" s="7">
        <f>IFERROR(VLOOKUP("1-"&amp;Presupuestos[[#This Row],[ID DOCUMENTO]],BD_Pagos[],7,0),"")</f>
        <v>45869</v>
      </c>
      <c r="AP896" s="16" t="str">
        <f>IFERROR(VLOOKUP("1-"&amp;Presupuestos[[#This Row],[ID DOCUMENTO]],BD_Pagos[],8,0),"")</f>
        <v>B-BCP - Soles</v>
      </c>
      <c r="AQ896" s="17">
        <f>IFERROR(VLOOKUP("1-"&amp;Presupuestos[[#This Row],[ID DOCUMENTO]],BD_Pagos[],9,0),"")</f>
        <v>7197909</v>
      </c>
      <c r="AR896" s="54"/>
      <c r="AS896" s="7">
        <f>IFERROR(VLOOKUP("2-"&amp;Presupuestos[[#This Row],[ID DOCUMENTO]],BD_Pagos[],7,0),"")</f>
        <v>0</v>
      </c>
      <c r="AT896" s="16" t="str">
        <f>IFERROR(VLOOKUP("2-"&amp;Presupuestos[[#This Row],[ID DOCUMENTO]],BD_Pagos[],8,0),"")</f>
        <v/>
      </c>
      <c r="AU896" s="17">
        <f>IFERROR(VLOOKUP("2-"&amp;Presupuestos[[#This Row],[ID DOCUMENTO]],BD_Pagos[],9,0),"")</f>
        <v>0</v>
      </c>
      <c r="AV896" s="20">
        <f>IF(IFERROR(VLOOKUP("2-"&amp;Presupuestos[[#This Row],[ID DOCUMENTO]],BD_Pagos[],10,0),0)&gt;Presupuestos[[#This Row],[TOTAL SOLES]],Presupuestos[[#This Row],[TOTAL SOLES]],IFERROR(VLOOKUP("2-"&amp;Presupuestos[[#This Row],[ID DOCUMENTO]],BD_Pagos[],10,0),0))</f>
        <v>0</v>
      </c>
      <c r="AW896" s="7"/>
      <c r="AX896" s="16"/>
      <c r="AY896" s="17"/>
      <c r="AZ896" s="20"/>
      <c r="BA896" s="7"/>
      <c r="BB896" s="16"/>
      <c r="BC896" s="17"/>
      <c r="BD896" s="20"/>
      <c r="BE896" s="7">
        <f>IFERROR(VLOOKUP("5-"&amp;Presupuestos[[#This Row],[ID DOCUMENTO]],BD_Pagos[],7,0),"")</f>
        <v>0</v>
      </c>
      <c r="BF896" s="17">
        <f>IFERROR(VLOOKUP("5-"&amp;Presupuestos[[#This Row],[ID DOCUMENTO]],BD_Pagos[],9,0),"")</f>
        <v>0</v>
      </c>
      <c r="BG896" s="20">
        <f>IF(IFERROR(VLOOKUP("5-"&amp;Presupuestos[[#This Row],[ID DOCUMENTO]],BD_Pagos[],10,0),0)&gt;Presupuestos[[#This Row],[TOTAL SOLES]],Presupuestos[[#This Row],[TOTAL SOLES]],IFERROR(VLOOKUP("5-"&amp;Presupuestos[[#This Row],[ID DOCUMENTO]],BD_Pagos[],10,0),0))</f>
        <v>0</v>
      </c>
      <c r="BH896" s="7">
        <f>IFERROR(VLOOKUP("1-Detraccion"&amp;Presupuestos[[#This Row],[ID DOCUMENTO]],BD_Pagos[],2,0),"")</f>
        <v>0</v>
      </c>
      <c r="BI896" s="3" t="str">
        <f>IFERROR(VLOOKUP("1-Detraccion"&amp;Presupuestos[[#This Row],[ID DOCUMENTO]],BD_Pagos[],3,0),"")</f>
        <v/>
      </c>
      <c r="BJ896" s="3">
        <f>IFERROR(VLOOKUP("1-Detraccion"&amp;Presupuestos[[#This Row],[ID DOCUMENTO]],BD_Pagos[],4,0),"")</f>
        <v>0</v>
      </c>
      <c r="BK896" s="6">
        <f>IF(IFERROR(VLOOKUP("1-Detraccion"&amp;Presupuestos[[#This Row],[ID DOCUMENTO]],BD_Pagos[],5,0),0)&gt;Presupuestos[[#This Row],[TOTAL SOLES]],Presupuestos[[#This Row],[TOTAL SOLES]],IFERROR(VLOOKUP("1-Detraccion"&amp;Presupuestos[[#This Row],[ID DOCUMENTO]],BD_Pagos[],5,0),0))</f>
        <v>0</v>
      </c>
      <c r="BL896" s="6">
        <f>IF(IFERROR(VLOOKUP("1-Detraccion"&amp;Presupuestos[[#This Row],[ID DOCUMENTO]],BD_Pagos[],6,0),0)&gt;Presupuestos[[#This Row],[TOTAL SOLES]],Presupuestos[[#This Row],[TOTAL SOLES]],IFERROR(VLOOKUP("1-Detraccion"&amp;Presupuestos[[#This Row],[ID DOCUMENTO]],BD_Pagos[],6,0),0))</f>
        <v>0</v>
      </c>
      <c r="BM896" s="37"/>
      <c r="BN896" s="3"/>
      <c r="BO896" s="3"/>
      <c r="BP896" s="6"/>
      <c r="BQ89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113</v>
      </c>
      <c r="BR896" s="23" t="str">
        <f>IF(Presupuestos[[#This Row],[SALDO ME-MN]]&gt;0,"PENDIENTE","CANCELADO")</f>
        <v>PENDIENTE</v>
      </c>
      <c r="BS896" s="23" t="str">
        <f>IF(COUNTIFS($U$4:$U895,Presupuestos[[#This Row],[ID DOCUMENTO]])&gt;=1,IF(B895=Presupuestos[[#This Row],[ID]],"OK","DOC. DUPLICADO"),"OK")</f>
        <v>OK</v>
      </c>
    </row>
    <row r="897" spans="2:71" x14ac:dyDescent="0.25">
      <c r="B897" s="34">
        <f>IF(Presupuestos[[#This Row],[ID DOCUMENTO]]=U896,B896,IF(B896="ID",1,B896+1))</f>
        <v>830</v>
      </c>
      <c r="C897" s="2">
        <v>45869</v>
      </c>
      <c r="D897" s="2">
        <v>45869</v>
      </c>
      <c r="E897" s="3" t="s">
        <v>1880</v>
      </c>
      <c r="F897" s="25" t="s">
        <v>54</v>
      </c>
      <c r="G897" s="25" t="s">
        <v>330</v>
      </c>
      <c r="H897" s="25" t="s">
        <v>397</v>
      </c>
      <c r="I897" s="36" t="str">
        <f>IFERROR(VLOOKUP(Presupuestos[[#This Row],[AREA]]&amp;Presupuestos[[#This Row],[CONCEPTO]]&amp;Presupuestos[[#This Row],[DESCRIPCION]],Tabla28[[Columna1]:[CÓDIGO NUEVO]],2,0),"")</f>
        <v>P0601005</v>
      </c>
      <c r="J897" s="3" t="s">
        <v>666</v>
      </c>
      <c r="K897" s="3" t="s">
        <v>666</v>
      </c>
      <c r="L897" s="3" t="s">
        <v>666</v>
      </c>
      <c r="M897" s="31" t="s">
        <v>1957</v>
      </c>
      <c r="N897" s="3"/>
      <c r="O897" s="3" t="s">
        <v>315</v>
      </c>
      <c r="P897" s="3" t="s">
        <v>86</v>
      </c>
      <c r="Q897" s="3" t="str">
        <f>IFERROR(VLOOKUP(Presupuestos[[#This Row],[CLASIFICACIÓN (N)]],Tabla17[],2,0),"")</f>
        <v>Costos de ventas</v>
      </c>
      <c r="R897" s="3" t="str">
        <f>IFERROR(VLOOKUP(Presupuestos[[#This Row],[CLASIFICACIÓN (N)]],Tabla17[],3,0),"")</f>
        <v>Operativo</v>
      </c>
      <c r="S897" s="3" t="s">
        <v>16</v>
      </c>
      <c r="T897" s="3" t="str">
        <f>IFERROR(VLOOKUP(Presupuestos[[#This Row],[ALMACEN]],Tabla5[],2,0),"")</f>
        <v>Arequipa</v>
      </c>
      <c r="U897" s="19" t="str">
        <f>IFERROR(VLOOKUP(Presupuestos[[#This Row],[TIPO DE DOCUMENTO]],Tipo_Documento[],2,0)&amp;Presupuestos[[#This Row],[SERIE]]&amp;Presupuestos[[#This Row],[NUMERO]]&amp;Presupuestos[[#This Row],[RUC]],"")</f>
        <v>PLRPLR071073444362</v>
      </c>
      <c r="V897" s="3" t="s">
        <v>258</v>
      </c>
      <c r="W897" s="7">
        <v>45869</v>
      </c>
      <c r="X897" s="7">
        <v>45869</v>
      </c>
      <c r="Y897" s="3" t="s">
        <v>1917</v>
      </c>
      <c r="Z897" s="3">
        <v>10</v>
      </c>
      <c r="AA897" s="3">
        <f>IFERROR(VLOOKUP(Presupuestos[[#This Row],[RAZON SOCIAL]],CHOOSE({1,2},Clientes_Proveedores[Razon Social],Clientes_Proveedores[Ruc / Dni]),2,0),"-")</f>
        <v>73444362</v>
      </c>
      <c r="AB897" s="31" t="s">
        <v>1955</v>
      </c>
      <c r="AC897" s="3" t="s">
        <v>670</v>
      </c>
      <c r="AD897" s="5"/>
      <c r="AE897" s="6">
        <v>192.39</v>
      </c>
      <c r="AF897" s="6">
        <f>Presupuestos[[#This Row],[BASE]]*Presupuestos[[#This Row],[% IGV]]</f>
        <v>0</v>
      </c>
      <c r="AG897" s="22">
        <f>ROUND(SUM(Presupuestos[[#This Row],[BASE]:[IGV]]),2)</f>
        <v>192.39</v>
      </c>
      <c r="AH897" s="9" t="str">
        <f>IF(Presupuestos[[#This Row],[MONEDA]]="USD",VLOOKUP(Presupuestos[[#This Row],[FECHA DE EMISION]],Tipo_Cambio[],3,0),"")</f>
        <v/>
      </c>
      <c r="AI897" s="22">
        <f>IFERROR(ROUND(IF(Presupuestos[[#This Row],[MONEDA]]="PEN",Presupuestos[[#This Row],[TOTAL]],Presupuestos[[#This Row],[TOTAL]]*Presupuestos[[#This Row],[TIPO DE CAMBIO]]),2),"")</f>
        <v>192.39</v>
      </c>
      <c r="AJ897" s="5"/>
      <c r="AK897" s="33" t="s">
        <v>671</v>
      </c>
      <c r="AL897" s="5" t="s">
        <v>680</v>
      </c>
      <c r="AM897" s="23" t="s">
        <v>671</v>
      </c>
      <c r="AN897" s="23" t="s">
        <v>671</v>
      </c>
      <c r="AO897" s="7">
        <f>IFERROR(VLOOKUP("1-"&amp;Presupuestos[[#This Row],[ID DOCUMENTO]],BD_Pagos[],7,0),"")</f>
        <v>45869</v>
      </c>
      <c r="AP897" s="16" t="str">
        <f>IFERROR(VLOOKUP("1-"&amp;Presupuestos[[#This Row],[ID DOCUMENTO]],BD_Pagos[],8,0),"")</f>
        <v>B-BCP - Soles</v>
      </c>
      <c r="AQ897" s="17">
        <f>IFERROR(VLOOKUP("1-"&amp;Presupuestos[[#This Row],[ID DOCUMENTO]],BD_Pagos[],9,0),"")</f>
        <v>7197909</v>
      </c>
      <c r="AR897" s="54"/>
      <c r="AS897" s="7">
        <f>IFERROR(VLOOKUP("2-"&amp;Presupuestos[[#This Row],[ID DOCUMENTO]],BD_Pagos[],7,0),"")</f>
        <v>0</v>
      </c>
      <c r="AT897" s="16" t="str">
        <f>IFERROR(VLOOKUP("2-"&amp;Presupuestos[[#This Row],[ID DOCUMENTO]],BD_Pagos[],8,0),"")</f>
        <v/>
      </c>
      <c r="AU897" s="17">
        <f>IFERROR(VLOOKUP("2-"&amp;Presupuestos[[#This Row],[ID DOCUMENTO]],BD_Pagos[],9,0),"")</f>
        <v>0</v>
      </c>
      <c r="AV897" s="20">
        <f>IF(IFERROR(VLOOKUP("2-"&amp;Presupuestos[[#This Row],[ID DOCUMENTO]],BD_Pagos[],10,0),0)&gt;Presupuestos[[#This Row],[TOTAL SOLES]],Presupuestos[[#This Row],[TOTAL SOLES]],IFERROR(VLOOKUP("2-"&amp;Presupuestos[[#This Row],[ID DOCUMENTO]],BD_Pagos[],10,0),0))</f>
        <v>0</v>
      </c>
      <c r="AW897" s="7"/>
      <c r="AX897" s="16"/>
      <c r="AY897" s="17"/>
      <c r="AZ897" s="20"/>
      <c r="BA897" s="7"/>
      <c r="BB897" s="16"/>
      <c r="BC897" s="17"/>
      <c r="BD897" s="20"/>
      <c r="BE897" s="7">
        <f>IFERROR(VLOOKUP("5-"&amp;Presupuestos[[#This Row],[ID DOCUMENTO]],BD_Pagos[],7,0),"")</f>
        <v>0</v>
      </c>
      <c r="BF897" s="17">
        <f>IFERROR(VLOOKUP("5-"&amp;Presupuestos[[#This Row],[ID DOCUMENTO]],BD_Pagos[],9,0),"")</f>
        <v>0</v>
      </c>
      <c r="BG897" s="20">
        <f>IF(IFERROR(VLOOKUP("5-"&amp;Presupuestos[[#This Row],[ID DOCUMENTO]],BD_Pagos[],10,0),0)&gt;Presupuestos[[#This Row],[TOTAL SOLES]],Presupuestos[[#This Row],[TOTAL SOLES]],IFERROR(VLOOKUP("5-"&amp;Presupuestos[[#This Row],[ID DOCUMENTO]],BD_Pagos[],10,0),0))</f>
        <v>0</v>
      </c>
      <c r="BH897" s="7">
        <f>IFERROR(VLOOKUP("1-Detraccion"&amp;Presupuestos[[#This Row],[ID DOCUMENTO]],BD_Pagos[],2,0),"")</f>
        <v>0</v>
      </c>
      <c r="BI897" s="3" t="str">
        <f>IFERROR(VLOOKUP("1-Detraccion"&amp;Presupuestos[[#This Row],[ID DOCUMENTO]],BD_Pagos[],3,0),"")</f>
        <v/>
      </c>
      <c r="BJ897" s="3">
        <f>IFERROR(VLOOKUP("1-Detraccion"&amp;Presupuestos[[#This Row],[ID DOCUMENTO]],BD_Pagos[],4,0),"")</f>
        <v>0</v>
      </c>
      <c r="BK897" s="6">
        <f>IF(IFERROR(VLOOKUP("1-Detraccion"&amp;Presupuestos[[#This Row],[ID DOCUMENTO]],BD_Pagos[],5,0),0)&gt;Presupuestos[[#This Row],[TOTAL SOLES]],Presupuestos[[#This Row],[TOTAL SOLES]],IFERROR(VLOOKUP("1-Detraccion"&amp;Presupuestos[[#This Row],[ID DOCUMENTO]],BD_Pagos[],5,0),0))</f>
        <v>0</v>
      </c>
      <c r="BL897" s="6">
        <f>IF(IFERROR(VLOOKUP("1-Detraccion"&amp;Presupuestos[[#This Row],[ID DOCUMENTO]],BD_Pagos[],6,0),0)&gt;Presupuestos[[#This Row],[TOTAL SOLES]],Presupuestos[[#This Row],[TOTAL SOLES]],IFERROR(VLOOKUP("1-Detraccion"&amp;Presupuestos[[#This Row],[ID DOCUMENTO]],BD_Pagos[],6,0),0))</f>
        <v>0</v>
      </c>
      <c r="BM897" s="37"/>
      <c r="BN897" s="3"/>
      <c r="BO897" s="3"/>
      <c r="BP897" s="6"/>
      <c r="BQ89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192.39</v>
      </c>
      <c r="BR897" s="23" t="str">
        <f>IF(Presupuestos[[#This Row],[SALDO ME-MN]]&gt;0,"PENDIENTE","CANCELADO")</f>
        <v>PENDIENTE</v>
      </c>
      <c r="BS897" s="23" t="str">
        <f>IF(COUNTIFS($U$4:$U896,Presupuestos[[#This Row],[ID DOCUMENTO]])&gt;=1,IF(B896=Presupuestos[[#This Row],[ID]],"OK","DOC. DUPLICADO"),"OK")</f>
        <v>OK</v>
      </c>
    </row>
    <row r="898" spans="2:71" x14ac:dyDescent="0.25">
      <c r="B898" s="34">
        <f>IF(Presupuestos[[#This Row],[ID DOCUMENTO]]=U897,B897,IF(B897="ID",1,B897+1))</f>
        <v>830</v>
      </c>
      <c r="C898" s="2">
        <v>45869</v>
      </c>
      <c r="D898" s="2">
        <v>45869</v>
      </c>
      <c r="E898" s="3" t="s">
        <v>1880</v>
      </c>
      <c r="F898" s="25" t="s">
        <v>54</v>
      </c>
      <c r="G898" s="25" t="s">
        <v>330</v>
      </c>
      <c r="H898" s="25" t="s">
        <v>397</v>
      </c>
      <c r="I898" s="36" t="str">
        <f>IFERROR(VLOOKUP(Presupuestos[[#This Row],[AREA]]&amp;Presupuestos[[#This Row],[CONCEPTO]]&amp;Presupuestos[[#This Row],[DESCRIPCION]],Tabla28[[Columna1]:[CÓDIGO NUEVO]],2,0),"")</f>
        <v>P0601005</v>
      </c>
      <c r="J898" s="3" t="s">
        <v>666</v>
      </c>
      <c r="K898" s="3" t="s">
        <v>666</v>
      </c>
      <c r="L898" s="3" t="s">
        <v>666</v>
      </c>
      <c r="M898" s="31" t="s">
        <v>1958</v>
      </c>
      <c r="N898" s="3"/>
      <c r="O898" s="3" t="s">
        <v>315</v>
      </c>
      <c r="P898" s="3" t="s">
        <v>86</v>
      </c>
      <c r="Q898" s="3" t="str">
        <f>IFERROR(VLOOKUP(Presupuestos[[#This Row],[CLASIFICACIÓN (N)]],Tabla17[],2,0),"")</f>
        <v>Costos de ventas</v>
      </c>
      <c r="R898" s="3" t="str">
        <f>IFERROR(VLOOKUP(Presupuestos[[#This Row],[CLASIFICACIÓN (N)]],Tabla17[],3,0),"")</f>
        <v>Operativo</v>
      </c>
      <c r="S898" s="3" t="s">
        <v>16</v>
      </c>
      <c r="T898" s="3" t="str">
        <f>IFERROR(VLOOKUP(Presupuestos[[#This Row],[ALMACEN]],Tabla5[],2,0),"")</f>
        <v>Arequipa</v>
      </c>
      <c r="U898" s="19" t="str">
        <f>IFERROR(VLOOKUP(Presupuestos[[#This Row],[TIPO DE DOCUMENTO]],Tipo_Documento[],2,0)&amp;Presupuestos[[#This Row],[SERIE]]&amp;Presupuestos[[#This Row],[NUMERO]]&amp;Presupuestos[[#This Row],[RUC]],"")</f>
        <v>PLRPLR071073444362</v>
      </c>
      <c r="V898" s="3" t="s">
        <v>258</v>
      </c>
      <c r="W898" s="7">
        <v>45869</v>
      </c>
      <c r="X898" s="7">
        <v>45869</v>
      </c>
      <c r="Y898" s="3" t="s">
        <v>1917</v>
      </c>
      <c r="Z898" s="3">
        <v>10</v>
      </c>
      <c r="AA898" s="3">
        <f>IFERROR(VLOOKUP(Presupuestos[[#This Row],[RAZON SOCIAL]],CHOOSE({1,2},Clientes_Proveedores[Razon Social],Clientes_Proveedores[Ruc / Dni]),2,0),"-")</f>
        <v>73444362</v>
      </c>
      <c r="AB898" s="31" t="s">
        <v>1955</v>
      </c>
      <c r="AC898" s="3" t="s">
        <v>670</v>
      </c>
      <c r="AD898" s="5"/>
      <c r="AE898" s="6">
        <v>15.06</v>
      </c>
      <c r="AF898" s="6">
        <f>Presupuestos[[#This Row],[BASE]]*Presupuestos[[#This Row],[% IGV]]</f>
        <v>0</v>
      </c>
      <c r="AG898" s="22">
        <f>ROUND(SUM(Presupuestos[[#This Row],[BASE]:[IGV]]),2)</f>
        <v>15.06</v>
      </c>
      <c r="AH898" s="9" t="str">
        <f>IF(Presupuestos[[#This Row],[MONEDA]]="USD",VLOOKUP(Presupuestos[[#This Row],[FECHA DE EMISION]],Tipo_Cambio[],3,0),"")</f>
        <v/>
      </c>
      <c r="AI898" s="22">
        <f>IFERROR(ROUND(IF(Presupuestos[[#This Row],[MONEDA]]="PEN",Presupuestos[[#This Row],[TOTAL]],Presupuestos[[#This Row],[TOTAL]]*Presupuestos[[#This Row],[TIPO DE CAMBIO]]),2),"")</f>
        <v>15.06</v>
      </c>
      <c r="AJ898" s="5"/>
      <c r="AK898" s="33" t="s">
        <v>671</v>
      </c>
      <c r="AL898" s="5" t="s">
        <v>680</v>
      </c>
      <c r="AM898" s="23" t="s">
        <v>671</v>
      </c>
      <c r="AN898" s="23" t="s">
        <v>671</v>
      </c>
      <c r="AO898" s="7">
        <f>IFERROR(VLOOKUP("1-"&amp;Presupuestos[[#This Row],[ID DOCUMENTO]],BD_Pagos[],7,0),"")</f>
        <v>45869</v>
      </c>
      <c r="AP898" s="16" t="str">
        <f>IFERROR(VLOOKUP("1-"&amp;Presupuestos[[#This Row],[ID DOCUMENTO]],BD_Pagos[],8,0),"")</f>
        <v>B-BCP - Soles</v>
      </c>
      <c r="AQ898" s="17">
        <f>IFERROR(VLOOKUP("1-"&amp;Presupuestos[[#This Row],[ID DOCUMENTO]],BD_Pagos[],9,0),"")</f>
        <v>7197909</v>
      </c>
      <c r="AR898" s="54"/>
      <c r="AS898" s="7">
        <f>IFERROR(VLOOKUP("2-"&amp;Presupuestos[[#This Row],[ID DOCUMENTO]],BD_Pagos[],7,0),"")</f>
        <v>0</v>
      </c>
      <c r="AT898" s="16" t="str">
        <f>IFERROR(VLOOKUP("2-"&amp;Presupuestos[[#This Row],[ID DOCUMENTO]],BD_Pagos[],8,0),"")</f>
        <v/>
      </c>
      <c r="AU898" s="17">
        <f>IFERROR(VLOOKUP("2-"&amp;Presupuestos[[#This Row],[ID DOCUMENTO]],BD_Pagos[],9,0),"")</f>
        <v>0</v>
      </c>
      <c r="AV898" s="20">
        <f>IF(IFERROR(VLOOKUP("2-"&amp;Presupuestos[[#This Row],[ID DOCUMENTO]],BD_Pagos[],10,0),0)&gt;Presupuestos[[#This Row],[TOTAL SOLES]],Presupuestos[[#This Row],[TOTAL SOLES]],IFERROR(VLOOKUP("2-"&amp;Presupuestos[[#This Row],[ID DOCUMENTO]],BD_Pagos[],10,0),0))</f>
        <v>0</v>
      </c>
      <c r="AW898" s="7"/>
      <c r="AX898" s="16"/>
      <c r="AY898" s="17"/>
      <c r="AZ898" s="20"/>
      <c r="BA898" s="7"/>
      <c r="BB898" s="16"/>
      <c r="BC898" s="17"/>
      <c r="BD898" s="20"/>
      <c r="BE898" s="7">
        <f>IFERROR(VLOOKUP("5-"&amp;Presupuestos[[#This Row],[ID DOCUMENTO]],BD_Pagos[],7,0),"")</f>
        <v>0</v>
      </c>
      <c r="BF898" s="17">
        <f>IFERROR(VLOOKUP("5-"&amp;Presupuestos[[#This Row],[ID DOCUMENTO]],BD_Pagos[],9,0),"")</f>
        <v>0</v>
      </c>
      <c r="BG898" s="20">
        <f>IF(IFERROR(VLOOKUP("5-"&amp;Presupuestos[[#This Row],[ID DOCUMENTO]],BD_Pagos[],10,0),0)&gt;Presupuestos[[#This Row],[TOTAL SOLES]],Presupuestos[[#This Row],[TOTAL SOLES]],IFERROR(VLOOKUP("5-"&amp;Presupuestos[[#This Row],[ID DOCUMENTO]],BD_Pagos[],10,0),0))</f>
        <v>0</v>
      </c>
      <c r="BH898" s="7">
        <f>IFERROR(VLOOKUP("1-Detraccion"&amp;Presupuestos[[#This Row],[ID DOCUMENTO]],BD_Pagos[],2,0),"")</f>
        <v>0</v>
      </c>
      <c r="BI898" s="3" t="str">
        <f>IFERROR(VLOOKUP("1-Detraccion"&amp;Presupuestos[[#This Row],[ID DOCUMENTO]],BD_Pagos[],3,0),"")</f>
        <v/>
      </c>
      <c r="BJ898" s="3">
        <f>IFERROR(VLOOKUP("1-Detraccion"&amp;Presupuestos[[#This Row],[ID DOCUMENTO]],BD_Pagos[],4,0),"")</f>
        <v>0</v>
      </c>
      <c r="BK898" s="6">
        <f>IF(IFERROR(VLOOKUP("1-Detraccion"&amp;Presupuestos[[#This Row],[ID DOCUMENTO]],BD_Pagos[],5,0),0)&gt;Presupuestos[[#This Row],[TOTAL SOLES]],Presupuestos[[#This Row],[TOTAL SOLES]],IFERROR(VLOOKUP("1-Detraccion"&amp;Presupuestos[[#This Row],[ID DOCUMENTO]],BD_Pagos[],5,0),0))</f>
        <v>0</v>
      </c>
      <c r="BL898" s="6">
        <f>IF(IFERROR(VLOOKUP("1-Detraccion"&amp;Presupuestos[[#This Row],[ID DOCUMENTO]],BD_Pagos[],6,0),0)&gt;Presupuestos[[#This Row],[TOTAL SOLES]],Presupuestos[[#This Row],[TOTAL SOLES]],IFERROR(VLOOKUP("1-Detraccion"&amp;Presupuestos[[#This Row],[ID DOCUMENTO]],BD_Pagos[],6,0),0))</f>
        <v>0</v>
      </c>
      <c r="BM898" s="37"/>
      <c r="BN898" s="3"/>
      <c r="BO898" s="3"/>
      <c r="BP898" s="6"/>
      <c r="BQ89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15.06</v>
      </c>
      <c r="BR898" s="23" t="str">
        <f>IF(Presupuestos[[#This Row],[SALDO ME-MN]]&gt;0,"PENDIENTE","CANCELADO")</f>
        <v>PENDIENTE</v>
      </c>
      <c r="BS898" s="23" t="str">
        <f>IF(COUNTIFS($U$4:$U897,Presupuestos[[#This Row],[ID DOCUMENTO]])&gt;=1,IF(B897=Presupuestos[[#This Row],[ID]],"OK","DOC. DUPLICADO"),"OK")</f>
        <v>OK</v>
      </c>
    </row>
    <row r="899" spans="2:71" x14ac:dyDescent="0.25">
      <c r="B899" s="34">
        <f>IF(Presupuestos[[#This Row],[ID DOCUMENTO]]=U898,B898,IF(B898="ID",1,B898+1))</f>
        <v>830</v>
      </c>
      <c r="C899" s="2">
        <v>45869</v>
      </c>
      <c r="D899" s="2">
        <v>45869</v>
      </c>
      <c r="E899" s="3" t="s">
        <v>1880</v>
      </c>
      <c r="F899" s="25" t="s">
        <v>54</v>
      </c>
      <c r="G899" s="25" t="s">
        <v>330</v>
      </c>
      <c r="H899" s="25" t="s">
        <v>401</v>
      </c>
      <c r="I899" s="36" t="str">
        <f>IFERROR(VLOOKUP(Presupuestos[[#This Row],[AREA]]&amp;Presupuestos[[#This Row],[CONCEPTO]]&amp;Presupuestos[[#This Row],[DESCRIPCION]],Tabla28[[Columna1]:[CÓDIGO NUEVO]],2,0),"")</f>
        <v>P0601007</v>
      </c>
      <c r="J899" s="3" t="s">
        <v>666</v>
      </c>
      <c r="K899" s="3" t="s">
        <v>666</v>
      </c>
      <c r="L899" s="3" t="s">
        <v>666</v>
      </c>
      <c r="M899" s="31" t="s">
        <v>1959</v>
      </c>
      <c r="N899" s="3"/>
      <c r="O899" s="3" t="s">
        <v>315</v>
      </c>
      <c r="P899" s="3" t="s">
        <v>86</v>
      </c>
      <c r="Q899" s="3" t="str">
        <f>IFERROR(VLOOKUP(Presupuestos[[#This Row],[CLASIFICACIÓN (N)]],Tabla17[],2,0),"")</f>
        <v>Costos de ventas</v>
      </c>
      <c r="R899" s="3" t="str">
        <f>IFERROR(VLOOKUP(Presupuestos[[#This Row],[CLASIFICACIÓN (N)]],Tabla17[],3,0),"")</f>
        <v>Operativo</v>
      </c>
      <c r="S899" s="3" t="s">
        <v>16</v>
      </c>
      <c r="T899" s="3" t="str">
        <f>IFERROR(VLOOKUP(Presupuestos[[#This Row],[ALMACEN]],Tabla5[],2,0),"")</f>
        <v>Arequipa</v>
      </c>
      <c r="U899" s="19" t="str">
        <f>IFERROR(VLOOKUP(Presupuestos[[#This Row],[TIPO DE DOCUMENTO]],Tipo_Documento[],2,0)&amp;Presupuestos[[#This Row],[SERIE]]&amp;Presupuestos[[#This Row],[NUMERO]]&amp;Presupuestos[[#This Row],[RUC]],"")</f>
        <v>PLRPLR071073444362</v>
      </c>
      <c r="V899" s="3" t="s">
        <v>258</v>
      </c>
      <c r="W899" s="7">
        <v>45869</v>
      </c>
      <c r="X899" s="7">
        <v>45869</v>
      </c>
      <c r="Y899" s="3" t="s">
        <v>1917</v>
      </c>
      <c r="Z899" s="3">
        <v>10</v>
      </c>
      <c r="AA899" s="3">
        <f>IFERROR(VLOOKUP(Presupuestos[[#This Row],[RAZON SOCIAL]],CHOOSE({1,2},Clientes_Proveedores[Razon Social],Clientes_Proveedores[Ruc / Dni]),2,0),"-")</f>
        <v>73444362</v>
      </c>
      <c r="AB899" s="31" t="s">
        <v>1955</v>
      </c>
      <c r="AC899" s="3" t="s">
        <v>670</v>
      </c>
      <c r="AD899" s="5"/>
      <c r="AE899" s="6">
        <v>17</v>
      </c>
      <c r="AF899" s="6">
        <f>Presupuestos[[#This Row],[BASE]]*Presupuestos[[#This Row],[% IGV]]</f>
        <v>0</v>
      </c>
      <c r="AG899" s="22">
        <f>ROUND(SUM(Presupuestos[[#This Row],[BASE]:[IGV]]),2)</f>
        <v>17</v>
      </c>
      <c r="AH899" s="9" t="str">
        <f>IF(Presupuestos[[#This Row],[MONEDA]]="USD",VLOOKUP(Presupuestos[[#This Row],[FECHA DE EMISION]],Tipo_Cambio[],3,0),"")</f>
        <v/>
      </c>
      <c r="AI899" s="22">
        <f>IFERROR(ROUND(IF(Presupuestos[[#This Row],[MONEDA]]="PEN",Presupuestos[[#This Row],[TOTAL]],Presupuestos[[#This Row],[TOTAL]]*Presupuestos[[#This Row],[TIPO DE CAMBIO]]),2),"")</f>
        <v>17</v>
      </c>
      <c r="AJ899" s="5"/>
      <c r="AK899" s="33" t="s">
        <v>671</v>
      </c>
      <c r="AL899" s="5" t="s">
        <v>680</v>
      </c>
      <c r="AM899" s="23" t="s">
        <v>671</v>
      </c>
      <c r="AN899" s="23" t="s">
        <v>671</v>
      </c>
      <c r="AO899" s="7">
        <f>IFERROR(VLOOKUP("1-"&amp;Presupuestos[[#This Row],[ID DOCUMENTO]],BD_Pagos[],7,0),"")</f>
        <v>45869</v>
      </c>
      <c r="AP899" s="16" t="str">
        <f>IFERROR(VLOOKUP("1-"&amp;Presupuestos[[#This Row],[ID DOCUMENTO]],BD_Pagos[],8,0),"")</f>
        <v>B-BCP - Soles</v>
      </c>
      <c r="AQ899" s="17">
        <f>IFERROR(VLOOKUP("1-"&amp;Presupuestos[[#This Row],[ID DOCUMENTO]],BD_Pagos[],9,0),"")</f>
        <v>7197909</v>
      </c>
      <c r="AR899" s="54"/>
      <c r="AS899" s="7">
        <f>IFERROR(VLOOKUP("2-"&amp;Presupuestos[[#This Row],[ID DOCUMENTO]],BD_Pagos[],7,0),"")</f>
        <v>0</v>
      </c>
      <c r="AT899" s="16" t="str">
        <f>IFERROR(VLOOKUP("2-"&amp;Presupuestos[[#This Row],[ID DOCUMENTO]],BD_Pagos[],8,0),"")</f>
        <v/>
      </c>
      <c r="AU899" s="17">
        <f>IFERROR(VLOOKUP("2-"&amp;Presupuestos[[#This Row],[ID DOCUMENTO]],BD_Pagos[],9,0),"")</f>
        <v>0</v>
      </c>
      <c r="AV899" s="20">
        <f>IF(IFERROR(VLOOKUP("2-"&amp;Presupuestos[[#This Row],[ID DOCUMENTO]],BD_Pagos[],10,0),0)&gt;Presupuestos[[#This Row],[TOTAL SOLES]],Presupuestos[[#This Row],[TOTAL SOLES]],IFERROR(VLOOKUP("2-"&amp;Presupuestos[[#This Row],[ID DOCUMENTO]],BD_Pagos[],10,0),0))</f>
        <v>0</v>
      </c>
      <c r="AW899" s="7"/>
      <c r="AX899" s="16"/>
      <c r="AY899" s="17"/>
      <c r="AZ899" s="20"/>
      <c r="BA899" s="7"/>
      <c r="BB899" s="16"/>
      <c r="BC899" s="17"/>
      <c r="BD899" s="20"/>
      <c r="BE899" s="7">
        <f>IFERROR(VLOOKUP("5-"&amp;Presupuestos[[#This Row],[ID DOCUMENTO]],BD_Pagos[],7,0),"")</f>
        <v>0</v>
      </c>
      <c r="BF899" s="17">
        <f>IFERROR(VLOOKUP("5-"&amp;Presupuestos[[#This Row],[ID DOCUMENTO]],BD_Pagos[],9,0),"")</f>
        <v>0</v>
      </c>
      <c r="BG899" s="20">
        <f>IF(IFERROR(VLOOKUP("5-"&amp;Presupuestos[[#This Row],[ID DOCUMENTO]],BD_Pagos[],10,0),0)&gt;Presupuestos[[#This Row],[TOTAL SOLES]],Presupuestos[[#This Row],[TOTAL SOLES]],IFERROR(VLOOKUP("5-"&amp;Presupuestos[[#This Row],[ID DOCUMENTO]],BD_Pagos[],10,0),0))</f>
        <v>0</v>
      </c>
      <c r="BH899" s="7">
        <f>IFERROR(VLOOKUP("1-Detraccion"&amp;Presupuestos[[#This Row],[ID DOCUMENTO]],BD_Pagos[],2,0),"")</f>
        <v>0</v>
      </c>
      <c r="BI899" s="3" t="str">
        <f>IFERROR(VLOOKUP("1-Detraccion"&amp;Presupuestos[[#This Row],[ID DOCUMENTO]],BD_Pagos[],3,0),"")</f>
        <v/>
      </c>
      <c r="BJ899" s="3">
        <f>IFERROR(VLOOKUP("1-Detraccion"&amp;Presupuestos[[#This Row],[ID DOCUMENTO]],BD_Pagos[],4,0),"")</f>
        <v>0</v>
      </c>
      <c r="BK899" s="6">
        <f>IF(IFERROR(VLOOKUP("1-Detraccion"&amp;Presupuestos[[#This Row],[ID DOCUMENTO]],BD_Pagos[],5,0),0)&gt;Presupuestos[[#This Row],[TOTAL SOLES]],Presupuestos[[#This Row],[TOTAL SOLES]],IFERROR(VLOOKUP("1-Detraccion"&amp;Presupuestos[[#This Row],[ID DOCUMENTO]],BD_Pagos[],5,0),0))</f>
        <v>0</v>
      </c>
      <c r="BL899" s="6">
        <f>IF(IFERROR(VLOOKUP("1-Detraccion"&amp;Presupuestos[[#This Row],[ID DOCUMENTO]],BD_Pagos[],6,0),0)&gt;Presupuestos[[#This Row],[TOTAL SOLES]],Presupuestos[[#This Row],[TOTAL SOLES]],IFERROR(VLOOKUP("1-Detraccion"&amp;Presupuestos[[#This Row],[ID DOCUMENTO]],BD_Pagos[],6,0),0))</f>
        <v>0</v>
      </c>
      <c r="BM899" s="37"/>
      <c r="BN899" s="3"/>
      <c r="BO899" s="3"/>
      <c r="BP899" s="6"/>
      <c r="BQ89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v>
      </c>
      <c r="BR899" s="23" t="str">
        <f>IF(Presupuestos[[#This Row],[SALDO ME-MN]]&gt;0,"PENDIENTE","CANCELADO")</f>
        <v>PENDIENTE</v>
      </c>
      <c r="BS899" s="23" t="str">
        <f>IF(COUNTIFS($U$4:$U898,Presupuestos[[#This Row],[ID DOCUMENTO]])&gt;=1,IF(B898=Presupuestos[[#This Row],[ID]],"OK","DOC. DUPLICADO"),"OK")</f>
        <v>OK</v>
      </c>
    </row>
    <row r="900" spans="2:71" x14ac:dyDescent="0.25">
      <c r="B900" s="34">
        <f>IF(Presupuestos[[#This Row],[ID DOCUMENTO]]=U899,B899,IF(B899="ID",1,B899+1))</f>
        <v>830</v>
      </c>
      <c r="C900" s="2">
        <v>45869</v>
      </c>
      <c r="D900" s="2">
        <v>45869</v>
      </c>
      <c r="E900" s="3" t="s">
        <v>1880</v>
      </c>
      <c r="F900" s="25" t="s">
        <v>54</v>
      </c>
      <c r="G900" s="25" t="s">
        <v>330</v>
      </c>
      <c r="H900" s="25" t="s">
        <v>412</v>
      </c>
      <c r="I900" s="36" t="str">
        <f>IFERROR(VLOOKUP(Presupuestos[[#This Row],[AREA]]&amp;Presupuestos[[#This Row],[CONCEPTO]]&amp;Presupuestos[[#This Row],[DESCRIPCION]],Tabla28[[Columna1]:[CÓDIGO NUEVO]],2,0),"")</f>
        <v>P0601013</v>
      </c>
      <c r="J900" s="3" t="s">
        <v>666</v>
      </c>
      <c r="K900" s="3" t="s">
        <v>666</v>
      </c>
      <c r="L900" s="3" t="s">
        <v>666</v>
      </c>
      <c r="M900" s="31" t="s">
        <v>1960</v>
      </c>
      <c r="N900" s="3"/>
      <c r="O900" s="3" t="s">
        <v>315</v>
      </c>
      <c r="P900" s="3" t="s">
        <v>86</v>
      </c>
      <c r="Q900" s="3" t="str">
        <f>IFERROR(VLOOKUP(Presupuestos[[#This Row],[CLASIFICACIÓN (N)]],Tabla17[],2,0),"")</f>
        <v>Costos de ventas</v>
      </c>
      <c r="R900" s="3" t="str">
        <f>IFERROR(VLOOKUP(Presupuestos[[#This Row],[CLASIFICACIÓN (N)]],Tabla17[],3,0),"")</f>
        <v>Operativo</v>
      </c>
      <c r="S900" s="3" t="s">
        <v>16</v>
      </c>
      <c r="T900" s="3" t="str">
        <f>IFERROR(VLOOKUP(Presupuestos[[#This Row],[ALMACEN]],Tabla5[],2,0),"")</f>
        <v>Arequipa</v>
      </c>
      <c r="U900" s="19" t="str">
        <f>IFERROR(VLOOKUP(Presupuestos[[#This Row],[TIPO DE DOCUMENTO]],Tipo_Documento[],2,0)&amp;Presupuestos[[#This Row],[SERIE]]&amp;Presupuestos[[#This Row],[NUMERO]]&amp;Presupuestos[[#This Row],[RUC]],"")</f>
        <v>PLRPLR071073444362</v>
      </c>
      <c r="V900" s="3" t="s">
        <v>258</v>
      </c>
      <c r="W900" s="7">
        <v>45869</v>
      </c>
      <c r="X900" s="7">
        <v>45869</v>
      </c>
      <c r="Y900" s="3" t="s">
        <v>1917</v>
      </c>
      <c r="Z900" s="3">
        <v>10</v>
      </c>
      <c r="AA900" s="3">
        <f>IFERROR(VLOOKUP(Presupuestos[[#This Row],[RAZON SOCIAL]],CHOOSE({1,2},Clientes_Proveedores[Razon Social],Clientes_Proveedores[Ruc / Dni]),2,0),"-")</f>
        <v>73444362</v>
      </c>
      <c r="AB900" s="31" t="s">
        <v>1955</v>
      </c>
      <c r="AC900" s="3" t="s">
        <v>670</v>
      </c>
      <c r="AD900" s="5"/>
      <c r="AE900" s="6">
        <v>263</v>
      </c>
      <c r="AF900" s="6">
        <f>Presupuestos[[#This Row],[BASE]]*Presupuestos[[#This Row],[% IGV]]</f>
        <v>0</v>
      </c>
      <c r="AG900" s="22">
        <f>ROUND(SUM(Presupuestos[[#This Row],[BASE]:[IGV]]),2)</f>
        <v>263</v>
      </c>
      <c r="AH900" s="9" t="str">
        <f>IF(Presupuestos[[#This Row],[MONEDA]]="USD",VLOOKUP(Presupuestos[[#This Row],[FECHA DE EMISION]],Tipo_Cambio[],3,0),"")</f>
        <v/>
      </c>
      <c r="AI900" s="22">
        <f>IFERROR(ROUND(IF(Presupuestos[[#This Row],[MONEDA]]="PEN",Presupuestos[[#This Row],[TOTAL]],Presupuestos[[#This Row],[TOTAL]]*Presupuestos[[#This Row],[TIPO DE CAMBIO]]),2),"")</f>
        <v>263</v>
      </c>
      <c r="AJ900" s="5"/>
      <c r="AK900" s="33" t="s">
        <v>671</v>
      </c>
      <c r="AL900" s="5" t="s">
        <v>680</v>
      </c>
      <c r="AM900" s="23" t="s">
        <v>671</v>
      </c>
      <c r="AN900" s="23" t="s">
        <v>671</v>
      </c>
      <c r="AO900" s="7">
        <f>IFERROR(VLOOKUP("1-"&amp;Presupuestos[[#This Row],[ID DOCUMENTO]],BD_Pagos[],7,0),"")</f>
        <v>45869</v>
      </c>
      <c r="AP900" s="16" t="str">
        <f>IFERROR(VLOOKUP("1-"&amp;Presupuestos[[#This Row],[ID DOCUMENTO]],BD_Pagos[],8,0),"")</f>
        <v>B-BCP - Soles</v>
      </c>
      <c r="AQ900" s="17">
        <f>IFERROR(VLOOKUP("1-"&amp;Presupuestos[[#This Row],[ID DOCUMENTO]],BD_Pagos[],9,0),"")</f>
        <v>7197909</v>
      </c>
      <c r="AR900" s="54"/>
      <c r="AS900" s="7">
        <f>IFERROR(VLOOKUP("2-"&amp;Presupuestos[[#This Row],[ID DOCUMENTO]],BD_Pagos[],7,0),"")</f>
        <v>0</v>
      </c>
      <c r="AT900" s="16" t="str">
        <f>IFERROR(VLOOKUP("2-"&amp;Presupuestos[[#This Row],[ID DOCUMENTO]],BD_Pagos[],8,0),"")</f>
        <v/>
      </c>
      <c r="AU900" s="17">
        <f>IFERROR(VLOOKUP("2-"&amp;Presupuestos[[#This Row],[ID DOCUMENTO]],BD_Pagos[],9,0),"")</f>
        <v>0</v>
      </c>
      <c r="AV900" s="20">
        <f>IF(IFERROR(VLOOKUP("2-"&amp;Presupuestos[[#This Row],[ID DOCUMENTO]],BD_Pagos[],10,0),0)&gt;Presupuestos[[#This Row],[TOTAL SOLES]],Presupuestos[[#This Row],[TOTAL SOLES]],IFERROR(VLOOKUP("2-"&amp;Presupuestos[[#This Row],[ID DOCUMENTO]],BD_Pagos[],10,0),0))</f>
        <v>0</v>
      </c>
      <c r="AW900" s="7"/>
      <c r="AX900" s="16"/>
      <c r="AY900" s="17"/>
      <c r="AZ900" s="20"/>
      <c r="BA900" s="7"/>
      <c r="BB900" s="16"/>
      <c r="BC900" s="17"/>
      <c r="BD900" s="20"/>
      <c r="BE900" s="7">
        <f>IFERROR(VLOOKUP("5-"&amp;Presupuestos[[#This Row],[ID DOCUMENTO]],BD_Pagos[],7,0),"")</f>
        <v>0</v>
      </c>
      <c r="BF900" s="17">
        <f>IFERROR(VLOOKUP("5-"&amp;Presupuestos[[#This Row],[ID DOCUMENTO]],BD_Pagos[],9,0),"")</f>
        <v>0</v>
      </c>
      <c r="BG900" s="20">
        <f>IF(IFERROR(VLOOKUP("5-"&amp;Presupuestos[[#This Row],[ID DOCUMENTO]],BD_Pagos[],10,0),0)&gt;Presupuestos[[#This Row],[TOTAL SOLES]],Presupuestos[[#This Row],[TOTAL SOLES]],IFERROR(VLOOKUP("5-"&amp;Presupuestos[[#This Row],[ID DOCUMENTO]],BD_Pagos[],10,0),0))</f>
        <v>0</v>
      </c>
      <c r="BH900" s="7">
        <f>IFERROR(VLOOKUP("1-Detraccion"&amp;Presupuestos[[#This Row],[ID DOCUMENTO]],BD_Pagos[],2,0),"")</f>
        <v>0</v>
      </c>
      <c r="BI900" s="3" t="str">
        <f>IFERROR(VLOOKUP("1-Detraccion"&amp;Presupuestos[[#This Row],[ID DOCUMENTO]],BD_Pagos[],3,0),"")</f>
        <v/>
      </c>
      <c r="BJ900" s="3">
        <f>IFERROR(VLOOKUP("1-Detraccion"&amp;Presupuestos[[#This Row],[ID DOCUMENTO]],BD_Pagos[],4,0),"")</f>
        <v>0</v>
      </c>
      <c r="BK900" s="6">
        <f>IF(IFERROR(VLOOKUP("1-Detraccion"&amp;Presupuestos[[#This Row],[ID DOCUMENTO]],BD_Pagos[],5,0),0)&gt;Presupuestos[[#This Row],[TOTAL SOLES]],Presupuestos[[#This Row],[TOTAL SOLES]],IFERROR(VLOOKUP("1-Detraccion"&amp;Presupuestos[[#This Row],[ID DOCUMENTO]],BD_Pagos[],5,0),0))</f>
        <v>0</v>
      </c>
      <c r="BL900" s="6">
        <f>IF(IFERROR(VLOOKUP("1-Detraccion"&amp;Presupuestos[[#This Row],[ID DOCUMENTO]],BD_Pagos[],6,0),0)&gt;Presupuestos[[#This Row],[TOTAL SOLES]],Presupuestos[[#This Row],[TOTAL SOLES]],IFERROR(VLOOKUP("1-Detraccion"&amp;Presupuestos[[#This Row],[ID DOCUMENTO]],BD_Pagos[],6,0),0))</f>
        <v>0</v>
      </c>
      <c r="BM900" s="37"/>
      <c r="BN900" s="3"/>
      <c r="BO900" s="3"/>
      <c r="BP900" s="6"/>
      <c r="BQ90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263</v>
      </c>
      <c r="BR900" s="23" t="str">
        <f>IF(Presupuestos[[#This Row],[SALDO ME-MN]]&gt;0,"PENDIENTE","CANCELADO")</f>
        <v>PENDIENTE</v>
      </c>
      <c r="BS900" s="23" t="str">
        <f>IF(COUNTIFS($U$4:$U899,Presupuestos[[#This Row],[ID DOCUMENTO]])&gt;=1,IF(B899=Presupuestos[[#This Row],[ID]],"OK","DOC. DUPLICADO"),"OK")</f>
        <v>OK</v>
      </c>
    </row>
    <row r="901" spans="2:71" ht="24" x14ac:dyDescent="0.25">
      <c r="B901" s="34">
        <f>IF(Presupuestos[[#This Row],[ID DOCUMENTO]]=U900,B900,IF(B900="ID",1,B900+1))</f>
        <v>831</v>
      </c>
      <c r="C901" s="2">
        <v>45869</v>
      </c>
      <c r="D901" s="2">
        <v>45869</v>
      </c>
      <c r="E901" s="3" t="s">
        <v>1880</v>
      </c>
      <c r="F901" s="25" t="s">
        <v>54</v>
      </c>
      <c r="G901" s="25" t="s">
        <v>330</v>
      </c>
      <c r="H901" s="25" t="s">
        <v>383</v>
      </c>
      <c r="I901" s="36" t="str">
        <f>IFERROR(VLOOKUP(Presupuestos[[#This Row],[AREA]]&amp;Presupuestos[[#This Row],[CONCEPTO]]&amp;Presupuestos[[#This Row],[DESCRIPCION]],Tabla28[[Columna1]:[CÓDIGO NUEVO]],2,0),"")</f>
        <v>P0601001</v>
      </c>
      <c r="J901" s="3" t="s">
        <v>666</v>
      </c>
      <c r="K901" s="3" t="s">
        <v>666</v>
      </c>
      <c r="L901" s="3" t="s">
        <v>666</v>
      </c>
      <c r="M901" s="31" t="s">
        <v>1961</v>
      </c>
      <c r="N901" s="3"/>
      <c r="O901" s="3" t="s">
        <v>315</v>
      </c>
      <c r="P901" s="3" t="s">
        <v>86</v>
      </c>
      <c r="Q901" s="3" t="str">
        <f>IFERROR(VLOOKUP(Presupuestos[[#This Row],[CLASIFICACIÓN (N)]],Tabla17[],2,0),"")</f>
        <v>Costos de ventas</v>
      </c>
      <c r="R901" s="3" t="str">
        <f>IFERROR(VLOOKUP(Presupuestos[[#This Row],[CLASIFICACIÓN (N)]],Tabla17[],3,0),"")</f>
        <v>Operativo</v>
      </c>
      <c r="S901" s="3" t="s">
        <v>34</v>
      </c>
      <c r="T901" s="3" t="str">
        <f>IFERROR(VLOOKUP(Presupuestos[[#This Row],[ALMACEN]],Tabla5[],2,0),"")</f>
        <v>Arequipa</v>
      </c>
      <c r="U901" s="19" t="str">
        <f>IFERROR(VLOOKUP(Presupuestos[[#This Row],[TIPO DE DOCUMENTO]],Tipo_Documento[],2,0)&amp;Presupuestos[[#This Row],[SERIE]]&amp;Presupuestos[[#This Row],[NUMERO]]&amp;Presupuestos[[#This Row],[RUC]],"")</f>
        <v>PLRPLR071172458502</v>
      </c>
      <c r="V901" s="3" t="s">
        <v>258</v>
      </c>
      <c r="W901" s="7">
        <v>45869</v>
      </c>
      <c r="X901" s="7">
        <v>45869</v>
      </c>
      <c r="Y901" s="3" t="s">
        <v>1917</v>
      </c>
      <c r="Z901" s="3">
        <v>11</v>
      </c>
      <c r="AA901" s="3">
        <f>IFERROR(VLOOKUP(Presupuestos[[#This Row],[RAZON SOCIAL]],CHOOSE({1,2},Clientes_Proveedores[Razon Social],Clientes_Proveedores[Ruc / Dni]),2,0),"-")</f>
        <v>72458502</v>
      </c>
      <c r="AB901" s="31" t="s">
        <v>1962</v>
      </c>
      <c r="AC901" s="3" t="s">
        <v>670</v>
      </c>
      <c r="AD901" s="5"/>
      <c r="AE901" s="6">
        <v>1495.74</v>
      </c>
      <c r="AF901" s="6">
        <f>Presupuestos[[#This Row],[BASE]]*Presupuestos[[#This Row],[% IGV]]</f>
        <v>0</v>
      </c>
      <c r="AG901" s="22">
        <f>ROUND(SUM(Presupuestos[[#This Row],[BASE]:[IGV]]),2)</f>
        <v>1495.74</v>
      </c>
      <c r="AH901" s="9" t="str">
        <f>IF(Presupuestos[[#This Row],[MONEDA]]="USD",VLOOKUP(Presupuestos[[#This Row],[FECHA DE EMISION]],Tipo_Cambio[],3,0),"")</f>
        <v/>
      </c>
      <c r="AI901" s="22">
        <f>IFERROR(ROUND(IF(Presupuestos[[#This Row],[MONEDA]]="PEN",Presupuestos[[#This Row],[TOTAL]],Presupuestos[[#This Row],[TOTAL]]*Presupuestos[[#This Row],[TIPO DE CAMBIO]]),2),"")</f>
        <v>1495.74</v>
      </c>
      <c r="AJ901" s="5"/>
      <c r="AK901" s="33" t="s">
        <v>671</v>
      </c>
      <c r="AL901" s="5" t="s">
        <v>680</v>
      </c>
      <c r="AM901" s="23" t="s">
        <v>671</v>
      </c>
      <c r="AN901" s="23" t="s">
        <v>671</v>
      </c>
      <c r="AO901" s="7">
        <f>IFERROR(VLOOKUP("1-"&amp;Presupuestos[[#This Row],[ID DOCUMENTO]],BD_Pagos[],7,0),"")</f>
        <v>45869</v>
      </c>
      <c r="AP901" s="16" t="str">
        <f>IFERROR(VLOOKUP("1-"&amp;Presupuestos[[#This Row],[ID DOCUMENTO]],BD_Pagos[],8,0),"")</f>
        <v>B-BCP - Soles</v>
      </c>
      <c r="AQ901" s="17">
        <f>IFERROR(VLOOKUP("1-"&amp;Presupuestos[[#This Row],[ID DOCUMENTO]],BD_Pagos[],9,0),"")</f>
        <v>7197909</v>
      </c>
      <c r="AR901" s="54"/>
      <c r="AS901" s="7">
        <f>IFERROR(VLOOKUP("2-"&amp;Presupuestos[[#This Row],[ID DOCUMENTO]],BD_Pagos[],7,0),"")</f>
        <v>0</v>
      </c>
      <c r="AT901" s="16" t="str">
        <f>IFERROR(VLOOKUP("2-"&amp;Presupuestos[[#This Row],[ID DOCUMENTO]],BD_Pagos[],8,0),"")</f>
        <v/>
      </c>
      <c r="AU901" s="17">
        <f>IFERROR(VLOOKUP("2-"&amp;Presupuestos[[#This Row],[ID DOCUMENTO]],BD_Pagos[],9,0),"")</f>
        <v>0</v>
      </c>
      <c r="AV901" s="20">
        <f>IF(IFERROR(VLOOKUP("2-"&amp;Presupuestos[[#This Row],[ID DOCUMENTO]],BD_Pagos[],10,0),0)&gt;Presupuestos[[#This Row],[TOTAL SOLES]],Presupuestos[[#This Row],[TOTAL SOLES]],IFERROR(VLOOKUP("2-"&amp;Presupuestos[[#This Row],[ID DOCUMENTO]],BD_Pagos[],10,0),0))</f>
        <v>0</v>
      </c>
      <c r="AW901" s="7"/>
      <c r="AX901" s="16"/>
      <c r="AY901" s="17"/>
      <c r="AZ901" s="20"/>
      <c r="BA901" s="7"/>
      <c r="BB901" s="16"/>
      <c r="BC901" s="17"/>
      <c r="BD901" s="20"/>
      <c r="BE901" s="7">
        <f>IFERROR(VLOOKUP("5-"&amp;Presupuestos[[#This Row],[ID DOCUMENTO]],BD_Pagos[],7,0),"")</f>
        <v>0</v>
      </c>
      <c r="BF901" s="17">
        <f>IFERROR(VLOOKUP("5-"&amp;Presupuestos[[#This Row],[ID DOCUMENTO]],BD_Pagos[],9,0),"")</f>
        <v>0</v>
      </c>
      <c r="BG901" s="20">
        <f>IF(IFERROR(VLOOKUP("5-"&amp;Presupuestos[[#This Row],[ID DOCUMENTO]],BD_Pagos[],10,0),0)&gt;Presupuestos[[#This Row],[TOTAL SOLES]],Presupuestos[[#This Row],[TOTAL SOLES]],IFERROR(VLOOKUP("5-"&amp;Presupuestos[[#This Row],[ID DOCUMENTO]],BD_Pagos[],10,0),0))</f>
        <v>0</v>
      </c>
      <c r="BH901" s="7">
        <f>IFERROR(VLOOKUP("1-Detraccion"&amp;Presupuestos[[#This Row],[ID DOCUMENTO]],BD_Pagos[],2,0),"")</f>
        <v>0</v>
      </c>
      <c r="BI901" s="3" t="str">
        <f>IFERROR(VLOOKUP("1-Detraccion"&amp;Presupuestos[[#This Row],[ID DOCUMENTO]],BD_Pagos[],3,0),"")</f>
        <v/>
      </c>
      <c r="BJ901" s="3">
        <f>IFERROR(VLOOKUP("1-Detraccion"&amp;Presupuestos[[#This Row],[ID DOCUMENTO]],BD_Pagos[],4,0),"")</f>
        <v>0</v>
      </c>
      <c r="BK901" s="6">
        <f>IF(IFERROR(VLOOKUP("1-Detraccion"&amp;Presupuestos[[#This Row],[ID DOCUMENTO]],BD_Pagos[],5,0),0)&gt;Presupuestos[[#This Row],[TOTAL SOLES]],Presupuestos[[#This Row],[TOTAL SOLES]],IFERROR(VLOOKUP("1-Detraccion"&amp;Presupuestos[[#This Row],[ID DOCUMENTO]],BD_Pagos[],5,0),0))</f>
        <v>0</v>
      </c>
      <c r="BL901" s="6">
        <f>IF(IFERROR(VLOOKUP("1-Detraccion"&amp;Presupuestos[[#This Row],[ID DOCUMENTO]],BD_Pagos[],6,0),0)&gt;Presupuestos[[#This Row],[TOTAL SOLES]],Presupuestos[[#This Row],[TOTAL SOLES]],IFERROR(VLOOKUP("1-Detraccion"&amp;Presupuestos[[#This Row],[ID DOCUMENTO]],BD_Pagos[],6,0),0))</f>
        <v>0</v>
      </c>
      <c r="BM901" s="37"/>
      <c r="BN901" s="3"/>
      <c r="BO901" s="3"/>
      <c r="BP901" s="6"/>
      <c r="BQ90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1495.74</v>
      </c>
      <c r="BR901" s="23" t="str">
        <f>IF(Presupuestos[[#This Row],[SALDO ME-MN]]&gt;0,"PENDIENTE","CANCELADO")</f>
        <v>PENDIENTE</v>
      </c>
      <c r="BS901" s="23" t="str">
        <f>IF(COUNTIFS($U$4:$U900,Presupuestos[[#This Row],[ID DOCUMENTO]])&gt;=1,IF(B900=Presupuestos[[#This Row],[ID]],"OK","DOC. DUPLICADO"),"OK")</f>
        <v>OK</v>
      </c>
    </row>
    <row r="902" spans="2:71" ht="24" x14ac:dyDescent="0.25">
      <c r="B902" s="34">
        <f>IF(Presupuestos[[#This Row],[ID DOCUMENTO]]=U901,B901,IF(B901="ID",1,B901+1))</f>
        <v>831</v>
      </c>
      <c r="C902" s="2">
        <v>45869</v>
      </c>
      <c r="D902" s="2">
        <v>45869</v>
      </c>
      <c r="E902" s="3" t="s">
        <v>1880</v>
      </c>
      <c r="F902" s="25" t="s">
        <v>54</v>
      </c>
      <c r="G902" s="25" t="s">
        <v>330</v>
      </c>
      <c r="H902" s="25" t="s">
        <v>397</v>
      </c>
      <c r="I902" s="36" t="str">
        <f>IFERROR(VLOOKUP(Presupuestos[[#This Row],[AREA]]&amp;Presupuestos[[#This Row],[CONCEPTO]]&amp;Presupuestos[[#This Row],[DESCRIPCION]],Tabla28[[Columna1]:[CÓDIGO NUEVO]],2,0),"")</f>
        <v>P0601005</v>
      </c>
      <c r="J902" s="3" t="s">
        <v>666</v>
      </c>
      <c r="K902" s="3" t="s">
        <v>666</v>
      </c>
      <c r="L902" s="3" t="s">
        <v>666</v>
      </c>
      <c r="M902" s="31" t="s">
        <v>1963</v>
      </c>
      <c r="N902" s="3"/>
      <c r="O902" s="3" t="s">
        <v>315</v>
      </c>
      <c r="P902" s="3" t="s">
        <v>86</v>
      </c>
      <c r="Q902" s="3" t="str">
        <f>IFERROR(VLOOKUP(Presupuestos[[#This Row],[CLASIFICACIÓN (N)]],Tabla17[],2,0),"")</f>
        <v>Costos de ventas</v>
      </c>
      <c r="R902" s="3" t="str">
        <f>IFERROR(VLOOKUP(Presupuestos[[#This Row],[CLASIFICACIÓN (N)]],Tabla17[],3,0),"")</f>
        <v>Operativo</v>
      </c>
      <c r="S902" s="3" t="s">
        <v>34</v>
      </c>
      <c r="T902" s="3" t="str">
        <f>IFERROR(VLOOKUP(Presupuestos[[#This Row],[ALMACEN]],Tabla5[],2,0),"")</f>
        <v>Arequipa</v>
      </c>
      <c r="U902" s="19" t="str">
        <f>IFERROR(VLOOKUP(Presupuestos[[#This Row],[TIPO DE DOCUMENTO]],Tipo_Documento[],2,0)&amp;Presupuestos[[#This Row],[SERIE]]&amp;Presupuestos[[#This Row],[NUMERO]]&amp;Presupuestos[[#This Row],[RUC]],"")</f>
        <v>PLRPLR071172458502</v>
      </c>
      <c r="V902" s="3" t="s">
        <v>258</v>
      </c>
      <c r="W902" s="7">
        <v>45869</v>
      </c>
      <c r="X902" s="7">
        <v>45869</v>
      </c>
      <c r="Y902" s="3" t="s">
        <v>1917</v>
      </c>
      <c r="Z902" s="3">
        <v>11</v>
      </c>
      <c r="AA902" s="3">
        <f>IFERROR(VLOOKUP(Presupuestos[[#This Row],[RAZON SOCIAL]],CHOOSE({1,2},Clientes_Proveedores[Razon Social],Clientes_Proveedores[Ruc / Dni]),2,0),"-")</f>
        <v>72458502</v>
      </c>
      <c r="AB902" s="31" t="s">
        <v>1962</v>
      </c>
      <c r="AC902" s="3" t="s">
        <v>670</v>
      </c>
      <c r="AD902" s="5"/>
      <c r="AE902" s="6">
        <v>14.66</v>
      </c>
      <c r="AF902" s="6">
        <f>Presupuestos[[#This Row],[BASE]]*Presupuestos[[#This Row],[% IGV]]</f>
        <v>0</v>
      </c>
      <c r="AG902" s="22">
        <f>ROUND(SUM(Presupuestos[[#This Row],[BASE]:[IGV]]),2)</f>
        <v>14.66</v>
      </c>
      <c r="AH902" s="9" t="str">
        <f>IF(Presupuestos[[#This Row],[MONEDA]]="USD",VLOOKUP(Presupuestos[[#This Row],[FECHA DE EMISION]],Tipo_Cambio[],3,0),"")</f>
        <v/>
      </c>
      <c r="AI902" s="22">
        <f>IFERROR(ROUND(IF(Presupuestos[[#This Row],[MONEDA]]="PEN",Presupuestos[[#This Row],[TOTAL]],Presupuestos[[#This Row],[TOTAL]]*Presupuestos[[#This Row],[TIPO DE CAMBIO]]),2),"")</f>
        <v>14.66</v>
      </c>
      <c r="AJ902" s="5"/>
      <c r="AK902" s="33" t="s">
        <v>671</v>
      </c>
      <c r="AL902" s="5" t="s">
        <v>680</v>
      </c>
      <c r="AM902" s="23" t="s">
        <v>671</v>
      </c>
      <c r="AN902" s="23" t="s">
        <v>671</v>
      </c>
      <c r="AO902" s="7">
        <f>IFERROR(VLOOKUP("1-"&amp;Presupuestos[[#This Row],[ID DOCUMENTO]],BD_Pagos[],7,0),"")</f>
        <v>45869</v>
      </c>
      <c r="AP902" s="16" t="str">
        <f>IFERROR(VLOOKUP("1-"&amp;Presupuestos[[#This Row],[ID DOCUMENTO]],BD_Pagos[],8,0),"")</f>
        <v>B-BCP - Soles</v>
      </c>
      <c r="AQ902" s="17">
        <f>IFERROR(VLOOKUP("1-"&amp;Presupuestos[[#This Row],[ID DOCUMENTO]],BD_Pagos[],9,0),"")</f>
        <v>7197909</v>
      </c>
      <c r="AR902" s="54"/>
      <c r="AS902" s="7">
        <f>IFERROR(VLOOKUP("2-"&amp;Presupuestos[[#This Row],[ID DOCUMENTO]],BD_Pagos[],7,0),"")</f>
        <v>0</v>
      </c>
      <c r="AT902" s="16" t="str">
        <f>IFERROR(VLOOKUP("2-"&amp;Presupuestos[[#This Row],[ID DOCUMENTO]],BD_Pagos[],8,0),"")</f>
        <v/>
      </c>
      <c r="AU902" s="17">
        <f>IFERROR(VLOOKUP("2-"&amp;Presupuestos[[#This Row],[ID DOCUMENTO]],BD_Pagos[],9,0),"")</f>
        <v>0</v>
      </c>
      <c r="AV902" s="20">
        <f>IF(IFERROR(VLOOKUP("2-"&amp;Presupuestos[[#This Row],[ID DOCUMENTO]],BD_Pagos[],10,0),0)&gt;Presupuestos[[#This Row],[TOTAL SOLES]],Presupuestos[[#This Row],[TOTAL SOLES]],IFERROR(VLOOKUP("2-"&amp;Presupuestos[[#This Row],[ID DOCUMENTO]],BD_Pagos[],10,0),0))</f>
        <v>0</v>
      </c>
      <c r="AW902" s="7"/>
      <c r="AX902" s="16"/>
      <c r="AY902" s="17"/>
      <c r="AZ902" s="20"/>
      <c r="BA902" s="7"/>
      <c r="BB902" s="16"/>
      <c r="BC902" s="17"/>
      <c r="BD902" s="20"/>
      <c r="BE902" s="7">
        <f>IFERROR(VLOOKUP("5-"&amp;Presupuestos[[#This Row],[ID DOCUMENTO]],BD_Pagos[],7,0),"")</f>
        <v>0</v>
      </c>
      <c r="BF902" s="17">
        <f>IFERROR(VLOOKUP("5-"&amp;Presupuestos[[#This Row],[ID DOCUMENTO]],BD_Pagos[],9,0),"")</f>
        <v>0</v>
      </c>
      <c r="BG902" s="20">
        <f>IF(IFERROR(VLOOKUP("5-"&amp;Presupuestos[[#This Row],[ID DOCUMENTO]],BD_Pagos[],10,0),0)&gt;Presupuestos[[#This Row],[TOTAL SOLES]],Presupuestos[[#This Row],[TOTAL SOLES]],IFERROR(VLOOKUP("5-"&amp;Presupuestos[[#This Row],[ID DOCUMENTO]],BD_Pagos[],10,0),0))</f>
        <v>0</v>
      </c>
      <c r="BH902" s="7">
        <f>IFERROR(VLOOKUP("1-Detraccion"&amp;Presupuestos[[#This Row],[ID DOCUMENTO]],BD_Pagos[],2,0),"")</f>
        <v>0</v>
      </c>
      <c r="BI902" s="3" t="str">
        <f>IFERROR(VLOOKUP("1-Detraccion"&amp;Presupuestos[[#This Row],[ID DOCUMENTO]],BD_Pagos[],3,0),"")</f>
        <v/>
      </c>
      <c r="BJ902" s="3">
        <f>IFERROR(VLOOKUP("1-Detraccion"&amp;Presupuestos[[#This Row],[ID DOCUMENTO]],BD_Pagos[],4,0),"")</f>
        <v>0</v>
      </c>
      <c r="BK902" s="6">
        <f>IF(IFERROR(VLOOKUP("1-Detraccion"&amp;Presupuestos[[#This Row],[ID DOCUMENTO]],BD_Pagos[],5,0),0)&gt;Presupuestos[[#This Row],[TOTAL SOLES]],Presupuestos[[#This Row],[TOTAL SOLES]],IFERROR(VLOOKUP("1-Detraccion"&amp;Presupuestos[[#This Row],[ID DOCUMENTO]],BD_Pagos[],5,0),0))</f>
        <v>0</v>
      </c>
      <c r="BL902" s="6">
        <f>IF(IFERROR(VLOOKUP("1-Detraccion"&amp;Presupuestos[[#This Row],[ID DOCUMENTO]],BD_Pagos[],6,0),0)&gt;Presupuestos[[#This Row],[TOTAL SOLES]],Presupuestos[[#This Row],[TOTAL SOLES]],IFERROR(VLOOKUP("1-Detraccion"&amp;Presupuestos[[#This Row],[ID DOCUMENTO]],BD_Pagos[],6,0),0))</f>
        <v>0</v>
      </c>
      <c r="BM902" s="37"/>
      <c r="BN902" s="3"/>
      <c r="BO902" s="3"/>
      <c r="BP902" s="6"/>
      <c r="BQ90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14.66</v>
      </c>
      <c r="BR902" s="23" t="str">
        <f>IF(Presupuestos[[#This Row],[SALDO ME-MN]]&gt;0,"PENDIENTE","CANCELADO")</f>
        <v>PENDIENTE</v>
      </c>
      <c r="BS902" s="23" t="str">
        <f>IF(COUNTIFS($U$4:$U901,Presupuestos[[#This Row],[ID DOCUMENTO]])&gt;=1,IF(B901=Presupuestos[[#This Row],[ID]],"OK","DOC. DUPLICADO"),"OK")</f>
        <v>OK</v>
      </c>
    </row>
    <row r="903" spans="2:71" ht="24" x14ac:dyDescent="0.25">
      <c r="B903" s="34">
        <f>IF(Presupuestos[[#This Row],[ID DOCUMENTO]]=U902,B902,IF(B902="ID",1,B902+1))</f>
        <v>832</v>
      </c>
      <c r="C903" s="2">
        <v>45869</v>
      </c>
      <c r="D903" s="2">
        <v>45869</v>
      </c>
      <c r="E903" s="3" t="s">
        <v>1880</v>
      </c>
      <c r="F903" s="25" t="s">
        <v>54</v>
      </c>
      <c r="G903" s="25" t="s">
        <v>330</v>
      </c>
      <c r="H903" s="25" t="s">
        <v>383</v>
      </c>
      <c r="I903" s="36" t="str">
        <f>IFERROR(VLOOKUP(Presupuestos[[#This Row],[AREA]]&amp;Presupuestos[[#This Row],[CONCEPTO]]&amp;Presupuestos[[#This Row],[DESCRIPCION]],Tabla28[[Columna1]:[CÓDIGO NUEVO]],2,0),"")</f>
        <v>P0601001</v>
      </c>
      <c r="J903" s="3" t="s">
        <v>666</v>
      </c>
      <c r="K903" s="3" t="s">
        <v>666</v>
      </c>
      <c r="L903" s="3" t="s">
        <v>666</v>
      </c>
      <c r="M903" s="31" t="s">
        <v>1964</v>
      </c>
      <c r="N903" s="3"/>
      <c r="O903" s="3" t="s">
        <v>315</v>
      </c>
      <c r="P903" s="3" t="s">
        <v>114</v>
      </c>
      <c r="Q903" s="3" t="str">
        <f>IFERROR(VLOOKUP(Presupuestos[[#This Row],[CLASIFICACIÓN (N)]],Tabla17[],2,0),"")</f>
        <v>Costos de ventas</v>
      </c>
      <c r="R903" s="3" t="str">
        <f>IFERROR(VLOOKUP(Presupuestos[[#This Row],[CLASIFICACIÓN (N)]],Tabla17[],3,0),"")</f>
        <v>Operativo</v>
      </c>
      <c r="S903" s="3" t="s">
        <v>41</v>
      </c>
      <c r="T903" s="3" t="str">
        <f>IFERROR(VLOOKUP(Presupuestos[[#This Row],[ALMACEN]],Tabla5[],2,0),"")</f>
        <v>Lima</v>
      </c>
      <c r="U903" s="19" t="str">
        <f>IFERROR(VLOOKUP(Presupuestos[[#This Row],[TIPO DE DOCUMENTO]],Tipo_Documento[],2,0)&amp;Presupuestos[[#This Row],[SERIE]]&amp;Presupuestos[[#This Row],[NUMERO]]&amp;Presupuestos[[#This Row],[RUC]],"")</f>
        <v>PLRPLR071275424672</v>
      </c>
      <c r="V903" s="3" t="s">
        <v>258</v>
      </c>
      <c r="W903" s="7">
        <v>45869</v>
      </c>
      <c r="X903" s="7">
        <v>45869</v>
      </c>
      <c r="Y903" s="3" t="s">
        <v>1917</v>
      </c>
      <c r="Z903" s="3">
        <v>12</v>
      </c>
      <c r="AA903" s="3">
        <f>IFERROR(VLOOKUP(Presupuestos[[#This Row],[RAZON SOCIAL]],CHOOSE({1,2},Clientes_Proveedores[Razon Social],Clientes_Proveedores[Ruc / Dni]),2,0),"-")</f>
        <v>75424672</v>
      </c>
      <c r="AB903" s="31" t="s">
        <v>1965</v>
      </c>
      <c r="AC903" s="3" t="s">
        <v>670</v>
      </c>
      <c r="AD903" s="5"/>
      <c r="AE903" s="6">
        <v>1324.71</v>
      </c>
      <c r="AF903" s="6">
        <f>Presupuestos[[#This Row],[BASE]]*Presupuestos[[#This Row],[% IGV]]</f>
        <v>0</v>
      </c>
      <c r="AG903" s="22">
        <f>ROUND(SUM(Presupuestos[[#This Row],[BASE]:[IGV]]),2)</f>
        <v>1324.71</v>
      </c>
      <c r="AH903" s="9" t="str">
        <f>IF(Presupuestos[[#This Row],[MONEDA]]="USD",VLOOKUP(Presupuestos[[#This Row],[FECHA DE EMISION]],Tipo_Cambio[],3,0),"")</f>
        <v/>
      </c>
      <c r="AI903" s="22">
        <f>IFERROR(ROUND(IF(Presupuestos[[#This Row],[MONEDA]]="PEN",Presupuestos[[#This Row],[TOTAL]],Presupuestos[[#This Row],[TOTAL]]*Presupuestos[[#This Row],[TIPO DE CAMBIO]]),2),"")</f>
        <v>1324.71</v>
      </c>
      <c r="AJ903" s="5"/>
      <c r="AK903" s="33" t="s">
        <v>671</v>
      </c>
      <c r="AL903" s="5" t="s">
        <v>680</v>
      </c>
      <c r="AM903" s="23" t="s">
        <v>671</v>
      </c>
      <c r="AN903" s="23" t="s">
        <v>671</v>
      </c>
      <c r="AO903" s="7">
        <f>IFERROR(VLOOKUP("1-"&amp;Presupuestos[[#This Row],[ID DOCUMENTO]],BD_Pagos[],7,0),"")</f>
        <v>45869</v>
      </c>
      <c r="AP903" s="16" t="str">
        <f>IFERROR(VLOOKUP("1-"&amp;Presupuestos[[#This Row],[ID DOCUMENTO]],BD_Pagos[],8,0),"")</f>
        <v>B-BCP - Soles</v>
      </c>
      <c r="AQ903" s="17">
        <f>IFERROR(VLOOKUP("1-"&amp;Presupuestos[[#This Row],[ID DOCUMENTO]],BD_Pagos[],9,0),"")</f>
        <v>7197909</v>
      </c>
      <c r="AR903" s="54"/>
      <c r="AS903" s="7">
        <f>IFERROR(VLOOKUP("2-"&amp;Presupuestos[[#This Row],[ID DOCUMENTO]],BD_Pagos[],7,0),"")</f>
        <v>0</v>
      </c>
      <c r="AT903" s="16" t="str">
        <f>IFERROR(VLOOKUP("2-"&amp;Presupuestos[[#This Row],[ID DOCUMENTO]],BD_Pagos[],8,0),"")</f>
        <v/>
      </c>
      <c r="AU903" s="17">
        <f>IFERROR(VLOOKUP("2-"&amp;Presupuestos[[#This Row],[ID DOCUMENTO]],BD_Pagos[],9,0),"")</f>
        <v>0</v>
      </c>
      <c r="AV903" s="20">
        <f>IF(IFERROR(VLOOKUP("2-"&amp;Presupuestos[[#This Row],[ID DOCUMENTO]],BD_Pagos[],10,0),0)&gt;Presupuestos[[#This Row],[TOTAL SOLES]],Presupuestos[[#This Row],[TOTAL SOLES]],IFERROR(VLOOKUP("2-"&amp;Presupuestos[[#This Row],[ID DOCUMENTO]],BD_Pagos[],10,0),0))</f>
        <v>0</v>
      </c>
      <c r="AW903" s="7"/>
      <c r="AX903" s="16"/>
      <c r="AY903" s="17"/>
      <c r="AZ903" s="20"/>
      <c r="BA903" s="7"/>
      <c r="BB903" s="16"/>
      <c r="BC903" s="17"/>
      <c r="BD903" s="20"/>
      <c r="BE903" s="7">
        <f>IFERROR(VLOOKUP("5-"&amp;Presupuestos[[#This Row],[ID DOCUMENTO]],BD_Pagos[],7,0),"")</f>
        <v>0</v>
      </c>
      <c r="BF903" s="17">
        <f>IFERROR(VLOOKUP("5-"&amp;Presupuestos[[#This Row],[ID DOCUMENTO]],BD_Pagos[],9,0),"")</f>
        <v>0</v>
      </c>
      <c r="BG903" s="20">
        <f>IF(IFERROR(VLOOKUP("5-"&amp;Presupuestos[[#This Row],[ID DOCUMENTO]],BD_Pagos[],10,0),0)&gt;Presupuestos[[#This Row],[TOTAL SOLES]],Presupuestos[[#This Row],[TOTAL SOLES]],IFERROR(VLOOKUP("5-"&amp;Presupuestos[[#This Row],[ID DOCUMENTO]],BD_Pagos[],10,0),0))</f>
        <v>0</v>
      </c>
      <c r="BH903" s="7">
        <f>IFERROR(VLOOKUP("1-Detraccion"&amp;Presupuestos[[#This Row],[ID DOCUMENTO]],BD_Pagos[],2,0),"")</f>
        <v>0</v>
      </c>
      <c r="BI903" s="3" t="str">
        <f>IFERROR(VLOOKUP("1-Detraccion"&amp;Presupuestos[[#This Row],[ID DOCUMENTO]],BD_Pagos[],3,0),"")</f>
        <v/>
      </c>
      <c r="BJ903" s="3">
        <f>IFERROR(VLOOKUP("1-Detraccion"&amp;Presupuestos[[#This Row],[ID DOCUMENTO]],BD_Pagos[],4,0),"")</f>
        <v>0</v>
      </c>
      <c r="BK903" s="6">
        <f>IF(IFERROR(VLOOKUP("1-Detraccion"&amp;Presupuestos[[#This Row],[ID DOCUMENTO]],BD_Pagos[],5,0),0)&gt;Presupuestos[[#This Row],[TOTAL SOLES]],Presupuestos[[#This Row],[TOTAL SOLES]],IFERROR(VLOOKUP("1-Detraccion"&amp;Presupuestos[[#This Row],[ID DOCUMENTO]],BD_Pagos[],5,0),0))</f>
        <v>0</v>
      </c>
      <c r="BL903" s="6">
        <f>IF(IFERROR(VLOOKUP("1-Detraccion"&amp;Presupuestos[[#This Row],[ID DOCUMENTO]],BD_Pagos[],6,0),0)&gt;Presupuestos[[#This Row],[TOTAL SOLES]],Presupuestos[[#This Row],[TOTAL SOLES]],IFERROR(VLOOKUP("1-Detraccion"&amp;Presupuestos[[#This Row],[ID DOCUMENTO]],BD_Pagos[],6,0),0))</f>
        <v>0</v>
      </c>
      <c r="BM903" s="37"/>
      <c r="BN903" s="3"/>
      <c r="BO903" s="3"/>
      <c r="BP903" s="6"/>
      <c r="BQ90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1324.71</v>
      </c>
      <c r="BR903" s="23" t="str">
        <f>IF(Presupuestos[[#This Row],[SALDO ME-MN]]&gt;0,"PENDIENTE","CANCELADO")</f>
        <v>PENDIENTE</v>
      </c>
      <c r="BS903" s="23" t="str">
        <f>IF(COUNTIFS($U$4:$U902,Presupuestos[[#This Row],[ID DOCUMENTO]])&gt;=1,IF(B902=Presupuestos[[#This Row],[ID]],"OK","DOC. DUPLICADO"),"OK")</f>
        <v>OK</v>
      </c>
    </row>
    <row r="904" spans="2:71" ht="24" x14ac:dyDescent="0.25">
      <c r="B904" s="34">
        <f>IF(Presupuestos[[#This Row],[ID DOCUMENTO]]=U903,B903,IF(B903="ID",1,B903+1))</f>
        <v>832</v>
      </c>
      <c r="C904" s="2">
        <v>45869</v>
      </c>
      <c r="D904" s="2">
        <v>45869</v>
      </c>
      <c r="E904" s="3" t="s">
        <v>1880</v>
      </c>
      <c r="F904" s="25" t="s">
        <v>54</v>
      </c>
      <c r="G904" s="25" t="s">
        <v>330</v>
      </c>
      <c r="H904" s="25" t="s">
        <v>397</v>
      </c>
      <c r="I904" s="36" t="str">
        <f>IFERROR(VLOOKUP(Presupuestos[[#This Row],[AREA]]&amp;Presupuestos[[#This Row],[CONCEPTO]]&amp;Presupuestos[[#This Row],[DESCRIPCION]],Tabla28[[Columna1]:[CÓDIGO NUEVO]],2,0),"")</f>
        <v>P0601005</v>
      </c>
      <c r="J904" s="3" t="s">
        <v>666</v>
      </c>
      <c r="K904" s="3" t="s">
        <v>666</v>
      </c>
      <c r="L904" s="3" t="s">
        <v>666</v>
      </c>
      <c r="M904" s="31" t="s">
        <v>1966</v>
      </c>
      <c r="N904" s="3"/>
      <c r="O904" s="3" t="s">
        <v>315</v>
      </c>
      <c r="P904" s="3" t="s">
        <v>114</v>
      </c>
      <c r="Q904" s="3" t="str">
        <f>IFERROR(VLOOKUP(Presupuestos[[#This Row],[CLASIFICACIÓN (N)]],Tabla17[],2,0),"")</f>
        <v>Costos de ventas</v>
      </c>
      <c r="R904" s="3" t="str">
        <f>IFERROR(VLOOKUP(Presupuestos[[#This Row],[CLASIFICACIÓN (N)]],Tabla17[],3,0),"")</f>
        <v>Operativo</v>
      </c>
      <c r="S904" s="3" t="s">
        <v>41</v>
      </c>
      <c r="T904" s="3" t="str">
        <f>IFERROR(VLOOKUP(Presupuestos[[#This Row],[ALMACEN]],Tabla5[],2,0),"")</f>
        <v>Lima</v>
      </c>
      <c r="U904" s="19" t="str">
        <f>IFERROR(VLOOKUP(Presupuestos[[#This Row],[TIPO DE DOCUMENTO]],Tipo_Documento[],2,0)&amp;Presupuestos[[#This Row],[SERIE]]&amp;Presupuestos[[#This Row],[NUMERO]]&amp;Presupuestos[[#This Row],[RUC]],"")</f>
        <v>PLRPLR071275424672</v>
      </c>
      <c r="V904" s="3" t="s">
        <v>258</v>
      </c>
      <c r="W904" s="7">
        <v>45869</v>
      </c>
      <c r="X904" s="7">
        <v>45869</v>
      </c>
      <c r="Y904" s="3" t="s">
        <v>1917</v>
      </c>
      <c r="Z904" s="3">
        <v>12</v>
      </c>
      <c r="AA904" s="3">
        <f>IFERROR(VLOOKUP(Presupuestos[[#This Row],[RAZON SOCIAL]],CHOOSE({1,2},Clientes_Proveedores[Razon Social],Clientes_Proveedores[Ruc / Dni]),2,0),"-")</f>
        <v>75424672</v>
      </c>
      <c r="AB904" s="31" t="s">
        <v>1965</v>
      </c>
      <c r="AC904" s="3" t="s">
        <v>670</v>
      </c>
      <c r="AD904" s="5"/>
      <c r="AE904" s="6">
        <v>19.079999999999998</v>
      </c>
      <c r="AF904" s="6">
        <f>Presupuestos[[#This Row],[BASE]]*Presupuestos[[#This Row],[% IGV]]</f>
        <v>0</v>
      </c>
      <c r="AG904" s="22">
        <f>ROUND(SUM(Presupuestos[[#This Row],[BASE]:[IGV]]),2)</f>
        <v>19.079999999999998</v>
      </c>
      <c r="AH904" s="9" t="str">
        <f>IF(Presupuestos[[#This Row],[MONEDA]]="USD",VLOOKUP(Presupuestos[[#This Row],[FECHA DE EMISION]],Tipo_Cambio[],3,0),"")</f>
        <v/>
      </c>
      <c r="AI904" s="22">
        <f>IFERROR(ROUND(IF(Presupuestos[[#This Row],[MONEDA]]="PEN",Presupuestos[[#This Row],[TOTAL]],Presupuestos[[#This Row],[TOTAL]]*Presupuestos[[#This Row],[TIPO DE CAMBIO]]),2),"")</f>
        <v>19.079999999999998</v>
      </c>
      <c r="AJ904" s="5"/>
      <c r="AK904" s="33" t="s">
        <v>671</v>
      </c>
      <c r="AL904" s="5" t="s">
        <v>680</v>
      </c>
      <c r="AM904" s="23" t="s">
        <v>671</v>
      </c>
      <c r="AN904" s="23" t="s">
        <v>671</v>
      </c>
      <c r="AO904" s="7">
        <f>IFERROR(VLOOKUP("1-"&amp;Presupuestos[[#This Row],[ID DOCUMENTO]],BD_Pagos[],7,0),"")</f>
        <v>45869</v>
      </c>
      <c r="AP904" s="16" t="str">
        <f>IFERROR(VLOOKUP("1-"&amp;Presupuestos[[#This Row],[ID DOCUMENTO]],BD_Pagos[],8,0),"")</f>
        <v>B-BCP - Soles</v>
      </c>
      <c r="AQ904" s="17">
        <f>IFERROR(VLOOKUP("1-"&amp;Presupuestos[[#This Row],[ID DOCUMENTO]],BD_Pagos[],9,0),"")</f>
        <v>7197909</v>
      </c>
      <c r="AR904" s="54"/>
      <c r="AS904" s="7">
        <f>IFERROR(VLOOKUP("2-"&amp;Presupuestos[[#This Row],[ID DOCUMENTO]],BD_Pagos[],7,0),"")</f>
        <v>0</v>
      </c>
      <c r="AT904" s="16" t="str">
        <f>IFERROR(VLOOKUP("2-"&amp;Presupuestos[[#This Row],[ID DOCUMENTO]],BD_Pagos[],8,0),"")</f>
        <v/>
      </c>
      <c r="AU904" s="17">
        <f>IFERROR(VLOOKUP("2-"&amp;Presupuestos[[#This Row],[ID DOCUMENTO]],BD_Pagos[],9,0),"")</f>
        <v>0</v>
      </c>
      <c r="AV904" s="20">
        <f>IF(IFERROR(VLOOKUP("2-"&amp;Presupuestos[[#This Row],[ID DOCUMENTO]],BD_Pagos[],10,0),0)&gt;Presupuestos[[#This Row],[TOTAL SOLES]],Presupuestos[[#This Row],[TOTAL SOLES]],IFERROR(VLOOKUP("2-"&amp;Presupuestos[[#This Row],[ID DOCUMENTO]],BD_Pagos[],10,0),0))</f>
        <v>0</v>
      </c>
      <c r="AW904" s="7"/>
      <c r="AX904" s="16"/>
      <c r="AY904" s="17"/>
      <c r="AZ904" s="20"/>
      <c r="BA904" s="7"/>
      <c r="BB904" s="16"/>
      <c r="BC904" s="17"/>
      <c r="BD904" s="20"/>
      <c r="BE904" s="7">
        <f>IFERROR(VLOOKUP("5-"&amp;Presupuestos[[#This Row],[ID DOCUMENTO]],BD_Pagos[],7,0),"")</f>
        <v>0</v>
      </c>
      <c r="BF904" s="17">
        <f>IFERROR(VLOOKUP("5-"&amp;Presupuestos[[#This Row],[ID DOCUMENTO]],BD_Pagos[],9,0),"")</f>
        <v>0</v>
      </c>
      <c r="BG904" s="20">
        <f>IF(IFERROR(VLOOKUP("5-"&amp;Presupuestos[[#This Row],[ID DOCUMENTO]],BD_Pagos[],10,0),0)&gt;Presupuestos[[#This Row],[TOTAL SOLES]],Presupuestos[[#This Row],[TOTAL SOLES]],IFERROR(VLOOKUP("5-"&amp;Presupuestos[[#This Row],[ID DOCUMENTO]],BD_Pagos[],10,0),0))</f>
        <v>0</v>
      </c>
      <c r="BH904" s="7">
        <f>IFERROR(VLOOKUP("1-Detraccion"&amp;Presupuestos[[#This Row],[ID DOCUMENTO]],BD_Pagos[],2,0),"")</f>
        <v>0</v>
      </c>
      <c r="BI904" s="3" t="str">
        <f>IFERROR(VLOOKUP("1-Detraccion"&amp;Presupuestos[[#This Row],[ID DOCUMENTO]],BD_Pagos[],3,0),"")</f>
        <v/>
      </c>
      <c r="BJ904" s="3">
        <f>IFERROR(VLOOKUP("1-Detraccion"&amp;Presupuestos[[#This Row],[ID DOCUMENTO]],BD_Pagos[],4,0),"")</f>
        <v>0</v>
      </c>
      <c r="BK904" s="6">
        <f>IF(IFERROR(VLOOKUP("1-Detraccion"&amp;Presupuestos[[#This Row],[ID DOCUMENTO]],BD_Pagos[],5,0),0)&gt;Presupuestos[[#This Row],[TOTAL SOLES]],Presupuestos[[#This Row],[TOTAL SOLES]],IFERROR(VLOOKUP("1-Detraccion"&amp;Presupuestos[[#This Row],[ID DOCUMENTO]],BD_Pagos[],5,0),0))</f>
        <v>0</v>
      </c>
      <c r="BL904" s="6">
        <f>IF(IFERROR(VLOOKUP("1-Detraccion"&amp;Presupuestos[[#This Row],[ID DOCUMENTO]],BD_Pagos[],6,0),0)&gt;Presupuestos[[#This Row],[TOTAL SOLES]],Presupuestos[[#This Row],[TOTAL SOLES]],IFERROR(VLOOKUP("1-Detraccion"&amp;Presupuestos[[#This Row],[ID DOCUMENTO]],BD_Pagos[],6,0),0))</f>
        <v>0</v>
      </c>
      <c r="BM904" s="37"/>
      <c r="BN904" s="3"/>
      <c r="BO904" s="3"/>
      <c r="BP904" s="6"/>
      <c r="BQ90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19.079999999999998</v>
      </c>
      <c r="BR904" s="23" t="str">
        <f>IF(Presupuestos[[#This Row],[SALDO ME-MN]]&gt;0,"PENDIENTE","CANCELADO")</f>
        <v>PENDIENTE</v>
      </c>
      <c r="BS904" s="23" t="str">
        <f>IF(COUNTIFS($U$4:$U903,Presupuestos[[#This Row],[ID DOCUMENTO]])&gt;=1,IF(B903=Presupuestos[[#This Row],[ID]],"OK","DOC. DUPLICADO"),"OK")</f>
        <v>OK</v>
      </c>
    </row>
    <row r="905" spans="2:71" ht="24" x14ac:dyDescent="0.25">
      <c r="B905" s="34">
        <f>IF(Presupuestos[[#This Row],[ID DOCUMENTO]]=U904,B904,IF(B904="ID",1,B904+1))</f>
        <v>832</v>
      </c>
      <c r="C905" s="2">
        <v>45869</v>
      </c>
      <c r="D905" s="2">
        <v>45869</v>
      </c>
      <c r="E905" s="3" t="s">
        <v>1880</v>
      </c>
      <c r="F905" s="25" t="s">
        <v>54</v>
      </c>
      <c r="G905" s="25" t="s">
        <v>330</v>
      </c>
      <c r="H905" s="25" t="s">
        <v>397</v>
      </c>
      <c r="I905" s="36" t="str">
        <f>IFERROR(VLOOKUP(Presupuestos[[#This Row],[AREA]]&amp;Presupuestos[[#This Row],[CONCEPTO]]&amp;Presupuestos[[#This Row],[DESCRIPCION]],Tabla28[[Columna1]:[CÓDIGO NUEVO]],2,0),"")</f>
        <v>P0601005</v>
      </c>
      <c r="J905" s="3" t="s">
        <v>666</v>
      </c>
      <c r="K905" s="3" t="s">
        <v>666</v>
      </c>
      <c r="L905" s="3" t="s">
        <v>666</v>
      </c>
      <c r="M905" s="31" t="s">
        <v>1967</v>
      </c>
      <c r="N905" s="3"/>
      <c r="O905" s="3" t="s">
        <v>315</v>
      </c>
      <c r="P905" s="3" t="s">
        <v>114</v>
      </c>
      <c r="Q905" s="3" t="str">
        <f>IFERROR(VLOOKUP(Presupuestos[[#This Row],[CLASIFICACIÓN (N)]],Tabla17[],2,0),"")</f>
        <v>Costos de ventas</v>
      </c>
      <c r="R905" s="3" t="str">
        <f>IFERROR(VLOOKUP(Presupuestos[[#This Row],[CLASIFICACIÓN (N)]],Tabla17[],3,0),"")</f>
        <v>Operativo</v>
      </c>
      <c r="S905" s="3" t="s">
        <v>41</v>
      </c>
      <c r="T905" s="3" t="str">
        <f>IFERROR(VLOOKUP(Presupuestos[[#This Row],[ALMACEN]],Tabla5[],2,0),"")</f>
        <v>Lima</v>
      </c>
      <c r="U905" s="19" t="str">
        <f>IFERROR(VLOOKUP(Presupuestos[[#This Row],[TIPO DE DOCUMENTO]],Tipo_Documento[],2,0)&amp;Presupuestos[[#This Row],[SERIE]]&amp;Presupuestos[[#This Row],[NUMERO]]&amp;Presupuestos[[#This Row],[RUC]],"")</f>
        <v>PLRPLR071275424672</v>
      </c>
      <c r="V905" s="3" t="s">
        <v>258</v>
      </c>
      <c r="W905" s="7">
        <v>45869</v>
      </c>
      <c r="X905" s="7">
        <v>45869</v>
      </c>
      <c r="Y905" s="3" t="s">
        <v>1917</v>
      </c>
      <c r="Z905" s="3">
        <v>12</v>
      </c>
      <c r="AA905" s="3">
        <f>IFERROR(VLOOKUP(Presupuestos[[#This Row],[RAZON SOCIAL]],CHOOSE({1,2},Clientes_Proveedores[Razon Social],Clientes_Proveedores[Ruc / Dni]),2,0),"-")</f>
        <v>75424672</v>
      </c>
      <c r="AB905" s="31" t="s">
        <v>1965</v>
      </c>
      <c r="AC905" s="3" t="s">
        <v>670</v>
      </c>
      <c r="AD905" s="5"/>
      <c r="AE905" s="6">
        <v>0.59</v>
      </c>
      <c r="AF905" s="6">
        <f>Presupuestos[[#This Row],[BASE]]*Presupuestos[[#This Row],[% IGV]]</f>
        <v>0</v>
      </c>
      <c r="AG905" s="22">
        <f>ROUND(SUM(Presupuestos[[#This Row],[BASE]:[IGV]]),2)</f>
        <v>0.59</v>
      </c>
      <c r="AH905" s="9" t="str">
        <f>IF(Presupuestos[[#This Row],[MONEDA]]="USD",VLOOKUP(Presupuestos[[#This Row],[FECHA DE EMISION]],Tipo_Cambio[],3,0),"")</f>
        <v/>
      </c>
      <c r="AI905" s="22">
        <f>IFERROR(ROUND(IF(Presupuestos[[#This Row],[MONEDA]]="PEN",Presupuestos[[#This Row],[TOTAL]],Presupuestos[[#This Row],[TOTAL]]*Presupuestos[[#This Row],[TIPO DE CAMBIO]]),2),"")</f>
        <v>0.59</v>
      </c>
      <c r="AJ905" s="5"/>
      <c r="AK905" s="33" t="s">
        <v>671</v>
      </c>
      <c r="AL905" s="5" t="s">
        <v>680</v>
      </c>
      <c r="AM905" s="23" t="s">
        <v>671</v>
      </c>
      <c r="AN905" s="23" t="s">
        <v>671</v>
      </c>
      <c r="AO905" s="7">
        <f>IFERROR(VLOOKUP("1-"&amp;Presupuestos[[#This Row],[ID DOCUMENTO]],BD_Pagos[],7,0),"")</f>
        <v>45869</v>
      </c>
      <c r="AP905" s="16" t="str">
        <f>IFERROR(VLOOKUP("1-"&amp;Presupuestos[[#This Row],[ID DOCUMENTO]],BD_Pagos[],8,0),"")</f>
        <v>B-BCP - Soles</v>
      </c>
      <c r="AQ905" s="17">
        <f>IFERROR(VLOOKUP("1-"&amp;Presupuestos[[#This Row],[ID DOCUMENTO]],BD_Pagos[],9,0),"")</f>
        <v>7197909</v>
      </c>
      <c r="AR905" s="54"/>
      <c r="AS905" s="7">
        <f>IFERROR(VLOOKUP("2-"&amp;Presupuestos[[#This Row],[ID DOCUMENTO]],BD_Pagos[],7,0),"")</f>
        <v>0</v>
      </c>
      <c r="AT905" s="16" t="str">
        <f>IFERROR(VLOOKUP("2-"&amp;Presupuestos[[#This Row],[ID DOCUMENTO]],BD_Pagos[],8,0),"")</f>
        <v/>
      </c>
      <c r="AU905" s="17">
        <f>IFERROR(VLOOKUP("2-"&amp;Presupuestos[[#This Row],[ID DOCUMENTO]],BD_Pagos[],9,0),"")</f>
        <v>0</v>
      </c>
      <c r="AV905" s="20">
        <f>IF(IFERROR(VLOOKUP("2-"&amp;Presupuestos[[#This Row],[ID DOCUMENTO]],BD_Pagos[],10,0),0)&gt;Presupuestos[[#This Row],[TOTAL SOLES]],Presupuestos[[#This Row],[TOTAL SOLES]],IFERROR(VLOOKUP("2-"&amp;Presupuestos[[#This Row],[ID DOCUMENTO]],BD_Pagos[],10,0),0))</f>
        <v>0</v>
      </c>
      <c r="AW905" s="7"/>
      <c r="AX905" s="16"/>
      <c r="AY905" s="17"/>
      <c r="AZ905" s="20"/>
      <c r="BA905" s="7"/>
      <c r="BB905" s="16"/>
      <c r="BC905" s="17"/>
      <c r="BD905" s="20"/>
      <c r="BE905" s="7">
        <f>IFERROR(VLOOKUP("5-"&amp;Presupuestos[[#This Row],[ID DOCUMENTO]],BD_Pagos[],7,0),"")</f>
        <v>0</v>
      </c>
      <c r="BF905" s="17">
        <f>IFERROR(VLOOKUP("5-"&amp;Presupuestos[[#This Row],[ID DOCUMENTO]],BD_Pagos[],9,0),"")</f>
        <v>0</v>
      </c>
      <c r="BG905" s="20">
        <f>IF(IFERROR(VLOOKUP("5-"&amp;Presupuestos[[#This Row],[ID DOCUMENTO]],BD_Pagos[],10,0),0)&gt;Presupuestos[[#This Row],[TOTAL SOLES]],Presupuestos[[#This Row],[TOTAL SOLES]],IFERROR(VLOOKUP("5-"&amp;Presupuestos[[#This Row],[ID DOCUMENTO]],BD_Pagos[],10,0),0))</f>
        <v>0</v>
      </c>
      <c r="BH905" s="7">
        <f>IFERROR(VLOOKUP("1-Detraccion"&amp;Presupuestos[[#This Row],[ID DOCUMENTO]],BD_Pagos[],2,0),"")</f>
        <v>0</v>
      </c>
      <c r="BI905" s="3" t="str">
        <f>IFERROR(VLOOKUP("1-Detraccion"&amp;Presupuestos[[#This Row],[ID DOCUMENTO]],BD_Pagos[],3,0),"")</f>
        <v/>
      </c>
      <c r="BJ905" s="3">
        <f>IFERROR(VLOOKUP("1-Detraccion"&amp;Presupuestos[[#This Row],[ID DOCUMENTO]],BD_Pagos[],4,0),"")</f>
        <v>0</v>
      </c>
      <c r="BK905" s="6">
        <f>IF(IFERROR(VLOOKUP("1-Detraccion"&amp;Presupuestos[[#This Row],[ID DOCUMENTO]],BD_Pagos[],5,0),0)&gt;Presupuestos[[#This Row],[TOTAL SOLES]],Presupuestos[[#This Row],[TOTAL SOLES]],IFERROR(VLOOKUP("1-Detraccion"&amp;Presupuestos[[#This Row],[ID DOCUMENTO]],BD_Pagos[],5,0),0))</f>
        <v>0</v>
      </c>
      <c r="BL905" s="6">
        <f>IF(IFERROR(VLOOKUP("1-Detraccion"&amp;Presupuestos[[#This Row],[ID DOCUMENTO]],BD_Pagos[],6,0),0)&gt;Presupuestos[[#This Row],[TOTAL SOLES]],Presupuestos[[#This Row],[TOTAL SOLES]],IFERROR(VLOOKUP("1-Detraccion"&amp;Presupuestos[[#This Row],[ID DOCUMENTO]],BD_Pagos[],6,0),0))</f>
        <v>0</v>
      </c>
      <c r="BM905" s="37"/>
      <c r="BN905" s="3"/>
      <c r="BO905" s="3"/>
      <c r="BP905" s="6"/>
      <c r="BQ90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0.59</v>
      </c>
      <c r="BR905" s="23" t="str">
        <f>IF(Presupuestos[[#This Row],[SALDO ME-MN]]&gt;0,"PENDIENTE","CANCELADO")</f>
        <v>PENDIENTE</v>
      </c>
      <c r="BS905" s="23" t="str">
        <f>IF(COUNTIFS($U$4:$U904,Presupuestos[[#This Row],[ID DOCUMENTO]])&gt;=1,IF(B904=Presupuestos[[#This Row],[ID]],"OK","DOC. DUPLICADO"),"OK")</f>
        <v>OK</v>
      </c>
    </row>
    <row r="906" spans="2:71" ht="24" x14ac:dyDescent="0.25">
      <c r="B906" s="34">
        <f>IF(Presupuestos[[#This Row],[ID DOCUMENTO]]=U905,B905,IF(B905="ID",1,B905+1))</f>
        <v>832</v>
      </c>
      <c r="C906" s="2">
        <v>45869</v>
      </c>
      <c r="D906" s="2">
        <v>45869</v>
      </c>
      <c r="E906" s="3" t="s">
        <v>1880</v>
      </c>
      <c r="F906" s="25" t="s">
        <v>54</v>
      </c>
      <c r="G906" s="25" t="s">
        <v>330</v>
      </c>
      <c r="H906" s="25" t="s">
        <v>412</v>
      </c>
      <c r="I906" s="36" t="str">
        <f>IFERROR(VLOOKUP(Presupuestos[[#This Row],[AREA]]&amp;Presupuestos[[#This Row],[CONCEPTO]]&amp;Presupuestos[[#This Row],[DESCRIPCION]],Tabla28[[Columna1]:[CÓDIGO NUEVO]],2,0),"")</f>
        <v>P0601013</v>
      </c>
      <c r="J906" s="3" t="s">
        <v>666</v>
      </c>
      <c r="K906" s="3" t="s">
        <v>666</v>
      </c>
      <c r="L906" s="3" t="s">
        <v>666</v>
      </c>
      <c r="M906" s="31" t="s">
        <v>1968</v>
      </c>
      <c r="N906" s="3"/>
      <c r="O906" s="3" t="s">
        <v>315</v>
      </c>
      <c r="P906" s="3" t="s">
        <v>114</v>
      </c>
      <c r="Q906" s="3" t="str">
        <f>IFERROR(VLOOKUP(Presupuestos[[#This Row],[CLASIFICACIÓN (N)]],Tabla17[],2,0),"")</f>
        <v>Costos de ventas</v>
      </c>
      <c r="R906" s="3" t="str">
        <f>IFERROR(VLOOKUP(Presupuestos[[#This Row],[CLASIFICACIÓN (N)]],Tabla17[],3,0),"")</f>
        <v>Operativo</v>
      </c>
      <c r="S906" s="3" t="s">
        <v>41</v>
      </c>
      <c r="T906" s="3" t="str">
        <f>IFERROR(VLOOKUP(Presupuestos[[#This Row],[ALMACEN]],Tabla5[],2,0),"")</f>
        <v>Lima</v>
      </c>
      <c r="U906" s="19" t="str">
        <f>IFERROR(VLOOKUP(Presupuestos[[#This Row],[TIPO DE DOCUMENTO]],Tipo_Documento[],2,0)&amp;Presupuestos[[#This Row],[SERIE]]&amp;Presupuestos[[#This Row],[NUMERO]]&amp;Presupuestos[[#This Row],[RUC]],"")</f>
        <v>PLRPLR071275424672</v>
      </c>
      <c r="V906" s="3" t="s">
        <v>258</v>
      </c>
      <c r="W906" s="7">
        <v>45869</v>
      </c>
      <c r="X906" s="7">
        <v>45869</v>
      </c>
      <c r="Y906" s="3" t="s">
        <v>1917</v>
      </c>
      <c r="Z906" s="3">
        <v>12</v>
      </c>
      <c r="AA906" s="3">
        <f>IFERROR(VLOOKUP(Presupuestos[[#This Row],[RAZON SOCIAL]],CHOOSE({1,2},Clientes_Proveedores[Razon Social],Clientes_Proveedores[Ruc / Dni]),2,0),"-")</f>
        <v>75424672</v>
      </c>
      <c r="AB906" s="31" t="s">
        <v>1965</v>
      </c>
      <c r="AC906" s="3" t="s">
        <v>670</v>
      </c>
      <c r="AD906" s="5"/>
      <c r="AE906" s="6">
        <v>22</v>
      </c>
      <c r="AF906" s="6">
        <f>Presupuestos[[#This Row],[BASE]]*Presupuestos[[#This Row],[% IGV]]</f>
        <v>0</v>
      </c>
      <c r="AG906" s="22">
        <f>ROUND(SUM(Presupuestos[[#This Row],[BASE]:[IGV]]),2)</f>
        <v>22</v>
      </c>
      <c r="AH906" s="9" t="str">
        <f>IF(Presupuestos[[#This Row],[MONEDA]]="USD",VLOOKUP(Presupuestos[[#This Row],[FECHA DE EMISION]],Tipo_Cambio[],3,0),"")</f>
        <v/>
      </c>
      <c r="AI906" s="22">
        <f>IFERROR(ROUND(IF(Presupuestos[[#This Row],[MONEDA]]="PEN",Presupuestos[[#This Row],[TOTAL]],Presupuestos[[#This Row],[TOTAL]]*Presupuestos[[#This Row],[TIPO DE CAMBIO]]),2),"")</f>
        <v>22</v>
      </c>
      <c r="AJ906" s="5"/>
      <c r="AK906" s="33" t="s">
        <v>671</v>
      </c>
      <c r="AL906" s="5" t="s">
        <v>680</v>
      </c>
      <c r="AM906" s="23" t="s">
        <v>671</v>
      </c>
      <c r="AN906" s="23" t="s">
        <v>671</v>
      </c>
      <c r="AO906" s="7">
        <f>IFERROR(VLOOKUP("1-"&amp;Presupuestos[[#This Row],[ID DOCUMENTO]],BD_Pagos[],7,0),"")</f>
        <v>45869</v>
      </c>
      <c r="AP906" s="16" t="str">
        <f>IFERROR(VLOOKUP("1-"&amp;Presupuestos[[#This Row],[ID DOCUMENTO]],BD_Pagos[],8,0),"")</f>
        <v>B-BCP - Soles</v>
      </c>
      <c r="AQ906" s="17">
        <f>IFERROR(VLOOKUP("1-"&amp;Presupuestos[[#This Row],[ID DOCUMENTO]],BD_Pagos[],9,0),"")</f>
        <v>7197909</v>
      </c>
      <c r="AR906" s="54"/>
      <c r="AS906" s="7">
        <f>IFERROR(VLOOKUP("2-"&amp;Presupuestos[[#This Row],[ID DOCUMENTO]],BD_Pagos[],7,0),"")</f>
        <v>0</v>
      </c>
      <c r="AT906" s="16" t="str">
        <f>IFERROR(VLOOKUP("2-"&amp;Presupuestos[[#This Row],[ID DOCUMENTO]],BD_Pagos[],8,0),"")</f>
        <v/>
      </c>
      <c r="AU906" s="17">
        <f>IFERROR(VLOOKUP("2-"&amp;Presupuestos[[#This Row],[ID DOCUMENTO]],BD_Pagos[],9,0),"")</f>
        <v>0</v>
      </c>
      <c r="AV906" s="20">
        <f>IF(IFERROR(VLOOKUP("2-"&amp;Presupuestos[[#This Row],[ID DOCUMENTO]],BD_Pagos[],10,0),0)&gt;Presupuestos[[#This Row],[TOTAL SOLES]],Presupuestos[[#This Row],[TOTAL SOLES]],IFERROR(VLOOKUP("2-"&amp;Presupuestos[[#This Row],[ID DOCUMENTO]],BD_Pagos[],10,0),0))</f>
        <v>0</v>
      </c>
      <c r="AW906" s="7"/>
      <c r="AX906" s="16"/>
      <c r="AY906" s="17"/>
      <c r="AZ906" s="20"/>
      <c r="BA906" s="7"/>
      <c r="BB906" s="16"/>
      <c r="BC906" s="17"/>
      <c r="BD906" s="20"/>
      <c r="BE906" s="7">
        <f>IFERROR(VLOOKUP("5-"&amp;Presupuestos[[#This Row],[ID DOCUMENTO]],BD_Pagos[],7,0),"")</f>
        <v>0</v>
      </c>
      <c r="BF906" s="17">
        <f>IFERROR(VLOOKUP("5-"&amp;Presupuestos[[#This Row],[ID DOCUMENTO]],BD_Pagos[],9,0),"")</f>
        <v>0</v>
      </c>
      <c r="BG906" s="20">
        <f>IF(IFERROR(VLOOKUP("5-"&amp;Presupuestos[[#This Row],[ID DOCUMENTO]],BD_Pagos[],10,0),0)&gt;Presupuestos[[#This Row],[TOTAL SOLES]],Presupuestos[[#This Row],[TOTAL SOLES]],IFERROR(VLOOKUP("5-"&amp;Presupuestos[[#This Row],[ID DOCUMENTO]],BD_Pagos[],10,0),0))</f>
        <v>0</v>
      </c>
      <c r="BH906" s="7">
        <f>IFERROR(VLOOKUP("1-Detraccion"&amp;Presupuestos[[#This Row],[ID DOCUMENTO]],BD_Pagos[],2,0),"")</f>
        <v>0</v>
      </c>
      <c r="BI906" s="3" t="str">
        <f>IFERROR(VLOOKUP("1-Detraccion"&amp;Presupuestos[[#This Row],[ID DOCUMENTO]],BD_Pagos[],3,0),"")</f>
        <v/>
      </c>
      <c r="BJ906" s="3">
        <f>IFERROR(VLOOKUP("1-Detraccion"&amp;Presupuestos[[#This Row],[ID DOCUMENTO]],BD_Pagos[],4,0),"")</f>
        <v>0</v>
      </c>
      <c r="BK906" s="6">
        <f>IF(IFERROR(VLOOKUP("1-Detraccion"&amp;Presupuestos[[#This Row],[ID DOCUMENTO]],BD_Pagos[],5,0),0)&gt;Presupuestos[[#This Row],[TOTAL SOLES]],Presupuestos[[#This Row],[TOTAL SOLES]],IFERROR(VLOOKUP("1-Detraccion"&amp;Presupuestos[[#This Row],[ID DOCUMENTO]],BD_Pagos[],5,0),0))</f>
        <v>0</v>
      </c>
      <c r="BL906" s="6">
        <f>IF(IFERROR(VLOOKUP("1-Detraccion"&amp;Presupuestos[[#This Row],[ID DOCUMENTO]],BD_Pagos[],6,0),0)&gt;Presupuestos[[#This Row],[TOTAL SOLES]],Presupuestos[[#This Row],[TOTAL SOLES]],IFERROR(VLOOKUP("1-Detraccion"&amp;Presupuestos[[#This Row],[ID DOCUMENTO]],BD_Pagos[],6,0),0))</f>
        <v>0</v>
      </c>
      <c r="BM906" s="37"/>
      <c r="BN906" s="3"/>
      <c r="BO906" s="3"/>
      <c r="BP906" s="6"/>
      <c r="BQ90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v>
      </c>
      <c r="BR906" s="23" t="str">
        <f>IF(Presupuestos[[#This Row],[SALDO ME-MN]]&gt;0,"PENDIENTE","CANCELADO")</f>
        <v>PENDIENTE</v>
      </c>
      <c r="BS906" s="23" t="str">
        <f>IF(COUNTIFS($U$4:$U905,Presupuestos[[#This Row],[ID DOCUMENTO]])&gt;=1,IF(B905=Presupuestos[[#This Row],[ID]],"OK","DOC. DUPLICADO"),"OK")</f>
        <v>OK</v>
      </c>
    </row>
    <row r="907" spans="2:71" ht="24" x14ac:dyDescent="0.25">
      <c r="B907" s="34">
        <f>IF(Presupuestos[[#This Row],[ID DOCUMENTO]]=U906,B906,IF(B906="ID",1,B906+1))</f>
        <v>833</v>
      </c>
      <c r="C907" s="2">
        <v>45869</v>
      </c>
      <c r="D907" s="2">
        <v>45869</v>
      </c>
      <c r="E907" s="3" t="s">
        <v>1880</v>
      </c>
      <c r="F907" s="25" t="s">
        <v>54</v>
      </c>
      <c r="G907" s="25" t="s">
        <v>330</v>
      </c>
      <c r="H907" s="25" t="s">
        <v>383</v>
      </c>
      <c r="I907" s="36" t="str">
        <f>IFERROR(VLOOKUP(Presupuestos[[#This Row],[AREA]]&amp;Presupuestos[[#This Row],[CONCEPTO]]&amp;Presupuestos[[#This Row],[DESCRIPCION]],Tabla28[[Columna1]:[CÓDIGO NUEVO]],2,0),"")</f>
        <v>P0601001</v>
      </c>
      <c r="J907" s="3" t="s">
        <v>666</v>
      </c>
      <c r="K907" s="3" t="s">
        <v>666</v>
      </c>
      <c r="L907" s="3" t="s">
        <v>666</v>
      </c>
      <c r="M907" s="31" t="s">
        <v>1969</v>
      </c>
      <c r="N907" s="3"/>
      <c r="O907" s="3" t="s">
        <v>315</v>
      </c>
      <c r="P907" s="3" t="s">
        <v>86</v>
      </c>
      <c r="Q907" s="3" t="str">
        <f>IFERROR(VLOOKUP(Presupuestos[[#This Row],[CLASIFICACIÓN (N)]],Tabla17[],2,0),"")</f>
        <v>Costos de ventas</v>
      </c>
      <c r="R907" s="3" t="str">
        <f>IFERROR(VLOOKUP(Presupuestos[[#This Row],[CLASIFICACIÓN (N)]],Tabla17[],3,0),"")</f>
        <v>Operativo</v>
      </c>
      <c r="S907" s="3" t="s">
        <v>16</v>
      </c>
      <c r="T907" s="3" t="str">
        <f>IFERROR(VLOOKUP(Presupuestos[[#This Row],[ALMACEN]],Tabla5[],2,0),"")</f>
        <v>Arequipa</v>
      </c>
      <c r="U907" s="19" t="str">
        <f>IFERROR(VLOOKUP(Presupuestos[[#This Row],[TIPO DE DOCUMENTO]],Tipo_Documento[],2,0)&amp;Presupuestos[[#This Row],[SERIE]]&amp;Presupuestos[[#This Row],[NUMERO]]&amp;Presupuestos[[#This Row],[RUC]],"")</f>
        <v>PLRPLR071370198916</v>
      </c>
      <c r="V907" s="3" t="s">
        <v>258</v>
      </c>
      <c r="W907" s="7">
        <v>45869</v>
      </c>
      <c r="X907" s="7">
        <v>45869</v>
      </c>
      <c r="Y907" s="3" t="s">
        <v>1917</v>
      </c>
      <c r="Z907" s="3">
        <v>13</v>
      </c>
      <c r="AA907" s="3">
        <f>IFERROR(VLOOKUP(Presupuestos[[#This Row],[RAZON SOCIAL]],CHOOSE({1,2},Clientes_Proveedores[Razon Social],Clientes_Proveedores[Ruc / Dni]),2,0),"-")</f>
        <v>70198916</v>
      </c>
      <c r="AB907" s="31" t="s">
        <v>1970</v>
      </c>
      <c r="AC907" s="3" t="s">
        <v>670</v>
      </c>
      <c r="AD907" s="5"/>
      <c r="AE907" s="6">
        <v>1455.79</v>
      </c>
      <c r="AF907" s="6">
        <f>Presupuestos[[#This Row],[BASE]]*Presupuestos[[#This Row],[% IGV]]</f>
        <v>0</v>
      </c>
      <c r="AG907" s="22">
        <f>ROUND(SUM(Presupuestos[[#This Row],[BASE]:[IGV]]),2)</f>
        <v>1455.79</v>
      </c>
      <c r="AH907" s="9" t="str">
        <f>IF(Presupuestos[[#This Row],[MONEDA]]="USD",VLOOKUP(Presupuestos[[#This Row],[FECHA DE EMISION]],Tipo_Cambio[],3,0),"")</f>
        <v/>
      </c>
      <c r="AI907" s="22">
        <f>IFERROR(ROUND(IF(Presupuestos[[#This Row],[MONEDA]]="PEN",Presupuestos[[#This Row],[TOTAL]],Presupuestos[[#This Row],[TOTAL]]*Presupuestos[[#This Row],[TIPO DE CAMBIO]]),2),"")</f>
        <v>1455.79</v>
      </c>
      <c r="AJ907" s="5"/>
      <c r="AK907" s="33" t="s">
        <v>671</v>
      </c>
      <c r="AL907" s="5" t="s">
        <v>680</v>
      </c>
      <c r="AM907" s="23" t="s">
        <v>671</v>
      </c>
      <c r="AN907" s="23" t="s">
        <v>671</v>
      </c>
      <c r="AO907" s="7">
        <f>IFERROR(VLOOKUP("1-"&amp;Presupuestos[[#This Row],[ID DOCUMENTO]],BD_Pagos[],7,0),"")</f>
        <v>45869</v>
      </c>
      <c r="AP907" s="16" t="str">
        <f>IFERROR(VLOOKUP("1-"&amp;Presupuestos[[#This Row],[ID DOCUMENTO]],BD_Pagos[],8,0),"")</f>
        <v>B-BCP - Soles</v>
      </c>
      <c r="AQ907" s="17">
        <f>IFERROR(VLOOKUP("1-"&amp;Presupuestos[[#This Row],[ID DOCUMENTO]],BD_Pagos[],9,0),"")</f>
        <v>7197909</v>
      </c>
      <c r="AR907" s="54"/>
      <c r="AS907" s="7">
        <f>IFERROR(VLOOKUP("2-"&amp;Presupuestos[[#This Row],[ID DOCUMENTO]],BD_Pagos[],7,0),"")</f>
        <v>0</v>
      </c>
      <c r="AT907" s="16" t="str">
        <f>IFERROR(VLOOKUP("2-"&amp;Presupuestos[[#This Row],[ID DOCUMENTO]],BD_Pagos[],8,0),"")</f>
        <v/>
      </c>
      <c r="AU907" s="17">
        <f>IFERROR(VLOOKUP("2-"&amp;Presupuestos[[#This Row],[ID DOCUMENTO]],BD_Pagos[],9,0),"")</f>
        <v>0</v>
      </c>
      <c r="AV907" s="20">
        <f>IF(IFERROR(VLOOKUP("2-"&amp;Presupuestos[[#This Row],[ID DOCUMENTO]],BD_Pagos[],10,0),0)&gt;Presupuestos[[#This Row],[TOTAL SOLES]],Presupuestos[[#This Row],[TOTAL SOLES]],IFERROR(VLOOKUP("2-"&amp;Presupuestos[[#This Row],[ID DOCUMENTO]],BD_Pagos[],10,0),0))</f>
        <v>0</v>
      </c>
      <c r="AW907" s="7"/>
      <c r="AX907" s="16"/>
      <c r="AY907" s="17"/>
      <c r="AZ907" s="20"/>
      <c r="BA907" s="7"/>
      <c r="BB907" s="16"/>
      <c r="BC907" s="17"/>
      <c r="BD907" s="20"/>
      <c r="BE907" s="7">
        <f>IFERROR(VLOOKUP("5-"&amp;Presupuestos[[#This Row],[ID DOCUMENTO]],BD_Pagos[],7,0),"")</f>
        <v>0</v>
      </c>
      <c r="BF907" s="17">
        <f>IFERROR(VLOOKUP("5-"&amp;Presupuestos[[#This Row],[ID DOCUMENTO]],BD_Pagos[],9,0),"")</f>
        <v>0</v>
      </c>
      <c r="BG907" s="20">
        <f>IF(IFERROR(VLOOKUP("5-"&amp;Presupuestos[[#This Row],[ID DOCUMENTO]],BD_Pagos[],10,0),0)&gt;Presupuestos[[#This Row],[TOTAL SOLES]],Presupuestos[[#This Row],[TOTAL SOLES]],IFERROR(VLOOKUP("5-"&amp;Presupuestos[[#This Row],[ID DOCUMENTO]],BD_Pagos[],10,0),0))</f>
        <v>0</v>
      </c>
      <c r="BH907" s="7">
        <f>IFERROR(VLOOKUP("1-Detraccion"&amp;Presupuestos[[#This Row],[ID DOCUMENTO]],BD_Pagos[],2,0),"")</f>
        <v>0</v>
      </c>
      <c r="BI907" s="3" t="str">
        <f>IFERROR(VLOOKUP("1-Detraccion"&amp;Presupuestos[[#This Row],[ID DOCUMENTO]],BD_Pagos[],3,0),"")</f>
        <v/>
      </c>
      <c r="BJ907" s="3">
        <f>IFERROR(VLOOKUP("1-Detraccion"&amp;Presupuestos[[#This Row],[ID DOCUMENTO]],BD_Pagos[],4,0),"")</f>
        <v>0</v>
      </c>
      <c r="BK907" s="6">
        <f>IF(IFERROR(VLOOKUP("1-Detraccion"&amp;Presupuestos[[#This Row],[ID DOCUMENTO]],BD_Pagos[],5,0),0)&gt;Presupuestos[[#This Row],[TOTAL SOLES]],Presupuestos[[#This Row],[TOTAL SOLES]],IFERROR(VLOOKUP("1-Detraccion"&amp;Presupuestos[[#This Row],[ID DOCUMENTO]],BD_Pagos[],5,0),0))</f>
        <v>0</v>
      </c>
      <c r="BL907" s="6">
        <f>IF(IFERROR(VLOOKUP("1-Detraccion"&amp;Presupuestos[[#This Row],[ID DOCUMENTO]],BD_Pagos[],6,0),0)&gt;Presupuestos[[#This Row],[TOTAL SOLES]],Presupuestos[[#This Row],[TOTAL SOLES]],IFERROR(VLOOKUP("1-Detraccion"&amp;Presupuestos[[#This Row],[ID DOCUMENTO]],BD_Pagos[],6,0),0))</f>
        <v>0</v>
      </c>
      <c r="BM907" s="37"/>
      <c r="BN907" s="3"/>
      <c r="BO907" s="3"/>
      <c r="BP907" s="6"/>
      <c r="BQ90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1455.79</v>
      </c>
      <c r="BR907" s="23" t="str">
        <f>IF(Presupuestos[[#This Row],[SALDO ME-MN]]&gt;0,"PENDIENTE","CANCELADO")</f>
        <v>PENDIENTE</v>
      </c>
      <c r="BS907" s="23" t="str">
        <f>IF(COUNTIFS($U$4:$U906,Presupuestos[[#This Row],[ID DOCUMENTO]])&gt;=1,IF(B906=Presupuestos[[#This Row],[ID]],"OK","DOC. DUPLICADO"),"OK")</f>
        <v>OK</v>
      </c>
    </row>
    <row r="908" spans="2:71" ht="24" x14ac:dyDescent="0.25">
      <c r="B908" s="34">
        <f>IF(Presupuestos[[#This Row],[ID DOCUMENTO]]=U907,B907,IF(B907="ID",1,B907+1))</f>
        <v>833</v>
      </c>
      <c r="C908" s="2">
        <v>45869</v>
      </c>
      <c r="D908" s="2">
        <v>45869</v>
      </c>
      <c r="E908" s="3" t="s">
        <v>1880</v>
      </c>
      <c r="F908" s="25" t="s">
        <v>54</v>
      </c>
      <c r="G908" s="25" t="s">
        <v>330</v>
      </c>
      <c r="H908" s="25" t="s">
        <v>388</v>
      </c>
      <c r="I908" s="36" t="str">
        <f>IFERROR(VLOOKUP(Presupuestos[[#This Row],[AREA]]&amp;Presupuestos[[#This Row],[CONCEPTO]]&amp;Presupuestos[[#This Row],[DESCRIPCION]],Tabla28[[Columna1]:[CÓDIGO NUEVO]],2,0),"")</f>
        <v>P0601002</v>
      </c>
      <c r="J908" s="3" t="s">
        <v>666</v>
      </c>
      <c r="K908" s="3" t="s">
        <v>666</v>
      </c>
      <c r="L908" s="3" t="s">
        <v>666</v>
      </c>
      <c r="M908" s="31" t="s">
        <v>1971</v>
      </c>
      <c r="N908" s="3"/>
      <c r="O908" s="3" t="s">
        <v>315</v>
      </c>
      <c r="P908" s="3" t="s">
        <v>86</v>
      </c>
      <c r="Q908" s="3" t="str">
        <f>IFERROR(VLOOKUP(Presupuestos[[#This Row],[CLASIFICACIÓN (N)]],Tabla17[],2,0),"")</f>
        <v>Costos de ventas</v>
      </c>
      <c r="R908" s="3" t="str">
        <f>IFERROR(VLOOKUP(Presupuestos[[#This Row],[CLASIFICACIÓN (N)]],Tabla17[],3,0),"")</f>
        <v>Operativo</v>
      </c>
      <c r="S908" s="3" t="s">
        <v>16</v>
      </c>
      <c r="T908" s="3" t="str">
        <f>IFERROR(VLOOKUP(Presupuestos[[#This Row],[ALMACEN]],Tabla5[],2,0),"")</f>
        <v>Arequipa</v>
      </c>
      <c r="U908" s="19" t="str">
        <f>IFERROR(VLOOKUP(Presupuestos[[#This Row],[TIPO DE DOCUMENTO]],Tipo_Documento[],2,0)&amp;Presupuestos[[#This Row],[SERIE]]&amp;Presupuestos[[#This Row],[NUMERO]]&amp;Presupuestos[[#This Row],[RUC]],"")</f>
        <v>PLRPLR071370198916</v>
      </c>
      <c r="V908" s="3" t="s">
        <v>258</v>
      </c>
      <c r="W908" s="7">
        <v>45869</v>
      </c>
      <c r="X908" s="7">
        <v>45869</v>
      </c>
      <c r="Y908" s="3" t="s">
        <v>1917</v>
      </c>
      <c r="Z908" s="3">
        <v>13</v>
      </c>
      <c r="AA908" s="3">
        <f>IFERROR(VLOOKUP(Presupuestos[[#This Row],[RAZON SOCIAL]],CHOOSE({1,2},Clientes_Proveedores[Razon Social],Clientes_Proveedores[Ruc / Dni]),2,0),"-")</f>
        <v>70198916</v>
      </c>
      <c r="AB908" s="31" t="s">
        <v>1970</v>
      </c>
      <c r="AC908" s="3" t="s">
        <v>670</v>
      </c>
      <c r="AD908" s="5"/>
      <c r="AE908" s="6">
        <v>113</v>
      </c>
      <c r="AF908" s="6">
        <f>Presupuestos[[#This Row],[BASE]]*Presupuestos[[#This Row],[% IGV]]</f>
        <v>0</v>
      </c>
      <c r="AG908" s="22">
        <f>ROUND(SUM(Presupuestos[[#This Row],[BASE]:[IGV]]),2)</f>
        <v>113</v>
      </c>
      <c r="AH908" s="9" t="str">
        <f>IF(Presupuestos[[#This Row],[MONEDA]]="USD",VLOOKUP(Presupuestos[[#This Row],[FECHA DE EMISION]],Tipo_Cambio[],3,0),"")</f>
        <v/>
      </c>
      <c r="AI908" s="22">
        <f>IFERROR(ROUND(IF(Presupuestos[[#This Row],[MONEDA]]="PEN",Presupuestos[[#This Row],[TOTAL]],Presupuestos[[#This Row],[TOTAL]]*Presupuestos[[#This Row],[TIPO DE CAMBIO]]),2),"")</f>
        <v>113</v>
      </c>
      <c r="AJ908" s="5"/>
      <c r="AK908" s="33" t="s">
        <v>671</v>
      </c>
      <c r="AL908" s="5" t="s">
        <v>680</v>
      </c>
      <c r="AM908" s="23" t="s">
        <v>671</v>
      </c>
      <c r="AN908" s="23" t="s">
        <v>671</v>
      </c>
      <c r="AO908" s="7">
        <f>IFERROR(VLOOKUP("1-"&amp;Presupuestos[[#This Row],[ID DOCUMENTO]],BD_Pagos[],7,0),"")</f>
        <v>45869</v>
      </c>
      <c r="AP908" s="16" t="str">
        <f>IFERROR(VLOOKUP("1-"&amp;Presupuestos[[#This Row],[ID DOCUMENTO]],BD_Pagos[],8,0),"")</f>
        <v>B-BCP - Soles</v>
      </c>
      <c r="AQ908" s="17">
        <f>IFERROR(VLOOKUP("1-"&amp;Presupuestos[[#This Row],[ID DOCUMENTO]],BD_Pagos[],9,0),"")</f>
        <v>7197909</v>
      </c>
      <c r="AR908" s="54"/>
      <c r="AS908" s="7">
        <f>IFERROR(VLOOKUP("2-"&amp;Presupuestos[[#This Row],[ID DOCUMENTO]],BD_Pagos[],7,0),"")</f>
        <v>0</v>
      </c>
      <c r="AT908" s="16" t="str">
        <f>IFERROR(VLOOKUP("2-"&amp;Presupuestos[[#This Row],[ID DOCUMENTO]],BD_Pagos[],8,0),"")</f>
        <v/>
      </c>
      <c r="AU908" s="17">
        <f>IFERROR(VLOOKUP("2-"&amp;Presupuestos[[#This Row],[ID DOCUMENTO]],BD_Pagos[],9,0),"")</f>
        <v>0</v>
      </c>
      <c r="AV908" s="20">
        <f>IF(IFERROR(VLOOKUP("2-"&amp;Presupuestos[[#This Row],[ID DOCUMENTO]],BD_Pagos[],10,0),0)&gt;Presupuestos[[#This Row],[TOTAL SOLES]],Presupuestos[[#This Row],[TOTAL SOLES]],IFERROR(VLOOKUP("2-"&amp;Presupuestos[[#This Row],[ID DOCUMENTO]],BD_Pagos[],10,0),0))</f>
        <v>0</v>
      </c>
      <c r="AW908" s="7"/>
      <c r="AX908" s="16"/>
      <c r="AY908" s="17"/>
      <c r="AZ908" s="20"/>
      <c r="BA908" s="7"/>
      <c r="BB908" s="16"/>
      <c r="BC908" s="17"/>
      <c r="BD908" s="20"/>
      <c r="BE908" s="7">
        <f>IFERROR(VLOOKUP("5-"&amp;Presupuestos[[#This Row],[ID DOCUMENTO]],BD_Pagos[],7,0),"")</f>
        <v>0</v>
      </c>
      <c r="BF908" s="17">
        <f>IFERROR(VLOOKUP("5-"&amp;Presupuestos[[#This Row],[ID DOCUMENTO]],BD_Pagos[],9,0),"")</f>
        <v>0</v>
      </c>
      <c r="BG908" s="20">
        <f>IF(IFERROR(VLOOKUP("5-"&amp;Presupuestos[[#This Row],[ID DOCUMENTO]],BD_Pagos[],10,0),0)&gt;Presupuestos[[#This Row],[TOTAL SOLES]],Presupuestos[[#This Row],[TOTAL SOLES]],IFERROR(VLOOKUP("5-"&amp;Presupuestos[[#This Row],[ID DOCUMENTO]],BD_Pagos[],10,0),0))</f>
        <v>0</v>
      </c>
      <c r="BH908" s="7">
        <f>IFERROR(VLOOKUP("1-Detraccion"&amp;Presupuestos[[#This Row],[ID DOCUMENTO]],BD_Pagos[],2,0),"")</f>
        <v>0</v>
      </c>
      <c r="BI908" s="3" t="str">
        <f>IFERROR(VLOOKUP("1-Detraccion"&amp;Presupuestos[[#This Row],[ID DOCUMENTO]],BD_Pagos[],3,0),"")</f>
        <v/>
      </c>
      <c r="BJ908" s="3">
        <f>IFERROR(VLOOKUP("1-Detraccion"&amp;Presupuestos[[#This Row],[ID DOCUMENTO]],BD_Pagos[],4,0),"")</f>
        <v>0</v>
      </c>
      <c r="BK908" s="6">
        <f>IF(IFERROR(VLOOKUP("1-Detraccion"&amp;Presupuestos[[#This Row],[ID DOCUMENTO]],BD_Pagos[],5,0),0)&gt;Presupuestos[[#This Row],[TOTAL SOLES]],Presupuestos[[#This Row],[TOTAL SOLES]],IFERROR(VLOOKUP("1-Detraccion"&amp;Presupuestos[[#This Row],[ID DOCUMENTO]],BD_Pagos[],5,0),0))</f>
        <v>0</v>
      </c>
      <c r="BL908" s="6">
        <f>IF(IFERROR(VLOOKUP("1-Detraccion"&amp;Presupuestos[[#This Row],[ID DOCUMENTO]],BD_Pagos[],6,0),0)&gt;Presupuestos[[#This Row],[TOTAL SOLES]],Presupuestos[[#This Row],[TOTAL SOLES]],IFERROR(VLOOKUP("1-Detraccion"&amp;Presupuestos[[#This Row],[ID DOCUMENTO]],BD_Pagos[],6,0),0))</f>
        <v>0</v>
      </c>
      <c r="BM908" s="37"/>
      <c r="BN908" s="3"/>
      <c r="BO908" s="3"/>
      <c r="BP908" s="6"/>
      <c r="BQ90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113</v>
      </c>
      <c r="BR908" s="23" t="str">
        <f>IF(Presupuestos[[#This Row],[SALDO ME-MN]]&gt;0,"PENDIENTE","CANCELADO")</f>
        <v>PENDIENTE</v>
      </c>
      <c r="BS908" s="23" t="str">
        <f>IF(COUNTIFS($U$4:$U907,Presupuestos[[#This Row],[ID DOCUMENTO]])&gt;=1,IF(B907=Presupuestos[[#This Row],[ID]],"OK","DOC. DUPLICADO"),"OK")</f>
        <v>OK</v>
      </c>
    </row>
    <row r="909" spans="2:71" ht="24" x14ac:dyDescent="0.25">
      <c r="B909" s="34">
        <f>IF(Presupuestos[[#This Row],[ID DOCUMENTO]]=U908,B908,IF(B908="ID",1,B908+1))</f>
        <v>833</v>
      </c>
      <c r="C909" s="2">
        <v>45869</v>
      </c>
      <c r="D909" s="2">
        <v>45869</v>
      </c>
      <c r="E909" s="3" t="s">
        <v>1880</v>
      </c>
      <c r="F909" s="25" t="s">
        <v>54</v>
      </c>
      <c r="G909" s="25" t="s">
        <v>330</v>
      </c>
      <c r="H909" s="25" t="s">
        <v>397</v>
      </c>
      <c r="I909" s="36" t="str">
        <f>IFERROR(VLOOKUP(Presupuestos[[#This Row],[AREA]]&amp;Presupuestos[[#This Row],[CONCEPTO]]&amp;Presupuestos[[#This Row],[DESCRIPCION]],Tabla28[[Columna1]:[CÓDIGO NUEVO]],2,0),"")</f>
        <v>P0601005</v>
      </c>
      <c r="J909" s="3" t="s">
        <v>666</v>
      </c>
      <c r="K909" s="3" t="s">
        <v>666</v>
      </c>
      <c r="L909" s="3" t="s">
        <v>666</v>
      </c>
      <c r="M909" s="31" t="s">
        <v>1972</v>
      </c>
      <c r="N909" s="3"/>
      <c r="O909" s="3" t="s">
        <v>315</v>
      </c>
      <c r="P909" s="3" t="s">
        <v>86</v>
      </c>
      <c r="Q909" s="3" t="str">
        <f>IFERROR(VLOOKUP(Presupuestos[[#This Row],[CLASIFICACIÓN (N)]],Tabla17[],2,0),"")</f>
        <v>Costos de ventas</v>
      </c>
      <c r="R909" s="3" t="str">
        <f>IFERROR(VLOOKUP(Presupuestos[[#This Row],[CLASIFICACIÓN (N)]],Tabla17[],3,0),"")</f>
        <v>Operativo</v>
      </c>
      <c r="S909" s="3" t="s">
        <v>16</v>
      </c>
      <c r="T909" s="3" t="str">
        <f>IFERROR(VLOOKUP(Presupuestos[[#This Row],[ALMACEN]],Tabla5[],2,0),"")</f>
        <v>Arequipa</v>
      </c>
      <c r="U909" s="19" t="str">
        <f>IFERROR(VLOOKUP(Presupuestos[[#This Row],[TIPO DE DOCUMENTO]],Tipo_Documento[],2,0)&amp;Presupuestos[[#This Row],[SERIE]]&amp;Presupuestos[[#This Row],[NUMERO]]&amp;Presupuestos[[#This Row],[RUC]],"")</f>
        <v>PLRPLR071370198916</v>
      </c>
      <c r="V909" s="3" t="s">
        <v>258</v>
      </c>
      <c r="W909" s="7">
        <v>45869</v>
      </c>
      <c r="X909" s="7">
        <v>45869</v>
      </c>
      <c r="Y909" s="3" t="s">
        <v>1917</v>
      </c>
      <c r="Z909" s="3">
        <v>13</v>
      </c>
      <c r="AA909" s="3">
        <f>IFERROR(VLOOKUP(Presupuestos[[#This Row],[RAZON SOCIAL]],CHOOSE({1,2},Clientes_Proveedores[Razon Social],Clientes_Proveedores[Ruc / Dni]),2,0),"-")</f>
        <v>70198916</v>
      </c>
      <c r="AB909" s="31" t="s">
        <v>1970</v>
      </c>
      <c r="AC909" s="3" t="s">
        <v>670</v>
      </c>
      <c r="AD909" s="5"/>
      <c r="AE909" s="6">
        <v>34.590000000000003</v>
      </c>
      <c r="AF909" s="6">
        <f>Presupuestos[[#This Row],[BASE]]*Presupuestos[[#This Row],[% IGV]]</f>
        <v>0</v>
      </c>
      <c r="AG909" s="22">
        <f>ROUND(SUM(Presupuestos[[#This Row],[BASE]:[IGV]]),2)</f>
        <v>34.590000000000003</v>
      </c>
      <c r="AH909" s="9" t="str">
        <f>IF(Presupuestos[[#This Row],[MONEDA]]="USD",VLOOKUP(Presupuestos[[#This Row],[FECHA DE EMISION]],Tipo_Cambio[],3,0),"")</f>
        <v/>
      </c>
      <c r="AI909" s="22">
        <f>IFERROR(ROUND(IF(Presupuestos[[#This Row],[MONEDA]]="PEN",Presupuestos[[#This Row],[TOTAL]],Presupuestos[[#This Row],[TOTAL]]*Presupuestos[[#This Row],[TIPO DE CAMBIO]]),2),"")</f>
        <v>34.590000000000003</v>
      </c>
      <c r="AJ909" s="5"/>
      <c r="AK909" s="33" t="s">
        <v>671</v>
      </c>
      <c r="AL909" s="5" t="s">
        <v>680</v>
      </c>
      <c r="AM909" s="23" t="s">
        <v>671</v>
      </c>
      <c r="AN909" s="23" t="s">
        <v>671</v>
      </c>
      <c r="AO909" s="7">
        <f>IFERROR(VLOOKUP("1-"&amp;Presupuestos[[#This Row],[ID DOCUMENTO]],BD_Pagos[],7,0),"")</f>
        <v>45869</v>
      </c>
      <c r="AP909" s="16" t="str">
        <f>IFERROR(VLOOKUP("1-"&amp;Presupuestos[[#This Row],[ID DOCUMENTO]],BD_Pagos[],8,0),"")</f>
        <v>B-BCP - Soles</v>
      </c>
      <c r="AQ909" s="17">
        <f>IFERROR(VLOOKUP("1-"&amp;Presupuestos[[#This Row],[ID DOCUMENTO]],BD_Pagos[],9,0),"")</f>
        <v>7197909</v>
      </c>
      <c r="AR909" s="54"/>
      <c r="AS909" s="7">
        <f>IFERROR(VLOOKUP("2-"&amp;Presupuestos[[#This Row],[ID DOCUMENTO]],BD_Pagos[],7,0),"")</f>
        <v>0</v>
      </c>
      <c r="AT909" s="16" t="str">
        <f>IFERROR(VLOOKUP("2-"&amp;Presupuestos[[#This Row],[ID DOCUMENTO]],BD_Pagos[],8,0),"")</f>
        <v/>
      </c>
      <c r="AU909" s="17">
        <f>IFERROR(VLOOKUP("2-"&amp;Presupuestos[[#This Row],[ID DOCUMENTO]],BD_Pagos[],9,0),"")</f>
        <v>0</v>
      </c>
      <c r="AV909" s="20">
        <f>IF(IFERROR(VLOOKUP("2-"&amp;Presupuestos[[#This Row],[ID DOCUMENTO]],BD_Pagos[],10,0),0)&gt;Presupuestos[[#This Row],[TOTAL SOLES]],Presupuestos[[#This Row],[TOTAL SOLES]],IFERROR(VLOOKUP("2-"&amp;Presupuestos[[#This Row],[ID DOCUMENTO]],BD_Pagos[],10,0),0))</f>
        <v>0</v>
      </c>
      <c r="AW909" s="7"/>
      <c r="AX909" s="16"/>
      <c r="AY909" s="17"/>
      <c r="AZ909" s="20"/>
      <c r="BA909" s="7"/>
      <c r="BB909" s="16"/>
      <c r="BC909" s="17"/>
      <c r="BD909" s="20"/>
      <c r="BE909" s="7">
        <f>IFERROR(VLOOKUP("5-"&amp;Presupuestos[[#This Row],[ID DOCUMENTO]],BD_Pagos[],7,0),"")</f>
        <v>0</v>
      </c>
      <c r="BF909" s="17">
        <f>IFERROR(VLOOKUP("5-"&amp;Presupuestos[[#This Row],[ID DOCUMENTO]],BD_Pagos[],9,0),"")</f>
        <v>0</v>
      </c>
      <c r="BG909" s="20">
        <f>IF(IFERROR(VLOOKUP("5-"&amp;Presupuestos[[#This Row],[ID DOCUMENTO]],BD_Pagos[],10,0),0)&gt;Presupuestos[[#This Row],[TOTAL SOLES]],Presupuestos[[#This Row],[TOTAL SOLES]],IFERROR(VLOOKUP("5-"&amp;Presupuestos[[#This Row],[ID DOCUMENTO]],BD_Pagos[],10,0),0))</f>
        <v>0</v>
      </c>
      <c r="BH909" s="7">
        <f>IFERROR(VLOOKUP("1-Detraccion"&amp;Presupuestos[[#This Row],[ID DOCUMENTO]],BD_Pagos[],2,0),"")</f>
        <v>0</v>
      </c>
      <c r="BI909" s="3" t="str">
        <f>IFERROR(VLOOKUP("1-Detraccion"&amp;Presupuestos[[#This Row],[ID DOCUMENTO]],BD_Pagos[],3,0),"")</f>
        <v/>
      </c>
      <c r="BJ909" s="3">
        <f>IFERROR(VLOOKUP("1-Detraccion"&amp;Presupuestos[[#This Row],[ID DOCUMENTO]],BD_Pagos[],4,0),"")</f>
        <v>0</v>
      </c>
      <c r="BK909" s="6">
        <f>IF(IFERROR(VLOOKUP("1-Detraccion"&amp;Presupuestos[[#This Row],[ID DOCUMENTO]],BD_Pagos[],5,0),0)&gt;Presupuestos[[#This Row],[TOTAL SOLES]],Presupuestos[[#This Row],[TOTAL SOLES]],IFERROR(VLOOKUP("1-Detraccion"&amp;Presupuestos[[#This Row],[ID DOCUMENTO]],BD_Pagos[],5,0),0))</f>
        <v>0</v>
      </c>
      <c r="BL909" s="6">
        <f>IF(IFERROR(VLOOKUP("1-Detraccion"&amp;Presupuestos[[#This Row],[ID DOCUMENTO]],BD_Pagos[],6,0),0)&gt;Presupuestos[[#This Row],[TOTAL SOLES]],Presupuestos[[#This Row],[TOTAL SOLES]],IFERROR(VLOOKUP("1-Detraccion"&amp;Presupuestos[[#This Row],[ID DOCUMENTO]],BD_Pagos[],6,0),0))</f>
        <v>0</v>
      </c>
      <c r="BM909" s="37"/>
      <c r="BN909" s="3"/>
      <c r="BO909" s="3"/>
      <c r="BP909" s="6"/>
      <c r="BQ90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34.590000000000003</v>
      </c>
      <c r="BR909" s="23" t="str">
        <f>IF(Presupuestos[[#This Row],[SALDO ME-MN]]&gt;0,"PENDIENTE","CANCELADO")</f>
        <v>PENDIENTE</v>
      </c>
      <c r="BS909" s="23" t="str">
        <f>IF(COUNTIFS($U$4:$U908,Presupuestos[[#This Row],[ID DOCUMENTO]])&gt;=1,IF(B908=Presupuestos[[#This Row],[ID]],"OK","DOC. DUPLICADO"),"OK")</f>
        <v>OK</v>
      </c>
    </row>
    <row r="910" spans="2:71" ht="24" x14ac:dyDescent="0.25">
      <c r="B910" s="34">
        <f>IF(Presupuestos[[#This Row],[ID DOCUMENTO]]=U909,B909,IF(B909="ID",1,B909+1))</f>
        <v>833</v>
      </c>
      <c r="C910" s="2">
        <v>45869</v>
      </c>
      <c r="D910" s="2">
        <v>45869</v>
      </c>
      <c r="E910" s="3" t="s">
        <v>1880</v>
      </c>
      <c r="F910" s="25" t="s">
        <v>54</v>
      </c>
      <c r="G910" s="25" t="s">
        <v>330</v>
      </c>
      <c r="H910" s="25" t="s">
        <v>412</v>
      </c>
      <c r="I910" s="36" t="str">
        <f>IFERROR(VLOOKUP(Presupuestos[[#This Row],[AREA]]&amp;Presupuestos[[#This Row],[CONCEPTO]]&amp;Presupuestos[[#This Row],[DESCRIPCION]],Tabla28[[Columna1]:[CÓDIGO NUEVO]],2,0),"")</f>
        <v>P0601013</v>
      </c>
      <c r="J910" s="3" t="s">
        <v>666</v>
      </c>
      <c r="K910" s="3" t="s">
        <v>666</v>
      </c>
      <c r="L910" s="3" t="s">
        <v>666</v>
      </c>
      <c r="M910" s="31" t="s">
        <v>1973</v>
      </c>
      <c r="N910" s="3"/>
      <c r="O910" s="3" t="s">
        <v>315</v>
      </c>
      <c r="P910" s="3" t="s">
        <v>86</v>
      </c>
      <c r="Q910" s="3" t="str">
        <f>IFERROR(VLOOKUP(Presupuestos[[#This Row],[CLASIFICACIÓN (N)]],Tabla17[],2,0),"")</f>
        <v>Costos de ventas</v>
      </c>
      <c r="R910" s="3" t="str">
        <f>IFERROR(VLOOKUP(Presupuestos[[#This Row],[CLASIFICACIÓN (N)]],Tabla17[],3,0),"")</f>
        <v>Operativo</v>
      </c>
      <c r="S910" s="3" t="s">
        <v>16</v>
      </c>
      <c r="T910" s="3" t="str">
        <f>IFERROR(VLOOKUP(Presupuestos[[#This Row],[ALMACEN]],Tabla5[],2,0),"")</f>
        <v>Arequipa</v>
      </c>
      <c r="U910" s="19" t="str">
        <f>IFERROR(VLOOKUP(Presupuestos[[#This Row],[TIPO DE DOCUMENTO]],Tipo_Documento[],2,0)&amp;Presupuestos[[#This Row],[SERIE]]&amp;Presupuestos[[#This Row],[NUMERO]]&amp;Presupuestos[[#This Row],[RUC]],"")</f>
        <v>PLRPLR071370198916</v>
      </c>
      <c r="V910" s="3" t="s">
        <v>258</v>
      </c>
      <c r="W910" s="7">
        <v>45869</v>
      </c>
      <c r="X910" s="7">
        <v>45869</v>
      </c>
      <c r="Y910" s="3" t="s">
        <v>1917</v>
      </c>
      <c r="Z910" s="3">
        <v>13</v>
      </c>
      <c r="AA910" s="3">
        <f>IFERROR(VLOOKUP(Presupuestos[[#This Row],[RAZON SOCIAL]],CHOOSE({1,2},Clientes_Proveedores[Razon Social],Clientes_Proveedores[Ruc / Dni]),2,0),"-")</f>
        <v>70198916</v>
      </c>
      <c r="AB910" s="31" t="s">
        <v>1970</v>
      </c>
      <c r="AC910" s="3" t="s">
        <v>670</v>
      </c>
      <c r="AD910" s="5"/>
      <c r="AE910" s="6">
        <v>62</v>
      </c>
      <c r="AF910" s="6">
        <f>Presupuestos[[#This Row],[BASE]]*Presupuestos[[#This Row],[% IGV]]</f>
        <v>0</v>
      </c>
      <c r="AG910" s="22">
        <f>ROUND(SUM(Presupuestos[[#This Row],[BASE]:[IGV]]),2)</f>
        <v>62</v>
      </c>
      <c r="AH910" s="9" t="str">
        <f>IF(Presupuestos[[#This Row],[MONEDA]]="USD",VLOOKUP(Presupuestos[[#This Row],[FECHA DE EMISION]],Tipo_Cambio[],3,0),"")</f>
        <v/>
      </c>
      <c r="AI910" s="22">
        <f>IFERROR(ROUND(IF(Presupuestos[[#This Row],[MONEDA]]="PEN",Presupuestos[[#This Row],[TOTAL]],Presupuestos[[#This Row],[TOTAL]]*Presupuestos[[#This Row],[TIPO DE CAMBIO]]),2),"")</f>
        <v>62</v>
      </c>
      <c r="AJ910" s="5"/>
      <c r="AK910" s="33" t="s">
        <v>671</v>
      </c>
      <c r="AL910" s="5" t="s">
        <v>680</v>
      </c>
      <c r="AM910" s="23" t="s">
        <v>671</v>
      </c>
      <c r="AN910" s="23" t="s">
        <v>671</v>
      </c>
      <c r="AO910" s="7">
        <f>IFERROR(VLOOKUP("1-"&amp;Presupuestos[[#This Row],[ID DOCUMENTO]],BD_Pagos[],7,0),"")</f>
        <v>45869</v>
      </c>
      <c r="AP910" s="16" t="str">
        <f>IFERROR(VLOOKUP("1-"&amp;Presupuestos[[#This Row],[ID DOCUMENTO]],BD_Pagos[],8,0),"")</f>
        <v>B-BCP - Soles</v>
      </c>
      <c r="AQ910" s="17">
        <f>IFERROR(VLOOKUP("1-"&amp;Presupuestos[[#This Row],[ID DOCUMENTO]],BD_Pagos[],9,0),"")</f>
        <v>7197909</v>
      </c>
      <c r="AR910" s="54"/>
      <c r="AS910" s="7">
        <f>IFERROR(VLOOKUP("2-"&amp;Presupuestos[[#This Row],[ID DOCUMENTO]],BD_Pagos[],7,0),"")</f>
        <v>0</v>
      </c>
      <c r="AT910" s="16" t="str">
        <f>IFERROR(VLOOKUP("2-"&amp;Presupuestos[[#This Row],[ID DOCUMENTO]],BD_Pagos[],8,0),"")</f>
        <v/>
      </c>
      <c r="AU910" s="17">
        <f>IFERROR(VLOOKUP("2-"&amp;Presupuestos[[#This Row],[ID DOCUMENTO]],BD_Pagos[],9,0),"")</f>
        <v>0</v>
      </c>
      <c r="AV910" s="20">
        <f>IF(IFERROR(VLOOKUP("2-"&amp;Presupuestos[[#This Row],[ID DOCUMENTO]],BD_Pagos[],10,0),0)&gt;Presupuestos[[#This Row],[TOTAL SOLES]],Presupuestos[[#This Row],[TOTAL SOLES]],IFERROR(VLOOKUP("2-"&amp;Presupuestos[[#This Row],[ID DOCUMENTO]],BD_Pagos[],10,0),0))</f>
        <v>0</v>
      </c>
      <c r="AW910" s="7"/>
      <c r="AX910" s="16"/>
      <c r="AY910" s="17"/>
      <c r="AZ910" s="20"/>
      <c r="BA910" s="7"/>
      <c r="BB910" s="16"/>
      <c r="BC910" s="17"/>
      <c r="BD910" s="20"/>
      <c r="BE910" s="7">
        <f>IFERROR(VLOOKUP("5-"&amp;Presupuestos[[#This Row],[ID DOCUMENTO]],BD_Pagos[],7,0),"")</f>
        <v>0</v>
      </c>
      <c r="BF910" s="17">
        <f>IFERROR(VLOOKUP("5-"&amp;Presupuestos[[#This Row],[ID DOCUMENTO]],BD_Pagos[],9,0),"")</f>
        <v>0</v>
      </c>
      <c r="BG910" s="20">
        <f>IF(IFERROR(VLOOKUP("5-"&amp;Presupuestos[[#This Row],[ID DOCUMENTO]],BD_Pagos[],10,0),0)&gt;Presupuestos[[#This Row],[TOTAL SOLES]],Presupuestos[[#This Row],[TOTAL SOLES]],IFERROR(VLOOKUP("5-"&amp;Presupuestos[[#This Row],[ID DOCUMENTO]],BD_Pagos[],10,0),0))</f>
        <v>0</v>
      </c>
      <c r="BH910" s="7">
        <f>IFERROR(VLOOKUP("1-Detraccion"&amp;Presupuestos[[#This Row],[ID DOCUMENTO]],BD_Pagos[],2,0),"")</f>
        <v>0</v>
      </c>
      <c r="BI910" s="3" t="str">
        <f>IFERROR(VLOOKUP("1-Detraccion"&amp;Presupuestos[[#This Row],[ID DOCUMENTO]],BD_Pagos[],3,0),"")</f>
        <v/>
      </c>
      <c r="BJ910" s="3">
        <f>IFERROR(VLOOKUP("1-Detraccion"&amp;Presupuestos[[#This Row],[ID DOCUMENTO]],BD_Pagos[],4,0),"")</f>
        <v>0</v>
      </c>
      <c r="BK910" s="6">
        <f>IF(IFERROR(VLOOKUP("1-Detraccion"&amp;Presupuestos[[#This Row],[ID DOCUMENTO]],BD_Pagos[],5,0),0)&gt;Presupuestos[[#This Row],[TOTAL SOLES]],Presupuestos[[#This Row],[TOTAL SOLES]],IFERROR(VLOOKUP("1-Detraccion"&amp;Presupuestos[[#This Row],[ID DOCUMENTO]],BD_Pagos[],5,0),0))</f>
        <v>0</v>
      </c>
      <c r="BL910" s="6">
        <f>IF(IFERROR(VLOOKUP("1-Detraccion"&amp;Presupuestos[[#This Row],[ID DOCUMENTO]],BD_Pagos[],6,0),0)&gt;Presupuestos[[#This Row],[TOTAL SOLES]],Presupuestos[[#This Row],[TOTAL SOLES]],IFERROR(VLOOKUP("1-Detraccion"&amp;Presupuestos[[#This Row],[ID DOCUMENTO]],BD_Pagos[],6,0),0))</f>
        <v>0</v>
      </c>
      <c r="BM910" s="37"/>
      <c r="BN910" s="3"/>
      <c r="BO910" s="3"/>
      <c r="BP910" s="6"/>
      <c r="BQ91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62</v>
      </c>
      <c r="BR910" s="23" t="str">
        <f>IF(Presupuestos[[#This Row],[SALDO ME-MN]]&gt;0,"PENDIENTE","CANCELADO")</f>
        <v>PENDIENTE</v>
      </c>
      <c r="BS910" s="23" t="str">
        <f>IF(COUNTIFS($U$4:$U909,Presupuestos[[#This Row],[ID DOCUMENTO]])&gt;=1,IF(B909=Presupuestos[[#This Row],[ID]],"OK","DOC. DUPLICADO"),"OK")</f>
        <v>OK</v>
      </c>
    </row>
    <row r="911" spans="2:71" ht="24" x14ac:dyDescent="0.25">
      <c r="B911" s="34">
        <f>IF(Presupuestos[[#This Row],[ID DOCUMENTO]]=U910,B910,IF(B910="ID",1,B910+1))</f>
        <v>834</v>
      </c>
      <c r="C911" s="2">
        <v>45869</v>
      </c>
      <c r="D911" s="2">
        <v>45869</v>
      </c>
      <c r="E911" s="3" t="s">
        <v>1880</v>
      </c>
      <c r="F911" s="25" t="s">
        <v>54</v>
      </c>
      <c r="G911" s="25" t="s">
        <v>330</v>
      </c>
      <c r="H911" s="25" t="s">
        <v>383</v>
      </c>
      <c r="I911" s="36" t="str">
        <f>IFERROR(VLOOKUP(Presupuestos[[#This Row],[AREA]]&amp;Presupuestos[[#This Row],[CONCEPTO]]&amp;Presupuestos[[#This Row],[DESCRIPCION]],Tabla28[[Columna1]:[CÓDIGO NUEVO]],2,0),"")</f>
        <v>P0601001</v>
      </c>
      <c r="J911" s="3" t="s">
        <v>666</v>
      </c>
      <c r="K911" s="3" t="s">
        <v>666</v>
      </c>
      <c r="L911" s="3" t="s">
        <v>666</v>
      </c>
      <c r="M911" s="31" t="s">
        <v>1974</v>
      </c>
      <c r="N911" s="3"/>
      <c r="O911" s="3" t="s">
        <v>315</v>
      </c>
      <c r="P911" s="3" t="s">
        <v>86</v>
      </c>
      <c r="Q911" s="3" t="str">
        <f>IFERROR(VLOOKUP(Presupuestos[[#This Row],[CLASIFICACIÓN (N)]],Tabla17[],2,0),"")</f>
        <v>Costos de ventas</v>
      </c>
      <c r="R911" s="3" t="str">
        <f>IFERROR(VLOOKUP(Presupuestos[[#This Row],[CLASIFICACIÓN (N)]],Tabla17[],3,0),"")</f>
        <v>Operativo</v>
      </c>
      <c r="S911" s="3" t="s">
        <v>16</v>
      </c>
      <c r="T911" s="3" t="str">
        <f>IFERROR(VLOOKUP(Presupuestos[[#This Row],[ALMACEN]],Tabla5[],2,0),"")</f>
        <v>Arequipa</v>
      </c>
      <c r="U911" s="19" t="str">
        <f>IFERROR(VLOOKUP(Presupuestos[[#This Row],[TIPO DE DOCUMENTO]],Tipo_Documento[],2,0)&amp;Presupuestos[[#This Row],[SERIE]]&amp;Presupuestos[[#This Row],[NUMERO]]&amp;Presupuestos[[#This Row],[RUC]],"")</f>
        <v>PLRPLR071474600892</v>
      </c>
      <c r="V911" s="3" t="s">
        <v>258</v>
      </c>
      <c r="W911" s="7">
        <v>45869</v>
      </c>
      <c r="X911" s="7">
        <v>45869</v>
      </c>
      <c r="Y911" s="3" t="s">
        <v>1917</v>
      </c>
      <c r="Z911" s="3">
        <v>14</v>
      </c>
      <c r="AA911" s="3">
        <f>IFERROR(VLOOKUP(Presupuestos[[#This Row],[RAZON SOCIAL]],CHOOSE({1,2},Clientes_Proveedores[Razon Social],Clientes_Proveedores[Ruc / Dni]),2,0),"-")</f>
        <v>74600892</v>
      </c>
      <c r="AB911" s="31" t="s">
        <v>1975</v>
      </c>
      <c r="AC911" s="3" t="s">
        <v>670</v>
      </c>
      <c r="AD911" s="5"/>
      <c r="AE911" s="6">
        <v>1087.75</v>
      </c>
      <c r="AF911" s="6">
        <f>Presupuestos[[#This Row],[BASE]]*Presupuestos[[#This Row],[% IGV]]</f>
        <v>0</v>
      </c>
      <c r="AG911" s="22">
        <f>ROUND(SUM(Presupuestos[[#This Row],[BASE]:[IGV]]),2)</f>
        <v>1087.75</v>
      </c>
      <c r="AH911" s="9" t="str">
        <f>IF(Presupuestos[[#This Row],[MONEDA]]="USD",VLOOKUP(Presupuestos[[#This Row],[FECHA DE EMISION]],Tipo_Cambio[],3,0),"")</f>
        <v/>
      </c>
      <c r="AI911" s="22">
        <f>IFERROR(ROUND(IF(Presupuestos[[#This Row],[MONEDA]]="PEN",Presupuestos[[#This Row],[TOTAL]],Presupuestos[[#This Row],[TOTAL]]*Presupuestos[[#This Row],[TIPO DE CAMBIO]]),2),"")</f>
        <v>1087.75</v>
      </c>
      <c r="AJ911" s="5"/>
      <c r="AK911" s="33" t="s">
        <v>671</v>
      </c>
      <c r="AL911" s="5" t="s">
        <v>680</v>
      </c>
      <c r="AM911" s="23" t="s">
        <v>671</v>
      </c>
      <c r="AN911" s="23" t="s">
        <v>671</v>
      </c>
      <c r="AO911" s="7">
        <f>IFERROR(VLOOKUP("1-"&amp;Presupuestos[[#This Row],[ID DOCUMENTO]],BD_Pagos[],7,0),"")</f>
        <v>45869</v>
      </c>
      <c r="AP911" s="16" t="str">
        <f>IFERROR(VLOOKUP("1-"&amp;Presupuestos[[#This Row],[ID DOCUMENTO]],BD_Pagos[],8,0),"")</f>
        <v>B-BCP - Soles</v>
      </c>
      <c r="AQ911" s="17">
        <f>IFERROR(VLOOKUP("1-"&amp;Presupuestos[[#This Row],[ID DOCUMENTO]],BD_Pagos[],9,0),"")</f>
        <v>7197909</v>
      </c>
      <c r="AR911" s="54"/>
      <c r="AS911" s="7">
        <f>IFERROR(VLOOKUP("2-"&amp;Presupuestos[[#This Row],[ID DOCUMENTO]],BD_Pagos[],7,0),"")</f>
        <v>0</v>
      </c>
      <c r="AT911" s="16" t="str">
        <f>IFERROR(VLOOKUP("2-"&amp;Presupuestos[[#This Row],[ID DOCUMENTO]],BD_Pagos[],8,0),"")</f>
        <v/>
      </c>
      <c r="AU911" s="17">
        <f>IFERROR(VLOOKUP("2-"&amp;Presupuestos[[#This Row],[ID DOCUMENTO]],BD_Pagos[],9,0),"")</f>
        <v>0</v>
      </c>
      <c r="AV911" s="20">
        <f>IF(IFERROR(VLOOKUP("2-"&amp;Presupuestos[[#This Row],[ID DOCUMENTO]],BD_Pagos[],10,0),0)&gt;Presupuestos[[#This Row],[TOTAL SOLES]],Presupuestos[[#This Row],[TOTAL SOLES]],IFERROR(VLOOKUP("2-"&amp;Presupuestos[[#This Row],[ID DOCUMENTO]],BD_Pagos[],10,0),0))</f>
        <v>0</v>
      </c>
      <c r="AW911" s="7"/>
      <c r="AX911" s="16"/>
      <c r="AY911" s="17"/>
      <c r="AZ911" s="20"/>
      <c r="BA911" s="7"/>
      <c r="BB911" s="16"/>
      <c r="BC911" s="17"/>
      <c r="BD911" s="20"/>
      <c r="BE911" s="7">
        <f>IFERROR(VLOOKUP("5-"&amp;Presupuestos[[#This Row],[ID DOCUMENTO]],BD_Pagos[],7,0),"")</f>
        <v>0</v>
      </c>
      <c r="BF911" s="17">
        <f>IFERROR(VLOOKUP("5-"&amp;Presupuestos[[#This Row],[ID DOCUMENTO]],BD_Pagos[],9,0),"")</f>
        <v>0</v>
      </c>
      <c r="BG911" s="20">
        <f>IF(IFERROR(VLOOKUP("5-"&amp;Presupuestos[[#This Row],[ID DOCUMENTO]],BD_Pagos[],10,0),0)&gt;Presupuestos[[#This Row],[TOTAL SOLES]],Presupuestos[[#This Row],[TOTAL SOLES]],IFERROR(VLOOKUP("5-"&amp;Presupuestos[[#This Row],[ID DOCUMENTO]],BD_Pagos[],10,0),0))</f>
        <v>0</v>
      </c>
      <c r="BH911" s="7">
        <f>IFERROR(VLOOKUP("1-Detraccion"&amp;Presupuestos[[#This Row],[ID DOCUMENTO]],BD_Pagos[],2,0),"")</f>
        <v>0</v>
      </c>
      <c r="BI911" s="3" t="str">
        <f>IFERROR(VLOOKUP("1-Detraccion"&amp;Presupuestos[[#This Row],[ID DOCUMENTO]],BD_Pagos[],3,0),"")</f>
        <v/>
      </c>
      <c r="BJ911" s="3">
        <f>IFERROR(VLOOKUP("1-Detraccion"&amp;Presupuestos[[#This Row],[ID DOCUMENTO]],BD_Pagos[],4,0),"")</f>
        <v>0</v>
      </c>
      <c r="BK911" s="6">
        <f>IF(IFERROR(VLOOKUP("1-Detraccion"&amp;Presupuestos[[#This Row],[ID DOCUMENTO]],BD_Pagos[],5,0),0)&gt;Presupuestos[[#This Row],[TOTAL SOLES]],Presupuestos[[#This Row],[TOTAL SOLES]],IFERROR(VLOOKUP("1-Detraccion"&amp;Presupuestos[[#This Row],[ID DOCUMENTO]],BD_Pagos[],5,0),0))</f>
        <v>0</v>
      </c>
      <c r="BL911" s="6">
        <f>IF(IFERROR(VLOOKUP("1-Detraccion"&amp;Presupuestos[[#This Row],[ID DOCUMENTO]],BD_Pagos[],6,0),0)&gt;Presupuestos[[#This Row],[TOTAL SOLES]],Presupuestos[[#This Row],[TOTAL SOLES]],IFERROR(VLOOKUP("1-Detraccion"&amp;Presupuestos[[#This Row],[ID DOCUMENTO]],BD_Pagos[],6,0),0))</f>
        <v>0</v>
      </c>
      <c r="BM911" s="37"/>
      <c r="BN911" s="3"/>
      <c r="BO911" s="3"/>
      <c r="BP911" s="6"/>
      <c r="BQ91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1087.75</v>
      </c>
      <c r="BR911" s="23" t="str">
        <f>IF(Presupuestos[[#This Row],[SALDO ME-MN]]&gt;0,"PENDIENTE","CANCELADO")</f>
        <v>PENDIENTE</v>
      </c>
      <c r="BS911" s="23" t="str">
        <f>IF(COUNTIFS($U$4:$U910,Presupuestos[[#This Row],[ID DOCUMENTO]])&gt;=1,IF(B910=Presupuestos[[#This Row],[ID]],"OK","DOC. DUPLICADO"),"OK")</f>
        <v>OK</v>
      </c>
    </row>
    <row r="912" spans="2:71" ht="24" x14ac:dyDescent="0.25">
      <c r="B912" s="34">
        <f>IF(Presupuestos[[#This Row],[ID DOCUMENTO]]=U911,B911,IF(B911="ID",1,B911+1))</f>
        <v>834</v>
      </c>
      <c r="C912" s="2">
        <v>45869</v>
      </c>
      <c r="D912" s="2">
        <v>45869</v>
      </c>
      <c r="E912" s="3" t="s">
        <v>1880</v>
      </c>
      <c r="F912" s="25" t="s">
        <v>54</v>
      </c>
      <c r="G912" s="25" t="s">
        <v>330</v>
      </c>
      <c r="H912" s="25" t="s">
        <v>397</v>
      </c>
      <c r="I912" s="36" t="str">
        <f>IFERROR(VLOOKUP(Presupuestos[[#This Row],[AREA]]&amp;Presupuestos[[#This Row],[CONCEPTO]]&amp;Presupuestos[[#This Row],[DESCRIPCION]],Tabla28[[Columna1]:[CÓDIGO NUEVO]],2,0),"")</f>
        <v>P0601005</v>
      </c>
      <c r="J912" s="3" t="s">
        <v>666</v>
      </c>
      <c r="K912" s="3" t="s">
        <v>666</v>
      </c>
      <c r="L912" s="3" t="s">
        <v>666</v>
      </c>
      <c r="M912" s="31" t="s">
        <v>1976</v>
      </c>
      <c r="N912" s="3"/>
      <c r="O912" s="3" t="s">
        <v>315</v>
      </c>
      <c r="P912" s="3" t="s">
        <v>86</v>
      </c>
      <c r="Q912" s="3" t="str">
        <f>IFERROR(VLOOKUP(Presupuestos[[#This Row],[CLASIFICACIÓN (N)]],Tabla17[],2,0),"")</f>
        <v>Costos de ventas</v>
      </c>
      <c r="R912" s="3" t="str">
        <f>IFERROR(VLOOKUP(Presupuestos[[#This Row],[CLASIFICACIÓN (N)]],Tabla17[],3,0),"")</f>
        <v>Operativo</v>
      </c>
      <c r="S912" s="3" t="s">
        <v>16</v>
      </c>
      <c r="T912" s="3" t="str">
        <f>IFERROR(VLOOKUP(Presupuestos[[#This Row],[ALMACEN]],Tabla5[],2,0),"")</f>
        <v>Arequipa</v>
      </c>
      <c r="U912" s="19" t="str">
        <f>IFERROR(VLOOKUP(Presupuestos[[#This Row],[TIPO DE DOCUMENTO]],Tipo_Documento[],2,0)&amp;Presupuestos[[#This Row],[SERIE]]&amp;Presupuestos[[#This Row],[NUMERO]]&amp;Presupuestos[[#This Row],[RUC]],"")</f>
        <v>PLRPLR071474600892</v>
      </c>
      <c r="V912" s="3" t="s">
        <v>258</v>
      </c>
      <c r="W912" s="7">
        <v>45869</v>
      </c>
      <c r="X912" s="7">
        <v>45869</v>
      </c>
      <c r="Y912" s="3" t="s">
        <v>1917</v>
      </c>
      <c r="Z912" s="3">
        <v>14</v>
      </c>
      <c r="AA912" s="3">
        <f>IFERROR(VLOOKUP(Presupuestos[[#This Row],[RAZON SOCIAL]],CHOOSE({1,2},Clientes_Proveedores[Razon Social],Clientes_Proveedores[Ruc / Dni]),2,0),"-")</f>
        <v>74600892</v>
      </c>
      <c r="AB912" s="31" t="s">
        <v>1975</v>
      </c>
      <c r="AC912" s="3" t="s">
        <v>670</v>
      </c>
      <c r="AD912" s="5"/>
      <c r="AE912" s="6">
        <v>132.12</v>
      </c>
      <c r="AF912" s="6">
        <f>Presupuestos[[#This Row],[BASE]]*Presupuestos[[#This Row],[% IGV]]</f>
        <v>0</v>
      </c>
      <c r="AG912" s="22">
        <f>ROUND(SUM(Presupuestos[[#This Row],[BASE]:[IGV]]),2)</f>
        <v>132.12</v>
      </c>
      <c r="AH912" s="9" t="str">
        <f>IF(Presupuestos[[#This Row],[MONEDA]]="USD",VLOOKUP(Presupuestos[[#This Row],[FECHA DE EMISION]],Tipo_Cambio[],3,0),"")</f>
        <v/>
      </c>
      <c r="AI912" s="22">
        <f>IFERROR(ROUND(IF(Presupuestos[[#This Row],[MONEDA]]="PEN",Presupuestos[[#This Row],[TOTAL]],Presupuestos[[#This Row],[TOTAL]]*Presupuestos[[#This Row],[TIPO DE CAMBIO]]),2),"")</f>
        <v>132.12</v>
      </c>
      <c r="AJ912" s="5"/>
      <c r="AK912" s="33" t="s">
        <v>671</v>
      </c>
      <c r="AL912" s="5" t="s">
        <v>680</v>
      </c>
      <c r="AM912" s="23" t="s">
        <v>671</v>
      </c>
      <c r="AN912" s="23" t="s">
        <v>671</v>
      </c>
      <c r="AO912" s="7">
        <f>IFERROR(VLOOKUP("1-"&amp;Presupuestos[[#This Row],[ID DOCUMENTO]],BD_Pagos[],7,0),"")</f>
        <v>45869</v>
      </c>
      <c r="AP912" s="16" t="str">
        <f>IFERROR(VLOOKUP("1-"&amp;Presupuestos[[#This Row],[ID DOCUMENTO]],BD_Pagos[],8,0),"")</f>
        <v>B-BCP - Soles</v>
      </c>
      <c r="AQ912" s="17">
        <f>IFERROR(VLOOKUP("1-"&amp;Presupuestos[[#This Row],[ID DOCUMENTO]],BD_Pagos[],9,0),"")</f>
        <v>7197909</v>
      </c>
      <c r="AR912" s="54"/>
      <c r="AS912" s="7">
        <f>IFERROR(VLOOKUP("2-"&amp;Presupuestos[[#This Row],[ID DOCUMENTO]],BD_Pagos[],7,0),"")</f>
        <v>0</v>
      </c>
      <c r="AT912" s="16" t="str">
        <f>IFERROR(VLOOKUP("2-"&amp;Presupuestos[[#This Row],[ID DOCUMENTO]],BD_Pagos[],8,0),"")</f>
        <v/>
      </c>
      <c r="AU912" s="17">
        <f>IFERROR(VLOOKUP("2-"&amp;Presupuestos[[#This Row],[ID DOCUMENTO]],BD_Pagos[],9,0),"")</f>
        <v>0</v>
      </c>
      <c r="AV912" s="20">
        <f>IF(IFERROR(VLOOKUP("2-"&amp;Presupuestos[[#This Row],[ID DOCUMENTO]],BD_Pagos[],10,0),0)&gt;Presupuestos[[#This Row],[TOTAL SOLES]],Presupuestos[[#This Row],[TOTAL SOLES]],IFERROR(VLOOKUP("2-"&amp;Presupuestos[[#This Row],[ID DOCUMENTO]],BD_Pagos[],10,0),0))</f>
        <v>0</v>
      </c>
      <c r="AW912" s="7"/>
      <c r="AX912" s="16"/>
      <c r="AY912" s="17"/>
      <c r="AZ912" s="20"/>
      <c r="BA912" s="7"/>
      <c r="BB912" s="16"/>
      <c r="BC912" s="17"/>
      <c r="BD912" s="20"/>
      <c r="BE912" s="7">
        <f>IFERROR(VLOOKUP("5-"&amp;Presupuestos[[#This Row],[ID DOCUMENTO]],BD_Pagos[],7,0),"")</f>
        <v>0</v>
      </c>
      <c r="BF912" s="17">
        <f>IFERROR(VLOOKUP("5-"&amp;Presupuestos[[#This Row],[ID DOCUMENTO]],BD_Pagos[],9,0),"")</f>
        <v>0</v>
      </c>
      <c r="BG912" s="20">
        <f>IF(IFERROR(VLOOKUP("5-"&amp;Presupuestos[[#This Row],[ID DOCUMENTO]],BD_Pagos[],10,0),0)&gt;Presupuestos[[#This Row],[TOTAL SOLES]],Presupuestos[[#This Row],[TOTAL SOLES]],IFERROR(VLOOKUP("5-"&amp;Presupuestos[[#This Row],[ID DOCUMENTO]],BD_Pagos[],10,0),0))</f>
        <v>0</v>
      </c>
      <c r="BH912" s="7">
        <f>IFERROR(VLOOKUP("1-Detraccion"&amp;Presupuestos[[#This Row],[ID DOCUMENTO]],BD_Pagos[],2,0),"")</f>
        <v>0</v>
      </c>
      <c r="BI912" s="3" t="str">
        <f>IFERROR(VLOOKUP("1-Detraccion"&amp;Presupuestos[[#This Row],[ID DOCUMENTO]],BD_Pagos[],3,0),"")</f>
        <v/>
      </c>
      <c r="BJ912" s="3">
        <f>IFERROR(VLOOKUP("1-Detraccion"&amp;Presupuestos[[#This Row],[ID DOCUMENTO]],BD_Pagos[],4,0),"")</f>
        <v>0</v>
      </c>
      <c r="BK912" s="6">
        <f>IF(IFERROR(VLOOKUP("1-Detraccion"&amp;Presupuestos[[#This Row],[ID DOCUMENTO]],BD_Pagos[],5,0),0)&gt;Presupuestos[[#This Row],[TOTAL SOLES]],Presupuestos[[#This Row],[TOTAL SOLES]],IFERROR(VLOOKUP("1-Detraccion"&amp;Presupuestos[[#This Row],[ID DOCUMENTO]],BD_Pagos[],5,0),0))</f>
        <v>0</v>
      </c>
      <c r="BL912" s="6">
        <f>IF(IFERROR(VLOOKUP("1-Detraccion"&amp;Presupuestos[[#This Row],[ID DOCUMENTO]],BD_Pagos[],6,0),0)&gt;Presupuestos[[#This Row],[TOTAL SOLES]],Presupuestos[[#This Row],[TOTAL SOLES]],IFERROR(VLOOKUP("1-Detraccion"&amp;Presupuestos[[#This Row],[ID DOCUMENTO]],BD_Pagos[],6,0),0))</f>
        <v>0</v>
      </c>
      <c r="BM912" s="37"/>
      <c r="BN912" s="3"/>
      <c r="BO912" s="3"/>
      <c r="BP912" s="6"/>
      <c r="BQ91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132.12</v>
      </c>
      <c r="BR912" s="23" t="str">
        <f>IF(Presupuestos[[#This Row],[SALDO ME-MN]]&gt;0,"PENDIENTE","CANCELADO")</f>
        <v>PENDIENTE</v>
      </c>
      <c r="BS912" s="23" t="str">
        <f>IF(COUNTIFS($U$4:$U911,Presupuestos[[#This Row],[ID DOCUMENTO]])&gt;=1,IF(B911=Presupuestos[[#This Row],[ID]],"OK","DOC. DUPLICADO"),"OK")</f>
        <v>OK</v>
      </c>
    </row>
    <row r="913" spans="2:71" ht="24" x14ac:dyDescent="0.25">
      <c r="B913" s="34">
        <f>IF(Presupuestos[[#This Row],[ID DOCUMENTO]]=U912,B912,IF(B912="ID",1,B912+1))</f>
        <v>834</v>
      </c>
      <c r="C913" s="2">
        <v>45869</v>
      </c>
      <c r="D913" s="2">
        <v>45869</v>
      </c>
      <c r="E913" s="3" t="s">
        <v>1880</v>
      </c>
      <c r="F913" s="25" t="s">
        <v>54</v>
      </c>
      <c r="G913" s="25" t="s">
        <v>330</v>
      </c>
      <c r="H913" s="25" t="s">
        <v>397</v>
      </c>
      <c r="I913" s="36" t="str">
        <f>IFERROR(VLOOKUP(Presupuestos[[#This Row],[AREA]]&amp;Presupuestos[[#This Row],[CONCEPTO]]&amp;Presupuestos[[#This Row],[DESCRIPCION]],Tabla28[[Columna1]:[CÓDIGO NUEVO]],2,0),"")</f>
        <v>P0601005</v>
      </c>
      <c r="J913" s="3" t="s">
        <v>666</v>
      </c>
      <c r="K913" s="3" t="s">
        <v>666</v>
      </c>
      <c r="L913" s="3" t="s">
        <v>666</v>
      </c>
      <c r="M913" s="31" t="s">
        <v>1977</v>
      </c>
      <c r="N913" s="3"/>
      <c r="O913" s="3" t="s">
        <v>315</v>
      </c>
      <c r="P913" s="3" t="s">
        <v>86</v>
      </c>
      <c r="Q913" s="3" t="str">
        <f>IFERROR(VLOOKUP(Presupuestos[[#This Row],[CLASIFICACIÓN (N)]],Tabla17[],2,0),"")</f>
        <v>Costos de ventas</v>
      </c>
      <c r="R913" s="3" t="str">
        <f>IFERROR(VLOOKUP(Presupuestos[[#This Row],[CLASIFICACIÓN (N)]],Tabla17[],3,0),"")</f>
        <v>Operativo</v>
      </c>
      <c r="S913" s="3" t="s">
        <v>16</v>
      </c>
      <c r="T913" s="3" t="str">
        <f>IFERROR(VLOOKUP(Presupuestos[[#This Row],[ALMACEN]],Tabla5[],2,0),"")</f>
        <v>Arequipa</v>
      </c>
      <c r="U913" s="19" t="str">
        <f>IFERROR(VLOOKUP(Presupuestos[[#This Row],[TIPO DE DOCUMENTO]],Tipo_Documento[],2,0)&amp;Presupuestos[[#This Row],[SERIE]]&amp;Presupuestos[[#This Row],[NUMERO]]&amp;Presupuestos[[#This Row],[RUC]],"")</f>
        <v>PLRPLR071474600892</v>
      </c>
      <c r="V913" s="3" t="s">
        <v>258</v>
      </c>
      <c r="W913" s="7">
        <v>45869</v>
      </c>
      <c r="X913" s="7">
        <v>45869</v>
      </c>
      <c r="Y913" s="3" t="s">
        <v>1917</v>
      </c>
      <c r="Z913" s="3">
        <v>14</v>
      </c>
      <c r="AA913" s="3">
        <f>IFERROR(VLOOKUP(Presupuestos[[#This Row],[RAZON SOCIAL]],CHOOSE({1,2},Clientes_Proveedores[Razon Social],Clientes_Proveedores[Ruc / Dni]),2,0),"-")</f>
        <v>74600892</v>
      </c>
      <c r="AB913" s="31" t="s">
        <v>1975</v>
      </c>
      <c r="AC913" s="3" t="s">
        <v>670</v>
      </c>
      <c r="AD913" s="5"/>
      <c r="AE913" s="6">
        <v>107.72</v>
      </c>
      <c r="AF913" s="6">
        <f>Presupuestos[[#This Row],[BASE]]*Presupuestos[[#This Row],[% IGV]]</f>
        <v>0</v>
      </c>
      <c r="AG913" s="22">
        <f>ROUND(SUM(Presupuestos[[#This Row],[BASE]:[IGV]]),2)</f>
        <v>107.72</v>
      </c>
      <c r="AH913" s="9" t="str">
        <f>IF(Presupuestos[[#This Row],[MONEDA]]="USD",VLOOKUP(Presupuestos[[#This Row],[FECHA DE EMISION]],Tipo_Cambio[],3,0),"")</f>
        <v/>
      </c>
      <c r="AI913" s="22">
        <f>IFERROR(ROUND(IF(Presupuestos[[#This Row],[MONEDA]]="PEN",Presupuestos[[#This Row],[TOTAL]],Presupuestos[[#This Row],[TOTAL]]*Presupuestos[[#This Row],[TIPO DE CAMBIO]]),2),"")</f>
        <v>107.72</v>
      </c>
      <c r="AJ913" s="5"/>
      <c r="AK913" s="33" t="s">
        <v>671</v>
      </c>
      <c r="AL913" s="5" t="s">
        <v>680</v>
      </c>
      <c r="AM913" s="23" t="s">
        <v>671</v>
      </c>
      <c r="AN913" s="23" t="s">
        <v>671</v>
      </c>
      <c r="AO913" s="7">
        <f>IFERROR(VLOOKUP("1-"&amp;Presupuestos[[#This Row],[ID DOCUMENTO]],BD_Pagos[],7,0),"")</f>
        <v>45869</v>
      </c>
      <c r="AP913" s="16" t="str">
        <f>IFERROR(VLOOKUP("1-"&amp;Presupuestos[[#This Row],[ID DOCUMENTO]],BD_Pagos[],8,0),"")</f>
        <v>B-BCP - Soles</v>
      </c>
      <c r="AQ913" s="17">
        <f>IFERROR(VLOOKUP("1-"&amp;Presupuestos[[#This Row],[ID DOCUMENTO]],BD_Pagos[],9,0),"")</f>
        <v>7197909</v>
      </c>
      <c r="AR913" s="54"/>
      <c r="AS913" s="7">
        <f>IFERROR(VLOOKUP("2-"&amp;Presupuestos[[#This Row],[ID DOCUMENTO]],BD_Pagos[],7,0),"")</f>
        <v>0</v>
      </c>
      <c r="AT913" s="16" t="str">
        <f>IFERROR(VLOOKUP("2-"&amp;Presupuestos[[#This Row],[ID DOCUMENTO]],BD_Pagos[],8,0),"")</f>
        <v/>
      </c>
      <c r="AU913" s="17">
        <f>IFERROR(VLOOKUP("2-"&amp;Presupuestos[[#This Row],[ID DOCUMENTO]],BD_Pagos[],9,0),"")</f>
        <v>0</v>
      </c>
      <c r="AV913" s="20">
        <f>IF(IFERROR(VLOOKUP("2-"&amp;Presupuestos[[#This Row],[ID DOCUMENTO]],BD_Pagos[],10,0),0)&gt;Presupuestos[[#This Row],[TOTAL SOLES]],Presupuestos[[#This Row],[TOTAL SOLES]],IFERROR(VLOOKUP("2-"&amp;Presupuestos[[#This Row],[ID DOCUMENTO]],BD_Pagos[],10,0),0))</f>
        <v>0</v>
      </c>
      <c r="AW913" s="7"/>
      <c r="AX913" s="16"/>
      <c r="AY913" s="17"/>
      <c r="AZ913" s="20"/>
      <c r="BA913" s="7"/>
      <c r="BB913" s="16"/>
      <c r="BC913" s="17"/>
      <c r="BD913" s="20"/>
      <c r="BE913" s="7">
        <f>IFERROR(VLOOKUP("5-"&amp;Presupuestos[[#This Row],[ID DOCUMENTO]],BD_Pagos[],7,0),"")</f>
        <v>0</v>
      </c>
      <c r="BF913" s="17">
        <f>IFERROR(VLOOKUP("5-"&amp;Presupuestos[[#This Row],[ID DOCUMENTO]],BD_Pagos[],9,0),"")</f>
        <v>0</v>
      </c>
      <c r="BG913" s="20">
        <f>IF(IFERROR(VLOOKUP("5-"&amp;Presupuestos[[#This Row],[ID DOCUMENTO]],BD_Pagos[],10,0),0)&gt;Presupuestos[[#This Row],[TOTAL SOLES]],Presupuestos[[#This Row],[TOTAL SOLES]],IFERROR(VLOOKUP("5-"&amp;Presupuestos[[#This Row],[ID DOCUMENTO]],BD_Pagos[],10,0),0))</f>
        <v>0</v>
      </c>
      <c r="BH913" s="7">
        <f>IFERROR(VLOOKUP("1-Detraccion"&amp;Presupuestos[[#This Row],[ID DOCUMENTO]],BD_Pagos[],2,0),"")</f>
        <v>0</v>
      </c>
      <c r="BI913" s="3" t="str">
        <f>IFERROR(VLOOKUP("1-Detraccion"&amp;Presupuestos[[#This Row],[ID DOCUMENTO]],BD_Pagos[],3,0),"")</f>
        <v/>
      </c>
      <c r="BJ913" s="3">
        <f>IFERROR(VLOOKUP("1-Detraccion"&amp;Presupuestos[[#This Row],[ID DOCUMENTO]],BD_Pagos[],4,0),"")</f>
        <v>0</v>
      </c>
      <c r="BK913" s="6">
        <f>IF(IFERROR(VLOOKUP("1-Detraccion"&amp;Presupuestos[[#This Row],[ID DOCUMENTO]],BD_Pagos[],5,0),0)&gt;Presupuestos[[#This Row],[TOTAL SOLES]],Presupuestos[[#This Row],[TOTAL SOLES]],IFERROR(VLOOKUP("1-Detraccion"&amp;Presupuestos[[#This Row],[ID DOCUMENTO]],BD_Pagos[],5,0),0))</f>
        <v>0</v>
      </c>
      <c r="BL913" s="6">
        <f>IF(IFERROR(VLOOKUP("1-Detraccion"&amp;Presupuestos[[#This Row],[ID DOCUMENTO]],BD_Pagos[],6,0),0)&gt;Presupuestos[[#This Row],[TOTAL SOLES]],Presupuestos[[#This Row],[TOTAL SOLES]],IFERROR(VLOOKUP("1-Detraccion"&amp;Presupuestos[[#This Row],[ID DOCUMENTO]],BD_Pagos[],6,0),0))</f>
        <v>0</v>
      </c>
      <c r="BM913" s="37"/>
      <c r="BN913" s="3"/>
      <c r="BO913" s="3"/>
      <c r="BP913" s="6"/>
      <c r="BQ91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107.72</v>
      </c>
      <c r="BR913" s="23" t="str">
        <f>IF(Presupuestos[[#This Row],[SALDO ME-MN]]&gt;0,"PENDIENTE","CANCELADO")</f>
        <v>PENDIENTE</v>
      </c>
      <c r="BS913" s="23" t="str">
        <f>IF(COUNTIFS($U$4:$U912,Presupuestos[[#This Row],[ID DOCUMENTO]])&gt;=1,IF(B912=Presupuestos[[#This Row],[ID]],"OK","DOC. DUPLICADO"),"OK")</f>
        <v>OK</v>
      </c>
    </row>
    <row r="914" spans="2:71" ht="24" x14ac:dyDescent="0.25">
      <c r="B914" s="34">
        <f>IF(Presupuestos[[#This Row],[ID DOCUMENTO]]=U913,B913,IF(B913="ID",1,B913+1))</f>
        <v>834</v>
      </c>
      <c r="C914" s="2">
        <v>45869</v>
      </c>
      <c r="D914" s="2">
        <v>45869</v>
      </c>
      <c r="E914" s="3" t="s">
        <v>1880</v>
      </c>
      <c r="F914" s="25" t="s">
        <v>54</v>
      </c>
      <c r="G914" s="25" t="s">
        <v>330</v>
      </c>
      <c r="H914" s="25" t="s">
        <v>401</v>
      </c>
      <c r="I914" s="36" t="str">
        <f>IFERROR(VLOOKUP(Presupuestos[[#This Row],[AREA]]&amp;Presupuestos[[#This Row],[CONCEPTO]]&amp;Presupuestos[[#This Row],[DESCRIPCION]],Tabla28[[Columna1]:[CÓDIGO NUEVO]],2,0),"")</f>
        <v>P0601007</v>
      </c>
      <c r="J914" s="3" t="s">
        <v>666</v>
      </c>
      <c r="K914" s="3" t="s">
        <v>666</v>
      </c>
      <c r="L914" s="3" t="s">
        <v>666</v>
      </c>
      <c r="M914" s="31" t="s">
        <v>1978</v>
      </c>
      <c r="N914" s="3"/>
      <c r="O914" s="3" t="s">
        <v>315</v>
      </c>
      <c r="P914" s="3" t="s">
        <v>86</v>
      </c>
      <c r="Q914" s="3" t="str">
        <f>IFERROR(VLOOKUP(Presupuestos[[#This Row],[CLASIFICACIÓN (N)]],Tabla17[],2,0),"")</f>
        <v>Costos de ventas</v>
      </c>
      <c r="R914" s="3" t="str">
        <f>IFERROR(VLOOKUP(Presupuestos[[#This Row],[CLASIFICACIÓN (N)]],Tabla17[],3,0),"")</f>
        <v>Operativo</v>
      </c>
      <c r="S914" s="3" t="s">
        <v>16</v>
      </c>
      <c r="T914" s="3" t="str">
        <f>IFERROR(VLOOKUP(Presupuestos[[#This Row],[ALMACEN]],Tabla5[],2,0),"")</f>
        <v>Arequipa</v>
      </c>
      <c r="U914" s="19" t="str">
        <f>IFERROR(VLOOKUP(Presupuestos[[#This Row],[TIPO DE DOCUMENTO]],Tipo_Documento[],2,0)&amp;Presupuestos[[#This Row],[SERIE]]&amp;Presupuestos[[#This Row],[NUMERO]]&amp;Presupuestos[[#This Row],[RUC]],"")</f>
        <v>PLRPLR071474600892</v>
      </c>
      <c r="V914" s="3" t="s">
        <v>258</v>
      </c>
      <c r="W914" s="7">
        <v>45869</v>
      </c>
      <c r="X914" s="7">
        <v>45869</v>
      </c>
      <c r="Y914" s="3" t="s">
        <v>1917</v>
      </c>
      <c r="Z914" s="3">
        <v>14</v>
      </c>
      <c r="AA914" s="3">
        <f>IFERROR(VLOOKUP(Presupuestos[[#This Row],[RAZON SOCIAL]],CHOOSE({1,2},Clientes_Proveedores[Razon Social],Clientes_Proveedores[Ruc / Dni]),2,0),"-")</f>
        <v>74600892</v>
      </c>
      <c r="AB914" s="31" t="s">
        <v>1975</v>
      </c>
      <c r="AC914" s="3" t="s">
        <v>670</v>
      </c>
      <c r="AD914" s="5"/>
      <c r="AE914" s="6">
        <v>34</v>
      </c>
      <c r="AF914" s="6">
        <f>Presupuestos[[#This Row],[BASE]]*Presupuestos[[#This Row],[% IGV]]</f>
        <v>0</v>
      </c>
      <c r="AG914" s="22">
        <f>ROUND(SUM(Presupuestos[[#This Row],[BASE]:[IGV]]),2)</f>
        <v>34</v>
      </c>
      <c r="AH914" s="9" t="str">
        <f>IF(Presupuestos[[#This Row],[MONEDA]]="USD",VLOOKUP(Presupuestos[[#This Row],[FECHA DE EMISION]],Tipo_Cambio[],3,0),"")</f>
        <v/>
      </c>
      <c r="AI914" s="22">
        <f>IFERROR(ROUND(IF(Presupuestos[[#This Row],[MONEDA]]="PEN",Presupuestos[[#This Row],[TOTAL]],Presupuestos[[#This Row],[TOTAL]]*Presupuestos[[#This Row],[TIPO DE CAMBIO]]),2),"")</f>
        <v>34</v>
      </c>
      <c r="AJ914" s="5"/>
      <c r="AK914" s="33" t="s">
        <v>671</v>
      </c>
      <c r="AL914" s="5" t="s">
        <v>680</v>
      </c>
      <c r="AM914" s="23" t="s">
        <v>671</v>
      </c>
      <c r="AN914" s="23" t="s">
        <v>671</v>
      </c>
      <c r="AO914" s="7">
        <f>IFERROR(VLOOKUP("1-"&amp;Presupuestos[[#This Row],[ID DOCUMENTO]],BD_Pagos[],7,0),"")</f>
        <v>45869</v>
      </c>
      <c r="AP914" s="16" t="str">
        <f>IFERROR(VLOOKUP("1-"&amp;Presupuestos[[#This Row],[ID DOCUMENTO]],BD_Pagos[],8,0),"")</f>
        <v>B-BCP - Soles</v>
      </c>
      <c r="AQ914" s="17">
        <f>IFERROR(VLOOKUP("1-"&amp;Presupuestos[[#This Row],[ID DOCUMENTO]],BD_Pagos[],9,0),"")</f>
        <v>7197909</v>
      </c>
      <c r="AR914" s="54"/>
      <c r="AS914" s="7">
        <f>IFERROR(VLOOKUP("2-"&amp;Presupuestos[[#This Row],[ID DOCUMENTO]],BD_Pagos[],7,0),"")</f>
        <v>0</v>
      </c>
      <c r="AT914" s="16" t="str">
        <f>IFERROR(VLOOKUP("2-"&amp;Presupuestos[[#This Row],[ID DOCUMENTO]],BD_Pagos[],8,0),"")</f>
        <v/>
      </c>
      <c r="AU914" s="17">
        <f>IFERROR(VLOOKUP("2-"&amp;Presupuestos[[#This Row],[ID DOCUMENTO]],BD_Pagos[],9,0),"")</f>
        <v>0</v>
      </c>
      <c r="AV914" s="20">
        <f>IF(IFERROR(VLOOKUP("2-"&amp;Presupuestos[[#This Row],[ID DOCUMENTO]],BD_Pagos[],10,0),0)&gt;Presupuestos[[#This Row],[TOTAL SOLES]],Presupuestos[[#This Row],[TOTAL SOLES]],IFERROR(VLOOKUP("2-"&amp;Presupuestos[[#This Row],[ID DOCUMENTO]],BD_Pagos[],10,0),0))</f>
        <v>0</v>
      </c>
      <c r="AW914" s="7"/>
      <c r="AX914" s="16"/>
      <c r="AY914" s="17"/>
      <c r="AZ914" s="20"/>
      <c r="BA914" s="7"/>
      <c r="BB914" s="16"/>
      <c r="BC914" s="17"/>
      <c r="BD914" s="20"/>
      <c r="BE914" s="7">
        <f>IFERROR(VLOOKUP("5-"&amp;Presupuestos[[#This Row],[ID DOCUMENTO]],BD_Pagos[],7,0),"")</f>
        <v>0</v>
      </c>
      <c r="BF914" s="17">
        <f>IFERROR(VLOOKUP("5-"&amp;Presupuestos[[#This Row],[ID DOCUMENTO]],BD_Pagos[],9,0),"")</f>
        <v>0</v>
      </c>
      <c r="BG914" s="20">
        <f>IF(IFERROR(VLOOKUP("5-"&amp;Presupuestos[[#This Row],[ID DOCUMENTO]],BD_Pagos[],10,0),0)&gt;Presupuestos[[#This Row],[TOTAL SOLES]],Presupuestos[[#This Row],[TOTAL SOLES]],IFERROR(VLOOKUP("5-"&amp;Presupuestos[[#This Row],[ID DOCUMENTO]],BD_Pagos[],10,0),0))</f>
        <v>0</v>
      </c>
      <c r="BH914" s="7">
        <f>IFERROR(VLOOKUP("1-Detraccion"&amp;Presupuestos[[#This Row],[ID DOCUMENTO]],BD_Pagos[],2,0),"")</f>
        <v>0</v>
      </c>
      <c r="BI914" s="3" t="str">
        <f>IFERROR(VLOOKUP("1-Detraccion"&amp;Presupuestos[[#This Row],[ID DOCUMENTO]],BD_Pagos[],3,0),"")</f>
        <v/>
      </c>
      <c r="BJ914" s="3">
        <f>IFERROR(VLOOKUP("1-Detraccion"&amp;Presupuestos[[#This Row],[ID DOCUMENTO]],BD_Pagos[],4,0),"")</f>
        <v>0</v>
      </c>
      <c r="BK914" s="6">
        <f>IF(IFERROR(VLOOKUP("1-Detraccion"&amp;Presupuestos[[#This Row],[ID DOCUMENTO]],BD_Pagos[],5,0),0)&gt;Presupuestos[[#This Row],[TOTAL SOLES]],Presupuestos[[#This Row],[TOTAL SOLES]],IFERROR(VLOOKUP("1-Detraccion"&amp;Presupuestos[[#This Row],[ID DOCUMENTO]],BD_Pagos[],5,0),0))</f>
        <v>0</v>
      </c>
      <c r="BL914" s="6">
        <f>IF(IFERROR(VLOOKUP("1-Detraccion"&amp;Presupuestos[[#This Row],[ID DOCUMENTO]],BD_Pagos[],6,0),0)&gt;Presupuestos[[#This Row],[TOTAL SOLES]],Presupuestos[[#This Row],[TOTAL SOLES]],IFERROR(VLOOKUP("1-Detraccion"&amp;Presupuestos[[#This Row],[ID DOCUMENTO]],BD_Pagos[],6,0),0))</f>
        <v>0</v>
      </c>
      <c r="BM914" s="37"/>
      <c r="BN914" s="3"/>
      <c r="BO914" s="3"/>
      <c r="BP914" s="6"/>
      <c r="BQ91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34</v>
      </c>
      <c r="BR914" s="23" t="str">
        <f>IF(Presupuestos[[#This Row],[SALDO ME-MN]]&gt;0,"PENDIENTE","CANCELADO")</f>
        <v>PENDIENTE</v>
      </c>
      <c r="BS914" s="23" t="str">
        <f>IF(COUNTIFS($U$4:$U913,Presupuestos[[#This Row],[ID DOCUMENTO]])&gt;=1,IF(B913=Presupuestos[[#This Row],[ID]],"OK","DOC. DUPLICADO"),"OK")</f>
        <v>OK</v>
      </c>
    </row>
    <row r="915" spans="2:71" ht="24" x14ac:dyDescent="0.25">
      <c r="B915" s="34">
        <f>IF(Presupuestos[[#This Row],[ID DOCUMENTO]]=U914,B914,IF(B914="ID",1,B914+1))</f>
        <v>834</v>
      </c>
      <c r="C915" s="2">
        <v>45869</v>
      </c>
      <c r="D915" s="2">
        <v>45869</v>
      </c>
      <c r="E915" s="3" t="s">
        <v>1880</v>
      </c>
      <c r="F915" s="25" t="s">
        <v>54</v>
      </c>
      <c r="G915" s="25" t="s">
        <v>330</v>
      </c>
      <c r="H915" s="25" t="s">
        <v>412</v>
      </c>
      <c r="I915" s="36" t="str">
        <f>IFERROR(VLOOKUP(Presupuestos[[#This Row],[AREA]]&amp;Presupuestos[[#This Row],[CONCEPTO]]&amp;Presupuestos[[#This Row],[DESCRIPCION]],Tabla28[[Columna1]:[CÓDIGO NUEVO]],2,0),"")</f>
        <v>P0601013</v>
      </c>
      <c r="J915" s="3" t="s">
        <v>666</v>
      </c>
      <c r="K915" s="3" t="s">
        <v>666</v>
      </c>
      <c r="L915" s="3" t="s">
        <v>666</v>
      </c>
      <c r="M915" s="31" t="s">
        <v>1979</v>
      </c>
      <c r="N915" s="3"/>
      <c r="O915" s="3" t="s">
        <v>315</v>
      </c>
      <c r="P915" s="3" t="s">
        <v>86</v>
      </c>
      <c r="Q915" s="3" t="str">
        <f>IFERROR(VLOOKUP(Presupuestos[[#This Row],[CLASIFICACIÓN (N)]],Tabla17[],2,0),"")</f>
        <v>Costos de ventas</v>
      </c>
      <c r="R915" s="3" t="str">
        <f>IFERROR(VLOOKUP(Presupuestos[[#This Row],[CLASIFICACIÓN (N)]],Tabla17[],3,0),"")</f>
        <v>Operativo</v>
      </c>
      <c r="S915" s="3" t="s">
        <v>16</v>
      </c>
      <c r="T915" s="3" t="str">
        <f>IFERROR(VLOOKUP(Presupuestos[[#This Row],[ALMACEN]],Tabla5[],2,0),"")</f>
        <v>Arequipa</v>
      </c>
      <c r="U915" s="19" t="str">
        <f>IFERROR(VLOOKUP(Presupuestos[[#This Row],[TIPO DE DOCUMENTO]],Tipo_Documento[],2,0)&amp;Presupuestos[[#This Row],[SERIE]]&amp;Presupuestos[[#This Row],[NUMERO]]&amp;Presupuestos[[#This Row],[RUC]],"")</f>
        <v>PLRPLR071474600892</v>
      </c>
      <c r="V915" s="3" t="s">
        <v>258</v>
      </c>
      <c r="W915" s="7">
        <v>45869</v>
      </c>
      <c r="X915" s="7">
        <v>45869</v>
      </c>
      <c r="Y915" s="3" t="s">
        <v>1917</v>
      </c>
      <c r="Z915" s="3">
        <v>14</v>
      </c>
      <c r="AA915" s="3">
        <f>IFERROR(VLOOKUP(Presupuestos[[#This Row],[RAZON SOCIAL]],CHOOSE({1,2},Clientes_Proveedores[Razon Social],Clientes_Proveedores[Ruc / Dni]),2,0),"-")</f>
        <v>74600892</v>
      </c>
      <c r="AB915" s="31" t="s">
        <v>1975</v>
      </c>
      <c r="AC915" s="3" t="s">
        <v>670</v>
      </c>
      <c r="AD915" s="5"/>
      <c r="AE915" s="6">
        <v>171</v>
      </c>
      <c r="AF915" s="6">
        <f>Presupuestos[[#This Row],[BASE]]*Presupuestos[[#This Row],[% IGV]]</f>
        <v>0</v>
      </c>
      <c r="AG915" s="22">
        <f>ROUND(SUM(Presupuestos[[#This Row],[BASE]:[IGV]]),2)</f>
        <v>171</v>
      </c>
      <c r="AH915" s="9" t="str">
        <f>IF(Presupuestos[[#This Row],[MONEDA]]="USD",VLOOKUP(Presupuestos[[#This Row],[FECHA DE EMISION]],Tipo_Cambio[],3,0),"")</f>
        <v/>
      </c>
      <c r="AI915" s="22">
        <f>IFERROR(ROUND(IF(Presupuestos[[#This Row],[MONEDA]]="PEN",Presupuestos[[#This Row],[TOTAL]],Presupuestos[[#This Row],[TOTAL]]*Presupuestos[[#This Row],[TIPO DE CAMBIO]]),2),"")</f>
        <v>171</v>
      </c>
      <c r="AJ915" s="5"/>
      <c r="AK915" s="33" t="s">
        <v>671</v>
      </c>
      <c r="AL915" s="5" t="s">
        <v>680</v>
      </c>
      <c r="AM915" s="23" t="s">
        <v>671</v>
      </c>
      <c r="AN915" s="23" t="s">
        <v>671</v>
      </c>
      <c r="AO915" s="7">
        <f>IFERROR(VLOOKUP("1-"&amp;Presupuestos[[#This Row],[ID DOCUMENTO]],BD_Pagos[],7,0),"")</f>
        <v>45869</v>
      </c>
      <c r="AP915" s="16" t="str">
        <f>IFERROR(VLOOKUP("1-"&amp;Presupuestos[[#This Row],[ID DOCUMENTO]],BD_Pagos[],8,0),"")</f>
        <v>B-BCP - Soles</v>
      </c>
      <c r="AQ915" s="17">
        <f>IFERROR(VLOOKUP("1-"&amp;Presupuestos[[#This Row],[ID DOCUMENTO]],BD_Pagos[],9,0),"")</f>
        <v>7197909</v>
      </c>
      <c r="AR915" s="54"/>
      <c r="AS915" s="7">
        <f>IFERROR(VLOOKUP("2-"&amp;Presupuestos[[#This Row],[ID DOCUMENTO]],BD_Pagos[],7,0),"")</f>
        <v>0</v>
      </c>
      <c r="AT915" s="16" t="str">
        <f>IFERROR(VLOOKUP("2-"&amp;Presupuestos[[#This Row],[ID DOCUMENTO]],BD_Pagos[],8,0),"")</f>
        <v/>
      </c>
      <c r="AU915" s="17">
        <f>IFERROR(VLOOKUP("2-"&amp;Presupuestos[[#This Row],[ID DOCUMENTO]],BD_Pagos[],9,0),"")</f>
        <v>0</v>
      </c>
      <c r="AV915" s="20">
        <f>IF(IFERROR(VLOOKUP("2-"&amp;Presupuestos[[#This Row],[ID DOCUMENTO]],BD_Pagos[],10,0),0)&gt;Presupuestos[[#This Row],[TOTAL SOLES]],Presupuestos[[#This Row],[TOTAL SOLES]],IFERROR(VLOOKUP("2-"&amp;Presupuestos[[#This Row],[ID DOCUMENTO]],BD_Pagos[],10,0),0))</f>
        <v>0</v>
      </c>
      <c r="AW915" s="7"/>
      <c r="AX915" s="16"/>
      <c r="AY915" s="17"/>
      <c r="AZ915" s="20"/>
      <c r="BA915" s="7"/>
      <c r="BB915" s="16"/>
      <c r="BC915" s="17"/>
      <c r="BD915" s="20"/>
      <c r="BE915" s="7">
        <f>IFERROR(VLOOKUP("5-"&amp;Presupuestos[[#This Row],[ID DOCUMENTO]],BD_Pagos[],7,0),"")</f>
        <v>0</v>
      </c>
      <c r="BF915" s="17">
        <f>IFERROR(VLOOKUP("5-"&amp;Presupuestos[[#This Row],[ID DOCUMENTO]],BD_Pagos[],9,0),"")</f>
        <v>0</v>
      </c>
      <c r="BG915" s="20">
        <f>IF(IFERROR(VLOOKUP("5-"&amp;Presupuestos[[#This Row],[ID DOCUMENTO]],BD_Pagos[],10,0),0)&gt;Presupuestos[[#This Row],[TOTAL SOLES]],Presupuestos[[#This Row],[TOTAL SOLES]],IFERROR(VLOOKUP("5-"&amp;Presupuestos[[#This Row],[ID DOCUMENTO]],BD_Pagos[],10,0),0))</f>
        <v>0</v>
      </c>
      <c r="BH915" s="7">
        <f>IFERROR(VLOOKUP("1-Detraccion"&amp;Presupuestos[[#This Row],[ID DOCUMENTO]],BD_Pagos[],2,0),"")</f>
        <v>0</v>
      </c>
      <c r="BI915" s="3" t="str">
        <f>IFERROR(VLOOKUP("1-Detraccion"&amp;Presupuestos[[#This Row],[ID DOCUMENTO]],BD_Pagos[],3,0),"")</f>
        <v/>
      </c>
      <c r="BJ915" s="3">
        <f>IFERROR(VLOOKUP("1-Detraccion"&amp;Presupuestos[[#This Row],[ID DOCUMENTO]],BD_Pagos[],4,0),"")</f>
        <v>0</v>
      </c>
      <c r="BK915" s="6">
        <f>IF(IFERROR(VLOOKUP("1-Detraccion"&amp;Presupuestos[[#This Row],[ID DOCUMENTO]],BD_Pagos[],5,0),0)&gt;Presupuestos[[#This Row],[TOTAL SOLES]],Presupuestos[[#This Row],[TOTAL SOLES]],IFERROR(VLOOKUP("1-Detraccion"&amp;Presupuestos[[#This Row],[ID DOCUMENTO]],BD_Pagos[],5,0),0))</f>
        <v>0</v>
      </c>
      <c r="BL915" s="6">
        <f>IF(IFERROR(VLOOKUP("1-Detraccion"&amp;Presupuestos[[#This Row],[ID DOCUMENTO]],BD_Pagos[],6,0),0)&gt;Presupuestos[[#This Row],[TOTAL SOLES]],Presupuestos[[#This Row],[TOTAL SOLES]],IFERROR(VLOOKUP("1-Detraccion"&amp;Presupuestos[[#This Row],[ID DOCUMENTO]],BD_Pagos[],6,0),0))</f>
        <v>0</v>
      </c>
      <c r="BM915" s="37"/>
      <c r="BN915" s="3"/>
      <c r="BO915" s="3"/>
      <c r="BP915" s="6"/>
      <c r="BQ91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171</v>
      </c>
      <c r="BR915" s="23" t="str">
        <f>IF(Presupuestos[[#This Row],[SALDO ME-MN]]&gt;0,"PENDIENTE","CANCELADO")</f>
        <v>PENDIENTE</v>
      </c>
      <c r="BS915" s="23" t="str">
        <f>IF(COUNTIFS($U$4:$U914,Presupuestos[[#This Row],[ID DOCUMENTO]])&gt;=1,IF(B914=Presupuestos[[#This Row],[ID]],"OK","DOC. DUPLICADO"),"OK")</f>
        <v>OK</v>
      </c>
    </row>
    <row r="916" spans="2:71" x14ac:dyDescent="0.25">
      <c r="B916" s="34">
        <f>IF(Presupuestos[[#This Row],[ID DOCUMENTO]]=U915,B915,IF(B915="ID",1,B915+1))</f>
        <v>835</v>
      </c>
      <c r="C916" s="2">
        <v>45869</v>
      </c>
      <c r="D916" s="2">
        <v>45869</v>
      </c>
      <c r="E916" s="3" t="s">
        <v>1880</v>
      </c>
      <c r="F916" s="25" t="s">
        <v>54</v>
      </c>
      <c r="G916" s="25" t="s">
        <v>330</v>
      </c>
      <c r="H916" s="25" t="s">
        <v>383</v>
      </c>
      <c r="I916" s="36" t="str">
        <f>IFERROR(VLOOKUP(Presupuestos[[#This Row],[AREA]]&amp;Presupuestos[[#This Row],[CONCEPTO]]&amp;Presupuestos[[#This Row],[DESCRIPCION]],Tabla28[[Columna1]:[CÓDIGO NUEVO]],2,0),"")</f>
        <v>P0601001</v>
      </c>
      <c r="J916" s="3" t="s">
        <v>666</v>
      </c>
      <c r="K916" s="3" t="s">
        <v>666</v>
      </c>
      <c r="L916" s="3" t="s">
        <v>666</v>
      </c>
      <c r="M916" s="31" t="s">
        <v>1980</v>
      </c>
      <c r="N916" s="3"/>
      <c r="O916" s="3" t="s">
        <v>315</v>
      </c>
      <c r="P916" s="3" t="s">
        <v>127</v>
      </c>
      <c r="Q916" s="3" t="str">
        <f>IFERROR(VLOOKUP(Presupuestos[[#This Row],[CLASIFICACIÓN (N)]],Tabla17[],2,0),"")</f>
        <v>Gastos operativos</v>
      </c>
      <c r="R916" s="3" t="str">
        <f>IFERROR(VLOOKUP(Presupuestos[[#This Row],[CLASIFICACIÓN (N)]],Tabla17[],3,0),"")</f>
        <v>Operativo</v>
      </c>
      <c r="S916" s="3" t="s">
        <v>16</v>
      </c>
      <c r="T916" s="3" t="str">
        <f>IFERROR(VLOOKUP(Presupuestos[[#This Row],[ALMACEN]],Tabla5[],2,0),"")</f>
        <v>Arequipa</v>
      </c>
      <c r="U916" s="19" t="str">
        <f>IFERROR(VLOOKUP(Presupuestos[[#This Row],[TIPO DE DOCUMENTO]],Tipo_Documento[],2,0)&amp;Presupuestos[[#This Row],[SERIE]]&amp;Presupuestos[[#This Row],[NUMERO]]&amp;Presupuestos[[#This Row],[RUC]],"")</f>
        <v>PLRPLR071544468346</v>
      </c>
      <c r="V916" s="3" t="s">
        <v>258</v>
      </c>
      <c r="W916" s="7">
        <v>45869</v>
      </c>
      <c r="X916" s="7">
        <v>45869</v>
      </c>
      <c r="Y916" s="3" t="s">
        <v>1917</v>
      </c>
      <c r="Z916" s="3">
        <v>15</v>
      </c>
      <c r="AA916" s="3">
        <f>IFERROR(VLOOKUP(Presupuestos[[#This Row],[RAZON SOCIAL]],CHOOSE({1,2},Clientes_Proveedores[Razon Social],Clientes_Proveedores[Ruc / Dni]),2,0),"-")</f>
        <v>44468346</v>
      </c>
      <c r="AB916" s="31" t="s">
        <v>1067</v>
      </c>
      <c r="AC916" s="3" t="s">
        <v>670</v>
      </c>
      <c r="AD916" s="5"/>
      <c r="AE916" s="6">
        <v>1607.18</v>
      </c>
      <c r="AF916" s="6">
        <f>Presupuestos[[#This Row],[BASE]]*Presupuestos[[#This Row],[% IGV]]</f>
        <v>0</v>
      </c>
      <c r="AG916" s="22">
        <f>ROUND(SUM(Presupuestos[[#This Row],[BASE]:[IGV]]),2)</f>
        <v>1607.18</v>
      </c>
      <c r="AH916" s="9" t="str">
        <f>IF(Presupuestos[[#This Row],[MONEDA]]="USD",VLOOKUP(Presupuestos[[#This Row],[FECHA DE EMISION]],Tipo_Cambio[],3,0),"")</f>
        <v/>
      </c>
      <c r="AI916" s="22">
        <f>IFERROR(ROUND(IF(Presupuestos[[#This Row],[MONEDA]]="PEN",Presupuestos[[#This Row],[TOTAL]],Presupuestos[[#This Row],[TOTAL]]*Presupuestos[[#This Row],[TIPO DE CAMBIO]]),2),"")</f>
        <v>1607.18</v>
      </c>
      <c r="AJ916" s="5"/>
      <c r="AK916" s="33" t="s">
        <v>671</v>
      </c>
      <c r="AL916" s="5" t="s">
        <v>680</v>
      </c>
      <c r="AM916" s="23" t="s">
        <v>671</v>
      </c>
      <c r="AN916" s="23" t="s">
        <v>671</v>
      </c>
      <c r="AO916" s="7">
        <f>IFERROR(VLOOKUP("1-"&amp;Presupuestos[[#This Row],[ID DOCUMENTO]],BD_Pagos[],7,0),"")</f>
        <v>45869</v>
      </c>
      <c r="AP916" s="16" t="str">
        <f>IFERROR(VLOOKUP("1-"&amp;Presupuestos[[#This Row],[ID DOCUMENTO]],BD_Pagos[],8,0),"")</f>
        <v>B-BCP - Soles</v>
      </c>
      <c r="AQ916" s="17">
        <f>IFERROR(VLOOKUP("1-"&amp;Presupuestos[[#This Row],[ID DOCUMENTO]],BD_Pagos[],9,0),"")</f>
        <v>7197909</v>
      </c>
      <c r="AR916" s="54"/>
      <c r="AS916" s="7">
        <f>IFERROR(VLOOKUP("2-"&amp;Presupuestos[[#This Row],[ID DOCUMENTO]],BD_Pagos[],7,0),"")</f>
        <v>0</v>
      </c>
      <c r="AT916" s="16" t="str">
        <f>IFERROR(VLOOKUP("2-"&amp;Presupuestos[[#This Row],[ID DOCUMENTO]],BD_Pagos[],8,0),"")</f>
        <v/>
      </c>
      <c r="AU916" s="17">
        <f>IFERROR(VLOOKUP("2-"&amp;Presupuestos[[#This Row],[ID DOCUMENTO]],BD_Pagos[],9,0),"")</f>
        <v>0</v>
      </c>
      <c r="AV916" s="20">
        <f>IF(IFERROR(VLOOKUP("2-"&amp;Presupuestos[[#This Row],[ID DOCUMENTO]],BD_Pagos[],10,0),0)&gt;Presupuestos[[#This Row],[TOTAL SOLES]],Presupuestos[[#This Row],[TOTAL SOLES]],IFERROR(VLOOKUP("2-"&amp;Presupuestos[[#This Row],[ID DOCUMENTO]],BD_Pagos[],10,0),0))</f>
        <v>0</v>
      </c>
      <c r="AW916" s="7"/>
      <c r="AX916" s="16"/>
      <c r="AY916" s="17"/>
      <c r="AZ916" s="20"/>
      <c r="BA916" s="7"/>
      <c r="BB916" s="16"/>
      <c r="BC916" s="17"/>
      <c r="BD916" s="20"/>
      <c r="BE916" s="7">
        <f>IFERROR(VLOOKUP("5-"&amp;Presupuestos[[#This Row],[ID DOCUMENTO]],BD_Pagos[],7,0),"")</f>
        <v>0</v>
      </c>
      <c r="BF916" s="17">
        <f>IFERROR(VLOOKUP("5-"&amp;Presupuestos[[#This Row],[ID DOCUMENTO]],BD_Pagos[],9,0),"")</f>
        <v>0</v>
      </c>
      <c r="BG916" s="20">
        <f>IF(IFERROR(VLOOKUP("5-"&amp;Presupuestos[[#This Row],[ID DOCUMENTO]],BD_Pagos[],10,0),0)&gt;Presupuestos[[#This Row],[TOTAL SOLES]],Presupuestos[[#This Row],[TOTAL SOLES]],IFERROR(VLOOKUP("5-"&amp;Presupuestos[[#This Row],[ID DOCUMENTO]],BD_Pagos[],10,0),0))</f>
        <v>0</v>
      </c>
      <c r="BH916" s="7">
        <f>IFERROR(VLOOKUP("1-Detraccion"&amp;Presupuestos[[#This Row],[ID DOCUMENTO]],BD_Pagos[],2,0),"")</f>
        <v>0</v>
      </c>
      <c r="BI916" s="3" t="str">
        <f>IFERROR(VLOOKUP("1-Detraccion"&amp;Presupuestos[[#This Row],[ID DOCUMENTO]],BD_Pagos[],3,0),"")</f>
        <v/>
      </c>
      <c r="BJ916" s="3">
        <f>IFERROR(VLOOKUP("1-Detraccion"&amp;Presupuestos[[#This Row],[ID DOCUMENTO]],BD_Pagos[],4,0),"")</f>
        <v>0</v>
      </c>
      <c r="BK916" s="6">
        <f>IF(IFERROR(VLOOKUP("1-Detraccion"&amp;Presupuestos[[#This Row],[ID DOCUMENTO]],BD_Pagos[],5,0),0)&gt;Presupuestos[[#This Row],[TOTAL SOLES]],Presupuestos[[#This Row],[TOTAL SOLES]],IFERROR(VLOOKUP("1-Detraccion"&amp;Presupuestos[[#This Row],[ID DOCUMENTO]],BD_Pagos[],5,0),0))</f>
        <v>0</v>
      </c>
      <c r="BL916" s="6">
        <f>IF(IFERROR(VLOOKUP("1-Detraccion"&amp;Presupuestos[[#This Row],[ID DOCUMENTO]],BD_Pagos[],6,0),0)&gt;Presupuestos[[#This Row],[TOTAL SOLES]],Presupuestos[[#This Row],[TOTAL SOLES]],IFERROR(VLOOKUP("1-Detraccion"&amp;Presupuestos[[#This Row],[ID DOCUMENTO]],BD_Pagos[],6,0),0))</f>
        <v>0</v>
      </c>
      <c r="BM916" s="37"/>
      <c r="BN916" s="3"/>
      <c r="BO916" s="3"/>
      <c r="BP916" s="6"/>
      <c r="BQ91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1607.18</v>
      </c>
      <c r="BR916" s="23" t="str">
        <f>IF(Presupuestos[[#This Row],[SALDO ME-MN]]&gt;0,"PENDIENTE","CANCELADO")</f>
        <v>PENDIENTE</v>
      </c>
      <c r="BS916" s="23" t="str">
        <f>IF(COUNTIFS($U$4:$U915,Presupuestos[[#This Row],[ID DOCUMENTO]])&gt;=1,IF(B915=Presupuestos[[#This Row],[ID]],"OK","DOC. DUPLICADO"),"OK")</f>
        <v>OK</v>
      </c>
    </row>
    <row r="917" spans="2:71" ht="24" x14ac:dyDescent="0.25">
      <c r="B917" s="34">
        <f>IF(Presupuestos[[#This Row],[ID DOCUMENTO]]=U916,B916,IF(B916="ID",1,B916+1))</f>
        <v>835</v>
      </c>
      <c r="C917" s="2">
        <v>45869</v>
      </c>
      <c r="D917" s="2">
        <v>45869</v>
      </c>
      <c r="E917" s="3" t="s">
        <v>1880</v>
      </c>
      <c r="F917" s="25" t="s">
        <v>54</v>
      </c>
      <c r="G917" s="25" t="s">
        <v>330</v>
      </c>
      <c r="H917" s="25" t="s">
        <v>397</v>
      </c>
      <c r="I917" s="36" t="str">
        <f>IFERROR(VLOOKUP(Presupuestos[[#This Row],[AREA]]&amp;Presupuestos[[#This Row],[CONCEPTO]]&amp;Presupuestos[[#This Row],[DESCRIPCION]],Tabla28[[Columna1]:[CÓDIGO NUEVO]],2,0),"")</f>
        <v>P0601005</v>
      </c>
      <c r="J917" s="3" t="s">
        <v>666</v>
      </c>
      <c r="K917" s="3" t="s">
        <v>666</v>
      </c>
      <c r="L917" s="3" t="s">
        <v>666</v>
      </c>
      <c r="M917" s="31" t="s">
        <v>1981</v>
      </c>
      <c r="N917" s="3"/>
      <c r="O917" s="3" t="s">
        <v>315</v>
      </c>
      <c r="P917" s="3" t="s">
        <v>127</v>
      </c>
      <c r="Q917" s="3" t="str">
        <f>IFERROR(VLOOKUP(Presupuestos[[#This Row],[CLASIFICACIÓN (N)]],Tabla17[],2,0),"")</f>
        <v>Gastos operativos</v>
      </c>
      <c r="R917" s="3" t="str">
        <f>IFERROR(VLOOKUP(Presupuestos[[#This Row],[CLASIFICACIÓN (N)]],Tabla17[],3,0),"")</f>
        <v>Operativo</v>
      </c>
      <c r="S917" s="3" t="s">
        <v>16</v>
      </c>
      <c r="T917" s="3" t="str">
        <f>IFERROR(VLOOKUP(Presupuestos[[#This Row],[ALMACEN]],Tabla5[],2,0),"")</f>
        <v>Arequipa</v>
      </c>
      <c r="U917" s="19" t="str">
        <f>IFERROR(VLOOKUP(Presupuestos[[#This Row],[TIPO DE DOCUMENTO]],Tipo_Documento[],2,0)&amp;Presupuestos[[#This Row],[SERIE]]&amp;Presupuestos[[#This Row],[NUMERO]]&amp;Presupuestos[[#This Row],[RUC]],"")</f>
        <v>PLRPLR071544468346</v>
      </c>
      <c r="V917" s="3" t="s">
        <v>258</v>
      </c>
      <c r="W917" s="7">
        <v>45869</v>
      </c>
      <c r="X917" s="7">
        <v>45869</v>
      </c>
      <c r="Y917" s="3" t="s">
        <v>1917</v>
      </c>
      <c r="Z917" s="3">
        <v>15</v>
      </c>
      <c r="AA917" s="3">
        <f>IFERROR(VLOOKUP(Presupuestos[[#This Row],[RAZON SOCIAL]],CHOOSE({1,2},Clientes_Proveedores[Razon Social],Clientes_Proveedores[Ruc / Dni]),2,0),"-")</f>
        <v>44468346</v>
      </c>
      <c r="AB917" s="31" t="s">
        <v>1067</v>
      </c>
      <c r="AC917" s="3" t="s">
        <v>670</v>
      </c>
      <c r="AD917" s="5"/>
      <c r="AE917" s="6">
        <v>49.6</v>
      </c>
      <c r="AF917" s="6">
        <f>Presupuestos[[#This Row],[BASE]]*Presupuestos[[#This Row],[% IGV]]</f>
        <v>0</v>
      </c>
      <c r="AG917" s="22">
        <f>ROUND(SUM(Presupuestos[[#This Row],[BASE]:[IGV]]),2)</f>
        <v>49.6</v>
      </c>
      <c r="AH917" s="9" t="str">
        <f>IF(Presupuestos[[#This Row],[MONEDA]]="USD",VLOOKUP(Presupuestos[[#This Row],[FECHA DE EMISION]],Tipo_Cambio[],3,0),"")</f>
        <v/>
      </c>
      <c r="AI917" s="22">
        <f>IFERROR(ROUND(IF(Presupuestos[[#This Row],[MONEDA]]="PEN",Presupuestos[[#This Row],[TOTAL]],Presupuestos[[#This Row],[TOTAL]]*Presupuestos[[#This Row],[TIPO DE CAMBIO]]),2),"")</f>
        <v>49.6</v>
      </c>
      <c r="AJ917" s="5"/>
      <c r="AK917" s="33" t="s">
        <v>671</v>
      </c>
      <c r="AL917" s="5" t="s">
        <v>680</v>
      </c>
      <c r="AM917" s="23" t="s">
        <v>671</v>
      </c>
      <c r="AN917" s="23" t="s">
        <v>671</v>
      </c>
      <c r="AO917" s="7">
        <f>IFERROR(VLOOKUP("1-"&amp;Presupuestos[[#This Row],[ID DOCUMENTO]],BD_Pagos[],7,0),"")</f>
        <v>45869</v>
      </c>
      <c r="AP917" s="16" t="str">
        <f>IFERROR(VLOOKUP("1-"&amp;Presupuestos[[#This Row],[ID DOCUMENTO]],BD_Pagos[],8,0),"")</f>
        <v>B-BCP - Soles</v>
      </c>
      <c r="AQ917" s="17">
        <f>IFERROR(VLOOKUP("1-"&amp;Presupuestos[[#This Row],[ID DOCUMENTO]],BD_Pagos[],9,0),"")</f>
        <v>7197909</v>
      </c>
      <c r="AR917" s="54"/>
      <c r="AS917" s="7">
        <f>IFERROR(VLOOKUP("2-"&amp;Presupuestos[[#This Row],[ID DOCUMENTO]],BD_Pagos[],7,0),"")</f>
        <v>0</v>
      </c>
      <c r="AT917" s="16" t="str">
        <f>IFERROR(VLOOKUP("2-"&amp;Presupuestos[[#This Row],[ID DOCUMENTO]],BD_Pagos[],8,0),"")</f>
        <v/>
      </c>
      <c r="AU917" s="17">
        <f>IFERROR(VLOOKUP("2-"&amp;Presupuestos[[#This Row],[ID DOCUMENTO]],BD_Pagos[],9,0),"")</f>
        <v>0</v>
      </c>
      <c r="AV917" s="20">
        <f>IF(IFERROR(VLOOKUP("2-"&amp;Presupuestos[[#This Row],[ID DOCUMENTO]],BD_Pagos[],10,0),0)&gt;Presupuestos[[#This Row],[TOTAL SOLES]],Presupuestos[[#This Row],[TOTAL SOLES]],IFERROR(VLOOKUP("2-"&amp;Presupuestos[[#This Row],[ID DOCUMENTO]],BD_Pagos[],10,0),0))</f>
        <v>0</v>
      </c>
      <c r="AW917" s="7"/>
      <c r="AX917" s="16"/>
      <c r="AY917" s="17"/>
      <c r="AZ917" s="20"/>
      <c r="BA917" s="7"/>
      <c r="BB917" s="16"/>
      <c r="BC917" s="17"/>
      <c r="BD917" s="20"/>
      <c r="BE917" s="7">
        <f>IFERROR(VLOOKUP("5-"&amp;Presupuestos[[#This Row],[ID DOCUMENTO]],BD_Pagos[],7,0),"")</f>
        <v>0</v>
      </c>
      <c r="BF917" s="17">
        <f>IFERROR(VLOOKUP("5-"&amp;Presupuestos[[#This Row],[ID DOCUMENTO]],BD_Pagos[],9,0),"")</f>
        <v>0</v>
      </c>
      <c r="BG917" s="20">
        <f>IF(IFERROR(VLOOKUP("5-"&amp;Presupuestos[[#This Row],[ID DOCUMENTO]],BD_Pagos[],10,0),0)&gt;Presupuestos[[#This Row],[TOTAL SOLES]],Presupuestos[[#This Row],[TOTAL SOLES]],IFERROR(VLOOKUP("5-"&amp;Presupuestos[[#This Row],[ID DOCUMENTO]],BD_Pagos[],10,0),0))</f>
        <v>0</v>
      </c>
      <c r="BH917" s="7">
        <f>IFERROR(VLOOKUP("1-Detraccion"&amp;Presupuestos[[#This Row],[ID DOCUMENTO]],BD_Pagos[],2,0),"")</f>
        <v>0</v>
      </c>
      <c r="BI917" s="3" t="str">
        <f>IFERROR(VLOOKUP("1-Detraccion"&amp;Presupuestos[[#This Row],[ID DOCUMENTO]],BD_Pagos[],3,0),"")</f>
        <v/>
      </c>
      <c r="BJ917" s="3">
        <f>IFERROR(VLOOKUP("1-Detraccion"&amp;Presupuestos[[#This Row],[ID DOCUMENTO]],BD_Pagos[],4,0),"")</f>
        <v>0</v>
      </c>
      <c r="BK917" s="6">
        <f>IF(IFERROR(VLOOKUP("1-Detraccion"&amp;Presupuestos[[#This Row],[ID DOCUMENTO]],BD_Pagos[],5,0),0)&gt;Presupuestos[[#This Row],[TOTAL SOLES]],Presupuestos[[#This Row],[TOTAL SOLES]],IFERROR(VLOOKUP("1-Detraccion"&amp;Presupuestos[[#This Row],[ID DOCUMENTO]],BD_Pagos[],5,0),0))</f>
        <v>0</v>
      </c>
      <c r="BL917" s="6">
        <f>IF(IFERROR(VLOOKUP("1-Detraccion"&amp;Presupuestos[[#This Row],[ID DOCUMENTO]],BD_Pagos[],6,0),0)&gt;Presupuestos[[#This Row],[TOTAL SOLES]],Presupuestos[[#This Row],[TOTAL SOLES]],IFERROR(VLOOKUP("1-Detraccion"&amp;Presupuestos[[#This Row],[ID DOCUMENTO]],BD_Pagos[],6,0),0))</f>
        <v>0</v>
      </c>
      <c r="BM917" s="37"/>
      <c r="BN917" s="3"/>
      <c r="BO917" s="3"/>
      <c r="BP917" s="6"/>
      <c r="BQ91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49.6</v>
      </c>
      <c r="BR917" s="23" t="str">
        <f>IF(Presupuestos[[#This Row],[SALDO ME-MN]]&gt;0,"PENDIENTE","CANCELADO")</f>
        <v>PENDIENTE</v>
      </c>
      <c r="BS917" s="23" t="str">
        <f>IF(COUNTIFS($U$4:$U916,Presupuestos[[#This Row],[ID DOCUMENTO]])&gt;=1,IF(B916=Presupuestos[[#This Row],[ID]],"OK","DOC. DUPLICADO"),"OK")</f>
        <v>OK</v>
      </c>
    </row>
    <row r="918" spans="2:71" ht="24" x14ac:dyDescent="0.25">
      <c r="B918" s="34">
        <f>IF(Presupuestos[[#This Row],[ID DOCUMENTO]]=U917,B917,IF(B917="ID",1,B917+1))</f>
        <v>835</v>
      </c>
      <c r="C918" s="2">
        <v>45869</v>
      </c>
      <c r="D918" s="2">
        <v>45869</v>
      </c>
      <c r="E918" s="3" t="s">
        <v>1880</v>
      </c>
      <c r="F918" s="25" t="s">
        <v>54</v>
      </c>
      <c r="G918" s="25" t="s">
        <v>330</v>
      </c>
      <c r="H918" s="25" t="s">
        <v>397</v>
      </c>
      <c r="I918" s="36" t="str">
        <f>IFERROR(VLOOKUP(Presupuestos[[#This Row],[AREA]]&amp;Presupuestos[[#This Row],[CONCEPTO]]&amp;Presupuestos[[#This Row],[DESCRIPCION]],Tabla28[[Columna1]:[CÓDIGO NUEVO]],2,0),"")</f>
        <v>P0601005</v>
      </c>
      <c r="J918" s="3" t="s">
        <v>666</v>
      </c>
      <c r="K918" s="3" t="s">
        <v>666</v>
      </c>
      <c r="L918" s="3" t="s">
        <v>666</v>
      </c>
      <c r="M918" s="31" t="s">
        <v>1982</v>
      </c>
      <c r="N918" s="3"/>
      <c r="O918" s="3" t="s">
        <v>315</v>
      </c>
      <c r="P918" s="3" t="s">
        <v>127</v>
      </c>
      <c r="Q918" s="3" t="str">
        <f>IFERROR(VLOOKUP(Presupuestos[[#This Row],[CLASIFICACIÓN (N)]],Tabla17[],2,0),"")</f>
        <v>Gastos operativos</v>
      </c>
      <c r="R918" s="3" t="str">
        <f>IFERROR(VLOOKUP(Presupuestos[[#This Row],[CLASIFICACIÓN (N)]],Tabla17[],3,0),"")</f>
        <v>Operativo</v>
      </c>
      <c r="S918" s="3" t="s">
        <v>16</v>
      </c>
      <c r="T918" s="3" t="str">
        <f>IFERROR(VLOOKUP(Presupuestos[[#This Row],[ALMACEN]],Tabla5[],2,0),"")</f>
        <v>Arequipa</v>
      </c>
      <c r="U918" s="19" t="str">
        <f>IFERROR(VLOOKUP(Presupuestos[[#This Row],[TIPO DE DOCUMENTO]],Tipo_Documento[],2,0)&amp;Presupuestos[[#This Row],[SERIE]]&amp;Presupuestos[[#This Row],[NUMERO]]&amp;Presupuestos[[#This Row],[RUC]],"")</f>
        <v>PLRPLR071544468346</v>
      </c>
      <c r="V918" s="3" t="s">
        <v>258</v>
      </c>
      <c r="W918" s="7">
        <v>45869</v>
      </c>
      <c r="X918" s="7">
        <v>45869</v>
      </c>
      <c r="Y918" s="3" t="s">
        <v>1917</v>
      </c>
      <c r="Z918" s="3">
        <v>15</v>
      </c>
      <c r="AA918" s="3">
        <f>IFERROR(VLOOKUP(Presupuestos[[#This Row],[RAZON SOCIAL]],CHOOSE({1,2},Clientes_Proveedores[Razon Social],Clientes_Proveedores[Ruc / Dni]),2,0),"-")</f>
        <v>44468346</v>
      </c>
      <c r="AB918" s="31" t="s">
        <v>1067</v>
      </c>
      <c r="AC918" s="3" t="s">
        <v>670</v>
      </c>
      <c r="AD918" s="5"/>
      <c r="AE918" s="6">
        <v>7.61</v>
      </c>
      <c r="AF918" s="6">
        <f>Presupuestos[[#This Row],[BASE]]*Presupuestos[[#This Row],[% IGV]]</f>
        <v>0</v>
      </c>
      <c r="AG918" s="22">
        <f>ROUND(SUM(Presupuestos[[#This Row],[BASE]:[IGV]]),2)</f>
        <v>7.61</v>
      </c>
      <c r="AH918" s="9" t="str">
        <f>IF(Presupuestos[[#This Row],[MONEDA]]="USD",VLOOKUP(Presupuestos[[#This Row],[FECHA DE EMISION]],Tipo_Cambio[],3,0),"")</f>
        <v/>
      </c>
      <c r="AI918" s="22">
        <f>IFERROR(ROUND(IF(Presupuestos[[#This Row],[MONEDA]]="PEN",Presupuestos[[#This Row],[TOTAL]],Presupuestos[[#This Row],[TOTAL]]*Presupuestos[[#This Row],[TIPO DE CAMBIO]]),2),"")</f>
        <v>7.61</v>
      </c>
      <c r="AJ918" s="5"/>
      <c r="AK918" s="33" t="s">
        <v>671</v>
      </c>
      <c r="AL918" s="5" t="s">
        <v>680</v>
      </c>
      <c r="AM918" s="23" t="s">
        <v>671</v>
      </c>
      <c r="AN918" s="23" t="s">
        <v>671</v>
      </c>
      <c r="AO918" s="7">
        <f>IFERROR(VLOOKUP("1-"&amp;Presupuestos[[#This Row],[ID DOCUMENTO]],BD_Pagos[],7,0),"")</f>
        <v>45869</v>
      </c>
      <c r="AP918" s="16" t="str">
        <f>IFERROR(VLOOKUP("1-"&amp;Presupuestos[[#This Row],[ID DOCUMENTO]],BD_Pagos[],8,0),"")</f>
        <v>B-BCP - Soles</v>
      </c>
      <c r="AQ918" s="17">
        <f>IFERROR(VLOOKUP("1-"&amp;Presupuestos[[#This Row],[ID DOCUMENTO]],BD_Pagos[],9,0),"")</f>
        <v>7197909</v>
      </c>
      <c r="AR918" s="54"/>
      <c r="AS918" s="7">
        <f>IFERROR(VLOOKUP("2-"&amp;Presupuestos[[#This Row],[ID DOCUMENTO]],BD_Pagos[],7,0),"")</f>
        <v>0</v>
      </c>
      <c r="AT918" s="16" t="str">
        <f>IFERROR(VLOOKUP("2-"&amp;Presupuestos[[#This Row],[ID DOCUMENTO]],BD_Pagos[],8,0),"")</f>
        <v/>
      </c>
      <c r="AU918" s="17">
        <f>IFERROR(VLOOKUP("2-"&amp;Presupuestos[[#This Row],[ID DOCUMENTO]],BD_Pagos[],9,0),"")</f>
        <v>0</v>
      </c>
      <c r="AV918" s="20">
        <f>IF(IFERROR(VLOOKUP("2-"&amp;Presupuestos[[#This Row],[ID DOCUMENTO]],BD_Pagos[],10,0),0)&gt;Presupuestos[[#This Row],[TOTAL SOLES]],Presupuestos[[#This Row],[TOTAL SOLES]],IFERROR(VLOOKUP("2-"&amp;Presupuestos[[#This Row],[ID DOCUMENTO]],BD_Pagos[],10,0),0))</f>
        <v>0</v>
      </c>
      <c r="AW918" s="7"/>
      <c r="AX918" s="16"/>
      <c r="AY918" s="17"/>
      <c r="AZ918" s="20"/>
      <c r="BA918" s="7"/>
      <c r="BB918" s="16"/>
      <c r="BC918" s="17"/>
      <c r="BD918" s="20"/>
      <c r="BE918" s="7">
        <f>IFERROR(VLOOKUP("5-"&amp;Presupuestos[[#This Row],[ID DOCUMENTO]],BD_Pagos[],7,0),"")</f>
        <v>0</v>
      </c>
      <c r="BF918" s="17">
        <f>IFERROR(VLOOKUP("5-"&amp;Presupuestos[[#This Row],[ID DOCUMENTO]],BD_Pagos[],9,0),"")</f>
        <v>0</v>
      </c>
      <c r="BG918" s="20">
        <f>IF(IFERROR(VLOOKUP("5-"&amp;Presupuestos[[#This Row],[ID DOCUMENTO]],BD_Pagos[],10,0),0)&gt;Presupuestos[[#This Row],[TOTAL SOLES]],Presupuestos[[#This Row],[TOTAL SOLES]],IFERROR(VLOOKUP("5-"&amp;Presupuestos[[#This Row],[ID DOCUMENTO]],BD_Pagos[],10,0),0))</f>
        <v>0</v>
      </c>
      <c r="BH918" s="7">
        <f>IFERROR(VLOOKUP("1-Detraccion"&amp;Presupuestos[[#This Row],[ID DOCUMENTO]],BD_Pagos[],2,0),"")</f>
        <v>0</v>
      </c>
      <c r="BI918" s="3" t="str">
        <f>IFERROR(VLOOKUP("1-Detraccion"&amp;Presupuestos[[#This Row],[ID DOCUMENTO]],BD_Pagos[],3,0),"")</f>
        <v/>
      </c>
      <c r="BJ918" s="3">
        <f>IFERROR(VLOOKUP("1-Detraccion"&amp;Presupuestos[[#This Row],[ID DOCUMENTO]],BD_Pagos[],4,0),"")</f>
        <v>0</v>
      </c>
      <c r="BK918" s="6">
        <f>IF(IFERROR(VLOOKUP("1-Detraccion"&amp;Presupuestos[[#This Row],[ID DOCUMENTO]],BD_Pagos[],5,0),0)&gt;Presupuestos[[#This Row],[TOTAL SOLES]],Presupuestos[[#This Row],[TOTAL SOLES]],IFERROR(VLOOKUP("1-Detraccion"&amp;Presupuestos[[#This Row],[ID DOCUMENTO]],BD_Pagos[],5,0),0))</f>
        <v>0</v>
      </c>
      <c r="BL918" s="6">
        <f>IF(IFERROR(VLOOKUP("1-Detraccion"&amp;Presupuestos[[#This Row],[ID DOCUMENTO]],BD_Pagos[],6,0),0)&gt;Presupuestos[[#This Row],[TOTAL SOLES]],Presupuestos[[#This Row],[TOTAL SOLES]],IFERROR(VLOOKUP("1-Detraccion"&amp;Presupuestos[[#This Row],[ID DOCUMENTO]],BD_Pagos[],6,0),0))</f>
        <v>0</v>
      </c>
      <c r="BM918" s="37"/>
      <c r="BN918" s="3"/>
      <c r="BO918" s="3"/>
      <c r="BP918" s="6"/>
      <c r="BQ91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7.61</v>
      </c>
      <c r="BR918" s="23" t="str">
        <f>IF(Presupuestos[[#This Row],[SALDO ME-MN]]&gt;0,"PENDIENTE","CANCELADO")</f>
        <v>PENDIENTE</v>
      </c>
      <c r="BS918" s="23" t="str">
        <f>IF(COUNTIFS($U$4:$U917,Presupuestos[[#This Row],[ID DOCUMENTO]])&gt;=1,IF(B917=Presupuestos[[#This Row],[ID]],"OK","DOC. DUPLICADO"),"OK")</f>
        <v>OK</v>
      </c>
    </row>
    <row r="919" spans="2:71" ht="24" x14ac:dyDescent="0.25">
      <c r="B919" s="34">
        <f>IF(Presupuestos[[#This Row],[ID DOCUMENTO]]=U918,B918,IF(B918="ID",1,B918+1))</f>
        <v>836</v>
      </c>
      <c r="C919" s="2">
        <v>45869</v>
      </c>
      <c r="D919" s="2">
        <v>45869</v>
      </c>
      <c r="E919" s="3" t="s">
        <v>1880</v>
      </c>
      <c r="F919" s="25" t="s">
        <v>54</v>
      </c>
      <c r="G919" s="25" t="s">
        <v>330</v>
      </c>
      <c r="H919" s="25" t="s">
        <v>383</v>
      </c>
      <c r="I919" s="36" t="str">
        <f>IFERROR(VLOOKUP(Presupuestos[[#This Row],[AREA]]&amp;Presupuestos[[#This Row],[CONCEPTO]]&amp;Presupuestos[[#This Row],[DESCRIPCION]],Tabla28[[Columna1]:[CÓDIGO NUEVO]],2,0),"")</f>
        <v>P0601001</v>
      </c>
      <c r="J919" s="3" t="s">
        <v>666</v>
      </c>
      <c r="K919" s="3" t="s">
        <v>666</v>
      </c>
      <c r="L919" s="3" t="s">
        <v>666</v>
      </c>
      <c r="M919" s="31" t="s">
        <v>1983</v>
      </c>
      <c r="N919" s="3"/>
      <c r="O919" s="3" t="s">
        <v>315</v>
      </c>
      <c r="P919" s="3" t="s">
        <v>114</v>
      </c>
      <c r="Q919" s="3" t="str">
        <f>IFERROR(VLOOKUP(Presupuestos[[#This Row],[CLASIFICACIÓN (N)]],Tabla17[],2,0),"")</f>
        <v>Costos de ventas</v>
      </c>
      <c r="R919" s="3" t="str">
        <f>IFERROR(VLOOKUP(Presupuestos[[#This Row],[CLASIFICACIÓN (N)]],Tabla17[],3,0),"")</f>
        <v>Operativo</v>
      </c>
      <c r="S919" s="3" t="s">
        <v>41</v>
      </c>
      <c r="T919" s="3" t="str">
        <f>IFERROR(VLOOKUP(Presupuestos[[#This Row],[ALMACEN]],Tabla5[],2,0),"")</f>
        <v>Lima</v>
      </c>
      <c r="U919" s="19" t="str">
        <f>IFERROR(VLOOKUP(Presupuestos[[#This Row],[TIPO DE DOCUMENTO]],Tipo_Documento[],2,0)&amp;Presupuestos[[#This Row],[SERIE]]&amp;Presupuestos[[#This Row],[NUMERO]]&amp;Presupuestos[[#This Row],[RUC]],"")</f>
        <v>PLRPLR071671334789</v>
      </c>
      <c r="V919" s="3" t="s">
        <v>258</v>
      </c>
      <c r="W919" s="7">
        <v>45869</v>
      </c>
      <c r="X919" s="7">
        <v>45869</v>
      </c>
      <c r="Y919" s="3" t="s">
        <v>1917</v>
      </c>
      <c r="Z919" s="3">
        <v>16</v>
      </c>
      <c r="AA919" s="3">
        <f>IFERROR(VLOOKUP(Presupuestos[[#This Row],[RAZON SOCIAL]],CHOOSE({1,2},Clientes_Proveedores[Razon Social],Clientes_Proveedores[Ruc / Dni]),2,0),"-")</f>
        <v>71334789</v>
      </c>
      <c r="AB919" s="31" t="s">
        <v>1984</v>
      </c>
      <c r="AC919" s="3" t="s">
        <v>670</v>
      </c>
      <c r="AD919" s="5"/>
      <c r="AE919" s="6">
        <v>1312.75</v>
      </c>
      <c r="AF919" s="6">
        <f>Presupuestos[[#This Row],[BASE]]*Presupuestos[[#This Row],[% IGV]]</f>
        <v>0</v>
      </c>
      <c r="AG919" s="22">
        <f>ROUND(SUM(Presupuestos[[#This Row],[BASE]:[IGV]]),2)</f>
        <v>1312.75</v>
      </c>
      <c r="AH919" s="9" t="str">
        <f>IF(Presupuestos[[#This Row],[MONEDA]]="USD",VLOOKUP(Presupuestos[[#This Row],[FECHA DE EMISION]],Tipo_Cambio[],3,0),"")</f>
        <v/>
      </c>
      <c r="AI919" s="22">
        <f>IFERROR(ROUND(IF(Presupuestos[[#This Row],[MONEDA]]="PEN",Presupuestos[[#This Row],[TOTAL]],Presupuestos[[#This Row],[TOTAL]]*Presupuestos[[#This Row],[TIPO DE CAMBIO]]),2),"")</f>
        <v>1312.75</v>
      </c>
      <c r="AJ919" s="5"/>
      <c r="AK919" s="33" t="s">
        <v>671</v>
      </c>
      <c r="AL919" s="5" t="s">
        <v>680</v>
      </c>
      <c r="AM919" s="23" t="s">
        <v>671</v>
      </c>
      <c r="AN919" s="23" t="s">
        <v>671</v>
      </c>
      <c r="AO919" s="7">
        <f>IFERROR(VLOOKUP("1-"&amp;Presupuestos[[#This Row],[ID DOCUMENTO]],BD_Pagos[],7,0),"")</f>
        <v>45869</v>
      </c>
      <c r="AP919" s="16" t="str">
        <f>IFERROR(VLOOKUP("1-"&amp;Presupuestos[[#This Row],[ID DOCUMENTO]],BD_Pagos[],8,0),"")</f>
        <v>B-BCP - Soles</v>
      </c>
      <c r="AQ919" s="17">
        <f>IFERROR(VLOOKUP("1-"&amp;Presupuestos[[#This Row],[ID DOCUMENTO]],BD_Pagos[],9,0),"")</f>
        <v>7197909</v>
      </c>
      <c r="AR919" s="54"/>
      <c r="AS919" s="7">
        <f>IFERROR(VLOOKUP("2-"&amp;Presupuestos[[#This Row],[ID DOCUMENTO]],BD_Pagos[],7,0),"")</f>
        <v>0</v>
      </c>
      <c r="AT919" s="16" t="str">
        <f>IFERROR(VLOOKUP("2-"&amp;Presupuestos[[#This Row],[ID DOCUMENTO]],BD_Pagos[],8,0),"")</f>
        <v/>
      </c>
      <c r="AU919" s="17">
        <f>IFERROR(VLOOKUP("2-"&amp;Presupuestos[[#This Row],[ID DOCUMENTO]],BD_Pagos[],9,0),"")</f>
        <v>0</v>
      </c>
      <c r="AV919" s="20">
        <f>IF(IFERROR(VLOOKUP("2-"&amp;Presupuestos[[#This Row],[ID DOCUMENTO]],BD_Pagos[],10,0),0)&gt;Presupuestos[[#This Row],[TOTAL SOLES]],Presupuestos[[#This Row],[TOTAL SOLES]],IFERROR(VLOOKUP("2-"&amp;Presupuestos[[#This Row],[ID DOCUMENTO]],BD_Pagos[],10,0),0))</f>
        <v>0</v>
      </c>
      <c r="AW919" s="7"/>
      <c r="AX919" s="16"/>
      <c r="AY919" s="17"/>
      <c r="AZ919" s="20"/>
      <c r="BA919" s="7"/>
      <c r="BB919" s="16"/>
      <c r="BC919" s="17"/>
      <c r="BD919" s="20"/>
      <c r="BE919" s="7">
        <f>IFERROR(VLOOKUP("5-"&amp;Presupuestos[[#This Row],[ID DOCUMENTO]],BD_Pagos[],7,0),"")</f>
        <v>45869</v>
      </c>
      <c r="BF919" s="17" t="str">
        <f>IFERROR(VLOOKUP("5-"&amp;Presupuestos[[#This Row],[ID DOCUMENTO]],BD_Pagos[],9,0),"")</f>
        <v>Redondeo</v>
      </c>
      <c r="BG919" s="20">
        <f>IF(IFERROR(VLOOKUP("5-"&amp;Presupuestos[[#This Row],[ID DOCUMENTO]],BD_Pagos[],10,0),0)&gt;Presupuestos[[#This Row],[TOTAL SOLES]],Presupuestos[[#This Row],[TOTAL SOLES]],IFERROR(VLOOKUP("5-"&amp;Presupuestos[[#This Row],[ID DOCUMENTO]],BD_Pagos[],10,0),0))</f>
        <v>0.01</v>
      </c>
      <c r="BH919" s="7">
        <f>IFERROR(VLOOKUP("1-Detraccion"&amp;Presupuestos[[#This Row],[ID DOCUMENTO]],BD_Pagos[],2,0),"")</f>
        <v>0</v>
      </c>
      <c r="BI919" s="3" t="str">
        <f>IFERROR(VLOOKUP("1-Detraccion"&amp;Presupuestos[[#This Row],[ID DOCUMENTO]],BD_Pagos[],3,0),"")</f>
        <v/>
      </c>
      <c r="BJ919" s="3">
        <f>IFERROR(VLOOKUP("1-Detraccion"&amp;Presupuestos[[#This Row],[ID DOCUMENTO]],BD_Pagos[],4,0),"")</f>
        <v>0</v>
      </c>
      <c r="BK919" s="6">
        <f>IF(IFERROR(VLOOKUP("1-Detraccion"&amp;Presupuestos[[#This Row],[ID DOCUMENTO]],BD_Pagos[],5,0),0)&gt;Presupuestos[[#This Row],[TOTAL SOLES]],Presupuestos[[#This Row],[TOTAL SOLES]],IFERROR(VLOOKUP("1-Detraccion"&amp;Presupuestos[[#This Row],[ID DOCUMENTO]],BD_Pagos[],5,0),0))</f>
        <v>0</v>
      </c>
      <c r="BL919" s="6">
        <f>IF(IFERROR(VLOOKUP("1-Detraccion"&amp;Presupuestos[[#This Row],[ID DOCUMENTO]],BD_Pagos[],6,0),0)&gt;Presupuestos[[#This Row],[TOTAL SOLES]],Presupuestos[[#This Row],[TOTAL SOLES]],IFERROR(VLOOKUP("1-Detraccion"&amp;Presupuestos[[#This Row],[ID DOCUMENTO]],BD_Pagos[],6,0),0))</f>
        <v>0</v>
      </c>
      <c r="BM919" s="37"/>
      <c r="BN919" s="3"/>
      <c r="BO919" s="3"/>
      <c r="BP919" s="6"/>
      <c r="BQ91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1312.74</v>
      </c>
      <c r="BR919" s="23" t="str">
        <f>IF(Presupuestos[[#This Row],[SALDO ME-MN]]&gt;0,"PENDIENTE","CANCELADO")</f>
        <v>PENDIENTE</v>
      </c>
      <c r="BS919" s="23" t="str">
        <f>IF(COUNTIFS($U$4:$U918,Presupuestos[[#This Row],[ID DOCUMENTO]])&gt;=1,IF(B918=Presupuestos[[#This Row],[ID]],"OK","DOC. DUPLICADO"),"OK")</f>
        <v>OK</v>
      </c>
    </row>
    <row r="920" spans="2:71" ht="24" x14ac:dyDescent="0.25">
      <c r="B920" s="34">
        <f>IF(Presupuestos[[#This Row],[ID DOCUMENTO]]=U919,B919,IF(B919="ID",1,B919+1))</f>
        <v>836</v>
      </c>
      <c r="C920" s="2">
        <v>45869</v>
      </c>
      <c r="D920" s="2">
        <v>45869</v>
      </c>
      <c r="E920" s="3" t="s">
        <v>1880</v>
      </c>
      <c r="F920" s="25" t="s">
        <v>54</v>
      </c>
      <c r="G920" s="25" t="s">
        <v>330</v>
      </c>
      <c r="H920" s="25" t="s">
        <v>397</v>
      </c>
      <c r="I920" s="36" t="str">
        <f>IFERROR(VLOOKUP(Presupuestos[[#This Row],[AREA]]&amp;Presupuestos[[#This Row],[CONCEPTO]]&amp;Presupuestos[[#This Row],[DESCRIPCION]],Tabla28[[Columna1]:[CÓDIGO NUEVO]],2,0),"")</f>
        <v>P0601005</v>
      </c>
      <c r="J920" s="3" t="s">
        <v>666</v>
      </c>
      <c r="K920" s="3" t="s">
        <v>666</v>
      </c>
      <c r="L920" s="3" t="s">
        <v>666</v>
      </c>
      <c r="M920" s="31" t="s">
        <v>1985</v>
      </c>
      <c r="N920" s="3"/>
      <c r="O920" s="3" t="s">
        <v>315</v>
      </c>
      <c r="P920" s="3" t="s">
        <v>114</v>
      </c>
      <c r="Q920" s="3" t="str">
        <f>IFERROR(VLOOKUP(Presupuestos[[#This Row],[CLASIFICACIÓN (N)]],Tabla17[],2,0),"")</f>
        <v>Costos de ventas</v>
      </c>
      <c r="R920" s="3" t="str">
        <f>IFERROR(VLOOKUP(Presupuestos[[#This Row],[CLASIFICACIÓN (N)]],Tabla17[],3,0),"")</f>
        <v>Operativo</v>
      </c>
      <c r="S920" s="3" t="s">
        <v>41</v>
      </c>
      <c r="T920" s="3" t="str">
        <f>IFERROR(VLOOKUP(Presupuestos[[#This Row],[ALMACEN]],Tabla5[],2,0),"")</f>
        <v>Lima</v>
      </c>
      <c r="U920" s="19" t="str">
        <f>IFERROR(VLOOKUP(Presupuestos[[#This Row],[TIPO DE DOCUMENTO]],Tipo_Documento[],2,0)&amp;Presupuestos[[#This Row],[SERIE]]&amp;Presupuestos[[#This Row],[NUMERO]]&amp;Presupuestos[[#This Row],[RUC]],"")</f>
        <v>PLRPLR071671334789</v>
      </c>
      <c r="V920" s="3" t="s">
        <v>258</v>
      </c>
      <c r="W920" s="7">
        <v>45869</v>
      </c>
      <c r="X920" s="7">
        <v>45869</v>
      </c>
      <c r="Y920" s="3" t="s">
        <v>1917</v>
      </c>
      <c r="Z920" s="3">
        <v>16</v>
      </c>
      <c r="AA920" s="3">
        <f>IFERROR(VLOOKUP(Presupuestos[[#This Row],[RAZON SOCIAL]],CHOOSE({1,2},Clientes_Proveedores[Razon Social],Clientes_Proveedores[Ruc / Dni]),2,0),"-")</f>
        <v>71334789</v>
      </c>
      <c r="AB920" s="31" t="s">
        <v>1984</v>
      </c>
      <c r="AC920" s="3" t="s">
        <v>670</v>
      </c>
      <c r="AD920" s="5"/>
      <c r="AE920" s="6">
        <v>96.86</v>
      </c>
      <c r="AF920" s="6">
        <f>Presupuestos[[#This Row],[BASE]]*Presupuestos[[#This Row],[% IGV]]</f>
        <v>0</v>
      </c>
      <c r="AG920" s="22">
        <f>ROUND(SUM(Presupuestos[[#This Row],[BASE]:[IGV]]),2)</f>
        <v>96.86</v>
      </c>
      <c r="AH920" s="9" t="str">
        <f>IF(Presupuestos[[#This Row],[MONEDA]]="USD",VLOOKUP(Presupuestos[[#This Row],[FECHA DE EMISION]],Tipo_Cambio[],3,0),"")</f>
        <v/>
      </c>
      <c r="AI920" s="22">
        <f>IFERROR(ROUND(IF(Presupuestos[[#This Row],[MONEDA]]="PEN",Presupuestos[[#This Row],[TOTAL]],Presupuestos[[#This Row],[TOTAL]]*Presupuestos[[#This Row],[TIPO DE CAMBIO]]),2),"")</f>
        <v>96.86</v>
      </c>
      <c r="AJ920" s="5"/>
      <c r="AK920" s="33" t="s">
        <v>671</v>
      </c>
      <c r="AL920" s="5" t="s">
        <v>680</v>
      </c>
      <c r="AM920" s="23" t="s">
        <v>671</v>
      </c>
      <c r="AN920" s="23" t="s">
        <v>671</v>
      </c>
      <c r="AO920" s="7">
        <f>IFERROR(VLOOKUP("1-"&amp;Presupuestos[[#This Row],[ID DOCUMENTO]],BD_Pagos[],7,0),"")</f>
        <v>45869</v>
      </c>
      <c r="AP920" s="16" t="str">
        <f>IFERROR(VLOOKUP("1-"&amp;Presupuestos[[#This Row],[ID DOCUMENTO]],BD_Pagos[],8,0),"")</f>
        <v>B-BCP - Soles</v>
      </c>
      <c r="AQ920" s="17">
        <f>IFERROR(VLOOKUP("1-"&amp;Presupuestos[[#This Row],[ID DOCUMENTO]],BD_Pagos[],9,0),"")</f>
        <v>7197909</v>
      </c>
      <c r="AR920" s="54"/>
      <c r="AS920" s="7">
        <f>IFERROR(VLOOKUP("2-"&amp;Presupuestos[[#This Row],[ID DOCUMENTO]],BD_Pagos[],7,0),"")</f>
        <v>0</v>
      </c>
      <c r="AT920" s="16" t="str">
        <f>IFERROR(VLOOKUP("2-"&amp;Presupuestos[[#This Row],[ID DOCUMENTO]],BD_Pagos[],8,0),"")</f>
        <v/>
      </c>
      <c r="AU920" s="17">
        <f>IFERROR(VLOOKUP("2-"&amp;Presupuestos[[#This Row],[ID DOCUMENTO]],BD_Pagos[],9,0),"")</f>
        <v>0</v>
      </c>
      <c r="AV920" s="20">
        <f>IF(IFERROR(VLOOKUP("2-"&amp;Presupuestos[[#This Row],[ID DOCUMENTO]],BD_Pagos[],10,0),0)&gt;Presupuestos[[#This Row],[TOTAL SOLES]],Presupuestos[[#This Row],[TOTAL SOLES]],IFERROR(VLOOKUP("2-"&amp;Presupuestos[[#This Row],[ID DOCUMENTO]],BD_Pagos[],10,0),0))</f>
        <v>0</v>
      </c>
      <c r="AW920" s="7"/>
      <c r="AX920" s="16"/>
      <c r="AY920" s="17"/>
      <c r="AZ920" s="20"/>
      <c r="BA920" s="7"/>
      <c r="BB920" s="16"/>
      <c r="BC920" s="17"/>
      <c r="BD920" s="20"/>
      <c r="BE920" s="7">
        <f>IFERROR(VLOOKUP("5-"&amp;Presupuestos[[#This Row],[ID DOCUMENTO]],BD_Pagos[],7,0),"")</f>
        <v>45869</v>
      </c>
      <c r="BF920" s="17" t="str">
        <f>IFERROR(VLOOKUP("5-"&amp;Presupuestos[[#This Row],[ID DOCUMENTO]],BD_Pagos[],9,0),"")</f>
        <v>Redondeo</v>
      </c>
      <c r="BG920" s="20">
        <f>IF(IFERROR(VLOOKUP("5-"&amp;Presupuestos[[#This Row],[ID DOCUMENTO]],BD_Pagos[],10,0),0)&gt;Presupuestos[[#This Row],[TOTAL SOLES]],Presupuestos[[#This Row],[TOTAL SOLES]],IFERROR(VLOOKUP("5-"&amp;Presupuestos[[#This Row],[ID DOCUMENTO]],BD_Pagos[],10,0),0))</f>
        <v>0.01</v>
      </c>
      <c r="BH920" s="7">
        <f>IFERROR(VLOOKUP("1-Detraccion"&amp;Presupuestos[[#This Row],[ID DOCUMENTO]],BD_Pagos[],2,0),"")</f>
        <v>0</v>
      </c>
      <c r="BI920" s="3" t="str">
        <f>IFERROR(VLOOKUP("1-Detraccion"&amp;Presupuestos[[#This Row],[ID DOCUMENTO]],BD_Pagos[],3,0),"")</f>
        <v/>
      </c>
      <c r="BJ920" s="3">
        <f>IFERROR(VLOOKUP("1-Detraccion"&amp;Presupuestos[[#This Row],[ID DOCUMENTO]],BD_Pagos[],4,0),"")</f>
        <v>0</v>
      </c>
      <c r="BK920" s="6">
        <f>IF(IFERROR(VLOOKUP("1-Detraccion"&amp;Presupuestos[[#This Row],[ID DOCUMENTO]],BD_Pagos[],5,0),0)&gt;Presupuestos[[#This Row],[TOTAL SOLES]],Presupuestos[[#This Row],[TOTAL SOLES]],IFERROR(VLOOKUP("1-Detraccion"&amp;Presupuestos[[#This Row],[ID DOCUMENTO]],BD_Pagos[],5,0),0))</f>
        <v>0</v>
      </c>
      <c r="BL920" s="6">
        <f>IF(IFERROR(VLOOKUP("1-Detraccion"&amp;Presupuestos[[#This Row],[ID DOCUMENTO]],BD_Pagos[],6,0),0)&gt;Presupuestos[[#This Row],[TOTAL SOLES]],Presupuestos[[#This Row],[TOTAL SOLES]],IFERROR(VLOOKUP("1-Detraccion"&amp;Presupuestos[[#This Row],[ID DOCUMENTO]],BD_Pagos[],6,0),0))</f>
        <v>0</v>
      </c>
      <c r="BM920" s="37"/>
      <c r="BN920" s="3"/>
      <c r="BO920" s="3"/>
      <c r="BP920" s="6"/>
      <c r="BQ92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96.85</v>
      </c>
      <c r="BR920" s="23" t="str">
        <f>IF(Presupuestos[[#This Row],[SALDO ME-MN]]&gt;0,"PENDIENTE","CANCELADO")</f>
        <v>PENDIENTE</v>
      </c>
      <c r="BS920" s="23" t="str">
        <f>IF(COUNTIFS($U$4:$U919,Presupuestos[[#This Row],[ID DOCUMENTO]])&gt;=1,IF(B919=Presupuestos[[#This Row],[ID]],"OK","DOC. DUPLICADO"),"OK")</f>
        <v>OK</v>
      </c>
    </row>
    <row r="921" spans="2:71" ht="24" x14ac:dyDescent="0.25">
      <c r="B921" s="34">
        <f>IF(Presupuestos[[#This Row],[ID DOCUMENTO]]=U920,B920,IF(B920="ID",1,B920+1))</f>
        <v>836</v>
      </c>
      <c r="C921" s="2">
        <v>45869</v>
      </c>
      <c r="D921" s="2">
        <v>45869</v>
      </c>
      <c r="E921" s="3" t="s">
        <v>1880</v>
      </c>
      <c r="F921" s="25" t="s">
        <v>54</v>
      </c>
      <c r="G921" s="25" t="s">
        <v>330</v>
      </c>
      <c r="H921" s="25" t="s">
        <v>397</v>
      </c>
      <c r="I921" s="36" t="str">
        <f>IFERROR(VLOOKUP(Presupuestos[[#This Row],[AREA]]&amp;Presupuestos[[#This Row],[CONCEPTO]]&amp;Presupuestos[[#This Row],[DESCRIPCION]],Tabla28[[Columna1]:[CÓDIGO NUEVO]],2,0),"")</f>
        <v>P0601005</v>
      </c>
      <c r="J921" s="3" t="s">
        <v>666</v>
      </c>
      <c r="K921" s="3" t="s">
        <v>666</v>
      </c>
      <c r="L921" s="3" t="s">
        <v>666</v>
      </c>
      <c r="M921" s="31" t="s">
        <v>1986</v>
      </c>
      <c r="N921" s="3"/>
      <c r="O921" s="3" t="s">
        <v>315</v>
      </c>
      <c r="P921" s="3" t="s">
        <v>114</v>
      </c>
      <c r="Q921" s="3" t="str">
        <f>IFERROR(VLOOKUP(Presupuestos[[#This Row],[CLASIFICACIÓN (N)]],Tabla17[],2,0),"")</f>
        <v>Costos de ventas</v>
      </c>
      <c r="R921" s="3" t="str">
        <f>IFERROR(VLOOKUP(Presupuestos[[#This Row],[CLASIFICACIÓN (N)]],Tabla17[],3,0),"")</f>
        <v>Operativo</v>
      </c>
      <c r="S921" s="3" t="s">
        <v>41</v>
      </c>
      <c r="T921" s="3" t="str">
        <f>IFERROR(VLOOKUP(Presupuestos[[#This Row],[ALMACEN]],Tabla5[],2,0),"")</f>
        <v>Lima</v>
      </c>
      <c r="U921" s="19" t="str">
        <f>IFERROR(VLOOKUP(Presupuestos[[#This Row],[TIPO DE DOCUMENTO]],Tipo_Documento[],2,0)&amp;Presupuestos[[#This Row],[SERIE]]&amp;Presupuestos[[#This Row],[NUMERO]]&amp;Presupuestos[[#This Row],[RUC]],"")</f>
        <v>PLRPLR071671334789</v>
      </c>
      <c r="V921" s="3" t="s">
        <v>258</v>
      </c>
      <c r="W921" s="7">
        <v>45869</v>
      </c>
      <c r="X921" s="7">
        <v>45869</v>
      </c>
      <c r="Y921" s="3" t="s">
        <v>1917</v>
      </c>
      <c r="Z921" s="3">
        <v>16</v>
      </c>
      <c r="AA921" s="3">
        <f>IFERROR(VLOOKUP(Presupuestos[[#This Row],[RAZON SOCIAL]],CHOOSE({1,2},Clientes_Proveedores[Razon Social],Clientes_Proveedores[Ruc / Dni]),2,0),"-")</f>
        <v>71334789</v>
      </c>
      <c r="AB921" s="31" t="s">
        <v>1984</v>
      </c>
      <c r="AC921" s="3" t="s">
        <v>670</v>
      </c>
      <c r="AD921" s="5"/>
      <c r="AE921" s="6">
        <v>40.71</v>
      </c>
      <c r="AF921" s="6">
        <f>Presupuestos[[#This Row],[BASE]]*Presupuestos[[#This Row],[% IGV]]</f>
        <v>0</v>
      </c>
      <c r="AG921" s="22">
        <f>ROUND(SUM(Presupuestos[[#This Row],[BASE]:[IGV]]),2)</f>
        <v>40.71</v>
      </c>
      <c r="AH921" s="9" t="str">
        <f>IF(Presupuestos[[#This Row],[MONEDA]]="USD",VLOOKUP(Presupuestos[[#This Row],[FECHA DE EMISION]],Tipo_Cambio[],3,0),"")</f>
        <v/>
      </c>
      <c r="AI921" s="22">
        <f>IFERROR(ROUND(IF(Presupuestos[[#This Row],[MONEDA]]="PEN",Presupuestos[[#This Row],[TOTAL]],Presupuestos[[#This Row],[TOTAL]]*Presupuestos[[#This Row],[TIPO DE CAMBIO]]),2),"")</f>
        <v>40.71</v>
      </c>
      <c r="AJ921" s="5"/>
      <c r="AK921" s="33" t="s">
        <v>671</v>
      </c>
      <c r="AL921" s="5" t="s">
        <v>680</v>
      </c>
      <c r="AM921" s="23" t="s">
        <v>671</v>
      </c>
      <c r="AN921" s="23" t="s">
        <v>671</v>
      </c>
      <c r="AO921" s="7">
        <f>IFERROR(VLOOKUP("1-"&amp;Presupuestos[[#This Row],[ID DOCUMENTO]],BD_Pagos[],7,0),"")</f>
        <v>45869</v>
      </c>
      <c r="AP921" s="16" t="str">
        <f>IFERROR(VLOOKUP("1-"&amp;Presupuestos[[#This Row],[ID DOCUMENTO]],BD_Pagos[],8,0),"")</f>
        <v>B-BCP - Soles</v>
      </c>
      <c r="AQ921" s="17">
        <f>IFERROR(VLOOKUP("1-"&amp;Presupuestos[[#This Row],[ID DOCUMENTO]],BD_Pagos[],9,0),"")</f>
        <v>7197909</v>
      </c>
      <c r="AR921" s="54"/>
      <c r="AS921" s="7">
        <f>IFERROR(VLOOKUP("2-"&amp;Presupuestos[[#This Row],[ID DOCUMENTO]],BD_Pagos[],7,0),"")</f>
        <v>0</v>
      </c>
      <c r="AT921" s="16" t="str">
        <f>IFERROR(VLOOKUP("2-"&amp;Presupuestos[[#This Row],[ID DOCUMENTO]],BD_Pagos[],8,0),"")</f>
        <v/>
      </c>
      <c r="AU921" s="17">
        <f>IFERROR(VLOOKUP("2-"&amp;Presupuestos[[#This Row],[ID DOCUMENTO]],BD_Pagos[],9,0),"")</f>
        <v>0</v>
      </c>
      <c r="AV921" s="20">
        <f>IF(IFERROR(VLOOKUP("2-"&amp;Presupuestos[[#This Row],[ID DOCUMENTO]],BD_Pagos[],10,0),0)&gt;Presupuestos[[#This Row],[TOTAL SOLES]],Presupuestos[[#This Row],[TOTAL SOLES]],IFERROR(VLOOKUP("2-"&amp;Presupuestos[[#This Row],[ID DOCUMENTO]],BD_Pagos[],10,0),0))</f>
        <v>0</v>
      </c>
      <c r="AW921" s="7"/>
      <c r="AX921" s="16"/>
      <c r="AY921" s="17"/>
      <c r="AZ921" s="20"/>
      <c r="BA921" s="7"/>
      <c r="BB921" s="16"/>
      <c r="BC921" s="17"/>
      <c r="BD921" s="20"/>
      <c r="BE921" s="7">
        <f>IFERROR(VLOOKUP("5-"&amp;Presupuestos[[#This Row],[ID DOCUMENTO]],BD_Pagos[],7,0),"")</f>
        <v>45869</v>
      </c>
      <c r="BF921" s="17" t="str">
        <f>IFERROR(VLOOKUP("5-"&amp;Presupuestos[[#This Row],[ID DOCUMENTO]],BD_Pagos[],9,0),"")</f>
        <v>Redondeo</v>
      </c>
      <c r="BG921" s="20">
        <f>IF(IFERROR(VLOOKUP("5-"&amp;Presupuestos[[#This Row],[ID DOCUMENTO]],BD_Pagos[],10,0),0)&gt;Presupuestos[[#This Row],[TOTAL SOLES]],Presupuestos[[#This Row],[TOTAL SOLES]],IFERROR(VLOOKUP("5-"&amp;Presupuestos[[#This Row],[ID DOCUMENTO]],BD_Pagos[],10,0),0))</f>
        <v>0.01</v>
      </c>
      <c r="BH921" s="7">
        <f>IFERROR(VLOOKUP("1-Detraccion"&amp;Presupuestos[[#This Row],[ID DOCUMENTO]],BD_Pagos[],2,0),"")</f>
        <v>0</v>
      </c>
      <c r="BI921" s="3" t="str">
        <f>IFERROR(VLOOKUP("1-Detraccion"&amp;Presupuestos[[#This Row],[ID DOCUMENTO]],BD_Pagos[],3,0),"")</f>
        <v/>
      </c>
      <c r="BJ921" s="3">
        <f>IFERROR(VLOOKUP("1-Detraccion"&amp;Presupuestos[[#This Row],[ID DOCUMENTO]],BD_Pagos[],4,0),"")</f>
        <v>0</v>
      </c>
      <c r="BK921" s="6">
        <f>IF(IFERROR(VLOOKUP("1-Detraccion"&amp;Presupuestos[[#This Row],[ID DOCUMENTO]],BD_Pagos[],5,0),0)&gt;Presupuestos[[#This Row],[TOTAL SOLES]],Presupuestos[[#This Row],[TOTAL SOLES]],IFERROR(VLOOKUP("1-Detraccion"&amp;Presupuestos[[#This Row],[ID DOCUMENTO]],BD_Pagos[],5,0),0))</f>
        <v>0</v>
      </c>
      <c r="BL921" s="6">
        <f>IF(IFERROR(VLOOKUP("1-Detraccion"&amp;Presupuestos[[#This Row],[ID DOCUMENTO]],BD_Pagos[],6,0),0)&gt;Presupuestos[[#This Row],[TOTAL SOLES]],Presupuestos[[#This Row],[TOTAL SOLES]],IFERROR(VLOOKUP("1-Detraccion"&amp;Presupuestos[[#This Row],[ID DOCUMENTO]],BD_Pagos[],6,0),0))</f>
        <v>0</v>
      </c>
      <c r="BM921" s="37"/>
      <c r="BN921" s="3"/>
      <c r="BO921" s="3"/>
      <c r="BP921" s="6"/>
      <c r="BQ92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40.700000000000003</v>
      </c>
      <c r="BR921" s="23" t="str">
        <f>IF(Presupuestos[[#This Row],[SALDO ME-MN]]&gt;0,"PENDIENTE","CANCELADO")</f>
        <v>PENDIENTE</v>
      </c>
      <c r="BS921" s="23" t="str">
        <f>IF(COUNTIFS($U$4:$U920,Presupuestos[[#This Row],[ID DOCUMENTO]])&gt;=1,IF(B920=Presupuestos[[#This Row],[ID]],"OK","DOC. DUPLICADO"),"OK")</f>
        <v>OK</v>
      </c>
    </row>
    <row r="922" spans="2:71" ht="24" x14ac:dyDescent="0.25">
      <c r="B922" s="34">
        <f>IF(Presupuestos[[#This Row],[ID DOCUMENTO]]=U921,B921,IF(B921="ID",1,B921+1))</f>
        <v>836</v>
      </c>
      <c r="C922" s="2">
        <v>45869</v>
      </c>
      <c r="D922" s="2">
        <v>45869</v>
      </c>
      <c r="E922" s="3" t="s">
        <v>1880</v>
      </c>
      <c r="F922" s="25" t="s">
        <v>54</v>
      </c>
      <c r="G922" s="25" t="s">
        <v>330</v>
      </c>
      <c r="H922" s="25" t="s">
        <v>401</v>
      </c>
      <c r="I922" s="36" t="str">
        <f>IFERROR(VLOOKUP(Presupuestos[[#This Row],[AREA]]&amp;Presupuestos[[#This Row],[CONCEPTO]]&amp;Presupuestos[[#This Row],[DESCRIPCION]],Tabla28[[Columna1]:[CÓDIGO NUEVO]],2,0),"")</f>
        <v>P0601007</v>
      </c>
      <c r="J922" s="3" t="s">
        <v>666</v>
      </c>
      <c r="K922" s="3" t="s">
        <v>666</v>
      </c>
      <c r="L922" s="3" t="s">
        <v>666</v>
      </c>
      <c r="M922" s="31" t="s">
        <v>1987</v>
      </c>
      <c r="N922" s="3"/>
      <c r="O922" s="3" t="s">
        <v>315</v>
      </c>
      <c r="P922" s="3" t="s">
        <v>114</v>
      </c>
      <c r="Q922" s="3" t="str">
        <f>IFERROR(VLOOKUP(Presupuestos[[#This Row],[CLASIFICACIÓN (N)]],Tabla17[],2,0),"")</f>
        <v>Costos de ventas</v>
      </c>
      <c r="R922" s="3" t="str">
        <f>IFERROR(VLOOKUP(Presupuestos[[#This Row],[CLASIFICACIÓN (N)]],Tabla17[],3,0),"")</f>
        <v>Operativo</v>
      </c>
      <c r="S922" s="3" t="s">
        <v>41</v>
      </c>
      <c r="T922" s="3" t="str">
        <f>IFERROR(VLOOKUP(Presupuestos[[#This Row],[ALMACEN]],Tabla5[],2,0),"")</f>
        <v>Lima</v>
      </c>
      <c r="U922" s="19" t="str">
        <f>IFERROR(VLOOKUP(Presupuestos[[#This Row],[TIPO DE DOCUMENTO]],Tipo_Documento[],2,0)&amp;Presupuestos[[#This Row],[SERIE]]&amp;Presupuestos[[#This Row],[NUMERO]]&amp;Presupuestos[[#This Row],[RUC]],"")</f>
        <v>PLRPLR071671334789</v>
      </c>
      <c r="V922" s="3" t="s">
        <v>258</v>
      </c>
      <c r="W922" s="7">
        <v>45869</v>
      </c>
      <c r="X922" s="7">
        <v>45869</v>
      </c>
      <c r="Y922" s="3" t="s">
        <v>1917</v>
      </c>
      <c r="Z922" s="3">
        <v>16</v>
      </c>
      <c r="AA922" s="3">
        <f>IFERROR(VLOOKUP(Presupuestos[[#This Row],[RAZON SOCIAL]],CHOOSE({1,2},Clientes_Proveedores[Razon Social],Clientes_Proveedores[Ruc / Dni]),2,0),"-")</f>
        <v>71334789</v>
      </c>
      <c r="AB922" s="31" t="s">
        <v>1984</v>
      </c>
      <c r="AC922" s="3" t="s">
        <v>670</v>
      </c>
      <c r="AD922" s="5"/>
      <c r="AE922" s="6">
        <v>17</v>
      </c>
      <c r="AF922" s="6">
        <f>Presupuestos[[#This Row],[BASE]]*Presupuestos[[#This Row],[% IGV]]</f>
        <v>0</v>
      </c>
      <c r="AG922" s="22">
        <f>ROUND(SUM(Presupuestos[[#This Row],[BASE]:[IGV]]),2)</f>
        <v>17</v>
      </c>
      <c r="AH922" s="9" t="str">
        <f>IF(Presupuestos[[#This Row],[MONEDA]]="USD",VLOOKUP(Presupuestos[[#This Row],[FECHA DE EMISION]],Tipo_Cambio[],3,0),"")</f>
        <v/>
      </c>
      <c r="AI922" s="22">
        <f>IFERROR(ROUND(IF(Presupuestos[[#This Row],[MONEDA]]="PEN",Presupuestos[[#This Row],[TOTAL]],Presupuestos[[#This Row],[TOTAL]]*Presupuestos[[#This Row],[TIPO DE CAMBIO]]),2),"")</f>
        <v>17</v>
      </c>
      <c r="AJ922" s="5"/>
      <c r="AK922" s="33" t="s">
        <v>671</v>
      </c>
      <c r="AL922" s="5" t="s">
        <v>680</v>
      </c>
      <c r="AM922" s="23" t="s">
        <v>671</v>
      </c>
      <c r="AN922" s="23" t="s">
        <v>671</v>
      </c>
      <c r="AO922" s="7">
        <f>IFERROR(VLOOKUP("1-"&amp;Presupuestos[[#This Row],[ID DOCUMENTO]],BD_Pagos[],7,0),"")</f>
        <v>45869</v>
      </c>
      <c r="AP922" s="16" t="str">
        <f>IFERROR(VLOOKUP("1-"&amp;Presupuestos[[#This Row],[ID DOCUMENTO]],BD_Pagos[],8,0),"")</f>
        <v>B-BCP - Soles</v>
      </c>
      <c r="AQ922" s="17">
        <f>IFERROR(VLOOKUP("1-"&amp;Presupuestos[[#This Row],[ID DOCUMENTO]],BD_Pagos[],9,0),"")</f>
        <v>7197909</v>
      </c>
      <c r="AR922" s="54"/>
      <c r="AS922" s="7">
        <f>IFERROR(VLOOKUP("2-"&amp;Presupuestos[[#This Row],[ID DOCUMENTO]],BD_Pagos[],7,0),"")</f>
        <v>0</v>
      </c>
      <c r="AT922" s="16" t="str">
        <f>IFERROR(VLOOKUP("2-"&amp;Presupuestos[[#This Row],[ID DOCUMENTO]],BD_Pagos[],8,0),"")</f>
        <v/>
      </c>
      <c r="AU922" s="17">
        <f>IFERROR(VLOOKUP("2-"&amp;Presupuestos[[#This Row],[ID DOCUMENTO]],BD_Pagos[],9,0),"")</f>
        <v>0</v>
      </c>
      <c r="AV922" s="20">
        <f>IF(IFERROR(VLOOKUP("2-"&amp;Presupuestos[[#This Row],[ID DOCUMENTO]],BD_Pagos[],10,0),0)&gt;Presupuestos[[#This Row],[TOTAL SOLES]],Presupuestos[[#This Row],[TOTAL SOLES]],IFERROR(VLOOKUP("2-"&amp;Presupuestos[[#This Row],[ID DOCUMENTO]],BD_Pagos[],10,0),0))</f>
        <v>0</v>
      </c>
      <c r="AW922" s="7"/>
      <c r="AX922" s="16"/>
      <c r="AY922" s="17"/>
      <c r="AZ922" s="20"/>
      <c r="BA922" s="7"/>
      <c r="BB922" s="16"/>
      <c r="BC922" s="17"/>
      <c r="BD922" s="20"/>
      <c r="BE922" s="7">
        <f>IFERROR(VLOOKUP("5-"&amp;Presupuestos[[#This Row],[ID DOCUMENTO]],BD_Pagos[],7,0),"")</f>
        <v>45869</v>
      </c>
      <c r="BF922" s="17" t="str">
        <f>IFERROR(VLOOKUP("5-"&amp;Presupuestos[[#This Row],[ID DOCUMENTO]],BD_Pagos[],9,0),"")</f>
        <v>Redondeo</v>
      </c>
      <c r="BG922" s="20">
        <f>IF(IFERROR(VLOOKUP("5-"&amp;Presupuestos[[#This Row],[ID DOCUMENTO]],BD_Pagos[],10,0),0)&gt;Presupuestos[[#This Row],[TOTAL SOLES]],Presupuestos[[#This Row],[TOTAL SOLES]],IFERROR(VLOOKUP("5-"&amp;Presupuestos[[#This Row],[ID DOCUMENTO]],BD_Pagos[],10,0),0))</f>
        <v>0.01</v>
      </c>
      <c r="BH922" s="7">
        <f>IFERROR(VLOOKUP("1-Detraccion"&amp;Presupuestos[[#This Row],[ID DOCUMENTO]],BD_Pagos[],2,0),"")</f>
        <v>0</v>
      </c>
      <c r="BI922" s="3" t="str">
        <f>IFERROR(VLOOKUP("1-Detraccion"&amp;Presupuestos[[#This Row],[ID DOCUMENTO]],BD_Pagos[],3,0),"")</f>
        <v/>
      </c>
      <c r="BJ922" s="3">
        <f>IFERROR(VLOOKUP("1-Detraccion"&amp;Presupuestos[[#This Row],[ID DOCUMENTO]],BD_Pagos[],4,0),"")</f>
        <v>0</v>
      </c>
      <c r="BK922" s="6">
        <f>IF(IFERROR(VLOOKUP("1-Detraccion"&amp;Presupuestos[[#This Row],[ID DOCUMENTO]],BD_Pagos[],5,0),0)&gt;Presupuestos[[#This Row],[TOTAL SOLES]],Presupuestos[[#This Row],[TOTAL SOLES]],IFERROR(VLOOKUP("1-Detraccion"&amp;Presupuestos[[#This Row],[ID DOCUMENTO]],BD_Pagos[],5,0),0))</f>
        <v>0</v>
      </c>
      <c r="BL922" s="6">
        <f>IF(IFERROR(VLOOKUP("1-Detraccion"&amp;Presupuestos[[#This Row],[ID DOCUMENTO]],BD_Pagos[],6,0),0)&gt;Presupuestos[[#This Row],[TOTAL SOLES]],Presupuestos[[#This Row],[TOTAL SOLES]],IFERROR(VLOOKUP("1-Detraccion"&amp;Presupuestos[[#This Row],[ID DOCUMENTO]],BD_Pagos[],6,0),0))</f>
        <v>0</v>
      </c>
      <c r="BM922" s="37"/>
      <c r="BN922" s="3"/>
      <c r="BO922" s="3"/>
      <c r="BP922" s="6"/>
      <c r="BQ92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16.989999999999998</v>
      </c>
      <c r="BR922" s="23" t="str">
        <f>IF(Presupuestos[[#This Row],[SALDO ME-MN]]&gt;0,"PENDIENTE","CANCELADO")</f>
        <v>PENDIENTE</v>
      </c>
      <c r="BS922" s="23" t="str">
        <f>IF(COUNTIFS($U$4:$U921,Presupuestos[[#This Row],[ID DOCUMENTO]])&gt;=1,IF(B921=Presupuestos[[#This Row],[ID]],"OK","DOC. DUPLICADO"),"OK")</f>
        <v>OK</v>
      </c>
    </row>
    <row r="923" spans="2:71" ht="24" x14ac:dyDescent="0.25">
      <c r="B923" s="34">
        <f>IF(Presupuestos[[#This Row],[ID DOCUMENTO]]=U922,B922,IF(B922="ID",1,B922+1))</f>
        <v>836</v>
      </c>
      <c r="C923" s="2">
        <v>45869</v>
      </c>
      <c r="D923" s="2">
        <v>45869</v>
      </c>
      <c r="E923" s="3" t="s">
        <v>1880</v>
      </c>
      <c r="F923" s="25" t="s">
        <v>54</v>
      </c>
      <c r="G923" s="25" t="s">
        <v>330</v>
      </c>
      <c r="H923" s="25" t="s">
        <v>412</v>
      </c>
      <c r="I923" s="36" t="str">
        <f>IFERROR(VLOOKUP(Presupuestos[[#This Row],[AREA]]&amp;Presupuestos[[#This Row],[CONCEPTO]]&amp;Presupuestos[[#This Row],[DESCRIPCION]],Tabla28[[Columna1]:[CÓDIGO NUEVO]],2,0),"")</f>
        <v>P0601013</v>
      </c>
      <c r="J923" s="3" t="s">
        <v>666</v>
      </c>
      <c r="K923" s="3" t="s">
        <v>666</v>
      </c>
      <c r="L923" s="3" t="s">
        <v>666</v>
      </c>
      <c r="M923" s="31" t="s">
        <v>1988</v>
      </c>
      <c r="N923" s="3"/>
      <c r="O923" s="3" t="s">
        <v>315</v>
      </c>
      <c r="P923" s="3" t="s">
        <v>114</v>
      </c>
      <c r="Q923" s="3" t="str">
        <f>IFERROR(VLOOKUP(Presupuestos[[#This Row],[CLASIFICACIÓN (N)]],Tabla17[],2,0),"")</f>
        <v>Costos de ventas</v>
      </c>
      <c r="R923" s="3" t="str">
        <f>IFERROR(VLOOKUP(Presupuestos[[#This Row],[CLASIFICACIÓN (N)]],Tabla17[],3,0),"")</f>
        <v>Operativo</v>
      </c>
      <c r="S923" s="3" t="s">
        <v>41</v>
      </c>
      <c r="T923" s="3" t="str">
        <f>IFERROR(VLOOKUP(Presupuestos[[#This Row],[ALMACEN]],Tabla5[],2,0),"")</f>
        <v>Lima</v>
      </c>
      <c r="U923" s="19" t="str">
        <f>IFERROR(VLOOKUP(Presupuestos[[#This Row],[TIPO DE DOCUMENTO]],Tipo_Documento[],2,0)&amp;Presupuestos[[#This Row],[SERIE]]&amp;Presupuestos[[#This Row],[NUMERO]]&amp;Presupuestos[[#This Row],[RUC]],"")</f>
        <v>PLRPLR071671334789</v>
      </c>
      <c r="V923" s="3" t="s">
        <v>258</v>
      </c>
      <c r="W923" s="7">
        <v>45869</v>
      </c>
      <c r="X923" s="7">
        <v>45869</v>
      </c>
      <c r="Y923" s="3" t="s">
        <v>1917</v>
      </c>
      <c r="Z923" s="3">
        <v>16</v>
      </c>
      <c r="AA923" s="3">
        <f>IFERROR(VLOOKUP(Presupuestos[[#This Row],[RAZON SOCIAL]],CHOOSE({1,2},Clientes_Proveedores[Razon Social],Clientes_Proveedores[Ruc / Dni]),2,0),"-")</f>
        <v>71334789</v>
      </c>
      <c r="AB923" s="31" t="s">
        <v>1984</v>
      </c>
      <c r="AC923" s="3" t="s">
        <v>670</v>
      </c>
      <c r="AD923" s="5"/>
      <c r="AE923" s="6">
        <v>107</v>
      </c>
      <c r="AF923" s="6">
        <f>Presupuestos[[#This Row],[BASE]]*Presupuestos[[#This Row],[% IGV]]</f>
        <v>0</v>
      </c>
      <c r="AG923" s="22">
        <f>ROUND(SUM(Presupuestos[[#This Row],[BASE]:[IGV]]),2)</f>
        <v>107</v>
      </c>
      <c r="AH923" s="9" t="str">
        <f>IF(Presupuestos[[#This Row],[MONEDA]]="USD",VLOOKUP(Presupuestos[[#This Row],[FECHA DE EMISION]],Tipo_Cambio[],3,0),"")</f>
        <v/>
      </c>
      <c r="AI923" s="22">
        <f>IFERROR(ROUND(IF(Presupuestos[[#This Row],[MONEDA]]="PEN",Presupuestos[[#This Row],[TOTAL]],Presupuestos[[#This Row],[TOTAL]]*Presupuestos[[#This Row],[TIPO DE CAMBIO]]),2),"")</f>
        <v>107</v>
      </c>
      <c r="AJ923" s="5"/>
      <c r="AK923" s="33" t="s">
        <v>671</v>
      </c>
      <c r="AL923" s="5" t="s">
        <v>680</v>
      </c>
      <c r="AM923" s="23" t="s">
        <v>671</v>
      </c>
      <c r="AN923" s="23" t="s">
        <v>671</v>
      </c>
      <c r="AO923" s="7">
        <f>IFERROR(VLOOKUP("1-"&amp;Presupuestos[[#This Row],[ID DOCUMENTO]],BD_Pagos[],7,0),"")</f>
        <v>45869</v>
      </c>
      <c r="AP923" s="16" t="str">
        <f>IFERROR(VLOOKUP("1-"&amp;Presupuestos[[#This Row],[ID DOCUMENTO]],BD_Pagos[],8,0),"")</f>
        <v>B-BCP - Soles</v>
      </c>
      <c r="AQ923" s="17">
        <f>IFERROR(VLOOKUP("1-"&amp;Presupuestos[[#This Row],[ID DOCUMENTO]],BD_Pagos[],9,0),"")</f>
        <v>7197909</v>
      </c>
      <c r="AR923" s="54"/>
      <c r="AS923" s="7">
        <f>IFERROR(VLOOKUP("2-"&amp;Presupuestos[[#This Row],[ID DOCUMENTO]],BD_Pagos[],7,0),"")</f>
        <v>0</v>
      </c>
      <c r="AT923" s="16" t="str">
        <f>IFERROR(VLOOKUP("2-"&amp;Presupuestos[[#This Row],[ID DOCUMENTO]],BD_Pagos[],8,0),"")</f>
        <v/>
      </c>
      <c r="AU923" s="17">
        <f>IFERROR(VLOOKUP("2-"&amp;Presupuestos[[#This Row],[ID DOCUMENTO]],BD_Pagos[],9,0),"")</f>
        <v>0</v>
      </c>
      <c r="AV923" s="20">
        <f>IF(IFERROR(VLOOKUP("2-"&amp;Presupuestos[[#This Row],[ID DOCUMENTO]],BD_Pagos[],10,0),0)&gt;Presupuestos[[#This Row],[TOTAL SOLES]],Presupuestos[[#This Row],[TOTAL SOLES]],IFERROR(VLOOKUP("2-"&amp;Presupuestos[[#This Row],[ID DOCUMENTO]],BD_Pagos[],10,0),0))</f>
        <v>0</v>
      </c>
      <c r="AW923" s="7"/>
      <c r="AX923" s="16"/>
      <c r="AY923" s="17"/>
      <c r="AZ923" s="20"/>
      <c r="BA923" s="7"/>
      <c r="BB923" s="16"/>
      <c r="BC923" s="17"/>
      <c r="BD923" s="20"/>
      <c r="BE923" s="7">
        <f>IFERROR(VLOOKUP("5-"&amp;Presupuestos[[#This Row],[ID DOCUMENTO]],BD_Pagos[],7,0),"")</f>
        <v>45869</v>
      </c>
      <c r="BF923" s="17" t="str">
        <f>IFERROR(VLOOKUP("5-"&amp;Presupuestos[[#This Row],[ID DOCUMENTO]],BD_Pagos[],9,0),"")</f>
        <v>Redondeo</v>
      </c>
      <c r="BG923" s="20">
        <f>IF(IFERROR(VLOOKUP("5-"&amp;Presupuestos[[#This Row],[ID DOCUMENTO]],BD_Pagos[],10,0),0)&gt;Presupuestos[[#This Row],[TOTAL SOLES]],Presupuestos[[#This Row],[TOTAL SOLES]],IFERROR(VLOOKUP("5-"&amp;Presupuestos[[#This Row],[ID DOCUMENTO]],BD_Pagos[],10,0),0))</f>
        <v>0.01</v>
      </c>
      <c r="BH923" s="7">
        <f>IFERROR(VLOOKUP("1-Detraccion"&amp;Presupuestos[[#This Row],[ID DOCUMENTO]],BD_Pagos[],2,0),"")</f>
        <v>0</v>
      </c>
      <c r="BI923" s="3" t="str">
        <f>IFERROR(VLOOKUP("1-Detraccion"&amp;Presupuestos[[#This Row],[ID DOCUMENTO]],BD_Pagos[],3,0),"")</f>
        <v/>
      </c>
      <c r="BJ923" s="3">
        <f>IFERROR(VLOOKUP("1-Detraccion"&amp;Presupuestos[[#This Row],[ID DOCUMENTO]],BD_Pagos[],4,0),"")</f>
        <v>0</v>
      </c>
      <c r="BK923" s="6">
        <f>IF(IFERROR(VLOOKUP("1-Detraccion"&amp;Presupuestos[[#This Row],[ID DOCUMENTO]],BD_Pagos[],5,0),0)&gt;Presupuestos[[#This Row],[TOTAL SOLES]],Presupuestos[[#This Row],[TOTAL SOLES]],IFERROR(VLOOKUP("1-Detraccion"&amp;Presupuestos[[#This Row],[ID DOCUMENTO]],BD_Pagos[],5,0),0))</f>
        <v>0</v>
      </c>
      <c r="BL923" s="6">
        <f>IF(IFERROR(VLOOKUP("1-Detraccion"&amp;Presupuestos[[#This Row],[ID DOCUMENTO]],BD_Pagos[],6,0),0)&gt;Presupuestos[[#This Row],[TOTAL SOLES]],Presupuestos[[#This Row],[TOTAL SOLES]],IFERROR(VLOOKUP("1-Detraccion"&amp;Presupuestos[[#This Row],[ID DOCUMENTO]],BD_Pagos[],6,0),0))</f>
        <v>0</v>
      </c>
      <c r="BM923" s="37"/>
      <c r="BN923" s="3"/>
      <c r="BO923" s="3"/>
      <c r="BP923" s="6"/>
      <c r="BQ92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106.99</v>
      </c>
      <c r="BR923" s="23" t="str">
        <f>IF(Presupuestos[[#This Row],[SALDO ME-MN]]&gt;0,"PENDIENTE","CANCELADO")</f>
        <v>PENDIENTE</v>
      </c>
      <c r="BS923" s="23" t="str">
        <f>IF(COUNTIFS($U$4:$U922,Presupuestos[[#This Row],[ID DOCUMENTO]])&gt;=1,IF(B922=Presupuestos[[#This Row],[ID]],"OK","DOC. DUPLICADO"),"OK")</f>
        <v>OK</v>
      </c>
    </row>
    <row r="924" spans="2:71" ht="24" x14ac:dyDescent="0.25">
      <c r="B924" s="34">
        <f>IF(Presupuestos[[#This Row],[ID DOCUMENTO]]=U923,B923,IF(B923="ID",1,B923+1))</f>
        <v>837</v>
      </c>
      <c r="C924" s="2">
        <v>45869</v>
      </c>
      <c r="D924" s="2">
        <v>45869</v>
      </c>
      <c r="E924" s="3" t="s">
        <v>1880</v>
      </c>
      <c r="F924" s="25" t="s">
        <v>54</v>
      </c>
      <c r="G924" s="25" t="s">
        <v>330</v>
      </c>
      <c r="H924" s="25" t="s">
        <v>383</v>
      </c>
      <c r="I924" s="36" t="str">
        <f>IFERROR(VLOOKUP(Presupuestos[[#This Row],[AREA]]&amp;Presupuestos[[#This Row],[CONCEPTO]]&amp;Presupuestos[[#This Row],[DESCRIPCION]],Tabla28[[Columna1]:[CÓDIGO NUEVO]],2,0),"")</f>
        <v>P0601001</v>
      </c>
      <c r="J924" s="3" t="s">
        <v>666</v>
      </c>
      <c r="K924" s="3" t="s">
        <v>666</v>
      </c>
      <c r="L924" s="3" t="s">
        <v>666</v>
      </c>
      <c r="M924" s="31" t="s">
        <v>1989</v>
      </c>
      <c r="N924" s="3"/>
      <c r="O924" s="3" t="s">
        <v>315</v>
      </c>
      <c r="P924" s="3" t="s">
        <v>114</v>
      </c>
      <c r="Q924" s="3" t="str">
        <f>IFERROR(VLOOKUP(Presupuestos[[#This Row],[CLASIFICACIÓN (N)]],Tabla17[],2,0),"")</f>
        <v>Costos de ventas</v>
      </c>
      <c r="R924" s="3" t="str">
        <f>IFERROR(VLOOKUP(Presupuestos[[#This Row],[CLASIFICACIÓN (N)]],Tabla17[],3,0),"")</f>
        <v>Operativo</v>
      </c>
      <c r="S924" s="3" t="s">
        <v>16</v>
      </c>
      <c r="T924" s="3" t="str">
        <f>IFERROR(VLOOKUP(Presupuestos[[#This Row],[ALMACEN]],Tabla5[],2,0),"")</f>
        <v>Arequipa</v>
      </c>
      <c r="U924" s="19" t="str">
        <f>IFERROR(VLOOKUP(Presupuestos[[#This Row],[TIPO DE DOCUMENTO]],Tipo_Documento[],2,0)&amp;Presupuestos[[#This Row],[SERIE]]&amp;Presupuestos[[#This Row],[NUMERO]]&amp;Presupuestos[[#This Row],[RUC]],"")</f>
        <v>PLRPLR071770517150</v>
      </c>
      <c r="V924" s="3" t="s">
        <v>258</v>
      </c>
      <c r="W924" s="7">
        <v>45869</v>
      </c>
      <c r="X924" s="7">
        <v>45869</v>
      </c>
      <c r="Y924" s="3" t="s">
        <v>1917</v>
      </c>
      <c r="Z924" s="3">
        <v>17</v>
      </c>
      <c r="AA924" s="3">
        <f>IFERROR(VLOOKUP(Presupuestos[[#This Row],[RAZON SOCIAL]],CHOOSE({1,2},Clientes_Proveedores[Razon Social],Clientes_Proveedores[Ruc / Dni]),2,0),"-")</f>
        <v>70517150</v>
      </c>
      <c r="AB924" s="31" t="s">
        <v>706</v>
      </c>
      <c r="AC924" s="3" t="s">
        <v>670</v>
      </c>
      <c r="AD924" s="5"/>
      <c r="AE924" s="6">
        <v>1249.68</v>
      </c>
      <c r="AF924" s="6">
        <f>Presupuestos[[#This Row],[BASE]]*Presupuestos[[#This Row],[% IGV]]</f>
        <v>0</v>
      </c>
      <c r="AG924" s="22">
        <f>ROUND(SUM(Presupuestos[[#This Row],[BASE]:[IGV]]),2)</f>
        <v>1249.68</v>
      </c>
      <c r="AH924" s="9" t="str">
        <f>IF(Presupuestos[[#This Row],[MONEDA]]="USD",VLOOKUP(Presupuestos[[#This Row],[FECHA DE EMISION]],Tipo_Cambio[],3,0),"")</f>
        <v/>
      </c>
      <c r="AI924" s="22">
        <f>IFERROR(ROUND(IF(Presupuestos[[#This Row],[MONEDA]]="PEN",Presupuestos[[#This Row],[TOTAL]],Presupuestos[[#This Row],[TOTAL]]*Presupuestos[[#This Row],[TIPO DE CAMBIO]]),2),"")</f>
        <v>1249.68</v>
      </c>
      <c r="AJ924" s="5"/>
      <c r="AK924" s="33" t="s">
        <v>671</v>
      </c>
      <c r="AL924" s="5" t="s">
        <v>680</v>
      </c>
      <c r="AM924" s="23" t="s">
        <v>671</v>
      </c>
      <c r="AN924" s="23" t="s">
        <v>671</v>
      </c>
      <c r="AO924" s="7">
        <f>IFERROR(VLOOKUP("1-"&amp;Presupuestos[[#This Row],[ID DOCUMENTO]],BD_Pagos[],7,0),"")</f>
        <v>45869</v>
      </c>
      <c r="AP924" s="16" t="str">
        <f>IFERROR(VLOOKUP("1-"&amp;Presupuestos[[#This Row],[ID DOCUMENTO]],BD_Pagos[],8,0),"")</f>
        <v>B-BCP - Soles</v>
      </c>
      <c r="AQ924" s="17">
        <f>IFERROR(VLOOKUP("1-"&amp;Presupuestos[[#This Row],[ID DOCUMENTO]],BD_Pagos[],9,0),"")</f>
        <v>7197909</v>
      </c>
      <c r="AR924" s="54"/>
      <c r="AS924" s="7">
        <f>IFERROR(VLOOKUP("2-"&amp;Presupuestos[[#This Row],[ID DOCUMENTO]],BD_Pagos[],7,0),"")</f>
        <v>0</v>
      </c>
      <c r="AT924" s="16" t="str">
        <f>IFERROR(VLOOKUP("2-"&amp;Presupuestos[[#This Row],[ID DOCUMENTO]],BD_Pagos[],8,0),"")</f>
        <v/>
      </c>
      <c r="AU924" s="17">
        <f>IFERROR(VLOOKUP("2-"&amp;Presupuestos[[#This Row],[ID DOCUMENTO]],BD_Pagos[],9,0),"")</f>
        <v>0</v>
      </c>
      <c r="AV924" s="20">
        <f>IF(IFERROR(VLOOKUP("2-"&amp;Presupuestos[[#This Row],[ID DOCUMENTO]],BD_Pagos[],10,0),0)&gt;Presupuestos[[#This Row],[TOTAL SOLES]],Presupuestos[[#This Row],[TOTAL SOLES]],IFERROR(VLOOKUP("2-"&amp;Presupuestos[[#This Row],[ID DOCUMENTO]],BD_Pagos[],10,0),0))</f>
        <v>0</v>
      </c>
      <c r="AW924" s="7"/>
      <c r="AX924" s="16"/>
      <c r="AY924" s="17"/>
      <c r="AZ924" s="20"/>
      <c r="BA924" s="7"/>
      <c r="BB924" s="16"/>
      <c r="BC924" s="17"/>
      <c r="BD924" s="20"/>
      <c r="BE924" s="7">
        <f>IFERROR(VLOOKUP("5-"&amp;Presupuestos[[#This Row],[ID DOCUMENTO]],BD_Pagos[],7,0),"")</f>
        <v>0</v>
      </c>
      <c r="BF924" s="17">
        <f>IFERROR(VLOOKUP("5-"&amp;Presupuestos[[#This Row],[ID DOCUMENTO]],BD_Pagos[],9,0),"")</f>
        <v>0</v>
      </c>
      <c r="BG924" s="20">
        <f>IF(IFERROR(VLOOKUP("5-"&amp;Presupuestos[[#This Row],[ID DOCUMENTO]],BD_Pagos[],10,0),0)&gt;Presupuestos[[#This Row],[TOTAL SOLES]],Presupuestos[[#This Row],[TOTAL SOLES]],IFERROR(VLOOKUP("5-"&amp;Presupuestos[[#This Row],[ID DOCUMENTO]],BD_Pagos[],10,0),0))</f>
        <v>0</v>
      </c>
      <c r="BH924" s="7">
        <f>IFERROR(VLOOKUP("1-Detraccion"&amp;Presupuestos[[#This Row],[ID DOCUMENTO]],BD_Pagos[],2,0),"")</f>
        <v>0</v>
      </c>
      <c r="BI924" s="3" t="str">
        <f>IFERROR(VLOOKUP("1-Detraccion"&amp;Presupuestos[[#This Row],[ID DOCUMENTO]],BD_Pagos[],3,0),"")</f>
        <v/>
      </c>
      <c r="BJ924" s="3">
        <f>IFERROR(VLOOKUP("1-Detraccion"&amp;Presupuestos[[#This Row],[ID DOCUMENTO]],BD_Pagos[],4,0),"")</f>
        <v>0</v>
      </c>
      <c r="BK924" s="6">
        <f>IF(IFERROR(VLOOKUP("1-Detraccion"&amp;Presupuestos[[#This Row],[ID DOCUMENTO]],BD_Pagos[],5,0),0)&gt;Presupuestos[[#This Row],[TOTAL SOLES]],Presupuestos[[#This Row],[TOTAL SOLES]],IFERROR(VLOOKUP("1-Detraccion"&amp;Presupuestos[[#This Row],[ID DOCUMENTO]],BD_Pagos[],5,0),0))</f>
        <v>0</v>
      </c>
      <c r="BL924" s="6">
        <f>IF(IFERROR(VLOOKUP("1-Detraccion"&amp;Presupuestos[[#This Row],[ID DOCUMENTO]],BD_Pagos[],6,0),0)&gt;Presupuestos[[#This Row],[TOTAL SOLES]],Presupuestos[[#This Row],[TOTAL SOLES]],IFERROR(VLOOKUP("1-Detraccion"&amp;Presupuestos[[#This Row],[ID DOCUMENTO]],BD_Pagos[],6,0),0))</f>
        <v>0</v>
      </c>
      <c r="BM924" s="37"/>
      <c r="BN924" s="3"/>
      <c r="BO924" s="3"/>
      <c r="BP924" s="6"/>
      <c r="BQ92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1249.68</v>
      </c>
      <c r="BR924" s="23" t="str">
        <f>IF(Presupuestos[[#This Row],[SALDO ME-MN]]&gt;0,"PENDIENTE","CANCELADO")</f>
        <v>PENDIENTE</v>
      </c>
      <c r="BS924" s="23" t="str">
        <f>IF(COUNTIFS($U$4:$U923,Presupuestos[[#This Row],[ID DOCUMENTO]])&gt;=1,IF(B923=Presupuestos[[#This Row],[ID]],"OK","DOC. DUPLICADO"),"OK")</f>
        <v>OK</v>
      </c>
    </row>
    <row r="925" spans="2:71" ht="24" x14ac:dyDescent="0.25">
      <c r="B925" s="34">
        <f>IF(Presupuestos[[#This Row],[ID DOCUMENTO]]=U924,B924,IF(B924="ID",1,B924+1))</f>
        <v>838</v>
      </c>
      <c r="C925" s="2">
        <v>45869</v>
      </c>
      <c r="D925" s="2">
        <v>45869</v>
      </c>
      <c r="E925" s="3" t="s">
        <v>1880</v>
      </c>
      <c r="F925" s="25" t="s">
        <v>54</v>
      </c>
      <c r="G925" s="25" t="s">
        <v>330</v>
      </c>
      <c r="H925" s="25" t="s">
        <v>383</v>
      </c>
      <c r="I925" s="36" t="str">
        <f>IFERROR(VLOOKUP(Presupuestos[[#This Row],[AREA]]&amp;Presupuestos[[#This Row],[CONCEPTO]]&amp;Presupuestos[[#This Row],[DESCRIPCION]],Tabla28[[Columna1]:[CÓDIGO NUEVO]],2,0),"")</f>
        <v>P0601001</v>
      </c>
      <c r="J925" s="3" t="s">
        <v>666</v>
      </c>
      <c r="K925" s="3" t="s">
        <v>666</v>
      </c>
      <c r="L925" s="3" t="s">
        <v>666</v>
      </c>
      <c r="M925" s="31" t="s">
        <v>1990</v>
      </c>
      <c r="N925" s="3"/>
      <c r="O925" s="3" t="s">
        <v>315</v>
      </c>
      <c r="P925" s="3" t="s">
        <v>86</v>
      </c>
      <c r="Q925" s="3" t="str">
        <f>IFERROR(VLOOKUP(Presupuestos[[#This Row],[CLASIFICACIÓN (N)]],Tabla17[],2,0),"")</f>
        <v>Costos de ventas</v>
      </c>
      <c r="R925" s="3" t="str">
        <f>IFERROR(VLOOKUP(Presupuestos[[#This Row],[CLASIFICACIÓN (N)]],Tabla17[],3,0),"")</f>
        <v>Operativo</v>
      </c>
      <c r="S925" s="3" t="s">
        <v>41</v>
      </c>
      <c r="T925" s="3" t="str">
        <f>IFERROR(VLOOKUP(Presupuestos[[#This Row],[ALMACEN]],Tabla5[],2,0),"")</f>
        <v>Lima</v>
      </c>
      <c r="U925" s="19" t="str">
        <f>IFERROR(VLOOKUP(Presupuestos[[#This Row],[TIPO DE DOCUMENTO]],Tipo_Documento[],2,0)&amp;Presupuestos[[#This Row],[SERIE]]&amp;Presupuestos[[#This Row],[NUMERO]]&amp;Presupuestos[[#This Row],[RUC]],"")</f>
        <v>PLRPLR071870666331</v>
      </c>
      <c r="V925" s="3" t="s">
        <v>258</v>
      </c>
      <c r="W925" s="7">
        <v>45869</v>
      </c>
      <c r="X925" s="7">
        <v>45869</v>
      </c>
      <c r="Y925" s="3" t="s">
        <v>1917</v>
      </c>
      <c r="Z925" s="3">
        <v>18</v>
      </c>
      <c r="AA925" s="3">
        <f>IFERROR(VLOOKUP(Presupuestos[[#This Row],[RAZON SOCIAL]],CHOOSE({1,2},Clientes_Proveedores[Razon Social],Clientes_Proveedores[Ruc / Dni]),2,0),"-")</f>
        <v>70666331</v>
      </c>
      <c r="AB925" s="31" t="s">
        <v>1991</v>
      </c>
      <c r="AC925" s="3" t="s">
        <v>670</v>
      </c>
      <c r="AD925" s="5"/>
      <c r="AE925" s="6">
        <v>1539</v>
      </c>
      <c r="AF925" s="6">
        <f>Presupuestos[[#This Row],[BASE]]*Presupuestos[[#This Row],[% IGV]]</f>
        <v>0</v>
      </c>
      <c r="AG925" s="22">
        <f>ROUND(SUM(Presupuestos[[#This Row],[BASE]:[IGV]]),2)</f>
        <v>1539</v>
      </c>
      <c r="AH925" s="9" t="str">
        <f>IF(Presupuestos[[#This Row],[MONEDA]]="USD",VLOOKUP(Presupuestos[[#This Row],[FECHA DE EMISION]],Tipo_Cambio[],3,0),"")</f>
        <v/>
      </c>
      <c r="AI925" s="22">
        <f>IFERROR(ROUND(IF(Presupuestos[[#This Row],[MONEDA]]="PEN",Presupuestos[[#This Row],[TOTAL]],Presupuestos[[#This Row],[TOTAL]]*Presupuestos[[#This Row],[TIPO DE CAMBIO]]),2),"")</f>
        <v>1539</v>
      </c>
      <c r="AJ925" s="5"/>
      <c r="AK925" s="33" t="s">
        <v>671</v>
      </c>
      <c r="AL925" s="5" t="s">
        <v>680</v>
      </c>
      <c r="AM925" s="23" t="s">
        <v>671</v>
      </c>
      <c r="AN925" s="23" t="s">
        <v>671</v>
      </c>
      <c r="AO925" s="7">
        <f>IFERROR(VLOOKUP("1-"&amp;Presupuestos[[#This Row],[ID DOCUMENTO]],BD_Pagos[],7,0),"")</f>
        <v>45869</v>
      </c>
      <c r="AP925" s="16" t="str">
        <f>IFERROR(VLOOKUP("1-"&amp;Presupuestos[[#This Row],[ID DOCUMENTO]],BD_Pagos[],8,0),"")</f>
        <v>B-BCP - Soles</v>
      </c>
      <c r="AQ925" s="17">
        <f>IFERROR(VLOOKUP("1-"&amp;Presupuestos[[#This Row],[ID DOCUMENTO]],BD_Pagos[],9,0),"")</f>
        <v>7197909</v>
      </c>
      <c r="AR925" s="54"/>
      <c r="AS925" s="7">
        <f>IFERROR(VLOOKUP("2-"&amp;Presupuestos[[#This Row],[ID DOCUMENTO]],BD_Pagos[],7,0),"")</f>
        <v>0</v>
      </c>
      <c r="AT925" s="16" t="str">
        <f>IFERROR(VLOOKUP("2-"&amp;Presupuestos[[#This Row],[ID DOCUMENTO]],BD_Pagos[],8,0),"")</f>
        <v/>
      </c>
      <c r="AU925" s="17">
        <f>IFERROR(VLOOKUP("2-"&amp;Presupuestos[[#This Row],[ID DOCUMENTO]],BD_Pagos[],9,0),"")</f>
        <v>0</v>
      </c>
      <c r="AV925" s="20">
        <f>IF(IFERROR(VLOOKUP("2-"&amp;Presupuestos[[#This Row],[ID DOCUMENTO]],BD_Pagos[],10,0),0)&gt;Presupuestos[[#This Row],[TOTAL SOLES]],Presupuestos[[#This Row],[TOTAL SOLES]],IFERROR(VLOOKUP("2-"&amp;Presupuestos[[#This Row],[ID DOCUMENTO]],BD_Pagos[],10,0),0))</f>
        <v>0</v>
      </c>
      <c r="AW925" s="7"/>
      <c r="AX925" s="16"/>
      <c r="AY925" s="17"/>
      <c r="AZ925" s="20"/>
      <c r="BA925" s="7"/>
      <c r="BB925" s="16"/>
      <c r="BC925" s="17"/>
      <c r="BD925" s="20"/>
      <c r="BE925" s="7">
        <f>IFERROR(VLOOKUP("5-"&amp;Presupuestos[[#This Row],[ID DOCUMENTO]],BD_Pagos[],7,0),"")</f>
        <v>0</v>
      </c>
      <c r="BF925" s="17">
        <f>IFERROR(VLOOKUP("5-"&amp;Presupuestos[[#This Row],[ID DOCUMENTO]],BD_Pagos[],9,0),"")</f>
        <v>0</v>
      </c>
      <c r="BG925" s="20">
        <f>IF(IFERROR(VLOOKUP("5-"&amp;Presupuestos[[#This Row],[ID DOCUMENTO]],BD_Pagos[],10,0),0)&gt;Presupuestos[[#This Row],[TOTAL SOLES]],Presupuestos[[#This Row],[TOTAL SOLES]],IFERROR(VLOOKUP("5-"&amp;Presupuestos[[#This Row],[ID DOCUMENTO]],BD_Pagos[],10,0),0))</f>
        <v>0</v>
      </c>
      <c r="BH925" s="7">
        <f>IFERROR(VLOOKUP("1-Detraccion"&amp;Presupuestos[[#This Row],[ID DOCUMENTO]],BD_Pagos[],2,0),"")</f>
        <v>0</v>
      </c>
      <c r="BI925" s="3" t="str">
        <f>IFERROR(VLOOKUP("1-Detraccion"&amp;Presupuestos[[#This Row],[ID DOCUMENTO]],BD_Pagos[],3,0),"")</f>
        <v/>
      </c>
      <c r="BJ925" s="3">
        <f>IFERROR(VLOOKUP("1-Detraccion"&amp;Presupuestos[[#This Row],[ID DOCUMENTO]],BD_Pagos[],4,0),"")</f>
        <v>0</v>
      </c>
      <c r="BK925" s="6">
        <f>IF(IFERROR(VLOOKUP("1-Detraccion"&amp;Presupuestos[[#This Row],[ID DOCUMENTO]],BD_Pagos[],5,0),0)&gt;Presupuestos[[#This Row],[TOTAL SOLES]],Presupuestos[[#This Row],[TOTAL SOLES]],IFERROR(VLOOKUP("1-Detraccion"&amp;Presupuestos[[#This Row],[ID DOCUMENTO]],BD_Pagos[],5,0),0))</f>
        <v>0</v>
      </c>
      <c r="BL925" s="6">
        <f>IF(IFERROR(VLOOKUP("1-Detraccion"&amp;Presupuestos[[#This Row],[ID DOCUMENTO]],BD_Pagos[],6,0),0)&gt;Presupuestos[[#This Row],[TOTAL SOLES]],Presupuestos[[#This Row],[TOTAL SOLES]],IFERROR(VLOOKUP("1-Detraccion"&amp;Presupuestos[[#This Row],[ID DOCUMENTO]],BD_Pagos[],6,0),0))</f>
        <v>0</v>
      </c>
      <c r="BM925" s="37"/>
      <c r="BN925" s="3"/>
      <c r="BO925" s="3"/>
      <c r="BP925" s="6"/>
      <c r="BQ92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1539</v>
      </c>
      <c r="BR925" s="23" t="str">
        <f>IF(Presupuestos[[#This Row],[SALDO ME-MN]]&gt;0,"PENDIENTE","CANCELADO")</f>
        <v>PENDIENTE</v>
      </c>
      <c r="BS925" s="23" t="str">
        <f>IF(COUNTIFS($U$4:$U924,Presupuestos[[#This Row],[ID DOCUMENTO]])&gt;=1,IF(B924=Presupuestos[[#This Row],[ID]],"OK","DOC. DUPLICADO"),"OK")</f>
        <v>OK</v>
      </c>
    </row>
    <row r="926" spans="2:71" ht="24" x14ac:dyDescent="0.25">
      <c r="B926" s="34">
        <f>IF(Presupuestos[[#This Row],[ID DOCUMENTO]]=U925,B925,IF(B925="ID",1,B925+1))</f>
        <v>838</v>
      </c>
      <c r="C926" s="2">
        <v>45869</v>
      </c>
      <c r="D926" s="2">
        <v>45869</v>
      </c>
      <c r="E926" s="3" t="s">
        <v>1880</v>
      </c>
      <c r="F926" s="25" t="s">
        <v>54</v>
      </c>
      <c r="G926" s="25" t="s">
        <v>330</v>
      </c>
      <c r="H926" s="25" t="s">
        <v>397</v>
      </c>
      <c r="I926" s="36" t="str">
        <f>IFERROR(VLOOKUP(Presupuestos[[#This Row],[AREA]]&amp;Presupuestos[[#This Row],[CONCEPTO]]&amp;Presupuestos[[#This Row],[DESCRIPCION]],Tabla28[[Columna1]:[CÓDIGO NUEVO]],2,0),"")</f>
        <v>P0601005</v>
      </c>
      <c r="J926" s="3" t="s">
        <v>666</v>
      </c>
      <c r="K926" s="3" t="s">
        <v>666</v>
      </c>
      <c r="L926" s="3" t="s">
        <v>666</v>
      </c>
      <c r="M926" s="31" t="s">
        <v>1992</v>
      </c>
      <c r="N926" s="3"/>
      <c r="O926" s="3" t="s">
        <v>315</v>
      </c>
      <c r="P926" s="3" t="s">
        <v>86</v>
      </c>
      <c r="Q926" s="3" t="str">
        <f>IFERROR(VLOOKUP(Presupuestos[[#This Row],[CLASIFICACIÓN (N)]],Tabla17[],2,0),"")</f>
        <v>Costos de ventas</v>
      </c>
      <c r="R926" s="3" t="str">
        <f>IFERROR(VLOOKUP(Presupuestos[[#This Row],[CLASIFICACIÓN (N)]],Tabla17[],3,0),"")</f>
        <v>Operativo</v>
      </c>
      <c r="S926" s="3" t="s">
        <v>41</v>
      </c>
      <c r="T926" s="3" t="str">
        <f>IFERROR(VLOOKUP(Presupuestos[[#This Row],[ALMACEN]],Tabla5[],2,0),"")</f>
        <v>Lima</v>
      </c>
      <c r="U926" s="19" t="str">
        <f>IFERROR(VLOOKUP(Presupuestos[[#This Row],[TIPO DE DOCUMENTO]],Tipo_Documento[],2,0)&amp;Presupuestos[[#This Row],[SERIE]]&amp;Presupuestos[[#This Row],[NUMERO]]&amp;Presupuestos[[#This Row],[RUC]],"")</f>
        <v>PLRPLR071870666331</v>
      </c>
      <c r="V926" s="3" t="s">
        <v>258</v>
      </c>
      <c r="W926" s="7">
        <v>45869</v>
      </c>
      <c r="X926" s="7">
        <v>45869</v>
      </c>
      <c r="Y926" s="3" t="s">
        <v>1917</v>
      </c>
      <c r="Z926" s="3">
        <v>18</v>
      </c>
      <c r="AA926" s="3">
        <f>IFERROR(VLOOKUP(Presupuestos[[#This Row],[RAZON SOCIAL]],CHOOSE({1,2},Clientes_Proveedores[Razon Social],Clientes_Proveedores[Ruc / Dni]),2,0),"-")</f>
        <v>70666331</v>
      </c>
      <c r="AB926" s="31" t="s">
        <v>1991</v>
      </c>
      <c r="AC926" s="3" t="s">
        <v>670</v>
      </c>
      <c r="AD926" s="5"/>
      <c r="AE926" s="6">
        <v>37.049999999999997</v>
      </c>
      <c r="AF926" s="6">
        <f>Presupuestos[[#This Row],[BASE]]*Presupuestos[[#This Row],[% IGV]]</f>
        <v>0</v>
      </c>
      <c r="AG926" s="22">
        <f>ROUND(SUM(Presupuestos[[#This Row],[BASE]:[IGV]]),2)</f>
        <v>37.049999999999997</v>
      </c>
      <c r="AH926" s="9" t="str">
        <f>IF(Presupuestos[[#This Row],[MONEDA]]="USD",VLOOKUP(Presupuestos[[#This Row],[FECHA DE EMISION]],Tipo_Cambio[],3,0),"")</f>
        <v/>
      </c>
      <c r="AI926" s="22">
        <f>IFERROR(ROUND(IF(Presupuestos[[#This Row],[MONEDA]]="PEN",Presupuestos[[#This Row],[TOTAL]],Presupuestos[[#This Row],[TOTAL]]*Presupuestos[[#This Row],[TIPO DE CAMBIO]]),2),"")</f>
        <v>37.049999999999997</v>
      </c>
      <c r="AJ926" s="5"/>
      <c r="AK926" s="33" t="s">
        <v>671</v>
      </c>
      <c r="AL926" s="5" t="s">
        <v>680</v>
      </c>
      <c r="AM926" s="23" t="s">
        <v>671</v>
      </c>
      <c r="AN926" s="23" t="s">
        <v>671</v>
      </c>
      <c r="AO926" s="7">
        <f>IFERROR(VLOOKUP("1-"&amp;Presupuestos[[#This Row],[ID DOCUMENTO]],BD_Pagos[],7,0),"")</f>
        <v>45869</v>
      </c>
      <c r="AP926" s="16" t="str">
        <f>IFERROR(VLOOKUP("1-"&amp;Presupuestos[[#This Row],[ID DOCUMENTO]],BD_Pagos[],8,0),"")</f>
        <v>B-BCP - Soles</v>
      </c>
      <c r="AQ926" s="17">
        <f>IFERROR(VLOOKUP("1-"&amp;Presupuestos[[#This Row],[ID DOCUMENTO]],BD_Pagos[],9,0),"")</f>
        <v>7197909</v>
      </c>
      <c r="AR926" s="54"/>
      <c r="AS926" s="7">
        <f>IFERROR(VLOOKUP("2-"&amp;Presupuestos[[#This Row],[ID DOCUMENTO]],BD_Pagos[],7,0),"")</f>
        <v>0</v>
      </c>
      <c r="AT926" s="16" t="str">
        <f>IFERROR(VLOOKUP("2-"&amp;Presupuestos[[#This Row],[ID DOCUMENTO]],BD_Pagos[],8,0),"")</f>
        <v/>
      </c>
      <c r="AU926" s="17">
        <f>IFERROR(VLOOKUP("2-"&amp;Presupuestos[[#This Row],[ID DOCUMENTO]],BD_Pagos[],9,0),"")</f>
        <v>0</v>
      </c>
      <c r="AV926" s="20">
        <f>IF(IFERROR(VLOOKUP("2-"&amp;Presupuestos[[#This Row],[ID DOCUMENTO]],BD_Pagos[],10,0),0)&gt;Presupuestos[[#This Row],[TOTAL SOLES]],Presupuestos[[#This Row],[TOTAL SOLES]],IFERROR(VLOOKUP("2-"&amp;Presupuestos[[#This Row],[ID DOCUMENTO]],BD_Pagos[],10,0),0))</f>
        <v>0</v>
      </c>
      <c r="AW926" s="7"/>
      <c r="AX926" s="16"/>
      <c r="AY926" s="17"/>
      <c r="AZ926" s="20"/>
      <c r="BA926" s="7"/>
      <c r="BB926" s="16"/>
      <c r="BC926" s="17"/>
      <c r="BD926" s="20"/>
      <c r="BE926" s="7">
        <f>IFERROR(VLOOKUP("5-"&amp;Presupuestos[[#This Row],[ID DOCUMENTO]],BD_Pagos[],7,0),"")</f>
        <v>0</v>
      </c>
      <c r="BF926" s="17">
        <f>IFERROR(VLOOKUP("5-"&amp;Presupuestos[[#This Row],[ID DOCUMENTO]],BD_Pagos[],9,0),"")</f>
        <v>0</v>
      </c>
      <c r="BG926" s="20">
        <f>IF(IFERROR(VLOOKUP("5-"&amp;Presupuestos[[#This Row],[ID DOCUMENTO]],BD_Pagos[],10,0),0)&gt;Presupuestos[[#This Row],[TOTAL SOLES]],Presupuestos[[#This Row],[TOTAL SOLES]],IFERROR(VLOOKUP("5-"&amp;Presupuestos[[#This Row],[ID DOCUMENTO]],BD_Pagos[],10,0),0))</f>
        <v>0</v>
      </c>
      <c r="BH926" s="7">
        <f>IFERROR(VLOOKUP("1-Detraccion"&amp;Presupuestos[[#This Row],[ID DOCUMENTO]],BD_Pagos[],2,0),"")</f>
        <v>0</v>
      </c>
      <c r="BI926" s="3" t="str">
        <f>IFERROR(VLOOKUP("1-Detraccion"&amp;Presupuestos[[#This Row],[ID DOCUMENTO]],BD_Pagos[],3,0),"")</f>
        <v/>
      </c>
      <c r="BJ926" s="3">
        <f>IFERROR(VLOOKUP("1-Detraccion"&amp;Presupuestos[[#This Row],[ID DOCUMENTO]],BD_Pagos[],4,0),"")</f>
        <v>0</v>
      </c>
      <c r="BK926" s="6">
        <f>IF(IFERROR(VLOOKUP("1-Detraccion"&amp;Presupuestos[[#This Row],[ID DOCUMENTO]],BD_Pagos[],5,0),0)&gt;Presupuestos[[#This Row],[TOTAL SOLES]],Presupuestos[[#This Row],[TOTAL SOLES]],IFERROR(VLOOKUP("1-Detraccion"&amp;Presupuestos[[#This Row],[ID DOCUMENTO]],BD_Pagos[],5,0),0))</f>
        <v>0</v>
      </c>
      <c r="BL926" s="6">
        <f>IF(IFERROR(VLOOKUP("1-Detraccion"&amp;Presupuestos[[#This Row],[ID DOCUMENTO]],BD_Pagos[],6,0),0)&gt;Presupuestos[[#This Row],[TOTAL SOLES]],Presupuestos[[#This Row],[TOTAL SOLES]],IFERROR(VLOOKUP("1-Detraccion"&amp;Presupuestos[[#This Row],[ID DOCUMENTO]],BD_Pagos[],6,0),0))</f>
        <v>0</v>
      </c>
      <c r="BM926" s="37"/>
      <c r="BN926" s="3"/>
      <c r="BO926" s="3"/>
      <c r="BP926" s="6"/>
      <c r="BQ92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37.049999999999997</v>
      </c>
      <c r="BR926" s="23" t="str">
        <f>IF(Presupuestos[[#This Row],[SALDO ME-MN]]&gt;0,"PENDIENTE","CANCELADO")</f>
        <v>PENDIENTE</v>
      </c>
      <c r="BS926" s="23" t="str">
        <f>IF(COUNTIFS($U$4:$U925,Presupuestos[[#This Row],[ID DOCUMENTO]])&gt;=1,IF(B925=Presupuestos[[#This Row],[ID]],"OK","DOC. DUPLICADO"),"OK")</f>
        <v>OK</v>
      </c>
    </row>
    <row r="927" spans="2:71" ht="24" x14ac:dyDescent="0.25">
      <c r="B927" s="34">
        <f>IF(Presupuestos[[#This Row],[ID DOCUMENTO]]=U926,B926,IF(B926="ID",1,B926+1))</f>
        <v>838</v>
      </c>
      <c r="C927" s="2">
        <v>45869</v>
      </c>
      <c r="D927" s="2">
        <v>45869</v>
      </c>
      <c r="E927" s="3" t="s">
        <v>1880</v>
      </c>
      <c r="F927" s="25" t="s">
        <v>54</v>
      </c>
      <c r="G927" s="25" t="s">
        <v>330</v>
      </c>
      <c r="H927" s="25" t="s">
        <v>397</v>
      </c>
      <c r="I927" s="36" t="str">
        <f>IFERROR(VLOOKUP(Presupuestos[[#This Row],[AREA]]&amp;Presupuestos[[#This Row],[CONCEPTO]]&amp;Presupuestos[[#This Row],[DESCRIPCION]],Tabla28[[Columna1]:[CÓDIGO NUEVO]],2,0),"")</f>
        <v>P0601005</v>
      </c>
      <c r="J927" s="3" t="s">
        <v>666</v>
      </c>
      <c r="K927" s="3" t="s">
        <v>666</v>
      </c>
      <c r="L927" s="3" t="s">
        <v>666</v>
      </c>
      <c r="M927" s="31" t="s">
        <v>1993</v>
      </c>
      <c r="N927" s="3"/>
      <c r="O927" s="3" t="s">
        <v>315</v>
      </c>
      <c r="P927" s="3" t="s">
        <v>86</v>
      </c>
      <c r="Q927" s="3" t="str">
        <f>IFERROR(VLOOKUP(Presupuestos[[#This Row],[CLASIFICACIÓN (N)]],Tabla17[],2,0),"")</f>
        <v>Costos de ventas</v>
      </c>
      <c r="R927" s="3" t="str">
        <f>IFERROR(VLOOKUP(Presupuestos[[#This Row],[CLASIFICACIÓN (N)]],Tabla17[],3,0),"")</f>
        <v>Operativo</v>
      </c>
      <c r="S927" s="3" t="s">
        <v>41</v>
      </c>
      <c r="T927" s="3" t="str">
        <f>IFERROR(VLOOKUP(Presupuestos[[#This Row],[ALMACEN]],Tabla5[],2,0),"")</f>
        <v>Lima</v>
      </c>
      <c r="U927" s="19" t="str">
        <f>IFERROR(VLOOKUP(Presupuestos[[#This Row],[TIPO DE DOCUMENTO]],Tipo_Documento[],2,0)&amp;Presupuestos[[#This Row],[SERIE]]&amp;Presupuestos[[#This Row],[NUMERO]]&amp;Presupuestos[[#This Row],[RUC]],"")</f>
        <v>PLRPLR071870666331</v>
      </c>
      <c r="V927" s="3" t="s">
        <v>258</v>
      </c>
      <c r="W927" s="7">
        <v>45869</v>
      </c>
      <c r="X927" s="7">
        <v>45869</v>
      </c>
      <c r="Y927" s="3" t="s">
        <v>1917</v>
      </c>
      <c r="Z927" s="3">
        <v>18</v>
      </c>
      <c r="AA927" s="3">
        <f>IFERROR(VLOOKUP(Presupuestos[[#This Row],[RAZON SOCIAL]],CHOOSE({1,2},Clientes_Proveedores[Razon Social],Clientes_Proveedores[Ruc / Dni]),2,0),"-")</f>
        <v>70666331</v>
      </c>
      <c r="AB927" s="31" t="s">
        <v>1991</v>
      </c>
      <c r="AC927" s="3" t="s">
        <v>670</v>
      </c>
      <c r="AD927" s="5"/>
      <c r="AE927" s="6">
        <v>0.71</v>
      </c>
      <c r="AF927" s="6">
        <f>Presupuestos[[#This Row],[BASE]]*Presupuestos[[#This Row],[% IGV]]</f>
        <v>0</v>
      </c>
      <c r="AG927" s="22">
        <f>ROUND(SUM(Presupuestos[[#This Row],[BASE]:[IGV]]),2)</f>
        <v>0.71</v>
      </c>
      <c r="AH927" s="9" t="str">
        <f>IF(Presupuestos[[#This Row],[MONEDA]]="USD",VLOOKUP(Presupuestos[[#This Row],[FECHA DE EMISION]],Tipo_Cambio[],3,0),"")</f>
        <v/>
      </c>
      <c r="AI927" s="22">
        <f>IFERROR(ROUND(IF(Presupuestos[[#This Row],[MONEDA]]="PEN",Presupuestos[[#This Row],[TOTAL]],Presupuestos[[#This Row],[TOTAL]]*Presupuestos[[#This Row],[TIPO DE CAMBIO]]),2),"")</f>
        <v>0.71</v>
      </c>
      <c r="AJ927" s="5"/>
      <c r="AK927" s="33" t="s">
        <v>671</v>
      </c>
      <c r="AL927" s="5" t="s">
        <v>680</v>
      </c>
      <c r="AM927" s="23" t="s">
        <v>671</v>
      </c>
      <c r="AN927" s="23" t="s">
        <v>671</v>
      </c>
      <c r="AO927" s="7">
        <f>IFERROR(VLOOKUP("1-"&amp;Presupuestos[[#This Row],[ID DOCUMENTO]],BD_Pagos[],7,0),"")</f>
        <v>45869</v>
      </c>
      <c r="AP927" s="16" t="str">
        <f>IFERROR(VLOOKUP("1-"&amp;Presupuestos[[#This Row],[ID DOCUMENTO]],BD_Pagos[],8,0),"")</f>
        <v>B-BCP - Soles</v>
      </c>
      <c r="AQ927" s="17">
        <f>IFERROR(VLOOKUP("1-"&amp;Presupuestos[[#This Row],[ID DOCUMENTO]],BD_Pagos[],9,0),"")</f>
        <v>7197909</v>
      </c>
      <c r="AR927" s="54"/>
      <c r="AS927" s="7">
        <f>IFERROR(VLOOKUP("2-"&amp;Presupuestos[[#This Row],[ID DOCUMENTO]],BD_Pagos[],7,0),"")</f>
        <v>0</v>
      </c>
      <c r="AT927" s="16" t="str">
        <f>IFERROR(VLOOKUP("2-"&amp;Presupuestos[[#This Row],[ID DOCUMENTO]],BD_Pagos[],8,0),"")</f>
        <v/>
      </c>
      <c r="AU927" s="17">
        <f>IFERROR(VLOOKUP("2-"&amp;Presupuestos[[#This Row],[ID DOCUMENTO]],BD_Pagos[],9,0),"")</f>
        <v>0</v>
      </c>
      <c r="AV927" s="20">
        <f>IF(IFERROR(VLOOKUP("2-"&amp;Presupuestos[[#This Row],[ID DOCUMENTO]],BD_Pagos[],10,0),0)&gt;Presupuestos[[#This Row],[TOTAL SOLES]],Presupuestos[[#This Row],[TOTAL SOLES]],IFERROR(VLOOKUP("2-"&amp;Presupuestos[[#This Row],[ID DOCUMENTO]],BD_Pagos[],10,0),0))</f>
        <v>0</v>
      </c>
      <c r="AW927" s="7"/>
      <c r="AX927" s="16"/>
      <c r="AY927" s="17"/>
      <c r="AZ927" s="20"/>
      <c r="BA927" s="7"/>
      <c r="BB927" s="16"/>
      <c r="BC927" s="17"/>
      <c r="BD927" s="20"/>
      <c r="BE927" s="7">
        <f>IFERROR(VLOOKUP("5-"&amp;Presupuestos[[#This Row],[ID DOCUMENTO]],BD_Pagos[],7,0),"")</f>
        <v>0</v>
      </c>
      <c r="BF927" s="17">
        <f>IFERROR(VLOOKUP("5-"&amp;Presupuestos[[#This Row],[ID DOCUMENTO]],BD_Pagos[],9,0),"")</f>
        <v>0</v>
      </c>
      <c r="BG927" s="20">
        <f>IF(IFERROR(VLOOKUP("5-"&amp;Presupuestos[[#This Row],[ID DOCUMENTO]],BD_Pagos[],10,0),0)&gt;Presupuestos[[#This Row],[TOTAL SOLES]],Presupuestos[[#This Row],[TOTAL SOLES]],IFERROR(VLOOKUP("5-"&amp;Presupuestos[[#This Row],[ID DOCUMENTO]],BD_Pagos[],10,0),0))</f>
        <v>0</v>
      </c>
      <c r="BH927" s="7">
        <f>IFERROR(VLOOKUP("1-Detraccion"&amp;Presupuestos[[#This Row],[ID DOCUMENTO]],BD_Pagos[],2,0),"")</f>
        <v>0</v>
      </c>
      <c r="BI927" s="3" t="str">
        <f>IFERROR(VLOOKUP("1-Detraccion"&amp;Presupuestos[[#This Row],[ID DOCUMENTO]],BD_Pagos[],3,0),"")</f>
        <v/>
      </c>
      <c r="BJ927" s="3">
        <f>IFERROR(VLOOKUP("1-Detraccion"&amp;Presupuestos[[#This Row],[ID DOCUMENTO]],BD_Pagos[],4,0),"")</f>
        <v>0</v>
      </c>
      <c r="BK927" s="6">
        <f>IF(IFERROR(VLOOKUP("1-Detraccion"&amp;Presupuestos[[#This Row],[ID DOCUMENTO]],BD_Pagos[],5,0),0)&gt;Presupuestos[[#This Row],[TOTAL SOLES]],Presupuestos[[#This Row],[TOTAL SOLES]],IFERROR(VLOOKUP("1-Detraccion"&amp;Presupuestos[[#This Row],[ID DOCUMENTO]],BD_Pagos[],5,0),0))</f>
        <v>0</v>
      </c>
      <c r="BL927" s="6">
        <f>IF(IFERROR(VLOOKUP("1-Detraccion"&amp;Presupuestos[[#This Row],[ID DOCUMENTO]],BD_Pagos[],6,0),0)&gt;Presupuestos[[#This Row],[TOTAL SOLES]],Presupuestos[[#This Row],[TOTAL SOLES]],IFERROR(VLOOKUP("1-Detraccion"&amp;Presupuestos[[#This Row],[ID DOCUMENTO]],BD_Pagos[],6,0),0))</f>
        <v>0</v>
      </c>
      <c r="BM927" s="37"/>
      <c r="BN927" s="3"/>
      <c r="BO927" s="3"/>
      <c r="BP927" s="6"/>
      <c r="BQ92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0.71</v>
      </c>
      <c r="BR927" s="23" t="str">
        <f>IF(Presupuestos[[#This Row],[SALDO ME-MN]]&gt;0,"PENDIENTE","CANCELADO")</f>
        <v>PENDIENTE</v>
      </c>
      <c r="BS927" s="23" t="str">
        <f>IF(COUNTIFS($U$4:$U926,Presupuestos[[#This Row],[ID DOCUMENTO]])&gt;=1,IF(B926=Presupuestos[[#This Row],[ID]],"OK","DOC. DUPLICADO"),"OK")</f>
        <v>OK</v>
      </c>
    </row>
    <row r="928" spans="2:71" ht="24" x14ac:dyDescent="0.25">
      <c r="B928" s="34">
        <f>IF(Presupuestos[[#This Row],[ID DOCUMENTO]]=U927,B927,IF(B927="ID",1,B927+1))</f>
        <v>838</v>
      </c>
      <c r="C928" s="2">
        <v>45869</v>
      </c>
      <c r="D928" s="2">
        <v>45869</v>
      </c>
      <c r="E928" s="3" t="s">
        <v>1880</v>
      </c>
      <c r="F928" s="25" t="s">
        <v>54</v>
      </c>
      <c r="G928" s="25" t="s">
        <v>330</v>
      </c>
      <c r="H928" s="25" t="s">
        <v>412</v>
      </c>
      <c r="I928" s="36" t="str">
        <f>IFERROR(VLOOKUP(Presupuestos[[#This Row],[AREA]]&amp;Presupuestos[[#This Row],[CONCEPTO]]&amp;Presupuestos[[#This Row],[DESCRIPCION]],Tabla28[[Columna1]:[CÓDIGO NUEVO]],2,0),"")</f>
        <v>P0601013</v>
      </c>
      <c r="J928" s="3" t="s">
        <v>666</v>
      </c>
      <c r="K928" s="3" t="s">
        <v>666</v>
      </c>
      <c r="L928" s="3" t="s">
        <v>666</v>
      </c>
      <c r="M928" s="31" t="s">
        <v>1994</v>
      </c>
      <c r="N928" s="3"/>
      <c r="O928" s="3" t="s">
        <v>315</v>
      </c>
      <c r="P928" s="3" t="s">
        <v>86</v>
      </c>
      <c r="Q928" s="3" t="str">
        <f>IFERROR(VLOOKUP(Presupuestos[[#This Row],[CLASIFICACIÓN (N)]],Tabla17[],2,0),"")</f>
        <v>Costos de ventas</v>
      </c>
      <c r="R928" s="3" t="str">
        <f>IFERROR(VLOOKUP(Presupuestos[[#This Row],[CLASIFICACIÓN (N)]],Tabla17[],3,0),"")</f>
        <v>Operativo</v>
      </c>
      <c r="S928" s="3" t="s">
        <v>41</v>
      </c>
      <c r="T928" s="3" t="str">
        <f>IFERROR(VLOOKUP(Presupuestos[[#This Row],[ALMACEN]],Tabla5[],2,0),"")</f>
        <v>Lima</v>
      </c>
      <c r="U928" s="19" t="str">
        <f>IFERROR(VLOOKUP(Presupuestos[[#This Row],[TIPO DE DOCUMENTO]],Tipo_Documento[],2,0)&amp;Presupuestos[[#This Row],[SERIE]]&amp;Presupuestos[[#This Row],[NUMERO]]&amp;Presupuestos[[#This Row],[RUC]],"")</f>
        <v>PLRPLR071870666331</v>
      </c>
      <c r="V928" s="3" t="s">
        <v>258</v>
      </c>
      <c r="W928" s="7">
        <v>45869</v>
      </c>
      <c r="X928" s="7">
        <v>45869</v>
      </c>
      <c r="Y928" s="3" t="s">
        <v>1917</v>
      </c>
      <c r="Z928" s="3">
        <v>18</v>
      </c>
      <c r="AA928" s="3">
        <f>IFERROR(VLOOKUP(Presupuestos[[#This Row],[RAZON SOCIAL]],CHOOSE({1,2},Clientes_Proveedores[Razon Social],Clientes_Proveedores[Ruc / Dni]),2,0),"-")</f>
        <v>70666331</v>
      </c>
      <c r="AB928" s="31" t="s">
        <v>1991</v>
      </c>
      <c r="AC928" s="3" t="s">
        <v>670</v>
      </c>
      <c r="AD928" s="5"/>
      <c r="AE928" s="6">
        <v>44</v>
      </c>
      <c r="AF928" s="6">
        <f>Presupuestos[[#This Row],[BASE]]*Presupuestos[[#This Row],[% IGV]]</f>
        <v>0</v>
      </c>
      <c r="AG928" s="22">
        <f>ROUND(SUM(Presupuestos[[#This Row],[BASE]:[IGV]]),2)</f>
        <v>44</v>
      </c>
      <c r="AH928" s="9" t="str">
        <f>IF(Presupuestos[[#This Row],[MONEDA]]="USD",VLOOKUP(Presupuestos[[#This Row],[FECHA DE EMISION]],Tipo_Cambio[],3,0),"")</f>
        <v/>
      </c>
      <c r="AI928" s="22">
        <f>IFERROR(ROUND(IF(Presupuestos[[#This Row],[MONEDA]]="PEN",Presupuestos[[#This Row],[TOTAL]],Presupuestos[[#This Row],[TOTAL]]*Presupuestos[[#This Row],[TIPO DE CAMBIO]]),2),"")</f>
        <v>44</v>
      </c>
      <c r="AJ928" s="5"/>
      <c r="AK928" s="33" t="s">
        <v>671</v>
      </c>
      <c r="AL928" s="5" t="s">
        <v>680</v>
      </c>
      <c r="AM928" s="23" t="s">
        <v>671</v>
      </c>
      <c r="AN928" s="23" t="s">
        <v>671</v>
      </c>
      <c r="AO928" s="7">
        <f>IFERROR(VLOOKUP("1-"&amp;Presupuestos[[#This Row],[ID DOCUMENTO]],BD_Pagos[],7,0),"")</f>
        <v>45869</v>
      </c>
      <c r="AP928" s="16" t="str">
        <f>IFERROR(VLOOKUP("1-"&amp;Presupuestos[[#This Row],[ID DOCUMENTO]],BD_Pagos[],8,0),"")</f>
        <v>B-BCP - Soles</v>
      </c>
      <c r="AQ928" s="17">
        <f>IFERROR(VLOOKUP("1-"&amp;Presupuestos[[#This Row],[ID DOCUMENTO]],BD_Pagos[],9,0),"")</f>
        <v>7197909</v>
      </c>
      <c r="AR928" s="54"/>
      <c r="AS928" s="7">
        <f>IFERROR(VLOOKUP("2-"&amp;Presupuestos[[#This Row],[ID DOCUMENTO]],BD_Pagos[],7,0),"")</f>
        <v>0</v>
      </c>
      <c r="AT928" s="16" t="str">
        <f>IFERROR(VLOOKUP("2-"&amp;Presupuestos[[#This Row],[ID DOCUMENTO]],BD_Pagos[],8,0),"")</f>
        <v/>
      </c>
      <c r="AU928" s="17">
        <f>IFERROR(VLOOKUP("2-"&amp;Presupuestos[[#This Row],[ID DOCUMENTO]],BD_Pagos[],9,0),"")</f>
        <v>0</v>
      </c>
      <c r="AV928" s="20">
        <f>IF(IFERROR(VLOOKUP("2-"&amp;Presupuestos[[#This Row],[ID DOCUMENTO]],BD_Pagos[],10,0),0)&gt;Presupuestos[[#This Row],[TOTAL SOLES]],Presupuestos[[#This Row],[TOTAL SOLES]],IFERROR(VLOOKUP("2-"&amp;Presupuestos[[#This Row],[ID DOCUMENTO]],BD_Pagos[],10,0),0))</f>
        <v>0</v>
      </c>
      <c r="AW928" s="7"/>
      <c r="AX928" s="16"/>
      <c r="AY928" s="17"/>
      <c r="AZ928" s="20"/>
      <c r="BA928" s="7"/>
      <c r="BB928" s="16"/>
      <c r="BC928" s="17"/>
      <c r="BD928" s="20"/>
      <c r="BE928" s="7">
        <f>IFERROR(VLOOKUP("5-"&amp;Presupuestos[[#This Row],[ID DOCUMENTO]],BD_Pagos[],7,0),"")</f>
        <v>0</v>
      </c>
      <c r="BF928" s="17">
        <f>IFERROR(VLOOKUP("5-"&amp;Presupuestos[[#This Row],[ID DOCUMENTO]],BD_Pagos[],9,0),"")</f>
        <v>0</v>
      </c>
      <c r="BG928" s="20">
        <f>IF(IFERROR(VLOOKUP("5-"&amp;Presupuestos[[#This Row],[ID DOCUMENTO]],BD_Pagos[],10,0),0)&gt;Presupuestos[[#This Row],[TOTAL SOLES]],Presupuestos[[#This Row],[TOTAL SOLES]],IFERROR(VLOOKUP("5-"&amp;Presupuestos[[#This Row],[ID DOCUMENTO]],BD_Pagos[],10,0),0))</f>
        <v>0</v>
      </c>
      <c r="BH928" s="7">
        <f>IFERROR(VLOOKUP("1-Detraccion"&amp;Presupuestos[[#This Row],[ID DOCUMENTO]],BD_Pagos[],2,0),"")</f>
        <v>0</v>
      </c>
      <c r="BI928" s="3" t="str">
        <f>IFERROR(VLOOKUP("1-Detraccion"&amp;Presupuestos[[#This Row],[ID DOCUMENTO]],BD_Pagos[],3,0),"")</f>
        <v/>
      </c>
      <c r="BJ928" s="3">
        <f>IFERROR(VLOOKUP("1-Detraccion"&amp;Presupuestos[[#This Row],[ID DOCUMENTO]],BD_Pagos[],4,0),"")</f>
        <v>0</v>
      </c>
      <c r="BK928" s="6">
        <f>IF(IFERROR(VLOOKUP("1-Detraccion"&amp;Presupuestos[[#This Row],[ID DOCUMENTO]],BD_Pagos[],5,0),0)&gt;Presupuestos[[#This Row],[TOTAL SOLES]],Presupuestos[[#This Row],[TOTAL SOLES]],IFERROR(VLOOKUP("1-Detraccion"&amp;Presupuestos[[#This Row],[ID DOCUMENTO]],BD_Pagos[],5,0),0))</f>
        <v>0</v>
      </c>
      <c r="BL928" s="6">
        <f>IF(IFERROR(VLOOKUP("1-Detraccion"&amp;Presupuestos[[#This Row],[ID DOCUMENTO]],BD_Pagos[],6,0),0)&gt;Presupuestos[[#This Row],[TOTAL SOLES]],Presupuestos[[#This Row],[TOTAL SOLES]],IFERROR(VLOOKUP("1-Detraccion"&amp;Presupuestos[[#This Row],[ID DOCUMENTO]],BD_Pagos[],6,0),0))</f>
        <v>0</v>
      </c>
      <c r="BM928" s="37"/>
      <c r="BN928" s="3"/>
      <c r="BO928" s="3"/>
      <c r="BP928" s="6"/>
      <c r="BQ92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44</v>
      </c>
      <c r="BR928" s="23" t="str">
        <f>IF(Presupuestos[[#This Row],[SALDO ME-MN]]&gt;0,"PENDIENTE","CANCELADO")</f>
        <v>PENDIENTE</v>
      </c>
      <c r="BS928" s="23" t="str">
        <f>IF(COUNTIFS($U$4:$U927,Presupuestos[[#This Row],[ID DOCUMENTO]])&gt;=1,IF(B927=Presupuestos[[#This Row],[ID]],"OK","DOC. DUPLICADO"),"OK")</f>
        <v>OK</v>
      </c>
    </row>
    <row r="929" spans="2:71" x14ac:dyDescent="0.25">
      <c r="B929" s="34">
        <f>IF(Presupuestos[[#This Row],[ID DOCUMENTO]]=U928,B928,IF(B928="ID",1,B928+1))</f>
        <v>839</v>
      </c>
      <c r="C929" s="2">
        <v>45869</v>
      </c>
      <c r="D929" s="2">
        <v>45869</v>
      </c>
      <c r="E929" s="3" t="s">
        <v>1880</v>
      </c>
      <c r="F929" s="25" t="s">
        <v>54</v>
      </c>
      <c r="G929" s="25" t="s">
        <v>330</v>
      </c>
      <c r="H929" s="25" t="s">
        <v>383</v>
      </c>
      <c r="I929" s="36" t="str">
        <f>IFERROR(VLOOKUP(Presupuestos[[#This Row],[AREA]]&amp;Presupuestos[[#This Row],[CONCEPTO]]&amp;Presupuestos[[#This Row],[DESCRIPCION]],Tabla28[[Columna1]:[CÓDIGO NUEVO]],2,0),"")</f>
        <v>P0601001</v>
      </c>
      <c r="J929" s="3" t="s">
        <v>666</v>
      </c>
      <c r="K929" s="3" t="s">
        <v>666</v>
      </c>
      <c r="L929" s="3" t="s">
        <v>666</v>
      </c>
      <c r="M929" s="31" t="s">
        <v>1995</v>
      </c>
      <c r="N929" s="3"/>
      <c r="O929" s="3" t="s">
        <v>315</v>
      </c>
      <c r="P929" s="3" t="s">
        <v>114</v>
      </c>
      <c r="Q929" s="3" t="str">
        <f>IFERROR(VLOOKUP(Presupuestos[[#This Row],[CLASIFICACIÓN (N)]],Tabla17[],2,0),"")</f>
        <v>Costos de ventas</v>
      </c>
      <c r="R929" s="3" t="str">
        <f>IFERROR(VLOOKUP(Presupuestos[[#This Row],[CLASIFICACIÓN (N)]],Tabla17[],3,0),"")</f>
        <v>Operativo</v>
      </c>
      <c r="S929" s="3" t="s">
        <v>34</v>
      </c>
      <c r="T929" s="3" t="str">
        <f>IFERROR(VLOOKUP(Presupuestos[[#This Row],[ALMACEN]],Tabla5[],2,0),"")</f>
        <v>Arequipa</v>
      </c>
      <c r="U929" s="19" t="str">
        <f>IFERROR(VLOOKUP(Presupuestos[[#This Row],[TIPO DE DOCUMENTO]],Tipo_Documento[],2,0)&amp;Presupuestos[[#This Row],[SERIE]]&amp;Presupuestos[[#This Row],[NUMERO]]&amp;Presupuestos[[#This Row],[RUC]],"")</f>
        <v>PLRPLR071943814375</v>
      </c>
      <c r="V929" s="3" t="s">
        <v>258</v>
      </c>
      <c r="W929" s="7">
        <v>45869</v>
      </c>
      <c r="X929" s="7">
        <v>45869</v>
      </c>
      <c r="Y929" s="3" t="s">
        <v>1917</v>
      </c>
      <c r="Z929" s="3">
        <v>19</v>
      </c>
      <c r="AA929" s="3">
        <f>IFERROR(VLOOKUP(Presupuestos[[#This Row],[RAZON SOCIAL]],CHOOSE({1,2},Clientes_Proveedores[Razon Social],Clientes_Proveedores[Ruc / Dni]),2,0),"-")</f>
        <v>43814375</v>
      </c>
      <c r="AB929" s="31" t="s">
        <v>1996</v>
      </c>
      <c r="AC929" s="3" t="s">
        <v>670</v>
      </c>
      <c r="AD929" s="5"/>
      <c r="AE929" s="6">
        <v>922.97</v>
      </c>
      <c r="AF929" s="6">
        <f>Presupuestos[[#This Row],[BASE]]*Presupuestos[[#This Row],[% IGV]]</f>
        <v>0</v>
      </c>
      <c r="AG929" s="22">
        <f>ROUND(SUM(Presupuestos[[#This Row],[BASE]:[IGV]]),2)</f>
        <v>922.97</v>
      </c>
      <c r="AH929" s="9" t="str">
        <f>IF(Presupuestos[[#This Row],[MONEDA]]="USD",VLOOKUP(Presupuestos[[#This Row],[FECHA DE EMISION]],Tipo_Cambio[],3,0),"")</f>
        <v/>
      </c>
      <c r="AI929" s="22">
        <f>IFERROR(ROUND(IF(Presupuestos[[#This Row],[MONEDA]]="PEN",Presupuestos[[#This Row],[TOTAL]],Presupuestos[[#This Row],[TOTAL]]*Presupuestos[[#This Row],[TIPO DE CAMBIO]]),2),"")</f>
        <v>922.97</v>
      </c>
      <c r="AJ929" s="5"/>
      <c r="AK929" s="33" t="s">
        <v>671</v>
      </c>
      <c r="AL929" s="5" t="s">
        <v>680</v>
      </c>
      <c r="AM929" s="23" t="s">
        <v>671</v>
      </c>
      <c r="AN929" s="23" t="s">
        <v>671</v>
      </c>
      <c r="AO929" s="7">
        <f>IFERROR(VLOOKUP("1-"&amp;Presupuestos[[#This Row],[ID DOCUMENTO]],BD_Pagos[],7,0),"")</f>
        <v>45869</v>
      </c>
      <c r="AP929" s="16" t="str">
        <f>IFERROR(VLOOKUP("1-"&amp;Presupuestos[[#This Row],[ID DOCUMENTO]],BD_Pagos[],8,0),"")</f>
        <v>B-BCP - Soles</v>
      </c>
      <c r="AQ929" s="17">
        <f>IFERROR(VLOOKUP("1-"&amp;Presupuestos[[#This Row],[ID DOCUMENTO]],BD_Pagos[],9,0),"")</f>
        <v>7197909</v>
      </c>
      <c r="AR929" s="54"/>
      <c r="AS929" s="7">
        <f>IFERROR(VLOOKUP("2-"&amp;Presupuestos[[#This Row],[ID DOCUMENTO]],BD_Pagos[],7,0),"")</f>
        <v>0</v>
      </c>
      <c r="AT929" s="16" t="str">
        <f>IFERROR(VLOOKUP("2-"&amp;Presupuestos[[#This Row],[ID DOCUMENTO]],BD_Pagos[],8,0),"")</f>
        <v/>
      </c>
      <c r="AU929" s="17">
        <f>IFERROR(VLOOKUP("2-"&amp;Presupuestos[[#This Row],[ID DOCUMENTO]],BD_Pagos[],9,0),"")</f>
        <v>0</v>
      </c>
      <c r="AV929" s="20">
        <f>IF(IFERROR(VLOOKUP("2-"&amp;Presupuestos[[#This Row],[ID DOCUMENTO]],BD_Pagos[],10,0),0)&gt;Presupuestos[[#This Row],[TOTAL SOLES]],Presupuestos[[#This Row],[TOTAL SOLES]],IFERROR(VLOOKUP("2-"&amp;Presupuestos[[#This Row],[ID DOCUMENTO]],BD_Pagos[],10,0),0))</f>
        <v>0</v>
      </c>
      <c r="AW929" s="7"/>
      <c r="AX929" s="16"/>
      <c r="AY929" s="17"/>
      <c r="AZ929" s="20"/>
      <c r="BA929" s="7"/>
      <c r="BB929" s="16"/>
      <c r="BC929" s="17"/>
      <c r="BD929" s="20"/>
      <c r="BE929" s="7">
        <f>IFERROR(VLOOKUP("5-"&amp;Presupuestos[[#This Row],[ID DOCUMENTO]],BD_Pagos[],7,0),"")</f>
        <v>45869</v>
      </c>
      <c r="BF929" s="17" t="str">
        <f>IFERROR(VLOOKUP("5-"&amp;Presupuestos[[#This Row],[ID DOCUMENTO]],BD_Pagos[],9,0),"")</f>
        <v>Redondeo</v>
      </c>
      <c r="BG929" s="20">
        <f>IF(IFERROR(VLOOKUP("5-"&amp;Presupuestos[[#This Row],[ID DOCUMENTO]],BD_Pagos[],10,0),0)&gt;Presupuestos[[#This Row],[TOTAL SOLES]],Presupuestos[[#This Row],[TOTAL SOLES]],IFERROR(VLOOKUP("5-"&amp;Presupuestos[[#This Row],[ID DOCUMENTO]],BD_Pagos[],10,0),0))</f>
        <v>0.01</v>
      </c>
      <c r="BH929" s="7">
        <f>IFERROR(VLOOKUP("1-Detraccion"&amp;Presupuestos[[#This Row],[ID DOCUMENTO]],BD_Pagos[],2,0),"")</f>
        <v>0</v>
      </c>
      <c r="BI929" s="3" t="str">
        <f>IFERROR(VLOOKUP("1-Detraccion"&amp;Presupuestos[[#This Row],[ID DOCUMENTO]],BD_Pagos[],3,0),"")</f>
        <v/>
      </c>
      <c r="BJ929" s="3">
        <f>IFERROR(VLOOKUP("1-Detraccion"&amp;Presupuestos[[#This Row],[ID DOCUMENTO]],BD_Pagos[],4,0),"")</f>
        <v>0</v>
      </c>
      <c r="BK929" s="6">
        <f>IF(IFERROR(VLOOKUP("1-Detraccion"&amp;Presupuestos[[#This Row],[ID DOCUMENTO]],BD_Pagos[],5,0),0)&gt;Presupuestos[[#This Row],[TOTAL SOLES]],Presupuestos[[#This Row],[TOTAL SOLES]],IFERROR(VLOOKUP("1-Detraccion"&amp;Presupuestos[[#This Row],[ID DOCUMENTO]],BD_Pagos[],5,0),0))</f>
        <v>0</v>
      </c>
      <c r="BL929" s="6">
        <f>IF(IFERROR(VLOOKUP("1-Detraccion"&amp;Presupuestos[[#This Row],[ID DOCUMENTO]],BD_Pagos[],6,0),0)&gt;Presupuestos[[#This Row],[TOTAL SOLES]],Presupuestos[[#This Row],[TOTAL SOLES]],IFERROR(VLOOKUP("1-Detraccion"&amp;Presupuestos[[#This Row],[ID DOCUMENTO]],BD_Pagos[],6,0),0))</f>
        <v>0</v>
      </c>
      <c r="BM929" s="37"/>
      <c r="BN929" s="3"/>
      <c r="BO929" s="3"/>
      <c r="BP929" s="6"/>
      <c r="BQ92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922.96</v>
      </c>
      <c r="BR929" s="23" t="str">
        <f>IF(Presupuestos[[#This Row],[SALDO ME-MN]]&gt;0,"PENDIENTE","CANCELADO")</f>
        <v>PENDIENTE</v>
      </c>
      <c r="BS929" s="23" t="str">
        <f>IF(COUNTIFS($U$4:$U928,Presupuestos[[#This Row],[ID DOCUMENTO]])&gt;=1,IF(B928=Presupuestos[[#This Row],[ID]],"OK","DOC. DUPLICADO"),"OK")</f>
        <v>OK</v>
      </c>
    </row>
    <row r="930" spans="2:71" ht="24" x14ac:dyDescent="0.25">
      <c r="B930" s="34">
        <f>IF(Presupuestos[[#This Row],[ID DOCUMENTO]]=U929,B929,IF(B929="ID",1,B929+1))</f>
        <v>839</v>
      </c>
      <c r="C930" s="2">
        <v>45869</v>
      </c>
      <c r="D930" s="2">
        <v>45869</v>
      </c>
      <c r="E930" s="3" t="s">
        <v>1880</v>
      </c>
      <c r="F930" s="25" t="s">
        <v>54</v>
      </c>
      <c r="G930" s="25" t="s">
        <v>330</v>
      </c>
      <c r="H930" s="25" t="s">
        <v>388</v>
      </c>
      <c r="I930" s="36" t="str">
        <f>IFERROR(VLOOKUP(Presupuestos[[#This Row],[AREA]]&amp;Presupuestos[[#This Row],[CONCEPTO]]&amp;Presupuestos[[#This Row],[DESCRIPCION]],Tabla28[[Columna1]:[CÓDIGO NUEVO]],2,0),"")</f>
        <v>P0601002</v>
      </c>
      <c r="J930" s="3" t="s">
        <v>666</v>
      </c>
      <c r="K930" s="3" t="s">
        <v>666</v>
      </c>
      <c r="L930" s="3" t="s">
        <v>666</v>
      </c>
      <c r="M930" s="31" t="s">
        <v>1997</v>
      </c>
      <c r="N930" s="3"/>
      <c r="O930" s="3" t="s">
        <v>315</v>
      </c>
      <c r="P930" s="3" t="s">
        <v>114</v>
      </c>
      <c r="Q930" s="3" t="str">
        <f>IFERROR(VLOOKUP(Presupuestos[[#This Row],[CLASIFICACIÓN (N)]],Tabla17[],2,0),"")</f>
        <v>Costos de ventas</v>
      </c>
      <c r="R930" s="3" t="str">
        <f>IFERROR(VLOOKUP(Presupuestos[[#This Row],[CLASIFICACIÓN (N)]],Tabla17[],3,0),"")</f>
        <v>Operativo</v>
      </c>
      <c r="S930" s="3" t="s">
        <v>34</v>
      </c>
      <c r="T930" s="3" t="str">
        <f>IFERROR(VLOOKUP(Presupuestos[[#This Row],[ALMACEN]],Tabla5[],2,0),"")</f>
        <v>Arequipa</v>
      </c>
      <c r="U930" s="19" t="str">
        <f>IFERROR(VLOOKUP(Presupuestos[[#This Row],[TIPO DE DOCUMENTO]],Tipo_Documento[],2,0)&amp;Presupuestos[[#This Row],[SERIE]]&amp;Presupuestos[[#This Row],[NUMERO]]&amp;Presupuestos[[#This Row],[RUC]],"")</f>
        <v>PLRPLR071943814375</v>
      </c>
      <c r="V930" s="3" t="s">
        <v>258</v>
      </c>
      <c r="W930" s="7">
        <v>45869</v>
      </c>
      <c r="X930" s="7">
        <v>45869</v>
      </c>
      <c r="Y930" s="3" t="s">
        <v>1917</v>
      </c>
      <c r="Z930" s="3">
        <v>19</v>
      </c>
      <c r="AA930" s="3">
        <f>IFERROR(VLOOKUP(Presupuestos[[#This Row],[RAZON SOCIAL]],CHOOSE({1,2},Clientes_Proveedores[Razon Social],Clientes_Proveedores[Ruc / Dni]),2,0),"-")</f>
        <v>43814375</v>
      </c>
      <c r="AB930" s="31" t="s">
        <v>1996</v>
      </c>
      <c r="AC930" s="3" t="s">
        <v>670</v>
      </c>
      <c r="AD930" s="5"/>
      <c r="AE930" s="6">
        <v>113</v>
      </c>
      <c r="AF930" s="6">
        <f>Presupuestos[[#This Row],[BASE]]*Presupuestos[[#This Row],[% IGV]]</f>
        <v>0</v>
      </c>
      <c r="AG930" s="22">
        <f>ROUND(SUM(Presupuestos[[#This Row],[BASE]:[IGV]]),2)</f>
        <v>113</v>
      </c>
      <c r="AH930" s="9" t="str">
        <f>IF(Presupuestos[[#This Row],[MONEDA]]="USD",VLOOKUP(Presupuestos[[#This Row],[FECHA DE EMISION]],Tipo_Cambio[],3,0),"")</f>
        <v/>
      </c>
      <c r="AI930" s="22">
        <f>IFERROR(ROUND(IF(Presupuestos[[#This Row],[MONEDA]]="PEN",Presupuestos[[#This Row],[TOTAL]],Presupuestos[[#This Row],[TOTAL]]*Presupuestos[[#This Row],[TIPO DE CAMBIO]]),2),"")</f>
        <v>113</v>
      </c>
      <c r="AJ930" s="5"/>
      <c r="AK930" s="33" t="s">
        <v>671</v>
      </c>
      <c r="AL930" s="5" t="s">
        <v>680</v>
      </c>
      <c r="AM930" s="23" t="s">
        <v>671</v>
      </c>
      <c r="AN930" s="23" t="s">
        <v>671</v>
      </c>
      <c r="AO930" s="7">
        <f>IFERROR(VLOOKUP("1-"&amp;Presupuestos[[#This Row],[ID DOCUMENTO]],BD_Pagos[],7,0),"")</f>
        <v>45869</v>
      </c>
      <c r="AP930" s="16" t="str">
        <f>IFERROR(VLOOKUP("1-"&amp;Presupuestos[[#This Row],[ID DOCUMENTO]],BD_Pagos[],8,0),"")</f>
        <v>B-BCP - Soles</v>
      </c>
      <c r="AQ930" s="17">
        <f>IFERROR(VLOOKUP("1-"&amp;Presupuestos[[#This Row],[ID DOCUMENTO]],BD_Pagos[],9,0),"")</f>
        <v>7197909</v>
      </c>
      <c r="AR930" s="54"/>
      <c r="AS930" s="7">
        <f>IFERROR(VLOOKUP("2-"&amp;Presupuestos[[#This Row],[ID DOCUMENTO]],BD_Pagos[],7,0),"")</f>
        <v>0</v>
      </c>
      <c r="AT930" s="16" t="str">
        <f>IFERROR(VLOOKUP("2-"&amp;Presupuestos[[#This Row],[ID DOCUMENTO]],BD_Pagos[],8,0),"")</f>
        <v/>
      </c>
      <c r="AU930" s="17">
        <f>IFERROR(VLOOKUP("2-"&amp;Presupuestos[[#This Row],[ID DOCUMENTO]],BD_Pagos[],9,0),"")</f>
        <v>0</v>
      </c>
      <c r="AV930" s="20">
        <f>IF(IFERROR(VLOOKUP("2-"&amp;Presupuestos[[#This Row],[ID DOCUMENTO]],BD_Pagos[],10,0),0)&gt;Presupuestos[[#This Row],[TOTAL SOLES]],Presupuestos[[#This Row],[TOTAL SOLES]],IFERROR(VLOOKUP("2-"&amp;Presupuestos[[#This Row],[ID DOCUMENTO]],BD_Pagos[],10,0),0))</f>
        <v>0</v>
      </c>
      <c r="AW930" s="7"/>
      <c r="AX930" s="16"/>
      <c r="AY930" s="17"/>
      <c r="AZ930" s="20"/>
      <c r="BA930" s="7"/>
      <c r="BB930" s="16"/>
      <c r="BC930" s="17"/>
      <c r="BD930" s="20"/>
      <c r="BE930" s="7">
        <f>IFERROR(VLOOKUP("5-"&amp;Presupuestos[[#This Row],[ID DOCUMENTO]],BD_Pagos[],7,0),"")</f>
        <v>45869</v>
      </c>
      <c r="BF930" s="17" t="str">
        <f>IFERROR(VLOOKUP("5-"&amp;Presupuestos[[#This Row],[ID DOCUMENTO]],BD_Pagos[],9,0),"")</f>
        <v>Redondeo</v>
      </c>
      <c r="BG930" s="20">
        <f>IF(IFERROR(VLOOKUP("5-"&amp;Presupuestos[[#This Row],[ID DOCUMENTO]],BD_Pagos[],10,0),0)&gt;Presupuestos[[#This Row],[TOTAL SOLES]],Presupuestos[[#This Row],[TOTAL SOLES]],IFERROR(VLOOKUP("5-"&amp;Presupuestos[[#This Row],[ID DOCUMENTO]],BD_Pagos[],10,0),0))</f>
        <v>0.01</v>
      </c>
      <c r="BH930" s="7">
        <f>IFERROR(VLOOKUP("1-Detraccion"&amp;Presupuestos[[#This Row],[ID DOCUMENTO]],BD_Pagos[],2,0),"")</f>
        <v>0</v>
      </c>
      <c r="BI930" s="3" t="str">
        <f>IFERROR(VLOOKUP("1-Detraccion"&amp;Presupuestos[[#This Row],[ID DOCUMENTO]],BD_Pagos[],3,0),"")</f>
        <v/>
      </c>
      <c r="BJ930" s="3">
        <f>IFERROR(VLOOKUP("1-Detraccion"&amp;Presupuestos[[#This Row],[ID DOCUMENTO]],BD_Pagos[],4,0),"")</f>
        <v>0</v>
      </c>
      <c r="BK930" s="6">
        <f>IF(IFERROR(VLOOKUP("1-Detraccion"&amp;Presupuestos[[#This Row],[ID DOCUMENTO]],BD_Pagos[],5,0),0)&gt;Presupuestos[[#This Row],[TOTAL SOLES]],Presupuestos[[#This Row],[TOTAL SOLES]],IFERROR(VLOOKUP("1-Detraccion"&amp;Presupuestos[[#This Row],[ID DOCUMENTO]],BD_Pagos[],5,0),0))</f>
        <v>0</v>
      </c>
      <c r="BL930" s="6">
        <f>IF(IFERROR(VLOOKUP("1-Detraccion"&amp;Presupuestos[[#This Row],[ID DOCUMENTO]],BD_Pagos[],6,0),0)&gt;Presupuestos[[#This Row],[TOTAL SOLES]],Presupuestos[[#This Row],[TOTAL SOLES]],IFERROR(VLOOKUP("1-Detraccion"&amp;Presupuestos[[#This Row],[ID DOCUMENTO]],BD_Pagos[],6,0),0))</f>
        <v>0</v>
      </c>
      <c r="BM930" s="37"/>
      <c r="BN930" s="3"/>
      <c r="BO930" s="3"/>
      <c r="BP930" s="6"/>
      <c r="BQ93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112.99</v>
      </c>
      <c r="BR930" s="23" t="str">
        <f>IF(Presupuestos[[#This Row],[SALDO ME-MN]]&gt;0,"PENDIENTE","CANCELADO")</f>
        <v>PENDIENTE</v>
      </c>
      <c r="BS930" s="23" t="str">
        <f>IF(COUNTIFS($U$4:$U929,Presupuestos[[#This Row],[ID DOCUMENTO]])&gt;=1,IF(B929=Presupuestos[[#This Row],[ID]],"OK","DOC. DUPLICADO"),"OK")</f>
        <v>OK</v>
      </c>
    </row>
    <row r="931" spans="2:71" ht="24" x14ac:dyDescent="0.25">
      <c r="B931" s="34">
        <f>IF(Presupuestos[[#This Row],[ID DOCUMENTO]]=U930,B930,IF(B930="ID",1,B930+1))</f>
        <v>839</v>
      </c>
      <c r="C931" s="2">
        <v>45869</v>
      </c>
      <c r="D931" s="2">
        <v>45869</v>
      </c>
      <c r="E931" s="3" t="s">
        <v>1880</v>
      </c>
      <c r="F931" s="25" t="s">
        <v>54</v>
      </c>
      <c r="G931" s="25" t="s">
        <v>330</v>
      </c>
      <c r="H931" s="25" t="s">
        <v>397</v>
      </c>
      <c r="I931" s="36" t="str">
        <f>IFERROR(VLOOKUP(Presupuestos[[#This Row],[AREA]]&amp;Presupuestos[[#This Row],[CONCEPTO]]&amp;Presupuestos[[#This Row],[DESCRIPCION]],Tabla28[[Columna1]:[CÓDIGO NUEVO]],2,0),"")</f>
        <v>P0601005</v>
      </c>
      <c r="J931" s="3" t="s">
        <v>666</v>
      </c>
      <c r="K931" s="3" t="s">
        <v>666</v>
      </c>
      <c r="L931" s="3" t="s">
        <v>666</v>
      </c>
      <c r="M931" s="31" t="s">
        <v>1998</v>
      </c>
      <c r="N931" s="3"/>
      <c r="O931" s="3" t="s">
        <v>315</v>
      </c>
      <c r="P931" s="3" t="s">
        <v>114</v>
      </c>
      <c r="Q931" s="3" t="str">
        <f>IFERROR(VLOOKUP(Presupuestos[[#This Row],[CLASIFICACIÓN (N)]],Tabla17[],2,0),"")</f>
        <v>Costos de ventas</v>
      </c>
      <c r="R931" s="3" t="str">
        <f>IFERROR(VLOOKUP(Presupuestos[[#This Row],[CLASIFICACIÓN (N)]],Tabla17[],3,0),"")</f>
        <v>Operativo</v>
      </c>
      <c r="S931" s="3" t="s">
        <v>34</v>
      </c>
      <c r="T931" s="3" t="str">
        <f>IFERROR(VLOOKUP(Presupuestos[[#This Row],[ALMACEN]],Tabla5[],2,0),"")</f>
        <v>Arequipa</v>
      </c>
      <c r="U931" s="19" t="str">
        <f>IFERROR(VLOOKUP(Presupuestos[[#This Row],[TIPO DE DOCUMENTO]],Tipo_Documento[],2,0)&amp;Presupuestos[[#This Row],[SERIE]]&amp;Presupuestos[[#This Row],[NUMERO]]&amp;Presupuestos[[#This Row],[RUC]],"")</f>
        <v>PLRPLR071943814375</v>
      </c>
      <c r="V931" s="3" t="s">
        <v>258</v>
      </c>
      <c r="W931" s="7">
        <v>45869</v>
      </c>
      <c r="X931" s="7">
        <v>45869</v>
      </c>
      <c r="Y931" s="3" t="s">
        <v>1917</v>
      </c>
      <c r="Z931" s="3">
        <v>19</v>
      </c>
      <c r="AA931" s="3">
        <f>IFERROR(VLOOKUP(Presupuestos[[#This Row],[RAZON SOCIAL]],CHOOSE({1,2},Clientes_Proveedores[Razon Social],Clientes_Proveedores[Ruc / Dni]),2,0),"-")</f>
        <v>43814375</v>
      </c>
      <c r="AB931" s="31" t="s">
        <v>1996</v>
      </c>
      <c r="AC931" s="3" t="s">
        <v>670</v>
      </c>
      <c r="AD931" s="5"/>
      <c r="AE931" s="6">
        <v>11.52</v>
      </c>
      <c r="AF931" s="6">
        <f>Presupuestos[[#This Row],[BASE]]*Presupuestos[[#This Row],[% IGV]]</f>
        <v>0</v>
      </c>
      <c r="AG931" s="22">
        <f>ROUND(SUM(Presupuestos[[#This Row],[BASE]:[IGV]]),2)</f>
        <v>11.52</v>
      </c>
      <c r="AH931" s="9" t="str">
        <f>IF(Presupuestos[[#This Row],[MONEDA]]="USD",VLOOKUP(Presupuestos[[#This Row],[FECHA DE EMISION]],Tipo_Cambio[],3,0),"")</f>
        <v/>
      </c>
      <c r="AI931" s="22">
        <f>IFERROR(ROUND(IF(Presupuestos[[#This Row],[MONEDA]]="PEN",Presupuestos[[#This Row],[TOTAL]],Presupuestos[[#This Row],[TOTAL]]*Presupuestos[[#This Row],[TIPO DE CAMBIO]]),2),"")</f>
        <v>11.52</v>
      </c>
      <c r="AJ931" s="5"/>
      <c r="AK931" s="33" t="s">
        <v>671</v>
      </c>
      <c r="AL931" s="5" t="s">
        <v>680</v>
      </c>
      <c r="AM931" s="23" t="s">
        <v>671</v>
      </c>
      <c r="AN931" s="23" t="s">
        <v>671</v>
      </c>
      <c r="AO931" s="7">
        <f>IFERROR(VLOOKUP("1-"&amp;Presupuestos[[#This Row],[ID DOCUMENTO]],BD_Pagos[],7,0),"")</f>
        <v>45869</v>
      </c>
      <c r="AP931" s="16" t="str">
        <f>IFERROR(VLOOKUP("1-"&amp;Presupuestos[[#This Row],[ID DOCUMENTO]],BD_Pagos[],8,0),"")</f>
        <v>B-BCP - Soles</v>
      </c>
      <c r="AQ931" s="17">
        <f>IFERROR(VLOOKUP("1-"&amp;Presupuestos[[#This Row],[ID DOCUMENTO]],BD_Pagos[],9,0),"")</f>
        <v>7197909</v>
      </c>
      <c r="AR931" s="54"/>
      <c r="AS931" s="7">
        <f>IFERROR(VLOOKUP("2-"&amp;Presupuestos[[#This Row],[ID DOCUMENTO]],BD_Pagos[],7,0),"")</f>
        <v>0</v>
      </c>
      <c r="AT931" s="16" t="str">
        <f>IFERROR(VLOOKUP("2-"&amp;Presupuestos[[#This Row],[ID DOCUMENTO]],BD_Pagos[],8,0),"")</f>
        <v/>
      </c>
      <c r="AU931" s="17">
        <f>IFERROR(VLOOKUP("2-"&amp;Presupuestos[[#This Row],[ID DOCUMENTO]],BD_Pagos[],9,0),"")</f>
        <v>0</v>
      </c>
      <c r="AV931" s="20">
        <f>IF(IFERROR(VLOOKUP("2-"&amp;Presupuestos[[#This Row],[ID DOCUMENTO]],BD_Pagos[],10,0),0)&gt;Presupuestos[[#This Row],[TOTAL SOLES]],Presupuestos[[#This Row],[TOTAL SOLES]],IFERROR(VLOOKUP("2-"&amp;Presupuestos[[#This Row],[ID DOCUMENTO]],BD_Pagos[],10,0),0))</f>
        <v>0</v>
      </c>
      <c r="AW931" s="7"/>
      <c r="AX931" s="16"/>
      <c r="AY931" s="17"/>
      <c r="AZ931" s="20"/>
      <c r="BA931" s="7"/>
      <c r="BB931" s="16"/>
      <c r="BC931" s="17"/>
      <c r="BD931" s="20"/>
      <c r="BE931" s="7">
        <f>IFERROR(VLOOKUP("5-"&amp;Presupuestos[[#This Row],[ID DOCUMENTO]],BD_Pagos[],7,0),"")</f>
        <v>45869</v>
      </c>
      <c r="BF931" s="17" t="str">
        <f>IFERROR(VLOOKUP("5-"&amp;Presupuestos[[#This Row],[ID DOCUMENTO]],BD_Pagos[],9,0),"")</f>
        <v>Redondeo</v>
      </c>
      <c r="BG931" s="20">
        <f>IF(IFERROR(VLOOKUP("5-"&amp;Presupuestos[[#This Row],[ID DOCUMENTO]],BD_Pagos[],10,0),0)&gt;Presupuestos[[#This Row],[TOTAL SOLES]],Presupuestos[[#This Row],[TOTAL SOLES]],IFERROR(VLOOKUP("5-"&amp;Presupuestos[[#This Row],[ID DOCUMENTO]],BD_Pagos[],10,0),0))</f>
        <v>0.01</v>
      </c>
      <c r="BH931" s="7">
        <f>IFERROR(VLOOKUP("1-Detraccion"&amp;Presupuestos[[#This Row],[ID DOCUMENTO]],BD_Pagos[],2,0),"")</f>
        <v>0</v>
      </c>
      <c r="BI931" s="3" t="str">
        <f>IFERROR(VLOOKUP("1-Detraccion"&amp;Presupuestos[[#This Row],[ID DOCUMENTO]],BD_Pagos[],3,0),"")</f>
        <v/>
      </c>
      <c r="BJ931" s="3">
        <f>IFERROR(VLOOKUP("1-Detraccion"&amp;Presupuestos[[#This Row],[ID DOCUMENTO]],BD_Pagos[],4,0),"")</f>
        <v>0</v>
      </c>
      <c r="BK931" s="6">
        <f>IF(IFERROR(VLOOKUP("1-Detraccion"&amp;Presupuestos[[#This Row],[ID DOCUMENTO]],BD_Pagos[],5,0),0)&gt;Presupuestos[[#This Row],[TOTAL SOLES]],Presupuestos[[#This Row],[TOTAL SOLES]],IFERROR(VLOOKUP("1-Detraccion"&amp;Presupuestos[[#This Row],[ID DOCUMENTO]],BD_Pagos[],5,0),0))</f>
        <v>0</v>
      </c>
      <c r="BL931" s="6">
        <f>IF(IFERROR(VLOOKUP("1-Detraccion"&amp;Presupuestos[[#This Row],[ID DOCUMENTO]],BD_Pagos[],6,0),0)&gt;Presupuestos[[#This Row],[TOTAL SOLES]],Presupuestos[[#This Row],[TOTAL SOLES]],IFERROR(VLOOKUP("1-Detraccion"&amp;Presupuestos[[#This Row],[ID DOCUMENTO]],BD_Pagos[],6,0),0))</f>
        <v>0</v>
      </c>
      <c r="BM931" s="37"/>
      <c r="BN931" s="3"/>
      <c r="BO931" s="3"/>
      <c r="BP931" s="6"/>
      <c r="BQ93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11.51</v>
      </c>
      <c r="BR931" s="23" t="str">
        <f>IF(Presupuestos[[#This Row],[SALDO ME-MN]]&gt;0,"PENDIENTE","CANCELADO")</f>
        <v>PENDIENTE</v>
      </c>
      <c r="BS931" s="23" t="str">
        <f>IF(COUNTIFS($U$4:$U930,Presupuestos[[#This Row],[ID DOCUMENTO]])&gt;=1,IF(B930=Presupuestos[[#This Row],[ID]],"OK","DOC. DUPLICADO"),"OK")</f>
        <v>OK</v>
      </c>
    </row>
    <row r="932" spans="2:71" ht="24" x14ac:dyDescent="0.25">
      <c r="B932" s="34">
        <f>IF(Presupuestos[[#This Row],[ID DOCUMENTO]]=U931,B931,IF(B931="ID",1,B931+1))</f>
        <v>839</v>
      </c>
      <c r="C932" s="2">
        <v>45869</v>
      </c>
      <c r="D932" s="2">
        <v>45869</v>
      </c>
      <c r="E932" s="3" t="s">
        <v>1880</v>
      </c>
      <c r="F932" s="25" t="s">
        <v>54</v>
      </c>
      <c r="G932" s="25" t="s">
        <v>330</v>
      </c>
      <c r="H932" s="25" t="s">
        <v>397</v>
      </c>
      <c r="I932" s="36" t="str">
        <f>IFERROR(VLOOKUP(Presupuestos[[#This Row],[AREA]]&amp;Presupuestos[[#This Row],[CONCEPTO]]&amp;Presupuestos[[#This Row],[DESCRIPCION]],Tabla28[[Columna1]:[CÓDIGO NUEVO]],2,0),"")</f>
        <v>P0601005</v>
      </c>
      <c r="J932" s="3" t="s">
        <v>666</v>
      </c>
      <c r="K932" s="3" t="s">
        <v>666</v>
      </c>
      <c r="L932" s="3" t="s">
        <v>666</v>
      </c>
      <c r="M932" s="31" t="s">
        <v>1999</v>
      </c>
      <c r="N932" s="3"/>
      <c r="O932" s="3" t="s">
        <v>315</v>
      </c>
      <c r="P932" s="3" t="s">
        <v>114</v>
      </c>
      <c r="Q932" s="3" t="str">
        <f>IFERROR(VLOOKUP(Presupuestos[[#This Row],[CLASIFICACIÓN (N)]],Tabla17[],2,0),"")</f>
        <v>Costos de ventas</v>
      </c>
      <c r="R932" s="3" t="str">
        <f>IFERROR(VLOOKUP(Presupuestos[[#This Row],[CLASIFICACIÓN (N)]],Tabla17[],3,0),"")</f>
        <v>Operativo</v>
      </c>
      <c r="S932" s="3" t="s">
        <v>34</v>
      </c>
      <c r="T932" s="3" t="str">
        <f>IFERROR(VLOOKUP(Presupuestos[[#This Row],[ALMACEN]],Tabla5[],2,0),"")</f>
        <v>Arequipa</v>
      </c>
      <c r="U932" s="19" t="str">
        <f>IFERROR(VLOOKUP(Presupuestos[[#This Row],[TIPO DE DOCUMENTO]],Tipo_Documento[],2,0)&amp;Presupuestos[[#This Row],[SERIE]]&amp;Presupuestos[[#This Row],[NUMERO]]&amp;Presupuestos[[#This Row],[RUC]],"")</f>
        <v>PLRPLR071943814375</v>
      </c>
      <c r="V932" s="3" t="s">
        <v>258</v>
      </c>
      <c r="W932" s="7">
        <v>45869</v>
      </c>
      <c r="X932" s="7">
        <v>45869</v>
      </c>
      <c r="Y932" s="3" t="s">
        <v>1917</v>
      </c>
      <c r="Z932" s="3">
        <v>19</v>
      </c>
      <c r="AA932" s="3">
        <f>IFERROR(VLOOKUP(Presupuestos[[#This Row],[RAZON SOCIAL]],CHOOSE({1,2},Clientes_Proveedores[Razon Social],Clientes_Proveedores[Ruc / Dni]),2,0),"-")</f>
        <v>43814375</v>
      </c>
      <c r="AB932" s="31" t="s">
        <v>1996</v>
      </c>
      <c r="AC932" s="3" t="s">
        <v>670</v>
      </c>
      <c r="AD932" s="5"/>
      <c r="AE932" s="6">
        <v>8.7100000000000009</v>
      </c>
      <c r="AF932" s="6">
        <f>Presupuestos[[#This Row],[BASE]]*Presupuestos[[#This Row],[% IGV]]</f>
        <v>0</v>
      </c>
      <c r="AG932" s="22">
        <f>ROUND(SUM(Presupuestos[[#This Row],[BASE]:[IGV]]),2)</f>
        <v>8.7100000000000009</v>
      </c>
      <c r="AH932" s="9" t="str">
        <f>IF(Presupuestos[[#This Row],[MONEDA]]="USD",VLOOKUP(Presupuestos[[#This Row],[FECHA DE EMISION]],Tipo_Cambio[],3,0),"")</f>
        <v/>
      </c>
      <c r="AI932" s="22">
        <f>IFERROR(ROUND(IF(Presupuestos[[#This Row],[MONEDA]]="PEN",Presupuestos[[#This Row],[TOTAL]],Presupuestos[[#This Row],[TOTAL]]*Presupuestos[[#This Row],[TIPO DE CAMBIO]]),2),"")</f>
        <v>8.7100000000000009</v>
      </c>
      <c r="AJ932" s="5"/>
      <c r="AK932" s="33" t="s">
        <v>671</v>
      </c>
      <c r="AL932" s="5" t="s">
        <v>680</v>
      </c>
      <c r="AM932" s="23" t="s">
        <v>671</v>
      </c>
      <c r="AN932" s="23" t="s">
        <v>671</v>
      </c>
      <c r="AO932" s="7">
        <f>IFERROR(VLOOKUP("1-"&amp;Presupuestos[[#This Row],[ID DOCUMENTO]],BD_Pagos[],7,0),"")</f>
        <v>45869</v>
      </c>
      <c r="AP932" s="16" t="str">
        <f>IFERROR(VLOOKUP("1-"&amp;Presupuestos[[#This Row],[ID DOCUMENTO]],BD_Pagos[],8,0),"")</f>
        <v>B-BCP - Soles</v>
      </c>
      <c r="AQ932" s="17">
        <f>IFERROR(VLOOKUP("1-"&amp;Presupuestos[[#This Row],[ID DOCUMENTO]],BD_Pagos[],9,0),"")</f>
        <v>7197909</v>
      </c>
      <c r="AR932" s="54"/>
      <c r="AS932" s="7">
        <f>IFERROR(VLOOKUP("2-"&amp;Presupuestos[[#This Row],[ID DOCUMENTO]],BD_Pagos[],7,0),"")</f>
        <v>0</v>
      </c>
      <c r="AT932" s="16" t="str">
        <f>IFERROR(VLOOKUP("2-"&amp;Presupuestos[[#This Row],[ID DOCUMENTO]],BD_Pagos[],8,0),"")</f>
        <v/>
      </c>
      <c r="AU932" s="17">
        <f>IFERROR(VLOOKUP("2-"&amp;Presupuestos[[#This Row],[ID DOCUMENTO]],BD_Pagos[],9,0),"")</f>
        <v>0</v>
      </c>
      <c r="AV932" s="20">
        <f>IF(IFERROR(VLOOKUP("2-"&amp;Presupuestos[[#This Row],[ID DOCUMENTO]],BD_Pagos[],10,0),0)&gt;Presupuestos[[#This Row],[TOTAL SOLES]],Presupuestos[[#This Row],[TOTAL SOLES]],IFERROR(VLOOKUP("2-"&amp;Presupuestos[[#This Row],[ID DOCUMENTO]],BD_Pagos[],10,0),0))</f>
        <v>0</v>
      </c>
      <c r="AW932" s="7"/>
      <c r="AX932" s="16"/>
      <c r="AY932" s="17"/>
      <c r="AZ932" s="20"/>
      <c r="BA932" s="7"/>
      <c r="BB932" s="16"/>
      <c r="BC932" s="17"/>
      <c r="BD932" s="20"/>
      <c r="BE932" s="7">
        <f>IFERROR(VLOOKUP("5-"&amp;Presupuestos[[#This Row],[ID DOCUMENTO]],BD_Pagos[],7,0),"")</f>
        <v>45869</v>
      </c>
      <c r="BF932" s="17" t="str">
        <f>IFERROR(VLOOKUP("5-"&amp;Presupuestos[[#This Row],[ID DOCUMENTO]],BD_Pagos[],9,0),"")</f>
        <v>Redondeo</v>
      </c>
      <c r="BG932" s="20">
        <f>IF(IFERROR(VLOOKUP("5-"&amp;Presupuestos[[#This Row],[ID DOCUMENTO]],BD_Pagos[],10,0),0)&gt;Presupuestos[[#This Row],[TOTAL SOLES]],Presupuestos[[#This Row],[TOTAL SOLES]],IFERROR(VLOOKUP("5-"&amp;Presupuestos[[#This Row],[ID DOCUMENTO]],BD_Pagos[],10,0),0))</f>
        <v>0.01</v>
      </c>
      <c r="BH932" s="7">
        <f>IFERROR(VLOOKUP("1-Detraccion"&amp;Presupuestos[[#This Row],[ID DOCUMENTO]],BD_Pagos[],2,0),"")</f>
        <v>0</v>
      </c>
      <c r="BI932" s="3" t="str">
        <f>IFERROR(VLOOKUP("1-Detraccion"&amp;Presupuestos[[#This Row],[ID DOCUMENTO]],BD_Pagos[],3,0),"")</f>
        <v/>
      </c>
      <c r="BJ932" s="3">
        <f>IFERROR(VLOOKUP("1-Detraccion"&amp;Presupuestos[[#This Row],[ID DOCUMENTO]],BD_Pagos[],4,0),"")</f>
        <v>0</v>
      </c>
      <c r="BK932" s="6">
        <f>IF(IFERROR(VLOOKUP("1-Detraccion"&amp;Presupuestos[[#This Row],[ID DOCUMENTO]],BD_Pagos[],5,0),0)&gt;Presupuestos[[#This Row],[TOTAL SOLES]],Presupuestos[[#This Row],[TOTAL SOLES]],IFERROR(VLOOKUP("1-Detraccion"&amp;Presupuestos[[#This Row],[ID DOCUMENTO]],BD_Pagos[],5,0),0))</f>
        <v>0</v>
      </c>
      <c r="BL932" s="6">
        <f>IF(IFERROR(VLOOKUP("1-Detraccion"&amp;Presupuestos[[#This Row],[ID DOCUMENTO]],BD_Pagos[],6,0),0)&gt;Presupuestos[[#This Row],[TOTAL SOLES]],Presupuestos[[#This Row],[TOTAL SOLES]],IFERROR(VLOOKUP("1-Detraccion"&amp;Presupuestos[[#This Row],[ID DOCUMENTO]],BD_Pagos[],6,0),0))</f>
        <v>0</v>
      </c>
      <c r="BM932" s="37"/>
      <c r="BN932" s="3"/>
      <c r="BO932" s="3"/>
      <c r="BP932" s="6"/>
      <c r="BQ93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8.6999999999999993</v>
      </c>
      <c r="BR932" s="23" t="str">
        <f>IF(Presupuestos[[#This Row],[SALDO ME-MN]]&gt;0,"PENDIENTE","CANCELADO")</f>
        <v>PENDIENTE</v>
      </c>
      <c r="BS932" s="23" t="str">
        <f>IF(COUNTIFS($U$4:$U931,Presupuestos[[#This Row],[ID DOCUMENTO]])&gt;=1,IF(B931=Presupuestos[[#This Row],[ID]],"OK","DOC. DUPLICADO"),"OK")</f>
        <v>OK</v>
      </c>
    </row>
    <row r="933" spans="2:71" ht="24" x14ac:dyDescent="0.25">
      <c r="B933" s="34">
        <f>IF(Presupuestos[[#This Row],[ID DOCUMENTO]]=U932,B932,IF(B932="ID",1,B932+1))</f>
        <v>840</v>
      </c>
      <c r="C933" s="2">
        <v>45869</v>
      </c>
      <c r="D933" s="2">
        <v>45869</v>
      </c>
      <c r="E933" s="3" t="s">
        <v>1880</v>
      </c>
      <c r="F933" s="25" t="s">
        <v>54</v>
      </c>
      <c r="G933" s="25" t="s">
        <v>330</v>
      </c>
      <c r="H933" s="25" t="s">
        <v>383</v>
      </c>
      <c r="I933" s="36" t="str">
        <f>IFERROR(VLOOKUP(Presupuestos[[#This Row],[AREA]]&amp;Presupuestos[[#This Row],[CONCEPTO]]&amp;Presupuestos[[#This Row],[DESCRIPCION]],Tabla28[[Columna1]:[CÓDIGO NUEVO]],2,0),"")</f>
        <v>P0601001</v>
      </c>
      <c r="J933" s="3" t="s">
        <v>666</v>
      </c>
      <c r="K933" s="3" t="s">
        <v>666</v>
      </c>
      <c r="L933" s="3" t="s">
        <v>666</v>
      </c>
      <c r="M933" s="31" t="s">
        <v>2000</v>
      </c>
      <c r="N933" s="3"/>
      <c r="O933" s="3" t="s">
        <v>315</v>
      </c>
      <c r="P933" s="3" t="s">
        <v>86</v>
      </c>
      <c r="Q933" s="3" t="str">
        <f>IFERROR(VLOOKUP(Presupuestos[[#This Row],[CLASIFICACIÓN (N)]],Tabla17[],2,0),"")</f>
        <v>Costos de ventas</v>
      </c>
      <c r="R933" s="3" t="str">
        <f>IFERROR(VLOOKUP(Presupuestos[[#This Row],[CLASIFICACIÓN (N)]],Tabla17[],3,0),"")</f>
        <v>Operativo</v>
      </c>
      <c r="S933" s="3" t="s">
        <v>16</v>
      </c>
      <c r="T933" s="3" t="str">
        <f>IFERROR(VLOOKUP(Presupuestos[[#This Row],[ALMACEN]],Tabla5[],2,0),"")</f>
        <v>Arequipa</v>
      </c>
      <c r="U933" s="19" t="str">
        <f>IFERROR(VLOOKUP(Presupuestos[[#This Row],[TIPO DE DOCUMENTO]],Tipo_Documento[],2,0)&amp;Presupuestos[[#This Row],[SERIE]]&amp;Presupuestos[[#This Row],[NUMERO]]&amp;Presupuestos[[#This Row],[RUC]],"")</f>
        <v>PLRPLR072010736055631</v>
      </c>
      <c r="V933" s="3" t="s">
        <v>258</v>
      </c>
      <c r="W933" s="7">
        <v>45869</v>
      </c>
      <c r="X933" s="7">
        <v>45869</v>
      </c>
      <c r="Y933" s="3" t="s">
        <v>1917</v>
      </c>
      <c r="Z933" s="3">
        <v>20</v>
      </c>
      <c r="AA933" s="3">
        <f>IFERROR(VLOOKUP(Presupuestos[[#This Row],[RAZON SOCIAL]],CHOOSE({1,2},Clientes_Proveedores[Razon Social],Clientes_Proveedores[Ruc / Dni]),2,0),"-")</f>
        <v>10736055631</v>
      </c>
      <c r="AB933" s="31" t="s">
        <v>1080</v>
      </c>
      <c r="AC933" s="3" t="s">
        <v>670</v>
      </c>
      <c r="AD933" s="5"/>
      <c r="AE933" s="6">
        <v>1325.9</v>
      </c>
      <c r="AF933" s="6">
        <f>Presupuestos[[#This Row],[BASE]]*Presupuestos[[#This Row],[% IGV]]</f>
        <v>0</v>
      </c>
      <c r="AG933" s="22">
        <f>ROUND(SUM(Presupuestos[[#This Row],[BASE]:[IGV]]),2)</f>
        <v>1325.9</v>
      </c>
      <c r="AH933" s="9" t="str">
        <f>IF(Presupuestos[[#This Row],[MONEDA]]="USD",VLOOKUP(Presupuestos[[#This Row],[FECHA DE EMISION]],Tipo_Cambio[],3,0),"")</f>
        <v/>
      </c>
      <c r="AI933" s="22">
        <f>IFERROR(ROUND(IF(Presupuestos[[#This Row],[MONEDA]]="PEN",Presupuestos[[#This Row],[TOTAL]],Presupuestos[[#This Row],[TOTAL]]*Presupuestos[[#This Row],[TIPO DE CAMBIO]]),2),"")</f>
        <v>1325.9</v>
      </c>
      <c r="AJ933" s="5"/>
      <c r="AK933" s="33" t="s">
        <v>671</v>
      </c>
      <c r="AL933" s="5" t="s">
        <v>680</v>
      </c>
      <c r="AM933" s="23" t="s">
        <v>671</v>
      </c>
      <c r="AN933" s="23" t="s">
        <v>671</v>
      </c>
      <c r="AO933" s="7">
        <f>IFERROR(VLOOKUP("1-"&amp;Presupuestos[[#This Row],[ID DOCUMENTO]],BD_Pagos[],7,0),"")</f>
        <v>45869</v>
      </c>
      <c r="AP933" s="16" t="str">
        <f>IFERROR(VLOOKUP("1-"&amp;Presupuestos[[#This Row],[ID DOCUMENTO]],BD_Pagos[],8,0),"")</f>
        <v>B-BCP - Soles</v>
      </c>
      <c r="AQ933" s="17">
        <f>IFERROR(VLOOKUP("1-"&amp;Presupuestos[[#This Row],[ID DOCUMENTO]],BD_Pagos[],9,0),"")</f>
        <v>7197909</v>
      </c>
      <c r="AR933" s="54"/>
      <c r="AS933" s="7">
        <f>IFERROR(VLOOKUP("2-"&amp;Presupuestos[[#This Row],[ID DOCUMENTO]],BD_Pagos[],7,0),"")</f>
        <v>0</v>
      </c>
      <c r="AT933" s="16" t="str">
        <f>IFERROR(VLOOKUP("2-"&amp;Presupuestos[[#This Row],[ID DOCUMENTO]],BD_Pagos[],8,0),"")</f>
        <v/>
      </c>
      <c r="AU933" s="17">
        <f>IFERROR(VLOOKUP("2-"&amp;Presupuestos[[#This Row],[ID DOCUMENTO]],BD_Pagos[],9,0),"")</f>
        <v>0</v>
      </c>
      <c r="AV933" s="20">
        <f>IF(IFERROR(VLOOKUP("2-"&amp;Presupuestos[[#This Row],[ID DOCUMENTO]],BD_Pagos[],10,0),0)&gt;Presupuestos[[#This Row],[TOTAL SOLES]],Presupuestos[[#This Row],[TOTAL SOLES]],IFERROR(VLOOKUP("2-"&amp;Presupuestos[[#This Row],[ID DOCUMENTO]],BD_Pagos[],10,0),0))</f>
        <v>0</v>
      </c>
      <c r="AW933" s="7"/>
      <c r="AX933" s="16"/>
      <c r="AY933" s="17"/>
      <c r="AZ933" s="20"/>
      <c r="BA933" s="7"/>
      <c r="BB933" s="16"/>
      <c r="BC933" s="17"/>
      <c r="BD933" s="20"/>
      <c r="BE933" s="7">
        <f>IFERROR(VLOOKUP("5-"&amp;Presupuestos[[#This Row],[ID DOCUMENTO]],BD_Pagos[],7,0),"")</f>
        <v>45869</v>
      </c>
      <c r="BF933" s="17" t="str">
        <f>IFERROR(VLOOKUP("5-"&amp;Presupuestos[[#This Row],[ID DOCUMENTO]],BD_Pagos[],9,0),"")</f>
        <v>Redondeo</v>
      </c>
      <c r="BG933" s="20">
        <f>IF(IFERROR(VLOOKUP("5-"&amp;Presupuestos[[#This Row],[ID DOCUMENTO]],BD_Pagos[],10,0),0)&gt;Presupuestos[[#This Row],[TOTAL SOLES]],Presupuestos[[#This Row],[TOTAL SOLES]],IFERROR(VLOOKUP("5-"&amp;Presupuestos[[#This Row],[ID DOCUMENTO]],BD_Pagos[],10,0),0))</f>
        <v>0.01</v>
      </c>
      <c r="BH933" s="7">
        <f>IFERROR(VLOOKUP("1-Detraccion"&amp;Presupuestos[[#This Row],[ID DOCUMENTO]],BD_Pagos[],2,0),"")</f>
        <v>0</v>
      </c>
      <c r="BI933" s="3" t="str">
        <f>IFERROR(VLOOKUP("1-Detraccion"&amp;Presupuestos[[#This Row],[ID DOCUMENTO]],BD_Pagos[],3,0),"")</f>
        <v/>
      </c>
      <c r="BJ933" s="3">
        <f>IFERROR(VLOOKUP("1-Detraccion"&amp;Presupuestos[[#This Row],[ID DOCUMENTO]],BD_Pagos[],4,0),"")</f>
        <v>0</v>
      </c>
      <c r="BK933" s="6">
        <f>IF(IFERROR(VLOOKUP("1-Detraccion"&amp;Presupuestos[[#This Row],[ID DOCUMENTO]],BD_Pagos[],5,0),0)&gt;Presupuestos[[#This Row],[TOTAL SOLES]],Presupuestos[[#This Row],[TOTAL SOLES]],IFERROR(VLOOKUP("1-Detraccion"&amp;Presupuestos[[#This Row],[ID DOCUMENTO]],BD_Pagos[],5,0),0))</f>
        <v>0</v>
      </c>
      <c r="BL933" s="6">
        <f>IF(IFERROR(VLOOKUP("1-Detraccion"&amp;Presupuestos[[#This Row],[ID DOCUMENTO]],BD_Pagos[],6,0),0)&gt;Presupuestos[[#This Row],[TOTAL SOLES]],Presupuestos[[#This Row],[TOTAL SOLES]],IFERROR(VLOOKUP("1-Detraccion"&amp;Presupuestos[[#This Row],[ID DOCUMENTO]],BD_Pagos[],6,0),0))</f>
        <v>0</v>
      </c>
      <c r="BM933" s="37"/>
      <c r="BN933" s="3"/>
      <c r="BO933" s="3"/>
      <c r="BP933" s="6"/>
      <c r="BQ93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1325.89</v>
      </c>
      <c r="BR933" s="23" t="str">
        <f>IF(Presupuestos[[#This Row],[SALDO ME-MN]]&gt;0,"PENDIENTE","CANCELADO")</f>
        <v>PENDIENTE</v>
      </c>
      <c r="BS933" s="23" t="str">
        <f>IF(COUNTIFS($U$4:$U932,Presupuestos[[#This Row],[ID DOCUMENTO]])&gt;=1,IF(B932=Presupuestos[[#This Row],[ID]],"OK","DOC. DUPLICADO"),"OK")</f>
        <v>OK</v>
      </c>
    </row>
    <row r="934" spans="2:71" ht="24" x14ac:dyDescent="0.25">
      <c r="B934" s="34">
        <f>IF(Presupuestos[[#This Row],[ID DOCUMENTO]]=U933,B933,IF(B933="ID",1,B933+1))</f>
        <v>840</v>
      </c>
      <c r="C934" s="2">
        <v>45869</v>
      </c>
      <c r="D934" s="2">
        <v>45869</v>
      </c>
      <c r="E934" s="3" t="s">
        <v>1880</v>
      </c>
      <c r="F934" s="25" t="s">
        <v>54</v>
      </c>
      <c r="G934" s="25" t="s">
        <v>330</v>
      </c>
      <c r="H934" s="25" t="s">
        <v>388</v>
      </c>
      <c r="I934" s="36" t="str">
        <f>IFERROR(VLOOKUP(Presupuestos[[#This Row],[AREA]]&amp;Presupuestos[[#This Row],[CONCEPTO]]&amp;Presupuestos[[#This Row],[DESCRIPCION]],Tabla28[[Columna1]:[CÓDIGO NUEVO]],2,0),"")</f>
        <v>P0601002</v>
      </c>
      <c r="J934" s="3" t="s">
        <v>666</v>
      </c>
      <c r="K934" s="3" t="s">
        <v>666</v>
      </c>
      <c r="L934" s="3" t="s">
        <v>666</v>
      </c>
      <c r="M934" s="31" t="s">
        <v>2001</v>
      </c>
      <c r="N934" s="3"/>
      <c r="O934" s="3" t="s">
        <v>315</v>
      </c>
      <c r="P934" s="3" t="s">
        <v>86</v>
      </c>
      <c r="Q934" s="3" t="str">
        <f>IFERROR(VLOOKUP(Presupuestos[[#This Row],[CLASIFICACIÓN (N)]],Tabla17[],2,0),"")</f>
        <v>Costos de ventas</v>
      </c>
      <c r="R934" s="3" t="str">
        <f>IFERROR(VLOOKUP(Presupuestos[[#This Row],[CLASIFICACIÓN (N)]],Tabla17[],3,0),"")</f>
        <v>Operativo</v>
      </c>
      <c r="S934" s="3" t="s">
        <v>16</v>
      </c>
      <c r="T934" s="3" t="str">
        <f>IFERROR(VLOOKUP(Presupuestos[[#This Row],[ALMACEN]],Tabla5[],2,0),"")</f>
        <v>Arequipa</v>
      </c>
      <c r="U934" s="19" t="str">
        <f>IFERROR(VLOOKUP(Presupuestos[[#This Row],[TIPO DE DOCUMENTO]],Tipo_Documento[],2,0)&amp;Presupuestos[[#This Row],[SERIE]]&amp;Presupuestos[[#This Row],[NUMERO]]&amp;Presupuestos[[#This Row],[RUC]],"")</f>
        <v>PLRPLR072010736055631</v>
      </c>
      <c r="V934" s="3" t="s">
        <v>258</v>
      </c>
      <c r="W934" s="7">
        <v>45869</v>
      </c>
      <c r="X934" s="7">
        <v>45869</v>
      </c>
      <c r="Y934" s="3" t="s">
        <v>1917</v>
      </c>
      <c r="Z934" s="3">
        <v>20</v>
      </c>
      <c r="AA934" s="3">
        <f>IFERROR(VLOOKUP(Presupuestos[[#This Row],[RAZON SOCIAL]],CHOOSE({1,2},Clientes_Proveedores[Razon Social],Clientes_Proveedores[Ruc / Dni]),2,0),"-")</f>
        <v>10736055631</v>
      </c>
      <c r="AB934" s="31" t="s">
        <v>1080</v>
      </c>
      <c r="AC934" s="3" t="s">
        <v>670</v>
      </c>
      <c r="AD934" s="5"/>
      <c r="AE934" s="6">
        <v>113</v>
      </c>
      <c r="AF934" s="6">
        <f>Presupuestos[[#This Row],[BASE]]*Presupuestos[[#This Row],[% IGV]]</f>
        <v>0</v>
      </c>
      <c r="AG934" s="22">
        <f>ROUND(SUM(Presupuestos[[#This Row],[BASE]:[IGV]]),2)</f>
        <v>113</v>
      </c>
      <c r="AH934" s="9" t="str">
        <f>IF(Presupuestos[[#This Row],[MONEDA]]="USD",VLOOKUP(Presupuestos[[#This Row],[FECHA DE EMISION]],Tipo_Cambio[],3,0),"")</f>
        <v/>
      </c>
      <c r="AI934" s="22">
        <f>IFERROR(ROUND(IF(Presupuestos[[#This Row],[MONEDA]]="PEN",Presupuestos[[#This Row],[TOTAL]],Presupuestos[[#This Row],[TOTAL]]*Presupuestos[[#This Row],[TIPO DE CAMBIO]]),2),"")</f>
        <v>113</v>
      </c>
      <c r="AJ934" s="5"/>
      <c r="AK934" s="33" t="s">
        <v>671</v>
      </c>
      <c r="AL934" s="5" t="s">
        <v>680</v>
      </c>
      <c r="AM934" s="23" t="s">
        <v>671</v>
      </c>
      <c r="AN934" s="23" t="s">
        <v>671</v>
      </c>
      <c r="AO934" s="7">
        <f>IFERROR(VLOOKUP("1-"&amp;Presupuestos[[#This Row],[ID DOCUMENTO]],BD_Pagos[],7,0),"")</f>
        <v>45869</v>
      </c>
      <c r="AP934" s="16" t="str">
        <f>IFERROR(VLOOKUP("1-"&amp;Presupuestos[[#This Row],[ID DOCUMENTO]],BD_Pagos[],8,0),"")</f>
        <v>B-BCP - Soles</v>
      </c>
      <c r="AQ934" s="17">
        <f>IFERROR(VLOOKUP("1-"&amp;Presupuestos[[#This Row],[ID DOCUMENTO]],BD_Pagos[],9,0),"")</f>
        <v>7197909</v>
      </c>
      <c r="AR934" s="54"/>
      <c r="AS934" s="7">
        <f>IFERROR(VLOOKUP("2-"&amp;Presupuestos[[#This Row],[ID DOCUMENTO]],BD_Pagos[],7,0),"")</f>
        <v>0</v>
      </c>
      <c r="AT934" s="16" t="str">
        <f>IFERROR(VLOOKUP("2-"&amp;Presupuestos[[#This Row],[ID DOCUMENTO]],BD_Pagos[],8,0),"")</f>
        <v/>
      </c>
      <c r="AU934" s="17">
        <f>IFERROR(VLOOKUP("2-"&amp;Presupuestos[[#This Row],[ID DOCUMENTO]],BD_Pagos[],9,0),"")</f>
        <v>0</v>
      </c>
      <c r="AV934" s="20">
        <f>IF(IFERROR(VLOOKUP("2-"&amp;Presupuestos[[#This Row],[ID DOCUMENTO]],BD_Pagos[],10,0),0)&gt;Presupuestos[[#This Row],[TOTAL SOLES]],Presupuestos[[#This Row],[TOTAL SOLES]],IFERROR(VLOOKUP("2-"&amp;Presupuestos[[#This Row],[ID DOCUMENTO]],BD_Pagos[],10,0),0))</f>
        <v>0</v>
      </c>
      <c r="AW934" s="7"/>
      <c r="AX934" s="16"/>
      <c r="AY934" s="17"/>
      <c r="AZ934" s="20"/>
      <c r="BA934" s="7"/>
      <c r="BB934" s="16"/>
      <c r="BC934" s="17"/>
      <c r="BD934" s="20"/>
      <c r="BE934" s="7">
        <f>IFERROR(VLOOKUP("5-"&amp;Presupuestos[[#This Row],[ID DOCUMENTO]],BD_Pagos[],7,0),"")</f>
        <v>45869</v>
      </c>
      <c r="BF934" s="17" t="str">
        <f>IFERROR(VLOOKUP("5-"&amp;Presupuestos[[#This Row],[ID DOCUMENTO]],BD_Pagos[],9,0),"")</f>
        <v>Redondeo</v>
      </c>
      <c r="BG934" s="20">
        <f>IF(IFERROR(VLOOKUP("5-"&amp;Presupuestos[[#This Row],[ID DOCUMENTO]],BD_Pagos[],10,0),0)&gt;Presupuestos[[#This Row],[TOTAL SOLES]],Presupuestos[[#This Row],[TOTAL SOLES]],IFERROR(VLOOKUP("5-"&amp;Presupuestos[[#This Row],[ID DOCUMENTO]],BD_Pagos[],10,0),0))</f>
        <v>0.01</v>
      </c>
      <c r="BH934" s="7">
        <f>IFERROR(VLOOKUP("1-Detraccion"&amp;Presupuestos[[#This Row],[ID DOCUMENTO]],BD_Pagos[],2,0),"")</f>
        <v>0</v>
      </c>
      <c r="BI934" s="3" t="str">
        <f>IFERROR(VLOOKUP("1-Detraccion"&amp;Presupuestos[[#This Row],[ID DOCUMENTO]],BD_Pagos[],3,0),"")</f>
        <v/>
      </c>
      <c r="BJ934" s="3">
        <f>IFERROR(VLOOKUP("1-Detraccion"&amp;Presupuestos[[#This Row],[ID DOCUMENTO]],BD_Pagos[],4,0),"")</f>
        <v>0</v>
      </c>
      <c r="BK934" s="6">
        <f>IF(IFERROR(VLOOKUP("1-Detraccion"&amp;Presupuestos[[#This Row],[ID DOCUMENTO]],BD_Pagos[],5,0),0)&gt;Presupuestos[[#This Row],[TOTAL SOLES]],Presupuestos[[#This Row],[TOTAL SOLES]],IFERROR(VLOOKUP("1-Detraccion"&amp;Presupuestos[[#This Row],[ID DOCUMENTO]],BD_Pagos[],5,0),0))</f>
        <v>0</v>
      </c>
      <c r="BL934" s="6">
        <f>IF(IFERROR(VLOOKUP("1-Detraccion"&amp;Presupuestos[[#This Row],[ID DOCUMENTO]],BD_Pagos[],6,0),0)&gt;Presupuestos[[#This Row],[TOTAL SOLES]],Presupuestos[[#This Row],[TOTAL SOLES]],IFERROR(VLOOKUP("1-Detraccion"&amp;Presupuestos[[#This Row],[ID DOCUMENTO]],BD_Pagos[],6,0),0))</f>
        <v>0</v>
      </c>
      <c r="BM934" s="37"/>
      <c r="BN934" s="3"/>
      <c r="BO934" s="3"/>
      <c r="BP934" s="6"/>
      <c r="BQ93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112.99</v>
      </c>
      <c r="BR934" s="23" t="str">
        <f>IF(Presupuestos[[#This Row],[SALDO ME-MN]]&gt;0,"PENDIENTE","CANCELADO")</f>
        <v>PENDIENTE</v>
      </c>
      <c r="BS934" s="23" t="str">
        <f>IF(COUNTIFS($U$4:$U933,Presupuestos[[#This Row],[ID DOCUMENTO]])&gt;=1,IF(B933=Presupuestos[[#This Row],[ID]],"OK","DOC. DUPLICADO"),"OK")</f>
        <v>OK</v>
      </c>
    </row>
    <row r="935" spans="2:71" ht="24" x14ac:dyDescent="0.25">
      <c r="B935" s="34">
        <f>IF(Presupuestos[[#This Row],[ID DOCUMENTO]]=U934,B934,IF(B934="ID",1,B934+1))</f>
        <v>840</v>
      </c>
      <c r="C935" s="2">
        <v>45869</v>
      </c>
      <c r="D935" s="2">
        <v>45869</v>
      </c>
      <c r="E935" s="3" t="s">
        <v>1880</v>
      </c>
      <c r="F935" s="25" t="s">
        <v>54</v>
      </c>
      <c r="G935" s="25" t="s">
        <v>330</v>
      </c>
      <c r="H935" s="25" t="s">
        <v>397</v>
      </c>
      <c r="I935" s="36" t="str">
        <f>IFERROR(VLOOKUP(Presupuestos[[#This Row],[AREA]]&amp;Presupuestos[[#This Row],[CONCEPTO]]&amp;Presupuestos[[#This Row],[DESCRIPCION]],Tabla28[[Columna1]:[CÓDIGO NUEVO]],2,0),"")</f>
        <v>P0601005</v>
      </c>
      <c r="J935" s="3" t="s">
        <v>666</v>
      </c>
      <c r="K935" s="3" t="s">
        <v>666</v>
      </c>
      <c r="L935" s="3" t="s">
        <v>666</v>
      </c>
      <c r="M935" s="31" t="s">
        <v>2002</v>
      </c>
      <c r="N935" s="3"/>
      <c r="O935" s="3" t="s">
        <v>315</v>
      </c>
      <c r="P935" s="3" t="s">
        <v>86</v>
      </c>
      <c r="Q935" s="3" t="str">
        <f>IFERROR(VLOOKUP(Presupuestos[[#This Row],[CLASIFICACIÓN (N)]],Tabla17[],2,0),"")</f>
        <v>Costos de ventas</v>
      </c>
      <c r="R935" s="3" t="str">
        <f>IFERROR(VLOOKUP(Presupuestos[[#This Row],[CLASIFICACIÓN (N)]],Tabla17[],3,0),"")</f>
        <v>Operativo</v>
      </c>
      <c r="S935" s="3" t="s">
        <v>16</v>
      </c>
      <c r="T935" s="3" t="str">
        <f>IFERROR(VLOOKUP(Presupuestos[[#This Row],[ALMACEN]],Tabla5[],2,0),"")</f>
        <v>Arequipa</v>
      </c>
      <c r="U935" s="19" t="str">
        <f>IFERROR(VLOOKUP(Presupuestos[[#This Row],[TIPO DE DOCUMENTO]],Tipo_Documento[],2,0)&amp;Presupuestos[[#This Row],[SERIE]]&amp;Presupuestos[[#This Row],[NUMERO]]&amp;Presupuestos[[#This Row],[RUC]],"")</f>
        <v>PLRPLR072010736055631</v>
      </c>
      <c r="V935" s="3" t="s">
        <v>258</v>
      </c>
      <c r="W935" s="7">
        <v>45869</v>
      </c>
      <c r="X935" s="7">
        <v>45869</v>
      </c>
      <c r="Y935" s="3" t="s">
        <v>1917</v>
      </c>
      <c r="Z935" s="3">
        <v>20</v>
      </c>
      <c r="AA935" s="3">
        <f>IFERROR(VLOOKUP(Presupuestos[[#This Row],[RAZON SOCIAL]],CHOOSE({1,2},Clientes_Proveedores[Razon Social],Clientes_Proveedores[Ruc / Dni]),2,0),"-")</f>
        <v>10736055631</v>
      </c>
      <c r="AB935" s="31" t="s">
        <v>1080</v>
      </c>
      <c r="AC935" s="3" t="s">
        <v>670</v>
      </c>
      <c r="AD935" s="5"/>
      <c r="AE935" s="6">
        <v>40.43</v>
      </c>
      <c r="AF935" s="6">
        <f>Presupuestos[[#This Row],[BASE]]*Presupuestos[[#This Row],[% IGV]]</f>
        <v>0</v>
      </c>
      <c r="AG935" s="22">
        <f>ROUND(SUM(Presupuestos[[#This Row],[BASE]:[IGV]]),2)</f>
        <v>40.43</v>
      </c>
      <c r="AH935" s="9" t="str">
        <f>IF(Presupuestos[[#This Row],[MONEDA]]="USD",VLOOKUP(Presupuestos[[#This Row],[FECHA DE EMISION]],Tipo_Cambio[],3,0),"")</f>
        <v/>
      </c>
      <c r="AI935" s="22">
        <f>IFERROR(ROUND(IF(Presupuestos[[#This Row],[MONEDA]]="PEN",Presupuestos[[#This Row],[TOTAL]],Presupuestos[[#This Row],[TOTAL]]*Presupuestos[[#This Row],[TIPO DE CAMBIO]]),2),"")</f>
        <v>40.43</v>
      </c>
      <c r="AJ935" s="5"/>
      <c r="AK935" s="33" t="s">
        <v>671</v>
      </c>
      <c r="AL935" s="5" t="s">
        <v>680</v>
      </c>
      <c r="AM935" s="23" t="s">
        <v>671</v>
      </c>
      <c r="AN935" s="23" t="s">
        <v>671</v>
      </c>
      <c r="AO935" s="7">
        <f>IFERROR(VLOOKUP("1-"&amp;Presupuestos[[#This Row],[ID DOCUMENTO]],BD_Pagos[],7,0),"")</f>
        <v>45869</v>
      </c>
      <c r="AP935" s="16" t="str">
        <f>IFERROR(VLOOKUP("1-"&amp;Presupuestos[[#This Row],[ID DOCUMENTO]],BD_Pagos[],8,0),"")</f>
        <v>B-BCP - Soles</v>
      </c>
      <c r="AQ935" s="17">
        <f>IFERROR(VLOOKUP("1-"&amp;Presupuestos[[#This Row],[ID DOCUMENTO]],BD_Pagos[],9,0),"")</f>
        <v>7197909</v>
      </c>
      <c r="AR935" s="54"/>
      <c r="AS935" s="7">
        <f>IFERROR(VLOOKUP("2-"&amp;Presupuestos[[#This Row],[ID DOCUMENTO]],BD_Pagos[],7,0),"")</f>
        <v>0</v>
      </c>
      <c r="AT935" s="16" t="str">
        <f>IFERROR(VLOOKUP("2-"&amp;Presupuestos[[#This Row],[ID DOCUMENTO]],BD_Pagos[],8,0),"")</f>
        <v/>
      </c>
      <c r="AU935" s="17">
        <f>IFERROR(VLOOKUP("2-"&amp;Presupuestos[[#This Row],[ID DOCUMENTO]],BD_Pagos[],9,0),"")</f>
        <v>0</v>
      </c>
      <c r="AV935" s="20">
        <f>IF(IFERROR(VLOOKUP("2-"&amp;Presupuestos[[#This Row],[ID DOCUMENTO]],BD_Pagos[],10,0),0)&gt;Presupuestos[[#This Row],[TOTAL SOLES]],Presupuestos[[#This Row],[TOTAL SOLES]],IFERROR(VLOOKUP("2-"&amp;Presupuestos[[#This Row],[ID DOCUMENTO]],BD_Pagos[],10,0),0))</f>
        <v>0</v>
      </c>
      <c r="AW935" s="7"/>
      <c r="AX935" s="16"/>
      <c r="AY935" s="17"/>
      <c r="AZ935" s="20"/>
      <c r="BA935" s="7"/>
      <c r="BB935" s="16"/>
      <c r="BC935" s="17"/>
      <c r="BD935" s="20"/>
      <c r="BE935" s="7">
        <f>IFERROR(VLOOKUP("5-"&amp;Presupuestos[[#This Row],[ID DOCUMENTO]],BD_Pagos[],7,0),"")</f>
        <v>45869</v>
      </c>
      <c r="BF935" s="17" t="str">
        <f>IFERROR(VLOOKUP("5-"&amp;Presupuestos[[#This Row],[ID DOCUMENTO]],BD_Pagos[],9,0),"")</f>
        <v>Redondeo</v>
      </c>
      <c r="BG935" s="20">
        <f>IF(IFERROR(VLOOKUP("5-"&amp;Presupuestos[[#This Row],[ID DOCUMENTO]],BD_Pagos[],10,0),0)&gt;Presupuestos[[#This Row],[TOTAL SOLES]],Presupuestos[[#This Row],[TOTAL SOLES]],IFERROR(VLOOKUP("5-"&amp;Presupuestos[[#This Row],[ID DOCUMENTO]],BD_Pagos[],10,0),0))</f>
        <v>0.01</v>
      </c>
      <c r="BH935" s="7">
        <f>IFERROR(VLOOKUP("1-Detraccion"&amp;Presupuestos[[#This Row],[ID DOCUMENTO]],BD_Pagos[],2,0),"")</f>
        <v>0</v>
      </c>
      <c r="BI935" s="3" t="str">
        <f>IFERROR(VLOOKUP("1-Detraccion"&amp;Presupuestos[[#This Row],[ID DOCUMENTO]],BD_Pagos[],3,0),"")</f>
        <v/>
      </c>
      <c r="BJ935" s="3">
        <f>IFERROR(VLOOKUP("1-Detraccion"&amp;Presupuestos[[#This Row],[ID DOCUMENTO]],BD_Pagos[],4,0),"")</f>
        <v>0</v>
      </c>
      <c r="BK935" s="6">
        <f>IF(IFERROR(VLOOKUP("1-Detraccion"&amp;Presupuestos[[#This Row],[ID DOCUMENTO]],BD_Pagos[],5,0),0)&gt;Presupuestos[[#This Row],[TOTAL SOLES]],Presupuestos[[#This Row],[TOTAL SOLES]],IFERROR(VLOOKUP("1-Detraccion"&amp;Presupuestos[[#This Row],[ID DOCUMENTO]],BD_Pagos[],5,0),0))</f>
        <v>0</v>
      </c>
      <c r="BL935" s="6">
        <f>IF(IFERROR(VLOOKUP("1-Detraccion"&amp;Presupuestos[[#This Row],[ID DOCUMENTO]],BD_Pagos[],6,0),0)&gt;Presupuestos[[#This Row],[TOTAL SOLES]],Presupuestos[[#This Row],[TOTAL SOLES]],IFERROR(VLOOKUP("1-Detraccion"&amp;Presupuestos[[#This Row],[ID DOCUMENTO]],BD_Pagos[],6,0),0))</f>
        <v>0</v>
      </c>
      <c r="BM935" s="37"/>
      <c r="BN935" s="3"/>
      <c r="BO935" s="3"/>
      <c r="BP935" s="6"/>
      <c r="BQ93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40.42</v>
      </c>
      <c r="BR935" s="23" t="str">
        <f>IF(Presupuestos[[#This Row],[SALDO ME-MN]]&gt;0,"PENDIENTE","CANCELADO")</f>
        <v>PENDIENTE</v>
      </c>
      <c r="BS935" s="23" t="str">
        <f>IF(COUNTIFS($U$4:$U934,Presupuestos[[#This Row],[ID DOCUMENTO]])&gt;=1,IF(B934=Presupuestos[[#This Row],[ID]],"OK","DOC. DUPLICADO"),"OK")</f>
        <v>OK</v>
      </c>
    </row>
    <row r="936" spans="2:71" ht="24" x14ac:dyDescent="0.25">
      <c r="B936" s="34">
        <f>IF(Presupuestos[[#This Row],[ID DOCUMENTO]]=U935,B935,IF(B935="ID",1,B935+1))</f>
        <v>840</v>
      </c>
      <c r="C936" s="2">
        <v>45869</v>
      </c>
      <c r="D936" s="2">
        <v>45869</v>
      </c>
      <c r="E936" s="3" t="s">
        <v>1880</v>
      </c>
      <c r="F936" s="25" t="s">
        <v>54</v>
      </c>
      <c r="G936" s="25" t="s">
        <v>330</v>
      </c>
      <c r="H936" s="25" t="s">
        <v>399</v>
      </c>
      <c r="I936" s="36" t="str">
        <f>IFERROR(VLOOKUP(Presupuestos[[#This Row],[AREA]]&amp;Presupuestos[[#This Row],[CONCEPTO]]&amp;Presupuestos[[#This Row],[DESCRIPCION]],Tabla28[[Columna1]:[CÓDIGO NUEVO]],2,0),"")</f>
        <v>P0601006</v>
      </c>
      <c r="J936" s="3" t="s">
        <v>666</v>
      </c>
      <c r="K936" s="3" t="s">
        <v>666</v>
      </c>
      <c r="L936" s="3" t="s">
        <v>666</v>
      </c>
      <c r="M936" s="31" t="s">
        <v>2003</v>
      </c>
      <c r="N936" s="3"/>
      <c r="O936" s="3" t="s">
        <v>315</v>
      </c>
      <c r="P936" s="3" t="s">
        <v>86</v>
      </c>
      <c r="Q936" s="3" t="str">
        <f>IFERROR(VLOOKUP(Presupuestos[[#This Row],[CLASIFICACIÓN (N)]],Tabla17[],2,0),"")</f>
        <v>Costos de ventas</v>
      </c>
      <c r="R936" s="3" t="str">
        <f>IFERROR(VLOOKUP(Presupuestos[[#This Row],[CLASIFICACIÓN (N)]],Tabla17[],3,0),"")</f>
        <v>Operativo</v>
      </c>
      <c r="S936" s="3" t="s">
        <v>16</v>
      </c>
      <c r="T936" s="3" t="str">
        <f>IFERROR(VLOOKUP(Presupuestos[[#This Row],[ALMACEN]],Tabla5[],2,0),"")</f>
        <v>Arequipa</v>
      </c>
      <c r="U936" s="19" t="str">
        <f>IFERROR(VLOOKUP(Presupuestos[[#This Row],[TIPO DE DOCUMENTO]],Tipo_Documento[],2,0)&amp;Presupuestos[[#This Row],[SERIE]]&amp;Presupuestos[[#This Row],[NUMERO]]&amp;Presupuestos[[#This Row],[RUC]],"")</f>
        <v>PLRPLR072010736055631</v>
      </c>
      <c r="V936" s="3" t="s">
        <v>258</v>
      </c>
      <c r="W936" s="7">
        <v>45869</v>
      </c>
      <c r="X936" s="7">
        <v>45869</v>
      </c>
      <c r="Y936" s="3" t="s">
        <v>1917</v>
      </c>
      <c r="Z936" s="3">
        <v>20</v>
      </c>
      <c r="AA936" s="3">
        <f>IFERROR(VLOOKUP(Presupuestos[[#This Row],[RAZON SOCIAL]],CHOOSE({1,2},Clientes_Proveedores[Razon Social],Clientes_Proveedores[Ruc / Dni]),2,0),"-")</f>
        <v>10736055631</v>
      </c>
      <c r="AB936" s="31" t="s">
        <v>1080</v>
      </c>
      <c r="AC936" s="3" t="s">
        <v>670</v>
      </c>
      <c r="AD936" s="5"/>
      <c r="AE936" s="6">
        <v>1178.57</v>
      </c>
      <c r="AF936" s="6">
        <f>Presupuestos[[#This Row],[BASE]]*Presupuestos[[#This Row],[% IGV]]</f>
        <v>0</v>
      </c>
      <c r="AG936" s="22">
        <f>ROUND(SUM(Presupuestos[[#This Row],[BASE]:[IGV]]),2)</f>
        <v>1178.57</v>
      </c>
      <c r="AH936" s="9" t="str">
        <f>IF(Presupuestos[[#This Row],[MONEDA]]="USD",VLOOKUP(Presupuestos[[#This Row],[FECHA DE EMISION]],Tipo_Cambio[],3,0),"")</f>
        <v/>
      </c>
      <c r="AI936" s="22">
        <f>IFERROR(ROUND(IF(Presupuestos[[#This Row],[MONEDA]]="PEN",Presupuestos[[#This Row],[TOTAL]],Presupuestos[[#This Row],[TOTAL]]*Presupuestos[[#This Row],[TIPO DE CAMBIO]]),2),"")</f>
        <v>1178.57</v>
      </c>
      <c r="AJ936" s="5"/>
      <c r="AK936" s="33" t="s">
        <v>671</v>
      </c>
      <c r="AL936" s="5" t="s">
        <v>680</v>
      </c>
      <c r="AM936" s="23" t="s">
        <v>671</v>
      </c>
      <c r="AN936" s="23" t="s">
        <v>671</v>
      </c>
      <c r="AO936" s="7">
        <f>IFERROR(VLOOKUP("1-"&amp;Presupuestos[[#This Row],[ID DOCUMENTO]],BD_Pagos[],7,0),"")</f>
        <v>45869</v>
      </c>
      <c r="AP936" s="16" t="str">
        <f>IFERROR(VLOOKUP("1-"&amp;Presupuestos[[#This Row],[ID DOCUMENTO]],BD_Pagos[],8,0),"")</f>
        <v>B-BCP - Soles</v>
      </c>
      <c r="AQ936" s="17">
        <f>IFERROR(VLOOKUP("1-"&amp;Presupuestos[[#This Row],[ID DOCUMENTO]],BD_Pagos[],9,0),"")</f>
        <v>7197909</v>
      </c>
      <c r="AR936" s="54"/>
      <c r="AS936" s="7">
        <f>IFERROR(VLOOKUP("2-"&amp;Presupuestos[[#This Row],[ID DOCUMENTO]],BD_Pagos[],7,0),"")</f>
        <v>0</v>
      </c>
      <c r="AT936" s="16" t="str">
        <f>IFERROR(VLOOKUP("2-"&amp;Presupuestos[[#This Row],[ID DOCUMENTO]],BD_Pagos[],8,0),"")</f>
        <v/>
      </c>
      <c r="AU936" s="17">
        <f>IFERROR(VLOOKUP("2-"&amp;Presupuestos[[#This Row],[ID DOCUMENTO]],BD_Pagos[],9,0),"")</f>
        <v>0</v>
      </c>
      <c r="AV936" s="20">
        <f>IF(IFERROR(VLOOKUP("2-"&amp;Presupuestos[[#This Row],[ID DOCUMENTO]],BD_Pagos[],10,0),0)&gt;Presupuestos[[#This Row],[TOTAL SOLES]],Presupuestos[[#This Row],[TOTAL SOLES]],IFERROR(VLOOKUP("2-"&amp;Presupuestos[[#This Row],[ID DOCUMENTO]],BD_Pagos[],10,0),0))</f>
        <v>0</v>
      </c>
      <c r="AW936" s="7"/>
      <c r="AX936" s="16"/>
      <c r="AY936" s="17"/>
      <c r="AZ936" s="20"/>
      <c r="BA936" s="7"/>
      <c r="BB936" s="16"/>
      <c r="BC936" s="17"/>
      <c r="BD936" s="20"/>
      <c r="BE936" s="7">
        <f>IFERROR(VLOOKUP("5-"&amp;Presupuestos[[#This Row],[ID DOCUMENTO]],BD_Pagos[],7,0),"")</f>
        <v>45869</v>
      </c>
      <c r="BF936" s="17" t="str">
        <f>IFERROR(VLOOKUP("5-"&amp;Presupuestos[[#This Row],[ID DOCUMENTO]],BD_Pagos[],9,0),"")</f>
        <v>Redondeo</v>
      </c>
      <c r="BG936" s="20">
        <f>IF(IFERROR(VLOOKUP("5-"&amp;Presupuestos[[#This Row],[ID DOCUMENTO]],BD_Pagos[],10,0),0)&gt;Presupuestos[[#This Row],[TOTAL SOLES]],Presupuestos[[#This Row],[TOTAL SOLES]],IFERROR(VLOOKUP("5-"&amp;Presupuestos[[#This Row],[ID DOCUMENTO]],BD_Pagos[],10,0),0))</f>
        <v>0.01</v>
      </c>
      <c r="BH936" s="7">
        <f>IFERROR(VLOOKUP("1-Detraccion"&amp;Presupuestos[[#This Row],[ID DOCUMENTO]],BD_Pagos[],2,0),"")</f>
        <v>0</v>
      </c>
      <c r="BI936" s="3" t="str">
        <f>IFERROR(VLOOKUP("1-Detraccion"&amp;Presupuestos[[#This Row],[ID DOCUMENTO]],BD_Pagos[],3,0),"")</f>
        <v/>
      </c>
      <c r="BJ936" s="3">
        <f>IFERROR(VLOOKUP("1-Detraccion"&amp;Presupuestos[[#This Row],[ID DOCUMENTO]],BD_Pagos[],4,0),"")</f>
        <v>0</v>
      </c>
      <c r="BK936" s="6">
        <f>IF(IFERROR(VLOOKUP("1-Detraccion"&amp;Presupuestos[[#This Row],[ID DOCUMENTO]],BD_Pagos[],5,0),0)&gt;Presupuestos[[#This Row],[TOTAL SOLES]],Presupuestos[[#This Row],[TOTAL SOLES]],IFERROR(VLOOKUP("1-Detraccion"&amp;Presupuestos[[#This Row],[ID DOCUMENTO]],BD_Pagos[],5,0),0))</f>
        <v>0</v>
      </c>
      <c r="BL936" s="6">
        <f>IF(IFERROR(VLOOKUP("1-Detraccion"&amp;Presupuestos[[#This Row],[ID DOCUMENTO]],BD_Pagos[],6,0),0)&gt;Presupuestos[[#This Row],[TOTAL SOLES]],Presupuestos[[#This Row],[TOTAL SOLES]],IFERROR(VLOOKUP("1-Detraccion"&amp;Presupuestos[[#This Row],[ID DOCUMENTO]],BD_Pagos[],6,0),0))</f>
        <v>0</v>
      </c>
      <c r="BM936" s="37"/>
      <c r="BN936" s="3"/>
      <c r="BO936" s="3"/>
      <c r="BP936" s="6"/>
      <c r="BQ93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1178.56</v>
      </c>
      <c r="BR936" s="23" t="str">
        <f>IF(Presupuestos[[#This Row],[SALDO ME-MN]]&gt;0,"PENDIENTE","CANCELADO")</f>
        <v>PENDIENTE</v>
      </c>
      <c r="BS936" s="23" t="str">
        <f>IF(COUNTIFS($U$4:$U935,Presupuestos[[#This Row],[ID DOCUMENTO]])&gt;=1,IF(B935=Presupuestos[[#This Row],[ID]],"OK","DOC. DUPLICADO"),"OK")</f>
        <v>OK</v>
      </c>
    </row>
    <row r="937" spans="2:71" ht="24" x14ac:dyDescent="0.25">
      <c r="B937" s="34">
        <f>IF(Presupuestos[[#This Row],[ID DOCUMENTO]]=U936,B936,IF(B936="ID",1,B936+1))</f>
        <v>840</v>
      </c>
      <c r="C937" s="2">
        <v>45869</v>
      </c>
      <c r="D937" s="2">
        <v>45869</v>
      </c>
      <c r="E937" s="3" t="s">
        <v>1880</v>
      </c>
      <c r="F937" s="25" t="s">
        <v>54</v>
      </c>
      <c r="G937" s="25" t="s">
        <v>330</v>
      </c>
      <c r="H937" s="25" t="s">
        <v>412</v>
      </c>
      <c r="I937" s="36" t="str">
        <f>IFERROR(VLOOKUP(Presupuestos[[#This Row],[AREA]]&amp;Presupuestos[[#This Row],[CONCEPTO]]&amp;Presupuestos[[#This Row],[DESCRIPCION]],Tabla28[[Columna1]:[CÓDIGO NUEVO]],2,0),"")</f>
        <v>P0601013</v>
      </c>
      <c r="J937" s="3" t="s">
        <v>666</v>
      </c>
      <c r="K937" s="3" t="s">
        <v>666</v>
      </c>
      <c r="L937" s="3" t="s">
        <v>666</v>
      </c>
      <c r="M937" s="31" t="s">
        <v>2004</v>
      </c>
      <c r="N937" s="3"/>
      <c r="O937" s="3" t="s">
        <v>315</v>
      </c>
      <c r="P937" s="3" t="s">
        <v>86</v>
      </c>
      <c r="Q937" s="3" t="str">
        <f>IFERROR(VLOOKUP(Presupuestos[[#This Row],[CLASIFICACIÓN (N)]],Tabla17[],2,0),"")</f>
        <v>Costos de ventas</v>
      </c>
      <c r="R937" s="3" t="str">
        <f>IFERROR(VLOOKUP(Presupuestos[[#This Row],[CLASIFICACIÓN (N)]],Tabla17[],3,0),"")</f>
        <v>Operativo</v>
      </c>
      <c r="S937" s="3" t="s">
        <v>16</v>
      </c>
      <c r="T937" s="3" t="str">
        <f>IFERROR(VLOOKUP(Presupuestos[[#This Row],[ALMACEN]],Tabla5[],2,0),"")</f>
        <v>Arequipa</v>
      </c>
      <c r="U937" s="19" t="str">
        <f>IFERROR(VLOOKUP(Presupuestos[[#This Row],[TIPO DE DOCUMENTO]],Tipo_Documento[],2,0)&amp;Presupuestos[[#This Row],[SERIE]]&amp;Presupuestos[[#This Row],[NUMERO]]&amp;Presupuestos[[#This Row],[RUC]],"")</f>
        <v>PLRPLR072010736055631</v>
      </c>
      <c r="V937" s="3" t="s">
        <v>258</v>
      </c>
      <c r="W937" s="7">
        <v>45869</v>
      </c>
      <c r="X937" s="7">
        <v>45869</v>
      </c>
      <c r="Y937" s="3" t="s">
        <v>1917</v>
      </c>
      <c r="Z937" s="3">
        <v>20</v>
      </c>
      <c r="AA937" s="3">
        <f>IFERROR(VLOOKUP(Presupuestos[[#This Row],[RAZON SOCIAL]],CHOOSE({1,2},Clientes_Proveedores[Razon Social],Clientes_Proveedores[Ruc / Dni]),2,0),"-")</f>
        <v>10736055631</v>
      </c>
      <c r="AB937" s="31" t="s">
        <v>1080</v>
      </c>
      <c r="AC937" s="3" t="s">
        <v>670</v>
      </c>
      <c r="AD937" s="5"/>
      <c r="AE937" s="6">
        <v>31</v>
      </c>
      <c r="AF937" s="6">
        <f>Presupuestos[[#This Row],[BASE]]*Presupuestos[[#This Row],[% IGV]]</f>
        <v>0</v>
      </c>
      <c r="AG937" s="22">
        <f>ROUND(SUM(Presupuestos[[#This Row],[BASE]:[IGV]]),2)</f>
        <v>31</v>
      </c>
      <c r="AH937" s="9" t="str">
        <f>IF(Presupuestos[[#This Row],[MONEDA]]="USD",VLOOKUP(Presupuestos[[#This Row],[FECHA DE EMISION]],Tipo_Cambio[],3,0),"")</f>
        <v/>
      </c>
      <c r="AI937" s="22">
        <f>IFERROR(ROUND(IF(Presupuestos[[#This Row],[MONEDA]]="PEN",Presupuestos[[#This Row],[TOTAL]],Presupuestos[[#This Row],[TOTAL]]*Presupuestos[[#This Row],[TIPO DE CAMBIO]]),2),"")</f>
        <v>31</v>
      </c>
      <c r="AJ937" s="5"/>
      <c r="AK937" s="33" t="s">
        <v>671</v>
      </c>
      <c r="AL937" s="5" t="s">
        <v>680</v>
      </c>
      <c r="AM937" s="23" t="s">
        <v>671</v>
      </c>
      <c r="AN937" s="23" t="s">
        <v>671</v>
      </c>
      <c r="AO937" s="7">
        <f>IFERROR(VLOOKUP("1-"&amp;Presupuestos[[#This Row],[ID DOCUMENTO]],BD_Pagos[],7,0),"")</f>
        <v>45869</v>
      </c>
      <c r="AP937" s="16" t="str">
        <f>IFERROR(VLOOKUP("1-"&amp;Presupuestos[[#This Row],[ID DOCUMENTO]],BD_Pagos[],8,0),"")</f>
        <v>B-BCP - Soles</v>
      </c>
      <c r="AQ937" s="17">
        <f>IFERROR(VLOOKUP("1-"&amp;Presupuestos[[#This Row],[ID DOCUMENTO]],BD_Pagos[],9,0),"")</f>
        <v>7197909</v>
      </c>
      <c r="AR937" s="54"/>
      <c r="AS937" s="7">
        <f>IFERROR(VLOOKUP("2-"&amp;Presupuestos[[#This Row],[ID DOCUMENTO]],BD_Pagos[],7,0),"")</f>
        <v>0</v>
      </c>
      <c r="AT937" s="16" t="str">
        <f>IFERROR(VLOOKUP("2-"&amp;Presupuestos[[#This Row],[ID DOCUMENTO]],BD_Pagos[],8,0),"")</f>
        <v/>
      </c>
      <c r="AU937" s="17">
        <f>IFERROR(VLOOKUP("2-"&amp;Presupuestos[[#This Row],[ID DOCUMENTO]],BD_Pagos[],9,0),"")</f>
        <v>0</v>
      </c>
      <c r="AV937" s="20">
        <f>IF(IFERROR(VLOOKUP("2-"&amp;Presupuestos[[#This Row],[ID DOCUMENTO]],BD_Pagos[],10,0),0)&gt;Presupuestos[[#This Row],[TOTAL SOLES]],Presupuestos[[#This Row],[TOTAL SOLES]],IFERROR(VLOOKUP("2-"&amp;Presupuestos[[#This Row],[ID DOCUMENTO]],BD_Pagos[],10,0),0))</f>
        <v>0</v>
      </c>
      <c r="AW937" s="7"/>
      <c r="AX937" s="16"/>
      <c r="AY937" s="17"/>
      <c r="AZ937" s="20"/>
      <c r="BA937" s="7"/>
      <c r="BB937" s="16"/>
      <c r="BC937" s="17"/>
      <c r="BD937" s="20"/>
      <c r="BE937" s="7">
        <f>IFERROR(VLOOKUP("5-"&amp;Presupuestos[[#This Row],[ID DOCUMENTO]],BD_Pagos[],7,0),"")</f>
        <v>45869</v>
      </c>
      <c r="BF937" s="17" t="str">
        <f>IFERROR(VLOOKUP("5-"&amp;Presupuestos[[#This Row],[ID DOCUMENTO]],BD_Pagos[],9,0),"")</f>
        <v>Redondeo</v>
      </c>
      <c r="BG937" s="20">
        <f>IF(IFERROR(VLOOKUP("5-"&amp;Presupuestos[[#This Row],[ID DOCUMENTO]],BD_Pagos[],10,0),0)&gt;Presupuestos[[#This Row],[TOTAL SOLES]],Presupuestos[[#This Row],[TOTAL SOLES]],IFERROR(VLOOKUP("5-"&amp;Presupuestos[[#This Row],[ID DOCUMENTO]],BD_Pagos[],10,0),0))</f>
        <v>0.01</v>
      </c>
      <c r="BH937" s="7">
        <f>IFERROR(VLOOKUP("1-Detraccion"&amp;Presupuestos[[#This Row],[ID DOCUMENTO]],BD_Pagos[],2,0),"")</f>
        <v>0</v>
      </c>
      <c r="BI937" s="3" t="str">
        <f>IFERROR(VLOOKUP("1-Detraccion"&amp;Presupuestos[[#This Row],[ID DOCUMENTO]],BD_Pagos[],3,0),"")</f>
        <v/>
      </c>
      <c r="BJ937" s="3">
        <f>IFERROR(VLOOKUP("1-Detraccion"&amp;Presupuestos[[#This Row],[ID DOCUMENTO]],BD_Pagos[],4,0),"")</f>
        <v>0</v>
      </c>
      <c r="BK937" s="6">
        <f>IF(IFERROR(VLOOKUP("1-Detraccion"&amp;Presupuestos[[#This Row],[ID DOCUMENTO]],BD_Pagos[],5,0),0)&gt;Presupuestos[[#This Row],[TOTAL SOLES]],Presupuestos[[#This Row],[TOTAL SOLES]],IFERROR(VLOOKUP("1-Detraccion"&amp;Presupuestos[[#This Row],[ID DOCUMENTO]],BD_Pagos[],5,0),0))</f>
        <v>0</v>
      </c>
      <c r="BL937" s="6">
        <f>IF(IFERROR(VLOOKUP("1-Detraccion"&amp;Presupuestos[[#This Row],[ID DOCUMENTO]],BD_Pagos[],6,0),0)&gt;Presupuestos[[#This Row],[TOTAL SOLES]],Presupuestos[[#This Row],[TOTAL SOLES]],IFERROR(VLOOKUP("1-Detraccion"&amp;Presupuestos[[#This Row],[ID DOCUMENTO]],BD_Pagos[],6,0),0))</f>
        <v>0</v>
      </c>
      <c r="BM937" s="37"/>
      <c r="BN937" s="3"/>
      <c r="BO937" s="3"/>
      <c r="BP937" s="6"/>
      <c r="BQ93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30.99</v>
      </c>
      <c r="BR937" s="23" t="str">
        <f>IF(Presupuestos[[#This Row],[SALDO ME-MN]]&gt;0,"PENDIENTE","CANCELADO")</f>
        <v>PENDIENTE</v>
      </c>
      <c r="BS937" s="23" t="str">
        <f>IF(COUNTIFS($U$4:$U936,Presupuestos[[#This Row],[ID DOCUMENTO]])&gt;=1,IF(B936=Presupuestos[[#This Row],[ID]],"OK","DOC. DUPLICADO"),"OK")</f>
        <v>OK</v>
      </c>
    </row>
    <row r="938" spans="2:71" ht="24" x14ac:dyDescent="0.25">
      <c r="B938" s="34">
        <f>IF(Presupuestos[[#This Row],[ID DOCUMENTO]]=U937,B937,IF(B937="ID",1,B937+1))</f>
        <v>841</v>
      </c>
      <c r="C938" s="2">
        <v>45869</v>
      </c>
      <c r="D938" s="2">
        <v>45869</v>
      </c>
      <c r="E938" s="3" t="s">
        <v>1880</v>
      </c>
      <c r="F938" s="25" t="s">
        <v>54</v>
      </c>
      <c r="G938" s="25" t="s">
        <v>330</v>
      </c>
      <c r="H938" s="25" t="s">
        <v>383</v>
      </c>
      <c r="I938" s="36" t="str">
        <f>IFERROR(VLOOKUP(Presupuestos[[#This Row],[AREA]]&amp;Presupuestos[[#This Row],[CONCEPTO]]&amp;Presupuestos[[#This Row],[DESCRIPCION]],Tabla28[[Columna1]:[CÓDIGO NUEVO]],2,0),"")</f>
        <v>P0601001</v>
      </c>
      <c r="J938" s="3" t="s">
        <v>666</v>
      </c>
      <c r="K938" s="3" t="s">
        <v>666</v>
      </c>
      <c r="L938" s="3" t="s">
        <v>666</v>
      </c>
      <c r="M938" s="31" t="s">
        <v>2005</v>
      </c>
      <c r="N938" s="3"/>
      <c r="O938" s="3" t="s">
        <v>315</v>
      </c>
      <c r="P938" s="3" t="s">
        <v>86</v>
      </c>
      <c r="Q938" s="3" t="str">
        <f>IFERROR(VLOOKUP(Presupuestos[[#This Row],[CLASIFICACIÓN (N)]],Tabla17[],2,0),"")</f>
        <v>Costos de ventas</v>
      </c>
      <c r="R938" s="3" t="str">
        <f>IFERROR(VLOOKUP(Presupuestos[[#This Row],[CLASIFICACIÓN (N)]],Tabla17[],3,0),"")</f>
        <v>Operativo</v>
      </c>
      <c r="S938" s="3" t="s">
        <v>41</v>
      </c>
      <c r="T938" s="3" t="str">
        <f>IFERROR(VLOOKUP(Presupuestos[[#This Row],[ALMACEN]],Tabla5[],2,0),"")</f>
        <v>Lima</v>
      </c>
      <c r="U938" s="19" t="str">
        <f>IFERROR(VLOOKUP(Presupuestos[[#This Row],[TIPO DE DOCUMENTO]],Tipo_Documento[],2,0)&amp;Presupuestos[[#This Row],[SERIE]]&amp;Presupuestos[[#This Row],[NUMERO]]&amp;Presupuestos[[#This Row],[RUC]],"")</f>
        <v>PLRPLR072145921913</v>
      </c>
      <c r="V938" s="3" t="s">
        <v>258</v>
      </c>
      <c r="W938" s="7">
        <v>45869</v>
      </c>
      <c r="X938" s="7">
        <v>45869</v>
      </c>
      <c r="Y938" s="3" t="s">
        <v>1917</v>
      </c>
      <c r="Z938" s="3">
        <v>21</v>
      </c>
      <c r="AA938" s="3">
        <f>IFERROR(VLOOKUP(Presupuestos[[#This Row],[RAZON SOCIAL]],CHOOSE({1,2},Clientes_Proveedores[Razon Social],Clientes_Proveedores[Ruc / Dni]),2,0),"-")</f>
        <v>45921913</v>
      </c>
      <c r="AB938" s="31" t="s">
        <v>2006</v>
      </c>
      <c r="AC938" s="3" t="s">
        <v>670</v>
      </c>
      <c r="AD938" s="5"/>
      <c r="AE938" s="6">
        <v>833.39</v>
      </c>
      <c r="AF938" s="6">
        <f>Presupuestos[[#This Row],[BASE]]*Presupuestos[[#This Row],[% IGV]]</f>
        <v>0</v>
      </c>
      <c r="AG938" s="22">
        <f>ROUND(SUM(Presupuestos[[#This Row],[BASE]:[IGV]]),2)</f>
        <v>833.39</v>
      </c>
      <c r="AH938" s="9" t="str">
        <f>IF(Presupuestos[[#This Row],[MONEDA]]="USD",VLOOKUP(Presupuestos[[#This Row],[FECHA DE EMISION]],Tipo_Cambio[],3,0),"")</f>
        <v/>
      </c>
      <c r="AI938" s="22">
        <f>IFERROR(ROUND(IF(Presupuestos[[#This Row],[MONEDA]]="PEN",Presupuestos[[#This Row],[TOTAL]],Presupuestos[[#This Row],[TOTAL]]*Presupuestos[[#This Row],[TIPO DE CAMBIO]]),2),"")</f>
        <v>833.39</v>
      </c>
      <c r="AJ938" s="5"/>
      <c r="AK938" s="33" t="s">
        <v>671</v>
      </c>
      <c r="AL938" s="5" t="s">
        <v>680</v>
      </c>
      <c r="AM938" s="23" t="s">
        <v>671</v>
      </c>
      <c r="AN938" s="23" t="s">
        <v>671</v>
      </c>
      <c r="AO938" s="7">
        <f>IFERROR(VLOOKUP("1-"&amp;Presupuestos[[#This Row],[ID DOCUMENTO]],BD_Pagos[],7,0),"")</f>
        <v>45869</v>
      </c>
      <c r="AP938" s="16" t="str">
        <f>IFERROR(VLOOKUP("1-"&amp;Presupuestos[[#This Row],[ID DOCUMENTO]],BD_Pagos[],8,0),"")</f>
        <v>B-BCP - Soles</v>
      </c>
      <c r="AQ938" s="17">
        <f>IFERROR(VLOOKUP("1-"&amp;Presupuestos[[#This Row],[ID DOCUMENTO]],BD_Pagos[],9,0),"")</f>
        <v>7197909</v>
      </c>
      <c r="AR938" s="54"/>
      <c r="AS938" s="7">
        <f>IFERROR(VLOOKUP("2-"&amp;Presupuestos[[#This Row],[ID DOCUMENTO]],BD_Pagos[],7,0),"")</f>
        <v>0</v>
      </c>
      <c r="AT938" s="16" t="str">
        <f>IFERROR(VLOOKUP("2-"&amp;Presupuestos[[#This Row],[ID DOCUMENTO]],BD_Pagos[],8,0),"")</f>
        <v/>
      </c>
      <c r="AU938" s="17">
        <f>IFERROR(VLOOKUP("2-"&amp;Presupuestos[[#This Row],[ID DOCUMENTO]],BD_Pagos[],9,0),"")</f>
        <v>0</v>
      </c>
      <c r="AV938" s="20">
        <f>IF(IFERROR(VLOOKUP("2-"&amp;Presupuestos[[#This Row],[ID DOCUMENTO]],BD_Pagos[],10,0),0)&gt;Presupuestos[[#This Row],[TOTAL SOLES]],Presupuestos[[#This Row],[TOTAL SOLES]],IFERROR(VLOOKUP("2-"&amp;Presupuestos[[#This Row],[ID DOCUMENTO]],BD_Pagos[],10,0),0))</f>
        <v>0</v>
      </c>
      <c r="AW938" s="7"/>
      <c r="AX938" s="16"/>
      <c r="AY938" s="17"/>
      <c r="AZ938" s="20"/>
      <c r="BA938" s="7"/>
      <c r="BB938" s="16"/>
      <c r="BC938" s="17"/>
      <c r="BD938" s="20"/>
      <c r="BE938" s="7">
        <f>IFERROR(VLOOKUP("5-"&amp;Presupuestos[[#This Row],[ID DOCUMENTO]],BD_Pagos[],7,0),"")</f>
        <v>45869</v>
      </c>
      <c r="BF938" s="17" t="str">
        <f>IFERROR(VLOOKUP("5-"&amp;Presupuestos[[#This Row],[ID DOCUMENTO]],BD_Pagos[],9,0),"")</f>
        <v>Redondeo</v>
      </c>
      <c r="BG938" s="20">
        <f>IF(IFERROR(VLOOKUP("5-"&amp;Presupuestos[[#This Row],[ID DOCUMENTO]],BD_Pagos[],10,0),0)&gt;Presupuestos[[#This Row],[TOTAL SOLES]],Presupuestos[[#This Row],[TOTAL SOLES]],IFERROR(VLOOKUP("5-"&amp;Presupuestos[[#This Row],[ID DOCUMENTO]],BD_Pagos[],10,0),0))</f>
        <v>-0.01</v>
      </c>
      <c r="BH938" s="7">
        <f>IFERROR(VLOOKUP("1-Detraccion"&amp;Presupuestos[[#This Row],[ID DOCUMENTO]],BD_Pagos[],2,0),"")</f>
        <v>0</v>
      </c>
      <c r="BI938" s="3" t="str">
        <f>IFERROR(VLOOKUP("1-Detraccion"&amp;Presupuestos[[#This Row],[ID DOCUMENTO]],BD_Pagos[],3,0),"")</f>
        <v/>
      </c>
      <c r="BJ938" s="3">
        <f>IFERROR(VLOOKUP("1-Detraccion"&amp;Presupuestos[[#This Row],[ID DOCUMENTO]],BD_Pagos[],4,0),"")</f>
        <v>0</v>
      </c>
      <c r="BK938" s="6">
        <f>IF(IFERROR(VLOOKUP("1-Detraccion"&amp;Presupuestos[[#This Row],[ID DOCUMENTO]],BD_Pagos[],5,0),0)&gt;Presupuestos[[#This Row],[TOTAL SOLES]],Presupuestos[[#This Row],[TOTAL SOLES]],IFERROR(VLOOKUP("1-Detraccion"&amp;Presupuestos[[#This Row],[ID DOCUMENTO]],BD_Pagos[],5,0),0))</f>
        <v>0</v>
      </c>
      <c r="BL938" s="6">
        <f>IF(IFERROR(VLOOKUP("1-Detraccion"&amp;Presupuestos[[#This Row],[ID DOCUMENTO]],BD_Pagos[],6,0),0)&gt;Presupuestos[[#This Row],[TOTAL SOLES]],Presupuestos[[#This Row],[TOTAL SOLES]],IFERROR(VLOOKUP("1-Detraccion"&amp;Presupuestos[[#This Row],[ID DOCUMENTO]],BD_Pagos[],6,0),0))</f>
        <v>0</v>
      </c>
      <c r="BM938" s="37"/>
      <c r="BN938" s="3"/>
      <c r="BO938" s="3"/>
      <c r="BP938" s="6"/>
      <c r="BQ93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833.4</v>
      </c>
      <c r="BR938" s="23" t="str">
        <f>IF(Presupuestos[[#This Row],[SALDO ME-MN]]&gt;0,"PENDIENTE","CANCELADO")</f>
        <v>PENDIENTE</v>
      </c>
      <c r="BS938" s="23" t="str">
        <f>IF(COUNTIFS($U$4:$U937,Presupuestos[[#This Row],[ID DOCUMENTO]])&gt;=1,IF(B937=Presupuestos[[#This Row],[ID]],"OK","DOC. DUPLICADO"),"OK")</f>
        <v>OK</v>
      </c>
    </row>
    <row r="939" spans="2:71" ht="24" x14ac:dyDescent="0.25">
      <c r="B939" s="34">
        <f>IF(Presupuestos[[#This Row],[ID DOCUMENTO]]=U938,B938,IF(B938="ID",1,B938+1))</f>
        <v>841</v>
      </c>
      <c r="C939" s="2">
        <v>45869</v>
      </c>
      <c r="D939" s="2">
        <v>45869</v>
      </c>
      <c r="E939" s="3" t="s">
        <v>1880</v>
      </c>
      <c r="F939" s="25" t="s">
        <v>54</v>
      </c>
      <c r="G939" s="25" t="s">
        <v>330</v>
      </c>
      <c r="H939" s="25" t="s">
        <v>397</v>
      </c>
      <c r="I939" s="36" t="str">
        <f>IFERROR(VLOOKUP(Presupuestos[[#This Row],[AREA]]&amp;Presupuestos[[#This Row],[CONCEPTO]]&amp;Presupuestos[[#This Row],[DESCRIPCION]],Tabla28[[Columna1]:[CÓDIGO NUEVO]],2,0),"")</f>
        <v>P0601005</v>
      </c>
      <c r="J939" s="3" t="s">
        <v>666</v>
      </c>
      <c r="K939" s="3" t="s">
        <v>666</v>
      </c>
      <c r="L939" s="3" t="s">
        <v>666</v>
      </c>
      <c r="M939" s="31" t="s">
        <v>2007</v>
      </c>
      <c r="N939" s="3"/>
      <c r="O939" s="3" t="s">
        <v>315</v>
      </c>
      <c r="P939" s="3" t="s">
        <v>86</v>
      </c>
      <c r="Q939" s="3" t="str">
        <f>IFERROR(VLOOKUP(Presupuestos[[#This Row],[CLASIFICACIÓN (N)]],Tabla17[],2,0),"")</f>
        <v>Costos de ventas</v>
      </c>
      <c r="R939" s="3" t="str">
        <f>IFERROR(VLOOKUP(Presupuestos[[#This Row],[CLASIFICACIÓN (N)]],Tabla17[],3,0),"")</f>
        <v>Operativo</v>
      </c>
      <c r="S939" s="3" t="s">
        <v>41</v>
      </c>
      <c r="T939" s="3" t="str">
        <f>IFERROR(VLOOKUP(Presupuestos[[#This Row],[ALMACEN]],Tabla5[],2,0),"")</f>
        <v>Lima</v>
      </c>
      <c r="U939" s="19" t="str">
        <f>IFERROR(VLOOKUP(Presupuestos[[#This Row],[TIPO DE DOCUMENTO]],Tipo_Documento[],2,0)&amp;Presupuestos[[#This Row],[SERIE]]&amp;Presupuestos[[#This Row],[NUMERO]]&amp;Presupuestos[[#This Row],[RUC]],"")</f>
        <v>PLRPLR072145921913</v>
      </c>
      <c r="V939" s="3" t="s">
        <v>258</v>
      </c>
      <c r="W939" s="7">
        <v>45869</v>
      </c>
      <c r="X939" s="7">
        <v>45869</v>
      </c>
      <c r="Y939" s="3" t="s">
        <v>1917</v>
      </c>
      <c r="Z939" s="3">
        <v>21</v>
      </c>
      <c r="AA939" s="3">
        <f>IFERROR(VLOOKUP(Presupuestos[[#This Row],[RAZON SOCIAL]],CHOOSE({1,2},Clientes_Proveedores[Razon Social],Clientes_Proveedores[Ruc / Dni]),2,0),"-")</f>
        <v>45921913</v>
      </c>
      <c r="AB939" s="31" t="s">
        <v>2006</v>
      </c>
      <c r="AC939" s="3" t="s">
        <v>670</v>
      </c>
      <c r="AD939" s="5"/>
      <c r="AE939" s="6">
        <v>42.63</v>
      </c>
      <c r="AF939" s="6">
        <f>Presupuestos[[#This Row],[BASE]]*Presupuestos[[#This Row],[% IGV]]</f>
        <v>0</v>
      </c>
      <c r="AG939" s="22">
        <f>ROUND(SUM(Presupuestos[[#This Row],[BASE]:[IGV]]),2)</f>
        <v>42.63</v>
      </c>
      <c r="AH939" s="9" t="str">
        <f>IF(Presupuestos[[#This Row],[MONEDA]]="USD",VLOOKUP(Presupuestos[[#This Row],[FECHA DE EMISION]],Tipo_Cambio[],3,0),"")</f>
        <v/>
      </c>
      <c r="AI939" s="22">
        <f>IFERROR(ROUND(IF(Presupuestos[[#This Row],[MONEDA]]="PEN",Presupuestos[[#This Row],[TOTAL]],Presupuestos[[#This Row],[TOTAL]]*Presupuestos[[#This Row],[TIPO DE CAMBIO]]),2),"")</f>
        <v>42.63</v>
      </c>
      <c r="AJ939" s="5"/>
      <c r="AK939" s="33" t="s">
        <v>671</v>
      </c>
      <c r="AL939" s="5" t="s">
        <v>680</v>
      </c>
      <c r="AM939" s="23" t="s">
        <v>671</v>
      </c>
      <c r="AN939" s="23" t="s">
        <v>671</v>
      </c>
      <c r="AO939" s="7">
        <f>IFERROR(VLOOKUP("1-"&amp;Presupuestos[[#This Row],[ID DOCUMENTO]],BD_Pagos[],7,0),"")</f>
        <v>45869</v>
      </c>
      <c r="AP939" s="16" t="str">
        <f>IFERROR(VLOOKUP("1-"&amp;Presupuestos[[#This Row],[ID DOCUMENTO]],BD_Pagos[],8,0),"")</f>
        <v>B-BCP - Soles</v>
      </c>
      <c r="AQ939" s="17">
        <f>IFERROR(VLOOKUP("1-"&amp;Presupuestos[[#This Row],[ID DOCUMENTO]],BD_Pagos[],9,0),"")</f>
        <v>7197909</v>
      </c>
      <c r="AR939" s="54"/>
      <c r="AS939" s="7">
        <f>IFERROR(VLOOKUP("2-"&amp;Presupuestos[[#This Row],[ID DOCUMENTO]],BD_Pagos[],7,0),"")</f>
        <v>0</v>
      </c>
      <c r="AT939" s="16" t="str">
        <f>IFERROR(VLOOKUP("2-"&amp;Presupuestos[[#This Row],[ID DOCUMENTO]],BD_Pagos[],8,0),"")</f>
        <v/>
      </c>
      <c r="AU939" s="17">
        <f>IFERROR(VLOOKUP("2-"&amp;Presupuestos[[#This Row],[ID DOCUMENTO]],BD_Pagos[],9,0),"")</f>
        <v>0</v>
      </c>
      <c r="AV939" s="20">
        <f>IF(IFERROR(VLOOKUP("2-"&amp;Presupuestos[[#This Row],[ID DOCUMENTO]],BD_Pagos[],10,0),0)&gt;Presupuestos[[#This Row],[TOTAL SOLES]],Presupuestos[[#This Row],[TOTAL SOLES]],IFERROR(VLOOKUP("2-"&amp;Presupuestos[[#This Row],[ID DOCUMENTO]],BD_Pagos[],10,0),0))</f>
        <v>0</v>
      </c>
      <c r="AW939" s="7"/>
      <c r="AX939" s="16"/>
      <c r="AY939" s="17"/>
      <c r="AZ939" s="20"/>
      <c r="BA939" s="7"/>
      <c r="BB939" s="16"/>
      <c r="BC939" s="17"/>
      <c r="BD939" s="20"/>
      <c r="BE939" s="7">
        <f>IFERROR(VLOOKUP("5-"&amp;Presupuestos[[#This Row],[ID DOCUMENTO]],BD_Pagos[],7,0),"")</f>
        <v>45869</v>
      </c>
      <c r="BF939" s="17" t="str">
        <f>IFERROR(VLOOKUP("5-"&amp;Presupuestos[[#This Row],[ID DOCUMENTO]],BD_Pagos[],9,0),"")</f>
        <v>Redondeo</v>
      </c>
      <c r="BG939" s="20">
        <f>IF(IFERROR(VLOOKUP("5-"&amp;Presupuestos[[#This Row],[ID DOCUMENTO]],BD_Pagos[],10,0),0)&gt;Presupuestos[[#This Row],[TOTAL SOLES]],Presupuestos[[#This Row],[TOTAL SOLES]],IFERROR(VLOOKUP("5-"&amp;Presupuestos[[#This Row],[ID DOCUMENTO]],BD_Pagos[],10,0),0))</f>
        <v>-0.01</v>
      </c>
      <c r="BH939" s="7">
        <f>IFERROR(VLOOKUP("1-Detraccion"&amp;Presupuestos[[#This Row],[ID DOCUMENTO]],BD_Pagos[],2,0),"")</f>
        <v>0</v>
      </c>
      <c r="BI939" s="3" t="str">
        <f>IFERROR(VLOOKUP("1-Detraccion"&amp;Presupuestos[[#This Row],[ID DOCUMENTO]],BD_Pagos[],3,0),"")</f>
        <v/>
      </c>
      <c r="BJ939" s="3">
        <f>IFERROR(VLOOKUP("1-Detraccion"&amp;Presupuestos[[#This Row],[ID DOCUMENTO]],BD_Pagos[],4,0),"")</f>
        <v>0</v>
      </c>
      <c r="BK939" s="6">
        <f>IF(IFERROR(VLOOKUP("1-Detraccion"&amp;Presupuestos[[#This Row],[ID DOCUMENTO]],BD_Pagos[],5,0),0)&gt;Presupuestos[[#This Row],[TOTAL SOLES]],Presupuestos[[#This Row],[TOTAL SOLES]],IFERROR(VLOOKUP("1-Detraccion"&amp;Presupuestos[[#This Row],[ID DOCUMENTO]],BD_Pagos[],5,0),0))</f>
        <v>0</v>
      </c>
      <c r="BL939" s="6">
        <f>IF(IFERROR(VLOOKUP("1-Detraccion"&amp;Presupuestos[[#This Row],[ID DOCUMENTO]],BD_Pagos[],6,0),0)&gt;Presupuestos[[#This Row],[TOTAL SOLES]],Presupuestos[[#This Row],[TOTAL SOLES]],IFERROR(VLOOKUP("1-Detraccion"&amp;Presupuestos[[#This Row],[ID DOCUMENTO]],BD_Pagos[],6,0),0))</f>
        <v>0</v>
      </c>
      <c r="BM939" s="37"/>
      <c r="BN939" s="3"/>
      <c r="BO939" s="3"/>
      <c r="BP939" s="6"/>
      <c r="BQ93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42.64</v>
      </c>
      <c r="BR939" s="23" t="str">
        <f>IF(Presupuestos[[#This Row],[SALDO ME-MN]]&gt;0,"PENDIENTE","CANCELADO")</f>
        <v>PENDIENTE</v>
      </c>
      <c r="BS939" s="23" t="str">
        <f>IF(COUNTIFS($U$4:$U938,Presupuestos[[#This Row],[ID DOCUMENTO]])&gt;=1,IF(B938=Presupuestos[[#This Row],[ID]],"OK","DOC. DUPLICADO"),"OK")</f>
        <v>OK</v>
      </c>
    </row>
    <row r="940" spans="2:71" ht="24" x14ac:dyDescent="0.25">
      <c r="B940" s="34">
        <f>IF(Presupuestos[[#This Row],[ID DOCUMENTO]]=U939,B939,IF(B939="ID",1,B939+1))</f>
        <v>841</v>
      </c>
      <c r="C940" s="2">
        <v>45869</v>
      </c>
      <c r="D940" s="2">
        <v>45869</v>
      </c>
      <c r="E940" s="3" t="s">
        <v>1880</v>
      </c>
      <c r="F940" s="25" t="s">
        <v>54</v>
      </c>
      <c r="G940" s="25" t="s">
        <v>330</v>
      </c>
      <c r="H940" s="25" t="s">
        <v>397</v>
      </c>
      <c r="I940" s="36" t="str">
        <f>IFERROR(VLOOKUP(Presupuestos[[#This Row],[AREA]]&amp;Presupuestos[[#This Row],[CONCEPTO]]&amp;Presupuestos[[#This Row],[DESCRIPCION]],Tabla28[[Columna1]:[CÓDIGO NUEVO]],2,0),"")</f>
        <v>P0601005</v>
      </c>
      <c r="J940" s="3" t="s">
        <v>666</v>
      </c>
      <c r="K940" s="3" t="s">
        <v>666</v>
      </c>
      <c r="L940" s="3" t="s">
        <v>666</v>
      </c>
      <c r="M940" s="31" t="s">
        <v>2008</v>
      </c>
      <c r="N940" s="3"/>
      <c r="O940" s="3" t="s">
        <v>315</v>
      </c>
      <c r="P940" s="3" t="s">
        <v>86</v>
      </c>
      <c r="Q940" s="3" t="str">
        <f>IFERROR(VLOOKUP(Presupuestos[[#This Row],[CLASIFICACIÓN (N)]],Tabla17[],2,0),"")</f>
        <v>Costos de ventas</v>
      </c>
      <c r="R940" s="3" t="str">
        <f>IFERROR(VLOOKUP(Presupuestos[[#This Row],[CLASIFICACIÓN (N)]],Tabla17[],3,0),"")</f>
        <v>Operativo</v>
      </c>
      <c r="S940" s="3" t="s">
        <v>41</v>
      </c>
      <c r="T940" s="3" t="str">
        <f>IFERROR(VLOOKUP(Presupuestos[[#This Row],[ALMACEN]],Tabla5[],2,0),"")</f>
        <v>Lima</v>
      </c>
      <c r="U940" s="19" t="str">
        <f>IFERROR(VLOOKUP(Presupuestos[[#This Row],[TIPO DE DOCUMENTO]],Tipo_Documento[],2,0)&amp;Presupuestos[[#This Row],[SERIE]]&amp;Presupuestos[[#This Row],[NUMERO]]&amp;Presupuestos[[#This Row],[RUC]],"")</f>
        <v>PLRPLR072145921913</v>
      </c>
      <c r="V940" s="3" t="s">
        <v>258</v>
      </c>
      <c r="W940" s="7">
        <v>45869</v>
      </c>
      <c r="X940" s="7">
        <v>45869</v>
      </c>
      <c r="Y940" s="3" t="s">
        <v>1917</v>
      </c>
      <c r="Z940" s="3">
        <v>21</v>
      </c>
      <c r="AA940" s="3">
        <f>IFERROR(VLOOKUP(Presupuestos[[#This Row],[RAZON SOCIAL]],CHOOSE({1,2},Clientes_Proveedores[Razon Social],Clientes_Proveedores[Ruc / Dni]),2,0),"-")</f>
        <v>45921913</v>
      </c>
      <c r="AB940" s="31" t="s">
        <v>2006</v>
      </c>
      <c r="AC940" s="3" t="s">
        <v>670</v>
      </c>
      <c r="AD940" s="5"/>
      <c r="AE940" s="6">
        <v>6.71</v>
      </c>
      <c r="AF940" s="6">
        <f>Presupuestos[[#This Row],[BASE]]*Presupuestos[[#This Row],[% IGV]]</f>
        <v>0</v>
      </c>
      <c r="AG940" s="22">
        <f>ROUND(SUM(Presupuestos[[#This Row],[BASE]:[IGV]]),2)</f>
        <v>6.71</v>
      </c>
      <c r="AH940" s="9" t="str">
        <f>IF(Presupuestos[[#This Row],[MONEDA]]="USD",VLOOKUP(Presupuestos[[#This Row],[FECHA DE EMISION]],Tipo_Cambio[],3,0),"")</f>
        <v/>
      </c>
      <c r="AI940" s="22">
        <f>IFERROR(ROUND(IF(Presupuestos[[#This Row],[MONEDA]]="PEN",Presupuestos[[#This Row],[TOTAL]],Presupuestos[[#This Row],[TOTAL]]*Presupuestos[[#This Row],[TIPO DE CAMBIO]]),2),"")</f>
        <v>6.71</v>
      </c>
      <c r="AJ940" s="5"/>
      <c r="AK940" s="33" t="s">
        <v>671</v>
      </c>
      <c r="AL940" s="5" t="s">
        <v>680</v>
      </c>
      <c r="AM940" s="23" t="s">
        <v>671</v>
      </c>
      <c r="AN940" s="23" t="s">
        <v>671</v>
      </c>
      <c r="AO940" s="7">
        <f>IFERROR(VLOOKUP("1-"&amp;Presupuestos[[#This Row],[ID DOCUMENTO]],BD_Pagos[],7,0),"")</f>
        <v>45869</v>
      </c>
      <c r="AP940" s="16" t="str">
        <f>IFERROR(VLOOKUP("1-"&amp;Presupuestos[[#This Row],[ID DOCUMENTO]],BD_Pagos[],8,0),"")</f>
        <v>B-BCP - Soles</v>
      </c>
      <c r="AQ940" s="17">
        <f>IFERROR(VLOOKUP("1-"&amp;Presupuestos[[#This Row],[ID DOCUMENTO]],BD_Pagos[],9,0),"")</f>
        <v>7197909</v>
      </c>
      <c r="AR940" s="54"/>
      <c r="AS940" s="7">
        <f>IFERROR(VLOOKUP("2-"&amp;Presupuestos[[#This Row],[ID DOCUMENTO]],BD_Pagos[],7,0),"")</f>
        <v>0</v>
      </c>
      <c r="AT940" s="16" t="str">
        <f>IFERROR(VLOOKUP("2-"&amp;Presupuestos[[#This Row],[ID DOCUMENTO]],BD_Pagos[],8,0),"")</f>
        <v/>
      </c>
      <c r="AU940" s="17">
        <f>IFERROR(VLOOKUP("2-"&amp;Presupuestos[[#This Row],[ID DOCUMENTO]],BD_Pagos[],9,0),"")</f>
        <v>0</v>
      </c>
      <c r="AV940" s="20">
        <f>IF(IFERROR(VLOOKUP("2-"&amp;Presupuestos[[#This Row],[ID DOCUMENTO]],BD_Pagos[],10,0),0)&gt;Presupuestos[[#This Row],[TOTAL SOLES]],Presupuestos[[#This Row],[TOTAL SOLES]],IFERROR(VLOOKUP("2-"&amp;Presupuestos[[#This Row],[ID DOCUMENTO]],BD_Pagos[],10,0),0))</f>
        <v>0</v>
      </c>
      <c r="AW940" s="7"/>
      <c r="AX940" s="16"/>
      <c r="AY940" s="17"/>
      <c r="AZ940" s="20"/>
      <c r="BA940" s="7"/>
      <c r="BB940" s="16"/>
      <c r="BC940" s="17"/>
      <c r="BD940" s="20"/>
      <c r="BE940" s="7">
        <f>IFERROR(VLOOKUP("5-"&amp;Presupuestos[[#This Row],[ID DOCUMENTO]],BD_Pagos[],7,0),"")</f>
        <v>45869</v>
      </c>
      <c r="BF940" s="17" t="str">
        <f>IFERROR(VLOOKUP("5-"&amp;Presupuestos[[#This Row],[ID DOCUMENTO]],BD_Pagos[],9,0),"")</f>
        <v>Redondeo</v>
      </c>
      <c r="BG940" s="20">
        <f>IF(IFERROR(VLOOKUP("5-"&amp;Presupuestos[[#This Row],[ID DOCUMENTO]],BD_Pagos[],10,0),0)&gt;Presupuestos[[#This Row],[TOTAL SOLES]],Presupuestos[[#This Row],[TOTAL SOLES]],IFERROR(VLOOKUP("5-"&amp;Presupuestos[[#This Row],[ID DOCUMENTO]],BD_Pagos[],10,0),0))</f>
        <v>-0.01</v>
      </c>
      <c r="BH940" s="7">
        <f>IFERROR(VLOOKUP("1-Detraccion"&amp;Presupuestos[[#This Row],[ID DOCUMENTO]],BD_Pagos[],2,0),"")</f>
        <v>0</v>
      </c>
      <c r="BI940" s="3" t="str">
        <f>IFERROR(VLOOKUP("1-Detraccion"&amp;Presupuestos[[#This Row],[ID DOCUMENTO]],BD_Pagos[],3,0),"")</f>
        <v/>
      </c>
      <c r="BJ940" s="3">
        <f>IFERROR(VLOOKUP("1-Detraccion"&amp;Presupuestos[[#This Row],[ID DOCUMENTO]],BD_Pagos[],4,0),"")</f>
        <v>0</v>
      </c>
      <c r="BK940" s="6">
        <f>IF(IFERROR(VLOOKUP("1-Detraccion"&amp;Presupuestos[[#This Row],[ID DOCUMENTO]],BD_Pagos[],5,0),0)&gt;Presupuestos[[#This Row],[TOTAL SOLES]],Presupuestos[[#This Row],[TOTAL SOLES]],IFERROR(VLOOKUP("1-Detraccion"&amp;Presupuestos[[#This Row],[ID DOCUMENTO]],BD_Pagos[],5,0),0))</f>
        <v>0</v>
      </c>
      <c r="BL940" s="6">
        <f>IF(IFERROR(VLOOKUP("1-Detraccion"&amp;Presupuestos[[#This Row],[ID DOCUMENTO]],BD_Pagos[],6,0),0)&gt;Presupuestos[[#This Row],[TOTAL SOLES]],Presupuestos[[#This Row],[TOTAL SOLES]],IFERROR(VLOOKUP("1-Detraccion"&amp;Presupuestos[[#This Row],[ID DOCUMENTO]],BD_Pagos[],6,0),0))</f>
        <v>0</v>
      </c>
      <c r="BM940" s="37"/>
      <c r="BN940" s="3"/>
      <c r="BO940" s="3"/>
      <c r="BP940" s="6"/>
      <c r="BQ94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6.72</v>
      </c>
      <c r="BR940" s="23" t="str">
        <f>IF(Presupuestos[[#This Row],[SALDO ME-MN]]&gt;0,"PENDIENTE","CANCELADO")</f>
        <v>PENDIENTE</v>
      </c>
      <c r="BS940" s="23" t="str">
        <f>IF(COUNTIFS($U$4:$U939,Presupuestos[[#This Row],[ID DOCUMENTO]])&gt;=1,IF(B939=Presupuestos[[#This Row],[ID]],"OK","DOC. DUPLICADO"),"OK")</f>
        <v>OK</v>
      </c>
    </row>
    <row r="941" spans="2:71" ht="24" x14ac:dyDescent="0.25">
      <c r="B941" s="34">
        <f>IF(Presupuestos[[#This Row],[ID DOCUMENTO]]=U940,B940,IF(B940="ID",1,B940+1))</f>
        <v>841</v>
      </c>
      <c r="C941" s="2">
        <v>45869</v>
      </c>
      <c r="D941" s="2">
        <v>45869</v>
      </c>
      <c r="E941" s="3" t="s">
        <v>1880</v>
      </c>
      <c r="F941" s="25" t="s">
        <v>54</v>
      </c>
      <c r="G941" s="25" t="s">
        <v>330</v>
      </c>
      <c r="H941" s="25" t="s">
        <v>412</v>
      </c>
      <c r="I941" s="36" t="str">
        <f>IFERROR(VLOOKUP(Presupuestos[[#This Row],[AREA]]&amp;Presupuestos[[#This Row],[CONCEPTO]]&amp;Presupuestos[[#This Row],[DESCRIPCION]],Tabla28[[Columna1]:[CÓDIGO NUEVO]],2,0),"")</f>
        <v>P0601013</v>
      </c>
      <c r="J941" s="3" t="s">
        <v>666</v>
      </c>
      <c r="K941" s="3" t="s">
        <v>666</v>
      </c>
      <c r="L941" s="3" t="s">
        <v>666</v>
      </c>
      <c r="M941" s="31" t="s">
        <v>2009</v>
      </c>
      <c r="N941" s="3"/>
      <c r="O941" s="3" t="s">
        <v>315</v>
      </c>
      <c r="P941" s="3" t="s">
        <v>86</v>
      </c>
      <c r="Q941" s="3" t="str">
        <f>IFERROR(VLOOKUP(Presupuestos[[#This Row],[CLASIFICACIÓN (N)]],Tabla17[],2,0),"")</f>
        <v>Costos de ventas</v>
      </c>
      <c r="R941" s="3" t="str">
        <f>IFERROR(VLOOKUP(Presupuestos[[#This Row],[CLASIFICACIÓN (N)]],Tabla17[],3,0),"")</f>
        <v>Operativo</v>
      </c>
      <c r="S941" s="3" t="s">
        <v>41</v>
      </c>
      <c r="T941" s="3" t="str">
        <f>IFERROR(VLOOKUP(Presupuestos[[#This Row],[ALMACEN]],Tabla5[],2,0),"")</f>
        <v>Lima</v>
      </c>
      <c r="U941" s="19" t="str">
        <f>IFERROR(VLOOKUP(Presupuestos[[#This Row],[TIPO DE DOCUMENTO]],Tipo_Documento[],2,0)&amp;Presupuestos[[#This Row],[SERIE]]&amp;Presupuestos[[#This Row],[NUMERO]]&amp;Presupuestos[[#This Row],[RUC]],"")</f>
        <v>PLRPLR072145921913</v>
      </c>
      <c r="V941" s="3" t="s">
        <v>258</v>
      </c>
      <c r="W941" s="7">
        <v>45869</v>
      </c>
      <c r="X941" s="7">
        <v>45869</v>
      </c>
      <c r="Y941" s="3" t="s">
        <v>1917</v>
      </c>
      <c r="Z941" s="3">
        <v>21</v>
      </c>
      <c r="AA941" s="3">
        <f>IFERROR(VLOOKUP(Presupuestos[[#This Row],[RAZON SOCIAL]],CHOOSE({1,2},Clientes_Proveedores[Razon Social],Clientes_Proveedores[Ruc / Dni]),2,0),"-")</f>
        <v>45921913</v>
      </c>
      <c r="AB941" s="31" t="s">
        <v>2006</v>
      </c>
      <c r="AC941" s="3" t="s">
        <v>670</v>
      </c>
      <c r="AD941" s="5"/>
      <c r="AE941" s="6">
        <v>66</v>
      </c>
      <c r="AF941" s="6">
        <f>Presupuestos[[#This Row],[BASE]]*Presupuestos[[#This Row],[% IGV]]</f>
        <v>0</v>
      </c>
      <c r="AG941" s="22">
        <f>ROUND(SUM(Presupuestos[[#This Row],[BASE]:[IGV]]),2)</f>
        <v>66</v>
      </c>
      <c r="AH941" s="9" t="str">
        <f>IF(Presupuestos[[#This Row],[MONEDA]]="USD",VLOOKUP(Presupuestos[[#This Row],[FECHA DE EMISION]],Tipo_Cambio[],3,0),"")</f>
        <v/>
      </c>
      <c r="AI941" s="22">
        <f>IFERROR(ROUND(IF(Presupuestos[[#This Row],[MONEDA]]="PEN",Presupuestos[[#This Row],[TOTAL]],Presupuestos[[#This Row],[TOTAL]]*Presupuestos[[#This Row],[TIPO DE CAMBIO]]),2),"")</f>
        <v>66</v>
      </c>
      <c r="AJ941" s="5"/>
      <c r="AK941" s="33" t="s">
        <v>671</v>
      </c>
      <c r="AL941" s="5" t="s">
        <v>680</v>
      </c>
      <c r="AM941" s="23" t="s">
        <v>671</v>
      </c>
      <c r="AN941" s="23" t="s">
        <v>671</v>
      </c>
      <c r="AO941" s="7">
        <f>IFERROR(VLOOKUP("1-"&amp;Presupuestos[[#This Row],[ID DOCUMENTO]],BD_Pagos[],7,0),"")</f>
        <v>45869</v>
      </c>
      <c r="AP941" s="16" t="str">
        <f>IFERROR(VLOOKUP("1-"&amp;Presupuestos[[#This Row],[ID DOCUMENTO]],BD_Pagos[],8,0),"")</f>
        <v>B-BCP - Soles</v>
      </c>
      <c r="AQ941" s="17">
        <f>IFERROR(VLOOKUP("1-"&amp;Presupuestos[[#This Row],[ID DOCUMENTO]],BD_Pagos[],9,0),"")</f>
        <v>7197909</v>
      </c>
      <c r="AR941" s="54"/>
      <c r="AS941" s="7">
        <f>IFERROR(VLOOKUP("2-"&amp;Presupuestos[[#This Row],[ID DOCUMENTO]],BD_Pagos[],7,0),"")</f>
        <v>0</v>
      </c>
      <c r="AT941" s="16" t="str">
        <f>IFERROR(VLOOKUP("2-"&amp;Presupuestos[[#This Row],[ID DOCUMENTO]],BD_Pagos[],8,0),"")</f>
        <v/>
      </c>
      <c r="AU941" s="17">
        <f>IFERROR(VLOOKUP("2-"&amp;Presupuestos[[#This Row],[ID DOCUMENTO]],BD_Pagos[],9,0),"")</f>
        <v>0</v>
      </c>
      <c r="AV941" s="20">
        <f>IF(IFERROR(VLOOKUP("2-"&amp;Presupuestos[[#This Row],[ID DOCUMENTO]],BD_Pagos[],10,0),0)&gt;Presupuestos[[#This Row],[TOTAL SOLES]],Presupuestos[[#This Row],[TOTAL SOLES]],IFERROR(VLOOKUP("2-"&amp;Presupuestos[[#This Row],[ID DOCUMENTO]],BD_Pagos[],10,0),0))</f>
        <v>0</v>
      </c>
      <c r="AW941" s="7"/>
      <c r="AX941" s="16"/>
      <c r="AY941" s="17"/>
      <c r="AZ941" s="20"/>
      <c r="BA941" s="7"/>
      <c r="BB941" s="16"/>
      <c r="BC941" s="17"/>
      <c r="BD941" s="20"/>
      <c r="BE941" s="7">
        <f>IFERROR(VLOOKUP("5-"&amp;Presupuestos[[#This Row],[ID DOCUMENTO]],BD_Pagos[],7,0),"")</f>
        <v>45869</v>
      </c>
      <c r="BF941" s="17" t="str">
        <f>IFERROR(VLOOKUP("5-"&amp;Presupuestos[[#This Row],[ID DOCUMENTO]],BD_Pagos[],9,0),"")</f>
        <v>Redondeo</v>
      </c>
      <c r="BG941" s="20">
        <f>IF(IFERROR(VLOOKUP("5-"&amp;Presupuestos[[#This Row],[ID DOCUMENTO]],BD_Pagos[],10,0),0)&gt;Presupuestos[[#This Row],[TOTAL SOLES]],Presupuestos[[#This Row],[TOTAL SOLES]],IFERROR(VLOOKUP("5-"&amp;Presupuestos[[#This Row],[ID DOCUMENTO]],BD_Pagos[],10,0),0))</f>
        <v>-0.01</v>
      </c>
      <c r="BH941" s="7">
        <f>IFERROR(VLOOKUP("1-Detraccion"&amp;Presupuestos[[#This Row],[ID DOCUMENTO]],BD_Pagos[],2,0),"")</f>
        <v>0</v>
      </c>
      <c r="BI941" s="3" t="str">
        <f>IFERROR(VLOOKUP("1-Detraccion"&amp;Presupuestos[[#This Row],[ID DOCUMENTO]],BD_Pagos[],3,0),"")</f>
        <v/>
      </c>
      <c r="BJ941" s="3">
        <f>IFERROR(VLOOKUP("1-Detraccion"&amp;Presupuestos[[#This Row],[ID DOCUMENTO]],BD_Pagos[],4,0),"")</f>
        <v>0</v>
      </c>
      <c r="BK941" s="6">
        <f>IF(IFERROR(VLOOKUP("1-Detraccion"&amp;Presupuestos[[#This Row],[ID DOCUMENTO]],BD_Pagos[],5,0),0)&gt;Presupuestos[[#This Row],[TOTAL SOLES]],Presupuestos[[#This Row],[TOTAL SOLES]],IFERROR(VLOOKUP("1-Detraccion"&amp;Presupuestos[[#This Row],[ID DOCUMENTO]],BD_Pagos[],5,0),0))</f>
        <v>0</v>
      </c>
      <c r="BL941" s="6">
        <f>IF(IFERROR(VLOOKUP("1-Detraccion"&amp;Presupuestos[[#This Row],[ID DOCUMENTO]],BD_Pagos[],6,0),0)&gt;Presupuestos[[#This Row],[TOTAL SOLES]],Presupuestos[[#This Row],[TOTAL SOLES]],IFERROR(VLOOKUP("1-Detraccion"&amp;Presupuestos[[#This Row],[ID DOCUMENTO]],BD_Pagos[],6,0),0))</f>
        <v>0</v>
      </c>
      <c r="BM941" s="37"/>
      <c r="BN941" s="3"/>
      <c r="BO941" s="3"/>
      <c r="BP941" s="6"/>
      <c r="BQ94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66.010000000000005</v>
      </c>
      <c r="BR941" s="23" t="str">
        <f>IF(Presupuestos[[#This Row],[SALDO ME-MN]]&gt;0,"PENDIENTE","CANCELADO")</f>
        <v>PENDIENTE</v>
      </c>
      <c r="BS941" s="23" t="str">
        <f>IF(COUNTIFS($U$4:$U940,Presupuestos[[#This Row],[ID DOCUMENTO]])&gt;=1,IF(B940=Presupuestos[[#This Row],[ID]],"OK","DOC. DUPLICADO"),"OK")</f>
        <v>OK</v>
      </c>
    </row>
    <row r="942" spans="2:71" ht="24" x14ac:dyDescent="0.25">
      <c r="B942" s="34">
        <f>IF(Presupuestos[[#This Row],[ID DOCUMENTO]]=U941,B941,IF(B941="ID",1,B941+1))</f>
        <v>842</v>
      </c>
      <c r="C942" s="2">
        <v>45869</v>
      </c>
      <c r="D942" s="2">
        <v>45869</v>
      </c>
      <c r="E942" s="3" t="s">
        <v>1880</v>
      </c>
      <c r="F942" s="25" t="s">
        <v>54</v>
      </c>
      <c r="G942" s="25" t="s">
        <v>330</v>
      </c>
      <c r="H942" s="25" t="s">
        <v>383</v>
      </c>
      <c r="I942" s="36" t="str">
        <f>IFERROR(VLOOKUP(Presupuestos[[#This Row],[AREA]]&amp;Presupuestos[[#This Row],[CONCEPTO]]&amp;Presupuestos[[#This Row],[DESCRIPCION]],Tabla28[[Columna1]:[CÓDIGO NUEVO]],2,0),"")</f>
        <v>P0601001</v>
      </c>
      <c r="J942" s="3" t="s">
        <v>666</v>
      </c>
      <c r="K942" s="3" t="s">
        <v>666</v>
      </c>
      <c r="L942" s="3" t="s">
        <v>666</v>
      </c>
      <c r="M942" s="31" t="s">
        <v>2010</v>
      </c>
      <c r="N942" s="3"/>
      <c r="O942" s="3" t="s">
        <v>315</v>
      </c>
      <c r="P942" s="3" t="s">
        <v>86</v>
      </c>
      <c r="Q942" s="3" t="str">
        <f>IFERROR(VLOOKUP(Presupuestos[[#This Row],[CLASIFICACIÓN (N)]],Tabla17[],2,0),"")</f>
        <v>Costos de ventas</v>
      </c>
      <c r="R942" s="3" t="str">
        <f>IFERROR(VLOOKUP(Presupuestos[[#This Row],[CLASIFICACIÓN (N)]],Tabla17[],3,0),"")</f>
        <v>Operativo</v>
      </c>
      <c r="S942" s="3" t="s">
        <v>16</v>
      </c>
      <c r="T942" s="3" t="str">
        <f>IFERROR(VLOOKUP(Presupuestos[[#This Row],[ALMACEN]],Tabla5[],2,0),"")</f>
        <v>Arequipa</v>
      </c>
      <c r="U942" s="19" t="str">
        <f>IFERROR(VLOOKUP(Presupuestos[[#This Row],[TIPO DE DOCUMENTO]],Tipo_Documento[],2,0)&amp;Presupuestos[[#This Row],[SERIE]]&amp;Presupuestos[[#This Row],[NUMERO]]&amp;Presupuestos[[#This Row],[RUC]],"")</f>
        <v>PLRPLR072272551423</v>
      </c>
      <c r="V942" s="3" t="s">
        <v>258</v>
      </c>
      <c r="W942" s="7">
        <v>45869</v>
      </c>
      <c r="X942" s="7">
        <v>45869</v>
      </c>
      <c r="Y942" s="3" t="s">
        <v>1917</v>
      </c>
      <c r="Z942" s="3">
        <v>22</v>
      </c>
      <c r="AA942" s="3">
        <f>IFERROR(VLOOKUP(Presupuestos[[#This Row],[RAZON SOCIAL]],CHOOSE({1,2},Clientes_Proveedores[Razon Social],Clientes_Proveedores[Ruc / Dni]),2,0),"-")</f>
        <v>72551423</v>
      </c>
      <c r="AB942" s="31" t="s">
        <v>2011</v>
      </c>
      <c r="AC942" s="3" t="s">
        <v>670</v>
      </c>
      <c r="AD942" s="5"/>
      <c r="AE942" s="6">
        <v>1070.3800000000001</v>
      </c>
      <c r="AF942" s="6">
        <f>Presupuestos[[#This Row],[BASE]]*Presupuestos[[#This Row],[% IGV]]</f>
        <v>0</v>
      </c>
      <c r="AG942" s="22">
        <f>ROUND(SUM(Presupuestos[[#This Row],[BASE]:[IGV]]),2)</f>
        <v>1070.3800000000001</v>
      </c>
      <c r="AH942" s="9" t="str">
        <f>IF(Presupuestos[[#This Row],[MONEDA]]="USD",VLOOKUP(Presupuestos[[#This Row],[FECHA DE EMISION]],Tipo_Cambio[],3,0),"")</f>
        <v/>
      </c>
      <c r="AI942" s="22">
        <f>IFERROR(ROUND(IF(Presupuestos[[#This Row],[MONEDA]]="PEN",Presupuestos[[#This Row],[TOTAL]],Presupuestos[[#This Row],[TOTAL]]*Presupuestos[[#This Row],[TIPO DE CAMBIO]]),2),"")</f>
        <v>1070.3800000000001</v>
      </c>
      <c r="AJ942" s="5"/>
      <c r="AK942" s="33" t="s">
        <v>671</v>
      </c>
      <c r="AL942" s="5" t="s">
        <v>680</v>
      </c>
      <c r="AM942" s="23" t="s">
        <v>671</v>
      </c>
      <c r="AN942" s="23" t="s">
        <v>671</v>
      </c>
      <c r="AO942" s="7">
        <f>IFERROR(VLOOKUP("1-"&amp;Presupuestos[[#This Row],[ID DOCUMENTO]],BD_Pagos[],7,0),"")</f>
        <v>45869</v>
      </c>
      <c r="AP942" s="16" t="str">
        <f>IFERROR(VLOOKUP("1-"&amp;Presupuestos[[#This Row],[ID DOCUMENTO]],BD_Pagos[],8,0),"")</f>
        <v>B-BCP - Soles</v>
      </c>
      <c r="AQ942" s="17">
        <f>IFERROR(VLOOKUP("1-"&amp;Presupuestos[[#This Row],[ID DOCUMENTO]],BD_Pagos[],9,0),"")</f>
        <v>7197909</v>
      </c>
      <c r="AR942" s="54"/>
      <c r="AS942" s="7">
        <f>IFERROR(VLOOKUP("2-"&amp;Presupuestos[[#This Row],[ID DOCUMENTO]],BD_Pagos[],7,0),"")</f>
        <v>0</v>
      </c>
      <c r="AT942" s="16" t="str">
        <f>IFERROR(VLOOKUP("2-"&amp;Presupuestos[[#This Row],[ID DOCUMENTO]],BD_Pagos[],8,0),"")</f>
        <v/>
      </c>
      <c r="AU942" s="17">
        <f>IFERROR(VLOOKUP("2-"&amp;Presupuestos[[#This Row],[ID DOCUMENTO]],BD_Pagos[],9,0),"")</f>
        <v>0</v>
      </c>
      <c r="AV942" s="20">
        <f>IF(IFERROR(VLOOKUP("2-"&amp;Presupuestos[[#This Row],[ID DOCUMENTO]],BD_Pagos[],10,0),0)&gt;Presupuestos[[#This Row],[TOTAL SOLES]],Presupuestos[[#This Row],[TOTAL SOLES]],IFERROR(VLOOKUP("2-"&amp;Presupuestos[[#This Row],[ID DOCUMENTO]],BD_Pagos[],10,0),0))</f>
        <v>0</v>
      </c>
      <c r="AW942" s="7"/>
      <c r="AX942" s="16"/>
      <c r="AY942" s="17"/>
      <c r="AZ942" s="20"/>
      <c r="BA942" s="7"/>
      <c r="BB942" s="16"/>
      <c r="BC942" s="17"/>
      <c r="BD942" s="20"/>
      <c r="BE942" s="7">
        <f>IFERROR(VLOOKUP("5-"&amp;Presupuestos[[#This Row],[ID DOCUMENTO]],BD_Pagos[],7,0),"")</f>
        <v>0</v>
      </c>
      <c r="BF942" s="17">
        <f>IFERROR(VLOOKUP("5-"&amp;Presupuestos[[#This Row],[ID DOCUMENTO]],BD_Pagos[],9,0),"")</f>
        <v>0</v>
      </c>
      <c r="BG942" s="20">
        <f>IF(IFERROR(VLOOKUP("5-"&amp;Presupuestos[[#This Row],[ID DOCUMENTO]],BD_Pagos[],10,0),0)&gt;Presupuestos[[#This Row],[TOTAL SOLES]],Presupuestos[[#This Row],[TOTAL SOLES]],IFERROR(VLOOKUP("5-"&amp;Presupuestos[[#This Row],[ID DOCUMENTO]],BD_Pagos[],10,0),0))</f>
        <v>0</v>
      </c>
      <c r="BH942" s="7">
        <f>IFERROR(VLOOKUP("1-Detraccion"&amp;Presupuestos[[#This Row],[ID DOCUMENTO]],BD_Pagos[],2,0),"")</f>
        <v>0</v>
      </c>
      <c r="BI942" s="3" t="str">
        <f>IFERROR(VLOOKUP("1-Detraccion"&amp;Presupuestos[[#This Row],[ID DOCUMENTO]],BD_Pagos[],3,0),"")</f>
        <v/>
      </c>
      <c r="BJ942" s="3">
        <f>IFERROR(VLOOKUP("1-Detraccion"&amp;Presupuestos[[#This Row],[ID DOCUMENTO]],BD_Pagos[],4,0),"")</f>
        <v>0</v>
      </c>
      <c r="BK942" s="6">
        <f>IF(IFERROR(VLOOKUP("1-Detraccion"&amp;Presupuestos[[#This Row],[ID DOCUMENTO]],BD_Pagos[],5,0),0)&gt;Presupuestos[[#This Row],[TOTAL SOLES]],Presupuestos[[#This Row],[TOTAL SOLES]],IFERROR(VLOOKUP("1-Detraccion"&amp;Presupuestos[[#This Row],[ID DOCUMENTO]],BD_Pagos[],5,0),0))</f>
        <v>0</v>
      </c>
      <c r="BL942" s="6">
        <f>IF(IFERROR(VLOOKUP("1-Detraccion"&amp;Presupuestos[[#This Row],[ID DOCUMENTO]],BD_Pagos[],6,0),0)&gt;Presupuestos[[#This Row],[TOTAL SOLES]],Presupuestos[[#This Row],[TOTAL SOLES]],IFERROR(VLOOKUP("1-Detraccion"&amp;Presupuestos[[#This Row],[ID DOCUMENTO]],BD_Pagos[],6,0),0))</f>
        <v>0</v>
      </c>
      <c r="BM942" s="37"/>
      <c r="BN942" s="3"/>
      <c r="BO942" s="3"/>
      <c r="BP942" s="6"/>
      <c r="BQ94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1070.3800000000001</v>
      </c>
      <c r="BR942" s="23" t="str">
        <f>IF(Presupuestos[[#This Row],[SALDO ME-MN]]&gt;0,"PENDIENTE","CANCELADO")</f>
        <v>PENDIENTE</v>
      </c>
      <c r="BS942" s="23" t="str">
        <f>IF(COUNTIFS($U$4:$U941,Presupuestos[[#This Row],[ID DOCUMENTO]])&gt;=1,IF(B941=Presupuestos[[#This Row],[ID]],"OK","DOC. DUPLICADO"),"OK")</f>
        <v>OK</v>
      </c>
    </row>
    <row r="943" spans="2:71" ht="24" x14ac:dyDescent="0.25">
      <c r="B943" s="34">
        <f>IF(Presupuestos[[#This Row],[ID DOCUMENTO]]=U942,B942,IF(B942="ID",1,B942+1))</f>
        <v>842</v>
      </c>
      <c r="C943" s="2">
        <v>45869</v>
      </c>
      <c r="D943" s="2">
        <v>45869</v>
      </c>
      <c r="E943" s="3" t="s">
        <v>1880</v>
      </c>
      <c r="F943" s="25" t="s">
        <v>54</v>
      </c>
      <c r="G943" s="25" t="s">
        <v>330</v>
      </c>
      <c r="H943" s="25" t="s">
        <v>397</v>
      </c>
      <c r="I943" s="36" t="str">
        <f>IFERROR(VLOOKUP(Presupuestos[[#This Row],[AREA]]&amp;Presupuestos[[#This Row],[CONCEPTO]]&amp;Presupuestos[[#This Row],[DESCRIPCION]],Tabla28[[Columna1]:[CÓDIGO NUEVO]],2,0),"")</f>
        <v>P0601005</v>
      </c>
      <c r="J943" s="3" t="s">
        <v>666</v>
      </c>
      <c r="K943" s="3" t="s">
        <v>666</v>
      </c>
      <c r="L943" s="3" t="s">
        <v>666</v>
      </c>
      <c r="M943" s="31" t="s">
        <v>2012</v>
      </c>
      <c r="N943" s="3"/>
      <c r="O943" s="3" t="s">
        <v>315</v>
      </c>
      <c r="P943" s="3" t="s">
        <v>86</v>
      </c>
      <c r="Q943" s="3" t="str">
        <f>IFERROR(VLOOKUP(Presupuestos[[#This Row],[CLASIFICACIÓN (N)]],Tabla17[],2,0),"")</f>
        <v>Costos de ventas</v>
      </c>
      <c r="R943" s="3" t="str">
        <f>IFERROR(VLOOKUP(Presupuestos[[#This Row],[CLASIFICACIÓN (N)]],Tabla17[],3,0),"")</f>
        <v>Operativo</v>
      </c>
      <c r="S943" s="3" t="s">
        <v>16</v>
      </c>
      <c r="T943" s="3" t="str">
        <f>IFERROR(VLOOKUP(Presupuestos[[#This Row],[ALMACEN]],Tabla5[],2,0),"")</f>
        <v>Arequipa</v>
      </c>
      <c r="U943" s="19" t="str">
        <f>IFERROR(VLOOKUP(Presupuestos[[#This Row],[TIPO DE DOCUMENTO]],Tipo_Documento[],2,0)&amp;Presupuestos[[#This Row],[SERIE]]&amp;Presupuestos[[#This Row],[NUMERO]]&amp;Presupuestos[[#This Row],[RUC]],"")</f>
        <v>PLRPLR072272551423</v>
      </c>
      <c r="V943" s="3" t="s">
        <v>258</v>
      </c>
      <c r="W943" s="7">
        <v>45869</v>
      </c>
      <c r="X943" s="7">
        <v>45869</v>
      </c>
      <c r="Y943" s="3" t="s">
        <v>1917</v>
      </c>
      <c r="Z943" s="3">
        <v>22</v>
      </c>
      <c r="AA943" s="3">
        <f>IFERROR(VLOOKUP(Presupuestos[[#This Row],[RAZON SOCIAL]],CHOOSE({1,2},Clientes_Proveedores[Razon Social],Clientes_Proveedores[Ruc / Dni]),2,0),"-")</f>
        <v>72551423</v>
      </c>
      <c r="AB943" s="31" t="s">
        <v>2011</v>
      </c>
      <c r="AC943" s="3" t="s">
        <v>670</v>
      </c>
      <c r="AD943" s="5"/>
      <c r="AE943" s="6">
        <v>44.86</v>
      </c>
      <c r="AF943" s="6">
        <f>Presupuestos[[#This Row],[BASE]]*Presupuestos[[#This Row],[% IGV]]</f>
        <v>0</v>
      </c>
      <c r="AG943" s="22">
        <f>ROUND(SUM(Presupuestos[[#This Row],[BASE]:[IGV]]),2)</f>
        <v>44.86</v>
      </c>
      <c r="AH943" s="9" t="str">
        <f>IF(Presupuestos[[#This Row],[MONEDA]]="USD",VLOOKUP(Presupuestos[[#This Row],[FECHA DE EMISION]],Tipo_Cambio[],3,0),"")</f>
        <v/>
      </c>
      <c r="AI943" s="22">
        <f>IFERROR(ROUND(IF(Presupuestos[[#This Row],[MONEDA]]="PEN",Presupuestos[[#This Row],[TOTAL]],Presupuestos[[#This Row],[TOTAL]]*Presupuestos[[#This Row],[TIPO DE CAMBIO]]),2),"")</f>
        <v>44.86</v>
      </c>
      <c r="AJ943" s="5"/>
      <c r="AK943" s="33" t="s">
        <v>671</v>
      </c>
      <c r="AL943" s="5" t="s">
        <v>680</v>
      </c>
      <c r="AM943" s="23" t="s">
        <v>671</v>
      </c>
      <c r="AN943" s="23" t="s">
        <v>671</v>
      </c>
      <c r="AO943" s="7">
        <f>IFERROR(VLOOKUP("1-"&amp;Presupuestos[[#This Row],[ID DOCUMENTO]],BD_Pagos[],7,0),"")</f>
        <v>45869</v>
      </c>
      <c r="AP943" s="16" t="str">
        <f>IFERROR(VLOOKUP("1-"&amp;Presupuestos[[#This Row],[ID DOCUMENTO]],BD_Pagos[],8,0),"")</f>
        <v>B-BCP - Soles</v>
      </c>
      <c r="AQ943" s="17">
        <f>IFERROR(VLOOKUP("1-"&amp;Presupuestos[[#This Row],[ID DOCUMENTO]],BD_Pagos[],9,0),"")</f>
        <v>7197909</v>
      </c>
      <c r="AR943" s="54"/>
      <c r="AS943" s="7">
        <f>IFERROR(VLOOKUP("2-"&amp;Presupuestos[[#This Row],[ID DOCUMENTO]],BD_Pagos[],7,0),"")</f>
        <v>0</v>
      </c>
      <c r="AT943" s="16" t="str">
        <f>IFERROR(VLOOKUP("2-"&amp;Presupuestos[[#This Row],[ID DOCUMENTO]],BD_Pagos[],8,0),"")</f>
        <v/>
      </c>
      <c r="AU943" s="17">
        <f>IFERROR(VLOOKUP("2-"&amp;Presupuestos[[#This Row],[ID DOCUMENTO]],BD_Pagos[],9,0),"")</f>
        <v>0</v>
      </c>
      <c r="AV943" s="20">
        <f>IF(IFERROR(VLOOKUP("2-"&amp;Presupuestos[[#This Row],[ID DOCUMENTO]],BD_Pagos[],10,0),0)&gt;Presupuestos[[#This Row],[TOTAL SOLES]],Presupuestos[[#This Row],[TOTAL SOLES]],IFERROR(VLOOKUP("2-"&amp;Presupuestos[[#This Row],[ID DOCUMENTO]],BD_Pagos[],10,0),0))</f>
        <v>0</v>
      </c>
      <c r="AW943" s="7"/>
      <c r="AX943" s="16"/>
      <c r="AY943" s="17"/>
      <c r="AZ943" s="20"/>
      <c r="BA943" s="7"/>
      <c r="BB943" s="16"/>
      <c r="BC943" s="17"/>
      <c r="BD943" s="20"/>
      <c r="BE943" s="7">
        <f>IFERROR(VLOOKUP("5-"&amp;Presupuestos[[#This Row],[ID DOCUMENTO]],BD_Pagos[],7,0),"")</f>
        <v>0</v>
      </c>
      <c r="BF943" s="17">
        <f>IFERROR(VLOOKUP("5-"&amp;Presupuestos[[#This Row],[ID DOCUMENTO]],BD_Pagos[],9,0),"")</f>
        <v>0</v>
      </c>
      <c r="BG943" s="20">
        <f>IF(IFERROR(VLOOKUP("5-"&amp;Presupuestos[[#This Row],[ID DOCUMENTO]],BD_Pagos[],10,0),0)&gt;Presupuestos[[#This Row],[TOTAL SOLES]],Presupuestos[[#This Row],[TOTAL SOLES]],IFERROR(VLOOKUP("5-"&amp;Presupuestos[[#This Row],[ID DOCUMENTO]],BD_Pagos[],10,0),0))</f>
        <v>0</v>
      </c>
      <c r="BH943" s="7">
        <f>IFERROR(VLOOKUP("1-Detraccion"&amp;Presupuestos[[#This Row],[ID DOCUMENTO]],BD_Pagos[],2,0),"")</f>
        <v>0</v>
      </c>
      <c r="BI943" s="3" t="str">
        <f>IFERROR(VLOOKUP("1-Detraccion"&amp;Presupuestos[[#This Row],[ID DOCUMENTO]],BD_Pagos[],3,0),"")</f>
        <v/>
      </c>
      <c r="BJ943" s="3">
        <f>IFERROR(VLOOKUP("1-Detraccion"&amp;Presupuestos[[#This Row],[ID DOCUMENTO]],BD_Pagos[],4,0),"")</f>
        <v>0</v>
      </c>
      <c r="BK943" s="6">
        <f>IF(IFERROR(VLOOKUP("1-Detraccion"&amp;Presupuestos[[#This Row],[ID DOCUMENTO]],BD_Pagos[],5,0),0)&gt;Presupuestos[[#This Row],[TOTAL SOLES]],Presupuestos[[#This Row],[TOTAL SOLES]],IFERROR(VLOOKUP("1-Detraccion"&amp;Presupuestos[[#This Row],[ID DOCUMENTO]],BD_Pagos[],5,0),0))</f>
        <v>0</v>
      </c>
      <c r="BL943" s="6">
        <f>IF(IFERROR(VLOOKUP("1-Detraccion"&amp;Presupuestos[[#This Row],[ID DOCUMENTO]],BD_Pagos[],6,0),0)&gt;Presupuestos[[#This Row],[TOTAL SOLES]],Presupuestos[[#This Row],[TOTAL SOLES]],IFERROR(VLOOKUP("1-Detraccion"&amp;Presupuestos[[#This Row],[ID DOCUMENTO]],BD_Pagos[],6,0),0))</f>
        <v>0</v>
      </c>
      <c r="BM943" s="37"/>
      <c r="BN943" s="3"/>
      <c r="BO943" s="3"/>
      <c r="BP943" s="6"/>
      <c r="BQ94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44.86</v>
      </c>
      <c r="BR943" s="23" t="str">
        <f>IF(Presupuestos[[#This Row],[SALDO ME-MN]]&gt;0,"PENDIENTE","CANCELADO")</f>
        <v>PENDIENTE</v>
      </c>
      <c r="BS943" s="23" t="str">
        <f>IF(COUNTIFS($U$4:$U942,Presupuestos[[#This Row],[ID DOCUMENTO]])&gt;=1,IF(B942=Presupuestos[[#This Row],[ID]],"OK","DOC. DUPLICADO"),"OK")</f>
        <v>OK</v>
      </c>
    </row>
    <row r="944" spans="2:71" ht="24" x14ac:dyDescent="0.25">
      <c r="B944" s="34">
        <f>IF(Presupuestos[[#This Row],[ID DOCUMENTO]]=U943,B943,IF(B943="ID",1,B943+1))</f>
        <v>842</v>
      </c>
      <c r="C944" s="2">
        <v>45869</v>
      </c>
      <c r="D944" s="2">
        <v>45869</v>
      </c>
      <c r="E944" s="3" t="s">
        <v>1880</v>
      </c>
      <c r="F944" s="25" t="s">
        <v>54</v>
      </c>
      <c r="G944" s="25" t="s">
        <v>330</v>
      </c>
      <c r="H944" s="25" t="s">
        <v>397</v>
      </c>
      <c r="I944" s="36" t="str">
        <f>IFERROR(VLOOKUP(Presupuestos[[#This Row],[AREA]]&amp;Presupuestos[[#This Row],[CONCEPTO]]&amp;Presupuestos[[#This Row],[DESCRIPCION]],Tabla28[[Columna1]:[CÓDIGO NUEVO]],2,0),"")</f>
        <v>P0601005</v>
      </c>
      <c r="J944" s="3" t="s">
        <v>666</v>
      </c>
      <c r="K944" s="3" t="s">
        <v>666</v>
      </c>
      <c r="L944" s="3" t="s">
        <v>666</v>
      </c>
      <c r="M944" s="31" t="s">
        <v>2013</v>
      </c>
      <c r="N944" s="3"/>
      <c r="O944" s="3" t="s">
        <v>315</v>
      </c>
      <c r="P944" s="3" t="s">
        <v>86</v>
      </c>
      <c r="Q944" s="3" t="str">
        <f>IFERROR(VLOOKUP(Presupuestos[[#This Row],[CLASIFICACIÓN (N)]],Tabla17[],2,0),"")</f>
        <v>Costos de ventas</v>
      </c>
      <c r="R944" s="3" t="str">
        <f>IFERROR(VLOOKUP(Presupuestos[[#This Row],[CLASIFICACIÓN (N)]],Tabla17[],3,0),"")</f>
        <v>Operativo</v>
      </c>
      <c r="S944" s="3" t="s">
        <v>16</v>
      </c>
      <c r="T944" s="3" t="str">
        <f>IFERROR(VLOOKUP(Presupuestos[[#This Row],[ALMACEN]],Tabla5[],2,0),"")</f>
        <v>Arequipa</v>
      </c>
      <c r="U944" s="19" t="str">
        <f>IFERROR(VLOOKUP(Presupuestos[[#This Row],[TIPO DE DOCUMENTO]],Tipo_Documento[],2,0)&amp;Presupuestos[[#This Row],[SERIE]]&amp;Presupuestos[[#This Row],[NUMERO]]&amp;Presupuestos[[#This Row],[RUC]],"")</f>
        <v>PLRPLR072272551423</v>
      </c>
      <c r="V944" s="3" t="s">
        <v>258</v>
      </c>
      <c r="W944" s="7">
        <v>45869</v>
      </c>
      <c r="X944" s="7">
        <v>45869</v>
      </c>
      <c r="Y944" s="3" t="s">
        <v>1917</v>
      </c>
      <c r="Z944" s="3">
        <v>22</v>
      </c>
      <c r="AA944" s="3">
        <f>IFERROR(VLOOKUP(Presupuestos[[#This Row],[RAZON SOCIAL]],CHOOSE({1,2},Clientes_Proveedores[Razon Social],Clientes_Proveedores[Ruc / Dni]),2,0),"-")</f>
        <v>72551423</v>
      </c>
      <c r="AB944" s="31" t="s">
        <v>2011</v>
      </c>
      <c r="AC944" s="3" t="s">
        <v>670</v>
      </c>
      <c r="AD944" s="5"/>
      <c r="AE944" s="6">
        <v>4.05</v>
      </c>
      <c r="AF944" s="6">
        <f>Presupuestos[[#This Row],[BASE]]*Presupuestos[[#This Row],[% IGV]]</f>
        <v>0</v>
      </c>
      <c r="AG944" s="22">
        <f>ROUND(SUM(Presupuestos[[#This Row],[BASE]:[IGV]]),2)</f>
        <v>4.05</v>
      </c>
      <c r="AH944" s="9" t="str">
        <f>IF(Presupuestos[[#This Row],[MONEDA]]="USD",VLOOKUP(Presupuestos[[#This Row],[FECHA DE EMISION]],Tipo_Cambio[],3,0),"")</f>
        <v/>
      </c>
      <c r="AI944" s="22">
        <f>IFERROR(ROUND(IF(Presupuestos[[#This Row],[MONEDA]]="PEN",Presupuestos[[#This Row],[TOTAL]],Presupuestos[[#This Row],[TOTAL]]*Presupuestos[[#This Row],[TIPO DE CAMBIO]]),2),"")</f>
        <v>4.05</v>
      </c>
      <c r="AJ944" s="5"/>
      <c r="AK944" s="33" t="s">
        <v>671</v>
      </c>
      <c r="AL944" s="5" t="s">
        <v>680</v>
      </c>
      <c r="AM944" s="23" t="s">
        <v>671</v>
      </c>
      <c r="AN944" s="23" t="s">
        <v>671</v>
      </c>
      <c r="AO944" s="7">
        <f>IFERROR(VLOOKUP("1-"&amp;Presupuestos[[#This Row],[ID DOCUMENTO]],BD_Pagos[],7,0),"")</f>
        <v>45869</v>
      </c>
      <c r="AP944" s="16" t="str">
        <f>IFERROR(VLOOKUP("1-"&amp;Presupuestos[[#This Row],[ID DOCUMENTO]],BD_Pagos[],8,0),"")</f>
        <v>B-BCP - Soles</v>
      </c>
      <c r="AQ944" s="17">
        <f>IFERROR(VLOOKUP("1-"&amp;Presupuestos[[#This Row],[ID DOCUMENTO]],BD_Pagos[],9,0),"")</f>
        <v>7197909</v>
      </c>
      <c r="AR944" s="54"/>
      <c r="AS944" s="7">
        <f>IFERROR(VLOOKUP("2-"&amp;Presupuestos[[#This Row],[ID DOCUMENTO]],BD_Pagos[],7,0),"")</f>
        <v>0</v>
      </c>
      <c r="AT944" s="16" t="str">
        <f>IFERROR(VLOOKUP("2-"&amp;Presupuestos[[#This Row],[ID DOCUMENTO]],BD_Pagos[],8,0),"")</f>
        <v/>
      </c>
      <c r="AU944" s="17">
        <f>IFERROR(VLOOKUP("2-"&amp;Presupuestos[[#This Row],[ID DOCUMENTO]],BD_Pagos[],9,0),"")</f>
        <v>0</v>
      </c>
      <c r="AV944" s="20">
        <f>IF(IFERROR(VLOOKUP("2-"&amp;Presupuestos[[#This Row],[ID DOCUMENTO]],BD_Pagos[],10,0),0)&gt;Presupuestos[[#This Row],[TOTAL SOLES]],Presupuestos[[#This Row],[TOTAL SOLES]],IFERROR(VLOOKUP("2-"&amp;Presupuestos[[#This Row],[ID DOCUMENTO]],BD_Pagos[],10,0),0))</f>
        <v>0</v>
      </c>
      <c r="AW944" s="7"/>
      <c r="AX944" s="16"/>
      <c r="AY944" s="17"/>
      <c r="AZ944" s="20"/>
      <c r="BA944" s="7"/>
      <c r="BB944" s="16"/>
      <c r="BC944" s="17"/>
      <c r="BD944" s="20"/>
      <c r="BE944" s="7">
        <f>IFERROR(VLOOKUP("5-"&amp;Presupuestos[[#This Row],[ID DOCUMENTO]],BD_Pagos[],7,0),"")</f>
        <v>0</v>
      </c>
      <c r="BF944" s="17">
        <f>IFERROR(VLOOKUP("5-"&amp;Presupuestos[[#This Row],[ID DOCUMENTO]],BD_Pagos[],9,0),"")</f>
        <v>0</v>
      </c>
      <c r="BG944" s="20">
        <f>IF(IFERROR(VLOOKUP("5-"&amp;Presupuestos[[#This Row],[ID DOCUMENTO]],BD_Pagos[],10,0),0)&gt;Presupuestos[[#This Row],[TOTAL SOLES]],Presupuestos[[#This Row],[TOTAL SOLES]],IFERROR(VLOOKUP("5-"&amp;Presupuestos[[#This Row],[ID DOCUMENTO]],BD_Pagos[],10,0),0))</f>
        <v>0</v>
      </c>
      <c r="BH944" s="7">
        <f>IFERROR(VLOOKUP("1-Detraccion"&amp;Presupuestos[[#This Row],[ID DOCUMENTO]],BD_Pagos[],2,0),"")</f>
        <v>0</v>
      </c>
      <c r="BI944" s="3" t="str">
        <f>IFERROR(VLOOKUP("1-Detraccion"&amp;Presupuestos[[#This Row],[ID DOCUMENTO]],BD_Pagos[],3,0),"")</f>
        <v/>
      </c>
      <c r="BJ944" s="3">
        <f>IFERROR(VLOOKUP("1-Detraccion"&amp;Presupuestos[[#This Row],[ID DOCUMENTO]],BD_Pagos[],4,0),"")</f>
        <v>0</v>
      </c>
      <c r="BK944" s="6">
        <f>IF(IFERROR(VLOOKUP("1-Detraccion"&amp;Presupuestos[[#This Row],[ID DOCUMENTO]],BD_Pagos[],5,0),0)&gt;Presupuestos[[#This Row],[TOTAL SOLES]],Presupuestos[[#This Row],[TOTAL SOLES]],IFERROR(VLOOKUP("1-Detraccion"&amp;Presupuestos[[#This Row],[ID DOCUMENTO]],BD_Pagos[],5,0),0))</f>
        <v>0</v>
      </c>
      <c r="BL944" s="6">
        <f>IF(IFERROR(VLOOKUP("1-Detraccion"&amp;Presupuestos[[#This Row],[ID DOCUMENTO]],BD_Pagos[],6,0),0)&gt;Presupuestos[[#This Row],[TOTAL SOLES]],Presupuestos[[#This Row],[TOTAL SOLES]],IFERROR(VLOOKUP("1-Detraccion"&amp;Presupuestos[[#This Row],[ID DOCUMENTO]],BD_Pagos[],6,0),0))</f>
        <v>0</v>
      </c>
      <c r="BM944" s="37"/>
      <c r="BN944" s="3"/>
      <c r="BO944" s="3"/>
      <c r="BP944" s="6"/>
      <c r="BQ94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4.05</v>
      </c>
      <c r="BR944" s="23" t="str">
        <f>IF(Presupuestos[[#This Row],[SALDO ME-MN]]&gt;0,"PENDIENTE","CANCELADO")</f>
        <v>PENDIENTE</v>
      </c>
      <c r="BS944" s="23" t="str">
        <f>IF(COUNTIFS($U$4:$U943,Presupuestos[[#This Row],[ID DOCUMENTO]])&gt;=1,IF(B943=Presupuestos[[#This Row],[ID]],"OK","DOC. DUPLICADO"),"OK")</f>
        <v>OK</v>
      </c>
    </row>
    <row r="945" spans="2:71" ht="24" x14ac:dyDescent="0.25">
      <c r="B945" s="34">
        <f>IF(Presupuestos[[#This Row],[ID DOCUMENTO]]=U944,B944,IF(B944="ID",1,B944+1))</f>
        <v>842</v>
      </c>
      <c r="C945" s="2">
        <v>45869</v>
      </c>
      <c r="D945" s="2">
        <v>45869</v>
      </c>
      <c r="E945" s="3" t="s">
        <v>1880</v>
      </c>
      <c r="F945" s="25" t="s">
        <v>54</v>
      </c>
      <c r="G945" s="25" t="s">
        <v>330</v>
      </c>
      <c r="H945" s="25" t="s">
        <v>412</v>
      </c>
      <c r="I945" s="36" t="str">
        <f>IFERROR(VLOOKUP(Presupuestos[[#This Row],[AREA]]&amp;Presupuestos[[#This Row],[CONCEPTO]]&amp;Presupuestos[[#This Row],[DESCRIPCION]],Tabla28[[Columna1]:[CÓDIGO NUEVO]],2,0),"")</f>
        <v>P0601013</v>
      </c>
      <c r="J945" s="3" t="s">
        <v>666</v>
      </c>
      <c r="K945" s="3" t="s">
        <v>666</v>
      </c>
      <c r="L945" s="3" t="s">
        <v>666</v>
      </c>
      <c r="M945" s="31" t="s">
        <v>2014</v>
      </c>
      <c r="N945" s="3"/>
      <c r="O945" s="3" t="s">
        <v>315</v>
      </c>
      <c r="P945" s="3" t="s">
        <v>86</v>
      </c>
      <c r="Q945" s="3" t="str">
        <f>IFERROR(VLOOKUP(Presupuestos[[#This Row],[CLASIFICACIÓN (N)]],Tabla17[],2,0),"")</f>
        <v>Costos de ventas</v>
      </c>
      <c r="R945" s="3" t="str">
        <f>IFERROR(VLOOKUP(Presupuestos[[#This Row],[CLASIFICACIÓN (N)]],Tabla17[],3,0),"")</f>
        <v>Operativo</v>
      </c>
      <c r="S945" s="3" t="s">
        <v>16</v>
      </c>
      <c r="T945" s="3" t="str">
        <f>IFERROR(VLOOKUP(Presupuestos[[#This Row],[ALMACEN]],Tabla5[],2,0),"")</f>
        <v>Arequipa</v>
      </c>
      <c r="U945" s="19" t="str">
        <f>IFERROR(VLOOKUP(Presupuestos[[#This Row],[TIPO DE DOCUMENTO]],Tipo_Documento[],2,0)&amp;Presupuestos[[#This Row],[SERIE]]&amp;Presupuestos[[#This Row],[NUMERO]]&amp;Presupuestos[[#This Row],[RUC]],"")</f>
        <v>PLRPLR072272551423</v>
      </c>
      <c r="V945" s="3" t="s">
        <v>258</v>
      </c>
      <c r="W945" s="7">
        <v>45869</v>
      </c>
      <c r="X945" s="7">
        <v>45869</v>
      </c>
      <c r="Y945" s="3" t="s">
        <v>1917</v>
      </c>
      <c r="Z945" s="3">
        <v>22</v>
      </c>
      <c r="AA945" s="3">
        <f>IFERROR(VLOOKUP(Presupuestos[[#This Row],[RAZON SOCIAL]],CHOOSE({1,2},Clientes_Proveedores[Razon Social],Clientes_Proveedores[Ruc / Dni]),2,0),"-")</f>
        <v>72551423</v>
      </c>
      <c r="AB945" s="31" t="s">
        <v>2011</v>
      </c>
      <c r="AC945" s="3" t="s">
        <v>670</v>
      </c>
      <c r="AD945" s="5"/>
      <c r="AE945" s="6">
        <v>47</v>
      </c>
      <c r="AF945" s="6">
        <f>Presupuestos[[#This Row],[BASE]]*Presupuestos[[#This Row],[% IGV]]</f>
        <v>0</v>
      </c>
      <c r="AG945" s="22">
        <f>ROUND(SUM(Presupuestos[[#This Row],[BASE]:[IGV]]),2)</f>
        <v>47</v>
      </c>
      <c r="AH945" s="9" t="str">
        <f>IF(Presupuestos[[#This Row],[MONEDA]]="USD",VLOOKUP(Presupuestos[[#This Row],[FECHA DE EMISION]],Tipo_Cambio[],3,0),"")</f>
        <v/>
      </c>
      <c r="AI945" s="22">
        <f>IFERROR(ROUND(IF(Presupuestos[[#This Row],[MONEDA]]="PEN",Presupuestos[[#This Row],[TOTAL]],Presupuestos[[#This Row],[TOTAL]]*Presupuestos[[#This Row],[TIPO DE CAMBIO]]),2),"")</f>
        <v>47</v>
      </c>
      <c r="AJ945" s="5"/>
      <c r="AK945" s="33" t="s">
        <v>671</v>
      </c>
      <c r="AL945" s="5" t="s">
        <v>680</v>
      </c>
      <c r="AM945" s="23" t="s">
        <v>671</v>
      </c>
      <c r="AN945" s="23" t="s">
        <v>671</v>
      </c>
      <c r="AO945" s="7">
        <f>IFERROR(VLOOKUP("1-"&amp;Presupuestos[[#This Row],[ID DOCUMENTO]],BD_Pagos[],7,0),"")</f>
        <v>45869</v>
      </c>
      <c r="AP945" s="16" t="str">
        <f>IFERROR(VLOOKUP("1-"&amp;Presupuestos[[#This Row],[ID DOCUMENTO]],BD_Pagos[],8,0),"")</f>
        <v>B-BCP - Soles</v>
      </c>
      <c r="AQ945" s="17">
        <f>IFERROR(VLOOKUP("1-"&amp;Presupuestos[[#This Row],[ID DOCUMENTO]],BD_Pagos[],9,0),"")</f>
        <v>7197909</v>
      </c>
      <c r="AR945" s="54"/>
      <c r="AS945" s="7">
        <f>IFERROR(VLOOKUP("2-"&amp;Presupuestos[[#This Row],[ID DOCUMENTO]],BD_Pagos[],7,0),"")</f>
        <v>0</v>
      </c>
      <c r="AT945" s="16" t="str">
        <f>IFERROR(VLOOKUP("2-"&amp;Presupuestos[[#This Row],[ID DOCUMENTO]],BD_Pagos[],8,0),"")</f>
        <v/>
      </c>
      <c r="AU945" s="17">
        <f>IFERROR(VLOOKUP("2-"&amp;Presupuestos[[#This Row],[ID DOCUMENTO]],BD_Pagos[],9,0),"")</f>
        <v>0</v>
      </c>
      <c r="AV945" s="20">
        <f>IF(IFERROR(VLOOKUP("2-"&amp;Presupuestos[[#This Row],[ID DOCUMENTO]],BD_Pagos[],10,0),0)&gt;Presupuestos[[#This Row],[TOTAL SOLES]],Presupuestos[[#This Row],[TOTAL SOLES]],IFERROR(VLOOKUP("2-"&amp;Presupuestos[[#This Row],[ID DOCUMENTO]],BD_Pagos[],10,0),0))</f>
        <v>0</v>
      </c>
      <c r="AW945" s="7"/>
      <c r="AX945" s="16"/>
      <c r="AY945" s="17"/>
      <c r="AZ945" s="20"/>
      <c r="BA945" s="7"/>
      <c r="BB945" s="16"/>
      <c r="BC945" s="17"/>
      <c r="BD945" s="20"/>
      <c r="BE945" s="7">
        <f>IFERROR(VLOOKUP("5-"&amp;Presupuestos[[#This Row],[ID DOCUMENTO]],BD_Pagos[],7,0),"")</f>
        <v>0</v>
      </c>
      <c r="BF945" s="17">
        <f>IFERROR(VLOOKUP("5-"&amp;Presupuestos[[#This Row],[ID DOCUMENTO]],BD_Pagos[],9,0),"")</f>
        <v>0</v>
      </c>
      <c r="BG945" s="20">
        <f>IF(IFERROR(VLOOKUP("5-"&amp;Presupuestos[[#This Row],[ID DOCUMENTO]],BD_Pagos[],10,0),0)&gt;Presupuestos[[#This Row],[TOTAL SOLES]],Presupuestos[[#This Row],[TOTAL SOLES]],IFERROR(VLOOKUP("5-"&amp;Presupuestos[[#This Row],[ID DOCUMENTO]],BD_Pagos[],10,0),0))</f>
        <v>0</v>
      </c>
      <c r="BH945" s="7">
        <f>IFERROR(VLOOKUP("1-Detraccion"&amp;Presupuestos[[#This Row],[ID DOCUMENTO]],BD_Pagos[],2,0),"")</f>
        <v>0</v>
      </c>
      <c r="BI945" s="3" t="str">
        <f>IFERROR(VLOOKUP("1-Detraccion"&amp;Presupuestos[[#This Row],[ID DOCUMENTO]],BD_Pagos[],3,0),"")</f>
        <v/>
      </c>
      <c r="BJ945" s="3">
        <f>IFERROR(VLOOKUP("1-Detraccion"&amp;Presupuestos[[#This Row],[ID DOCUMENTO]],BD_Pagos[],4,0),"")</f>
        <v>0</v>
      </c>
      <c r="BK945" s="6">
        <f>IF(IFERROR(VLOOKUP("1-Detraccion"&amp;Presupuestos[[#This Row],[ID DOCUMENTO]],BD_Pagos[],5,0),0)&gt;Presupuestos[[#This Row],[TOTAL SOLES]],Presupuestos[[#This Row],[TOTAL SOLES]],IFERROR(VLOOKUP("1-Detraccion"&amp;Presupuestos[[#This Row],[ID DOCUMENTO]],BD_Pagos[],5,0),0))</f>
        <v>0</v>
      </c>
      <c r="BL945" s="6">
        <f>IF(IFERROR(VLOOKUP("1-Detraccion"&amp;Presupuestos[[#This Row],[ID DOCUMENTO]],BD_Pagos[],6,0),0)&gt;Presupuestos[[#This Row],[TOTAL SOLES]],Presupuestos[[#This Row],[TOTAL SOLES]],IFERROR(VLOOKUP("1-Detraccion"&amp;Presupuestos[[#This Row],[ID DOCUMENTO]],BD_Pagos[],6,0),0))</f>
        <v>0</v>
      </c>
      <c r="BM945" s="37"/>
      <c r="BN945" s="3"/>
      <c r="BO945" s="3"/>
      <c r="BP945" s="6"/>
      <c r="BQ94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47</v>
      </c>
      <c r="BR945" s="23" t="str">
        <f>IF(Presupuestos[[#This Row],[SALDO ME-MN]]&gt;0,"PENDIENTE","CANCELADO")</f>
        <v>PENDIENTE</v>
      </c>
      <c r="BS945" s="23" t="str">
        <f>IF(COUNTIFS($U$4:$U944,Presupuestos[[#This Row],[ID DOCUMENTO]])&gt;=1,IF(B944=Presupuestos[[#This Row],[ID]],"OK","DOC. DUPLICADO"),"OK")</f>
        <v>OK</v>
      </c>
    </row>
    <row r="946" spans="2:71" ht="24" x14ac:dyDescent="0.25">
      <c r="B946" s="34">
        <f>IF(Presupuestos[[#This Row],[ID DOCUMENTO]]=U945,B945,IF(B945="ID",1,B945+1))</f>
        <v>843</v>
      </c>
      <c r="C946" s="2">
        <v>45869</v>
      </c>
      <c r="D946" s="2">
        <v>45869</v>
      </c>
      <c r="E946" s="3" t="s">
        <v>1880</v>
      </c>
      <c r="F946" s="25" t="s">
        <v>54</v>
      </c>
      <c r="G946" s="25" t="s">
        <v>330</v>
      </c>
      <c r="H946" s="25" t="s">
        <v>383</v>
      </c>
      <c r="I946" s="36" t="str">
        <f>IFERROR(VLOOKUP(Presupuestos[[#This Row],[AREA]]&amp;Presupuestos[[#This Row],[CONCEPTO]]&amp;Presupuestos[[#This Row],[DESCRIPCION]],Tabla28[[Columna1]:[CÓDIGO NUEVO]],2,0),"")</f>
        <v>P0601001</v>
      </c>
      <c r="J946" s="3" t="s">
        <v>666</v>
      </c>
      <c r="K946" s="3" t="s">
        <v>666</v>
      </c>
      <c r="L946" s="3" t="s">
        <v>666</v>
      </c>
      <c r="M946" s="31" t="s">
        <v>2015</v>
      </c>
      <c r="N946" s="3"/>
      <c r="O946" s="3" t="s">
        <v>315</v>
      </c>
      <c r="P946" s="3" t="s">
        <v>132</v>
      </c>
      <c r="Q946" s="3" t="str">
        <f>IFERROR(VLOOKUP(Presupuestos[[#This Row],[CLASIFICACIÓN (N)]],Tabla17[],2,0),"")</f>
        <v>Gastos operativos</v>
      </c>
      <c r="R946" s="3" t="str">
        <f>IFERROR(VLOOKUP(Presupuestos[[#This Row],[CLASIFICACIÓN (N)]],Tabla17[],3,0),"")</f>
        <v>Operativo</v>
      </c>
      <c r="S946" s="3" t="s">
        <v>16</v>
      </c>
      <c r="T946" s="3" t="str">
        <f>IFERROR(VLOOKUP(Presupuestos[[#This Row],[ALMACEN]],Tabla5[],2,0),"")</f>
        <v>Arequipa</v>
      </c>
      <c r="U946" s="19" t="str">
        <f>IFERROR(VLOOKUP(Presupuestos[[#This Row],[TIPO DE DOCUMENTO]],Tipo_Documento[],2,0)&amp;Presupuestos[[#This Row],[SERIE]]&amp;Presupuestos[[#This Row],[NUMERO]]&amp;Presupuestos[[#This Row],[RUC]],"")</f>
        <v>PLRPLR072372302392</v>
      </c>
      <c r="V946" s="3" t="s">
        <v>258</v>
      </c>
      <c r="W946" s="7">
        <v>45869</v>
      </c>
      <c r="X946" s="7">
        <v>45869</v>
      </c>
      <c r="Y946" s="3" t="s">
        <v>1917</v>
      </c>
      <c r="Z946" s="3">
        <v>23</v>
      </c>
      <c r="AA946" s="3">
        <f>IFERROR(VLOOKUP(Presupuestos[[#This Row],[RAZON SOCIAL]],CHOOSE({1,2},Clientes_Proveedores[Razon Social],Clientes_Proveedores[Ruc / Dni]),2,0),"-")</f>
        <v>72302392</v>
      </c>
      <c r="AB946" s="31" t="s">
        <v>1242</v>
      </c>
      <c r="AC946" s="3" t="s">
        <v>670</v>
      </c>
      <c r="AD946" s="5"/>
      <c r="AE946" s="6">
        <v>1557.95</v>
      </c>
      <c r="AF946" s="6">
        <f>Presupuestos[[#This Row],[BASE]]*Presupuestos[[#This Row],[% IGV]]</f>
        <v>0</v>
      </c>
      <c r="AG946" s="22">
        <f>ROUND(SUM(Presupuestos[[#This Row],[BASE]:[IGV]]),2)</f>
        <v>1557.95</v>
      </c>
      <c r="AH946" s="9" t="str">
        <f>IF(Presupuestos[[#This Row],[MONEDA]]="USD",VLOOKUP(Presupuestos[[#This Row],[FECHA DE EMISION]],Tipo_Cambio[],3,0),"")</f>
        <v/>
      </c>
      <c r="AI946" s="22">
        <f>IFERROR(ROUND(IF(Presupuestos[[#This Row],[MONEDA]]="PEN",Presupuestos[[#This Row],[TOTAL]],Presupuestos[[#This Row],[TOTAL]]*Presupuestos[[#This Row],[TIPO DE CAMBIO]]),2),"")</f>
        <v>1557.95</v>
      </c>
      <c r="AJ946" s="5"/>
      <c r="AK946" s="33" t="s">
        <v>671</v>
      </c>
      <c r="AL946" s="5" t="s">
        <v>680</v>
      </c>
      <c r="AM946" s="23" t="s">
        <v>671</v>
      </c>
      <c r="AN946" s="23" t="s">
        <v>671</v>
      </c>
      <c r="AO946" s="7">
        <f>IFERROR(VLOOKUP("1-"&amp;Presupuestos[[#This Row],[ID DOCUMENTO]],BD_Pagos[],7,0),"")</f>
        <v>45869</v>
      </c>
      <c r="AP946" s="16" t="str">
        <f>IFERROR(VLOOKUP("1-"&amp;Presupuestos[[#This Row],[ID DOCUMENTO]],BD_Pagos[],8,0),"")</f>
        <v>B-BCP - Soles</v>
      </c>
      <c r="AQ946" s="17">
        <f>IFERROR(VLOOKUP("1-"&amp;Presupuestos[[#This Row],[ID DOCUMENTO]],BD_Pagos[],9,0),"")</f>
        <v>7197909</v>
      </c>
      <c r="AR946" s="54"/>
      <c r="AS946" s="7">
        <f>IFERROR(VLOOKUP("2-"&amp;Presupuestos[[#This Row],[ID DOCUMENTO]],BD_Pagos[],7,0),"")</f>
        <v>0</v>
      </c>
      <c r="AT946" s="16" t="str">
        <f>IFERROR(VLOOKUP("2-"&amp;Presupuestos[[#This Row],[ID DOCUMENTO]],BD_Pagos[],8,0),"")</f>
        <v/>
      </c>
      <c r="AU946" s="17">
        <f>IFERROR(VLOOKUP("2-"&amp;Presupuestos[[#This Row],[ID DOCUMENTO]],BD_Pagos[],9,0),"")</f>
        <v>0</v>
      </c>
      <c r="AV946" s="20">
        <f>IF(IFERROR(VLOOKUP("2-"&amp;Presupuestos[[#This Row],[ID DOCUMENTO]],BD_Pagos[],10,0),0)&gt;Presupuestos[[#This Row],[TOTAL SOLES]],Presupuestos[[#This Row],[TOTAL SOLES]],IFERROR(VLOOKUP("2-"&amp;Presupuestos[[#This Row],[ID DOCUMENTO]],BD_Pagos[],10,0),0))</f>
        <v>0</v>
      </c>
      <c r="AW946" s="7"/>
      <c r="AX946" s="16"/>
      <c r="AY946" s="17"/>
      <c r="AZ946" s="20"/>
      <c r="BA946" s="7"/>
      <c r="BB946" s="16"/>
      <c r="BC946" s="17"/>
      <c r="BD946" s="20"/>
      <c r="BE946" s="7">
        <f>IFERROR(VLOOKUP("5-"&amp;Presupuestos[[#This Row],[ID DOCUMENTO]],BD_Pagos[],7,0),"")</f>
        <v>45869</v>
      </c>
      <c r="BF946" s="17" t="str">
        <f>IFERROR(VLOOKUP("5-"&amp;Presupuestos[[#This Row],[ID DOCUMENTO]],BD_Pagos[],9,0),"")</f>
        <v>Redondeo</v>
      </c>
      <c r="BG946" s="20">
        <f>IF(IFERROR(VLOOKUP("5-"&amp;Presupuestos[[#This Row],[ID DOCUMENTO]],BD_Pagos[],10,0),0)&gt;Presupuestos[[#This Row],[TOTAL SOLES]],Presupuestos[[#This Row],[TOTAL SOLES]],IFERROR(VLOOKUP("5-"&amp;Presupuestos[[#This Row],[ID DOCUMENTO]],BD_Pagos[],10,0),0))</f>
        <v>0.01</v>
      </c>
      <c r="BH946" s="7">
        <f>IFERROR(VLOOKUP("1-Detraccion"&amp;Presupuestos[[#This Row],[ID DOCUMENTO]],BD_Pagos[],2,0),"")</f>
        <v>0</v>
      </c>
      <c r="BI946" s="3" t="str">
        <f>IFERROR(VLOOKUP("1-Detraccion"&amp;Presupuestos[[#This Row],[ID DOCUMENTO]],BD_Pagos[],3,0),"")</f>
        <v/>
      </c>
      <c r="BJ946" s="3">
        <f>IFERROR(VLOOKUP("1-Detraccion"&amp;Presupuestos[[#This Row],[ID DOCUMENTO]],BD_Pagos[],4,0),"")</f>
        <v>0</v>
      </c>
      <c r="BK946" s="6">
        <f>IF(IFERROR(VLOOKUP("1-Detraccion"&amp;Presupuestos[[#This Row],[ID DOCUMENTO]],BD_Pagos[],5,0),0)&gt;Presupuestos[[#This Row],[TOTAL SOLES]],Presupuestos[[#This Row],[TOTAL SOLES]],IFERROR(VLOOKUP("1-Detraccion"&amp;Presupuestos[[#This Row],[ID DOCUMENTO]],BD_Pagos[],5,0),0))</f>
        <v>0</v>
      </c>
      <c r="BL946" s="6">
        <f>IF(IFERROR(VLOOKUP("1-Detraccion"&amp;Presupuestos[[#This Row],[ID DOCUMENTO]],BD_Pagos[],6,0),0)&gt;Presupuestos[[#This Row],[TOTAL SOLES]],Presupuestos[[#This Row],[TOTAL SOLES]],IFERROR(VLOOKUP("1-Detraccion"&amp;Presupuestos[[#This Row],[ID DOCUMENTO]],BD_Pagos[],6,0),0))</f>
        <v>0</v>
      </c>
      <c r="BM946" s="37"/>
      <c r="BN946" s="3"/>
      <c r="BO946" s="3"/>
      <c r="BP946" s="6"/>
      <c r="BQ94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1557.94</v>
      </c>
      <c r="BR946" s="23" t="str">
        <f>IF(Presupuestos[[#This Row],[SALDO ME-MN]]&gt;0,"PENDIENTE","CANCELADO")</f>
        <v>PENDIENTE</v>
      </c>
      <c r="BS946" s="23" t="str">
        <f>IF(COUNTIFS($U$4:$U945,Presupuestos[[#This Row],[ID DOCUMENTO]])&gt;=1,IF(B945=Presupuestos[[#This Row],[ID]],"OK","DOC. DUPLICADO"),"OK")</f>
        <v>OK</v>
      </c>
    </row>
    <row r="947" spans="2:71" ht="24" x14ac:dyDescent="0.25">
      <c r="B947" s="34">
        <f>IF(Presupuestos[[#This Row],[ID DOCUMENTO]]=U946,B946,IF(B946="ID",1,B946+1))</f>
        <v>843</v>
      </c>
      <c r="C947" s="2">
        <v>45869</v>
      </c>
      <c r="D947" s="2">
        <v>45869</v>
      </c>
      <c r="E947" s="3" t="s">
        <v>1880</v>
      </c>
      <c r="F947" s="25" t="s">
        <v>54</v>
      </c>
      <c r="G947" s="25" t="s">
        <v>330</v>
      </c>
      <c r="H947" s="25" t="s">
        <v>397</v>
      </c>
      <c r="I947" s="36" t="str">
        <f>IFERROR(VLOOKUP(Presupuestos[[#This Row],[AREA]]&amp;Presupuestos[[#This Row],[CONCEPTO]]&amp;Presupuestos[[#This Row],[DESCRIPCION]],Tabla28[[Columna1]:[CÓDIGO NUEVO]],2,0),"")</f>
        <v>P0601005</v>
      </c>
      <c r="J947" s="3" t="s">
        <v>666</v>
      </c>
      <c r="K947" s="3" t="s">
        <v>666</v>
      </c>
      <c r="L947" s="3" t="s">
        <v>666</v>
      </c>
      <c r="M947" s="31" t="s">
        <v>2016</v>
      </c>
      <c r="N947" s="3"/>
      <c r="O947" s="3" t="s">
        <v>315</v>
      </c>
      <c r="P947" s="3" t="s">
        <v>132</v>
      </c>
      <c r="Q947" s="3" t="str">
        <f>IFERROR(VLOOKUP(Presupuestos[[#This Row],[CLASIFICACIÓN (N)]],Tabla17[],2,0),"")</f>
        <v>Gastos operativos</v>
      </c>
      <c r="R947" s="3" t="str">
        <f>IFERROR(VLOOKUP(Presupuestos[[#This Row],[CLASIFICACIÓN (N)]],Tabla17[],3,0),"")</f>
        <v>Operativo</v>
      </c>
      <c r="S947" s="3" t="s">
        <v>16</v>
      </c>
      <c r="T947" s="3" t="str">
        <f>IFERROR(VLOOKUP(Presupuestos[[#This Row],[ALMACEN]],Tabla5[],2,0),"")</f>
        <v>Arequipa</v>
      </c>
      <c r="U947" s="19" t="str">
        <f>IFERROR(VLOOKUP(Presupuestos[[#This Row],[TIPO DE DOCUMENTO]],Tipo_Documento[],2,0)&amp;Presupuestos[[#This Row],[SERIE]]&amp;Presupuestos[[#This Row],[NUMERO]]&amp;Presupuestos[[#This Row],[RUC]],"")</f>
        <v>PLRPLR072372302392</v>
      </c>
      <c r="V947" s="3" t="s">
        <v>258</v>
      </c>
      <c r="W947" s="7">
        <v>45869</v>
      </c>
      <c r="X947" s="7">
        <v>45869</v>
      </c>
      <c r="Y947" s="3" t="s">
        <v>1917</v>
      </c>
      <c r="Z947" s="3">
        <v>23</v>
      </c>
      <c r="AA947" s="3">
        <f>IFERROR(VLOOKUP(Presupuestos[[#This Row],[RAZON SOCIAL]],CHOOSE({1,2},Clientes_Proveedores[Razon Social],Clientes_Proveedores[Ruc / Dni]),2,0),"-")</f>
        <v>72302392</v>
      </c>
      <c r="AB947" s="31" t="s">
        <v>1242</v>
      </c>
      <c r="AC947" s="3" t="s">
        <v>670</v>
      </c>
      <c r="AD947" s="5"/>
      <c r="AE947" s="6">
        <v>6.95</v>
      </c>
      <c r="AF947" s="6">
        <f>Presupuestos[[#This Row],[BASE]]*Presupuestos[[#This Row],[% IGV]]</f>
        <v>0</v>
      </c>
      <c r="AG947" s="22">
        <f>ROUND(SUM(Presupuestos[[#This Row],[BASE]:[IGV]]),2)</f>
        <v>6.95</v>
      </c>
      <c r="AH947" s="9" t="str">
        <f>IF(Presupuestos[[#This Row],[MONEDA]]="USD",VLOOKUP(Presupuestos[[#This Row],[FECHA DE EMISION]],Tipo_Cambio[],3,0),"")</f>
        <v/>
      </c>
      <c r="AI947" s="22">
        <f>IFERROR(ROUND(IF(Presupuestos[[#This Row],[MONEDA]]="PEN",Presupuestos[[#This Row],[TOTAL]],Presupuestos[[#This Row],[TOTAL]]*Presupuestos[[#This Row],[TIPO DE CAMBIO]]),2),"")</f>
        <v>6.95</v>
      </c>
      <c r="AJ947" s="5"/>
      <c r="AK947" s="33" t="s">
        <v>671</v>
      </c>
      <c r="AL947" s="5" t="s">
        <v>680</v>
      </c>
      <c r="AM947" s="23" t="s">
        <v>671</v>
      </c>
      <c r="AN947" s="23" t="s">
        <v>671</v>
      </c>
      <c r="AO947" s="7">
        <f>IFERROR(VLOOKUP("1-"&amp;Presupuestos[[#This Row],[ID DOCUMENTO]],BD_Pagos[],7,0),"")</f>
        <v>45869</v>
      </c>
      <c r="AP947" s="16" t="str">
        <f>IFERROR(VLOOKUP("1-"&amp;Presupuestos[[#This Row],[ID DOCUMENTO]],BD_Pagos[],8,0),"")</f>
        <v>B-BCP - Soles</v>
      </c>
      <c r="AQ947" s="17">
        <f>IFERROR(VLOOKUP("1-"&amp;Presupuestos[[#This Row],[ID DOCUMENTO]],BD_Pagos[],9,0),"")</f>
        <v>7197909</v>
      </c>
      <c r="AR947" s="54"/>
      <c r="AS947" s="7">
        <f>IFERROR(VLOOKUP("2-"&amp;Presupuestos[[#This Row],[ID DOCUMENTO]],BD_Pagos[],7,0),"")</f>
        <v>0</v>
      </c>
      <c r="AT947" s="16" t="str">
        <f>IFERROR(VLOOKUP("2-"&amp;Presupuestos[[#This Row],[ID DOCUMENTO]],BD_Pagos[],8,0),"")</f>
        <v/>
      </c>
      <c r="AU947" s="17">
        <f>IFERROR(VLOOKUP("2-"&amp;Presupuestos[[#This Row],[ID DOCUMENTO]],BD_Pagos[],9,0),"")</f>
        <v>0</v>
      </c>
      <c r="AV947" s="20">
        <f>IF(IFERROR(VLOOKUP("2-"&amp;Presupuestos[[#This Row],[ID DOCUMENTO]],BD_Pagos[],10,0),0)&gt;Presupuestos[[#This Row],[TOTAL SOLES]],Presupuestos[[#This Row],[TOTAL SOLES]],IFERROR(VLOOKUP("2-"&amp;Presupuestos[[#This Row],[ID DOCUMENTO]],BD_Pagos[],10,0),0))</f>
        <v>0</v>
      </c>
      <c r="AW947" s="7"/>
      <c r="AX947" s="16"/>
      <c r="AY947" s="17"/>
      <c r="AZ947" s="20"/>
      <c r="BA947" s="7"/>
      <c r="BB947" s="16"/>
      <c r="BC947" s="17"/>
      <c r="BD947" s="20"/>
      <c r="BE947" s="7">
        <f>IFERROR(VLOOKUP("5-"&amp;Presupuestos[[#This Row],[ID DOCUMENTO]],BD_Pagos[],7,0),"")</f>
        <v>45869</v>
      </c>
      <c r="BF947" s="17" t="str">
        <f>IFERROR(VLOOKUP("5-"&amp;Presupuestos[[#This Row],[ID DOCUMENTO]],BD_Pagos[],9,0),"")</f>
        <v>Redondeo</v>
      </c>
      <c r="BG947" s="20">
        <f>IF(IFERROR(VLOOKUP("5-"&amp;Presupuestos[[#This Row],[ID DOCUMENTO]],BD_Pagos[],10,0),0)&gt;Presupuestos[[#This Row],[TOTAL SOLES]],Presupuestos[[#This Row],[TOTAL SOLES]],IFERROR(VLOOKUP("5-"&amp;Presupuestos[[#This Row],[ID DOCUMENTO]],BD_Pagos[],10,0),0))</f>
        <v>0.01</v>
      </c>
      <c r="BH947" s="7">
        <f>IFERROR(VLOOKUP("1-Detraccion"&amp;Presupuestos[[#This Row],[ID DOCUMENTO]],BD_Pagos[],2,0),"")</f>
        <v>0</v>
      </c>
      <c r="BI947" s="3" t="str">
        <f>IFERROR(VLOOKUP("1-Detraccion"&amp;Presupuestos[[#This Row],[ID DOCUMENTO]],BD_Pagos[],3,0),"")</f>
        <v/>
      </c>
      <c r="BJ947" s="3">
        <f>IFERROR(VLOOKUP("1-Detraccion"&amp;Presupuestos[[#This Row],[ID DOCUMENTO]],BD_Pagos[],4,0),"")</f>
        <v>0</v>
      </c>
      <c r="BK947" s="6">
        <f>IF(IFERROR(VLOOKUP("1-Detraccion"&amp;Presupuestos[[#This Row],[ID DOCUMENTO]],BD_Pagos[],5,0),0)&gt;Presupuestos[[#This Row],[TOTAL SOLES]],Presupuestos[[#This Row],[TOTAL SOLES]],IFERROR(VLOOKUP("1-Detraccion"&amp;Presupuestos[[#This Row],[ID DOCUMENTO]],BD_Pagos[],5,0),0))</f>
        <v>0</v>
      </c>
      <c r="BL947" s="6">
        <f>IF(IFERROR(VLOOKUP("1-Detraccion"&amp;Presupuestos[[#This Row],[ID DOCUMENTO]],BD_Pagos[],6,0),0)&gt;Presupuestos[[#This Row],[TOTAL SOLES]],Presupuestos[[#This Row],[TOTAL SOLES]],IFERROR(VLOOKUP("1-Detraccion"&amp;Presupuestos[[#This Row],[ID DOCUMENTO]],BD_Pagos[],6,0),0))</f>
        <v>0</v>
      </c>
      <c r="BM947" s="37"/>
      <c r="BN947" s="3"/>
      <c r="BO947" s="3"/>
      <c r="BP947" s="6"/>
      <c r="BQ94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6.94</v>
      </c>
      <c r="BR947" s="23" t="str">
        <f>IF(Presupuestos[[#This Row],[SALDO ME-MN]]&gt;0,"PENDIENTE","CANCELADO")</f>
        <v>PENDIENTE</v>
      </c>
      <c r="BS947" s="23" t="str">
        <f>IF(COUNTIFS($U$4:$U946,Presupuestos[[#This Row],[ID DOCUMENTO]])&gt;=1,IF(B946=Presupuestos[[#This Row],[ID]],"OK","DOC. DUPLICADO"),"OK")</f>
        <v>OK</v>
      </c>
    </row>
    <row r="948" spans="2:71" x14ac:dyDescent="0.25">
      <c r="B948" s="34">
        <f>IF(Presupuestos[[#This Row],[ID DOCUMENTO]]=U947,B947,IF(B947="ID",1,B947+1))</f>
        <v>844</v>
      </c>
      <c r="C948" s="2">
        <v>45869</v>
      </c>
      <c r="D948" s="2">
        <v>45869</v>
      </c>
      <c r="E948" s="3" t="s">
        <v>1880</v>
      </c>
      <c r="F948" s="25" t="s">
        <v>54</v>
      </c>
      <c r="G948" s="25" t="s">
        <v>330</v>
      </c>
      <c r="H948" s="25" t="s">
        <v>383</v>
      </c>
      <c r="I948" s="36" t="str">
        <f>IFERROR(VLOOKUP(Presupuestos[[#This Row],[AREA]]&amp;Presupuestos[[#This Row],[CONCEPTO]]&amp;Presupuestos[[#This Row],[DESCRIPCION]],Tabla28[[Columna1]:[CÓDIGO NUEVO]],2,0),"")</f>
        <v>P0601001</v>
      </c>
      <c r="J948" s="3" t="s">
        <v>666</v>
      </c>
      <c r="K948" s="3" t="s">
        <v>666</v>
      </c>
      <c r="L948" s="3" t="s">
        <v>666</v>
      </c>
      <c r="M948" s="31" t="s">
        <v>2017</v>
      </c>
      <c r="N948" s="3"/>
      <c r="O948" s="3" t="s">
        <v>315</v>
      </c>
      <c r="P948" s="3" t="s">
        <v>114</v>
      </c>
      <c r="Q948" s="3" t="str">
        <f>IFERROR(VLOOKUP(Presupuestos[[#This Row],[CLASIFICACIÓN (N)]],Tabla17[],2,0),"")</f>
        <v>Costos de ventas</v>
      </c>
      <c r="R948" s="3" t="str">
        <f>IFERROR(VLOOKUP(Presupuestos[[#This Row],[CLASIFICACIÓN (N)]],Tabla17[],3,0),"")</f>
        <v>Operativo</v>
      </c>
      <c r="S948" s="3" t="s">
        <v>16</v>
      </c>
      <c r="T948" s="3" t="str">
        <f>IFERROR(VLOOKUP(Presupuestos[[#This Row],[ALMACEN]],Tabla5[],2,0),"")</f>
        <v>Arequipa</v>
      </c>
      <c r="U948" s="19" t="str">
        <f>IFERROR(VLOOKUP(Presupuestos[[#This Row],[TIPO DE DOCUMENTO]],Tipo_Documento[],2,0)&amp;Presupuestos[[#This Row],[SERIE]]&amp;Presupuestos[[#This Row],[NUMERO]]&amp;Presupuestos[[#This Row],[RUC]],"")</f>
        <v>PLRPLR072480355193</v>
      </c>
      <c r="V948" s="3" t="s">
        <v>258</v>
      </c>
      <c r="W948" s="7">
        <v>45869</v>
      </c>
      <c r="X948" s="7">
        <v>45869</v>
      </c>
      <c r="Y948" s="3" t="s">
        <v>1917</v>
      </c>
      <c r="Z948" s="3">
        <v>24</v>
      </c>
      <c r="AA948" s="3">
        <f>IFERROR(VLOOKUP(Presupuestos[[#This Row],[RAZON SOCIAL]],CHOOSE({1,2},Clientes_Proveedores[Razon Social],Clientes_Proveedores[Ruc / Dni]),2,0),"-")</f>
        <v>80355193</v>
      </c>
      <c r="AB948" s="31" t="s">
        <v>2018</v>
      </c>
      <c r="AC948" s="3" t="s">
        <v>670</v>
      </c>
      <c r="AD948" s="5"/>
      <c r="AE948" s="6">
        <v>1050.1199999999999</v>
      </c>
      <c r="AF948" s="6">
        <f>Presupuestos[[#This Row],[BASE]]*Presupuestos[[#This Row],[% IGV]]</f>
        <v>0</v>
      </c>
      <c r="AG948" s="22">
        <f>ROUND(SUM(Presupuestos[[#This Row],[BASE]:[IGV]]),2)</f>
        <v>1050.1199999999999</v>
      </c>
      <c r="AH948" s="9" t="str">
        <f>IF(Presupuestos[[#This Row],[MONEDA]]="USD",VLOOKUP(Presupuestos[[#This Row],[FECHA DE EMISION]],Tipo_Cambio[],3,0),"")</f>
        <v/>
      </c>
      <c r="AI948" s="22">
        <f>IFERROR(ROUND(IF(Presupuestos[[#This Row],[MONEDA]]="PEN",Presupuestos[[#This Row],[TOTAL]],Presupuestos[[#This Row],[TOTAL]]*Presupuestos[[#This Row],[TIPO DE CAMBIO]]),2),"")</f>
        <v>1050.1199999999999</v>
      </c>
      <c r="AJ948" s="5"/>
      <c r="AK948" s="33" t="s">
        <v>671</v>
      </c>
      <c r="AL948" s="5" t="s">
        <v>680</v>
      </c>
      <c r="AM948" s="23" t="s">
        <v>671</v>
      </c>
      <c r="AN948" s="23" t="s">
        <v>671</v>
      </c>
      <c r="AO948" s="7">
        <f>IFERROR(VLOOKUP("1-"&amp;Presupuestos[[#This Row],[ID DOCUMENTO]],BD_Pagos[],7,0),"")</f>
        <v>45869</v>
      </c>
      <c r="AP948" s="16" t="str">
        <f>IFERROR(VLOOKUP("1-"&amp;Presupuestos[[#This Row],[ID DOCUMENTO]],BD_Pagos[],8,0),"")</f>
        <v>B-BCP - Soles</v>
      </c>
      <c r="AQ948" s="17">
        <f>IFERROR(VLOOKUP("1-"&amp;Presupuestos[[#This Row],[ID DOCUMENTO]],BD_Pagos[],9,0),"")</f>
        <v>7197909</v>
      </c>
      <c r="AR948" s="54"/>
      <c r="AS948" s="7">
        <f>IFERROR(VLOOKUP("2-"&amp;Presupuestos[[#This Row],[ID DOCUMENTO]],BD_Pagos[],7,0),"")</f>
        <v>0</v>
      </c>
      <c r="AT948" s="16" t="str">
        <f>IFERROR(VLOOKUP("2-"&amp;Presupuestos[[#This Row],[ID DOCUMENTO]],BD_Pagos[],8,0),"")</f>
        <v/>
      </c>
      <c r="AU948" s="17">
        <f>IFERROR(VLOOKUP("2-"&amp;Presupuestos[[#This Row],[ID DOCUMENTO]],BD_Pagos[],9,0),"")</f>
        <v>0</v>
      </c>
      <c r="AV948" s="20">
        <f>IF(IFERROR(VLOOKUP("2-"&amp;Presupuestos[[#This Row],[ID DOCUMENTO]],BD_Pagos[],10,0),0)&gt;Presupuestos[[#This Row],[TOTAL SOLES]],Presupuestos[[#This Row],[TOTAL SOLES]],IFERROR(VLOOKUP("2-"&amp;Presupuestos[[#This Row],[ID DOCUMENTO]],BD_Pagos[],10,0),0))</f>
        <v>0</v>
      </c>
      <c r="AW948" s="7"/>
      <c r="AX948" s="16"/>
      <c r="AY948" s="17"/>
      <c r="AZ948" s="20"/>
      <c r="BA948" s="7"/>
      <c r="BB948" s="16"/>
      <c r="BC948" s="17"/>
      <c r="BD948" s="20"/>
      <c r="BE948" s="7">
        <f>IFERROR(VLOOKUP("5-"&amp;Presupuestos[[#This Row],[ID DOCUMENTO]],BD_Pagos[],7,0),"")</f>
        <v>45869</v>
      </c>
      <c r="BF948" s="17" t="str">
        <f>IFERROR(VLOOKUP("5-"&amp;Presupuestos[[#This Row],[ID DOCUMENTO]],BD_Pagos[],9,0),"")</f>
        <v>Redondeo</v>
      </c>
      <c r="BG948" s="20">
        <f>IF(IFERROR(VLOOKUP("5-"&amp;Presupuestos[[#This Row],[ID DOCUMENTO]],BD_Pagos[],10,0),0)&gt;Presupuestos[[#This Row],[TOTAL SOLES]],Presupuestos[[#This Row],[TOTAL SOLES]],IFERROR(VLOOKUP("5-"&amp;Presupuestos[[#This Row],[ID DOCUMENTO]],BD_Pagos[],10,0),0))</f>
        <v>-0.01</v>
      </c>
      <c r="BH948" s="7">
        <f>IFERROR(VLOOKUP("1-Detraccion"&amp;Presupuestos[[#This Row],[ID DOCUMENTO]],BD_Pagos[],2,0),"")</f>
        <v>0</v>
      </c>
      <c r="BI948" s="3" t="str">
        <f>IFERROR(VLOOKUP("1-Detraccion"&amp;Presupuestos[[#This Row],[ID DOCUMENTO]],BD_Pagos[],3,0),"")</f>
        <v/>
      </c>
      <c r="BJ948" s="3">
        <f>IFERROR(VLOOKUP("1-Detraccion"&amp;Presupuestos[[#This Row],[ID DOCUMENTO]],BD_Pagos[],4,0),"")</f>
        <v>0</v>
      </c>
      <c r="BK948" s="6">
        <f>IF(IFERROR(VLOOKUP("1-Detraccion"&amp;Presupuestos[[#This Row],[ID DOCUMENTO]],BD_Pagos[],5,0),0)&gt;Presupuestos[[#This Row],[TOTAL SOLES]],Presupuestos[[#This Row],[TOTAL SOLES]],IFERROR(VLOOKUP("1-Detraccion"&amp;Presupuestos[[#This Row],[ID DOCUMENTO]],BD_Pagos[],5,0),0))</f>
        <v>0</v>
      </c>
      <c r="BL948" s="6">
        <f>IF(IFERROR(VLOOKUP("1-Detraccion"&amp;Presupuestos[[#This Row],[ID DOCUMENTO]],BD_Pagos[],6,0),0)&gt;Presupuestos[[#This Row],[TOTAL SOLES]],Presupuestos[[#This Row],[TOTAL SOLES]],IFERROR(VLOOKUP("1-Detraccion"&amp;Presupuestos[[#This Row],[ID DOCUMENTO]],BD_Pagos[],6,0),0))</f>
        <v>0</v>
      </c>
      <c r="BM948" s="37"/>
      <c r="BN948" s="3"/>
      <c r="BO948" s="3"/>
      <c r="BP948" s="6"/>
      <c r="BQ94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1050.1300000000001</v>
      </c>
      <c r="BR948" s="23" t="str">
        <f>IF(Presupuestos[[#This Row],[SALDO ME-MN]]&gt;0,"PENDIENTE","CANCELADO")</f>
        <v>PENDIENTE</v>
      </c>
      <c r="BS948" s="23" t="str">
        <f>IF(COUNTIFS($U$4:$U947,Presupuestos[[#This Row],[ID DOCUMENTO]])&gt;=1,IF(B947=Presupuestos[[#This Row],[ID]],"OK","DOC. DUPLICADO"),"OK")</f>
        <v>OK</v>
      </c>
    </row>
    <row r="949" spans="2:71" ht="24" x14ac:dyDescent="0.25">
      <c r="B949" s="34">
        <f>IF(Presupuestos[[#This Row],[ID DOCUMENTO]]=U948,B948,IF(B948="ID",1,B948+1))</f>
        <v>844</v>
      </c>
      <c r="C949" s="2">
        <v>45869</v>
      </c>
      <c r="D949" s="2">
        <v>45869</v>
      </c>
      <c r="E949" s="3" t="s">
        <v>1880</v>
      </c>
      <c r="F949" s="25" t="s">
        <v>54</v>
      </c>
      <c r="G949" s="25" t="s">
        <v>330</v>
      </c>
      <c r="H949" s="25" t="s">
        <v>388</v>
      </c>
      <c r="I949" s="36" t="str">
        <f>IFERROR(VLOOKUP(Presupuestos[[#This Row],[AREA]]&amp;Presupuestos[[#This Row],[CONCEPTO]]&amp;Presupuestos[[#This Row],[DESCRIPCION]],Tabla28[[Columna1]:[CÓDIGO NUEVO]],2,0),"")</f>
        <v>P0601002</v>
      </c>
      <c r="J949" s="3" t="s">
        <v>666</v>
      </c>
      <c r="K949" s="3" t="s">
        <v>666</v>
      </c>
      <c r="L949" s="3" t="s">
        <v>666</v>
      </c>
      <c r="M949" s="31" t="s">
        <v>2019</v>
      </c>
      <c r="N949" s="3"/>
      <c r="O949" s="3" t="s">
        <v>315</v>
      </c>
      <c r="P949" s="3" t="s">
        <v>114</v>
      </c>
      <c r="Q949" s="3" t="str">
        <f>IFERROR(VLOOKUP(Presupuestos[[#This Row],[CLASIFICACIÓN (N)]],Tabla17[],2,0),"")</f>
        <v>Costos de ventas</v>
      </c>
      <c r="R949" s="3" t="str">
        <f>IFERROR(VLOOKUP(Presupuestos[[#This Row],[CLASIFICACIÓN (N)]],Tabla17[],3,0),"")</f>
        <v>Operativo</v>
      </c>
      <c r="S949" s="3" t="s">
        <v>16</v>
      </c>
      <c r="T949" s="3" t="str">
        <f>IFERROR(VLOOKUP(Presupuestos[[#This Row],[ALMACEN]],Tabla5[],2,0),"")</f>
        <v>Arequipa</v>
      </c>
      <c r="U949" s="19" t="str">
        <f>IFERROR(VLOOKUP(Presupuestos[[#This Row],[TIPO DE DOCUMENTO]],Tipo_Documento[],2,0)&amp;Presupuestos[[#This Row],[SERIE]]&amp;Presupuestos[[#This Row],[NUMERO]]&amp;Presupuestos[[#This Row],[RUC]],"")</f>
        <v>PLRPLR072480355193</v>
      </c>
      <c r="V949" s="3" t="s">
        <v>258</v>
      </c>
      <c r="W949" s="7">
        <v>45869</v>
      </c>
      <c r="X949" s="7">
        <v>45869</v>
      </c>
      <c r="Y949" s="3" t="s">
        <v>1917</v>
      </c>
      <c r="Z949" s="3">
        <v>24</v>
      </c>
      <c r="AA949" s="3">
        <f>IFERROR(VLOOKUP(Presupuestos[[#This Row],[RAZON SOCIAL]],CHOOSE({1,2},Clientes_Proveedores[Razon Social],Clientes_Proveedores[Ruc / Dni]),2,0),"-")</f>
        <v>80355193</v>
      </c>
      <c r="AB949" s="31" t="s">
        <v>2018</v>
      </c>
      <c r="AC949" s="3" t="s">
        <v>670</v>
      </c>
      <c r="AD949" s="5"/>
      <c r="AE949" s="6">
        <v>113</v>
      </c>
      <c r="AF949" s="6">
        <f>Presupuestos[[#This Row],[BASE]]*Presupuestos[[#This Row],[% IGV]]</f>
        <v>0</v>
      </c>
      <c r="AG949" s="22">
        <f>ROUND(SUM(Presupuestos[[#This Row],[BASE]:[IGV]]),2)</f>
        <v>113</v>
      </c>
      <c r="AH949" s="9" t="str">
        <f>IF(Presupuestos[[#This Row],[MONEDA]]="USD",VLOOKUP(Presupuestos[[#This Row],[FECHA DE EMISION]],Tipo_Cambio[],3,0),"")</f>
        <v/>
      </c>
      <c r="AI949" s="22">
        <f>IFERROR(ROUND(IF(Presupuestos[[#This Row],[MONEDA]]="PEN",Presupuestos[[#This Row],[TOTAL]],Presupuestos[[#This Row],[TOTAL]]*Presupuestos[[#This Row],[TIPO DE CAMBIO]]),2),"")</f>
        <v>113</v>
      </c>
      <c r="AJ949" s="5"/>
      <c r="AK949" s="33" t="s">
        <v>671</v>
      </c>
      <c r="AL949" s="5" t="s">
        <v>680</v>
      </c>
      <c r="AM949" s="23" t="s">
        <v>671</v>
      </c>
      <c r="AN949" s="23" t="s">
        <v>671</v>
      </c>
      <c r="AO949" s="7">
        <f>IFERROR(VLOOKUP("1-"&amp;Presupuestos[[#This Row],[ID DOCUMENTO]],BD_Pagos[],7,0),"")</f>
        <v>45869</v>
      </c>
      <c r="AP949" s="16" t="str">
        <f>IFERROR(VLOOKUP("1-"&amp;Presupuestos[[#This Row],[ID DOCUMENTO]],BD_Pagos[],8,0),"")</f>
        <v>B-BCP - Soles</v>
      </c>
      <c r="AQ949" s="17">
        <f>IFERROR(VLOOKUP("1-"&amp;Presupuestos[[#This Row],[ID DOCUMENTO]],BD_Pagos[],9,0),"")</f>
        <v>7197909</v>
      </c>
      <c r="AR949" s="54"/>
      <c r="AS949" s="7">
        <f>IFERROR(VLOOKUP("2-"&amp;Presupuestos[[#This Row],[ID DOCUMENTO]],BD_Pagos[],7,0),"")</f>
        <v>0</v>
      </c>
      <c r="AT949" s="16" t="str">
        <f>IFERROR(VLOOKUP("2-"&amp;Presupuestos[[#This Row],[ID DOCUMENTO]],BD_Pagos[],8,0),"")</f>
        <v/>
      </c>
      <c r="AU949" s="17">
        <f>IFERROR(VLOOKUP("2-"&amp;Presupuestos[[#This Row],[ID DOCUMENTO]],BD_Pagos[],9,0),"")</f>
        <v>0</v>
      </c>
      <c r="AV949" s="20">
        <f>IF(IFERROR(VLOOKUP("2-"&amp;Presupuestos[[#This Row],[ID DOCUMENTO]],BD_Pagos[],10,0),0)&gt;Presupuestos[[#This Row],[TOTAL SOLES]],Presupuestos[[#This Row],[TOTAL SOLES]],IFERROR(VLOOKUP("2-"&amp;Presupuestos[[#This Row],[ID DOCUMENTO]],BD_Pagos[],10,0),0))</f>
        <v>0</v>
      </c>
      <c r="AW949" s="7"/>
      <c r="AX949" s="16"/>
      <c r="AY949" s="17"/>
      <c r="AZ949" s="20"/>
      <c r="BA949" s="7"/>
      <c r="BB949" s="16"/>
      <c r="BC949" s="17"/>
      <c r="BD949" s="20"/>
      <c r="BE949" s="7">
        <f>IFERROR(VLOOKUP("5-"&amp;Presupuestos[[#This Row],[ID DOCUMENTO]],BD_Pagos[],7,0),"")</f>
        <v>45869</v>
      </c>
      <c r="BF949" s="17" t="str">
        <f>IFERROR(VLOOKUP("5-"&amp;Presupuestos[[#This Row],[ID DOCUMENTO]],BD_Pagos[],9,0),"")</f>
        <v>Redondeo</v>
      </c>
      <c r="BG949" s="20">
        <f>IF(IFERROR(VLOOKUP("5-"&amp;Presupuestos[[#This Row],[ID DOCUMENTO]],BD_Pagos[],10,0),0)&gt;Presupuestos[[#This Row],[TOTAL SOLES]],Presupuestos[[#This Row],[TOTAL SOLES]],IFERROR(VLOOKUP("5-"&amp;Presupuestos[[#This Row],[ID DOCUMENTO]],BD_Pagos[],10,0),0))</f>
        <v>-0.01</v>
      </c>
      <c r="BH949" s="7">
        <f>IFERROR(VLOOKUP("1-Detraccion"&amp;Presupuestos[[#This Row],[ID DOCUMENTO]],BD_Pagos[],2,0),"")</f>
        <v>0</v>
      </c>
      <c r="BI949" s="3" t="str">
        <f>IFERROR(VLOOKUP("1-Detraccion"&amp;Presupuestos[[#This Row],[ID DOCUMENTO]],BD_Pagos[],3,0),"")</f>
        <v/>
      </c>
      <c r="BJ949" s="3">
        <f>IFERROR(VLOOKUP("1-Detraccion"&amp;Presupuestos[[#This Row],[ID DOCUMENTO]],BD_Pagos[],4,0),"")</f>
        <v>0</v>
      </c>
      <c r="BK949" s="6">
        <f>IF(IFERROR(VLOOKUP("1-Detraccion"&amp;Presupuestos[[#This Row],[ID DOCUMENTO]],BD_Pagos[],5,0),0)&gt;Presupuestos[[#This Row],[TOTAL SOLES]],Presupuestos[[#This Row],[TOTAL SOLES]],IFERROR(VLOOKUP("1-Detraccion"&amp;Presupuestos[[#This Row],[ID DOCUMENTO]],BD_Pagos[],5,0),0))</f>
        <v>0</v>
      </c>
      <c r="BL949" s="6">
        <f>IF(IFERROR(VLOOKUP("1-Detraccion"&amp;Presupuestos[[#This Row],[ID DOCUMENTO]],BD_Pagos[],6,0),0)&gt;Presupuestos[[#This Row],[TOTAL SOLES]],Presupuestos[[#This Row],[TOTAL SOLES]],IFERROR(VLOOKUP("1-Detraccion"&amp;Presupuestos[[#This Row],[ID DOCUMENTO]],BD_Pagos[],6,0),0))</f>
        <v>0</v>
      </c>
      <c r="BM949" s="37"/>
      <c r="BN949" s="3"/>
      <c r="BO949" s="3"/>
      <c r="BP949" s="6"/>
      <c r="BQ94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113.01</v>
      </c>
      <c r="BR949" s="23" t="str">
        <f>IF(Presupuestos[[#This Row],[SALDO ME-MN]]&gt;0,"PENDIENTE","CANCELADO")</f>
        <v>PENDIENTE</v>
      </c>
      <c r="BS949" s="23" t="str">
        <f>IF(COUNTIFS($U$4:$U948,Presupuestos[[#This Row],[ID DOCUMENTO]])&gt;=1,IF(B948=Presupuestos[[#This Row],[ID]],"OK","DOC. DUPLICADO"),"OK")</f>
        <v>OK</v>
      </c>
    </row>
    <row r="950" spans="2:71" x14ac:dyDescent="0.25">
      <c r="B950" s="34">
        <f>IF(Presupuestos[[#This Row],[ID DOCUMENTO]]=U949,B949,IF(B949="ID",1,B949+1))</f>
        <v>844</v>
      </c>
      <c r="C950" s="2">
        <v>45869</v>
      </c>
      <c r="D950" s="2">
        <v>45869</v>
      </c>
      <c r="E950" s="3" t="s">
        <v>1880</v>
      </c>
      <c r="F950" s="25" t="s">
        <v>54</v>
      </c>
      <c r="G950" s="25" t="s">
        <v>330</v>
      </c>
      <c r="H950" s="25" t="s">
        <v>397</v>
      </c>
      <c r="I950" s="36" t="str">
        <f>IFERROR(VLOOKUP(Presupuestos[[#This Row],[AREA]]&amp;Presupuestos[[#This Row],[CONCEPTO]]&amp;Presupuestos[[#This Row],[DESCRIPCION]],Tabla28[[Columna1]:[CÓDIGO NUEVO]],2,0),"")</f>
        <v>P0601005</v>
      </c>
      <c r="J950" s="3" t="s">
        <v>666</v>
      </c>
      <c r="K950" s="3" t="s">
        <v>666</v>
      </c>
      <c r="L950" s="3" t="s">
        <v>666</v>
      </c>
      <c r="M950" s="31" t="s">
        <v>2020</v>
      </c>
      <c r="N950" s="3"/>
      <c r="O950" s="3" t="s">
        <v>315</v>
      </c>
      <c r="P950" s="3" t="s">
        <v>114</v>
      </c>
      <c r="Q950" s="3" t="str">
        <f>IFERROR(VLOOKUP(Presupuestos[[#This Row],[CLASIFICACIÓN (N)]],Tabla17[],2,0),"")</f>
        <v>Costos de ventas</v>
      </c>
      <c r="R950" s="3" t="str">
        <f>IFERROR(VLOOKUP(Presupuestos[[#This Row],[CLASIFICACIÓN (N)]],Tabla17[],3,0),"")</f>
        <v>Operativo</v>
      </c>
      <c r="S950" s="3" t="s">
        <v>16</v>
      </c>
      <c r="T950" s="3" t="str">
        <f>IFERROR(VLOOKUP(Presupuestos[[#This Row],[ALMACEN]],Tabla5[],2,0),"")</f>
        <v>Arequipa</v>
      </c>
      <c r="U950" s="19" t="str">
        <f>IFERROR(VLOOKUP(Presupuestos[[#This Row],[TIPO DE DOCUMENTO]],Tipo_Documento[],2,0)&amp;Presupuestos[[#This Row],[SERIE]]&amp;Presupuestos[[#This Row],[NUMERO]]&amp;Presupuestos[[#This Row],[RUC]],"")</f>
        <v>PLRPLR072480355193</v>
      </c>
      <c r="V950" s="3" t="s">
        <v>258</v>
      </c>
      <c r="W950" s="7">
        <v>45869</v>
      </c>
      <c r="X950" s="7">
        <v>45869</v>
      </c>
      <c r="Y950" s="3" t="s">
        <v>1917</v>
      </c>
      <c r="Z950" s="3">
        <v>24</v>
      </c>
      <c r="AA950" s="3">
        <f>IFERROR(VLOOKUP(Presupuestos[[#This Row],[RAZON SOCIAL]],CHOOSE({1,2},Clientes_Proveedores[Razon Social],Clientes_Proveedores[Ruc / Dni]),2,0),"-")</f>
        <v>80355193</v>
      </c>
      <c r="AB950" s="31" t="s">
        <v>2018</v>
      </c>
      <c r="AC950" s="3" t="s">
        <v>670</v>
      </c>
      <c r="AD950" s="5"/>
      <c r="AE950" s="6">
        <v>5.18</v>
      </c>
      <c r="AF950" s="6">
        <f>Presupuestos[[#This Row],[BASE]]*Presupuestos[[#This Row],[% IGV]]</f>
        <v>0</v>
      </c>
      <c r="AG950" s="22">
        <f>ROUND(SUM(Presupuestos[[#This Row],[BASE]:[IGV]]),2)</f>
        <v>5.18</v>
      </c>
      <c r="AH950" s="9" t="str">
        <f>IF(Presupuestos[[#This Row],[MONEDA]]="USD",VLOOKUP(Presupuestos[[#This Row],[FECHA DE EMISION]],Tipo_Cambio[],3,0),"")</f>
        <v/>
      </c>
      <c r="AI950" s="22">
        <f>IFERROR(ROUND(IF(Presupuestos[[#This Row],[MONEDA]]="PEN",Presupuestos[[#This Row],[TOTAL]],Presupuestos[[#This Row],[TOTAL]]*Presupuestos[[#This Row],[TIPO DE CAMBIO]]),2),"")</f>
        <v>5.18</v>
      </c>
      <c r="AJ950" s="5"/>
      <c r="AK950" s="33" t="s">
        <v>671</v>
      </c>
      <c r="AL950" s="5" t="s">
        <v>680</v>
      </c>
      <c r="AM950" s="23" t="s">
        <v>671</v>
      </c>
      <c r="AN950" s="23" t="s">
        <v>671</v>
      </c>
      <c r="AO950" s="7">
        <f>IFERROR(VLOOKUP("1-"&amp;Presupuestos[[#This Row],[ID DOCUMENTO]],BD_Pagos[],7,0),"")</f>
        <v>45869</v>
      </c>
      <c r="AP950" s="16" t="str">
        <f>IFERROR(VLOOKUP("1-"&amp;Presupuestos[[#This Row],[ID DOCUMENTO]],BD_Pagos[],8,0),"")</f>
        <v>B-BCP - Soles</v>
      </c>
      <c r="AQ950" s="17">
        <f>IFERROR(VLOOKUP("1-"&amp;Presupuestos[[#This Row],[ID DOCUMENTO]],BD_Pagos[],9,0),"")</f>
        <v>7197909</v>
      </c>
      <c r="AR950" s="54"/>
      <c r="AS950" s="7">
        <f>IFERROR(VLOOKUP("2-"&amp;Presupuestos[[#This Row],[ID DOCUMENTO]],BD_Pagos[],7,0),"")</f>
        <v>0</v>
      </c>
      <c r="AT950" s="16" t="str">
        <f>IFERROR(VLOOKUP("2-"&amp;Presupuestos[[#This Row],[ID DOCUMENTO]],BD_Pagos[],8,0),"")</f>
        <v/>
      </c>
      <c r="AU950" s="17">
        <f>IFERROR(VLOOKUP("2-"&amp;Presupuestos[[#This Row],[ID DOCUMENTO]],BD_Pagos[],9,0),"")</f>
        <v>0</v>
      </c>
      <c r="AV950" s="20">
        <f>IF(IFERROR(VLOOKUP("2-"&amp;Presupuestos[[#This Row],[ID DOCUMENTO]],BD_Pagos[],10,0),0)&gt;Presupuestos[[#This Row],[TOTAL SOLES]],Presupuestos[[#This Row],[TOTAL SOLES]],IFERROR(VLOOKUP("2-"&amp;Presupuestos[[#This Row],[ID DOCUMENTO]],BD_Pagos[],10,0),0))</f>
        <v>0</v>
      </c>
      <c r="AW950" s="7"/>
      <c r="AX950" s="16"/>
      <c r="AY950" s="17"/>
      <c r="AZ950" s="20"/>
      <c r="BA950" s="7"/>
      <c r="BB950" s="16"/>
      <c r="BC950" s="17"/>
      <c r="BD950" s="20"/>
      <c r="BE950" s="7">
        <f>IFERROR(VLOOKUP("5-"&amp;Presupuestos[[#This Row],[ID DOCUMENTO]],BD_Pagos[],7,0),"")</f>
        <v>45869</v>
      </c>
      <c r="BF950" s="17" t="str">
        <f>IFERROR(VLOOKUP("5-"&amp;Presupuestos[[#This Row],[ID DOCUMENTO]],BD_Pagos[],9,0),"")</f>
        <v>Redondeo</v>
      </c>
      <c r="BG950" s="20">
        <f>IF(IFERROR(VLOOKUP("5-"&amp;Presupuestos[[#This Row],[ID DOCUMENTO]],BD_Pagos[],10,0),0)&gt;Presupuestos[[#This Row],[TOTAL SOLES]],Presupuestos[[#This Row],[TOTAL SOLES]],IFERROR(VLOOKUP("5-"&amp;Presupuestos[[#This Row],[ID DOCUMENTO]],BD_Pagos[],10,0),0))</f>
        <v>-0.01</v>
      </c>
      <c r="BH950" s="7">
        <f>IFERROR(VLOOKUP("1-Detraccion"&amp;Presupuestos[[#This Row],[ID DOCUMENTO]],BD_Pagos[],2,0),"")</f>
        <v>0</v>
      </c>
      <c r="BI950" s="3" t="str">
        <f>IFERROR(VLOOKUP("1-Detraccion"&amp;Presupuestos[[#This Row],[ID DOCUMENTO]],BD_Pagos[],3,0),"")</f>
        <v/>
      </c>
      <c r="BJ950" s="3">
        <f>IFERROR(VLOOKUP("1-Detraccion"&amp;Presupuestos[[#This Row],[ID DOCUMENTO]],BD_Pagos[],4,0),"")</f>
        <v>0</v>
      </c>
      <c r="BK950" s="6">
        <f>IF(IFERROR(VLOOKUP("1-Detraccion"&amp;Presupuestos[[#This Row],[ID DOCUMENTO]],BD_Pagos[],5,0),0)&gt;Presupuestos[[#This Row],[TOTAL SOLES]],Presupuestos[[#This Row],[TOTAL SOLES]],IFERROR(VLOOKUP("1-Detraccion"&amp;Presupuestos[[#This Row],[ID DOCUMENTO]],BD_Pagos[],5,0),0))</f>
        <v>0</v>
      </c>
      <c r="BL950" s="6">
        <f>IF(IFERROR(VLOOKUP("1-Detraccion"&amp;Presupuestos[[#This Row],[ID DOCUMENTO]],BD_Pagos[],6,0),0)&gt;Presupuestos[[#This Row],[TOTAL SOLES]],Presupuestos[[#This Row],[TOTAL SOLES]],IFERROR(VLOOKUP("1-Detraccion"&amp;Presupuestos[[#This Row],[ID DOCUMENTO]],BD_Pagos[],6,0),0))</f>
        <v>0</v>
      </c>
      <c r="BM950" s="37"/>
      <c r="BN950" s="3"/>
      <c r="BO950" s="3"/>
      <c r="BP950" s="6"/>
      <c r="BQ95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5.19</v>
      </c>
      <c r="BR950" s="23" t="str">
        <f>IF(Presupuestos[[#This Row],[SALDO ME-MN]]&gt;0,"PENDIENTE","CANCELADO")</f>
        <v>PENDIENTE</v>
      </c>
      <c r="BS950" s="23" t="str">
        <f>IF(COUNTIFS($U$4:$U949,Presupuestos[[#This Row],[ID DOCUMENTO]])&gt;=1,IF(B949=Presupuestos[[#This Row],[ID]],"OK","DOC. DUPLICADO"),"OK")</f>
        <v>OK</v>
      </c>
    </row>
    <row r="951" spans="2:71" x14ac:dyDescent="0.25">
      <c r="B951" s="34">
        <f>IF(Presupuestos[[#This Row],[ID DOCUMENTO]]=U950,B950,IF(B950="ID",1,B950+1))</f>
        <v>845</v>
      </c>
      <c r="C951" s="2">
        <v>45869</v>
      </c>
      <c r="D951" s="2">
        <v>45869</v>
      </c>
      <c r="E951" s="3" t="s">
        <v>1880</v>
      </c>
      <c r="F951" s="25" t="s">
        <v>54</v>
      </c>
      <c r="G951" s="25" t="s">
        <v>330</v>
      </c>
      <c r="H951" s="25" t="s">
        <v>383</v>
      </c>
      <c r="I951" s="36" t="str">
        <f>IFERROR(VLOOKUP(Presupuestos[[#This Row],[AREA]]&amp;Presupuestos[[#This Row],[CONCEPTO]]&amp;Presupuestos[[#This Row],[DESCRIPCION]],Tabla28[[Columna1]:[CÓDIGO NUEVO]],2,0),"")</f>
        <v>P0601001</v>
      </c>
      <c r="J951" s="3" t="s">
        <v>666</v>
      </c>
      <c r="K951" s="3" t="s">
        <v>666</v>
      </c>
      <c r="L951" s="3" t="s">
        <v>666</v>
      </c>
      <c r="M951" s="31" t="s">
        <v>2021</v>
      </c>
      <c r="N951" s="3"/>
      <c r="O951" s="3" t="s">
        <v>315</v>
      </c>
      <c r="P951" s="3" t="s">
        <v>86</v>
      </c>
      <c r="Q951" s="3" t="str">
        <f>IFERROR(VLOOKUP(Presupuestos[[#This Row],[CLASIFICACIÓN (N)]],Tabla17[],2,0),"")</f>
        <v>Costos de ventas</v>
      </c>
      <c r="R951" s="3" t="str">
        <f>IFERROR(VLOOKUP(Presupuestos[[#This Row],[CLASIFICACIÓN (N)]],Tabla17[],3,0),"")</f>
        <v>Operativo</v>
      </c>
      <c r="S951" s="3" t="s">
        <v>41</v>
      </c>
      <c r="T951" s="3" t="str">
        <f>IFERROR(VLOOKUP(Presupuestos[[#This Row],[ALMACEN]],Tabla5[],2,0),"")</f>
        <v>Lima</v>
      </c>
      <c r="U951" s="19" t="str">
        <f>IFERROR(VLOOKUP(Presupuestos[[#This Row],[TIPO DE DOCUMENTO]],Tipo_Documento[],2,0)&amp;Presupuestos[[#This Row],[SERIE]]&amp;Presupuestos[[#This Row],[NUMERO]]&amp;Presupuestos[[#This Row],[RUC]],"")</f>
        <v>PLRPLR07251829028</v>
      </c>
      <c r="V951" s="3" t="s">
        <v>258</v>
      </c>
      <c r="W951" s="7">
        <v>45869</v>
      </c>
      <c r="X951" s="7">
        <v>45869</v>
      </c>
      <c r="Y951" s="3" t="s">
        <v>1917</v>
      </c>
      <c r="Z951" s="3">
        <v>25</v>
      </c>
      <c r="AA951" s="3">
        <f>IFERROR(VLOOKUP(Presupuestos[[#This Row],[RAZON SOCIAL]],CHOOSE({1,2},Clientes_Proveedores[Razon Social],Clientes_Proveedores[Ruc / Dni]),2,0),"-")</f>
        <v>1829028</v>
      </c>
      <c r="AB951" s="31" t="s">
        <v>2022</v>
      </c>
      <c r="AC951" s="3" t="s">
        <v>670</v>
      </c>
      <c r="AD951" s="5"/>
      <c r="AE951" s="6">
        <v>1153.69</v>
      </c>
      <c r="AF951" s="6">
        <f>Presupuestos[[#This Row],[BASE]]*Presupuestos[[#This Row],[% IGV]]</f>
        <v>0</v>
      </c>
      <c r="AG951" s="22">
        <f>ROUND(SUM(Presupuestos[[#This Row],[BASE]:[IGV]]),2)</f>
        <v>1153.69</v>
      </c>
      <c r="AH951" s="9" t="str">
        <f>IF(Presupuestos[[#This Row],[MONEDA]]="USD",VLOOKUP(Presupuestos[[#This Row],[FECHA DE EMISION]],Tipo_Cambio[],3,0),"")</f>
        <v/>
      </c>
      <c r="AI951" s="22">
        <f>IFERROR(ROUND(IF(Presupuestos[[#This Row],[MONEDA]]="PEN",Presupuestos[[#This Row],[TOTAL]],Presupuestos[[#This Row],[TOTAL]]*Presupuestos[[#This Row],[TIPO DE CAMBIO]]),2),"")</f>
        <v>1153.69</v>
      </c>
      <c r="AJ951" s="5"/>
      <c r="AK951" s="33" t="s">
        <v>671</v>
      </c>
      <c r="AL951" s="5" t="s">
        <v>680</v>
      </c>
      <c r="AM951" s="23" t="s">
        <v>671</v>
      </c>
      <c r="AN951" s="23" t="s">
        <v>671</v>
      </c>
      <c r="AO951" s="7">
        <f>IFERROR(VLOOKUP("1-"&amp;Presupuestos[[#This Row],[ID DOCUMENTO]],BD_Pagos[],7,0),"")</f>
        <v>45870</v>
      </c>
      <c r="AP951" s="16" t="str">
        <f>IFERROR(VLOOKUP("1-"&amp;Presupuestos[[#This Row],[ID DOCUMENTO]],BD_Pagos[],8,0),"")</f>
        <v>B-BCP - Soles</v>
      </c>
      <c r="AQ951" s="17">
        <f>IFERROR(VLOOKUP("1-"&amp;Presupuestos[[#This Row],[ID DOCUMENTO]],BD_Pagos[],9,0),"")</f>
        <v>7618239</v>
      </c>
      <c r="AR951" s="54"/>
      <c r="AS951" s="7">
        <f>IFERROR(VLOOKUP("2-"&amp;Presupuestos[[#This Row],[ID DOCUMENTO]],BD_Pagos[],7,0),"")</f>
        <v>0</v>
      </c>
      <c r="AT951" s="16" t="str">
        <f>IFERROR(VLOOKUP("2-"&amp;Presupuestos[[#This Row],[ID DOCUMENTO]],BD_Pagos[],8,0),"")</f>
        <v/>
      </c>
      <c r="AU951" s="17">
        <f>IFERROR(VLOOKUP("2-"&amp;Presupuestos[[#This Row],[ID DOCUMENTO]],BD_Pagos[],9,0),"")</f>
        <v>0</v>
      </c>
      <c r="AV951" s="20">
        <f>IF(IFERROR(VLOOKUP("2-"&amp;Presupuestos[[#This Row],[ID DOCUMENTO]],BD_Pagos[],10,0),0)&gt;Presupuestos[[#This Row],[TOTAL SOLES]],Presupuestos[[#This Row],[TOTAL SOLES]],IFERROR(VLOOKUP("2-"&amp;Presupuestos[[#This Row],[ID DOCUMENTO]],BD_Pagos[],10,0),0))</f>
        <v>0</v>
      </c>
      <c r="AW951" s="7"/>
      <c r="AX951" s="16"/>
      <c r="AY951" s="17"/>
      <c r="AZ951" s="20"/>
      <c r="BA951" s="7"/>
      <c r="BB951" s="16"/>
      <c r="BC951" s="17"/>
      <c r="BD951" s="20"/>
      <c r="BE951" s="7">
        <f>IFERROR(VLOOKUP("5-"&amp;Presupuestos[[#This Row],[ID DOCUMENTO]],BD_Pagos[],7,0),"")</f>
        <v>0</v>
      </c>
      <c r="BF951" s="17">
        <f>IFERROR(VLOOKUP("5-"&amp;Presupuestos[[#This Row],[ID DOCUMENTO]],BD_Pagos[],9,0),"")</f>
        <v>0</v>
      </c>
      <c r="BG951" s="20">
        <f>IF(IFERROR(VLOOKUP("5-"&amp;Presupuestos[[#This Row],[ID DOCUMENTO]],BD_Pagos[],10,0),0)&gt;Presupuestos[[#This Row],[TOTAL SOLES]],Presupuestos[[#This Row],[TOTAL SOLES]],IFERROR(VLOOKUP("5-"&amp;Presupuestos[[#This Row],[ID DOCUMENTO]],BD_Pagos[],10,0),0))</f>
        <v>0</v>
      </c>
      <c r="BH951" s="7">
        <f>IFERROR(VLOOKUP("1-Detraccion"&amp;Presupuestos[[#This Row],[ID DOCUMENTO]],BD_Pagos[],2,0),"")</f>
        <v>0</v>
      </c>
      <c r="BI951" s="3" t="str">
        <f>IFERROR(VLOOKUP("1-Detraccion"&amp;Presupuestos[[#This Row],[ID DOCUMENTO]],BD_Pagos[],3,0),"")</f>
        <v/>
      </c>
      <c r="BJ951" s="3">
        <f>IFERROR(VLOOKUP("1-Detraccion"&amp;Presupuestos[[#This Row],[ID DOCUMENTO]],BD_Pagos[],4,0),"")</f>
        <v>0</v>
      </c>
      <c r="BK951" s="6">
        <f>IF(IFERROR(VLOOKUP("1-Detraccion"&amp;Presupuestos[[#This Row],[ID DOCUMENTO]],BD_Pagos[],5,0),0)&gt;Presupuestos[[#This Row],[TOTAL SOLES]],Presupuestos[[#This Row],[TOTAL SOLES]],IFERROR(VLOOKUP("1-Detraccion"&amp;Presupuestos[[#This Row],[ID DOCUMENTO]],BD_Pagos[],5,0),0))</f>
        <v>0</v>
      </c>
      <c r="BL951" s="6">
        <f>IF(IFERROR(VLOOKUP("1-Detraccion"&amp;Presupuestos[[#This Row],[ID DOCUMENTO]],BD_Pagos[],6,0),0)&gt;Presupuestos[[#This Row],[TOTAL SOLES]],Presupuestos[[#This Row],[TOTAL SOLES]],IFERROR(VLOOKUP("1-Detraccion"&amp;Presupuestos[[#This Row],[ID DOCUMENTO]],BD_Pagos[],6,0),0))</f>
        <v>0</v>
      </c>
      <c r="BM951" s="37"/>
      <c r="BN951" s="3"/>
      <c r="BO951" s="3"/>
      <c r="BP951" s="6"/>
      <c r="BQ95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1153.69</v>
      </c>
      <c r="BR951" s="23" t="str">
        <f>IF(Presupuestos[[#This Row],[SALDO ME-MN]]&gt;0,"PENDIENTE","CANCELADO")</f>
        <v>PENDIENTE</v>
      </c>
      <c r="BS951" s="23" t="str">
        <f>IF(COUNTIFS($U$4:$U950,Presupuestos[[#This Row],[ID DOCUMENTO]])&gt;=1,IF(B950=Presupuestos[[#This Row],[ID]],"OK","DOC. DUPLICADO"),"OK")</f>
        <v>OK</v>
      </c>
    </row>
    <row r="952" spans="2:71" x14ac:dyDescent="0.25">
      <c r="B952" s="34">
        <f>IF(Presupuestos[[#This Row],[ID DOCUMENTO]]=U951,B951,IF(B951="ID",1,B951+1))</f>
        <v>845</v>
      </c>
      <c r="C952" s="2">
        <v>45869</v>
      </c>
      <c r="D952" s="2">
        <v>45869</v>
      </c>
      <c r="E952" s="3" t="s">
        <v>1880</v>
      </c>
      <c r="F952" s="25" t="s">
        <v>54</v>
      </c>
      <c r="G952" s="25" t="s">
        <v>330</v>
      </c>
      <c r="H952" s="25" t="s">
        <v>397</v>
      </c>
      <c r="I952" s="36" t="str">
        <f>IFERROR(VLOOKUP(Presupuestos[[#This Row],[AREA]]&amp;Presupuestos[[#This Row],[CONCEPTO]]&amp;Presupuestos[[#This Row],[DESCRIPCION]],Tabla28[[Columna1]:[CÓDIGO NUEVO]],2,0),"")</f>
        <v>P0601005</v>
      </c>
      <c r="J952" s="3" t="s">
        <v>666</v>
      </c>
      <c r="K952" s="3" t="s">
        <v>666</v>
      </c>
      <c r="L952" s="3" t="s">
        <v>666</v>
      </c>
      <c r="M952" s="31" t="s">
        <v>2023</v>
      </c>
      <c r="N952" s="3"/>
      <c r="O952" s="3" t="s">
        <v>315</v>
      </c>
      <c r="P952" s="3" t="s">
        <v>86</v>
      </c>
      <c r="Q952" s="3" t="str">
        <f>IFERROR(VLOOKUP(Presupuestos[[#This Row],[CLASIFICACIÓN (N)]],Tabla17[],2,0),"")</f>
        <v>Costos de ventas</v>
      </c>
      <c r="R952" s="3" t="str">
        <f>IFERROR(VLOOKUP(Presupuestos[[#This Row],[CLASIFICACIÓN (N)]],Tabla17[],3,0),"")</f>
        <v>Operativo</v>
      </c>
      <c r="S952" s="3" t="s">
        <v>41</v>
      </c>
      <c r="T952" s="3" t="str">
        <f>IFERROR(VLOOKUP(Presupuestos[[#This Row],[ALMACEN]],Tabla5[],2,0),"")</f>
        <v>Lima</v>
      </c>
      <c r="U952" s="19" t="str">
        <f>IFERROR(VLOOKUP(Presupuestos[[#This Row],[TIPO DE DOCUMENTO]],Tipo_Documento[],2,0)&amp;Presupuestos[[#This Row],[SERIE]]&amp;Presupuestos[[#This Row],[NUMERO]]&amp;Presupuestos[[#This Row],[RUC]],"")</f>
        <v>PLRPLR07251829028</v>
      </c>
      <c r="V952" s="3" t="s">
        <v>258</v>
      </c>
      <c r="W952" s="7">
        <v>45869</v>
      </c>
      <c r="X952" s="7">
        <v>45869</v>
      </c>
      <c r="Y952" s="3" t="s">
        <v>1917</v>
      </c>
      <c r="Z952" s="3">
        <v>25</v>
      </c>
      <c r="AA952" s="3">
        <f>IFERROR(VLOOKUP(Presupuestos[[#This Row],[RAZON SOCIAL]],CHOOSE({1,2},Clientes_Proveedores[Razon Social],Clientes_Proveedores[Ruc / Dni]),2,0),"-")</f>
        <v>1829028</v>
      </c>
      <c r="AB952" s="31" t="s">
        <v>2022</v>
      </c>
      <c r="AC952" s="3" t="s">
        <v>670</v>
      </c>
      <c r="AD952" s="5"/>
      <c r="AE952" s="6">
        <v>96.77</v>
      </c>
      <c r="AF952" s="6">
        <f>Presupuestos[[#This Row],[BASE]]*Presupuestos[[#This Row],[% IGV]]</f>
        <v>0</v>
      </c>
      <c r="AG952" s="22">
        <f>ROUND(SUM(Presupuestos[[#This Row],[BASE]:[IGV]]),2)</f>
        <v>96.77</v>
      </c>
      <c r="AH952" s="9" t="str">
        <f>IF(Presupuestos[[#This Row],[MONEDA]]="USD",VLOOKUP(Presupuestos[[#This Row],[FECHA DE EMISION]],Tipo_Cambio[],3,0),"")</f>
        <v/>
      </c>
      <c r="AI952" s="22">
        <f>IFERROR(ROUND(IF(Presupuestos[[#This Row],[MONEDA]]="PEN",Presupuestos[[#This Row],[TOTAL]],Presupuestos[[#This Row],[TOTAL]]*Presupuestos[[#This Row],[TIPO DE CAMBIO]]),2),"")</f>
        <v>96.77</v>
      </c>
      <c r="AJ952" s="5"/>
      <c r="AK952" s="33" t="s">
        <v>671</v>
      </c>
      <c r="AL952" s="5" t="s">
        <v>680</v>
      </c>
      <c r="AM952" s="23" t="s">
        <v>671</v>
      </c>
      <c r="AN952" s="23" t="s">
        <v>671</v>
      </c>
      <c r="AO952" s="7">
        <f>IFERROR(VLOOKUP("1-"&amp;Presupuestos[[#This Row],[ID DOCUMENTO]],BD_Pagos[],7,0),"")</f>
        <v>45870</v>
      </c>
      <c r="AP952" s="16" t="str">
        <f>IFERROR(VLOOKUP("1-"&amp;Presupuestos[[#This Row],[ID DOCUMENTO]],BD_Pagos[],8,0),"")</f>
        <v>B-BCP - Soles</v>
      </c>
      <c r="AQ952" s="17">
        <f>IFERROR(VLOOKUP("1-"&amp;Presupuestos[[#This Row],[ID DOCUMENTO]],BD_Pagos[],9,0),"")</f>
        <v>7618239</v>
      </c>
      <c r="AR952" s="54"/>
      <c r="AS952" s="7">
        <f>IFERROR(VLOOKUP("2-"&amp;Presupuestos[[#This Row],[ID DOCUMENTO]],BD_Pagos[],7,0),"")</f>
        <v>0</v>
      </c>
      <c r="AT952" s="16" t="str">
        <f>IFERROR(VLOOKUP("2-"&amp;Presupuestos[[#This Row],[ID DOCUMENTO]],BD_Pagos[],8,0),"")</f>
        <v/>
      </c>
      <c r="AU952" s="17">
        <f>IFERROR(VLOOKUP("2-"&amp;Presupuestos[[#This Row],[ID DOCUMENTO]],BD_Pagos[],9,0),"")</f>
        <v>0</v>
      </c>
      <c r="AV952" s="20">
        <f>IF(IFERROR(VLOOKUP("2-"&amp;Presupuestos[[#This Row],[ID DOCUMENTO]],BD_Pagos[],10,0),0)&gt;Presupuestos[[#This Row],[TOTAL SOLES]],Presupuestos[[#This Row],[TOTAL SOLES]],IFERROR(VLOOKUP("2-"&amp;Presupuestos[[#This Row],[ID DOCUMENTO]],BD_Pagos[],10,0),0))</f>
        <v>0</v>
      </c>
      <c r="AW952" s="7"/>
      <c r="AX952" s="16"/>
      <c r="AY952" s="17"/>
      <c r="AZ952" s="20"/>
      <c r="BA952" s="7"/>
      <c r="BB952" s="16"/>
      <c r="BC952" s="17"/>
      <c r="BD952" s="20"/>
      <c r="BE952" s="7">
        <f>IFERROR(VLOOKUP("5-"&amp;Presupuestos[[#This Row],[ID DOCUMENTO]],BD_Pagos[],7,0),"")</f>
        <v>0</v>
      </c>
      <c r="BF952" s="17">
        <f>IFERROR(VLOOKUP("5-"&amp;Presupuestos[[#This Row],[ID DOCUMENTO]],BD_Pagos[],9,0),"")</f>
        <v>0</v>
      </c>
      <c r="BG952" s="20">
        <f>IF(IFERROR(VLOOKUP("5-"&amp;Presupuestos[[#This Row],[ID DOCUMENTO]],BD_Pagos[],10,0),0)&gt;Presupuestos[[#This Row],[TOTAL SOLES]],Presupuestos[[#This Row],[TOTAL SOLES]],IFERROR(VLOOKUP("5-"&amp;Presupuestos[[#This Row],[ID DOCUMENTO]],BD_Pagos[],10,0),0))</f>
        <v>0</v>
      </c>
      <c r="BH952" s="7">
        <f>IFERROR(VLOOKUP("1-Detraccion"&amp;Presupuestos[[#This Row],[ID DOCUMENTO]],BD_Pagos[],2,0),"")</f>
        <v>0</v>
      </c>
      <c r="BI952" s="3" t="str">
        <f>IFERROR(VLOOKUP("1-Detraccion"&amp;Presupuestos[[#This Row],[ID DOCUMENTO]],BD_Pagos[],3,0),"")</f>
        <v/>
      </c>
      <c r="BJ952" s="3">
        <f>IFERROR(VLOOKUP("1-Detraccion"&amp;Presupuestos[[#This Row],[ID DOCUMENTO]],BD_Pagos[],4,0),"")</f>
        <v>0</v>
      </c>
      <c r="BK952" s="6">
        <f>IF(IFERROR(VLOOKUP("1-Detraccion"&amp;Presupuestos[[#This Row],[ID DOCUMENTO]],BD_Pagos[],5,0),0)&gt;Presupuestos[[#This Row],[TOTAL SOLES]],Presupuestos[[#This Row],[TOTAL SOLES]],IFERROR(VLOOKUP("1-Detraccion"&amp;Presupuestos[[#This Row],[ID DOCUMENTO]],BD_Pagos[],5,0),0))</f>
        <v>0</v>
      </c>
      <c r="BL952" s="6">
        <f>IF(IFERROR(VLOOKUP("1-Detraccion"&amp;Presupuestos[[#This Row],[ID DOCUMENTO]],BD_Pagos[],6,0),0)&gt;Presupuestos[[#This Row],[TOTAL SOLES]],Presupuestos[[#This Row],[TOTAL SOLES]],IFERROR(VLOOKUP("1-Detraccion"&amp;Presupuestos[[#This Row],[ID DOCUMENTO]],BD_Pagos[],6,0),0))</f>
        <v>0</v>
      </c>
      <c r="BM952" s="37"/>
      <c r="BN952" s="3"/>
      <c r="BO952" s="3"/>
      <c r="BP952" s="6"/>
      <c r="BQ95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96.77</v>
      </c>
      <c r="BR952" s="23" t="str">
        <f>IF(Presupuestos[[#This Row],[SALDO ME-MN]]&gt;0,"PENDIENTE","CANCELADO")</f>
        <v>PENDIENTE</v>
      </c>
      <c r="BS952" s="23" t="str">
        <f>IF(COUNTIFS($U$4:$U951,Presupuestos[[#This Row],[ID DOCUMENTO]])&gt;=1,IF(B951=Presupuestos[[#This Row],[ID]],"OK","DOC. DUPLICADO"),"OK")</f>
        <v>OK</v>
      </c>
    </row>
    <row r="953" spans="2:71" x14ac:dyDescent="0.25">
      <c r="B953" s="34">
        <f>IF(Presupuestos[[#This Row],[ID DOCUMENTO]]=U952,B952,IF(B952="ID",1,B952+1))</f>
        <v>845</v>
      </c>
      <c r="C953" s="2">
        <v>45869</v>
      </c>
      <c r="D953" s="2">
        <v>45869</v>
      </c>
      <c r="E953" s="3" t="s">
        <v>1880</v>
      </c>
      <c r="F953" s="25" t="s">
        <v>54</v>
      </c>
      <c r="G953" s="25" t="s">
        <v>330</v>
      </c>
      <c r="H953" s="25" t="s">
        <v>397</v>
      </c>
      <c r="I953" s="36" t="str">
        <f>IFERROR(VLOOKUP(Presupuestos[[#This Row],[AREA]]&amp;Presupuestos[[#This Row],[CONCEPTO]]&amp;Presupuestos[[#This Row],[DESCRIPCION]],Tabla28[[Columna1]:[CÓDIGO NUEVO]],2,0),"")</f>
        <v>P0601005</v>
      </c>
      <c r="J953" s="3" t="s">
        <v>666</v>
      </c>
      <c r="K953" s="3" t="s">
        <v>666</v>
      </c>
      <c r="L953" s="3" t="s">
        <v>666</v>
      </c>
      <c r="M953" s="31" t="s">
        <v>2024</v>
      </c>
      <c r="N953" s="3"/>
      <c r="O953" s="3" t="s">
        <v>315</v>
      </c>
      <c r="P953" s="3" t="s">
        <v>86</v>
      </c>
      <c r="Q953" s="3" t="str">
        <f>IFERROR(VLOOKUP(Presupuestos[[#This Row],[CLASIFICACIÓN (N)]],Tabla17[],2,0),"")</f>
        <v>Costos de ventas</v>
      </c>
      <c r="R953" s="3" t="str">
        <f>IFERROR(VLOOKUP(Presupuestos[[#This Row],[CLASIFICACIÓN (N)]],Tabla17[],3,0),"")</f>
        <v>Operativo</v>
      </c>
      <c r="S953" s="3" t="s">
        <v>41</v>
      </c>
      <c r="T953" s="3" t="str">
        <f>IFERROR(VLOOKUP(Presupuestos[[#This Row],[ALMACEN]],Tabla5[],2,0),"")</f>
        <v>Lima</v>
      </c>
      <c r="U953" s="19" t="str">
        <f>IFERROR(VLOOKUP(Presupuestos[[#This Row],[TIPO DE DOCUMENTO]],Tipo_Documento[],2,0)&amp;Presupuestos[[#This Row],[SERIE]]&amp;Presupuestos[[#This Row],[NUMERO]]&amp;Presupuestos[[#This Row],[RUC]],"")</f>
        <v>PLRPLR07251829028</v>
      </c>
      <c r="V953" s="3" t="s">
        <v>258</v>
      </c>
      <c r="W953" s="7">
        <v>45869</v>
      </c>
      <c r="X953" s="7">
        <v>45869</v>
      </c>
      <c r="Y953" s="3" t="s">
        <v>1917</v>
      </c>
      <c r="Z953" s="3">
        <v>25</v>
      </c>
      <c r="AA953" s="3">
        <f>IFERROR(VLOOKUP(Presupuestos[[#This Row],[RAZON SOCIAL]],CHOOSE({1,2},Clientes_Proveedores[Razon Social],Clientes_Proveedores[Ruc / Dni]),2,0),"-")</f>
        <v>1829028</v>
      </c>
      <c r="AB953" s="31" t="s">
        <v>2022</v>
      </c>
      <c r="AC953" s="3" t="s">
        <v>670</v>
      </c>
      <c r="AD953" s="5"/>
      <c r="AE953" s="6">
        <v>14.72</v>
      </c>
      <c r="AF953" s="6">
        <f>Presupuestos[[#This Row],[BASE]]*Presupuestos[[#This Row],[% IGV]]</f>
        <v>0</v>
      </c>
      <c r="AG953" s="22">
        <f>ROUND(SUM(Presupuestos[[#This Row],[BASE]:[IGV]]),2)</f>
        <v>14.72</v>
      </c>
      <c r="AH953" s="9" t="str">
        <f>IF(Presupuestos[[#This Row],[MONEDA]]="USD",VLOOKUP(Presupuestos[[#This Row],[FECHA DE EMISION]],Tipo_Cambio[],3,0),"")</f>
        <v/>
      </c>
      <c r="AI953" s="22">
        <f>IFERROR(ROUND(IF(Presupuestos[[#This Row],[MONEDA]]="PEN",Presupuestos[[#This Row],[TOTAL]],Presupuestos[[#This Row],[TOTAL]]*Presupuestos[[#This Row],[TIPO DE CAMBIO]]),2),"")</f>
        <v>14.72</v>
      </c>
      <c r="AJ953" s="5"/>
      <c r="AK953" s="33" t="s">
        <v>671</v>
      </c>
      <c r="AL953" s="5" t="s">
        <v>680</v>
      </c>
      <c r="AM953" s="23" t="s">
        <v>671</v>
      </c>
      <c r="AN953" s="23" t="s">
        <v>671</v>
      </c>
      <c r="AO953" s="7">
        <f>IFERROR(VLOOKUP("1-"&amp;Presupuestos[[#This Row],[ID DOCUMENTO]],BD_Pagos[],7,0),"")</f>
        <v>45870</v>
      </c>
      <c r="AP953" s="16" t="str">
        <f>IFERROR(VLOOKUP("1-"&amp;Presupuestos[[#This Row],[ID DOCUMENTO]],BD_Pagos[],8,0),"")</f>
        <v>B-BCP - Soles</v>
      </c>
      <c r="AQ953" s="17">
        <f>IFERROR(VLOOKUP("1-"&amp;Presupuestos[[#This Row],[ID DOCUMENTO]],BD_Pagos[],9,0),"")</f>
        <v>7618239</v>
      </c>
      <c r="AR953" s="54"/>
      <c r="AS953" s="7">
        <f>IFERROR(VLOOKUP("2-"&amp;Presupuestos[[#This Row],[ID DOCUMENTO]],BD_Pagos[],7,0),"")</f>
        <v>0</v>
      </c>
      <c r="AT953" s="16" t="str">
        <f>IFERROR(VLOOKUP("2-"&amp;Presupuestos[[#This Row],[ID DOCUMENTO]],BD_Pagos[],8,0),"")</f>
        <v/>
      </c>
      <c r="AU953" s="17">
        <f>IFERROR(VLOOKUP("2-"&amp;Presupuestos[[#This Row],[ID DOCUMENTO]],BD_Pagos[],9,0),"")</f>
        <v>0</v>
      </c>
      <c r="AV953" s="20">
        <f>IF(IFERROR(VLOOKUP("2-"&amp;Presupuestos[[#This Row],[ID DOCUMENTO]],BD_Pagos[],10,0),0)&gt;Presupuestos[[#This Row],[TOTAL SOLES]],Presupuestos[[#This Row],[TOTAL SOLES]],IFERROR(VLOOKUP("2-"&amp;Presupuestos[[#This Row],[ID DOCUMENTO]],BD_Pagos[],10,0),0))</f>
        <v>0</v>
      </c>
      <c r="AW953" s="7"/>
      <c r="AX953" s="16"/>
      <c r="AY953" s="17"/>
      <c r="AZ953" s="20"/>
      <c r="BA953" s="7"/>
      <c r="BB953" s="16"/>
      <c r="BC953" s="17"/>
      <c r="BD953" s="20"/>
      <c r="BE953" s="7">
        <f>IFERROR(VLOOKUP("5-"&amp;Presupuestos[[#This Row],[ID DOCUMENTO]],BD_Pagos[],7,0),"")</f>
        <v>0</v>
      </c>
      <c r="BF953" s="17">
        <f>IFERROR(VLOOKUP("5-"&amp;Presupuestos[[#This Row],[ID DOCUMENTO]],BD_Pagos[],9,0),"")</f>
        <v>0</v>
      </c>
      <c r="BG953" s="20">
        <f>IF(IFERROR(VLOOKUP("5-"&amp;Presupuestos[[#This Row],[ID DOCUMENTO]],BD_Pagos[],10,0),0)&gt;Presupuestos[[#This Row],[TOTAL SOLES]],Presupuestos[[#This Row],[TOTAL SOLES]],IFERROR(VLOOKUP("5-"&amp;Presupuestos[[#This Row],[ID DOCUMENTO]],BD_Pagos[],10,0),0))</f>
        <v>0</v>
      </c>
      <c r="BH953" s="7">
        <f>IFERROR(VLOOKUP("1-Detraccion"&amp;Presupuestos[[#This Row],[ID DOCUMENTO]],BD_Pagos[],2,0),"")</f>
        <v>0</v>
      </c>
      <c r="BI953" s="3" t="str">
        <f>IFERROR(VLOOKUP("1-Detraccion"&amp;Presupuestos[[#This Row],[ID DOCUMENTO]],BD_Pagos[],3,0),"")</f>
        <v/>
      </c>
      <c r="BJ953" s="3">
        <f>IFERROR(VLOOKUP("1-Detraccion"&amp;Presupuestos[[#This Row],[ID DOCUMENTO]],BD_Pagos[],4,0),"")</f>
        <v>0</v>
      </c>
      <c r="BK953" s="6">
        <f>IF(IFERROR(VLOOKUP("1-Detraccion"&amp;Presupuestos[[#This Row],[ID DOCUMENTO]],BD_Pagos[],5,0),0)&gt;Presupuestos[[#This Row],[TOTAL SOLES]],Presupuestos[[#This Row],[TOTAL SOLES]],IFERROR(VLOOKUP("1-Detraccion"&amp;Presupuestos[[#This Row],[ID DOCUMENTO]],BD_Pagos[],5,0),0))</f>
        <v>0</v>
      </c>
      <c r="BL953" s="6">
        <f>IF(IFERROR(VLOOKUP("1-Detraccion"&amp;Presupuestos[[#This Row],[ID DOCUMENTO]],BD_Pagos[],6,0),0)&gt;Presupuestos[[#This Row],[TOTAL SOLES]],Presupuestos[[#This Row],[TOTAL SOLES]],IFERROR(VLOOKUP("1-Detraccion"&amp;Presupuestos[[#This Row],[ID DOCUMENTO]],BD_Pagos[],6,0),0))</f>
        <v>0</v>
      </c>
      <c r="BM953" s="37"/>
      <c r="BN953" s="3"/>
      <c r="BO953" s="3"/>
      <c r="BP953" s="6"/>
      <c r="BQ95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14.72</v>
      </c>
      <c r="BR953" s="23" t="str">
        <f>IF(Presupuestos[[#This Row],[SALDO ME-MN]]&gt;0,"PENDIENTE","CANCELADO")</f>
        <v>PENDIENTE</v>
      </c>
      <c r="BS953" s="23" t="str">
        <f>IF(COUNTIFS($U$4:$U952,Presupuestos[[#This Row],[ID DOCUMENTO]])&gt;=1,IF(B952=Presupuestos[[#This Row],[ID]],"OK","DOC. DUPLICADO"),"OK")</f>
        <v>OK</v>
      </c>
    </row>
    <row r="954" spans="2:71" x14ac:dyDescent="0.25">
      <c r="B954" s="34">
        <f>IF(Presupuestos[[#This Row],[ID DOCUMENTO]]=U953,B953,IF(B953="ID",1,B953+1))</f>
        <v>845</v>
      </c>
      <c r="C954" s="2">
        <v>45869</v>
      </c>
      <c r="D954" s="2">
        <v>45869</v>
      </c>
      <c r="E954" s="3" t="s">
        <v>1880</v>
      </c>
      <c r="F954" s="25" t="s">
        <v>54</v>
      </c>
      <c r="G954" s="25" t="s">
        <v>330</v>
      </c>
      <c r="H954" s="25" t="s">
        <v>412</v>
      </c>
      <c r="I954" s="36" t="str">
        <f>IFERROR(VLOOKUP(Presupuestos[[#This Row],[AREA]]&amp;Presupuestos[[#This Row],[CONCEPTO]]&amp;Presupuestos[[#This Row],[DESCRIPCION]],Tabla28[[Columna1]:[CÓDIGO NUEVO]],2,0),"")</f>
        <v>P0601013</v>
      </c>
      <c r="J954" s="3" t="s">
        <v>666</v>
      </c>
      <c r="K954" s="3" t="s">
        <v>666</v>
      </c>
      <c r="L954" s="3" t="s">
        <v>666</v>
      </c>
      <c r="M954" s="31" t="s">
        <v>2025</v>
      </c>
      <c r="N954" s="3"/>
      <c r="O954" s="3" t="s">
        <v>315</v>
      </c>
      <c r="P954" s="3" t="s">
        <v>86</v>
      </c>
      <c r="Q954" s="3" t="str">
        <f>IFERROR(VLOOKUP(Presupuestos[[#This Row],[CLASIFICACIÓN (N)]],Tabla17[],2,0),"")</f>
        <v>Costos de ventas</v>
      </c>
      <c r="R954" s="3" t="str">
        <f>IFERROR(VLOOKUP(Presupuestos[[#This Row],[CLASIFICACIÓN (N)]],Tabla17[],3,0),"")</f>
        <v>Operativo</v>
      </c>
      <c r="S954" s="3" t="s">
        <v>41</v>
      </c>
      <c r="T954" s="3" t="str">
        <f>IFERROR(VLOOKUP(Presupuestos[[#This Row],[ALMACEN]],Tabla5[],2,0),"")</f>
        <v>Lima</v>
      </c>
      <c r="U954" s="19" t="str">
        <f>IFERROR(VLOOKUP(Presupuestos[[#This Row],[TIPO DE DOCUMENTO]],Tipo_Documento[],2,0)&amp;Presupuestos[[#This Row],[SERIE]]&amp;Presupuestos[[#This Row],[NUMERO]]&amp;Presupuestos[[#This Row],[RUC]],"")</f>
        <v>PLRPLR07251829028</v>
      </c>
      <c r="V954" s="3" t="s">
        <v>258</v>
      </c>
      <c r="W954" s="7">
        <v>45869</v>
      </c>
      <c r="X954" s="7">
        <v>45869</v>
      </c>
      <c r="Y954" s="3" t="s">
        <v>1917</v>
      </c>
      <c r="Z954" s="3">
        <v>25</v>
      </c>
      <c r="AA954" s="3">
        <f>IFERROR(VLOOKUP(Presupuestos[[#This Row],[RAZON SOCIAL]],CHOOSE({1,2},Clientes_Proveedores[Razon Social],Clientes_Proveedores[Ruc / Dni]),2,0),"-")</f>
        <v>1829028</v>
      </c>
      <c r="AB954" s="31" t="s">
        <v>2022</v>
      </c>
      <c r="AC954" s="3" t="s">
        <v>670</v>
      </c>
      <c r="AD954" s="5"/>
      <c r="AE954" s="6">
        <v>129</v>
      </c>
      <c r="AF954" s="6">
        <f>Presupuestos[[#This Row],[BASE]]*Presupuestos[[#This Row],[% IGV]]</f>
        <v>0</v>
      </c>
      <c r="AG954" s="22">
        <f>ROUND(SUM(Presupuestos[[#This Row],[BASE]:[IGV]]),2)</f>
        <v>129</v>
      </c>
      <c r="AH954" s="9" t="str">
        <f>IF(Presupuestos[[#This Row],[MONEDA]]="USD",VLOOKUP(Presupuestos[[#This Row],[FECHA DE EMISION]],Tipo_Cambio[],3,0),"")</f>
        <v/>
      </c>
      <c r="AI954" s="22">
        <f>IFERROR(ROUND(IF(Presupuestos[[#This Row],[MONEDA]]="PEN",Presupuestos[[#This Row],[TOTAL]],Presupuestos[[#This Row],[TOTAL]]*Presupuestos[[#This Row],[TIPO DE CAMBIO]]),2),"")</f>
        <v>129</v>
      </c>
      <c r="AJ954" s="5"/>
      <c r="AK954" s="33" t="s">
        <v>671</v>
      </c>
      <c r="AL954" s="5" t="s">
        <v>680</v>
      </c>
      <c r="AM954" s="23" t="s">
        <v>671</v>
      </c>
      <c r="AN954" s="23" t="s">
        <v>671</v>
      </c>
      <c r="AO954" s="7">
        <f>IFERROR(VLOOKUP("1-"&amp;Presupuestos[[#This Row],[ID DOCUMENTO]],BD_Pagos[],7,0),"")</f>
        <v>45870</v>
      </c>
      <c r="AP954" s="16" t="str">
        <f>IFERROR(VLOOKUP("1-"&amp;Presupuestos[[#This Row],[ID DOCUMENTO]],BD_Pagos[],8,0),"")</f>
        <v>B-BCP - Soles</v>
      </c>
      <c r="AQ954" s="17">
        <f>IFERROR(VLOOKUP("1-"&amp;Presupuestos[[#This Row],[ID DOCUMENTO]],BD_Pagos[],9,0),"")</f>
        <v>7618239</v>
      </c>
      <c r="AR954" s="54"/>
      <c r="AS954" s="7">
        <f>IFERROR(VLOOKUP("2-"&amp;Presupuestos[[#This Row],[ID DOCUMENTO]],BD_Pagos[],7,0),"")</f>
        <v>0</v>
      </c>
      <c r="AT954" s="16" t="str">
        <f>IFERROR(VLOOKUP("2-"&amp;Presupuestos[[#This Row],[ID DOCUMENTO]],BD_Pagos[],8,0),"")</f>
        <v/>
      </c>
      <c r="AU954" s="17">
        <f>IFERROR(VLOOKUP("2-"&amp;Presupuestos[[#This Row],[ID DOCUMENTO]],BD_Pagos[],9,0),"")</f>
        <v>0</v>
      </c>
      <c r="AV954" s="20">
        <f>IF(IFERROR(VLOOKUP("2-"&amp;Presupuestos[[#This Row],[ID DOCUMENTO]],BD_Pagos[],10,0),0)&gt;Presupuestos[[#This Row],[TOTAL SOLES]],Presupuestos[[#This Row],[TOTAL SOLES]],IFERROR(VLOOKUP("2-"&amp;Presupuestos[[#This Row],[ID DOCUMENTO]],BD_Pagos[],10,0),0))</f>
        <v>0</v>
      </c>
      <c r="AW954" s="7"/>
      <c r="AX954" s="16"/>
      <c r="AY954" s="17"/>
      <c r="AZ954" s="20"/>
      <c r="BA954" s="7"/>
      <c r="BB954" s="16"/>
      <c r="BC954" s="17"/>
      <c r="BD954" s="20"/>
      <c r="BE954" s="7">
        <f>IFERROR(VLOOKUP("5-"&amp;Presupuestos[[#This Row],[ID DOCUMENTO]],BD_Pagos[],7,0),"")</f>
        <v>0</v>
      </c>
      <c r="BF954" s="17">
        <f>IFERROR(VLOOKUP("5-"&amp;Presupuestos[[#This Row],[ID DOCUMENTO]],BD_Pagos[],9,0),"")</f>
        <v>0</v>
      </c>
      <c r="BG954" s="20">
        <f>IF(IFERROR(VLOOKUP("5-"&amp;Presupuestos[[#This Row],[ID DOCUMENTO]],BD_Pagos[],10,0),0)&gt;Presupuestos[[#This Row],[TOTAL SOLES]],Presupuestos[[#This Row],[TOTAL SOLES]],IFERROR(VLOOKUP("5-"&amp;Presupuestos[[#This Row],[ID DOCUMENTO]],BD_Pagos[],10,0),0))</f>
        <v>0</v>
      </c>
      <c r="BH954" s="7">
        <f>IFERROR(VLOOKUP("1-Detraccion"&amp;Presupuestos[[#This Row],[ID DOCUMENTO]],BD_Pagos[],2,0),"")</f>
        <v>0</v>
      </c>
      <c r="BI954" s="3" t="str">
        <f>IFERROR(VLOOKUP("1-Detraccion"&amp;Presupuestos[[#This Row],[ID DOCUMENTO]],BD_Pagos[],3,0),"")</f>
        <v/>
      </c>
      <c r="BJ954" s="3">
        <f>IFERROR(VLOOKUP("1-Detraccion"&amp;Presupuestos[[#This Row],[ID DOCUMENTO]],BD_Pagos[],4,0),"")</f>
        <v>0</v>
      </c>
      <c r="BK954" s="6">
        <f>IF(IFERROR(VLOOKUP("1-Detraccion"&amp;Presupuestos[[#This Row],[ID DOCUMENTO]],BD_Pagos[],5,0),0)&gt;Presupuestos[[#This Row],[TOTAL SOLES]],Presupuestos[[#This Row],[TOTAL SOLES]],IFERROR(VLOOKUP("1-Detraccion"&amp;Presupuestos[[#This Row],[ID DOCUMENTO]],BD_Pagos[],5,0),0))</f>
        <v>0</v>
      </c>
      <c r="BL954" s="6">
        <f>IF(IFERROR(VLOOKUP("1-Detraccion"&amp;Presupuestos[[#This Row],[ID DOCUMENTO]],BD_Pagos[],6,0),0)&gt;Presupuestos[[#This Row],[TOTAL SOLES]],Presupuestos[[#This Row],[TOTAL SOLES]],IFERROR(VLOOKUP("1-Detraccion"&amp;Presupuestos[[#This Row],[ID DOCUMENTO]],BD_Pagos[],6,0),0))</f>
        <v>0</v>
      </c>
      <c r="BM954" s="37"/>
      <c r="BN954" s="3"/>
      <c r="BO954" s="3"/>
      <c r="BP954" s="6"/>
      <c r="BQ95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129</v>
      </c>
      <c r="BR954" s="23" t="str">
        <f>IF(Presupuestos[[#This Row],[SALDO ME-MN]]&gt;0,"PENDIENTE","CANCELADO")</f>
        <v>PENDIENTE</v>
      </c>
      <c r="BS954" s="23" t="str">
        <f>IF(COUNTIFS($U$4:$U953,Presupuestos[[#This Row],[ID DOCUMENTO]])&gt;=1,IF(B953=Presupuestos[[#This Row],[ID]],"OK","DOC. DUPLICADO"),"OK")</f>
        <v>OK</v>
      </c>
    </row>
    <row r="955" spans="2:71" ht="24" x14ac:dyDescent="0.25">
      <c r="B955" s="34">
        <f>IF(Presupuestos[[#This Row],[ID DOCUMENTO]]=U954,B954,IF(B954="ID",1,B954+1))</f>
        <v>846</v>
      </c>
      <c r="C955" s="2">
        <v>45869</v>
      </c>
      <c r="D955" s="2">
        <v>45869</v>
      </c>
      <c r="E955" s="3" t="s">
        <v>1880</v>
      </c>
      <c r="F955" s="25" t="s">
        <v>54</v>
      </c>
      <c r="G955" s="25" t="s">
        <v>330</v>
      </c>
      <c r="H955" s="25" t="s">
        <v>383</v>
      </c>
      <c r="I955" s="36" t="str">
        <f>IFERROR(VLOOKUP(Presupuestos[[#This Row],[AREA]]&amp;Presupuestos[[#This Row],[CONCEPTO]]&amp;Presupuestos[[#This Row],[DESCRIPCION]],Tabla28[[Columna1]:[CÓDIGO NUEVO]],2,0),"")</f>
        <v>P0601001</v>
      </c>
      <c r="J955" s="3" t="s">
        <v>666</v>
      </c>
      <c r="K955" s="3" t="s">
        <v>666</v>
      </c>
      <c r="L955" s="3" t="s">
        <v>666</v>
      </c>
      <c r="M955" s="31" t="s">
        <v>2026</v>
      </c>
      <c r="N955" s="3"/>
      <c r="O955" s="3" t="s">
        <v>315</v>
      </c>
      <c r="P955" s="3" t="s">
        <v>132</v>
      </c>
      <c r="Q955" s="3" t="str">
        <f>IFERROR(VLOOKUP(Presupuestos[[#This Row],[CLASIFICACIÓN (N)]],Tabla17[],2,0),"")</f>
        <v>Gastos operativos</v>
      </c>
      <c r="R955" s="3" t="str">
        <f>IFERROR(VLOOKUP(Presupuestos[[#This Row],[CLASIFICACIÓN (N)]],Tabla17[],3,0),"")</f>
        <v>Operativo</v>
      </c>
      <c r="S955" s="3" t="s">
        <v>16</v>
      </c>
      <c r="T955" s="3" t="str">
        <f>IFERROR(VLOOKUP(Presupuestos[[#This Row],[ALMACEN]],Tabla5[],2,0),"")</f>
        <v>Arequipa</v>
      </c>
      <c r="U955" s="19" t="str">
        <f>IFERROR(VLOOKUP(Presupuestos[[#This Row],[TIPO DE DOCUMENTO]],Tipo_Documento[],2,0)&amp;Presupuestos[[#This Row],[SERIE]]&amp;Presupuestos[[#This Row],[NUMERO]]&amp;Presupuestos[[#This Row],[RUC]],"")</f>
        <v>PLRPLR072672450429</v>
      </c>
      <c r="V955" s="3" t="s">
        <v>258</v>
      </c>
      <c r="W955" s="7">
        <v>45869</v>
      </c>
      <c r="X955" s="7">
        <v>45869</v>
      </c>
      <c r="Y955" s="3" t="s">
        <v>1917</v>
      </c>
      <c r="Z955" s="3">
        <v>26</v>
      </c>
      <c r="AA955" s="3">
        <f>IFERROR(VLOOKUP(Presupuestos[[#This Row],[RAZON SOCIAL]],CHOOSE({1,2},Clientes_Proveedores[Razon Social],Clientes_Proveedores[Ruc / Dni]),2,0),"-")</f>
        <v>72450429</v>
      </c>
      <c r="AB955" s="31" t="s">
        <v>697</v>
      </c>
      <c r="AC955" s="3" t="s">
        <v>670</v>
      </c>
      <c r="AD955" s="5"/>
      <c r="AE955" s="6">
        <v>2330.62</v>
      </c>
      <c r="AF955" s="6">
        <f>Presupuestos[[#This Row],[BASE]]*Presupuestos[[#This Row],[% IGV]]</f>
        <v>0</v>
      </c>
      <c r="AG955" s="22">
        <f>ROUND(SUM(Presupuestos[[#This Row],[BASE]:[IGV]]),2)</f>
        <v>2330.62</v>
      </c>
      <c r="AH955" s="9" t="str">
        <f>IF(Presupuestos[[#This Row],[MONEDA]]="USD",VLOOKUP(Presupuestos[[#This Row],[FECHA DE EMISION]],Tipo_Cambio[],3,0),"")</f>
        <v/>
      </c>
      <c r="AI955" s="22">
        <f>IFERROR(ROUND(IF(Presupuestos[[#This Row],[MONEDA]]="PEN",Presupuestos[[#This Row],[TOTAL]],Presupuestos[[#This Row],[TOTAL]]*Presupuestos[[#This Row],[TIPO DE CAMBIO]]),2),"")</f>
        <v>2330.62</v>
      </c>
      <c r="AJ955" s="5"/>
      <c r="AK955" s="33" t="s">
        <v>671</v>
      </c>
      <c r="AL955" s="5" t="s">
        <v>680</v>
      </c>
      <c r="AM955" s="23" t="s">
        <v>671</v>
      </c>
      <c r="AN955" s="23" t="s">
        <v>671</v>
      </c>
      <c r="AO955" s="7">
        <f>IFERROR(VLOOKUP("1-"&amp;Presupuestos[[#This Row],[ID DOCUMENTO]],BD_Pagos[],7,0),"")</f>
        <v>45869</v>
      </c>
      <c r="AP955" s="16" t="str">
        <f>IFERROR(VLOOKUP("1-"&amp;Presupuestos[[#This Row],[ID DOCUMENTO]],BD_Pagos[],8,0),"")</f>
        <v>B-BCP - Soles</v>
      </c>
      <c r="AQ955" s="17">
        <f>IFERROR(VLOOKUP("1-"&amp;Presupuestos[[#This Row],[ID DOCUMENTO]],BD_Pagos[],9,0),"")</f>
        <v>7197909</v>
      </c>
      <c r="AR955" s="54"/>
      <c r="AS955" s="7">
        <f>IFERROR(VLOOKUP("2-"&amp;Presupuestos[[#This Row],[ID DOCUMENTO]],BD_Pagos[],7,0),"")</f>
        <v>0</v>
      </c>
      <c r="AT955" s="16" t="str">
        <f>IFERROR(VLOOKUP("2-"&amp;Presupuestos[[#This Row],[ID DOCUMENTO]],BD_Pagos[],8,0),"")</f>
        <v/>
      </c>
      <c r="AU955" s="17">
        <f>IFERROR(VLOOKUP("2-"&amp;Presupuestos[[#This Row],[ID DOCUMENTO]],BD_Pagos[],9,0),"")</f>
        <v>0</v>
      </c>
      <c r="AV955" s="20">
        <f>IF(IFERROR(VLOOKUP("2-"&amp;Presupuestos[[#This Row],[ID DOCUMENTO]],BD_Pagos[],10,0),0)&gt;Presupuestos[[#This Row],[TOTAL SOLES]],Presupuestos[[#This Row],[TOTAL SOLES]],IFERROR(VLOOKUP("2-"&amp;Presupuestos[[#This Row],[ID DOCUMENTO]],BD_Pagos[],10,0),0))</f>
        <v>0</v>
      </c>
      <c r="AW955" s="7"/>
      <c r="AX955" s="16"/>
      <c r="AY955" s="17"/>
      <c r="AZ955" s="20"/>
      <c r="BA955" s="7"/>
      <c r="BB955" s="16"/>
      <c r="BC955" s="17"/>
      <c r="BD955" s="20"/>
      <c r="BE955" s="7">
        <f>IFERROR(VLOOKUP("5-"&amp;Presupuestos[[#This Row],[ID DOCUMENTO]],BD_Pagos[],7,0),"")</f>
        <v>0</v>
      </c>
      <c r="BF955" s="17">
        <f>IFERROR(VLOOKUP("5-"&amp;Presupuestos[[#This Row],[ID DOCUMENTO]],BD_Pagos[],9,0),"")</f>
        <v>0</v>
      </c>
      <c r="BG955" s="20">
        <f>IF(IFERROR(VLOOKUP("5-"&amp;Presupuestos[[#This Row],[ID DOCUMENTO]],BD_Pagos[],10,0),0)&gt;Presupuestos[[#This Row],[TOTAL SOLES]],Presupuestos[[#This Row],[TOTAL SOLES]],IFERROR(VLOOKUP("5-"&amp;Presupuestos[[#This Row],[ID DOCUMENTO]],BD_Pagos[],10,0),0))</f>
        <v>0</v>
      </c>
      <c r="BH955" s="7">
        <f>IFERROR(VLOOKUP("1-Detraccion"&amp;Presupuestos[[#This Row],[ID DOCUMENTO]],BD_Pagos[],2,0),"")</f>
        <v>0</v>
      </c>
      <c r="BI955" s="3" t="str">
        <f>IFERROR(VLOOKUP("1-Detraccion"&amp;Presupuestos[[#This Row],[ID DOCUMENTO]],BD_Pagos[],3,0),"")</f>
        <v/>
      </c>
      <c r="BJ955" s="3">
        <f>IFERROR(VLOOKUP("1-Detraccion"&amp;Presupuestos[[#This Row],[ID DOCUMENTO]],BD_Pagos[],4,0),"")</f>
        <v>0</v>
      </c>
      <c r="BK955" s="6">
        <f>IF(IFERROR(VLOOKUP("1-Detraccion"&amp;Presupuestos[[#This Row],[ID DOCUMENTO]],BD_Pagos[],5,0),0)&gt;Presupuestos[[#This Row],[TOTAL SOLES]],Presupuestos[[#This Row],[TOTAL SOLES]],IFERROR(VLOOKUP("1-Detraccion"&amp;Presupuestos[[#This Row],[ID DOCUMENTO]],BD_Pagos[],5,0),0))</f>
        <v>0</v>
      </c>
      <c r="BL955" s="6">
        <f>IF(IFERROR(VLOOKUP("1-Detraccion"&amp;Presupuestos[[#This Row],[ID DOCUMENTO]],BD_Pagos[],6,0),0)&gt;Presupuestos[[#This Row],[TOTAL SOLES]],Presupuestos[[#This Row],[TOTAL SOLES]],IFERROR(VLOOKUP("1-Detraccion"&amp;Presupuestos[[#This Row],[ID DOCUMENTO]],BD_Pagos[],6,0),0))</f>
        <v>0</v>
      </c>
      <c r="BM955" s="37"/>
      <c r="BN955" s="3"/>
      <c r="BO955" s="3"/>
      <c r="BP955" s="6"/>
      <c r="BQ95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2330.62</v>
      </c>
      <c r="BR955" s="23" t="str">
        <f>IF(Presupuestos[[#This Row],[SALDO ME-MN]]&gt;0,"PENDIENTE","CANCELADO")</f>
        <v>PENDIENTE</v>
      </c>
      <c r="BS955" s="23" t="str">
        <f>IF(COUNTIFS($U$4:$U954,Presupuestos[[#This Row],[ID DOCUMENTO]])&gt;=1,IF(B954=Presupuestos[[#This Row],[ID]],"OK","DOC. DUPLICADO"),"OK")</f>
        <v>OK</v>
      </c>
    </row>
    <row r="956" spans="2:71" ht="24" x14ac:dyDescent="0.25">
      <c r="B956" s="34">
        <f>IF(Presupuestos[[#This Row],[ID DOCUMENTO]]=U955,B955,IF(B955="ID",1,B955+1))</f>
        <v>846</v>
      </c>
      <c r="C956" s="2">
        <v>45869</v>
      </c>
      <c r="D956" s="2">
        <v>45869</v>
      </c>
      <c r="E956" s="3" t="s">
        <v>1880</v>
      </c>
      <c r="F956" s="25" t="s">
        <v>54</v>
      </c>
      <c r="G956" s="25" t="s">
        <v>330</v>
      </c>
      <c r="H956" s="25" t="s">
        <v>397</v>
      </c>
      <c r="I956" s="36" t="str">
        <f>IFERROR(VLOOKUP(Presupuestos[[#This Row],[AREA]]&amp;Presupuestos[[#This Row],[CONCEPTO]]&amp;Presupuestos[[#This Row],[DESCRIPCION]],Tabla28[[Columna1]:[CÓDIGO NUEVO]],2,0),"")</f>
        <v>P0601005</v>
      </c>
      <c r="J956" s="3" t="s">
        <v>666</v>
      </c>
      <c r="K956" s="3" t="s">
        <v>666</v>
      </c>
      <c r="L956" s="3" t="s">
        <v>666</v>
      </c>
      <c r="M956" s="31" t="s">
        <v>2027</v>
      </c>
      <c r="N956" s="3"/>
      <c r="O956" s="3" t="s">
        <v>315</v>
      </c>
      <c r="P956" s="3" t="s">
        <v>132</v>
      </c>
      <c r="Q956" s="3" t="str">
        <f>IFERROR(VLOOKUP(Presupuestos[[#This Row],[CLASIFICACIÓN (N)]],Tabla17[],2,0),"")</f>
        <v>Gastos operativos</v>
      </c>
      <c r="R956" s="3" t="str">
        <f>IFERROR(VLOOKUP(Presupuestos[[#This Row],[CLASIFICACIÓN (N)]],Tabla17[],3,0),"")</f>
        <v>Operativo</v>
      </c>
      <c r="S956" s="3" t="s">
        <v>16</v>
      </c>
      <c r="T956" s="3" t="str">
        <f>IFERROR(VLOOKUP(Presupuestos[[#This Row],[ALMACEN]],Tabla5[],2,0),"")</f>
        <v>Arequipa</v>
      </c>
      <c r="U956" s="19" t="str">
        <f>IFERROR(VLOOKUP(Presupuestos[[#This Row],[TIPO DE DOCUMENTO]],Tipo_Documento[],2,0)&amp;Presupuestos[[#This Row],[SERIE]]&amp;Presupuestos[[#This Row],[NUMERO]]&amp;Presupuestos[[#This Row],[RUC]],"")</f>
        <v>PLRPLR072672450429</v>
      </c>
      <c r="V956" s="3" t="s">
        <v>258</v>
      </c>
      <c r="W956" s="7">
        <v>45869</v>
      </c>
      <c r="X956" s="7">
        <v>45869</v>
      </c>
      <c r="Y956" s="3" t="s">
        <v>1917</v>
      </c>
      <c r="Z956" s="3">
        <v>26</v>
      </c>
      <c r="AA956" s="3">
        <f>IFERROR(VLOOKUP(Presupuestos[[#This Row],[RAZON SOCIAL]],CHOOSE({1,2},Clientes_Proveedores[Razon Social],Clientes_Proveedores[Ruc / Dni]),2,0),"-")</f>
        <v>72450429</v>
      </c>
      <c r="AB956" s="31" t="s">
        <v>697</v>
      </c>
      <c r="AC956" s="3" t="s">
        <v>670</v>
      </c>
      <c r="AD956" s="5"/>
      <c r="AE956" s="6">
        <v>111.81</v>
      </c>
      <c r="AF956" s="6">
        <f>Presupuestos[[#This Row],[BASE]]*Presupuestos[[#This Row],[% IGV]]</f>
        <v>0</v>
      </c>
      <c r="AG956" s="22">
        <f>ROUND(SUM(Presupuestos[[#This Row],[BASE]:[IGV]]),2)</f>
        <v>111.81</v>
      </c>
      <c r="AH956" s="9" t="str">
        <f>IF(Presupuestos[[#This Row],[MONEDA]]="USD",VLOOKUP(Presupuestos[[#This Row],[FECHA DE EMISION]],Tipo_Cambio[],3,0),"")</f>
        <v/>
      </c>
      <c r="AI956" s="22">
        <f>IFERROR(ROUND(IF(Presupuestos[[#This Row],[MONEDA]]="PEN",Presupuestos[[#This Row],[TOTAL]],Presupuestos[[#This Row],[TOTAL]]*Presupuestos[[#This Row],[TIPO DE CAMBIO]]),2),"")</f>
        <v>111.81</v>
      </c>
      <c r="AJ956" s="5"/>
      <c r="AK956" s="33" t="s">
        <v>671</v>
      </c>
      <c r="AL956" s="5" t="s">
        <v>680</v>
      </c>
      <c r="AM956" s="23" t="s">
        <v>671</v>
      </c>
      <c r="AN956" s="23" t="s">
        <v>671</v>
      </c>
      <c r="AO956" s="7">
        <f>IFERROR(VLOOKUP("1-"&amp;Presupuestos[[#This Row],[ID DOCUMENTO]],BD_Pagos[],7,0),"")</f>
        <v>45869</v>
      </c>
      <c r="AP956" s="16" t="str">
        <f>IFERROR(VLOOKUP("1-"&amp;Presupuestos[[#This Row],[ID DOCUMENTO]],BD_Pagos[],8,0),"")</f>
        <v>B-BCP - Soles</v>
      </c>
      <c r="AQ956" s="17">
        <f>IFERROR(VLOOKUP("1-"&amp;Presupuestos[[#This Row],[ID DOCUMENTO]],BD_Pagos[],9,0),"")</f>
        <v>7197909</v>
      </c>
      <c r="AR956" s="54"/>
      <c r="AS956" s="7">
        <f>IFERROR(VLOOKUP("2-"&amp;Presupuestos[[#This Row],[ID DOCUMENTO]],BD_Pagos[],7,0),"")</f>
        <v>0</v>
      </c>
      <c r="AT956" s="16" t="str">
        <f>IFERROR(VLOOKUP("2-"&amp;Presupuestos[[#This Row],[ID DOCUMENTO]],BD_Pagos[],8,0),"")</f>
        <v/>
      </c>
      <c r="AU956" s="17">
        <f>IFERROR(VLOOKUP("2-"&amp;Presupuestos[[#This Row],[ID DOCUMENTO]],BD_Pagos[],9,0),"")</f>
        <v>0</v>
      </c>
      <c r="AV956" s="20">
        <f>IF(IFERROR(VLOOKUP("2-"&amp;Presupuestos[[#This Row],[ID DOCUMENTO]],BD_Pagos[],10,0),0)&gt;Presupuestos[[#This Row],[TOTAL SOLES]],Presupuestos[[#This Row],[TOTAL SOLES]],IFERROR(VLOOKUP("2-"&amp;Presupuestos[[#This Row],[ID DOCUMENTO]],BD_Pagos[],10,0),0))</f>
        <v>0</v>
      </c>
      <c r="AW956" s="7"/>
      <c r="AX956" s="16"/>
      <c r="AY956" s="17"/>
      <c r="AZ956" s="20"/>
      <c r="BA956" s="7"/>
      <c r="BB956" s="16"/>
      <c r="BC956" s="17"/>
      <c r="BD956" s="20"/>
      <c r="BE956" s="7">
        <f>IFERROR(VLOOKUP("5-"&amp;Presupuestos[[#This Row],[ID DOCUMENTO]],BD_Pagos[],7,0),"")</f>
        <v>0</v>
      </c>
      <c r="BF956" s="17">
        <f>IFERROR(VLOOKUP("5-"&amp;Presupuestos[[#This Row],[ID DOCUMENTO]],BD_Pagos[],9,0),"")</f>
        <v>0</v>
      </c>
      <c r="BG956" s="20">
        <f>IF(IFERROR(VLOOKUP("5-"&amp;Presupuestos[[#This Row],[ID DOCUMENTO]],BD_Pagos[],10,0),0)&gt;Presupuestos[[#This Row],[TOTAL SOLES]],Presupuestos[[#This Row],[TOTAL SOLES]],IFERROR(VLOOKUP("5-"&amp;Presupuestos[[#This Row],[ID DOCUMENTO]],BD_Pagos[],10,0),0))</f>
        <v>0</v>
      </c>
      <c r="BH956" s="7">
        <f>IFERROR(VLOOKUP("1-Detraccion"&amp;Presupuestos[[#This Row],[ID DOCUMENTO]],BD_Pagos[],2,0),"")</f>
        <v>0</v>
      </c>
      <c r="BI956" s="3" t="str">
        <f>IFERROR(VLOOKUP("1-Detraccion"&amp;Presupuestos[[#This Row],[ID DOCUMENTO]],BD_Pagos[],3,0),"")</f>
        <v/>
      </c>
      <c r="BJ956" s="3">
        <f>IFERROR(VLOOKUP("1-Detraccion"&amp;Presupuestos[[#This Row],[ID DOCUMENTO]],BD_Pagos[],4,0),"")</f>
        <v>0</v>
      </c>
      <c r="BK956" s="6">
        <f>IF(IFERROR(VLOOKUP("1-Detraccion"&amp;Presupuestos[[#This Row],[ID DOCUMENTO]],BD_Pagos[],5,0),0)&gt;Presupuestos[[#This Row],[TOTAL SOLES]],Presupuestos[[#This Row],[TOTAL SOLES]],IFERROR(VLOOKUP("1-Detraccion"&amp;Presupuestos[[#This Row],[ID DOCUMENTO]],BD_Pagos[],5,0),0))</f>
        <v>0</v>
      </c>
      <c r="BL956" s="6">
        <f>IF(IFERROR(VLOOKUP("1-Detraccion"&amp;Presupuestos[[#This Row],[ID DOCUMENTO]],BD_Pagos[],6,0),0)&gt;Presupuestos[[#This Row],[TOTAL SOLES]],Presupuestos[[#This Row],[TOTAL SOLES]],IFERROR(VLOOKUP("1-Detraccion"&amp;Presupuestos[[#This Row],[ID DOCUMENTO]],BD_Pagos[],6,0),0))</f>
        <v>0</v>
      </c>
      <c r="BM956" s="37"/>
      <c r="BN956" s="3"/>
      <c r="BO956" s="3"/>
      <c r="BP956" s="6"/>
      <c r="BQ95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111.81</v>
      </c>
      <c r="BR956" s="23" t="str">
        <f>IF(Presupuestos[[#This Row],[SALDO ME-MN]]&gt;0,"PENDIENTE","CANCELADO")</f>
        <v>PENDIENTE</v>
      </c>
      <c r="BS956" s="23" t="str">
        <f>IF(COUNTIFS($U$4:$U955,Presupuestos[[#This Row],[ID DOCUMENTO]])&gt;=1,IF(B955=Presupuestos[[#This Row],[ID]],"OK","DOC. DUPLICADO"),"OK")</f>
        <v>OK</v>
      </c>
    </row>
    <row r="957" spans="2:71" ht="24" x14ac:dyDescent="0.25">
      <c r="B957" s="34">
        <f>IF(Presupuestos[[#This Row],[ID DOCUMENTO]]=U956,B956,IF(B956="ID",1,B956+1))</f>
        <v>846</v>
      </c>
      <c r="C957" s="2">
        <v>45869</v>
      </c>
      <c r="D957" s="2">
        <v>45869</v>
      </c>
      <c r="E957" s="3" t="s">
        <v>1880</v>
      </c>
      <c r="F957" s="25" t="s">
        <v>54</v>
      </c>
      <c r="G957" s="25" t="s">
        <v>330</v>
      </c>
      <c r="H957" s="25" t="s">
        <v>397</v>
      </c>
      <c r="I957" s="36" t="str">
        <f>IFERROR(VLOOKUP(Presupuestos[[#This Row],[AREA]]&amp;Presupuestos[[#This Row],[CONCEPTO]]&amp;Presupuestos[[#This Row],[DESCRIPCION]],Tabla28[[Columna1]:[CÓDIGO NUEVO]],2,0),"")</f>
        <v>P0601005</v>
      </c>
      <c r="J957" s="3" t="s">
        <v>666</v>
      </c>
      <c r="K957" s="3" t="s">
        <v>666</v>
      </c>
      <c r="L957" s="3" t="s">
        <v>666</v>
      </c>
      <c r="M957" s="31" t="s">
        <v>2028</v>
      </c>
      <c r="N957" s="3"/>
      <c r="O957" s="3" t="s">
        <v>315</v>
      </c>
      <c r="P957" s="3" t="s">
        <v>132</v>
      </c>
      <c r="Q957" s="3" t="str">
        <f>IFERROR(VLOOKUP(Presupuestos[[#This Row],[CLASIFICACIÓN (N)]],Tabla17[],2,0),"")</f>
        <v>Gastos operativos</v>
      </c>
      <c r="R957" s="3" t="str">
        <f>IFERROR(VLOOKUP(Presupuestos[[#This Row],[CLASIFICACIÓN (N)]],Tabla17[],3,0),"")</f>
        <v>Operativo</v>
      </c>
      <c r="S957" s="3" t="s">
        <v>16</v>
      </c>
      <c r="T957" s="3" t="str">
        <f>IFERROR(VLOOKUP(Presupuestos[[#This Row],[ALMACEN]],Tabla5[],2,0),"")</f>
        <v>Arequipa</v>
      </c>
      <c r="U957" s="19" t="str">
        <f>IFERROR(VLOOKUP(Presupuestos[[#This Row],[TIPO DE DOCUMENTO]],Tipo_Documento[],2,0)&amp;Presupuestos[[#This Row],[SERIE]]&amp;Presupuestos[[#This Row],[NUMERO]]&amp;Presupuestos[[#This Row],[RUC]],"")</f>
        <v>PLRPLR072672450429</v>
      </c>
      <c r="V957" s="3" t="s">
        <v>258</v>
      </c>
      <c r="W957" s="7">
        <v>45869</v>
      </c>
      <c r="X957" s="7">
        <v>45869</v>
      </c>
      <c r="Y957" s="3" t="s">
        <v>1917</v>
      </c>
      <c r="Z957" s="3">
        <v>26</v>
      </c>
      <c r="AA957" s="3">
        <f>IFERROR(VLOOKUP(Presupuestos[[#This Row],[RAZON SOCIAL]],CHOOSE({1,2},Clientes_Proveedores[Razon Social],Clientes_Proveedores[Ruc / Dni]),2,0),"-")</f>
        <v>72450429</v>
      </c>
      <c r="AB957" s="31" t="s">
        <v>697</v>
      </c>
      <c r="AC957" s="3" t="s">
        <v>670</v>
      </c>
      <c r="AD957" s="5"/>
      <c r="AE957" s="6">
        <v>69.09</v>
      </c>
      <c r="AF957" s="6">
        <f>Presupuestos[[#This Row],[BASE]]*Presupuestos[[#This Row],[% IGV]]</f>
        <v>0</v>
      </c>
      <c r="AG957" s="22">
        <f>ROUND(SUM(Presupuestos[[#This Row],[BASE]:[IGV]]),2)</f>
        <v>69.09</v>
      </c>
      <c r="AH957" s="9" t="str">
        <f>IF(Presupuestos[[#This Row],[MONEDA]]="USD",VLOOKUP(Presupuestos[[#This Row],[FECHA DE EMISION]],Tipo_Cambio[],3,0),"")</f>
        <v/>
      </c>
      <c r="AI957" s="22">
        <f>IFERROR(ROUND(IF(Presupuestos[[#This Row],[MONEDA]]="PEN",Presupuestos[[#This Row],[TOTAL]],Presupuestos[[#This Row],[TOTAL]]*Presupuestos[[#This Row],[TIPO DE CAMBIO]]),2),"")</f>
        <v>69.09</v>
      </c>
      <c r="AJ957" s="5"/>
      <c r="AK957" s="33" t="s">
        <v>671</v>
      </c>
      <c r="AL957" s="5" t="s">
        <v>680</v>
      </c>
      <c r="AM957" s="23" t="s">
        <v>671</v>
      </c>
      <c r="AN957" s="23" t="s">
        <v>671</v>
      </c>
      <c r="AO957" s="7">
        <f>IFERROR(VLOOKUP("1-"&amp;Presupuestos[[#This Row],[ID DOCUMENTO]],BD_Pagos[],7,0),"")</f>
        <v>45869</v>
      </c>
      <c r="AP957" s="16" t="str">
        <f>IFERROR(VLOOKUP("1-"&amp;Presupuestos[[#This Row],[ID DOCUMENTO]],BD_Pagos[],8,0),"")</f>
        <v>B-BCP - Soles</v>
      </c>
      <c r="AQ957" s="17">
        <f>IFERROR(VLOOKUP("1-"&amp;Presupuestos[[#This Row],[ID DOCUMENTO]],BD_Pagos[],9,0),"")</f>
        <v>7197909</v>
      </c>
      <c r="AR957" s="54"/>
      <c r="AS957" s="7">
        <f>IFERROR(VLOOKUP("2-"&amp;Presupuestos[[#This Row],[ID DOCUMENTO]],BD_Pagos[],7,0),"")</f>
        <v>0</v>
      </c>
      <c r="AT957" s="16" t="str">
        <f>IFERROR(VLOOKUP("2-"&amp;Presupuestos[[#This Row],[ID DOCUMENTO]],BD_Pagos[],8,0),"")</f>
        <v/>
      </c>
      <c r="AU957" s="17">
        <f>IFERROR(VLOOKUP("2-"&amp;Presupuestos[[#This Row],[ID DOCUMENTO]],BD_Pagos[],9,0),"")</f>
        <v>0</v>
      </c>
      <c r="AV957" s="20">
        <f>IF(IFERROR(VLOOKUP("2-"&amp;Presupuestos[[#This Row],[ID DOCUMENTO]],BD_Pagos[],10,0),0)&gt;Presupuestos[[#This Row],[TOTAL SOLES]],Presupuestos[[#This Row],[TOTAL SOLES]],IFERROR(VLOOKUP("2-"&amp;Presupuestos[[#This Row],[ID DOCUMENTO]],BD_Pagos[],10,0),0))</f>
        <v>0</v>
      </c>
      <c r="AW957" s="7"/>
      <c r="AX957" s="16"/>
      <c r="AY957" s="17"/>
      <c r="AZ957" s="20"/>
      <c r="BA957" s="7"/>
      <c r="BB957" s="16"/>
      <c r="BC957" s="17"/>
      <c r="BD957" s="20"/>
      <c r="BE957" s="7">
        <f>IFERROR(VLOOKUP("5-"&amp;Presupuestos[[#This Row],[ID DOCUMENTO]],BD_Pagos[],7,0),"")</f>
        <v>0</v>
      </c>
      <c r="BF957" s="17">
        <f>IFERROR(VLOOKUP("5-"&amp;Presupuestos[[#This Row],[ID DOCUMENTO]],BD_Pagos[],9,0),"")</f>
        <v>0</v>
      </c>
      <c r="BG957" s="20">
        <f>IF(IFERROR(VLOOKUP("5-"&amp;Presupuestos[[#This Row],[ID DOCUMENTO]],BD_Pagos[],10,0),0)&gt;Presupuestos[[#This Row],[TOTAL SOLES]],Presupuestos[[#This Row],[TOTAL SOLES]],IFERROR(VLOOKUP("5-"&amp;Presupuestos[[#This Row],[ID DOCUMENTO]],BD_Pagos[],10,0),0))</f>
        <v>0</v>
      </c>
      <c r="BH957" s="7">
        <f>IFERROR(VLOOKUP("1-Detraccion"&amp;Presupuestos[[#This Row],[ID DOCUMENTO]],BD_Pagos[],2,0),"")</f>
        <v>0</v>
      </c>
      <c r="BI957" s="3" t="str">
        <f>IFERROR(VLOOKUP("1-Detraccion"&amp;Presupuestos[[#This Row],[ID DOCUMENTO]],BD_Pagos[],3,0),"")</f>
        <v/>
      </c>
      <c r="BJ957" s="3">
        <f>IFERROR(VLOOKUP("1-Detraccion"&amp;Presupuestos[[#This Row],[ID DOCUMENTO]],BD_Pagos[],4,0),"")</f>
        <v>0</v>
      </c>
      <c r="BK957" s="6">
        <f>IF(IFERROR(VLOOKUP("1-Detraccion"&amp;Presupuestos[[#This Row],[ID DOCUMENTO]],BD_Pagos[],5,0),0)&gt;Presupuestos[[#This Row],[TOTAL SOLES]],Presupuestos[[#This Row],[TOTAL SOLES]],IFERROR(VLOOKUP("1-Detraccion"&amp;Presupuestos[[#This Row],[ID DOCUMENTO]],BD_Pagos[],5,0),0))</f>
        <v>0</v>
      </c>
      <c r="BL957" s="6">
        <f>IF(IFERROR(VLOOKUP("1-Detraccion"&amp;Presupuestos[[#This Row],[ID DOCUMENTO]],BD_Pagos[],6,0),0)&gt;Presupuestos[[#This Row],[TOTAL SOLES]],Presupuestos[[#This Row],[TOTAL SOLES]],IFERROR(VLOOKUP("1-Detraccion"&amp;Presupuestos[[#This Row],[ID DOCUMENTO]],BD_Pagos[],6,0),0))</f>
        <v>0</v>
      </c>
      <c r="BM957" s="37"/>
      <c r="BN957" s="3"/>
      <c r="BO957" s="3"/>
      <c r="BP957" s="6"/>
      <c r="BQ95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69.09</v>
      </c>
      <c r="BR957" s="23" t="str">
        <f>IF(Presupuestos[[#This Row],[SALDO ME-MN]]&gt;0,"PENDIENTE","CANCELADO")</f>
        <v>PENDIENTE</v>
      </c>
      <c r="BS957" s="23" t="str">
        <f>IF(COUNTIFS($U$4:$U956,Presupuestos[[#This Row],[ID DOCUMENTO]])&gt;=1,IF(B956=Presupuestos[[#This Row],[ID]],"OK","DOC. DUPLICADO"),"OK")</f>
        <v>OK</v>
      </c>
    </row>
    <row r="958" spans="2:71" ht="24" x14ac:dyDescent="0.25">
      <c r="B958" s="34">
        <f>IF(Presupuestos[[#This Row],[ID DOCUMENTO]]=U957,B957,IF(B957="ID",1,B957+1))</f>
        <v>846</v>
      </c>
      <c r="C958" s="2">
        <v>45869</v>
      </c>
      <c r="D958" s="2">
        <v>45869</v>
      </c>
      <c r="E958" s="3" t="s">
        <v>1880</v>
      </c>
      <c r="F958" s="25" t="s">
        <v>54</v>
      </c>
      <c r="G958" s="25" t="s">
        <v>330</v>
      </c>
      <c r="H958" s="25" t="s">
        <v>412</v>
      </c>
      <c r="I958" s="36" t="str">
        <f>IFERROR(VLOOKUP(Presupuestos[[#This Row],[AREA]]&amp;Presupuestos[[#This Row],[CONCEPTO]]&amp;Presupuestos[[#This Row],[DESCRIPCION]],Tabla28[[Columna1]:[CÓDIGO NUEVO]],2,0),"")</f>
        <v>P0601013</v>
      </c>
      <c r="J958" s="3" t="s">
        <v>666</v>
      </c>
      <c r="K958" s="3" t="s">
        <v>666</v>
      </c>
      <c r="L958" s="3" t="s">
        <v>666</v>
      </c>
      <c r="M958" s="31" t="s">
        <v>2029</v>
      </c>
      <c r="N958" s="3"/>
      <c r="O958" s="3" t="s">
        <v>315</v>
      </c>
      <c r="P958" s="3" t="s">
        <v>132</v>
      </c>
      <c r="Q958" s="3" t="str">
        <f>IFERROR(VLOOKUP(Presupuestos[[#This Row],[CLASIFICACIÓN (N)]],Tabla17[],2,0),"")</f>
        <v>Gastos operativos</v>
      </c>
      <c r="R958" s="3" t="str">
        <f>IFERROR(VLOOKUP(Presupuestos[[#This Row],[CLASIFICACIÓN (N)]],Tabla17[],3,0),"")</f>
        <v>Operativo</v>
      </c>
      <c r="S958" s="3" t="s">
        <v>16</v>
      </c>
      <c r="T958" s="3" t="str">
        <f>IFERROR(VLOOKUP(Presupuestos[[#This Row],[ALMACEN]],Tabla5[],2,0),"")</f>
        <v>Arequipa</v>
      </c>
      <c r="U958" s="19" t="str">
        <f>IFERROR(VLOOKUP(Presupuestos[[#This Row],[TIPO DE DOCUMENTO]],Tipo_Documento[],2,0)&amp;Presupuestos[[#This Row],[SERIE]]&amp;Presupuestos[[#This Row],[NUMERO]]&amp;Presupuestos[[#This Row],[RUC]],"")</f>
        <v>PLRPLR072672450429</v>
      </c>
      <c r="V958" s="3" t="s">
        <v>258</v>
      </c>
      <c r="W958" s="7">
        <v>45869</v>
      </c>
      <c r="X958" s="7">
        <v>45869</v>
      </c>
      <c r="Y958" s="3" t="s">
        <v>1917</v>
      </c>
      <c r="Z958" s="3">
        <v>26</v>
      </c>
      <c r="AA958" s="3">
        <f>IFERROR(VLOOKUP(Presupuestos[[#This Row],[RAZON SOCIAL]],CHOOSE({1,2},Clientes_Proveedores[Razon Social],Clientes_Proveedores[Ruc / Dni]),2,0),"-")</f>
        <v>72450429</v>
      </c>
      <c r="AB958" s="31" t="s">
        <v>697</v>
      </c>
      <c r="AC958" s="3" t="s">
        <v>670</v>
      </c>
      <c r="AD958" s="5"/>
      <c r="AE958" s="6">
        <v>56</v>
      </c>
      <c r="AF958" s="6">
        <f>Presupuestos[[#This Row],[BASE]]*Presupuestos[[#This Row],[% IGV]]</f>
        <v>0</v>
      </c>
      <c r="AG958" s="22">
        <f>ROUND(SUM(Presupuestos[[#This Row],[BASE]:[IGV]]),2)</f>
        <v>56</v>
      </c>
      <c r="AH958" s="9" t="str">
        <f>IF(Presupuestos[[#This Row],[MONEDA]]="USD",VLOOKUP(Presupuestos[[#This Row],[FECHA DE EMISION]],Tipo_Cambio[],3,0),"")</f>
        <v/>
      </c>
      <c r="AI958" s="22">
        <f>IFERROR(ROUND(IF(Presupuestos[[#This Row],[MONEDA]]="PEN",Presupuestos[[#This Row],[TOTAL]],Presupuestos[[#This Row],[TOTAL]]*Presupuestos[[#This Row],[TIPO DE CAMBIO]]),2),"")</f>
        <v>56</v>
      </c>
      <c r="AJ958" s="5"/>
      <c r="AK958" s="33" t="s">
        <v>671</v>
      </c>
      <c r="AL958" s="5" t="s">
        <v>680</v>
      </c>
      <c r="AM958" s="23" t="s">
        <v>671</v>
      </c>
      <c r="AN958" s="23" t="s">
        <v>671</v>
      </c>
      <c r="AO958" s="7">
        <f>IFERROR(VLOOKUP("1-"&amp;Presupuestos[[#This Row],[ID DOCUMENTO]],BD_Pagos[],7,0),"")</f>
        <v>45869</v>
      </c>
      <c r="AP958" s="16" t="str">
        <f>IFERROR(VLOOKUP("1-"&amp;Presupuestos[[#This Row],[ID DOCUMENTO]],BD_Pagos[],8,0),"")</f>
        <v>B-BCP - Soles</v>
      </c>
      <c r="AQ958" s="17">
        <f>IFERROR(VLOOKUP("1-"&amp;Presupuestos[[#This Row],[ID DOCUMENTO]],BD_Pagos[],9,0),"")</f>
        <v>7197909</v>
      </c>
      <c r="AR958" s="54"/>
      <c r="AS958" s="7">
        <f>IFERROR(VLOOKUP("2-"&amp;Presupuestos[[#This Row],[ID DOCUMENTO]],BD_Pagos[],7,0),"")</f>
        <v>0</v>
      </c>
      <c r="AT958" s="16" t="str">
        <f>IFERROR(VLOOKUP("2-"&amp;Presupuestos[[#This Row],[ID DOCUMENTO]],BD_Pagos[],8,0),"")</f>
        <v/>
      </c>
      <c r="AU958" s="17">
        <f>IFERROR(VLOOKUP("2-"&amp;Presupuestos[[#This Row],[ID DOCUMENTO]],BD_Pagos[],9,0),"")</f>
        <v>0</v>
      </c>
      <c r="AV958" s="20">
        <f>IF(IFERROR(VLOOKUP("2-"&amp;Presupuestos[[#This Row],[ID DOCUMENTO]],BD_Pagos[],10,0),0)&gt;Presupuestos[[#This Row],[TOTAL SOLES]],Presupuestos[[#This Row],[TOTAL SOLES]],IFERROR(VLOOKUP("2-"&amp;Presupuestos[[#This Row],[ID DOCUMENTO]],BD_Pagos[],10,0),0))</f>
        <v>0</v>
      </c>
      <c r="AW958" s="7"/>
      <c r="AX958" s="16"/>
      <c r="AY958" s="17"/>
      <c r="AZ958" s="20"/>
      <c r="BA958" s="7"/>
      <c r="BB958" s="16"/>
      <c r="BC958" s="17"/>
      <c r="BD958" s="20"/>
      <c r="BE958" s="7">
        <f>IFERROR(VLOOKUP("5-"&amp;Presupuestos[[#This Row],[ID DOCUMENTO]],BD_Pagos[],7,0),"")</f>
        <v>0</v>
      </c>
      <c r="BF958" s="17">
        <f>IFERROR(VLOOKUP("5-"&amp;Presupuestos[[#This Row],[ID DOCUMENTO]],BD_Pagos[],9,0),"")</f>
        <v>0</v>
      </c>
      <c r="BG958" s="20">
        <f>IF(IFERROR(VLOOKUP("5-"&amp;Presupuestos[[#This Row],[ID DOCUMENTO]],BD_Pagos[],10,0),0)&gt;Presupuestos[[#This Row],[TOTAL SOLES]],Presupuestos[[#This Row],[TOTAL SOLES]],IFERROR(VLOOKUP("5-"&amp;Presupuestos[[#This Row],[ID DOCUMENTO]],BD_Pagos[],10,0),0))</f>
        <v>0</v>
      </c>
      <c r="BH958" s="7">
        <f>IFERROR(VLOOKUP("1-Detraccion"&amp;Presupuestos[[#This Row],[ID DOCUMENTO]],BD_Pagos[],2,0),"")</f>
        <v>0</v>
      </c>
      <c r="BI958" s="3" t="str">
        <f>IFERROR(VLOOKUP("1-Detraccion"&amp;Presupuestos[[#This Row],[ID DOCUMENTO]],BD_Pagos[],3,0),"")</f>
        <v/>
      </c>
      <c r="BJ958" s="3">
        <f>IFERROR(VLOOKUP("1-Detraccion"&amp;Presupuestos[[#This Row],[ID DOCUMENTO]],BD_Pagos[],4,0),"")</f>
        <v>0</v>
      </c>
      <c r="BK958" s="6">
        <f>IF(IFERROR(VLOOKUP("1-Detraccion"&amp;Presupuestos[[#This Row],[ID DOCUMENTO]],BD_Pagos[],5,0),0)&gt;Presupuestos[[#This Row],[TOTAL SOLES]],Presupuestos[[#This Row],[TOTAL SOLES]],IFERROR(VLOOKUP("1-Detraccion"&amp;Presupuestos[[#This Row],[ID DOCUMENTO]],BD_Pagos[],5,0),0))</f>
        <v>0</v>
      </c>
      <c r="BL958" s="6">
        <f>IF(IFERROR(VLOOKUP("1-Detraccion"&amp;Presupuestos[[#This Row],[ID DOCUMENTO]],BD_Pagos[],6,0),0)&gt;Presupuestos[[#This Row],[TOTAL SOLES]],Presupuestos[[#This Row],[TOTAL SOLES]],IFERROR(VLOOKUP("1-Detraccion"&amp;Presupuestos[[#This Row],[ID DOCUMENTO]],BD_Pagos[],6,0),0))</f>
        <v>0</v>
      </c>
      <c r="BM958" s="37"/>
      <c r="BN958" s="3"/>
      <c r="BO958" s="3"/>
      <c r="BP958" s="6"/>
      <c r="BQ95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56</v>
      </c>
      <c r="BR958" s="23" t="str">
        <f>IF(Presupuestos[[#This Row],[SALDO ME-MN]]&gt;0,"PENDIENTE","CANCELADO")</f>
        <v>PENDIENTE</v>
      </c>
      <c r="BS958" s="23" t="str">
        <f>IF(COUNTIFS($U$4:$U957,Presupuestos[[#This Row],[ID DOCUMENTO]])&gt;=1,IF(B957=Presupuestos[[#This Row],[ID]],"OK","DOC. DUPLICADO"),"OK")</f>
        <v>OK</v>
      </c>
    </row>
    <row r="959" spans="2:71" ht="24" x14ac:dyDescent="0.25">
      <c r="B959" s="34">
        <f>IF(Presupuestos[[#This Row],[ID DOCUMENTO]]=U958,B958,IF(B958="ID",1,B958+1))</f>
        <v>847</v>
      </c>
      <c r="C959" s="2">
        <v>45869</v>
      </c>
      <c r="D959" s="2">
        <v>45869</v>
      </c>
      <c r="E959" s="3" t="s">
        <v>1880</v>
      </c>
      <c r="F959" s="25" t="s">
        <v>54</v>
      </c>
      <c r="G959" s="25" t="s">
        <v>330</v>
      </c>
      <c r="H959" s="25" t="s">
        <v>383</v>
      </c>
      <c r="I959" s="36" t="str">
        <f>IFERROR(VLOOKUP(Presupuestos[[#This Row],[AREA]]&amp;Presupuestos[[#This Row],[CONCEPTO]]&amp;Presupuestos[[#This Row],[DESCRIPCION]],Tabla28[[Columna1]:[CÓDIGO NUEVO]],2,0),"")</f>
        <v>P0601001</v>
      </c>
      <c r="J959" s="3" t="s">
        <v>666</v>
      </c>
      <c r="K959" s="3" t="s">
        <v>666</v>
      </c>
      <c r="L959" s="3" t="s">
        <v>666</v>
      </c>
      <c r="M959" s="31" t="s">
        <v>2030</v>
      </c>
      <c r="N959" s="3"/>
      <c r="O959" s="3" t="s">
        <v>315</v>
      </c>
      <c r="P959" s="3" t="s">
        <v>127</v>
      </c>
      <c r="Q959" s="3" t="str">
        <f>IFERROR(VLOOKUP(Presupuestos[[#This Row],[CLASIFICACIÓN (N)]],Tabla17[],2,0),"")</f>
        <v>Gastos operativos</v>
      </c>
      <c r="R959" s="3" t="str">
        <f>IFERROR(VLOOKUP(Presupuestos[[#This Row],[CLASIFICACIÓN (N)]],Tabla17[],3,0),"")</f>
        <v>Operativo</v>
      </c>
      <c r="S959" s="3" t="s">
        <v>16</v>
      </c>
      <c r="T959" s="3" t="str">
        <f>IFERROR(VLOOKUP(Presupuestos[[#This Row],[ALMACEN]],Tabla5[],2,0),"")</f>
        <v>Arequipa</v>
      </c>
      <c r="U959" s="19" t="str">
        <f>IFERROR(VLOOKUP(Presupuestos[[#This Row],[TIPO DE DOCUMENTO]],Tipo_Documento[],2,0)&amp;Presupuestos[[#This Row],[SERIE]]&amp;Presupuestos[[#This Row],[NUMERO]]&amp;Presupuestos[[#This Row],[RUC]],"")</f>
        <v>PLRPLR072748197510</v>
      </c>
      <c r="V959" s="3" t="s">
        <v>258</v>
      </c>
      <c r="W959" s="7">
        <v>45869</v>
      </c>
      <c r="X959" s="7">
        <v>45869</v>
      </c>
      <c r="Y959" s="3" t="s">
        <v>1917</v>
      </c>
      <c r="Z959" s="3">
        <v>27</v>
      </c>
      <c r="AA959" s="3">
        <f>IFERROR(VLOOKUP(Presupuestos[[#This Row],[RAZON SOCIAL]],CHOOSE({1,2},Clientes_Proveedores[Razon Social],Clientes_Proveedores[Ruc / Dni]),2,0),"-")</f>
        <v>48197510</v>
      </c>
      <c r="AB959" s="31" t="s">
        <v>788</v>
      </c>
      <c r="AC959" s="3" t="s">
        <v>670</v>
      </c>
      <c r="AD959" s="5"/>
      <c r="AE959" s="6">
        <v>1019.23</v>
      </c>
      <c r="AF959" s="6">
        <f>Presupuestos[[#This Row],[BASE]]*Presupuestos[[#This Row],[% IGV]]</f>
        <v>0</v>
      </c>
      <c r="AG959" s="22">
        <f>ROUND(SUM(Presupuestos[[#This Row],[BASE]:[IGV]]),2)</f>
        <v>1019.23</v>
      </c>
      <c r="AH959" s="9" t="str">
        <f>IF(Presupuestos[[#This Row],[MONEDA]]="USD",VLOOKUP(Presupuestos[[#This Row],[FECHA DE EMISION]],Tipo_Cambio[],3,0),"")</f>
        <v/>
      </c>
      <c r="AI959" s="22">
        <f>IFERROR(ROUND(IF(Presupuestos[[#This Row],[MONEDA]]="PEN",Presupuestos[[#This Row],[TOTAL]],Presupuestos[[#This Row],[TOTAL]]*Presupuestos[[#This Row],[TIPO DE CAMBIO]]),2),"")</f>
        <v>1019.23</v>
      </c>
      <c r="AJ959" s="5"/>
      <c r="AK959" s="33" t="s">
        <v>671</v>
      </c>
      <c r="AL959" s="5" t="s">
        <v>680</v>
      </c>
      <c r="AM959" s="23" t="s">
        <v>671</v>
      </c>
      <c r="AN959" s="23" t="s">
        <v>671</v>
      </c>
      <c r="AO959" s="7">
        <f>IFERROR(VLOOKUP("1-"&amp;Presupuestos[[#This Row],[ID DOCUMENTO]],BD_Pagos[],7,0),"")</f>
        <v>45869</v>
      </c>
      <c r="AP959" s="16" t="str">
        <f>IFERROR(VLOOKUP("1-"&amp;Presupuestos[[#This Row],[ID DOCUMENTO]],BD_Pagos[],8,0),"")</f>
        <v>B-BCP - Soles</v>
      </c>
      <c r="AQ959" s="17">
        <f>IFERROR(VLOOKUP("1-"&amp;Presupuestos[[#This Row],[ID DOCUMENTO]],BD_Pagos[],9,0),"")</f>
        <v>7197909</v>
      </c>
      <c r="AR959" s="54"/>
      <c r="AS959" s="7">
        <f>IFERROR(VLOOKUP("2-"&amp;Presupuestos[[#This Row],[ID DOCUMENTO]],BD_Pagos[],7,0),"")</f>
        <v>0</v>
      </c>
      <c r="AT959" s="16" t="str">
        <f>IFERROR(VLOOKUP("2-"&amp;Presupuestos[[#This Row],[ID DOCUMENTO]],BD_Pagos[],8,0),"")</f>
        <v/>
      </c>
      <c r="AU959" s="17">
        <f>IFERROR(VLOOKUP("2-"&amp;Presupuestos[[#This Row],[ID DOCUMENTO]],BD_Pagos[],9,0),"")</f>
        <v>0</v>
      </c>
      <c r="AV959" s="20">
        <f>IF(IFERROR(VLOOKUP("2-"&amp;Presupuestos[[#This Row],[ID DOCUMENTO]],BD_Pagos[],10,0),0)&gt;Presupuestos[[#This Row],[TOTAL SOLES]],Presupuestos[[#This Row],[TOTAL SOLES]],IFERROR(VLOOKUP("2-"&amp;Presupuestos[[#This Row],[ID DOCUMENTO]],BD_Pagos[],10,0),0))</f>
        <v>0</v>
      </c>
      <c r="AW959" s="7"/>
      <c r="AX959" s="16"/>
      <c r="AY959" s="17"/>
      <c r="AZ959" s="20"/>
      <c r="BA959" s="7"/>
      <c r="BB959" s="16"/>
      <c r="BC959" s="17"/>
      <c r="BD959" s="20"/>
      <c r="BE959" s="7">
        <f>IFERROR(VLOOKUP("5-"&amp;Presupuestos[[#This Row],[ID DOCUMENTO]],BD_Pagos[],7,0),"")</f>
        <v>0</v>
      </c>
      <c r="BF959" s="17">
        <f>IFERROR(VLOOKUP("5-"&amp;Presupuestos[[#This Row],[ID DOCUMENTO]],BD_Pagos[],9,0),"")</f>
        <v>0</v>
      </c>
      <c r="BG959" s="20">
        <f>IF(IFERROR(VLOOKUP("5-"&amp;Presupuestos[[#This Row],[ID DOCUMENTO]],BD_Pagos[],10,0),0)&gt;Presupuestos[[#This Row],[TOTAL SOLES]],Presupuestos[[#This Row],[TOTAL SOLES]],IFERROR(VLOOKUP("5-"&amp;Presupuestos[[#This Row],[ID DOCUMENTO]],BD_Pagos[],10,0),0))</f>
        <v>0</v>
      </c>
      <c r="BH959" s="7">
        <f>IFERROR(VLOOKUP("1-Detraccion"&amp;Presupuestos[[#This Row],[ID DOCUMENTO]],BD_Pagos[],2,0),"")</f>
        <v>0</v>
      </c>
      <c r="BI959" s="3" t="str">
        <f>IFERROR(VLOOKUP("1-Detraccion"&amp;Presupuestos[[#This Row],[ID DOCUMENTO]],BD_Pagos[],3,0),"")</f>
        <v/>
      </c>
      <c r="BJ959" s="3">
        <f>IFERROR(VLOOKUP("1-Detraccion"&amp;Presupuestos[[#This Row],[ID DOCUMENTO]],BD_Pagos[],4,0),"")</f>
        <v>0</v>
      </c>
      <c r="BK959" s="6">
        <f>IF(IFERROR(VLOOKUP("1-Detraccion"&amp;Presupuestos[[#This Row],[ID DOCUMENTO]],BD_Pagos[],5,0),0)&gt;Presupuestos[[#This Row],[TOTAL SOLES]],Presupuestos[[#This Row],[TOTAL SOLES]],IFERROR(VLOOKUP("1-Detraccion"&amp;Presupuestos[[#This Row],[ID DOCUMENTO]],BD_Pagos[],5,0),0))</f>
        <v>0</v>
      </c>
      <c r="BL959" s="6">
        <f>IF(IFERROR(VLOOKUP("1-Detraccion"&amp;Presupuestos[[#This Row],[ID DOCUMENTO]],BD_Pagos[],6,0),0)&gt;Presupuestos[[#This Row],[TOTAL SOLES]],Presupuestos[[#This Row],[TOTAL SOLES]],IFERROR(VLOOKUP("1-Detraccion"&amp;Presupuestos[[#This Row],[ID DOCUMENTO]],BD_Pagos[],6,0),0))</f>
        <v>0</v>
      </c>
      <c r="BM959" s="37"/>
      <c r="BN959" s="3"/>
      <c r="BO959" s="3"/>
      <c r="BP959" s="6"/>
      <c r="BQ95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1019.23</v>
      </c>
      <c r="BR959" s="23" t="str">
        <f>IF(Presupuestos[[#This Row],[SALDO ME-MN]]&gt;0,"PENDIENTE","CANCELADO")</f>
        <v>PENDIENTE</v>
      </c>
      <c r="BS959" s="23" t="str">
        <f>IF(COUNTIFS($U$4:$U958,Presupuestos[[#This Row],[ID DOCUMENTO]])&gt;=1,IF(B958=Presupuestos[[#This Row],[ID]],"OK","DOC. DUPLICADO"),"OK")</f>
        <v>OK</v>
      </c>
    </row>
    <row r="960" spans="2:71" ht="24" x14ac:dyDescent="0.25">
      <c r="B960" s="34">
        <f>IF(Presupuestos[[#This Row],[ID DOCUMENTO]]=U959,B959,IF(B959="ID",1,B959+1))</f>
        <v>847</v>
      </c>
      <c r="C960" s="2">
        <v>45869</v>
      </c>
      <c r="D960" s="2">
        <v>45869</v>
      </c>
      <c r="E960" s="3" t="s">
        <v>1880</v>
      </c>
      <c r="F960" s="25" t="s">
        <v>54</v>
      </c>
      <c r="G960" s="25" t="s">
        <v>330</v>
      </c>
      <c r="H960" s="25" t="s">
        <v>397</v>
      </c>
      <c r="I960" s="36" t="str">
        <f>IFERROR(VLOOKUP(Presupuestos[[#This Row],[AREA]]&amp;Presupuestos[[#This Row],[CONCEPTO]]&amp;Presupuestos[[#This Row],[DESCRIPCION]],Tabla28[[Columna1]:[CÓDIGO NUEVO]],2,0),"")</f>
        <v>P0601005</v>
      </c>
      <c r="J960" s="3" t="s">
        <v>666</v>
      </c>
      <c r="K960" s="3" t="s">
        <v>666</v>
      </c>
      <c r="L960" s="3" t="s">
        <v>666</v>
      </c>
      <c r="M960" s="31" t="s">
        <v>2031</v>
      </c>
      <c r="N960" s="3"/>
      <c r="O960" s="3" t="s">
        <v>315</v>
      </c>
      <c r="P960" s="3" t="s">
        <v>127</v>
      </c>
      <c r="Q960" s="3" t="str">
        <f>IFERROR(VLOOKUP(Presupuestos[[#This Row],[CLASIFICACIÓN (N)]],Tabla17[],2,0),"")</f>
        <v>Gastos operativos</v>
      </c>
      <c r="R960" s="3" t="str">
        <f>IFERROR(VLOOKUP(Presupuestos[[#This Row],[CLASIFICACIÓN (N)]],Tabla17[],3,0),"")</f>
        <v>Operativo</v>
      </c>
      <c r="S960" s="3" t="s">
        <v>16</v>
      </c>
      <c r="T960" s="3" t="str">
        <f>IFERROR(VLOOKUP(Presupuestos[[#This Row],[ALMACEN]],Tabla5[],2,0),"")</f>
        <v>Arequipa</v>
      </c>
      <c r="U960" s="19" t="str">
        <f>IFERROR(VLOOKUP(Presupuestos[[#This Row],[TIPO DE DOCUMENTO]],Tipo_Documento[],2,0)&amp;Presupuestos[[#This Row],[SERIE]]&amp;Presupuestos[[#This Row],[NUMERO]]&amp;Presupuestos[[#This Row],[RUC]],"")</f>
        <v>PLRPLR072748197510</v>
      </c>
      <c r="V960" s="3" t="s">
        <v>258</v>
      </c>
      <c r="W960" s="7">
        <v>45869</v>
      </c>
      <c r="X960" s="7">
        <v>45869</v>
      </c>
      <c r="Y960" s="3" t="s">
        <v>1917</v>
      </c>
      <c r="Z960" s="3">
        <v>27</v>
      </c>
      <c r="AA960" s="3">
        <f>IFERROR(VLOOKUP(Presupuestos[[#This Row],[RAZON SOCIAL]],CHOOSE({1,2},Clientes_Proveedores[Razon Social],Clientes_Proveedores[Ruc / Dni]),2,0),"-")</f>
        <v>48197510</v>
      </c>
      <c r="AB960" s="31" t="s">
        <v>788</v>
      </c>
      <c r="AC960" s="3" t="s">
        <v>670</v>
      </c>
      <c r="AD960" s="5"/>
      <c r="AE960" s="6">
        <v>6.71</v>
      </c>
      <c r="AF960" s="6">
        <f>Presupuestos[[#This Row],[BASE]]*Presupuestos[[#This Row],[% IGV]]</f>
        <v>0</v>
      </c>
      <c r="AG960" s="22">
        <f>ROUND(SUM(Presupuestos[[#This Row],[BASE]:[IGV]]),2)</f>
        <v>6.71</v>
      </c>
      <c r="AH960" s="9" t="str">
        <f>IF(Presupuestos[[#This Row],[MONEDA]]="USD",VLOOKUP(Presupuestos[[#This Row],[FECHA DE EMISION]],Tipo_Cambio[],3,0),"")</f>
        <v/>
      </c>
      <c r="AI960" s="22">
        <f>IFERROR(ROUND(IF(Presupuestos[[#This Row],[MONEDA]]="PEN",Presupuestos[[#This Row],[TOTAL]],Presupuestos[[#This Row],[TOTAL]]*Presupuestos[[#This Row],[TIPO DE CAMBIO]]),2),"")</f>
        <v>6.71</v>
      </c>
      <c r="AJ960" s="5"/>
      <c r="AK960" s="33" t="s">
        <v>671</v>
      </c>
      <c r="AL960" s="5" t="s">
        <v>680</v>
      </c>
      <c r="AM960" s="23" t="s">
        <v>671</v>
      </c>
      <c r="AN960" s="23" t="s">
        <v>671</v>
      </c>
      <c r="AO960" s="7">
        <f>IFERROR(VLOOKUP("1-"&amp;Presupuestos[[#This Row],[ID DOCUMENTO]],BD_Pagos[],7,0),"")</f>
        <v>45869</v>
      </c>
      <c r="AP960" s="16" t="str">
        <f>IFERROR(VLOOKUP("1-"&amp;Presupuestos[[#This Row],[ID DOCUMENTO]],BD_Pagos[],8,0),"")</f>
        <v>B-BCP - Soles</v>
      </c>
      <c r="AQ960" s="17">
        <f>IFERROR(VLOOKUP("1-"&amp;Presupuestos[[#This Row],[ID DOCUMENTO]],BD_Pagos[],9,0),"")</f>
        <v>7197909</v>
      </c>
      <c r="AR960" s="54"/>
      <c r="AS960" s="7">
        <f>IFERROR(VLOOKUP("2-"&amp;Presupuestos[[#This Row],[ID DOCUMENTO]],BD_Pagos[],7,0),"")</f>
        <v>0</v>
      </c>
      <c r="AT960" s="16" t="str">
        <f>IFERROR(VLOOKUP("2-"&amp;Presupuestos[[#This Row],[ID DOCUMENTO]],BD_Pagos[],8,0),"")</f>
        <v/>
      </c>
      <c r="AU960" s="17">
        <f>IFERROR(VLOOKUP("2-"&amp;Presupuestos[[#This Row],[ID DOCUMENTO]],BD_Pagos[],9,0),"")</f>
        <v>0</v>
      </c>
      <c r="AV960" s="20">
        <f>IF(IFERROR(VLOOKUP("2-"&amp;Presupuestos[[#This Row],[ID DOCUMENTO]],BD_Pagos[],10,0),0)&gt;Presupuestos[[#This Row],[TOTAL SOLES]],Presupuestos[[#This Row],[TOTAL SOLES]],IFERROR(VLOOKUP("2-"&amp;Presupuestos[[#This Row],[ID DOCUMENTO]],BD_Pagos[],10,0),0))</f>
        <v>0</v>
      </c>
      <c r="AW960" s="7"/>
      <c r="AX960" s="16"/>
      <c r="AY960" s="17"/>
      <c r="AZ960" s="20"/>
      <c r="BA960" s="7"/>
      <c r="BB960" s="16"/>
      <c r="BC960" s="17"/>
      <c r="BD960" s="20"/>
      <c r="BE960" s="7">
        <f>IFERROR(VLOOKUP("5-"&amp;Presupuestos[[#This Row],[ID DOCUMENTO]],BD_Pagos[],7,0),"")</f>
        <v>0</v>
      </c>
      <c r="BF960" s="17">
        <f>IFERROR(VLOOKUP("5-"&amp;Presupuestos[[#This Row],[ID DOCUMENTO]],BD_Pagos[],9,0),"")</f>
        <v>0</v>
      </c>
      <c r="BG960" s="20">
        <f>IF(IFERROR(VLOOKUP("5-"&amp;Presupuestos[[#This Row],[ID DOCUMENTO]],BD_Pagos[],10,0),0)&gt;Presupuestos[[#This Row],[TOTAL SOLES]],Presupuestos[[#This Row],[TOTAL SOLES]],IFERROR(VLOOKUP("5-"&amp;Presupuestos[[#This Row],[ID DOCUMENTO]],BD_Pagos[],10,0),0))</f>
        <v>0</v>
      </c>
      <c r="BH960" s="7">
        <f>IFERROR(VLOOKUP("1-Detraccion"&amp;Presupuestos[[#This Row],[ID DOCUMENTO]],BD_Pagos[],2,0),"")</f>
        <v>0</v>
      </c>
      <c r="BI960" s="3" t="str">
        <f>IFERROR(VLOOKUP("1-Detraccion"&amp;Presupuestos[[#This Row],[ID DOCUMENTO]],BD_Pagos[],3,0),"")</f>
        <v/>
      </c>
      <c r="BJ960" s="3">
        <f>IFERROR(VLOOKUP("1-Detraccion"&amp;Presupuestos[[#This Row],[ID DOCUMENTO]],BD_Pagos[],4,0),"")</f>
        <v>0</v>
      </c>
      <c r="BK960" s="6">
        <f>IF(IFERROR(VLOOKUP("1-Detraccion"&amp;Presupuestos[[#This Row],[ID DOCUMENTO]],BD_Pagos[],5,0),0)&gt;Presupuestos[[#This Row],[TOTAL SOLES]],Presupuestos[[#This Row],[TOTAL SOLES]],IFERROR(VLOOKUP("1-Detraccion"&amp;Presupuestos[[#This Row],[ID DOCUMENTO]],BD_Pagos[],5,0),0))</f>
        <v>0</v>
      </c>
      <c r="BL960" s="6">
        <f>IF(IFERROR(VLOOKUP("1-Detraccion"&amp;Presupuestos[[#This Row],[ID DOCUMENTO]],BD_Pagos[],6,0),0)&gt;Presupuestos[[#This Row],[TOTAL SOLES]],Presupuestos[[#This Row],[TOTAL SOLES]],IFERROR(VLOOKUP("1-Detraccion"&amp;Presupuestos[[#This Row],[ID DOCUMENTO]],BD_Pagos[],6,0),0))</f>
        <v>0</v>
      </c>
      <c r="BM960" s="37"/>
      <c r="BN960" s="3"/>
      <c r="BO960" s="3"/>
      <c r="BP960" s="6"/>
      <c r="BQ96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6.71</v>
      </c>
      <c r="BR960" s="23" t="str">
        <f>IF(Presupuestos[[#This Row],[SALDO ME-MN]]&gt;0,"PENDIENTE","CANCELADO")</f>
        <v>PENDIENTE</v>
      </c>
      <c r="BS960" s="23" t="str">
        <f>IF(COUNTIFS($U$4:$U959,Presupuestos[[#This Row],[ID DOCUMENTO]])&gt;=1,IF(B959=Presupuestos[[#This Row],[ID]],"OK","DOC. DUPLICADO"),"OK")</f>
        <v>OK</v>
      </c>
    </row>
    <row r="961" spans="2:71" ht="24" x14ac:dyDescent="0.25">
      <c r="B961" s="34">
        <f>IF(Presupuestos[[#This Row],[ID DOCUMENTO]]=U960,B960,IF(B960="ID",1,B960+1))</f>
        <v>848</v>
      </c>
      <c r="C961" s="2">
        <v>45869</v>
      </c>
      <c r="D961" s="2">
        <v>45869</v>
      </c>
      <c r="E961" s="3" t="s">
        <v>1880</v>
      </c>
      <c r="F961" s="25" t="s">
        <v>54</v>
      </c>
      <c r="G961" s="25" t="s">
        <v>330</v>
      </c>
      <c r="H961" s="25" t="s">
        <v>383</v>
      </c>
      <c r="I961" s="36" t="str">
        <f>IFERROR(VLOOKUP(Presupuestos[[#This Row],[AREA]]&amp;Presupuestos[[#This Row],[CONCEPTO]]&amp;Presupuestos[[#This Row],[DESCRIPCION]],Tabla28[[Columna1]:[CÓDIGO NUEVO]],2,0),"")</f>
        <v>P0601001</v>
      </c>
      <c r="J961" s="3" t="s">
        <v>666</v>
      </c>
      <c r="K961" s="3" t="s">
        <v>666</v>
      </c>
      <c r="L961" s="3" t="s">
        <v>666</v>
      </c>
      <c r="M961" s="31" t="s">
        <v>2032</v>
      </c>
      <c r="N961" s="3"/>
      <c r="O961" s="3" t="s">
        <v>315</v>
      </c>
      <c r="P961" s="3" t="s">
        <v>86</v>
      </c>
      <c r="Q961" s="3" t="str">
        <f>IFERROR(VLOOKUP(Presupuestos[[#This Row],[CLASIFICACIÓN (N)]],Tabla17[],2,0),"")</f>
        <v>Costos de ventas</v>
      </c>
      <c r="R961" s="3" t="str">
        <f>IFERROR(VLOOKUP(Presupuestos[[#This Row],[CLASIFICACIÓN (N)]],Tabla17[],3,0),"")</f>
        <v>Operativo</v>
      </c>
      <c r="S961" s="3" t="s">
        <v>34</v>
      </c>
      <c r="T961" s="3" t="str">
        <f>IFERROR(VLOOKUP(Presupuestos[[#This Row],[ALMACEN]],Tabla5[],2,0),"")</f>
        <v>Arequipa</v>
      </c>
      <c r="U961" s="19" t="str">
        <f>IFERROR(VLOOKUP(Presupuestos[[#This Row],[TIPO DE DOCUMENTO]],Tipo_Documento[],2,0)&amp;Presupuestos[[#This Row],[SERIE]]&amp;Presupuestos[[#This Row],[NUMERO]]&amp;Presupuestos[[#This Row],[RUC]],"")</f>
        <v>PLRPLR072847461440</v>
      </c>
      <c r="V961" s="3" t="s">
        <v>258</v>
      </c>
      <c r="W961" s="7">
        <v>45869</v>
      </c>
      <c r="X961" s="7">
        <v>45869</v>
      </c>
      <c r="Y961" s="3" t="s">
        <v>1917</v>
      </c>
      <c r="Z961" s="3">
        <v>28</v>
      </c>
      <c r="AA961" s="3">
        <f>IFERROR(VLOOKUP(Presupuestos[[#This Row],[RAZON SOCIAL]],CHOOSE({1,2},Clientes_Proveedores[Razon Social],Clientes_Proveedores[Ruc / Dni]),2,0),"-")</f>
        <v>47461440</v>
      </c>
      <c r="AB961" s="31" t="s">
        <v>1892</v>
      </c>
      <c r="AC961" s="3" t="s">
        <v>670</v>
      </c>
      <c r="AD961" s="5"/>
      <c r="AE961" s="6">
        <v>1850.92</v>
      </c>
      <c r="AF961" s="6">
        <f>Presupuestos[[#This Row],[BASE]]*Presupuestos[[#This Row],[% IGV]]</f>
        <v>0</v>
      </c>
      <c r="AG961" s="22">
        <f>ROUND(SUM(Presupuestos[[#This Row],[BASE]:[IGV]]),2)</f>
        <v>1850.92</v>
      </c>
      <c r="AH961" s="9" t="str">
        <f>IF(Presupuestos[[#This Row],[MONEDA]]="USD",VLOOKUP(Presupuestos[[#This Row],[FECHA DE EMISION]],Tipo_Cambio[],3,0),"")</f>
        <v/>
      </c>
      <c r="AI961" s="22">
        <f>IFERROR(ROUND(IF(Presupuestos[[#This Row],[MONEDA]]="PEN",Presupuestos[[#This Row],[TOTAL]],Presupuestos[[#This Row],[TOTAL]]*Presupuestos[[#This Row],[TIPO DE CAMBIO]]),2),"")</f>
        <v>1850.92</v>
      </c>
      <c r="AJ961" s="5"/>
      <c r="AK961" s="33" t="s">
        <v>671</v>
      </c>
      <c r="AL961" s="5" t="s">
        <v>680</v>
      </c>
      <c r="AM961" s="23" t="s">
        <v>671</v>
      </c>
      <c r="AN961" s="23" t="s">
        <v>671</v>
      </c>
      <c r="AO961" s="7">
        <f>IFERROR(VLOOKUP("1-"&amp;Presupuestos[[#This Row],[ID DOCUMENTO]],BD_Pagos[],7,0),"")</f>
        <v>45869</v>
      </c>
      <c r="AP961" s="16" t="str">
        <f>IFERROR(VLOOKUP("1-"&amp;Presupuestos[[#This Row],[ID DOCUMENTO]],BD_Pagos[],8,0),"")</f>
        <v>B-BCP - Soles</v>
      </c>
      <c r="AQ961" s="17">
        <f>IFERROR(VLOOKUP("1-"&amp;Presupuestos[[#This Row],[ID DOCUMENTO]],BD_Pagos[],9,0),"")</f>
        <v>7197909</v>
      </c>
      <c r="AR961" s="54"/>
      <c r="AS961" s="7">
        <f>IFERROR(VLOOKUP("2-"&amp;Presupuestos[[#This Row],[ID DOCUMENTO]],BD_Pagos[],7,0),"")</f>
        <v>0</v>
      </c>
      <c r="AT961" s="16" t="str">
        <f>IFERROR(VLOOKUP("2-"&amp;Presupuestos[[#This Row],[ID DOCUMENTO]],BD_Pagos[],8,0),"")</f>
        <v/>
      </c>
      <c r="AU961" s="17">
        <f>IFERROR(VLOOKUP("2-"&amp;Presupuestos[[#This Row],[ID DOCUMENTO]],BD_Pagos[],9,0),"")</f>
        <v>0</v>
      </c>
      <c r="AV961" s="20">
        <f>IF(IFERROR(VLOOKUP("2-"&amp;Presupuestos[[#This Row],[ID DOCUMENTO]],BD_Pagos[],10,0),0)&gt;Presupuestos[[#This Row],[TOTAL SOLES]],Presupuestos[[#This Row],[TOTAL SOLES]],IFERROR(VLOOKUP("2-"&amp;Presupuestos[[#This Row],[ID DOCUMENTO]],BD_Pagos[],10,0),0))</f>
        <v>0</v>
      </c>
      <c r="AW961" s="7"/>
      <c r="AX961" s="16"/>
      <c r="AY961" s="17"/>
      <c r="AZ961" s="20"/>
      <c r="BA961" s="7"/>
      <c r="BB961" s="16"/>
      <c r="BC961" s="17"/>
      <c r="BD961" s="20"/>
      <c r="BE961" s="7">
        <f>IFERROR(VLOOKUP("5-"&amp;Presupuestos[[#This Row],[ID DOCUMENTO]],BD_Pagos[],7,0),"")</f>
        <v>0</v>
      </c>
      <c r="BF961" s="17">
        <f>IFERROR(VLOOKUP("5-"&amp;Presupuestos[[#This Row],[ID DOCUMENTO]],BD_Pagos[],9,0),"")</f>
        <v>0</v>
      </c>
      <c r="BG961" s="20">
        <f>IF(IFERROR(VLOOKUP("5-"&amp;Presupuestos[[#This Row],[ID DOCUMENTO]],BD_Pagos[],10,0),0)&gt;Presupuestos[[#This Row],[TOTAL SOLES]],Presupuestos[[#This Row],[TOTAL SOLES]],IFERROR(VLOOKUP("5-"&amp;Presupuestos[[#This Row],[ID DOCUMENTO]],BD_Pagos[],10,0),0))</f>
        <v>0</v>
      </c>
      <c r="BH961" s="7">
        <f>IFERROR(VLOOKUP("1-Detraccion"&amp;Presupuestos[[#This Row],[ID DOCUMENTO]],BD_Pagos[],2,0),"")</f>
        <v>0</v>
      </c>
      <c r="BI961" s="3" t="str">
        <f>IFERROR(VLOOKUP("1-Detraccion"&amp;Presupuestos[[#This Row],[ID DOCUMENTO]],BD_Pagos[],3,0),"")</f>
        <v/>
      </c>
      <c r="BJ961" s="3">
        <f>IFERROR(VLOOKUP("1-Detraccion"&amp;Presupuestos[[#This Row],[ID DOCUMENTO]],BD_Pagos[],4,0),"")</f>
        <v>0</v>
      </c>
      <c r="BK961" s="6">
        <f>IF(IFERROR(VLOOKUP("1-Detraccion"&amp;Presupuestos[[#This Row],[ID DOCUMENTO]],BD_Pagos[],5,0),0)&gt;Presupuestos[[#This Row],[TOTAL SOLES]],Presupuestos[[#This Row],[TOTAL SOLES]],IFERROR(VLOOKUP("1-Detraccion"&amp;Presupuestos[[#This Row],[ID DOCUMENTO]],BD_Pagos[],5,0),0))</f>
        <v>0</v>
      </c>
      <c r="BL961" s="6">
        <f>IF(IFERROR(VLOOKUP("1-Detraccion"&amp;Presupuestos[[#This Row],[ID DOCUMENTO]],BD_Pagos[],6,0),0)&gt;Presupuestos[[#This Row],[TOTAL SOLES]],Presupuestos[[#This Row],[TOTAL SOLES]],IFERROR(VLOOKUP("1-Detraccion"&amp;Presupuestos[[#This Row],[ID DOCUMENTO]],BD_Pagos[],6,0),0))</f>
        <v>0</v>
      </c>
      <c r="BM961" s="37"/>
      <c r="BN961" s="3"/>
      <c r="BO961" s="3"/>
      <c r="BP961" s="6"/>
      <c r="BQ96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1850.92</v>
      </c>
      <c r="BR961" s="23" t="str">
        <f>IF(Presupuestos[[#This Row],[SALDO ME-MN]]&gt;0,"PENDIENTE","CANCELADO")</f>
        <v>PENDIENTE</v>
      </c>
      <c r="BS961" s="23" t="str">
        <f>IF(COUNTIFS($U$4:$U960,Presupuestos[[#This Row],[ID DOCUMENTO]])&gt;=1,IF(B960=Presupuestos[[#This Row],[ID]],"OK","DOC. DUPLICADO"),"OK")</f>
        <v>OK</v>
      </c>
    </row>
    <row r="962" spans="2:71" ht="24" x14ac:dyDescent="0.25">
      <c r="B962" s="34">
        <f>IF(Presupuestos[[#This Row],[ID DOCUMENTO]]=U961,B961,IF(B961="ID",1,B961+1))</f>
        <v>848</v>
      </c>
      <c r="C962" s="2">
        <v>45869</v>
      </c>
      <c r="D962" s="2">
        <v>45869</v>
      </c>
      <c r="E962" s="3" t="s">
        <v>1880</v>
      </c>
      <c r="F962" s="25" t="s">
        <v>54</v>
      </c>
      <c r="G962" s="25" t="s">
        <v>330</v>
      </c>
      <c r="H962" s="25" t="s">
        <v>388</v>
      </c>
      <c r="I962" s="36" t="str">
        <f>IFERROR(VLOOKUP(Presupuestos[[#This Row],[AREA]]&amp;Presupuestos[[#This Row],[CONCEPTO]]&amp;Presupuestos[[#This Row],[DESCRIPCION]],Tabla28[[Columna1]:[CÓDIGO NUEVO]],2,0),"")</f>
        <v>P0601002</v>
      </c>
      <c r="J962" s="3" t="s">
        <v>666</v>
      </c>
      <c r="K962" s="3" t="s">
        <v>666</v>
      </c>
      <c r="L962" s="3" t="s">
        <v>666</v>
      </c>
      <c r="M962" s="31" t="s">
        <v>2033</v>
      </c>
      <c r="N962" s="3"/>
      <c r="O962" s="3" t="s">
        <v>315</v>
      </c>
      <c r="P962" s="3" t="s">
        <v>86</v>
      </c>
      <c r="Q962" s="3" t="str">
        <f>IFERROR(VLOOKUP(Presupuestos[[#This Row],[CLASIFICACIÓN (N)]],Tabla17[],2,0),"")</f>
        <v>Costos de ventas</v>
      </c>
      <c r="R962" s="3" t="str">
        <f>IFERROR(VLOOKUP(Presupuestos[[#This Row],[CLASIFICACIÓN (N)]],Tabla17[],3,0),"")</f>
        <v>Operativo</v>
      </c>
      <c r="S962" s="3" t="s">
        <v>34</v>
      </c>
      <c r="T962" s="3" t="str">
        <f>IFERROR(VLOOKUP(Presupuestos[[#This Row],[ALMACEN]],Tabla5[],2,0),"")</f>
        <v>Arequipa</v>
      </c>
      <c r="U962" s="19" t="str">
        <f>IFERROR(VLOOKUP(Presupuestos[[#This Row],[TIPO DE DOCUMENTO]],Tipo_Documento[],2,0)&amp;Presupuestos[[#This Row],[SERIE]]&amp;Presupuestos[[#This Row],[NUMERO]]&amp;Presupuestos[[#This Row],[RUC]],"")</f>
        <v>PLRPLR072847461440</v>
      </c>
      <c r="V962" s="3" t="s">
        <v>258</v>
      </c>
      <c r="W962" s="7">
        <v>45869</v>
      </c>
      <c r="X962" s="7">
        <v>45869</v>
      </c>
      <c r="Y962" s="3" t="s">
        <v>1917</v>
      </c>
      <c r="Z962" s="3">
        <v>28</v>
      </c>
      <c r="AA962" s="3">
        <f>IFERROR(VLOOKUP(Presupuestos[[#This Row],[RAZON SOCIAL]],CHOOSE({1,2},Clientes_Proveedores[Razon Social],Clientes_Proveedores[Ruc / Dni]),2,0),"-")</f>
        <v>47461440</v>
      </c>
      <c r="AB962" s="31" t="s">
        <v>1892</v>
      </c>
      <c r="AC962" s="3" t="s">
        <v>670</v>
      </c>
      <c r="AD962" s="5"/>
      <c r="AE962" s="6">
        <v>113</v>
      </c>
      <c r="AF962" s="6">
        <f>Presupuestos[[#This Row],[BASE]]*Presupuestos[[#This Row],[% IGV]]</f>
        <v>0</v>
      </c>
      <c r="AG962" s="22">
        <f>ROUND(SUM(Presupuestos[[#This Row],[BASE]:[IGV]]),2)</f>
        <v>113</v>
      </c>
      <c r="AH962" s="9" t="str">
        <f>IF(Presupuestos[[#This Row],[MONEDA]]="USD",VLOOKUP(Presupuestos[[#This Row],[FECHA DE EMISION]],Tipo_Cambio[],3,0),"")</f>
        <v/>
      </c>
      <c r="AI962" s="22">
        <f>IFERROR(ROUND(IF(Presupuestos[[#This Row],[MONEDA]]="PEN",Presupuestos[[#This Row],[TOTAL]],Presupuestos[[#This Row],[TOTAL]]*Presupuestos[[#This Row],[TIPO DE CAMBIO]]),2),"")</f>
        <v>113</v>
      </c>
      <c r="AJ962" s="5"/>
      <c r="AK962" s="33" t="s">
        <v>671</v>
      </c>
      <c r="AL962" s="5" t="s">
        <v>680</v>
      </c>
      <c r="AM962" s="23" t="s">
        <v>671</v>
      </c>
      <c r="AN962" s="23" t="s">
        <v>671</v>
      </c>
      <c r="AO962" s="7">
        <f>IFERROR(VLOOKUP("1-"&amp;Presupuestos[[#This Row],[ID DOCUMENTO]],BD_Pagos[],7,0),"")</f>
        <v>45869</v>
      </c>
      <c r="AP962" s="16" t="str">
        <f>IFERROR(VLOOKUP("1-"&amp;Presupuestos[[#This Row],[ID DOCUMENTO]],BD_Pagos[],8,0),"")</f>
        <v>B-BCP - Soles</v>
      </c>
      <c r="AQ962" s="17">
        <f>IFERROR(VLOOKUP("1-"&amp;Presupuestos[[#This Row],[ID DOCUMENTO]],BD_Pagos[],9,0),"")</f>
        <v>7197909</v>
      </c>
      <c r="AR962" s="54"/>
      <c r="AS962" s="7">
        <f>IFERROR(VLOOKUP("2-"&amp;Presupuestos[[#This Row],[ID DOCUMENTO]],BD_Pagos[],7,0),"")</f>
        <v>0</v>
      </c>
      <c r="AT962" s="16" t="str">
        <f>IFERROR(VLOOKUP("2-"&amp;Presupuestos[[#This Row],[ID DOCUMENTO]],BD_Pagos[],8,0),"")</f>
        <v/>
      </c>
      <c r="AU962" s="17">
        <f>IFERROR(VLOOKUP("2-"&amp;Presupuestos[[#This Row],[ID DOCUMENTO]],BD_Pagos[],9,0),"")</f>
        <v>0</v>
      </c>
      <c r="AV962" s="20">
        <f>IF(IFERROR(VLOOKUP("2-"&amp;Presupuestos[[#This Row],[ID DOCUMENTO]],BD_Pagos[],10,0),0)&gt;Presupuestos[[#This Row],[TOTAL SOLES]],Presupuestos[[#This Row],[TOTAL SOLES]],IFERROR(VLOOKUP("2-"&amp;Presupuestos[[#This Row],[ID DOCUMENTO]],BD_Pagos[],10,0),0))</f>
        <v>0</v>
      </c>
      <c r="AW962" s="7"/>
      <c r="AX962" s="16"/>
      <c r="AY962" s="17"/>
      <c r="AZ962" s="20"/>
      <c r="BA962" s="7"/>
      <c r="BB962" s="16"/>
      <c r="BC962" s="17"/>
      <c r="BD962" s="20"/>
      <c r="BE962" s="7">
        <f>IFERROR(VLOOKUP("5-"&amp;Presupuestos[[#This Row],[ID DOCUMENTO]],BD_Pagos[],7,0),"")</f>
        <v>0</v>
      </c>
      <c r="BF962" s="17">
        <f>IFERROR(VLOOKUP("5-"&amp;Presupuestos[[#This Row],[ID DOCUMENTO]],BD_Pagos[],9,0),"")</f>
        <v>0</v>
      </c>
      <c r="BG962" s="20">
        <f>IF(IFERROR(VLOOKUP("5-"&amp;Presupuestos[[#This Row],[ID DOCUMENTO]],BD_Pagos[],10,0),0)&gt;Presupuestos[[#This Row],[TOTAL SOLES]],Presupuestos[[#This Row],[TOTAL SOLES]],IFERROR(VLOOKUP("5-"&amp;Presupuestos[[#This Row],[ID DOCUMENTO]],BD_Pagos[],10,0),0))</f>
        <v>0</v>
      </c>
      <c r="BH962" s="7">
        <f>IFERROR(VLOOKUP("1-Detraccion"&amp;Presupuestos[[#This Row],[ID DOCUMENTO]],BD_Pagos[],2,0),"")</f>
        <v>0</v>
      </c>
      <c r="BI962" s="3" t="str">
        <f>IFERROR(VLOOKUP("1-Detraccion"&amp;Presupuestos[[#This Row],[ID DOCUMENTO]],BD_Pagos[],3,0),"")</f>
        <v/>
      </c>
      <c r="BJ962" s="3">
        <f>IFERROR(VLOOKUP("1-Detraccion"&amp;Presupuestos[[#This Row],[ID DOCUMENTO]],BD_Pagos[],4,0),"")</f>
        <v>0</v>
      </c>
      <c r="BK962" s="6">
        <f>IF(IFERROR(VLOOKUP("1-Detraccion"&amp;Presupuestos[[#This Row],[ID DOCUMENTO]],BD_Pagos[],5,0),0)&gt;Presupuestos[[#This Row],[TOTAL SOLES]],Presupuestos[[#This Row],[TOTAL SOLES]],IFERROR(VLOOKUP("1-Detraccion"&amp;Presupuestos[[#This Row],[ID DOCUMENTO]],BD_Pagos[],5,0),0))</f>
        <v>0</v>
      </c>
      <c r="BL962" s="6">
        <f>IF(IFERROR(VLOOKUP("1-Detraccion"&amp;Presupuestos[[#This Row],[ID DOCUMENTO]],BD_Pagos[],6,0),0)&gt;Presupuestos[[#This Row],[TOTAL SOLES]],Presupuestos[[#This Row],[TOTAL SOLES]],IFERROR(VLOOKUP("1-Detraccion"&amp;Presupuestos[[#This Row],[ID DOCUMENTO]],BD_Pagos[],6,0),0))</f>
        <v>0</v>
      </c>
      <c r="BM962" s="37"/>
      <c r="BN962" s="3"/>
      <c r="BO962" s="3"/>
      <c r="BP962" s="6"/>
      <c r="BQ96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113</v>
      </c>
      <c r="BR962" s="23" t="str">
        <f>IF(Presupuestos[[#This Row],[SALDO ME-MN]]&gt;0,"PENDIENTE","CANCELADO")</f>
        <v>PENDIENTE</v>
      </c>
      <c r="BS962" s="23" t="str">
        <f>IF(COUNTIFS($U$4:$U961,Presupuestos[[#This Row],[ID DOCUMENTO]])&gt;=1,IF(B961=Presupuestos[[#This Row],[ID]],"OK","DOC. DUPLICADO"),"OK")</f>
        <v>OK</v>
      </c>
    </row>
    <row r="963" spans="2:71" ht="24" x14ac:dyDescent="0.25">
      <c r="B963" s="34">
        <f>IF(Presupuestos[[#This Row],[ID DOCUMENTO]]=U962,B962,IF(B962="ID",1,B962+1))</f>
        <v>848</v>
      </c>
      <c r="C963" s="2">
        <v>45869</v>
      </c>
      <c r="D963" s="2">
        <v>45869</v>
      </c>
      <c r="E963" s="3" t="s">
        <v>1880</v>
      </c>
      <c r="F963" s="25" t="s">
        <v>54</v>
      </c>
      <c r="G963" s="25" t="s">
        <v>330</v>
      </c>
      <c r="H963" s="25" t="s">
        <v>397</v>
      </c>
      <c r="I963" s="36" t="str">
        <f>IFERROR(VLOOKUP(Presupuestos[[#This Row],[AREA]]&amp;Presupuestos[[#This Row],[CONCEPTO]]&amp;Presupuestos[[#This Row],[DESCRIPCION]],Tabla28[[Columna1]:[CÓDIGO NUEVO]],2,0),"")</f>
        <v>P0601005</v>
      </c>
      <c r="J963" s="3" t="s">
        <v>666</v>
      </c>
      <c r="K963" s="3" t="s">
        <v>666</v>
      </c>
      <c r="L963" s="3" t="s">
        <v>666</v>
      </c>
      <c r="M963" s="31" t="s">
        <v>2034</v>
      </c>
      <c r="N963" s="3"/>
      <c r="O963" s="3" t="s">
        <v>315</v>
      </c>
      <c r="P963" s="3" t="s">
        <v>86</v>
      </c>
      <c r="Q963" s="3" t="str">
        <f>IFERROR(VLOOKUP(Presupuestos[[#This Row],[CLASIFICACIÓN (N)]],Tabla17[],2,0),"")</f>
        <v>Costos de ventas</v>
      </c>
      <c r="R963" s="3" t="str">
        <f>IFERROR(VLOOKUP(Presupuestos[[#This Row],[CLASIFICACIÓN (N)]],Tabla17[],3,0),"")</f>
        <v>Operativo</v>
      </c>
      <c r="S963" s="3" t="s">
        <v>34</v>
      </c>
      <c r="T963" s="3" t="str">
        <f>IFERROR(VLOOKUP(Presupuestos[[#This Row],[ALMACEN]],Tabla5[],2,0),"")</f>
        <v>Arequipa</v>
      </c>
      <c r="U963" s="19" t="str">
        <f>IFERROR(VLOOKUP(Presupuestos[[#This Row],[TIPO DE DOCUMENTO]],Tipo_Documento[],2,0)&amp;Presupuestos[[#This Row],[SERIE]]&amp;Presupuestos[[#This Row],[NUMERO]]&amp;Presupuestos[[#This Row],[RUC]],"")</f>
        <v>PLRPLR072847461440</v>
      </c>
      <c r="V963" s="3" t="s">
        <v>258</v>
      </c>
      <c r="W963" s="7">
        <v>45869</v>
      </c>
      <c r="X963" s="7">
        <v>45869</v>
      </c>
      <c r="Y963" s="3" t="s">
        <v>1917</v>
      </c>
      <c r="Z963" s="3">
        <v>28</v>
      </c>
      <c r="AA963" s="3">
        <f>IFERROR(VLOOKUP(Presupuestos[[#This Row],[RAZON SOCIAL]],CHOOSE({1,2},Clientes_Proveedores[Razon Social],Clientes_Proveedores[Ruc / Dni]),2,0),"-")</f>
        <v>47461440</v>
      </c>
      <c r="AB963" s="31" t="s">
        <v>1892</v>
      </c>
      <c r="AC963" s="3" t="s">
        <v>670</v>
      </c>
      <c r="AD963" s="5"/>
      <c r="AE963" s="6">
        <v>61.89</v>
      </c>
      <c r="AF963" s="6">
        <f>Presupuestos[[#This Row],[BASE]]*Presupuestos[[#This Row],[% IGV]]</f>
        <v>0</v>
      </c>
      <c r="AG963" s="22">
        <f>ROUND(SUM(Presupuestos[[#This Row],[BASE]:[IGV]]),2)</f>
        <v>61.89</v>
      </c>
      <c r="AH963" s="9" t="str">
        <f>IF(Presupuestos[[#This Row],[MONEDA]]="USD",VLOOKUP(Presupuestos[[#This Row],[FECHA DE EMISION]],Tipo_Cambio[],3,0),"")</f>
        <v/>
      </c>
      <c r="AI963" s="22">
        <f>IFERROR(ROUND(IF(Presupuestos[[#This Row],[MONEDA]]="PEN",Presupuestos[[#This Row],[TOTAL]],Presupuestos[[#This Row],[TOTAL]]*Presupuestos[[#This Row],[TIPO DE CAMBIO]]),2),"")</f>
        <v>61.89</v>
      </c>
      <c r="AJ963" s="5"/>
      <c r="AK963" s="33" t="s">
        <v>671</v>
      </c>
      <c r="AL963" s="5" t="s">
        <v>680</v>
      </c>
      <c r="AM963" s="23" t="s">
        <v>671</v>
      </c>
      <c r="AN963" s="23" t="s">
        <v>671</v>
      </c>
      <c r="AO963" s="7">
        <f>IFERROR(VLOOKUP("1-"&amp;Presupuestos[[#This Row],[ID DOCUMENTO]],BD_Pagos[],7,0),"")</f>
        <v>45869</v>
      </c>
      <c r="AP963" s="16" t="str">
        <f>IFERROR(VLOOKUP("1-"&amp;Presupuestos[[#This Row],[ID DOCUMENTO]],BD_Pagos[],8,0),"")</f>
        <v>B-BCP - Soles</v>
      </c>
      <c r="AQ963" s="17">
        <f>IFERROR(VLOOKUP("1-"&amp;Presupuestos[[#This Row],[ID DOCUMENTO]],BD_Pagos[],9,0),"")</f>
        <v>7197909</v>
      </c>
      <c r="AR963" s="54"/>
      <c r="AS963" s="7">
        <f>IFERROR(VLOOKUP("2-"&amp;Presupuestos[[#This Row],[ID DOCUMENTO]],BD_Pagos[],7,0),"")</f>
        <v>0</v>
      </c>
      <c r="AT963" s="16" t="str">
        <f>IFERROR(VLOOKUP("2-"&amp;Presupuestos[[#This Row],[ID DOCUMENTO]],BD_Pagos[],8,0),"")</f>
        <v/>
      </c>
      <c r="AU963" s="17">
        <f>IFERROR(VLOOKUP("2-"&amp;Presupuestos[[#This Row],[ID DOCUMENTO]],BD_Pagos[],9,0),"")</f>
        <v>0</v>
      </c>
      <c r="AV963" s="20">
        <f>IF(IFERROR(VLOOKUP("2-"&amp;Presupuestos[[#This Row],[ID DOCUMENTO]],BD_Pagos[],10,0),0)&gt;Presupuestos[[#This Row],[TOTAL SOLES]],Presupuestos[[#This Row],[TOTAL SOLES]],IFERROR(VLOOKUP("2-"&amp;Presupuestos[[#This Row],[ID DOCUMENTO]],BD_Pagos[],10,0),0))</f>
        <v>0</v>
      </c>
      <c r="AW963" s="7"/>
      <c r="AX963" s="16"/>
      <c r="AY963" s="17"/>
      <c r="AZ963" s="20"/>
      <c r="BA963" s="7"/>
      <c r="BB963" s="16"/>
      <c r="BC963" s="17"/>
      <c r="BD963" s="20"/>
      <c r="BE963" s="7">
        <f>IFERROR(VLOOKUP("5-"&amp;Presupuestos[[#This Row],[ID DOCUMENTO]],BD_Pagos[],7,0),"")</f>
        <v>0</v>
      </c>
      <c r="BF963" s="17">
        <f>IFERROR(VLOOKUP("5-"&amp;Presupuestos[[#This Row],[ID DOCUMENTO]],BD_Pagos[],9,0),"")</f>
        <v>0</v>
      </c>
      <c r="BG963" s="20">
        <f>IF(IFERROR(VLOOKUP("5-"&amp;Presupuestos[[#This Row],[ID DOCUMENTO]],BD_Pagos[],10,0),0)&gt;Presupuestos[[#This Row],[TOTAL SOLES]],Presupuestos[[#This Row],[TOTAL SOLES]],IFERROR(VLOOKUP("5-"&amp;Presupuestos[[#This Row],[ID DOCUMENTO]],BD_Pagos[],10,0),0))</f>
        <v>0</v>
      </c>
      <c r="BH963" s="7">
        <f>IFERROR(VLOOKUP("1-Detraccion"&amp;Presupuestos[[#This Row],[ID DOCUMENTO]],BD_Pagos[],2,0),"")</f>
        <v>0</v>
      </c>
      <c r="BI963" s="3" t="str">
        <f>IFERROR(VLOOKUP("1-Detraccion"&amp;Presupuestos[[#This Row],[ID DOCUMENTO]],BD_Pagos[],3,0),"")</f>
        <v/>
      </c>
      <c r="BJ963" s="3">
        <f>IFERROR(VLOOKUP("1-Detraccion"&amp;Presupuestos[[#This Row],[ID DOCUMENTO]],BD_Pagos[],4,0),"")</f>
        <v>0</v>
      </c>
      <c r="BK963" s="6">
        <f>IF(IFERROR(VLOOKUP("1-Detraccion"&amp;Presupuestos[[#This Row],[ID DOCUMENTO]],BD_Pagos[],5,0),0)&gt;Presupuestos[[#This Row],[TOTAL SOLES]],Presupuestos[[#This Row],[TOTAL SOLES]],IFERROR(VLOOKUP("1-Detraccion"&amp;Presupuestos[[#This Row],[ID DOCUMENTO]],BD_Pagos[],5,0),0))</f>
        <v>0</v>
      </c>
      <c r="BL963" s="6">
        <f>IF(IFERROR(VLOOKUP("1-Detraccion"&amp;Presupuestos[[#This Row],[ID DOCUMENTO]],BD_Pagos[],6,0),0)&gt;Presupuestos[[#This Row],[TOTAL SOLES]],Presupuestos[[#This Row],[TOTAL SOLES]],IFERROR(VLOOKUP("1-Detraccion"&amp;Presupuestos[[#This Row],[ID DOCUMENTO]],BD_Pagos[],6,0),0))</f>
        <v>0</v>
      </c>
      <c r="BM963" s="37"/>
      <c r="BN963" s="3"/>
      <c r="BO963" s="3"/>
      <c r="BP963" s="6"/>
      <c r="BQ96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61.89</v>
      </c>
      <c r="BR963" s="23" t="str">
        <f>IF(Presupuestos[[#This Row],[SALDO ME-MN]]&gt;0,"PENDIENTE","CANCELADO")</f>
        <v>PENDIENTE</v>
      </c>
      <c r="BS963" s="23" t="str">
        <f>IF(COUNTIFS($U$4:$U962,Presupuestos[[#This Row],[ID DOCUMENTO]])&gt;=1,IF(B962=Presupuestos[[#This Row],[ID]],"OK","DOC. DUPLICADO"),"OK")</f>
        <v>OK</v>
      </c>
    </row>
    <row r="964" spans="2:71" ht="24" x14ac:dyDescent="0.25">
      <c r="B964" s="34">
        <f>IF(Presupuestos[[#This Row],[ID DOCUMENTO]]=U963,B963,IF(B963="ID",1,B963+1))</f>
        <v>848</v>
      </c>
      <c r="C964" s="2">
        <v>45869</v>
      </c>
      <c r="D964" s="2">
        <v>45869</v>
      </c>
      <c r="E964" s="3" t="s">
        <v>1880</v>
      </c>
      <c r="F964" s="25" t="s">
        <v>54</v>
      </c>
      <c r="G964" s="25" t="s">
        <v>330</v>
      </c>
      <c r="H964" s="25" t="s">
        <v>412</v>
      </c>
      <c r="I964" s="36" t="str">
        <f>IFERROR(VLOOKUP(Presupuestos[[#This Row],[AREA]]&amp;Presupuestos[[#This Row],[CONCEPTO]]&amp;Presupuestos[[#This Row],[DESCRIPCION]],Tabla28[[Columna1]:[CÓDIGO NUEVO]],2,0),"")</f>
        <v>P0601013</v>
      </c>
      <c r="J964" s="3" t="s">
        <v>666</v>
      </c>
      <c r="K964" s="3" t="s">
        <v>666</v>
      </c>
      <c r="L964" s="3" t="s">
        <v>666</v>
      </c>
      <c r="M964" s="31" t="s">
        <v>2035</v>
      </c>
      <c r="N964" s="3"/>
      <c r="O964" s="3" t="s">
        <v>315</v>
      </c>
      <c r="P964" s="3" t="s">
        <v>86</v>
      </c>
      <c r="Q964" s="3" t="str">
        <f>IFERROR(VLOOKUP(Presupuestos[[#This Row],[CLASIFICACIÓN (N)]],Tabla17[],2,0),"")</f>
        <v>Costos de ventas</v>
      </c>
      <c r="R964" s="3" t="str">
        <f>IFERROR(VLOOKUP(Presupuestos[[#This Row],[CLASIFICACIÓN (N)]],Tabla17[],3,0),"")</f>
        <v>Operativo</v>
      </c>
      <c r="S964" s="3" t="s">
        <v>34</v>
      </c>
      <c r="T964" s="3" t="str">
        <f>IFERROR(VLOOKUP(Presupuestos[[#This Row],[ALMACEN]],Tabla5[],2,0),"")</f>
        <v>Arequipa</v>
      </c>
      <c r="U964" s="19" t="str">
        <f>IFERROR(VLOOKUP(Presupuestos[[#This Row],[TIPO DE DOCUMENTO]],Tipo_Documento[],2,0)&amp;Presupuestos[[#This Row],[SERIE]]&amp;Presupuestos[[#This Row],[NUMERO]]&amp;Presupuestos[[#This Row],[RUC]],"")</f>
        <v>PLRPLR072847461440</v>
      </c>
      <c r="V964" s="3" t="s">
        <v>258</v>
      </c>
      <c r="W964" s="7">
        <v>45869</v>
      </c>
      <c r="X964" s="7">
        <v>45869</v>
      </c>
      <c r="Y964" s="3" t="s">
        <v>1917</v>
      </c>
      <c r="Z964" s="3">
        <v>28</v>
      </c>
      <c r="AA964" s="3">
        <f>IFERROR(VLOOKUP(Presupuestos[[#This Row],[RAZON SOCIAL]],CHOOSE({1,2},Clientes_Proveedores[Razon Social],Clientes_Proveedores[Ruc / Dni]),2,0),"-")</f>
        <v>47461440</v>
      </c>
      <c r="AB964" s="31" t="s">
        <v>1892</v>
      </c>
      <c r="AC964" s="3" t="s">
        <v>670</v>
      </c>
      <c r="AD964" s="5"/>
      <c r="AE964" s="6">
        <v>16</v>
      </c>
      <c r="AF964" s="6">
        <f>Presupuestos[[#This Row],[BASE]]*Presupuestos[[#This Row],[% IGV]]</f>
        <v>0</v>
      </c>
      <c r="AG964" s="22">
        <f>ROUND(SUM(Presupuestos[[#This Row],[BASE]:[IGV]]),2)</f>
        <v>16</v>
      </c>
      <c r="AH964" s="9" t="str">
        <f>IF(Presupuestos[[#This Row],[MONEDA]]="USD",VLOOKUP(Presupuestos[[#This Row],[FECHA DE EMISION]],Tipo_Cambio[],3,0),"")</f>
        <v/>
      </c>
      <c r="AI964" s="22">
        <f>IFERROR(ROUND(IF(Presupuestos[[#This Row],[MONEDA]]="PEN",Presupuestos[[#This Row],[TOTAL]],Presupuestos[[#This Row],[TOTAL]]*Presupuestos[[#This Row],[TIPO DE CAMBIO]]),2),"")</f>
        <v>16</v>
      </c>
      <c r="AJ964" s="5"/>
      <c r="AK964" s="33" t="s">
        <v>671</v>
      </c>
      <c r="AL964" s="5" t="s">
        <v>680</v>
      </c>
      <c r="AM964" s="23" t="s">
        <v>671</v>
      </c>
      <c r="AN964" s="23" t="s">
        <v>671</v>
      </c>
      <c r="AO964" s="7">
        <f>IFERROR(VLOOKUP("1-"&amp;Presupuestos[[#This Row],[ID DOCUMENTO]],BD_Pagos[],7,0),"")</f>
        <v>45869</v>
      </c>
      <c r="AP964" s="16" t="str">
        <f>IFERROR(VLOOKUP("1-"&amp;Presupuestos[[#This Row],[ID DOCUMENTO]],BD_Pagos[],8,0),"")</f>
        <v>B-BCP - Soles</v>
      </c>
      <c r="AQ964" s="17">
        <f>IFERROR(VLOOKUP("1-"&amp;Presupuestos[[#This Row],[ID DOCUMENTO]],BD_Pagos[],9,0),"")</f>
        <v>7197909</v>
      </c>
      <c r="AR964" s="54"/>
      <c r="AS964" s="7">
        <f>IFERROR(VLOOKUP("2-"&amp;Presupuestos[[#This Row],[ID DOCUMENTO]],BD_Pagos[],7,0),"")</f>
        <v>0</v>
      </c>
      <c r="AT964" s="16" t="str">
        <f>IFERROR(VLOOKUP("2-"&amp;Presupuestos[[#This Row],[ID DOCUMENTO]],BD_Pagos[],8,0),"")</f>
        <v/>
      </c>
      <c r="AU964" s="17">
        <f>IFERROR(VLOOKUP("2-"&amp;Presupuestos[[#This Row],[ID DOCUMENTO]],BD_Pagos[],9,0),"")</f>
        <v>0</v>
      </c>
      <c r="AV964" s="20">
        <f>IF(IFERROR(VLOOKUP("2-"&amp;Presupuestos[[#This Row],[ID DOCUMENTO]],BD_Pagos[],10,0),0)&gt;Presupuestos[[#This Row],[TOTAL SOLES]],Presupuestos[[#This Row],[TOTAL SOLES]],IFERROR(VLOOKUP("2-"&amp;Presupuestos[[#This Row],[ID DOCUMENTO]],BD_Pagos[],10,0),0))</f>
        <v>0</v>
      </c>
      <c r="AW964" s="7"/>
      <c r="AX964" s="16"/>
      <c r="AY964" s="17"/>
      <c r="AZ964" s="20"/>
      <c r="BA964" s="7"/>
      <c r="BB964" s="16"/>
      <c r="BC964" s="17"/>
      <c r="BD964" s="20"/>
      <c r="BE964" s="7">
        <f>IFERROR(VLOOKUP("5-"&amp;Presupuestos[[#This Row],[ID DOCUMENTO]],BD_Pagos[],7,0),"")</f>
        <v>0</v>
      </c>
      <c r="BF964" s="17">
        <f>IFERROR(VLOOKUP("5-"&amp;Presupuestos[[#This Row],[ID DOCUMENTO]],BD_Pagos[],9,0),"")</f>
        <v>0</v>
      </c>
      <c r="BG964" s="20">
        <f>IF(IFERROR(VLOOKUP("5-"&amp;Presupuestos[[#This Row],[ID DOCUMENTO]],BD_Pagos[],10,0),0)&gt;Presupuestos[[#This Row],[TOTAL SOLES]],Presupuestos[[#This Row],[TOTAL SOLES]],IFERROR(VLOOKUP("5-"&amp;Presupuestos[[#This Row],[ID DOCUMENTO]],BD_Pagos[],10,0),0))</f>
        <v>0</v>
      </c>
      <c r="BH964" s="7">
        <f>IFERROR(VLOOKUP("1-Detraccion"&amp;Presupuestos[[#This Row],[ID DOCUMENTO]],BD_Pagos[],2,0),"")</f>
        <v>0</v>
      </c>
      <c r="BI964" s="3" t="str">
        <f>IFERROR(VLOOKUP("1-Detraccion"&amp;Presupuestos[[#This Row],[ID DOCUMENTO]],BD_Pagos[],3,0),"")</f>
        <v/>
      </c>
      <c r="BJ964" s="3">
        <f>IFERROR(VLOOKUP("1-Detraccion"&amp;Presupuestos[[#This Row],[ID DOCUMENTO]],BD_Pagos[],4,0),"")</f>
        <v>0</v>
      </c>
      <c r="BK964" s="6">
        <f>IF(IFERROR(VLOOKUP("1-Detraccion"&amp;Presupuestos[[#This Row],[ID DOCUMENTO]],BD_Pagos[],5,0),0)&gt;Presupuestos[[#This Row],[TOTAL SOLES]],Presupuestos[[#This Row],[TOTAL SOLES]],IFERROR(VLOOKUP("1-Detraccion"&amp;Presupuestos[[#This Row],[ID DOCUMENTO]],BD_Pagos[],5,0),0))</f>
        <v>0</v>
      </c>
      <c r="BL964" s="6">
        <f>IF(IFERROR(VLOOKUP("1-Detraccion"&amp;Presupuestos[[#This Row],[ID DOCUMENTO]],BD_Pagos[],6,0),0)&gt;Presupuestos[[#This Row],[TOTAL SOLES]],Presupuestos[[#This Row],[TOTAL SOLES]],IFERROR(VLOOKUP("1-Detraccion"&amp;Presupuestos[[#This Row],[ID DOCUMENTO]],BD_Pagos[],6,0),0))</f>
        <v>0</v>
      </c>
      <c r="BM964" s="37"/>
      <c r="BN964" s="3"/>
      <c r="BO964" s="3"/>
      <c r="BP964" s="6"/>
      <c r="BQ96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v>
      </c>
      <c r="BR964" s="23" t="str">
        <f>IF(Presupuestos[[#This Row],[SALDO ME-MN]]&gt;0,"PENDIENTE","CANCELADO")</f>
        <v>PENDIENTE</v>
      </c>
      <c r="BS964" s="23" t="str">
        <f>IF(COUNTIFS($U$4:$U963,Presupuestos[[#This Row],[ID DOCUMENTO]])&gt;=1,IF(B963=Presupuestos[[#This Row],[ID]],"OK","DOC. DUPLICADO"),"OK")</f>
        <v>OK</v>
      </c>
    </row>
    <row r="965" spans="2:71" ht="24" x14ac:dyDescent="0.25">
      <c r="B965" s="34">
        <f>IF(Presupuestos[[#This Row],[ID DOCUMENTO]]=U964,B964,IF(B964="ID",1,B964+1))</f>
        <v>849</v>
      </c>
      <c r="C965" s="2">
        <v>45869</v>
      </c>
      <c r="D965" s="2">
        <v>45869</v>
      </c>
      <c r="E965" s="3" t="s">
        <v>1880</v>
      </c>
      <c r="F965" s="25" t="s">
        <v>54</v>
      </c>
      <c r="G965" s="25" t="s">
        <v>330</v>
      </c>
      <c r="H965" s="25" t="s">
        <v>383</v>
      </c>
      <c r="I965" s="36" t="str">
        <f>IFERROR(VLOOKUP(Presupuestos[[#This Row],[AREA]]&amp;Presupuestos[[#This Row],[CONCEPTO]]&amp;Presupuestos[[#This Row],[DESCRIPCION]],Tabla28[[Columna1]:[CÓDIGO NUEVO]],2,0),"")</f>
        <v>P0601001</v>
      </c>
      <c r="J965" s="3" t="s">
        <v>666</v>
      </c>
      <c r="K965" s="3" t="s">
        <v>666</v>
      </c>
      <c r="L965" s="3" t="s">
        <v>666</v>
      </c>
      <c r="M965" s="31" t="s">
        <v>2036</v>
      </c>
      <c r="N965" s="3"/>
      <c r="O965" s="3" t="s">
        <v>315</v>
      </c>
      <c r="P965" s="3" t="s">
        <v>86</v>
      </c>
      <c r="Q965" s="3" t="str">
        <f>IFERROR(VLOOKUP(Presupuestos[[#This Row],[CLASIFICACIÓN (N)]],Tabla17[],2,0),"")</f>
        <v>Costos de ventas</v>
      </c>
      <c r="R965" s="3" t="str">
        <f>IFERROR(VLOOKUP(Presupuestos[[#This Row],[CLASIFICACIÓN (N)]],Tabla17[],3,0),"")</f>
        <v>Operativo</v>
      </c>
      <c r="S965" s="3" t="s">
        <v>34</v>
      </c>
      <c r="T965" s="3" t="str">
        <f>IFERROR(VLOOKUP(Presupuestos[[#This Row],[ALMACEN]],Tabla5[],2,0),"")</f>
        <v>Arequipa</v>
      </c>
      <c r="U965" s="19" t="str">
        <f>IFERROR(VLOOKUP(Presupuestos[[#This Row],[TIPO DE DOCUMENTO]],Tipo_Documento[],2,0)&amp;Presupuestos[[#This Row],[SERIE]]&amp;Presupuestos[[#This Row],[NUMERO]]&amp;Presupuestos[[#This Row],[RUC]],"")</f>
        <v>PLRPLR072978803424</v>
      </c>
      <c r="V965" s="3" t="s">
        <v>258</v>
      </c>
      <c r="W965" s="7">
        <v>45869</v>
      </c>
      <c r="X965" s="7">
        <v>45869</v>
      </c>
      <c r="Y965" s="3" t="s">
        <v>1917</v>
      </c>
      <c r="Z965" s="3">
        <v>29</v>
      </c>
      <c r="AA965" s="3">
        <f>IFERROR(VLOOKUP(Presupuestos[[#This Row],[RAZON SOCIAL]],CHOOSE({1,2},Clientes_Proveedores[Razon Social],Clientes_Proveedores[Ruc / Dni]),2,0),"-")</f>
        <v>78803424</v>
      </c>
      <c r="AB965" s="31" t="s">
        <v>2037</v>
      </c>
      <c r="AC965" s="3" t="s">
        <v>670</v>
      </c>
      <c r="AD965" s="5"/>
      <c r="AE965" s="6">
        <v>1699.47</v>
      </c>
      <c r="AF965" s="6">
        <f>Presupuestos[[#This Row],[BASE]]*Presupuestos[[#This Row],[% IGV]]</f>
        <v>0</v>
      </c>
      <c r="AG965" s="22">
        <f>ROUND(SUM(Presupuestos[[#This Row],[BASE]:[IGV]]),2)</f>
        <v>1699.47</v>
      </c>
      <c r="AH965" s="9" t="str">
        <f>IF(Presupuestos[[#This Row],[MONEDA]]="USD",VLOOKUP(Presupuestos[[#This Row],[FECHA DE EMISION]],Tipo_Cambio[],3,0),"")</f>
        <v/>
      </c>
      <c r="AI965" s="22">
        <f>IFERROR(ROUND(IF(Presupuestos[[#This Row],[MONEDA]]="PEN",Presupuestos[[#This Row],[TOTAL]],Presupuestos[[#This Row],[TOTAL]]*Presupuestos[[#This Row],[TIPO DE CAMBIO]]),2),"")</f>
        <v>1699.47</v>
      </c>
      <c r="AJ965" s="5"/>
      <c r="AK965" s="33" t="s">
        <v>671</v>
      </c>
      <c r="AL965" s="5" t="s">
        <v>680</v>
      </c>
      <c r="AM965" s="23" t="s">
        <v>671</v>
      </c>
      <c r="AN965" s="23" t="s">
        <v>671</v>
      </c>
      <c r="AO965" s="7">
        <f>IFERROR(VLOOKUP("1-"&amp;Presupuestos[[#This Row],[ID DOCUMENTO]],BD_Pagos[],7,0),"")</f>
        <v>45869</v>
      </c>
      <c r="AP965" s="16" t="str">
        <f>IFERROR(VLOOKUP("1-"&amp;Presupuestos[[#This Row],[ID DOCUMENTO]],BD_Pagos[],8,0),"")</f>
        <v>B-BCP - Soles</v>
      </c>
      <c r="AQ965" s="17">
        <f>IFERROR(VLOOKUP("1-"&amp;Presupuestos[[#This Row],[ID DOCUMENTO]],BD_Pagos[],9,0),"")</f>
        <v>7197909</v>
      </c>
      <c r="AR965" s="54"/>
      <c r="AS965" s="7">
        <f>IFERROR(VLOOKUP("2-"&amp;Presupuestos[[#This Row],[ID DOCUMENTO]],BD_Pagos[],7,0),"")</f>
        <v>0</v>
      </c>
      <c r="AT965" s="16" t="str">
        <f>IFERROR(VLOOKUP("2-"&amp;Presupuestos[[#This Row],[ID DOCUMENTO]],BD_Pagos[],8,0),"")</f>
        <v/>
      </c>
      <c r="AU965" s="17">
        <f>IFERROR(VLOOKUP("2-"&amp;Presupuestos[[#This Row],[ID DOCUMENTO]],BD_Pagos[],9,0),"")</f>
        <v>0</v>
      </c>
      <c r="AV965" s="20">
        <f>IF(IFERROR(VLOOKUP("2-"&amp;Presupuestos[[#This Row],[ID DOCUMENTO]],BD_Pagos[],10,0),0)&gt;Presupuestos[[#This Row],[TOTAL SOLES]],Presupuestos[[#This Row],[TOTAL SOLES]],IFERROR(VLOOKUP("2-"&amp;Presupuestos[[#This Row],[ID DOCUMENTO]],BD_Pagos[],10,0),0))</f>
        <v>0</v>
      </c>
      <c r="AW965" s="7"/>
      <c r="AX965" s="16"/>
      <c r="AY965" s="17"/>
      <c r="AZ965" s="20"/>
      <c r="BA965" s="7"/>
      <c r="BB965" s="16"/>
      <c r="BC965" s="17"/>
      <c r="BD965" s="20"/>
      <c r="BE965" s="7">
        <f>IFERROR(VLOOKUP("5-"&amp;Presupuestos[[#This Row],[ID DOCUMENTO]],BD_Pagos[],7,0),"")</f>
        <v>0</v>
      </c>
      <c r="BF965" s="17">
        <f>IFERROR(VLOOKUP("5-"&amp;Presupuestos[[#This Row],[ID DOCUMENTO]],BD_Pagos[],9,0),"")</f>
        <v>0</v>
      </c>
      <c r="BG965" s="20">
        <f>IF(IFERROR(VLOOKUP("5-"&amp;Presupuestos[[#This Row],[ID DOCUMENTO]],BD_Pagos[],10,0),0)&gt;Presupuestos[[#This Row],[TOTAL SOLES]],Presupuestos[[#This Row],[TOTAL SOLES]],IFERROR(VLOOKUP("5-"&amp;Presupuestos[[#This Row],[ID DOCUMENTO]],BD_Pagos[],10,0),0))</f>
        <v>0</v>
      </c>
      <c r="BH965" s="7">
        <f>IFERROR(VLOOKUP("1-Detraccion"&amp;Presupuestos[[#This Row],[ID DOCUMENTO]],BD_Pagos[],2,0),"")</f>
        <v>0</v>
      </c>
      <c r="BI965" s="3" t="str">
        <f>IFERROR(VLOOKUP("1-Detraccion"&amp;Presupuestos[[#This Row],[ID DOCUMENTO]],BD_Pagos[],3,0),"")</f>
        <v/>
      </c>
      <c r="BJ965" s="3">
        <f>IFERROR(VLOOKUP("1-Detraccion"&amp;Presupuestos[[#This Row],[ID DOCUMENTO]],BD_Pagos[],4,0),"")</f>
        <v>0</v>
      </c>
      <c r="BK965" s="6">
        <f>IF(IFERROR(VLOOKUP("1-Detraccion"&amp;Presupuestos[[#This Row],[ID DOCUMENTO]],BD_Pagos[],5,0),0)&gt;Presupuestos[[#This Row],[TOTAL SOLES]],Presupuestos[[#This Row],[TOTAL SOLES]],IFERROR(VLOOKUP("1-Detraccion"&amp;Presupuestos[[#This Row],[ID DOCUMENTO]],BD_Pagos[],5,0),0))</f>
        <v>0</v>
      </c>
      <c r="BL965" s="6">
        <f>IF(IFERROR(VLOOKUP("1-Detraccion"&amp;Presupuestos[[#This Row],[ID DOCUMENTO]],BD_Pagos[],6,0),0)&gt;Presupuestos[[#This Row],[TOTAL SOLES]],Presupuestos[[#This Row],[TOTAL SOLES]],IFERROR(VLOOKUP("1-Detraccion"&amp;Presupuestos[[#This Row],[ID DOCUMENTO]],BD_Pagos[],6,0),0))</f>
        <v>0</v>
      </c>
      <c r="BM965" s="37"/>
      <c r="BN965" s="3"/>
      <c r="BO965" s="3"/>
      <c r="BP965" s="6"/>
      <c r="BQ96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1699.47</v>
      </c>
      <c r="BR965" s="23" t="str">
        <f>IF(Presupuestos[[#This Row],[SALDO ME-MN]]&gt;0,"PENDIENTE","CANCELADO")</f>
        <v>PENDIENTE</v>
      </c>
      <c r="BS965" s="23" t="str">
        <f>IF(COUNTIFS($U$4:$U964,Presupuestos[[#This Row],[ID DOCUMENTO]])&gt;=1,IF(B964=Presupuestos[[#This Row],[ID]],"OK","DOC. DUPLICADO"),"OK")</f>
        <v>OK</v>
      </c>
    </row>
    <row r="966" spans="2:71" ht="24" x14ac:dyDescent="0.25">
      <c r="B966" s="34">
        <f>IF(Presupuestos[[#This Row],[ID DOCUMENTO]]=U965,B965,IF(B965="ID",1,B965+1))</f>
        <v>849</v>
      </c>
      <c r="C966" s="2">
        <v>45869</v>
      </c>
      <c r="D966" s="2">
        <v>45869</v>
      </c>
      <c r="E966" s="3" t="s">
        <v>1880</v>
      </c>
      <c r="F966" s="25" t="s">
        <v>54</v>
      </c>
      <c r="G966" s="25" t="s">
        <v>330</v>
      </c>
      <c r="H966" s="25" t="s">
        <v>388</v>
      </c>
      <c r="I966" s="36" t="str">
        <f>IFERROR(VLOOKUP(Presupuestos[[#This Row],[AREA]]&amp;Presupuestos[[#This Row],[CONCEPTO]]&amp;Presupuestos[[#This Row],[DESCRIPCION]],Tabla28[[Columna1]:[CÓDIGO NUEVO]],2,0),"")</f>
        <v>P0601002</v>
      </c>
      <c r="J966" s="3" t="s">
        <v>666</v>
      </c>
      <c r="K966" s="3" t="s">
        <v>666</v>
      </c>
      <c r="L966" s="3" t="s">
        <v>666</v>
      </c>
      <c r="M966" s="31" t="s">
        <v>2038</v>
      </c>
      <c r="N966" s="3"/>
      <c r="O966" s="3" t="s">
        <v>315</v>
      </c>
      <c r="P966" s="3" t="s">
        <v>86</v>
      </c>
      <c r="Q966" s="3" t="str">
        <f>IFERROR(VLOOKUP(Presupuestos[[#This Row],[CLASIFICACIÓN (N)]],Tabla17[],2,0),"")</f>
        <v>Costos de ventas</v>
      </c>
      <c r="R966" s="3" t="str">
        <f>IFERROR(VLOOKUP(Presupuestos[[#This Row],[CLASIFICACIÓN (N)]],Tabla17[],3,0),"")</f>
        <v>Operativo</v>
      </c>
      <c r="S966" s="3" t="s">
        <v>34</v>
      </c>
      <c r="T966" s="3" t="str">
        <f>IFERROR(VLOOKUP(Presupuestos[[#This Row],[ALMACEN]],Tabla5[],2,0),"")</f>
        <v>Arequipa</v>
      </c>
      <c r="U966" s="19" t="str">
        <f>IFERROR(VLOOKUP(Presupuestos[[#This Row],[TIPO DE DOCUMENTO]],Tipo_Documento[],2,0)&amp;Presupuestos[[#This Row],[SERIE]]&amp;Presupuestos[[#This Row],[NUMERO]]&amp;Presupuestos[[#This Row],[RUC]],"")</f>
        <v>PLRPLR072978803424</v>
      </c>
      <c r="V966" s="3" t="s">
        <v>258</v>
      </c>
      <c r="W966" s="7">
        <v>45869</v>
      </c>
      <c r="X966" s="7">
        <v>45869</v>
      </c>
      <c r="Y966" s="3" t="s">
        <v>1917</v>
      </c>
      <c r="Z966" s="3">
        <v>29</v>
      </c>
      <c r="AA966" s="3">
        <f>IFERROR(VLOOKUP(Presupuestos[[#This Row],[RAZON SOCIAL]],CHOOSE({1,2},Clientes_Proveedores[Razon Social],Clientes_Proveedores[Ruc / Dni]),2,0),"-")</f>
        <v>78803424</v>
      </c>
      <c r="AB966" s="31" t="s">
        <v>2037</v>
      </c>
      <c r="AC966" s="3" t="s">
        <v>670</v>
      </c>
      <c r="AD966" s="5"/>
      <c r="AE966" s="6">
        <v>113</v>
      </c>
      <c r="AF966" s="6">
        <f>Presupuestos[[#This Row],[BASE]]*Presupuestos[[#This Row],[% IGV]]</f>
        <v>0</v>
      </c>
      <c r="AG966" s="22">
        <f>ROUND(SUM(Presupuestos[[#This Row],[BASE]:[IGV]]),2)</f>
        <v>113</v>
      </c>
      <c r="AH966" s="9" t="str">
        <f>IF(Presupuestos[[#This Row],[MONEDA]]="USD",VLOOKUP(Presupuestos[[#This Row],[FECHA DE EMISION]],Tipo_Cambio[],3,0),"")</f>
        <v/>
      </c>
      <c r="AI966" s="22">
        <f>IFERROR(ROUND(IF(Presupuestos[[#This Row],[MONEDA]]="PEN",Presupuestos[[#This Row],[TOTAL]],Presupuestos[[#This Row],[TOTAL]]*Presupuestos[[#This Row],[TIPO DE CAMBIO]]),2),"")</f>
        <v>113</v>
      </c>
      <c r="AJ966" s="5"/>
      <c r="AK966" s="33" t="s">
        <v>671</v>
      </c>
      <c r="AL966" s="5" t="s">
        <v>680</v>
      </c>
      <c r="AM966" s="23" t="s">
        <v>671</v>
      </c>
      <c r="AN966" s="23" t="s">
        <v>671</v>
      </c>
      <c r="AO966" s="7">
        <f>IFERROR(VLOOKUP("1-"&amp;Presupuestos[[#This Row],[ID DOCUMENTO]],BD_Pagos[],7,0),"")</f>
        <v>45869</v>
      </c>
      <c r="AP966" s="16" t="str">
        <f>IFERROR(VLOOKUP("1-"&amp;Presupuestos[[#This Row],[ID DOCUMENTO]],BD_Pagos[],8,0),"")</f>
        <v>B-BCP - Soles</v>
      </c>
      <c r="AQ966" s="17">
        <f>IFERROR(VLOOKUP("1-"&amp;Presupuestos[[#This Row],[ID DOCUMENTO]],BD_Pagos[],9,0),"")</f>
        <v>7197909</v>
      </c>
      <c r="AR966" s="54"/>
      <c r="AS966" s="7">
        <f>IFERROR(VLOOKUP("2-"&amp;Presupuestos[[#This Row],[ID DOCUMENTO]],BD_Pagos[],7,0),"")</f>
        <v>0</v>
      </c>
      <c r="AT966" s="16" t="str">
        <f>IFERROR(VLOOKUP("2-"&amp;Presupuestos[[#This Row],[ID DOCUMENTO]],BD_Pagos[],8,0),"")</f>
        <v/>
      </c>
      <c r="AU966" s="17">
        <f>IFERROR(VLOOKUP("2-"&amp;Presupuestos[[#This Row],[ID DOCUMENTO]],BD_Pagos[],9,0),"")</f>
        <v>0</v>
      </c>
      <c r="AV966" s="20">
        <f>IF(IFERROR(VLOOKUP("2-"&amp;Presupuestos[[#This Row],[ID DOCUMENTO]],BD_Pagos[],10,0),0)&gt;Presupuestos[[#This Row],[TOTAL SOLES]],Presupuestos[[#This Row],[TOTAL SOLES]],IFERROR(VLOOKUP("2-"&amp;Presupuestos[[#This Row],[ID DOCUMENTO]],BD_Pagos[],10,0),0))</f>
        <v>0</v>
      </c>
      <c r="AW966" s="7"/>
      <c r="AX966" s="16"/>
      <c r="AY966" s="17"/>
      <c r="AZ966" s="20"/>
      <c r="BA966" s="7"/>
      <c r="BB966" s="16"/>
      <c r="BC966" s="17"/>
      <c r="BD966" s="20"/>
      <c r="BE966" s="7">
        <f>IFERROR(VLOOKUP("5-"&amp;Presupuestos[[#This Row],[ID DOCUMENTO]],BD_Pagos[],7,0),"")</f>
        <v>0</v>
      </c>
      <c r="BF966" s="17">
        <f>IFERROR(VLOOKUP("5-"&amp;Presupuestos[[#This Row],[ID DOCUMENTO]],BD_Pagos[],9,0),"")</f>
        <v>0</v>
      </c>
      <c r="BG966" s="20">
        <f>IF(IFERROR(VLOOKUP("5-"&amp;Presupuestos[[#This Row],[ID DOCUMENTO]],BD_Pagos[],10,0),0)&gt;Presupuestos[[#This Row],[TOTAL SOLES]],Presupuestos[[#This Row],[TOTAL SOLES]],IFERROR(VLOOKUP("5-"&amp;Presupuestos[[#This Row],[ID DOCUMENTO]],BD_Pagos[],10,0),0))</f>
        <v>0</v>
      </c>
      <c r="BH966" s="7">
        <f>IFERROR(VLOOKUP("1-Detraccion"&amp;Presupuestos[[#This Row],[ID DOCUMENTO]],BD_Pagos[],2,0),"")</f>
        <v>0</v>
      </c>
      <c r="BI966" s="3" t="str">
        <f>IFERROR(VLOOKUP("1-Detraccion"&amp;Presupuestos[[#This Row],[ID DOCUMENTO]],BD_Pagos[],3,0),"")</f>
        <v/>
      </c>
      <c r="BJ966" s="3">
        <f>IFERROR(VLOOKUP("1-Detraccion"&amp;Presupuestos[[#This Row],[ID DOCUMENTO]],BD_Pagos[],4,0),"")</f>
        <v>0</v>
      </c>
      <c r="BK966" s="6">
        <f>IF(IFERROR(VLOOKUP("1-Detraccion"&amp;Presupuestos[[#This Row],[ID DOCUMENTO]],BD_Pagos[],5,0),0)&gt;Presupuestos[[#This Row],[TOTAL SOLES]],Presupuestos[[#This Row],[TOTAL SOLES]],IFERROR(VLOOKUP("1-Detraccion"&amp;Presupuestos[[#This Row],[ID DOCUMENTO]],BD_Pagos[],5,0),0))</f>
        <v>0</v>
      </c>
      <c r="BL966" s="6">
        <f>IF(IFERROR(VLOOKUP("1-Detraccion"&amp;Presupuestos[[#This Row],[ID DOCUMENTO]],BD_Pagos[],6,0),0)&gt;Presupuestos[[#This Row],[TOTAL SOLES]],Presupuestos[[#This Row],[TOTAL SOLES]],IFERROR(VLOOKUP("1-Detraccion"&amp;Presupuestos[[#This Row],[ID DOCUMENTO]],BD_Pagos[],6,0),0))</f>
        <v>0</v>
      </c>
      <c r="BM966" s="37"/>
      <c r="BN966" s="3"/>
      <c r="BO966" s="3"/>
      <c r="BP966" s="6"/>
      <c r="BQ96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113</v>
      </c>
      <c r="BR966" s="23" t="str">
        <f>IF(Presupuestos[[#This Row],[SALDO ME-MN]]&gt;0,"PENDIENTE","CANCELADO")</f>
        <v>PENDIENTE</v>
      </c>
      <c r="BS966" s="23" t="str">
        <f>IF(COUNTIFS($U$4:$U965,Presupuestos[[#This Row],[ID DOCUMENTO]])&gt;=1,IF(B965=Presupuestos[[#This Row],[ID]],"OK","DOC. DUPLICADO"),"OK")</f>
        <v>OK</v>
      </c>
    </row>
    <row r="967" spans="2:71" ht="24" x14ac:dyDescent="0.25">
      <c r="B967" s="34">
        <f>IF(Presupuestos[[#This Row],[ID DOCUMENTO]]=U966,B966,IF(B966="ID",1,B966+1))</f>
        <v>849</v>
      </c>
      <c r="C967" s="2">
        <v>45869</v>
      </c>
      <c r="D967" s="2">
        <v>45869</v>
      </c>
      <c r="E967" s="3" t="s">
        <v>1880</v>
      </c>
      <c r="F967" s="25" t="s">
        <v>54</v>
      </c>
      <c r="G967" s="25" t="s">
        <v>330</v>
      </c>
      <c r="H967" s="25" t="s">
        <v>397</v>
      </c>
      <c r="I967" s="36" t="str">
        <f>IFERROR(VLOOKUP(Presupuestos[[#This Row],[AREA]]&amp;Presupuestos[[#This Row],[CONCEPTO]]&amp;Presupuestos[[#This Row],[DESCRIPCION]],Tabla28[[Columna1]:[CÓDIGO NUEVO]],2,0),"")</f>
        <v>P0601005</v>
      </c>
      <c r="J967" s="3" t="s">
        <v>666</v>
      </c>
      <c r="K967" s="3" t="s">
        <v>666</v>
      </c>
      <c r="L967" s="3" t="s">
        <v>666</v>
      </c>
      <c r="M967" s="31" t="s">
        <v>2039</v>
      </c>
      <c r="N967" s="3"/>
      <c r="O967" s="3" t="s">
        <v>315</v>
      </c>
      <c r="P967" s="3" t="s">
        <v>86</v>
      </c>
      <c r="Q967" s="3" t="str">
        <f>IFERROR(VLOOKUP(Presupuestos[[#This Row],[CLASIFICACIÓN (N)]],Tabla17[],2,0),"")</f>
        <v>Costos de ventas</v>
      </c>
      <c r="R967" s="3" t="str">
        <f>IFERROR(VLOOKUP(Presupuestos[[#This Row],[CLASIFICACIÓN (N)]],Tabla17[],3,0),"")</f>
        <v>Operativo</v>
      </c>
      <c r="S967" s="3" t="s">
        <v>34</v>
      </c>
      <c r="T967" s="3" t="str">
        <f>IFERROR(VLOOKUP(Presupuestos[[#This Row],[ALMACEN]],Tabla5[],2,0),"")</f>
        <v>Arequipa</v>
      </c>
      <c r="U967" s="19" t="str">
        <f>IFERROR(VLOOKUP(Presupuestos[[#This Row],[TIPO DE DOCUMENTO]],Tipo_Documento[],2,0)&amp;Presupuestos[[#This Row],[SERIE]]&amp;Presupuestos[[#This Row],[NUMERO]]&amp;Presupuestos[[#This Row],[RUC]],"")</f>
        <v>PLRPLR072978803424</v>
      </c>
      <c r="V967" s="3" t="s">
        <v>258</v>
      </c>
      <c r="W967" s="7">
        <v>45869</v>
      </c>
      <c r="X967" s="7">
        <v>45869</v>
      </c>
      <c r="Y967" s="3" t="s">
        <v>1917</v>
      </c>
      <c r="Z967" s="3">
        <v>29</v>
      </c>
      <c r="AA967" s="3">
        <f>IFERROR(VLOOKUP(Presupuestos[[#This Row],[RAZON SOCIAL]],CHOOSE({1,2},Clientes_Proveedores[Razon Social],Clientes_Proveedores[Ruc / Dni]),2,0),"-")</f>
        <v>78803424</v>
      </c>
      <c r="AB967" s="31" t="s">
        <v>2037</v>
      </c>
      <c r="AC967" s="3" t="s">
        <v>670</v>
      </c>
      <c r="AD967" s="5"/>
      <c r="AE967" s="6">
        <v>15.71</v>
      </c>
      <c r="AF967" s="6">
        <f>Presupuestos[[#This Row],[BASE]]*Presupuestos[[#This Row],[% IGV]]</f>
        <v>0</v>
      </c>
      <c r="AG967" s="22">
        <f>ROUND(SUM(Presupuestos[[#This Row],[BASE]:[IGV]]),2)</f>
        <v>15.71</v>
      </c>
      <c r="AH967" s="9" t="str">
        <f>IF(Presupuestos[[#This Row],[MONEDA]]="USD",VLOOKUP(Presupuestos[[#This Row],[FECHA DE EMISION]],Tipo_Cambio[],3,0),"")</f>
        <v/>
      </c>
      <c r="AI967" s="22">
        <f>IFERROR(ROUND(IF(Presupuestos[[#This Row],[MONEDA]]="PEN",Presupuestos[[#This Row],[TOTAL]],Presupuestos[[#This Row],[TOTAL]]*Presupuestos[[#This Row],[TIPO DE CAMBIO]]),2),"")</f>
        <v>15.71</v>
      </c>
      <c r="AJ967" s="5"/>
      <c r="AK967" s="33" t="s">
        <v>671</v>
      </c>
      <c r="AL967" s="5" t="s">
        <v>680</v>
      </c>
      <c r="AM967" s="23" t="s">
        <v>671</v>
      </c>
      <c r="AN967" s="23" t="s">
        <v>671</v>
      </c>
      <c r="AO967" s="7">
        <f>IFERROR(VLOOKUP("1-"&amp;Presupuestos[[#This Row],[ID DOCUMENTO]],BD_Pagos[],7,0),"")</f>
        <v>45869</v>
      </c>
      <c r="AP967" s="16" t="str">
        <f>IFERROR(VLOOKUP("1-"&amp;Presupuestos[[#This Row],[ID DOCUMENTO]],BD_Pagos[],8,0),"")</f>
        <v>B-BCP - Soles</v>
      </c>
      <c r="AQ967" s="17">
        <f>IFERROR(VLOOKUP("1-"&amp;Presupuestos[[#This Row],[ID DOCUMENTO]],BD_Pagos[],9,0),"")</f>
        <v>7197909</v>
      </c>
      <c r="AR967" s="54"/>
      <c r="AS967" s="7">
        <f>IFERROR(VLOOKUP("2-"&amp;Presupuestos[[#This Row],[ID DOCUMENTO]],BD_Pagos[],7,0),"")</f>
        <v>0</v>
      </c>
      <c r="AT967" s="16" t="str">
        <f>IFERROR(VLOOKUP("2-"&amp;Presupuestos[[#This Row],[ID DOCUMENTO]],BD_Pagos[],8,0),"")</f>
        <v/>
      </c>
      <c r="AU967" s="17">
        <f>IFERROR(VLOOKUP("2-"&amp;Presupuestos[[#This Row],[ID DOCUMENTO]],BD_Pagos[],9,0),"")</f>
        <v>0</v>
      </c>
      <c r="AV967" s="20">
        <f>IF(IFERROR(VLOOKUP("2-"&amp;Presupuestos[[#This Row],[ID DOCUMENTO]],BD_Pagos[],10,0),0)&gt;Presupuestos[[#This Row],[TOTAL SOLES]],Presupuestos[[#This Row],[TOTAL SOLES]],IFERROR(VLOOKUP("2-"&amp;Presupuestos[[#This Row],[ID DOCUMENTO]],BD_Pagos[],10,0),0))</f>
        <v>0</v>
      </c>
      <c r="AW967" s="7"/>
      <c r="AX967" s="16"/>
      <c r="AY967" s="17"/>
      <c r="AZ967" s="20"/>
      <c r="BA967" s="7"/>
      <c r="BB967" s="16"/>
      <c r="BC967" s="17"/>
      <c r="BD967" s="20"/>
      <c r="BE967" s="7">
        <f>IFERROR(VLOOKUP("5-"&amp;Presupuestos[[#This Row],[ID DOCUMENTO]],BD_Pagos[],7,0),"")</f>
        <v>0</v>
      </c>
      <c r="BF967" s="17">
        <f>IFERROR(VLOOKUP("5-"&amp;Presupuestos[[#This Row],[ID DOCUMENTO]],BD_Pagos[],9,0),"")</f>
        <v>0</v>
      </c>
      <c r="BG967" s="20">
        <f>IF(IFERROR(VLOOKUP("5-"&amp;Presupuestos[[#This Row],[ID DOCUMENTO]],BD_Pagos[],10,0),0)&gt;Presupuestos[[#This Row],[TOTAL SOLES]],Presupuestos[[#This Row],[TOTAL SOLES]],IFERROR(VLOOKUP("5-"&amp;Presupuestos[[#This Row],[ID DOCUMENTO]],BD_Pagos[],10,0),0))</f>
        <v>0</v>
      </c>
      <c r="BH967" s="7">
        <f>IFERROR(VLOOKUP("1-Detraccion"&amp;Presupuestos[[#This Row],[ID DOCUMENTO]],BD_Pagos[],2,0),"")</f>
        <v>0</v>
      </c>
      <c r="BI967" s="3" t="str">
        <f>IFERROR(VLOOKUP("1-Detraccion"&amp;Presupuestos[[#This Row],[ID DOCUMENTO]],BD_Pagos[],3,0),"")</f>
        <v/>
      </c>
      <c r="BJ967" s="3">
        <f>IFERROR(VLOOKUP("1-Detraccion"&amp;Presupuestos[[#This Row],[ID DOCUMENTO]],BD_Pagos[],4,0),"")</f>
        <v>0</v>
      </c>
      <c r="BK967" s="6">
        <f>IF(IFERROR(VLOOKUP("1-Detraccion"&amp;Presupuestos[[#This Row],[ID DOCUMENTO]],BD_Pagos[],5,0),0)&gt;Presupuestos[[#This Row],[TOTAL SOLES]],Presupuestos[[#This Row],[TOTAL SOLES]],IFERROR(VLOOKUP("1-Detraccion"&amp;Presupuestos[[#This Row],[ID DOCUMENTO]],BD_Pagos[],5,0),0))</f>
        <v>0</v>
      </c>
      <c r="BL967" s="6">
        <f>IF(IFERROR(VLOOKUP("1-Detraccion"&amp;Presupuestos[[#This Row],[ID DOCUMENTO]],BD_Pagos[],6,0),0)&gt;Presupuestos[[#This Row],[TOTAL SOLES]],Presupuestos[[#This Row],[TOTAL SOLES]],IFERROR(VLOOKUP("1-Detraccion"&amp;Presupuestos[[#This Row],[ID DOCUMENTO]],BD_Pagos[],6,0),0))</f>
        <v>0</v>
      </c>
      <c r="BM967" s="37"/>
      <c r="BN967" s="3"/>
      <c r="BO967" s="3"/>
      <c r="BP967" s="6"/>
      <c r="BQ96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15.71</v>
      </c>
      <c r="BR967" s="23" t="str">
        <f>IF(Presupuestos[[#This Row],[SALDO ME-MN]]&gt;0,"PENDIENTE","CANCELADO")</f>
        <v>PENDIENTE</v>
      </c>
      <c r="BS967" s="23" t="str">
        <f>IF(COUNTIFS($U$4:$U966,Presupuestos[[#This Row],[ID DOCUMENTO]])&gt;=1,IF(B966=Presupuestos[[#This Row],[ID]],"OK","DOC. DUPLICADO"),"OK")</f>
        <v>OK</v>
      </c>
    </row>
    <row r="968" spans="2:71" x14ac:dyDescent="0.25">
      <c r="B968" s="34">
        <f>IF(Presupuestos[[#This Row],[ID DOCUMENTO]]=U967,B967,IF(B967="ID",1,B967+1))</f>
        <v>849</v>
      </c>
      <c r="C968" s="2">
        <v>45869</v>
      </c>
      <c r="D968" s="2">
        <v>45869</v>
      </c>
      <c r="E968" s="3" t="s">
        <v>1880</v>
      </c>
      <c r="F968" s="25" t="s">
        <v>54</v>
      </c>
      <c r="G968" s="25" t="s">
        <v>330</v>
      </c>
      <c r="H968" s="25" t="s">
        <v>399</v>
      </c>
      <c r="I968" s="36" t="str">
        <f>IFERROR(VLOOKUP(Presupuestos[[#This Row],[AREA]]&amp;Presupuestos[[#This Row],[CONCEPTO]]&amp;Presupuestos[[#This Row],[DESCRIPCION]],Tabla28[[Columna1]:[CÓDIGO NUEVO]],2,0),"")</f>
        <v>P0601006</v>
      </c>
      <c r="J968" s="3" t="s">
        <v>666</v>
      </c>
      <c r="K968" s="3" t="s">
        <v>666</v>
      </c>
      <c r="L968" s="3" t="s">
        <v>666</v>
      </c>
      <c r="M968" s="31" t="s">
        <v>2040</v>
      </c>
      <c r="N968" s="3"/>
      <c r="O968" s="3" t="s">
        <v>315</v>
      </c>
      <c r="P968" s="3" t="s">
        <v>86</v>
      </c>
      <c r="Q968" s="3" t="str">
        <f>IFERROR(VLOOKUP(Presupuestos[[#This Row],[CLASIFICACIÓN (N)]],Tabla17[],2,0),"")</f>
        <v>Costos de ventas</v>
      </c>
      <c r="R968" s="3" t="str">
        <f>IFERROR(VLOOKUP(Presupuestos[[#This Row],[CLASIFICACIÓN (N)]],Tabla17[],3,0),"")</f>
        <v>Operativo</v>
      </c>
      <c r="S968" s="3" t="s">
        <v>34</v>
      </c>
      <c r="T968" s="3" t="str">
        <f>IFERROR(VLOOKUP(Presupuestos[[#This Row],[ALMACEN]],Tabla5[],2,0),"")</f>
        <v>Arequipa</v>
      </c>
      <c r="U968" s="19" t="str">
        <f>IFERROR(VLOOKUP(Presupuestos[[#This Row],[TIPO DE DOCUMENTO]],Tipo_Documento[],2,0)&amp;Presupuestos[[#This Row],[SERIE]]&amp;Presupuestos[[#This Row],[NUMERO]]&amp;Presupuestos[[#This Row],[RUC]],"")</f>
        <v>PLRPLR072978803424</v>
      </c>
      <c r="V968" s="3" t="s">
        <v>258</v>
      </c>
      <c r="W968" s="7">
        <v>45869</v>
      </c>
      <c r="X968" s="7">
        <v>45869</v>
      </c>
      <c r="Y968" s="3" t="s">
        <v>1917</v>
      </c>
      <c r="Z968" s="3">
        <v>29</v>
      </c>
      <c r="AA968" s="3">
        <f>IFERROR(VLOOKUP(Presupuestos[[#This Row],[RAZON SOCIAL]],CHOOSE({1,2},Clientes_Proveedores[Razon Social],Clientes_Proveedores[Ruc / Dni]),2,0),"-")</f>
        <v>78803424</v>
      </c>
      <c r="AB968" s="31" t="s">
        <v>2037</v>
      </c>
      <c r="AC968" s="3" t="s">
        <v>670</v>
      </c>
      <c r="AD968" s="5"/>
      <c r="AE968" s="6">
        <v>150</v>
      </c>
      <c r="AF968" s="6">
        <f>Presupuestos[[#This Row],[BASE]]*Presupuestos[[#This Row],[% IGV]]</f>
        <v>0</v>
      </c>
      <c r="AG968" s="22">
        <f>ROUND(SUM(Presupuestos[[#This Row],[BASE]:[IGV]]),2)</f>
        <v>150</v>
      </c>
      <c r="AH968" s="9" t="str">
        <f>IF(Presupuestos[[#This Row],[MONEDA]]="USD",VLOOKUP(Presupuestos[[#This Row],[FECHA DE EMISION]],Tipo_Cambio[],3,0),"")</f>
        <v/>
      </c>
      <c r="AI968" s="22">
        <f>IFERROR(ROUND(IF(Presupuestos[[#This Row],[MONEDA]]="PEN",Presupuestos[[#This Row],[TOTAL]],Presupuestos[[#This Row],[TOTAL]]*Presupuestos[[#This Row],[TIPO DE CAMBIO]]),2),"")</f>
        <v>150</v>
      </c>
      <c r="AJ968" s="5"/>
      <c r="AK968" s="33" t="s">
        <v>671</v>
      </c>
      <c r="AL968" s="5" t="s">
        <v>680</v>
      </c>
      <c r="AM968" s="23" t="s">
        <v>671</v>
      </c>
      <c r="AN968" s="23" t="s">
        <v>671</v>
      </c>
      <c r="AO968" s="7">
        <f>IFERROR(VLOOKUP("1-"&amp;Presupuestos[[#This Row],[ID DOCUMENTO]],BD_Pagos[],7,0),"")</f>
        <v>45869</v>
      </c>
      <c r="AP968" s="16" t="str">
        <f>IFERROR(VLOOKUP("1-"&amp;Presupuestos[[#This Row],[ID DOCUMENTO]],BD_Pagos[],8,0),"")</f>
        <v>B-BCP - Soles</v>
      </c>
      <c r="AQ968" s="17">
        <f>IFERROR(VLOOKUP("1-"&amp;Presupuestos[[#This Row],[ID DOCUMENTO]],BD_Pagos[],9,0),"")</f>
        <v>7197909</v>
      </c>
      <c r="AR968" s="54"/>
      <c r="AS968" s="7">
        <f>IFERROR(VLOOKUP("2-"&amp;Presupuestos[[#This Row],[ID DOCUMENTO]],BD_Pagos[],7,0),"")</f>
        <v>0</v>
      </c>
      <c r="AT968" s="16" t="str">
        <f>IFERROR(VLOOKUP("2-"&amp;Presupuestos[[#This Row],[ID DOCUMENTO]],BD_Pagos[],8,0),"")</f>
        <v/>
      </c>
      <c r="AU968" s="17">
        <f>IFERROR(VLOOKUP("2-"&amp;Presupuestos[[#This Row],[ID DOCUMENTO]],BD_Pagos[],9,0),"")</f>
        <v>0</v>
      </c>
      <c r="AV968" s="20">
        <f>IF(IFERROR(VLOOKUP("2-"&amp;Presupuestos[[#This Row],[ID DOCUMENTO]],BD_Pagos[],10,0),0)&gt;Presupuestos[[#This Row],[TOTAL SOLES]],Presupuestos[[#This Row],[TOTAL SOLES]],IFERROR(VLOOKUP("2-"&amp;Presupuestos[[#This Row],[ID DOCUMENTO]],BD_Pagos[],10,0),0))</f>
        <v>0</v>
      </c>
      <c r="AW968" s="7"/>
      <c r="AX968" s="16"/>
      <c r="AY968" s="17"/>
      <c r="AZ968" s="20"/>
      <c r="BA968" s="7"/>
      <c r="BB968" s="16"/>
      <c r="BC968" s="17"/>
      <c r="BD968" s="20"/>
      <c r="BE968" s="7">
        <f>IFERROR(VLOOKUP("5-"&amp;Presupuestos[[#This Row],[ID DOCUMENTO]],BD_Pagos[],7,0),"")</f>
        <v>0</v>
      </c>
      <c r="BF968" s="17">
        <f>IFERROR(VLOOKUP("5-"&amp;Presupuestos[[#This Row],[ID DOCUMENTO]],BD_Pagos[],9,0),"")</f>
        <v>0</v>
      </c>
      <c r="BG968" s="20">
        <f>IF(IFERROR(VLOOKUP("5-"&amp;Presupuestos[[#This Row],[ID DOCUMENTO]],BD_Pagos[],10,0),0)&gt;Presupuestos[[#This Row],[TOTAL SOLES]],Presupuestos[[#This Row],[TOTAL SOLES]],IFERROR(VLOOKUP("5-"&amp;Presupuestos[[#This Row],[ID DOCUMENTO]],BD_Pagos[],10,0),0))</f>
        <v>0</v>
      </c>
      <c r="BH968" s="7">
        <f>IFERROR(VLOOKUP("1-Detraccion"&amp;Presupuestos[[#This Row],[ID DOCUMENTO]],BD_Pagos[],2,0),"")</f>
        <v>0</v>
      </c>
      <c r="BI968" s="3" t="str">
        <f>IFERROR(VLOOKUP("1-Detraccion"&amp;Presupuestos[[#This Row],[ID DOCUMENTO]],BD_Pagos[],3,0),"")</f>
        <v/>
      </c>
      <c r="BJ968" s="3">
        <f>IFERROR(VLOOKUP("1-Detraccion"&amp;Presupuestos[[#This Row],[ID DOCUMENTO]],BD_Pagos[],4,0),"")</f>
        <v>0</v>
      </c>
      <c r="BK968" s="6">
        <f>IF(IFERROR(VLOOKUP("1-Detraccion"&amp;Presupuestos[[#This Row],[ID DOCUMENTO]],BD_Pagos[],5,0),0)&gt;Presupuestos[[#This Row],[TOTAL SOLES]],Presupuestos[[#This Row],[TOTAL SOLES]],IFERROR(VLOOKUP("1-Detraccion"&amp;Presupuestos[[#This Row],[ID DOCUMENTO]],BD_Pagos[],5,0),0))</f>
        <v>0</v>
      </c>
      <c r="BL968" s="6">
        <f>IF(IFERROR(VLOOKUP("1-Detraccion"&amp;Presupuestos[[#This Row],[ID DOCUMENTO]],BD_Pagos[],6,0),0)&gt;Presupuestos[[#This Row],[TOTAL SOLES]],Presupuestos[[#This Row],[TOTAL SOLES]],IFERROR(VLOOKUP("1-Detraccion"&amp;Presupuestos[[#This Row],[ID DOCUMENTO]],BD_Pagos[],6,0),0))</f>
        <v>0</v>
      </c>
      <c r="BM968" s="37"/>
      <c r="BN968" s="3"/>
      <c r="BO968" s="3"/>
      <c r="BP968" s="6"/>
      <c r="BQ96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150</v>
      </c>
      <c r="BR968" s="23" t="str">
        <f>IF(Presupuestos[[#This Row],[SALDO ME-MN]]&gt;0,"PENDIENTE","CANCELADO")</f>
        <v>PENDIENTE</v>
      </c>
      <c r="BS968" s="23" t="str">
        <f>IF(COUNTIFS($U$4:$U967,Presupuestos[[#This Row],[ID DOCUMENTO]])&gt;=1,IF(B967=Presupuestos[[#This Row],[ID]],"OK","DOC. DUPLICADO"),"OK")</f>
        <v>OK</v>
      </c>
    </row>
    <row r="969" spans="2:71" ht="24" x14ac:dyDescent="0.25">
      <c r="B969" s="34">
        <f>IF(Presupuestos[[#This Row],[ID DOCUMENTO]]=U968,B968,IF(B968="ID",1,B968+1))</f>
        <v>850</v>
      </c>
      <c r="C969" s="2">
        <v>45869</v>
      </c>
      <c r="D969" s="2">
        <v>45869</v>
      </c>
      <c r="E969" s="3" t="s">
        <v>1880</v>
      </c>
      <c r="F969" s="25" t="s">
        <v>54</v>
      </c>
      <c r="G969" s="25" t="s">
        <v>330</v>
      </c>
      <c r="H969" s="25" t="s">
        <v>383</v>
      </c>
      <c r="I969" s="36" t="str">
        <f>IFERROR(VLOOKUP(Presupuestos[[#This Row],[AREA]]&amp;Presupuestos[[#This Row],[CONCEPTO]]&amp;Presupuestos[[#This Row],[DESCRIPCION]],Tabla28[[Columna1]:[CÓDIGO NUEVO]],2,0),"")</f>
        <v>P0601001</v>
      </c>
      <c r="J969" s="3" t="s">
        <v>666</v>
      </c>
      <c r="K969" s="3" t="s">
        <v>666</v>
      </c>
      <c r="L969" s="3" t="s">
        <v>666</v>
      </c>
      <c r="M969" s="31" t="s">
        <v>2041</v>
      </c>
      <c r="N969" s="3"/>
      <c r="O969" s="3" t="s">
        <v>315</v>
      </c>
      <c r="P969" s="3" t="s">
        <v>114</v>
      </c>
      <c r="Q969" s="3" t="str">
        <f>IFERROR(VLOOKUP(Presupuestos[[#This Row],[CLASIFICACIÓN (N)]],Tabla17[],2,0),"")</f>
        <v>Costos de ventas</v>
      </c>
      <c r="R969" s="3" t="str">
        <f>IFERROR(VLOOKUP(Presupuestos[[#This Row],[CLASIFICACIÓN (N)]],Tabla17[],3,0),"")</f>
        <v>Operativo</v>
      </c>
      <c r="S969" s="3" t="s">
        <v>16</v>
      </c>
      <c r="T969" s="3" t="str">
        <f>IFERROR(VLOOKUP(Presupuestos[[#This Row],[ALMACEN]],Tabla5[],2,0),"")</f>
        <v>Arequipa</v>
      </c>
      <c r="U969" s="19" t="str">
        <f>IFERROR(VLOOKUP(Presupuestos[[#This Row],[TIPO DE DOCUMENTO]],Tipo_Documento[],2,0)&amp;Presupuestos[[#This Row],[SERIE]]&amp;Presupuestos[[#This Row],[NUMERO]]&amp;Presupuestos[[#This Row],[RUC]],"")</f>
        <v>PLRPLR073072204134</v>
      </c>
      <c r="V969" s="3" t="s">
        <v>258</v>
      </c>
      <c r="W969" s="7">
        <v>45869</v>
      </c>
      <c r="X969" s="7">
        <v>45869</v>
      </c>
      <c r="Y969" s="3" t="s">
        <v>1917</v>
      </c>
      <c r="Z969" s="3">
        <v>30</v>
      </c>
      <c r="AA969" s="3">
        <f>IFERROR(VLOOKUP(Presupuestos[[#This Row],[RAZON SOCIAL]],CHOOSE({1,2},Clientes_Proveedores[Razon Social],Clientes_Proveedores[Ruc / Dni]),2,0),"-")</f>
        <v>72204134</v>
      </c>
      <c r="AB969" s="31" t="s">
        <v>1300</v>
      </c>
      <c r="AC969" s="3" t="s">
        <v>670</v>
      </c>
      <c r="AD969" s="5"/>
      <c r="AE969" s="6">
        <v>1147.72</v>
      </c>
      <c r="AF969" s="6">
        <f>Presupuestos[[#This Row],[BASE]]*Presupuestos[[#This Row],[% IGV]]</f>
        <v>0</v>
      </c>
      <c r="AG969" s="22">
        <f>ROUND(SUM(Presupuestos[[#This Row],[BASE]:[IGV]]),2)</f>
        <v>1147.72</v>
      </c>
      <c r="AH969" s="9" t="str">
        <f>IF(Presupuestos[[#This Row],[MONEDA]]="USD",VLOOKUP(Presupuestos[[#This Row],[FECHA DE EMISION]],Tipo_Cambio[],3,0),"")</f>
        <v/>
      </c>
      <c r="AI969" s="22">
        <f>IFERROR(ROUND(IF(Presupuestos[[#This Row],[MONEDA]]="PEN",Presupuestos[[#This Row],[TOTAL]],Presupuestos[[#This Row],[TOTAL]]*Presupuestos[[#This Row],[TIPO DE CAMBIO]]),2),"")</f>
        <v>1147.72</v>
      </c>
      <c r="AJ969" s="5"/>
      <c r="AK969" s="33" t="s">
        <v>671</v>
      </c>
      <c r="AL969" s="5" t="s">
        <v>680</v>
      </c>
      <c r="AM969" s="23" t="s">
        <v>671</v>
      </c>
      <c r="AN969" s="23" t="s">
        <v>671</v>
      </c>
      <c r="AO969" s="7">
        <f>IFERROR(VLOOKUP("1-"&amp;Presupuestos[[#This Row],[ID DOCUMENTO]],BD_Pagos[],7,0),"")</f>
        <v>45869</v>
      </c>
      <c r="AP969" s="16" t="str">
        <f>IFERROR(VLOOKUP("1-"&amp;Presupuestos[[#This Row],[ID DOCUMENTO]],BD_Pagos[],8,0),"")</f>
        <v>B-BCP - Soles</v>
      </c>
      <c r="AQ969" s="17">
        <f>IFERROR(VLOOKUP("1-"&amp;Presupuestos[[#This Row],[ID DOCUMENTO]],BD_Pagos[],9,0),"")</f>
        <v>7197909</v>
      </c>
      <c r="AR969" s="54"/>
      <c r="AS969" s="7">
        <f>IFERROR(VLOOKUP("2-"&amp;Presupuestos[[#This Row],[ID DOCUMENTO]],BD_Pagos[],7,0),"")</f>
        <v>0</v>
      </c>
      <c r="AT969" s="16" t="str">
        <f>IFERROR(VLOOKUP("2-"&amp;Presupuestos[[#This Row],[ID DOCUMENTO]],BD_Pagos[],8,0),"")</f>
        <v/>
      </c>
      <c r="AU969" s="17">
        <f>IFERROR(VLOOKUP("2-"&amp;Presupuestos[[#This Row],[ID DOCUMENTO]],BD_Pagos[],9,0),"")</f>
        <v>0</v>
      </c>
      <c r="AV969" s="20">
        <f>IF(IFERROR(VLOOKUP("2-"&amp;Presupuestos[[#This Row],[ID DOCUMENTO]],BD_Pagos[],10,0),0)&gt;Presupuestos[[#This Row],[TOTAL SOLES]],Presupuestos[[#This Row],[TOTAL SOLES]],IFERROR(VLOOKUP("2-"&amp;Presupuestos[[#This Row],[ID DOCUMENTO]],BD_Pagos[],10,0),0))</f>
        <v>0</v>
      </c>
      <c r="AW969" s="7"/>
      <c r="AX969" s="16"/>
      <c r="AY969" s="17"/>
      <c r="AZ969" s="20"/>
      <c r="BA969" s="7"/>
      <c r="BB969" s="16"/>
      <c r="BC969" s="17"/>
      <c r="BD969" s="20"/>
      <c r="BE969" s="7">
        <f>IFERROR(VLOOKUP("5-"&amp;Presupuestos[[#This Row],[ID DOCUMENTO]],BD_Pagos[],7,0),"")</f>
        <v>0</v>
      </c>
      <c r="BF969" s="17">
        <f>IFERROR(VLOOKUP("5-"&amp;Presupuestos[[#This Row],[ID DOCUMENTO]],BD_Pagos[],9,0),"")</f>
        <v>0</v>
      </c>
      <c r="BG969" s="20">
        <f>IF(IFERROR(VLOOKUP("5-"&amp;Presupuestos[[#This Row],[ID DOCUMENTO]],BD_Pagos[],10,0),0)&gt;Presupuestos[[#This Row],[TOTAL SOLES]],Presupuestos[[#This Row],[TOTAL SOLES]],IFERROR(VLOOKUP("5-"&amp;Presupuestos[[#This Row],[ID DOCUMENTO]],BD_Pagos[],10,0),0))</f>
        <v>0</v>
      </c>
      <c r="BH969" s="7">
        <f>IFERROR(VLOOKUP("1-Detraccion"&amp;Presupuestos[[#This Row],[ID DOCUMENTO]],BD_Pagos[],2,0),"")</f>
        <v>0</v>
      </c>
      <c r="BI969" s="3" t="str">
        <f>IFERROR(VLOOKUP("1-Detraccion"&amp;Presupuestos[[#This Row],[ID DOCUMENTO]],BD_Pagos[],3,0),"")</f>
        <v/>
      </c>
      <c r="BJ969" s="3">
        <f>IFERROR(VLOOKUP("1-Detraccion"&amp;Presupuestos[[#This Row],[ID DOCUMENTO]],BD_Pagos[],4,0),"")</f>
        <v>0</v>
      </c>
      <c r="BK969" s="6">
        <f>IF(IFERROR(VLOOKUP("1-Detraccion"&amp;Presupuestos[[#This Row],[ID DOCUMENTO]],BD_Pagos[],5,0),0)&gt;Presupuestos[[#This Row],[TOTAL SOLES]],Presupuestos[[#This Row],[TOTAL SOLES]],IFERROR(VLOOKUP("1-Detraccion"&amp;Presupuestos[[#This Row],[ID DOCUMENTO]],BD_Pagos[],5,0),0))</f>
        <v>0</v>
      </c>
      <c r="BL969" s="6">
        <f>IF(IFERROR(VLOOKUP("1-Detraccion"&amp;Presupuestos[[#This Row],[ID DOCUMENTO]],BD_Pagos[],6,0),0)&gt;Presupuestos[[#This Row],[TOTAL SOLES]],Presupuestos[[#This Row],[TOTAL SOLES]],IFERROR(VLOOKUP("1-Detraccion"&amp;Presupuestos[[#This Row],[ID DOCUMENTO]],BD_Pagos[],6,0),0))</f>
        <v>0</v>
      </c>
      <c r="BM969" s="37"/>
      <c r="BN969" s="3"/>
      <c r="BO969" s="3"/>
      <c r="BP969" s="6"/>
      <c r="BQ96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1147.72</v>
      </c>
      <c r="BR969" s="23" t="str">
        <f>IF(Presupuestos[[#This Row],[SALDO ME-MN]]&gt;0,"PENDIENTE","CANCELADO")</f>
        <v>PENDIENTE</v>
      </c>
      <c r="BS969" s="23" t="str">
        <f>IF(COUNTIFS($U$4:$U968,Presupuestos[[#This Row],[ID DOCUMENTO]])&gt;=1,IF(B968=Presupuestos[[#This Row],[ID]],"OK","DOC. DUPLICADO"),"OK")</f>
        <v>OK</v>
      </c>
    </row>
    <row r="970" spans="2:71" ht="24" x14ac:dyDescent="0.25">
      <c r="B970" s="34">
        <f>IF(Presupuestos[[#This Row],[ID DOCUMENTO]]=U969,B969,IF(B969="ID",1,B969+1))</f>
        <v>850</v>
      </c>
      <c r="C970" s="2">
        <v>45869</v>
      </c>
      <c r="D970" s="2">
        <v>45869</v>
      </c>
      <c r="E970" s="3" t="s">
        <v>1880</v>
      </c>
      <c r="F970" s="25" t="s">
        <v>54</v>
      </c>
      <c r="G970" s="25" t="s">
        <v>330</v>
      </c>
      <c r="H970" s="25" t="s">
        <v>397</v>
      </c>
      <c r="I970" s="36" t="str">
        <f>IFERROR(VLOOKUP(Presupuestos[[#This Row],[AREA]]&amp;Presupuestos[[#This Row],[CONCEPTO]]&amp;Presupuestos[[#This Row],[DESCRIPCION]],Tabla28[[Columna1]:[CÓDIGO NUEVO]],2,0),"")</f>
        <v>P0601005</v>
      </c>
      <c r="J970" s="3" t="s">
        <v>666</v>
      </c>
      <c r="K970" s="3" t="s">
        <v>666</v>
      </c>
      <c r="L970" s="3" t="s">
        <v>666</v>
      </c>
      <c r="M970" s="31" t="s">
        <v>2042</v>
      </c>
      <c r="N970" s="3"/>
      <c r="O970" s="3" t="s">
        <v>315</v>
      </c>
      <c r="P970" s="3" t="s">
        <v>114</v>
      </c>
      <c r="Q970" s="3" t="str">
        <f>IFERROR(VLOOKUP(Presupuestos[[#This Row],[CLASIFICACIÓN (N)]],Tabla17[],2,0),"")</f>
        <v>Costos de ventas</v>
      </c>
      <c r="R970" s="3" t="str">
        <f>IFERROR(VLOOKUP(Presupuestos[[#This Row],[CLASIFICACIÓN (N)]],Tabla17[],3,0),"")</f>
        <v>Operativo</v>
      </c>
      <c r="S970" s="3" t="s">
        <v>16</v>
      </c>
      <c r="T970" s="3" t="str">
        <f>IFERROR(VLOOKUP(Presupuestos[[#This Row],[ALMACEN]],Tabla5[],2,0),"")</f>
        <v>Arequipa</v>
      </c>
      <c r="U970" s="19" t="str">
        <f>IFERROR(VLOOKUP(Presupuestos[[#This Row],[TIPO DE DOCUMENTO]],Tipo_Documento[],2,0)&amp;Presupuestos[[#This Row],[SERIE]]&amp;Presupuestos[[#This Row],[NUMERO]]&amp;Presupuestos[[#This Row],[RUC]],"")</f>
        <v>PLRPLR073072204134</v>
      </c>
      <c r="V970" s="3" t="s">
        <v>258</v>
      </c>
      <c r="W970" s="7">
        <v>45869</v>
      </c>
      <c r="X970" s="7">
        <v>45869</v>
      </c>
      <c r="Y970" s="3" t="s">
        <v>1917</v>
      </c>
      <c r="Z970" s="3">
        <v>30</v>
      </c>
      <c r="AA970" s="3">
        <f>IFERROR(VLOOKUP(Presupuestos[[#This Row],[RAZON SOCIAL]],CHOOSE({1,2},Clientes_Proveedores[Razon Social],Clientes_Proveedores[Ruc / Dni]),2,0),"-")</f>
        <v>72204134</v>
      </c>
      <c r="AB970" s="31" t="s">
        <v>1300</v>
      </c>
      <c r="AC970" s="3" t="s">
        <v>670</v>
      </c>
      <c r="AD970" s="5"/>
      <c r="AE970" s="6">
        <v>34.119999999999997</v>
      </c>
      <c r="AF970" s="6">
        <f>Presupuestos[[#This Row],[BASE]]*Presupuestos[[#This Row],[% IGV]]</f>
        <v>0</v>
      </c>
      <c r="AG970" s="22">
        <f>ROUND(SUM(Presupuestos[[#This Row],[BASE]:[IGV]]),2)</f>
        <v>34.119999999999997</v>
      </c>
      <c r="AH970" s="9" t="str">
        <f>IF(Presupuestos[[#This Row],[MONEDA]]="USD",VLOOKUP(Presupuestos[[#This Row],[FECHA DE EMISION]],Tipo_Cambio[],3,0),"")</f>
        <v/>
      </c>
      <c r="AI970" s="22">
        <f>IFERROR(ROUND(IF(Presupuestos[[#This Row],[MONEDA]]="PEN",Presupuestos[[#This Row],[TOTAL]],Presupuestos[[#This Row],[TOTAL]]*Presupuestos[[#This Row],[TIPO DE CAMBIO]]),2),"")</f>
        <v>34.119999999999997</v>
      </c>
      <c r="AJ970" s="5"/>
      <c r="AK970" s="33" t="s">
        <v>671</v>
      </c>
      <c r="AL970" s="5" t="s">
        <v>680</v>
      </c>
      <c r="AM970" s="23" t="s">
        <v>671</v>
      </c>
      <c r="AN970" s="23" t="s">
        <v>671</v>
      </c>
      <c r="AO970" s="7">
        <f>IFERROR(VLOOKUP("1-"&amp;Presupuestos[[#This Row],[ID DOCUMENTO]],BD_Pagos[],7,0),"")</f>
        <v>45869</v>
      </c>
      <c r="AP970" s="16" t="str">
        <f>IFERROR(VLOOKUP("1-"&amp;Presupuestos[[#This Row],[ID DOCUMENTO]],BD_Pagos[],8,0),"")</f>
        <v>B-BCP - Soles</v>
      </c>
      <c r="AQ970" s="17">
        <f>IFERROR(VLOOKUP("1-"&amp;Presupuestos[[#This Row],[ID DOCUMENTO]],BD_Pagos[],9,0),"")</f>
        <v>7197909</v>
      </c>
      <c r="AR970" s="54"/>
      <c r="AS970" s="7">
        <f>IFERROR(VLOOKUP("2-"&amp;Presupuestos[[#This Row],[ID DOCUMENTO]],BD_Pagos[],7,0),"")</f>
        <v>0</v>
      </c>
      <c r="AT970" s="16" t="str">
        <f>IFERROR(VLOOKUP("2-"&amp;Presupuestos[[#This Row],[ID DOCUMENTO]],BD_Pagos[],8,0),"")</f>
        <v/>
      </c>
      <c r="AU970" s="17">
        <f>IFERROR(VLOOKUP("2-"&amp;Presupuestos[[#This Row],[ID DOCUMENTO]],BD_Pagos[],9,0),"")</f>
        <v>0</v>
      </c>
      <c r="AV970" s="20">
        <f>IF(IFERROR(VLOOKUP("2-"&amp;Presupuestos[[#This Row],[ID DOCUMENTO]],BD_Pagos[],10,0),0)&gt;Presupuestos[[#This Row],[TOTAL SOLES]],Presupuestos[[#This Row],[TOTAL SOLES]],IFERROR(VLOOKUP("2-"&amp;Presupuestos[[#This Row],[ID DOCUMENTO]],BD_Pagos[],10,0),0))</f>
        <v>0</v>
      </c>
      <c r="AW970" s="7"/>
      <c r="AX970" s="16"/>
      <c r="AY970" s="17"/>
      <c r="AZ970" s="20"/>
      <c r="BA970" s="7"/>
      <c r="BB970" s="16"/>
      <c r="BC970" s="17"/>
      <c r="BD970" s="20"/>
      <c r="BE970" s="7">
        <f>IFERROR(VLOOKUP("5-"&amp;Presupuestos[[#This Row],[ID DOCUMENTO]],BD_Pagos[],7,0),"")</f>
        <v>0</v>
      </c>
      <c r="BF970" s="17">
        <f>IFERROR(VLOOKUP("5-"&amp;Presupuestos[[#This Row],[ID DOCUMENTO]],BD_Pagos[],9,0),"")</f>
        <v>0</v>
      </c>
      <c r="BG970" s="20">
        <f>IF(IFERROR(VLOOKUP("5-"&amp;Presupuestos[[#This Row],[ID DOCUMENTO]],BD_Pagos[],10,0),0)&gt;Presupuestos[[#This Row],[TOTAL SOLES]],Presupuestos[[#This Row],[TOTAL SOLES]],IFERROR(VLOOKUP("5-"&amp;Presupuestos[[#This Row],[ID DOCUMENTO]],BD_Pagos[],10,0),0))</f>
        <v>0</v>
      </c>
      <c r="BH970" s="7">
        <f>IFERROR(VLOOKUP("1-Detraccion"&amp;Presupuestos[[#This Row],[ID DOCUMENTO]],BD_Pagos[],2,0),"")</f>
        <v>0</v>
      </c>
      <c r="BI970" s="3" t="str">
        <f>IFERROR(VLOOKUP("1-Detraccion"&amp;Presupuestos[[#This Row],[ID DOCUMENTO]],BD_Pagos[],3,0),"")</f>
        <v/>
      </c>
      <c r="BJ970" s="3">
        <f>IFERROR(VLOOKUP("1-Detraccion"&amp;Presupuestos[[#This Row],[ID DOCUMENTO]],BD_Pagos[],4,0),"")</f>
        <v>0</v>
      </c>
      <c r="BK970" s="6">
        <f>IF(IFERROR(VLOOKUP("1-Detraccion"&amp;Presupuestos[[#This Row],[ID DOCUMENTO]],BD_Pagos[],5,0),0)&gt;Presupuestos[[#This Row],[TOTAL SOLES]],Presupuestos[[#This Row],[TOTAL SOLES]],IFERROR(VLOOKUP("1-Detraccion"&amp;Presupuestos[[#This Row],[ID DOCUMENTO]],BD_Pagos[],5,0),0))</f>
        <v>0</v>
      </c>
      <c r="BL970" s="6">
        <f>IF(IFERROR(VLOOKUP("1-Detraccion"&amp;Presupuestos[[#This Row],[ID DOCUMENTO]],BD_Pagos[],6,0),0)&gt;Presupuestos[[#This Row],[TOTAL SOLES]],Presupuestos[[#This Row],[TOTAL SOLES]],IFERROR(VLOOKUP("1-Detraccion"&amp;Presupuestos[[#This Row],[ID DOCUMENTO]],BD_Pagos[],6,0),0))</f>
        <v>0</v>
      </c>
      <c r="BM970" s="37"/>
      <c r="BN970" s="3"/>
      <c r="BO970" s="3"/>
      <c r="BP970" s="6"/>
      <c r="BQ97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34.119999999999997</v>
      </c>
      <c r="BR970" s="23" t="str">
        <f>IF(Presupuestos[[#This Row],[SALDO ME-MN]]&gt;0,"PENDIENTE","CANCELADO")</f>
        <v>PENDIENTE</v>
      </c>
      <c r="BS970" s="23" t="str">
        <f>IF(COUNTIFS($U$4:$U969,Presupuestos[[#This Row],[ID DOCUMENTO]])&gt;=1,IF(B969=Presupuestos[[#This Row],[ID]],"OK","DOC. DUPLICADO"),"OK")</f>
        <v>OK</v>
      </c>
    </row>
    <row r="971" spans="2:71" ht="24" x14ac:dyDescent="0.25">
      <c r="B971" s="34">
        <f>IF(Presupuestos[[#This Row],[ID DOCUMENTO]]=U970,B970,IF(B970="ID",1,B970+1))</f>
        <v>850</v>
      </c>
      <c r="C971" s="2">
        <v>45869</v>
      </c>
      <c r="D971" s="2">
        <v>45869</v>
      </c>
      <c r="E971" s="3" t="s">
        <v>1880</v>
      </c>
      <c r="F971" s="25" t="s">
        <v>54</v>
      </c>
      <c r="G971" s="25" t="s">
        <v>330</v>
      </c>
      <c r="H971" s="25" t="s">
        <v>397</v>
      </c>
      <c r="I971" s="36" t="str">
        <f>IFERROR(VLOOKUP(Presupuestos[[#This Row],[AREA]]&amp;Presupuestos[[#This Row],[CONCEPTO]]&amp;Presupuestos[[#This Row],[DESCRIPCION]],Tabla28[[Columna1]:[CÓDIGO NUEVO]],2,0),"")</f>
        <v>P0601005</v>
      </c>
      <c r="J971" s="3" t="s">
        <v>666</v>
      </c>
      <c r="K971" s="3" t="s">
        <v>666</v>
      </c>
      <c r="L971" s="3" t="s">
        <v>666</v>
      </c>
      <c r="M971" s="31" t="s">
        <v>2043</v>
      </c>
      <c r="N971" s="3"/>
      <c r="O971" s="3" t="s">
        <v>315</v>
      </c>
      <c r="P971" s="3" t="s">
        <v>114</v>
      </c>
      <c r="Q971" s="3" t="str">
        <f>IFERROR(VLOOKUP(Presupuestos[[#This Row],[CLASIFICACIÓN (N)]],Tabla17[],2,0),"")</f>
        <v>Costos de ventas</v>
      </c>
      <c r="R971" s="3" t="str">
        <f>IFERROR(VLOOKUP(Presupuestos[[#This Row],[CLASIFICACIÓN (N)]],Tabla17[],3,0),"")</f>
        <v>Operativo</v>
      </c>
      <c r="S971" s="3" t="s">
        <v>16</v>
      </c>
      <c r="T971" s="3" t="str">
        <f>IFERROR(VLOOKUP(Presupuestos[[#This Row],[ALMACEN]],Tabla5[],2,0),"")</f>
        <v>Arequipa</v>
      </c>
      <c r="U971" s="19" t="str">
        <f>IFERROR(VLOOKUP(Presupuestos[[#This Row],[TIPO DE DOCUMENTO]],Tipo_Documento[],2,0)&amp;Presupuestos[[#This Row],[SERIE]]&amp;Presupuestos[[#This Row],[NUMERO]]&amp;Presupuestos[[#This Row],[RUC]],"")</f>
        <v>PLRPLR073072204134</v>
      </c>
      <c r="V971" s="3" t="s">
        <v>258</v>
      </c>
      <c r="W971" s="7">
        <v>45869</v>
      </c>
      <c r="X971" s="7">
        <v>45869</v>
      </c>
      <c r="Y971" s="3" t="s">
        <v>1917</v>
      </c>
      <c r="Z971" s="3">
        <v>30</v>
      </c>
      <c r="AA971" s="3">
        <f>IFERROR(VLOOKUP(Presupuestos[[#This Row],[RAZON SOCIAL]],CHOOSE({1,2},Clientes_Proveedores[Razon Social],Clientes_Proveedores[Ruc / Dni]),2,0),"-")</f>
        <v>72204134</v>
      </c>
      <c r="AB971" s="31" t="s">
        <v>1300</v>
      </c>
      <c r="AC971" s="3" t="s">
        <v>670</v>
      </c>
      <c r="AD971" s="5"/>
      <c r="AE971" s="6">
        <v>5.23</v>
      </c>
      <c r="AF971" s="6">
        <f>Presupuestos[[#This Row],[BASE]]*Presupuestos[[#This Row],[% IGV]]</f>
        <v>0</v>
      </c>
      <c r="AG971" s="22">
        <f>ROUND(SUM(Presupuestos[[#This Row],[BASE]:[IGV]]),2)</f>
        <v>5.23</v>
      </c>
      <c r="AH971" s="9" t="str">
        <f>IF(Presupuestos[[#This Row],[MONEDA]]="USD",VLOOKUP(Presupuestos[[#This Row],[FECHA DE EMISION]],Tipo_Cambio[],3,0),"")</f>
        <v/>
      </c>
      <c r="AI971" s="22">
        <f>IFERROR(ROUND(IF(Presupuestos[[#This Row],[MONEDA]]="PEN",Presupuestos[[#This Row],[TOTAL]],Presupuestos[[#This Row],[TOTAL]]*Presupuestos[[#This Row],[TIPO DE CAMBIO]]),2),"")</f>
        <v>5.23</v>
      </c>
      <c r="AJ971" s="5"/>
      <c r="AK971" s="33" t="s">
        <v>671</v>
      </c>
      <c r="AL971" s="5" t="s">
        <v>680</v>
      </c>
      <c r="AM971" s="23" t="s">
        <v>671</v>
      </c>
      <c r="AN971" s="23" t="s">
        <v>671</v>
      </c>
      <c r="AO971" s="7">
        <f>IFERROR(VLOOKUP("1-"&amp;Presupuestos[[#This Row],[ID DOCUMENTO]],BD_Pagos[],7,0),"")</f>
        <v>45869</v>
      </c>
      <c r="AP971" s="16" t="str">
        <f>IFERROR(VLOOKUP("1-"&amp;Presupuestos[[#This Row],[ID DOCUMENTO]],BD_Pagos[],8,0),"")</f>
        <v>B-BCP - Soles</v>
      </c>
      <c r="AQ971" s="17">
        <f>IFERROR(VLOOKUP("1-"&amp;Presupuestos[[#This Row],[ID DOCUMENTO]],BD_Pagos[],9,0),"")</f>
        <v>7197909</v>
      </c>
      <c r="AR971" s="54"/>
      <c r="AS971" s="7">
        <f>IFERROR(VLOOKUP("2-"&amp;Presupuestos[[#This Row],[ID DOCUMENTO]],BD_Pagos[],7,0),"")</f>
        <v>0</v>
      </c>
      <c r="AT971" s="16" t="str">
        <f>IFERROR(VLOOKUP("2-"&amp;Presupuestos[[#This Row],[ID DOCUMENTO]],BD_Pagos[],8,0),"")</f>
        <v/>
      </c>
      <c r="AU971" s="17">
        <f>IFERROR(VLOOKUP("2-"&amp;Presupuestos[[#This Row],[ID DOCUMENTO]],BD_Pagos[],9,0),"")</f>
        <v>0</v>
      </c>
      <c r="AV971" s="20">
        <f>IF(IFERROR(VLOOKUP("2-"&amp;Presupuestos[[#This Row],[ID DOCUMENTO]],BD_Pagos[],10,0),0)&gt;Presupuestos[[#This Row],[TOTAL SOLES]],Presupuestos[[#This Row],[TOTAL SOLES]],IFERROR(VLOOKUP("2-"&amp;Presupuestos[[#This Row],[ID DOCUMENTO]],BD_Pagos[],10,0),0))</f>
        <v>0</v>
      </c>
      <c r="AW971" s="7"/>
      <c r="AX971" s="16"/>
      <c r="AY971" s="17"/>
      <c r="AZ971" s="20"/>
      <c r="BA971" s="7"/>
      <c r="BB971" s="16"/>
      <c r="BC971" s="17"/>
      <c r="BD971" s="20"/>
      <c r="BE971" s="7">
        <f>IFERROR(VLOOKUP("5-"&amp;Presupuestos[[#This Row],[ID DOCUMENTO]],BD_Pagos[],7,0),"")</f>
        <v>0</v>
      </c>
      <c r="BF971" s="17">
        <f>IFERROR(VLOOKUP("5-"&amp;Presupuestos[[#This Row],[ID DOCUMENTO]],BD_Pagos[],9,0),"")</f>
        <v>0</v>
      </c>
      <c r="BG971" s="20">
        <f>IF(IFERROR(VLOOKUP("5-"&amp;Presupuestos[[#This Row],[ID DOCUMENTO]],BD_Pagos[],10,0),0)&gt;Presupuestos[[#This Row],[TOTAL SOLES]],Presupuestos[[#This Row],[TOTAL SOLES]],IFERROR(VLOOKUP("5-"&amp;Presupuestos[[#This Row],[ID DOCUMENTO]],BD_Pagos[],10,0),0))</f>
        <v>0</v>
      </c>
      <c r="BH971" s="7">
        <f>IFERROR(VLOOKUP("1-Detraccion"&amp;Presupuestos[[#This Row],[ID DOCUMENTO]],BD_Pagos[],2,0),"")</f>
        <v>0</v>
      </c>
      <c r="BI971" s="3" t="str">
        <f>IFERROR(VLOOKUP("1-Detraccion"&amp;Presupuestos[[#This Row],[ID DOCUMENTO]],BD_Pagos[],3,0),"")</f>
        <v/>
      </c>
      <c r="BJ971" s="3">
        <f>IFERROR(VLOOKUP("1-Detraccion"&amp;Presupuestos[[#This Row],[ID DOCUMENTO]],BD_Pagos[],4,0),"")</f>
        <v>0</v>
      </c>
      <c r="BK971" s="6">
        <f>IF(IFERROR(VLOOKUP("1-Detraccion"&amp;Presupuestos[[#This Row],[ID DOCUMENTO]],BD_Pagos[],5,0),0)&gt;Presupuestos[[#This Row],[TOTAL SOLES]],Presupuestos[[#This Row],[TOTAL SOLES]],IFERROR(VLOOKUP("1-Detraccion"&amp;Presupuestos[[#This Row],[ID DOCUMENTO]],BD_Pagos[],5,0),0))</f>
        <v>0</v>
      </c>
      <c r="BL971" s="6">
        <f>IF(IFERROR(VLOOKUP("1-Detraccion"&amp;Presupuestos[[#This Row],[ID DOCUMENTO]],BD_Pagos[],6,0),0)&gt;Presupuestos[[#This Row],[TOTAL SOLES]],Presupuestos[[#This Row],[TOTAL SOLES]],IFERROR(VLOOKUP("1-Detraccion"&amp;Presupuestos[[#This Row],[ID DOCUMENTO]],BD_Pagos[],6,0),0))</f>
        <v>0</v>
      </c>
      <c r="BM971" s="37"/>
      <c r="BN971" s="3"/>
      <c r="BO971" s="3"/>
      <c r="BP971" s="6"/>
      <c r="BQ97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5.23</v>
      </c>
      <c r="BR971" s="23" t="str">
        <f>IF(Presupuestos[[#This Row],[SALDO ME-MN]]&gt;0,"PENDIENTE","CANCELADO")</f>
        <v>PENDIENTE</v>
      </c>
      <c r="BS971" s="23" t="str">
        <f>IF(COUNTIFS($U$4:$U970,Presupuestos[[#This Row],[ID DOCUMENTO]])&gt;=1,IF(B970=Presupuestos[[#This Row],[ID]],"OK","DOC. DUPLICADO"),"OK")</f>
        <v>OK</v>
      </c>
    </row>
    <row r="972" spans="2:71" x14ac:dyDescent="0.25">
      <c r="B972" s="34">
        <f>IF(Presupuestos[[#This Row],[ID DOCUMENTO]]=U971,B971,IF(B971="ID",1,B971+1))</f>
        <v>850</v>
      </c>
      <c r="C972" s="2">
        <v>45869</v>
      </c>
      <c r="D972" s="2">
        <v>45869</v>
      </c>
      <c r="E972" s="3" t="s">
        <v>1880</v>
      </c>
      <c r="F972" s="25" t="s">
        <v>54</v>
      </c>
      <c r="G972" s="25" t="s">
        <v>330</v>
      </c>
      <c r="H972" s="25" t="s">
        <v>399</v>
      </c>
      <c r="I972" s="36" t="str">
        <f>IFERROR(VLOOKUP(Presupuestos[[#This Row],[AREA]]&amp;Presupuestos[[#This Row],[CONCEPTO]]&amp;Presupuestos[[#This Row],[DESCRIPCION]],Tabla28[[Columna1]:[CÓDIGO NUEVO]],2,0),"")</f>
        <v>P0601006</v>
      </c>
      <c r="J972" s="3" t="s">
        <v>666</v>
      </c>
      <c r="K972" s="3" t="s">
        <v>666</v>
      </c>
      <c r="L972" s="3" t="s">
        <v>666</v>
      </c>
      <c r="M972" s="31" t="s">
        <v>2044</v>
      </c>
      <c r="N972" s="3"/>
      <c r="O972" s="3" t="s">
        <v>315</v>
      </c>
      <c r="P972" s="3" t="s">
        <v>114</v>
      </c>
      <c r="Q972" s="3" t="str">
        <f>IFERROR(VLOOKUP(Presupuestos[[#This Row],[CLASIFICACIÓN (N)]],Tabla17[],2,0),"")</f>
        <v>Costos de ventas</v>
      </c>
      <c r="R972" s="3" t="str">
        <f>IFERROR(VLOOKUP(Presupuestos[[#This Row],[CLASIFICACIÓN (N)]],Tabla17[],3,0),"")</f>
        <v>Operativo</v>
      </c>
      <c r="S972" s="3" t="s">
        <v>16</v>
      </c>
      <c r="T972" s="3" t="str">
        <f>IFERROR(VLOOKUP(Presupuestos[[#This Row],[ALMACEN]],Tabla5[],2,0),"")</f>
        <v>Arequipa</v>
      </c>
      <c r="U972" s="19" t="str">
        <f>IFERROR(VLOOKUP(Presupuestos[[#This Row],[TIPO DE DOCUMENTO]],Tipo_Documento[],2,0)&amp;Presupuestos[[#This Row],[SERIE]]&amp;Presupuestos[[#This Row],[NUMERO]]&amp;Presupuestos[[#This Row],[RUC]],"")</f>
        <v>PLRPLR073072204134</v>
      </c>
      <c r="V972" s="3" t="s">
        <v>258</v>
      </c>
      <c r="W972" s="7">
        <v>45869</v>
      </c>
      <c r="X972" s="7">
        <v>45869</v>
      </c>
      <c r="Y972" s="3" t="s">
        <v>1917</v>
      </c>
      <c r="Z972" s="3">
        <v>30</v>
      </c>
      <c r="AA972" s="3">
        <f>IFERROR(VLOOKUP(Presupuestos[[#This Row],[RAZON SOCIAL]],CHOOSE({1,2},Clientes_Proveedores[Razon Social],Clientes_Proveedores[Ruc / Dni]),2,0),"-")</f>
        <v>72204134</v>
      </c>
      <c r="AB972" s="31" t="s">
        <v>1300</v>
      </c>
      <c r="AC972" s="3" t="s">
        <v>670</v>
      </c>
      <c r="AD972" s="5"/>
      <c r="AE972" s="6">
        <v>152.28</v>
      </c>
      <c r="AF972" s="6">
        <f>Presupuestos[[#This Row],[BASE]]*Presupuestos[[#This Row],[% IGV]]</f>
        <v>0</v>
      </c>
      <c r="AG972" s="22">
        <f>ROUND(SUM(Presupuestos[[#This Row],[BASE]:[IGV]]),2)</f>
        <v>152.28</v>
      </c>
      <c r="AH972" s="9" t="str">
        <f>IF(Presupuestos[[#This Row],[MONEDA]]="USD",VLOOKUP(Presupuestos[[#This Row],[FECHA DE EMISION]],Tipo_Cambio[],3,0),"")</f>
        <v/>
      </c>
      <c r="AI972" s="22">
        <f>IFERROR(ROUND(IF(Presupuestos[[#This Row],[MONEDA]]="PEN",Presupuestos[[#This Row],[TOTAL]],Presupuestos[[#This Row],[TOTAL]]*Presupuestos[[#This Row],[TIPO DE CAMBIO]]),2),"")</f>
        <v>152.28</v>
      </c>
      <c r="AJ972" s="5"/>
      <c r="AK972" s="33" t="s">
        <v>671</v>
      </c>
      <c r="AL972" s="5" t="s">
        <v>680</v>
      </c>
      <c r="AM972" s="23" t="s">
        <v>671</v>
      </c>
      <c r="AN972" s="23" t="s">
        <v>671</v>
      </c>
      <c r="AO972" s="7">
        <f>IFERROR(VLOOKUP("1-"&amp;Presupuestos[[#This Row],[ID DOCUMENTO]],BD_Pagos[],7,0),"")</f>
        <v>45869</v>
      </c>
      <c r="AP972" s="16" t="str">
        <f>IFERROR(VLOOKUP("1-"&amp;Presupuestos[[#This Row],[ID DOCUMENTO]],BD_Pagos[],8,0),"")</f>
        <v>B-BCP - Soles</v>
      </c>
      <c r="AQ972" s="17">
        <f>IFERROR(VLOOKUP("1-"&amp;Presupuestos[[#This Row],[ID DOCUMENTO]],BD_Pagos[],9,0),"")</f>
        <v>7197909</v>
      </c>
      <c r="AR972" s="54"/>
      <c r="AS972" s="7">
        <f>IFERROR(VLOOKUP("2-"&amp;Presupuestos[[#This Row],[ID DOCUMENTO]],BD_Pagos[],7,0),"")</f>
        <v>0</v>
      </c>
      <c r="AT972" s="16" t="str">
        <f>IFERROR(VLOOKUP("2-"&amp;Presupuestos[[#This Row],[ID DOCUMENTO]],BD_Pagos[],8,0),"")</f>
        <v/>
      </c>
      <c r="AU972" s="17">
        <f>IFERROR(VLOOKUP("2-"&amp;Presupuestos[[#This Row],[ID DOCUMENTO]],BD_Pagos[],9,0),"")</f>
        <v>0</v>
      </c>
      <c r="AV972" s="20">
        <f>IF(IFERROR(VLOOKUP("2-"&amp;Presupuestos[[#This Row],[ID DOCUMENTO]],BD_Pagos[],10,0),0)&gt;Presupuestos[[#This Row],[TOTAL SOLES]],Presupuestos[[#This Row],[TOTAL SOLES]],IFERROR(VLOOKUP("2-"&amp;Presupuestos[[#This Row],[ID DOCUMENTO]],BD_Pagos[],10,0),0))</f>
        <v>0</v>
      </c>
      <c r="AW972" s="7"/>
      <c r="AX972" s="16"/>
      <c r="AY972" s="17"/>
      <c r="AZ972" s="20"/>
      <c r="BA972" s="7"/>
      <c r="BB972" s="16"/>
      <c r="BC972" s="17"/>
      <c r="BD972" s="20"/>
      <c r="BE972" s="7">
        <f>IFERROR(VLOOKUP("5-"&amp;Presupuestos[[#This Row],[ID DOCUMENTO]],BD_Pagos[],7,0),"")</f>
        <v>0</v>
      </c>
      <c r="BF972" s="17">
        <f>IFERROR(VLOOKUP("5-"&amp;Presupuestos[[#This Row],[ID DOCUMENTO]],BD_Pagos[],9,0),"")</f>
        <v>0</v>
      </c>
      <c r="BG972" s="20">
        <f>IF(IFERROR(VLOOKUP("5-"&amp;Presupuestos[[#This Row],[ID DOCUMENTO]],BD_Pagos[],10,0),0)&gt;Presupuestos[[#This Row],[TOTAL SOLES]],Presupuestos[[#This Row],[TOTAL SOLES]],IFERROR(VLOOKUP("5-"&amp;Presupuestos[[#This Row],[ID DOCUMENTO]],BD_Pagos[],10,0),0))</f>
        <v>0</v>
      </c>
      <c r="BH972" s="7">
        <f>IFERROR(VLOOKUP("1-Detraccion"&amp;Presupuestos[[#This Row],[ID DOCUMENTO]],BD_Pagos[],2,0),"")</f>
        <v>0</v>
      </c>
      <c r="BI972" s="3" t="str">
        <f>IFERROR(VLOOKUP("1-Detraccion"&amp;Presupuestos[[#This Row],[ID DOCUMENTO]],BD_Pagos[],3,0),"")</f>
        <v/>
      </c>
      <c r="BJ972" s="3">
        <f>IFERROR(VLOOKUP("1-Detraccion"&amp;Presupuestos[[#This Row],[ID DOCUMENTO]],BD_Pagos[],4,0),"")</f>
        <v>0</v>
      </c>
      <c r="BK972" s="6">
        <f>IF(IFERROR(VLOOKUP("1-Detraccion"&amp;Presupuestos[[#This Row],[ID DOCUMENTO]],BD_Pagos[],5,0),0)&gt;Presupuestos[[#This Row],[TOTAL SOLES]],Presupuestos[[#This Row],[TOTAL SOLES]],IFERROR(VLOOKUP("1-Detraccion"&amp;Presupuestos[[#This Row],[ID DOCUMENTO]],BD_Pagos[],5,0),0))</f>
        <v>0</v>
      </c>
      <c r="BL972" s="6">
        <f>IF(IFERROR(VLOOKUP("1-Detraccion"&amp;Presupuestos[[#This Row],[ID DOCUMENTO]],BD_Pagos[],6,0),0)&gt;Presupuestos[[#This Row],[TOTAL SOLES]],Presupuestos[[#This Row],[TOTAL SOLES]],IFERROR(VLOOKUP("1-Detraccion"&amp;Presupuestos[[#This Row],[ID DOCUMENTO]],BD_Pagos[],6,0),0))</f>
        <v>0</v>
      </c>
      <c r="BM972" s="37"/>
      <c r="BN972" s="3"/>
      <c r="BO972" s="3"/>
      <c r="BP972" s="6"/>
      <c r="BQ97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152.28</v>
      </c>
      <c r="BR972" s="23" t="str">
        <f>IF(Presupuestos[[#This Row],[SALDO ME-MN]]&gt;0,"PENDIENTE","CANCELADO")</f>
        <v>PENDIENTE</v>
      </c>
      <c r="BS972" s="23" t="str">
        <f>IF(COUNTIFS($U$4:$U971,Presupuestos[[#This Row],[ID DOCUMENTO]])&gt;=1,IF(B971=Presupuestos[[#This Row],[ID]],"OK","DOC. DUPLICADO"),"OK")</f>
        <v>OK</v>
      </c>
    </row>
    <row r="973" spans="2:71" ht="24" x14ac:dyDescent="0.25">
      <c r="B973" s="34">
        <f>IF(Presupuestos[[#This Row],[ID DOCUMENTO]]=U972,B972,IF(B972="ID",1,B972+1))</f>
        <v>851</v>
      </c>
      <c r="C973" s="2">
        <v>45869</v>
      </c>
      <c r="D973" s="2">
        <v>45869</v>
      </c>
      <c r="E973" s="3" t="s">
        <v>1880</v>
      </c>
      <c r="F973" s="25" t="s">
        <v>54</v>
      </c>
      <c r="G973" s="25" t="s">
        <v>330</v>
      </c>
      <c r="H973" s="25" t="s">
        <v>383</v>
      </c>
      <c r="I973" s="36" t="str">
        <f>IFERROR(VLOOKUP(Presupuestos[[#This Row],[AREA]]&amp;Presupuestos[[#This Row],[CONCEPTO]]&amp;Presupuestos[[#This Row],[DESCRIPCION]],Tabla28[[Columna1]:[CÓDIGO NUEVO]],2,0),"")</f>
        <v>P0601001</v>
      </c>
      <c r="J973" s="3" t="s">
        <v>666</v>
      </c>
      <c r="K973" s="3" t="s">
        <v>666</v>
      </c>
      <c r="L973" s="3" t="s">
        <v>666</v>
      </c>
      <c r="M973" s="31" t="s">
        <v>2045</v>
      </c>
      <c r="N973" s="3"/>
      <c r="O973" s="3" t="s">
        <v>315</v>
      </c>
      <c r="P973" s="3" t="s">
        <v>127</v>
      </c>
      <c r="Q973" s="3" t="str">
        <f>IFERROR(VLOOKUP(Presupuestos[[#This Row],[CLASIFICACIÓN (N)]],Tabla17[],2,0),"")</f>
        <v>Gastos operativos</v>
      </c>
      <c r="R973" s="3" t="str">
        <f>IFERROR(VLOOKUP(Presupuestos[[#This Row],[CLASIFICACIÓN (N)]],Tabla17[],3,0),"")</f>
        <v>Operativo</v>
      </c>
      <c r="S973" s="3" t="s">
        <v>16</v>
      </c>
      <c r="T973" s="3" t="str">
        <f>IFERROR(VLOOKUP(Presupuestos[[#This Row],[ALMACEN]],Tabla5[],2,0),"")</f>
        <v>Arequipa</v>
      </c>
      <c r="U973" s="19" t="str">
        <f>IFERROR(VLOOKUP(Presupuestos[[#This Row],[TIPO DE DOCUMENTO]],Tipo_Documento[],2,0)&amp;Presupuestos[[#This Row],[SERIE]]&amp;Presupuestos[[#This Row],[NUMERO]]&amp;Presupuestos[[#This Row],[RUC]],"")</f>
        <v>PLRPLR073172144092</v>
      </c>
      <c r="V973" s="3" t="s">
        <v>258</v>
      </c>
      <c r="W973" s="7">
        <v>45869</v>
      </c>
      <c r="X973" s="7">
        <v>45869</v>
      </c>
      <c r="Y973" s="3" t="s">
        <v>1917</v>
      </c>
      <c r="Z973" s="3">
        <v>31</v>
      </c>
      <c r="AA973" s="3">
        <f>IFERROR(VLOOKUP(Presupuestos[[#This Row],[RAZON SOCIAL]],CHOOSE({1,2},Clientes_Proveedores[Razon Social],Clientes_Proveedores[Ruc / Dni]),2,0),"-")</f>
        <v>72144092</v>
      </c>
      <c r="AB973" s="31" t="s">
        <v>2046</v>
      </c>
      <c r="AC973" s="3" t="s">
        <v>670</v>
      </c>
      <c r="AD973" s="5"/>
      <c r="AE973" s="6">
        <v>1903.04</v>
      </c>
      <c r="AF973" s="6">
        <f>Presupuestos[[#This Row],[BASE]]*Presupuestos[[#This Row],[% IGV]]</f>
        <v>0</v>
      </c>
      <c r="AG973" s="22">
        <f>ROUND(SUM(Presupuestos[[#This Row],[BASE]:[IGV]]),2)</f>
        <v>1903.04</v>
      </c>
      <c r="AH973" s="9" t="str">
        <f>IF(Presupuestos[[#This Row],[MONEDA]]="USD",VLOOKUP(Presupuestos[[#This Row],[FECHA DE EMISION]],Tipo_Cambio[],3,0),"")</f>
        <v/>
      </c>
      <c r="AI973" s="22">
        <f>IFERROR(ROUND(IF(Presupuestos[[#This Row],[MONEDA]]="PEN",Presupuestos[[#This Row],[TOTAL]],Presupuestos[[#This Row],[TOTAL]]*Presupuestos[[#This Row],[TIPO DE CAMBIO]]),2),"")</f>
        <v>1903.04</v>
      </c>
      <c r="AJ973" s="5"/>
      <c r="AK973" s="33" t="s">
        <v>671</v>
      </c>
      <c r="AL973" s="5" t="s">
        <v>680</v>
      </c>
      <c r="AM973" s="23" t="s">
        <v>671</v>
      </c>
      <c r="AN973" s="23" t="s">
        <v>671</v>
      </c>
      <c r="AO973" s="7">
        <f>IFERROR(VLOOKUP("1-"&amp;Presupuestos[[#This Row],[ID DOCUMENTO]],BD_Pagos[],7,0),"")</f>
        <v>45869</v>
      </c>
      <c r="AP973" s="16" t="str">
        <f>IFERROR(VLOOKUP("1-"&amp;Presupuestos[[#This Row],[ID DOCUMENTO]],BD_Pagos[],8,0),"")</f>
        <v>B-BCP - Soles</v>
      </c>
      <c r="AQ973" s="17">
        <f>IFERROR(VLOOKUP("1-"&amp;Presupuestos[[#This Row],[ID DOCUMENTO]],BD_Pagos[],9,0),"")</f>
        <v>7197909</v>
      </c>
      <c r="AR973" s="54"/>
      <c r="AS973" s="7">
        <f>IFERROR(VLOOKUP("2-"&amp;Presupuestos[[#This Row],[ID DOCUMENTO]],BD_Pagos[],7,0),"")</f>
        <v>0</v>
      </c>
      <c r="AT973" s="16" t="str">
        <f>IFERROR(VLOOKUP("2-"&amp;Presupuestos[[#This Row],[ID DOCUMENTO]],BD_Pagos[],8,0),"")</f>
        <v/>
      </c>
      <c r="AU973" s="17">
        <f>IFERROR(VLOOKUP("2-"&amp;Presupuestos[[#This Row],[ID DOCUMENTO]],BD_Pagos[],9,0),"")</f>
        <v>0</v>
      </c>
      <c r="AV973" s="20">
        <f>IF(IFERROR(VLOOKUP("2-"&amp;Presupuestos[[#This Row],[ID DOCUMENTO]],BD_Pagos[],10,0),0)&gt;Presupuestos[[#This Row],[TOTAL SOLES]],Presupuestos[[#This Row],[TOTAL SOLES]],IFERROR(VLOOKUP("2-"&amp;Presupuestos[[#This Row],[ID DOCUMENTO]],BD_Pagos[],10,0),0))</f>
        <v>0</v>
      </c>
      <c r="AW973" s="7"/>
      <c r="AX973" s="16"/>
      <c r="AY973" s="17"/>
      <c r="AZ973" s="20"/>
      <c r="BA973" s="7"/>
      <c r="BB973" s="16"/>
      <c r="BC973" s="17"/>
      <c r="BD973" s="20"/>
      <c r="BE973" s="7">
        <f>IFERROR(VLOOKUP("5-"&amp;Presupuestos[[#This Row],[ID DOCUMENTO]],BD_Pagos[],7,0),"")</f>
        <v>0</v>
      </c>
      <c r="BF973" s="17">
        <f>IFERROR(VLOOKUP("5-"&amp;Presupuestos[[#This Row],[ID DOCUMENTO]],BD_Pagos[],9,0),"")</f>
        <v>0</v>
      </c>
      <c r="BG973" s="20">
        <f>IF(IFERROR(VLOOKUP("5-"&amp;Presupuestos[[#This Row],[ID DOCUMENTO]],BD_Pagos[],10,0),0)&gt;Presupuestos[[#This Row],[TOTAL SOLES]],Presupuestos[[#This Row],[TOTAL SOLES]],IFERROR(VLOOKUP("5-"&amp;Presupuestos[[#This Row],[ID DOCUMENTO]],BD_Pagos[],10,0),0))</f>
        <v>0</v>
      </c>
      <c r="BH973" s="7">
        <f>IFERROR(VLOOKUP("1-Detraccion"&amp;Presupuestos[[#This Row],[ID DOCUMENTO]],BD_Pagos[],2,0),"")</f>
        <v>0</v>
      </c>
      <c r="BI973" s="3" t="str">
        <f>IFERROR(VLOOKUP("1-Detraccion"&amp;Presupuestos[[#This Row],[ID DOCUMENTO]],BD_Pagos[],3,0),"")</f>
        <v/>
      </c>
      <c r="BJ973" s="3">
        <f>IFERROR(VLOOKUP("1-Detraccion"&amp;Presupuestos[[#This Row],[ID DOCUMENTO]],BD_Pagos[],4,0),"")</f>
        <v>0</v>
      </c>
      <c r="BK973" s="6">
        <f>IF(IFERROR(VLOOKUP("1-Detraccion"&amp;Presupuestos[[#This Row],[ID DOCUMENTO]],BD_Pagos[],5,0),0)&gt;Presupuestos[[#This Row],[TOTAL SOLES]],Presupuestos[[#This Row],[TOTAL SOLES]],IFERROR(VLOOKUP("1-Detraccion"&amp;Presupuestos[[#This Row],[ID DOCUMENTO]],BD_Pagos[],5,0),0))</f>
        <v>0</v>
      </c>
      <c r="BL973" s="6">
        <f>IF(IFERROR(VLOOKUP("1-Detraccion"&amp;Presupuestos[[#This Row],[ID DOCUMENTO]],BD_Pagos[],6,0),0)&gt;Presupuestos[[#This Row],[TOTAL SOLES]],Presupuestos[[#This Row],[TOTAL SOLES]],IFERROR(VLOOKUP("1-Detraccion"&amp;Presupuestos[[#This Row],[ID DOCUMENTO]],BD_Pagos[],6,0),0))</f>
        <v>0</v>
      </c>
      <c r="BM973" s="37"/>
      <c r="BN973" s="3"/>
      <c r="BO973" s="3"/>
      <c r="BP973" s="6"/>
      <c r="BQ97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1903.04</v>
      </c>
      <c r="BR973" s="23" t="str">
        <f>IF(Presupuestos[[#This Row],[SALDO ME-MN]]&gt;0,"PENDIENTE","CANCELADO")</f>
        <v>PENDIENTE</v>
      </c>
      <c r="BS973" s="23" t="str">
        <f>IF(COUNTIFS($U$4:$U972,Presupuestos[[#This Row],[ID DOCUMENTO]])&gt;=1,IF(B972=Presupuestos[[#This Row],[ID]],"OK","DOC. DUPLICADO"),"OK")</f>
        <v>OK</v>
      </c>
    </row>
    <row r="974" spans="2:71" ht="24" x14ac:dyDescent="0.25">
      <c r="B974" s="34">
        <f>IF(Presupuestos[[#This Row],[ID DOCUMENTO]]=U973,B973,IF(B973="ID",1,B973+1))</f>
        <v>851</v>
      </c>
      <c r="C974" s="2">
        <v>45869</v>
      </c>
      <c r="D974" s="2">
        <v>45869</v>
      </c>
      <c r="E974" s="3" t="s">
        <v>1880</v>
      </c>
      <c r="F974" s="25" t="s">
        <v>54</v>
      </c>
      <c r="G974" s="25" t="s">
        <v>330</v>
      </c>
      <c r="H974" s="25" t="s">
        <v>397</v>
      </c>
      <c r="I974" s="36" t="str">
        <f>IFERROR(VLOOKUP(Presupuestos[[#This Row],[AREA]]&amp;Presupuestos[[#This Row],[CONCEPTO]]&amp;Presupuestos[[#This Row],[DESCRIPCION]],Tabla28[[Columna1]:[CÓDIGO NUEVO]],2,0),"")</f>
        <v>P0601005</v>
      </c>
      <c r="J974" s="3" t="s">
        <v>666</v>
      </c>
      <c r="K974" s="3" t="s">
        <v>666</v>
      </c>
      <c r="L974" s="3" t="s">
        <v>666</v>
      </c>
      <c r="M974" s="31" t="s">
        <v>2047</v>
      </c>
      <c r="N974" s="3"/>
      <c r="O974" s="3" t="s">
        <v>315</v>
      </c>
      <c r="P974" s="3" t="s">
        <v>127</v>
      </c>
      <c r="Q974" s="3" t="str">
        <f>IFERROR(VLOOKUP(Presupuestos[[#This Row],[CLASIFICACIÓN (N)]],Tabla17[],2,0),"")</f>
        <v>Gastos operativos</v>
      </c>
      <c r="R974" s="3" t="str">
        <f>IFERROR(VLOOKUP(Presupuestos[[#This Row],[CLASIFICACIÓN (N)]],Tabla17[],3,0),"")</f>
        <v>Operativo</v>
      </c>
      <c r="S974" s="3" t="s">
        <v>16</v>
      </c>
      <c r="T974" s="3" t="str">
        <f>IFERROR(VLOOKUP(Presupuestos[[#This Row],[ALMACEN]],Tabla5[],2,0),"")</f>
        <v>Arequipa</v>
      </c>
      <c r="U974" s="19" t="str">
        <f>IFERROR(VLOOKUP(Presupuestos[[#This Row],[TIPO DE DOCUMENTO]],Tipo_Documento[],2,0)&amp;Presupuestos[[#This Row],[SERIE]]&amp;Presupuestos[[#This Row],[NUMERO]]&amp;Presupuestos[[#This Row],[RUC]],"")</f>
        <v>PLRPLR073172144092</v>
      </c>
      <c r="V974" s="3" t="s">
        <v>258</v>
      </c>
      <c r="W974" s="7">
        <v>45869</v>
      </c>
      <c r="X974" s="7">
        <v>45869</v>
      </c>
      <c r="Y974" s="3" t="s">
        <v>1917</v>
      </c>
      <c r="Z974" s="3">
        <v>31</v>
      </c>
      <c r="AA974" s="3">
        <f>IFERROR(VLOOKUP(Presupuestos[[#This Row],[RAZON SOCIAL]],CHOOSE({1,2},Clientes_Proveedores[Razon Social],Clientes_Proveedores[Ruc / Dni]),2,0),"-")</f>
        <v>72144092</v>
      </c>
      <c r="AB974" s="31" t="s">
        <v>2046</v>
      </c>
      <c r="AC974" s="3" t="s">
        <v>670</v>
      </c>
      <c r="AD974" s="5"/>
      <c r="AE974" s="6">
        <v>8.61</v>
      </c>
      <c r="AF974" s="6">
        <f>Presupuestos[[#This Row],[BASE]]*Presupuestos[[#This Row],[% IGV]]</f>
        <v>0</v>
      </c>
      <c r="AG974" s="22">
        <f>ROUND(SUM(Presupuestos[[#This Row],[BASE]:[IGV]]),2)</f>
        <v>8.61</v>
      </c>
      <c r="AH974" s="9" t="str">
        <f>IF(Presupuestos[[#This Row],[MONEDA]]="USD",VLOOKUP(Presupuestos[[#This Row],[FECHA DE EMISION]],Tipo_Cambio[],3,0),"")</f>
        <v/>
      </c>
      <c r="AI974" s="22">
        <f>IFERROR(ROUND(IF(Presupuestos[[#This Row],[MONEDA]]="PEN",Presupuestos[[#This Row],[TOTAL]],Presupuestos[[#This Row],[TOTAL]]*Presupuestos[[#This Row],[TIPO DE CAMBIO]]),2),"")</f>
        <v>8.61</v>
      </c>
      <c r="AJ974" s="5"/>
      <c r="AK974" s="33" t="s">
        <v>671</v>
      </c>
      <c r="AL974" s="5" t="s">
        <v>680</v>
      </c>
      <c r="AM974" s="23" t="s">
        <v>671</v>
      </c>
      <c r="AN974" s="23" t="s">
        <v>671</v>
      </c>
      <c r="AO974" s="7">
        <f>IFERROR(VLOOKUP("1-"&amp;Presupuestos[[#This Row],[ID DOCUMENTO]],BD_Pagos[],7,0),"")</f>
        <v>45869</v>
      </c>
      <c r="AP974" s="16" t="str">
        <f>IFERROR(VLOOKUP("1-"&amp;Presupuestos[[#This Row],[ID DOCUMENTO]],BD_Pagos[],8,0),"")</f>
        <v>B-BCP - Soles</v>
      </c>
      <c r="AQ974" s="17">
        <f>IFERROR(VLOOKUP("1-"&amp;Presupuestos[[#This Row],[ID DOCUMENTO]],BD_Pagos[],9,0),"")</f>
        <v>7197909</v>
      </c>
      <c r="AR974" s="54"/>
      <c r="AS974" s="7">
        <f>IFERROR(VLOOKUP("2-"&amp;Presupuestos[[#This Row],[ID DOCUMENTO]],BD_Pagos[],7,0),"")</f>
        <v>0</v>
      </c>
      <c r="AT974" s="16" t="str">
        <f>IFERROR(VLOOKUP("2-"&amp;Presupuestos[[#This Row],[ID DOCUMENTO]],BD_Pagos[],8,0),"")</f>
        <v/>
      </c>
      <c r="AU974" s="17">
        <f>IFERROR(VLOOKUP("2-"&amp;Presupuestos[[#This Row],[ID DOCUMENTO]],BD_Pagos[],9,0),"")</f>
        <v>0</v>
      </c>
      <c r="AV974" s="20">
        <f>IF(IFERROR(VLOOKUP("2-"&amp;Presupuestos[[#This Row],[ID DOCUMENTO]],BD_Pagos[],10,0),0)&gt;Presupuestos[[#This Row],[TOTAL SOLES]],Presupuestos[[#This Row],[TOTAL SOLES]],IFERROR(VLOOKUP("2-"&amp;Presupuestos[[#This Row],[ID DOCUMENTO]],BD_Pagos[],10,0),0))</f>
        <v>0</v>
      </c>
      <c r="AW974" s="7"/>
      <c r="AX974" s="16"/>
      <c r="AY974" s="17"/>
      <c r="AZ974" s="20"/>
      <c r="BA974" s="7"/>
      <c r="BB974" s="16"/>
      <c r="BC974" s="17"/>
      <c r="BD974" s="20"/>
      <c r="BE974" s="7">
        <f>IFERROR(VLOOKUP("5-"&amp;Presupuestos[[#This Row],[ID DOCUMENTO]],BD_Pagos[],7,0),"")</f>
        <v>0</v>
      </c>
      <c r="BF974" s="17">
        <f>IFERROR(VLOOKUP("5-"&amp;Presupuestos[[#This Row],[ID DOCUMENTO]],BD_Pagos[],9,0),"")</f>
        <v>0</v>
      </c>
      <c r="BG974" s="20">
        <f>IF(IFERROR(VLOOKUP("5-"&amp;Presupuestos[[#This Row],[ID DOCUMENTO]],BD_Pagos[],10,0),0)&gt;Presupuestos[[#This Row],[TOTAL SOLES]],Presupuestos[[#This Row],[TOTAL SOLES]],IFERROR(VLOOKUP("5-"&amp;Presupuestos[[#This Row],[ID DOCUMENTO]],BD_Pagos[],10,0),0))</f>
        <v>0</v>
      </c>
      <c r="BH974" s="7">
        <f>IFERROR(VLOOKUP("1-Detraccion"&amp;Presupuestos[[#This Row],[ID DOCUMENTO]],BD_Pagos[],2,0),"")</f>
        <v>0</v>
      </c>
      <c r="BI974" s="3" t="str">
        <f>IFERROR(VLOOKUP("1-Detraccion"&amp;Presupuestos[[#This Row],[ID DOCUMENTO]],BD_Pagos[],3,0),"")</f>
        <v/>
      </c>
      <c r="BJ974" s="3">
        <f>IFERROR(VLOOKUP("1-Detraccion"&amp;Presupuestos[[#This Row],[ID DOCUMENTO]],BD_Pagos[],4,0),"")</f>
        <v>0</v>
      </c>
      <c r="BK974" s="6">
        <f>IF(IFERROR(VLOOKUP("1-Detraccion"&amp;Presupuestos[[#This Row],[ID DOCUMENTO]],BD_Pagos[],5,0),0)&gt;Presupuestos[[#This Row],[TOTAL SOLES]],Presupuestos[[#This Row],[TOTAL SOLES]],IFERROR(VLOOKUP("1-Detraccion"&amp;Presupuestos[[#This Row],[ID DOCUMENTO]],BD_Pagos[],5,0),0))</f>
        <v>0</v>
      </c>
      <c r="BL974" s="6">
        <f>IF(IFERROR(VLOOKUP("1-Detraccion"&amp;Presupuestos[[#This Row],[ID DOCUMENTO]],BD_Pagos[],6,0),0)&gt;Presupuestos[[#This Row],[TOTAL SOLES]],Presupuestos[[#This Row],[TOTAL SOLES]],IFERROR(VLOOKUP("1-Detraccion"&amp;Presupuestos[[#This Row],[ID DOCUMENTO]],BD_Pagos[],6,0),0))</f>
        <v>0</v>
      </c>
      <c r="BM974" s="37"/>
      <c r="BN974" s="3"/>
      <c r="BO974" s="3"/>
      <c r="BP974" s="6"/>
      <c r="BQ97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8.61</v>
      </c>
      <c r="BR974" s="23" t="str">
        <f>IF(Presupuestos[[#This Row],[SALDO ME-MN]]&gt;0,"PENDIENTE","CANCELADO")</f>
        <v>PENDIENTE</v>
      </c>
      <c r="BS974" s="23" t="str">
        <f>IF(COUNTIFS($U$4:$U973,Presupuestos[[#This Row],[ID DOCUMENTO]])&gt;=1,IF(B973=Presupuestos[[#This Row],[ID]],"OK","DOC. DUPLICADO"),"OK")</f>
        <v>OK</v>
      </c>
    </row>
    <row r="975" spans="2:71" x14ac:dyDescent="0.25">
      <c r="B975" s="34">
        <f>IF(Presupuestos[[#This Row],[ID DOCUMENTO]]=U974,B974,IF(B974="ID",1,B974+1))</f>
        <v>852</v>
      </c>
      <c r="C975" s="2">
        <v>45869</v>
      </c>
      <c r="D975" s="2">
        <v>45869</v>
      </c>
      <c r="E975" s="3" t="s">
        <v>1880</v>
      </c>
      <c r="F975" s="25" t="s">
        <v>54</v>
      </c>
      <c r="G975" s="25" t="s">
        <v>330</v>
      </c>
      <c r="H975" s="25" t="s">
        <v>383</v>
      </c>
      <c r="I975" s="36" t="str">
        <f>IFERROR(VLOOKUP(Presupuestos[[#This Row],[AREA]]&amp;Presupuestos[[#This Row],[CONCEPTO]]&amp;Presupuestos[[#This Row],[DESCRIPCION]],Tabla28[[Columna1]:[CÓDIGO NUEVO]],2,0),"")</f>
        <v>P0601001</v>
      </c>
      <c r="J975" s="3" t="s">
        <v>666</v>
      </c>
      <c r="K975" s="3" t="s">
        <v>666</v>
      </c>
      <c r="L975" s="3" t="s">
        <v>666</v>
      </c>
      <c r="M975" s="31" t="s">
        <v>2048</v>
      </c>
      <c r="N975" s="3"/>
      <c r="O975" s="3" t="s">
        <v>315</v>
      </c>
      <c r="P975" s="3" t="s">
        <v>127</v>
      </c>
      <c r="Q975" s="3" t="str">
        <f>IFERROR(VLOOKUP(Presupuestos[[#This Row],[CLASIFICACIÓN (N)]],Tabla17[],2,0),"")</f>
        <v>Gastos operativos</v>
      </c>
      <c r="R975" s="3" t="str">
        <f>IFERROR(VLOOKUP(Presupuestos[[#This Row],[CLASIFICACIÓN (N)]],Tabla17[],3,0),"")</f>
        <v>Operativo</v>
      </c>
      <c r="S975" s="3" t="s">
        <v>16</v>
      </c>
      <c r="T975" s="3" t="str">
        <f>IFERROR(VLOOKUP(Presupuestos[[#This Row],[ALMACEN]],Tabla5[],2,0),"")</f>
        <v>Arequipa</v>
      </c>
      <c r="U975" s="19" t="str">
        <f>IFERROR(VLOOKUP(Presupuestos[[#This Row],[TIPO DE DOCUMENTO]],Tipo_Documento[],2,0)&amp;Presupuestos[[#This Row],[SERIE]]&amp;Presupuestos[[#This Row],[NUMERO]]&amp;Presupuestos[[#This Row],[RUC]],"")</f>
        <v>PLRPLR073272131384</v>
      </c>
      <c r="V975" s="3" t="s">
        <v>258</v>
      </c>
      <c r="W975" s="7">
        <v>45869</v>
      </c>
      <c r="X975" s="7">
        <v>45869</v>
      </c>
      <c r="Y975" s="3" t="s">
        <v>1917</v>
      </c>
      <c r="Z975" s="3">
        <v>32</v>
      </c>
      <c r="AA975" s="3">
        <f>IFERROR(VLOOKUP(Presupuestos[[#This Row],[RAZON SOCIAL]],CHOOSE({1,2},Clientes_Proveedores[Razon Social],Clientes_Proveedores[Ruc / Dni]),2,0),"-")</f>
        <v>72131384</v>
      </c>
      <c r="AB975" s="31" t="s">
        <v>2049</v>
      </c>
      <c r="AC975" s="3" t="s">
        <v>670</v>
      </c>
      <c r="AD975" s="5"/>
      <c r="AE975" s="6">
        <v>2189.37</v>
      </c>
      <c r="AF975" s="6">
        <f>Presupuestos[[#This Row],[BASE]]*Presupuestos[[#This Row],[% IGV]]</f>
        <v>0</v>
      </c>
      <c r="AG975" s="22">
        <f>ROUND(SUM(Presupuestos[[#This Row],[BASE]:[IGV]]),2)</f>
        <v>2189.37</v>
      </c>
      <c r="AH975" s="9" t="str">
        <f>IF(Presupuestos[[#This Row],[MONEDA]]="USD",VLOOKUP(Presupuestos[[#This Row],[FECHA DE EMISION]],Tipo_Cambio[],3,0),"")</f>
        <v/>
      </c>
      <c r="AI975" s="22">
        <f>IFERROR(ROUND(IF(Presupuestos[[#This Row],[MONEDA]]="PEN",Presupuestos[[#This Row],[TOTAL]],Presupuestos[[#This Row],[TOTAL]]*Presupuestos[[#This Row],[TIPO DE CAMBIO]]),2),"")</f>
        <v>2189.37</v>
      </c>
      <c r="AJ975" s="5"/>
      <c r="AK975" s="33" t="s">
        <v>671</v>
      </c>
      <c r="AL975" s="5" t="s">
        <v>680</v>
      </c>
      <c r="AM975" s="23" t="s">
        <v>671</v>
      </c>
      <c r="AN975" s="23" t="s">
        <v>671</v>
      </c>
      <c r="AO975" s="7">
        <f>IFERROR(VLOOKUP("1-"&amp;Presupuestos[[#This Row],[ID DOCUMENTO]],BD_Pagos[],7,0),"")</f>
        <v>45869</v>
      </c>
      <c r="AP975" s="16" t="str">
        <f>IFERROR(VLOOKUP("1-"&amp;Presupuestos[[#This Row],[ID DOCUMENTO]],BD_Pagos[],8,0),"")</f>
        <v>B-BCP - Soles</v>
      </c>
      <c r="AQ975" s="17">
        <f>IFERROR(VLOOKUP("1-"&amp;Presupuestos[[#This Row],[ID DOCUMENTO]],BD_Pagos[],9,0),"")</f>
        <v>7197909</v>
      </c>
      <c r="AR975" s="54"/>
      <c r="AS975" s="7">
        <f>IFERROR(VLOOKUP("2-"&amp;Presupuestos[[#This Row],[ID DOCUMENTO]],BD_Pagos[],7,0),"")</f>
        <v>0</v>
      </c>
      <c r="AT975" s="16" t="str">
        <f>IFERROR(VLOOKUP("2-"&amp;Presupuestos[[#This Row],[ID DOCUMENTO]],BD_Pagos[],8,0),"")</f>
        <v/>
      </c>
      <c r="AU975" s="17">
        <f>IFERROR(VLOOKUP("2-"&amp;Presupuestos[[#This Row],[ID DOCUMENTO]],BD_Pagos[],9,0),"")</f>
        <v>0</v>
      </c>
      <c r="AV975" s="20">
        <f>IF(IFERROR(VLOOKUP("2-"&amp;Presupuestos[[#This Row],[ID DOCUMENTO]],BD_Pagos[],10,0),0)&gt;Presupuestos[[#This Row],[TOTAL SOLES]],Presupuestos[[#This Row],[TOTAL SOLES]],IFERROR(VLOOKUP("2-"&amp;Presupuestos[[#This Row],[ID DOCUMENTO]],BD_Pagos[],10,0),0))</f>
        <v>0</v>
      </c>
      <c r="AW975" s="7"/>
      <c r="AX975" s="16"/>
      <c r="AY975" s="17"/>
      <c r="AZ975" s="20"/>
      <c r="BA975" s="7"/>
      <c r="BB975" s="16"/>
      <c r="BC975" s="17"/>
      <c r="BD975" s="20"/>
      <c r="BE975" s="7">
        <f>IFERROR(VLOOKUP("5-"&amp;Presupuestos[[#This Row],[ID DOCUMENTO]],BD_Pagos[],7,0),"")</f>
        <v>0</v>
      </c>
      <c r="BF975" s="17">
        <f>IFERROR(VLOOKUP("5-"&amp;Presupuestos[[#This Row],[ID DOCUMENTO]],BD_Pagos[],9,0),"")</f>
        <v>0</v>
      </c>
      <c r="BG975" s="20">
        <f>IF(IFERROR(VLOOKUP("5-"&amp;Presupuestos[[#This Row],[ID DOCUMENTO]],BD_Pagos[],10,0),0)&gt;Presupuestos[[#This Row],[TOTAL SOLES]],Presupuestos[[#This Row],[TOTAL SOLES]],IFERROR(VLOOKUP("5-"&amp;Presupuestos[[#This Row],[ID DOCUMENTO]],BD_Pagos[],10,0),0))</f>
        <v>0</v>
      </c>
      <c r="BH975" s="7">
        <f>IFERROR(VLOOKUP("1-Detraccion"&amp;Presupuestos[[#This Row],[ID DOCUMENTO]],BD_Pagos[],2,0),"")</f>
        <v>0</v>
      </c>
      <c r="BI975" s="3" t="str">
        <f>IFERROR(VLOOKUP("1-Detraccion"&amp;Presupuestos[[#This Row],[ID DOCUMENTO]],BD_Pagos[],3,0),"")</f>
        <v/>
      </c>
      <c r="BJ975" s="3">
        <f>IFERROR(VLOOKUP("1-Detraccion"&amp;Presupuestos[[#This Row],[ID DOCUMENTO]],BD_Pagos[],4,0),"")</f>
        <v>0</v>
      </c>
      <c r="BK975" s="6">
        <f>IF(IFERROR(VLOOKUP("1-Detraccion"&amp;Presupuestos[[#This Row],[ID DOCUMENTO]],BD_Pagos[],5,0),0)&gt;Presupuestos[[#This Row],[TOTAL SOLES]],Presupuestos[[#This Row],[TOTAL SOLES]],IFERROR(VLOOKUP("1-Detraccion"&amp;Presupuestos[[#This Row],[ID DOCUMENTO]],BD_Pagos[],5,0),0))</f>
        <v>0</v>
      </c>
      <c r="BL975" s="6">
        <f>IF(IFERROR(VLOOKUP("1-Detraccion"&amp;Presupuestos[[#This Row],[ID DOCUMENTO]],BD_Pagos[],6,0),0)&gt;Presupuestos[[#This Row],[TOTAL SOLES]],Presupuestos[[#This Row],[TOTAL SOLES]],IFERROR(VLOOKUP("1-Detraccion"&amp;Presupuestos[[#This Row],[ID DOCUMENTO]],BD_Pagos[],6,0),0))</f>
        <v>0</v>
      </c>
      <c r="BM975" s="37"/>
      <c r="BN975" s="3"/>
      <c r="BO975" s="3"/>
      <c r="BP975" s="6"/>
      <c r="BQ97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2189.37</v>
      </c>
      <c r="BR975" s="23" t="str">
        <f>IF(Presupuestos[[#This Row],[SALDO ME-MN]]&gt;0,"PENDIENTE","CANCELADO")</f>
        <v>PENDIENTE</v>
      </c>
      <c r="BS975" s="23" t="str">
        <f>IF(COUNTIFS($U$4:$U974,Presupuestos[[#This Row],[ID DOCUMENTO]])&gt;=1,IF(B974=Presupuestos[[#This Row],[ID]],"OK","DOC. DUPLICADO"),"OK")</f>
        <v>OK</v>
      </c>
    </row>
    <row r="976" spans="2:71" ht="24" x14ac:dyDescent="0.25">
      <c r="B976" s="34">
        <f>IF(Presupuestos[[#This Row],[ID DOCUMENTO]]=U975,B975,IF(B975="ID",1,B975+1))</f>
        <v>852</v>
      </c>
      <c r="C976" s="2">
        <v>45869</v>
      </c>
      <c r="D976" s="2">
        <v>45869</v>
      </c>
      <c r="E976" s="3" t="s">
        <v>1880</v>
      </c>
      <c r="F976" s="25" t="s">
        <v>54</v>
      </c>
      <c r="G976" s="25" t="s">
        <v>330</v>
      </c>
      <c r="H976" s="25" t="s">
        <v>388</v>
      </c>
      <c r="I976" s="36" t="str">
        <f>IFERROR(VLOOKUP(Presupuestos[[#This Row],[AREA]]&amp;Presupuestos[[#This Row],[CONCEPTO]]&amp;Presupuestos[[#This Row],[DESCRIPCION]],Tabla28[[Columna1]:[CÓDIGO NUEVO]],2,0),"")</f>
        <v>P0601002</v>
      </c>
      <c r="J976" s="3" t="s">
        <v>666</v>
      </c>
      <c r="K976" s="3" t="s">
        <v>666</v>
      </c>
      <c r="L976" s="3" t="s">
        <v>666</v>
      </c>
      <c r="M976" s="31" t="s">
        <v>2050</v>
      </c>
      <c r="N976" s="3"/>
      <c r="O976" s="3" t="s">
        <v>315</v>
      </c>
      <c r="P976" s="3" t="s">
        <v>127</v>
      </c>
      <c r="Q976" s="3" t="str">
        <f>IFERROR(VLOOKUP(Presupuestos[[#This Row],[CLASIFICACIÓN (N)]],Tabla17[],2,0),"")</f>
        <v>Gastos operativos</v>
      </c>
      <c r="R976" s="3" t="str">
        <f>IFERROR(VLOOKUP(Presupuestos[[#This Row],[CLASIFICACIÓN (N)]],Tabla17[],3,0),"")</f>
        <v>Operativo</v>
      </c>
      <c r="S976" s="3" t="s">
        <v>16</v>
      </c>
      <c r="T976" s="3" t="str">
        <f>IFERROR(VLOOKUP(Presupuestos[[#This Row],[ALMACEN]],Tabla5[],2,0),"")</f>
        <v>Arequipa</v>
      </c>
      <c r="U976" s="19" t="str">
        <f>IFERROR(VLOOKUP(Presupuestos[[#This Row],[TIPO DE DOCUMENTO]],Tipo_Documento[],2,0)&amp;Presupuestos[[#This Row],[SERIE]]&amp;Presupuestos[[#This Row],[NUMERO]]&amp;Presupuestos[[#This Row],[RUC]],"")</f>
        <v>PLRPLR073272131384</v>
      </c>
      <c r="V976" s="3" t="s">
        <v>258</v>
      </c>
      <c r="W976" s="7">
        <v>45869</v>
      </c>
      <c r="X976" s="7">
        <v>45869</v>
      </c>
      <c r="Y976" s="3" t="s">
        <v>1917</v>
      </c>
      <c r="Z976" s="3">
        <v>32</v>
      </c>
      <c r="AA976" s="3">
        <f>IFERROR(VLOOKUP(Presupuestos[[#This Row],[RAZON SOCIAL]],CHOOSE({1,2},Clientes_Proveedores[Razon Social],Clientes_Proveedores[Ruc / Dni]),2,0),"-")</f>
        <v>72131384</v>
      </c>
      <c r="AB976" s="31" t="s">
        <v>2049</v>
      </c>
      <c r="AC976" s="3" t="s">
        <v>670</v>
      </c>
      <c r="AD976" s="5"/>
      <c r="AE976" s="6">
        <v>113</v>
      </c>
      <c r="AF976" s="6">
        <f>Presupuestos[[#This Row],[BASE]]*Presupuestos[[#This Row],[% IGV]]</f>
        <v>0</v>
      </c>
      <c r="AG976" s="22">
        <f>ROUND(SUM(Presupuestos[[#This Row],[BASE]:[IGV]]),2)</f>
        <v>113</v>
      </c>
      <c r="AH976" s="9" t="str">
        <f>IF(Presupuestos[[#This Row],[MONEDA]]="USD",VLOOKUP(Presupuestos[[#This Row],[FECHA DE EMISION]],Tipo_Cambio[],3,0),"")</f>
        <v/>
      </c>
      <c r="AI976" s="22">
        <f>IFERROR(ROUND(IF(Presupuestos[[#This Row],[MONEDA]]="PEN",Presupuestos[[#This Row],[TOTAL]],Presupuestos[[#This Row],[TOTAL]]*Presupuestos[[#This Row],[TIPO DE CAMBIO]]),2),"")</f>
        <v>113</v>
      </c>
      <c r="AJ976" s="5"/>
      <c r="AK976" s="33" t="s">
        <v>671</v>
      </c>
      <c r="AL976" s="5" t="s">
        <v>680</v>
      </c>
      <c r="AM976" s="23" t="s">
        <v>671</v>
      </c>
      <c r="AN976" s="23" t="s">
        <v>671</v>
      </c>
      <c r="AO976" s="7">
        <f>IFERROR(VLOOKUP("1-"&amp;Presupuestos[[#This Row],[ID DOCUMENTO]],BD_Pagos[],7,0),"")</f>
        <v>45869</v>
      </c>
      <c r="AP976" s="16" t="str">
        <f>IFERROR(VLOOKUP("1-"&amp;Presupuestos[[#This Row],[ID DOCUMENTO]],BD_Pagos[],8,0),"")</f>
        <v>B-BCP - Soles</v>
      </c>
      <c r="AQ976" s="17">
        <f>IFERROR(VLOOKUP("1-"&amp;Presupuestos[[#This Row],[ID DOCUMENTO]],BD_Pagos[],9,0),"")</f>
        <v>7197909</v>
      </c>
      <c r="AR976" s="54"/>
      <c r="AS976" s="7">
        <f>IFERROR(VLOOKUP("2-"&amp;Presupuestos[[#This Row],[ID DOCUMENTO]],BD_Pagos[],7,0),"")</f>
        <v>0</v>
      </c>
      <c r="AT976" s="16" t="str">
        <f>IFERROR(VLOOKUP("2-"&amp;Presupuestos[[#This Row],[ID DOCUMENTO]],BD_Pagos[],8,0),"")</f>
        <v/>
      </c>
      <c r="AU976" s="17">
        <f>IFERROR(VLOOKUP("2-"&amp;Presupuestos[[#This Row],[ID DOCUMENTO]],BD_Pagos[],9,0),"")</f>
        <v>0</v>
      </c>
      <c r="AV976" s="20">
        <f>IF(IFERROR(VLOOKUP("2-"&amp;Presupuestos[[#This Row],[ID DOCUMENTO]],BD_Pagos[],10,0),0)&gt;Presupuestos[[#This Row],[TOTAL SOLES]],Presupuestos[[#This Row],[TOTAL SOLES]],IFERROR(VLOOKUP("2-"&amp;Presupuestos[[#This Row],[ID DOCUMENTO]],BD_Pagos[],10,0),0))</f>
        <v>0</v>
      </c>
      <c r="AW976" s="7"/>
      <c r="AX976" s="16"/>
      <c r="AY976" s="17"/>
      <c r="AZ976" s="20"/>
      <c r="BA976" s="7"/>
      <c r="BB976" s="16"/>
      <c r="BC976" s="17"/>
      <c r="BD976" s="20"/>
      <c r="BE976" s="7">
        <f>IFERROR(VLOOKUP("5-"&amp;Presupuestos[[#This Row],[ID DOCUMENTO]],BD_Pagos[],7,0),"")</f>
        <v>0</v>
      </c>
      <c r="BF976" s="17">
        <f>IFERROR(VLOOKUP("5-"&amp;Presupuestos[[#This Row],[ID DOCUMENTO]],BD_Pagos[],9,0),"")</f>
        <v>0</v>
      </c>
      <c r="BG976" s="20">
        <f>IF(IFERROR(VLOOKUP("5-"&amp;Presupuestos[[#This Row],[ID DOCUMENTO]],BD_Pagos[],10,0),0)&gt;Presupuestos[[#This Row],[TOTAL SOLES]],Presupuestos[[#This Row],[TOTAL SOLES]],IFERROR(VLOOKUP("5-"&amp;Presupuestos[[#This Row],[ID DOCUMENTO]],BD_Pagos[],10,0),0))</f>
        <v>0</v>
      </c>
      <c r="BH976" s="7">
        <f>IFERROR(VLOOKUP("1-Detraccion"&amp;Presupuestos[[#This Row],[ID DOCUMENTO]],BD_Pagos[],2,0),"")</f>
        <v>0</v>
      </c>
      <c r="BI976" s="3" t="str">
        <f>IFERROR(VLOOKUP("1-Detraccion"&amp;Presupuestos[[#This Row],[ID DOCUMENTO]],BD_Pagos[],3,0),"")</f>
        <v/>
      </c>
      <c r="BJ976" s="3">
        <f>IFERROR(VLOOKUP("1-Detraccion"&amp;Presupuestos[[#This Row],[ID DOCUMENTO]],BD_Pagos[],4,0),"")</f>
        <v>0</v>
      </c>
      <c r="BK976" s="6">
        <f>IF(IFERROR(VLOOKUP("1-Detraccion"&amp;Presupuestos[[#This Row],[ID DOCUMENTO]],BD_Pagos[],5,0),0)&gt;Presupuestos[[#This Row],[TOTAL SOLES]],Presupuestos[[#This Row],[TOTAL SOLES]],IFERROR(VLOOKUP("1-Detraccion"&amp;Presupuestos[[#This Row],[ID DOCUMENTO]],BD_Pagos[],5,0),0))</f>
        <v>0</v>
      </c>
      <c r="BL976" s="6">
        <f>IF(IFERROR(VLOOKUP("1-Detraccion"&amp;Presupuestos[[#This Row],[ID DOCUMENTO]],BD_Pagos[],6,0),0)&gt;Presupuestos[[#This Row],[TOTAL SOLES]],Presupuestos[[#This Row],[TOTAL SOLES]],IFERROR(VLOOKUP("1-Detraccion"&amp;Presupuestos[[#This Row],[ID DOCUMENTO]],BD_Pagos[],6,0),0))</f>
        <v>0</v>
      </c>
      <c r="BM976" s="37"/>
      <c r="BN976" s="3"/>
      <c r="BO976" s="3"/>
      <c r="BP976" s="6"/>
      <c r="BQ97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113</v>
      </c>
      <c r="BR976" s="23" t="str">
        <f>IF(Presupuestos[[#This Row],[SALDO ME-MN]]&gt;0,"PENDIENTE","CANCELADO")</f>
        <v>PENDIENTE</v>
      </c>
      <c r="BS976" s="23" t="str">
        <f>IF(COUNTIFS($U$4:$U975,Presupuestos[[#This Row],[ID DOCUMENTO]])&gt;=1,IF(B975=Presupuestos[[#This Row],[ID]],"OK","DOC. DUPLICADO"),"OK")</f>
        <v>OK</v>
      </c>
    </row>
    <row r="977" spans="2:71" ht="24" x14ac:dyDescent="0.25">
      <c r="B977" s="34">
        <f>IF(Presupuestos[[#This Row],[ID DOCUMENTO]]=U976,B976,IF(B976="ID",1,B976+1))</f>
        <v>852</v>
      </c>
      <c r="C977" s="2">
        <v>45869</v>
      </c>
      <c r="D977" s="2">
        <v>45869</v>
      </c>
      <c r="E977" s="3" t="s">
        <v>1880</v>
      </c>
      <c r="F977" s="25" t="s">
        <v>54</v>
      </c>
      <c r="G977" s="25" t="s">
        <v>330</v>
      </c>
      <c r="H977" s="25" t="s">
        <v>397</v>
      </c>
      <c r="I977" s="36" t="str">
        <f>IFERROR(VLOOKUP(Presupuestos[[#This Row],[AREA]]&amp;Presupuestos[[#This Row],[CONCEPTO]]&amp;Presupuestos[[#This Row],[DESCRIPCION]],Tabla28[[Columna1]:[CÓDIGO NUEVO]],2,0),"")</f>
        <v>P0601005</v>
      </c>
      <c r="J977" s="3" t="s">
        <v>666</v>
      </c>
      <c r="K977" s="3" t="s">
        <v>666</v>
      </c>
      <c r="L977" s="3" t="s">
        <v>666</v>
      </c>
      <c r="M977" s="31" t="s">
        <v>2051</v>
      </c>
      <c r="N977" s="3"/>
      <c r="O977" s="3" t="s">
        <v>315</v>
      </c>
      <c r="P977" s="3" t="s">
        <v>127</v>
      </c>
      <c r="Q977" s="3" t="str">
        <f>IFERROR(VLOOKUP(Presupuestos[[#This Row],[CLASIFICACIÓN (N)]],Tabla17[],2,0),"")</f>
        <v>Gastos operativos</v>
      </c>
      <c r="R977" s="3" t="str">
        <f>IFERROR(VLOOKUP(Presupuestos[[#This Row],[CLASIFICACIÓN (N)]],Tabla17[],3,0),"")</f>
        <v>Operativo</v>
      </c>
      <c r="S977" s="3" t="s">
        <v>16</v>
      </c>
      <c r="T977" s="3" t="str">
        <f>IFERROR(VLOOKUP(Presupuestos[[#This Row],[ALMACEN]],Tabla5[],2,0),"")</f>
        <v>Arequipa</v>
      </c>
      <c r="U977" s="19" t="str">
        <f>IFERROR(VLOOKUP(Presupuestos[[#This Row],[TIPO DE DOCUMENTO]],Tipo_Documento[],2,0)&amp;Presupuestos[[#This Row],[SERIE]]&amp;Presupuestos[[#This Row],[NUMERO]]&amp;Presupuestos[[#This Row],[RUC]],"")</f>
        <v>PLRPLR073272131384</v>
      </c>
      <c r="V977" s="3" t="s">
        <v>258</v>
      </c>
      <c r="W977" s="7">
        <v>45869</v>
      </c>
      <c r="X977" s="7">
        <v>45869</v>
      </c>
      <c r="Y977" s="3" t="s">
        <v>1917</v>
      </c>
      <c r="Z977" s="3">
        <v>32</v>
      </c>
      <c r="AA977" s="3">
        <f>IFERROR(VLOOKUP(Presupuestos[[#This Row],[RAZON SOCIAL]],CHOOSE({1,2},Clientes_Proveedores[Razon Social],Clientes_Proveedores[Ruc / Dni]),2,0),"-")</f>
        <v>72131384</v>
      </c>
      <c r="AB977" s="31" t="s">
        <v>2049</v>
      </c>
      <c r="AC977" s="3" t="s">
        <v>670</v>
      </c>
      <c r="AD977" s="5"/>
      <c r="AE977" s="6">
        <v>23.92</v>
      </c>
      <c r="AF977" s="6">
        <f>Presupuestos[[#This Row],[BASE]]*Presupuestos[[#This Row],[% IGV]]</f>
        <v>0</v>
      </c>
      <c r="AG977" s="22">
        <f>ROUND(SUM(Presupuestos[[#This Row],[BASE]:[IGV]]),2)</f>
        <v>23.92</v>
      </c>
      <c r="AH977" s="9" t="str">
        <f>IF(Presupuestos[[#This Row],[MONEDA]]="USD",VLOOKUP(Presupuestos[[#This Row],[FECHA DE EMISION]],Tipo_Cambio[],3,0),"")</f>
        <v/>
      </c>
      <c r="AI977" s="22">
        <f>IFERROR(ROUND(IF(Presupuestos[[#This Row],[MONEDA]]="PEN",Presupuestos[[#This Row],[TOTAL]],Presupuestos[[#This Row],[TOTAL]]*Presupuestos[[#This Row],[TIPO DE CAMBIO]]),2),"")</f>
        <v>23.92</v>
      </c>
      <c r="AJ977" s="5"/>
      <c r="AK977" s="33" t="s">
        <v>671</v>
      </c>
      <c r="AL977" s="5" t="s">
        <v>680</v>
      </c>
      <c r="AM977" s="23" t="s">
        <v>671</v>
      </c>
      <c r="AN977" s="23" t="s">
        <v>671</v>
      </c>
      <c r="AO977" s="7">
        <f>IFERROR(VLOOKUP("1-"&amp;Presupuestos[[#This Row],[ID DOCUMENTO]],BD_Pagos[],7,0),"")</f>
        <v>45869</v>
      </c>
      <c r="AP977" s="16" t="str">
        <f>IFERROR(VLOOKUP("1-"&amp;Presupuestos[[#This Row],[ID DOCUMENTO]],BD_Pagos[],8,0),"")</f>
        <v>B-BCP - Soles</v>
      </c>
      <c r="AQ977" s="17">
        <f>IFERROR(VLOOKUP("1-"&amp;Presupuestos[[#This Row],[ID DOCUMENTO]],BD_Pagos[],9,0),"")</f>
        <v>7197909</v>
      </c>
      <c r="AR977" s="54"/>
      <c r="AS977" s="7">
        <f>IFERROR(VLOOKUP("2-"&amp;Presupuestos[[#This Row],[ID DOCUMENTO]],BD_Pagos[],7,0),"")</f>
        <v>0</v>
      </c>
      <c r="AT977" s="16" t="str">
        <f>IFERROR(VLOOKUP("2-"&amp;Presupuestos[[#This Row],[ID DOCUMENTO]],BD_Pagos[],8,0),"")</f>
        <v/>
      </c>
      <c r="AU977" s="17">
        <f>IFERROR(VLOOKUP("2-"&amp;Presupuestos[[#This Row],[ID DOCUMENTO]],BD_Pagos[],9,0),"")</f>
        <v>0</v>
      </c>
      <c r="AV977" s="20">
        <f>IF(IFERROR(VLOOKUP("2-"&amp;Presupuestos[[#This Row],[ID DOCUMENTO]],BD_Pagos[],10,0),0)&gt;Presupuestos[[#This Row],[TOTAL SOLES]],Presupuestos[[#This Row],[TOTAL SOLES]],IFERROR(VLOOKUP("2-"&amp;Presupuestos[[#This Row],[ID DOCUMENTO]],BD_Pagos[],10,0),0))</f>
        <v>0</v>
      </c>
      <c r="AW977" s="7"/>
      <c r="AX977" s="16"/>
      <c r="AY977" s="17"/>
      <c r="AZ977" s="20"/>
      <c r="BA977" s="7"/>
      <c r="BB977" s="16"/>
      <c r="BC977" s="17"/>
      <c r="BD977" s="20"/>
      <c r="BE977" s="7">
        <f>IFERROR(VLOOKUP("5-"&amp;Presupuestos[[#This Row],[ID DOCUMENTO]],BD_Pagos[],7,0),"")</f>
        <v>0</v>
      </c>
      <c r="BF977" s="17">
        <f>IFERROR(VLOOKUP("5-"&amp;Presupuestos[[#This Row],[ID DOCUMENTO]],BD_Pagos[],9,0),"")</f>
        <v>0</v>
      </c>
      <c r="BG977" s="20">
        <f>IF(IFERROR(VLOOKUP("5-"&amp;Presupuestos[[#This Row],[ID DOCUMENTO]],BD_Pagos[],10,0),0)&gt;Presupuestos[[#This Row],[TOTAL SOLES]],Presupuestos[[#This Row],[TOTAL SOLES]],IFERROR(VLOOKUP("5-"&amp;Presupuestos[[#This Row],[ID DOCUMENTO]],BD_Pagos[],10,0),0))</f>
        <v>0</v>
      </c>
      <c r="BH977" s="7">
        <f>IFERROR(VLOOKUP("1-Detraccion"&amp;Presupuestos[[#This Row],[ID DOCUMENTO]],BD_Pagos[],2,0),"")</f>
        <v>0</v>
      </c>
      <c r="BI977" s="3" t="str">
        <f>IFERROR(VLOOKUP("1-Detraccion"&amp;Presupuestos[[#This Row],[ID DOCUMENTO]],BD_Pagos[],3,0),"")</f>
        <v/>
      </c>
      <c r="BJ977" s="3">
        <f>IFERROR(VLOOKUP("1-Detraccion"&amp;Presupuestos[[#This Row],[ID DOCUMENTO]],BD_Pagos[],4,0),"")</f>
        <v>0</v>
      </c>
      <c r="BK977" s="6">
        <f>IF(IFERROR(VLOOKUP("1-Detraccion"&amp;Presupuestos[[#This Row],[ID DOCUMENTO]],BD_Pagos[],5,0),0)&gt;Presupuestos[[#This Row],[TOTAL SOLES]],Presupuestos[[#This Row],[TOTAL SOLES]],IFERROR(VLOOKUP("1-Detraccion"&amp;Presupuestos[[#This Row],[ID DOCUMENTO]],BD_Pagos[],5,0),0))</f>
        <v>0</v>
      </c>
      <c r="BL977" s="6">
        <f>IF(IFERROR(VLOOKUP("1-Detraccion"&amp;Presupuestos[[#This Row],[ID DOCUMENTO]],BD_Pagos[],6,0),0)&gt;Presupuestos[[#This Row],[TOTAL SOLES]],Presupuestos[[#This Row],[TOTAL SOLES]],IFERROR(VLOOKUP("1-Detraccion"&amp;Presupuestos[[#This Row],[ID DOCUMENTO]],BD_Pagos[],6,0),0))</f>
        <v>0</v>
      </c>
      <c r="BM977" s="37"/>
      <c r="BN977" s="3"/>
      <c r="BO977" s="3"/>
      <c r="BP977" s="6"/>
      <c r="BQ97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23.92</v>
      </c>
      <c r="BR977" s="23" t="str">
        <f>IF(Presupuestos[[#This Row],[SALDO ME-MN]]&gt;0,"PENDIENTE","CANCELADO")</f>
        <v>PENDIENTE</v>
      </c>
      <c r="BS977" s="23" t="str">
        <f>IF(COUNTIFS($U$4:$U976,Presupuestos[[#This Row],[ID DOCUMENTO]])&gt;=1,IF(B976=Presupuestos[[#This Row],[ID]],"OK","DOC. DUPLICADO"),"OK")</f>
        <v>OK</v>
      </c>
    </row>
    <row r="978" spans="2:71" x14ac:dyDescent="0.25">
      <c r="B978" s="34">
        <f>IF(Presupuestos[[#This Row],[ID DOCUMENTO]]=U977,B977,IF(B977="ID",1,B977+1))</f>
        <v>853</v>
      </c>
      <c r="C978" s="2">
        <v>45869</v>
      </c>
      <c r="D978" s="2">
        <v>45869</v>
      </c>
      <c r="E978" s="3" t="s">
        <v>1880</v>
      </c>
      <c r="F978" s="25" t="s">
        <v>54</v>
      </c>
      <c r="G978" s="25" t="s">
        <v>330</v>
      </c>
      <c r="H978" s="25" t="s">
        <v>383</v>
      </c>
      <c r="I978" s="36" t="str">
        <f>IFERROR(VLOOKUP(Presupuestos[[#This Row],[AREA]]&amp;Presupuestos[[#This Row],[CONCEPTO]]&amp;Presupuestos[[#This Row],[DESCRIPCION]],Tabla28[[Columna1]:[CÓDIGO NUEVO]],2,0),"")</f>
        <v>P0601001</v>
      </c>
      <c r="J978" s="3" t="s">
        <v>666</v>
      </c>
      <c r="K978" s="3" t="s">
        <v>666</v>
      </c>
      <c r="L978" s="3" t="s">
        <v>666</v>
      </c>
      <c r="M978" s="31" t="s">
        <v>2052</v>
      </c>
      <c r="N978" s="3"/>
      <c r="O978" s="3" t="s">
        <v>315</v>
      </c>
      <c r="P978" s="3" t="s">
        <v>127</v>
      </c>
      <c r="Q978" s="3" t="str">
        <f>IFERROR(VLOOKUP(Presupuestos[[#This Row],[CLASIFICACIÓN (N)]],Tabla17[],2,0),"")</f>
        <v>Gastos operativos</v>
      </c>
      <c r="R978" s="3" t="str">
        <f>IFERROR(VLOOKUP(Presupuestos[[#This Row],[CLASIFICACIÓN (N)]],Tabla17[],3,0),"")</f>
        <v>Operativo</v>
      </c>
      <c r="S978" s="3" t="s">
        <v>16</v>
      </c>
      <c r="T978" s="3" t="str">
        <f>IFERROR(VLOOKUP(Presupuestos[[#This Row],[ALMACEN]],Tabla5[],2,0),"")</f>
        <v>Arequipa</v>
      </c>
      <c r="U978" s="19" t="str">
        <f>IFERROR(VLOOKUP(Presupuestos[[#This Row],[TIPO DE DOCUMENTO]],Tipo_Documento[],2,0)&amp;Presupuestos[[#This Row],[SERIE]]&amp;Presupuestos[[#This Row],[NUMERO]]&amp;Presupuestos[[#This Row],[RUC]],"")</f>
        <v>PLRPLR073376390500</v>
      </c>
      <c r="V978" s="3" t="s">
        <v>258</v>
      </c>
      <c r="W978" s="7">
        <v>45869</v>
      </c>
      <c r="X978" s="7">
        <v>45869</v>
      </c>
      <c r="Y978" s="3" t="s">
        <v>1917</v>
      </c>
      <c r="Z978" s="3">
        <v>33</v>
      </c>
      <c r="AA978" s="3">
        <f>IFERROR(VLOOKUP(Presupuestos[[#This Row],[RAZON SOCIAL]],CHOOSE({1,2},Clientes_Proveedores[Razon Social],Clientes_Proveedores[Ruc / Dni]),2,0),"-")</f>
        <v>76390500</v>
      </c>
      <c r="AB978" s="31" t="s">
        <v>1302</v>
      </c>
      <c r="AC978" s="3" t="s">
        <v>670</v>
      </c>
      <c r="AD978" s="5"/>
      <c r="AE978" s="6">
        <v>1423.51</v>
      </c>
      <c r="AF978" s="6">
        <f>Presupuestos[[#This Row],[BASE]]*Presupuestos[[#This Row],[% IGV]]</f>
        <v>0</v>
      </c>
      <c r="AG978" s="22">
        <f>ROUND(SUM(Presupuestos[[#This Row],[BASE]:[IGV]]),2)</f>
        <v>1423.51</v>
      </c>
      <c r="AH978" s="9" t="str">
        <f>IF(Presupuestos[[#This Row],[MONEDA]]="USD",VLOOKUP(Presupuestos[[#This Row],[FECHA DE EMISION]],Tipo_Cambio[],3,0),"")</f>
        <v/>
      </c>
      <c r="AI978" s="22">
        <f>IFERROR(ROUND(IF(Presupuestos[[#This Row],[MONEDA]]="PEN",Presupuestos[[#This Row],[TOTAL]],Presupuestos[[#This Row],[TOTAL]]*Presupuestos[[#This Row],[TIPO DE CAMBIO]]),2),"")</f>
        <v>1423.51</v>
      </c>
      <c r="AJ978" s="5"/>
      <c r="AK978" s="33" t="s">
        <v>671</v>
      </c>
      <c r="AL978" s="5" t="s">
        <v>680</v>
      </c>
      <c r="AM978" s="23" t="s">
        <v>671</v>
      </c>
      <c r="AN978" s="23" t="s">
        <v>671</v>
      </c>
      <c r="AO978" s="7">
        <f>IFERROR(VLOOKUP("1-"&amp;Presupuestos[[#This Row],[ID DOCUMENTO]],BD_Pagos[],7,0),"")</f>
        <v>45869</v>
      </c>
      <c r="AP978" s="16" t="str">
        <f>IFERROR(VLOOKUP("1-"&amp;Presupuestos[[#This Row],[ID DOCUMENTO]],BD_Pagos[],8,0),"")</f>
        <v>B-BCP - Soles</v>
      </c>
      <c r="AQ978" s="17">
        <f>IFERROR(VLOOKUP("1-"&amp;Presupuestos[[#This Row],[ID DOCUMENTO]],BD_Pagos[],9,0),"")</f>
        <v>7197909</v>
      </c>
      <c r="AR978" s="54"/>
      <c r="AS978" s="7">
        <f>IFERROR(VLOOKUP("2-"&amp;Presupuestos[[#This Row],[ID DOCUMENTO]],BD_Pagos[],7,0),"")</f>
        <v>0</v>
      </c>
      <c r="AT978" s="16" t="str">
        <f>IFERROR(VLOOKUP("2-"&amp;Presupuestos[[#This Row],[ID DOCUMENTO]],BD_Pagos[],8,0),"")</f>
        <v/>
      </c>
      <c r="AU978" s="17">
        <f>IFERROR(VLOOKUP("2-"&amp;Presupuestos[[#This Row],[ID DOCUMENTO]],BD_Pagos[],9,0),"")</f>
        <v>0</v>
      </c>
      <c r="AV978" s="20">
        <f>IF(IFERROR(VLOOKUP("2-"&amp;Presupuestos[[#This Row],[ID DOCUMENTO]],BD_Pagos[],10,0),0)&gt;Presupuestos[[#This Row],[TOTAL SOLES]],Presupuestos[[#This Row],[TOTAL SOLES]],IFERROR(VLOOKUP("2-"&amp;Presupuestos[[#This Row],[ID DOCUMENTO]],BD_Pagos[],10,0),0))</f>
        <v>0</v>
      </c>
      <c r="AW978" s="7"/>
      <c r="AX978" s="16"/>
      <c r="AY978" s="17"/>
      <c r="AZ978" s="20"/>
      <c r="BA978" s="7"/>
      <c r="BB978" s="16"/>
      <c r="BC978" s="17"/>
      <c r="BD978" s="20"/>
      <c r="BE978" s="7">
        <f>IFERROR(VLOOKUP("5-"&amp;Presupuestos[[#This Row],[ID DOCUMENTO]],BD_Pagos[],7,0),"")</f>
        <v>45869</v>
      </c>
      <c r="BF978" s="17" t="str">
        <f>IFERROR(VLOOKUP("5-"&amp;Presupuestos[[#This Row],[ID DOCUMENTO]],BD_Pagos[],9,0),"")</f>
        <v>Redondeo</v>
      </c>
      <c r="BG978" s="20">
        <f>IF(IFERROR(VLOOKUP("5-"&amp;Presupuestos[[#This Row],[ID DOCUMENTO]],BD_Pagos[],10,0),0)&gt;Presupuestos[[#This Row],[TOTAL SOLES]],Presupuestos[[#This Row],[TOTAL SOLES]],IFERROR(VLOOKUP("5-"&amp;Presupuestos[[#This Row],[ID DOCUMENTO]],BD_Pagos[],10,0),0))</f>
        <v>-0.01</v>
      </c>
      <c r="BH978" s="7">
        <f>IFERROR(VLOOKUP("1-Detraccion"&amp;Presupuestos[[#This Row],[ID DOCUMENTO]],BD_Pagos[],2,0),"")</f>
        <v>0</v>
      </c>
      <c r="BI978" s="3" t="str">
        <f>IFERROR(VLOOKUP("1-Detraccion"&amp;Presupuestos[[#This Row],[ID DOCUMENTO]],BD_Pagos[],3,0),"")</f>
        <v/>
      </c>
      <c r="BJ978" s="3">
        <f>IFERROR(VLOOKUP("1-Detraccion"&amp;Presupuestos[[#This Row],[ID DOCUMENTO]],BD_Pagos[],4,0),"")</f>
        <v>0</v>
      </c>
      <c r="BK978" s="6">
        <f>IF(IFERROR(VLOOKUP("1-Detraccion"&amp;Presupuestos[[#This Row],[ID DOCUMENTO]],BD_Pagos[],5,0),0)&gt;Presupuestos[[#This Row],[TOTAL SOLES]],Presupuestos[[#This Row],[TOTAL SOLES]],IFERROR(VLOOKUP("1-Detraccion"&amp;Presupuestos[[#This Row],[ID DOCUMENTO]],BD_Pagos[],5,0),0))</f>
        <v>0</v>
      </c>
      <c r="BL978" s="6">
        <f>IF(IFERROR(VLOOKUP("1-Detraccion"&amp;Presupuestos[[#This Row],[ID DOCUMENTO]],BD_Pagos[],6,0),0)&gt;Presupuestos[[#This Row],[TOTAL SOLES]],Presupuestos[[#This Row],[TOTAL SOLES]],IFERROR(VLOOKUP("1-Detraccion"&amp;Presupuestos[[#This Row],[ID DOCUMENTO]],BD_Pagos[],6,0),0))</f>
        <v>0</v>
      </c>
      <c r="BM978" s="37"/>
      <c r="BN978" s="3"/>
      <c r="BO978" s="3"/>
      <c r="BP978" s="6"/>
      <c r="BQ97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1423.52</v>
      </c>
      <c r="BR978" s="23" t="str">
        <f>IF(Presupuestos[[#This Row],[SALDO ME-MN]]&gt;0,"PENDIENTE","CANCELADO")</f>
        <v>PENDIENTE</v>
      </c>
      <c r="BS978" s="23" t="str">
        <f>IF(COUNTIFS($U$4:$U977,Presupuestos[[#This Row],[ID DOCUMENTO]])&gt;=1,IF(B977=Presupuestos[[#This Row],[ID]],"OK","DOC. DUPLICADO"),"OK")</f>
        <v>OK</v>
      </c>
    </row>
    <row r="979" spans="2:71" ht="24" x14ac:dyDescent="0.25">
      <c r="B979" s="34">
        <f>IF(Presupuestos[[#This Row],[ID DOCUMENTO]]=U978,B978,IF(B978="ID",1,B978+1))</f>
        <v>853</v>
      </c>
      <c r="C979" s="2">
        <v>45869</v>
      </c>
      <c r="D979" s="2">
        <v>45869</v>
      </c>
      <c r="E979" s="3" t="s">
        <v>1880</v>
      </c>
      <c r="F979" s="25" t="s">
        <v>54</v>
      </c>
      <c r="G979" s="25" t="s">
        <v>330</v>
      </c>
      <c r="H979" s="25" t="s">
        <v>397</v>
      </c>
      <c r="I979" s="36" t="str">
        <f>IFERROR(VLOOKUP(Presupuestos[[#This Row],[AREA]]&amp;Presupuestos[[#This Row],[CONCEPTO]]&amp;Presupuestos[[#This Row],[DESCRIPCION]],Tabla28[[Columna1]:[CÓDIGO NUEVO]],2,0),"")</f>
        <v>P0601005</v>
      </c>
      <c r="J979" s="3" t="s">
        <v>666</v>
      </c>
      <c r="K979" s="3" t="s">
        <v>666</v>
      </c>
      <c r="L979" s="3" t="s">
        <v>666</v>
      </c>
      <c r="M979" s="31" t="s">
        <v>2053</v>
      </c>
      <c r="N979" s="3"/>
      <c r="O979" s="3" t="s">
        <v>315</v>
      </c>
      <c r="P979" s="3" t="s">
        <v>127</v>
      </c>
      <c r="Q979" s="3" t="str">
        <f>IFERROR(VLOOKUP(Presupuestos[[#This Row],[CLASIFICACIÓN (N)]],Tabla17[],2,0),"")</f>
        <v>Gastos operativos</v>
      </c>
      <c r="R979" s="3" t="str">
        <f>IFERROR(VLOOKUP(Presupuestos[[#This Row],[CLASIFICACIÓN (N)]],Tabla17[],3,0),"")</f>
        <v>Operativo</v>
      </c>
      <c r="S979" s="3" t="s">
        <v>16</v>
      </c>
      <c r="T979" s="3" t="str">
        <f>IFERROR(VLOOKUP(Presupuestos[[#This Row],[ALMACEN]],Tabla5[],2,0),"")</f>
        <v>Arequipa</v>
      </c>
      <c r="U979" s="19" t="str">
        <f>IFERROR(VLOOKUP(Presupuestos[[#This Row],[TIPO DE DOCUMENTO]],Tipo_Documento[],2,0)&amp;Presupuestos[[#This Row],[SERIE]]&amp;Presupuestos[[#This Row],[NUMERO]]&amp;Presupuestos[[#This Row],[RUC]],"")</f>
        <v>PLRPLR073376390500</v>
      </c>
      <c r="V979" s="3" t="s">
        <v>258</v>
      </c>
      <c r="W979" s="7">
        <v>45869</v>
      </c>
      <c r="X979" s="7">
        <v>45869</v>
      </c>
      <c r="Y979" s="3" t="s">
        <v>1917</v>
      </c>
      <c r="Z979" s="3">
        <v>33</v>
      </c>
      <c r="AA979" s="3">
        <f>IFERROR(VLOOKUP(Presupuestos[[#This Row],[RAZON SOCIAL]],CHOOSE({1,2},Clientes_Proveedores[Razon Social],Clientes_Proveedores[Ruc / Dni]),2,0),"-")</f>
        <v>76390500</v>
      </c>
      <c r="AB979" s="31" t="s">
        <v>1302</v>
      </c>
      <c r="AC979" s="3" t="s">
        <v>670</v>
      </c>
      <c r="AD979" s="5"/>
      <c r="AE979" s="6">
        <v>28.13</v>
      </c>
      <c r="AF979" s="6">
        <f>Presupuestos[[#This Row],[BASE]]*Presupuestos[[#This Row],[% IGV]]</f>
        <v>0</v>
      </c>
      <c r="AG979" s="22">
        <f>ROUND(SUM(Presupuestos[[#This Row],[BASE]:[IGV]]),2)</f>
        <v>28.13</v>
      </c>
      <c r="AH979" s="9" t="str">
        <f>IF(Presupuestos[[#This Row],[MONEDA]]="USD",VLOOKUP(Presupuestos[[#This Row],[FECHA DE EMISION]],Tipo_Cambio[],3,0),"")</f>
        <v/>
      </c>
      <c r="AI979" s="22">
        <f>IFERROR(ROUND(IF(Presupuestos[[#This Row],[MONEDA]]="PEN",Presupuestos[[#This Row],[TOTAL]],Presupuestos[[#This Row],[TOTAL]]*Presupuestos[[#This Row],[TIPO DE CAMBIO]]),2),"")</f>
        <v>28.13</v>
      </c>
      <c r="AJ979" s="5"/>
      <c r="AK979" s="33" t="s">
        <v>671</v>
      </c>
      <c r="AL979" s="5" t="s">
        <v>680</v>
      </c>
      <c r="AM979" s="23" t="s">
        <v>671</v>
      </c>
      <c r="AN979" s="23" t="s">
        <v>671</v>
      </c>
      <c r="AO979" s="7">
        <f>IFERROR(VLOOKUP("1-"&amp;Presupuestos[[#This Row],[ID DOCUMENTO]],BD_Pagos[],7,0),"")</f>
        <v>45869</v>
      </c>
      <c r="AP979" s="16" t="str">
        <f>IFERROR(VLOOKUP("1-"&amp;Presupuestos[[#This Row],[ID DOCUMENTO]],BD_Pagos[],8,0),"")</f>
        <v>B-BCP - Soles</v>
      </c>
      <c r="AQ979" s="17">
        <f>IFERROR(VLOOKUP("1-"&amp;Presupuestos[[#This Row],[ID DOCUMENTO]],BD_Pagos[],9,0),"")</f>
        <v>7197909</v>
      </c>
      <c r="AR979" s="54"/>
      <c r="AS979" s="7">
        <f>IFERROR(VLOOKUP("2-"&amp;Presupuestos[[#This Row],[ID DOCUMENTO]],BD_Pagos[],7,0),"")</f>
        <v>0</v>
      </c>
      <c r="AT979" s="16" t="str">
        <f>IFERROR(VLOOKUP("2-"&amp;Presupuestos[[#This Row],[ID DOCUMENTO]],BD_Pagos[],8,0),"")</f>
        <v/>
      </c>
      <c r="AU979" s="17">
        <f>IFERROR(VLOOKUP("2-"&amp;Presupuestos[[#This Row],[ID DOCUMENTO]],BD_Pagos[],9,0),"")</f>
        <v>0</v>
      </c>
      <c r="AV979" s="20">
        <f>IF(IFERROR(VLOOKUP("2-"&amp;Presupuestos[[#This Row],[ID DOCUMENTO]],BD_Pagos[],10,0),0)&gt;Presupuestos[[#This Row],[TOTAL SOLES]],Presupuestos[[#This Row],[TOTAL SOLES]],IFERROR(VLOOKUP("2-"&amp;Presupuestos[[#This Row],[ID DOCUMENTO]],BD_Pagos[],10,0),0))</f>
        <v>0</v>
      </c>
      <c r="AW979" s="7"/>
      <c r="AX979" s="16"/>
      <c r="AY979" s="17"/>
      <c r="AZ979" s="20"/>
      <c r="BA979" s="7"/>
      <c r="BB979" s="16"/>
      <c r="BC979" s="17"/>
      <c r="BD979" s="20"/>
      <c r="BE979" s="7">
        <f>IFERROR(VLOOKUP("5-"&amp;Presupuestos[[#This Row],[ID DOCUMENTO]],BD_Pagos[],7,0),"")</f>
        <v>45869</v>
      </c>
      <c r="BF979" s="17" t="str">
        <f>IFERROR(VLOOKUP("5-"&amp;Presupuestos[[#This Row],[ID DOCUMENTO]],BD_Pagos[],9,0),"")</f>
        <v>Redondeo</v>
      </c>
      <c r="BG979" s="20">
        <f>IF(IFERROR(VLOOKUP("5-"&amp;Presupuestos[[#This Row],[ID DOCUMENTO]],BD_Pagos[],10,0),0)&gt;Presupuestos[[#This Row],[TOTAL SOLES]],Presupuestos[[#This Row],[TOTAL SOLES]],IFERROR(VLOOKUP("5-"&amp;Presupuestos[[#This Row],[ID DOCUMENTO]],BD_Pagos[],10,0),0))</f>
        <v>-0.01</v>
      </c>
      <c r="BH979" s="7">
        <f>IFERROR(VLOOKUP("1-Detraccion"&amp;Presupuestos[[#This Row],[ID DOCUMENTO]],BD_Pagos[],2,0),"")</f>
        <v>0</v>
      </c>
      <c r="BI979" s="3" t="str">
        <f>IFERROR(VLOOKUP("1-Detraccion"&amp;Presupuestos[[#This Row],[ID DOCUMENTO]],BD_Pagos[],3,0),"")</f>
        <v/>
      </c>
      <c r="BJ979" s="3">
        <f>IFERROR(VLOOKUP("1-Detraccion"&amp;Presupuestos[[#This Row],[ID DOCUMENTO]],BD_Pagos[],4,0),"")</f>
        <v>0</v>
      </c>
      <c r="BK979" s="6">
        <f>IF(IFERROR(VLOOKUP("1-Detraccion"&amp;Presupuestos[[#This Row],[ID DOCUMENTO]],BD_Pagos[],5,0),0)&gt;Presupuestos[[#This Row],[TOTAL SOLES]],Presupuestos[[#This Row],[TOTAL SOLES]],IFERROR(VLOOKUP("1-Detraccion"&amp;Presupuestos[[#This Row],[ID DOCUMENTO]],BD_Pagos[],5,0),0))</f>
        <v>0</v>
      </c>
      <c r="BL979" s="6">
        <f>IF(IFERROR(VLOOKUP("1-Detraccion"&amp;Presupuestos[[#This Row],[ID DOCUMENTO]],BD_Pagos[],6,0),0)&gt;Presupuestos[[#This Row],[TOTAL SOLES]],Presupuestos[[#This Row],[TOTAL SOLES]],IFERROR(VLOOKUP("1-Detraccion"&amp;Presupuestos[[#This Row],[ID DOCUMENTO]],BD_Pagos[],6,0),0))</f>
        <v>0</v>
      </c>
      <c r="BM979" s="37"/>
      <c r="BN979" s="3"/>
      <c r="BO979" s="3"/>
      <c r="BP979" s="6"/>
      <c r="BQ97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28.14</v>
      </c>
      <c r="BR979" s="23" t="str">
        <f>IF(Presupuestos[[#This Row],[SALDO ME-MN]]&gt;0,"PENDIENTE","CANCELADO")</f>
        <v>PENDIENTE</v>
      </c>
      <c r="BS979" s="23" t="str">
        <f>IF(COUNTIFS($U$4:$U978,Presupuestos[[#This Row],[ID DOCUMENTO]])&gt;=1,IF(B978=Presupuestos[[#This Row],[ID]],"OK","DOC. DUPLICADO"),"OK")</f>
        <v>OK</v>
      </c>
    </row>
    <row r="980" spans="2:71" ht="24" x14ac:dyDescent="0.25">
      <c r="B980" s="34">
        <f>IF(Presupuestos[[#This Row],[ID DOCUMENTO]]=U979,B979,IF(B979="ID",1,B979+1))</f>
        <v>853</v>
      </c>
      <c r="C980" s="2">
        <v>45869</v>
      </c>
      <c r="D980" s="2">
        <v>45869</v>
      </c>
      <c r="E980" s="3" t="s">
        <v>1880</v>
      </c>
      <c r="F980" s="25" t="s">
        <v>54</v>
      </c>
      <c r="G980" s="25" t="s">
        <v>330</v>
      </c>
      <c r="H980" s="25" t="s">
        <v>397</v>
      </c>
      <c r="I980" s="36" t="str">
        <f>IFERROR(VLOOKUP(Presupuestos[[#This Row],[AREA]]&amp;Presupuestos[[#This Row],[CONCEPTO]]&amp;Presupuestos[[#This Row],[DESCRIPCION]],Tabla28[[Columna1]:[CÓDIGO NUEVO]],2,0),"")</f>
        <v>P0601005</v>
      </c>
      <c r="J980" s="3" t="s">
        <v>666</v>
      </c>
      <c r="K980" s="3" t="s">
        <v>666</v>
      </c>
      <c r="L980" s="3" t="s">
        <v>666</v>
      </c>
      <c r="M980" s="31" t="s">
        <v>2054</v>
      </c>
      <c r="N980" s="3"/>
      <c r="O980" s="3" t="s">
        <v>315</v>
      </c>
      <c r="P980" s="3" t="s">
        <v>127</v>
      </c>
      <c r="Q980" s="3" t="str">
        <f>IFERROR(VLOOKUP(Presupuestos[[#This Row],[CLASIFICACIÓN (N)]],Tabla17[],2,0),"")</f>
        <v>Gastos operativos</v>
      </c>
      <c r="R980" s="3" t="str">
        <f>IFERROR(VLOOKUP(Presupuestos[[#This Row],[CLASIFICACIÓN (N)]],Tabla17[],3,0),"")</f>
        <v>Operativo</v>
      </c>
      <c r="S980" s="3" t="s">
        <v>16</v>
      </c>
      <c r="T980" s="3" t="str">
        <f>IFERROR(VLOOKUP(Presupuestos[[#This Row],[ALMACEN]],Tabla5[],2,0),"")</f>
        <v>Arequipa</v>
      </c>
      <c r="U980" s="19" t="str">
        <f>IFERROR(VLOOKUP(Presupuestos[[#This Row],[TIPO DE DOCUMENTO]],Tipo_Documento[],2,0)&amp;Presupuestos[[#This Row],[SERIE]]&amp;Presupuestos[[#This Row],[NUMERO]]&amp;Presupuestos[[#This Row],[RUC]],"")</f>
        <v>PLRPLR073376390500</v>
      </c>
      <c r="V980" s="3" t="s">
        <v>258</v>
      </c>
      <c r="W980" s="7">
        <v>45869</v>
      </c>
      <c r="X980" s="7">
        <v>45869</v>
      </c>
      <c r="Y980" s="3" t="s">
        <v>1917</v>
      </c>
      <c r="Z980" s="3">
        <v>33</v>
      </c>
      <c r="AA980" s="3">
        <f>IFERROR(VLOOKUP(Presupuestos[[#This Row],[RAZON SOCIAL]],CHOOSE({1,2},Clientes_Proveedores[Razon Social],Clientes_Proveedores[Ruc / Dni]),2,0),"-")</f>
        <v>76390500</v>
      </c>
      <c r="AB980" s="31" t="s">
        <v>1302</v>
      </c>
      <c r="AC980" s="3" t="s">
        <v>670</v>
      </c>
      <c r="AD980" s="5"/>
      <c r="AE980" s="6">
        <v>2.0299999999999998</v>
      </c>
      <c r="AF980" s="6">
        <f>Presupuestos[[#This Row],[BASE]]*Presupuestos[[#This Row],[% IGV]]</f>
        <v>0</v>
      </c>
      <c r="AG980" s="22">
        <f>ROUND(SUM(Presupuestos[[#This Row],[BASE]:[IGV]]),2)</f>
        <v>2.0299999999999998</v>
      </c>
      <c r="AH980" s="9" t="str">
        <f>IF(Presupuestos[[#This Row],[MONEDA]]="USD",VLOOKUP(Presupuestos[[#This Row],[FECHA DE EMISION]],Tipo_Cambio[],3,0),"")</f>
        <v/>
      </c>
      <c r="AI980" s="22">
        <f>IFERROR(ROUND(IF(Presupuestos[[#This Row],[MONEDA]]="PEN",Presupuestos[[#This Row],[TOTAL]],Presupuestos[[#This Row],[TOTAL]]*Presupuestos[[#This Row],[TIPO DE CAMBIO]]),2),"")</f>
        <v>2.0299999999999998</v>
      </c>
      <c r="AJ980" s="5"/>
      <c r="AK980" s="33" t="s">
        <v>671</v>
      </c>
      <c r="AL980" s="5" t="s">
        <v>680</v>
      </c>
      <c r="AM980" s="23" t="s">
        <v>671</v>
      </c>
      <c r="AN980" s="23" t="s">
        <v>671</v>
      </c>
      <c r="AO980" s="7">
        <f>IFERROR(VLOOKUP("1-"&amp;Presupuestos[[#This Row],[ID DOCUMENTO]],BD_Pagos[],7,0),"")</f>
        <v>45869</v>
      </c>
      <c r="AP980" s="16" t="str">
        <f>IFERROR(VLOOKUP("1-"&amp;Presupuestos[[#This Row],[ID DOCUMENTO]],BD_Pagos[],8,0),"")</f>
        <v>B-BCP - Soles</v>
      </c>
      <c r="AQ980" s="17">
        <f>IFERROR(VLOOKUP("1-"&amp;Presupuestos[[#This Row],[ID DOCUMENTO]],BD_Pagos[],9,0),"")</f>
        <v>7197909</v>
      </c>
      <c r="AR980" s="54"/>
      <c r="AS980" s="7">
        <f>IFERROR(VLOOKUP("2-"&amp;Presupuestos[[#This Row],[ID DOCUMENTO]],BD_Pagos[],7,0),"")</f>
        <v>0</v>
      </c>
      <c r="AT980" s="16" t="str">
        <f>IFERROR(VLOOKUP("2-"&amp;Presupuestos[[#This Row],[ID DOCUMENTO]],BD_Pagos[],8,0),"")</f>
        <v/>
      </c>
      <c r="AU980" s="17">
        <f>IFERROR(VLOOKUP("2-"&amp;Presupuestos[[#This Row],[ID DOCUMENTO]],BD_Pagos[],9,0),"")</f>
        <v>0</v>
      </c>
      <c r="AV980" s="20">
        <f>IF(IFERROR(VLOOKUP("2-"&amp;Presupuestos[[#This Row],[ID DOCUMENTO]],BD_Pagos[],10,0),0)&gt;Presupuestos[[#This Row],[TOTAL SOLES]],Presupuestos[[#This Row],[TOTAL SOLES]],IFERROR(VLOOKUP("2-"&amp;Presupuestos[[#This Row],[ID DOCUMENTO]],BD_Pagos[],10,0),0))</f>
        <v>0</v>
      </c>
      <c r="AW980" s="7"/>
      <c r="AX980" s="16"/>
      <c r="AY980" s="17"/>
      <c r="AZ980" s="20"/>
      <c r="BA980" s="7"/>
      <c r="BB980" s="16"/>
      <c r="BC980" s="17"/>
      <c r="BD980" s="20"/>
      <c r="BE980" s="7">
        <f>IFERROR(VLOOKUP("5-"&amp;Presupuestos[[#This Row],[ID DOCUMENTO]],BD_Pagos[],7,0),"")</f>
        <v>45869</v>
      </c>
      <c r="BF980" s="17" t="str">
        <f>IFERROR(VLOOKUP("5-"&amp;Presupuestos[[#This Row],[ID DOCUMENTO]],BD_Pagos[],9,0),"")</f>
        <v>Redondeo</v>
      </c>
      <c r="BG980" s="20">
        <f>IF(IFERROR(VLOOKUP("5-"&amp;Presupuestos[[#This Row],[ID DOCUMENTO]],BD_Pagos[],10,0),0)&gt;Presupuestos[[#This Row],[TOTAL SOLES]],Presupuestos[[#This Row],[TOTAL SOLES]],IFERROR(VLOOKUP("5-"&amp;Presupuestos[[#This Row],[ID DOCUMENTO]],BD_Pagos[],10,0),0))</f>
        <v>-0.01</v>
      </c>
      <c r="BH980" s="7">
        <f>IFERROR(VLOOKUP("1-Detraccion"&amp;Presupuestos[[#This Row],[ID DOCUMENTO]],BD_Pagos[],2,0),"")</f>
        <v>0</v>
      </c>
      <c r="BI980" s="3" t="str">
        <f>IFERROR(VLOOKUP("1-Detraccion"&amp;Presupuestos[[#This Row],[ID DOCUMENTO]],BD_Pagos[],3,0),"")</f>
        <v/>
      </c>
      <c r="BJ980" s="3">
        <f>IFERROR(VLOOKUP("1-Detraccion"&amp;Presupuestos[[#This Row],[ID DOCUMENTO]],BD_Pagos[],4,0),"")</f>
        <v>0</v>
      </c>
      <c r="BK980" s="6">
        <f>IF(IFERROR(VLOOKUP("1-Detraccion"&amp;Presupuestos[[#This Row],[ID DOCUMENTO]],BD_Pagos[],5,0),0)&gt;Presupuestos[[#This Row],[TOTAL SOLES]],Presupuestos[[#This Row],[TOTAL SOLES]],IFERROR(VLOOKUP("1-Detraccion"&amp;Presupuestos[[#This Row],[ID DOCUMENTO]],BD_Pagos[],5,0),0))</f>
        <v>0</v>
      </c>
      <c r="BL980" s="6">
        <f>IF(IFERROR(VLOOKUP("1-Detraccion"&amp;Presupuestos[[#This Row],[ID DOCUMENTO]],BD_Pagos[],6,0),0)&gt;Presupuestos[[#This Row],[TOTAL SOLES]],Presupuestos[[#This Row],[TOTAL SOLES]],IFERROR(VLOOKUP("1-Detraccion"&amp;Presupuestos[[#This Row],[ID DOCUMENTO]],BD_Pagos[],6,0),0))</f>
        <v>0</v>
      </c>
      <c r="BM980" s="37"/>
      <c r="BN980" s="3"/>
      <c r="BO980" s="3"/>
      <c r="BP980" s="6"/>
      <c r="BQ98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2.04</v>
      </c>
      <c r="BR980" s="23" t="str">
        <f>IF(Presupuestos[[#This Row],[SALDO ME-MN]]&gt;0,"PENDIENTE","CANCELADO")</f>
        <v>PENDIENTE</v>
      </c>
      <c r="BS980" s="23" t="str">
        <f>IF(COUNTIFS($U$4:$U979,Presupuestos[[#This Row],[ID DOCUMENTO]])&gt;=1,IF(B979=Presupuestos[[#This Row],[ID]],"OK","DOC. DUPLICADO"),"OK")</f>
        <v>OK</v>
      </c>
    </row>
    <row r="981" spans="2:71" x14ac:dyDescent="0.25">
      <c r="B981" s="34">
        <f>IF(Presupuestos[[#This Row],[ID DOCUMENTO]]=U980,B980,IF(B980="ID",1,B980+1))</f>
        <v>854</v>
      </c>
      <c r="C981" s="2">
        <v>45869</v>
      </c>
      <c r="D981" s="2">
        <v>45869</v>
      </c>
      <c r="E981" s="3" t="s">
        <v>1880</v>
      </c>
      <c r="F981" s="25" t="s">
        <v>54</v>
      </c>
      <c r="G981" s="25" t="s">
        <v>330</v>
      </c>
      <c r="H981" s="25" t="s">
        <v>383</v>
      </c>
      <c r="I981" s="36" t="str">
        <f>IFERROR(VLOOKUP(Presupuestos[[#This Row],[AREA]]&amp;Presupuestos[[#This Row],[CONCEPTO]]&amp;Presupuestos[[#This Row],[DESCRIPCION]],Tabla28[[Columna1]:[CÓDIGO NUEVO]],2,0),"")</f>
        <v>P0601001</v>
      </c>
      <c r="J981" s="3" t="s">
        <v>666</v>
      </c>
      <c r="K981" s="3" t="s">
        <v>666</v>
      </c>
      <c r="L981" s="3" t="s">
        <v>666</v>
      </c>
      <c r="M981" s="31" t="s">
        <v>2055</v>
      </c>
      <c r="N981" s="3"/>
      <c r="O981" s="3" t="s">
        <v>315</v>
      </c>
      <c r="P981" s="3" t="s">
        <v>114</v>
      </c>
      <c r="Q981" s="3" t="str">
        <f>IFERROR(VLOOKUP(Presupuestos[[#This Row],[CLASIFICACIÓN (N)]],Tabla17[],2,0),"")</f>
        <v>Costos de ventas</v>
      </c>
      <c r="R981" s="3" t="str">
        <f>IFERROR(VLOOKUP(Presupuestos[[#This Row],[CLASIFICACIÓN (N)]],Tabla17[],3,0),"")</f>
        <v>Operativo</v>
      </c>
      <c r="S981" s="3" t="s">
        <v>16</v>
      </c>
      <c r="T981" s="3" t="str">
        <f>IFERROR(VLOOKUP(Presupuestos[[#This Row],[ALMACEN]],Tabla5[],2,0),"")</f>
        <v>Arequipa</v>
      </c>
      <c r="U981" s="19" t="str">
        <f>IFERROR(VLOOKUP(Presupuestos[[#This Row],[TIPO DE DOCUMENTO]],Tipo_Documento[],2,0)&amp;Presupuestos[[#This Row],[SERIE]]&amp;Presupuestos[[#This Row],[NUMERO]]&amp;Presupuestos[[#This Row],[RUC]],"")</f>
        <v>PLRPLR073444314304</v>
      </c>
      <c r="V981" s="3" t="s">
        <v>258</v>
      </c>
      <c r="W981" s="7">
        <v>45869</v>
      </c>
      <c r="X981" s="7">
        <v>45869</v>
      </c>
      <c r="Y981" s="3" t="s">
        <v>1917</v>
      </c>
      <c r="Z981" s="3">
        <v>34</v>
      </c>
      <c r="AA981" s="3">
        <f>IFERROR(VLOOKUP(Presupuestos[[#This Row],[RAZON SOCIAL]],CHOOSE({1,2},Clientes_Proveedores[Razon Social],Clientes_Proveedores[Ruc / Dni]),2,0),"-")</f>
        <v>44314304</v>
      </c>
      <c r="AB981" s="31" t="s">
        <v>996</v>
      </c>
      <c r="AC981" s="3" t="s">
        <v>670</v>
      </c>
      <c r="AD981" s="5"/>
      <c r="AE981" s="6">
        <v>2925.56</v>
      </c>
      <c r="AF981" s="6">
        <f>Presupuestos[[#This Row],[BASE]]*Presupuestos[[#This Row],[% IGV]]</f>
        <v>0</v>
      </c>
      <c r="AG981" s="22">
        <f>ROUND(SUM(Presupuestos[[#This Row],[BASE]:[IGV]]),2)</f>
        <v>2925.56</v>
      </c>
      <c r="AH981" s="9" t="str">
        <f>IF(Presupuestos[[#This Row],[MONEDA]]="USD",VLOOKUP(Presupuestos[[#This Row],[FECHA DE EMISION]],Tipo_Cambio[],3,0),"")</f>
        <v/>
      </c>
      <c r="AI981" s="22">
        <f>IFERROR(ROUND(IF(Presupuestos[[#This Row],[MONEDA]]="PEN",Presupuestos[[#This Row],[TOTAL]],Presupuestos[[#This Row],[TOTAL]]*Presupuestos[[#This Row],[TIPO DE CAMBIO]]),2),"")</f>
        <v>2925.56</v>
      </c>
      <c r="AJ981" s="5"/>
      <c r="AK981" s="33" t="s">
        <v>671</v>
      </c>
      <c r="AL981" s="5" t="s">
        <v>680</v>
      </c>
      <c r="AM981" s="23" t="s">
        <v>671</v>
      </c>
      <c r="AN981" s="23" t="s">
        <v>671</v>
      </c>
      <c r="AO981" s="7">
        <f>IFERROR(VLOOKUP("1-"&amp;Presupuestos[[#This Row],[ID DOCUMENTO]],BD_Pagos[],7,0),"")</f>
        <v>45869</v>
      </c>
      <c r="AP981" s="16" t="str">
        <f>IFERROR(VLOOKUP("1-"&amp;Presupuestos[[#This Row],[ID DOCUMENTO]],BD_Pagos[],8,0),"")</f>
        <v>B-BCP - Soles</v>
      </c>
      <c r="AQ981" s="17">
        <f>IFERROR(VLOOKUP("1-"&amp;Presupuestos[[#This Row],[ID DOCUMENTO]],BD_Pagos[],9,0),"")</f>
        <v>7197909</v>
      </c>
      <c r="AR981" s="54"/>
      <c r="AS981" s="7">
        <f>IFERROR(VLOOKUP("2-"&amp;Presupuestos[[#This Row],[ID DOCUMENTO]],BD_Pagos[],7,0),"")</f>
        <v>0</v>
      </c>
      <c r="AT981" s="16" t="str">
        <f>IFERROR(VLOOKUP("2-"&amp;Presupuestos[[#This Row],[ID DOCUMENTO]],BD_Pagos[],8,0),"")</f>
        <v/>
      </c>
      <c r="AU981" s="17">
        <f>IFERROR(VLOOKUP("2-"&amp;Presupuestos[[#This Row],[ID DOCUMENTO]],BD_Pagos[],9,0),"")</f>
        <v>0</v>
      </c>
      <c r="AV981" s="20">
        <f>IF(IFERROR(VLOOKUP("2-"&amp;Presupuestos[[#This Row],[ID DOCUMENTO]],BD_Pagos[],10,0),0)&gt;Presupuestos[[#This Row],[TOTAL SOLES]],Presupuestos[[#This Row],[TOTAL SOLES]],IFERROR(VLOOKUP("2-"&amp;Presupuestos[[#This Row],[ID DOCUMENTO]],BD_Pagos[],10,0),0))</f>
        <v>0</v>
      </c>
      <c r="AW981" s="7"/>
      <c r="AX981" s="16"/>
      <c r="AY981" s="17"/>
      <c r="AZ981" s="20"/>
      <c r="BA981" s="7"/>
      <c r="BB981" s="16"/>
      <c r="BC981" s="17"/>
      <c r="BD981" s="20"/>
      <c r="BE981" s="7">
        <f>IFERROR(VLOOKUP("5-"&amp;Presupuestos[[#This Row],[ID DOCUMENTO]],BD_Pagos[],7,0),"")</f>
        <v>45869</v>
      </c>
      <c r="BF981" s="17" t="str">
        <f>IFERROR(VLOOKUP("5-"&amp;Presupuestos[[#This Row],[ID DOCUMENTO]],BD_Pagos[],9,0),"")</f>
        <v>Redondeo</v>
      </c>
      <c r="BG981" s="20">
        <f>IF(IFERROR(VLOOKUP("5-"&amp;Presupuestos[[#This Row],[ID DOCUMENTO]],BD_Pagos[],10,0),0)&gt;Presupuestos[[#This Row],[TOTAL SOLES]],Presupuestos[[#This Row],[TOTAL SOLES]],IFERROR(VLOOKUP("5-"&amp;Presupuestos[[#This Row],[ID DOCUMENTO]],BD_Pagos[],10,0),0))</f>
        <v>0.01</v>
      </c>
      <c r="BH981" s="7">
        <f>IFERROR(VLOOKUP("1-Detraccion"&amp;Presupuestos[[#This Row],[ID DOCUMENTO]],BD_Pagos[],2,0),"")</f>
        <v>0</v>
      </c>
      <c r="BI981" s="3" t="str">
        <f>IFERROR(VLOOKUP("1-Detraccion"&amp;Presupuestos[[#This Row],[ID DOCUMENTO]],BD_Pagos[],3,0),"")</f>
        <v/>
      </c>
      <c r="BJ981" s="3">
        <f>IFERROR(VLOOKUP("1-Detraccion"&amp;Presupuestos[[#This Row],[ID DOCUMENTO]],BD_Pagos[],4,0),"")</f>
        <v>0</v>
      </c>
      <c r="BK981" s="6">
        <f>IF(IFERROR(VLOOKUP("1-Detraccion"&amp;Presupuestos[[#This Row],[ID DOCUMENTO]],BD_Pagos[],5,0),0)&gt;Presupuestos[[#This Row],[TOTAL SOLES]],Presupuestos[[#This Row],[TOTAL SOLES]],IFERROR(VLOOKUP("1-Detraccion"&amp;Presupuestos[[#This Row],[ID DOCUMENTO]],BD_Pagos[],5,0),0))</f>
        <v>0</v>
      </c>
      <c r="BL981" s="6">
        <f>IF(IFERROR(VLOOKUP("1-Detraccion"&amp;Presupuestos[[#This Row],[ID DOCUMENTO]],BD_Pagos[],6,0),0)&gt;Presupuestos[[#This Row],[TOTAL SOLES]],Presupuestos[[#This Row],[TOTAL SOLES]],IFERROR(VLOOKUP("1-Detraccion"&amp;Presupuestos[[#This Row],[ID DOCUMENTO]],BD_Pagos[],6,0),0))</f>
        <v>0</v>
      </c>
      <c r="BM981" s="37"/>
      <c r="BN981" s="3"/>
      <c r="BO981" s="3"/>
      <c r="BP981" s="6"/>
      <c r="BQ98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2925.55</v>
      </c>
      <c r="BR981" s="23" t="str">
        <f>IF(Presupuestos[[#This Row],[SALDO ME-MN]]&gt;0,"PENDIENTE","CANCELADO")</f>
        <v>PENDIENTE</v>
      </c>
      <c r="BS981" s="23" t="str">
        <f>IF(COUNTIFS($U$4:$U980,Presupuestos[[#This Row],[ID DOCUMENTO]])&gt;=1,IF(B980=Presupuestos[[#This Row],[ID]],"OK","DOC. DUPLICADO"),"OK")</f>
        <v>OK</v>
      </c>
    </row>
    <row r="982" spans="2:71" ht="24" x14ac:dyDescent="0.25">
      <c r="B982" s="34">
        <f>IF(Presupuestos[[#This Row],[ID DOCUMENTO]]=U981,B981,IF(B981="ID",1,B981+1))</f>
        <v>854</v>
      </c>
      <c r="C982" s="2">
        <v>45869</v>
      </c>
      <c r="D982" s="2">
        <v>45869</v>
      </c>
      <c r="E982" s="3" t="s">
        <v>1880</v>
      </c>
      <c r="F982" s="25" t="s">
        <v>54</v>
      </c>
      <c r="G982" s="25" t="s">
        <v>330</v>
      </c>
      <c r="H982" s="25" t="s">
        <v>397</v>
      </c>
      <c r="I982" s="36" t="str">
        <f>IFERROR(VLOOKUP(Presupuestos[[#This Row],[AREA]]&amp;Presupuestos[[#This Row],[CONCEPTO]]&amp;Presupuestos[[#This Row],[DESCRIPCION]],Tabla28[[Columna1]:[CÓDIGO NUEVO]],2,0),"")</f>
        <v>P0601005</v>
      </c>
      <c r="J982" s="3" t="s">
        <v>666</v>
      </c>
      <c r="K982" s="3" t="s">
        <v>666</v>
      </c>
      <c r="L982" s="3" t="s">
        <v>666</v>
      </c>
      <c r="M982" s="31" t="s">
        <v>2056</v>
      </c>
      <c r="N982" s="3"/>
      <c r="O982" s="3" t="s">
        <v>315</v>
      </c>
      <c r="P982" s="3" t="s">
        <v>114</v>
      </c>
      <c r="Q982" s="3" t="str">
        <f>IFERROR(VLOOKUP(Presupuestos[[#This Row],[CLASIFICACIÓN (N)]],Tabla17[],2,0),"")</f>
        <v>Costos de ventas</v>
      </c>
      <c r="R982" s="3" t="str">
        <f>IFERROR(VLOOKUP(Presupuestos[[#This Row],[CLASIFICACIÓN (N)]],Tabla17[],3,0),"")</f>
        <v>Operativo</v>
      </c>
      <c r="S982" s="3" t="s">
        <v>16</v>
      </c>
      <c r="T982" s="3" t="str">
        <f>IFERROR(VLOOKUP(Presupuestos[[#This Row],[ALMACEN]],Tabla5[],2,0),"")</f>
        <v>Arequipa</v>
      </c>
      <c r="U982" s="19" t="str">
        <f>IFERROR(VLOOKUP(Presupuestos[[#This Row],[TIPO DE DOCUMENTO]],Tipo_Documento[],2,0)&amp;Presupuestos[[#This Row],[SERIE]]&amp;Presupuestos[[#This Row],[NUMERO]]&amp;Presupuestos[[#This Row],[RUC]],"")</f>
        <v>PLRPLR073444314304</v>
      </c>
      <c r="V982" s="3" t="s">
        <v>258</v>
      </c>
      <c r="W982" s="7">
        <v>45869</v>
      </c>
      <c r="X982" s="7">
        <v>45869</v>
      </c>
      <c r="Y982" s="3" t="s">
        <v>1917</v>
      </c>
      <c r="Z982" s="3">
        <v>34</v>
      </c>
      <c r="AA982" s="3">
        <f>IFERROR(VLOOKUP(Presupuestos[[#This Row],[RAZON SOCIAL]],CHOOSE({1,2},Clientes_Proveedores[Razon Social],Clientes_Proveedores[Ruc / Dni]),2,0),"-")</f>
        <v>44314304</v>
      </c>
      <c r="AB982" s="31" t="s">
        <v>996</v>
      </c>
      <c r="AC982" s="3" t="s">
        <v>670</v>
      </c>
      <c r="AD982" s="5"/>
      <c r="AE982" s="6">
        <v>121.96</v>
      </c>
      <c r="AF982" s="6">
        <f>Presupuestos[[#This Row],[BASE]]*Presupuestos[[#This Row],[% IGV]]</f>
        <v>0</v>
      </c>
      <c r="AG982" s="22">
        <f>ROUND(SUM(Presupuestos[[#This Row],[BASE]:[IGV]]),2)</f>
        <v>121.96</v>
      </c>
      <c r="AH982" s="9" t="str">
        <f>IF(Presupuestos[[#This Row],[MONEDA]]="USD",VLOOKUP(Presupuestos[[#This Row],[FECHA DE EMISION]],Tipo_Cambio[],3,0),"")</f>
        <v/>
      </c>
      <c r="AI982" s="22">
        <f>IFERROR(ROUND(IF(Presupuestos[[#This Row],[MONEDA]]="PEN",Presupuestos[[#This Row],[TOTAL]],Presupuestos[[#This Row],[TOTAL]]*Presupuestos[[#This Row],[TIPO DE CAMBIO]]),2),"")</f>
        <v>121.96</v>
      </c>
      <c r="AJ982" s="5"/>
      <c r="AK982" s="33" t="s">
        <v>671</v>
      </c>
      <c r="AL982" s="5" t="s">
        <v>680</v>
      </c>
      <c r="AM982" s="23" t="s">
        <v>671</v>
      </c>
      <c r="AN982" s="23" t="s">
        <v>671</v>
      </c>
      <c r="AO982" s="7">
        <f>IFERROR(VLOOKUP("1-"&amp;Presupuestos[[#This Row],[ID DOCUMENTO]],BD_Pagos[],7,0),"")</f>
        <v>45869</v>
      </c>
      <c r="AP982" s="16" t="str">
        <f>IFERROR(VLOOKUP("1-"&amp;Presupuestos[[#This Row],[ID DOCUMENTO]],BD_Pagos[],8,0),"")</f>
        <v>B-BCP - Soles</v>
      </c>
      <c r="AQ982" s="17">
        <f>IFERROR(VLOOKUP("1-"&amp;Presupuestos[[#This Row],[ID DOCUMENTO]],BD_Pagos[],9,0),"")</f>
        <v>7197909</v>
      </c>
      <c r="AR982" s="54"/>
      <c r="AS982" s="7">
        <f>IFERROR(VLOOKUP("2-"&amp;Presupuestos[[#This Row],[ID DOCUMENTO]],BD_Pagos[],7,0),"")</f>
        <v>0</v>
      </c>
      <c r="AT982" s="16" t="str">
        <f>IFERROR(VLOOKUP("2-"&amp;Presupuestos[[#This Row],[ID DOCUMENTO]],BD_Pagos[],8,0),"")</f>
        <v/>
      </c>
      <c r="AU982" s="17">
        <f>IFERROR(VLOOKUP("2-"&amp;Presupuestos[[#This Row],[ID DOCUMENTO]],BD_Pagos[],9,0),"")</f>
        <v>0</v>
      </c>
      <c r="AV982" s="20">
        <f>IF(IFERROR(VLOOKUP("2-"&amp;Presupuestos[[#This Row],[ID DOCUMENTO]],BD_Pagos[],10,0),0)&gt;Presupuestos[[#This Row],[TOTAL SOLES]],Presupuestos[[#This Row],[TOTAL SOLES]],IFERROR(VLOOKUP("2-"&amp;Presupuestos[[#This Row],[ID DOCUMENTO]],BD_Pagos[],10,0),0))</f>
        <v>0</v>
      </c>
      <c r="AW982" s="7"/>
      <c r="AX982" s="16"/>
      <c r="AY982" s="17"/>
      <c r="AZ982" s="20"/>
      <c r="BA982" s="7"/>
      <c r="BB982" s="16"/>
      <c r="BC982" s="17"/>
      <c r="BD982" s="20"/>
      <c r="BE982" s="7">
        <f>IFERROR(VLOOKUP("5-"&amp;Presupuestos[[#This Row],[ID DOCUMENTO]],BD_Pagos[],7,0),"")</f>
        <v>45869</v>
      </c>
      <c r="BF982" s="17" t="str">
        <f>IFERROR(VLOOKUP("5-"&amp;Presupuestos[[#This Row],[ID DOCUMENTO]],BD_Pagos[],9,0),"")</f>
        <v>Redondeo</v>
      </c>
      <c r="BG982" s="20">
        <f>IF(IFERROR(VLOOKUP("5-"&amp;Presupuestos[[#This Row],[ID DOCUMENTO]],BD_Pagos[],10,0),0)&gt;Presupuestos[[#This Row],[TOTAL SOLES]],Presupuestos[[#This Row],[TOTAL SOLES]],IFERROR(VLOOKUP("5-"&amp;Presupuestos[[#This Row],[ID DOCUMENTO]],BD_Pagos[],10,0),0))</f>
        <v>0.01</v>
      </c>
      <c r="BH982" s="7">
        <f>IFERROR(VLOOKUP("1-Detraccion"&amp;Presupuestos[[#This Row],[ID DOCUMENTO]],BD_Pagos[],2,0),"")</f>
        <v>0</v>
      </c>
      <c r="BI982" s="3" t="str">
        <f>IFERROR(VLOOKUP("1-Detraccion"&amp;Presupuestos[[#This Row],[ID DOCUMENTO]],BD_Pagos[],3,0),"")</f>
        <v/>
      </c>
      <c r="BJ982" s="3">
        <f>IFERROR(VLOOKUP("1-Detraccion"&amp;Presupuestos[[#This Row],[ID DOCUMENTO]],BD_Pagos[],4,0),"")</f>
        <v>0</v>
      </c>
      <c r="BK982" s="6">
        <f>IF(IFERROR(VLOOKUP("1-Detraccion"&amp;Presupuestos[[#This Row],[ID DOCUMENTO]],BD_Pagos[],5,0),0)&gt;Presupuestos[[#This Row],[TOTAL SOLES]],Presupuestos[[#This Row],[TOTAL SOLES]],IFERROR(VLOOKUP("1-Detraccion"&amp;Presupuestos[[#This Row],[ID DOCUMENTO]],BD_Pagos[],5,0),0))</f>
        <v>0</v>
      </c>
      <c r="BL982" s="6">
        <f>IF(IFERROR(VLOOKUP("1-Detraccion"&amp;Presupuestos[[#This Row],[ID DOCUMENTO]],BD_Pagos[],6,0),0)&gt;Presupuestos[[#This Row],[TOTAL SOLES]],Presupuestos[[#This Row],[TOTAL SOLES]],IFERROR(VLOOKUP("1-Detraccion"&amp;Presupuestos[[#This Row],[ID DOCUMENTO]],BD_Pagos[],6,0),0))</f>
        <v>0</v>
      </c>
      <c r="BM982" s="37"/>
      <c r="BN982" s="3"/>
      <c r="BO982" s="3"/>
      <c r="BP982" s="6"/>
      <c r="BQ98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121.95</v>
      </c>
      <c r="BR982" s="23" t="str">
        <f>IF(Presupuestos[[#This Row],[SALDO ME-MN]]&gt;0,"PENDIENTE","CANCELADO")</f>
        <v>PENDIENTE</v>
      </c>
      <c r="BS982" s="23" t="str">
        <f>IF(COUNTIFS($U$4:$U981,Presupuestos[[#This Row],[ID DOCUMENTO]])&gt;=1,IF(B981=Presupuestos[[#This Row],[ID]],"OK","DOC. DUPLICADO"),"OK")</f>
        <v>OK</v>
      </c>
    </row>
    <row r="983" spans="2:71" ht="24" x14ac:dyDescent="0.25">
      <c r="B983" s="34">
        <f>IF(Presupuestos[[#This Row],[ID DOCUMENTO]]=U982,B982,IF(B982="ID",1,B982+1))</f>
        <v>854</v>
      </c>
      <c r="C983" s="2">
        <v>45869</v>
      </c>
      <c r="D983" s="2">
        <v>45869</v>
      </c>
      <c r="E983" s="3" t="s">
        <v>1880</v>
      </c>
      <c r="F983" s="25" t="s">
        <v>54</v>
      </c>
      <c r="G983" s="25" t="s">
        <v>330</v>
      </c>
      <c r="H983" s="25" t="s">
        <v>397</v>
      </c>
      <c r="I983" s="36" t="str">
        <f>IFERROR(VLOOKUP(Presupuestos[[#This Row],[AREA]]&amp;Presupuestos[[#This Row],[CONCEPTO]]&amp;Presupuestos[[#This Row],[DESCRIPCION]],Tabla28[[Columna1]:[CÓDIGO NUEVO]],2,0),"")</f>
        <v>P0601005</v>
      </c>
      <c r="J983" s="3" t="s">
        <v>666</v>
      </c>
      <c r="K983" s="3" t="s">
        <v>666</v>
      </c>
      <c r="L983" s="3" t="s">
        <v>666</v>
      </c>
      <c r="M983" s="31" t="s">
        <v>2057</v>
      </c>
      <c r="N983" s="3"/>
      <c r="O983" s="3" t="s">
        <v>315</v>
      </c>
      <c r="P983" s="3" t="s">
        <v>114</v>
      </c>
      <c r="Q983" s="3" t="str">
        <f>IFERROR(VLOOKUP(Presupuestos[[#This Row],[CLASIFICACIÓN (N)]],Tabla17[],2,0),"")</f>
        <v>Costos de ventas</v>
      </c>
      <c r="R983" s="3" t="str">
        <f>IFERROR(VLOOKUP(Presupuestos[[#This Row],[CLASIFICACIÓN (N)]],Tabla17[],3,0),"")</f>
        <v>Operativo</v>
      </c>
      <c r="S983" s="3" t="s">
        <v>16</v>
      </c>
      <c r="T983" s="3" t="str">
        <f>IFERROR(VLOOKUP(Presupuestos[[#This Row],[ALMACEN]],Tabla5[],2,0),"")</f>
        <v>Arequipa</v>
      </c>
      <c r="U983" s="19" t="str">
        <f>IFERROR(VLOOKUP(Presupuestos[[#This Row],[TIPO DE DOCUMENTO]],Tipo_Documento[],2,0)&amp;Presupuestos[[#This Row],[SERIE]]&amp;Presupuestos[[#This Row],[NUMERO]]&amp;Presupuestos[[#This Row],[RUC]],"")</f>
        <v>PLRPLR073444314304</v>
      </c>
      <c r="V983" s="3" t="s">
        <v>258</v>
      </c>
      <c r="W983" s="7">
        <v>45869</v>
      </c>
      <c r="X983" s="7">
        <v>45869</v>
      </c>
      <c r="Y983" s="3" t="s">
        <v>1917</v>
      </c>
      <c r="Z983" s="3">
        <v>34</v>
      </c>
      <c r="AA983" s="3">
        <f>IFERROR(VLOOKUP(Presupuestos[[#This Row],[RAZON SOCIAL]],CHOOSE({1,2},Clientes_Proveedores[Razon Social],Clientes_Proveedores[Ruc / Dni]),2,0),"-")</f>
        <v>44314304</v>
      </c>
      <c r="AB983" s="31" t="s">
        <v>996</v>
      </c>
      <c r="AC983" s="3" t="s">
        <v>670</v>
      </c>
      <c r="AD983" s="5"/>
      <c r="AE983" s="6">
        <v>70.67</v>
      </c>
      <c r="AF983" s="6">
        <f>Presupuestos[[#This Row],[BASE]]*Presupuestos[[#This Row],[% IGV]]</f>
        <v>0</v>
      </c>
      <c r="AG983" s="22">
        <f>ROUND(SUM(Presupuestos[[#This Row],[BASE]:[IGV]]),2)</f>
        <v>70.67</v>
      </c>
      <c r="AH983" s="9" t="str">
        <f>IF(Presupuestos[[#This Row],[MONEDA]]="USD",VLOOKUP(Presupuestos[[#This Row],[FECHA DE EMISION]],Tipo_Cambio[],3,0),"")</f>
        <v/>
      </c>
      <c r="AI983" s="22">
        <f>IFERROR(ROUND(IF(Presupuestos[[#This Row],[MONEDA]]="PEN",Presupuestos[[#This Row],[TOTAL]],Presupuestos[[#This Row],[TOTAL]]*Presupuestos[[#This Row],[TIPO DE CAMBIO]]),2),"")</f>
        <v>70.67</v>
      </c>
      <c r="AJ983" s="5"/>
      <c r="AK983" s="33" t="s">
        <v>671</v>
      </c>
      <c r="AL983" s="5" t="s">
        <v>680</v>
      </c>
      <c r="AM983" s="23" t="s">
        <v>671</v>
      </c>
      <c r="AN983" s="23" t="s">
        <v>671</v>
      </c>
      <c r="AO983" s="7">
        <f>IFERROR(VLOOKUP("1-"&amp;Presupuestos[[#This Row],[ID DOCUMENTO]],BD_Pagos[],7,0),"")</f>
        <v>45869</v>
      </c>
      <c r="AP983" s="16" t="str">
        <f>IFERROR(VLOOKUP("1-"&amp;Presupuestos[[#This Row],[ID DOCUMENTO]],BD_Pagos[],8,0),"")</f>
        <v>B-BCP - Soles</v>
      </c>
      <c r="AQ983" s="17">
        <f>IFERROR(VLOOKUP("1-"&amp;Presupuestos[[#This Row],[ID DOCUMENTO]],BD_Pagos[],9,0),"")</f>
        <v>7197909</v>
      </c>
      <c r="AR983" s="54"/>
      <c r="AS983" s="7">
        <f>IFERROR(VLOOKUP("2-"&amp;Presupuestos[[#This Row],[ID DOCUMENTO]],BD_Pagos[],7,0),"")</f>
        <v>0</v>
      </c>
      <c r="AT983" s="16" t="str">
        <f>IFERROR(VLOOKUP("2-"&amp;Presupuestos[[#This Row],[ID DOCUMENTO]],BD_Pagos[],8,0),"")</f>
        <v/>
      </c>
      <c r="AU983" s="17">
        <f>IFERROR(VLOOKUP("2-"&amp;Presupuestos[[#This Row],[ID DOCUMENTO]],BD_Pagos[],9,0),"")</f>
        <v>0</v>
      </c>
      <c r="AV983" s="20">
        <f>IF(IFERROR(VLOOKUP("2-"&amp;Presupuestos[[#This Row],[ID DOCUMENTO]],BD_Pagos[],10,0),0)&gt;Presupuestos[[#This Row],[TOTAL SOLES]],Presupuestos[[#This Row],[TOTAL SOLES]],IFERROR(VLOOKUP("2-"&amp;Presupuestos[[#This Row],[ID DOCUMENTO]],BD_Pagos[],10,0),0))</f>
        <v>0</v>
      </c>
      <c r="AW983" s="7"/>
      <c r="AX983" s="16"/>
      <c r="AY983" s="17"/>
      <c r="AZ983" s="20"/>
      <c r="BA983" s="7"/>
      <c r="BB983" s="16"/>
      <c r="BC983" s="17"/>
      <c r="BD983" s="20"/>
      <c r="BE983" s="7">
        <f>IFERROR(VLOOKUP("5-"&amp;Presupuestos[[#This Row],[ID DOCUMENTO]],BD_Pagos[],7,0),"")</f>
        <v>45869</v>
      </c>
      <c r="BF983" s="17" t="str">
        <f>IFERROR(VLOOKUP("5-"&amp;Presupuestos[[#This Row],[ID DOCUMENTO]],BD_Pagos[],9,0),"")</f>
        <v>Redondeo</v>
      </c>
      <c r="BG983" s="20">
        <f>IF(IFERROR(VLOOKUP("5-"&amp;Presupuestos[[#This Row],[ID DOCUMENTO]],BD_Pagos[],10,0),0)&gt;Presupuestos[[#This Row],[TOTAL SOLES]],Presupuestos[[#This Row],[TOTAL SOLES]],IFERROR(VLOOKUP("5-"&amp;Presupuestos[[#This Row],[ID DOCUMENTO]],BD_Pagos[],10,0),0))</f>
        <v>0.01</v>
      </c>
      <c r="BH983" s="7">
        <f>IFERROR(VLOOKUP("1-Detraccion"&amp;Presupuestos[[#This Row],[ID DOCUMENTO]],BD_Pagos[],2,0),"")</f>
        <v>0</v>
      </c>
      <c r="BI983" s="3" t="str">
        <f>IFERROR(VLOOKUP("1-Detraccion"&amp;Presupuestos[[#This Row],[ID DOCUMENTO]],BD_Pagos[],3,0),"")</f>
        <v/>
      </c>
      <c r="BJ983" s="3">
        <f>IFERROR(VLOOKUP("1-Detraccion"&amp;Presupuestos[[#This Row],[ID DOCUMENTO]],BD_Pagos[],4,0),"")</f>
        <v>0</v>
      </c>
      <c r="BK983" s="6">
        <f>IF(IFERROR(VLOOKUP("1-Detraccion"&amp;Presupuestos[[#This Row],[ID DOCUMENTO]],BD_Pagos[],5,0),0)&gt;Presupuestos[[#This Row],[TOTAL SOLES]],Presupuestos[[#This Row],[TOTAL SOLES]],IFERROR(VLOOKUP("1-Detraccion"&amp;Presupuestos[[#This Row],[ID DOCUMENTO]],BD_Pagos[],5,0),0))</f>
        <v>0</v>
      </c>
      <c r="BL983" s="6">
        <f>IF(IFERROR(VLOOKUP("1-Detraccion"&amp;Presupuestos[[#This Row],[ID DOCUMENTO]],BD_Pagos[],6,0),0)&gt;Presupuestos[[#This Row],[TOTAL SOLES]],Presupuestos[[#This Row],[TOTAL SOLES]],IFERROR(VLOOKUP("1-Detraccion"&amp;Presupuestos[[#This Row],[ID DOCUMENTO]],BD_Pagos[],6,0),0))</f>
        <v>0</v>
      </c>
      <c r="BM983" s="37"/>
      <c r="BN983" s="3"/>
      <c r="BO983" s="3"/>
      <c r="BP983" s="6"/>
      <c r="BQ98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70.66</v>
      </c>
      <c r="BR983" s="23" t="str">
        <f>IF(Presupuestos[[#This Row],[SALDO ME-MN]]&gt;0,"PENDIENTE","CANCELADO")</f>
        <v>PENDIENTE</v>
      </c>
      <c r="BS983" s="23" t="str">
        <f>IF(COUNTIFS($U$4:$U982,Presupuestos[[#This Row],[ID DOCUMENTO]])&gt;=1,IF(B982=Presupuestos[[#This Row],[ID]],"OK","DOC. DUPLICADO"),"OK")</f>
        <v>OK</v>
      </c>
    </row>
    <row r="984" spans="2:71" x14ac:dyDescent="0.25">
      <c r="B984" s="34">
        <f>IF(Presupuestos[[#This Row],[ID DOCUMENTO]]=U983,B983,IF(B983="ID",1,B983+1))</f>
        <v>854</v>
      </c>
      <c r="C984" s="2">
        <v>45869</v>
      </c>
      <c r="D984" s="2">
        <v>45869</v>
      </c>
      <c r="E984" s="3" t="s">
        <v>1880</v>
      </c>
      <c r="F984" s="25" t="s">
        <v>54</v>
      </c>
      <c r="G984" s="25" t="s">
        <v>330</v>
      </c>
      <c r="H984" s="25" t="s">
        <v>399</v>
      </c>
      <c r="I984" s="36" t="str">
        <f>IFERROR(VLOOKUP(Presupuestos[[#This Row],[AREA]]&amp;Presupuestos[[#This Row],[CONCEPTO]]&amp;Presupuestos[[#This Row],[DESCRIPCION]],Tabla28[[Columna1]:[CÓDIGO NUEVO]],2,0),"")</f>
        <v>P0601006</v>
      </c>
      <c r="J984" s="3" t="s">
        <v>666</v>
      </c>
      <c r="K984" s="3" t="s">
        <v>666</v>
      </c>
      <c r="L984" s="3" t="s">
        <v>666</v>
      </c>
      <c r="M984" s="31" t="s">
        <v>2058</v>
      </c>
      <c r="N984" s="3"/>
      <c r="O984" s="3" t="s">
        <v>315</v>
      </c>
      <c r="P984" s="3" t="s">
        <v>114</v>
      </c>
      <c r="Q984" s="3" t="str">
        <f>IFERROR(VLOOKUP(Presupuestos[[#This Row],[CLASIFICACIÓN (N)]],Tabla17[],2,0),"")</f>
        <v>Costos de ventas</v>
      </c>
      <c r="R984" s="3" t="str">
        <f>IFERROR(VLOOKUP(Presupuestos[[#This Row],[CLASIFICACIÓN (N)]],Tabla17[],3,0),"")</f>
        <v>Operativo</v>
      </c>
      <c r="S984" s="3" t="s">
        <v>16</v>
      </c>
      <c r="T984" s="3" t="str">
        <f>IFERROR(VLOOKUP(Presupuestos[[#This Row],[ALMACEN]],Tabla5[],2,0),"")</f>
        <v>Arequipa</v>
      </c>
      <c r="U984" s="19" t="str">
        <f>IFERROR(VLOOKUP(Presupuestos[[#This Row],[TIPO DE DOCUMENTO]],Tipo_Documento[],2,0)&amp;Presupuestos[[#This Row],[SERIE]]&amp;Presupuestos[[#This Row],[NUMERO]]&amp;Presupuestos[[#This Row],[RUC]],"")</f>
        <v>PLRPLR073444314304</v>
      </c>
      <c r="V984" s="3" t="s">
        <v>258</v>
      </c>
      <c r="W984" s="7">
        <v>45869</v>
      </c>
      <c r="X984" s="7">
        <v>45869</v>
      </c>
      <c r="Y984" s="3" t="s">
        <v>1917</v>
      </c>
      <c r="Z984" s="3">
        <v>34</v>
      </c>
      <c r="AA984" s="3">
        <f>IFERROR(VLOOKUP(Presupuestos[[#This Row],[RAZON SOCIAL]],CHOOSE({1,2},Clientes_Proveedores[Razon Social],Clientes_Proveedores[Ruc / Dni]),2,0),"-")</f>
        <v>44314304</v>
      </c>
      <c r="AB984" s="31" t="s">
        <v>996</v>
      </c>
      <c r="AC984" s="3" t="s">
        <v>670</v>
      </c>
      <c r="AD984" s="5"/>
      <c r="AE984" s="6">
        <v>380.67</v>
      </c>
      <c r="AF984" s="6">
        <f>Presupuestos[[#This Row],[BASE]]*Presupuestos[[#This Row],[% IGV]]</f>
        <v>0</v>
      </c>
      <c r="AG984" s="22">
        <f>ROUND(SUM(Presupuestos[[#This Row],[BASE]:[IGV]]),2)</f>
        <v>380.67</v>
      </c>
      <c r="AH984" s="9" t="str">
        <f>IF(Presupuestos[[#This Row],[MONEDA]]="USD",VLOOKUP(Presupuestos[[#This Row],[FECHA DE EMISION]],Tipo_Cambio[],3,0),"")</f>
        <v/>
      </c>
      <c r="AI984" s="22">
        <f>IFERROR(ROUND(IF(Presupuestos[[#This Row],[MONEDA]]="PEN",Presupuestos[[#This Row],[TOTAL]],Presupuestos[[#This Row],[TOTAL]]*Presupuestos[[#This Row],[TIPO DE CAMBIO]]),2),"")</f>
        <v>380.67</v>
      </c>
      <c r="AJ984" s="5"/>
      <c r="AK984" s="33" t="s">
        <v>671</v>
      </c>
      <c r="AL984" s="5" t="s">
        <v>680</v>
      </c>
      <c r="AM984" s="23" t="s">
        <v>671</v>
      </c>
      <c r="AN984" s="23" t="s">
        <v>671</v>
      </c>
      <c r="AO984" s="7">
        <f>IFERROR(VLOOKUP("1-"&amp;Presupuestos[[#This Row],[ID DOCUMENTO]],BD_Pagos[],7,0),"")</f>
        <v>45869</v>
      </c>
      <c r="AP984" s="16" t="str">
        <f>IFERROR(VLOOKUP("1-"&amp;Presupuestos[[#This Row],[ID DOCUMENTO]],BD_Pagos[],8,0),"")</f>
        <v>B-BCP - Soles</v>
      </c>
      <c r="AQ984" s="17">
        <f>IFERROR(VLOOKUP("1-"&amp;Presupuestos[[#This Row],[ID DOCUMENTO]],BD_Pagos[],9,0),"")</f>
        <v>7197909</v>
      </c>
      <c r="AR984" s="54"/>
      <c r="AS984" s="7">
        <f>IFERROR(VLOOKUP("2-"&amp;Presupuestos[[#This Row],[ID DOCUMENTO]],BD_Pagos[],7,0),"")</f>
        <v>0</v>
      </c>
      <c r="AT984" s="16" t="str">
        <f>IFERROR(VLOOKUP("2-"&amp;Presupuestos[[#This Row],[ID DOCUMENTO]],BD_Pagos[],8,0),"")</f>
        <v/>
      </c>
      <c r="AU984" s="17">
        <f>IFERROR(VLOOKUP("2-"&amp;Presupuestos[[#This Row],[ID DOCUMENTO]],BD_Pagos[],9,0),"")</f>
        <v>0</v>
      </c>
      <c r="AV984" s="20">
        <f>IF(IFERROR(VLOOKUP("2-"&amp;Presupuestos[[#This Row],[ID DOCUMENTO]],BD_Pagos[],10,0),0)&gt;Presupuestos[[#This Row],[TOTAL SOLES]],Presupuestos[[#This Row],[TOTAL SOLES]],IFERROR(VLOOKUP("2-"&amp;Presupuestos[[#This Row],[ID DOCUMENTO]],BD_Pagos[],10,0),0))</f>
        <v>0</v>
      </c>
      <c r="AW984" s="7"/>
      <c r="AX984" s="16"/>
      <c r="AY984" s="17"/>
      <c r="AZ984" s="20"/>
      <c r="BA984" s="7"/>
      <c r="BB984" s="16"/>
      <c r="BC984" s="17"/>
      <c r="BD984" s="20"/>
      <c r="BE984" s="7">
        <f>IFERROR(VLOOKUP("5-"&amp;Presupuestos[[#This Row],[ID DOCUMENTO]],BD_Pagos[],7,0),"")</f>
        <v>45869</v>
      </c>
      <c r="BF984" s="17" t="str">
        <f>IFERROR(VLOOKUP("5-"&amp;Presupuestos[[#This Row],[ID DOCUMENTO]],BD_Pagos[],9,0),"")</f>
        <v>Redondeo</v>
      </c>
      <c r="BG984" s="20">
        <f>IF(IFERROR(VLOOKUP("5-"&amp;Presupuestos[[#This Row],[ID DOCUMENTO]],BD_Pagos[],10,0),0)&gt;Presupuestos[[#This Row],[TOTAL SOLES]],Presupuestos[[#This Row],[TOTAL SOLES]],IFERROR(VLOOKUP("5-"&amp;Presupuestos[[#This Row],[ID DOCUMENTO]],BD_Pagos[],10,0),0))</f>
        <v>0.01</v>
      </c>
      <c r="BH984" s="7">
        <f>IFERROR(VLOOKUP("1-Detraccion"&amp;Presupuestos[[#This Row],[ID DOCUMENTO]],BD_Pagos[],2,0),"")</f>
        <v>0</v>
      </c>
      <c r="BI984" s="3" t="str">
        <f>IFERROR(VLOOKUP("1-Detraccion"&amp;Presupuestos[[#This Row],[ID DOCUMENTO]],BD_Pagos[],3,0),"")</f>
        <v/>
      </c>
      <c r="BJ984" s="3">
        <f>IFERROR(VLOOKUP("1-Detraccion"&amp;Presupuestos[[#This Row],[ID DOCUMENTO]],BD_Pagos[],4,0),"")</f>
        <v>0</v>
      </c>
      <c r="BK984" s="6">
        <f>IF(IFERROR(VLOOKUP("1-Detraccion"&amp;Presupuestos[[#This Row],[ID DOCUMENTO]],BD_Pagos[],5,0),0)&gt;Presupuestos[[#This Row],[TOTAL SOLES]],Presupuestos[[#This Row],[TOTAL SOLES]],IFERROR(VLOOKUP("1-Detraccion"&amp;Presupuestos[[#This Row],[ID DOCUMENTO]],BD_Pagos[],5,0),0))</f>
        <v>0</v>
      </c>
      <c r="BL984" s="6">
        <f>IF(IFERROR(VLOOKUP("1-Detraccion"&amp;Presupuestos[[#This Row],[ID DOCUMENTO]],BD_Pagos[],6,0),0)&gt;Presupuestos[[#This Row],[TOTAL SOLES]],Presupuestos[[#This Row],[TOTAL SOLES]],IFERROR(VLOOKUP("1-Detraccion"&amp;Presupuestos[[#This Row],[ID DOCUMENTO]],BD_Pagos[],6,0),0))</f>
        <v>0</v>
      </c>
      <c r="BM984" s="37"/>
      <c r="BN984" s="3"/>
      <c r="BO984" s="3"/>
      <c r="BP984" s="6"/>
      <c r="BQ98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380.66</v>
      </c>
      <c r="BR984" s="23" t="str">
        <f>IF(Presupuestos[[#This Row],[SALDO ME-MN]]&gt;0,"PENDIENTE","CANCELADO")</f>
        <v>PENDIENTE</v>
      </c>
      <c r="BS984" s="23" t="str">
        <f>IF(COUNTIFS($U$4:$U983,Presupuestos[[#This Row],[ID DOCUMENTO]])&gt;=1,IF(B983=Presupuestos[[#This Row],[ID]],"OK","DOC. DUPLICADO"),"OK")</f>
        <v>OK</v>
      </c>
    </row>
    <row r="985" spans="2:71" ht="24" x14ac:dyDescent="0.25">
      <c r="B985" s="34">
        <f>IF(Presupuestos[[#This Row],[ID DOCUMENTO]]=U984,B984,IF(B984="ID",1,B984+1))</f>
        <v>854</v>
      </c>
      <c r="C985" s="2">
        <v>45869</v>
      </c>
      <c r="D985" s="2">
        <v>45869</v>
      </c>
      <c r="E985" s="3" t="s">
        <v>1880</v>
      </c>
      <c r="F985" s="25" t="s">
        <v>54</v>
      </c>
      <c r="G985" s="25" t="s">
        <v>330</v>
      </c>
      <c r="H985" s="25" t="s">
        <v>412</v>
      </c>
      <c r="I985" s="36" t="str">
        <f>IFERROR(VLOOKUP(Presupuestos[[#This Row],[AREA]]&amp;Presupuestos[[#This Row],[CONCEPTO]]&amp;Presupuestos[[#This Row],[DESCRIPCION]],Tabla28[[Columna1]:[CÓDIGO NUEVO]],2,0),"")</f>
        <v>P0601013</v>
      </c>
      <c r="J985" s="3" t="s">
        <v>666</v>
      </c>
      <c r="K985" s="3" t="s">
        <v>666</v>
      </c>
      <c r="L985" s="3" t="s">
        <v>666</v>
      </c>
      <c r="M985" s="31" t="s">
        <v>2059</v>
      </c>
      <c r="N985" s="3"/>
      <c r="O985" s="3" t="s">
        <v>315</v>
      </c>
      <c r="P985" s="3" t="s">
        <v>114</v>
      </c>
      <c r="Q985" s="3" t="str">
        <f>IFERROR(VLOOKUP(Presupuestos[[#This Row],[CLASIFICACIÓN (N)]],Tabla17[],2,0),"")</f>
        <v>Costos de ventas</v>
      </c>
      <c r="R985" s="3" t="str">
        <f>IFERROR(VLOOKUP(Presupuestos[[#This Row],[CLASIFICACIÓN (N)]],Tabla17[],3,0),"")</f>
        <v>Operativo</v>
      </c>
      <c r="S985" s="3" t="s">
        <v>16</v>
      </c>
      <c r="T985" s="3" t="str">
        <f>IFERROR(VLOOKUP(Presupuestos[[#This Row],[ALMACEN]],Tabla5[],2,0),"")</f>
        <v>Arequipa</v>
      </c>
      <c r="U985" s="19" t="str">
        <f>IFERROR(VLOOKUP(Presupuestos[[#This Row],[TIPO DE DOCUMENTO]],Tipo_Documento[],2,0)&amp;Presupuestos[[#This Row],[SERIE]]&amp;Presupuestos[[#This Row],[NUMERO]]&amp;Presupuestos[[#This Row],[RUC]],"")</f>
        <v>PLRPLR073444314304</v>
      </c>
      <c r="V985" s="3" t="s">
        <v>258</v>
      </c>
      <c r="W985" s="7">
        <v>45869</v>
      </c>
      <c r="X985" s="7">
        <v>45869</v>
      </c>
      <c r="Y985" s="3" t="s">
        <v>1917</v>
      </c>
      <c r="Z985" s="3">
        <v>34</v>
      </c>
      <c r="AA985" s="3">
        <f>IFERROR(VLOOKUP(Presupuestos[[#This Row],[RAZON SOCIAL]],CHOOSE({1,2},Clientes_Proveedores[Razon Social],Clientes_Proveedores[Ruc / Dni]),2,0),"-")</f>
        <v>44314304</v>
      </c>
      <c r="AB985" s="31" t="s">
        <v>996</v>
      </c>
      <c r="AC985" s="3" t="s">
        <v>670</v>
      </c>
      <c r="AD985" s="5"/>
      <c r="AE985" s="6">
        <v>25</v>
      </c>
      <c r="AF985" s="6">
        <f>Presupuestos[[#This Row],[BASE]]*Presupuestos[[#This Row],[% IGV]]</f>
        <v>0</v>
      </c>
      <c r="AG985" s="22">
        <f>ROUND(SUM(Presupuestos[[#This Row],[BASE]:[IGV]]),2)</f>
        <v>25</v>
      </c>
      <c r="AH985" s="9" t="str">
        <f>IF(Presupuestos[[#This Row],[MONEDA]]="USD",VLOOKUP(Presupuestos[[#This Row],[FECHA DE EMISION]],Tipo_Cambio[],3,0),"")</f>
        <v/>
      </c>
      <c r="AI985" s="22">
        <f>IFERROR(ROUND(IF(Presupuestos[[#This Row],[MONEDA]]="PEN",Presupuestos[[#This Row],[TOTAL]],Presupuestos[[#This Row],[TOTAL]]*Presupuestos[[#This Row],[TIPO DE CAMBIO]]),2),"")</f>
        <v>25</v>
      </c>
      <c r="AJ985" s="5"/>
      <c r="AK985" s="33" t="s">
        <v>671</v>
      </c>
      <c r="AL985" s="5" t="s">
        <v>680</v>
      </c>
      <c r="AM985" s="23" t="s">
        <v>671</v>
      </c>
      <c r="AN985" s="23" t="s">
        <v>671</v>
      </c>
      <c r="AO985" s="7">
        <f>IFERROR(VLOOKUP("1-"&amp;Presupuestos[[#This Row],[ID DOCUMENTO]],BD_Pagos[],7,0),"")</f>
        <v>45869</v>
      </c>
      <c r="AP985" s="16" t="str">
        <f>IFERROR(VLOOKUP("1-"&amp;Presupuestos[[#This Row],[ID DOCUMENTO]],BD_Pagos[],8,0),"")</f>
        <v>B-BCP - Soles</v>
      </c>
      <c r="AQ985" s="17">
        <f>IFERROR(VLOOKUP("1-"&amp;Presupuestos[[#This Row],[ID DOCUMENTO]],BD_Pagos[],9,0),"")</f>
        <v>7197909</v>
      </c>
      <c r="AR985" s="54"/>
      <c r="AS985" s="7">
        <f>IFERROR(VLOOKUP("2-"&amp;Presupuestos[[#This Row],[ID DOCUMENTO]],BD_Pagos[],7,0),"")</f>
        <v>0</v>
      </c>
      <c r="AT985" s="16" t="str">
        <f>IFERROR(VLOOKUP("2-"&amp;Presupuestos[[#This Row],[ID DOCUMENTO]],BD_Pagos[],8,0),"")</f>
        <v/>
      </c>
      <c r="AU985" s="17">
        <f>IFERROR(VLOOKUP("2-"&amp;Presupuestos[[#This Row],[ID DOCUMENTO]],BD_Pagos[],9,0),"")</f>
        <v>0</v>
      </c>
      <c r="AV985" s="20">
        <f>IF(IFERROR(VLOOKUP("2-"&amp;Presupuestos[[#This Row],[ID DOCUMENTO]],BD_Pagos[],10,0),0)&gt;Presupuestos[[#This Row],[TOTAL SOLES]],Presupuestos[[#This Row],[TOTAL SOLES]],IFERROR(VLOOKUP("2-"&amp;Presupuestos[[#This Row],[ID DOCUMENTO]],BD_Pagos[],10,0),0))</f>
        <v>0</v>
      </c>
      <c r="AW985" s="7"/>
      <c r="AX985" s="16"/>
      <c r="AY985" s="17"/>
      <c r="AZ985" s="20"/>
      <c r="BA985" s="7"/>
      <c r="BB985" s="16"/>
      <c r="BC985" s="17"/>
      <c r="BD985" s="20"/>
      <c r="BE985" s="7">
        <f>IFERROR(VLOOKUP("5-"&amp;Presupuestos[[#This Row],[ID DOCUMENTO]],BD_Pagos[],7,0),"")</f>
        <v>45869</v>
      </c>
      <c r="BF985" s="17" t="str">
        <f>IFERROR(VLOOKUP("5-"&amp;Presupuestos[[#This Row],[ID DOCUMENTO]],BD_Pagos[],9,0),"")</f>
        <v>Redondeo</v>
      </c>
      <c r="BG985" s="20">
        <f>IF(IFERROR(VLOOKUP("5-"&amp;Presupuestos[[#This Row],[ID DOCUMENTO]],BD_Pagos[],10,0),0)&gt;Presupuestos[[#This Row],[TOTAL SOLES]],Presupuestos[[#This Row],[TOTAL SOLES]],IFERROR(VLOOKUP("5-"&amp;Presupuestos[[#This Row],[ID DOCUMENTO]],BD_Pagos[],10,0),0))</f>
        <v>0.01</v>
      </c>
      <c r="BH985" s="7">
        <f>IFERROR(VLOOKUP("1-Detraccion"&amp;Presupuestos[[#This Row],[ID DOCUMENTO]],BD_Pagos[],2,0),"")</f>
        <v>0</v>
      </c>
      <c r="BI985" s="3" t="str">
        <f>IFERROR(VLOOKUP("1-Detraccion"&amp;Presupuestos[[#This Row],[ID DOCUMENTO]],BD_Pagos[],3,0),"")</f>
        <v/>
      </c>
      <c r="BJ985" s="3">
        <f>IFERROR(VLOOKUP("1-Detraccion"&amp;Presupuestos[[#This Row],[ID DOCUMENTO]],BD_Pagos[],4,0),"")</f>
        <v>0</v>
      </c>
      <c r="BK985" s="6">
        <f>IF(IFERROR(VLOOKUP("1-Detraccion"&amp;Presupuestos[[#This Row],[ID DOCUMENTO]],BD_Pagos[],5,0),0)&gt;Presupuestos[[#This Row],[TOTAL SOLES]],Presupuestos[[#This Row],[TOTAL SOLES]],IFERROR(VLOOKUP("1-Detraccion"&amp;Presupuestos[[#This Row],[ID DOCUMENTO]],BD_Pagos[],5,0),0))</f>
        <v>0</v>
      </c>
      <c r="BL985" s="6">
        <f>IF(IFERROR(VLOOKUP("1-Detraccion"&amp;Presupuestos[[#This Row],[ID DOCUMENTO]],BD_Pagos[],6,0),0)&gt;Presupuestos[[#This Row],[TOTAL SOLES]],Presupuestos[[#This Row],[TOTAL SOLES]],IFERROR(VLOOKUP("1-Detraccion"&amp;Presupuestos[[#This Row],[ID DOCUMENTO]],BD_Pagos[],6,0),0))</f>
        <v>0</v>
      </c>
      <c r="BM985" s="37"/>
      <c r="BN985" s="3"/>
      <c r="BO985" s="3"/>
      <c r="BP985" s="6"/>
      <c r="BQ98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24.99</v>
      </c>
      <c r="BR985" s="23" t="str">
        <f>IF(Presupuestos[[#This Row],[SALDO ME-MN]]&gt;0,"PENDIENTE","CANCELADO")</f>
        <v>PENDIENTE</v>
      </c>
      <c r="BS985" s="23" t="str">
        <f>IF(COUNTIFS($U$4:$U984,Presupuestos[[#This Row],[ID DOCUMENTO]])&gt;=1,IF(B984=Presupuestos[[#This Row],[ID]],"OK","DOC. DUPLICADO"),"OK")</f>
        <v>OK</v>
      </c>
    </row>
    <row r="986" spans="2:71" x14ac:dyDescent="0.25">
      <c r="B986" s="34">
        <f>IF(Presupuestos[[#This Row],[ID DOCUMENTO]]=U985,B985,IF(B985="ID",1,B985+1))</f>
        <v>855</v>
      </c>
      <c r="C986" s="2">
        <v>45869</v>
      </c>
      <c r="D986" s="2">
        <v>45869</v>
      </c>
      <c r="E986" s="3" t="s">
        <v>1880</v>
      </c>
      <c r="F986" s="25" t="s">
        <v>54</v>
      </c>
      <c r="G986" s="25" t="s">
        <v>330</v>
      </c>
      <c r="H986" s="25" t="s">
        <v>383</v>
      </c>
      <c r="I986" s="36" t="str">
        <f>IFERROR(VLOOKUP(Presupuestos[[#This Row],[AREA]]&amp;Presupuestos[[#This Row],[CONCEPTO]]&amp;Presupuestos[[#This Row],[DESCRIPCION]],Tabla28[[Columna1]:[CÓDIGO NUEVO]],2,0),"")</f>
        <v>P0601001</v>
      </c>
      <c r="J986" s="3" t="s">
        <v>666</v>
      </c>
      <c r="K986" s="3" t="s">
        <v>666</v>
      </c>
      <c r="L986" s="3" t="s">
        <v>666</v>
      </c>
      <c r="M986" s="31" t="s">
        <v>2060</v>
      </c>
      <c r="N986" s="3"/>
      <c r="O986" s="3" t="s">
        <v>315</v>
      </c>
      <c r="P986" s="3" t="s">
        <v>86</v>
      </c>
      <c r="Q986" s="3" t="str">
        <f>IFERROR(VLOOKUP(Presupuestos[[#This Row],[CLASIFICACIÓN (N)]],Tabla17[],2,0),"")</f>
        <v>Costos de ventas</v>
      </c>
      <c r="R986" s="3" t="str">
        <f>IFERROR(VLOOKUP(Presupuestos[[#This Row],[CLASIFICACIÓN (N)]],Tabla17[],3,0),"")</f>
        <v>Operativo</v>
      </c>
      <c r="S986" s="3" t="s">
        <v>16</v>
      </c>
      <c r="T986" s="3" t="str">
        <f>IFERROR(VLOOKUP(Presupuestos[[#This Row],[ALMACEN]],Tabla5[],2,0),"")</f>
        <v>Arequipa</v>
      </c>
      <c r="U986" s="19" t="str">
        <f>IFERROR(VLOOKUP(Presupuestos[[#This Row],[TIPO DE DOCUMENTO]],Tipo_Documento[],2,0)&amp;Presupuestos[[#This Row],[SERIE]]&amp;Presupuestos[[#This Row],[NUMERO]]&amp;Presupuestos[[#This Row],[RUC]],"")</f>
        <v>PLRPLR073547760988</v>
      </c>
      <c r="V986" s="3" t="s">
        <v>258</v>
      </c>
      <c r="W986" s="7">
        <v>45869</v>
      </c>
      <c r="X986" s="7">
        <v>45869</v>
      </c>
      <c r="Y986" s="3" t="s">
        <v>1917</v>
      </c>
      <c r="Z986" s="3">
        <v>35</v>
      </c>
      <c r="AA986" s="3">
        <f>IFERROR(VLOOKUP(Presupuestos[[#This Row],[RAZON SOCIAL]],CHOOSE({1,2},Clientes_Proveedores[Razon Social],Clientes_Proveedores[Ruc / Dni]),2,0),"-")</f>
        <v>47760988</v>
      </c>
      <c r="AB986" s="31" t="s">
        <v>2061</v>
      </c>
      <c r="AC986" s="3" t="s">
        <v>670</v>
      </c>
      <c r="AD986" s="5"/>
      <c r="AE986" s="6">
        <v>1748.35</v>
      </c>
      <c r="AF986" s="6">
        <f>Presupuestos[[#This Row],[BASE]]*Presupuestos[[#This Row],[% IGV]]</f>
        <v>0</v>
      </c>
      <c r="AG986" s="22">
        <f>ROUND(SUM(Presupuestos[[#This Row],[BASE]:[IGV]]),2)</f>
        <v>1748.35</v>
      </c>
      <c r="AH986" s="9" t="str">
        <f>IF(Presupuestos[[#This Row],[MONEDA]]="USD",VLOOKUP(Presupuestos[[#This Row],[FECHA DE EMISION]],Tipo_Cambio[],3,0),"")</f>
        <v/>
      </c>
      <c r="AI986" s="22">
        <f>IFERROR(ROUND(IF(Presupuestos[[#This Row],[MONEDA]]="PEN",Presupuestos[[#This Row],[TOTAL]],Presupuestos[[#This Row],[TOTAL]]*Presupuestos[[#This Row],[TIPO DE CAMBIO]]),2),"")</f>
        <v>1748.35</v>
      </c>
      <c r="AJ986" s="5"/>
      <c r="AK986" s="33" t="s">
        <v>671</v>
      </c>
      <c r="AL986" s="5" t="s">
        <v>680</v>
      </c>
      <c r="AM986" s="23" t="s">
        <v>671</v>
      </c>
      <c r="AN986" s="23" t="s">
        <v>671</v>
      </c>
      <c r="AO986" s="7">
        <f>IFERROR(VLOOKUP("1-"&amp;Presupuestos[[#This Row],[ID DOCUMENTO]],BD_Pagos[],7,0),"")</f>
        <v>45869</v>
      </c>
      <c r="AP986" s="16" t="str">
        <f>IFERROR(VLOOKUP("1-"&amp;Presupuestos[[#This Row],[ID DOCUMENTO]],BD_Pagos[],8,0),"")</f>
        <v>B-BCP - Soles</v>
      </c>
      <c r="AQ986" s="17">
        <f>IFERROR(VLOOKUP("1-"&amp;Presupuestos[[#This Row],[ID DOCUMENTO]],BD_Pagos[],9,0),"")</f>
        <v>7197909</v>
      </c>
      <c r="AR986" s="54"/>
      <c r="AS986" s="7">
        <f>IFERROR(VLOOKUP("2-"&amp;Presupuestos[[#This Row],[ID DOCUMENTO]],BD_Pagos[],7,0),"")</f>
        <v>0</v>
      </c>
      <c r="AT986" s="16" t="str">
        <f>IFERROR(VLOOKUP("2-"&amp;Presupuestos[[#This Row],[ID DOCUMENTO]],BD_Pagos[],8,0),"")</f>
        <v/>
      </c>
      <c r="AU986" s="17">
        <f>IFERROR(VLOOKUP("2-"&amp;Presupuestos[[#This Row],[ID DOCUMENTO]],BD_Pagos[],9,0),"")</f>
        <v>0</v>
      </c>
      <c r="AV986" s="20">
        <f>IF(IFERROR(VLOOKUP("2-"&amp;Presupuestos[[#This Row],[ID DOCUMENTO]],BD_Pagos[],10,0),0)&gt;Presupuestos[[#This Row],[TOTAL SOLES]],Presupuestos[[#This Row],[TOTAL SOLES]],IFERROR(VLOOKUP("2-"&amp;Presupuestos[[#This Row],[ID DOCUMENTO]],BD_Pagos[],10,0),0))</f>
        <v>0</v>
      </c>
      <c r="AW986" s="7"/>
      <c r="AX986" s="16"/>
      <c r="AY986" s="17"/>
      <c r="AZ986" s="20"/>
      <c r="BA986" s="7"/>
      <c r="BB986" s="16"/>
      <c r="BC986" s="17"/>
      <c r="BD986" s="20"/>
      <c r="BE986" s="7">
        <f>IFERROR(VLOOKUP("5-"&amp;Presupuestos[[#This Row],[ID DOCUMENTO]],BD_Pagos[],7,0),"")</f>
        <v>0</v>
      </c>
      <c r="BF986" s="17">
        <f>IFERROR(VLOOKUP("5-"&amp;Presupuestos[[#This Row],[ID DOCUMENTO]],BD_Pagos[],9,0),"")</f>
        <v>0</v>
      </c>
      <c r="BG986" s="20">
        <f>IF(IFERROR(VLOOKUP("5-"&amp;Presupuestos[[#This Row],[ID DOCUMENTO]],BD_Pagos[],10,0),0)&gt;Presupuestos[[#This Row],[TOTAL SOLES]],Presupuestos[[#This Row],[TOTAL SOLES]],IFERROR(VLOOKUP("5-"&amp;Presupuestos[[#This Row],[ID DOCUMENTO]],BD_Pagos[],10,0),0))</f>
        <v>0</v>
      </c>
      <c r="BH986" s="7">
        <f>IFERROR(VLOOKUP("1-Detraccion"&amp;Presupuestos[[#This Row],[ID DOCUMENTO]],BD_Pagos[],2,0),"")</f>
        <v>0</v>
      </c>
      <c r="BI986" s="3" t="str">
        <f>IFERROR(VLOOKUP("1-Detraccion"&amp;Presupuestos[[#This Row],[ID DOCUMENTO]],BD_Pagos[],3,0),"")</f>
        <v/>
      </c>
      <c r="BJ986" s="3">
        <f>IFERROR(VLOOKUP("1-Detraccion"&amp;Presupuestos[[#This Row],[ID DOCUMENTO]],BD_Pagos[],4,0),"")</f>
        <v>0</v>
      </c>
      <c r="BK986" s="6">
        <f>IF(IFERROR(VLOOKUP("1-Detraccion"&amp;Presupuestos[[#This Row],[ID DOCUMENTO]],BD_Pagos[],5,0),0)&gt;Presupuestos[[#This Row],[TOTAL SOLES]],Presupuestos[[#This Row],[TOTAL SOLES]],IFERROR(VLOOKUP("1-Detraccion"&amp;Presupuestos[[#This Row],[ID DOCUMENTO]],BD_Pagos[],5,0),0))</f>
        <v>0</v>
      </c>
      <c r="BL986" s="6">
        <f>IF(IFERROR(VLOOKUP("1-Detraccion"&amp;Presupuestos[[#This Row],[ID DOCUMENTO]],BD_Pagos[],6,0),0)&gt;Presupuestos[[#This Row],[TOTAL SOLES]],Presupuestos[[#This Row],[TOTAL SOLES]],IFERROR(VLOOKUP("1-Detraccion"&amp;Presupuestos[[#This Row],[ID DOCUMENTO]],BD_Pagos[],6,0),0))</f>
        <v>0</v>
      </c>
      <c r="BM986" s="37"/>
      <c r="BN986" s="3"/>
      <c r="BO986" s="3"/>
      <c r="BP986" s="6"/>
      <c r="BQ98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1748.35</v>
      </c>
      <c r="BR986" s="23" t="str">
        <f>IF(Presupuestos[[#This Row],[SALDO ME-MN]]&gt;0,"PENDIENTE","CANCELADO")</f>
        <v>PENDIENTE</v>
      </c>
      <c r="BS986" s="23" t="str">
        <f>IF(COUNTIFS($U$4:$U985,Presupuestos[[#This Row],[ID DOCUMENTO]])&gt;=1,IF(B985=Presupuestos[[#This Row],[ID]],"OK","DOC. DUPLICADO"),"OK")</f>
        <v>OK</v>
      </c>
    </row>
    <row r="987" spans="2:71" x14ac:dyDescent="0.25">
      <c r="B987" s="34">
        <f>IF(Presupuestos[[#This Row],[ID DOCUMENTO]]=U986,B986,IF(B986="ID",1,B986+1))</f>
        <v>855</v>
      </c>
      <c r="C987" s="2">
        <v>45869</v>
      </c>
      <c r="D987" s="2">
        <v>45869</v>
      </c>
      <c r="E987" s="3" t="s">
        <v>1880</v>
      </c>
      <c r="F987" s="25" t="s">
        <v>54</v>
      </c>
      <c r="G987" s="25" t="s">
        <v>330</v>
      </c>
      <c r="H987" s="25" t="s">
        <v>388</v>
      </c>
      <c r="I987" s="36" t="str">
        <f>IFERROR(VLOOKUP(Presupuestos[[#This Row],[AREA]]&amp;Presupuestos[[#This Row],[CONCEPTO]]&amp;Presupuestos[[#This Row],[DESCRIPCION]],Tabla28[[Columna1]:[CÓDIGO NUEVO]],2,0),"")</f>
        <v>P0601002</v>
      </c>
      <c r="J987" s="3" t="s">
        <v>666</v>
      </c>
      <c r="K987" s="3" t="s">
        <v>666</v>
      </c>
      <c r="L987" s="3" t="s">
        <v>666</v>
      </c>
      <c r="M987" s="31" t="s">
        <v>2062</v>
      </c>
      <c r="N987" s="3"/>
      <c r="O987" s="3" t="s">
        <v>315</v>
      </c>
      <c r="P987" s="3" t="s">
        <v>86</v>
      </c>
      <c r="Q987" s="3" t="str">
        <f>IFERROR(VLOOKUP(Presupuestos[[#This Row],[CLASIFICACIÓN (N)]],Tabla17[],2,0),"")</f>
        <v>Costos de ventas</v>
      </c>
      <c r="R987" s="3" t="str">
        <f>IFERROR(VLOOKUP(Presupuestos[[#This Row],[CLASIFICACIÓN (N)]],Tabla17[],3,0),"")</f>
        <v>Operativo</v>
      </c>
      <c r="S987" s="3" t="s">
        <v>16</v>
      </c>
      <c r="T987" s="3" t="str">
        <f>IFERROR(VLOOKUP(Presupuestos[[#This Row],[ALMACEN]],Tabla5[],2,0),"")</f>
        <v>Arequipa</v>
      </c>
      <c r="U987" s="19" t="str">
        <f>IFERROR(VLOOKUP(Presupuestos[[#This Row],[TIPO DE DOCUMENTO]],Tipo_Documento[],2,0)&amp;Presupuestos[[#This Row],[SERIE]]&amp;Presupuestos[[#This Row],[NUMERO]]&amp;Presupuestos[[#This Row],[RUC]],"")</f>
        <v>PLRPLR073547760988</v>
      </c>
      <c r="V987" s="3" t="s">
        <v>258</v>
      </c>
      <c r="W987" s="7">
        <v>45869</v>
      </c>
      <c r="X987" s="7">
        <v>45869</v>
      </c>
      <c r="Y987" s="3" t="s">
        <v>1917</v>
      </c>
      <c r="Z987" s="3">
        <v>35</v>
      </c>
      <c r="AA987" s="3">
        <f>IFERROR(VLOOKUP(Presupuestos[[#This Row],[RAZON SOCIAL]],CHOOSE({1,2},Clientes_Proveedores[Razon Social],Clientes_Proveedores[Ruc / Dni]),2,0),"-")</f>
        <v>47760988</v>
      </c>
      <c r="AB987" s="31" t="s">
        <v>2061</v>
      </c>
      <c r="AC987" s="3" t="s">
        <v>670</v>
      </c>
      <c r="AD987" s="5"/>
      <c r="AE987" s="6">
        <v>113</v>
      </c>
      <c r="AF987" s="6">
        <f>Presupuestos[[#This Row],[BASE]]*Presupuestos[[#This Row],[% IGV]]</f>
        <v>0</v>
      </c>
      <c r="AG987" s="22">
        <f>ROUND(SUM(Presupuestos[[#This Row],[BASE]:[IGV]]),2)</f>
        <v>113</v>
      </c>
      <c r="AH987" s="9" t="str">
        <f>IF(Presupuestos[[#This Row],[MONEDA]]="USD",VLOOKUP(Presupuestos[[#This Row],[FECHA DE EMISION]],Tipo_Cambio[],3,0),"")</f>
        <v/>
      </c>
      <c r="AI987" s="22">
        <f>IFERROR(ROUND(IF(Presupuestos[[#This Row],[MONEDA]]="PEN",Presupuestos[[#This Row],[TOTAL]],Presupuestos[[#This Row],[TOTAL]]*Presupuestos[[#This Row],[TIPO DE CAMBIO]]),2),"")</f>
        <v>113</v>
      </c>
      <c r="AJ987" s="5"/>
      <c r="AK987" s="33" t="s">
        <v>671</v>
      </c>
      <c r="AL987" s="5" t="s">
        <v>680</v>
      </c>
      <c r="AM987" s="23" t="s">
        <v>671</v>
      </c>
      <c r="AN987" s="23" t="s">
        <v>671</v>
      </c>
      <c r="AO987" s="7">
        <f>IFERROR(VLOOKUP("1-"&amp;Presupuestos[[#This Row],[ID DOCUMENTO]],BD_Pagos[],7,0),"")</f>
        <v>45869</v>
      </c>
      <c r="AP987" s="16" t="str">
        <f>IFERROR(VLOOKUP("1-"&amp;Presupuestos[[#This Row],[ID DOCUMENTO]],BD_Pagos[],8,0),"")</f>
        <v>B-BCP - Soles</v>
      </c>
      <c r="AQ987" s="17">
        <f>IFERROR(VLOOKUP("1-"&amp;Presupuestos[[#This Row],[ID DOCUMENTO]],BD_Pagos[],9,0),"")</f>
        <v>7197909</v>
      </c>
      <c r="AR987" s="54"/>
      <c r="AS987" s="7">
        <f>IFERROR(VLOOKUP("2-"&amp;Presupuestos[[#This Row],[ID DOCUMENTO]],BD_Pagos[],7,0),"")</f>
        <v>0</v>
      </c>
      <c r="AT987" s="16" t="str">
        <f>IFERROR(VLOOKUP("2-"&amp;Presupuestos[[#This Row],[ID DOCUMENTO]],BD_Pagos[],8,0),"")</f>
        <v/>
      </c>
      <c r="AU987" s="17">
        <f>IFERROR(VLOOKUP("2-"&amp;Presupuestos[[#This Row],[ID DOCUMENTO]],BD_Pagos[],9,0),"")</f>
        <v>0</v>
      </c>
      <c r="AV987" s="20">
        <f>IF(IFERROR(VLOOKUP("2-"&amp;Presupuestos[[#This Row],[ID DOCUMENTO]],BD_Pagos[],10,0),0)&gt;Presupuestos[[#This Row],[TOTAL SOLES]],Presupuestos[[#This Row],[TOTAL SOLES]],IFERROR(VLOOKUP("2-"&amp;Presupuestos[[#This Row],[ID DOCUMENTO]],BD_Pagos[],10,0),0))</f>
        <v>0</v>
      </c>
      <c r="AW987" s="7"/>
      <c r="AX987" s="16"/>
      <c r="AY987" s="17"/>
      <c r="AZ987" s="20"/>
      <c r="BA987" s="7"/>
      <c r="BB987" s="16"/>
      <c r="BC987" s="17"/>
      <c r="BD987" s="20"/>
      <c r="BE987" s="7">
        <f>IFERROR(VLOOKUP("5-"&amp;Presupuestos[[#This Row],[ID DOCUMENTO]],BD_Pagos[],7,0),"")</f>
        <v>0</v>
      </c>
      <c r="BF987" s="17">
        <f>IFERROR(VLOOKUP("5-"&amp;Presupuestos[[#This Row],[ID DOCUMENTO]],BD_Pagos[],9,0),"")</f>
        <v>0</v>
      </c>
      <c r="BG987" s="20">
        <f>IF(IFERROR(VLOOKUP("5-"&amp;Presupuestos[[#This Row],[ID DOCUMENTO]],BD_Pagos[],10,0),0)&gt;Presupuestos[[#This Row],[TOTAL SOLES]],Presupuestos[[#This Row],[TOTAL SOLES]],IFERROR(VLOOKUP("5-"&amp;Presupuestos[[#This Row],[ID DOCUMENTO]],BD_Pagos[],10,0),0))</f>
        <v>0</v>
      </c>
      <c r="BH987" s="7">
        <f>IFERROR(VLOOKUP("1-Detraccion"&amp;Presupuestos[[#This Row],[ID DOCUMENTO]],BD_Pagos[],2,0),"")</f>
        <v>0</v>
      </c>
      <c r="BI987" s="3" t="str">
        <f>IFERROR(VLOOKUP("1-Detraccion"&amp;Presupuestos[[#This Row],[ID DOCUMENTO]],BD_Pagos[],3,0),"")</f>
        <v/>
      </c>
      <c r="BJ987" s="3">
        <f>IFERROR(VLOOKUP("1-Detraccion"&amp;Presupuestos[[#This Row],[ID DOCUMENTO]],BD_Pagos[],4,0),"")</f>
        <v>0</v>
      </c>
      <c r="BK987" s="6">
        <f>IF(IFERROR(VLOOKUP("1-Detraccion"&amp;Presupuestos[[#This Row],[ID DOCUMENTO]],BD_Pagos[],5,0),0)&gt;Presupuestos[[#This Row],[TOTAL SOLES]],Presupuestos[[#This Row],[TOTAL SOLES]],IFERROR(VLOOKUP("1-Detraccion"&amp;Presupuestos[[#This Row],[ID DOCUMENTO]],BD_Pagos[],5,0),0))</f>
        <v>0</v>
      </c>
      <c r="BL987" s="6">
        <f>IF(IFERROR(VLOOKUP("1-Detraccion"&amp;Presupuestos[[#This Row],[ID DOCUMENTO]],BD_Pagos[],6,0),0)&gt;Presupuestos[[#This Row],[TOTAL SOLES]],Presupuestos[[#This Row],[TOTAL SOLES]],IFERROR(VLOOKUP("1-Detraccion"&amp;Presupuestos[[#This Row],[ID DOCUMENTO]],BD_Pagos[],6,0),0))</f>
        <v>0</v>
      </c>
      <c r="BM987" s="37"/>
      <c r="BN987" s="3"/>
      <c r="BO987" s="3"/>
      <c r="BP987" s="6"/>
      <c r="BQ98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113</v>
      </c>
      <c r="BR987" s="23" t="str">
        <f>IF(Presupuestos[[#This Row],[SALDO ME-MN]]&gt;0,"PENDIENTE","CANCELADO")</f>
        <v>PENDIENTE</v>
      </c>
      <c r="BS987" s="23" t="str">
        <f>IF(COUNTIFS($U$4:$U986,Presupuestos[[#This Row],[ID DOCUMENTO]])&gt;=1,IF(B986=Presupuestos[[#This Row],[ID]],"OK","DOC. DUPLICADO"),"OK")</f>
        <v>OK</v>
      </c>
    </row>
    <row r="988" spans="2:71" x14ac:dyDescent="0.25">
      <c r="B988" s="34">
        <f>IF(Presupuestos[[#This Row],[ID DOCUMENTO]]=U987,B987,IF(B987="ID",1,B987+1))</f>
        <v>855</v>
      </c>
      <c r="C988" s="2">
        <v>45869</v>
      </c>
      <c r="D988" s="2">
        <v>45869</v>
      </c>
      <c r="E988" s="3" t="s">
        <v>1880</v>
      </c>
      <c r="F988" s="25" t="s">
        <v>54</v>
      </c>
      <c r="G988" s="25" t="s">
        <v>330</v>
      </c>
      <c r="H988" s="25" t="s">
        <v>397</v>
      </c>
      <c r="I988" s="36" t="str">
        <f>IFERROR(VLOOKUP(Presupuestos[[#This Row],[AREA]]&amp;Presupuestos[[#This Row],[CONCEPTO]]&amp;Presupuestos[[#This Row],[DESCRIPCION]],Tabla28[[Columna1]:[CÓDIGO NUEVO]],2,0),"")</f>
        <v>P0601005</v>
      </c>
      <c r="J988" s="3" t="s">
        <v>666</v>
      </c>
      <c r="K988" s="3" t="s">
        <v>666</v>
      </c>
      <c r="L988" s="3" t="s">
        <v>666</v>
      </c>
      <c r="M988" s="31" t="s">
        <v>2063</v>
      </c>
      <c r="N988" s="3"/>
      <c r="O988" s="3" t="s">
        <v>315</v>
      </c>
      <c r="P988" s="3" t="s">
        <v>86</v>
      </c>
      <c r="Q988" s="3" t="str">
        <f>IFERROR(VLOOKUP(Presupuestos[[#This Row],[CLASIFICACIÓN (N)]],Tabla17[],2,0),"")</f>
        <v>Costos de ventas</v>
      </c>
      <c r="R988" s="3" t="str">
        <f>IFERROR(VLOOKUP(Presupuestos[[#This Row],[CLASIFICACIÓN (N)]],Tabla17[],3,0),"")</f>
        <v>Operativo</v>
      </c>
      <c r="S988" s="3" t="s">
        <v>16</v>
      </c>
      <c r="T988" s="3" t="str">
        <f>IFERROR(VLOOKUP(Presupuestos[[#This Row],[ALMACEN]],Tabla5[],2,0),"")</f>
        <v>Arequipa</v>
      </c>
      <c r="U988" s="19" t="str">
        <f>IFERROR(VLOOKUP(Presupuestos[[#This Row],[TIPO DE DOCUMENTO]],Tipo_Documento[],2,0)&amp;Presupuestos[[#This Row],[SERIE]]&amp;Presupuestos[[#This Row],[NUMERO]]&amp;Presupuestos[[#This Row],[RUC]],"")</f>
        <v>PLRPLR073547760988</v>
      </c>
      <c r="V988" s="3" t="s">
        <v>258</v>
      </c>
      <c r="W988" s="7">
        <v>45869</v>
      </c>
      <c r="X988" s="7">
        <v>45869</v>
      </c>
      <c r="Y988" s="3" t="s">
        <v>1917</v>
      </c>
      <c r="Z988" s="3">
        <v>35</v>
      </c>
      <c r="AA988" s="3">
        <f>IFERROR(VLOOKUP(Presupuestos[[#This Row],[RAZON SOCIAL]],CHOOSE({1,2},Clientes_Proveedores[Razon Social],Clientes_Proveedores[Ruc / Dni]),2,0),"-")</f>
        <v>47760988</v>
      </c>
      <c r="AB988" s="31" t="s">
        <v>2061</v>
      </c>
      <c r="AC988" s="3" t="s">
        <v>670</v>
      </c>
      <c r="AD988" s="5"/>
      <c r="AE988" s="6">
        <v>15.14</v>
      </c>
      <c r="AF988" s="6">
        <f>Presupuestos[[#This Row],[BASE]]*Presupuestos[[#This Row],[% IGV]]</f>
        <v>0</v>
      </c>
      <c r="AG988" s="22">
        <f>ROUND(SUM(Presupuestos[[#This Row],[BASE]:[IGV]]),2)</f>
        <v>15.14</v>
      </c>
      <c r="AH988" s="9" t="str">
        <f>IF(Presupuestos[[#This Row],[MONEDA]]="USD",VLOOKUP(Presupuestos[[#This Row],[FECHA DE EMISION]],Tipo_Cambio[],3,0),"")</f>
        <v/>
      </c>
      <c r="AI988" s="22">
        <f>IFERROR(ROUND(IF(Presupuestos[[#This Row],[MONEDA]]="PEN",Presupuestos[[#This Row],[TOTAL]],Presupuestos[[#This Row],[TOTAL]]*Presupuestos[[#This Row],[TIPO DE CAMBIO]]),2),"")</f>
        <v>15.14</v>
      </c>
      <c r="AJ988" s="5"/>
      <c r="AK988" s="33" t="s">
        <v>671</v>
      </c>
      <c r="AL988" s="5" t="s">
        <v>680</v>
      </c>
      <c r="AM988" s="23" t="s">
        <v>671</v>
      </c>
      <c r="AN988" s="23" t="s">
        <v>671</v>
      </c>
      <c r="AO988" s="7">
        <f>IFERROR(VLOOKUP("1-"&amp;Presupuestos[[#This Row],[ID DOCUMENTO]],BD_Pagos[],7,0),"")</f>
        <v>45869</v>
      </c>
      <c r="AP988" s="16" t="str">
        <f>IFERROR(VLOOKUP("1-"&amp;Presupuestos[[#This Row],[ID DOCUMENTO]],BD_Pagos[],8,0),"")</f>
        <v>B-BCP - Soles</v>
      </c>
      <c r="AQ988" s="17">
        <f>IFERROR(VLOOKUP("1-"&amp;Presupuestos[[#This Row],[ID DOCUMENTO]],BD_Pagos[],9,0),"")</f>
        <v>7197909</v>
      </c>
      <c r="AR988" s="54"/>
      <c r="AS988" s="7">
        <f>IFERROR(VLOOKUP("2-"&amp;Presupuestos[[#This Row],[ID DOCUMENTO]],BD_Pagos[],7,0),"")</f>
        <v>0</v>
      </c>
      <c r="AT988" s="16" t="str">
        <f>IFERROR(VLOOKUP("2-"&amp;Presupuestos[[#This Row],[ID DOCUMENTO]],BD_Pagos[],8,0),"")</f>
        <v/>
      </c>
      <c r="AU988" s="17">
        <f>IFERROR(VLOOKUP("2-"&amp;Presupuestos[[#This Row],[ID DOCUMENTO]],BD_Pagos[],9,0),"")</f>
        <v>0</v>
      </c>
      <c r="AV988" s="20">
        <f>IF(IFERROR(VLOOKUP("2-"&amp;Presupuestos[[#This Row],[ID DOCUMENTO]],BD_Pagos[],10,0),0)&gt;Presupuestos[[#This Row],[TOTAL SOLES]],Presupuestos[[#This Row],[TOTAL SOLES]],IFERROR(VLOOKUP("2-"&amp;Presupuestos[[#This Row],[ID DOCUMENTO]],BD_Pagos[],10,0),0))</f>
        <v>0</v>
      </c>
      <c r="AW988" s="7"/>
      <c r="AX988" s="16"/>
      <c r="AY988" s="17"/>
      <c r="AZ988" s="20"/>
      <c r="BA988" s="7"/>
      <c r="BB988" s="16"/>
      <c r="BC988" s="17"/>
      <c r="BD988" s="20"/>
      <c r="BE988" s="7">
        <f>IFERROR(VLOOKUP("5-"&amp;Presupuestos[[#This Row],[ID DOCUMENTO]],BD_Pagos[],7,0),"")</f>
        <v>0</v>
      </c>
      <c r="BF988" s="17">
        <f>IFERROR(VLOOKUP("5-"&amp;Presupuestos[[#This Row],[ID DOCUMENTO]],BD_Pagos[],9,0),"")</f>
        <v>0</v>
      </c>
      <c r="BG988" s="20">
        <f>IF(IFERROR(VLOOKUP("5-"&amp;Presupuestos[[#This Row],[ID DOCUMENTO]],BD_Pagos[],10,0),0)&gt;Presupuestos[[#This Row],[TOTAL SOLES]],Presupuestos[[#This Row],[TOTAL SOLES]],IFERROR(VLOOKUP("5-"&amp;Presupuestos[[#This Row],[ID DOCUMENTO]],BD_Pagos[],10,0),0))</f>
        <v>0</v>
      </c>
      <c r="BH988" s="7">
        <f>IFERROR(VLOOKUP("1-Detraccion"&amp;Presupuestos[[#This Row],[ID DOCUMENTO]],BD_Pagos[],2,0),"")</f>
        <v>0</v>
      </c>
      <c r="BI988" s="3" t="str">
        <f>IFERROR(VLOOKUP("1-Detraccion"&amp;Presupuestos[[#This Row],[ID DOCUMENTO]],BD_Pagos[],3,0),"")</f>
        <v/>
      </c>
      <c r="BJ988" s="3">
        <f>IFERROR(VLOOKUP("1-Detraccion"&amp;Presupuestos[[#This Row],[ID DOCUMENTO]],BD_Pagos[],4,0),"")</f>
        <v>0</v>
      </c>
      <c r="BK988" s="6">
        <f>IF(IFERROR(VLOOKUP("1-Detraccion"&amp;Presupuestos[[#This Row],[ID DOCUMENTO]],BD_Pagos[],5,0),0)&gt;Presupuestos[[#This Row],[TOTAL SOLES]],Presupuestos[[#This Row],[TOTAL SOLES]],IFERROR(VLOOKUP("1-Detraccion"&amp;Presupuestos[[#This Row],[ID DOCUMENTO]],BD_Pagos[],5,0),0))</f>
        <v>0</v>
      </c>
      <c r="BL988" s="6">
        <f>IF(IFERROR(VLOOKUP("1-Detraccion"&amp;Presupuestos[[#This Row],[ID DOCUMENTO]],BD_Pagos[],6,0),0)&gt;Presupuestos[[#This Row],[TOTAL SOLES]],Presupuestos[[#This Row],[TOTAL SOLES]],IFERROR(VLOOKUP("1-Detraccion"&amp;Presupuestos[[#This Row],[ID DOCUMENTO]],BD_Pagos[],6,0),0))</f>
        <v>0</v>
      </c>
      <c r="BM988" s="37"/>
      <c r="BN988" s="3"/>
      <c r="BO988" s="3"/>
      <c r="BP988" s="6"/>
      <c r="BQ98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15.14</v>
      </c>
      <c r="BR988" s="23" t="str">
        <f>IF(Presupuestos[[#This Row],[SALDO ME-MN]]&gt;0,"PENDIENTE","CANCELADO")</f>
        <v>PENDIENTE</v>
      </c>
      <c r="BS988" s="23" t="str">
        <f>IF(COUNTIFS($U$4:$U987,Presupuestos[[#This Row],[ID DOCUMENTO]])&gt;=1,IF(B987=Presupuestos[[#This Row],[ID]],"OK","DOC. DUPLICADO"),"OK")</f>
        <v>OK</v>
      </c>
    </row>
    <row r="989" spans="2:71" x14ac:dyDescent="0.25">
      <c r="B989" s="34">
        <f>IF(Presupuestos[[#This Row],[ID DOCUMENTO]]=U988,B988,IF(B988="ID",1,B988+1))</f>
        <v>856</v>
      </c>
      <c r="C989" s="2">
        <v>45869</v>
      </c>
      <c r="D989" s="2">
        <v>45869</v>
      </c>
      <c r="E989" s="3" t="s">
        <v>1880</v>
      </c>
      <c r="F989" s="25" t="s">
        <v>54</v>
      </c>
      <c r="G989" s="25" t="s">
        <v>330</v>
      </c>
      <c r="H989" s="25" t="s">
        <v>383</v>
      </c>
      <c r="I989" s="36" t="str">
        <f>IFERROR(VLOOKUP(Presupuestos[[#This Row],[AREA]]&amp;Presupuestos[[#This Row],[CONCEPTO]]&amp;Presupuestos[[#This Row],[DESCRIPCION]],Tabla28[[Columna1]:[CÓDIGO NUEVO]],2,0),"")</f>
        <v>P0601001</v>
      </c>
      <c r="J989" s="3" t="s">
        <v>666</v>
      </c>
      <c r="K989" s="3" t="s">
        <v>666</v>
      </c>
      <c r="L989" s="3" t="s">
        <v>666</v>
      </c>
      <c r="M989" s="31" t="s">
        <v>2064</v>
      </c>
      <c r="N989" s="3"/>
      <c r="O989" s="3" t="s">
        <v>315</v>
      </c>
      <c r="P989" s="3" t="s">
        <v>114</v>
      </c>
      <c r="Q989" s="3" t="str">
        <f>IFERROR(VLOOKUP(Presupuestos[[#This Row],[CLASIFICACIÓN (N)]],Tabla17[],2,0),"")</f>
        <v>Costos de ventas</v>
      </c>
      <c r="R989" s="3" t="str">
        <f>IFERROR(VLOOKUP(Presupuestos[[#This Row],[CLASIFICACIÓN (N)]],Tabla17[],3,0),"")</f>
        <v>Operativo</v>
      </c>
      <c r="S989" s="3" t="s">
        <v>16</v>
      </c>
      <c r="T989" s="3" t="str">
        <f>IFERROR(VLOOKUP(Presupuestos[[#This Row],[ALMACEN]],Tabla5[],2,0),"")</f>
        <v>Arequipa</v>
      </c>
      <c r="U989" s="19" t="str">
        <f>IFERROR(VLOOKUP(Presupuestos[[#This Row],[TIPO DE DOCUMENTO]],Tipo_Documento[],2,0)&amp;Presupuestos[[#This Row],[SERIE]]&amp;Presupuestos[[#This Row],[NUMERO]]&amp;Presupuestos[[#This Row],[RUC]],"")</f>
        <v>PLRPLR073624800480</v>
      </c>
      <c r="V989" s="3" t="s">
        <v>258</v>
      </c>
      <c r="W989" s="7">
        <v>45869</v>
      </c>
      <c r="X989" s="7">
        <v>45869</v>
      </c>
      <c r="Y989" s="3" t="s">
        <v>1917</v>
      </c>
      <c r="Z989" s="3">
        <v>36</v>
      </c>
      <c r="AA989" s="3">
        <f>IFERROR(VLOOKUP(Presupuestos[[#This Row],[RAZON SOCIAL]],CHOOSE({1,2},Clientes_Proveedores[Razon Social],Clientes_Proveedores[Ruc / Dni]),2,0),"-")</f>
        <v>24800480</v>
      </c>
      <c r="AB989" s="31" t="s">
        <v>2065</v>
      </c>
      <c r="AC989" s="3" t="s">
        <v>670</v>
      </c>
      <c r="AD989" s="5"/>
      <c r="AE989" s="6">
        <v>1104.17</v>
      </c>
      <c r="AF989" s="6">
        <f>Presupuestos[[#This Row],[BASE]]*Presupuestos[[#This Row],[% IGV]]</f>
        <v>0</v>
      </c>
      <c r="AG989" s="22">
        <f>ROUND(SUM(Presupuestos[[#This Row],[BASE]:[IGV]]),2)</f>
        <v>1104.17</v>
      </c>
      <c r="AH989" s="9" t="str">
        <f>IF(Presupuestos[[#This Row],[MONEDA]]="USD",VLOOKUP(Presupuestos[[#This Row],[FECHA DE EMISION]],Tipo_Cambio[],3,0),"")</f>
        <v/>
      </c>
      <c r="AI989" s="22">
        <f>IFERROR(ROUND(IF(Presupuestos[[#This Row],[MONEDA]]="PEN",Presupuestos[[#This Row],[TOTAL]],Presupuestos[[#This Row],[TOTAL]]*Presupuestos[[#This Row],[TIPO DE CAMBIO]]),2),"")</f>
        <v>1104.17</v>
      </c>
      <c r="AJ989" s="5"/>
      <c r="AK989" s="33" t="s">
        <v>671</v>
      </c>
      <c r="AL989" s="5" t="s">
        <v>680</v>
      </c>
      <c r="AM989" s="23" t="s">
        <v>671</v>
      </c>
      <c r="AN989" s="23" t="s">
        <v>671</v>
      </c>
      <c r="AO989" s="7">
        <f>IFERROR(VLOOKUP("1-"&amp;Presupuestos[[#This Row],[ID DOCUMENTO]],BD_Pagos[],7,0),"")</f>
        <v>45869</v>
      </c>
      <c r="AP989" s="16" t="str">
        <f>IFERROR(VLOOKUP("1-"&amp;Presupuestos[[#This Row],[ID DOCUMENTO]],BD_Pagos[],8,0),"")</f>
        <v>B-BCP - Soles</v>
      </c>
      <c r="AQ989" s="17">
        <f>IFERROR(VLOOKUP("1-"&amp;Presupuestos[[#This Row],[ID DOCUMENTO]],BD_Pagos[],9,0),"")</f>
        <v>7197909</v>
      </c>
      <c r="AR989" s="54"/>
      <c r="AS989" s="7">
        <f>IFERROR(VLOOKUP("2-"&amp;Presupuestos[[#This Row],[ID DOCUMENTO]],BD_Pagos[],7,0),"")</f>
        <v>0</v>
      </c>
      <c r="AT989" s="16" t="str">
        <f>IFERROR(VLOOKUP("2-"&amp;Presupuestos[[#This Row],[ID DOCUMENTO]],BD_Pagos[],8,0),"")</f>
        <v/>
      </c>
      <c r="AU989" s="17">
        <f>IFERROR(VLOOKUP("2-"&amp;Presupuestos[[#This Row],[ID DOCUMENTO]],BD_Pagos[],9,0),"")</f>
        <v>0</v>
      </c>
      <c r="AV989" s="20">
        <f>IF(IFERROR(VLOOKUP("2-"&amp;Presupuestos[[#This Row],[ID DOCUMENTO]],BD_Pagos[],10,0),0)&gt;Presupuestos[[#This Row],[TOTAL SOLES]],Presupuestos[[#This Row],[TOTAL SOLES]],IFERROR(VLOOKUP("2-"&amp;Presupuestos[[#This Row],[ID DOCUMENTO]],BD_Pagos[],10,0),0))</f>
        <v>0</v>
      </c>
      <c r="AW989" s="7"/>
      <c r="AX989" s="16"/>
      <c r="AY989" s="17"/>
      <c r="AZ989" s="20"/>
      <c r="BA989" s="7"/>
      <c r="BB989" s="16"/>
      <c r="BC989" s="17"/>
      <c r="BD989" s="20"/>
      <c r="BE989" s="7">
        <f>IFERROR(VLOOKUP("5-"&amp;Presupuestos[[#This Row],[ID DOCUMENTO]],BD_Pagos[],7,0),"")</f>
        <v>0</v>
      </c>
      <c r="BF989" s="17">
        <f>IFERROR(VLOOKUP("5-"&amp;Presupuestos[[#This Row],[ID DOCUMENTO]],BD_Pagos[],9,0),"")</f>
        <v>0</v>
      </c>
      <c r="BG989" s="20">
        <f>IF(IFERROR(VLOOKUP("5-"&amp;Presupuestos[[#This Row],[ID DOCUMENTO]],BD_Pagos[],10,0),0)&gt;Presupuestos[[#This Row],[TOTAL SOLES]],Presupuestos[[#This Row],[TOTAL SOLES]],IFERROR(VLOOKUP("5-"&amp;Presupuestos[[#This Row],[ID DOCUMENTO]],BD_Pagos[],10,0),0))</f>
        <v>0</v>
      </c>
      <c r="BH989" s="7">
        <f>IFERROR(VLOOKUP("1-Detraccion"&amp;Presupuestos[[#This Row],[ID DOCUMENTO]],BD_Pagos[],2,0),"")</f>
        <v>0</v>
      </c>
      <c r="BI989" s="3" t="str">
        <f>IFERROR(VLOOKUP("1-Detraccion"&amp;Presupuestos[[#This Row],[ID DOCUMENTO]],BD_Pagos[],3,0),"")</f>
        <v/>
      </c>
      <c r="BJ989" s="3">
        <f>IFERROR(VLOOKUP("1-Detraccion"&amp;Presupuestos[[#This Row],[ID DOCUMENTO]],BD_Pagos[],4,0),"")</f>
        <v>0</v>
      </c>
      <c r="BK989" s="6">
        <f>IF(IFERROR(VLOOKUP("1-Detraccion"&amp;Presupuestos[[#This Row],[ID DOCUMENTO]],BD_Pagos[],5,0),0)&gt;Presupuestos[[#This Row],[TOTAL SOLES]],Presupuestos[[#This Row],[TOTAL SOLES]],IFERROR(VLOOKUP("1-Detraccion"&amp;Presupuestos[[#This Row],[ID DOCUMENTO]],BD_Pagos[],5,0),0))</f>
        <v>0</v>
      </c>
      <c r="BL989" s="6">
        <f>IF(IFERROR(VLOOKUP("1-Detraccion"&amp;Presupuestos[[#This Row],[ID DOCUMENTO]],BD_Pagos[],6,0),0)&gt;Presupuestos[[#This Row],[TOTAL SOLES]],Presupuestos[[#This Row],[TOTAL SOLES]],IFERROR(VLOOKUP("1-Detraccion"&amp;Presupuestos[[#This Row],[ID DOCUMENTO]],BD_Pagos[],6,0),0))</f>
        <v>0</v>
      </c>
      <c r="BM989" s="37"/>
      <c r="BN989" s="3"/>
      <c r="BO989" s="3"/>
      <c r="BP989" s="6"/>
      <c r="BQ98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1104.17</v>
      </c>
      <c r="BR989" s="23" t="str">
        <f>IF(Presupuestos[[#This Row],[SALDO ME-MN]]&gt;0,"PENDIENTE","CANCELADO")</f>
        <v>PENDIENTE</v>
      </c>
      <c r="BS989" s="23" t="str">
        <f>IF(COUNTIFS($U$4:$U988,Presupuestos[[#This Row],[ID DOCUMENTO]])&gt;=1,IF(B988=Presupuestos[[#This Row],[ID]],"OK","DOC. DUPLICADO"),"OK")</f>
        <v>OK</v>
      </c>
    </row>
    <row r="990" spans="2:71" x14ac:dyDescent="0.25">
      <c r="B990" s="34">
        <f>IF(Presupuestos[[#This Row],[ID DOCUMENTO]]=U989,B989,IF(B989="ID",1,B989+1))</f>
        <v>856</v>
      </c>
      <c r="C990" s="2">
        <v>45869</v>
      </c>
      <c r="D990" s="2">
        <v>45869</v>
      </c>
      <c r="E990" s="3" t="s">
        <v>1880</v>
      </c>
      <c r="F990" s="25" t="s">
        <v>54</v>
      </c>
      <c r="G990" s="25" t="s">
        <v>330</v>
      </c>
      <c r="H990" s="25" t="s">
        <v>388</v>
      </c>
      <c r="I990" s="36" t="str">
        <f>IFERROR(VLOOKUP(Presupuestos[[#This Row],[AREA]]&amp;Presupuestos[[#This Row],[CONCEPTO]]&amp;Presupuestos[[#This Row],[DESCRIPCION]],Tabla28[[Columna1]:[CÓDIGO NUEVO]],2,0),"")</f>
        <v>P0601002</v>
      </c>
      <c r="J990" s="3" t="s">
        <v>666</v>
      </c>
      <c r="K990" s="3" t="s">
        <v>666</v>
      </c>
      <c r="L990" s="3" t="s">
        <v>666</v>
      </c>
      <c r="M990" s="31" t="s">
        <v>2066</v>
      </c>
      <c r="N990" s="3"/>
      <c r="O990" s="3" t="s">
        <v>315</v>
      </c>
      <c r="P990" s="3" t="s">
        <v>114</v>
      </c>
      <c r="Q990" s="3" t="str">
        <f>IFERROR(VLOOKUP(Presupuestos[[#This Row],[CLASIFICACIÓN (N)]],Tabla17[],2,0),"")</f>
        <v>Costos de ventas</v>
      </c>
      <c r="R990" s="3" t="str">
        <f>IFERROR(VLOOKUP(Presupuestos[[#This Row],[CLASIFICACIÓN (N)]],Tabla17[],3,0),"")</f>
        <v>Operativo</v>
      </c>
      <c r="S990" s="3" t="s">
        <v>16</v>
      </c>
      <c r="T990" s="3" t="str">
        <f>IFERROR(VLOOKUP(Presupuestos[[#This Row],[ALMACEN]],Tabla5[],2,0),"")</f>
        <v>Arequipa</v>
      </c>
      <c r="U990" s="19" t="str">
        <f>IFERROR(VLOOKUP(Presupuestos[[#This Row],[TIPO DE DOCUMENTO]],Tipo_Documento[],2,0)&amp;Presupuestos[[#This Row],[SERIE]]&amp;Presupuestos[[#This Row],[NUMERO]]&amp;Presupuestos[[#This Row],[RUC]],"")</f>
        <v>PLRPLR073624800480</v>
      </c>
      <c r="V990" s="3" t="s">
        <v>258</v>
      </c>
      <c r="W990" s="7">
        <v>45869</v>
      </c>
      <c r="X990" s="7">
        <v>45869</v>
      </c>
      <c r="Y990" s="3" t="s">
        <v>1917</v>
      </c>
      <c r="Z990" s="3">
        <v>36</v>
      </c>
      <c r="AA990" s="3">
        <f>IFERROR(VLOOKUP(Presupuestos[[#This Row],[RAZON SOCIAL]],CHOOSE({1,2},Clientes_Proveedores[Razon Social],Clientes_Proveedores[Ruc / Dni]),2,0),"-")</f>
        <v>24800480</v>
      </c>
      <c r="AB990" s="31" t="s">
        <v>2065</v>
      </c>
      <c r="AC990" s="3" t="s">
        <v>670</v>
      </c>
      <c r="AD990" s="5"/>
      <c r="AE990" s="6">
        <v>113</v>
      </c>
      <c r="AF990" s="6">
        <f>Presupuestos[[#This Row],[BASE]]*Presupuestos[[#This Row],[% IGV]]</f>
        <v>0</v>
      </c>
      <c r="AG990" s="22">
        <f>ROUND(SUM(Presupuestos[[#This Row],[BASE]:[IGV]]),2)</f>
        <v>113</v>
      </c>
      <c r="AH990" s="9" t="str">
        <f>IF(Presupuestos[[#This Row],[MONEDA]]="USD",VLOOKUP(Presupuestos[[#This Row],[FECHA DE EMISION]],Tipo_Cambio[],3,0),"")</f>
        <v/>
      </c>
      <c r="AI990" s="22">
        <f>IFERROR(ROUND(IF(Presupuestos[[#This Row],[MONEDA]]="PEN",Presupuestos[[#This Row],[TOTAL]],Presupuestos[[#This Row],[TOTAL]]*Presupuestos[[#This Row],[TIPO DE CAMBIO]]),2),"")</f>
        <v>113</v>
      </c>
      <c r="AJ990" s="5"/>
      <c r="AK990" s="33" t="s">
        <v>671</v>
      </c>
      <c r="AL990" s="5" t="s">
        <v>680</v>
      </c>
      <c r="AM990" s="23" t="s">
        <v>671</v>
      </c>
      <c r="AN990" s="23" t="s">
        <v>671</v>
      </c>
      <c r="AO990" s="7">
        <f>IFERROR(VLOOKUP("1-"&amp;Presupuestos[[#This Row],[ID DOCUMENTO]],BD_Pagos[],7,0),"")</f>
        <v>45869</v>
      </c>
      <c r="AP990" s="16" t="str">
        <f>IFERROR(VLOOKUP("1-"&amp;Presupuestos[[#This Row],[ID DOCUMENTO]],BD_Pagos[],8,0),"")</f>
        <v>B-BCP - Soles</v>
      </c>
      <c r="AQ990" s="17">
        <f>IFERROR(VLOOKUP("1-"&amp;Presupuestos[[#This Row],[ID DOCUMENTO]],BD_Pagos[],9,0),"")</f>
        <v>7197909</v>
      </c>
      <c r="AR990" s="54"/>
      <c r="AS990" s="7">
        <f>IFERROR(VLOOKUP("2-"&amp;Presupuestos[[#This Row],[ID DOCUMENTO]],BD_Pagos[],7,0),"")</f>
        <v>0</v>
      </c>
      <c r="AT990" s="16" t="str">
        <f>IFERROR(VLOOKUP("2-"&amp;Presupuestos[[#This Row],[ID DOCUMENTO]],BD_Pagos[],8,0),"")</f>
        <v/>
      </c>
      <c r="AU990" s="17">
        <f>IFERROR(VLOOKUP("2-"&amp;Presupuestos[[#This Row],[ID DOCUMENTO]],BD_Pagos[],9,0),"")</f>
        <v>0</v>
      </c>
      <c r="AV990" s="20">
        <f>IF(IFERROR(VLOOKUP("2-"&amp;Presupuestos[[#This Row],[ID DOCUMENTO]],BD_Pagos[],10,0),0)&gt;Presupuestos[[#This Row],[TOTAL SOLES]],Presupuestos[[#This Row],[TOTAL SOLES]],IFERROR(VLOOKUP("2-"&amp;Presupuestos[[#This Row],[ID DOCUMENTO]],BD_Pagos[],10,0),0))</f>
        <v>0</v>
      </c>
      <c r="AW990" s="7"/>
      <c r="AX990" s="16"/>
      <c r="AY990" s="17"/>
      <c r="AZ990" s="20"/>
      <c r="BA990" s="7"/>
      <c r="BB990" s="16"/>
      <c r="BC990" s="17"/>
      <c r="BD990" s="20"/>
      <c r="BE990" s="7">
        <f>IFERROR(VLOOKUP("5-"&amp;Presupuestos[[#This Row],[ID DOCUMENTO]],BD_Pagos[],7,0),"")</f>
        <v>0</v>
      </c>
      <c r="BF990" s="17">
        <f>IFERROR(VLOOKUP("5-"&amp;Presupuestos[[#This Row],[ID DOCUMENTO]],BD_Pagos[],9,0),"")</f>
        <v>0</v>
      </c>
      <c r="BG990" s="20">
        <f>IF(IFERROR(VLOOKUP("5-"&amp;Presupuestos[[#This Row],[ID DOCUMENTO]],BD_Pagos[],10,0),0)&gt;Presupuestos[[#This Row],[TOTAL SOLES]],Presupuestos[[#This Row],[TOTAL SOLES]],IFERROR(VLOOKUP("5-"&amp;Presupuestos[[#This Row],[ID DOCUMENTO]],BD_Pagos[],10,0),0))</f>
        <v>0</v>
      </c>
      <c r="BH990" s="7">
        <f>IFERROR(VLOOKUP("1-Detraccion"&amp;Presupuestos[[#This Row],[ID DOCUMENTO]],BD_Pagos[],2,0),"")</f>
        <v>0</v>
      </c>
      <c r="BI990" s="3" t="str">
        <f>IFERROR(VLOOKUP("1-Detraccion"&amp;Presupuestos[[#This Row],[ID DOCUMENTO]],BD_Pagos[],3,0),"")</f>
        <v/>
      </c>
      <c r="BJ990" s="3">
        <f>IFERROR(VLOOKUP("1-Detraccion"&amp;Presupuestos[[#This Row],[ID DOCUMENTO]],BD_Pagos[],4,0),"")</f>
        <v>0</v>
      </c>
      <c r="BK990" s="6">
        <f>IF(IFERROR(VLOOKUP("1-Detraccion"&amp;Presupuestos[[#This Row],[ID DOCUMENTO]],BD_Pagos[],5,0),0)&gt;Presupuestos[[#This Row],[TOTAL SOLES]],Presupuestos[[#This Row],[TOTAL SOLES]],IFERROR(VLOOKUP("1-Detraccion"&amp;Presupuestos[[#This Row],[ID DOCUMENTO]],BD_Pagos[],5,0),0))</f>
        <v>0</v>
      </c>
      <c r="BL990" s="6">
        <f>IF(IFERROR(VLOOKUP("1-Detraccion"&amp;Presupuestos[[#This Row],[ID DOCUMENTO]],BD_Pagos[],6,0),0)&gt;Presupuestos[[#This Row],[TOTAL SOLES]],Presupuestos[[#This Row],[TOTAL SOLES]],IFERROR(VLOOKUP("1-Detraccion"&amp;Presupuestos[[#This Row],[ID DOCUMENTO]],BD_Pagos[],6,0),0))</f>
        <v>0</v>
      </c>
      <c r="BM990" s="37"/>
      <c r="BN990" s="3"/>
      <c r="BO990" s="3"/>
      <c r="BP990" s="6"/>
      <c r="BQ99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113</v>
      </c>
      <c r="BR990" s="23" t="str">
        <f>IF(Presupuestos[[#This Row],[SALDO ME-MN]]&gt;0,"PENDIENTE","CANCELADO")</f>
        <v>PENDIENTE</v>
      </c>
      <c r="BS990" s="23" t="str">
        <f>IF(COUNTIFS($U$4:$U989,Presupuestos[[#This Row],[ID DOCUMENTO]])&gt;=1,IF(B989=Presupuestos[[#This Row],[ID]],"OK","DOC. DUPLICADO"),"OK")</f>
        <v>OK</v>
      </c>
    </row>
    <row r="991" spans="2:71" x14ac:dyDescent="0.25">
      <c r="B991" s="34">
        <f>IF(Presupuestos[[#This Row],[ID DOCUMENTO]]=U990,B990,IF(B990="ID",1,B990+1))</f>
        <v>856</v>
      </c>
      <c r="C991" s="2">
        <v>45869</v>
      </c>
      <c r="D991" s="2">
        <v>45869</v>
      </c>
      <c r="E991" s="3" t="s">
        <v>1880</v>
      </c>
      <c r="F991" s="25" t="s">
        <v>54</v>
      </c>
      <c r="G991" s="25" t="s">
        <v>330</v>
      </c>
      <c r="H991" s="25" t="s">
        <v>397</v>
      </c>
      <c r="I991" s="36" t="str">
        <f>IFERROR(VLOOKUP(Presupuestos[[#This Row],[AREA]]&amp;Presupuestos[[#This Row],[CONCEPTO]]&amp;Presupuestos[[#This Row],[DESCRIPCION]],Tabla28[[Columna1]:[CÓDIGO NUEVO]],2,0),"")</f>
        <v>P0601005</v>
      </c>
      <c r="J991" s="3" t="s">
        <v>666</v>
      </c>
      <c r="K991" s="3" t="s">
        <v>666</v>
      </c>
      <c r="L991" s="3" t="s">
        <v>666</v>
      </c>
      <c r="M991" s="31" t="s">
        <v>2067</v>
      </c>
      <c r="N991" s="3"/>
      <c r="O991" s="3" t="s">
        <v>315</v>
      </c>
      <c r="P991" s="3" t="s">
        <v>114</v>
      </c>
      <c r="Q991" s="3" t="str">
        <f>IFERROR(VLOOKUP(Presupuestos[[#This Row],[CLASIFICACIÓN (N)]],Tabla17[],2,0),"")</f>
        <v>Costos de ventas</v>
      </c>
      <c r="R991" s="3" t="str">
        <f>IFERROR(VLOOKUP(Presupuestos[[#This Row],[CLASIFICACIÓN (N)]],Tabla17[],3,0),"")</f>
        <v>Operativo</v>
      </c>
      <c r="S991" s="3" t="s">
        <v>16</v>
      </c>
      <c r="T991" s="3" t="str">
        <f>IFERROR(VLOOKUP(Presupuestos[[#This Row],[ALMACEN]],Tabla5[],2,0),"")</f>
        <v>Arequipa</v>
      </c>
      <c r="U991" s="19" t="str">
        <f>IFERROR(VLOOKUP(Presupuestos[[#This Row],[TIPO DE DOCUMENTO]],Tipo_Documento[],2,0)&amp;Presupuestos[[#This Row],[SERIE]]&amp;Presupuestos[[#This Row],[NUMERO]]&amp;Presupuestos[[#This Row],[RUC]],"")</f>
        <v>PLRPLR073624800480</v>
      </c>
      <c r="V991" s="3" t="s">
        <v>258</v>
      </c>
      <c r="W991" s="7">
        <v>45869</v>
      </c>
      <c r="X991" s="7">
        <v>45869</v>
      </c>
      <c r="Y991" s="3" t="s">
        <v>1917</v>
      </c>
      <c r="Z991" s="3">
        <v>36</v>
      </c>
      <c r="AA991" s="3">
        <f>IFERROR(VLOOKUP(Presupuestos[[#This Row],[RAZON SOCIAL]],CHOOSE({1,2},Clientes_Proveedores[Razon Social],Clientes_Proveedores[Ruc / Dni]),2,0),"-")</f>
        <v>24800480</v>
      </c>
      <c r="AB991" s="31" t="s">
        <v>2065</v>
      </c>
      <c r="AC991" s="3" t="s">
        <v>670</v>
      </c>
      <c r="AD991" s="5"/>
      <c r="AE991" s="6">
        <v>30.37</v>
      </c>
      <c r="AF991" s="6">
        <f>Presupuestos[[#This Row],[BASE]]*Presupuestos[[#This Row],[% IGV]]</f>
        <v>0</v>
      </c>
      <c r="AG991" s="22">
        <f>ROUND(SUM(Presupuestos[[#This Row],[BASE]:[IGV]]),2)</f>
        <v>30.37</v>
      </c>
      <c r="AH991" s="9" t="str">
        <f>IF(Presupuestos[[#This Row],[MONEDA]]="USD",VLOOKUP(Presupuestos[[#This Row],[FECHA DE EMISION]],Tipo_Cambio[],3,0),"")</f>
        <v/>
      </c>
      <c r="AI991" s="22">
        <f>IFERROR(ROUND(IF(Presupuestos[[#This Row],[MONEDA]]="PEN",Presupuestos[[#This Row],[TOTAL]],Presupuestos[[#This Row],[TOTAL]]*Presupuestos[[#This Row],[TIPO DE CAMBIO]]),2),"")</f>
        <v>30.37</v>
      </c>
      <c r="AJ991" s="5"/>
      <c r="AK991" s="33" t="s">
        <v>671</v>
      </c>
      <c r="AL991" s="5" t="s">
        <v>680</v>
      </c>
      <c r="AM991" s="23" t="s">
        <v>671</v>
      </c>
      <c r="AN991" s="23" t="s">
        <v>671</v>
      </c>
      <c r="AO991" s="7">
        <f>IFERROR(VLOOKUP("1-"&amp;Presupuestos[[#This Row],[ID DOCUMENTO]],BD_Pagos[],7,0),"")</f>
        <v>45869</v>
      </c>
      <c r="AP991" s="16" t="str">
        <f>IFERROR(VLOOKUP("1-"&amp;Presupuestos[[#This Row],[ID DOCUMENTO]],BD_Pagos[],8,0),"")</f>
        <v>B-BCP - Soles</v>
      </c>
      <c r="AQ991" s="17">
        <f>IFERROR(VLOOKUP("1-"&amp;Presupuestos[[#This Row],[ID DOCUMENTO]],BD_Pagos[],9,0),"")</f>
        <v>7197909</v>
      </c>
      <c r="AR991" s="54"/>
      <c r="AS991" s="7">
        <f>IFERROR(VLOOKUP("2-"&amp;Presupuestos[[#This Row],[ID DOCUMENTO]],BD_Pagos[],7,0),"")</f>
        <v>0</v>
      </c>
      <c r="AT991" s="16" t="str">
        <f>IFERROR(VLOOKUP("2-"&amp;Presupuestos[[#This Row],[ID DOCUMENTO]],BD_Pagos[],8,0),"")</f>
        <v/>
      </c>
      <c r="AU991" s="17">
        <f>IFERROR(VLOOKUP("2-"&amp;Presupuestos[[#This Row],[ID DOCUMENTO]],BD_Pagos[],9,0),"")</f>
        <v>0</v>
      </c>
      <c r="AV991" s="20">
        <f>IF(IFERROR(VLOOKUP("2-"&amp;Presupuestos[[#This Row],[ID DOCUMENTO]],BD_Pagos[],10,0),0)&gt;Presupuestos[[#This Row],[TOTAL SOLES]],Presupuestos[[#This Row],[TOTAL SOLES]],IFERROR(VLOOKUP("2-"&amp;Presupuestos[[#This Row],[ID DOCUMENTO]],BD_Pagos[],10,0),0))</f>
        <v>0</v>
      </c>
      <c r="AW991" s="7"/>
      <c r="AX991" s="16"/>
      <c r="AY991" s="17"/>
      <c r="AZ991" s="20"/>
      <c r="BA991" s="7"/>
      <c r="BB991" s="16"/>
      <c r="BC991" s="17"/>
      <c r="BD991" s="20"/>
      <c r="BE991" s="7">
        <f>IFERROR(VLOOKUP("5-"&amp;Presupuestos[[#This Row],[ID DOCUMENTO]],BD_Pagos[],7,0),"")</f>
        <v>0</v>
      </c>
      <c r="BF991" s="17">
        <f>IFERROR(VLOOKUP("5-"&amp;Presupuestos[[#This Row],[ID DOCUMENTO]],BD_Pagos[],9,0),"")</f>
        <v>0</v>
      </c>
      <c r="BG991" s="20">
        <f>IF(IFERROR(VLOOKUP("5-"&amp;Presupuestos[[#This Row],[ID DOCUMENTO]],BD_Pagos[],10,0),0)&gt;Presupuestos[[#This Row],[TOTAL SOLES]],Presupuestos[[#This Row],[TOTAL SOLES]],IFERROR(VLOOKUP("5-"&amp;Presupuestos[[#This Row],[ID DOCUMENTO]],BD_Pagos[],10,0),0))</f>
        <v>0</v>
      </c>
      <c r="BH991" s="7">
        <f>IFERROR(VLOOKUP("1-Detraccion"&amp;Presupuestos[[#This Row],[ID DOCUMENTO]],BD_Pagos[],2,0),"")</f>
        <v>0</v>
      </c>
      <c r="BI991" s="3" t="str">
        <f>IFERROR(VLOOKUP("1-Detraccion"&amp;Presupuestos[[#This Row],[ID DOCUMENTO]],BD_Pagos[],3,0),"")</f>
        <v/>
      </c>
      <c r="BJ991" s="3">
        <f>IFERROR(VLOOKUP("1-Detraccion"&amp;Presupuestos[[#This Row],[ID DOCUMENTO]],BD_Pagos[],4,0),"")</f>
        <v>0</v>
      </c>
      <c r="BK991" s="6">
        <f>IF(IFERROR(VLOOKUP("1-Detraccion"&amp;Presupuestos[[#This Row],[ID DOCUMENTO]],BD_Pagos[],5,0),0)&gt;Presupuestos[[#This Row],[TOTAL SOLES]],Presupuestos[[#This Row],[TOTAL SOLES]],IFERROR(VLOOKUP("1-Detraccion"&amp;Presupuestos[[#This Row],[ID DOCUMENTO]],BD_Pagos[],5,0),0))</f>
        <v>0</v>
      </c>
      <c r="BL991" s="6">
        <f>IF(IFERROR(VLOOKUP("1-Detraccion"&amp;Presupuestos[[#This Row],[ID DOCUMENTO]],BD_Pagos[],6,0),0)&gt;Presupuestos[[#This Row],[TOTAL SOLES]],Presupuestos[[#This Row],[TOTAL SOLES]],IFERROR(VLOOKUP("1-Detraccion"&amp;Presupuestos[[#This Row],[ID DOCUMENTO]],BD_Pagos[],6,0),0))</f>
        <v>0</v>
      </c>
      <c r="BM991" s="37"/>
      <c r="BN991" s="3"/>
      <c r="BO991" s="3"/>
      <c r="BP991" s="6"/>
      <c r="BQ99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30.37</v>
      </c>
      <c r="BR991" s="23" t="str">
        <f>IF(Presupuestos[[#This Row],[SALDO ME-MN]]&gt;0,"PENDIENTE","CANCELADO")</f>
        <v>PENDIENTE</v>
      </c>
      <c r="BS991" s="23" t="str">
        <f>IF(COUNTIFS($U$4:$U990,Presupuestos[[#This Row],[ID DOCUMENTO]])&gt;=1,IF(B990=Presupuestos[[#This Row],[ID]],"OK","DOC. DUPLICADO"),"OK")</f>
        <v>OK</v>
      </c>
    </row>
    <row r="992" spans="2:71" x14ac:dyDescent="0.25">
      <c r="B992" s="34">
        <f>IF(Presupuestos[[#This Row],[ID DOCUMENTO]]=U991,B991,IF(B991="ID",1,B991+1))</f>
        <v>856</v>
      </c>
      <c r="C992" s="2">
        <v>45869</v>
      </c>
      <c r="D992" s="2">
        <v>45869</v>
      </c>
      <c r="E992" s="3" t="s">
        <v>1880</v>
      </c>
      <c r="F992" s="25" t="s">
        <v>54</v>
      </c>
      <c r="G992" s="25" t="s">
        <v>330</v>
      </c>
      <c r="H992" s="25" t="s">
        <v>412</v>
      </c>
      <c r="I992" s="36" t="str">
        <f>IFERROR(VLOOKUP(Presupuestos[[#This Row],[AREA]]&amp;Presupuestos[[#This Row],[CONCEPTO]]&amp;Presupuestos[[#This Row],[DESCRIPCION]],Tabla28[[Columna1]:[CÓDIGO NUEVO]],2,0),"")</f>
        <v>P0601013</v>
      </c>
      <c r="J992" s="3" t="s">
        <v>666</v>
      </c>
      <c r="K992" s="3" t="s">
        <v>666</v>
      </c>
      <c r="L992" s="3" t="s">
        <v>666</v>
      </c>
      <c r="M992" s="31" t="s">
        <v>2068</v>
      </c>
      <c r="N992" s="3"/>
      <c r="O992" s="3" t="s">
        <v>315</v>
      </c>
      <c r="P992" s="3" t="s">
        <v>114</v>
      </c>
      <c r="Q992" s="3" t="str">
        <f>IFERROR(VLOOKUP(Presupuestos[[#This Row],[CLASIFICACIÓN (N)]],Tabla17[],2,0),"")</f>
        <v>Costos de ventas</v>
      </c>
      <c r="R992" s="3" t="str">
        <f>IFERROR(VLOOKUP(Presupuestos[[#This Row],[CLASIFICACIÓN (N)]],Tabla17[],3,0),"")</f>
        <v>Operativo</v>
      </c>
      <c r="S992" s="3" t="s">
        <v>16</v>
      </c>
      <c r="T992" s="3" t="str">
        <f>IFERROR(VLOOKUP(Presupuestos[[#This Row],[ALMACEN]],Tabla5[],2,0),"")</f>
        <v>Arequipa</v>
      </c>
      <c r="U992" s="19" t="str">
        <f>IFERROR(VLOOKUP(Presupuestos[[#This Row],[TIPO DE DOCUMENTO]],Tipo_Documento[],2,0)&amp;Presupuestos[[#This Row],[SERIE]]&amp;Presupuestos[[#This Row],[NUMERO]]&amp;Presupuestos[[#This Row],[RUC]],"")</f>
        <v>PLRPLR073624800480</v>
      </c>
      <c r="V992" s="3" t="s">
        <v>258</v>
      </c>
      <c r="W992" s="7">
        <v>45869</v>
      </c>
      <c r="X992" s="7">
        <v>45869</v>
      </c>
      <c r="Y992" s="3" t="s">
        <v>1917</v>
      </c>
      <c r="Z992" s="3">
        <v>36</v>
      </c>
      <c r="AA992" s="3">
        <f>IFERROR(VLOOKUP(Presupuestos[[#This Row],[RAZON SOCIAL]],CHOOSE({1,2},Clientes_Proveedores[Razon Social],Clientes_Proveedores[Ruc / Dni]),2,0),"-")</f>
        <v>24800480</v>
      </c>
      <c r="AB992" s="31" t="s">
        <v>2065</v>
      </c>
      <c r="AC992" s="3" t="s">
        <v>670</v>
      </c>
      <c r="AD992" s="5"/>
      <c r="AE992" s="6">
        <v>63</v>
      </c>
      <c r="AF992" s="6">
        <f>Presupuestos[[#This Row],[BASE]]*Presupuestos[[#This Row],[% IGV]]</f>
        <v>0</v>
      </c>
      <c r="AG992" s="22">
        <f>ROUND(SUM(Presupuestos[[#This Row],[BASE]:[IGV]]),2)</f>
        <v>63</v>
      </c>
      <c r="AH992" s="9" t="str">
        <f>IF(Presupuestos[[#This Row],[MONEDA]]="USD",VLOOKUP(Presupuestos[[#This Row],[FECHA DE EMISION]],Tipo_Cambio[],3,0),"")</f>
        <v/>
      </c>
      <c r="AI992" s="22">
        <f>IFERROR(ROUND(IF(Presupuestos[[#This Row],[MONEDA]]="PEN",Presupuestos[[#This Row],[TOTAL]],Presupuestos[[#This Row],[TOTAL]]*Presupuestos[[#This Row],[TIPO DE CAMBIO]]),2),"")</f>
        <v>63</v>
      </c>
      <c r="AJ992" s="5"/>
      <c r="AK992" s="33" t="s">
        <v>671</v>
      </c>
      <c r="AL992" s="5" t="s">
        <v>680</v>
      </c>
      <c r="AM992" s="23" t="s">
        <v>671</v>
      </c>
      <c r="AN992" s="23" t="s">
        <v>671</v>
      </c>
      <c r="AO992" s="7">
        <f>IFERROR(VLOOKUP("1-"&amp;Presupuestos[[#This Row],[ID DOCUMENTO]],BD_Pagos[],7,0),"")</f>
        <v>45869</v>
      </c>
      <c r="AP992" s="16" t="str">
        <f>IFERROR(VLOOKUP("1-"&amp;Presupuestos[[#This Row],[ID DOCUMENTO]],BD_Pagos[],8,0),"")</f>
        <v>B-BCP - Soles</v>
      </c>
      <c r="AQ992" s="17">
        <f>IFERROR(VLOOKUP("1-"&amp;Presupuestos[[#This Row],[ID DOCUMENTO]],BD_Pagos[],9,0),"")</f>
        <v>7197909</v>
      </c>
      <c r="AR992" s="54"/>
      <c r="AS992" s="7">
        <f>IFERROR(VLOOKUP("2-"&amp;Presupuestos[[#This Row],[ID DOCUMENTO]],BD_Pagos[],7,0),"")</f>
        <v>0</v>
      </c>
      <c r="AT992" s="16" t="str">
        <f>IFERROR(VLOOKUP("2-"&amp;Presupuestos[[#This Row],[ID DOCUMENTO]],BD_Pagos[],8,0),"")</f>
        <v/>
      </c>
      <c r="AU992" s="17">
        <f>IFERROR(VLOOKUP("2-"&amp;Presupuestos[[#This Row],[ID DOCUMENTO]],BD_Pagos[],9,0),"")</f>
        <v>0</v>
      </c>
      <c r="AV992" s="20">
        <f>IF(IFERROR(VLOOKUP("2-"&amp;Presupuestos[[#This Row],[ID DOCUMENTO]],BD_Pagos[],10,0),0)&gt;Presupuestos[[#This Row],[TOTAL SOLES]],Presupuestos[[#This Row],[TOTAL SOLES]],IFERROR(VLOOKUP("2-"&amp;Presupuestos[[#This Row],[ID DOCUMENTO]],BD_Pagos[],10,0),0))</f>
        <v>0</v>
      </c>
      <c r="AW992" s="7"/>
      <c r="AX992" s="16"/>
      <c r="AY992" s="17"/>
      <c r="AZ992" s="20"/>
      <c r="BA992" s="7"/>
      <c r="BB992" s="16"/>
      <c r="BC992" s="17"/>
      <c r="BD992" s="20"/>
      <c r="BE992" s="7">
        <f>IFERROR(VLOOKUP("5-"&amp;Presupuestos[[#This Row],[ID DOCUMENTO]],BD_Pagos[],7,0),"")</f>
        <v>0</v>
      </c>
      <c r="BF992" s="17">
        <f>IFERROR(VLOOKUP("5-"&amp;Presupuestos[[#This Row],[ID DOCUMENTO]],BD_Pagos[],9,0),"")</f>
        <v>0</v>
      </c>
      <c r="BG992" s="20">
        <f>IF(IFERROR(VLOOKUP("5-"&amp;Presupuestos[[#This Row],[ID DOCUMENTO]],BD_Pagos[],10,0),0)&gt;Presupuestos[[#This Row],[TOTAL SOLES]],Presupuestos[[#This Row],[TOTAL SOLES]],IFERROR(VLOOKUP("5-"&amp;Presupuestos[[#This Row],[ID DOCUMENTO]],BD_Pagos[],10,0),0))</f>
        <v>0</v>
      </c>
      <c r="BH992" s="7">
        <f>IFERROR(VLOOKUP("1-Detraccion"&amp;Presupuestos[[#This Row],[ID DOCUMENTO]],BD_Pagos[],2,0),"")</f>
        <v>0</v>
      </c>
      <c r="BI992" s="3" t="str">
        <f>IFERROR(VLOOKUP("1-Detraccion"&amp;Presupuestos[[#This Row],[ID DOCUMENTO]],BD_Pagos[],3,0),"")</f>
        <v/>
      </c>
      <c r="BJ992" s="3">
        <f>IFERROR(VLOOKUP("1-Detraccion"&amp;Presupuestos[[#This Row],[ID DOCUMENTO]],BD_Pagos[],4,0),"")</f>
        <v>0</v>
      </c>
      <c r="BK992" s="6">
        <f>IF(IFERROR(VLOOKUP("1-Detraccion"&amp;Presupuestos[[#This Row],[ID DOCUMENTO]],BD_Pagos[],5,0),0)&gt;Presupuestos[[#This Row],[TOTAL SOLES]],Presupuestos[[#This Row],[TOTAL SOLES]],IFERROR(VLOOKUP("1-Detraccion"&amp;Presupuestos[[#This Row],[ID DOCUMENTO]],BD_Pagos[],5,0),0))</f>
        <v>0</v>
      </c>
      <c r="BL992" s="6">
        <f>IF(IFERROR(VLOOKUP("1-Detraccion"&amp;Presupuestos[[#This Row],[ID DOCUMENTO]],BD_Pagos[],6,0),0)&gt;Presupuestos[[#This Row],[TOTAL SOLES]],Presupuestos[[#This Row],[TOTAL SOLES]],IFERROR(VLOOKUP("1-Detraccion"&amp;Presupuestos[[#This Row],[ID DOCUMENTO]],BD_Pagos[],6,0),0))</f>
        <v>0</v>
      </c>
      <c r="BM992" s="37"/>
      <c r="BN992" s="3"/>
      <c r="BO992" s="3"/>
      <c r="BP992" s="6"/>
      <c r="BQ99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63</v>
      </c>
      <c r="BR992" s="23" t="str">
        <f>IF(Presupuestos[[#This Row],[SALDO ME-MN]]&gt;0,"PENDIENTE","CANCELADO")</f>
        <v>PENDIENTE</v>
      </c>
      <c r="BS992" s="23" t="str">
        <f>IF(COUNTIFS($U$4:$U991,Presupuestos[[#This Row],[ID DOCUMENTO]])&gt;=1,IF(B991=Presupuestos[[#This Row],[ID]],"OK","DOC. DUPLICADO"),"OK")</f>
        <v>OK</v>
      </c>
    </row>
    <row r="993" spans="2:71" x14ac:dyDescent="0.25">
      <c r="B993" s="34">
        <f>IF(Presupuestos[[#This Row],[ID DOCUMENTO]]=U992,B992,IF(B992="ID",1,B992+1))</f>
        <v>857</v>
      </c>
      <c r="C993" s="2">
        <v>45869</v>
      </c>
      <c r="D993" s="2">
        <v>45869</v>
      </c>
      <c r="E993" s="3" t="s">
        <v>1880</v>
      </c>
      <c r="F993" s="25" t="s">
        <v>54</v>
      </c>
      <c r="G993" s="25" t="s">
        <v>330</v>
      </c>
      <c r="H993" s="25" t="s">
        <v>383</v>
      </c>
      <c r="I993" s="36" t="str">
        <f>IFERROR(VLOOKUP(Presupuestos[[#This Row],[AREA]]&amp;Presupuestos[[#This Row],[CONCEPTO]]&amp;Presupuestos[[#This Row],[DESCRIPCION]],Tabla28[[Columna1]:[CÓDIGO NUEVO]],2,0),"")</f>
        <v>P0601001</v>
      </c>
      <c r="J993" s="3" t="s">
        <v>666</v>
      </c>
      <c r="K993" s="3" t="s">
        <v>666</v>
      </c>
      <c r="L993" s="3" t="s">
        <v>666</v>
      </c>
      <c r="M993" s="31" t="s">
        <v>2069</v>
      </c>
      <c r="N993" s="3"/>
      <c r="O993" s="3" t="s">
        <v>315</v>
      </c>
      <c r="P993" s="3" t="s">
        <v>114</v>
      </c>
      <c r="Q993" s="3" t="str">
        <f>IFERROR(VLOOKUP(Presupuestos[[#This Row],[CLASIFICACIÓN (N)]],Tabla17[],2,0),"")</f>
        <v>Costos de ventas</v>
      </c>
      <c r="R993" s="3" t="str">
        <f>IFERROR(VLOOKUP(Presupuestos[[#This Row],[CLASIFICACIÓN (N)]],Tabla17[],3,0),"")</f>
        <v>Operativo</v>
      </c>
      <c r="S993" s="3" t="s">
        <v>16</v>
      </c>
      <c r="T993" s="3" t="str">
        <f>IFERROR(VLOOKUP(Presupuestos[[#This Row],[ALMACEN]],Tabla5[],2,0),"")</f>
        <v>Arequipa</v>
      </c>
      <c r="U993" s="19" t="str">
        <f>IFERROR(VLOOKUP(Presupuestos[[#This Row],[TIPO DE DOCUMENTO]],Tipo_Documento[],2,0)&amp;Presupuestos[[#This Row],[SERIE]]&amp;Presupuestos[[#This Row],[NUMERO]]&amp;Presupuestos[[#This Row],[RUC]],"")</f>
        <v>PLRPLR073748536654</v>
      </c>
      <c r="V993" s="3" t="s">
        <v>258</v>
      </c>
      <c r="W993" s="7">
        <v>45869</v>
      </c>
      <c r="X993" s="7">
        <v>45869</v>
      </c>
      <c r="Y993" s="3" t="s">
        <v>1917</v>
      </c>
      <c r="Z993" s="3">
        <v>37</v>
      </c>
      <c r="AA993" s="3">
        <f>IFERROR(VLOOKUP(Presupuestos[[#This Row],[RAZON SOCIAL]],CHOOSE({1,2},Clientes_Proveedores[Razon Social],Clientes_Proveedores[Ruc / Dni]),2,0),"-")</f>
        <v>48536654</v>
      </c>
      <c r="AB993" s="31" t="s">
        <v>1619</v>
      </c>
      <c r="AC993" s="3" t="s">
        <v>670</v>
      </c>
      <c r="AD993" s="5"/>
      <c r="AE993" s="6">
        <v>1688.53</v>
      </c>
      <c r="AF993" s="6">
        <f>Presupuestos[[#This Row],[BASE]]*Presupuestos[[#This Row],[% IGV]]</f>
        <v>0</v>
      </c>
      <c r="AG993" s="22">
        <f>ROUND(SUM(Presupuestos[[#This Row],[BASE]:[IGV]]),2)</f>
        <v>1688.53</v>
      </c>
      <c r="AH993" s="9" t="str">
        <f>IF(Presupuestos[[#This Row],[MONEDA]]="USD",VLOOKUP(Presupuestos[[#This Row],[FECHA DE EMISION]],Tipo_Cambio[],3,0),"")</f>
        <v/>
      </c>
      <c r="AI993" s="22">
        <f>IFERROR(ROUND(IF(Presupuestos[[#This Row],[MONEDA]]="PEN",Presupuestos[[#This Row],[TOTAL]],Presupuestos[[#This Row],[TOTAL]]*Presupuestos[[#This Row],[TIPO DE CAMBIO]]),2),"")</f>
        <v>1688.53</v>
      </c>
      <c r="AJ993" s="5"/>
      <c r="AK993" s="33" t="s">
        <v>671</v>
      </c>
      <c r="AL993" s="5" t="s">
        <v>680</v>
      </c>
      <c r="AM993" s="23" t="s">
        <v>671</v>
      </c>
      <c r="AN993" s="23" t="s">
        <v>671</v>
      </c>
      <c r="AO993" s="7">
        <f>IFERROR(VLOOKUP("1-"&amp;Presupuestos[[#This Row],[ID DOCUMENTO]],BD_Pagos[],7,0),"")</f>
        <v>45869</v>
      </c>
      <c r="AP993" s="16" t="str">
        <f>IFERROR(VLOOKUP("1-"&amp;Presupuestos[[#This Row],[ID DOCUMENTO]],BD_Pagos[],8,0),"")</f>
        <v>B-BCP - Soles</v>
      </c>
      <c r="AQ993" s="17">
        <f>IFERROR(VLOOKUP("1-"&amp;Presupuestos[[#This Row],[ID DOCUMENTO]],BD_Pagos[],9,0),"")</f>
        <v>7197909</v>
      </c>
      <c r="AR993" s="54"/>
      <c r="AS993" s="7">
        <f>IFERROR(VLOOKUP("2-"&amp;Presupuestos[[#This Row],[ID DOCUMENTO]],BD_Pagos[],7,0),"")</f>
        <v>0</v>
      </c>
      <c r="AT993" s="16" t="str">
        <f>IFERROR(VLOOKUP("2-"&amp;Presupuestos[[#This Row],[ID DOCUMENTO]],BD_Pagos[],8,0),"")</f>
        <v/>
      </c>
      <c r="AU993" s="17">
        <f>IFERROR(VLOOKUP("2-"&amp;Presupuestos[[#This Row],[ID DOCUMENTO]],BD_Pagos[],9,0),"")</f>
        <v>0</v>
      </c>
      <c r="AV993" s="20">
        <f>IF(IFERROR(VLOOKUP("2-"&amp;Presupuestos[[#This Row],[ID DOCUMENTO]],BD_Pagos[],10,0),0)&gt;Presupuestos[[#This Row],[TOTAL SOLES]],Presupuestos[[#This Row],[TOTAL SOLES]],IFERROR(VLOOKUP("2-"&amp;Presupuestos[[#This Row],[ID DOCUMENTO]],BD_Pagos[],10,0),0))</f>
        <v>0</v>
      </c>
      <c r="AW993" s="7"/>
      <c r="AX993" s="16"/>
      <c r="AY993" s="17"/>
      <c r="AZ993" s="20"/>
      <c r="BA993" s="7"/>
      <c r="BB993" s="16"/>
      <c r="BC993" s="17"/>
      <c r="BD993" s="20"/>
      <c r="BE993" s="7">
        <f>IFERROR(VLOOKUP("5-"&amp;Presupuestos[[#This Row],[ID DOCUMENTO]],BD_Pagos[],7,0),"")</f>
        <v>0</v>
      </c>
      <c r="BF993" s="17">
        <f>IFERROR(VLOOKUP("5-"&amp;Presupuestos[[#This Row],[ID DOCUMENTO]],BD_Pagos[],9,0),"")</f>
        <v>0</v>
      </c>
      <c r="BG993" s="20">
        <f>IF(IFERROR(VLOOKUP("5-"&amp;Presupuestos[[#This Row],[ID DOCUMENTO]],BD_Pagos[],10,0),0)&gt;Presupuestos[[#This Row],[TOTAL SOLES]],Presupuestos[[#This Row],[TOTAL SOLES]],IFERROR(VLOOKUP("5-"&amp;Presupuestos[[#This Row],[ID DOCUMENTO]],BD_Pagos[],10,0),0))</f>
        <v>0</v>
      </c>
      <c r="BH993" s="7">
        <f>IFERROR(VLOOKUP("1-Detraccion"&amp;Presupuestos[[#This Row],[ID DOCUMENTO]],BD_Pagos[],2,0),"")</f>
        <v>0</v>
      </c>
      <c r="BI993" s="3" t="str">
        <f>IFERROR(VLOOKUP("1-Detraccion"&amp;Presupuestos[[#This Row],[ID DOCUMENTO]],BD_Pagos[],3,0),"")</f>
        <v/>
      </c>
      <c r="BJ993" s="3">
        <f>IFERROR(VLOOKUP("1-Detraccion"&amp;Presupuestos[[#This Row],[ID DOCUMENTO]],BD_Pagos[],4,0),"")</f>
        <v>0</v>
      </c>
      <c r="BK993" s="6">
        <f>IF(IFERROR(VLOOKUP("1-Detraccion"&amp;Presupuestos[[#This Row],[ID DOCUMENTO]],BD_Pagos[],5,0),0)&gt;Presupuestos[[#This Row],[TOTAL SOLES]],Presupuestos[[#This Row],[TOTAL SOLES]],IFERROR(VLOOKUP("1-Detraccion"&amp;Presupuestos[[#This Row],[ID DOCUMENTO]],BD_Pagos[],5,0),0))</f>
        <v>0</v>
      </c>
      <c r="BL993" s="6">
        <f>IF(IFERROR(VLOOKUP("1-Detraccion"&amp;Presupuestos[[#This Row],[ID DOCUMENTO]],BD_Pagos[],6,0),0)&gt;Presupuestos[[#This Row],[TOTAL SOLES]],Presupuestos[[#This Row],[TOTAL SOLES]],IFERROR(VLOOKUP("1-Detraccion"&amp;Presupuestos[[#This Row],[ID DOCUMENTO]],BD_Pagos[],6,0),0))</f>
        <v>0</v>
      </c>
      <c r="BM993" s="37"/>
      <c r="BN993" s="3"/>
      <c r="BO993" s="3"/>
      <c r="BP993" s="6"/>
      <c r="BQ99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1688.53</v>
      </c>
      <c r="BR993" s="23" t="str">
        <f>IF(Presupuestos[[#This Row],[SALDO ME-MN]]&gt;0,"PENDIENTE","CANCELADO")</f>
        <v>PENDIENTE</v>
      </c>
      <c r="BS993" s="23" t="str">
        <f>IF(COUNTIFS($U$4:$U992,Presupuestos[[#This Row],[ID DOCUMENTO]])&gt;=1,IF(B992=Presupuestos[[#This Row],[ID]],"OK","DOC. DUPLICADO"),"OK")</f>
        <v>OK</v>
      </c>
    </row>
    <row r="994" spans="2:71" x14ac:dyDescent="0.25">
      <c r="B994" s="34">
        <f>IF(Presupuestos[[#This Row],[ID DOCUMENTO]]=U993,B993,IF(B993="ID",1,B993+1))</f>
        <v>857</v>
      </c>
      <c r="C994" s="2">
        <v>45869</v>
      </c>
      <c r="D994" s="2">
        <v>45869</v>
      </c>
      <c r="E994" s="3" t="s">
        <v>1880</v>
      </c>
      <c r="F994" s="25" t="s">
        <v>54</v>
      </c>
      <c r="G994" s="25" t="s">
        <v>330</v>
      </c>
      <c r="H994" s="25" t="s">
        <v>397</v>
      </c>
      <c r="I994" s="36" t="str">
        <f>IFERROR(VLOOKUP(Presupuestos[[#This Row],[AREA]]&amp;Presupuestos[[#This Row],[CONCEPTO]]&amp;Presupuestos[[#This Row],[DESCRIPCION]],Tabla28[[Columna1]:[CÓDIGO NUEVO]],2,0),"")</f>
        <v>P0601005</v>
      </c>
      <c r="J994" s="3" t="s">
        <v>666</v>
      </c>
      <c r="K994" s="3" t="s">
        <v>666</v>
      </c>
      <c r="L994" s="3" t="s">
        <v>666</v>
      </c>
      <c r="M994" s="31" t="s">
        <v>2070</v>
      </c>
      <c r="N994" s="3"/>
      <c r="O994" s="3" t="s">
        <v>315</v>
      </c>
      <c r="P994" s="3" t="s">
        <v>114</v>
      </c>
      <c r="Q994" s="3" t="str">
        <f>IFERROR(VLOOKUP(Presupuestos[[#This Row],[CLASIFICACIÓN (N)]],Tabla17[],2,0),"")</f>
        <v>Costos de ventas</v>
      </c>
      <c r="R994" s="3" t="str">
        <f>IFERROR(VLOOKUP(Presupuestos[[#This Row],[CLASIFICACIÓN (N)]],Tabla17[],3,0),"")</f>
        <v>Operativo</v>
      </c>
      <c r="S994" s="3" t="s">
        <v>16</v>
      </c>
      <c r="T994" s="3" t="str">
        <f>IFERROR(VLOOKUP(Presupuestos[[#This Row],[ALMACEN]],Tabla5[],2,0),"")</f>
        <v>Arequipa</v>
      </c>
      <c r="U994" s="19" t="str">
        <f>IFERROR(VLOOKUP(Presupuestos[[#This Row],[TIPO DE DOCUMENTO]],Tipo_Documento[],2,0)&amp;Presupuestos[[#This Row],[SERIE]]&amp;Presupuestos[[#This Row],[NUMERO]]&amp;Presupuestos[[#This Row],[RUC]],"")</f>
        <v>PLRPLR073748536654</v>
      </c>
      <c r="V994" s="3" t="s">
        <v>258</v>
      </c>
      <c r="W994" s="7">
        <v>45869</v>
      </c>
      <c r="X994" s="7">
        <v>45869</v>
      </c>
      <c r="Y994" s="3" t="s">
        <v>1917</v>
      </c>
      <c r="Z994" s="3">
        <v>37</v>
      </c>
      <c r="AA994" s="3">
        <f>IFERROR(VLOOKUP(Presupuestos[[#This Row],[RAZON SOCIAL]],CHOOSE({1,2},Clientes_Proveedores[Razon Social],Clientes_Proveedores[Ruc / Dni]),2,0),"-")</f>
        <v>48536654</v>
      </c>
      <c r="AB994" s="31" t="s">
        <v>1619</v>
      </c>
      <c r="AC994" s="3" t="s">
        <v>670</v>
      </c>
      <c r="AD994" s="5"/>
      <c r="AE994" s="6">
        <v>46.42</v>
      </c>
      <c r="AF994" s="6">
        <f>Presupuestos[[#This Row],[BASE]]*Presupuestos[[#This Row],[% IGV]]</f>
        <v>0</v>
      </c>
      <c r="AG994" s="22">
        <f>ROUND(SUM(Presupuestos[[#This Row],[BASE]:[IGV]]),2)</f>
        <v>46.42</v>
      </c>
      <c r="AH994" s="9" t="str">
        <f>IF(Presupuestos[[#This Row],[MONEDA]]="USD",VLOOKUP(Presupuestos[[#This Row],[FECHA DE EMISION]],Tipo_Cambio[],3,0),"")</f>
        <v/>
      </c>
      <c r="AI994" s="22">
        <f>IFERROR(ROUND(IF(Presupuestos[[#This Row],[MONEDA]]="PEN",Presupuestos[[#This Row],[TOTAL]],Presupuestos[[#This Row],[TOTAL]]*Presupuestos[[#This Row],[TIPO DE CAMBIO]]),2),"")</f>
        <v>46.42</v>
      </c>
      <c r="AJ994" s="5"/>
      <c r="AK994" s="33" t="s">
        <v>671</v>
      </c>
      <c r="AL994" s="5" t="s">
        <v>680</v>
      </c>
      <c r="AM994" s="23" t="s">
        <v>671</v>
      </c>
      <c r="AN994" s="23" t="s">
        <v>671</v>
      </c>
      <c r="AO994" s="7">
        <f>IFERROR(VLOOKUP("1-"&amp;Presupuestos[[#This Row],[ID DOCUMENTO]],BD_Pagos[],7,0),"")</f>
        <v>45869</v>
      </c>
      <c r="AP994" s="16" t="str">
        <f>IFERROR(VLOOKUP("1-"&amp;Presupuestos[[#This Row],[ID DOCUMENTO]],BD_Pagos[],8,0),"")</f>
        <v>B-BCP - Soles</v>
      </c>
      <c r="AQ994" s="17">
        <f>IFERROR(VLOOKUP("1-"&amp;Presupuestos[[#This Row],[ID DOCUMENTO]],BD_Pagos[],9,0),"")</f>
        <v>7197909</v>
      </c>
      <c r="AR994" s="54"/>
      <c r="AS994" s="7">
        <f>IFERROR(VLOOKUP("2-"&amp;Presupuestos[[#This Row],[ID DOCUMENTO]],BD_Pagos[],7,0),"")</f>
        <v>0</v>
      </c>
      <c r="AT994" s="16" t="str">
        <f>IFERROR(VLOOKUP("2-"&amp;Presupuestos[[#This Row],[ID DOCUMENTO]],BD_Pagos[],8,0),"")</f>
        <v/>
      </c>
      <c r="AU994" s="17">
        <f>IFERROR(VLOOKUP("2-"&amp;Presupuestos[[#This Row],[ID DOCUMENTO]],BD_Pagos[],9,0),"")</f>
        <v>0</v>
      </c>
      <c r="AV994" s="20">
        <f>IF(IFERROR(VLOOKUP("2-"&amp;Presupuestos[[#This Row],[ID DOCUMENTO]],BD_Pagos[],10,0),0)&gt;Presupuestos[[#This Row],[TOTAL SOLES]],Presupuestos[[#This Row],[TOTAL SOLES]],IFERROR(VLOOKUP("2-"&amp;Presupuestos[[#This Row],[ID DOCUMENTO]],BD_Pagos[],10,0),0))</f>
        <v>0</v>
      </c>
      <c r="AW994" s="7"/>
      <c r="AX994" s="16"/>
      <c r="AY994" s="17"/>
      <c r="AZ994" s="20"/>
      <c r="BA994" s="7"/>
      <c r="BB994" s="16"/>
      <c r="BC994" s="17"/>
      <c r="BD994" s="20"/>
      <c r="BE994" s="7">
        <f>IFERROR(VLOOKUP("5-"&amp;Presupuestos[[#This Row],[ID DOCUMENTO]],BD_Pagos[],7,0),"")</f>
        <v>0</v>
      </c>
      <c r="BF994" s="17">
        <f>IFERROR(VLOOKUP("5-"&amp;Presupuestos[[#This Row],[ID DOCUMENTO]],BD_Pagos[],9,0),"")</f>
        <v>0</v>
      </c>
      <c r="BG994" s="20">
        <f>IF(IFERROR(VLOOKUP("5-"&amp;Presupuestos[[#This Row],[ID DOCUMENTO]],BD_Pagos[],10,0),0)&gt;Presupuestos[[#This Row],[TOTAL SOLES]],Presupuestos[[#This Row],[TOTAL SOLES]],IFERROR(VLOOKUP("5-"&amp;Presupuestos[[#This Row],[ID DOCUMENTO]],BD_Pagos[],10,0),0))</f>
        <v>0</v>
      </c>
      <c r="BH994" s="7">
        <f>IFERROR(VLOOKUP("1-Detraccion"&amp;Presupuestos[[#This Row],[ID DOCUMENTO]],BD_Pagos[],2,0),"")</f>
        <v>0</v>
      </c>
      <c r="BI994" s="3" t="str">
        <f>IFERROR(VLOOKUP("1-Detraccion"&amp;Presupuestos[[#This Row],[ID DOCUMENTO]],BD_Pagos[],3,0),"")</f>
        <v/>
      </c>
      <c r="BJ994" s="3">
        <f>IFERROR(VLOOKUP("1-Detraccion"&amp;Presupuestos[[#This Row],[ID DOCUMENTO]],BD_Pagos[],4,0),"")</f>
        <v>0</v>
      </c>
      <c r="BK994" s="6">
        <f>IF(IFERROR(VLOOKUP("1-Detraccion"&amp;Presupuestos[[#This Row],[ID DOCUMENTO]],BD_Pagos[],5,0),0)&gt;Presupuestos[[#This Row],[TOTAL SOLES]],Presupuestos[[#This Row],[TOTAL SOLES]],IFERROR(VLOOKUP("1-Detraccion"&amp;Presupuestos[[#This Row],[ID DOCUMENTO]],BD_Pagos[],5,0),0))</f>
        <v>0</v>
      </c>
      <c r="BL994" s="6">
        <f>IF(IFERROR(VLOOKUP("1-Detraccion"&amp;Presupuestos[[#This Row],[ID DOCUMENTO]],BD_Pagos[],6,0),0)&gt;Presupuestos[[#This Row],[TOTAL SOLES]],Presupuestos[[#This Row],[TOTAL SOLES]],IFERROR(VLOOKUP("1-Detraccion"&amp;Presupuestos[[#This Row],[ID DOCUMENTO]],BD_Pagos[],6,0),0))</f>
        <v>0</v>
      </c>
      <c r="BM994" s="37"/>
      <c r="BN994" s="3"/>
      <c r="BO994" s="3"/>
      <c r="BP994" s="6"/>
      <c r="BQ99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46.42</v>
      </c>
      <c r="BR994" s="23" t="str">
        <f>IF(Presupuestos[[#This Row],[SALDO ME-MN]]&gt;0,"PENDIENTE","CANCELADO")</f>
        <v>PENDIENTE</v>
      </c>
      <c r="BS994" s="23" t="str">
        <f>IF(COUNTIFS($U$4:$U993,Presupuestos[[#This Row],[ID DOCUMENTO]])&gt;=1,IF(B993=Presupuestos[[#This Row],[ID]],"OK","DOC. DUPLICADO"),"OK")</f>
        <v>OK</v>
      </c>
    </row>
    <row r="995" spans="2:71" x14ac:dyDescent="0.25">
      <c r="B995" s="34">
        <f>IF(Presupuestos[[#This Row],[ID DOCUMENTO]]=U994,B994,IF(B994="ID",1,B994+1))</f>
        <v>857</v>
      </c>
      <c r="C995" s="2">
        <v>45869</v>
      </c>
      <c r="D995" s="2">
        <v>45869</v>
      </c>
      <c r="E995" s="3" t="s">
        <v>1880</v>
      </c>
      <c r="F995" s="25" t="s">
        <v>54</v>
      </c>
      <c r="G995" s="25" t="s">
        <v>330</v>
      </c>
      <c r="H995" s="25" t="s">
        <v>397</v>
      </c>
      <c r="I995" s="36" t="str">
        <f>IFERROR(VLOOKUP(Presupuestos[[#This Row],[AREA]]&amp;Presupuestos[[#This Row],[CONCEPTO]]&amp;Presupuestos[[#This Row],[DESCRIPCION]],Tabla28[[Columna1]:[CÓDIGO NUEVO]],2,0),"")</f>
        <v>P0601005</v>
      </c>
      <c r="J995" s="3" t="s">
        <v>666</v>
      </c>
      <c r="K995" s="3" t="s">
        <v>666</v>
      </c>
      <c r="L995" s="3" t="s">
        <v>666</v>
      </c>
      <c r="M995" s="31" t="s">
        <v>2071</v>
      </c>
      <c r="N995" s="3"/>
      <c r="O995" s="3" t="s">
        <v>315</v>
      </c>
      <c r="P995" s="3" t="s">
        <v>114</v>
      </c>
      <c r="Q995" s="3" t="str">
        <f>IFERROR(VLOOKUP(Presupuestos[[#This Row],[CLASIFICACIÓN (N)]],Tabla17[],2,0),"")</f>
        <v>Costos de ventas</v>
      </c>
      <c r="R995" s="3" t="str">
        <f>IFERROR(VLOOKUP(Presupuestos[[#This Row],[CLASIFICACIÓN (N)]],Tabla17[],3,0),"")</f>
        <v>Operativo</v>
      </c>
      <c r="S995" s="3" t="s">
        <v>16</v>
      </c>
      <c r="T995" s="3" t="str">
        <f>IFERROR(VLOOKUP(Presupuestos[[#This Row],[ALMACEN]],Tabla5[],2,0),"")</f>
        <v>Arequipa</v>
      </c>
      <c r="U995" s="19" t="str">
        <f>IFERROR(VLOOKUP(Presupuestos[[#This Row],[TIPO DE DOCUMENTO]],Tipo_Documento[],2,0)&amp;Presupuestos[[#This Row],[SERIE]]&amp;Presupuestos[[#This Row],[NUMERO]]&amp;Presupuestos[[#This Row],[RUC]],"")</f>
        <v>PLRPLR073748536654</v>
      </c>
      <c r="V995" s="3" t="s">
        <v>258</v>
      </c>
      <c r="W995" s="7">
        <v>45869</v>
      </c>
      <c r="X995" s="7">
        <v>45869</v>
      </c>
      <c r="Y995" s="3" t="s">
        <v>1917</v>
      </c>
      <c r="Z995" s="3">
        <v>37</v>
      </c>
      <c r="AA995" s="3">
        <f>IFERROR(VLOOKUP(Presupuestos[[#This Row],[RAZON SOCIAL]],CHOOSE({1,2},Clientes_Proveedores[Razon Social],Clientes_Proveedores[Ruc / Dni]),2,0),"-")</f>
        <v>48536654</v>
      </c>
      <c r="AB995" s="31" t="s">
        <v>1619</v>
      </c>
      <c r="AC995" s="3" t="s">
        <v>670</v>
      </c>
      <c r="AD995" s="5"/>
      <c r="AE995" s="6">
        <v>37.86</v>
      </c>
      <c r="AF995" s="6">
        <f>Presupuestos[[#This Row],[BASE]]*Presupuestos[[#This Row],[% IGV]]</f>
        <v>0</v>
      </c>
      <c r="AG995" s="22">
        <f>ROUND(SUM(Presupuestos[[#This Row],[BASE]:[IGV]]),2)</f>
        <v>37.86</v>
      </c>
      <c r="AH995" s="9" t="str">
        <f>IF(Presupuestos[[#This Row],[MONEDA]]="USD",VLOOKUP(Presupuestos[[#This Row],[FECHA DE EMISION]],Tipo_Cambio[],3,0),"")</f>
        <v/>
      </c>
      <c r="AI995" s="22">
        <f>IFERROR(ROUND(IF(Presupuestos[[#This Row],[MONEDA]]="PEN",Presupuestos[[#This Row],[TOTAL]],Presupuestos[[#This Row],[TOTAL]]*Presupuestos[[#This Row],[TIPO DE CAMBIO]]),2),"")</f>
        <v>37.86</v>
      </c>
      <c r="AJ995" s="5"/>
      <c r="AK995" s="33" t="s">
        <v>671</v>
      </c>
      <c r="AL995" s="5" t="s">
        <v>680</v>
      </c>
      <c r="AM995" s="23" t="s">
        <v>671</v>
      </c>
      <c r="AN995" s="23" t="s">
        <v>671</v>
      </c>
      <c r="AO995" s="7">
        <f>IFERROR(VLOOKUP("1-"&amp;Presupuestos[[#This Row],[ID DOCUMENTO]],BD_Pagos[],7,0),"")</f>
        <v>45869</v>
      </c>
      <c r="AP995" s="16" t="str">
        <f>IFERROR(VLOOKUP("1-"&amp;Presupuestos[[#This Row],[ID DOCUMENTO]],BD_Pagos[],8,0),"")</f>
        <v>B-BCP - Soles</v>
      </c>
      <c r="AQ995" s="17">
        <f>IFERROR(VLOOKUP("1-"&amp;Presupuestos[[#This Row],[ID DOCUMENTO]],BD_Pagos[],9,0),"")</f>
        <v>7197909</v>
      </c>
      <c r="AR995" s="54"/>
      <c r="AS995" s="7">
        <f>IFERROR(VLOOKUP("2-"&amp;Presupuestos[[#This Row],[ID DOCUMENTO]],BD_Pagos[],7,0),"")</f>
        <v>0</v>
      </c>
      <c r="AT995" s="16" t="str">
        <f>IFERROR(VLOOKUP("2-"&amp;Presupuestos[[#This Row],[ID DOCUMENTO]],BD_Pagos[],8,0),"")</f>
        <v/>
      </c>
      <c r="AU995" s="17">
        <f>IFERROR(VLOOKUP("2-"&amp;Presupuestos[[#This Row],[ID DOCUMENTO]],BD_Pagos[],9,0),"")</f>
        <v>0</v>
      </c>
      <c r="AV995" s="20">
        <f>IF(IFERROR(VLOOKUP("2-"&amp;Presupuestos[[#This Row],[ID DOCUMENTO]],BD_Pagos[],10,0),0)&gt;Presupuestos[[#This Row],[TOTAL SOLES]],Presupuestos[[#This Row],[TOTAL SOLES]],IFERROR(VLOOKUP("2-"&amp;Presupuestos[[#This Row],[ID DOCUMENTO]],BD_Pagos[],10,0),0))</f>
        <v>0</v>
      </c>
      <c r="AW995" s="7"/>
      <c r="AX995" s="16"/>
      <c r="AY995" s="17"/>
      <c r="AZ995" s="20"/>
      <c r="BA995" s="7"/>
      <c r="BB995" s="16"/>
      <c r="BC995" s="17"/>
      <c r="BD995" s="20"/>
      <c r="BE995" s="7">
        <f>IFERROR(VLOOKUP("5-"&amp;Presupuestos[[#This Row],[ID DOCUMENTO]],BD_Pagos[],7,0),"")</f>
        <v>0</v>
      </c>
      <c r="BF995" s="17">
        <f>IFERROR(VLOOKUP("5-"&amp;Presupuestos[[#This Row],[ID DOCUMENTO]],BD_Pagos[],9,0),"")</f>
        <v>0</v>
      </c>
      <c r="BG995" s="20">
        <f>IF(IFERROR(VLOOKUP("5-"&amp;Presupuestos[[#This Row],[ID DOCUMENTO]],BD_Pagos[],10,0),0)&gt;Presupuestos[[#This Row],[TOTAL SOLES]],Presupuestos[[#This Row],[TOTAL SOLES]],IFERROR(VLOOKUP("5-"&amp;Presupuestos[[#This Row],[ID DOCUMENTO]],BD_Pagos[],10,0),0))</f>
        <v>0</v>
      </c>
      <c r="BH995" s="7">
        <f>IFERROR(VLOOKUP("1-Detraccion"&amp;Presupuestos[[#This Row],[ID DOCUMENTO]],BD_Pagos[],2,0),"")</f>
        <v>0</v>
      </c>
      <c r="BI995" s="3" t="str">
        <f>IFERROR(VLOOKUP("1-Detraccion"&amp;Presupuestos[[#This Row],[ID DOCUMENTO]],BD_Pagos[],3,0),"")</f>
        <v/>
      </c>
      <c r="BJ995" s="3">
        <f>IFERROR(VLOOKUP("1-Detraccion"&amp;Presupuestos[[#This Row],[ID DOCUMENTO]],BD_Pagos[],4,0),"")</f>
        <v>0</v>
      </c>
      <c r="BK995" s="6">
        <f>IF(IFERROR(VLOOKUP("1-Detraccion"&amp;Presupuestos[[#This Row],[ID DOCUMENTO]],BD_Pagos[],5,0),0)&gt;Presupuestos[[#This Row],[TOTAL SOLES]],Presupuestos[[#This Row],[TOTAL SOLES]],IFERROR(VLOOKUP("1-Detraccion"&amp;Presupuestos[[#This Row],[ID DOCUMENTO]],BD_Pagos[],5,0),0))</f>
        <v>0</v>
      </c>
      <c r="BL995" s="6">
        <f>IF(IFERROR(VLOOKUP("1-Detraccion"&amp;Presupuestos[[#This Row],[ID DOCUMENTO]],BD_Pagos[],6,0),0)&gt;Presupuestos[[#This Row],[TOTAL SOLES]],Presupuestos[[#This Row],[TOTAL SOLES]],IFERROR(VLOOKUP("1-Detraccion"&amp;Presupuestos[[#This Row],[ID DOCUMENTO]],BD_Pagos[],6,0),0))</f>
        <v>0</v>
      </c>
      <c r="BM995" s="37"/>
      <c r="BN995" s="3"/>
      <c r="BO995" s="3"/>
      <c r="BP995" s="6"/>
      <c r="BQ99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37.86</v>
      </c>
      <c r="BR995" s="23" t="str">
        <f>IF(Presupuestos[[#This Row],[SALDO ME-MN]]&gt;0,"PENDIENTE","CANCELADO")</f>
        <v>PENDIENTE</v>
      </c>
      <c r="BS995" s="23" t="str">
        <f>IF(COUNTIFS($U$4:$U994,Presupuestos[[#This Row],[ID DOCUMENTO]])&gt;=1,IF(B994=Presupuestos[[#This Row],[ID]],"OK","DOC. DUPLICADO"),"OK")</f>
        <v>OK</v>
      </c>
    </row>
    <row r="996" spans="2:71" ht="24" x14ac:dyDescent="0.25">
      <c r="B996" s="34">
        <f>IF(Presupuestos[[#This Row],[ID DOCUMENTO]]=U995,B995,IF(B995="ID",1,B995+1))</f>
        <v>857</v>
      </c>
      <c r="C996" s="2">
        <v>45869</v>
      </c>
      <c r="D996" s="2">
        <v>45869</v>
      </c>
      <c r="E996" s="3" t="s">
        <v>1880</v>
      </c>
      <c r="F996" s="25" t="s">
        <v>54</v>
      </c>
      <c r="G996" s="25" t="s">
        <v>330</v>
      </c>
      <c r="H996" s="25" t="s">
        <v>412</v>
      </c>
      <c r="I996" s="36" t="str">
        <f>IFERROR(VLOOKUP(Presupuestos[[#This Row],[AREA]]&amp;Presupuestos[[#This Row],[CONCEPTO]]&amp;Presupuestos[[#This Row],[DESCRIPCION]],Tabla28[[Columna1]:[CÓDIGO NUEVO]],2,0),"")</f>
        <v>P0601013</v>
      </c>
      <c r="J996" s="3" t="s">
        <v>666</v>
      </c>
      <c r="K996" s="3" t="s">
        <v>666</v>
      </c>
      <c r="L996" s="3" t="s">
        <v>666</v>
      </c>
      <c r="M996" s="31" t="s">
        <v>2072</v>
      </c>
      <c r="N996" s="3"/>
      <c r="O996" s="3" t="s">
        <v>315</v>
      </c>
      <c r="P996" s="3" t="s">
        <v>114</v>
      </c>
      <c r="Q996" s="3" t="str">
        <f>IFERROR(VLOOKUP(Presupuestos[[#This Row],[CLASIFICACIÓN (N)]],Tabla17[],2,0),"")</f>
        <v>Costos de ventas</v>
      </c>
      <c r="R996" s="3" t="str">
        <f>IFERROR(VLOOKUP(Presupuestos[[#This Row],[CLASIFICACIÓN (N)]],Tabla17[],3,0),"")</f>
        <v>Operativo</v>
      </c>
      <c r="S996" s="3" t="s">
        <v>16</v>
      </c>
      <c r="T996" s="3" t="str">
        <f>IFERROR(VLOOKUP(Presupuestos[[#This Row],[ALMACEN]],Tabla5[],2,0),"")</f>
        <v>Arequipa</v>
      </c>
      <c r="U996" s="19" t="str">
        <f>IFERROR(VLOOKUP(Presupuestos[[#This Row],[TIPO DE DOCUMENTO]],Tipo_Documento[],2,0)&amp;Presupuestos[[#This Row],[SERIE]]&amp;Presupuestos[[#This Row],[NUMERO]]&amp;Presupuestos[[#This Row],[RUC]],"")</f>
        <v>PLRPLR073748536654</v>
      </c>
      <c r="V996" s="3" t="s">
        <v>258</v>
      </c>
      <c r="W996" s="7">
        <v>45869</v>
      </c>
      <c r="X996" s="7">
        <v>45869</v>
      </c>
      <c r="Y996" s="3" t="s">
        <v>1917</v>
      </c>
      <c r="Z996" s="3">
        <v>37</v>
      </c>
      <c r="AA996" s="3">
        <f>IFERROR(VLOOKUP(Presupuestos[[#This Row],[RAZON SOCIAL]],CHOOSE({1,2},Clientes_Proveedores[Razon Social],Clientes_Proveedores[Ruc / Dni]),2,0),"-")</f>
        <v>48536654</v>
      </c>
      <c r="AB996" s="31" t="s">
        <v>1619</v>
      </c>
      <c r="AC996" s="3" t="s">
        <v>670</v>
      </c>
      <c r="AD996" s="5"/>
      <c r="AE996" s="6">
        <v>25</v>
      </c>
      <c r="AF996" s="6">
        <f>Presupuestos[[#This Row],[BASE]]*Presupuestos[[#This Row],[% IGV]]</f>
        <v>0</v>
      </c>
      <c r="AG996" s="22">
        <f>ROUND(SUM(Presupuestos[[#This Row],[BASE]:[IGV]]),2)</f>
        <v>25</v>
      </c>
      <c r="AH996" s="9" t="str">
        <f>IF(Presupuestos[[#This Row],[MONEDA]]="USD",VLOOKUP(Presupuestos[[#This Row],[FECHA DE EMISION]],Tipo_Cambio[],3,0),"")</f>
        <v/>
      </c>
      <c r="AI996" s="22">
        <f>IFERROR(ROUND(IF(Presupuestos[[#This Row],[MONEDA]]="PEN",Presupuestos[[#This Row],[TOTAL]],Presupuestos[[#This Row],[TOTAL]]*Presupuestos[[#This Row],[TIPO DE CAMBIO]]),2),"")</f>
        <v>25</v>
      </c>
      <c r="AJ996" s="5"/>
      <c r="AK996" s="33" t="s">
        <v>671</v>
      </c>
      <c r="AL996" s="5" t="s">
        <v>680</v>
      </c>
      <c r="AM996" s="23" t="s">
        <v>671</v>
      </c>
      <c r="AN996" s="23" t="s">
        <v>671</v>
      </c>
      <c r="AO996" s="7">
        <f>IFERROR(VLOOKUP("1-"&amp;Presupuestos[[#This Row],[ID DOCUMENTO]],BD_Pagos[],7,0),"")</f>
        <v>45869</v>
      </c>
      <c r="AP996" s="16" t="str">
        <f>IFERROR(VLOOKUP("1-"&amp;Presupuestos[[#This Row],[ID DOCUMENTO]],BD_Pagos[],8,0),"")</f>
        <v>B-BCP - Soles</v>
      </c>
      <c r="AQ996" s="17">
        <f>IFERROR(VLOOKUP("1-"&amp;Presupuestos[[#This Row],[ID DOCUMENTO]],BD_Pagos[],9,0),"")</f>
        <v>7197909</v>
      </c>
      <c r="AR996" s="54"/>
      <c r="AS996" s="7">
        <f>IFERROR(VLOOKUP("2-"&amp;Presupuestos[[#This Row],[ID DOCUMENTO]],BD_Pagos[],7,0),"")</f>
        <v>0</v>
      </c>
      <c r="AT996" s="16" t="str">
        <f>IFERROR(VLOOKUP("2-"&amp;Presupuestos[[#This Row],[ID DOCUMENTO]],BD_Pagos[],8,0),"")</f>
        <v/>
      </c>
      <c r="AU996" s="17">
        <f>IFERROR(VLOOKUP("2-"&amp;Presupuestos[[#This Row],[ID DOCUMENTO]],BD_Pagos[],9,0),"")</f>
        <v>0</v>
      </c>
      <c r="AV996" s="20">
        <f>IF(IFERROR(VLOOKUP("2-"&amp;Presupuestos[[#This Row],[ID DOCUMENTO]],BD_Pagos[],10,0),0)&gt;Presupuestos[[#This Row],[TOTAL SOLES]],Presupuestos[[#This Row],[TOTAL SOLES]],IFERROR(VLOOKUP("2-"&amp;Presupuestos[[#This Row],[ID DOCUMENTO]],BD_Pagos[],10,0),0))</f>
        <v>0</v>
      </c>
      <c r="AW996" s="7"/>
      <c r="AX996" s="16"/>
      <c r="AY996" s="17"/>
      <c r="AZ996" s="20"/>
      <c r="BA996" s="7"/>
      <c r="BB996" s="16"/>
      <c r="BC996" s="17"/>
      <c r="BD996" s="20"/>
      <c r="BE996" s="7">
        <f>IFERROR(VLOOKUP("5-"&amp;Presupuestos[[#This Row],[ID DOCUMENTO]],BD_Pagos[],7,0),"")</f>
        <v>0</v>
      </c>
      <c r="BF996" s="17">
        <f>IFERROR(VLOOKUP("5-"&amp;Presupuestos[[#This Row],[ID DOCUMENTO]],BD_Pagos[],9,0),"")</f>
        <v>0</v>
      </c>
      <c r="BG996" s="20">
        <f>IF(IFERROR(VLOOKUP("5-"&amp;Presupuestos[[#This Row],[ID DOCUMENTO]],BD_Pagos[],10,0),0)&gt;Presupuestos[[#This Row],[TOTAL SOLES]],Presupuestos[[#This Row],[TOTAL SOLES]],IFERROR(VLOOKUP("5-"&amp;Presupuestos[[#This Row],[ID DOCUMENTO]],BD_Pagos[],10,0),0))</f>
        <v>0</v>
      </c>
      <c r="BH996" s="7">
        <f>IFERROR(VLOOKUP("1-Detraccion"&amp;Presupuestos[[#This Row],[ID DOCUMENTO]],BD_Pagos[],2,0),"")</f>
        <v>0</v>
      </c>
      <c r="BI996" s="3" t="str">
        <f>IFERROR(VLOOKUP("1-Detraccion"&amp;Presupuestos[[#This Row],[ID DOCUMENTO]],BD_Pagos[],3,0),"")</f>
        <v/>
      </c>
      <c r="BJ996" s="3">
        <f>IFERROR(VLOOKUP("1-Detraccion"&amp;Presupuestos[[#This Row],[ID DOCUMENTO]],BD_Pagos[],4,0),"")</f>
        <v>0</v>
      </c>
      <c r="BK996" s="6">
        <f>IF(IFERROR(VLOOKUP("1-Detraccion"&amp;Presupuestos[[#This Row],[ID DOCUMENTO]],BD_Pagos[],5,0),0)&gt;Presupuestos[[#This Row],[TOTAL SOLES]],Presupuestos[[#This Row],[TOTAL SOLES]],IFERROR(VLOOKUP("1-Detraccion"&amp;Presupuestos[[#This Row],[ID DOCUMENTO]],BD_Pagos[],5,0),0))</f>
        <v>0</v>
      </c>
      <c r="BL996" s="6">
        <f>IF(IFERROR(VLOOKUP("1-Detraccion"&amp;Presupuestos[[#This Row],[ID DOCUMENTO]],BD_Pagos[],6,0),0)&gt;Presupuestos[[#This Row],[TOTAL SOLES]],Presupuestos[[#This Row],[TOTAL SOLES]],IFERROR(VLOOKUP("1-Detraccion"&amp;Presupuestos[[#This Row],[ID DOCUMENTO]],BD_Pagos[],6,0),0))</f>
        <v>0</v>
      </c>
      <c r="BM996" s="37"/>
      <c r="BN996" s="3"/>
      <c r="BO996" s="3"/>
      <c r="BP996" s="6"/>
      <c r="BQ99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v>
      </c>
      <c r="BR996" s="23" t="str">
        <f>IF(Presupuestos[[#This Row],[SALDO ME-MN]]&gt;0,"PENDIENTE","CANCELADO")</f>
        <v>PENDIENTE</v>
      </c>
      <c r="BS996" s="23" t="str">
        <f>IF(COUNTIFS($U$4:$U995,Presupuestos[[#This Row],[ID DOCUMENTO]])&gt;=1,IF(B995=Presupuestos[[#This Row],[ID]],"OK","DOC. DUPLICADO"),"OK")</f>
        <v>OK</v>
      </c>
    </row>
    <row r="997" spans="2:71" ht="24" x14ac:dyDescent="0.25">
      <c r="B997" s="34">
        <f>IF(Presupuestos[[#This Row],[ID DOCUMENTO]]=U996,B996,IF(B996="ID",1,B996+1))</f>
        <v>858</v>
      </c>
      <c r="C997" s="2">
        <v>45869</v>
      </c>
      <c r="D997" s="2">
        <v>45869</v>
      </c>
      <c r="E997" s="3" t="s">
        <v>1880</v>
      </c>
      <c r="F997" s="25" t="s">
        <v>54</v>
      </c>
      <c r="G997" s="25" t="s">
        <v>330</v>
      </c>
      <c r="H997" s="25" t="s">
        <v>383</v>
      </c>
      <c r="I997" s="36" t="str">
        <f>IFERROR(VLOOKUP(Presupuestos[[#This Row],[AREA]]&amp;Presupuestos[[#This Row],[CONCEPTO]]&amp;Presupuestos[[#This Row],[DESCRIPCION]],Tabla28[[Columna1]:[CÓDIGO NUEVO]],2,0),"")</f>
        <v>P0601001</v>
      </c>
      <c r="J997" s="3" t="s">
        <v>666</v>
      </c>
      <c r="K997" s="3" t="s">
        <v>666</v>
      </c>
      <c r="L997" s="3" t="s">
        <v>666</v>
      </c>
      <c r="M997" s="31" t="s">
        <v>2073</v>
      </c>
      <c r="N997" s="3"/>
      <c r="O997" s="3" t="s">
        <v>315</v>
      </c>
      <c r="P997" s="3" t="s">
        <v>114</v>
      </c>
      <c r="Q997" s="3" t="str">
        <f>IFERROR(VLOOKUP(Presupuestos[[#This Row],[CLASIFICACIÓN (N)]],Tabla17[],2,0),"")</f>
        <v>Costos de ventas</v>
      </c>
      <c r="R997" s="3" t="str">
        <f>IFERROR(VLOOKUP(Presupuestos[[#This Row],[CLASIFICACIÓN (N)]],Tabla17[],3,0),"")</f>
        <v>Operativo</v>
      </c>
      <c r="S997" s="3" t="s">
        <v>16</v>
      </c>
      <c r="T997" s="3" t="str">
        <f>IFERROR(VLOOKUP(Presupuestos[[#This Row],[ALMACEN]],Tabla5[],2,0),"")</f>
        <v>Arequipa</v>
      </c>
      <c r="U997" s="19" t="str">
        <f>IFERROR(VLOOKUP(Presupuestos[[#This Row],[TIPO DE DOCUMENTO]],Tipo_Documento[],2,0)&amp;Presupuestos[[#This Row],[SERIE]]&amp;Presupuestos[[#This Row],[NUMERO]]&amp;Presupuestos[[#This Row],[RUC]],"")</f>
        <v>PLRPLR073872537561</v>
      </c>
      <c r="V997" s="3" t="s">
        <v>258</v>
      </c>
      <c r="W997" s="7">
        <v>45869</v>
      </c>
      <c r="X997" s="7">
        <v>45869</v>
      </c>
      <c r="Y997" s="3" t="s">
        <v>1917</v>
      </c>
      <c r="Z997" s="3">
        <v>38</v>
      </c>
      <c r="AA997" s="3">
        <f>IFERROR(VLOOKUP(Presupuestos[[#This Row],[RAZON SOCIAL]],CHOOSE({1,2},Clientes_Proveedores[Razon Social],Clientes_Proveedores[Ruc / Dni]),2,0),"-")</f>
        <v>72537561</v>
      </c>
      <c r="AB997" s="31" t="s">
        <v>740</v>
      </c>
      <c r="AC997" s="3" t="s">
        <v>670</v>
      </c>
      <c r="AD997" s="5"/>
      <c r="AE997" s="6">
        <v>1600.27</v>
      </c>
      <c r="AF997" s="6">
        <f>Presupuestos[[#This Row],[BASE]]*Presupuestos[[#This Row],[% IGV]]</f>
        <v>0</v>
      </c>
      <c r="AG997" s="22">
        <f>ROUND(SUM(Presupuestos[[#This Row],[BASE]:[IGV]]),2)</f>
        <v>1600.27</v>
      </c>
      <c r="AH997" s="9" t="str">
        <f>IF(Presupuestos[[#This Row],[MONEDA]]="USD",VLOOKUP(Presupuestos[[#This Row],[FECHA DE EMISION]],Tipo_Cambio[],3,0),"")</f>
        <v/>
      </c>
      <c r="AI997" s="22">
        <f>IFERROR(ROUND(IF(Presupuestos[[#This Row],[MONEDA]]="PEN",Presupuestos[[#This Row],[TOTAL]],Presupuestos[[#This Row],[TOTAL]]*Presupuestos[[#This Row],[TIPO DE CAMBIO]]),2),"")</f>
        <v>1600.27</v>
      </c>
      <c r="AJ997" s="5"/>
      <c r="AK997" s="33" t="s">
        <v>671</v>
      </c>
      <c r="AL997" s="5" t="s">
        <v>680</v>
      </c>
      <c r="AM997" s="23" t="s">
        <v>671</v>
      </c>
      <c r="AN997" s="23" t="s">
        <v>671</v>
      </c>
      <c r="AO997" s="7">
        <f>IFERROR(VLOOKUP("1-"&amp;Presupuestos[[#This Row],[ID DOCUMENTO]],BD_Pagos[],7,0),"")</f>
        <v>45869</v>
      </c>
      <c r="AP997" s="16" t="str">
        <f>IFERROR(VLOOKUP("1-"&amp;Presupuestos[[#This Row],[ID DOCUMENTO]],BD_Pagos[],8,0),"")</f>
        <v>B-BCP - Soles</v>
      </c>
      <c r="AQ997" s="17">
        <f>IFERROR(VLOOKUP("1-"&amp;Presupuestos[[#This Row],[ID DOCUMENTO]],BD_Pagos[],9,0),"")</f>
        <v>7197909</v>
      </c>
      <c r="AR997" s="54"/>
      <c r="AS997" s="7">
        <f>IFERROR(VLOOKUP("2-"&amp;Presupuestos[[#This Row],[ID DOCUMENTO]],BD_Pagos[],7,0),"")</f>
        <v>0</v>
      </c>
      <c r="AT997" s="16" t="str">
        <f>IFERROR(VLOOKUP("2-"&amp;Presupuestos[[#This Row],[ID DOCUMENTO]],BD_Pagos[],8,0),"")</f>
        <v/>
      </c>
      <c r="AU997" s="17">
        <f>IFERROR(VLOOKUP("2-"&amp;Presupuestos[[#This Row],[ID DOCUMENTO]],BD_Pagos[],9,0),"")</f>
        <v>0</v>
      </c>
      <c r="AV997" s="20">
        <f>IF(IFERROR(VLOOKUP("2-"&amp;Presupuestos[[#This Row],[ID DOCUMENTO]],BD_Pagos[],10,0),0)&gt;Presupuestos[[#This Row],[TOTAL SOLES]],Presupuestos[[#This Row],[TOTAL SOLES]],IFERROR(VLOOKUP("2-"&amp;Presupuestos[[#This Row],[ID DOCUMENTO]],BD_Pagos[],10,0),0))</f>
        <v>0</v>
      </c>
      <c r="AW997" s="7"/>
      <c r="AX997" s="16"/>
      <c r="AY997" s="17"/>
      <c r="AZ997" s="20"/>
      <c r="BA997" s="7"/>
      <c r="BB997" s="16"/>
      <c r="BC997" s="17"/>
      <c r="BD997" s="20"/>
      <c r="BE997" s="7">
        <f>IFERROR(VLOOKUP("5-"&amp;Presupuestos[[#This Row],[ID DOCUMENTO]],BD_Pagos[],7,0),"")</f>
        <v>0</v>
      </c>
      <c r="BF997" s="17">
        <f>IFERROR(VLOOKUP("5-"&amp;Presupuestos[[#This Row],[ID DOCUMENTO]],BD_Pagos[],9,0),"")</f>
        <v>0</v>
      </c>
      <c r="BG997" s="20">
        <f>IF(IFERROR(VLOOKUP("5-"&amp;Presupuestos[[#This Row],[ID DOCUMENTO]],BD_Pagos[],10,0),0)&gt;Presupuestos[[#This Row],[TOTAL SOLES]],Presupuestos[[#This Row],[TOTAL SOLES]],IFERROR(VLOOKUP("5-"&amp;Presupuestos[[#This Row],[ID DOCUMENTO]],BD_Pagos[],10,0),0))</f>
        <v>0</v>
      </c>
      <c r="BH997" s="7">
        <f>IFERROR(VLOOKUP("1-Detraccion"&amp;Presupuestos[[#This Row],[ID DOCUMENTO]],BD_Pagos[],2,0),"")</f>
        <v>0</v>
      </c>
      <c r="BI997" s="3" t="str">
        <f>IFERROR(VLOOKUP("1-Detraccion"&amp;Presupuestos[[#This Row],[ID DOCUMENTO]],BD_Pagos[],3,0),"")</f>
        <v/>
      </c>
      <c r="BJ997" s="3">
        <f>IFERROR(VLOOKUP("1-Detraccion"&amp;Presupuestos[[#This Row],[ID DOCUMENTO]],BD_Pagos[],4,0),"")</f>
        <v>0</v>
      </c>
      <c r="BK997" s="6">
        <f>IF(IFERROR(VLOOKUP("1-Detraccion"&amp;Presupuestos[[#This Row],[ID DOCUMENTO]],BD_Pagos[],5,0),0)&gt;Presupuestos[[#This Row],[TOTAL SOLES]],Presupuestos[[#This Row],[TOTAL SOLES]],IFERROR(VLOOKUP("1-Detraccion"&amp;Presupuestos[[#This Row],[ID DOCUMENTO]],BD_Pagos[],5,0),0))</f>
        <v>0</v>
      </c>
      <c r="BL997" s="6">
        <f>IF(IFERROR(VLOOKUP("1-Detraccion"&amp;Presupuestos[[#This Row],[ID DOCUMENTO]],BD_Pagos[],6,0),0)&gt;Presupuestos[[#This Row],[TOTAL SOLES]],Presupuestos[[#This Row],[TOTAL SOLES]],IFERROR(VLOOKUP("1-Detraccion"&amp;Presupuestos[[#This Row],[ID DOCUMENTO]],BD_Pagos[],6,0),0))</f>
        <v>0</v>
      </c>
      <c r="BM997" s="37"/>
      <c r="BN997" s="3"/>
      <c r="BO997" s="3"/>
      <c r="BP997" s="6"/>
      <c r="BQ99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1600.27</v>
      </c>
      <c r="BR997" s="23" t="str">
        <f>IF(Presupuestos[[#This Row],[SALDO ME-MN]]&gt;0,"PENDIENTE","CANCELADO")</f>
        <v>PENDIENTE</v>
      </c>
      <c r="BS997" s="23" t="str">
        <f>IF(COUNTIFS($U$4:$U996,Presupuestos[[#This Row],[ID DOCUMENTO]])&gt;=1,IF(B996=Presupuestos[[#This Row],[ID]],"OK","DOC. DUPLICADO"),"OK")</f>
        <v>OK</v>
      </c>
    </row>
    <row r="998" spans="2:71" ht="24" x14ac:dyDescent="0.25">
      <c r="B998" s="34">
        <f>IF(Presupuestos[[#This Row],[ID DOCUMENTO]]=U997,B997,IF(B997="ID",1,B997+1))</f>
        <v>858</v>
      </c>
      <c r="C998" s="2">
        <v>45869</v>
      </c>
      <c r="D998" s="2">
        <v>45869</v>
      </c>
      <c r="E998" s="3" t="s">
        <v>1880</v>
      </c>
      <c r="F998" s="25" t="s">
        <v>54</v>
      </c>
      <c r="G998" s="25" t="s">
        <v>330</v>
      </c>
      <c r="H998" s="25" t="s">
        <v>397</v>
      </c>
      <c r="I998" s="36" t="str">
        <f>IFERROR(VLOOKUP(Presupuestos[[#This Row],[AREA]]&amp;Presupuestos[[#This Row],[CONCEPTO]]&amp;Presupuestos[[#This Row],[DESCRIPCION]],Tabla28[[Columna1]:[CÓDIGO NUEVO]],2,0),"")</f>
        <v>P0601005</v>
      </c>
      <c r="J998" s="3" t="s">
        <v>666</v>
      </c>
      <c r="K998" s="3" t="s">
        <v>666</v>
      </c>
      <c r="L998" s="3" t="s">
        <v>666</v>
      </c>
      <c r="M998" s="31" t="s">
        <v>2074</v>
      </c>
      <c r="N998" s="3"/>
      <c r="O998" s="3" t="s">
        <v>315</v>
      </c>
      <c r="P998" s="3" t="s">
        <v>114</v>
      </c>
      <c r="Q998" s="3" t="str">
        <f>IFERROR(VLOOKUP(Presupuestos[[#This Row],[CLASIFICACIÓN (N)]],Tabla17[],2,0),"")</f>
        <v>Costos de ventas</v>
      </c>
      <c r="R998" s="3" t="str">
        <f>IFERROR(VLOOKUP(Presupuestos[[#This Row],[CLASIFICACIÓN (N)]],Tabla17[],3,0),"")</f>
        <v>Operativo</v>
      </c>
      <c r="S998" s="3" t="s">
        <v>16</v>
      </c>
      <c r="T998" s="3" t="str">
        <f>IFERROR(VLOOKUP(Presupuestos[[#This Row],[ALMACEN]],Tabla5[],2,0),"")</f>
        <v>Arequipa</v>
      </c>
      <c r="U998" s="19" t="str">
        <f>IFERROR(VLOOKUP(Presupuestos[[#This Row],[TIPO DE DOCUMENTO]],Tipo_Documento[],2,0)&amp;Presupuestos[[#This Row],[SERIE]]&amp;Presupuestos[[#This Row],[NUMERO]]&amp;Presupuestos[[#This Row],[RUC]],"")</f>
        <v>PLRPLR073872537561</v>
      </c>
      <c r="V998" s="3" t="s">
        <v>258</v>
      </c>
      <c r="W998" s="7">
        <v>45869</v>
      </c>
      <c r="X998" s="7">
        <v>45869</v>
      </c>
      <c r="Y998" s="3" t="s">
        <v>1917</v>
      </c>
      <c r="Z998" s="3">
        <v>38</v>
      </c>
      <c r="AA998" s="3">
        <f>IFERROR(VLOOKUP(Presupuestos[[#This Row],[RAZON SOCIAL]],CHOOSE({1,2},Clientes_Proveedores[Razon Social],Clientes_Proveedores[Ruc / Dni]),2,0),"-")</f>
        <v>72537561</v>
      </c>
      <c r="AB998" s="31" t="s">
        <v>740</v>
      </c>
      <c r="AC998" s="3" t="s">
        <v>670</v>
      </c>
      <c r="AD998" s="5"/>
      <c r="AE998" s="6">
        <v>33.03</v>
      </c>
      <c r="AF998" s="6">
        <f>Presupuestos[[#This Row],[BASE]]*Presupuestos[[#This Row],[% IGV]]</f>
        <v>0</v>
      </c>
      <c r="AG998" s="22">
        <f>ROUND(SUM(Presupuestos[[#This Row],[BASE]:[IGV]]),2)</f>
        <v>33.03</v>
      </c>
      <c r="AH998" s="9" t="str">
        <f>IF(Presupuestos[[#This Row],[MONEDA]]="USD",VLOOKUP(Presupuestos[[#This Row],[FECHA DE EMISION]],Tipo_Cambio[],3,0),"")</f>
        <v/>
      </c>
      <c r="AI998" s="22">
        <f>IFERROR(ROUND(IF(Presupuestos[[#This Row],[MONEDA]]="PEN",Presupuestos[[#This Row],[TOTAL]],Presupuestos[[#This Row],[TOTAL]]*Presupuestos[[#This Row],[TIPO DE CAMBIO]]),2),"")</f>
        <v>33.03</v>
      </c>
      <c r="AJ998" s="5"/>
      <c r="AK998" s="33" t="s">
        <v>671</v>
      </c>
      <c r="AL998" s="5" t="s">
        <v>680</v>
      </c>
      <c r="AM998" s="23" t="s">
        <v>671</v>
      </c>
      <c r="AN998" s="23" t="s">
        <v>671</v>
      </c>
      <c r="AO998" s="7">
        <f>IFERROR(VLOOKUP("1-"&amp;Presupuestos[[#This Row],[ID DOCUMENTO]],BD_Pagos[],7,0),"")</f>
        <v>45869</v>
      </c>
      <c r="AP998" s="16" t="str">
        <f>IFERROR(VLOOKUP("1-"&amp;Presupuestos[[#This Row],[ID DOCUMENTO]],BD_Pagos[],8,0),"")</f>
        <v>B-BCP - Soles</v>
      </c>
      <c r="AQ998" s="17">
        <f>IFERROR(VLOOKUP("1-"&amp;Presupuestos[[#This Row],[ID DOCUMENTO]],BD_Pagos[],9,0),"")</f>
        <v>7197909</v>
      </c>
      <c r="AR998" s="54"/>
      <c r="AS998" s="7">
        <f>IFERROR(VLOOKUP("2-"&amp;Presupuestos[[#This Row],[ID DOCUMENTO]],BD_Pagos[],7,0),"")</f>
        <v>0</v>
      </c>
      <c r="AT998" s="16" t="str">
        <f>IFERROR(VLOOKUP("2-"&amp;Presupuestos[[#This Row],[ID DOCUMENTO]],BD_Pagos[],8,0),"")</f>
        <v/>
      </c>
      <c r="AU998" s="17">
        <f>IFERROR(VLOOKUP("2-"&amp;Presupuestos[[#This Row],[ID DOCUMENTO]],BD_Pagos[],9,0),"")</f>
        <v>0</v>
      </c>
      <c r="AV998" s="20">
        <f>IF(IFERROR(VLOOKUP("2-"&amp;Presupuestos[[#This Row],[ID DOCUMENTO]],BD_Pagos[],10,0),0)&gt;Presupuestos[[#This Row],[TOTAL SOLES]],Presupuestos[[#This Row],[TOTAL SOLES]],IFERROR(VLOOKUP("2-"&amp;Presupuestos[[#This Row],[ID DOCUMENTO]],BD_Pagos[],10,0),0))</f>
        <v>0</v>
      </c>
      <c r="AW998" s="7"/>
      <c r="AX998" s="16"/>
      <c r="AY998" s="17"/>
      <c r="AZ998" s="20"/>
      <c r="BA998" s="7"/>
      <c r="BB998" s="16"/>
      <c r="BC998" s="17"/>
      <c r="BD998" s="20"/>
      <c r="BE998" s="7">
        <f>IFERROR(VLOOKUP("5-"&amp;Presupuestos[[#This Row],[ID DOCUMENTO]],BD_Pagos[],7,0),"")</f>
        <v>0</v>
      </c>
      <c r="BF998" s="17">
        <f>IFERROR(VLOOKUP("5-"&amp;Presupuestos[[#This Row],[ID DOCUMENTO]],BD_Pagos[],9,0),"")</f>
        <v>0</v>
      </c>
      <c r="BG998" s="20">
        <f>IF(IFERROR(VLOOKUP("5-"&amp;Presupuestos[[#This Row],[ID DOCUMENTO]],BD_Pagos[],10,0),0)&gt;Presupuestos[[#This Row],[TOTAL SOLES]],Presupuestos[[#This Row],[TOTAL SOLES]],IFERROR(VLOOKUP("5-"&amp;Presupuestos[[#This Row],[ID DOCUMENTO]],BD_Pagos[],10,0),0))</f>
        <v>0</v>
      </c>
      <c r="BH998" s="7">
        <f>IFERROR(VLOOKUP("1-Detraccion"&amp;Presupuestos[[#This Row],[ID DOCUMENTO]],BD_Pagos[],2,0),"")</f>
        <v>0</v>
      </c>
      <c r="BI998" s="3" t="str">
        <f>IFERROR(VLOOKUP("1-Detraccion"&amp;Presupuestos[[#This Row],[ID DOCUMENTO]],BD_Pagos[],3,0),"")</f>
        <v/>
      </c>
      <c r="BJ998" s="3">
        <f>IFERROR(VLOOKUP("1-Detraccion"&amp;Presupuestos[[#This Row],[ID DOCUMENTO]],BD_Pagos[],4,0),"")</f>
        <v>0</v>
      </c>
      <c r="BK998" s="6">
        <f>IF(IFERROR(VLOOKUP("1-Detraccion"&amp;Presupuestos[[#This Row],[ID DOCUMENTO]],BD_Pagos[],5,0),0)&gt;Presupuestos[[#This Row],[TOTAL SOLES]],Presupuestos[[#This Row],[TOTAL SOLES]],IFERROR(VLOOKUP("1-Detraccion"&amp;Presupuestos[[#This Row],[ID DOCUMENTO]],BD_Pagos[],5,0),0))</f>
        <v>0</v>
      </c>
      <c r="BL998" s="6">
        <f>IF(IFERROR(VLOOKUP("1-Detraccion"&amp;Presupuestos[[#This Row],[ID DOCUMENTO]],BD_Pagos[],6,0),0)&gt;Presupuestos[[#This Row],[TOTAL SOLES]],Presupuestos[[#This Row],[TOTAL SOLES]],IFERROR(VLOOKUP("1-Detraccion"&amp;Presupuestos[[#This Row],[ID DOCUMENTO]],BD_Pagos[],6,0),0))</f>
        <v>0</v>
      </c>
      <c r="BM998" s="37"/>
      <c r="BN998" s="3"/>
      <c r="BO998" s="3"/>
      <c r="BP998" s="6"/>
      <c r="BQ99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33.03</v>
      </c>
      <c r="BR998" s="23" t="str">
        <f>IF(Presupuestos[[#This Row],[SALDO ME-MN]]&gt;0,"PENDIENTE","CANCELADO")</f>
        <v>PENDIENTE</v>
      </c>
      <c r="BS998" s="23" t="str">
        <f>IF(COUNTIFS($U$4:$U997,Presupuestos[[#This Row],[ID DOCUMENTO]])&gt;=1,IF(B997=Presupuestos[[#This Row],[ID]],"OK","DOC. DUPLICADO"),"OK")</f>
        <v>OK</v>
      </c>
    </row>
    <row r="999" spans="2:71" ht="24" x14ac:dyDescent="0.25">
      <c r="B999" s="34">
        <f>IF(Presupuestos[[#This Row],[ID DOCUMENTO]]=U998,B998,IF(B998="ID",1,B998+1))</f>
        <v>858</v>
      </c>
      <c r="C999" s="2">
        <v>45869</v>
      </c>
      <c r="D999" s="2">
        <v>45869</v>
      </c>
      <c r="E999" s="3" t="s">
        <v>1880</v>
      </c>
      <c r="F999" s="25" t="s">
        <v>54</v>
      </c>
      <c r="G999" s="25" t="s">
        <v>330</v>
      </c>
      <c r="H999" s="25" t="s">
        <v>397</v>
      </c>
      <c r="I999" s="36" t="str">
        <f>IFERROR(VLOOKUP(Presupuestos[[#This Row],[AREA]]&amp;Presupuestos[[#This Row],[CONCEPTO]]&amp;Presupuestos[[#This Row],[DESCRIPCION]],Tabla28[[Columna1]:[CÓDIGO NUEVO]],2,0),"")</f>
        <v>P0601005</v>
      </c>
      <c r="J999" s="3" t="s">
        <v>666</v>
      </c>
      <c r="K999" s="3" t="s">
        <v>666</v>
      </c>
      <c r="L999" s="3" t="s">
        <v>666</v>
      </c>
      <c r="M999" s="31" t="s">
        <v>2075</v>
      </c>
      <c r="N999" s="3"/>
      <c r="O999" s="3" t="s">
        <v>315</v>
      </c>
      <c r="P999" s="3" t="s">
        <v>114</v>
      </c>
      <c r="Q999" s="3" t="str">
        <f>IFERROR(VLOOKUP(Presupuestos[[#This Row],[CLASIFICACIÓN (N)]],Tabla17[],2,0),"")</f>
        <v>Costos de ventas</v>
      </c>
      <c r="R999" s="3" t="str">
        <f>IFERROR(VLOOKUP(Presupuestos[[#This Row],[CLASIFICACIÓN (N)]],Tabla17[],3,0),"")</f>
        <v>Operativo</v>
      </c>
      <c r="S999" s="3" t="s">
        <v>16</v>
      </c>
      <c r="T999" s="3" t="str">
        <f>IFERROR(VLOOKUP(Presupuestos[[#This Row],[ALMACEN]],Tabla5[],2,0),"")</f>
        <v>Arequipa</v>
      </c>
      <c r="U999" s="19" t="str">
        <f>IFERROR(VLOOKUP(Presupuestos[[#This Row],[TIPO DE DOCUMENTO]],Tipo_Documento[],2,0)&amp;Presupuestos[[#This Row],[SERIE]]&amp;Presupuestos[[#This Row],[NUMERO]]&amp;Presupuestos[[#This Row],[RUC]],"")</f>
        <v>PLRPLR073872537561</v>
      </c>
      <c r="V999" s="3" t="s">
        <v>258</v>
      </c>
      <c r="W999" s="7">
        <v>45869</v>
      </c>
      <c r="X999" s="7">
        <v>45869</v>
      </c>
      <c r="Y999" s="3" t="s">
        <v>1917</v>
      </c>
      <c r="Z999" s="3">
        <v>38</v>
      </c>
      <c r="AA999" s="3">
        <f>IFERROR(VLOOKUP(Presupuestos[[#This Row],[RAZON SOCIAL]],CHOOSE({1,2},Clientes_Proveedores[Razon Social],Clientes_Proveedores[Ruc / Dni]),2,0),"-")</f>
        <v>72537561</v>
      </c>
      <c r="AB999" s="31" t="s">
        <v>740</v>
      </c>
      <c r="AC999" s="3" t="s">
        <v>670</v>
      </c>
      <c r="AD999" s="5"/>
      <c r="AE999" s="6">
        <v>1.56</v>
      </c>
      <c r="AF999" s="6">
        <f>Presupuestos[[#This Row],[BASE]]*Presupuestos[[#This Row],[% IGV]]</f>
        <v>0</v>
      </c>
      <c r="AG999" s="22">
        <f>ROUND(SUM(Presupuestos[[#This Row],[BASE]:[IGV]]),2)</f>
        <v>1.56</v>
      </c>
      <c r="AH999" s="9" t="str">
        <f>IF(Presupuestos[[#This Row],[MONEDA]]="USD",VLOOKUP(Presupuestos[[#This Row],[FECHA DE EMISION]],Tipo_Cambio[],3,0),"")</f>
        <v/>
      </c>
      <c r="AI999" s="22">
        <f>IFERROR(ROUND(IF(Presupuestos[[#This Row],[MONEDA]]="PEN",Presupuestos[[#This Row],[TOTAL]],Presupuestos[[#This Row],[TOTAL]]*Presupuestos[[#This Row],[TIPO DE CAMBIO]]),2),"")</f>
        <v>1.56</v>
      </c>
      <c r="AJ999" s="5"/>
      <c r="AK999" s="33" t="s">
        <v>671</v>
      </c>
      <c r="AL999" s="5" t="s">
        <v>680</v>
      </c>
      <c r="AM999" s="23" t="s">
        <v>671</v>
      </c>
      <c r="AN999" s="23" t="s">
        <v>671</v>
      </c>
      <c r="AO999" s="7">
        <f>IFERROR(VLOOKUP("1-"&amp;Presupuestos[[#This Row],[ID DOCUMENTO]],BD_Pagos[],7,0),"")</f>
        <v>45869</v>
      </c>
      <c r="AP999" s="16" t="str">
        <f>IFERROR(VLOOKUP("1-"&amp;Presupuestos[[#This Row],[ID DOCUMENTO]],BD_Pagos[],8,0),"")</f>
        <v>B-BCP - Soles</v>
      </c>
      <c r="AQ999" s="17">
        <f>IFERROR(VLOOKUP("1-"&amp;Presupuestos[[#This Row],[ID DOCUMENTO]],BD_Pagos[],9,0),"")</f>
        <v>7197909</v>
      </c>
      <c r="AR999" s="54"/>
      <c r="AS999" s="7">
        <f>IFERROR(VLOOKUP("2-"&amp;Presupuestos[[#This Row],[ID DOCUMENTO]],BD_Pagos[],7,0),"")</f>
        <v>0</v>
      </c>
      <c r="AT999" s="16" t="str">
        <f>IFERROR(VLOOKUP("2-"&amp;Presupuestos[[#This Row],[ID DOCUMENTO]],BD_Pagos[],8,0),"")</f>
        <v/>
      </c>
      <c r="AU999" s="17">
        <f>IFERROR(VLOOKUP("2-"&amp;Presupuestos[[#This Row],[ID DOCUMENTO]],BD_Pagos[],9,0),"")</f>
        <v>0</v>
      </c>
      <c r="AV999" s="20">
        <f>IF(IFERROR(VLOOKUP("2-"&amp;Presupuestos[[#This Row],[ID DOCUMENTO]],BD_Pagos[],10,0),0)&gt;Presupuestos[[#This Row],[TOTAL SOLES]],Presupuestos[[#This Row],[TOTAL SOLES]],IFERROR(VLOOKUP("2-"&amp;Presupuestos[[#This Row],[ID DOCUMENTO]],BD_Pagos[],10,0),0))</f>
        <v>0</v>
      </c>
      <c r="AW999" s="7"/>
      <c r="AX999" s="16"/>
      <c r="AY999" s="17"/>
      <c r="AZ999" s="20"/>
      <c r="BA999" s="7"/>
      <c r="BB999" s="16"/>
      <c r="BC999" s="17"/>
      <c r="BD999" s="20"/>
      <c r="BE999" s="7">
        <f>IFERROR(VLOOKUP("5-"&amp;Presupuestos[[#This Row],[ID DOCUMENTO]],BD_Pagos[],7,0),"")</f>
        <v>0</v>
      </c>
      <c r="BF999" s="17">
        <f>IFERROR(VLOOKUP("5-"&amp;Presupuestos[[#This Row],[ID DOCUMENTO]],BD_Pagos[],9,0),"")</f>
        <v>0</v>
      </c>
      <c r="BG999" s="20">
        <f>IF(IFERROR(VLOOKUP("5-"&amp;Presupuestos[[#This Row],[ID DOCUMENTO]],BD_Pagos[],10,0),0)&gt;Presupuestos[[#This Row],[TOTAL SOLES]],Presupuestos[[#This Row],[TOTAL SOLES]],IFERROR(VLOOKUP("5-"&amp;Presupuestos[[#This Row],[ID DOCUMENTO]],BD_Pagos[],10,0),0))</f>
        <v>0</v>
      </c>
      <c r="BH999" s="7">
        <f>IFERROR(VLOOKUP("1-Detraccion"&amp;Presupuestos[[#This Row],[ID DOCUMENTO]],BD_Pagos[],2,0),"")</f>
        <v>0</v>
      </c>
      <c r="BI999" s="3" t="str">
        <f>IFERROR(VLOOKUP("1-Detraccion"&amp;Presupuestos[[#This Row],[ID DOCUMENTO]],BD_Pagos[],3,0),"")</f>
        <v/>
      </c>
      <c r="BJ999" s="3">
        <f>IFERROR(VLOOKUP("1-Detraccion"&amp;Presupuestos[[#This Row],[ID DOCUMENTO]],BD_Pagos[],4,0),"")</f>
        <v>0</v>
      </c>
      <c r="BK999" s="6">
        <f>IF(IFERROR(VLOOKUP("1-Detraccion"&amp;Presupuestos[[#This Row],[ID DOCUMENTO]],BD_Pagos[],5,0),0)&gt;Presupuestos[[#This Row],[TOTAL SOLES]],Presupuestos[[#This Row],[TOTAL SOLES]],IFERROR(VLOOKUP("1-Detraccion"&amp;Presupuestos[[#This Row],[ID DOCUMENTO]],BD_Pagos[],5,0),0))</f>
        <v>0</v>
      </c>
      <c r="BL999" s="6">
        <f>IF(IFERROR(VLOOKUP("1-Detraccion"&amp;Presupuestos[[#This Row],[ID DOCUMENTO]],BD_Pagos[],6,0),0)&gt;Presupuestos[[#This Row],[TOTAL SOLES]],Presupuestos[[#This Row],[TOTAL SOLES]],IFERROR(VLOOKUP("1-Detraccion"&amp;Presupuestos[[#This Row],[ID DOCUMENTO]],BD_Pagos[],6,0),0))</f>
        <v>0</v>
      </c>
      <c r="BM999" s="37"/>
      <c r="BN999" s="3"/>
      <c r="BO999" s="3"/>
      <c r="BP999" s="6"/>
      <c r="BQ99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1.56</v>
      </c>
      <c r="BR999" s="23" t="str">
        <f>IF(Presupuestos[[#This Row],[SALDO ME-MN]]&gt;0,"PENDIENTE","CANCELADO")</f>
        <v>PENDIENTE</v>
      </c>
      <c r="BS999" s="23" t="str">
        <f>IF(COUNTIFS($U$4:$U998,Presupuestos[[#This Row],[ID DOCUMENTO]])&gt;=1,IF(B998=Presupuestos[[#This Row],[ID]],"OK","DOC. DUPLICADO"),"OK")</f>
        <v>OK</v>
      </c>
    </row>
    <row r="1000" spans="2:71" ht="24" x14ac:dyDescent="0.25">
      <c r="B1000" s="34">
        <f>IF(Presupuestos[[#This Row],[ID DOCUMENTO]]=U999,B999,IF(B999="ID",1,B999+1))</f>
        <v>858</v>
      </c>
      <c r="C1000" s="2">
        <v>45869</v>
      </c>
      <c r="D1000" s="2">
        <v>45869</v>
      </c>
      <c r="E1000" s="3" t="s">
        <v>1880</v>
      </c>
      <c r="F1000" s="25" t="s">
        <v>54</v>
      </c>
      <c r="G1000" s="25" t="s">
        <v>330</v>
      </c>
      <c r="H1000" s="25" t="s">
        <v>399</v>
      </c>
      <c r="I1000" s="36" t="str">
        <f>IFERROR(VLOOKUP(Presupuestos[[#This Row],[AREA]]&amp;Presupuestos[[#This Row],[CONCEPTO]]&amp;Presupuestos[[#This Row],[DESCRIPCION]],Tabla28[[Columna1]:[CÓDIGO NUEVO]],2,0),"")</f>
        <v>P0601006</v>
      </c>
      <c r="J1000" s="3" t="s">
        <v>666</v>
      </c>
      <c r="K1000" s="3" t="s">
        <v>666</v>
      </c>
      <c r="L1000" s="3" t="s">
        <v>666</v>
      </c>
      <c r="M1000" s="31" t="s">
        <v>2076</v>
      </c>
      <c r="N1000" s="3"/>
      <c r="O1000" s="3" t="s">
        <v>315</v>
      </c>
      <c r="P1000" s="3" t="s">
        <v>114</v>
      </c>
      <c r="Q1000" s="3" t="str">
        <f>IFERROR(VLOOKUP(Presupuestos[[#This Row],[CLASIFICACIÓN (N)]],Tabla17[],2,0),"")</f>
        <v>Costos de ventas</v>
      </c>
      <c r="R1000" s="3" t="str">
        <f>IFERROR(VLOOKUP(Presupuestos[[#This Row],[CLASIFICACIÓN (N)]],Tabla17[],3,0),"")</f>
        <v>Operativo</v>
      </c>
      <c r="S1000" s="3" t="s">
        <v>16</v>
      </c>
      <c r="T1000" s="3" t="str">
        <f>IFERROR(VLOOKUP(Presupuestos[[#This Row],[ALMACEN]],Tabla5[],2,0),"")</f>
        <v>Arequipa</v>
      </c>
      <c r="U1000" s="19" t="str">
        <f>IFERROR(VLOOKUP(Presupuestos[[#This Row],[TIPO DE DOCUMENTO]],Tipo_Documento[],2,0)&amp;Presupuestos[[#This Row],[SERIE]]&amp;Presupuestos[[#This Row],[NUMERO]]&amp;Presupuestos[[#This Row],[RUC]],"")</f>
        <v>PLRPLR073872537561</v>
      </c>
      <c r="V1000" s="3" t="s">
        <v>258</v>
      </c>
      <c r="W1000" s="7">
        <v>45869</v>
      </c>
      <c r="X1000" s="7">
        <v>45869</v>
      </c>
      <c r="Y1000" s="3" t="s">
        <v>1917</v>
      </c>
      <c r="Z1000" s="3">
        <v>38</v>
      </c>
      <c r="AA1000" s="3">
        <f>IFERROR(VLOOKUP(Presupuestos[[#This Row],[RAZON SOCIAL]],CHOOSE({1,2},Clientes_Proveedores[Razon Social],Clientes_Proveedores[Ruc / Dni]),2,0),"-")</f>
        <v>72537561</v>
      </c>
      <c r="AB1000" s="31" t="s">
        <v>740</v>
      </c>
      <c r="AC1000" s="3" t="s">
        <v>670</v>
      </c>
      <c r="AD1000" s="5"/>
      <c r="AE1000" s="6">
        <v>239.41</v>
      </c>
      <c r="AF1000" s="6">
        <f>Presupuestos[[#This Row],[BASE]]*Presupuestos[[#This Row],[% IGV]]</f>
        <v>0</v>
      </c>
      <c r="AG1000" s="22">
        <f>ROUND(SUM(Presupuestos[[#This Row],[BASE]:[IGV]]),2)</f>
        <v>239.41</v>
      </c>
      <c r="AH1000" s="9" t="str">
        <f>IF(Presupuestos[[#This Row],[MONEDA]]="USD",VLOOKUP(Presupuestos[[#This Row],[FECHA DE EMISION]],Tipo_Cambio[],3,0),"")</f>
        <v/>
      </c>
      <c r="AI1000" s="22">
        <f>IFERROR(ROUND(IF(Presupuestos[[#This Row],[MONEDA]]="PEN",Presupuestos[[#This Row],[TOTAL]],Presupuestos[[#This Row],[TOTAL]]*Presupuestos[[#This Row],[TIPO DE CAMBIO]]),2),"")</f>
        <v>239.41</v>
      </c>
      <c r="AJ1000" s="5"/>
      <c r="AK1000" s="33" t="s">
        <v>671</v>
      </c>
      <c r="AL1000" s="5" t="s">
        <v>680</v>
      </c>
      <c r="AM1000" s="23" t="s">
        <v>671</v>
      </c>
      <c r="AN1000" s="23" t="s">
        <v>671</v>
      </c>
      <c r="AO1000" s="7">
        <f>IFERROR(VLOOKUP("1-"&amp;Presupuestos[[#This Row],[ID DOCUMENTO]],BD_Pagos[],7,0),"")</f>
        <v>45869</v>
      </c>
      <c r="AP1000" s="16" t="str">
        <f>IFERROR(VLOOKUP("1-"&amp;Presupuestos[[#This Row],[ID DOCUMENTO]],BD_Pagos[],8,0),"")</f>
        <v>B-BCP - Soles</v>
      </c>
      <c r="AQ1000" s="17">
        <f>IFERROR(VLOOKUP("1-"&amp;Presupuestos[[#This Row],[ID DOCUMENTO]],BD_Pagos[],9,0),"")</f>
        <v>7197909</v>
      </c>
      <c r="AR1000" s="54"/>
      <c r="AS1000" s="7">
        <f>IFERROR(VLOOKUP("2-"&amp;Presupuestos[[#This Row],[ID DOCUMENTO]],BD_Pagos[],7,0),"")</f>
        <v>0</v>
      </c>
      <c r="AT1000" s="16" t="str">
        <f>IFERROR(VLOOKUP("2-"&amp;Presupuestos[[#This Row],[ID DOCUMENTO]],BD_Pagos[],8,0),"")</f>
        <v/>
      </c>
      <c r="AU1000" s="17">
        <f>IFERROR(VLOOKUP("2-"&amp;Presupuestos[[#This Row],[ID DOCUMENTO]],BD_Pagos[],9,0),"")</f>
        <v>0</v>
      </c>
      <c r="AV1000" s="20">
        <f>IF(IFERROR(VLOOKUP("2-"&amp;Presupuestos[[#This Row],[ID DOCUMENTO]],BD_Pagos[],10,0),0)&gt;Presupuestos[[#This Row],[TOTAL SOLES]],Presupuestos[[#This Row],[TOTAL SOLES]],IFERROR(VLOOKUP("2-"&amp;Presupuestos[[#This Row],[ID DOCUMENTO]],BD_Pagos[],10,0),0))</f>
        <v>0</v>
      </c>
      <c r="AW1000" s="7"/>
      <c r="AX1000" s="16"/>
      <c r="AY1000" s="17"/>
      <c r="AZ1000" s="20"/>
      <c r="BA1000" s="7"/>
      <c r="BB1000" s="16"/>
      <c r="BC1000" s="17"/>
      <c r="BD1000" s="20"/>
      <c r="BE1000" s="7">
        <f>IFERROR(VLOOKUP("5-"&amp;Presupuestos[[#This Row],[ID DOCUMENTO]],BD_Pagos[],7,0),"")</f>
        <v>0</v>
      </c>
      <c r="BF1000" s="17">
        <f>IFERROR(VLOOKUP("5-"&amp;Presupuestos[[#This Row],[ID DOCUMENTO]],BD_Pagos[],9,0),"")</f>
        <v>0</v>
      </c>
      <c r="BG1000" s="20">
        <f>IF(IFERROR(VLOOKUP("5-"&amp;Presupuestos[[#This Row],[ID DOCUMENTO]],BD_Pagos[],10,0),0)&gt;Presupuestos[[#This Row],[TOTAL SOLES]],Presupuestos[[#This Row],[TOTAL SOLES]],IFERROR(VLOOKUP("5-"&amp;Presupuestos[[#This Row],[ID DOCUMENTO]],BD_Pagos[],10,0),0))</f>
        <v>0</v>
      </c>
      <c r="BH1000" s="7">
        <f>IFERROR(VLOOKUP("1-Detraccion"&amp;Presupuestos[[#This Row],[ID DOCUMENTO]],BD_Pagos[],2,0),"")</f>
        <v>0</v>
      </c>
      <c r="BI1000" s="3" t="str">
        <f>IFERROR(VLOOKUP("1-Detraccion"&amp;Presupuestos[[#This Row],[ID DOCUMENTO]],BD_Pagos[],3,0),"")</f>
        <v/>
      </c>
      <c r="BJ1000" s="3">
        <f>IFERROR(VLOOKUP("1-Detraccion"&amp;Presupuestos[[#This Row],[ID DOCUMENTO]],BD_Pagos[],4,0),"")</f>
        <v>0</v>
      </c>
      <c r="BK1000" s="6">
        <f>IF(IFERROR(VLOOKUP("1-Detraccion"&amp;Presupuestos[[#This Row],[ID DOCUMENTO]],BD_Pagos[],5,0),0)&gt;Presupuestos[[#This Row],[TOTAL SOLES]],Presupuestos[[#This Row],[TOTAL SOLES]],IFERROR(VLOOKUP("1-Detraccion"&amp;Presupuestos[[#This Row],[ID DOCUMENTO]],BD_Pagos[],5,0),0))</f>
        <v>0</v>
      </c>
      <c r="BL1000" s="6">
        <f>IF(IFERROR(VLOOKUP("1-Detraccion"&amp;Presupuestos[[#This Row],[ID DOCUMENTO]],BD_Pagos[],6,0),0)&gt;Presupuestos[[#This Row],[TOTAL SOLES]],Presupuestos[[#This Row],[TOTAL SOLES]],IFERROR(VLOOKUP("1-Detraccion"&amp;Presupuestos[[#This Row],[ID DOCUMENTO]],BD_Pagos[],6,0),0))</f>
        <v>0</v>
      </c>
      <c r="BM1000" s="37"/>
      <c r="BN1000" s="3"/>
      <c r="BO1000" s="3"/>
      <c r="BP1000" s="6"/>
      <c r="BQ100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239.41</v>
      </c>
      <c r="BR1000" s="23" t="str">
        <f>IF(Presupuestos[[#This Row],[SALDO ME-MN]]&gt;0,"PENDIENTE","CANCELADO")</f>
        <v>PENDIENTE</v>
      </c>
      <c r="BS1000" s="23" t="str">
        <f>IF(COUNTIFS($U$4:$U999,Presupuestos[[#This Row],[ID DOCUMENTO]])&gt;=1,IF(B999=Presupuestos[[#This Row],[ID]],"OK","DOC. DUPLICADO"),"OK")</f>
        <v>OK</v>
      </c>
    </row>
    <row r="1001" spans="2:71" ht="24" x14ac:dyDescent="0.25">
      <c r="B1001" s="34">
        <f>IF(Presupuestos[[#This Row],[ID DOCUMENTO]]=U1000,B1000,IF(B1000="ID",1,B1000+1))</f>
        <v>859</v>
      </c>
      <c r="C1001" s="2">
        <v>45869</v>
      </c>
      <c r="D1001" s="2">
        <v>45869</v>
      </c>
      <c r="E1001" s="3" t="s">
        <v>1880</v>
      </c>
      <c r="F1001" s="25" t="s">
        <v>54</v>
      </c>
      <c r="G1001" s="25" t="s">
        <v>330</v>
      </c>
      <c r="H1001" s="25" t="s">
        <v>383</v>
      </c>
      <c r="I1001" s="36" t="str">
        <f>IFERROR(VLOOKUP(Presupuestos[[#This Row],[AREA]]&amp;Presupuestos[[#This Row],[CONCEPTO]]&amp;Presupuestos[[#This Row],[DESCRIPCION]],Tabla28[[Columna1]:[CÓDIGO NUEVO]],2,0),"")</f>
        <v>P0601001</v>
      </c>
      <c r="J1001" s="3" t="s">
        <v>666</v>
      </c>
      <c r="K1001" s="3" t="s">
        <v>666</v>
      </c>
      <c r="L1001" s="3" t="s">
        <v>666</v>
      </c>
      <c r="M1001" s="31" t="s">
        <v>2077</v>
      </c>
      <c r="N1001" s="3"/>
      <c r="O1001" s="3" t="s">
        <v>315</v>
      </c>
      <c r="P1001" s="3" t="s">
        <v>114</v>
      </c>
      <c r="Q1001" s="3" t="str">
        <f>IFERROR(VLOOKUP(Presupuestos[[#This Row],[CLASIFICACIÓN (N)]],Tabla17[],2,0),"")</f>
        <v>Costos de ventas</v>
      </c>
      <c r="R1001" s="3" t="str">
        <f>IFERROR(VLOOKUP(Presupuestos[[#This Row],[CLASIFICACIÓN (N)]],Tabla17[],3,0),"")</f>
        <v>Operativo</v>
      </c>
      <c r="S1001" s="3" t="s">
        <v>16</v>
      </c>
      <c r="T1001" s="3" t="str">
        <f>IFERROR(VLOOKUP(Presupuestos[[#This Row],[ALMACEN]],Tabla5[],2,0),"")</f>
        <v>Arequipa</v>
      </c>
      <c r="U1001" s="19" t="str">
        <f>IFERROR(VLOOKUP(Presupuestos[[#This Row],[TIPO DE DOCUMENTO]],Tipo_Documento[],2,0)&amp;Presupuestos[[#This Row],[SERIE]]&amp;Presupuestos[[#This Row],[NUMERO]]&amp;Presupuestos[[#This Row],[RUC]],"")</f>
        <v>PLRPLR073975276411</v>
      </c>
      <c r="V1001" s="3" t="s">
        <v>258</v>
      </c>
      <c r="W1001" s="7">
        <v>45869</v>
      </c>
      <c r="X1001" s="7">
        <v>45869</v>
      </c>
      <c r="Y1001" s="3" t="s">
        <v>1917</v>
      </c>
      <c r="Z1001" s="3">
        <v>39</v>
      </c>
      <c r="AA1001" s="3">
        <f>IFERROR(VLOOKUP(Presupuestos[[#This Row],[RAZON SOCIAL]],CHOOSE({1,2},Clientes_Proveedores[Razon Social],Clientes_Proveedores[Ruc / Dni]),2,0),"-")</f>
        <v>75276411</v>
      </c>
      <c r="AB1001" s="31" t="s">
        <v>2078</v>
      </c>
      <c r="AC1001" s="3" t="s">
        <v>670</v>
      </c>
      <c r="AD1001" s="5"/>
      <c r="AE1001" s="6">
        <v>1112.51</v>
      </c>
      <c r="AF1001" s="6">
        <f>Presupuestos[[#This Row],[BASE]]*Presupuestos[[#This Row],[% IGV]]</f>
        <v>0</v>
      </c>
      <c r="AG1001" s="22">
        <f>ROUND(SUM(Presupuestos[[#This Row],[BASE]:[IGV]]),2)</f>
        <v>1112.51</v>
      </c>
      <c r="AH1001" s="9" t="str">
        <f>IF(Presupuestos[[#This Row],[MONEDA]]="USD",VLOOKUP(Presupuestos[[#This Row],[FECHA DE EMISION]],Tipo_Cambio[],3,0),"")</f>
        <v/>
      </c>
      <c r="AI1001" s="22">
        <f>IFERROR(ROUND(IF(Presupuestos[[#This Row],[MONEDA]]="PEN",Presupuestos[[#This Row],[TOTAL]],Presupuestos[[#This Row],[TOTAL]]*Presupuestos[[#This Row],[TIPO DE CAMBIO]]),2),"")</f>
        <v>1112.51</v>
      </c>
      <c r="AJ1001" s="5"/>
      <c r="AK1001" s="33" t="s">
        <v>671</v>
      </c>
      <c r="AL1001" s="5" t="s">
        <v>680</v>
      </c>
      <c r="AM1001" s="23" t="s">
        <v>671</v>
      </c>
      <c r="AN1001" s="23" t="s">
        <v>671</v>
      </c>
      <c r="AO1001" s="7">
        <f>IFERROR(VLOOKUP("1-"&amp;Presupuestos[[#This Row],[ID DOCUMENTO]],BD_Pagos[],7,0),"")</f>
        <v>45869</v>
      </c>
      <c r="AP1001" s="16" t="str">
        <f>IFERROR(VLOOKUP("1-"&amp;Presupuestos[[#This Row],[ID DOCUMENTO]],BD_Pagos[],8,0),"")</f>
        <v>B-BCP - Soles</v>
      </c>
      <c r="AQ1001" s="17">
        <f>IFERROR(VLOOKUP("1-"&amp;Presupuestos[[#This Row],[ID DOCUMENTO]],BD_Pagos[],9,0),"")</f>
        <v>7197909</v>
      </c>
      <c r="AR1001" s="54"/>
      <c r="AS1001" s="7">
        <f>IFERROR(VLOOKUP("2-"&amp;Presupuestos[[#This Row],[ID DOCUMENTO]],BD_Pagos[],7,0),"")</f>
        <v>0</v>
      </c>
      <c r="AT1001" s="16" t="str">
        <f>IFERROR(VLOOKUP("2-"&amp;Presupuestos[[#This Row],[ID DOCUMENTO]],BD_Pagos[],8,0),"")</f>
        <v/>
      </c>
      <c r="AU1001" s="17">
        <f>IFERROR(VLOOKUP("2-"&amp;Presupuestos[[#This Row],[ID DOCUMENTO]],BD_Pagos[],9,0),"")</f>
        <v>0</v>
      </c>
      <c r="AV1001" s="20">
        <f>IF(IFERROR(VLOOKUP("2-"&amp;Presupuestos[[#This Row],[ID DOCUMENTO]],BD_Pagos[],10,0),0)&gt;Presupuestos[[#This Row],[TOTAL SOLES]],Presupuestos[[#This Row],[TOTAL SOLES]],IFERROR(VLOOKUP("2-"&amp;Presupuestos[[#This Row],[ID DOCUMENTO]],BD_Pagos[],10,0),0))</f>
        <v>0</v>
      </c>
      <c r="AW1001" s="7"/>
      <c r="AX1001" s="16"/>
      <c r="AY1001" s="17"/>
      <c r="AZ1001" s="20"/>
      <c r="BA1001" s="7"/>
      <c r="BB1001" s="16"/>
      <c r="BC1001" s="17"/>
      <c r="BD1001" s="20"/>
      <c r="BE1001" s="7">
        <f>IFERROR(VLOOKUP("5-"&amp;Presupuestos[[#This Row],[ID DOCUMENTO]],BD_Pagos[],7,0),"")</f>
        <v>0</v>
      </c>
      <c r="BF1001" s="17">
        <f>IFERROR(VLOOKUP("5-"&amp;Presupuestos[[#This Row],[ID DOCUMENTO]],BD_Pagos[],9,0),"")</f>
        <v>0</v>
      </c>
      <c r="BG1001" s="20">
        <f>IF(IFERROR(VLOOKUP("5-"&amp;Presupuestos[[#This Row],[ID DOCUMENTO]],BD_Pagos[],10,0),0)&gt;Presupuestos[[#This Row],[TOTAL SOLES]],Presupuestos[[#This Row],[TOTAL SOLES]],IFERROR(VLOOKUP("5-"&amp;Presupuestos[[#This Row],[ID DOCUMENTO]],BD_Pagos[],10,0),0))</f>
        <v>0</v>
      </c>
      <c r="BH1001" s="7">
        <f>IFERROR(VLOOKUP("1-Detraccion"&amp;Presupuestos[[#This Row],[ID DOCUMENTO]],BD_Pagos[],2,0),"")</f>
        <v>0</v>
      </c>
      <c r="BI1001" s="3" t="str">
        <f>IFERROR(VLOOKUP("1-Detraccion"&amp;Presupuestos[[#This Row],[ID DOCUMENTO]],BD_Pagos[],3,0),"")</f>
        <v/>
      </c>
      <c r="BJ1001" s="3">
        <f>IFERROR(VLOOKUP("1-Detraccion"&amp;Presupuestos[[#This Row],[ID DOCUMENTO]],BD_Pagos[],4,0),"")</f>
        <v>0</v>
      </c>
      <c r="BK1001" s="6">
        <f>IF(IFERROR(VLOOKUP("1-Detraccion"&amp;Presupuestos[[#This Row],[ID DOCUMENTO]],BD_Pagos[],5,0),0)&gt;Presupuestos[[#This Row],[TOTAL SOLES]],Presupuestos[[#This Row],[TOTAL SOLES]],IFERROR(VLOOKUP("1-Detraccion"&amp;Presupuestos[[#This Row],[ID DOCUMENTO]],BD_Pagos[],5,0),0))</f>
        <v>0</v>
      </c>
      <c r="BL1001" s="6">
        <f>IF(IFERROR(VLOOKUP("1-Detraccion"&amp;Presupuestos[[#This Row],[ID DOCUMENTO]],BD_Pagos[],6,0),0)&gt;Presupuestos[[#This Row],[TOTAL SOLES]],Presupuestos[[#This Row],[TOTAL SOLES]],IFERROR(VLOOKUP("1-Detraccion"&amp;Presupuestos[[#This Row],[ID DOCUMENTO]],BD_Pagos[],6,0),0))</f>
        <v>0</v>
      </c>
      <c r="BM1001" s="37"/>
      <c r="BN1001" s="3"/>
      <c r="BO1001" s="3"/>
      <c r="BP1001" s="6"/>
      <c r="BQ100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1112.51</v>
      </c>
      <c r="BR1001" s="23" t="str">
        <f>IF(Presupuestos[[#This Row],[SALDO ME-MN]]&gt;0,"PENDIENTE","CANCELADO")</f>
        <v>PENDIENTE</v>
      </c>
      <c r="BS1001" s="23" t="str">
        <f>IF(COUNTIFS($U$4:$U1000,Presupuestos[[#This Row],[ID DOCUMENTO]])&gt;=1,IF(B1000=Presupuestos[[#This Row],[ID]],"OK","DOC. DUPLICADO"),"OK")</f>
        <v>OK</v>
      </c>
    </row>
    <row r="1002" spans="2:71" x14ac:dyDescent="0.25">
      <c r="B1002" s="34">
        <f>IF(Presupuestos[[#This Row],[ID DOCUMENTO]]=U1001,B1001,IF(B1001="ID",1,B1001+1))</f>
        <v>860</v>
      </c>
      <c r="C1002" s="2">
        <v>45869</v>
      </c>
      <c r="D1002" s="2">
        <v>45869</v>
      </c>
      <c r="E1002" s="3" t="s">
        <v>1880</v>
      </c>
      <c r="F1002" s="25" t="s">
        <v>54</v>
      </c>
      <c r="G1002" s="25" t="s">
        <v>330</v>
      </c>
      <c r="H1002" s="25" t="s">
        <v>383</v>
      </c>
      <c r="I1002" s="36" t="str">
        <f>IFERROR(VLOOKUP(Presupuestos[[#This Row],[AREA]]&amp;Presupuestos[[#This Row],[CONCEPTO]]&amp;Presupuestos[[#This Row],[DESCRIPCION]],Tabla28[[Columna1]:[CÓDIGO NUEVO]],2,0),"")</f>
        <v>P0601001</v>
      </c>
      <c r="J1002" s="3" t="s">
        <v>666</v>
      </c>
      <c r="K1002" s="3" t="s">
        <v>666</v>
      </c>
      <c r="L1002" s="3" t="s">
        <v>666</v>
      </c>
      <c r="M1002" s="31" t="s">
        <v>2079</v>
      </c>
      <c r="N1002" s="3"/>
      <c r="O1002" s="3" t="s">
        <v>315</v>
      </c>
      <c r="P1002" s="3" t="s">
        <v>114</v>
      </c>
      <c r="Q1002" s="3" t="str">
        <f>IFERROR(VLOOKUP(Presupuestos[[#This Row],[CLASIFICACIÓN (N)]],Tabla17[],2,0),"")</f>
        <v>Costos de ventas</v>
      </c>
      <c r="R1002" s="3" t="str">
        <f>IFERROR(VLOOKUP(Presupuestos[[#This Row],[CLASIFICACIÓN (N)]],Tabla17[],3,0),"")</f>
        <v>Operativo</v>
      </c>
      <c r="S1002" s="3" t="s">
        <v>16</v>
      </c>
      <c r="T1002" s="3" t="str">
        <f>IFERROR(VLOOKUP(Presupuestos[[#This Row],[ALMACEN]],Tabla5[],2,0),"")</f>
        <v>Arequipa</v>
      </c>
      <c r="U1002" s="19" t="str">
        <f>IFERROR(VLOOKUP(Presupuestos[[#This Row],[TIPO DE DOCUMENTO]],Tipo_Documento[],2,0)&amp;Presupuestos[[#This Row],[SERIE]]&amp;Presupuestos[[#This Row],[NUMERO]]&amp;Presupuestos[[#This Row],[RUC]],"")</f>
        <v>PLRPLR074073530159</v>
      </c>
      <c r="V1002" s="3" t="s">
        <v>258</v>
      </c>
      <c r="W1002" s="7">
        <v>45869</v>
      </c>
      <c r="X1002" s="7">
        <v>45869</v>
      </c>
      <c r="Y1002" s="3" t="s">
        <v>1917</v>
      </c>
      <c r="Z1002" s="3">
        <v>40</v>
      </c>
      <c r="AA1002" s="3">
        <f>IFERROR(VLOOKUP(Presupuestos[[#This Row],[RAZON SOCIAL]],CHOOSE({1,2},Clientes_Proveedores[Razon Social],Clientes_Proveedores[Ruc / Dni]),2,0),"-")</f>
        <v>73530159</v>
      </c>
      <c r="AB1002" s="31" t="s">
        <v>2080</v>
      </c>
      <c r="AC1002" s="3" t="s">
        <v>670</v>
      </c>
      <c r="AD1002" s="5"/>
      <c r="AE1002" s="6">
        <v>893.25</v>
      </c>
      <c r="AF1002" s="6">
        <f>Presupuestos[[#This Row],[BASE]]*Presupuestos[[#This Row],[% IGV]]</f>
        <v>0</v>
      </c>
      <c r="AG1002" s="22">
        <f>ROUND(SUM(Presupuestos[[#This Row],[BASE]:[IGV]]),2)</f>
        <v>893.25</v>
      </c>
      <c r="AH1002" s="9" t="str">
        <f>IF(Presupuestos[[#This Row],[MONEDA]]="USD",VLOOKUP(Presupuestos[[#This Row],[FECHA DE EMISION]],Tipo_Cambio[],3,0),"")</f>
        <v/>
      </c>
      <c r="AI1002" s="22">
        <f>IFERROR(ROUND(IF(Presupuestos[[#This Row],[MONEDA]]="PEN",Presupuestos[[#This Row],[TOTAL]],Presupuestos[[#This Row],[TOTAL]]*Presupuestos[[#This Row],[TIPO DE CAMBIO]]),2),"")</f>
        <v>893.25</v>
      </c>
      <c r="AJ1002" s="5"/>
      <c r="AK1002" s="33" t="s">
        <v>671</v>
      </c>
      <c r="AL1002" s="5" t="s">
        <v>680</v>
      </c>
      <c r="AM1002" s="23" t="s">
        <v>671</v>
      </c>
      <c r="AN1002" s="23" t="s">
        <v>671</v>
      </c>
      <c r="AO1002" s="7">
        <f>IFERROR(VLOOKUP("1-"&amp;Presupuestos[[#This Row],[ID DOCUMENTO]],BD_Pagos[],7,0),"")</f>
        <v>45869</v>
      </c>
      <c r="AP1002" s="16" t="str">
        <f>IFERROR(VLOOKUP("1-"&amp;Presupuestos[[#This Row],[ID DOCUMENTO]],BD_Pagos[],8,0),"")</f>
        <v>B-BCP - Soles</v>
      </c>
      <c r="AQ1002" s="17">
        <f>IFERROR(VLOOKUP("1-"&amp;Presupuestos[[#This Row],[ID DOCUMENTO]],BD_Pagos[],9,0),"")</f>
        <v>7197909</v>
      </c>
      <c r="AR1002" s="54"/>
      <c r="AS1002" s="7">
        <f>IFERROR(VLOOKUP("2-"&amp;Presupuestos[[#This Row],[ID DOCUMENTO]],BD_Pagos[],7,0),"")</f>
        <v>0</v>
      </c>
      <c r="AT1002" s="16" t="str">
        <f>IFERROR(VLOOKUP("2-"&amp;Presupuestos[[#This Row],[ID DOCUMENTO]],BD_Pagos[],8,0),"")</f>
        <v/>
      </c>
      <c r="AU1002" s="17">
        <f>IFERROR(VLOOKUP("2-"&amp;Presupuestos[[#This Row],[ID DOCUMENTO]],BD_Pagos[],9,0),"")</f>
        <v>0</v>
      </c>
      <c r="AV1002" s="20">
        <f>IF(IFERROR(VLOOKUP("2-"&amp;Presupuestos[[#This Row],[ID DOCUMENTO]],BD_Pagos[],10,0),0)&gt;Presupuestos[[#This Row],[TOTAL SOLES]],Presupuestos[[#This Row],[TOTAL SOLES]],IFERROR(VLOOKUP("2-"&amp;Presupuestos[[#This Row],[ID DOCUMENTO]],BD_Pagos[],10,0),0))</f>
        <v>0</v>
      </c>
      <c r="AW1002" s="7"/>
      <c r="AX1002" s="16"/>
      <c r="AY1002" s="17"/>
      <c r="AZ1002" s="20"/>
      <c r="BA1002" s="7"/>
      <c r="BB1002" s="16"/>
      <c r="BC1002" s="17"/>
      <c r="BD1002" s="20"/>
      <c r="BE1002" s="7">
        <f>IFERROR(VLOOKUP("5-"&amp;Presupuestos[[#This Row],[ID DOCUMENTO]],BD_Pagos[],7,0),"")</f>
        <v>0</v>
      </c>
      <c r="BF1002" s="17">
        <f>IFERROR(VLOOKUP("5-"&amp;Presupuestos[[#This Row],[ID DOCUMENTO]],BD_Pagos[],9,0),"")</f>
        <v>0</v>
      </c>
      <c r="BG1002" s="20">
        <f>IF(IFERROR(VLOOKUP("5-"&amp;Presupuestos[[#This Row],[ID DOCUMENTO]],BD_Pagos[],10,0),0)&gt;Presupuestos[[#This Row],[TOTAL SOLES]],Presupuestos[[#This Row],[TOTAL SOLES]],IFERROR(VLOOKUP("5-"&amp;Presupuestos[[#This Row],[ID DOCUMENTO]],BD_Pagos[],10,0),0))</f>
        <v>0</v>
      </c>
      <c r="BH1002" s="7">
        <f>IFERROR(VLOOKUP("1-Detraccion"&amp;Presupuestos[[#This Row],[ID DOCUMENTO]],BD_Pagos[],2,0),"")</f>
        <v>0</v>
      </c>
      <c r="BI1002" s="3" t="str">
        <f>IFERROR(VLOOKUP("1-Detraccion"&amp;Presupuestos[[#This Row],[ID DOCUMENTO]],BD_Pagos[],3,0),"")</f>
        <v/>
      </c>
      <c r="BJ1002" s="3">
        <f>IFERROR(VLOOKUP("1-Detraccion"&amp;Presupuestos[[#This Row],[ID DOCUMENTO]],BD_Pagos[],4,0),"")</f>
        <v>0</v>
      </c>
      <c r="BK1002" s="6">
        <f>IF(IFERROR(VLOOKUP("1-Detraccion"&amp;Presupuestos[[#This Row],[ID DOCUMENTO]],BD_Pagos[],5,0),0)&gt;Presupuestos[[#This Row],[TOTAL SOLES]],Presupuestos[[#This Row],[TOTAL SOLES]],IFERROR(VLOOKUP("1-Detraccion"&amp;Presupuestos[[#This Row],[ID DOCUMENTO]],BD_Pagos[],5,0),0))</f>
        <v>0</v>
      </c>
      <c r="BL1002" s="6">
        <f>IF(IFERROR(VLOOKUP("1-Detraccion"&amp;Presupuestos[[#This Row],[ID DOCUMENTO]],BD_Pagos[],6,0),0)&gt;Presupuestos[[#This Row],[TOTAL SOLES]],Presupuestos[[#This Row],[TOTAL SOLES]],IFERROR(VLOOKUP("1-Detraccion"&amp;Presupuestos[[#This Row],[ID DOCUMENTO]],BD_Pagos[],6,0),0))</f>
        <v>0</v>
      </c>
      <c r="BM1002" s="37"/>
      <c r="BN1002" s="3"/>
      <c r="BO1002" s="3"/>
      <c r="BP1002" s="6"/>
      <c r="BQ100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893.25</v>
      </c>
      <c r="BR1002" s="23" t="str">
        <f>IF(Presupuestos[[#This Row],[SALDO ME-MN]]&gt;0,"PENDIENTE","CANCELADO")</f>
        <v>PENDIENTE</v>
      </c>
      <c r="BS1002" s="23" t="str">
        <f>IF(COUNTIFS($U$4:$U1001,Presupuestos[[#This Row],[ID DOCUMENTO]])&gt;=1,IF(B1001=Presupuestos[[#This Row],[ID]],"OK","DOC. DUPLICADO"),"OK")</f>
        <v>OK</v>
      </c>
    </row>
    <row r="1003" spans="2:71" x14ac:dyDescent="0.25">
      <c r="B1003" s="34">
        <f>IF(Presupuestos[[#This Row],[ID DOCUMENTO]]=U1002,B1002,IF(B1002="ID",1,B1002+1))</f>
        <v>860</v>
      </c>
      <c r="C1003" s="2">
        <v>45869</v>
      </c>
      <c r="D1003" s="2">
        <v>45869</v>
      </c>
      <c r="E1003" s="3" t="s">
        <v>1880</v>
      </c>
      <c r="F1003" s="25" t="s">
        <v>54</v>
      </c>
      <c r="G1003" s="25" t="s">
        <v>330</v>
      </c>
      <c r="H1003" s="25" t="s">
        <v>397</v>
      </c>
      <c r="I1003" s="36" t="str">
        <f>IFERROR(VLOOKUP(Presupuestos[[#This Row],[AREA]]&amp;Presupuestos[[#This Row],[CONCEPTO]]&amp;Presupuestos[[#This Row],[DESCRIPCION]],Tabla28[[Columna1]:[CÓDIGO NUEVO]],2,0),"")</f>
        <v>P0601005</v>
      </c>
      <c r="J1003" s="3" t="s">
        <v>666</v>
      </c>
      <c r="K1003" s="3" t="s">
        <v>666</v>
      </c>
      <c r="L1003" s="3" t="s">
        <v>666</v>
      </c>
      <c r="M1003" s="31" t="s">
        <v>2081</v>
      </c>
      <c r="N1003" s="3"/>
      <c r="O1003" s="3" t="s">
        <v>315</v>
      </c>
      <c r="P1003" s="3" t="s">
        <v>114</v>
      </c>
      <c r="Q1003" s="3" t="str">
        <f>IFERROR(VLOOKUP(Presupuestos[[#This Row],[CLASIFICACIÓN (N)]],Tabla17[],2,0),"")</f>
        <v>Costos de ventas</v>
      </c>
      <c r="R1003" s="3" t="str">
        <f>IFERROR(VLOOKUP(Presupuestos[[#This Row],[CLASIFICACIÓN (N)]],Tabla17[],3,0),"")</f>
        <v>Operativo</v>
      </c>
      <c r="S1003" s="3" t="s">
        <v>16</v>
      </c>
      <c r="T1003" s="3" t="str">
        <f>IFERROR(VLOOKUP(Presupuestos[[#This Row],[ALMACEN]],Tabla5[],2,0),"")</f>
        <v>Arequipa</v>
      </c>
      <c r="U1003" s="19" t="str">
        <f>IFERROR(VLOOKUP(Presupuestos[[#This Row],[TIPO DE DOCUMENTO]],Tipo_Documento[],2,0)&amp;Presupuestos[[#This Row],[SERIE]]&amp;Presupuestos[[#This Row],[NUMERO]]&amp;Presupuestos[[#This Row],[RUC]],"")</f>
        <v>PLRPLR074073530159</v>
      </c>
      <c r="V1003" s="3" t="s">
        <v>258</v>
      </c>
      <c r="W1003" s="7">
        <v>45869</v>
      </c>
      <c r="X1003" s="7">
        <v>45869</v>
      </c>
      <c r="Y1003" s="3" t="s">
        <v>1917</v>
      </c>
      <c r="Z1003" s="3">
        <v>40</v>
      </c>
      <c r="AA1003" s="3">
        <f>IFERROR(VLOOKUP(Presupuestos[[#This Row],[RAZON SOCIAL]],CHOOSE({1,2},Clientes_Proveedores[Razon Social],Clientes_Proveedores[Ruc / Dni]),2,0),"-")</f>
        <v>73530159</v>
      </c>
      <c r="AB1003" s="31" t="s">
        <v>2080</v>
      </c>
      <c r="AC1003" s="3" t="s">
        <v>670</v>
      </c>
      <c r="AD1003" s="5"/>
      <c r="AE1003" s="6">
        <v>74.95</v>
      </c>
      <c r="AF1003" s="6">
        <f>Presupuestos[[#This Row],[BASE]]*Presupuestos[[#This Row],[% IGV]]</f>
        <v>0</v>
      </c>
      <c r="AG1003" s="22">
        <f>ROUND(SUM(Presupuestos[[#This Row],[BASE]:[IGV]]),2)</f>
        <v>74.95</v>
      </c>
      <c r="AH1003" s="9" t="str">
        <f>IF(Presupuestos[[#This Row],[MONEDA]]="USD",VLOOKUP(Presupuestos[[#This Row],[FECHA DE EMISION]],Tipo_Cambio[],3,0),"")</f>
        <v/>
      </c>
      <c r="AI1003" s="22">
        <f>IFERROR(ROUND(IF(Presupuestos[[#This Row],[MONEDA]]="PEN",Presupuestos[[#This Row],[TOTAL]],Presupuestos[[#This Row],[TOTAL]]*Presupuestos[[#This Row],[TIPO DE CAMBIO]]),2),"")</f>
        <v>74.95</v>
      </c>
      <c r="AJ1003" s="5"/>
      <c r="AK1003" s="33" t="s">
        <v>671</v>
      </c>
      <c r="AL1003" s="5" t="s">
        <v>680</v>
      </c>
      <c r="AM1003" s="23" t="s">
        <v>671</v>
      </c>
      <c r="AN1003" s="23" t="s">
        <v>671</v>
      </c>
      <c r="AO1003" s="7">
        <f>IFERROR(VLOOKUP("1-"&amp;Presupuestos[[#This Row],[ID DOCUMENTO]],BD_Pagos[],7,0),"")</f>
        <v>45869</v>
      </c>
      <c r="AP1003" s="16" t="str">
        <f>IFERROR(VLOOKUP("1-"&amp;Presupuestos[[#This Row],[ID DOCUMENTO]],BD_Pagos[],8,0),"")</f>
        <v>B-BCP - Soles</v>
      </c>
      <c r="AQ1003" s="17">
        <f>IFERROR(VLOOKUP("1-"&amp;Presupuestos[[#This Row],[ID DOCUMENTO]],BD_Pagos[],9,0),"")</f>
        <v>7197909</v>
      </c>
      <c r="AR1003" s="54"/>
      <c r="AS1003" s="7">
        <f>IFERROR(VLOOKUP("2-"&amp;Presupuestos[[#This Row],[ID DOCUMENTO]],BD_Pagos[],7,0),"")</f>
        <v>0</v>
      </c>
      <c r="AT1003" s="16" t="str">
        <f>IFERROR(VLOOKUP("2-"&amp;Presupuestos[[#This Row],[ID DOCUMENTO]],BD_Pagos[],8,0),"")</f>
        <v/>
      </c>
      <c r="AU1003" s="17">
        <f>IFERROR(VLOOKUP("2-"&amp;Presupuestos[[#This Row],[ID DOCUMENTO]],BD_Pagos[],9,0),"")</f>
        <v>0</v>
      </c>
      <c r="AV1003" s="20">
        <f>IF(IFERROR(VLOOKUP("2-"&amp;Presupuestos[[#This Row],[ID DOCUMENTO]],BD_Pagos[],10,0),0)&gt;Presupuestos[[#This Row],[TOTAL SOLES]],Presupuestos[[#This Row],[TOTAL SOLES]],IFERROR(VLOOKUP("2-"&amp;Presupuestos[[#This Row],[ID DOCUMENTO]],BD_Pagos[],10,0),0))</f>
        <v>0</v>
      </c>
      <c r="AW1003" s="7"/>
      <c r="AX1003" s="16"/>
      <c r="AY1003" s="17"/>
      <c r="AZ1003" s="20"/>
      <c r="BA1003" s="7"/>
      <c r="BB1003" s="16"/>
      <c r="BC1003" s="17"/>
      <c r="BD1003" s="20"/>
      <c r="BE1003" s="7">
        <f>IFERROR(VLOOKUP("5-"&amp;Presupuestos[[#This Row],[ID DOCUMENTO]],BD_Pagos[],7,0),"")</f>
        <v>0</v>
      </c>
      <c r="BF1003" s="17">
        <f>IFERROR(VLOOKUP("5-"&amp;Presupuestos[[#This Row],[ID DOCUMENTO]],BD_Pagos[],9,0),"")</f>
        <v>0</v>
      </c>
      <c r="BG1003" s="20">
        <f>IF(IFERROR(VLOOKUP("5-"&amp;Presupuestos[[#This Row],[ID DOCUMENTO]],BD_Pagos[],10,0),0)&gt;Presupuestos[[#This Row],[TOTAL SOLES]],Presupuestos[[#This Row],[TOTAL SOLES]],IFERROR(VLOOKUP("5-"&amp;Presupuestos[[#This Row],[ID DOCUMENTO]],BD_Pagos[],10,0),0))</f>
        <v>0</v>
      </c>
      <c r="BH1003" s="7">
        <f>IFERROR(VLOOKUP("1-Detraccion"&amp;Presupuestos[[#This Row],[ID DOCUMENTO]],BD_Pagos[],2,0),"")</f>
        <v>0</v>
      </c>
      <c r="BI1003" s="3" t="str">
        <f>IFERROR(VLOOKUP("1-Detraccion"&amp;Presupuestos[[#This Row],[ID DOCUMENTO]],BD_Pagos[],3,0),"")</f>
        <v/>
      </c>
      <c r="BJ1003" s="3">
        <f>IFERROR(VLOOKUP("1-Detraccion"&amp;Presupuestos[[#This Row],[ID DOCUMENTO]],BD_Pagos[],4,0),"")</f>
        <v>0</v>
      </c>
      <c r="BK1003" s="6">
        <f>IF(IFERROR(VLOOKUP("1-Detraccion"&amp;Presupuestos[[#This Row],[ID DOCUMENTO]],BD_Pagos[],5,0),0)&gt;Presupuestos[[#This Row],[TOTAL SOLES]],Presupuestos[[#This Row],[TOTAL SOLES]],IFERROR(VLOOKUP("1-Detraccion"&amp;Presupuestos[[#This Row],[ID DOCUMENTO]],BD_Pagos[],5,0),0))</f>
        <v>0</v>
      </c>
      <c r="BL1003" s="6">
        <f>IF(IFERROR(VLOOKUP("1-Detraccion"&amp;Presupuestos[[#This Row],[ID DOCUMENTO]],BD_Pagos[],6,0),0)&gt;Presupuestos[[#This Row],[TOTAL SOLES]],Presupuestos[[#This Row],[TOTAL SOLES]],IFERROR(VLOOKUP("1-Detraccion"&amp;Presupuestos[[#This Row],[ID DOCUMENTO]],BD_Pagos[],6,0),0))</f>
        <v>0</v>
      </c>
      <c r="BM1003" s="37"/>
      <c r="BN1003" s="3"/>
      <c r="BO1003" s="3"/>
      <c r="BP1003" s="6"/>
      <c r="BQ100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74.95</v>
      </c>
      <c r="BR1003" s="23" t="str">
        <f>IF(Presupuestos[[#This Row],[SALDO ME-MN]]&gt;0,"PENDIENTE","CANCELADO")</f>
        <v>PENDIENTE</v>
      </c>
      <c r="BS1003" s="23" t="str">
        <f>IF(COUNTIFS($U$4:$U1002,Presupuestos[[#This Row],[ID DOCUMENTO]])&gt;=1,IF(B1002=Presupuestos[[#This Row],[ID]],"OK","DOC. DUPLICADO"),"OK")</f>
        <v>OK</v>
      </c>
    </row>
    <row r="1004" spans="2:71" x14ac:dyDescent="0.25">
      <c r="B1004" s="34">
        <f>IF(Presupuestos[[#This Row],[ID DOCUMENTO]]=U1003,B1003,IF(B1003="ID",1,B1003+1))</f>
        <v>860</v>
      </c>
      <c r="C1004" s="2">
        <v>45869</v>
      </c>
      <c r="D1004" s="2">
        <v>45869</v>
      </c>
      <c r="E1004" s="3" t="s">
        <v>1880</v>
      </c>
      <c r="F1004" s="25" t="s">
        <v>54</v>
      </c>
      <c r="G1004" s="25" t="s">
        <v>330</v>
      </c>
      <c r="H1004" s="25" t="s">
        <v>397</v>
      </c>
      <c r="I1004" s="36" t="str">
        <f>IFERROR(VLOOKUP(Presupuestos[[#This Row],[AREA]]&amp;Presupuestos[[#This Row],[CONCEPTO]]&amp;Presupuestos[[#This Row],[DESCRIPCION]],Tabla28[[Columna1]:[CÓDIGO NUEVO]],2,0),"")</f>
        <v>P0601005</v>
      </c>
      <c r="J1004" s="3" t="s">
        <v>666</v>
      </c>
      <c r="K1004" s="3" t="s">
        <v>666</v>
      </c>
      <c r="L1004" s="3" t="s">
        <v>666</v>
      </c>
      <c r="M1004" s="31" t="s">
        <v>2082</v>
      </c>
      <c r="N1004" s="3"/>
      <c r="O1004" s="3" t="s">
        <v>315</v>
      </c>
      <c r="P1004" s="3" t="s">
        <v>114</v>
      </c>
      <c r="Q1004" s="3" t="str">
        <f>IFERROR(VLOOKUP(Presupuestos[[#This Row],[CLASIFICACIÓN (N)]],Tabla17[],2,0),"")</f>
        <v>Costos de ventas</v>
      </c>
      <c r="R1004" s="3" t="str">
        <f>IFERROR(VLOOKUP(Presupuestos[[#This Row],[CLASIFICACIÓN (N)]],Tabla17[],3,0),"")</f>
        <v>Operativo</v>
      </c>
      <c r="S1004" s="3" t="s">
        <v>16</v>
      </c>
      <c r="T1004" s="3" t="str">
        <f>IFERROR(VLOOKUP(Presupuestos[[#This Row],[ALMACEN]],Tabla5[],2,0),"")</f>
        <v>Arequipa</v>
      </c>
      <c r="U1004" s="19" t="str">
        <f>IFERROR(VLOOKUP(Presupuestos[[#This Row],[TIPO DE DOCUMENTO]],Tipo_Documento[],2,0)&amp;Presupuestos[[#This Row],[SERIE]]&amp;Presupuestos[[#This Row],[NUMERO]]&amp;Presupuestos[[#This Row],[RUC]],"")</f>
        <v>PLRPLR074073530159</v>
      </c>
      <c r="V1004" s="3" t="s">
        <v>258</v>
      </c>
      <c r="W1004" s="7">
        <v>45869</v>
      </c>
      <c r="X1004" s="7">
        <v>45869</v>
      </c>
      <c r="Y1004" s="3" t="s">
        <v>1917</v>
      </c>
      <c r="Z1004" s="3">
        <v>40</v>
      </c>
      <c r="AA1004" s="3">
        <f>IFERROR(VLOOKUP(Presupuestos[[#This Row],[RAZON SOCIAL]],CHOOSE({1,2},Clientes_Proveedores[Razon Social],Clientes_Proveedores[Ruc / Dni]),2,0),"-")</f>
        <v>73530159</v>
      </c>
      <c r="AB1004" s="31" t="s">
        <v>2080</v>
      </c>
      <c r="AC1004" s="3" t="s">
        <v>670</v>
      </c>
      <c r="AD1004" s="5"/>
      <c r="AE1004" s="6">
        <v>7.95</v>
      </c>
      <c r="AF1004" s="6">
        <f>Presupuestos[[#This Row],[BASE]]*Presupuestos[[#This Row],[% IGV]]</f>
        <v>0</v>
      </c>
      <c r="AG1004" s="22">
        <f>ROUND(SUM(Presupuestos[[#This Row],[BASE]:[IGV]]),2)</f>
        <v>7.95</v>
      </c>
      <c r="AH1004" s="9" t="str">
        <f>IF(Presupuestos[[#This Row],[MONEDA]]="USD",VLOOKUP(Presupuestos[[#This Row],[FECHA DE EMISION]],Tipo_Cambio[],3,0),"")</f>
        <v/>
      </c>
      <c r="AI1004" s="22">
        <f>IFERROR(ROUND(IF(Presupuestos[[#This Row],[MONEDA]]="PEN",Presupuestos[[#This Row],[TOTAL]],Presupuestos[[#This Row],[TOTAL]]*Presupuestos[[#This Row],[TIPO DE CAMBIO]]),2),"")</f>
        <v>7.95</v>
      </c>
      <c r="AJ1004" s="5"/>
      <c r="AK1004" s="33" t="s">
        <v>671</v>
      </c>
      <c r="AL1004" s="5" t="s">
        <v>680</v>
      </c>
      <c r="AM1004" s="23" t="s">
        <v>671</v>
      </c>
      <c r="AN1004" s="23" t="s">
        <v>671</v>
      </c>
      <c r="AO1004" s="7">
        <f>IFERROR(VLOOKUP("1-"&amp;Presupuestos[[#This Row],[ID DOCUMENTO]],BD_Pagos[],7,0),"")</f>
        <v>45869</v>
      </c>
      <c r="AP1004" s="16" t="str">
        <f>IFERROR(VLOOKUP("1-"&amp;Presupuestos[[#This Row],[ID DOCUMENTO]],BD_Pagos[],8,0),"")</f>
        <v>B-BCP - Soles</v>
      </c>
      <c r="AQ1004" s="17">
        <f>IFERROR(VLOOKUP("1-"&amp;Presupuestos[[#This Row],[ID DOCUMENTO]],BD_Pagos[],9,0),"")</f>
        <v>7197909</v>
      </c>
      <c r="AR1004" s="54"/>
      <c r="AS1004" s="7">
        <f>IFERROR(VLOOKUP("2-"&amp;Presupuestos[[#This Row],[ID DOCUMENTO]],BD_Pagos[],7,0),"")</f>
        <v>0</v>
      </c>
      <c r="AT1004" s="16" t="str">
        <f>IFERROR(VLOOKUP("2-"&amp;Presupuestos[[#This Row],[ID DOCUMENTO]],BD_Pagos[],8,0),"")</f>
        <v/>
      </c>
      <c r="AU1004" s="17">
        <f>IFERROR(VLOOKUP("2-"&amp;Presupuestos[[#This Row],[ID DOCUMENTO]],BD_Pagos[],9,0),"")</f>
        <v>0</v>
      </c>
      <c r="AV1004" s="20">
        <f>IF(IFERROR(VLOOKUP("2-"&amp;Presupuestos[[#This Row],[ID DOCUMENTO]],BD_Pagos[],10,0),0)&gt;Presupuestos[[#This Row],[TOTAL SOLES]],Presupuestos[[#This Row],[TOTAL SOLES]],IFERROR(VLOOKUP("2-"&amp;Presupuestos[[#This Row],[ID DOCUMENTO]],BD_Pagos[],10,0),0))</f>
        <v>0</v>
      </c>
      <c r="AW1004" s="7"/>
      <c r="AX1004" s="16"/>
      <c r="AY1004" s="17"/>
      <c r="AZ1004" s="20"/>
      <c r="BA1004" s="7"/>
      <c r="BB1004" s="16"/>
      <c r="BC1004" s="17"/>
      <c r="BD1004" s="20"/>
      <c r="BE1004" s="7">
        <f>IFERROR(VLOOKUP("5-"&amp;Presupuestos[[#This Row],[ID DOCUMENTO]],BD_Pagos[],7,0),"")</f>
        <v>0</v>
      </c>
      <c r="BF1004" s="17">
        <f>IFERROR(VLOOKUP("5-"&amp;Presupuestos[[#This Row],[ID DOCUMENTO]],BD_Pagos[],9,0),"")</f>
        <v>0</v>
      </c>
      <c r="BG1004" s="20">
        <f>IF(IFERROR(VLOOKUP("5-"&amp;Presupuestos[[#This Row],[ID DOCUMENTO]],BD_Pagos[],10,0),0)&gt;Presupuestos[[#This Row],[TOTAL SOLES]],Presupuestos[[#This Row],[TOTAL SOLES]],IFERROR(VLOOKUP("5-"&amp;Presupuestos[[#This Row],[ID DOCUMENTO]],BD_Pagos[],10,0),0))</f>
        <v>0</v>
      </c>
      <c r="BH1004" s="7">
        <f>IFERROR(VLOOKUP("1-Detraccion"&amp;Presupuestos[[#This Row],[ID DOCUMENTO]],BD_Pagos[],2,0),"")</f>
        <v>0</v>
      </c>
      <c r="BI1004" s="3" t="str">
        <f>IFERROR(VLOOKUP("1-Detraccion"&amp;Presupuestos[[#This Row],[ID DOCUMENTO]],BD_Pagos[],3,0),"")</f>
        <v/>
      </c>
      <c r="BJ1004" s="3">
        <f>IFERROR(VLOOKUP("1-Detraccion"&amp;Presupuestos[[#This Row],[ID DOCUMENTO]],BD_Pagos[],4,0),"")</f>
        <v>0</v>
      </c>
      <c r="BK1004" s="6">
        <f>IF(IFERROR(VLOOKUP("1-Detraccion"&amp;Presupuestos[[#This Row],[ID DOCUMENTO]],BD_Pagos[],5,0),0)&gt;Presupuestos[[#This Row],[TOTAL SOLES]],Presupuestos[[#This Row],[TOTAL SOLES]],IFERROR(VLOOKUP("1-Detraccion"&amp;Presupuestos[[#This Row],[ID DOCUMENTO]],BD_Pagos[],5,0),0))</f>
        <v>0</v>
      </c>
      <c r="BL1004" s="6">
        <f>IF(IFERROR(VLOOKUP("1-Detraccion"&amp;Presupuestos[[#This Row],[ID DOCUMENTO]],BD_Pagos[],6,0),0)&gt;Presupuestos[[#This Row],[TOTAL SOLES]],Presupuestos[[#This Row],[TOTAL SOLES]],IFERROR(VLOOKUP("1-Detraccion"&amp;Presupuestos[[#This Row],[ID DOCUMENTO]],BD_Pagos[],6,0),0))</f>
        <v>0</v>
      </c>
      <c r="BM1004" s="37"/>
      <c r="BN1004" s="3"/>
      <c r="BO1004" s="3"/>
      <c r="BP1004" s="6"/>
      <c r="BQ100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7.95</v>
      </c>
      <c r="BR1004" s="23" t="str">
        <f>IF(Presupuestos[[#This Row],[SALDO ME-MN]]&gt;0,"PENDIENTE","CANCELADO")</f>
        <v>PENDIENTE</v>
      </c>
      <c r="BS1004" s="23" t="str">
        <f>IF(COUNTIFS($U$4:$U1003,Presupuestos[[#This Row],[ID DOCUMENTO]])&gt;=1,IF(B1003=Presupuestos[[#This Row],[ID]],"OK","DOC. DUPLICADO"),"OK")</f>
        <v>OK</v>
      </c>
    </row>
    <row r="1005" spans="2:71" x14ac:dyDescent="0.25">
      <c r="B1005" s="34">
        <f>IF(Presupuestos[[#This Row],[ID DOCUMENTO]]=U1004,B1004,IF(B1004="ID",1,B1004+1))</f>
        <v>860</v>
      </c>
      <c r="C1005" s="2">
        <v>45869</v>
      </c>
      <c r="D1005" s="2">
        <v>45869</v>
      </c>
      <c r="E1005" s="3" t="s">
        <v>1880</v>
      </c>
      <c r="F1005" s="25" t="s">
        <v>54</v>
      </c>
      <c r="G1005" s="25" t="s">
        <v>330</v>
      </c>
      <c r="H1005" s="25" t="s">
        <v>401</v>
      </c>
      <c r="I1005" s="36" t="str">
        <f>IFERROR(VLOOKUP(Presupuestos[[#This Row],[AREA]]&amp;Presupuestos[[#This Row],[CONCEPTO]]&amp;Presupuestos[[#This Row],[DESCRIPCION]],Tabla28[[Columna1]:[CÓDIGO NUEVO]],2,0),"")</f>
        <v>P0601007</v>
      </c>
      <c r="J1005" s="3" t="s">
        <v>666</v>
      </c>
      <c r="K1005" s="3" t="s">
        <v>666</v>
      </c>
      <c r="L1005" s="3" t="s">
        <v>666</v>
      </c>
      <c r="M1005" s="31" t="s">
        <v>2083</v>
      </c>
      <c r="N1005" s="3"/>
      <c r="O1005" s="3" t="s">
        <v>315</v>
      </c>
      <c r="P1005" s="3" t="s">
        <v>114</v>
      </c>
      <c r="Q1005" s="3" t="str">
        <f>IFERROR(VLOOKUP(Presupuestos[[#This Row],[CLASIFICACIÓN (N)]],Tabla17[],2,0),"")</f>
        <v>Costos de ventas</v>
      </c>
      <c r="R1005" s="3" t="str">
        <f>IFERROR(VLOOKUP(Presupuestos[[#This Row],[CLASIFICACIÓN (N)]],Tabla17[],3,0),"")</f>
        <v>Operativo</v>
      </c>
      <c r="S1005" s="3" t="s">
        <v>16</v>
      </c>
      <c r="T1005" s="3" t="str">
        <f>IFERROR(VLOOKUP(Presupuestos[[#This Row],[ALMACEN]],Tabla5[],2,0),"")</f>
        <v>Arequipa</v>
      </c>
      <c r="U1005" s="19" t="str">
        <f>IFERROR(VLOOKUP(Presupuestos[[#This Row],[TIPO DE DOCUMENTO]],Tipo_Documento[],2,0)&amp;Presupuestos[[#This Row],[SERIE]]&amp;Presupuestos[[#This Row],[NUMERO]]&amp;Presupuestos[[#This Row],[RUC]],"")</f>
        <v>PLRPLR074073530159</v>
      </c>
      <c r="V1005" s="3" t="s">
        <v>258</v>
      </c>
      <c r="W1005" s="7">
        <v>45869</v>
      </c>
      <c r="X1005" s="7">
        <v>45869</v>
      </c>
      <c r="Y1005" s="3" t="s">
        <v>1917</v>
      </c>
      <c r="Z1005" s="3">
        <v>40</v>
      </c>
      <c r="AA1005" s="3">
        <f>IFERROR(VLOOKUP(Presupuestos[[#This Row],[RAZON SOCIAL]],CHOOSE({1,2},Clientes_Proveedores[Razon Social],Clientes_Proveedores[Ruc / Dni]),2,0),"-")</f>
        <v>73530159</v>
      </c>
      <c r="AB1005" s="31" t="s">
        <v>2080</v>
      </c>
      <c r="AC1005" s="3" t="s">
        <v>670</v>
      </c>
      <c r="AD1005" s="5"/>
      <c r="AE1005" s="6">
        <v>17</v>
      </c>
      <c r="AF1005" s="6">
        <f>Presupuestos[[#This Row],[BASE]]*Presupuestos[[#This Row],[% IGV]]</f>
        <v>0</v>
      </c>
      <c r="AG1005" s="22">
        <f>ROUND(SUM(Presupuestos[[#This Row],[BASE]:[IGV]]),2)</f>
        <v>17</v>
      </c>
      <c r="AH1005" s="9" t="str">
        <f>IF(Presupuestos[[#This Row],[MONEDA]]="USD",VLOOKUP(Presupuestos[[#This Row],[FECHA DE EMISION]],Tipo_Cambio[],3,0),"")</f>
        <v/>
      </c>
      <c r="AI1005" s="22">
        <f>IFERROR(ROUND(IF(Presupuestos[[#This Row],[MONEDA]]="PEN",Presupuestos[[#This Row],[TOTAL]],Presupuestos[[#This Row],[TOTAL]]*Presupuestos[[#This Row],[TIPO DE CAMBIO]]),2),"")</f>
        <v>17</v>
      </c>
      <c r="AJ1005" s="5"/>
      <c r="AK1005" s="33" t="s">
        <v>671</v>
      </c>
      <c r="AL1005" s="5" t="s">
        <v>680</v>
      </c>
      <c r="AM1005" s="23" t="s">
        <v>671</v>
      </c>
      <c r="AN1005" s="23" t="s">
        <v>671</v>
      </c>
      <c r="AO1005" s="7">
        <f>IFERROR(VLOOKUP("1-"&amp;Presupuestos[[#This Row],[ID DOCUMENTO]],BD_Pagos[],7,0),"")</f>
        <v>45869</v>
      </c>
      <c r="AP1005" s="16" t="str">
        <f>IFERROR(VLOOKUP("1-"&amp;Presupuestos[[#This Row],[ID DOCUMENTO]],BD_Pagos[],8,0),"")</f>
        <v>B-BCP - Soles</v>
      </c>
      <c r="AQ1005" s="17">
        <f>IFERROR(VLOOKUP("1-"&amp;Presupuestos[[#This Row],[ID DOCUMENTO]],BD_Pagos[],9,0),"")</f>
        <v>7197909</v>
      </c>
      <c r="AR1005" s="54"/>
      <c r="AS1005" s="7">
        <f>IFERROR(VLOOKUP("2-"&amp;Presupuestos[[#This Row],[ID DOCUMENTO]],BD_Pagos[],7,0),"")</f>
        <v>0</v>
      </c>
      <c r="AT1005" s="16" t="str">
        <f>IFERROR(VLOOKUP("2-"&amp;Presupuestos[[#This Row],[ID DOCUMENTO]],BD_Pagos[],8,0),"")</f>
        <v/>
      </c>
      <c r="AU1005" s="17">
        <f>IFERROR(VLOOKUP("2-"&amp;Presupuestos[[#This Row],[ID DOCUMENTO]],BD_Pagos[],9,0),"")</f>
        <v>0</v>
      </c>
      <c r="AV1005" s="20">
        <f>IF(IFERROR(VLOOKUP("2-"&amp;Presupuestos[[#This Row],[ID DOCUMENTO]],BD_Pagos[],10,0),0)&gt;Presupuestos[[#This Row],[TOTAL SOLES]],Presupuestos[[#This Row],[TOTAL SOLES]],IFERROR(VLOOKUP("2-"&amp;Presupuestos[[#This Row],[ID DOCUMENTO]],BD_Pagos[],10,0),0))</f>
        <v>0</v>
      </c>
      <c r="AW1005" s="7"/>
      <c r="AX1005" s="16"/>
      <c r="AY1005" s="17"/>
      <c r="AZ1005" s="20"/>
      <c r="BA1005" s="7"/>
      <c r="BB1005" s="16"/>
      <c r="BC1005" s="17"/>
      <c r="BD1005" s="20"/>
      <c r="BE1005" s="7">
        <f>IFERROR(VLOOKUP("5-"&amp;Presupuestos[[#This Row],[ID DOCUMENTO]],BD_Pagos[],7,0),"")</f>
        <v>0</v>
      </c>
      <c r="BF1005" s="17">
        <f>IFERROR(VLOOKUP("5-"&amp;Presupuestos[[#This Row],[ID DOCUMENTO]],BD_Pagos[],9,0),"")</f>
        <v>0</v>
      </c>
      <c r="BG1005" s="20">
        <f>IF(IFERROR(VLOOKUP("5-"&amp;Presupuestos[[#This Row],[ID DOCUMENTO]],BD_Pagos[],10,0),0)&gt;Presupuestos[[#This Row],[TOTAL SOLES]],Presupuestos[[#This Row],[TOTAL SOLES]],IFERROR(VLOOKUP("5-"&amp;Presupuestos[[#This Row],[ID DOCUMENTO]],BD_Pagos[],10,0),0))</f>
        <v>0</v>
      </c>
      <c r="BH1005" s="7">
        <f>IFERROR(VLOOKUP("1-Detraccion"&amp;Presupuestos[[#This Row],[ID DOCUMENTO]],BD_Pagos[],2,0),"")</f>
        <v>0</v>
      </c>
      <c r="BI1005" s="3" t="str">
        <f>IFERROR(VLOOKUP("1-Detraccion"&amp;Presupuestos[[#This Row],[ID DOCUMENTO]],BD_Pagos[],3,0),"")</f>
        <v/>
      </c>
      <c r="BJ1005" s="3">
        <f>IFERROR(VLOOKUP("1-Detraccion"&amp;Presupuestos[[#This Row],[ID DOCUMENTO]],BD_Pagos[],4,0),"")</f>
        <v>0</v>
      </c>
      <c r="BK1005" s="6">
        <f>IF(IFERROR(VLOOKUP("1-Detraccion"&amp;Presupuestos[[#This Row],[ID DOCUMENTO]],BD_Pagos[],5,0),0)&gt;Presupuestos[[#This Row],[TOTAL SOLES]],Presupuestos[[#This Row],[TOTAL SOLES]],IFERROR(VLOOKUP("1-Detraccion"&amp;Presupuestos[[#This Row],[ID DOCUMENTO]],BD_Pagos[],5,0),0))</f>
        <v>0</v>
      </c>
      <c r="BL1005" s="6">
        <f>IF(IFERROR(VLOOKUP("1-Detraccion"&amp;Presupuestos[[#This Row],[ID DOCUMENTO]],BD_Pagos[],6,0),0)&gt;Presupuestos[[#This Row],[TOTAL SOLES]],Presupuestos[[#This Row],[TOTAL SOLES]],IFERROR(VLOOKUP("1-Detraccion"&amp;Presupuestos[[#This Row],[ID DOCUMENTO]],BD_Pagos[],6,0),0))</f>
        <v>0</v>
      </c>
      <c r="BM1005" s="37"/>
      <c r="BN1005" s="3"/>
      <c r="BO1005" s="3"/>
      <c r="BP1005" s="6"/>
      <c r="BQ100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v>
      </c>
      <c r="BR1005" s="23" t="str">
        <f>IF(Presupuestos[[#This Row],[SALDO ME-MN]]&gt;0,"PENDIENTE","CANCELADO")</f>
        <v>PENDIENTE</v>
      </c>
      <c r="BS1005" s="23" t="str">
        <f>IF(COUNTIFS($U$4:$U1004,Presupuestos[[#This Row],[ID DOCUMENTO]])&gt;=1,IF(B1004=Presupuestos[[#This Row],[ID]],"OK","DOC. DUPLICADO"),"OK")</f>
        <v>OK</v>
      </c>
    </row>
    <row r="1006" spans="2:71" x14ac:dyDescent="0.25">
      <c r="B1006" s="34">
        <f>IF(Presupuestos[[#This Row],[ID DOCUMENTO]]=U1005,B1005,IF(B1005="ID",1,B1005+1))</f>
        <v>860</v>
      </c>
      <c r="C1006" s="2">
        <v>45869</v>
      </c>
      <c r="D1006" s="2">
        <v>45869</v>
      </c>
      <c r="E1006" s="3" t="s">
        <v>1880</v>
      </c>
      <c r="F1006" s="25" t="s">
        <v>54</v>
      </c>
      <c r="G1006" s="25" t="s">
        <v>330</v>
      </c>
      <c r="H1006" s="25" t="s">
        <v>399</v>
      </c>
      <c r="I1006" s="36" t="str">
        <f>IFERROR(VLOOKUP(Presupuestos[[#This Row],[AREA]]&amp;Presupuestos[[#This Row],[CONCEPTO]]&amp;Presupuestos[[#This Row],[DESCRIPCION]],Tabla28[[Columna1]:[CÓDIGO NUEVO]],2,0),"")</f>
        <v>P0601006</v>
      </c>
      <c r="J1006" s="3" t="s">
        <v>666</v>
      </c>
      <c r="K1006" s="3" t="s">
        <v>666</v>
      </c>
      <c r="L1006" s="3" t="s">
        <v>666</v>
      </c>
      <c r="M1006" s="31" t="s">
        <v>2084</v>
      </c>
      <c r="N1006" s="3"/>
      <c r="O1006" s="3" t="s">
        <v>315</v>
      </c>
      <c r="P1006" s="3" t="s">
        <v>114</v>
      </c>
      <c r="Q1006" s="3" t="str">
        <f>IFERROR(VLOOKUP(Presupuestos[[#This Row],[CLASIFICACIÓN (N)]],Tabla17[],2,0),"")</f>
        <v>Costos de ventas</v>
      </c>
      <c r="R1006" s="3" t="str">
        <f>IFERROR(VLOOKUP(Presupuestos[[#This Row],[CLASIFICACIÓN (N)]],Tabla17[],3,0),"")</f>
        <v>Operativo</v>
      </c>
      <c r="S1006" s="3" t="s">
        <v>16</v>
      </c>
      <c r="T1006" s="3" t="str">
        <f>IFERROR(VLOOKUP(Presupuestos[[#This Row],[ALMACEN]],Tabla5[],2,0),"")</f>
        <v>Arequipa</v>
      </c>
      <c r="U1006" s="19" t="str">
        <f>IFERROR(VLOOKUP(Presupuestos[[#This Row],[TIPO DE DOCUMENTO]],Tipo_Documento[],2,0)&amp;Presupuestos[[#This Row],[SERIE]]&amp;Presupuestos[[#This Row],[NUMERO]]&amp;Presupuestos[[#This Row],[RUC]],"")</f>
        <v>PLRPLR074073530159</v>
      </c>
      <c r="V1006" s="3" t="s">
        <v>258</v>
      </c>
      <c r="W1006" s="7">
        <v>45869</v>
      </c>
      <c r="X1006" s="7">
        <v>45869</v>
      </c>
      <c r="Y1006" s="3" t="s">
        <v>1917</v>
      </c>
      <c r="Z1006" s="3">
        <v>40</v>
      </c>
      <c r="AA1006" s="3">
        <f>IFERROR(VLOOKUP(Presupuestos[[#This Row],[RAZON SOCIAL]],CHOOSE({1,2},Clientes_Proveedores[Razon Social],Clientes_Proveedores[Ruc / Dni]),2,0),"-")</f>
        <v>73530159</v>
      </c>
      <c r="AB1006" s="31" t="s">
        <v>2080</v>
      </c>
      <c r="AC1006" s="3" t="s">
        <v>670</v>
      </c>
      <c r="AD1006" s="5"/>
      <c r="AE1006" s="6">
        <v>50</v>
      </c>
      <c r="AF1006" s="6">
        <f>Presupuestos[[#This Row],[BASE]]*Presupuestos[[#This Row],[% IGV]]</f>
        <v>0</v>
      </c>
      <c r="AG1006" s="22">
        <f>ROUND(SUM(Presupuestos[[#This Row],[BASE]:[IGV]]),2)</f>
        <v>50</v>
      </c>
      <c r="AH1006" s="9" t="str">
        <f>IF(Presupuestos[[#This Row],[MONEDA]]="USD",VLOOKUP(Presupuestos[[#This Row],[FECHA DE EMISION]],Tipo_Cambio[],3,0),"")</f>
        <v/>
      </c>
      <c r="AI1006" s="22">
        <f>IFERROR(ROUND(IF(Presupuestos[[#This Row],[MONEDA]]="PEN",Presupuestos[[#This Row],[TOTAL]],Presupuestos[[#This Row],[TOTAL]]*Presupuestos[[#This Row],[TIPO DE CAMBIO]]),2),"")</f>
        <v>50</v>
      </c>
      <c r="AJ1006" s="5"/>
      <c r="AK1006" s="33" t="s">
        <v>671</v>
      </c>
      <c r="AL1006" s="5" t="s">
        <v>680</v>
      </c>
      <c r="AM1006" s="23" t="s">
        <v>671</v>
      </c>
      <c r="AN1006" s="23" t="s">
        <v>671</v>
      </c>
      <c r="AO1006" s="7">
        <f>IFERROR(VLOOKUP("1-"&amp;Presupuestos[[#This Row],[ID DOCUMENTO]],BD_Pagos[],7,0),"")</f>
        <v>45869</v>
      </c>
      <c r="AP1006" s="16" t="str">
        <f>IFERROR(VLOOKUP("1-"&amp;Presupuestos[[#This Row],[ID DOCUMENTO]],BD_Pagos[],8,0),"")</f>
        <v>B-BCP - Soles</v>
      </c>
      <c r="AQ1006" s="17">
        <f>IFERROR(VLOOKUP("1-"&amp;Presupuestos[[#This Row],[ID DOCUMENTO]],BD_Pagos[],9,0),"")</f>
        <v>7197909</v>
      </c>
      <c r="AR1006" s="54"/>
      <c r="AS1006" s="7">
        <f>IFERROR(VLOOKUP("2-"&amp;Presupuestos[[#This Row],[ID DOCUMENTO]],BD_Pagos[],7,0),"")</f>
        <v>0</v>
      </c>
      <c r="AT1006" s="16" t="str">
        <f>IFERROR(VLOOKUP("2-"&amp;Presupuestos[[#This Row],[ID DOCUMENTO]],BD_Pagos[],8,0),"")</f>
        <v/>
      </c>
      <c r="AU1006" s="17">
        <f>IFERROR(VLOOKUP("2-"&amp;Presupuestos[[#This Row],[ID DOCUMENTO]],BD_Pagos[],9,0),"")</f>
        <v>0</v>
      </c>
      <c r="AV1006" s="20">
        <f>IF(IFERROR(VLOOKUP("2-"&amp;Presupuestos[[#This Row],[ID DOCUMENTO]],BD_Pagos[],10,0),0)&gt;Presupuestos[[#This Row],[TOTAL SOLES]],Presupuestos[[#This Row],[TOTAL SOLES]],IFERROR(VLOOKUP("2-"&amp;Presupuestos[[#This Row],[ID DOCUMENTO]],BD_Pagos[],10,0),0))</f>
        <v>0</v>
      </c>
      <c r="AW1006" s="7"/>
      <c r="AX1006" s="16"/>
      <c r="AY1006" s="17"/>
      <c r="AZ1006" s="20"/>
      <c r="BA1006" s="7"/>
      <c r="BB1006" s="16"/>
      <c r="BC1006" s="17"/>
      <c r="BD1006" s="20"/>
      <c r="BE1006" s="7">
        <f>IFERROR(VLOOKUP("5-"&amp;Presupuestos[[#This Row],[ID DOCUMENTO]],BD_Pagos[],7,0),"")</f>
        <v>0</v>
      </c>
      <c r="BF1006" s="17">
        <f>IFERROR(VLOOKUP("5-"&amp;Presupuestos[[#This Row],[ID DOCUMENTO]],BD_Pagos[],9,0),"")</f>
        <v>0</v>
      </c>
      <c r="BG1006" s="20">
        <f>IF(IFERROR(VLOOKUP("5-"&amp;Presupuestos[[#This Row],[ID DOCUMENTO]],BD_Pagos[],10,0),0)&gt;Presupuestos[[#This Row],[TOTAL SOLES]],Presupuestos[[#This Row],[TOTAL SOLES]],IFERROR(VLOOKUP("5-"&amp;Presupuestos[[#This Row],[ID DOCUMENTO]],BD_Pagos[],10,0),0))</f>
        <v>0</v>
      </c>
      <c r="BH1006" s="7">
        <f>IFERROR(VLOOKUP("1-Detraccion"&amp;Presupuestos[[#This Row],[ID DOCUMENTO]],BD_Pagos[],2,0),"")</f>
        <v>0</v>
      </c>
      <c r="BI1006" s="3" t="str">
        <f>IFERROR(VLOOKUP("1-Detraccion"&amp;Presupuestos[[#This Row],[ID DOCUMENTO]],BD_Pagos[],3,0),"")</f>
        <v/>
      </c>
      <c r="BJ1006" s="3">
        <f>IFERROR(VLOOKUP("1-Detraccion"&amp;Presupuestos[[#This Row],[ID DOCUMENTO]],BD_Pagos[],4,0),"")</f>
        <v>0</v>
      </c>
      <c r="BK1006" s="6">
        <f>IF(IFERROR(VLOOKUP("1-Detraccion"&amp;Presupuestos[[#This Row],[ID DOCUMENTO]],BD_Pagos[],5,0),0)&gt;Presupuestos[[#This Row],[TOTAL SOLES]],Presupuestos[[#This Row],[TOTAL SOLES]],IFERROR(VLOOKUP("1-Detraccion"&amp;Presupuestos[[#This Row],[ID DOCUMENTO]],BD_Pagos[],5,0),0))</f>
        <v>0</v>
      </c>
      <c r="BL1006" s="6">
        <f>IF(IFERROR(VLOOKUP("1-Detraccion"&amp;Presupuestos[[#This Row],[ID DOCUMENTO]],BD_Pagos[],6,0),0)&gt;Presupuestos[[#This Row],[TOTAL SOLES]],Presupuestos[[#This Row],[TOTAL SOLES]],IFERROR(VLOOKUP("1-Detraccion"&amp;Presupuestos[[#This Row],[ID DOCUMENTO]],BD_Pagos[],6,0),0))</f>
        <v>0</v>
      </c>
      <c r="BM1006" s="37"/>
      <c r="BN1006" s="3"/>
      <c r="BO1006" s="3"/>
      <c r="BP1006" s="6"/>
      <c r="BQ100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v>
      </c>
      <c r="BR1006" s="23" t="str">
        <f>IF(Presupuestos[[#This Row],[SALDO ME-MN]]&gt;0,"PENDIENTE","CANCELADO")</f>
        <v>PENDIENTE</v>
      </c>
      <c r="BS1006" s="23" t="str">
        <f>IF(COUNTIFS($U$4:$U1005,Presupuestos[[#This Row],[ID DOCUMENTO]])&gt;=1,IF(B1005=Presupuestos[[#This Row],[ID]],"OK","DOC. DUPLICADO"),"OK")</f>
        <v>OK</v>
      </c>
    </row>
    <row r="1007" spans="2:71" x14ac:dyDescent="0.25">
      <c r="B1007" s="34">
        <f>IF(Presupuestos[[#This Row],[ID DOCUMENTO]]=U1006,B1006,IF(B1006="ID",1,B1006+1))</f>
        <v>860</v>
      </c>
      <c r="C1007" s="2">
        <v>45869</v>
      </c>
      <c r="D1007" s="2">
        <v>45869</v>
      </c>
      <c r="E1007" s="3" t="s">
        <v>1880</v>
      </c>
      <c r="F1007" s="25" t="s">
        <v>54</v>
      </c>
      <c r="G1007" s="25" t="s">
        <v>330</v>
      </c>
      <c r="H1007" s="25" t="s">
        <v>412</v>
      </c>
      <c r="I1007" s="36" t="str">
        <f>IFERROR(VLOOKUP(Presupuestos[[#This Row],[AREA]]&amp;Presupuestos[[#This Row],[CONCEPTO]]&amp;Presupuestos[[#This Row],[DESCRIPCION]],Tabla28[[Columna1]:[CÓDIGO NUEVO]],2,0),"")</f>
        <v>P0601013</v>
      </c>
      <c r="J1007" s="3" t="s">
        <v>666</v>
      </c>
      <c r="K1007" s="3" t="s">
        <v>666</v>
      </c>
      <c r="L1007" s="3" t="s">
        <v>666</v>
      </c>
      <c r="M1007" s="31" t="s">
        <v>2085</v>
      </c>
      <c r="N1007" s="3"/>
      <c r="O1007" s="3" t="s">
        <v>315</v>
      </c>
      <c r="P1007" s="3" t="s">
        <v>114</v>
      </c>
      <c r="Q1007" s="3" t="str">
        <f>IFERROR(VLOOKUP(Presupuestos[[#This Row],[CLASIFICACIÓN (N)]],Tabla17[],2,0),"")</f>
        <v>Costos de ventas</v>
      </c>
      <c r="R1007" s="3" t="str">
        <f>IFERROR(VLOOKUP(Presupuestos[[#This Row],[CLASIFICACIÓN (N)]],Tabla17[],3,0),"")</f>
        <v>Operativo</v>
      </c>
      <c r="S1007" s="3" t="s">
        <v>16</v>
      </c>
      <c r="T1007" s="3" t="str">
        <f>IFERROR(VLOOKUP(Presupuestos[[#This Row],[ALMACEN]],Tabla5[],2,0),"")</f>
        <v>Arequipa</v>
      </c>
      <c r="U1007" s="19" t="str">
        <f>IFERROR(VLOOKUP(Presupuestos[[#This Row],[TIPO DE DOCUMENTO]],Tipo_Documento[],2,0)&amp;Presupuestos[[#This Row],[SERIE]]&amp;Presupuestos[[#This Row],[NUMERO]]&amp;Presupuestos[[#This Row],[RUC]],"")</f>
        <v>PLRPLR074073530159</v>
      </c>
      <c r="V1007" s="3" t="s">
        <v>258</v>
      </c>
      <c r="W1007" s="7">
        <v>45869</v>
      </c>
      <c r="X1007" s="7">
        <v>45869</v>
      </c>
      <c r="Y1007" s="3" t="s">
        <v>1917</v>
      </c>
      <c r="Z1007" s="3">
        <v>40</v>
      </c>
      <c r="AA1007" s="3">
        <f>IFERROR(VLOOKUP(Presupuestos[[#This Row],[RAZON SOCIAL]],CHOOSE({1,2},Clientes_Proveedores[Razon Social],Clientes_Proveedores[Ruc / Dni]),2,0),"-")</f>
        <v>73530159</v>
      </c>
      <c r="AB1007" s="31" t="s">
        <v>2080</v>
      </c>
      <c r="AC1007" s="3" t="s">
        <v>670</v>
      </c>
      <c r="AD1007" s="5"/>
      <c r="AE1007" s="6">
        <v>140</v>
      </c>
      <c r="AF1007" s="6">
        <f>Presupuestos[[#This Row],[BASE]]*Presupuestos[[#This Row],[% IGV]]</f>
        <v>0</v>
      </c>
      <c r="AG1007" s="22">
        <f>ROUND(SUM(Presupuestos[[#This Row],[BASE]:[IGV]]),2)</f>
        <v>140</v>
      </c>
      <c r="AH1007" s="9" t="str">
        <f>IF(Presupuestos[[#This Row],[MONEDA]]="USD",VLOOKUP(Presupuestos[[#This Row],[FECHA DE EMISION]],Tipo_Cambio[],3,0),"")</f>
        <v/>
      </c>
      <c r="AI1007" s="22">
        <f>IFERROR(ROUND(IF(Presupuestos[[#This Row],[MONEDA]]="PEN",Presupuestos[[#This Row],[TOTAL]],Presupuestos[[#This Row],[TOTAL]]*Presupuestos[[#This Row],[TIPO DE CAMBIO]]),2),"")</f>
        <v>140</v>
      </c>
      <c r="AJ1007" s="5"/>
      <c r="AK1007" s="33" t="s">
        <v>671</v>
      </c>
      <c r="AL1007" s="5" t="s">
        <v>680</v>
      </c>
      <c r="AM1007" s="23" t="s">
        <v>671</v>
      </c>
      <c r="AN1007" s="23" t="s">
        <v>671</v>
      </c>
      <c r="AO1007" s="7">
        <f>IFERROR(VLOOKUP("1-"&amp;Presupuestos[[#This Row],[ID DOCUMENTO]],BD_Pagos[],7,0),"")</f>
        <v>45869</v>
      </c>
      <c r="AP1007" s="16" t="str">
        <f>IFERROR(VLOOKUP("1-"&amp;Presupuestos[[#This Row],[ID DOCUMENTO]],BD_Pagos[],8,0),"")</f>
        <v>B-BCP - Soles</v>
      </c>
      <c r="AQ1007" s="17">
        <f>IFERROR(VLOOKUP("1-"&amp;Presupuestos[[#This Row],[ID DOCUMENTO]],BD_Pagos[],9,0),"")</f>
        <v>7197909</v>
      </c>
      <c r="AR1007" s="54"/>
      <c r="AS1007" s="7">
        <f>IFERROR(VLOOKUP("2-"&amp;Presupuestos[[#This Row],[ID DOCUMENTO]],BD_Pagos[],7,0),"")</f>
        <v>0</v>
      </c>
      <c r="AT1007" s="16" t="str">
        <f>IFERROR(VLOOKUP("2-"&amp;Presupuestos[[#This Row],[ID DOCUMENTO]],BD_Pagos[],8,0),"")</f>
        <v/>
      </c>
      <c r="AU1007" s="17">
        <f>IFERROR(VLOOKUP("2-"&amp;Presupuestos[[#This Row],[ID DOCUMENTO]],BD_Pagos[],9,0),"")</f>
        <v>0</v>
      </c>
      <c r="AV1007" s="20">
        <f>IF(IFERROR(VLOOKUP("2-"&amp;Presupuestos[[#This Row],[ID DOCUMENTO]],BD_Pagos[],10,0),0)&gt;Presupuestos[[#This Row],[TOTAL SOLES]],Presupuestos[[#This Row],[TOTAL SOLES]],IFERROR(VLOOKUP("2-"&amp;Presupuestos[[#This Row],[ID DOCUMENTO]],BD_Pagos[],10,0),0))</f>
        <v>0</v>
      </c>
      <c r="AW1007" s="7"/>
      <c r="AX1007" s="16"/>
      <c r="AY1007" s="17"/>
      <c r="AZ1007" s="20"/>
      <c r="BA1007" s="7"/>
      <c r="BB1007" s="16"/>
      <c r="BC1007" s="17"/>
      <c r="BD1007" s="20"/>
      <c r="BE1007" s="7">
        <f>IFERROR(VLOOKUP("5-"&amp;Presupuestos[[#This Row],[ID DOCUMENTO]],BD_Pagos[],7,0),"")</f>
        <v>0</v>
      </c>
      <c r="BF1007" s="17">
        <f>IFERROR(VLOOKUP("5-"&amp;Presupuestos[[#This Row],[ID DOCUMENTO]],BD_Pagos[],9,0),"")</f>
        <v>0</v>
      </c>
      <c r="BG1007" s="20">
        <f>IF(IFERROR(VLOOKUP("5-"&amp;Presupuestos[[#This Row],[ID DOCUMENTO]],BD_Pagos[],10,0),0)&gt;Presupuestos[[#This Row],[TOTAL SOLES]],Presupuestos[[#This Row],[TOTAL SOLES]],IFERROR(VLOOKUP("5-"&amp;Presupuestos[[#This Row],[ID DOCUMENTO]],BD_Pagos[],10,0),0))</f>
        <v>0</v>
      </c>
      <c r="BH1007" s="7">
        <f>IFERROR(VLOOKUP("1-Detraccion"&amp;Presupuestos[[#This Row],[ID DOCUMENTO]],BD_Pagos[],2,0),"")</f>
        <v>0</v>
      </c>
      <c r="BI1007" s="3" t="str">
        <f>IFERROR(VLOOKUP("1-Detraccion"&amp;Presupuestos[[#This Row],[ID DOCUMENTO]],BD_Pagos[],3,0),"")</f>
        <v/>
      </c>
      <c r="BJ1007" s="3">
        <f>IFERROR(VLOOKUP("1-Detraccion"&amp;Presupuestos[[#This Row],[ID DOCUMENTO]],BD_Pagos[],4,0),"")</f>
        <v>0</v>
      </c>
      <c r="BK1007" s="6">
        <f>IF(IFERROR(VLOOKUP("1-Detraccion"&amp;Presupuestos[[#This Row],[ID DOCUMENTO]],BD_Pagos[],5,0),0)&gt;Presupuestos[[#This Row],[TOTAL SOLES]],Presupuestos[[#This Row],[TOTAL SOLES]],IFERROR(VLOOKUP("1-Detraccion"&amp;Presupuestos[[#This Row],[ID DOCUMENTO]],BD_Pagos[],5,0),0))</f>
        <v>0</v>
      </c>
      <c r="BL1007" s="6">
        <f>IF(IFERROR(VLOOKUP("1-Detraccion"&amp;Presupuestos[[#This Row],[ID DOCUMENTO]],BD_Pagos[],6,0),0)&gt;Presupuestos[[#This Row],[TOTAL SOLES]],Presupuestos[[#This Row],[TOTAL SOLES]],IFERROR(VLOOKUP("1-Detraccion"&amp;Presupuestos[[#This Row],[ID DOCUMENTO]],BD_Pagos[],6,0),0))</f>
        <v>0</v>
      </c>
      <c r="BM1007" s="37"/>
      <c r="BN1007" s="3"/>
      <c r="BO1007" s="3"/>
      <c r="BP1007" s="6"/>
      <c r="BQ100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140</v>
      </c>
      <c r="BR1007" s="23" t="str">
        <f>IF(Presupuestos[[#This Row],[SALDO ME-MN]]&gt;0,"PENDIENTE","CANCELADO")</f>
        <v>PENDIENTE</v>
      </c>
      <c r="BS1007" s="23" t="str">
        <f>IF(COUNTIFS($U$4:$U1006,Presupuestos[[#This Row],[ID DOCUMENTO]])&gt;=1,IF(B1006=Presupuestos[[#This Row],[ID]],"OK","DOC. DUPLICADO"),"OK")</f>
        <v>OK</v>
      </c>
    </row>
    <row r="1008" spans="2:71" x14ac:dyDescent="0.25">
      <c r="B1008" s="34">
        <f>IF(Presupuestos[[#This Row],[ID DOCUMENTO]]=U1007,B1007,IF(B1007="ID",1,B1007+1))</f>
        <v>861</v>
      </c>
      <c r="C1008" s="2">
        <v>45869</v>
      </c>
      <c r="D1008" s="2">
        <v>45869</v>
      </c>
      <c r="E1008" s="3" t="s">
        <v>1880</v>
      </c>
      <c r="F1008" s="25" t="s">
        <v>54</v>
      </c>
      <c r="G1008" s="25" t="s">
        <v>330</v>
      </c>
      <c r="H1008" s="25" t="s">
        <v>383</v>
      </c>
      <c r="I1008" s="36" t="str">
        <f>IFERROR(VLOOKUP(Presupuestos[[#This Row],[AREA]]&amp;Presupuestos[[#This Row],[CONCEPTO]]&amp;Presupuestos[[#This Row],[DESCRIPCION]],Tabla28[[Columna1]:[CÓDIGO NUEVO]],2,0),"")</f>
        <v>P0601001</v>
      </c>
      <c r="J1008" s="3" t="s">
        <v>666</v>
      </c>
      <c r="K1008" s="3" t="s">
        <v>666</v>
      </c>
      <c r="L1008" s="3" t="s">
        <v>666</v>
      </c>
      <c r="M1008" s="31" t="s">
        <v>2086</v>
      </c>
      <c r="N1008" s="3"/>
      <c r="O1008" s="3" t="s">
        <v>315</v>
      </c>
      <c r="P1008" s="3" t="s">
        <v>114</v>
      </c>
      <c r="Q1008" s="3" t="str">
        <f>IFERROR(VLOOKUP(Presupuestos[[#This Row],[CLASIFICACIÓN (N)]],Tabla17[],2,0),"")</f>
        <v>Costos de ventas</v>
      </c>
      <c r="R1008" s="3" t="str">
        <f>IFERROR(VLOOKUP(Presupuestos[[#This Row],[CLASIFICACIÓN (N)]],Tabla17[],3,0),"")</f>
        <v>Operativo</v>
      </c>
      <c r="S1008" s="3" t="s">
        <v>16</v>
      </c>
      <c r="T1008" s="3" t="str">
        <f>IFERROR(VLOOKUP(Presupuestos[[#This Row],[ALMACEN]],Tabla5[],2,0),"")</f>
        <v>Arequipa</v>
      </c>
      <c r="U1008" s="19" t="str">
        <f>IFERROR(VLOOKUP(Presupuestos[[#This Row],[TIPO DE DOCUMENTO]],Tipo_Documento[],2,0)&amp;Presupuestos[[#This Row],[SERIE]]&amp;Presupuestos[[#This Row],[NUMERO]]&amp;Presupuestos[[#This Row],[RUC]],"")</f>
        <v>PLRPLR074146126507</v>
      </c>
      <c r="V1008" s="3" t="s">
        <v>258</v>
      </c>
      <c r="W1008" s="7">
        <v>45869</v>
      </c>
      <c r="X1008" s="7">
        <v>45869</v>
      </c>
      <c r="Y1008" s="3" t="s">
        <v>1917</v>
      </c>
      <c r="Z1008" s="3">
        <v>41</v>
      </c>
      <c r="AA1008" s="3">
        <f>IFERROR(VLOOKUP(Presupuestos[[#This Row],[RAZON SOCIAL]],CHOOSE({1,2},Clientes_Proveedores[Razon Social],Clientes_Proveedores[Ruc / Dni]),2,0),"-")</f>
        <v>46126507</v>
      </c>
      <c r="AB1008" s="31" t="s">
        <v>2087</v>
      </c>
      <c r="AC1008" s="3" t="s">
        <v>670</v>
      </c>
      <c r="AD1008" s="5"/>
      <c r="AE1008" s="6">
        <v>1223.24</v>
      </c>
      <c r="AF1008" s="6">
        <f>Presupuestos[[#This Row],[BASE]]*Presupuestos[[#This Row],[% IGV]]</f>
        <v>0</v>
      </c>
      <c r="AG1008" s="22">
        <f>ROUND(SUM(Presupuestos[[#This Row],[BASE]:[IGV]]),2)</f>
        <v>1223.24</v>
      </c>
      <c r="AH1008" s="9" t="str">
        <f>IF(Presupuestos[[#This Row],[MONEDA]]="USD",VLOOKUP(Presupuestos[[#This Row],[FECHA DE EMISION]],Tipo_Cambio[],3,0),"")</f>
        <v/>
      </c>
      <c r="AI1008" s="22">
        <f>IFERROR(ROUND(IF(Presupuestos[[#This Row],[MONEDA]]="PEN",Presupuestos[[#This Row],[TOTAL]],Presupuestos[[#This Row],[TOTAL]]*Presupuestos[[#This Row],[TIPO DE CAMBIO]]),2),"")</f>
        <v>1223.24</v>
      </c>
      <c r="AJ1008" s="5"/>
      <c r="AK1008" s="33" t="s">
        <v>671</v>
      </c>
      <c r="AL1008" s="5" t="s">
        <v>680</v>
      </c>
      <c r="AM1008" s="23" t="s">
        <v>671</v>
      </c>
      <c r="AN1008" s="23" t="s">
        <v>671</v>
      </c>
      <c r="AO1008" s="7">
        <f>IFERROR(VLOOKUP("1-"&amp;Presupuestos[[#This Row],[ID DOCUMENTO]],BD_Pagos[],7,0),"")</f>
        <v>45869</v>
      </c>
      <c r="AP1008" s="16" t="str">
        <f>IFERROR(VLOOKUP("1-"&amp;Presupuestos[[#This Row],[ID DOCUMENTO]],BD_Pagos[],8,0),"")</f>
        <v>B-BCP - Soles</v>
      </c>
      <c r="AQ1008" s="17">
        <f>IFERROR(VLOOKUP("1-"&amp;Presupuestos[[#This Row],[ID DOCUMENTO]],BD_Pagos[],9,0),"")</f>
        <v>7197909</v>
      </c>
      <c r="AR1008" s="54"/>
      <c r="AS1008" s="7">
        <f>IFERROR(VLOOKUP("2-"&amp;Presupuestos[[#This Row],[ID DOCUMENTO]],BD_Pagos[],7,0),"")</f>
        <v>0</v>
      </c>
      <c r="AT1008" s="16" t="str">
        <f>IFERROR(VLOOKUP("2-"&amp;Presupuestos[[#This Row],[ID DOCUMENTO]],BD_Pagos[],8,0),"")</f>
        <v/>
      </c>
      <c r="AU1008" s="17">
        <f>IFERROR(VLOOKUP("2-"&amp;Presupuestos[[#This Row],[ID DOCUMENTO]],BD_Pagos[],9,0),"")</f>
        <v>0</v>
      </c>
      <c r="AV1008" s="20">
        <f>IF(IFERROR(VLOOKUP("2-"&amp;Presupuestos[[#This Row],[ID DOCUMENTO]],BD_Pagos[],10,0),0)&gt;Presupuestos[[#This Row],[TOTAL SOLES]],Presupuestos[[#This Row],[TOTAL SOLES]],IFERROR(VLOOKUP("2-"&amp;Presupuestos[[#This Row],[ID DOCUMENTO]],BD_Pagos[],10,0),0))</f>
        <v>0</v>
      </c>
      <c r="AW1008" s="7"/>
      <c r="AX1008" s="16"/>
      <c r="AY1008" s="17"/>
      <c r="AZ1008" s="20"/>
      <c r="BA1008" s="7"/>
      <c r="BB1008" s="16"/>
      <c r="BC1008" s="17"/>
      <c r="BD1008" s="20"/>
      <c r="BE1008" s="7">
        <f>IFERROR(VLOOKUP("5-"&amp;Presupuestos[[#This Row],[ID DOCUMENTO]],BD_Pagos[],7,0),"")</f>
        <v>45869</v>
      </c>
      <c r="BF1008" s="17" t="str">
        <f>IFERROR(VLOOKUP("5-"&amp;Presupuestos[[#This Row],[ID DOCUMENTO]],BD_Pagos[],9,0),"")</f>
        <v>Redondeo</v>
      </c>
      <c r="BG1008" s="20">
        <f>IF(IFERROR(VLOOKUP("5-"&amp;Presupuestos[[#This Row],[ID DOCUMENTO]],BD_Pagos[],10,0),0)&gt;Presupuestos[[#This Row],[TOTAL SOLES]],Presupuestos[[#This Row],[TOTAL SOLES]],IFERROR(VLOOKUP("5-"&amp;Presupuestos[[#This Row],[ID DOCUMENTO]],BD_Pagos[],10,0),0))</f>
        <v>-0.01</v>
      </c>
      <c r="BH1008" s="7">
        <f>IFERROR(VLOOKUP("1-Detraccion"&amp;Presupuestos[[#This Row],[ID DOCUMENTO]],BD_Pagos[],2,0),"")</f>
        <v>0</v>
      </c>
      <c r="BI1008" s="3" t="str">
        <f>IFERROR(VLOOKUP("1-Detraccion"&amp;Presupuestos[[#This Row],[ID DOCUMENTO]],BD_Pagos[],3,0),"")</f>
        <v/>
      </c>
      <c r="BJ1008" s="3">
        <f>IFERROR(VLOOKUP("1-Detraccion"&amp;Presupuestos[[#This Row],[ID DOCUMENTO]],BD_Pagos[],4,0),"")</f>
        <v>0</v>
      </c>
      <c r="BK1008" s="6">
        <f>IF(IFERROR(VLOOKUP("1-Detraccion"&amp;Presupuestos[[#This Row],[ID DOCUMENTO]],BD_Pagos[],5,0),0)&gt;Presupuestos[[#This Row],[TOTAL SOLES]],Presupuestos[[#This Row],[TOTAL SOLES]],IFERROR(VLOOKUP("1-Detraccion"&amp;Presupuestos[[#This Row],[ID DOCUMENTO]],BD_Pagos[],5,0),0))</f>
        <v>0</v>
      </c>
      <c r="BL1008" s="6">
        <f>IF(IFERROR(VLOOKUP("1-Detraccion"&amp;Presupuestos[[#This Row],[ID DOCUMENTO]],BD_Pagos[],6,0),0)&gt;Presupuestos[[#This Row],[TOTAL SOLES]],Presupuestos[[#This Row],[TOTAL SOLES]],IFERROR(VLOOKUP("1-Detraccion"&amp;Presupuestos[[#This Row],[ID DOCUMENTO]],BD_Pagos[],6,0),0))</f>
        <v>0</v>
      </c>
      <c r="BM1008" s="37"/>
      <c r="BN1008" s="3"/>
      <c r="BO1008" s="3"/>
      <c r="BP1008" s="6"/>
      <c r="BQ100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1223.25</v>
      </c>
      <c r="BR1008" s="23" t="str">
        <f>IF(Presupuestos[[#This Row],[SALDO ME-MN]]&gt;0,"PENDIENTE","CANCELADO")</f>
        <v>PENDIENTE</v>
      </c>
      <c r="BS1008" s="23" t="str">
        <f>IF(COUNTIFS($U$4:$U1007,Presupuestos[[#This Row],[ID DOCUMENTO]])&gt;=1,IF(B1007=Presupuestos[[#This Row],[ID]],"OK","DOC. DUPLICADO"),"OK")</f>
        <v>OK</v>
      </c>
    </row>
    <row r="1009" spans="2:71" x14ac:dyDescent="0.25">
      <c r="B1009" s="34">
        <f>IF(Presupuestos[[#This Row],[ID DOCUMENTO]]=U1008,B1008,IF(B1008="ID",1,B1008+1))</f>
        <v>861</v>
      </c>
      <c r="C1009" s="2">
        <v>45869</v>
      </c>
      <c r="D1009" s="2">
        <v>45869</v>
      </c>
      <c r="E1009" s="3" t="s">
        <v>1880</v>
      </c>
      <c r="F1009" s="25" t="s">
        <v>54</v>
      </c>
      <c r="G1009" s="25" t="s">
        <v>330</v>
      </c>
      <c r="H1009" s="25" t="s">
        <v>397</v>
      </c>
      <c r="I1009" s="36" t="str">
        <f>IFERROR(VLOOKUP(Presupuestos[[#This Row],[AREA]]&amp;Presupuestos[[#This Row],[CONCEPTO]]&amp;Presupuestos[[#This Row],[DESCRIPCION]],Tabla28[[Columna1]:[CÓDIGO NUEVO]],2,0),"")</f>
        <v>P0601005</v>
      </c>
      <c r="J1009" s="3" t="s">
        <v>666</v>
      </c>
      <c r="K1009" s="3" t="s">
        <v>666</v>
      </c>
      <c r="L1009" s="3" t="s">
        <v>666</v>
      </c>
      <c r="M1009" s="31" t="s">
        <v>2088</v>
      </c>
      <c r="N1009" s="3"/>
      <c r="O1009" s="3" t="s">
        <v>315</v>
      </c>
      <c r="P1009" s="3" t="s">
        <v>114</v>
      </c>
      <c r="Q1009" s="3" t="str">
        <f>IFERROR(VLOOKUP(Presupuestos[[#This Row],[CLASIFICACIÓN (N)]],Tabla17[],2,0),"")</f>
        <v>Costos de ventas</v>
      </c>
      <c r="R1009" s="3" t="str">
        <f>IFERROR(VLOOKUP(Presupuestos[[#This Row],[CLASIFICACIÓN (N)]],Tabla17[],3,0),"")</f>
        <v>Operativo</v>
      </c>
      <c r="S1009" s="3" t="s">
        <v>16</v>
      </c>
      <c r="T1009" s="3" t="str">
        <f>IFERROR(VLOOKUP(Presupuestos[[#This Row],[ALMACEN]],Tabla5[],2,0),"")</f>
        <v>Arequipa</v>
      </c>
      <c r="U1009" s="19" t="str">
        <f>IFERROR(VLOOKUP(Presupuestos[[#This Row],[TIPO DE DOCUMENTO]],Tipo_Documento[],2,0)&amp;Presupuestos[[#This Row],[SERIE]]&amp;Presupuestos[[#This Row],[NUMERO]]&amp;Presupuestos[[#This Row],[RUC]],"")</f>
        <v>PLRPLR074146126507</v>
      </c>
      <c r="V1009" s="3" t="s">
        <v>258</v>
      </c>
      <c r="W1009" s="7">
        <v>45869</v>
      </c>
      <c r="X1009" s="7">
        <v>45869</v>
      </c>
      <c r="Y1009" s="3" t="s">
        <v>1917</v>
      </c>
      <c r="Z1009" s="3">
        <v>41</v>
      </c>
      <c r="AA1009" s="3">
        <f>IFERROR(VLOOKUP(Presupuestos[[#This Row],[RAZON SOCIAL]],CHOOSE({1,2},Clientes_Proveedores[Razon Social],Clientes_Proveedores[Ruc / Dni]),2,0),"-")</f>
        <v>46126507</v>
      </c>
      <c r="AB1009" s="31" t="s">
        <v>2087</v>
      </c>
      <c r="AC1009" s="3" t="s">
        <v>670</v>
      </c>
      <c r="AD1009" s="5"/>
      <c r="AE1009" s="6">
        <v>61.18</v>
      </c>
      <c r="AF1009" s="6">
        <f>Presupuestos[[#This Row],[BASE]]*Presupuestos[[#This Row],[% IGV]]</f>
        <v>0</v>
      </c>
      <c r="AG1009" s="22">
        <f>ROUND(SUM(Presupuestos[[#This Row],[BASE]:[IGV]]),2)</f>
        <v>61.18</v>
      </c>
      <c r="AH1009" s="9" t="str">
        <f>IF(Presupuestos[[#This Row],[MONEDA]]="USD",VLOOKUP(Presupuestos[[#This Row],[FECHA DE EMISION]],Tipo_Cambio[],3,0),"")</f>
        <v/>
      </c>
      <c r="AI1009" s="22">
        <f>IFERROR(ROUND(IF(Presupuestos[[#This Row],[MONEDA]]="PEN",Presupuestos[[#This Row],[TOTAL]],Presupuestos[[#This Row],[TOTAL]]*Presupuestos[[#This Row],[TIPO DE CAMBIO]]),2),"")</f>
        <v>61.18</v>
      </c>
      <c r="AJ1009" s="5"/>
      <c r="AK1009" s="33" t="s">
        <v>671</v>
      </c>
      <c r="AL1009" s="5" t="s">
        <v>680</v>
      </c>
      <c r="AM1009" s="23" t="s">
        <v>671</v>
      </c>
      <c r="AN1009" s="23" t="s">
        <v>671</v>
      </c>
      <c r="AO1009" s="7">
        <f>IFERROR(VLOOKUP("1-"&amp;Presupuestos[[#This Row],[ID DOCUMENTO]],BD_Pagos[],7,0),"")</f>
        <v>45869</v>
      </c>
      <c r="AP1009" s="16" t="str">
        <f>IFERROR(VLOOKUP("1-"&amp;Presupuestos[[#This Row],[ID DOCUMENTO]],BD_Pagos[],8,0),"")</f>
        <v>B-BCP - Soles</v>
      </c>
      <c r="AQ1009" s="17">
        <f>IFERROR(VLOOKUP("1-"&amp;Presupuestos[[#This Row],[ID DOCUMENTO]],BD_Pagos[],9,0),"")</f>
        <v>7197909</v>
      </c>
      <c r="AR1009" s="54"/>
      <c r="AS1009" s="7">
        <f>IFERROR(VLOOKUP("2-"&amp;Presupuestos[[#This Row],[ID DOCUMENTO]],BD_Pagos[],7,0),"")</f>
        <v>0</v>
      </c>
      <c r="AT1009" s="16" t="str">
        <f>IFERROR(VLOOKUP("2-"&amp;Presupuestos[[#This Row],[ID DOCUMENTO]],BD_Pagos[],8,0),"")</f>
        <v/>
      </c>
      <c r="AU1009" s="17">
        <f>IFERROR(VLOOKUP("2-"&amp;Presupuestos[[#This Row],[ID DOCUMENTO]],BD_Pagos[],9,0),"")</f>
        <v>0</v>
      </c>
      <c r="AV1009" s="20">
        <f>IF(IFERROR(VLOOKUP("2-"&amp;Presupuestos[[#This Row],[ID DOCUMENTO]],BD_Pagos[],10,0),0)&gt;Presupuestos[[#This Row],[TOTAL SOLES]],Presupuestos[[#This Row],[TOTAL SOLES]],IFERROR(VLOOKUP("2-"&amp;Presupuestos[[#This Row],[ID DOCUMENTO]],BD_Pagos[],10,0),0))</f>
        <v>0</v>
      </c>
      <c r="AW1009" s="7"/>
      <c r="AX1009" s="16"/>
      <c r="AY1009" s="17"/>
      <c r="AZ1009" s="20"/>
      <c r="BA1009" s="7"/>
      <c r="BB1009" s="16"/>
      <c r="BC1009" s="17"/>
      <c r="BD1009" s="20"/>
      <c r="BE1009" s="7">
        <f>IFERROR(VLOOKUP("5-"&amp;Presupuestos[[#This Row],[ID DOCUMENTO]],BD_Pagos[],7,0),"")</f>
        <v>45869</v>
      </c>
      <c r="BF1009" s="17" t="str">
        <f>IFERROR(VLOOKUP("5-"&amp;Presupuestos[[#This Row],[ID DOCUMENTO]],BD_Pagos[],9,0),"")</f>
        <v>Redondeo</v>
      </c>
      <c r="BG1009" s="20">
        <f>IF(IFERROR(VLOOKUP("5-"&amp;Presupuestos[[#This Row],[ID DOCUMENTO]],BD_Pagos[],10,0),0)&gt;Presupuestos[[#This Row],[TOTAL SOLES]],Presupuestos[[#This Row],[TOTAL SOLES]],IFERROR(VLOOKUP("5-"&amp;Presupuestos[[#This Row],[ID DOCUMENTO]],BD_Pagos[],10,0),0))</f>
        <v>-0.01</v>
      </c>
      <c r="BH1009" s="7">
        <f>IFERROR(VLOOKUP("1-Detraccion"&amp;Presupuestos[[#This Row],[ID DOCUMENTO]],BD_Pagos[],2,0),"")</f>
        <v>0</v>
      </c>
      <c r="BI1009" s="3" t="str">
        <f>IFERROR(VLOOKUP("1-Detraccion"&amp;Presupuestos[[#This Row],[ID DOCUMENTO]],BD_Pagos[],3,0),"")</f>
        <v/>
      </c>
      <c r="BJ1009" s="3">
        <f>IFERROR(VLOOKUP("1-Detraccion"&amp;Presupuestos[[#This Row],[ID DOCUMENTO]],BD_Pagos[],4,0),"")</f>
        <v>0</v>
      </c>
      <c r="BK1009" s="6">
        <f>IF(IFERROR(VLOOKUP("1-Detraccion"&amp;Presupuestos[[#This Row],[ID DOCUMENTO]],BD_Pagos[],5,0),0)&gt;Presupuestos[[#This Row],[TOTAL SOLES]],Presupuestos[[#This Row],[TOTAL SOLES]],IFERROR(VLOOKUP("1-Detraccion"&amp;Presupuestos[[#This Row],[ID DOCUMENTO]],BD_Pagos[],5,0),0))</f>
        <v>0</v>
      </c>
      <c r="BL1009" s="6">
        <f>IF(IFERROR(VLOOKUP("1-Detraccion"&amp;Presupuestos[[#This Row],[ID DOCUMENTO]],BD_Pagos[],6,0),0)&gt;Presupuestos[[#This Row],[TOTAL SOLES]],Presupuestos[[#This Row],[TOTAL SOLES]],IFERROR(VLOOKUP("1-Detraccion"&amp;Presupuestos[[#This Row],[ID DOCUMENTO]],BD_Pagos[],6,0),0))</f>
        <v>0</v>
      </c>
      <c r="BM1009" s="37"/>
      <c r="BN1009" s="3"/>
      <c r="BO1009" s="3"/>
      <c r="BP1009" s="6"/>
      <c r="BQ100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61.19</v>
      </c>
      <c r="BR1009" s="23" t="str">
        <f>IF(Presupuestos[[#This Row],[SALDO ME-MN]]&gt;0,"PENDIENTE","CANCELADO")</f>
        <v>PENDIENTE</v>
      </c>
      <c r="BS1009" s="23" t="str">
        <f>IF(COUNTIFS($U$4:$U1008,Presupuestos[[#This Row],[ID DOCUMENTO]])&gt;=1,IF(B1008=Presupuestos[[#This Row],[ID]],"OK","DOC. DUPLICADO"),"OK")</f>
        <v>OK</v>
      </c>
    </row>
    <row r="1010" spans="2:71" x14ac:dyDescent="0.25">
      <c r="B1010" s="34">
        <f>IF(Presupuestos[[#This Row],[ID DOCUMENTO]]=U1009,B1009,IF(B1009="ID",1,B1009+1))</f>
        <v>861</v>
      </c>
      <c r="C1010" s="2">
        <v>45869</v>
      </c>
      <c r="D1010" s="2">
        <v>45869</v>
      </c>
      <c r="E1010" s="3" t="s">
        <v>1880</v>
      </c>
      <c r="F1010" s="25" t="s">
        <v>54</v>
      </c>
      <c r="G1010" s="25" t="s">
        <v>330</v>
      </c>
      <c r="H1010" s="25" t="s">
        <v>412</v>
      </c>
      <c r="I1010" s="36" t="str">
        <f>IFERROR(VLOOKUP(Presupuestos[[#This Row],[AREA]]&amp;Presupuestos[[#This Row],[CONCEPTO]]&amp;Presupuestos[[#This Row],[DESCRIPCION]],Tabla28[[Columna1]:[CÓDIGO NUEVO]],2,0),"")</f>
        <v>P0601013</v>
      </c>
      <c r="J1010" s="3" t="s">
        <v>666</v>
      </c>
      <c r="K1010" s="3" t="s">
        <v>666</v>
      </c>
      <c r="L1010" s="3" t="s">
        <v>666</v>
      </c>
      <c r="M1010" s="31" t="s">
        <v>2089</v>
      </c>
      <c r="N1010" s="3"/>
      <c r="O1010" s="3" t="s">
        <v>315</v>
      </c>
      <c r="P1010" s="3" t="s">
        <v>114</v>
      </c>
      <c r="Q1010" s="3" t="str">
        <f>IFERROR(VLOOKUP(Presupuestos[[#This Row],[CLASIFICACIÓN (N)]],Tabla17[],2,0),"")</f>
        <v>Costos de ventas</v>
      </c>
      <c r="R1010" s="3" t="str">
        <f>IFERROR(VLOOKUP(Presupuestos[[#This Row],[CLASIFICACIÓN (N)]],Tabla17[],3,0),"")</f>
        <v>Operativo</v>
      </c>
      <c r="S1010" s="3" t="s">
        <v>16</v>
      </c>
      <c r="T1010" s="3" t="str">
        <f>IFERROR(VLOOKUP(Presupuestos[[#This Row],[ALMACEN]],Tabla5[],2,0),"")</f>
        <v>Arequipa</v>
      </c>
      <c r="U1010" s="19" t="str">
        <f>IFERROR(VLOOKUP(Presupuestos[[#This Row],[TIPO DE DOCUMENTO]],Tipo_Documento[],2,0)&amp;Presupuestos[[#This Row],[SERIE]]&amp;Presupuestos[[#This Row],[NUMERO]]&amp;Presupuestos[[#This Row],[RUC]],"")</f>
        <v>PLRPLR074146126507</v>
      </c>
      <c r="V1010" s="3" t="s">
        <v>258</v>
      </c>
      <c r="W1010" s="7">
        <v>45869</v>
      </c>
      <c r="X1010" s="7">
        <v>45869</v>
      </c>
      <c r="Y1010" s="3" t="s">
        <v>1917</v>
      </c>
      <c r="Z1010" s="3">
        <v>41</v>
      </c>
      <c r="AA1010" s="3">
        <f>IFERROR(VLOOKUP(Presupuestos[[#This Row],[RAZON SOCIAL]],CHOOSE({1,2},Clientes_Proveedores[Razon Social],Clientes_Proveedores[Ruc / Dni]),2,0),"-")</f>
        <v>46126507</v>
      </c>
      <c r="AB1010" s="31" t="s">
        <v>2087</v>
      </c>
      <c r="AC1010" s="3" t="s">
        <v>670</v>
      </c>
      <c r="AD1010" s="5"/>
      <c r="AE1010" s="6">
        <v>109</v>
      </c>
      <c r="AF1010" s="6">
        <f>Presupuestos[[#This Row],[BASE]]*Presupuestos[[#This Row],[% IGV]]</f>
        <v>0</v>
      </c>
      <c r="AG1010" s="22">
        <f>ROUND(SUM(Presupuestos[[#This Row],[BASE]:[IGV]]),2)</f>
        <v>109</v>
      </c>
      <c r="AH1010" s="9" t="str">
        <f>IF(Presupuestos[[#This Row],[MONEDA]]="USD",VLOOKUP(Presupuestos[[#This Row],[FECHA DE EMISION]],Tipo_Cambio[],3,0),"")</f>
        <v/>
      </c>
      <c r="AI1010" s="22">
        <f>IFERROR(ROUND(IF(Presupuestos[[#This Row],[MONEDA]]="PEN",Presupuestos[[#This Row],[TOTAL]],Presupuestos[[#This Row],[TOTAL]]*Presupuestos[[#This Row],[TIPO DE CAMBIO]]),2),"")</f>
        <v>109</v>
      </c>
      <c r="AJ1010" s="5"/>
      <c r="AK1010" s="33" t="s">
        <v>671</v>
      </c>
      <c r="AL1010" s="5" t="s">
        <v>680</v>
      </c>
      <c r="AM1010" s="23" t="s">
        <v>671</v>
      </c>
      <c r="AN1010" s="23" t="s">
        <v>671</v>
      </c>
      <c r="AO1010" s="7">
        <f>IFERROR(VLOOKUP("1-"&amp;Presupuestos[[#This Row],[ID DOCUMENTO]],BD_Pagos[],7,0),"")</f>
        <v>45869</v>
      </c>
      <c r="AP1010" s="16" t="str">
        <f>IFERROR(VLOOKUP("1-"&amp;Presupuestos[[#This Row],[ID DOCUMENTO]],BD_Pagos[],8,0),"")</f>
        <v>B-BCP - Soles</v>
      </c>
      <c r="AQ1010" s="17">
        <f>IFERROR(VLOOKUP("1-"&amp;Presupuestos[[#This Row],[ID DOCUMENTO]],BD_Pagos[],9,0),"")</f>
        <v>7197909</v>
      </c>
      <c r="AR1010" s="54"/>
      <c r="AS1010" s="7">
        <f>IFERROR(VLOOKUP("2-"&amp;Presupuestos[[#This Row],[ID DOCUMENTO]],BD_Pagos[],7,0),"")</f>
        <v>0</v>
      </c>
      <c r="AT1010" s="16" t="str">
        <f>IFERROR(VLOOKUP("2-"&amp;Presupuestos[[#This Row],[ID DOCUMENTO]],BD_Pagos[],8,0),"")</f>
        <v/>
      </c>
      <c r="AU1010" s="17">
        <f>IFERROR(VLOOKUP("2-"&amp;Presupuestos[[#This Row],[ID DOCUMENTO]],BD_Pagos[],9,0),"")</f>
        <v>0</v>
      </c>
      <c r="AV1010" s="20">
        <f>IF(IFERROR(VLOOKUP("2-"&amp;Presupuestos[[#This Row],[ID DOCUMENTO]],BD_Pagos[],10,0),0)&gt;Presupuestos[[#This Row],[TOTAL SOLES]],Presupuestos[[#This Row],[TOTAL SOLES]],IFERROR(VLOOKUP("2-"&amp;Presupuestos[[#This Row],[ID DOCUMENTO]],BD_Pagos[],10,0),0))</f>
        <v>0</v>
      </c>
      <c r="AW1010" s="7"/>
      <c r="AX1010" s="16"/>
      <c r="AY1010" s="17"/>
      <c r="AZ1010" s="20"/>
      <c r="BA1010" s="7"/>
      <c r="BB1010" s="16"/>
      <c r="BC1010" s="17"/>
      <c r="BD1010" s="20"/>
      <c r="BE1010" s="7">
        <f>IFERROR(VLOOKUP("5-"&amp;Presupuestos[[#This Row],[ID DOCUMENTO]],BD_Pagos[],7,0),"")</f>
        <v>45869</v>
      </c>
      <c r="BF1010" s="17" t="str">
        <f>IFERROR(VLOOKUP("5-"&amp;Presupuestos[[#This Row],[ID DOCUMENTO]],BD_Pagos[],9,0),"")</f>
        <v>Redondeo</v>
      </c>
      <c r="BG1010" s="20">
        <f>IF(IFERROR(VLOOKUP("5-"&amp;Presupuestos[[#This Row],[ID DOCUMENTO]],BD_Pagos[],10,0),0)&gt;Presupuestos[[#This Row],[TOTAL SOLES]],Presupuestos[[#This Row],[TOTAL SOLES]],IFERROR(VLOOKUP("5-"&amp;Presupuestos[[#This Row],[ID DOCUMENTO]],BD_Pagos[],10,0),0))</f>
        <v>-0.01</v>
      </c>
      <c r="BH1010" s="7">
        <f>IFERROR(VLOOKUP("1-Detraccion"&amp;Presupuestos[[#This Row],[ID DOCUMENTO]],BD_Pagos[],2,0),"")</f>
        <v>0</v>
      </c>
      <c r="BI1010" s="3" t="str">
        <f>IFERROR(VLOOKUP("1-Detraccion"&amp;Presupuestos[[#This Row],[ID DOCUMENTO]],BD_Pagos[],3,0),"")</f>
        <v/>
      </c>
      <c r="BJ1010" s="3">
        <f>IFERROR(VLOOKUP("1-Detraccion"&amp;Presupuestos[[#This Row],[ID DOCUMENTO]],BD_Pagos[],4,0),"")</f>
        <v>0</v>
      </c>
      <c r="BK1010" s="6">
        <f>IF(IFERROR(VLOOKUP("1-Detraccion"&amp;Presupuestos[[#This Row],[ID DOCUMENTO]],BD_Pagos[],5,0),0)&gt;Presupuestos[[#This Row],[TOTAL SOLES]],Presupuestos[[#This Row],[TOTAL SOLES]],IFERROR(VLOOKUP("1-Detraccion"&amp;Presupuestos[[#This Row],[ID DOCUMENTO]],BD_Pagos[],5,0),0))</f>
        <v>0</v>
      </c>
      <c r="BL1010" s="6">
        <f>IF(IFERROR(VLOOKUP("1-Detraccion"&amp;Presupuestos[[#This Row],[ID DOCUMENTO]],BD_Pagos[],6,0),0)&gt;Presupuestos[[#This Row],[TOTAL SOLES]],Presupuestos[[#This Row],[TOTAL SOLES]],IFERROR(VLOOKUP("1-Detraccion"&amp;Presupuestos[[#This Row],[ID DOCUMENTO]],BD_Pagos[],6,0),0))</f>
        <v>0</v>
      </c>
      <c r="BM1010" s="37"/>
      <c r="BN1010" s="3"/>
      <c r="BO1010" s="3"/>
      <c r="BP1010" s="6"/>
      <c r="BQ101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109.01</v>
      </c>
      <c r="BR1010" s="23" t="str">
        <f>IF(Presupuestos[[#This Row],[SALDO ME-MN]]&gt;0,"PENDIENTE","CANCELADO")</f>
        <v>PENDIENTE</v>
      </c>
      <c r="BS1010" s="23" t="str">
        <f>IF(COUNTIFS($U$4:$U1009,Presupuestos[[#This Row],[ID DOCUMENTO]])&gt;=1,IF(B1009=Presupuestos[[#This Row],[ID]],"OK","DOC. DUPLICADO"),"OK")</f>
        <v>OK</v>
      </c>
    </row>
    <row r="1011" spans="2:71" x14ac:dyDescent="0.25">
      <c r="B1011" s="34">
        <f>IF(Presupuestos[[#This Row],[ID DOCUMENTO]]=U1010,B1010,IF(B1010="ID",1,B1010+1))</f>
        <v>862</v>
      </c>
      <c r="C1011" s="2">
        <v>45869</v>
      </c>
      <c r="D1011" s="2">
        <v>45869</v>
      </c>
      <c r="E1011" s="3" t="s">
        <v>1880</v>
      </c>
      <c r="F1011" s="25" t="s">
        <v>54</v>
      </c>
      <c r="G1011" s="25" t="s">
        <v>330</v>
      </c>
      <c r="H1011" s="25" t="s">
        <v>383</v>
      </c>
      <c r="I1011" s="36" t="str">
        <f>IFERROR(VLOOKUP(Presupuestos[[#This Row],[AREA]]&amp;Presupuestos[[#This Row],[CONCEPTO]]&amp;Presupuestos[[#This Row],[DESCRIPCION]],Tabla28[[Columna1]:[CÓDIGO NUEVO]],2,0),"")</f>
        <v>P0601001</v>
      </c>
      <c r="J1011" s="3" t="s">
        <v>666</v>
      </c>
      <c r="K1011" s="3" t="s">
        <v>666</v>
      </c>
      <c r="L1011" s="3" t="s">
        <v>666</v>
      </c>
      <c r="M1011" s="31" t="s">
        <v>2090</v>
      </c>
      <c r="N1011" s="3"/>
      <c r="O1011" s="3" t="s">
        <v>315</v>
      </c>
      <c r="P1011" s="3" t="s">
        <v>127</v>
      </c>
      <c r="Q1011" s="3" t="str">
        <f>IFERROR(VLOOKUP(Presupuestos[[#This Row],[CLASIFICACIÓN (N)]],Tabla17[],2,0),"")</f>
        <v>Gastos operativos</v>
      </c>
      <c r="R1011" s="3" t="str">
        <f>IFERROR(VLOOKUP(Presupuestos[[#This Row],[CLASIFICACIÓN (N)]],Tabla17[],3,0),"")</f>
        <v>Operativo</v>
      </c>
      <c r="S1011" s="3" t="s">
        <v>16</v>
      </c>
      <c r="T1011" s="3" t="str">
        <f>IFERROR(VLOOKUP(Presupuestos[[#This Row],[ALMACEN]],Tabla5[],2,0),"")</f>
        <v>Arequipa</v>
      </c>
      <c r="U1011" s="19" t="str">
        <f>IFERROR(VLOOKUP(Presupuestos[[#This Row],[TIPO DE DOCUMENTO]],Tipo_Documento[],2,0)&amp;Presupuestos[[#This Row],[SERIE]]&amp;Presupuestos[[#This Row],[NUMERO]]&amp;Presupuestos[[#This Row],[RUC]],"")</f>
        <v>PLRPLR074273195103</v>
      </c>
      <c r="V1011" s="3" t="s">
        <v>258</v>
      </c>
      <c r="W1011" s="7">
        <v>45869</v>
      </c>
      <c r="X1011" s="7">
        <v>45869</v>
      </c>
      <c r="Y1011" s="3" t="s">
        <v>1917</v>
      </c>
      <c r="Z1011" s="3">
        <v>42</v>
      </c>
      <c r="AA1011" s="3">
        <f>IFERROR(VLOOKUP(Presupuestos[[#This Row],[RAZON SOCIAL]],CHOOSE({1,2},Clientes_Proveedores[Razon Social],Clientes_Proveedores[Ruc / Dni]),2,0),"-")</f>
        <v>73195103</v>
      </c>
      <c r="AB1011" s="31" t="s">
        <v>1239</v>
      </c>
      <c r="AC1011" s="3" t="s">
        <v>670</v>
      </c>
      <c r="AD1011" s="5"/>
      <c r="AE1011" s="6">
        <v>1398.2</v>
      </c>
      <c r="AF1011" s="6">
        <f>Presupuestos[[#This Row],[BASE]]*Presupuestos[[#This Row],[% IGV]]</f>
        <v>0</v>
      </c>
      <c r="AG1011" s="22">
        <f>ROUND(SUM(Presupuestos[[#This Row],[BASE]:[IGV]]),2)</f>
        <v>1398.2</v>
      </c>
      <c r="AH1011" s="9" t="str">
        <f>IF(Presupuestos[[#This Row],[MONEDA]]="USD",VLOOKUP(Presupuestos[[#This Row],[FECHA DE EMISION]],Tipo_Cambio[],3,0),"")</f>
        <v/>
      </c>
      <c r="AI1011" s="22">
        <f>IFERROR(ROUND(IF(Presupuestos[[#This Row],[MONEDA]]="PEN",Presupuestos[[#This Row],[TOTAL]],Presupuestos[[#This Row],[TOTAL]]*Presupuestos[[#This Row],[TIPO DE CAMBIO]]),2),"")</f>
        <v>1398.2</v>
      </c>
      <c r="AJ1011" s="5"/>
      <c r="AK1011" s="33" t="s">
        <v>671</v>
      </c>
      <c r="AL1011" s="5" t="s">
        <v>680</v>
      </c>
      <c r="AM1011" s="23" t="s">
        <v>671</v>
      </c>
      <c r="AN1011" s="23" t="s">
        <v>671</v>
      </c>
      <c r="AO1011" s="7">
        <f>IFERROR(VLOOKUP("1-"&amp;Presupuestos[[#This Row],[ID DOCUMENTO]],BD_Pagos[],7,0),"")</f>
        <v>45869</v>
      </c>
      <c r="AP1011" s="16" t="str">
        <f>IFERROR(VLOOKUP("1-"&amp;Presupuestos[[#This Row],[ID DOCUMENTO]],BD_Pagos[],8,0),"")</f>
        <v>B-BCP - Soles</v>
      </c>
      <c r="AQ1011" s="17">
        <f>IFERROR(VLOOKUP("1-"&amp;Presupuestos[[#This Row],[ID DOCUMENTO]],BD_Pagos[],9,0),"")</f>
        <v>7197909</v>
      </c>
      <c r="AR1011" s="54"/>
      <c r="AS1011" s="7">
        <f>IFERROR(VLOOKUP("2-"&amp;Presupuestos[[#This Row],[ID DOCUMENTO]],BD_Pagos[],7,0),"")</f>
        <v>0</v>
      </c>
      <c r="AT1011" s="16" t="str">
        <f>IFERROR(VLOOKUP("2-"&amp;Presupuestos[[#This Row],[ID DOCUMENTO]],BD_Pagos[],8,0),"")</f>
        <v/>
      </c>
      <c r="AU1011" s="17">
        <f>IFERROR(VLOOKUP("2-"&amp;Presupuestos[[#This Row],[ID DOCUMENTO]],BD_Pagos[],9,0),"")</f>
        <v>0</v>
      </c>
      <c r="AV1011" s="20">
        <f>IF(IFERROR(VLOOKUP("2-"&amp;Presupuestos[[#This Row],[ID DOCUMENTO]],BD_Pagos[],10,0),0)&gt;Presupuestos[[#This Row],[TOTAL SOLES]],Presupuestos[[#This Row],[TOTAL SOLES]],IFERROR(VLOOKUP("2-"&amp;Presupuestos[[#This Row],[ID DOCUMENTO]],BD_Pagos[],10,0),0))</f>
        <v>0</v>
      </c>
      <c r="AW1011" s="7"/>
      <c r="AX1011" s="16"/>
      <c r="AY1011" s="17"/>
      <c r="AZ1011" s="20"/>
      <c r="BA1011" s="7"/>
      <c r="BB1011" s="16"/>
      <c r="BC1011" s="17"/>
      <c r="BD1011" s="20"/>
      <c r="BE1011" s="7">
        <f>IFERROR(VLOOKUP("5-"&amp;Presupuestos[[#This Row],[ID DOCUMENTO]],BD_Pagos[],7,0),"")</f>
        <v>45869</v>
      </c>
      <c r="BF1011" s="17" t="str">
        <f>IFERROR(VLOOKUP("5-"&amp;Presupuestos[[#This Row],[ID DOCUMENTO]],BD_Pagos[],9,0),"")</f>
        <v>Redondeo</v>
      </c>
      <c r="BG1011" s="20">
        <f>IF(IFERROR(VLOOKUP("5-"&amp;Presupuestos[[#This Row],[ID DOCUMENTO]],BD_Pagos[],10,0),0)&gt;Presupuestos[[#This Row],[TOTAL SOLES]],Presupuestos[[#This Row],[TOTAL SOLES]],IFERROR(VLOOKUP("5-"&amp;Presupuestos[[#This Row],[ID DOCUMENTO]],BD_Pagos[],10,0),0))</f>
        <v>-0.01</v>
      </c>
      <c r="BH1011" s="7">
        <f>IFERROR(VLOOKUP("1-Detraccion"&amp;Presupuestos[[#This Row],[ID DOCUMENTO]],BD_Pagos[],2,0),"")</f>
        <v>0</v>
      </c>
      <c r="BI1011" s="3" t="str">
        <f>IFERROR(VLOOKUP("1-Detraccion"&amp;Presupuestos[[#This Row],[ID DOCUMENTO]],BD_Pagos[],3,0),"")</f>
        <v/>
      </c>
      <c r="BJ1011" s="3">
        <f>IFERROR(VLOOKUP("1-Detraccion"&amp;Presupuestos[[#This Row],[ID DOCUMENTO]],BD_Pagos[],4,0),"")</f>
        <v>0</v>
      </c>
      <c r="BK1011" s="6">
        <f>IF(IFERROR(VLOOKUP("1-Detraccion"&amp;Presupuestos[[#This Row],[ID DOCUMENTO]],BD_Pagos[],5,0),0)&gt;Presupuestos[[#This Row],[TOTAL SOLES]],Presupuestos[[#This Row],[TOTAL SOLES]],IFERROR(VLOOKUP("1-Detraccion"&amp;Presupuestos[[#This Row],[ID DOCUMENTO]],BD_Pagos[],5,0),0))</f>
        <v>0</v>
      </c>
      <c r="BL1011" s="6">
        <f>IF(IFERROR(VLOOKUP("1-Detraccion"&amp;Presupuestos[[#This Row],[ID DOCUMENTO]],BD_Pagos[],6,0),0)&gt;Presupuestos[[#This Row],[TOTAL SOLES]],Presupuestos[[#This Row],[TOTAL SOLES]],IFERROR(VLOOKUP("1-Detraccion"&amp;Presupuestos[[#This Row],[ID DOCUMENTO]],BD_Pagos[],6,0),0))</f>
        <v>0</v>
      </c>
      <c r="BM1011" s="37"/>
      <c r="BN1011" s="3"/>
      <c r="BO1011" s="3"/>
      <c r="BP1011" s="6"/>
      <c r="BQ101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1398.21</v>
      </c>
      <c r="BR1011" s="23" t="str">
        <f>IF(Presupuestos[[#This Row],[SALDO ME-MN]]&gt;0,"PENDIENTE","CANCELADO")</f>
        <v>PENDIENTE</v>
      </c>
      <c r="BS1011" s="23" t="str">
        <f>IF(COUNTIFS($U$4:$U1010,Presupuestos[[#This Row],[ID DOCUMENTO]])&gt;=1,IF(B1010=Presupuestos[[#This Row],[ID]],"OK","DOC. DUPLICADO"),"OK")</f>
        <v>OK</v>
      </c>
    </row>
    <row r="1012" spans="2:71" ht="24" x14ac:dyDescent="0.25">
      <c r="B1012" s="34">
        <f>IF(Presupuestos[[#This Row],[ID DOCUMENTO]]=U1011,B1011,IF(B1011="ID",1,B1011+1))</f>
        <v>862</v>
      </c>
      <c r="C1012" s="2">
        <v>45869</v>
      </c>
      <c r="D1012" s="2">
        <v>45869</v>
      </c>
      <c r="E1012" s="3" t="s">
        <v>1880</v>
      </c>
      <c r="F1012" s="25" t="s">
        <v>54</v>
      </c>
      <c r="G1012" s="25" t="s">
        <v>330</v>
      </c>
      <c r="H1012" s="25" t="s">
        <v>397</v>
      </c>
      <c r="I1012" s="36" t="str">
        <f>IFERROR(VLOOKUP(Presupuestos[[#This Row],[AREA]]&amp;Presupuestos[[#This Row],[CONCEPTO]]&amp;Presupuestos[[#This Row],[DESCRIPCION]],Tabla28[[Columna1]:[CÓDIGO NUEVO]],2,0),"")</f>
        <v>P0601005</v>
      </c>
      <c r="J1012" s="3" t="s">
        <v>666</v>
      </c>
      <c r="K1012" s="3" t="s">
        <v>666</v>
      </c>
      <c r="L1012" s="3" t="s">
        <v>666</v>
      </c>
      <c r="M1012" s="31" t="s">
        <v>2091</v>
      </c>
      <c r="N1012" s="3"/>
      <c r="O1012" s="3" t="s">
        <v>315</v>
      </c>
      <c r="P1012" s="3" t="s">
        <v>127</v>
      </c>
      <c r="Q1012" s="3" t="str">
        <f>IFERROR(VLOOKUP(Presupuestos[[#This Row],[CLASIFICACIÓN (N)]],Tabla17[],2,0),"")</f>
        <v>Gastos operativos</v>
      </c>
      <c r="R1012" s="3" t="str">
        <f>IFERROR(VLOOKUP(Presupuestos[[#This Row],[CLASIFICACIÓN (N)]],Tabla17[],3,0),"")</f>
        <v>Operativo</v>
      </c>
      <c r="S1012" s="3" t="s">
        <v>16</v>
      </c>
      <c r="T1012" s="3" t="str">
        <f>IFERROR(VLOOKUP(Presupuestos[[#This Row],[ALMACEN]],Tabla5[],2,0),"")</f>
        <v>Arequipa</v>
      </c>
      <c r="U1012" s="19" t="str">
        <f>IFERROR(VLOOKUP(Presupuestos[[#This Row],[TIPO DE DOCUMENTO]],Tipo_Documento[],2,0)&amp;Presupuestos[[#This Row],[SERIE]]&amp;Presupuestos[[#This Row],[NUMERO]]&amp;Presupuestos[[#This Row],[RUC]],"")</f>
        <v>PLRPLR074273195103</v>
      </c>
      <c r="V1012" s="3" t="s">
        <v>258</v>
      </c>
      <c r="W1012" s="7">
        <v>45869</v>
      </c>
      <c r="X1012" s="7">
        <v>45869</v>
      </c>
      <c r="Y1012" s="3" t="s">
        <v>1917</v>
      </c>
      <c r="Z1012" s="3">
        <v>42</v>
      </c>
      <c r="AA1012" s="3">
        <f>IFERROR(VLOOKUP(Presupuestos[[#This Row],[RAZON SOCIAL]],CHOOSE({1,2},Clientes_Proveedores[Razon Social],Clientes_Proveedores[Ruc / Dni]),2,0),"-")</f>
        <v>73195103</v>
      </c>
      <c r="AB1012" s="31" t="s">
        <v>1239</v>
      </c>
      <c r="AC1012" s="3" t="s">
        <v>670</v>
      </c>
      <c r="AD1012" s="5"/>
      <c r="AE1012" s="6">
        <v>20.22</v>
      </c>
      <c r="AF1012" s="6">
        <f>Presupuestos[[#This Row],[BASE]]*Presupuestos[[#This Row],[% IGV]]</f>
        <v>0</v>
      </c>
      <c r="AG1012" s="22">
        <f>ROUND(SUM(Presupuestos[[#This Row],[BASE]:[IGV]]),2)</f>
        <v>20.22</v>
      </c>
      <c r="AH1012" s="9" t="str">
        <f>IF(Presupuestos[[#This Row],[MONEDA]]="USD",VLOOKUP(Presupuestos[[#This Row],[FECHA DE EMISION]],Tipo_Cambio[],3,0),"")</f>
        <v/>
      </c>
      <c r="AI1012" s="22">
        <f>IFERROR(ROUND(IF(Presupuestos[[#This Row],[MONEDA]]="PEN",Presupuestos[[#This Row],[TOTAL]],Presupuestos[[#This Row],[TOTAL]]*Presupuestos[[#This Row],[TIPO DE CAMBIO]]),2),"")</f>
        <v>20.22</v>
      </c>
      <c r="AJ1012" s="5"/>
      <c r="AK1012" s="33" t="s">
        <v>671</v>
      </c>
      <c r="AL1012" s="5" t="s">
        <v>680</v>
      </c>
      <c r="AM1012" s="23" t="s">
        <v>671</v>
      </c>
      <c r="AN1012" s="23" t="s">
        <v>671</v>
      </c>
      <c r="AO1012" s="7">
        <f>IFERROR(VLOOKUP("1-"&amp;Presupuestos[[#This Row],[ID DOCUMENTO]],BD_Pagos[],7,0),"")</f>
        <v>45869</v>
      </c>
      <c r="AP1012" s="16" t="str">
        <f>IFERROR(VLOOKUP("1-"&amp;Presupuestos[[#This Row],[ID DOCUMENTO]],BD_Pagos[],8,0),"")</f>
        <v>B-BCP - Soles</v>
      </c>
      <c r="AQ1012" s="17">
        <f>IFERROR(VLOOKUP("1-"&amp;Presupuestos[[#This Row],[ID DOCUMENTO]],BD_Pagos[],9,0),"")</f>
        <v>7197909</v>
      </c>
      <c r="AR1012" s="54"/>
      <c r="AS1012" s="7">
        <f>IFERROR(VLOOKUP("2-"&amp;Presupuestos[[#This Row],[ID DOCUMENTO]],BD_Pagos[],7,0),"")</f>
        <v>0</v>
      </c>
      <c r="AT1012" s="16" t="str">
        <f>IFERROR(VLOOKUP("2-"&amp;Presupuestos[[#This Row],[ID DOCUMENTO]],BD_Pagos[],8,0),"")</f>
        <v/>
      </c>
      <c r="AU1012" s="17">
        <f>IFERROR(VLOOKUP("2-"&amp;Presupuestos[[#This Row],[ID DOCUMENTO]],BD_Pagos[],9,0),"")</f>
        <v>0</v>
      </c>
      <c r="AV1012" s="20">
        <f>IF(IFERROR(VLOOKUP("2-"&amp;Presupuestos[[#This Row],[ID DOCUMENTO]],BD_Pagos[],10,0),0)&gt;Presupuestos[[#This Row],[TOTAL SOLES]],Presupuestos[[#This Row],[TOTAL SOLES]],IFERROR(VLOOKUP("2-"&amp;Presupuestos[[#This Row],[ID DOCUMENTO]],BD_Pagos[],10,0),0))</f>
        <v>0</v>
      </c>
      <c r="AW1012" s="7"/>
      <c r="AX1012" s="16"/>
      <c r="AY1012" s="17"/>
      <c r="AZ1012" s="20"/>
      <c r="BA1012" s="7"/>
      <c r="BB1012" s="16"/>
      <c r="BC1012" s="17"/>
      <c r="BD1012" s="20"/>
      <c r="BE1012" s="7">
        <f>IFERROR(VLOOKUP("5-"&amp;Presupuestos[[#This Row],[ID DOCUMENTO]],BD_Pagos[],7,0),"")</f>
        <v>45869</v>
      </c>
      <c r="BF1012" s="17" t="str">
        <f>IFERROR(VLOOKUP("5-"&amp;Presupuestos[[#This Row],[ID DOCUMENTO]],BD_Pagos[],9,0),"")</f>
        <v>Redondeo</v>
      </c>
      <c r="BG1012" s="20">
        <f>IF(IFERROR(VLOOKUP("5-"&amp;Presupuestos[[#This Row],[ID DOCUMENTO]],BD_Pagos[],10,0),0)&gt;Presupuestos[[#This Row],[TOTAL SOLES]],Presupuestos[[#This Row],[TOTAL SOLES]],IFERROR(VLOOKUP("5-"&amp;Presupuestos[[#This Row],[ID DOCUMENTO]],BD_Pagos[],10,0),0))</f>
        <v>-0.01</v>
      </c>
      <c r="BH1012" s="7">
        <f>IFERROR(VLOOKUP("1-Detraccion"&amp;Presupuestos[[#This Row],[ID DOCUMENTO]],BD_Pagos[],2,0),"")</f>
        <v>0</v>
      </c>
      <c r="BI1012" s="3" t="str">
        <f>IFERROR(VLOOKUP("1-Detraccion"&amp;Presupuestos[[#This Row],[ID DOCUMENTO]],BD_Pagos[],3,0),"")</f>
        <v/>
      </c>
      <c r="BJ1012" s="3">
        <f>IFERROR(VLOOKUP("1-Detraccion"&amp;Presupuestos[[#This Row],[ID DOCUMENTO]],BD_Pagos[],4,0),"")</f>
        <v>0</v>
      </c>
      <c r="BK1012" s="6">
        <f>IF(IFERROR(VLOOKUP("1-Detraccion"&amp;Presupuestos[[#This Row],[ID DOCUMENTO]],BD_Pagos[],5,0),0)&gt;Presupuestos[[#This Row],[TOTAL SOLES]],Presupuestos[[#This Row],[TOTAL SOLES]],IFERROR(VLOOKUP("1-Detraccion"&amp;Presupuestos[[#This Row],[ID DOCUMENTO]],BD_Pagos[],5,0),0))</f>
        <v>0</v>
      </c>
      <c r="BL1012" s="6">
        <f>IF(IFERROR(VLOOKUP("1-Detraccion"&amp;Presupuestos[[#This Row],[ID DOCUMENTO]],BD_Pagos[],6,0),0)&gt;Presupuestos[[#This Row],[TOTAL SOLES]],Presupuestos[[#This Row],[TOTAL SOLES]],IFERROR(VLOOKUP("1-Detraccion"&amp;Presupuestos[[#This Row],[ID DOCUMENTO]],BD_Pagos[],6,0),0))</f>
        <v>0</v>
      </c>
      <c r="BM1012" s="37"/>
      <c r="BN1012" s="3"/>
      <c r="BO1012" s="3"/>
      <c r="BP1012" s="6"/>
      <c r="BQ101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20.23</v>
      </c>
      <c r="BR1012" s="23" t="str">
        <f>IF(Presupuestos[[#This Row],[SALDO ME-MN]]&gt;0,"PENDIENTE","CANCELADO")</f>
        <v>PENDIENTE</v>
      </c>
      <c r="BS1012" s="23" t="str">
        <f>IF(COUNTIFS($U$4:$U1011,Presupuestos[[#This Row],[ID DOCUMENTO]])&gt;=1,IF(B1011=Presupuestos[[#This Row],[ID]],"OK","DOC. DUPLICADO"),"OK")</f>
        <v>OK</v>
      </c>
    </row>
    <row r="1013" spans="2:71" ht="24" x14ac:dyDescent="0.25">
      <c r="B1013" s="34">
        <f>IF(Presupuestos[[#This Row],[ID DOCUMENTO]]=U1012,B1012,IF(B1012="ID",1,B1012+1))</f>
        <v>862</v>
      </c>
      <c r="C1013" s="2">
        <v>45869</v>
      </c>
      <c r="D1013" s="2">
        <v>45869</v>
      </c>
      <c r="E1013" s="3" t="s">
        <v>1880</v>
      </c>
      <c r="F1013" s="25" t="s">
        <v>54</v>
      </c>
      <c r="G1013" s="25" t="s">
        <v>330</v>
      </c>
      <c r="H1013" s="25" t="s">
        <v>397</v>
      </c>
      <c r="I1013" s="36" t="str">
        <f>IFERROR(VLOOKUP(Presupuestos[[#This Row],[AREA]]&amp;Presupuestos[[#This Row],[CONCEPTO]]&amp;Presupuestos[[#This Row],[DESCRIPCION]],Tabla28[[Columna1]:[CÓDIGO NUEVO]],2,0),"")</f>
        <v>P0601005</v>
      </c>
      <c r="J1013" s="3" t="s">
        <v>666</v>
      </c>
      <c r="K1013" s="3" t="s">
        <v>666</v>
      </c>
      <c r="L1013" s="3" t="s">
        <v>666</v>
      </c>
      <c r="M1013" s="31" t="s">
        <v>2092</v>
      </c>
      <c r="N1013" s="3"/>
      <c r="O1013" s="3" t="s">
        <v>315</v>
      </c>
      <c r="P1013" s="3" t="s">
        <v>127</v>
      </c>
      <c r="Q1013" s="3" t="str">
        <f>IFERROR(VLOOKUP(Presupuestos[[#This Row],[CLASIFICACIÓN (N)]],Tabla17[],2,0),"")</f>
        <v>Gastos operativos</v>
      </c>
      <c r="R1013" s="3" t="str">
        <f>IFERROR(VLOOKUP(Presupuestos[[#This Row],[CLASIFICACIÓN (N)]],Tabla17[],3,0),"")</f>
        <v>Operativo</v>
      </c>
      <c r="S1013" s="3" t="s">
        <v>16</v>
      </c>
      <c r="T1013" s="3" t="str">
        <f>IFERROR(VLOOKUP(Presupuestos[[#This Row],[ALMACEN]],Tabla5[],2,0),"")</f>
        <v>Arequipa</v>
      </c>
      <c r="U1013" s="19" t="str">
        <f>IFERROR(VLOOKUP(Presupuestos[[#This Row],[TIPO DE DOCUMENTO]],Tipo_Documento[],2,0)&amp;Presupuestos[[#This Row],[SERIE]]&amp;Presupuestos[[#This Row],[NUMERO]]&amp;Presupuestos[[#This Row],[RUC]],"")</f>
        <v>PLRPLR074273195103</v>
      </c>
      <c r="V1013" s="3" t="s">
        <v>258</v>
      </c>
      <c r="W1013" s="7">
        <v>45869</v>
      </c>
      <c r="X1013" s="7">
        <v>45869</v>
      </c>
      <c r="Y1013" s="3" t="s">
        <v>1917</v>
      </c>
      <c r="Z1013" s="3">
        <v>42</v>
      </c>
      <c r="AA1013" s="3">
        <f>IFERROR(VLOOKUP(Presupuestos[[#This Row],[RAZON SOCIAL]],CHOOSE({1,2},Clientes_Proveedores[Razon Social],Clientes_Proveedores[Ruc / Dni]),2,0),"-")</f>
        <v>73195103</v>
      </c>
      <c r="AB1013" s="31" t="s">
        <v>1239</v>
      </c>
      <c r="AC1013" s="3" t="s">
        <v>670</v>
      </c>
      <c r="AD1013" s="5"/>
      <c r="AE1013" s="6">
        <v>4.3899999999999997</v>
      </c>
      <c r="AF1013" s="6">
        <f>Presupuestos[[#This Row],[BASE]]*Presupuestos[[#This Row],[% IGV]]</f>
        <v>0</v>
      </c>
      <c r="AG1013" s="22">
        <f>ROUND(SUM(Presupuestos[[#This Row],[BASE]:[IGV]]),2)</f>
        <v>4.3899999999999997</v>
      </c>
      <c r="AH1013" s="9" t="str">
        <f>IF(Presupuestos[[#This Row],[MONEDA]]="USD",VLOOKUP(Presupuestos[[#This Row],[FECHA DE EMISION]],Tipo_Cambio[],3,0),"")</f>
        <v/>
      </c>
      <c r="AI1013" s="22">
        <f>IFERROR(ROUND(IF(Presupuestos[[#This Row],[MONEDA]]="PEN",Presupuestos[[#This Row],[TOTAL]],Presupuestos[[#This Row],[TOTAL]]*Presupuestos[[#This Row],[TIPO DE CAMBIO]]),2),"")</f>
        <v>4.3899999999999997</v>
      </c>
      <c r="AJ1013" s="5"/>
      <c r="AK1013" s="33" t="s">
        <v>671</v>
      </c>
      <c r="AL1013" s="5" t="s">
        <v>680</v>
      </c>
      <c r="AM1013" s="23" t="s">
        <v>671</v>
      </c>
      <c r="AN1013" s="23" t="s">
        <v>671</v>
      </c>
      <c r="AO1013" s="7">
        <f>IFERROR(VLOOKUP("1-"&amp;Presupuestos[[#This Row],[ID DOCUMENTO]],BD_Pagos[],7,0),"")</f>
        <v>45869</v>
      </c>
      <c r="AP1013" s="16" t="str">
        <f>IFERROR(VLOOKUP("1-"&amp;Presupuestos[[#This Row],[ID DOCUMENTO]],BD_Pagos[],8,0),"")</f>
        <v>B-BCP - Soles</v>
      </c>
      <c r="AQ1013" s="17">
        <f>IFERROR(VLOOKUP("1-"&amp;Presupuestos[[#This Row],[ID DOCUMENTO]],BD_Pagos[],9,0),"")</f>
        <v>7197909</v>
      </c>
      <c r="AR1013" s="54"/>
      <c r="AS1013" s="7">
        <f>IFERROR(VLOOKUP("2-"&amp;Presupuestos[[#This Row],[ID DOCUMENTO]],BD_Pagos[],7,0),"")</f>
        <v>0</v>
      </c>
      <c r="AT1013" s="16" t="str">
        <f>IFERROR(VLOOKUP("2-"&amp;Presupuestos[[#This Row],[ID DOCUMENTO]],BD_Pagos[],8,0),"")</f>
        <v/>
      </c>
      <c r="AU1013" s="17">
        <f>IFERROR(VLOOKUP("2-"&amp;Presupuestos[[#This Row],[ID DOCUMENTO]],BD_Pagos[],9,0),"")</f>
        <v>0</v>
      </c>
      <c r="AV1013" s="20">
        <f>IF(IFERROR(VLOOKUP("2-"&amp;Presupuestos[[#This Row],[ID DOCUMENTO]],BD_Pagos[],10,0),0)&gt;Presupuestos[[#This Row],[TOTAL SOLES]],Presupuestos[[#This Row],[TOTAL SOLES]],IFERROR(VLOOKUP("2-"&amp;Presupuestos[[#This Row],[ID DOCUMENTO]],BD_Pagos[],10,0),0))</f>
        <v>0</v>
      </c>
      <c r="AW1013" s="7"/>
      <c r="AX1013" s="16"/>
      <c r="AY1013" s="17"/>
      <c r="AZ1013" s="20"/>
      <c r="BA1013" s="7"/>
      <c r="BB1013" s="16"/>
      <c r="BC1013" s="17"/>
      <c r="BD1013" s="20"/>
      <c r="BE1013" s="7">
        <f>IFERROR(VLOOKUP("5-"&amp;Presupuestos[[#This Row],[ID DOCUMENTO]],BD_Pagos[],7,0),"")</f>
        <v>45869</v>
      </c>
      <c r="BF1013" s="17" t="str">
        <f>IFERROR(VLOOKUP("5-"&amp;Presupuestos[[#This Row],[ID DOCUMENTO]],BD_Pagos[],9,0),"")</f>
        <v>Redondeo</v>
      </c>
      <c r="BG1013" s="20">
        <f>IF(IFERROR(VLOOKUP("5-"&amp;Presupuestos[[#This Row],[ID DOCUMENTO]],BD_Pagos[],10,0),0)&gt;Presupuestos[[#This Row],[TOTAL SOLES]],Presupuestos[[#This Row],[TOTAL SOLES]],IFERROR(VLOOKUP("5-"&amp;Presupuestos[[#This Row],[ID DOCUMENTO]],BD_Pagos[],10,0),0))</f>
        <v>-0.01</v>
      </c>
      <c r="BH1013" s="7">
        <f>IFERROR(VLOOKUP("1-Detraccion"&amp;Presupuestos[[#This Row],[ID DOCUMENTO]],BD_Pagos[],2,0),"")</f>
        <v>0</v>
      </c>
      <c r="BI1013" s="3" t="str">
        <f>IFERROR(VLOOKUP("1-Detraccion"&amp;Presupuestos[[#This Row],[ID DOCUMENTO]],BD_Pagos[],3,0),"")</f>
        <v/>
      </c>
      <c r="BJ1013" s="3">
        <f>IFERROR(VLOOKUP("1-Detraccion"&amp;Presupuestos[[#This Row],[ID DOCUMENTO]],BD_Pagos[],4,0),"")</f>
        <v>0</v>
      </c>
      <c r="BK1013" s="6">
        <f>IF(IFERROR(VLOOKUP("1-Detraccion"&amp;Presupuestos[[#This Row],[ID DOCUMENTO]],BD_Pagos[],5,0),0)&gt;Presupuestos[[#This Row],[TOTAL SOLES]],Presupuestos[[#This Row],[TOTAL SOLES]],IFERROR(VLOOKUP("1-Detraccion"&amp;Presupuestos[[#This Row],[ID DOCUMENTO]],BD_Pagos[],5,0),0))</f>
        <v>0</v>
      </c>
      <c r="BL1013" s="6">
        <f>IF(IFERROR(VLOOKUP("1-Detraccion"&amp;Presupuestos[[#This Row],[ID DOCUMENTO]],BD_Pagos[],6,0),0)&gt;Presupuestos[[#This Row],[TOTAL SOLES]],Presupuestos[[#This Row],[TOTAL SOLES]],IFERROR(VLOOKUP("1-Detraccion"&amp;Presupuestos[[#This Row],[ID DOCUMENTO]],BD_Pagos[],6,0),0))</f>
        <v>0</v>
      </c>
      <c r="BM1013" s="37"/>
      <c r="BN1013" s="3"/>
      <c r="BO1013" s="3"/>
      <c r="BP1013" s="6"/>
      <c r="BQ101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4.4000000000000004</v>
      </c>
      <c r="BR1013" s="23" t="str">
        <f>IF(Presupuestos[[#This Row],[SALDO ME-MN]]&gt;0,"PENDIENTE","CANCELADO")</f>
        <v>PENDIENTE</v>
      </c>
      <c r="BS1013" s="23" t="str">
        <f>IF(COUNTIFS($U$4:$U1012,Presupuestos[[#This Row],[ID DOCUMENTO]])&gt;=1,IF(B1012=Presupuestos[[#This Row],[ID]],"OK","DOC. DUPLICADO"),"OK")</f>
        <v>OK</v>
      </c>
    </row>
    <row r="1014" spans="2:71" x14ac:dyDescent="0.25">
      <c r="B1014" s="34">
        <f>IF(Presupuestos[[#This Row],[ID DOCUMENTO]]=U1013,B1013,IF(B1013="ID",1,B1013+1))</f>
        <v>863</v>
      </c>
      <c r="C1014" s="2">
        <v>45869</v>
      </c>
      <c r="D1014" s="2">
        <v>45869</v>
      </c>
      <c r="E1014" s="3" t="s">
        <v>1880</v>
      </c>
      <c r="F1014" s="25" t="s">
        <v>54</v>
      </c>
      <c r="G1014" s="25" t="s">
        <v>330</v>
      </c>
      <c r="H1014" s="25" t="s">
        <v>383</v>
      </c>
      <c r="I1014" s="36" t="str">
        <f>IFERROR(VLOOKUP(Presupuestos[[#This Row],[AREA]]&amp;Presupuestos[[#This Row],[CONCEPTO]]&amp;Presupuestos[[#This Row],[DESCRIPCION]],Tabla28[[Columna1]:[CÓDIGO NUEVO]],2,0),"")</f>
        <v>P0601001</v>
      </c>
      <c r="J1014" s="3" t="s">
        <v>666</v>
      </c>
      <c r="K1014" s="3" t="s">
        <v>666</v>
      </c>
      <c r="L1014" s="3" t="s">
        <v>666</v>
      </c>
      <c r="M1014" s="31" t="s">
        <v>2093</v>
      </c>
      <c r="N1014" s="3"/>
      <c r="O1014" s="3" t="s">
        <v>315</v>
      </c>
      <c r="P1014" s="3" t="s">
        <v>86</v>
      </c>
      <c r="Q1014" s="3" t="str">
        <f>IFERROR(VLOOKUP(Presupuestos[[#This Row],[CLASIFICACIÓN (N)]],Tabla17[],2,0),"")</f>
        <v>Costos de ventas</v>
      </c>
      <c r="R1014" s="3" t="str">
        <f>IFERROR(VLOOKUP(Presupuestos[[#This Row],[CLASIFICACIÓN (N)]],Tabla17[],3,0),"")</f>
        <v>Operativo</v>
      </c>
      <c r="S1014" s="3" t="s">
        <v>41</v>
      </c>
      <c r="T1014" s="3" t="str">
        <f>IFERROR(VLOOKUP(Presupuestos[[#This Row],[ALMACEN]],Tabla5[],2,0),"")</f>
        <v>Lima</v>
      </c>
      <c r="U1014" s="19" t="str">
        <f>IFERROR(VLOOKUP(Presupuestos[[#This Row],[TIPO DE DOCUMENTO]],Tipo_Documento[],2,0)&amp;Presupuestos[[#This Row],[SERIE]]&amp;Presupuestos[[#This Row],[NUMERO]]&amp;Presupuestos[[#This Row],[RUC]],"")</f>
        <v>PLRPLR074347557239</v>
      </c>
      <c r="V1014" s="3" t="s">
        <v>258</v>
      </c>
      <c r="W1014" s="7">
        <v>45869</v>
      </c>
      <c r="X1014" s="7">
        <v>45869</v>
      </c>
      <c r="Y1014" s="3" t="s">
        <v>1917</v>
      </c>
      <c r="Z1014" s="3">
        <v>43</v>
      </c>
      <c r="AA1014" s="3">
        <f>IFERROR(VLOOKUP(Presupuestos[[#This Row],[RAZON SOCIAL]],CHOOSE({1,2},Clientes_Proveedores[Razon Social],Clientes_Proveedores[Ruc / Dni]),2,0),"-")</f>
        <v>47557239</v>
      </c>
      <c r="AB1014" s="31" t="s">
        <v>2094</v>
      </c>
      <c r="AC1014" s="3" t="s">
        <v>670</v>
      </c>
      <c r="AD1014" s="5"/>
      <c r="AE1014" s="6">
        <v>1280.47</v>
      </c>
      <c r="AF1014" s="6">
        <f>Presupuestos[[#This Row],[BASE]]*Presupuestos[[#This Row],[% IGV]]</f>
        <v>0</v>
      </c>
      <c r="AG1014" s="22">
        <f>ROUND(SUM(Presupuestos[[#This Row],[BASE]:[IGV]]),2)</f>
        <v>1280.47</v>
      </c>
      <c r="AH1014" s="9" t="str">
        <f>IF(Presupuestos[[#This Row],[MONEDA]]="USD",VLOOKUP(Presupuestos[[#This Row],[FECHA DE EMISION]],Tipo_Cambio[],3,0),"")</f>
        <v/>
      </c>
      <c r="AI1014" s="22">
        <f>IFERROR(ROUND(IF(Presupuestos[[#This Row],[MONEDA]]="PEN",Presupuestos[[#This Row],[TOTAL]],Presupuestos[[#This Row],[TOTAL]]*Presupuestos[[#This Row],[TIPO DE CAMBIO]]),2),"")</f>
        <v>1280.47</v>
      </c>
      <c r="AJ1014" s="5"/>
      <c r="AK1014" s="33" t="s">
        <v>671</v>
      </c>
      <c r="AL1014" s="5" t="s">
        <v>680</v>
      </c>
      <c r="AM1014" s="23" t="s">
        <v>671</v>
      </c>
      <c r="AN1014" s="23" t="s">
        <v>671</v>
      </c>
      <c r="AO1014" s="7">
        <f>IFERROR(VLOOKUP("1-"&amp;Presupuestos[[#This Row],[ID DOCUMENTO]],BD_Pagos[],7,0),"")</f>
        <v>45869</v>
      </c>
      <c r="AP1014" s="16" t="str">
        <f>IFERROR(VLOOKUP("1-"&amp;Presupuestos[[#This Row],[ID DOCUMENTO]],BD_Pagos[],8,0),"")</f>
        <v>B-BCP - Soles</v>
      </c>
      <c r="AQ1014" s="17">
        <f>IFERROR(VLOOKUP("1-"&amp;Presupuestos[[#This Row],[ID DOCUMENTO]],BD_Pagos[],9,0),"")</f>
        <v>7197909</v>
      </c>
      <c r="AR1014" s="54"/>
      <c r="AS1014" s="7">
        <f>IFERROR(VLOOKUP("2-"&amp;Presupuestos[[#This Row],[ID DOCUMENTO]],BD_Pagos[],7,0),"")</f>
        <v>0</v>
      </c>
      <c r="AT1014" s="16" t="str">
        <f>IFERROR(VLOOKUP("2-"&amp;Presupuestos[[#This Row],[ID DOCUMENTO]],BD_Pagos[],8,0),"")</f>
        <v/>
      </c>
      <c r="AU1014" s="17">
        <f>IFERROR(VLOOKUP("2-"&amp;Presupuestos[[#This Row],[ID DOCUMENTO]],BD_Pagos[],9,0),"")</f>
        <v>0</v>
      </c>
      <c r="AV1014" s="20">
        <f>IF(IFERROR(VLOOKUP("2-"&amp;Presupuestos[[#This Row],[ID DOCUMENTO]],BD_Pagos[],10,0),0)&gt;Presupuestos[[#This Row],[TOTAL SOLES]],Presupuestos[[#This Row],[TOTAL SOLES]],IFERROR(VLOOKUP("2-"&amp;Presupuestos[[#This Row],[ID DOCUMENTO]],BD_Pagos[],10,0),0))</f>
        <v>0</v>
      </c>
      <c r="AW1014" s="7"/>
      <c r="AX1014" s="16"/>
      <c r="AY1014" s="17"/>
      <c r="AZ1014" s="20"/>
      <c r="BA1014" s="7"/>
      <c r="BB1014" s="16"/>
      <c r="BC1014" s="17"/>
      <c r="BD1014" s="20"/>
      <c r="BE1014" s="7">
        <f>IFERROR(VLOOKUP("5-"&amp;Presupuestos[[#This Row],[ID DOCUMENTO]],BD_Pagos[],7,0),"")</f>
        <v>45869</v>
      </c>
      <c r="BF1014" s="17" t="str">
        <f>IFERROR(VLOOKUP("5-"&amp;Presupuestos[[#This Row],[ID DOCUMENTO]],BD_Pagos[],9,0),"")</f>
        <v>Redondeo</v>
      </c>
      <c r="BG1014" s="20">
        <f>IF(IFERROR(VLOOKUP("5-"&amp;Presupuestos[[#This Row],[ID DOCUMENTO]],BD_Pagos[],10,0),0)&gt;Presupuestos[[#This Row],[TOTAL SOLES]],Presupuestos[[#This Row],[TOTAL SOLES]],IFERROR(VLOOKUP("5-"&amp;Presupuestos[[#This Row],[ID DOCUMENTO]],BD_Pagos[],10,0),0))</f>
        <v>-0.01</v>
      </c>
      <c r="BH1014" s="7">
        <f>IFERROR(VLOOKUP("1-Detraccion"&amp;Presupuestos[[#This Row],[ID DOCUMENTO]],BD_Pagos[],2,0),"")</f>
        <v>0</v>
      </c>
      <c r="BI1014" s="3" t="str">
        <f>IFERROR(VLOOKUP("1-Detraccion"&amp;Presupuestos[[#This Row],[ID DOCUMENTO]],BD_Pagos[],3,0),"")</f>
        <v/>
      </c>
      <c r="BJ1014" s="3">
        <f>IFERROR(VLOOKUP("1-Detraccion"&amp;Presupuestos[[#This Row],[ID DOCUMENTO]],BD_Pagos[],4,0),"")</f>
        <v>0</v>
      </c>
      <c r="BK1014" s="6">
        <f>IF(IFERROR(VLOOKUP("1-Detraccion"&amp;Presupuestos[[#This Row],[ID DOCUMENTO]],BD_Pagos[],5,0),0)&gt;Presupuestos[[#This Row],[TOTAL SOLES]],Presupuestos[[#This Row],[TOTAL SOLES]],IFERROR(VLOOKUP("1-Detraccion"&amp;Presupuestos[[#This Row],[ID DOCUMENTO]],BD_Pagos[],5,0),0))</f>
        <v>0</v>
      </c>
      <c r="BL1014" s="6">
        <f>IF(IFERROR(VLOOKUP("1-Detraccion"&amp;Presupuestos[[#This Row],[ID DOCUMENTO]],BD_Pagos[],6,0),0)&gt;Presupuestos[[#This Row],[TOTAL SOLES]],Presupuestos[[#This Row],[TOTAL SOLES]],IFERROR(VLOOKUP("1-Detraccion"&amp;Presupuestos[[#This Row],[ID DOCUMENTO]],BD_Pagos[],6,0),0))</f>
        <v>0</v>
      </c>
      <c r="BM1014" s="37"/>
      <c r="BN1014" s="3"/>
      <c r="BO1014" s="3"/>
      <c r="BP1014" s="6"/>
      <c r="BQ101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1280.48</v>
      </c>
      <c r="BR1014" s="23" t="str">
        <f>IF(Presupuestos[[#This Row],[SALDO ME-MN]]&gt;0,"PENDIENTE","CANCELADO")</f>
        <v>PENDIENTE</v>
      </c>
      <c r="BS1014" s="23" t="str">
        <f>IF(COUNTIFS($U$4:$U1013,Presupuestos[[#This Row],[ID DOCUMENTO]])&gt;=1,IF(B1013=Presupuestos[[#This Row],[ID]],"OK","DOC. DUPLICADO"),"OK")</f>
        <v>OK</v>
      </c>
    </row>
    <row r="1015" spans="2:71" ht="24" x14ac:dyDescent="0.25">
      <c r="B1015" s="34">
        <f>IF(Presupuestos[[#This Row],[ID DOCUMENTO]]=U1014,B1014,IF(B1014="ID",1,B1014+1))</f>
        <v>863</v>
      </c>
      <c r="C1015" s="2">
        <v>45869</v>
      </c>
      <c r="D1015" s="2">
        <v>45869</v>
      </c>
      <c r="E1015" s="3" t="s">
        <v>1880</v>
      </c>
      <c r="F1015" s="25" t="s">
        <v>54</v>
      </c>
      <c r="G1015" s="25" t="s">
        <v>330</v>
      </c>
      <c r="H1015" s="25" t="s">
        <v>397</v>
      </c>
      <c r="I1015" s="36" t="str">
        <f>IFERROR(VLOOKUP(Presupuestos[[#This Row],[AREA]]&amp;Presupuestos[[#This Row],[CONCEPTO]]&amp;Presupuestos[[#This Row],[DESCRIPCION]],Tabla28[[Columna1]:[CÓDIGO NUEVO]],2,0),"")</f>
        <v>P0601005</v>
      </c>
      <c r="J1015" s="3" t="s">
        <v>666</v>
      </c>
      <c r="K1015" s="3" t="s">
        <v>666</v>
      </c>
      <c r="L1015" s="3" t="s">
        <v>666</v>
      </c>
      <c r="M1015" s="31" t="s">
        <v>2095</v>
      </c>
      <c r="N1015" s="3"/>
      <c r="O1015" s="3" t="s">
        <v>315</v>
      </c>
      <c r="P1015" s="3" t="s">
        <v>86</v>
      </c>
      <c r="Q1015" s="3" t="str">
        <f>IFERROR(VLOOKUP(Presupuestos[[#This Row],[CLASIFICACIÓN (N)]],Tabla17[],2,0),"")</f>
        <v>Costos de ventas</v>
      </c>
      <c r="R1015" s="3" t="str">
        <f>IFERROR(VLOOKUP(Presupuestos[[#This Row],[CLASIFICACIÓN (N)]],Tabla17[],3,0),"")</f>
        <v>Operativo</v>
      </c>
      <c r="S1015" s="3" t="s">
        <v>41</v>
      </c>
      <c r="T1015" s="3" t="str">
        <f>IFERROR(VLOOKUP(Presupuestos[[#This Row],[ALMACEN]],Tabla5[],2,0),"")</f>
        <v>Lima</v>
      </c>
      <c r="U1015" s="19" t="str">
        <f>IFERROR(VLOOKUP(Presupuestos[[#This Row],[TIPO DE DOCUMENTO]],Tipo_Documento[],2,0)&amp;Presupuestos[[#This Row],[SERIE]]&amp;Presupuestos[[#This Row],[NUMERO]]&amp;Presupuestos[[#This Row],[RUC]],"")</f>
        <v>PLRPLR074347557239</v>
      </c>
      <c r="V1015" s="3" t="s">
        <v>258</v>
      </c>
      <c r="W1015" s="7">
        <v>45869</v>
      </c>
      <c r="X1015" s="7">
        <v>45869</v>
      </c>
      <c r="Y1015" s="3" t="s">
        <v>1917</v>
      </c>
      <c r="Z1015" s="3">
        <v>43</v>
      </c>
      <c r="AA1015" s="3">
        <f>IFERROR(VLOOKUP(Presupuestos[[#This Row],[RAZON SOCIAL]],CHOOSE({1,2},Clientes_Proveedores[Razon Social],Clientes_Proveedores[Ruc / Dni]),2,0),"-")</f>
        <v>47557239</v>
      </c>
      <c r="AB1015" s="31" t="s">
        <v>2094</v>
      </c>
      <c r="AC1015" s="3" t="s">
        <v>670</v>
      </c>
      <c r="AD1015" s="5"/>
      <c r="AE1015" s="6">
        <v>18.440000000000001</v>
      </c>
      <c r="AF1015" s="6">
        <f>Presupuestos[[#This Row],[BASE]]*Presupuestos[[#This Row],[% IGV]]</f>
        <v>0</v>
      </c>
      <c r="AG1015" s="22">
        <f>ROUND(SUM(Presupuestos[[#This Row],[BASE]:[IGV]]),2)</f>
        <v>18.440000000000001</v>
      </c>
      <c r="AH1015" s="9" t="str">
        <f>IF(Presupuestos[[#This Row],[MONEDA]]="USD",VLOOKUP(Presupuestos[[#This Row],[FECHA DE EMISION]],Tipo_Cambio[],3,0),"")</f>
        <v/>
      </c>
      <c r="AI1015" s="22">
        <f>IFERROR(ROUND(IF(Presupuestos[[#This Row],[MONEDA]]="PEN",Presupuestos[[#This Row],[TOTAL]],Presupuestos[[#This Row],[TOTAL]]*Presupuestos[[#This Row],[TIPO DE CAMBIO]]),2),"")</f>
        <v>18.440000000000001</v>
      </c>
      <c r="AJ1015" s="5"/>
      <c r="AK1015" s="33" t="s">
        <v>671</v>
      </c>
      <c r="AL1015" s="5" t="s">
        <v>680</v>
      </c>
      <c r="AM1015" s="23" t="s">
        <v>671</v>
      </c>
      <c r="AN1015" s="23" t="s">
        <v>671</v>
      </c>
      <c r="AO1015" s="7">
        <f>IFERROR(VLOOKUP("1-"&amp;Presupuestos[[#This Row],[ID DOCUMENTO]],BD_Pagos[],7,0),"")</f>
        <v>45869</v>
      </c>
      <c r="AP1015" s="16" t="str">
        <f>IFERROR(VLOOKUP("1-"&amp;Presupuestos[[#This Row],[ID DOCUMENTO]],BD_Pagos[],8,0),"")</f>
        <v>B-BCP - Soles</v>
      </c>
      <c r="AQ1015" s="17">
        <f>IFERROR(VLOOKUP("1-"&amp;Presupuestos[[#This Row],[ID DOCUMENTO]],BD_Pagos[],9,0),"")</f>
        <v>7197909</v>
      </c>
      <c r="AR1015" s="54"/>
      <c r="AS1015" s="7">
        <f>IFERROR(VLOOKUP("2-"&amp;Presupuestos[[#This Row],[ID DOCUMENTO]],BD_Pagos[],7,0),"")</f>
        <v>0</v>
      </c>
      <c r="AT1015" s="16" t="str">
        <f>IFERROR(VLOOKUP("2-"&amp;Presupuestos[[#This Row],[ID DOCUMENTO]],BD_Pagos[],8,0),"")</f>
        <v/>
      </c>
      <c r="AU1015" s="17">
        <f>IFERROR(VLOOKUP("2-"&amp;Presupuestos[[#This Row],[ID DOCUMENTO]],BD_Pagos[],9,0),"")</f>
        <v>0</v>
      </c>
      <c r="AV1015" s="20">
        <f>IF(IFERROR(VLOOKUP("2-"&amp;Presupuestos[[#This Row],[ID DOCUMENTO]],BD_Pagos[],10,0),0)&gt;Presupuestos[[#This Row],[TOTAL SOLES]],Presupuestos[[#This Row],[TOTAL SOLES]],IFERROR(VLOOKUP("2-"&amp;Presupuestos[[#This Row],[ID DOCUMENTO]],BD_Pagos[],10,0),0))</f>
        <v>0</v>
      </c>
      <c r="AW1015" s="7"/>
      <c r="AX1015" s="16"/>
      <c r="AY1015" s="17"/>
      <c r="AZ1015" s="20"/>
      <c r="BA1015" s="7"/>
      <c r="BB1015" s="16"/>
      <c r="BC1015" s="17"/>
      <c r="BD1015" s="20"/>
      <c r="BE1015" s="7">
        <f>IFERROR(VLOOKUP("5-"&amp;Presupuestos[[#This Row],[ID DOCUMENTO]],BD_Pagos[],7,0),"")</f>
        <v>45869</v>
      </c>
      <c r="BF1015" s="17" t="str">
        <f>IFERROR(VLOOKUP("5-"&amp;Presupuestos[[#This Row],[ID DOCUMENTO]],BD_Pagos[],9,0),"")</f>
        <v>Redondeo</v>
      </c>
      <c r="BG1015" s="20">
        <f>IF(IFERROR(VLOOKUP("5-"&amp;Presupuestos[[#This Row],[ID DOCUMENTO]],BD_Pagos[],10,0),0)&gt;Presupuestos[[#This Row],[TOTAL SOLES]],Presupuestos[[#This Row],[TOTAL SOLES]],IFERROR(VLOOKUP("5-"&amp;Presupuestos[[#This Row],[ID DOCUMENTO]],BD_Pagos[],10,0),0))</f>
        <v>-0.01</v>
      </c>
      <c r="BH1015" s="7">
        <f>IFERROR(VLOOKUP("1-Detraccion"&amp;Presupuestos[[#This Row],[ID DOCUMENTO]],BD_Pagos[],2,0),"")</f>
        <v>0</v>
      </c>
      <c r="BI1015" s="3" t="str">
        <f>IFERROR(VLOOKUP("1-Detraccion"&amp;Presupuestos[[#This Row],[ID DOCUMENTO]],BD_Pagos[],3,0),"")</f>
        <v/>
      </c>
      <c r="BJ1015" s="3">
        <f>IFERROR(VLOOKUP("1-Detraccion"&amp;Presupuestos[[#This Row],[ID DOCUMENTO]],BD_Pagos[],4,0),"")</f>
        <v>0</v>
      </c>
      <c r="BK1015" s="6">
        <f>IF(IFERROR(VLOOKUP("1-Detraccion"&amp;Presupuestos[[#This Row],[ID DOCUMENTO]],BD_Pagos[],5,0),0)&gt;Presupuestos[[#This Row],[TOTAL SOLES]],Presupuestos[[#This Row],[TOTAL SOLES]],IFERROR(VLOOKUP("1-Detraccion"&amp;Presupuestos[[#This Row],[ID DOCUMENTO]],BD_Pagos[],5,0),0))</f>
        <v>0</v>
      </c>
      <c r="BL1015" s="6">
        <f>IF(IFERROR(VLOOKUP("1-Detraccion"&amp;Presupuestos[[#This Row],[ID DOCUMENTO]],BD_Pagos[],6,0),0)&gt;Presupuestos[[#This Row],[TOTAL SOLES]],Presupuestos[[#This Row],[TOTAL SOLES]],IFERROR(VLOOKUP("1-Detraccion"&amp;Presupuestos[[#This Row],[ID DOCUMENTO]],BD_Pagos[],6,0),0))</f>
        <v>0</v>
      </c>
      <c r="BM1015" s="37"/>
      <c r="BN1015" s="3"/>
      <c r="BO1015" s="3"/>
      <c r="BP1015" s="6"/>
      <c r="BQ101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18.45</v>
      </c>
      <c r="BR1015" s="23" t="str">
        <f>IF(Presupuestos[[#This Row],[SALDO ME-MN]]&gt;0,"PENDIENTE","CANCELADO")</f>
        <v>PENDIENTE</v>
      </c>
      <c r="BS1015" s="23" t="str">
        <f>IF(COUNTIFS($U$4:$U1014,Presupuestos[[#This Row],[ID DOCUMENTO]])&gt;=1,IF(B1014=Presupuestos[[#This Row],[ID]],"OK","DOC. DUPLICADO"),"OK")</f>
        <v>OK</v>
      </c>
    </row>
    <row r="1016" spans="2:71" ht="24" x14ac:dyDescent="0.25">
      <c r="B1016" s="34">
        <f>IF(Presupuestos[[#This Row],[ID DOCUMENTO]]=U1015,B1015,IF(B1015="ID",1,B1015+1))</f>
        <v>863</v>
      </c>
      <c r="C1016" s="2">
        <v>45869</v>
      </c>
      <c r="D1016" s="2">
        <v>45869</v>
      </c>
      <c r="E1016" s="3" t="s">
        <v>1880</v>
      </c>
      <c r="F1016" s="25" t="s">
        <v>54</v>
      </c>
      <c r="G1016" s="25" t="s">
        <v>330</v>
      </c>
      <c r="H1016" s="25" t="s">
        <v>397</v>
      </c>
      <c r="I1016" s="36" t="str">
        <f>IFERROR(VLOOKUP(Presupuestos[[#This Row],[AREA]]&amp;Presupuestos[[#This Row],[CONCEPTO]]&amp;Presupuestos[[#This Row],[DESCRIPCION]],Tabla28[[Columna1]:[CÓDIGO NUEVO]],2,0),"")</f>
        <v>P0601005</v>
      </c>
      <c r="J1016" s="3" t="s">
        <v>666</v>
      </c>
      <c r="K1016" s="3" t="s">
        <v>666</v>
      </c>
      <c r="L1016" s="3" t="s">
        <v>666</v>
      </c>
      <c r="M1016" s="31" t="s">
        <v>2096</v>
      </c>
      <c r="N1016" s="3"/>
      <c r="O1016" s="3" t="s">
        <v>315</v>
      </c>
      <c r="P1016" s="3" t="s">
        <v>86</v>
      </c>
      <c r="Q1016" s="3" t="str">
        <f>IFERROR(VLOOKUP(Presupuestos[[#This Row],[CLASIFICACIÓN (N)]],Tabla17[],2,0),"")</f>
        <v>Costos de ventas</v>
      </c>
      <c r="R1016" s="3" t="str">
        <f>IFERROR(VLOOKUP(Presupuestos[[#This Row],[CLASIFICACIÓN (N)]],Tabla17[],3,0),"")</f>
        <v>Operativo</v>
      </c>
      <c r="S1016" s="3" t="s">
        <v>41</v>
      </c>
      <c r="T1016" s="3" t="str">
        <f>IFERROR(VLOOKUP(Presupuestos[[#This Row],[ALMACEN]],Tabla5[],2,0),"")</f>
        <v>Lima</v>
      </c>
      <c r="U1016" s="19" t="str">
        <f>IFERROR(VLOOKUP(Presupuestos[[#This Row],[TIPO DE DOCUMENTO]],Tipo_Documento[],2,0)&amp;Presupuestos[[#This Row],[SERIE]]&amp;Presupuestos[[#This Row],[NUMERO]]&amp;Presupuestos[[#This Row],[RUC]],"")</f>
        <v>PLRPLR074347557239</v>
      </c>
      <c r="V1016" s="3" t="s">
        <v>258</v>
      </c>
      <c r="W1016" s="7">
        <v>45869</v>
      </c>
      <c r="X1016" s="7">
        <v>45869</v>
      </c>
      <c r="Y1016" s="3" t="s">
        <v>1917</v>
      </c>
      <c r="Z1016" s="3">
        <v>43</v>
      </c>
      <c r="AA1016" s="3">
        <f>IFERROR(VLOOKUP(Presupuestos[[#This Row],[RAZON SOCIAL]],CHOOSE({1,2},Clientes_Proveedores[Razon Social],Clientes_Proveedores[Ruc / Dni]),2,0),"-")</f>
        <v>47557239</v>
      </c>
      <c r="AB1016" s="31" t="s">
        <v>2094</v>
      </c>
      <c r="AC1016" s="3" t="s">
        <v>670</v>
      </c>
      <c r="AD1016" s="5"/>
      <c r="AE1016" s="6">
        <v>0.56999999999999995</v>
      </c>
      <c r="AF1016" s="6">
        <f>Presupuestos[[#This Row],[BASE]]*Presupuestos[[#This Row],[% IGV]]</f>
        <v>0</v>
      </c>
      <c r="AG1016" s="22">
        <f>ROUND(SUM(Presupuestos[[#This Row],[BASE]:[IGV]]),2)</f>
        <v>0.56999999999999995</v>
      </c>
      <c r="AH1016" s="9" t="str">
        <f>IF(Presupuestos[[#This Row],[MONEDA]]="USD",VLOOKUP(Presupuestos[[#This Row],[FECHA DE EMISION]],Tipo_Cambio[],3,0),"")</f>
        <v/>
      </c>
      <c r="AI1016" s="22">
        <f>IFERROR(ROUND(IF(Presupuestos[[#This Row],[MONEDA]]="PEN",Presupuestos[[#This Row],[TOTAL]],Presupuestos[[#This Row],[TOTAL]]*Presupuestos[[#This Row],[TIPO DE CAMBIO]]),2),"")</f>
        <v>0.56999999999999995</v>
      </c>
      <c r="AJ1016" s="5"/>
      <c r="AK1016" s="33" t="s">
        <v>671</v>
      </c>
      <c r="AL1016" s="5" t="s">
        <v>680</v>
      </c>
      <c r="AM1016" s="23" t="s">
        <v>671</v>
      </c>
      <c r="AN1016" s="23" t="s">
        <v>671</v>
      </c>
      <c r="AO1016" s="7">
        <f>IFERROR(VLOOKUP("1-"&amp;Presupuestos[[#This Row],[ID DOCUMENTO]],BD_Pagos[],7,0),"")</f>
        <v>45869</v>
      </c>
      <c r="AP1016" s="16" t="str">
        <f>IFERROR(VLOOKUP("1-"&amp;Presupuestos[[#This Row],[ID DOCUMENTO]],BD_Pagos[],8,0),"")</f>
        <v>B-BCP - Soles</v>
      </c>
      <c r="AQ1016" s="17">
        <f>IFERROR(VLOOKUP("1-"&amp;Presupuestos[[#This Row],[ID DOCUMENTO]],BD_Pagos[],9,0),"")</f>
        <v>7197909</v>
      </c>
      <c r="AR1016" s="54"/>
      <c r="AS1016" s="7">
        <f>IFERROR(VLOOKUP("2-"&amp;Presupuestos[[#This Row],[ID DOCUMENTO]],BD_Pagos[],7,0),"")</f>
        <v>0</v>
      </c>
      <c r="AT1016" s="16" t="str">
        <f>IFERROR(VLOOKUP("2-"&amp;Presupuestos[[#This Row],[ID DOCUMENTO]],BD_Pagos[],8,0),"")</f>
        <v/>
      </c>
      <c r="AU1016" s="17">
        <f>IFERROR(VLOOKUP("2-"&amp;Presupuestos[[#This Row],[ID DOCUMENTO]],BD_Pagos[],9,0),"")</f>
        <v>0</v>
      </c>
      <c r="AV1016" s="20">
        <f>IF(IFERROR(VLOOKUP("2-"&amp;Presupuestos[[#This Row],[ID DOCUMENTO]],BD_Pagos[],10,0),0)&gt;Presupuestos[[#This Row],[TOTAL SOLES]],Presupuestos[[#This Row],[TOTAL SOLES]],IFERROR(VLOOKUP("2-"&amp;Presupuestos[[#This Row],[ID DOCUMENTO]],BD_Pagos[],10,0),0))</f>
        <v>0</v>
      </c>
      <c r="AW1016" s="7"/>
      <c r="AX1016" s="16"/>
      <c r="AY1016" s="17"/>
      <c r="AZ1016" s="20"/>
      <c r="BA1016" s="7"/>
      <c r="BB1016" s="16"/>
      <c r="BC1016" s="17"/>
      <c r="BD1016" s="20"/>
      <c r="BE1016" s="7">
        <f>IFERROR(VLOOKUP("5-"&amp;Presupuestos[[#This Row],[ID DOCUMENTO]],BD_Pagos[],7,0),"")</f>
        <v>45869</v>
      </c>
      <c r="BF1016" s="17" t="str">
        <f>IFERROR(VLOOKUP("5-"&amp;Presupuestos[[#This Row],[ID DOCUMENTO]],BD_Pagos[],9,0),"")</f>
        <v>Redondeo</v>
      </c>
      <c r="BG1016" s="20">
        <f>IF(IFERROR(VLOOKUP("5-"&amp;Presupuestos[[#This Row],[ID DOCUMENTO]],BD_Pagos[],10,0),0)&gt;Presupuestos[[#This Row],[TOTAL SOLES]],Presupuestos[[#This Row],[TOTAL SOLES]],IFERROR(VLOOKUP("5-"&amp;Presupuestos[[#This Row],[ID DOCUMENTO]],BD_Pagos[],10,0),0))</f>
        <v>-0.01</v>
      </c>
      <c r="BH1016" s="7">
        <f>IFERROR(VLOOKUP("1-Detraccion"&amp;Presupuestos[[#This Row],[ID DOCUMENTO]],BD_Pagos[],2,0),"")</f>
        <v>0</v>
      </c>
      <c r="BI1016" s="3" t="str">
        <f>IFERROR(VLOOKUP("1-Detraccion"&amp;Presupuestos[[#This Row],[ID DOCUMENTO]],BD_Pagos[],3,0),"")</f>
        <v/>
      </c>
      <c r="BJ1016" s="3">
        <f>IFERROR(VLOOKUP("1-Detraccion"&amp;Presupuestos[[#This Row],[ID DOCUMENTO]],BD_Pagos[],4,0),"")</f>
        <v>0</v>
      </c>
      <c r="BK1016" s="6">
        <f>IF(IFERROR(VLOOKUP("1-Detraccion"&amp;Presupuestos[[#This Row],[ID DOCUMENTO]],BD_Pagos[],5,0),0)&gt;Presupuestos[[#This Row],[TOTAL SOLES]],Presupuestos[[#This Row],[TOTAL SOLES]],IFERROR(VLOOKUP("1-Detraccion"&amp;Presupuestos[[#This Row],[ID DOCUMENTO]],BD_Pagos[],5,0),0))</f>
        <v>0</v>
      </c>
      <c r="BL1016" s="6">
        <f>IF(IFERROR(VLOOKUP("1-Detraccion"&amp;Presupuestos[[#This Row],[ID DOCUMENTO]],BD_Pagos[],6,0),0)&gt;Presupuestos[[#This Row],[TOTAL SOLES]],Presupuestos[[#This Row],[TOTAL SOLES]],IFERROR(VLOOKUP("1-Detraccion"&amp;Presupuestos[[#This Row],[ID DOCUMENTO]],BD_Pagos[],6,0),0))</f>
        <v>0</v>
      </c>
      <c r="BM1016" s="37"/>
      <c r="BN1016" s="3"/>
      <c r="BO1016" s="3"/>
      <c r="BP1016" s="6"/>
      <c r="BQ101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0.57999999999999996</v>
      </c>
      <c r="BR1016" s="23" t="str">
        <f>IF(Presupuestos[[#This Row],[SALDO ME-MN]]&gt;0,"PENDIENTE","CANCELADO")</f>
        <v>PENDIENTE</v>
      </c>
      <c r="BS1016" s="23" t="str">
        <f>IF(COUNTIFS($U$4:$U1015,Presupuestos[[#This Row],[ID DOCUMENTO]])&gt;=1,IF(B1015=Presupuestos[[#This Row],[ID]],"OK","DOC. DUPLICADO"),"OK")</f>
        <v>OK</v>
      </c>
    </row>
    <row r="1017" spans="2:71" ht="24" x14ac:dyDescent="0.25">
      <c r="B1017" s="34">
        <f>IF(Presupuestos[[#This Row],[ID DOCUMENTO]]=U1016,B1016,IF(B1016="ID",1,B1016+1))</f>
        <v>863</v>
      </c>
      <c r="C1017" s="2">
        <v>45869</v>
      </c>
      <c r="D1017" s="2">
        <v>45869</v>
      </c>
      <c r="E1017" s="3" t="s">
        <v>1880</v>
      </c>
      <c r="F1017" s="25" t="s">
        <v>54</v>
      </c>
      <c r="G1017" s="25" t="s">
        <v>330</v>
      </c>
      <c r="H1017" s="25" t="s">
        <v>412</v>
      </c>
      <c r="I1017" s="36" t="str">
        <f>IFERROR(VLOOKUP(Presupuestos[[#This Row],[AREA]]&amp;Presupuestos[[#This Row],[CONCEPTO]]&amp;Presupuestos[[#This Row],[DESCRIPCION]],Tabla28[[Columna1]:[CÓDIGO NUEVO]],2,0),"")</f>
        <v>P0601013</v>
      </c>
      <c r="J1017" s="3" t="s">
        <v>666</v>
      </c>
      <c r="K1017" s="3" t="s">
        <v>666</v>
      </c>
      <c r="L1017" s="3" t="s">
        <v>666</v>
      </c>
      <c r="M1017" s="31" t="s">
        <v>2097</v>
      </c>
      <c r="N1017" s="3"/>
      <c r="O1017" s="3" t="s">
        <v>315</v>
      </c>
      <c r="P1017" s="3" t="s">
        <v>86</v>
      </c>
      <c r="Q1017" s="3" t="str">
        <f>IFERROR(VLOOKUP(Presupuestos[[#This Row],[CLASIFICACIÓN (N)]],Tabla17[],2,0),"")</f>
        <v>Costos de ventas</v>
      </c>
      <c r="R1017" s="3" t="str">
        <f>IFERROR(VLOOKUP(Presupuestos[[#This Row],[CLASIFICACIÓN (N)]],Tabla17[],3,0),"")</f>
        <v>Operativo</v>
      </c>
      <c r="S1017" s="3" t="s">
        <v>41</v>
      </c>
      <c r="T1017" s="3" t="str">
        <f>IFERROR(VLOOKUP(Presupuestos[[#This Row],[ALMACEN]],Tabla5[],2,0),"")</f>
        <v>Lima</v>
      </c>
      <c r="U1017" s="19" t="str">
        <f>IFERROR(VLOOKUP(Presupuestos[[#This Row],[TIPO DE DOCUMENTO]],Tipo_Documento[],2,0)&amp;Presupuestos[[#This Row],[SERIE]]&amp;Presupuestos[[#This Row],[NUMERO]]&amp;Presupuestos[[#This Row],[RUC]],"")</f>
        <v>PLRPLR074347557239</v>
      </c>
      <c r="V1017" s="3" t="s">
        <v>258</v>
      </c>
      <c r="W1017" s="7">
        <v>45869</v>
      </c>
      <c r="X1017" s="7">
        <v>45869</v>
      </c>
      <c r="Y1017" s="3" t="s">
        <v>1917</v>
      </c>
      <c r="Z1017" s="3">
        <v>43</v>
      </c>
      <c r="AA1017" s="3">
        <f>IFERROR(VLOOKUP(Presupuestos[[#This Row],[RAZON SOCIAL]],CHOOSE({1,2},Clientes_Proveedores[Razon Social],Clientes_Proveedores[Ruc / Dni]),2,0),"-")</f>
        <v>47557239</v>
      </c>
      <c r="AB1017" s="31" t="s">
        <v>2094</v>
      </c>
      <c r="AC1017" s="3" t="s">
        <v>670</v>
      </c>
      <c r="AD1017" s="5"/>
      <c r="AE1017" s="6">
        <v>22</v>
      </c>
      <c r="AF1017" s="6">
        <f>Presupuestos[[#This Row],[BASE]]*Presupuestos[[#This Row],[% IGV]]</f>
        <v>0</v>
      </c>
      <c r="AG1017" s="22">
        <f>ROUND(SUM(Presupuestos[[#This Row],[BASE]:[IGV]]),2)</f>
        <v>22</v>
      </c>
      <c r="AH1017" s="9" t="str">
        <f>IF(Presupuestos[[#This Row],[MONEDA]]="USD",VLOOKUP(Presupuestos[[#This Row],[FECHA DE EMISION]],Tipo_Cambio[],3,0),"")</f>
        <v/>
      </c>
      <c r="AI1017" s="22">
        <f>IFERROR(ROUND(IF(Presupuestos[[#This Row],[MONEDA]]="PEN",Presupuestos[[#This Row],[TOTAL]],Presupuestos[[#This Row],[TOTAL]]*Presupuestos[[#This Row],[TIPO DE CAMBIO]]),2),"")</f>
        <v>22</v>
      </c>
      <c r="AJ1017" s="5"/>
      <c r="AK1017" s="33" t="s">
        <v>671</v>
      </c>
      <c r="AL1017" s="5" t="s">
        <v>680</v>
      </c>
      <c r="AM1017" s="23" t="s">
        <v>671</v>
      </c>
      <c r="AN1017" s="23" t="s">
        <v>671</v>
      </c>
      <c r="AO1017" s="7">
        <f>IFERROR(VLOOKUP("1-"&amp;Presupuestos[[#This Row],[ID DOCUMENTO]],BD_Pagos[],7,0),"")</f>
        <v>45869</v>
      </c>
      <c r="AP1017" s="16" t="str">
        <f>IFERROR(VLOOKUP("1-"&amp;Presupuestos[[#This Row],[ID DOCUMENTO]],BD_Pagos[],8,0),"")</f>
        <v>B-BCP - Soles</v>
      </c>
      <c r="AQ1017" s="17">
        <f>IFERROR(VLOOKUP("1-"&amp;Presupuestos[[#This Row],[ID DOCUMENTO]],BD_Pagos[],9,0),"")</f>
        <v>7197909</v>
      </c>
      <c r="AR1017" s="54"/>
      <c r="AS1017" s="7">
        <f>IFERROR(VLOOKUP("2-"&amp;Presupuestos[[#This Row],[ID DOCUMENTO]],BD_Pagos[],7,0),"")</f>
        <v>0</v>
      </c>
      <c r="AT1017" s="16" t="str">
        <f>IFERROR(VLOOKUP("2-"&amp;Presupuestos[[#This Row],[ID DOCUMENTO]],BD_Pagos[],8,0),"")</f>
        <v/>
      </c>
      <c r="AU1017" s="17">
        <f>IFERROR(VLOOKUP("2-"&amp;Presupuestos[[#This Row],[ID DOCUMENTO]],BD_Pagos[],9,0),"")</f>
        <v>0</v>
      </c>
      <c r="AV1017" s="20">
        <f>IF(IFERROR(VLOOKUP("2-"&amp;Presupuestos[[#This Row],[ID DOCUMENTO]],BD_Pagos[],10,0),0)&gt;Presupuestos[[#This Row],[TOTAL SOLES]],Presupuestos[[#This Row],[TOTAL SOLES]],IFERROR(VLOOKUP("2-"&amp;Presupuestos[[#This Row],[ID DOCUMENTO]],BD_Pagos[],10,0),0))</f>
        <v>0</v>
      </c>
      <c r="AW1017" s="7"/>
      <c r="AX1017" s="16"/>
      <c r="AY1017" s="17"/>
      <c r="AZ1017" s="20"/>
      <c r="BA1017" s="7"/>
      <c r="BB1017" s="16"/>
      <c r="BC1017" s="17"/>
      <c r="BD1017" s="20"/>
      <c r="BE1017" s="7">
        <f>IFERROR(VLOOKUP("5-"&amp;Presupuestos[[#This Row],[ID DOCUMENTO]],BD_Pagos[],7,0),"")</f>
        <v>45869</v>
      </c>
      <c r="BF1017" s="17" t="str">
        <f>IFERROR(VLOOKUP("5-"&amp;Presupuestos[[#This Row],[ID DOCUMENTO]],BD_Pagos[],9,0),"")</f>
        <v>Redondeo</v>
      </c>
      <c r="BG1017" s="20">
        <f>IF(IFERROR(VLOOKUP("5-"&amp;Presupuestos[[#This Row],[ID DOCUMENTO]],BD_Pagos[],10,0),0)&gt;Presupuestos[[#This Row],[TOTAL SOLES]],Presupuestos[[#This Row],[TOTAL SOLES]],IFERROR(VLOOKUP("5-"&amp;Presupuestos[[#This Row],[ID DOCUMENTO]],BD_Pagos[],10,0),0))</f>
        <v>-0.01</v>
      </c>
      <c r="BH1017" s="7">
        <f>IFERROR(VLOOKUP("1-Detraccion"&amp;Presupuestos[[#This Row],[ID DOCUMENTO]],BD_Pagos[],2,0),"")</f>
        <v>0</v>
      </c>
      <c r="BI1017" s="3" t="str">
        <f>IFERROR(VLOOKUP("1-Detraccion"&amp;Presupuestos[[#This Row],[ID DOCUMENTO]],BD_Pagos[],3,0),"")</f>
        <v/>
      </c>
      <c r="BJ1017" s="3">
        <f>IFERROR(VLOOKUP("1-Detraccion"&amp;Presupuestos[[#This Row],[ID DOCUMENTO]],BD_Pagos[],4,0),"")</f>
        <v>0</v>
      </c>
      <c r="BK1017" s="6">
        <f>IF(IFERROR(VLOOKUP("1-Detraccion"&amp;Presupuestos[[#This Row],[ID DOCUMENTO]],BD_Pagos[],5,0),0)&gt;Presupuestos[[#This Row],[TOTAL SOLES]],Presupuestos[[#This Row],[TOTAL SOLES]],IFERROR(VLOOKUP("1-Detraccion"&amp;Presupuestos[[#This Row],[ID DOCUMENTO]],BD_Pagos[],5,0),0))</f>
        <v>0</v>
      </c>
      <c r="BL1017" s="6">
        <f>IF(IFERROR(VLOOKUP("1-Detraccion"&amp;Presupuestos[[#This Row],[ID DOCUMENTO]],BD_Pagos[],6,0),0)&gt;Presupuestos[[#This Row],[TOTAL SOLES]],Presupuestos[[#This Row],[TOTAL SOLES]],IFERROR(VLOOKUP("1-Detraccion"&amp;Presupuestos[[#This Row],[ID DOCUMENTO]],BD_Pagos[],6,0),0))</f>
        <v>0</v>
      </c>
      <c r="BM1017" s="37"/>
      <c r="BN1017" s="3"/>
      <c r="BO1017" s="3"/>
      <c r="BP1017" s="6"/>
      <c r="BQ101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22.01</v>
      </c>
      <c r="BR1017" s="23" t="str">
        <f>IF(Presupuestos[[#This Row],[SALDO ME-MN]]&gt;0,"PENDIENTE","CANCELADO")</f>
        <v>PENDIENTE</v>
      </c>
      <c r="BS1017" s="23" t="str">
        <f>IF(COUNTIFS($U$4:$U1016,Presupuestos[[#This Row],[ID DOCUMENTO]])&gt;=1,IF(B1016=Presupuestos[[#This Row],[ID]],"OK","DOC. DUPLICADO"),"OK")</f>
        <v>OK</v>
      </c>
    </row>
    <row r="1018" spans="2:71" ht="24" x14ac:dyDescent="0.25">
      <c r="B1018" s="34">
        <f>IF(Presupuestos[[#This Row],[ID DOCUMENTO]]=U1017,B1017,IF(B1017="ID",1,B1017+1))</f>
        <v>864</v>
      </c>
      <c r="C1018" s="2">
        <v>45869</v>
      </c>
      <c r="D1018" s="2">
        <v>45869</v>
      </c>
      <c r="E1018" s="3" t="s">
        <v>1880</v>
      </c>
      <c r="F1018" s="25" t="s">
        <v>54</v>
      </c>
      <c r="G1018" s="25" t="s">
        <v>330</v>
      </c>
      <c r="H1018" s="25" t="s">
        <v>383</v>
      </c>
      <c r="I1018" s="36" t="str">
        <f>IFERROR(VLOOKUP(Presupuestos[[#This Row],[AREA]]&amp;Presupuestos[[#This Row],[CONCEPTO]]&amp;Presupuestos[[#This Row],[DESCRIPCION]],Tabla28[[Columna1]:[CÓDIGO NUEVO]],2,0),"")</f>
        <v>P0601001</v>
      </c>
      <c r="J1018" s="3" t="s">
        <v>666</v>
      </c>
      <c r="K1018" s="3" t="s">
        <v>666</v>
      </c>
      <c r="L1018" s="3" t="s">
        <v>666</v>
      </c>
      <c r="M1018" s="31" t="s">
        <v>2098</v>
      </c>
      <c r="N1018" s="3"/>
      <c r="O1018" s="3" t="s">
        <v>315</v>
      </c>
      <c r="P1018" s="3" t="s">
        <v>132</v>
      </c>
      <c r="Q1018" s="3" t="str">
        <f>IFERROR(VLOOKUP(Presupuestos[[#This Row],[CLASIFICACIÓN (N)]],Tabla17[],2,0),"")</f>
        <v>Gastos operativos</v>
      </c>
      <c r="R1018" s="3" t="str">
        <f>IFERROR(VLOOKUP(Presupuestos[[#This Row],[CLASIFICACIÓN (N)]],Tabla17[],3,0),"")</f>
        <v>Operativo</v>
      </c>
      <c r="S1018" s="3" t="s">
        <v>16</v>
      </c>
      <c r="T1018" s="3" t="str">
        <f>IFERROR(VLOOKUP(Presupuestos[[#This Row],[ALMACEN]],Tabla5[],2,0),"")</f>
        <v>Arequipa</v>
      </c>
      <c r="U1018" s="19" t="str">
        <f>IFERROR(VLOOKUP(Presupuestos[[#This Row],[TIPO DE DOCUMENTO]],Tipo_Documento[],2,0)&amp;Presupuestos[[#This Row],[SERIE]]&amp;Presupuestos[[#This Row],[NUMERO]]&amp;Presupuestos[[#This Row],[RUC]],"")</f>
        <v>PLRPLR074472728100</v>
      </c>
      <c r="V1018" s="3" t="s">
        <v>258</v>
      </c>
      <c r="W1018" s="7">
        <v>45869</v>
      </c>
      <c r="X1018" s="7">
        <v>45869</v>
      </c>
      <c r="Y1018" s="3" t="s">
        <v>1917</v>
      </c>
      <c r="Z1018" s="3">
        <v>44</v>
      </c>
      <c r="AA1018" s="3">
        <f>IFERROR(VLOOKUP(Presupuestos[[#This Row],[RAZON SOCIAL]],CHOOSE({1,2},Clientes_Proveedores[Razon Social],Clientes_Proveedores[Ruc / Dni]),2,0),"-")</f>
        <v>72728100</v>
      </c>
      <c r="AB1018" s="31" t="s">
        <v>1371</v>
      </c>
      <c r="AC1018" s="3" t="s">
        <v>670</v>
      </c>
      <c r="AD1018" s="5"/>
      <c r="AE1018" s="6">
        <v>1486.76</v>
      </c>
      <c r="AF1018" s="6">
        <f>Presupuestos[[#This Row],[BASE]]*Presupuestos[[#This Row],[% IGV]]</f>
        <v>0</v>
      </c>
      <c r="AG1018" s="22">
        <f>ROUND(SUM(Presupuestos[[#This Row],[BASE]:[IGV]]),2)</f>
        <v>1486.76</v>
      </c>
      <c r="AH1018" s="9" t="str">
        <f>IF(Presupuestos[[#This Row],[MONEDA]]="USD",VLOOKUP(Presupuestos[[#This Row],[FECHA DE EMISION]],Tipo_Cambio[],3,0),"")</f>
        <v/>
      </c>
      <c r="AI1018" s="22">
        <f>IFERROR(ROUND(IF(Presupuestos[[#This Row],[MONEDA]]="PEN",Presupuestos[[#This Row],[TOTAL]],Presupuestos[[#This Row],[TOTAL]]*Presupuestos[[#This Row],[TIPO DE CAMBIO]]),2),"")</f>
        <v>1486.76</v>
      </c>
      <c r="AJ1018" s="5"/>
      <c r="AK1018" s="33" t="s">
        <v>671</v>
      </c>
      <c r="AL1018" s="5" t="s">
        <v>680</v>
      </c>
      <c r="AM1018" s="23" t="s">
        <v>671</v>
      </c>
      <c r="AN1018" s="23" t="s">
        <v>671</v>
      </c>
      <c r="AO1018" s="7">
        <f>IFERROR(VLOOKUP("1-"&amp;Presupuestos[[#This Row],[ID DOCUMENTO]],BD_Pagos[],7,0),"")</f>
        <v>45869</v>
      </c>
      <c r="AP1018" s="16" t="str">
        <f>IFERROR(VLOOKUP("1-"&amp;Presupuestos[[#This Row],[ID DOCUMENTO]],BD_Pagos[],8,0),"")</f>
        <v>B-BCP - Soles</v>
      </c>
      <c r="AQ1018" s="17">
        <f>IFERROR(VLOOKUP("1-"&amp;Presupuestos[[#This Row],[ID DOCUMENTO]],BD_Pagos[],9,0),"")</f>
        <v>7197909</v>
      </c>
      <c r="AR1018" s="54"/>
      <c r="AS1018" s="7">
        <f>IFERROR(VLOOKUP("2-"&amp;Presupuestos[[#This Row],[ID DOCUMENTO]],BD_Pagos[],7,0),"")</f>
        <v>0</v>
      </c>
      <c r="AT1018" s="16" t="str">
        <f>IFERROR(VLOOKUP("2-"&amp;Presupuestos[[#This Row],[ID DOCUMENTO]],BD_Pagos[],8,0),"")</f>
        <v/>
      </c>
      <c r="AU1018" s="17">
        <f>IFERROR(VLOOKUP("2-"&amp;Presupuestos[[#This Row],[ID DOCUMENTO]],BD_Pagos[],9,0),"")</f>
        <v>0</v>
      </c>
      <c r="AV1018" s="20">
        <f>IF(IFERROR(VLOOKUP("2-"&amp;Presupuestos[[#This Row],[ID DOCUMENTO]],BD_Pagos[],10,0),0)&gt;Presupuestos[[#This Row],[TOTAL SOLES]],Presupuestos[[#This Row],[TOTAL SOLES]],IFERROR(VLOOKUP("2-"&amp;Presupuestos[[#This Row],[ID DOCUMENTO]],BD_Pagos[],10,0),0))</f>
        <v>0</v>
      </c>
      <c r="AW1018" s="7"/>
      <c r="AX1018" s="16"/>
      <c r="AY1018" s="17"/>
      <c r="AZ1018" s="20"/>
      <c r="BA1018" s="7"/>
      <c r="BB1018" s="16"/>
      <c r="BC1018" s="17"/>
      <c r="BD1018" s="20"/>
      <c r="BE1018" s="7">
        <f>IFERROR(VLOOKUP("5-"&amp;Presupuestos[[#This Row],[ID DOCUMENTO]],BD_Pagos[],7,0),"")</f>
        <v>45869</v>
      </c>
      <c r="BF1018" s="17" t="str">
        <f>IFERROR(VLOOKUP("5-"&amp;Presupuestos[[#This Row],[ID DOCUMENTO]],BD_Pagos[],9,0),"")</f>
        <v>Redondeo</v>
      </c>
      <c r="BG1018" s="20">
        <f>IF(IFERROR(VLOOKUP("5-"&amp;Presupuestos[[#This Row],[ID DOCUMENTO]],BD_Pagos[],10,0),0)&gt;Presupuestos[[#This Row],[TOTAL SOLES]],Presupuestos[[#This Row],[TOTAL SOLES]],IFERROR(VLOOKUP("5-"&amp;Presupuestos[[#This Row],[ID DOCUMENTO]],BD_Pagos[],10,0),0))</f>
        <v>0.01</v>
      </c>
      <c r="BH1018" s="7">
        <f>IFERROR(VLOOKUP("1-Detraccion"&amp;Presupuestos[[#This Row],[ID DOCUMENTO]],BD_Pagos[],2,0),"")</f>
        <v>0</v>
      </c>
      <c r="BI1018" s="3" t="str">
        <f>IFERROR(VLOOKUP("1-Detraccion"&amp;Presupuestos[[#This Row],[ID DOCUMENTO]],BD_Pagos[],3,0),"")</f>
        <v/>
      </c>
      <c r="BJ1018" s="3">
        <f>IFERROR(VLOOKUP("1-Detraccion"&amp;Presupuestos[[#This Row],[ID DOCUMENTO]],BD_Pagos[],4,0),"")</f>
        <v>0</v>
      </c>
      <c r="BK1018" s="6">
        <f>IF(IFERROR(VLOOKUP("1-Detraccion"&amp;Presupuestos[[#This Row],[ID DOCUMENTO]],BD_Pagos[],5,0),0)&gt;Presupuestos[[#This Row],[TOTAL SOLES]],Presupuestos[[#This Row],[TOTAL SOLES]],IFERROR(VLOOKUP("1-Detraccion"&amp;Presupuestos[[#This Row],[ID DOCUMENTO]],BD_Pagos[],5,0),0))</f>
        <v>0</v>
      </c>
      <c r="BL1018" s="6">
        <f>IF(IFERROR(VLOOKUP("1-Detraccion"&amp;Presupuestos[[#This Row],[ID DOCUMENTO]],BD_Pagos[],6,0),0)&gt;Presupuestos[[#This Row],[TOTAL SOLES]],Presupuestos[[#This Row],[TOTAL SOLES]],IFERROR(VLOOKUP("1-Detraccion"&amp;Presupuestos[[#This Row],[ID DOCUMENTO]],BD_Pagos[],6,0),0))</f>
        <v>0</v>
      </c>
      <c r="BM1018" s="37"/>
      <c r="BN1018" s="3"/>
      <c r="BO1018" s="3"/>
      <c r="BP1018" s="6"/>
      <c r="BQ101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1486.75</v>
      </c>
      <c r="BR1018" s="23" t="str">
        <f>IF(Presupuestos[[#This Row],[SALDO ME-MN]]&gt;0,"PENDIENTE","CANCELADO")</f>
        <v>PENDIENTE</v>
      </c>
      <c r="BS1018" s="23" t="str">
        <f>IF(COUNTIFS($U$4:$U1017,Presupuestos[[#This Row],[ID DOCUMENTO]])&gt;=1,IF(B1017=Presupuestos[[#This Row],[ID]],"OK","DOC. DUPLICADO"),"OK")</f>
        <v>OK</v>
      </c>
    </row>
    <row r="1019" spans="2:71" ht="24" x14ac:dyDescent="0.25">
      <c r="B1019" s="34">
        <f>IF(Presupuestos[[#This Row],[ID DOCUMENTO]]=U1018,B1018,IF(B1018="ID",1,B1018+1))</f>
        <v>864</v>
      </c>
      <c r="C1019" s="2">
        <v>45869</v>
      </c>
      <c r="D1019" s="2">
        <v>45869</v>
      </c>
      <c r="E1019" s="3" t="s">
        <v>1880</v>
      </c>
      <c r="F1019" s="25" t="s">
        <v>54</v>
      </c>
      <c r="G1019" s="25" t="s">
        <v>330</v>
      </c>
      <c r="H1019" s="25" t="s">
        <v>397</v>
      </c>
      <c r="I1019" s="36" t="str">
        <f>IFERROR(VLOOKUP(Presupuestos[[#This Row],[AREA]]&amp;Presupuestos[[#This Row],[CONCEPTO]]&amp;Presupuestos[[#This Row],[DESCRIPCION]],Tabla28[[Columna1]:[CÓDIGO NUEVO]],2,0),"")</f>
        <v>P0601005</v>
      </c>
      <c r="J1019" s="3" t="s">
        <v>666</v>
      </c>
      <c r="K1019" s="3" t="s">
        <v>666</v>
      </c>
      <c r="L1019" s="3" t="s">
        <v>666</v>
      </c>
      <c r="M1019" s="31" t="s">
        <v>2099</v>
      </c>
      <c r="N1019" s="3"/>
      <c r="O1019" s="3" t="s">
        <v>315</v>
      </c>
      <c r="P1019" s="3" t="s">
        <v>132</v>
      </c>
      <c r="Q1019" s="3" t="str">
        <f>IFERROR(VLOOKUP(Presupuestos[[#This Row],[CLASIFICACIÓN (N)]],Tabla17[],2,0),"")</f>
        <v>Gastos operativos</v>
      </c>
      <c r="R1019" s="3" t="str">
        <f>IFERROR(VLOOKUP(Presupuestos[[#This Row],[CLASIFICACIÓN (N)]],Tabla17[],3,0),"")</f>
        <v>Operativo</v>
      </c>
      <c r="S1019" s="3" t="s">
        <v>16</v>
      </c>
      <c r="T1019" s="3" t="str">
        <f>IFERROR(VLOOKUP(Presupuestos[[#This Row],[ALMACEN]],Tabla5[],2,0),"")</f>
        <v>Arequipa</v>
      </c>
      <c r="U1019" s="19" t="str">
        <f>IFERROR(VLOOKUP(Presupuestos[[#This Row],[TIPO DE DOCUMENTO]],Tipo_Documento[],2,0)&amp;Presupuestos[[#This Row],[SERIE]]&amp;Presupuestos[[#This Row],[NUMERO]]&amp;Presupuestos[[#This Row],[RUC]],"")</f>
        <v>PLRPLR074472728100</v>
      </c>
      <c r="V1019" s="3" t="s">
        <v>258</v>
      </c>
      <c r="W1019" s="7">
        <v>45869</v>
      </c>
      <c r="X1019" s="7">
        <v>45869</v>
      </c>
      <c r="Y1019" s="3" t="s">
        <v>1917</v>
      </c>
      <c r="Z1019" s="3">
        <v>44</v>
      </c>
      <c r="AA1019" s="3">
        <f>IFERROR(VLOOKUP(Presupuestos[[#This Row],[RAZON SOCIAL]],CHOOSE({1,2},Clientes_Proveedores[Razon Social],Clientes_Proveedores[Ruc / Dni]),2,0),"-")</f>
        <v>72728100</v>
      </c>
      <c r="AB1019" s="31" t="s">
        <v>1371</v>
      </c>
      <c r="AC1019" s="3" t="s">
        <v>670</v>
      </c>
      <c r="AD1019" s="5"/>
      <c r="AE1019" s="6">
        <v>29.7</v>
      </c>
      <c r="AF1019" s="6">
        <f>Presupuestos[[#This Row],[BASE]]*Presupuestos[[#This Row],[% IGV]]</f>
        <v>0</v>
      </c>
      <c r="AG1019" s="22">
        <f>ROUND(SUM(Presupuestos[[#This Row],[BASE]:[IGV]]),2)</f>
        <v>29.7</v>
      </c>
      <c r="AH1019" s="9" t="str">
        <f>IF(Presupuestos[[#This Row],[MONEDA]]="USD",VLOOKUP(Presupuestos[[#This Row],[FECHA DE EMISION]],Tipo_Cambio[],3,0),"")</f>
        <v/>
      </c>
      <c r="AI1019" s="22">
        <f>IFERROR(ROUND(IF(Presupuestos[[#This Row],[MONEDA]]="PEN",Presupuestos[[#This Row],[TOTAL]],Presupuestos[[#This Row],[TOTAL]]*Presupuestos[[#This Row],[TIPO DE CAMBIO]]),2),"")</f>
        <v>29.7</v>
      </c>
      <c r="AJ1019" s="5"/>
      <c r="AK1019" s="33" t="s">
        <v>671</v>
      </c>
      <c r="AL1019" s="5" t="s">
        <v>680</v>
      </c>
      <c r="AM1019" s="23" t="s">
        <v>671</v>
      </c>
      <c r="AN1019" s="23" t="s">
        <v>671</v>
      </c>
      <c r="AO1019" s="7">
        <f>IFERROR(VLOOKUP("1-"&amp;Presupuestos[[#This Row],[ID DOCUMENTO]],BD_Pagos[],7,0),"")</f>
        <v>45869</v>
      </c>
      <c r="AP1019" s="16" t="str">
        <f>IFERROR(VLOOKUP("1-"&amp;Presupuestos[[#This Row],[ID DOCUMENTO]],BD_Pagos[],8,0),"")</f>
        <v>B-BCP - Soles</v>
      </c>
      <c r="AQ1019" s="17">
        <f>IFERROR(VLOOKUP("1-"&amp;Presupuestos[[#This Row],[ID DOCUMENTO]],BD_Pagos[],9,0),"")</f>
        <v>7197909</v>
      </c>
      <c r="AR1019" s="54"/>
      <c r="AS1019" s="7">
        <f>IFERROR(VLOOKUP("2-"&amp;Presupuestos[[#This Row],[ID DOCUMENTO]],BD_Pagos[],7,0),"")</f>
        <v>0</v>
      </c>
      <c r="AT1019" s="16" t="str">
        <f>IFERROR(VLOOKUP("2-"&amp;Presupuestos[[#This Row],[ID DOCUMENTO]],BD_Pagos[],8,0),"")</f>
        <v/>
      </c>
      <c r="AU1019" s="17">
        <f>IFERROR(VLOOKUP("2-"&amp;Presupuestos[[#This Row],[ID DOCUMENTO]],BD_Pagos[],9,0),"")</f>
        <v>0</v>
      </c>
      <c r="AV1019" s="20">
        <f>IF(IFERROR(VLOOKUP("2-"&amp;Presupuestos[[#This Row],[ID DOCUMENTO]],BD_Pagos[],10,0),0)&gt;Presupuestos[[#This Row],[TOTAL SOLES]],Presupuestos[[#This Row],[TOTAL SOLES]],IFERROR(VLOOKUP("2-"&amp;Presupuestos[[#This Row],[ID DOCUMENTO]],BD_Pagos[],10,0),0))</f>
        <v>0</v>
      </c>
      <c r="AW1019" s="7"/>
      <c r="AX1019" s="16"/>
      <c r="AY1019" s="17"/>
      <c r="AZ1019" s="20"/>
      <c r="BA1019" s="7"/>
      <c r="BB1019" s="16"/>
      <c r="BC1019" s="17"/>
      <c r="BD1019" s="20"/>
      <c r="BE1019" s="7">
        <f>IFERROR(VLOOKUP("5-"&amp;Presupuestos[[#This Row],[ID DOCUMENTO]],BD_Pagos[],7,0),"")</f>
        <v>45869</v>
      </c>
      <c r="BF1019" s="17" t="str">
        <f>IFERROR(VLOOKUP("5-"&amp;Presupuestos[[#This Row],[ID DOCUMENTO]],BD_Pagos[],9,0),"")</f>
        <v>Redondeo</v>
      </c>
      <c r="BG1019" s="20">
        <f>IF(IFERROR(VLOOKUP("5-"&amp;Presupuestos[[#This Row],[ID DOCUMENTO]],BD_Pagos[],10,0),0)&gt;Presupuestos[[#This Row],[TOTAL SOLES]],Presupuestos[[#This Row],[TOTAL SOLES]],IFERROR(VLOOKUP("5-"&amp;Presupuestos[[#This Row],[ID DOCUMENTO]],BD_Pagos[],10,0),0))</f>
        <v>0.01</v>
      </c>
      <c r="BH1019" s="7">
        <f>IFERROR(VLOOKUP("1-Detraccion"&amp;Presupuestos[[#This Row],[ID DOCUMENTO]],BD_Pagos[],2,0),"")</f>
        <v>0</v>
      </c>
      <c r="BI1019" s="3" t="str">
        <f>IFERROR(VLOOKUP("1-Detraccion"&amp;Presupuestos[[#This Row],[ID DOCUMENTO]],BD_Pagos[],3,0),"")</f>
        <v/>
      </c>
      <c r="BJ1019" s="3">
        <f>IFERROR(VLOOKUP("1-Detraccion"&amp;Presupuestos[[#This Row],[ID DOCUMENTO]],BD_Pagos[],4,0),"")</f>
        <v>0</v>
      </c>
      <c r="BK1019" s="6">
        <f>IF(IFERROR(VLOOKUP("1-Detraccion"&amp;Presupuestos[[#This Row],[ID DOCUMENTO]],BD_Pagos[],5,0),0)&gt;Presupuestos[[#This Row],[TOTAL SOLES]],Presupuestos[[#This Row],[TOTAL SOLES]],IFERROR(VLOOKUP("1-Detraccion"&amp;Presupuestos[[#This Row],[ID DOCUMENTO]],BD_Pagos[],5,0),0))</f>
        <v>0</v>
      </c>
      <c r="BL1019" s="6">
        <f>IF(IFERROR(VLOOKUP("1-Detraccion"&amp;Presupuestos[[#This Row],[ID DOCUMENTO]],BD_Pagos[],6,0),0)&gt;Presupuestos[[#This Row],[TOTAL SOLES]],Presupuestos[[#This Row],[TOTAL SOLES]],IFERROR(VLOOKUP("1-Detraccion"&amp;Presupuestos[[#This Row],[ID DOCUMENTO]],BD_Pagos[],6,0),0))</f>
        <v>0</v>
      </c>
      <c r="BM1019" s="37"/>
      <c r="BN1019" s="3"/>
      <c r="BO1019" s="3"/>
      <c r="BP1019" s="6"/>
      <c r="BQ101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29.69</v>
      </c>
      <c r="BR1019" s="23" t="str">
        <f>IF(Presupuestos[[#This Row],[SALDO ME-MN]]&gt;0,"PENDIENTE","CANCELADO")</f>
        <v>PENDIENTE</v>
      </c>
      <c r="BS1019" s="23" t="str">
        <f>IF(COUNTIFS($U$4:$U1018,Presupuestos[[#This Row],[ID DOCUMENTO]])&gt;=1,IF(B1018=Presupuestos[[#This Row],[ID]],"OK","DOC. DUPLICADO"),"OK")</f>
        <v>OK</v>
      </c>
    </row>
    <row r="1020" spans="2:71" ht="24" x14ac:dyDescent="0.25">
      <c r="B1020" s="34">
        <f>IF(Presupuestos[[#This Row],[ID DOCUMENTO]]=U1019,B1019,IF(B1019="ID",1,B1019+1))</f>
        <v>864</v>
      </c>
      <c r="C1020" s="2">
        <v>45869</v>
      </c>
      <c r="D1020" s="2">
        <v>45869</v>
      </c>
      <c r="E1020" s="3" t="s">
        <v>1880</v>
      </c>
      <c r="F1020" s="25" t="s">
        <v>54</v>
      </c>
      <c r="G1020" s="25" t="s">
        <v>330</v>
      </c>
      <c r="H1020" s="25" t="s">
        <v>397</v>
      </c>
      <c r="I1020" s="36" t="str">
        <f>IFERROR(VLOOKUP(Presupuestos[[#This Row],[AREA]]&amp;Presupuestos[[#This Row],[CONCEPTO]]&amp;Presupuestos[[#This Row],[DESCRIPCION]],Tabla28[[Columna1]:[CÓDIGO NUEVO]],2,0),"")</f>
        <v>P0601005</v>
      </c>
      <c r="J1020" s="3" t="s">
        <v>666</v>
      </c>
      <c r="K1020" s="3" t="s">
        <v>666</v>
      </c>
      <c r="L1020" s="3" t="s">
        <v>666</v>
      </c>
      <c r="M1020" s="31" t="s">
        <v>2100</v>
      </c>
      <c r="N1020" s="3"/>
      <c r="O1020" s="3" t="s">
        <v>315</v>
      </c>
      <c r="P1020" s="3" t="s">
        <v>132</v>
      </c>
      <c r="Q1020" s="3" t="str">
        <f>IFERROR(VLOOKUP(Presupuestos[[#This Row],[CLASIFICACIÓN (N)]],Tabla17[],2,0),"")</f>
        <v>Gastos operativos</v>
      </c>
      <c r="R1020" s="3" t="str">
        <f>IFERROR(VLOOKUP(Presupuestos[[#This Row],[CLASIFICACIÓN (N)]],Tabla17[],3,0),"")</f>
        <v>Operativo</v>
      </c>
      <c r="S1020" s="3" t="s">
        <v>16</v>
      </c>
      <c r="T1020" s="3" t="str">
        <f>IFERROR(VLOOKUP(Presupuestos[[#This Row],[ALMACEN]],Tabla5[],2,0),"")</f>
        <v>Arequipa</v>
      </c>
      <c r="U1020" s="19" t="str">
        <f>IFERROR(VLOOKUP(Presupuestos[[#This Row],[TIPO DE DOCUMENTO]],Tipo_Documento[],2,0)&amp;Presupuestos[[#This Row],[SERIE]]&amp;Presupuestos[[#This Row],[NUMERO]]&amp;Presupuestos[[#This Row],[RUC]],"")</f>
        <v>PLRPLR074472728100</v>
      </c>
      <c r="V1020" s="3" t="s">
        <v>258</v>
      </c>
      <c r="W1020" s="7">
        <v>45869</v>
      </c>
      <c r="X1020" s="7">
        <v>45869</v>
      </c>
      <c r="Y1020" s="3" t="s">
        <v>1917</v>
      </c>
      <c r="Z1020" s="3">
        <v>44</v>
      </c>
      <c r="AA1020" s="3">
        <f>IFERROR(VLOOKUP(Presupuestos[[#This Row],[RAZON SOCIAL]],CHOOSE({1,2},Clientes_Proveedores[Razon Social],Clientes_Proveedores[Ruc / Dni]),2,0),"-")</f>
        <v>72728100</v>
      </c>
      <c r="AB1020" s="31" t="s">
        <v>1371</v>
      </c>
      <c r="AC1020" s="3" t="s">
        <v>670</v>
      </c>
      <c r="AD1020" s="5"/>
      <c r="AE1020" s="6">
        <v>4.7</v>
      </c>
      <c r="AF1020" s="6">
        <f>Presupuestos[[#This Row],[BASE]]*Presupuestos[[#This Row],[% IGV]]</f>
        <v>0</v>
      </c>
      <c r="AG1020" s="22">
        <f>ROUND(SUM(Presupuestos[[#This Row],[BASE]:[IGV]]),2)</f>
        <v>4.7</v>
      </c>
      <c r="AH1020" s="9" t="str">
        <f>IF(Presupuestos[[#This Row],[MONEDA]]="USD",VLOOKUP(Presupuestos[[#This Row],[FECHA DE EMISION]],Tipo_Cambio[],3,0),"")</f>
        <v/>
      </c>
      <c r="AI1020" s="22">
        <f>IFERROR(ROUND(IF(Presupuestos[[#This Row],[MONEDA]]="PEN",Presupuestos[[#This Row],[TOTAL]],Presupuestos[[#This Row],[TOTAL]]*Presupuestos[[#This Row],[TIPO DE CAMBIO]]),2),"")</f>
        <v>4.7</v>
      </c>
      <c r="AJ1020" s="5"/>
      <c r="AK1020" s="33" t="s">
        <v>671</v>
      </c>
      <c r="AL1020" s="5" t="s">
        <v>680</v>
      </c>
      <c r="AM1020" s="23" t="s">
        <v>671</v>
      </c>
      <c r="AN1020" s="23" t="s">
        <v>671</v>
      </c>
      <c r="AO1020" s="7">
        <f>IFERROR(VLOOKUP("1-"&amp;Presupuestos[[#This Row],[ID DOCUMENTO]],BD_Pagos[],7,0),"")</f>
        <v>45869</v>
      </c>
      <c r="AP1020" s="16" t="str">
        <f>IFERROR(VLOOKUP("1-"&amp;Presupuestos[[#This Row],[ID DOCUMENTO]],BD_Pagos[],8,0),"")</f>
        <v>B-BCP - Soles</v>
      </c>
      <c r="AQ1020" s="17">
        <f>IFERROR(VLOOKUP("1-"&amp;Presupuestos[[#This Row],[ID DOCUMENTO]],BD_Pagos[],9,0),"")</f>
        <v>7197909</v>
      </c>
      <c r="AR1020" s="54"/>
      <c r="AS1020" s="7">
        <f>IFERROR(VLOOKUP("2-"&amp;Presupuestos[[#This Row],[ID DOCUMENTO]],BD_Pagos[],7,0),"")</f>
        <v>0</v>
      </c>
      <c r="AT1020" s="16" t="str">
        <f>IFERROR(VLOOKUP("2-"&amp;Presupuestos[[#This Row],[ID DOCUMENTO]],BD_Pagos[],8,0),"")</f>
        <v/>
      </c>
      <c r="AU1020" s="17">
        <f>IFERROR(VLOOKUP("2-"&amp;Presupuestos[[#This Row],[ID DOCUMENTO]],BD_Pagos[],9,0),"")</f>
        <v>0</v>
      </c>
      <c r="AV1020" s="20">
        <f>IF(IFERROR(VLOOKUP("2-"&amp;Presupuestos[[#This Row],[ID DOCUMENTO]],BD_Pagos[],10,0),0)&gt;Presupuestos[[#This Row],[TOTAL SOLES]],Presupuestos[[#This Row],[TOTAL SOLES]],IFERROR(VLOOKUP("2-"&amp;Presupuestos[[#This Row],[ID DOCUMENTO]],BD_Pagos[],10,0),0))</f>
        <v>0</v>
      </c>
      <c r="AW1020" s="7"/>
      <c r="AX1020" s="16"/>
      <c r="AY1020" s="17"/>
      <c r="AZ1020" s="20"/>
      <c r="BA1020" s="7"/>
      <c r="BB1020" s="16"/>
      <c r="BC1020" s="17"/>
      <c r="BD1020" s="20"/>
      <c r="BE1020" s="7">
        <f>IFERROR(VLOOKUP("5-"&amp;Presupuestos[[#This Row],[ID DOCUMENTO]],BD_Pagos[],7,0),"")</f>
        <v>45869</v>
      </c>
      <c r="BF1020" s="17" t="str">
        <f>IFERROR(VLOOKUP("5-"&amp;Presupuestos[[#This Row],[ID DOCUMENTO]],BD_Pagos[],9,0),"")</f>
        <v>Redondeo</v>
      </c>
      <c r="BG1020" s="20">
        <f>IF(IFERROR(VLOOKUP("5-"&amp;Presupuestos[[#This Row],[ID DOCUMENTO]],BD_Pagos[],10,0),0)&gt;Presupuestos[[#This Row],[TOTAL SOLES]],Presupuestos[[#This Row],[TOTAL SOLES]],IFERROR(VLOOKUP("5-"&amp;Presupuestos[[#This Row],[ID DOCUMENTO]],BD_Pagos[],10,0),0))</f>
        <v>0.01</v>
      </c>
      <c r="BH1020" s="7">
        <f>IFERROR(VLOOKUP("1-Detraccion"&amp;Presupuestos[[#This Row],[ID DOCUMENTO]],BD_Pagos[],2,0),"")</f>
        <v>0</v>
      </c>
      <c r="BI1020" s="3" t="str">
        <f>IFERROR(VLOOKUP("1-Detraccion"&amp;Presupuestos[[#This Row],[ID DOCUMENTO]],BD_Pagos[],3,0),"")</f>
        <v/>
      </c>
      <c r="BJ1020" s="3">
        <f>IFERROR(VLOOKUP("1-Detraccion"&amp;Presupuestos[[#This Row],[ID DOCUMENTO]],BD_Pagos[],4,0),"")</f>
        <v>0</v>
      </c>
      <c r="BK1020" s="6">
        <f>IF(IFERROR(VLOOKUP("1-Detraccion"&amp;Presupuestos[[#This Row],[ID DOCUMENTO]],BD_Pagos[],5,0),0)&gt;Presupuestos[[#This Row],[TOTAL SOLES]],Presupuestos[[#This Row],[TOTAL SOLES]],IFERROR(VLOOKUP("1-Detraccion"&amp;Presupuestos[[#This Row],[ID DOCUMENTO]],BD_Pagos[],5,0),0))</f>
        <v>0</v>
      </c>
      <c r="BL1020" s="6">
        <f>IF(IFERROR(VLOOKUP("1-Detraccion"&amp;Presupuestos[[#This Row],[ID DOCUMENTO]],BD_Pagos[],6,0),0)&gt;Presupuestos[[#This Row],[TOTAL SOLES]],Presupuestos[[#This Row],[TOTAL SOLES]],IFERROR(VLOOKUP("1-Detraccion"&amp;Presupuestos[[#This Row],[ID DOCUMENTO]],BD_Pagos[],6,0),0))</f>
        <v>0</v>
      </c>
      <c r="BM1020" s="37"/>
      <c r="BN1020" s="3"/>
      <c r="BO1020" s="3"/>
      <c r="BP1020" s="6"/>
      <c r="BQ102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4.6900000000000004</v>
      </c>
      <c r="BR1020" s="23" t="str">
        <f>IF(Presupuestos[[#This Row],[SALDO ME-MN]]&gt;0,"PENDIENTE","CANCELADO")</f>
        <v>PENDIENTE</v>
      </c>
      <c r="BS1020" s="23" t="str">
        <f>IF(COUNTIFS($U$4:$U1019,Presupuestos[[#This Row],[ID DOCUMENTO]])&gt;=1,IF(B1019=Presupuestos[[#This Row],[ID]],"OK","DOC. DUPLICADO"),"OK")</f>
        <v>OK</v>
      </c>
    </row>
    <row r="1021" spans="2:71" ht="24" x14ac:dyDescent="0.25">
      <c r="B1021" s="34">
        <f>IF(Presupuestos[[#This Row],[ID DOCUMENTO]]=U1020,B1020,IF(B1020="ID",1,B1020+1))</f>
        <v>865</v>
      </c>
      <c r="C1021" s="2">
        <v>45869</v>
      </c>
      <c r="D1021" s="2">
        <v>45869</v>
      </c>
      <c r="E1021" s="3" t="s">
        <v>1880</v>
      </c>
      <c r="F1021" s="25" t="s">
        <v>54</v>
      </c>
      <c r="G1021" s="25" t="s">
        <v>330</v>
      </c>
      <c r="H1021" s="25" t="s">
        <v>383</v>
      </c>
      <c r="I1021" s="36" t="str">
        <f>IFERROR(VLOOKUP(Presupuestos[[#This Row],[AREA]]&amp;Presupuestos[[#This Row],[CONCEPTO]]&amp;Presupuestos[[#This Row],[DESCRIPCION]],Tabla28[[Columna1]:[CÓDIGO NUEVO]],2,0),"")</f>
        <v>P0601001</v>
      </c>
      <c r="J1021" s="3" t="s">
        <v>666</v>
      </c>
      <c r="K1021" s="3" t="s">
        <v>666</v>
      </c>
      <c r="L1021" s="3" t="s">
        <v>666</v>
      </c>
      <c r="M1021" s="31" t="s">
        <v>2101</v>
      </c>
      <c r="N1021" s="3"/>
      <c r="O1021" s="3" t="s">
        <v>315</v>
      </c>
      <c r="P1021" s="3" t="s">
        <v>127</v>
      </c>
      <c r="Q1021" s="3" t="str">
        <f>IFERROR(VLOOKUP(Presupuestos[[#This Row],[CLASIFICACIÓN (N)]],Tabla17[],2,0),"")</f>
        <v>Gastos operativos</v>
      </c>
      <c r="R1021" s="3" t="str">
        <f>IFERROR(VLOOKUP(Presupuestos[[#This Row],[CLASIFICACIÓN (N)]],Tabla17[],3,0),"")</f>
        <v>Operativo</v>
      </c>
      <c r="S1021" s="3" t="s">
        <v>16</v>
      </c>
      <c r="T1021" s="3" t="str">
        <f>IFERROR(VLOOKUP(Presupuestos[[#This Row],[ALMACEN]],Tabla5[],2,0),"")</f>
        <v>Arequipa</v>
      </c>
      <c r="U1021" s="19" t="str">
        <f>IFERROR(VLOOKUP(Presupuestos[[#This Row],[TIPO DE DOCUMENTO]],Tipo_Documento[],2,0)&amp;Presupuestos[[#This Row],[SERIE]]&amp;Presupuestos[[#This Row],[NUMERO]]&amp;Presupuestos[[#This Row],[RUC]],"")</f>
        <v>PLRPLR074571311214</v>
      </c>
      <c r="V1021" s="3" t="s">
        <v>258</v>
      </c>
      <c r="W1021" s="7">
        <v>45869</v>
      </c>
      <c r="X1021" s="7">
        <v>45869</v>
      </c>
      <c r="Y1021" s="3" t="s">
        <v>1917</v>
      </c>
      <c r="Z1021" s="3">
        <v>45</v>
      </c>
      <c r="AA1021" s="3">
        <f>IFERROR(VLOOKUP(Presupuestos[[#This Row],[RAZON SOCIAL]],CHOOSE({1,2},Clientes_Proveedores[Razon Social],Clientes_Proveedores[Ruc / Dni]),2,0),"-")</f>
        <v>71311214</v>
      </c>
      <c r="AB1021" s="31" t="s">
        <v>2102</v>
      </c>
      <c r="AC1021" s="3" t="s">
        <v>670</v>
      </c>
      <c r="AD1021" s="5"/>
      <c r="AE1021" s="6">
        <v>1303.69</v>
      </c>
      <c r="AF1021" s="6">
        <f>Presupuestos[[#This Row],[BASE]]*Presupuestos[[#This Row],[% IGV]]</f>
        <v>0</v>
      </c>
      <c r="AG1021" s="22">
        <f>ROUND(SUM(Presupuestos[[#This Row],[BASE]:[IGV]]),2)</f>
        <v>1303.69</v>
      </c>
      <c r="AH1021" s="9" t="str">
        <f>IF(Presupuestos[[#This Row],[MONEDA]]="USD",VLOOKUP(Presupuestos[[#This Row],[FECHA DE EMISION]],Tipo_Cambio[],3,0),"")</f>
        <v/>
      </c>
      <c r="AI1021" s="22">
        <f>IFERROR(ROUND(IF(Presupuestos[[#This Row],[MONEDA]]="PEN",Presupuestos[[#This Row],[TOTAL]],Presupuestos[[#This Row],[TOTAL]]*Presupuestos[[#This Row],[TIPO DE CAMBIO]]),2),"")</f>
        <v>1303.69</v>
      </c>
      <c r="AJ1021" s="5"/>
      <c r="AK1021" s="33" t="s">
        <v>671</v>
      </c>
      <c r="AL1021" s="5" t="s">
        <v>680</v>
      </c>
      <c r="AM1021" s="23" t="s">
        <v>671</v>
      </c>
      <c r="AN1021" s="23" t="s">
        <v>671</v>
      </c>
      <c r="AO1021" s="7">
        <f>IFERROR(VLOOKUP("1-"&amp;Presupuestos[[#This Row],[ID DOCUMENTO]],BD_Pagos[],7,0),"")</f>
        <v>45869</v>
      </c>
      <c r="AP1021" s="16" t="str">
        <f>IFERROR(VLOOKUP("1-"&amp;Presupuestos[[#This Row],[ID DOCUMENTO]],BD_Pagos[],8,0),"")</f>
        <v>B-BCP - Soles</v>
      </c>
      <c r="AQ1021" s="17">
        <f>IFERROR(VLOOKUP("1-"&amp;Presupuestos[[#This Row],[ID DOCUMENTO]],BD_Pagos[],9,0),"")</f>
        <v>7197909</v>
      </c>
      <c r="AR1021" s="54"/>
      <c r="AS1021" s="7">
        <f>IFERROR(VLOOKUP("2-"&amp;Presupuestos[[#This Row],[ID DOCUMENTO]],BD_Pagos[],7,0),"")</f>
        <v>0</v>
      </c>
      <c r="AT1021" s="16" t="str">
        <f>IFERROR(VLOOKUP("2-"&amp;Presupuestos[[#This Row],[ID DOCUMENTO]],BD_Pagos[],8,0),"")</f>
        <v/>
      </c>
      <c r="AU1021" s="17">
        <f>IFERROR(VLOOKUP("2-"&amp;Presupuestos[[#This Row],[ID DOCUMENTO]],BD_Pagos[],9,0),"")</f>
        <v>0</v>
      </c>
      <c r="AV1021" s="20">
        <f>IF(IFERROR(VLOOKUP("2-"&amp;Presupuestos[[#This Row],[ID DOCUMENTO]],BD_Pagos[],10,0),0)&gt;Presupuestos[[#This Row],[TOTAL SOLES]],Presupuestos[[#This Row],[TOTAL SOLES]],IFERROR(VLOOKUP("2-"&amp;Presupuestos[[#This Row],[ID DOCUMENTO]],BD_Pagos[],10,0),0))</f>
        <v>0</v>
      </c>
      <c r="AW1021" s="7"/>
      <c r="AX1021" s="16"/>
      <c r="AY1021" s="17"/>
      <c r="AZ1021" s="20"/>
      <c r="BA1021" s="7"/>
      <c r="BB1021" s="16"/>
      <c r="BC1021" s="17"/>
      <c r="BD1021" s="20"/>
      <c r="BE1021" s="7">
        <f>IFERROR(VLOOKUP("5-"&amp;Presupuestos[[#This Row],[ID DOCUMENTO]],BD_Pagos[],7,0),"")</f>
        <v>0</v>
      </c>
      <c r="BF1021" s="17">
        <f>IFERROR(VLOOKUP("5-"&amp;Presupuestos[[#This Row],[ID DOCUMENTO]],BD_Pagos[],9,0),"")</f>
        <v>0</v>
      </c>
      <c r="BG1021" s="20">
        <f>IF(IFERROR(VLOOKUP("5-"&amp;Presupuestos[[#This Row],[ID DOCUMENTO]],BD_Pagos[],10,0),0)&gt;Presupuestos[[#This Row],[TOTAL SOLES]],Presupuestos[[#This Row],[TOTAL SOLES]],IFERROR(VLOOKUP("5-"&amp;Presupuestos[[#This Row],[ID DOCUMENTO]],BD_Pagos[],10,0),0))</f>
        <v>0</v>
      </c>
      <c r="BH1021" s="7">
        <f>IFERROR(VLOOKUP("1-Detraccion"&amp;Presupuestos[[#This Row],[ID DOCUMENTO]],BD_Pagos[],2,0),"")</f>
        <v>0</v>
      </c>
      <c r="BI1021" s="3" t="str">
        <f>IFERROR(VLOOKUP("1-Detraccion"&amp;Presupuestos[[#This Row],[ID DOCUMENTO]],BD_Pagos[],3,0),"")</f>
        <v/>
      </c>
      <c r="BJ1021" s="3">
        <f>IFERROR(VLOOKUP("1-Detraccion"&amp;Presupuestos[[#This Row],[ID DOCUMENTO]],BD_Pagos[],4,0),"")</f>
        <v>0</v>
      </c>
      <c r="BK1021" s="6">
        <f>IF(IFERROR(VLOOKUP("1-Detraccion"&amp;Presupuestos[[#This Row],[ID DOCUMENTO]],BD_Pagos[],5,0),0)&gt;Presupuestos[[#This Row],[TOTAL SOLES]],Presupuestos[[#This Row],[TOTAL SOLES]],IFERROR(VLOOKUP("1-Detraccion"&amp;Presupuestos[[#This Row],[ID DOCUMENTO]],BD_Pagos[],5,0),0))</f>
        <v>0</v>
      </c>
      <c r="BL1021" s="6">
        <f>IF(IFERROR(VLOOKUP("1-Detraccion"&amp;Presupuestos[[#This Row],[ID DOCUMENTO]],BD_Pagos[],6,0),0)&gt;Presupuestos[[#This Row],[TOTAL SOLES]],Presupuestos[[#This Row],[TOTAL SOLES]],IFERROR(VLOOKUP("1-Detraccion"&amp;Presupuestos[[#This Row],[ID DOCUMENTO]],BD_Pagos[],6,0),0))</f>
        <v>0</v>
      </c>
      <c r="BM1021" s="37"/>
      <c r="BN1021" s="3"/>
      <c r="BO1021" s="3"/>
      <c r="BP1021" s="6"/>
      <c r="BQ102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1303.69</v>
      </c>
      <c r="BR1021" s="23" t="str">
        <f>IF(Presupuestos[[#This Row],[SALDO ME-MN]]&gt;0,"PENDIENTE","CANCELADO")</f>
        <v>PENDIENTE</v>
      </c>
      <c r="BS1021" s="23" t="str">
        <f>IF(COUNTIFS($U$4:$U1020,Presupuestos[[#This Row],[ID DOCUMENTO]])&gt;=1,IF(B1020=Presupuestos[[#This Row],[ID]],"OK","DOC. DUPLICADO"),"OK")</f>
        <v>OK</v>
      </c>
    </row>
    <row r="1022" spans="2:71" ht="24" x14ac:dyDescent="0.25">
      <c r="B1022" s="34">
        <f>IF(Presupuestos[[#This Row],[ID DOCUMENTO]]=U1021,B1021,IF(B1021="ID",1,B1021+1))</f>
        <v>865</v>
      </c>
      <c r="C1022" s="2">
        <v>45869</v>
      </c>
      <c r="D1022" s="2">
        <v>45869</v>
      </c>
      <c r="E1022" s="3" t="s">
        <v>1880</v>
      </c>
      <c r="F1022" s="25" t="s">
        <v>54</v>
      </c>
      <c r="G1022" s="25" t="s">
        <v>330</v>
      </c>
      <c r="H1022" s="25" t="s">
        <v>397</v>
      </c>
      <c r="I1022" s="36" t="str">
        <f>IFERROR(VLOOKUP(Presupuestos[[#This Row],[AREA]]&amp;Presupuestos[[#This Row],[CONCEPTO]]&amp;Presupuestos[[#This Row],[DESCRIPCION]],Tabla28[[Columna1]:[CÓDIGO NUEVO]],2,0),"")</f>
        <v>P0601005</v>
      </c>
      <c r="J1022" s="3" t="s">
        <v>666</v>
      </c>
      <c r="K1022" s="3" t="s">
        <v>666</v>
      </c>
      <c r="L1022" s="3" t="s">
        <v>666</v>
      </c>
      <c r="M1022" s="31" t="s">
        <v>2103</v>
      </c>
      <c r="N1022" s="3"/>
      <c r="O1022" s="3" t="s">
        <v>315</v>
      </c>
      <c r="P1022" s="3" t="s">
        <v>127</v>
      </c>
      <c r="Q1022" s="3" t="str">
        <f>IFERROR(VLOOKUP(Presupuestos[[#This Row],[CLASIFICACIÓN (N)]],Tabla17[],2,0),"")</f>
        <v>Gastos operativos</v>
      </c>
      <c r="R1022" s="3" t="str">
        <f>IFERROR(VLOOKUP(Presupuestos[[#This Row],[CLASIFICACIÓN (N)]],Tabla17[],3,0),"")</f>
        <v>Operativo</v>
      </c>
      <c r="S1022" s="3" t="s">
        <v>16</v>
      </c>
      <c r="T1022" s="3" t="str">
        <f>IFERROR(VLOOKUP(Presupuestos[[#This Row],[ALMACEN]],Tabla5[],2,0),"")</f>
        <v>Arequipa</v>
      </c>
      <c r="U1022" s="19" t="str">
        <f>IFERROR(VLOOKUP(Presupuestos[[#This Row],[TIPO DE DOCUMENTO]],Tipo_Documento[],2,0)&amp;Presupuestos[[#This Row],[SERIE]]&amp;Presupuestos[[#This Row],[NUMERO]]&amp;Presupuestos[[#This Row],[RUC]],"")</f>
        <v>PLRPLR074571311214</v>
      </c>
      <c r="V1022" s="3" t="s">
        <v>258</v>
      </c>
      <c r="W1022" s="7">
        <v>45869</v>
      </c>
      <c r="X1022" s="7">
        <v>45869</v>
      </c>
      <c r="Y1022" s="3" t="s">
        <v>1917</v>
      </c>
      <c r="Z1022" s="3">
        <v>45</v>
      </c>
      <c r="AA1022" s="3">
        <f>IFERROR(VLOOKUP(Presupuestos[[#This Row],[RAZON SOCIAL]],CHOOSE({1,2},Clientes_Proveedores[Razon Social],Clientes_Proveedores[Ruc / Dni]),2,0),"-")</f>
        <v>71311214</v>
      </c>
      <c r="AB1022" s="31" t="s">
        <v>2102</v>
      </c>
      <c r="AC1022" s="3" t="s">
        <v>670</v>
      </c>
      <c r="AD1022" s="5"/>
      <c r="AE1022" s="6">
        <v>6.08</v>
      </c>
      <c r="AF1022" s="6">
        <f>Presupuestos[[#This Row],[BASE]]*Presupuestos[[#This Row],[% IGV]]</f>
        <v>0</v>
      </c>
      <c r="AG1022" s="22">
        <f>ROUND(SUM(Presupuestos[[#This Row],[BASE]:[IGV]]),2)</f>
        <v>6.08</v>
      </c>
      <c r="AH1022" s="9" t="str">
        <f>IF(Presupuestos[[#This Row],[MONEDA]]="USD",VLOOKUP(Presupuestos[[#This Row],[FECHA DE EMISION]],Tipo_Cambio[],3,0),"")</f>
        <v/>
      </c>
      <c r="AI1022" s="22">
        <f>IFERROR(ROUND(IF(Presupuestos[[#This Row],[MONEDA]]="PEN",Presupuestos[[#This Row],[TOTAL]],Presupuestos[[#This Row],[TOTAL]]*Presupuestos[[#This Row],[TIPO DE CAMBIO]]),2),"")</f>
        <v>6.08</v>
      </c>
      <c r="AJ1022" s="5"/>
      <c r="AK1022" s="33" t="s">
        <v>671</v>
      </c>
      <c r="AL1022" s="5" t="s">
        <v>680</v>
      </c>
      <c r="AM1022" s="23" t="s">
        <v>671</v>
      </c>
      <c r="AN1022" s="23" t="s">
        <v>671</v>
      </c>
      <c r="AO1022" s="7">
        <f>IFERROR(VLOOKUP("1-"&amp;Presupuestos[[#This Row],[ID DOCUMENTO]],BD_Pagos[],7,0),"")</f>
        <v>45869</v>
      </c>
      <c r="AP1022" s="16" t="str">
        <f>IFERROR(VLOOKUP("1-"&amp;Presupuestos[[#This Row],[ID DOCUMENTO]],BD_Pagos[],8,0),"")</f>
        <v>B-BCP - Soles</v>
      </c>
      <c r="AQ1022" s="17">
        <f>IFERROR(VLOOKUP("1-"&amp;Presupuestos[[#This Row],[ID DOCUMENTO]],BD_Pagos[],9,0),"")</f>
        <v>7197909</v>
      </c>
      <c r="AR1022" s="54"/>
      <c r="AS1022" s="7">
        <f>IFERROR(VLOOKUP("2-"&amp;Presupuestos[[#This Row],[ID DOCUMENTO]],BD_Pagos[],7,0),"")</f>
        <v>0</v>
      </c>
      <c r="AT1022" s="16" t="str">
        <f>IFERROR(VLOOKUP("2-"&amp;Presupuestos[[#This Row],[ID DOCUMENTO]],BD_Pagos[],8,0),"")</f>
        <v/>
      </c>
      <c r="AU1022" s="17">
        <f>IFERROR(VLOOKUP("2-"&amp;Presupuestos[[#This Row],[ID DOCUMENTO]],BD_Pagos[],9,0),"")</f>
        <v>0</v>
      </c>
      <c r="AV1022" s="20">
        <f>IF(IFERROR(VLOOKUP("2-"&amp;Presupuestos[[#This Row],[ID DOCUMENTO]],BD_Pagos[],10,0),0)&gt;Presupuestos[[#This Row],[TOTAL SOLES]],Presupuestos[[#This Row],[TOTAL SOLES]],IFERROR(VLOOKUP("2-"&amp;Presupuestos[[#This Row],[ID DOCUMENTO]],BD_Pagos[],10,0),0))</f>
        <v>0</v>
      </c>
      <c r="AW1022" s="7"/>
      <c r="AX1022" s="16"/>
      <c r="AY1022" s="17"/>
      <c r="AZ1022" s="20"/>
      <c r="BA1022" s="7"/>
      <c r="BB1022" s="16"/>
      <c r="BC1022" s="17"/>
      <c r="BD1022" s="20"/>
      <c r="BE1022" s="7">
        <f>IFERROR(VLOOKUP("5-"&amp;Presupuestos[[#This Row],[ID DOCUMENTO]],BD_Pagos[],7,0),"")</f>
        <v>0</v>
      </c>
      <c r="BF1022" s="17">
        <f>IFERROR(VLOOKUP("5-"&amp;Presupuestos[[#This Row],[ID DOCUMENTO]],BD_Pagos[],9,0),"")</f>
        <v>0</v>
      </c>
      <c r="BG1022" s="20">
        <f>IF(IFERROR(VLOOKUP("5-"&amp;Presupuestos[[#This Row],[ID DOCUMENTO]],BD_Pagos[],10,0),0)&gt;Presupuestos[[#This Row],[TOTAL SOLES]],Presupuestos[[#This Row],[TOTAL SOLES]],IFERROR(VLOOKUP("5-"&amp;Presupuestos[[#This Row],[ID DOCUMENTO]],BD_Pagos[],10,0),0))</f>
        <v>0</v>
      </c>
      <c r="BH1022" s="7">
        <f>IFERROR(VLOOKUP("1-Detraccion"&amp;Presupuestos[[#This Row],[ID DOCUMENTO]],BD_Pagos[],2,0),"")</f>
        <v>0</v>
      </c>
      <c r="BI1022" s="3" t="str">
        <f>IFERROR(VLOOKUP("1-Detraccion"&amp;Presupuestos[[#This Row],[ID DOCUMENTO]],BD_Pagos[],3,0),"")</f>
        <v/>
      </c>
      <c r="BJ1022" s="3">
        <f>IFERROR(VLOOKUP("1-Detraccion"&amp;Presupuestos[[#This Row],[ID DOCUMENTO]],BD_Pagos[],4,0),"")</f>
        <v>0</v>
      </c>
      <c r="BK1022" s="6">
        <f>IF(IFERROR(VLOOKUP("1-Detraccion"&amp;Presupuestos[[#This Row],[ID DOCUMENTO]],BD_Pagos[],5,0),0)&gt;Presupuestos[[#This Row],[TOTAL SOLES]],Presupuestos[[#This Row],[TOTAL SOLES]],IFERROR(VLOOKUP("1-Detraccion"&amp;Presupuestos[[#This Row],[ID DOCUMENTO]],BD_Pagos[],5,0),0))</f>
        <v>0</v>
      </c>
      <c r="BL1022" s="6">
        <f>IF(IFERROR(VLOOKUP("1-Detraccion"&amp;Presupuestos[[#This Row],[ID DOCUMENTO]],BD_Pagos[],6,0),0)&gt;Presupuestos[[#This Row],[TOTAL SOLES]],Presupuestos[[#This Row],[TOTAL SOLES]],IFERROR(VLOOKUP("1-Detraccion"&amp;Presupuestos[[#This Row],[ID DOCUMENTO]],BD_Pagos[],6,0),0))</f>
        <v>0</v>
      </c>
      <c r="BM1022" s="37"/>
      <c r="BN1022" s="3"/>
      <c r="BO1022" s="3"/>
      <c r="BP1022" s="6"/>
      <c r="BQ102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6.08</v>
      </c>
      <c r="BR1022" s="23" t="str">
        <f>IF(Presupuestos[[#This Row],[SALDO ME-MN]]&gt;0,"PENDIENTE","CANCELADO")</f>
        <v>PENDIENTE</v>
      </c>
      <c r="BS1022" s="23" t="str">
        <f>IF(COUNTIFS($U$4:$U1021,Presupuestos[[#This Row],[ID DOCUMENTO]])&gt;=1,IF(B1021=Presupuestos[[#This Row],[ID]],"OK","DOC. DUPLICADO"),"OK")</f>
        <v>OK</v>
      </c>
    </row>
    <row r="1023" spans="2:71" ht="24" x14ac:dyDescent="0.25">
      <c r="B1023" s="34">
        <f>IF(Presupuestos[[#This Row],[ID DOCUMENTO]]=U1022,B1022,IF(B1022="ID",1,B1022+1))</f>
        <v>866</v>
      </c>
      <c r="C1023" s="2">
        <v>45869</v>
      </c>
      <c r="D1023" s="2">
        <v>45869</v>
      </c>
      <c r="E1023" s="3" t="s">
        <v>1880</v>
      </c>
      <c r="F1023" s="25" t="s">
        <v>54</v>
      </c>
      <c r="G1023" s="25" t="s">
        <v>330</v>
      </c>
      <c r="H1023" s="25" t="s">
        <v>383</v>
      </c>
      <c r="I1023" s="36" t="str">
        <f>IFERROR(VLOOKUP(Presupuestos[[#This Row],[AREA]]&amp;Presupuestos[[#This Row],[CONCEPTO]]&amp;Presupuestos[[#This Row],[DESCRIPCION]],Tabla28[[Columna1]:[CÓDIGO NUEVO]],2,0),"")</f>
        <v>P0601001</v>
      </c>
      <c r="J1023" s="3" t="s">
        <v>666</v>
      </c>
      <c r="K1023" s="3" t="s">
        <v>666</v>
      </c>
      <c r="L1023" s="3" t="s">
        <v>666</v>
      </c>
      <c r="M1023" s="31" t="s">
        <v>2104</v>
      </c>
      <c r="N1023" s="3"/>
      <c r="O1023" s="3" t="s">
        <v>315</v>
      </c>
      <c r="P1023" s="3" t="s">
        <v>86</v>
      </c>
      <c r="Q1023" s="3" t="str">
        <f>IFERROR(VLOOKUP(Presupuestos[[#This Row],[CLASIFICACIÓN (N)]],Tabla17[],2,0),"")</f>
        <v>Costos de ventas</v>
      </c>
      <c r="R1023" s="3" t="str">
        <f>IFERROR(VLOOKUP(Presupuestos[[#This Row],[CLASIFICACIÓN (N)]],Tabla17[],3,0),"")</f>
        <v>Operativo</v>
      </c>
      <c r="S1023" s="3" t="s">
        <v>16</v>
      </c>
      <c r="T1023" s="3" t="str">
        <f>IFERROR(VLOOKUP(Presupuestos[[#This Row],[ALMACEN]],Tabla5[],2,0),"")</f>
        <v>Arequipa</v>
      </c>
      <c r="U1023" s="19" t="str">
        <f>IFERROR(VLOOKUP(Presupuestos[[#This Row],[TIPO DE DOCUMENTO]],Tipo_Documento[],2,0)&amp;Presupuestos[[#This Row],[SERIE]]&amp;Presupuestos[[#This Row],[NUMERO]]&amp;Presupuestos[[#This Row],[RUC]],"")</f>
        <v>PLRPLR074671654750</v>
      </c>
      <c r="V1023" s="3" t="s">
        <v>258</v>
      </c>
      <c r="W1023" s="7">
        <v>45869</v>
      </c>
      <c r="X1023" s="7">
        <v>45869</v>
      </c>
      <c r="Y1023" s="3" t="s">
        <v>1917</v>
      </c>
      <c r="Z1023" s="3">
        <v>46</v>
      </c>
      <c r="AA1023" s="3">
        <f>IFERROR(VLOOKUP(Presupuestos[[#This Row],[RAZON SOCIAL]],CHOOSE({1,2},Clientes_Proveedores[Razon Social],Clientes_Proveedores[Ruc / Dni]),2,0),"-")</f>
        <v>71654750</v>
      </c>
      <c r="AB1023" s="31" t="s">
        <v>2105</v>
      </c>
      <c r="AC1023" s="3" t="s">
        <v>670</v>
      </c>
      <c r="AD1023" s="5"/>
      <c r="AE1023" s="6">
        <v>1419.4</v>
      </c>
      <c r="AF1023" s="6">
        <f>Presupuestos[[#This Row],[BASE]]*Presupuestos[[#This Row],[% IGV]]</f>
        <v>0</v>
      </c>
      <c r="AG1023" s="22">
        <f>ROUND(SUM(Presupuestos[[#This Row],[BASE]:[IGV]]),2)</f>
        <v>1419.4</v>
      </c>
      <c r="AH1023" s="9" t="str">
        <f>IF(Presupuestos[[#This Row],[MONEDA]]="USD",VLOOKUP(Presupuestos[[#This Row],[FECHA DE EMISION]],Tipo_Cambio[],3,0),"")</f>
        <v/>
      </c>
      <c r="AI1023" s="22">
        <f>IFERROR(ROUND(IF(Presupuestos[[#This Row],[MONEDA]]="PEN",Presupuestos[[#This Row],[TOTAL]],Presupuestos[[#This Row],[TOTAL]]*Presupuestos[[#This Row],[TIPO DE CAMBIO]]),2),"")</f>
        <v>1419.4</v>
      </c>
      <c r="AJ1023" s="5"/>
      <c r="AK1023" s="33" t="s">
        <v>671</v>
      </c>
      <c r="AL1023" s="5" t="s">
        <v>680</v>
      </c>
      <c r="AM1023" s="23" t="s">
        <v>671</v>
      </c>
      <c r="AN1023" s="23" t="s">
        <v>671</v>
      </c>
      <c r="AO1023" s="7">
        <f>IFERROR(VLOOKUP("1-"&amp;Presupuestos[[#This Row],[ID DOCUMENTO]],BD_Pagos[],7,0),"")</f>
        <v>45869</v>
      </c>
      <c r="AP1023" s="16" t="str">
        <f>IFERROR(VLOOKUP("1-"&amp;Presupuestos[[#This Row],[ID DOCUMENTO]],BD_Pagos[],8,0),"")</f>
        <v>B-BCP - Soles</v>
      </c>
      <c r="AQ1023" s="17">
        <f>IFERROR(VLOOKUP("1-"&amp;Presupuestos[[#This Row],[ID DOCUMENTO]],BD_Pagos[],9,0),"")</f>
        <v>7197909</v>
      </c>
      <c r="AR1023" s="54"/>
      <c r="AS1023" s="7">
        <f>IFERROR(VLOOKUP("2-"&amp;Presupuestos[[#This Row],[ID DOCUMENTO]],BD_Pagos[],7,0),"")</f>
        <v>0</v>
      </c>
      <c r="AT1023" s="16" t="str">
        <f>IFERROR(VLOOKUP("2-"&amp;Presupuestos[[#This Row],[ID DOCUMENTO]],BD_Pagos[],8,0),"")</f>
        <v/>
      </c>
      <c r="AU1023" s="17">
        <f>IFERROR(VLOOKUP("2-"&amp;Presupuestos[[#This Row],[ID DOCUMENTO]],BD_Pagos[],9,0),"")</f>
        <v>0</v>
      </c>
      <c r="AV1023" s="20">
        <f>IF(IFERROR(VLOOKUP("2-"&amp;Presupuestos[[#This Row],[ID DOCUMENTO]],BD_Pagos[],10,0),0)&gt;Presupuestos[[#This Row],[TOTAL SOLES]],Presupuestos[[#This Row],[TOTAL SOLES]],IFERROR(VLOOKUP("2-"&amp;Presupuestos[[#This Row],[ID DOCUMENTO]],BD_Pagos[],10,0),0))</f>
        <v>0</v>
      </c>
      <c r="AW1023" s="7"/>
      <c r="AX1023" s="16"/>
      <c r="AY1023" s="17"/>
      <c r="AZ1023" s="20"/>
      <c r="BA1023" s="7"/>
      <c r="BB1023" s="16"/>
      <c r="BC1023" s="17"/>
      <c r="BD1023" s="20"/>
      <c r="BE1023" s="7">
        <f>IFERROR(VLOOKUP("5-"&amp;Presupuestos[[#This Row],[ID DOCUMENTO]],BD_Pagos[],7,0),"")</f>
        <v>0</v>
      </c>
      <c r="BF1023" s="17">
        <f>IFERROR(VLOOKUP("5-"&amp;Presupuestos[[#This Row],[ID DOCUMENTO]],BD_Pagos[],9,0),"")</f>
        <v>0</v>
      </c>
      <c r="BG1023" s="20">
        <f>IF(IFERROR(VLOOKUP("5-"&amp;Presupuestos[[#This Row],[ID DOCUMENTO]],BD_Pagos[],10,0),0)&gt;Presupuestos[[#This Row],[TOTAL SOLES]],Presupuestos[[#This Row],[TOTAL SOLES]],IFERROR(VLOOKUP("5-"&amp;Presupuestos[[#This Row],[ID DOCUMENTO]],BD_Pagos[],10,0),0))</f>
        <v>0</v>
      </c>
      <c r="BH1023" s="7">
        <f>IFERROR(VLOOKUP("1-Detraccion"&amp;Presupuestos[[#This Row],[ID DOCUMENTO]],BD_Pagos[],2,0),"")</f>
        <v>0</v>
      </c>
      <c r="BI1023" s="3" t="str">
        <f>IFERROR(VLOOKUP("1-Detraccion"&amp;Presupuestos[[#This Row],[ID DOCUMENTO]],BD_Pagos[],3,0),"")</f>
        <v/>
      </c>
      <c r="BJ1023" s="3">
        <f>IFERROR(VLOOKUP("1-Detraccion"&amp;Presupuestos[[#This Row],[ID DOCUMENTO]],BD_Pagos[],4,0),"")</f>
        <v>0</v>
      </c>
      <c r="BK1023" s="6">
        <f>IF(IFERROR(VLOOKUP("1-Detraccion"&amp;Presupuestos[[#This Row],[ID DOCUMENTO]],BD_Pagos[],5,0),0)&gt;Presupuestos[[#This Row],[TOTAL SOLES]],Presupuestos[[#This Row],[TOTAL SOLES]],IFERROR(VLOOKUP("1-Detraccion"&amp;Presupuestos[[#This Row],[ID DOCUMENTO]],BD_Pagos[],5,0),0))</f>
        <v>0</v>
      </c>
      <c r="BL1023" s="6">
        <f>IF(IFERROR(VLOOKUP("1-Detraccion"&amp;Presupuestos[[#This Row],[ID DOCUMENTO]],BD_Pagos[],6,0),0)&gt;Presupuestos[[#This Row],[TOTAL SOLES]],Presupuestos[[#This Row],[TOTAL SOLES]],IFERROR(VLOOKUP("1-Detraccion"&amp;Presupuestos[[#This Row],[ID DOCUMENTO]],BD_Pagos[],6,0),0))</f>
        <v>0</v>
      </c>
      <c r="BM1023" s="37"/>
      <c r="BN1023" s="3"/>
      <c r="BO1023" s="3"/>
      <c r="BP1023" s="6"/>
      <c r="BQ102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1419.4</v>
      </c>
      <c r="BR1023" s="23" t="str">
        <f>IF(Presupuestos[[#This Row],[SALDO ME-MN]]&gt;0,"PENDIENTE","CANCELADO")</f>
        <v>PENDIENTE</v>
      </c>
      <c r="BS1023" s="23" t="str">
        <f>IF(COUNTIFS($U$4:$U1022,Presupuestos[[#This Row],[ID DOCUMENTO]])&gt;=1,IF(B1022=Presupuestos[[#This Row],[ID]],"OK","DOC. DUPLICADO"),"OK")</f>
        <v>OK</v>
      </c>
    </row>
    <row r="1024" spans="2:71" ht="24" x14ac:dyDescent="0.25">
      <c r="B1024" s="34">
        <f>IF(Presupuestos[[#This Row],[ID DOCUMENTO]]=U1023,B1023,IF(B1023="ID",1,B1023+1))</f>
        <v>866</v>
      </c>
      <c r="C1024" s="2">
        <v>45869</v>
      </c>
      <c r="D1024" s="2">
        <v>45869</v>
      </c>
      <c r="E1024" s="3" t="s">
        <v>1880</v>
      </c>
      <c r="F1024" s="25" t="s">
        <v>54</v>
      </c>
      <c r="G1024" s="25" t="s">
        <v>330</v>
      </c>
      <c r="H1024" s="25" t="s">
        <v>388</v>
      </c>
      <c r="I1024" s="36" t="str">
        <f>IFERROR(VLOOKUP(Presupuestos[[#This Row],[AREA]]&amp;Presupuestos[[#This Row],[CONCEPTO]]&amp;Presupuestos[[#This Row],[DESCRIPCION]],Tabla28[[Columna1]:[CÓDIGO NUEVO]],2,0),"")</f>
        <v>P0601002</v>
      </c>
      <c r="J1024" s="3" t="s">
        <v>666</v>
      </c>
      <c r="K1024" s="3" t="s">
        <v>666</v>
      </c>
      <c r="L1024" s="3" t="s">
        <v>666</v>
      </c>
      <c r="M1024" s="31" t="s">
        <v>2106</v>
      </c>
      <c r="N1024" s="3"/>
      <c r="O1024" s="3" t="s">
        <v>315</v>
      </c>
      <c r="P1024" s="3" t="s">
        <v>86</v>
      </c>
      <c r="Q1024" s="3" t="str">
        <f>IFERROR(VLOOKUP(Presupuestos[[#This Row],[CLASIFICACIÓN (N)]],Tabla17[],2,0),"")</f>
        <v>Costos de ventas</v>
      </c>
      <c r="R1024" s="3" t="str">
        <f>IFERROR(VLOOKUP(Presupuestos[[#This Row],[CLASIFICACIÓN (N)]],Tabla17[],3,0),"")</f>
        <v>Operativo</v>
      </c>
      <c r="S1024" s="3" t="s">
        <v>16</v>
      </c>
      <c r="T1024" s="3" t="str">
        <f>IFERROR(VLOOKUP(Presupuestos[[#This Row],[ALMACEN]],Tabla5[],2,0),"")</f>
        <v>Arequipa</v>
      </c>
      <c r="U1024" s="19" t="str">
        <f>IFERROR(VLOOKUP(Presupuestos[[#This Row],[TIPO DE DOCUMENTO]],Tipo_Documento[],2,0)&amp;Presupuestos[[#This Row],[SERIE]]&amp;Presupuestos[[#This Row],[NUMERO]]&amp;Presupuestos[[#This Row],[RUC]],"")</f>
        <v>PLRPLR074671654750</v>
      </c>
      <c r="V1024" s="3" t="s">
        <v>258</v>
      </c>
      <c r="W1024" s="7">
        <v>45869</v>
      </c>
      <c r="X1024" s="7">
        <v>45869</v>
      </c>
      <c r="Y1024" s="3" t="s">
        <v>1917</v>
      </c>
      <c r="Z1024" s="3">
        <v>46</v>
      </c>
      <c r="AA1024" s="3">
        <f>IFERROR(VLOOKUP(Presupuestos[[#This Row],[RAZON SOCIAL]],CHOOSE({1,2},Clientes_Proveedores[Razon Social],Clientes_Proveedores[Ruc / Dni]),2,0),"-")</f>
        <v>71654750</v>
      </c>
      <c r="AB1024" s="31" t="s">
        <v>2105</v>
      </c>
      <c r="AC1024" s="3" t="s">
        <v>670</v>
      </c>
      <c r="AD1024" s="5"/>
      <c r="AE1024" s="6">
        <v>113</v>
      </c>
      <c r="AF1024" s="6">
        <f>Presupuestos[[#This Row],[BASE]]*Presupuestos[[#This Row],[% IGV]]</f>
        <v>0</v>
      </c>
      <c r="AG1024" s="22">
        <f>ROUND(SUM(Presupuestos[[#This Row],[BASE]:[IGV]]),2)</f>
        <v>113</v>
      </c>
      <c r="AH1024" s="9" t="str">
        <f>IF(Presupuestos[[#This Row],[MONEDA]]="USD",VLOOKUP(Presupuestos[[#This Row],[FECHA DE EMISION]],Tipo_Cambio[],3,0),"")</f>
        <v/>
      </c>
      <c r="AI1024" s="22">
        <f>IFERROR(ROUND(IF(Presupuestos[[#This Row],[MONEDA]]="PEN",Presupuestos[[#This Row],[TOTAL]],Presupuestos[[#This Row],[TOTAL]]*Presupuestos[[#This Row],[TIPO DE CAMBIO]]),2),"")</f>
        <v>113</v>
      </c>
      <c r="AJ1024" s="5"/>
      <c r="AK1024" s="33" t="s">
        <v>671</v>
      </c>
      <c r="AL1024" s="5" t="s">
        <v>680</v>
      </c>
      <c r="AM1024" s="23" t="s">
        <v>671</v>
      </c>
      <c r="AN1024" s="23" t="s">
        <v>671</v>
      </c>
      <c r="AO1024" s="7">
        <f>IFERROR(VLOOKUP("1-"&amp;Presupuestos[[#This Row],[ID DOCUMENTO]],BD_Pagos[],7,0),"")</f>
        <v>45869</v>
      </c>
      <c r="AP1024" s="16" t="str">
        <f>IFERROR(VLOOKUP("1-"&amp;Presupuestos[[#This Row],[ID DOCUMENTO]],BD_Pagos[],8,0),"")</f>
        <v>B-BCP - Soles</v>
      </c>
      <c r="AQ1024" s="17">
        <f>IFERROR(VLOOKUP("1-"&amp;Presupuestos[[#This Row],[ID DOCUMENTO]],BD_Pagos[],9,0),"")</f>
        <v>7197909</v>
      </c>
      <c r="AR1024" s="54"/>
      <c r="AS1024" s="7">
        <f>IFERROR(VLOOKUP("2-"&amp;Presupuestos[[#This Row],[ID DOCUMENTO]],BD_Pagos[],7,0),"")</f>
        <v>0</v>
      </c>
      <c r="AT1024" s="16" t="str">
        <f>IFERROR(VLOOKUP("2-"&amp;Presupuestos[[#This Row],[ID DOCUMENTO]],BD_Pagos[],8,0),"")</f>
        <v/>
      </c>
      <c r="AU1024" s="17">
        <f>IFERROR(VLOOKUP("2-"&amp;Presupuestos[[#This Row],[ID DOCUMENTO]],BD_Pagos[],9,0),"")</f>
        <v>0</v>
      </c>
      <c r="AV1024" s="20">
        <f>IF(IFERROR(VLOOKUP("2-"&amp;Presupuestos[[#This Row],[ID DOCUMENTO]],BD_Pagos[],10,0),0)&gt;Presupuestos[[#This Row],[TOTAL SOLES]],Presupuestos[[#This Row],[TOTAL SOLES]],IFERROR(VLOOKUP("2-"&amp;Presupuestos[[#This Row],[ID DOCUMENTO]],BD_Pagos[],10,0),0))</f>
        <v>0</v>
      </c>
      <c r="AW1024" s="7"/>
      <c r="AX1024" s="16"/>
      <c r="AY1024" s="17"/>
      <c r="AZ1024" s="20"/>
      <c r="BA1024" s="7"/>
      <c r="BB1024" s="16"/>
      <c r="BC1024" s="17"/>
      <c r="BD1024" s="20"/>
      <c r="BE1024" s="7">
        <f>IFERROR(VLOOKUP("5-"&amp;Presupuestos[[#This Row],[ID DOCUMENTO]],BD_Pagos[],7,0),"")</f>
        <v>0</v>
      </c>
      <c r="BF1024" s="17">
        <f>IFERROR(VLOOKUP("5-"&amp;Presupuestos[[#This Row],[ID DOCUMENTO]],BD_Pagos[],9,0),"")</f>
        <v>0</v>
      </c>
      <c r="BG1024" s="20">
        <f>IF(IFERROR(VLOOKUP("5-"&amp;Presupuestos[[#This Row],[ID DOCUMENTO]],BD_Pagos[],10,0),0)&gt;Presupuestos[[#This Row],[TOTAL SOLES]],Presupuestos[[#This Row],[TOTAL SOLES]],IFERROR(VLOOKUP("5-"&amp;Presupuestos[[#This Row],[ID DOCUMENTO]],BD_Pagos[],10,0),0))</f>
        <v>0</v>
      </c>
      <c r="BH1024" s="7">
        <f>IFERROR(VLOOKUP("1-Detraccion"&amp;Presupuestos[[#This Row],[ID DOCUMENTO]],BD_Pagos[],2,0),"")</f>
        <v>0</v>
      </c>
      <c r="BI1024" s="3" t="str">
        <f>IFERROR(VLOOKUP("1-Detraccion"&amp;Presupuestos[[#This Row],[ID DOCUMENTO]],BD_Pagos[],3,0),"")</f>
        <v/>
      </c>
      <c r="BJ1024" s="3">
        <f>IFERROR(VLOOKUP("1-Detraccion"&amp;Presupuestos[[#This Row],[ID DOCUMENTO]],BD_Pagos[],4,0),"")</f>
        <v>0</v>
      </c>
      <c r="BK1024" s="6">
        <f>IF(IFERROR(VLOOKUP("1-Detraccion"&amp;Presupuestos[[#This Row],[ID DOCUMENTO]],BD_Pagos[],5,0),0)&gt;Presupuestos[[#This Row],[TOTAL SOLES]],Presupuestos[[#This Row],[TOTAL SOLES]],IFERROR(VLOOKUP("1-Detraccion"&amp;Presupuestos[[#This Row],[ID DOCUMENTO]],BD_Pagos[],5,0),0))</f>
        <v>0</v>
      </c>
      <c r="BL1024" s="6">
        <f>IF(IFERROR(VLOOKUP("1-Detraccion"&amp;Presupuestos[[#This Row],[ID DOCUMENTO]],BD_Pagos[],6,0),0)&gt;Presupuestos[[#This Row],[TOTAL SOLES]],Presupuestos[[#This Row],[TOTAL SOLES]],IFERROR(VLOOKUP("1-Detraccion"&amp;Presupuestos[[#This Row],[ID DOCUMENTO]],BD_Pagos[],6,0),0))</f>
        <v>0</v>
      </c>
      <c r="BM1024" s="37"/>
      <c r="BN1024" s="3"/>
      <c r="BO1024" s="3"/>
      <c r="BP1024" s="6"/>
      <c r="BQ102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113</v>
      </c>
      <c r="BR1024" s="23" t="str">
        <f>IF(Presupuestos[[#This Row],[SALDO ME-MN]]&gt;0,"PENDIENTE","CANCELADO")</f>
        <v>PENDIENTE</v>
      </c>
      <c r="BS1024" s="23" t="str">
        <f>IF(COUNTIFS($U$4:$U1023,Presupuestos[[#This Row],[ID DOCUMENTO]])&gt;=1,IF(B1023=Presupuestos[[#This Row],[ID]],"OK","DOC. DUPLICADO"),"OK")</f>
        <v>OK</v>
      </c>
    </row>
    <row r="1025" spans="2:71" ht="24" x14ac:dyDescent="0.25">
      <c r="B1025" s="34">
        <f>IF(Presupuestos[[#This Row],[ID DOCUMENTO]]=U1024,B1024,IF(B1024="ID",1,B1024+1))</f>
        <v>866</v>
      </c>
      <c r="C1025" s="2">
        <v>45869</v>
      </c>
      <c r="D1025" s="2">
        <v>45869</v>
      </c>
      <c r="E1025" s="3" t="s">
        <v>1880</v>
      </c>
      <c r="F1025" s="25" t="s">
        <v>54</v>
      </c>
      <c r="G1025" s="25" t="s">
        <v>330</v>
      </c>
      <c r="H1025" s="25" t="s">
        <v>397</v>
      </c>
      <c r="I1025" s="36" t="str">
        <f>IFERROR(VLOOKUP(Presupuestos[[#This Row],[AREA]]&amp;Presupuestos[[#This Row],[CONCEPTO]]&amp;Presupuestos[[#This Row],[DESCRIPCION]],Tabla28[[Columna1]:[CÓDIGO NUEVO]],2,0),"")</f>
        <v>P0601005</v>
      </c>
      <c r="J1025" s="3" t="s">
        <v>666</v>
      </c>
      <c r="K1025" s="3" t="s">
        <v>666</v>
      </c>
      <c r="L1025" s="3" t="s">
        <v>666</v>
      </c>
      <c r="M1025" s="31" t="s">
        <v>2107</v>
      </c>
      <c r="N1025" s="3"/>
      <c r="O1025" s="3" t="s">
        <v>315</v>
      </c>
      <c r="P1025" s="3" t="s">
        <v>86</v>
      </c>
      <c r="Q1025" s="3" t="str">
        <f>IFERROR(VLOOKUP(Presupuestos[[#This Row],[CLASIFICACIÓN (N)]],Tabla17[],2,0),"")</f>
        <v>Costos de ventas</v>
      </c>
      <c r="R1025" s="3" t="str">
        <f>IFERROR(VLOOKUP(Presupuestos[[#This Row],[CLASIFICACIÓN (N)]],Tabla17[],3,0),"")</f>
        <v>Operativo</v>
      </c>
      <c r="S1025" s="3" t="s">
        <v>16</v>
      </c>
      <c r="T1025" s="3" t="str">
        <f>IFERROR(VLOOKUP(Presupuestos[[#This Row],[ALMACEN]],Tabla5[],2,0),"")</f>
        <v>Arequipa</v>
      </c>
      <c r="U1025" s="19" t="str">
        <f>IFERROR(VLOOKUP(Presupuestos[[#This Row],[TIPO DE DOCUMENTO]],Tipo_Documento[],2,0)&amp;Presupuestos[[#This Row],[SERIE]]&amp;Presupuestos[[#This Row],[NUMERO]]&amp;Presupuestos[[#This Row],[RUC]],"")</f>
        <v>PLRPLR074671654750</v>
      </c>
      <c r="V1025" s="3" t="s">
        <v>258</v>
      </c>
      <c r="W1025" s="7">
        <v>45869</v>
      </c>
      <c r="X1025" s="7">
        <v>45869</v>
      </c>
      <c r="Y1025" s="3" t="s">
        <v>1917</v>
      </c>
      <c r="Z1025" s="3">
        <v>46</v>
      </c>
      <c r="AA1025" s="3">
        <f>IFERROR(VLOOKUP(Presupuestos[[#This Row],[RAZON SOCIAL]],CHOOSE({1,2},Clientes_Proveedores[Razon Social],Clientes_Proveedores[Ruc / Dni]),2,0),"-")</f>
        <v>71654750</v>
      </c>
      <c r="AB1025" s="31" t="s">
        <v>2105</v>
      </c>
      <c r="AC1025" s="3" t="s">
        <v>670</v>
      </c>
      <c r="AD1025" s="5"/>
      <c r="AE1025" s="6">
        <v>233.67</v>
      </c>
      <c r="AF1025" s="6">
        <f>Presupuestos[[#This Row],[BASE]]*Presupuestos[[#This Row],[% IGV]]</f>
        <v>0</v>
      </c>
      <c r="AG1025" s="22">
        <f>ROUND(SUM(Presupuestos[[#This Row],[BASE]:[IGV]]),2)</f>
        <v>233.67</v>
      </c>
      <c r="AH1025" s="9" t="str">
        <f>IF(Presupuestos[[#This Row],[MONEDA]]="USD",VLOOKUP(Presupuestos[[#This Row],[FECHA DE EMISION]],Tipo_Cambio[],3,0),"")</f>
        <v/>
      </c>
      <c r="AI1025" s="22">
        <f>IFERROR(ROUND(IF(Presupuestos[[#This Row],[MONEDA]]="PEN",Presupuestos[[#This Row],[TOTAL]],Presupuestos[[#This Row],[TOTAL]]*Presupuestos[[#This Row],[TIPO DE CAMBIO]]),2),"")</f>
        <v>233.67</v>
      </c>
      <c r="AJ1025" s="5"/>
      <c r="AK1025" s="33" t="s">
        <v>671</v>
      </c>
      <c r="AL1025" s="5" t="s">
        <v>680</v>
      </c>
      <c r="AM1025" s="23" t="s">
        <v>671</v>
      </c>
      <c r="AN1025" s="23" t="s">
        <v>671</v>
      </c>
      <c r="AO1025" s="7">
        <f>IFERROR(VLOOKUP("1-"&amp;Presupuestos[[#This Row],[ID DOCUMENTO]],BD_Pagos[],7,0),"")</f>
        <v>45869</v>
      </c>
      <c r="AP1025" s="16" t="str">
        <f>IFERROR(VLOOKUP("1-"&amp;Presupuestos[[#This Row],[ID DOCUMENTO]],BD_Pagos[],8,0),"")</f>
        <v>B-BCP - Soles</v>
      </c>
      <c r="AQ1025" s="17">
        <f>IFERROR(VLOOKUP("1-"&amp;Presupuestos[[#This Row],[ID DOCUMENTO]],BD_Pagos[],9,0),"")</f>
        <v>7197909</v>
      </c>
      <c r="AR1025" s="54"/>
      <c r="AS1025" s="7">
        <f>IFERROR(VLOOKUP("2-"&amp;Presupuestos[[#This Row],[ID DOCUMENTO]],BD_Pagos[],7,0),"")</f>
        <v>0</v>
      </c>
      <c r="AT1025" s="16" t="str">
        <f>IFERROR(VLOOKUP("2-"&amp;Presupuestos[[#This Row],[ID DOCUMENTO]],BD_Pagos[],8,0),"")</f>
        <v/>
      </c>
      <c r="AU1025" s="17">
        <f>IFERROR(VLOOKUP("2-"&amp;Presupuestos[[#This Row],[ID DOCUMENTO]],BD_Pagos[],9,0),"")</f>
        <v>0</v>
      </c>
      <c r="AV1025" s="20">
        <f>IF(IFERROR(VLOOKUP("2-"&amp;Presupuestos[[#This Row],[ID DOCUMENTO]],BD_Pagos[],10,0),0)&gt;Presupuestos[[#This Row],[TOTAL SOLES]],Presupuestos[[#This Row],[TOTAL SOLES]],IFERROR(VLOOKUP("2-"&amp;Presupuestos[[#This Row],[ID DOCUMENTO]],BD_Pagos[],10,0),0))</f>
        <v>0</v>
      </c>
      <c r="AW1025" s="7"/>
      <c r="AX1025" s="16"/>
      <c r="AY1025" s="17"/>
      <c r="AZ1025" s="20"/>
      <c r="BA1025" s="7"/>
      <c r="BB1025" s="16"/>
      <c r="BC1025" s="17"/>
      <c r="BD1025" s="20"/>
      <c r="BE1025" s="7">
        <f>IFERROR(VLOOKUP("5-"&amp;Presupuestos[[#This Row],[ID DOCUMENTO]],BD_Pagos[],7,0),"")</f>
        <v>0</v>
      </c>
      <c r="BF1025" s="17">
        <f>IFERROR(VLOOKUP("5-"&amp;Presupuestos[[#This Row],[ID DOCUMENTO]],BD_Pagos[],9,0),"")</f>
        <v>0</v>
      </c>
      <c r="BG1025" s="20">
        <f>IF(IFERROR(VLOOKUP("5-"&amp;Presupuestos[[#This Row],[ID DOCUMENTO]],BD_Pagos[],10,0),0)&gt;Presupuestos[[#This Row],[TOTAL SOLES]],Presupuestos[[#This Row],[TOTAL SOLES]],IFERROR(VLOOKUP("5-"&amp;Presupuestos[[#This Row],[ID DOCUMENTO]],BD_Pagos[],10,0),0))</f>
        <v>0</v>
      </c>
      <c r="BH1025" s="7">
        <f>IFERROR(VLOOKUP("1-Detraccion"&amp;Presupuestos[[#This Row],[ID DOCUMENTO]],BD_Pagos[],2,0),"")</f>
        <v>0</v>
      </c>
      <c r="BI1025" s="3" t="str">
        <f>IFERROR(VLOOKUP("1-Detraccion"&amp;Presupuestos[[#This Row],[ID DOCUMENTO]],BD_Pagos[],3,0),"")</f>
        <v/>
      </c>
      <c r="BJ1025" s="3">
        <f>IFERROR(VLOOKUP("1-Detraccion"&amp;Presupuestos[[#This Row],[ID DOCUMENTO]],BD_Pagos[],4,0),"")</f>
        <v>0</v>
      </c>
      <c r="BK1025" s="6">
        <f>IF(IFERROR(VLOOKUP("1-Detraccion"&amp;Presupuestos[[#This Row],[ID DOCUMENTO]],BD_Pagos[],5,0),0)&gt;Presupuestos[[#This Row],[TOTAL SOLES]],Presupuestos[[#This Row],[TOTAL SOLES]],IFERROR(VLOOKUP("1-Detraccion"&amp;Presupuestos[[#This Row],[ID DOCUMENTO]],BD_Pagos[],5,0),0))</f>
        <v>0</v>
      </c>
      <c r="BL1025" s="6">
        <f>IF(IFERROR(VLOOKUP("1-Detraccion"&amp;Presupuestos[[#This Row],[ID DOCUMENTO]],BD_Pagos[],6,0),0)&gt;Presupuestos[[#This Row],[TOTAL SOLES]],Presupuestos[[#This Row],[TOTAL SOLES]],IFERROR(VLOOKUP("1-Detraccion"&amp;Presupuestos[[#This Row],[ID DOCUMENTO]],BD_Pagos[],6,0),0))</f>
        <v>0</v>
      </c>
      <c r="BM1025" s="37"/>
      <c r="BN1025" s="3"/>
      <c r="BO1025" s="3"/>
      <c r="BP1025" s="6"/>
      <c r="BQ102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233.67</v>
      </c>
      <c r="BR1025" s="23" t="str">
        <f>IF(Presupuestos[[#This Row],[SALDO ME-MN]]&gt;0,"PENDIENTE","CANCELADO")</f>
        <v>PENDIENTE</v>
      </c>
      <c r="BS1025" s="23" t="str">
        <f>IF(COUNTIFS($U$4:$U1024,Presupuestos[[#This Row],[ID DOCUMENTO]])&gt;=1,IF(B1024=Presupuestos[[#This Row],[ID]],"OK","DOC. DUPLICADO"),"OK")</f>
        <v>OK</v>
      </c>
    </row>
    <row r="1026" spans="2:71" ht="24" x14ac:dyDescent="0.25">
      <c r="B1026" s="34">
        <f>IF(Presupuestos[[#This Row],[ID DOCUMENTO]]=U1025,B1025,IF(B1025="ID",1,B1025+1))</f>
        <v>866</v>
      </c>
      <c r="C1026" s="2">
        <v>45869</v>
      </c>
      <c r="D1026" s="2">
        <v>45869</v>
      </c>
      <c r="E1026" s="3" t="s">
        <v>1880</v>
      </c>
      <c r="F1026" s="25" t="s">
        <v>54</v>
      </c>
      <c r="G1026" s="25" t="s">
        <v>330</v>
      </c>
      <c r="H1026" s="25" t="s">
        <v>397</v>
      </c>
      <c r="I1026" s="36" t="str">
        <f>IFERROR(VLOOKUP(Presupuestos[[#This Row],[AREA]]&amp;Presupuestos[[#This Row],[CONCEPTO]]&amp;Presupuestos[[#This Row],[DESCRIPCION]],Tabla28[[Columna1]:[CÓDIGO NUEVO]],2,0),"")</f>
        <v>P0601005</v>
      </c>
      <c r="J1026" s="3" t="s">
        <v>666</v>
      </c>
      <c r="K1026" s="3" t="s">
        <v>666</v>
      </c>
      <c r="L1026" s="3" t="s">
        <v>666</v>
      </c>
      <c r="M1026" s="31" t="s">
        <v>2108</v>
      </c>
      <c r="N1026" s="3"/>
      <c r="O1026" s="3" t="s">
        <v>315</v>
      </c>
      <c r="P1026" s="3" t="s">
        <v>86</v>
      </c>
      <c r="Q1026" s="3" t="str">
        <f>IFERROR(VLOOKUP(Presupuestos[[#This Row],[CLASIFICACIÓN (N)]],Tabla17[],2,0),"")</f>
        <v>Costos de ventas</v>
      </c>
      <c r="R1026" s="3" t="str">
        <f>IFERROR(VLOOKUP(Presupuestos[[#This Row],[CLASIFICACIÓN (N)]],Tabla17[],3,0),"")</f>
        <v>Operativo</v>
      </c>
      <c r="S1026" s="3" t="s">
        <v>16</v>
      </c>
      <c r="T1026" s="3" t="str">
        <f>IFERROR(VLOOKUP(Presupuestos[[#This Row],[ALMACEN]],Tabla5[],2,0),"")</f>
        <v>Arequipa</v>
      </c>
      <c r="U1026" s="19" t="str">
        <f>IFERROR(VLOOKUP(Presupuestos[[#This Row],[TIPO DE DOCUMENTO]],Tipo_Documento[],2,0)&amp;Presupuestos[[#This Row],[SERIE]]&amp;Presupuestos[[#This Row],[NUMERO]]&amp;Presupuestos[[#This Row],[RUC]],"")</f>
        <v>PLRPLR074671654750</v>
      </c>
      <c r="V1026" s="3" t="s">
        <v>258</v>
      </c>
      <c r="W1026" s="7">
        <v>45869</v>
      </c>
      <c r="X1026" s="7">
        <v>45869</v>
      </c>
      <c r="Y1026" s="3" t="s">
        <v>1917</v>
      </c>
      <c r="Z1026" s="3">
        <v>46</v>
      </c>
      <c r="AA1026" s="3">
        <f>IFERROR(VLOOKUP(Presupuestos[[#This Row],[RAZON SOCIAL]],CHOOSE({1,2},Clientes_Proveedores[Razon Social],Clientes_Proveedores[Ruc / Dni]),2,0),"-")</f>
        <v>71654750</v>
      </c>
      <c r="AB1026" s="31" t="s">
        <v>2105</v>
      </c>
      <c r="AC1026" s="3" t="s">
        <v>670</v>
      </c>
      <c r="AD1026" s="5"/>
      <c r="AE1026" s="6">
        <v>58.6</v>
      </c>
      <c r="AF1026" s="6">
        <f>Presupuestos[[#This Row],[BASE]]*Presupuestos[[#This Row],[% IGV]]</f>
        <v>0</v>
      </c>
      <c r="AG1026" s="22">
        <f>ROUND(SUM(Presupuestos[[#This Row],[BASE]:[IGV]]),2)</f>
        <v>58.6</v>
      </c>
      <c r="AH1026" s="9" t="str">
        <f>IF(Presupuestos[[#This Row],[MONEDA]]="USD",VLOOKUP(Presupuestos[[#This Row],[FECHA DE EMISION]],Tipo_Cambio[],3,0),"")</f>
        <v/>
      </c>
      <c r="AI1026" s="22">
        <f>IFERROR(ROUND(IF(Presupuestos[[#This Row],[MONEDA]]="PEN",Presupuestos[[#This Row],[TOTAL]],Presupuestos[[#This Row],[TOTAL]]*Presupuestos[[#This Row],[TIPO DE CAMBIO]]),2),"")</f>
        <v>58.6</v>
      </c>
      <c r="AJ1026" s="5"/>
      <c r="AK1026" s="33" t="s">
        <v>671</v>
      </c>
      <c r="AL1026" s="5" t="s">
        <v>680</v>
      </c>
      <c r="AM1026" s="23" t="s">
        <v>671</v>
      </c>
      <c r="AN1026" s="23" t="s">
        <v>671</v>
      </c>
      <c r="AO1026" s="7">
        <f>IFERROR(VLOOKUP("1-"&amp;Presupuestos[[#This Row],[ID DOCUMENTO]],BD_Pagos[],7,0),"")</f>
        <v>45869</v>
      </c>
      <c r="AP1026" s="16" t="str">
        <f>IFERROR(VLOOKUP("1-"&amp;Presupuestos[[#This Row],[ID DOCUMENTO]],BD_Pagos[],8,0),"")</f>
        <v>B-BCP - Soles</v>
      </c>
      <c r="AQ1026" s="17">
        <f>IFERROR(VLOOKUP("1-"&amp;Presupuestos[[#This Row],[ID DOCUMENTO]],BD_Pagos[],9,0),"")</f>
        <v>7197909</v>
      </c>
      <c r="AR1026" s="54"/>
      <c r="AS1026" s="7">
        <f>IFERROR(VLOOKUP("2-"&amp;Presupuestos[[#This Row],[ID DOCUMENTO]],BD_Pagos[],7,0),"")</f>
        <v>0</v>
      </c>
      <c r="AT1026" s="16" t="str">
        <f>IFERROR(VLOOKUP("2-"&amp;Presupuestos[[#This Row],[ID DOCUMENTO]],BD_Pagos[],8,0),"")</f>
        <v/>
      </c>
      <c r="AU1026" s="17">
        <f>IFERROR(VLOOKUP("2-"&amp;Presupuestos[[#This Row],[ID DOCUMENTO]],BD_Pagos[],9,0),"")</f>
        <v>0</v>
      </c>
      <c r="AV1026" s="20">
        <f>IF(IFERROR(VLOOKUP("2-"&amp;Presupuestos[[#This Row],[ID DOCUMENTO]],BD_Pagos[],10,0),0)&gt;Presupuestos[[#This Row],[TOTAL SOLES]],Presupuestos[[#This Row],[TOTAL SOLES]],IFERROR(VLOOKUP("2-"&amp;Presupuestos[[#This Row],[ID DOCUMENTO]],BD_Pagos[],10,0),0))</f>
        <v>0</v>
      </c>
      <c r="AW1026" s="7"/>
      <c r="AX1026" s="16"/>
      <c r="AY1026" s="17"/>
      <c r="AZ1026" s="20"/>
      <c r="BA1026" s="7"/>
      <c r="BB1026" s="16"/>
      <c r="BC1026" s="17"/>
      <c r="BD1026" s="20"/>
      <c r="BE1026" s="7">
        <f>IFERROR(VLOOKUP("5-"&amp;Presupuestos[[#This Row],[ID DOCUMENTO]],BD_Pagos[],7,0),"")</f>
        <v>0</v>
      </c>
      <c r="BF1026" s="17">
        <f>IFERROR(VLOOKUP("5-"&amp;Presupuestos[[#This Row],[ID DOCUMENTO]],BD_Pagos[],9,0),"")</f>
        <v>0</v>
      </c>
      <c r="BG1026" s="20">
        <f>IF(IFERROR(VLOOKUP("5-"&amp;Presupuestos[[#This Row],[ID DOCUMENTO]],BD_Pagos[],10,0),0)&gt;Presupuestos[[#This Row],[TOTAL SOLES]],Presupuestos[[#This Row],[TOTAL SOLES]],IFERROR(VLOOKUP("5-"&amp;Presupuestos[[#This Row],[ID DOCUMENTO]],BD_Pagos[],10,0),0))</f>
        <v>0</v>
      </c>
      <c r="BH1026" s="7">
        <f>IFERROR(VLOOKUP("1-Detraccion"&amp;Presupuestos[[#This Row],[ID DOCUMENTO]],BD_Pagos[],2,0),"")</f>
        <v>0</v>
      </c>
      <c r="BI1026" s="3" t="str">
        <f>IFERROR(VLOOKUP("1-Detraccion"&amp;Presupuestos[[#This Row],[ID DOCUMENTO]],BD_Pagos[],3,0),"")</f>
        <v/>
      </c>
      <c r="BJ1026" s="3">
        <f>IFERROR(VLOOKUP("1-Detraccion"&amp;Presupuestos[[#This Row],[ID DOCUMENTO]],BD_Pagos[],4,0),"")</f>
        <v>0</v>
      </c>
      <c r="BK1026" s="6">
        <f>IF(IFERROR(VLOOKUP("1-Detraccion"&amp;Presupuestos[[#This Row],[ID DOCUMENTO]],BD_Pagos[],5,0),0)&gt;Presupuestos[[#This Row],[TOTAL SOLES]],Presupuestos[[#This Row],[TOTAL SOLES]],IFERROR(VLOOKUP("1-Detraccion"&amp;Presupuestos[[#This Row],[ID DOCUMENTO]],BD_Pagos[],5,0),0))</f>
        <v>0</v>
      </c>
      <c r="BL1026" s="6">
        <f>IF(IFERROR(VLOOKUP("1-Detraccion"&amp;Presupuestos[[#This Row],[ID DOCUMENTO]],BD_Pagos[],6,0),0)&gt;Presupuestos[[#This Row],[TOTAL SOLES]],Presupuestos[[#This Row],[TOTAL SOLES]],IFERROR(VLOOKUP("1-Detraccion"&amp;Presupuestos[[#This Row],[ID DOCUMENTO]],BD_Pagos[],6,0),0))</f>
        <v>0</v>
      </c>
      <c r="BM1026" s="37"/>
      <c r="BN1026" s="3"/>
      <c r="BO1026" s="3"/>
      <c r="BP1026" s="6"/>
      <c r="BQ102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58.6</v>
      </c>
      <c r="BR1026" s="23" t="str">
        <f>IF(Presupuestos[[#This Row],[SALDO ME-MN]]&gt;0,"PENDIENTE","CANCELADO")</f>
        <v>PENDIENTE</v>
      </c>
      <c r="BS1026" s="23" t="str">
        <f>IF(COUNTIFS($U$4:$U1025,Presupuestos[[#This Row],[ID DOCUMENTO]])&gt;=1,IF(B1025=Presupuestos[[#This Row],[ID]],"OK","DOC. DUPLICADO"),"OK")</f>
        <v>OK</v>
      </c>
    </row>
    <row r="1027" spans="2:71" ht="24" x14ac:dyDescent="0.25">
      <c r="B1027" s="34">
        <f>IF(Presupuestos[[#This Row],[ID DOCUMENTO]]=U1026,B1026,IF(B1026="ID",1,B1026+1))</f>
        <v>866</v>
      </c>
      <c r="C1027" s="2">
        <v>45869</v>
      </c>
      <c r="D1027" s="2">
        <v>45869</v>
      </c>
      <c r="E1027" s="3" t="s">
        <v>1880</v>
      </c>
      <c r="F1027" s="25" t="s">
        <v>54</v>
      </c>
      <c r="G1027" s="25" t="s">
        <v>330</v>
      </c>
      <c r="H1027" s="25" t="s">
        <v>401</v>
      </c>
      <c r="I1027" s="36" t="str">
        <f>IFERROR(VLOOKUP(Presupuestos[[#This Row],[AREA]]&amp;Presupuestos[[#This Row],[CONCEPTO]]&amp;Presupuestos[[#This Row],[DESCRIPCION]],Tabla28[[Columna1]:[CÓDIGO NUEVO]],2,0),"")</f>
        <v>P0601007</v>
      </c>
      <c r="J1027" s="3" t="s">
        <v>666</v>
      </c>
      <c r="K1027" s="3" t="s">
        <v>666</v>
      </c>
      <c r="L1027" s="3" t="s">
        <v>666</v>
      </c>
      <c r="M1027" s="31" t="s">
        <v>2109</v>
      </c>
      <c r="N1027" s="3"/>
      <c r="O1027" s="3" t="s">
        <v>315</v>
      </c>
      <c r="P1027" s="3" t="s">
        <v>86</v>
      </c>
      <c r="Q1027" s="3" t="str">
        <f>IFERROR(VLOOKUP(Presupuestos[[#This Row],[CLASIFICACIÓN (N)]],Tabla17[],2,0),"")</f>
        <v>Costos de ventas</v>
      </c>
      <c r="R1027" s="3" t="str">
        <f>IFERROR(VLOOKUP(Presupuestos[[#This Row],[CLASIFICACIÓN (N)]],Tabla17[],3,0),"")</f>
        <v>Operativo</v>
      </c>
      <c r="S1027" s="3" t="s">
        <v>16</v>
      </c>
      <c r="T1027" s="3" t="str">
        <f>IFERROR(VLOOKUP(Presupuestos[[#This Row],[ALMACEN]],Tabla5[],2,0),"")</f>
        <v>Arequipa</v>
      </c>
      <c r="U1027" s="19" t="str">
        <f>IFERROR(VLOOKUP(Presupuestos[[#This Row],[TIPO DE DOCUMENTO]],Tipo_Documento[],2,0)&amp;Presupuestos[[#This Row],[SERIE]]&amp;Presupuestos[[#This Row],[NUMERO]]&amp;Presupuestos[[#This Row],[RUC]],"")</f>
        <v>PLRPLR074671654750</v>
      </c>
      <c r="V1027" s="3" t="s">
        <v>258</v>
      </c>
      <c r="W1027" s="7">
        <v>45869</v>
      </c>
      <c r="X1027" s="7">
        <v>45869</v>
      </c>
      <c r="Y1027" s="3" t="s">
        <v>1917</v>
      </c>
      <c r="Z1027" s="3">
        <v>46</v>
      </c>
      <c r="AA1027" s="3">
        <f>IFERROR(VLOOKUP(Presupuestos[[#This Row],[RAZON SOCIAL]],CHOOSE({1,2},Clientes_Proveedores[Razon Social],Clientes_Proveedores[Ruc / Dni]),2,0),"-")</f>
        <v>71654750</v>
      </c>
      <c r="AB1027" s="31" t="s">
        <v>2105</v>
      </c>
      <c r="AC1027" s="3" t="s">
        <v>670</v>
      </c>
      <c r="AD1027" s="5"/>
      <c r="AE1027" s="6">
        <v>85</v>
      </c>
      <c r="AF1027" s="6">
        <f>Presupuestos[[#This Row],[BASE]]*Presupuestos[[#This Row],[% IGV]]</f>
        <v>0</v>
      </c>
      <c r="AG1027" s="22">
        <f>ROUND(SUM(Presupuestos[[#This Row],[BASE]:[IGV]]),2)</f>
        <v>85</v>
      </c>
      <c r="AH1027" s="9" t="str">
        <f>IF(Presupuestos[[#This Row],[MONEDA]]="USD",VLOOKUP(Presupuestos[[#This Row],[FECHA DE EMISION]],Tipo_Cambio[],3,0),"")</f>
        <v/>
      </c>
      <c r="AI1027" s="22">
        <f>IFERROR(ROUND(IF(Presupuestos[[#This Row],[MONEDA]]="PEN",Presupuestos[[#This Row],[TOTAL]],Presupuestos[[#This Row],[TOTAL]]*Presupuestos[[#This Row],[TIPO DE CAMBIO]]),2),"")</f>
        <v>85</v>
      </c>
      <c r="AJ1027" s="5"/>
      <c r="AK1027" s="33" t="s">
        <v>671</v>
      </c>
      <c r="AL1027" s="5" t="s">
        <v>680</v>
      </c>
      <c r="AM1027" s="23" t="s">
        <v>671</v>
      </c>
      <c r="AN1027" s="23" t="s">
        <v>671</v>
      </c>
      <c r="AO1027" s="7">
        <f>IFERROR(VLOOKUP("1-"&amp;Presupuestos[[#This Row],[ID DOCUMENTO]],BD_Pagos[],7,0),"")</f>
        <v>45869</v>
      </c>
      <c r="AP1027" s="16" t="str">
        <f>IFERROR(VLOOKUP("1-"&amp;Presupuestos[[#This Row],[ID DOCUMENTO]],BD_Pagos[],8,0),"")</f>
        <v>B-BCP - Soles</v>
      </c>
      <c r="AQ1027" s="17">
        <f>IFERROR(VLOOKUP("1-"&amp;Presupuestos[[#This Row],[ID DOCUMENTO]],BD_Pagos[],9,0),"")</f>
        <v>7197909</v>
      </c>
      <c r="AR1027" s="54"/>
      <c r="AS1027" s="7">
        <f>IFERROR(VLOOKUP("2-"&amp;Presupuestos[[#This Row],[ID DOCUMENTO]],BD_Pagos[],7,0),"")</f>
        <v>0</v>
      </c>
      <c r="AT1027" s="16" t="str">
        <f>IFERROR(VLOOKUP("2-"&amp;Presupuestos[[#This Row],[ID DOCUMENTO]],BD_Pagos[],8,0),"")</f>
        <v/>
      </c>
      <c r="AU1027" s="17">
        <f>IFERROR(VLOOKUP("2-"&amp;Presupuestos[[#This Row],[ID DOCUMENTO]],BD_Pagos[],9,0),"")</f>
        <v>0</v>
      </c>
      <c r="AV1027" s="20">
        <f>IF(IFERROR(VLOOKUP("2-"&amp;Presupuestos[[#This Row],[ID DOCUMENTO]],BD_Pagos[],10,0),0)&gt;Presupuestos[[#This Row],[TOTAL SOLES]],Presupuestos[[#This Row],[TOTAL SOLES]],IFERROR(VLOOKUP("2-"&amp;Presupuestos[[#This Row],[ID DOCUMENTO]],BD_Pagos[],10,0),0))</f>
        <v>0</v>
      </c>
      <c r="AW1027" s="7"/>
      <c r="AX1027" s="16"/>
      <c r="AY1027" s="17"/>
      <c r="AZ1027" s="20"/>
      <c r="BA1027" s="7"/>
      <c r="BB1027" s="16"/>
      <c r="BC1027" s="17"/>
      <c r="BD1027" s="20"/>
      <c r="BE1027" s="7">
        <f>IFERROR(VLOOKUP("5-"&amp;Presupuestos[[#This Row],[ID DOCUMENTO]],BD_Pagos[],7,0),"")</f>
        <v>0</v>
      </c>
      <c r="BF1027" s="17">
        <f>IFERROR(VLOOKUP("5-"&amp;Presupuestos[[#This Row],[ID DOCUMENTO]],BD_Pagos[],9,0),"")</f>
        <v>0</v>
      </c>
      <c r="BG1027" s="20">
        <f>IF(IFERROR(VLOOKUP("5-"&amp;Presupuestos[[#This Row],[ID DOCUMENTO]],BD_Pagos[],10,0),0)&gt;Presupuestos[[#This Row],[TOTAL SOLES]],Presupuestos[[#This Row],[TOTAL SOLES]],IFERROR(VLOOKUP("5-"&amp;Presupuestos[[#This Row],[ID DOCUMENTO]],BD_Pagos[],10,0),0))</f>
        <v>0</v>
      </c>
      <c r="BH1027" s="7">
        <f>IFERROR(VLOOKUP("1-Detraccion"&amp;Presupuestos[[#This Row],[ID DOCUMENTO]],BD_Pagos[],2,0),"")</f>
        <v>0</v>
      </c>
      <c r="BI1027" s="3" t="str">
        <f>IFERROR(VLOOKUP("1-Detraccion"&amp;Presupuestos[[#This Row],[ID DOCUMENTO]],BD_Pagos[],3,0),"")</f>
        <v/>
      </c>
      <c r="BJ1027" s="3">
        <f>IFERROR(VLOOKUP("1-Detraccion"&amp;Presupuestos[[#This Row],[ID DOCUMENTO]],BD_Pagos[],4,0),"")</f>
        <v>0</v>
      </c>
      <c r="BK1027" s="6">
        <f>IF(IFERROR(VLOOKUP("1-Detraccion"&amp;Presupuestos[[#This Row],[ID DOCUMENTO]],BD_Pagos[],5,0),0)&gt;Presupuestos[[#This Row],[TOTAL SOLES]],Presupuestos[[#This Row],[TOTAL SOLES]],IFERROR(VLOOKUP("1-Detraccion"&amp;Presupuestos[[#This Row],[ID DOCUMENTO]],BD_Pagos[],5,0),0))</f>
        <v>0</v>
      </c>
      <c r="BL1027" s="6">
        <f>IF(IFERROR(VLOOKUP("1-Detraccion"&amp;Presupuestos[[#This Row],[ID DOCUMENTO]],BD_Pagos[],6,0),0)&gt;Presupuestos[[#This Row],[TOTAL SOLES]],Presupuestos[[#This Row],[TOTAL SOLES]],IFERROR(VLOOKUP("1-Detraccion"&amp;Presupuestos[[#This Row],[ID DOCUMENTO]],BD_Pagos[],6,0),0))</f>
        <v>0</v>
      </c>
      <c r="BM1027" s="37"/>
      <c r="BN1027" s="3"/>
      <c r="BO1027" s="3"/>
      <c r="BP1027" s="6"/>
      <c r="BQ102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85</v>
      </c>
      <c r="BR1027" s="23" t="str">
        <f>IF(Presupuestos[[#This Row],[SALDO ME-MN]]&gt;0,"PENDIENTE","CANCELADO")</f>
        <v>PENDIENTE</v>
      </c>
      <c r="BS1027" s="23" t="str">
        <f>IF(COUNTIFS($U$4:$U1026,Presupuestos[[#This Row],[ID DOCUMENTO]])&gt;=1,IF(B1026=Presupuestos[[#This Row],[ID]],"OK","DOC. DUPLICADO"),"OK")</f>
        <v>OK</v>
      </c>
    </row>
    <row r="1028" spans="2:71" ht="24" x14ac:dyDescent="0.25">
      <c r="B1028" s="34">
        <f>IF(Presupuestos[[#This Row],[ID DOCUMENTO]]=U1027,B1027,IF(B1027="ID",1,B1027+1))</f>
        <v>866</v>
      </c>
      <c r="C1028" s="2">
        <v>45869</v>
      </c>
      <c r="D1028" s="2">
        <v>45869</v>
      </c>
      <c r="E1028" s="3" t="s">
        <v>1880</v>
      </c>
      <c r="F1028" s="25" t="s">
        <v>54</v>
      </c>
      <c r="G1028" s="25" t="s">
        <v>330</v>
      </c>
      <c r="H1028" s="25" t="s">
        <v>412</v>
      </c>
      <c r="I1028" s="36" t="str">
        <f>IFERROR(VLOOKUP(Presupuestos[[#This Row],[AREA]]&amp;Presupuestos[[#This Row],[CONCEPTO]]&amp;Presupuestos[[#This Row],[DESCRIPCION]],Tabla28[[Columna1]:[CÓDIGO NUEVO]],2,0),"")</f>
        <v>P0601013</v>
      </c>
      <c r="J1028" s="3" t="s">
        <v>666</v>
      </c>
      <c r="K1028" s="3" t="s">
        <v>666</v>
      </c>
      <c r="L1028" s="3" t="s">
        <v>666</v>
      </c>
      <c r="M1028" s="31" t="s">
        <v>2110</v>
      </c>
      <c r="N1028" s="3"/>
      <c r="O1028" s="3" t="s">
        <v>315</v>
      </c>
      <c r="P1028" s="3" t="s">
        <v>86</v>
      </c>
      <c r="Q1028" s="3" t="str">
        <f>IFERROR(VLOOKUP(Presupuestos[[#This Row],[CLASIFICACIÓN (N)]],Tabla17[],2,0),"")</f>
        <v>Costos de ventas</v>
      </c>
      <c r="R1028" s="3" t="str">
        <f>IFERROR(VLOOKUP(Presupuestos[[#This Row],[CLASIFICACIÓN (N)]],Tabla17[],3,0),"")</f>
        <v>Operativo</v>
      </c>
      <c r="S1028" s="3" t="s">
        <v>16</v>
      </c>
      <c r="T1028" s="3" t="str">
        <f>IFERROR(VLOOKUP(Presupuestos[[#This Row],[ALMACEN]],Tabla5[],2,0),"")</f>
        <v>Arequipa</v>
      </c>
      <c r="U1028" s="19" t="str">
        <f>IFERROR(VLOOKUP(Presupuestos[[#This Row],[TIPO DE DOCUMENTO]],Tipo_Documento[],2,0)&amp;Presupuestos[[#This Row],[SERIE]]&amp;Presupuestos[[#This Row],[NUMERO]]&amp;Presupuestos[[#This Row],[RUC]],"")</f>
        <v>PLRPLR074671654750</v>
      </c>
      <c r="V1028" s="3" t="s">
        <v>258</v>
      </c>
      <c r="W1028" s="7">
        <v>45869</v>
      </c>
      <c r="X1028" s="7">
        <v>45869</v>
      </c>
      <c r="Y1028" s="3" t="s">
        <v>1917</v>
      </c>
      <c r="Z1028" s="3">
        <v>46</v>
      </c>
      <c r="AA1028" s="3">
        <f>IFERROR(VLOOKUP(Presupuestos[[#This Row],[RAZON SOCIAL]],CHOOSE({1,2},Clientes_Proveedores[Razon Social],Clientes_Proveedores[Ruc / Dni]),2,0),"-")</f>
        <v>71654750</v>
      </c>
      <c r="AB1028" s="31" t="s">
        <v>2105</v>
      </c>
      <c r="AC1028" s="3" t="s">
        <v>670</v>
      </c>
      <c r="AD1028" s="5"/>
      <c r="AE1028" s="6">
        <v>107</v>
      </c>
      <c r="AF1028" s="6">
        <f>Presupuestos[[#This Row],[BASE]]*Presupuestos[[#This Row],[% IGV]]</f>
        <v>0</v>
      </c>
      <c r="AG1028" s="22">
        <f>ROUND(SUM(Presupuestos[[#This Row],[BASE]:[IGV]]),2)</f>
        <v>107</v>
      </c>
      <c r="AH1028" s="9" t="str">
        <f>IF(Presupuestos[[#This Row],[MONEDA]]="USD",VLOOKUP(Presupuestos[[#This Row],[FECHA DE EMISION]],Tipo_Cambio[],3,0),"")</f>
        <v/>
      </c>
      <c r="AI1028" s="22">
        <f>IFERROR(ROUND(IF(Presupuestos[[#This Row],[MONEDA]]="PEN",Presupuestos[[#This Row],[TOTAL]],Presupuestos[[#This Row],[TOTAL]]*Presupuestos[[#This Row],[TIPO DE CAMBIO]]),2),"")</f>
        <v>107</v>
      </c>
      <c r="AJ1028" s="5"/>
      <c r="AK1028" s="33" t="s">
        <v>671</v>
      </c>
      <c r="AL1028" s="5" t="s">
        <v>680</v>
      </c>
      <c r="AM1028" s="23" t="s">
        <v>671</v>
      </c>
      <c r="AN1028" s="23" t="s">
        <v>671</v>
      </c>
      <c r="AO1028" s="7">
        <f>IFERROR(VLOOKUP("1-"&amp;Presupuestos[[#This Row],[ID DOCUMENTO]],BD_Pagos[],7,0),"")</f>
        <v>45869</v>
      </c>
      <c r="AP1028" s="16" t="str">
        <f>IFERROR(VLOOKUP("1-"&amp;Presupuestos[[#This Row],[ID DOCUMENTO]],BD_Pagos[],8,0),"")</f>
        <v>B-BCP - Soles</v>
      </c>
      <c r="AQ1028" s="17">
        <f>IFERROR(VLOOKUP("1-"&amp;Presupuestos[[#This Row],[ID DOCUMENTO]],BD_Pagos[],9,0),"")</f>
        <v>7197909</v>
      </c>
      <c r="AR1028" s="54"/>
      <c r="AS1028" s="7">
        <f>IFERROR(VLOOKUP("2-"&amp;Presupuestos[[#This Row],[ID DOCUMENTO]],BD_Pagos[],7,0),"")</f>
        <v>0</v>
      </c>
      <c r="AT1028" s="16" t="str">
        <f>IFERROR(VLOOKUP("2-"&amp;Presupuestos[[#This Row],[ID DOCUMENTO]],BD_Pagos[],8,0),"")</f>
        <v/>
      </c>
      <c r="AU1028" s="17">
        <f>IFERROR(VLOOKUP("2-"&amp;Presupuestos[[#This Row],[ID DOCUMENTO]],BD_Pagos[],9,0),"")</f>
        <v>0</v>
      </c>
      <c r="AV1028" s="20">
        <f>IF(IFERROR(VLOOKUP("2-"&amp;Presupuestos[[#This Row],[ID DOCUMENTO]],BD_Pagos[],10,0),0)&gt;Presupuestos[[#This Row],[TOTAL SOLES]],Presupuestos[[#This Row],[TOTAL SOLES]],IFERROR(VLOOKUP("2-"&amp;Presupuestos[[#This Row],[ID DOCUMENTO]],BD_Pagos[],10,0),0))</f>
        <v>0</v>
      </c>
      <c r="AW1028" s="7"/>
      <c r="AX1028" s="16"/>
      <c r="AY1028" s="17"/>
      <c r="AZ1028" s="20"/>
      <c r="BA1028" s="7"/>
      <c r="BB1028" s="16"/>
      <c r="BC1028" s="17"/>
      <c r="BD1028" s="20"/>
      <c r="BE1028" s="7">
        <f>IFERROR(VLOOKUP("5-"&amp;Presupuestos[[#This Row],[ID DOCUMENTO]],BD_Pagos[],7,0),"")</f>
        <v>0</v>
      </c>
      <c r="BF1028" s="17">
        <f>IFERROR(VLOOKUP("5-"&amp;Presupuestos[[#This Row],[ID DOCUMENTO]],BD_Pagos[],9,0),"")</f>
        <v>0</v>
      </c>
      <c r="BG1028" s="20">
        <f>IF(IFERROR(VLOOKUP("5-"&amp;Presupuestos[[#This Row],[ID DOCUMENTO]],BD_Pagos[],10,0),0)&gt;Presupuestos[[#This Row],[TOTAL SOLES]],Presupuestos[[#This Row],[TOTAL SOLES]],IFERROR(VLOOKUP("5-"&amp;Presupuestos[[#This Row],[ID DOCUMENTO]],BD_Pagos[],10,0),0))</f>
        <v>0</v>
      </c>
      <c r="BH1028" s="7">
        <f>IFERROR(VLOOKUP("1-Detraccion"&amp;Presupuestos[[#This Row],[ID DOCUMENTO]],BD_Pagos[],2,0),"")</f>
        <v>0</v>
      </c>
      <c r="BI1028" s="3" t="str">
        <f>IFERROR(VLOOKUP("1-Detraccion"&amp;Presupuestos[[#This Row],[ID DOCUMENTO]],BD_Pagos[],3,0),"")</f>
        <v/>
      </c>
      <c r="BJ1028" s="3">
        <f>IFERROR(VLOOKUP("1-Detraccion"&amp;Presupuestos[[#This Row],[ID DOCUMENTO]],BD_Pagos[],4,0),"")</f>
        <v>0</v>
      </c>
      <c r="BK1028" s="6">
        <f>IF(IFERROR(VLOOKUP("1-Detraccion"&amp;Presupuestos[[#This Row],[ID DOCUMENTO]],BD_Pagos[],5,0),0)&gt;Presupuestos[[#This Row],[TOTAL SOLES]],Presupuestos[[#This Row],[TOTAL SOLES]],IFERROR(VLOOKUP("1-Detraccion"&amp;Presupuestos[[#This Row],[ID DOCUMENTO]],BD_Pagos[],5,0),0))</f>
        <v>0</v>
      </c>
      <c r="BL1028" s="6">
        <f>IF(IFERROR(VLOOKUP("1-Detraccion"&amp;Presupuestos[[#This Row],[ID DOCUMENTO]],BD_Pagos[],6,0),0)&gt;Presupuestos[[#This Row],[TOTAL SOLES]],Presupuestos[[#This Row],[TOTAL SOLES]],IFERROR(VLOOKUP("1-Detraccion"&amp;Presupuestos[[#This Row],[ID DOCUMENTO]],BD_Pagos[],6,0),0))</f>
        <v>0</v>
      </c>
      <c r="BM1028" s="37"/>
      <c r="BN1028" s="3"/>
      <c r="BO1028" s="3"/>
      <c r="BP1028" s="6"/>
      <c r="BQ102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107</v>
      </c>
      <c r="BR1028" s="23" t="str">
        <f>IF(Presupuestos[[#This Row],[SALDO ME-MN]]&gt;0,"PENDIENTE","CANCELADO")</f>
        <v>PENDIENTE</v>
      </c>
      <c r="BS1028" s="23" t="str">
        <f>IF(COUNTIFS($U$4:$U1027,Presupuestos[[#This Row],[ID DOCUMENTO]])&gt;=1,IF(B1027=Presupuestos[[#This Row],[ID]],"OK","DOC. DUPLICADO"),"OK")</f>
        <v>OK</v>
      </c>
    </row>
    <row r="1029" spans="2:71" x14ac:dyDescent="0.25">
      <c r="B1029" s="34">
        <f>IF(Presupuestos[[#This Row],[ID DOCUMENTO]]=U1028,B1028,IF(B1028="ID",1,B1028+1))</f>
        <v>867</v>
      </c>
      <c r="C1029" s="2">
        <v>45869</v>
      </c>
      <c r="D1029" s="2">
        <v>45869</v>
      </c>
      <c r="E1029" s="3" t="s">
        <v>1880</v>
      </c>
      <c r="F1029" s="25" t="s">
        <v>54</v>
      </c>
      <c r="G1029" s="25" t="s">
        <v>330</v>
      </c>
      <c r="H1029" s="25" t="s">
        <v>383</v>
      </c>
      <c r="I1029" s="36" t="str">
        <f>IFERROR(VLOOKUP(Presupuestos[[#This Row],[AREA]]&amp;Presupuestos[[#This Row],[CONCEPTO]]&amp;Presupuestos[[#This Row],[DESCRIPCION]],Tabla28[[Columna1]:[CÓDIGO NUEVO]],2,0),"")</f>
        <v>P0601001</v>
      </c>
      <c r="J1029" s="3" t="s">
        <v>666</v>
      </c>
      <c r="K1029" s="3" t="s">
        <v>666</v>
      </c>
      <c r="L1029" s="3" t="s">
        <v>666</v>
      </c>
      <c r="M1029" s="31" t="s">
        <v>2111</v>
      </c>
      <c r="N1029" s="3"/>
      <c r="O1029" s="3" t="s">
        <v>315</v>
      </c>
      <c r="P1029" s="3" t="s">
        <v>114</v>
      </c>
      <c r="Q1029" s="3" t="str">
        <f>IFERROR(VLOOKUP(Presupuestos[[#This Row],[CLASIFICACIÓN (N)]],Tabla17[],2,0),"")</f>
        <v>Costos de ventas</v>
      </c>
      <c r="R1029" s="3" t="str">
        <f>IFERROR(VLOOKUP(Presupuestos[[#This Row],[CLASIFICACIÓN (N)]],Tabla17[],3,0),"")</f>
        <v>Operativo</v>
      </c>
      <c r="S1029" s="3" t="s">
        <v>16</v>
      </c>
      <c r="T1029" s="3" t="str">
        <f>IFERROR(VLOOKUP(Presupuestos[[#This Row],[ALMACEN]],Tabla5[],2,0),"")</f>
        <v>Arequipa</v>
      </c>
      <c r="U1029" s="19" t="str">
        <f>IFERROR(VLOOKUP(Presupuestos[[#This Row],[TIPO DE DOCUMENTO]],Tipo_Documento[],2,0)&amp;Presupuestos[[#This Row],[SERIE]]&amp;Presupuestos[[#This Row],[NUMERO]]&amp;Presupuestos[[#This Row],[RUC]],"")</f>
        <v>PLRPLR074772682665</v>
      </c>
      <c r="V1029" s="3" t="s">
        <v>258</v>
      </c>
      <c r="W1029" s="7">
        <v>45869</v>
      </c>
      <c r="X1029" s="7">
        <v>45869</v>
      </c>
      <c r="Y1029" s="3" t="s">
        <v>1917</v>
      </c>
      <c r="Z1029" s="3">
        <v>47</v>
      </c>
      <c r="AA1029" s="3">
        <f>IFERROR(VLOOKUP(Presupuestos[[#This Row],[RAZON SOCIAL]],CHOOSE({1,2},Clientes_Proveedores[Razon Social],Clientes_Proveedores[Ruc / Dni]),2,0),"-")</f>
        <v>72682665</v>
      </c>
      <c r="AB1029" s="31" t="s">
        <v>695</v>
      </c>
      <c r="AC1029" s="3" t="s">
        <v>670</v>
      </c>
      <c r="AD1029" s="5"/>
      <c r="AE1029" s="6">
        <v>1309.83</v>
      </c>
      <c r="AF1029" s="6">
        <f>Presupuestos[[#This Row],[BASE]]*Presupuestos[[#This Row],[% IGV]]</f>
        <v>0</v>
      </c>
      <c r="AG1029" s="22">
        <f>ROUND(SUM(Presupuestos[[#This Row],[BASE]:[IGV]]),2)</f>
        <v>1309.83</v>
      </c>
      <c r="AH1029" s="9" t="str">
        <f>IF(Presupuestos[[#This Row],[MONEDA]]="USD",VLOOKUP(Presupuestos[[#This Row],[FECHA DE EMISION]],Tipo_Cambio[],3,0),"")</f>
        <v/>
      </c>
      <c r="AI1029" s="22">
        <f>IFERROR(ROUND(IF(Presupuestos[[#This Row],[MONEDA]]="PEN",Presupuestos[[#This Row],[TOTAL]],Presupuestos[[#This Row],[TOTAL]]*Presupuestos[[#This Row],[TIPO DE CAMBIO]]),2),"")</f>
        <v>1309.83</v>
      </c>
      <c r="AJ1029" s="5"/>
      <c r="AK1029" s="33" t="s">
        <v>671</v>
      </c>
      <c r="AL1029" s="5" t="s">
        <v>680</v>
      </c>
      <c r="AM1029" s="23" t="s">
        <v>671</v>
      </c>
      <c r="AN1029" s="23" t="s">
        <v>671</v>
      </c>
      <c r="AO1029" s="7">
        <f>IFERROR(VLOOKUP("1-"&amp;Presupuestos[[#This Row],[ID DOCUMENTO]],BD_Pagos[],7,0),"")</f>
        <v>45869</v>
      </c>
      <c r="AP1029" s="16" t="str">
        <f>IFERROR(VLOOKUP("1-"&amp;Presupuestos[[#This Row],[ID DOCUMENTO]],BD_Pagos[],8,0),"")</f>
        <v>B-BCP - Soles</v>
      </c>
      <c r="AQ1029" s="17">
        <f>IFERROR(VLOOKUP("1-"&amp;Presupuestos[[#This Row],[ID DOCUMENTO]],BD_Pagos[],9,0),"")</f>
        <v>7197909</v>
      </c>
      <c r="AR1029" s="54"/>
      <c r="AS1029" s="7">
        <f>IFERROR(VLOOKUP("2-"&amp;Presupuestos[[#This Row],[ID DOCUMENTO]],BD_Pagos[],7,0),"")</f>
        <v>0</v>
      </c>
      <c r="AT1029" s="16" t="str">
        <f>IFERROR(VLOOKUP("2-"&amp;Presupuestos[[#This Row],[ID DOCUMENTO]],BD_Pagos[],8,0),"")</f>
        <v/>
      </c>
      <c r="AU1029" s="17">
        <f>IFERROR(VLOOKUP("2-"&amp;Presupuestos[[#This Row],[ID DOCUMENTO]],BD_Pagos[],9,0),"")</f>
        <v>0</v>
      </c>
      <c r="AV1029" s="20">
        <f>IF(IFERROR(VLOOKUP("2-"&amp;Presupuestos[[#This Row],[ID DOCUMENTO]],BD_Pagos[],10,0),0)&gt;Presupuestos[[#This Row],[TOTAL SOLES]],Presupuestos[[#This Row],[TOTAL SOLES]],IFERROR(VLOOKUP("2-"&amp;Presupuestos[[#This Row],[ID DOCUMENTO]],BD_Pagos[],10,0),0))</f>
        <v>0</v>
      </c>
      <c r="AW1029" s="7"/>
      <c r="AX1029" s="16"/>
      <c r="AY1029" s="17"/>
      <c r="AZ1029" s="20"/>
      <c r="BA1029" s="7"/>
      <c r="BB1029" s="16"/>
      <c r="BC1029" s="17"/>
      <c r="BD1029" s="20"/>
      <c r="BE1029" s="7">
        <f>IFERROR(VLOOKUP("5-"&amp;Presupuestos[[#This Row],[ID DOCUMENTO]],BD_Pagos[],7,0),"")</f>
        <v>0</v>
      </c>
      <c r="BF1029" s="17">
        <f>IFERROR(VLOOKUP("5-"&amp;Presupuestos[[#This Row],[ID DOCUMENTO]],BD_Pagos[],9,0),"")</f>
        <v>0</v>
      </c>
      <c r="BG1029" s="20">
        <f>IF(IFERROR(VLOOKUP("5-"&amp;Presupuestos[[#This Row],[ID DOCUMENTO]],BD_Pagos[],10,0),0)&gt;Presupuestos[[#This Row],[TOTAL SOLES]],Presupuestos[[#This Row],[TOTAL SOLES]],IFERROR(VLOOKUP("5-"&amp;Presupuestos[[#This Row],[ID DOCUMENTO]],BD_Pagos[],10,0),0))</f>
        <v>0</v>
      </c>
      <c r="BH1029" s="7">
        <f>IFERROR(VLOOKUP("1-Detraccion"&amp;Presupuestos[[#This Row],[ID DOCUMENTO]],BD_Pagos[],2,0),"")</f>
        <v>0</v>
      </c>
      <c r="BI1029" s="3" t="str">
        <f>IFERROR(VLOOKUP("1-Detraccion"&amp;Presupuestos[[#This Row],[ID DOCUMENTO]],BD_Pagos[],3,0),"")</f>
        <v/>
      </c>
      <c r="BJ1029" s="3">
        <f>IFERROR(VLOOKUP("1-Detraccion"&amp;Presupuestos[[#This Row],[ID DOCUMENTO]],BD_Pagos[],4,0),"")</f>
        <v>0</v>
      </c>
      <c r="BK1029" s="6">
        <f>IF(IFERROR(VLOOKUP("1-Detraccion"&amp;Presupuestos[[#This Row],[ID DOCUMENTO]],BD_Pagos[],5,0),0)&gt;Presupuestos[[#This Row],[TOTAL SOLES]],Presupuestos[[#This Row],[TOTAL SOLES]],IFERROR(VLOOKUP("1-Detraccion"&amp;Presupuestos[[#This Row],[ID DOCUMENTO]],BD_Pagos[],5,0),0))</f>
        <v>0</v>
      </c>
      <c r="BL1029" s="6">
        <f>IF(IFERROR(VLOOKUP("1-Detraccion"&amp;Presupuestos[[#This Row],[ID DOCUMENTO]],BD_Pagos[],6,0),0)&gt;Presupuestos[[#This Row],[TOTAL SOLES]],Presupuestos[[#This Row],[TOTAL SOLES]],IFERROR(VLOOKUP("1-Detraccion"&amp;Presupuestos[[#This Row],[ID DOCUMENTO]],BD_Pagos[],6,0),0))</f>
        <v>0</v>
      </c>
      <c r="BM1029" s="37"/>
      <c r="BN1029" s="3"/>
      <c r="BO1029" s="3"/>
      <c r="BP1029" s="6"/>
      <c r="BQ102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1309.83</v>
      </c>
      <c r="BR1029" s="23" t="str">
        <f>IF(Presupuestos[[#This Row],[SALDO ME-MN]]&gt;0,"PENDIENTE","CANCELADO")</f>
        <v>PENDIENTE</v>
      </c>
      <c r="BS1029" s="23" t="str">
        <f>IF(COUNTIFS($U$4:$U1028,Presupuestos[[#This Row],[ID DOCUMENTO]])&gt;=1,IF(B1028=Presupuestos[[#This Row],[ID]],"OK","DOC. DUPLICADO"),"OK")</f>
        <v>OK</v>
      </c>
    </row>
    <row r="1030" spans="2:71" ht="24" x14ac:dyDescent="0.25">
      <c r="B1030" s="34">
        <f>IF(Presupuestos[[#This Row],[ID DOCUMENTO]]=U1029,B1029,IF(B1029="ID",1,B1029+1))</f>
        <v>867</v>
      </c>
      <c r="C1030" s="2">
        <v>45869</v>
      </c>
      <c r="D1030" s="2">
        <v>45869</v>
      </c>
      <c r="E1030" s="3" t="s">
        <v>1880</v>
      </c>
      <c r="F1030" s="25" t="s">
        <v>54</v>
      </c>
      <c r="G1030" s="25" t="s">
        <v>330</v>
      </c>
      <c r="H1030" s="25" t="s">
        <v>397</v>
      </c>
      <c r="I1030" s="36" t="str">
        <f>IFERROR(VLOOKUP(Presupuestos[[#This Row],[AREA]]&amp;Presupuestos[[#This Row],[CONCEPTO]]&amp;Presupuestos[[#This Row],[DESCRIPCION]],Tabla28[[Columna1]:[CÓDIGO NUEVO]],2,0),"")</f>
        <v>P0601005</v>
      </c>
      <c r="J1030" s="3" t="s">
        <v>666</v>
      </c>
      <c r="K1030" s="3" t="s">
        <v>666</v>
      </c>
      <c r="L1030" s="3" t="s">
        <v>666</v>
      </c>
      <c r="M1030" s="31" t="s">
        <v>2112</v>
      </c>
      <c r="N1030" s="3"/>
      <c r="O1030" s="3" t="s">
        <v>315</v>
      </c>
      <c r="P1030" s="3" t="s">
        <v>114</v>
      </c>
      <c r="Q1030" s="3" t="str">
        <f>IFERROR(VLOOKUP(Presupuestos[[#This Row],[CLASIFICACIÓN (N)]],Tabla17[],2,0),"")</f>
        <v>Costos de ventas</v>
      </c>
      <c r="R1030" s="3" t="str">
        <f>IFERROR(VLOOKUP(Presupuestos[[#This Row],[CLASIFICACIÓN (N)]],Tabla17[],3,0),"")</f>
        <v>Operativo</v>
      </c>
      <c r="S1030" s="3" t="s">
        <v>16</v>
      </c>
      <c r="T1030" s="3" t="str">
        <f>IFERROR(VLOOKUP(Presupuestos[[#This Row],[ALMACEN]],Tabla5[],2,0),"")</f>
        <v>Arequipa</v>
      </c>
      <c r="U1030" s="19" t="str">
        <f>IFERROR(VLOOKUP(Presupuestos[[#This Row],[TIPO DE DOCUMENTO]],Tipo_Documento[],2,0)&amp;Presupuestos[[#This Row],[SERIE]]&amp;Presupuestos[[#This Row],[NUMERO]]&amp;Presupuestos[[#This Row],[RUC]],"")</f>
        <v>PLRPLR074772682665</v>
      </c>
      <c r="V1030" s="3" t="s">
        <v>258</v>
      </c>
      <c r="W1030" s="7">
        <v>45869</v>
      </c>
      <c r="X1030" s="7">
        <v>45869</v>
      </c>
      <c r="Y1030" s="3" t="s">
        <v>1917</v>
      </c>
      <c r="Z1030" s="3">
        <v>47</v>
      </c>
      <c r="AA1030" s="3">
        <f>IFERROR(VLOOKUP(Presupuestos[[#This Row],[RAZON SOCIAL]],CHOOSE({1,2},Clientes_Proveedores[Razon Social],Clientes_Proveedores[Ruc / Dni]),2,0),"-")</f>
        <v>72682665</v>
      </c>
      <c r="AB1030" s="31" t="s">
        <v>695</v>
      </c>
      <c r="AC1030" s="3" t="s">
        <v>670</v>
      </c>
      <c r="AD1030" s="5"/>
      <c r="AE1030" s="6">
        <v>6.04</v>
      </c>
      <c r="AF1030" s="6">
        <f>Presupuestos[[#This Row],[BASE]]*Presupuestos[[#This Row],[% IGV]]</f>
        <v>0</v>
      </c>
      <c r="AG1030" s="22">
        <f>ROUND(SUM(Presupuestos[[#This Row],[BASE]:[IGV]]),2)</f>
        <v>6.04</v>
      </c>
      <c r="AH1030" s="9" t="str">
        <f>IF(Presupuestos[[#This Row],[MONEDA]]="USD",VLOOKUP(Presupuestos[[#This Row],[FECHA DE EMISION]],Tipo_Cambio[],3,0),"")</f>
        <v/>
      </c>
      <c r="AI1030" s="22">
        <f>IFERROR(ROUND(IF(Presupuestos[[#This Row],[MONEDA]]="PEN",Presupuestos[[#This Row],[TOTAL]],Presupuestos[[#This Row],[TOTAL]]*Presupuestos[[#This Row],[TIPO DE CAMBIO]]),2),"")</f>
        <v>6.04</v>
      </c>
      <c r="AJ1030" s="5"/>
      <c r="AK1030" s="33" t="s">
        <v>671</v>
      </c>
      <c r="AL1030" s="5" t="s">
        <v>680</v>
      </c>
      <c r="AM1030" s="23" t="s">
        <v>671</v>
      </c>
      <c r="AN1030" s="23" t="s">
        <v>671</v>
      </c>
      <c r="AO1030" s="7">
        <f>IFERROR(VLOOKUP("1-"&amp;Presupuestos[[#This Row],[ID DOCUMENTO]],BD_Pagos[],7,0),"")</f>
        <v>45869</v>
      </c>
      <c r="AP1030" s="16" t="str">
        <f>IFERROR(VLOOKUP("1-"&amp;Presupuestos[[#This Row],[ID DOCUMENTO]],BD_Pagos[],8,0),"")</f>
        <v>B-BCP - Soles</v>
      </c>
      <c r="AQ1030" s="17">
        <f>IFERROR(VLOOKUP("1-"&amp;Presupuestos[[#This Row],[ID DOCUMENTO]],BD_Pagos[],9,0),"")</f>
        <v>7197909</v>
      </c>
      <c r="AR1030" s="54"/>
      <c r="AS1030" s="7">
        <f>IFERROR(VLOOKUP("2-"&amp;Presupuestos[[#This Row],[ID DOCUMENTO]],BD_Pagos[],7,0),"")</f>
        <v>0</v>
      </c>
      <c r="AT1030" s="16" t="str">
        <f>IFERROR(VLOOKUP("2-"&amp;Presupuestos[[#This Row],[ID DOCUMENTO]],BD_Pagos[],8,0),"")</f>
        <v/>
      </c>
      <c r="AU1030" s="17">
        <f>IFERROR(VLOOKUP("2-"&amp;Presupuestos[[#This Row],[ID DOCUMENTO]],BD_Pagos[],9,0),"")</f>
        <v>0</v>
      </c>
      <c r="AV1030" s="20">
        <f>IF(IFERROR(VLOOKUP("2-"&amp;Presupuestos[[#This Row],[ID DOCUMENTO]],BD_Pagos[],10,0),0)&gt;Presupuestos[[#This Row],[TOTAL SOLES]],Presupuestos[[#This Row],[TOTAL SOLES]],IFERROR(VLOOKUP("2-"&amp;Presupuestos[[#This Row],[ID DOCUMENTO]],BD_Pagos[],10,0),0))</f>
        <v>0</v>
      </c>
      <c r="AW1030" s="7"/>
      <c r="AX1030" s="16"/>
      <c r="AY1030" s="17"/>
      <c r="AZ1030" s="20"/>
      <c r="BA1030" s="7"/>
      <c r="BB1030" s="16"/>
      <c r="BC1030" s="17"/>
      <c r="BD1030" s="20"/>
      <c r="BE1030" s="7">
        <f>IFERROR(VLOOKUP("5-"&amp;Presupuestos[[#This Row],[ID DOCUMENTO]],BD_Pagos[],7,0),"")</f>
        <v>0</v>
      </c>
      <c r="BF1030" s="17">
        <f>IFERROR(VLOOKUP("5-"&amp;Presupuestos[[#This Row],[ID DOCUMENTO]],BD_Pagos[],9,0),"")</f>
        <v>0</v>
      </c>
      <c r="BG1030" s="20">
        <f>IF(IFERROR(VLOOKUP("5-"&amp;Presupuestos[[#This Row],[ID DOCUMENTO]],BD_Pagos[],10,0),0)&gt;Presupuestos[[#This Row],[TOTAL SOLES]],Presupuestos[[#This Row],[TOTAL SOLES]],IFERROR(VLOOKUP("5-"&amp;Presupuestos[[#This Row],[ID DOCUMENTO]],BD_Pagos[],10,0),0))</f>
        <v>0</v>
      </c>
      <c r="BH1030" s="7">
        <f>IFERROR(VLOOKUP("1-Detraccion"&amp;Presupuestos[[#This Row],[ID DOCUMENTO]],BD_Pagos[],2,0),"")</f>
        <v>0</v>
      </c>
      <c r="BI1030" s="3" t="str">
        <f>IFERROR(VLOOKUP("1-Detraccion"&amp;Presupuestos[[#This Row],[ID DOCUMENTO]],BD_Pagos[],3,0),"")</f>
        <v/>
      </c>
      <c r="BJ1030" s="3">
        <f>IFERROR(VLOOKUP("1-Detraccion"&amp;Presupuestos[[#This Row],[ID DOCUMENTO]],BD_Pagos[],4,0),"")</f>
        <v>0</v>
      </c>
      <c r="BK1030" s="6">
        <f>IF(IFERROR(VLOOKUP("1-Detraccion"&amp;Presupuestos[[#This Row],[ID DOCUMENTO]],BD_Pagos[],5,0),0)&gt;Presupuestos[[#This Row],[TOTAL SOLES]],Presupuestos[[#This Row],[TOTAL SOLES]],IFERROR(VLOOKUP("1-Detraccion"&amp;Presupuestos[[#This Row],[ID DOCUMENTO]],BD_Pagos[],5,0),0))</f>
        <v>0</v>
      </c>
      <c r="BL1030" s="6">
        <f>IF(IFERROR(VLOOKUP("1-Detraccion"&amp;Presupuestos[[#This Row],[ID DOCUMENTO]],BD_Pagos[],6,0),0)&gt;Presupuestos[[#This Row],[TOTAL SOLES]],Presupuestos[[#This Row],[TOTAL SOLES]],IFERROR(VLOOKUP("1-Detraccion"&amp;Presupuestos[[#This Row],[ID DOCUMENTO]],BD_Pagos[],6,0),0))</f>
        <v>0</v>
      </c>
      <c r="BM1030" s="37"/>
      <c r="BN1030" s="3"/>
      <c r="BO1030" s="3"/>
      <c r="BP1030" s="6"/>
      <c r="BQ103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6.04</v>
      </c>
      <c r="BR1030" s="23" t="str">
        <f>IF(Presupuestos[[#This Row],[SALDO ME-MN]]&gt;0,"PENDIENTE","CANCELADO")</f>
        <v>PENDIENTE</v>
      </c>
      <c r="BS1030" s="23" t="str">
        <f>IF(COUNTIFS($U$4:$U1029,Presupuestos[[#This Row],[ID DOCUMENTO]])&gt;=1,IF(B1029=Presupuestos[[#This Row],[ID]],"OK","DOC. DUPLICADO"),"OK")</f>
        <v>OK</v>
      </c>
    </row>
    <row r="1031" spans="2:71" x14ac:dyDescent="0.25">
      <c r="B1031" s="34">
        <f>IF(Presupuestos[[#This Row],[ID DOCUMENTO]]=U1030,B1030,IF(B1030="ID",1,B1030+1))</f>
        <v>867</v>
      </c>
      <c r="C1031" s="2">
        <v>45869</v>
      </c>
      <c r="D1031" s="2">
        <v>45869</v>
      </c>
      <c r="E1031" s="3" t="s">
        <v>1880</v>
      </c>
      <c r="F1031" s="25" t="s">
        <v>54</v>
      </c>
      <c r="G1031" s="25" t="s">
        <v>330</v>
      </c>
      <c r="H1031" s="25" t="s">
        <v>399</v>
      </c>
      <c r="I1031" s="36" t="str">
        <f>IFERROR(VLOOKUP(Presupuestos[[#This Row],[AREA]]&amp;Presupuestos[[#This Row],[CONCEPTO]]&amp;Presupuestos[[#This Row],[DESCRIPCION]],Tabla28[[Columna1]:[CÓDIGO NUEVO]],2,0),"")</f>
        <v>P0601006</v>
      </c>
      <c r="J1031" s="3" t="s">
        <v>666</v>
      </c>
      <c r="K1031" s="3" t="s">
        <v>666</v>
      </c>
      <c r="L1031" s="3" t="s">
        <v>666</v>
      </c>
      <c r="M1031" s="31" t="s">
        <v>2113</v>
      </c>
      <c r="N1031" s="3"/>
      <c r="O1031" s="3" t="s">
        <v>315</v>
      </c>
      <c r="P1031" s="3" t="s">
        <v>114</v>
      </c>
      <c r="Q1031" s="3" t="str">
        <f>IFERROR(VLOOKUP(Presupuestos[[#This Row],[CLASIFICACIÓN (N)]],Tabla17[],2,0),"")</f>
        <v>Costos de ventas</v>
      </c>
      <c r="R1031" s="3" t="str">
        <f>IFERROR(VLOOKUP(Presupuestos[[#This Row],[CLASIFICACIÓN (N)]],Tabla17[],3,0),"")</f>
        <v>Operativo</v>
      </c>
      <c r="S1031" s="3" t="s">
        <v>16</v>
      </c>
      <c r="T1031" s="3" t="str">
        <f>IFERROR(VLOOKUP(Presupuestos[[#This Row],[ALMACEN]],Tabla5[],2,0),"")</f>
        <v>Arequipa</v>
      </c>
      <c r="U1031" s="19" t="str">
        <f>IFERROR(VLOOKUP(Presupuestos[[#This Row],[TIPO DE DOCUMENTO]],Tipo_Documento[],2,0)&amp;Presupuestos[[#This Row],[SERIE]]&amp;Presupuestos[[#This Row],[NUMERO]]&amp;Presupuestos[[#This Row],[RUC]],"")</f>
        <v>PLRPLR074772682665</v>
      </c>
      <c r="V1031" s="3" t="s">
        <v>258</v>
      </c>
      <c r="W1031" s="7">
        <v>45869</v>
      </c>
      <c r="X1031" s="7">
        <v>45869</v>
      </c>
      <c r="Y1031" s="3" t="s">
        <v>1917</v>
      </c>
      <c r="Z1031" s="3">
        <v>47</v>
      </c>
      <c r="AA1031" s="3">
        <f>IFERROR(VLOOKUP(Presupuestos[[#This Row],[RAZON SOCIAL]],CHOOSE({1,2},Clientes_Proveedores[Razon Social],Clientes_Proveedores[Ruc / Dni]),2,0),"-")</f>
        <v>72682665</v>
      </c>
      <c r="AB1031" s="31" t="s">
        <v>695</v>
      </c>
      <c r="AC1031" s="3" t="s">
        <v>670</v>
      </c>
      <c r="AD1031" s="5"/>
      <c r="AE1031" s="6">
        <v>23.85</v>
      </c>
      <c r="AF1031" s="6">
        <f>Presupuestos[[#This Row],[BASE]]*Presupuestos[[#This Row],[% IGV]]</f>
        <v>0</v>
      </c>
      <c r="AG1031" s="22">
        <f>ROUND(SUM(Presupuestos[[#This Row],[BASE]:[IGV]]),2)</f>
        <v>23.85</v>
      </c>
      <c r="AH1031" s="9" t="str">
        <f>IF(Presupuestos[[#This Row],[MONEDA]]="USD",VLOOKUP(Presupuestos[[#This Row],[FECHA DE EMISION]],Tipo_Cambio[],3,0),"")</f>
        <v/>
      </c>
      <c r="AI1031" s="22">
        <f>IFERROR(ROUND(IF(Presupuestos[[#This Row],[MONEDA]]="PEN",Presupuestos[[#This Row],[TOTAL]],Presupuestos[[#This Row],[TOTAL]]*Presupuestos[[#This Row],[TIPO DE CAMBIO]]),2),"")</f>
        <v>23.85</v>
      </c>
      <c r="AJ1031" s="5"/>
      <c r="AK1031" s="33" t="s">
        <v>671</v>
      </c>
      <c r="AL1031" s="5" t="s">
        <v>680</v>
      </c>
      <c r="AM1031" s="23" t="s">
        <v>671</v>
      </c>
      <c r="AN1031" s="23" t="s">
        <v>671</v>
      </c>
      <c r="AO1031" s="7">
        <f>IFERROR(VLOOKUP("1-"&amp;Presupuestos[[#This Row],[ID DOCUMENTO]],BD_Pagos[],7,0),"")</f>
        <v>45869</v>
      </c>
      <c r="AP1031" s="16" t="str">
        <f>IFERROR(VLOOKUP("1-"&amp;Presupuestos[[#This Row],[ID DOCUMENTO]],BD_Pagos[],8,0),"")</f>
        <v>B-BCP - Soles</v>
      </c>
      <c r="AQ1031" s="17">
        <f>IFERROR(VLOOKUP("1-"&amp;Presupuestos[[#This Row],[ID DOCUMENTO]],BD_Pagos[],9,0),"")</f>
        <v>7197909</v>
      </c>
      <c r="AR1031" s="54"/>
      <c r="AS1031" s="7">
        <f>IFERROR(VLOOKUP("2-"&amp;Presupuestos[[#This Row],[ID DOCUMENTO]],BD_Pagos[],7,0),"")</f>
        <v>0</v>
      </c>
      <c r="AT1031" s="16" t="str">
        <f>IFERROR(VLOOKUP("2-"&amp;Presupuestos[[#This Row],[ID DOCUMENTO]],BD_Pagos[],8,0),"")</f>
        <v/>
      </c>
      <c r="AU1031" s="17">
        <f>IFERROR(VLOOKUP("2-"&amp;Presupuestos[[#This Row],[ID DOCUMENTO]],BD_Pagos[],9,0),"")</f>
        <v>0</v>
      </c>
      <c r="AV1031" s="20">
        <f>IF(IFERROR(VLOOKUP("2-"&amp;Presupuestos[[#This Row],[ID DOCUMENTO]],BD_Pagos[],10,0),0)&gt;Presupuestos[[#This Row],[TOTAL SOLES]],Presupuestos[[#This Row],[TOTAL SOLES]],IFERROR(VLOOKUP("2-"&amp;Presupuestos[[#This Row],[ID DOCUMENTO]],BD_Pagos[],10,0),0))</f>
        <v>0</v>
      </c>
      <c r="AW1031" s="7"/>
      <c r="AX1031" s="16"/>
      <c r="AY1031" s="17"/>
      <c r="AZ1031" s="20"/>
      <c r="BA1031" s="7"/>
      <c r="BB1031" s="16"/>
      <c r="BC1031" s="17"/>
      <c r="BD1031" s="20"/>
      <c r="BE1031" s="7">
        <f>IFERROR(VLOOKUP("5-"&amp;Presupuestos[[#This Row],[ID DOCUMENTO]],BD_Pagos[],7,0),"")</f>
        <v>0</v>
      </c>
      <c r="BF1031" s="17">
        <f>IFERROR(VLOOKUP("5-"&amp;Presupuestos[[#This Row],[ID DOCUMENTO]],BD_Pagos[],9,0),"")</f>
        <v>0</v>
      </c>
      <c r="BG1031" s="20">
        <f>IF(IFERROR(VLOOKUP("5-"&amp;Presupuestos[[#This Row],[ID DOCUMENTO]],BD_Pagos[],10,0),0)&gt;Presupuestos[[#This Row],[TOTAL SOLES]],Presupuestos[[#This Row],[TOTAL SOLES]],IFERROR(VLOOKUP("5-"&amp;Presupuestos[[#This Row],[ID DOCUMENTO]],BD_Pagos[],10,0),0))</f>
        <v>0</v>
      </c>
      <c r="BH1031" s="7">
        <f>IFERROR(VLOOKUP("1-Detraccion"&amp;Presupuestos[[#This Row],[ID DOCUMENTO]],BD_Pagos[],2,0),"")</f>
        <v>0</v>
      </c>
      <c r="BI1031" s="3" t="str">
        <f>IFERROR(VLOOKUP("1-Detraccion"&amp;Presupuestos[[#This Row],[ID DOCUMENTO]],BD_Pagos[],3,0),"")</f>
        <v/>
      </c>
      <c r="BJ1031" s="3">
        <f>IFERROR(VLOOKUP("1-Detraccion"&amp;Presupuestos[[#This Row],[ID DOCUMENTO]],BD_Pagos[],4,0),"")</f>
        <v>0</v>
      </c>
      <c r="BK1031" s="6">
        <f>IF(IFERROR(VLOOKUP("1-Detraccion"&amp;Presupuestos[[#This Row],[ID DOCUMENTO]],BD_Pagos[],5,0),0)&gt;Presupuestos[[#This Row],[TOTAL SOLES]],Presupuestos[[#This Row],[TOTAL SOLES]],IFERROR(VLOOKUP("1-Detraccion"&amp;Presupuestos[[#This Row],[ID DOCUMENTO]],BD_Pagos[],5,0),0))</f>
        <v>0</v>
      </c>
      <c r="BL1031" s="6">
        <f>IF(IFERROR(VLOOKUP("1-Detraccion"&amp;Presupuestos[[#This Row],[ID DOCUMENTO]],BD_Pagos[],6,0),0)&gt;Presupuestos[[#This Row],[TOTAL SOLES]],Presupuestos[[#This Row],[TOTAL SOLES]],IFERROR(VLOOKUP("1-Detraccion"&amp;Presupuestos[[#This Row],[ID DOCUMENTO]],BD_Pagos[],6,0),0))</f>
        <v>0</v>
      </c>
      <c r="BM1031" s="37"/>
      <c r="BN1031" s="3"/>
      <c r="BO1031" s="3"/>
      <c r="BP1031" s="6"/>
      <c r="BQ103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23.85</v>
      </c>
      <c r="BR1031" s="23" t="str">
        <f>IF(Presupuestos[[#This Row],[SALDO ME-MN]]&gt;0,"PENDIENTE","CANCELADO")</f>
        <v>PENDIENTE</v>
      </c>
      <c r="BS1031" s="23" t="str">
        <f>IF(COUNTIFS($U$4:$U1030,Presupuestos[[#This Row],[ID DOCUMENTO]])&gt;=1,IF(B1030=Presupuestos[[#This Row],[ID]],"OK","DOC. DUPLICADO"),"OK")</f>
        <v>OK</v>
      </c>
    </row>
    <row r="1032" spans="2:71" x14ac:dyDescent="0.25">
      <c r="B1032" s="34">
        <f>IF(Presupuestos[[#This Row],[ID DOCUMENTO]]=U1031,B1031,IF(B1031="ID",1,B1031+1))</f>
        <v>868</v>
      </c>
      <c r="C1032" s="2">
        <v>45869</v>
      </c>
      <c r="D1032" s="2">
        <v>45869</v>
      </c>
      <c r="E1032" s="3" t="s">
        <v>1880</v>
      </c>
      <c r="F1032" s="25" t="s">
        <v>54</v>
      </c>
      <c r="G1032" s="25" t="s">
        <v>330</v>
      </c>
      <c r="H1032" s="25" t="s">
        <v>383</v>
      </c>
      <c r="I1032" s="36" t="str">
        <f>IFERROR(VLOOKUP(Presupuestos[[#This Row],[AREA]]&amp;Presupuestos[[#This Row],[CONCEPTO]]&amp;Presupuestos[[#This Row],[DESCRIPCION]],Tabla28[[Columna1]:[CÓDIGO NUEVO]],2,0),"")</f>
        <v>P0601001</v>
      </c>
      <c r="J1032" s="3" t="s">
        <v>666</v>
      </c>
      <c r="K1032" s="3" t="s">
        <v>666</v>
      </c>
      <c r="L1032" s="3" t="s">
        <v>666</v>
      </c>
      <c r="M1032" s="31" t="s">
        <v>2114</v>
      </c>
      <c r="N1032" s="3"/>
      <c r="O1032" s="3" t="s">
        <v>315</v>
      </c>
      <c r="P1032" s="3" t="s">
        <v>86</v>
      </c>
      <c r="Q1032" s="3" t="str">
        <f>IFERROR(VLOOKUP(Presupuestos[[#This Row],[CLASIFICACIÓN (N)]],Tabla17[],2,0),"")</f>
        <v>Costos de ventas</v>
      </c>
      <c r="R1032" s="3" t="str">
        <f>IFERROR(VLOOKUP(Presupuestos[[#This Row],[CLASIFICACIÓN (N)]],Tabla17[],3,0),"")</f>
        <v>Operativo</v>
      </c>
      <c r="S1032" s="3" t="s">
        <v>16</v>
      </c>
      <c r="T1032" s="3" t="str">
        <f>IFERROR(VLOOKUP(Presupuestos[[#This Row],[ALMACEN]],Tabla5[],2,0),"")</f>
        <v>Arequipa</v>
      </c>
      <c r="U1032" s="19" t="str">
        <f>IFERROR(VLOOKUP(Presupuestos[[#This Row],[TIPO DE DOCUMENTO]],Tipo_Documento[],2,0)&amp;Presupuestos[[#This Row],[SERIE]]&amp;Presupuestos[[#This Row],[NUMERO]]&amp;Presupuestos[[#This Row],[RUC]],"")</f>
        <v>PLRPLR074848362717</v>
      </c>
      <c r="V1032" s="3" t="s">
        <v>258</v>
      </c>
      <c r="W1032" s="7">
        <v>45869</v>
      </c>
      <c r="X1032" s="7">
        <v>45869</v>
      </c>
      <c r="Y1032" s="3" t="s">
        <v>1917</v>
      </c>
      <c r="Z1032" s="3">
        <v>48</v>
      </c>
      <c r="AA1032" s="3">
        <f>IFERROR(VLOOKUP(Presupuestos[[#This Row],[RAZON SOCIAL]],CHOOSE({1,2},Clientes_Proveedores[Razon Social],Clientes_Proveedores[Ruc / Dni]),2,0),"-")</f>
        <v>48362717</v>
      </c>
      <c r="AB1032" s="31" t="s">
        <v>2115</v>
      </c>
      <c r="AC1032" s="3" t="s">
        <v>670</v>
      </c>
      <c r="AD1032" s="5"/>
      <c r="AE1032" s="6">
        <v>1069.73</v>
      </c>
      <c r="AF1032" s="6">
        <f>Presupuestos[[#This Row],[BASE]]*Presupuestos[[#This Row],[% IGV]]</f>
        <v>0</v>
      </c>
      <c r="AG1032" s="22">
        <f>ROUND(SUM(Presupuestos[[#This Row],[BASE]:[IGV]]),2)</f>
        <v>1069.73</v>
      </c>
      <c r="AH1032" s="9" t="str">
        <f>IF(Presupuestos[[#This Row],[MONEDA]]="USD",VLOOKUP(Presupuestos[[#This Row],[FECHA DE EMISION]],Tipo_Cambio[],3,0),"")</f>
        <v/>
      </c>
      <c r="AI1032" s="22">
        <f>IFERROR(ROUND(IF(Presupuestos[[#This Row],[MONEDA]]="PEN",Presupuestos[[#This Row],[TOTAL]],Presupuestos[[#This Row],[TOTAL]]*Presupuestos[[#This Row],[TIPO DE CAMBIO]]),2),"")</f>
        <v>1069.73</v>
      </c>
      <c r="AJ1032" s="5"/>
      <c r="AK1032" s="33" t="s">
        <v>671</v>
      </c>
      <c r="AL1032" s="5" t="s">
        <v>680</v>
      </c>
      <c r="AM1032" s="23" t="s">
        <v>671</v>
      </c>
      <c r="AN1032" s="23" t="s">
        <v>671</v>
      </c>
      <c r="AO1032" s="7">
        <f>IFERROR(VLOOKUP("1-"&amp;Presupuestos[[#This Row],[ID DOCUMENTO]],BD_Pagos[],7,0),"")</f>
        <v>45869</v>
      </c>
      <c r="AP1032" s="16" t="str">
        <f>IFERROR(VLOOKUP("1-"&amp;Presupuestos[[#This Row],[ID DOCUMENTO]],BD_Pagos[],8,0),"")</f>
        <v>B-BCP - Soles</v>
      </c>
      <c r="AQ1032" s="17">
        <f>IFERROR(VLOOKUP("1-"&amp;Presupuestos[[#This Row],[ID DOCUMENTO]],BD_Pagos[],9,0),"")</f>
        <v>7197909</v>
      </c>
      <c r="AR1032" s="54"/>
      <c r="AS1032" s="7">
        <f>IFERROR(VLOOKUP("2-"&amp;Presupuestos[[#This Row],[ID DOCUMENTO]],BD_Pagos[],7,0),"")</f>
        <v>0</v>
      </c>
      <c r="AT1032" s="16" t="str">
        <f>IFERROR(VLOOKUP("2-"&amp;Presupuestos[[#This Row],[ID DOCUMENTO]],BD_Pagos[],8,0),"")</f>
        <v/>
      </c>
      <c r="AU1032" s="17">
        <f>IFERROR(VLOOKUP("2-"&amp;Presupuestos[[#This Row],[ID DOCUMENTO]],BD_Pagos[],9,0),"")</f>
        <v>0</v>
      </c>
      <c r="AV1032" s="20">
        <f>IF(IFERROR(VLOOKUP("2-"&amp;Presupuestos[[#This Row],[ID DOCUMENTO]],BD_Pagos[],10,0),0)&gt;Presupuestos[[#This Row],[TOTAL SOLES]],Presupuestos[[#This Row],[TOTAL SOLES]],IFERROR(VLOOKUP("2-"&amp;Presupuestos[[#This Row],[ID DOCUMENTO]],BD_Pagos[],10,0),0))</f>
        <v>0</v>
      </c>
      <c r="AW1032" s="7"/>
      <c r="AX1032" s="16"/>
      <c r="AY1032" s="17"/>
      <c r="AZ1032" s="20"/>
      <c r="BA1032" s="7"/>
      <c r="BB1032" s="16"/>
      <c r="BC1032" s="17"/>
      <c r="BD1032" s="20"/>
      <c r="BE1032" s="7">
        <f>IFERROR(VLOOKUP("5-"&amp;Presupuestos[[#This Row],[ID DOCUMENTO]],BD_Pagos[],7,0),"")</f>
        <v>0</v>
      </c>
      <c r="BF1032" s="17">
        <f>IFERROR(VLOOKUP("5-"&amp;Presupuestos[[#This Row],[ID DOCUMENTO]],BD_Pagos[],9,0),"")</f>
        <v>0</v>
      </c>
      <c r="BG1032" s="20">
        <f>IF(IFERROR(VLOOKUP("5-"&amp;Presupuestos[[#This Row],[ID DOCUMENTO]],BD_Pagos[],10,0),0)&gt;Presupuestos[[#This Row],[TOTAL SOLES]],Presupuestos[[#This Row],[TOTAL SOLES]],IFERROR(VLOOKUP("5-"&amp;Presupuestos[[#This Row],[ID DOCUMENTO]],BD_Pagos[],10,0),0))</f>
        <v>0</v>
      </c>
      <c r="BH1032" s="7">
        <f>IFERROR(VLOOKUP("1-Detraccion"&amp;Presupuestos[[#This Row],[ID DOCUMENTO]],BD_Pagos[],2,0),"")</f>
        <v>0</v>
      </c>
      <c r="BI1032" s="3" t="str">
        <f>IFERROR(VLOOKUP("1-Detraccion"&amp;Presupuestos[[#This Row],[ID DOCUMENTO]],BD_Pagos[],3,0),"")</f>
        <v/>
      </c>
      <c r="BJ1032" s="3">
        <f>IFERROR(VLOOKUP("1-Detraccion"&amp;Presupuestos[[#This Row],[ID DOCUMENTO]],BD_Pagos[],4,0),"")</f>
        <v>0</v>
      </c>
      <c r="BK1032" s="6">
        <f>IF(IFERROR(VLOOKUP("1-Detraccion"&amp;Presupuestos[[#This Row],[ID DOCUMENTO]],BD_Pagos[],5,0),0)&gt;Presupuestos[[#This Row],[TOTAL SOLES]],Presupuestos[[#This Row],[TOTAL SOLES]],IFERROR(VLOOKUP("1-Detraccion"&amp;Presupuestos[[#This Row],[ID DOCUMENTO]],BD_Pagos[],5,0),0))</f>
        <v>0</v>
      </c>
      <c r="BL1032" s="6">
        <f>IF(IFERROR(VLOOKUP("1-Detraccion"&amp;Presupuestos[[#This Row],[ID DOCUMENTO]],BD_Pagos[],6,0),0)&gt;Presupuestos[[#This Row],[TOTAL SOLES]],Presupuestos[[#This Row],[TOTAL SOLES]],IFERROR(VLOOKUP("1-Detraccion"&amp;Presupuestos[[#This Row],[ID DOCUMENTO]],BD_Pagos[],6,0),0))</f>
        <v>0</v>
      </c>
      <c r="BM1032" s="37"/>
      <c r="BN1032" s="3"/>
      <c r="BO1032" s="3"/>
      <c r="BP1032" s="6"/>
      <c r="BQ103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1069.73</v>
      </c>
      <c r="BR1032" s="23" t="str">
        <f>IF(Presupuestos[[#This Row],[SALDO ME-MN]]&gt;0,"PENDIENTE","CANCELADO")</f>
        <v>PENDIENTE</v>
      </c>
      <c r="BS1032" s="23" t="str">
        <f>IF(COUNTIFS($U$4:$U1031,Presupuestos[[#This Row],[ID DOCUMENTO]])&gt;=1,IF(B1031=Presupuestos[[#This Row],[ID]],"OK","DOC. DUPLICADO"),"OK")</f>
        <v>OK</v>
      </c>
    </row>
    <row r="1033" spans="2:71" ht="24" x14ac:dyDescent="0.25">
      <c r="B1033" s="34">
        <f>IF(Presupuestos[[#This Row],[ID DOCUMENTO]]=U1032,B1032,IF(B1032="ID",1,B1032+1))</f>
        <v>868</v>
      </c>
      <c r="C1033" s="2">
        <v>45869</v>
      </c>
      <c r="D1033" s="2">
        <v>45869</v>
      </c>
      <c r="E1033" s="3" t="s">
        <v>1880</v>
      </c>
      <c r="F1033" s="25" t="s">
        <v>54</v>
      </c>
      <c r="G1033" s="25" t="s">
        <v>330</v>
      </c>
      <c r="H1033" s="25" t="s">
        <v>397</v>
      </c>
      <c r="I1033" s="36" t="str">
        <f>IFERROR(VLOOKUP(Presupuestos[[#This Row],[AREA]]&amp;Presupuestos[[#This Row],[CONCEPTO]]&amp;Presupuestos[[#This Row],[DESCRIPCION]],Tabla28[[Columna1]:[CÓDIGO NUEVO]],2,0),"")</f>
        <v>P0601005</v>
      </c>
      <c r="J1033" s="3" t="s">
        <v>666</v>
      </c>
      <c r="K1033" s="3" t="s">
        <v>666</v>
      </c>
      <c r="L1033" s="3" t="s">
        <v>666</v>
      </c>
      <c r="M1033" s="31" t="s">
        <v>2116</v>
      </c>
      <c r="N1033" s="3"/>
      <c r="O1033" s="3" t="s">
        <v>315</v>
      </c>
      <c r="P1033" s="3" t="s">
        <v>86</v>
      </c>
      <c r="Q1033" s="3" t="str">
        <f>IFERROR(VLOOKUP(Presupuestos[[#This Row],[CLASIFICACIÓN (N)]],Tabla17[],2,0),"")</f>
        <v>Costos de ventas</v>
      </c>
      <c r="R1033" s="3" t="str">
        <f>IFERROR(VLOOKUP(Presupuestos[[#This Row],[CLASIFICACIÓN (N)]],Tabla17[],3,0),"")</f>
        <v>Operativo</v>
      </c>
      <c r="S1033" s="3" t="s">
        <v>16</v>
      </c>
      <c r="T1033" s="3" t="str">
        <f>IFERROR(VLOOKUP(Presupuestos[[#This Row],[ALMACEN]],Tabla5[],2,0),"")</f>
        <v>Arequipa</v>
      </c>
      <c r="U1033" s="19" t="str">
        <f>IFERROR(VLOOKUP(Presupuestos[[#This Row],[TIPO DE DOCUMENTO]],Tipo_Documento[],2,0)&amp;Presupuestos[[#This Row],[SERIE]]&amp;Presupuestos[[#This Row],[NUMERO]]&amp;Presupuestos[[#This Row],[RUC]],"")</f>
        <v>PLRPLR074848362717</v>
      </c>
      <c r="V1033" s="3" t="s">
        <v>258</v>
      </c>
      <c r="W1033" s="7">
        <v>45869</v>
      </c>
      <c r="X1033" s="7">
        <v>45869</v>
      </c>
      <c r="Y1033" s="3" t="s">
        <v>1917</v>
      </c>
      <c r="Z1033" s="3">
        <v>48</v>
      </c>
      <c r="AA1033" s="3">
        <f>IFERROR(VLOOKUP(Presupuestos[[#This Row],[RAZON SOCIAL]],CHOOSE({1,2},Clientes_Proveedores[Razon Social],Clientes_Proveedores[Ruc / Dni]),2,0),"-")</f>
        <v>48362717</v>
      </c>
      <c r="AB1033" s="31" t="s">
        <v>2115</v>
      </c>
      <c r="AC1033" s="3" t="s">
        <v>670</v>
      </c>
      <c r="AD1033" s="5"/>
      <c r="AE1033" s="6">
        <v>54.22</v>
      </c>
      <c r="AF1033" s="6">
        <f>Presupuestos[[#This Row],[BASE]]*Presupuestos[[#This Row],[% IGV]]</f>
        <v>0</v>
      </c>
      <c r="AG1033" s="22">
        <f>ROUND(SUM(Presupuestos[[#This Row],[BASE]:[IGV]]),2)</f>
        <v>54.22</v>
      </c>
      <c r="AH1033" s="9" t="str">
        <f>IF(Presupuestos[[#This Row],[MONEDA]]="USD",VLOOKUP(Presupuestos[[#This Row],[FECHA DE EMISION]],Tipo_Cambio[],3,0),"")</f>
        <v/>
      </c>
      <c r="AI1033" s="22">
        <f>IFERROR(ROUND(IF(Presupuestos[[#This Row],[MONEDA]]="PEN",Presupuestos[[#This Row],[TOTAL]],Presupuestos[[#This Row],[TOTAL]]*Presupuestos[[#This Row],[TIPO DE CAMBIO]]),2),"")</f>
        <v>54.22</v>
      </c>
      <c r="AJ1033" s="5"/>
      <c r="AK1033" s="33" t="s">
        <v>671</v>
      </c>
      <c r="AL1033" s="5" t="s">
        <v>680</v>
      </c>
      <c r="AM1033" s="23" t="s">
        <v>671</v>
      </c>
      <c r="AN1033" s="23" t="s">
        <v>671</v>
      </c>
      <c r="AO1033" s="7">
        <f>IFERROR(VLOOKUP("1-"&amp;Presupuestos[[#This Row],[ID DOCUMENTO]],BD_Pagos[],7,0),"")</f>
        <v>45869</v>
      </c>
      <c r="AP1033" s="16" t="str">
        <f>IFERROR(VLOOKUP("1-"&amp;Presupuestos[[#This Row],[ID DOCUMENTO]],BD_Pagos[],8,0),"")</f>
        <v>B-BCP - Soles</v>
      </c>
      <c r="AQ1033" s="17">
        <f>IFERROR(VLOOKUP("1-"&amp;Presupuestos[[#This Row],[ID DOCUMENTO]],BD_Pagos[],9,0),"")</f>
        <v>7197909</v>
      </c>
      <c r="AR1033" s="54"/>
      <c r="AS1033" s="7">
        <f>IFERROR(VLOOKUP("2-"&amp;Presupuestos[[#This Row],[ID DOCUMENTO]],BD_Pagos[],7,0),"")</f>
        <v>0</v>
      </c>
      <c r="AT1033" s="16" t="str">
        <f>IFERROR(VLOOKUP("2-"&amp;Presupuestos[[#This Row],[ID DOCUMENTO]],BD_Pagos[],8,0),"")</f>
        <v/>
      </c>
      <c r="AU1033" s="17">
        <f>IFERROR(VLOOKUP("2-"&amp;Presupuestos[[#This Row],[ID DOCUMENTO]],BD_Pagos[],9,0),"")</f>
        <v>0</v>
      </c>
      <c r="AV1033" s="20">
        <f>IF(IFERROR(VLOOKUP("2-"&amp;Presupuestos[[#This Row],[ID DOCUMENTO]],BD_Pagos[],10,0),0)&gt;Presupuestos[[#This Row],[TOTAL SOLES]],Presupuestos[[#This Row],[TOTAL SOLES]],IFERROR(VLOOKUP("2-"&amp;Presupuestos[[#This Row],[ID DOCUMENTO]],BD_Pagos[],10,0),0))</f>
        <v>0</v>
      </c>
      <c r="AW1033" s="7"/>
      <c r="AX1033" s="16"/>
      <c r="AY1033" s="17"/>
      <c r="AZ1033" s="20"/>
      <c r="BA1033" s="7"/>
      <c r="BB1033" s="16"/>
      <c r="BC1033" s="17"/>
      <c r="BD1033" s="20"/>
      <c r="BE1033" s="7">
        <f>IFERROR(VLOOKUP("5-"&amp;Presupuestos[[#This Row],[ID DOCUMENTO]],BD_Pagos[],7,0),"")</f>
        <v>0</v>
      </c>
      <c r="BF1033" s="17">
        <f>IFERROR(VLOOKUP("5-"&amp;Presupuestos[[#This Row],[ID DOCUMENTO]],BD_Pagos[],9,0),"")</f>
        <v>0</v>
      </c>
      <c r="BG1033" s="20">
        <f>IF(IFERROR(VLOOKUP("5-"&amp;Presupuestos[[#This Row],[ID DOCUMENTO]],BD_Pagos[],10,0),0)&gt;Presupuestos[[#This Row],[TOTAL SOLES]],Presupuestos[[#This Row],[TOTAL SOLES]],IFERROR(VLOOKUP("5-"&amp;Presupuestos[[#This Row],[ID DOCUMENTO]],BD_Pagos[],10,0),0))</f>
        <v>0</v>
      </c>
      <c r="BH1033" s="7">
        <f>IFERROR(VLOOKUP("1-Detraccion"&amp;Presupuestos[[#This Row],[ID DOCUMENTO]],BD_Pagos[],2,0),"")</f>
        <v>0</v>
      </c>
      <c r="BI1033" s="3" t="str">
        <f>IFERROR(VLOOKUP("1-Detraccion"&amp;Presupuestos[[#This Row],[ID DOCUMENTO]],BD_Pagos[],3,0),"")</f>
        <v/>
      </c>
      <c r="BJ1033" s="3">
        <f>IFERROR(VLOOKUP("1-Detraccion"&amp;Presupuestos[[#This Row],[ID DOCUMENTO]],BD_Pagos[],4,0),"")</f>
        <v>0</v>
      </c>
      <c r="BK1033" s="6">
        <f>IF(IFERROR(VLOOKUP("1-Detraccion"&amp;Presupuestos[[#This Row],[ID DOCUMENTO]],BD_Pagos[],5,0),0)&gt;Presupuestos[[#This Row],[TOTAL SOLES]],Presupuestos[[#This Row],[TOTAL SOLES]],IFERROR(VLOOKUP("1-Detraccion"&amp;Presupuestos[[#This Row],[ID DOCUMENTO]],BD_Pagos[],5,0),0))</f>
        <v>0</v>
      </c>
      <c r="BL1033" s="6">
        <f>IF(IFERROR(VLOOKUP("1-Detraccion"&amp;Presupuestos[[#This Row],[ID DOCUMENTO]],BD_Pagos[],6,0),0)&gt;Presupuestos[[#This Row],[TOTAL SOLES]],Presupuestos[[#This Row],[TOTAL SOLES]],IFERROR(VLOOKUP("1-Detraccion"&amp;Presupuestos[[#This Row],[ID DOCUMENTO]],BD_Pagos[],6,0),0))</f>
        <v>0</v>
      </c>
      <c r="BM1033" s="37"/>
      <c r="BN1033" s="3"/>
      <c r="BO1033" s="3"/>
      <c r="BP1033" s="6"/>
      <c r="BQ103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54.22</v>
      </c>
      <c r="BR1033" s="23" t="str">
        <f>IF(Presupuestos[[#This Row],[SALDO ME-MN]]&gt;0,"PENDIENTE","CANCELADO")</f>
        <v>PENDIENTE</v>
      </c>
      <c r="BS1033" s="23" t="str">
        <f>IF(COUNTIFS($U$4:$U1032,Presupuestos[[#This Row],[ID DOCUMENTO]])&gt;=1,IF(B1032=Presupuestos[[#This Row],[ID]],"OK","DOC. DUPLICADO"),"OK")</f>
        <v>OK</v>
      </c>
    </row>
    <row r="1034" spans="2:71" ht="24" x14ac:dyDescent="0.25">
      <c r="B1034" s="34">
        <f>IF(Presupuestos[[#This Row],[ID DOCUMENTO]]=U1033,B1033,IF(B1033="ID",1,B1033+1))</f>
        <v>868</v>
      </c>
      <c r="C1034" s="2">
        <v>45869</v>
      </c>
      <c r="D1034" s="2">
        <v>45869</v>
      </c>
      <c r="E1034" s="3" t="s">
        <v>1880</v>
      </c>
      <c r="F1034" s="25" t="s">
        <v>54</v>
      </c>
      <c r="G1034" s="25" t="s">
        <v>330</v>
      </c>
      <c r="H1034" s="25" t="s">
        <v>397</v>
      </c>
      <c r="I1034" s="36" t="str">
        <f>IFERROR(VLOOKUP(Presupuestos[[#This Row],[AREA]]&amp;Presupuestos[[#This Row],[CONCEPTO]]&amp;Presupuestos[[#This Row],[DESCRIPCION]],Tabla28[[Columna1]:[CÓDIGO NUEVO]],2,0),"")</f>
        <v>P0601005</v>
      </c>
      <c r="J1034" s="3" t="s">
        <v>666</v>
      </c>
      <c r="K1034" s="3" t="s">
        <v>666</v>
      </c>
      <c r="L1034" s="3" t="s">
        <v>666</v>
      </c>
      <c r="M1034" s="31" t="s">
        <v>2117</v>
      </c>
      <c r="N1034" s="3"/>
      <c r="O1034" s="3" t="s">
        <v>315</v>
      </c>
      <c r="P1034" s="3" t="s">
        <v>86</v>
      </c>
      <c r="Q1034" s="3" t="str">
        <f>IFERROR(VLOOKUP(Presupuestos[[#This Row],[CLASIFICACIÓN (N)]],Tabla17[],2,0),"")</f>
        <v>Costos de ventas</v>
      </c>
      <c r="R1034" s="3" t="str">
        <f>IFERROR(VLOOKUP(Presupuestos[[#This Row],[CLASIFICACIÓN (N)]],Tabla17[],3,0),"")</f>
        <v>Operativo</v>
      </c>
      <c r="S1034" s="3" t="s">
        <v>16</v>
      </c>
      <c r="T1034" s="3" t="str">
        <f>IFERROR(VLOOKUP(Presupuestos[[#This Row],[ALMACEN]],Tabla5[],2,0),"")</f>
        <v>Arequipa</v>
      </c>
      <c r="U1034" s="19" t="str">
        <f>IFERROR(VLOOKUP(Presupuestos[[#This Row],[TIPO DE DOCUMENTO]],Tipo_Documento[],2,0)&amp;Presupuestos[[#This Row],[SERIE]]&amp;Presupuestos[[#This Row],[NUMERO]]&amp;Presupuestos[[#This Row],[RUC]],"")</f>
        <v>PLRPLR074848362717</v>
      </c>
      <c r="V1034" s="3" t="s">
        <v>258</v>
      </c>
      <c r="W1034" s="7">
        <v>45869</v>
      </c>
      <c r="X1034" s="7">
        <v>45869</v>
      </c>
      <c r="Y1034" s="3" t="s">
        <v>1917</v>
      </c>
      <c r="Z1034" s="3">
        <v>48</v>
      </c>
      <c r="AA1034" s="3">
        <f>IFERROR(VLOOKUP(Presupuestos[[#This Row],[RAZON SOCIAL]],CHOOSE({1,2},Clientes_Proveedores[Razon Social],Clientes_Proveedores[Ruc / Dni]),2,0),"-")</f>
        <v>48362717</v>
      </c>
      <c r="AB1034" s="31" t="s">
        <v>2115</v>
      </c>
      <c r="AC1034" s="3" t="s">
        <v>670</v>
      </c>
      <c r="AD1034" s="5"/>
      <c r="AE1034" s="6">
        <v>1.44</v>
      </c>
      <c r="AF1034" s="6">
        <f>Presupuestos[[#This Row],[BASE]]*Presupuestos[[#This Row],[% IGV]]</f>
        <v>0</v>
      </c>
      <c r="AG1034" s="22">
        <f>ROUND(SUM(Presupuestos[[#This Row],[BASE]:[IGV]]),2)</f>
        <v>1.44</v>
      </c>
      <c r="AH1034" s="9" t="str">
        <f>IF(Presupuestos[[#This Row],[MONEDA]]="USD",VLOOKUP(Presupuestos[[#This Row],[FECHA DE EMISION]],Tipo_Cambio[],3,0),"")</f>
        <v/>
      </c>
      <c r="AI1034" s="22">
        <f>IFERROR(ROUND(IF(Presupuestos[[#This Row],[MONEDA]]="PEN",Presupuestos[[#This Row],[TOTAL]],Presupuestos[[#This Row],[TOTAL]]*Presupuestos[[#This Row],[TIPO DE CAMBIO]]),2),"")</f>
        <v>1.44</v>
      </c>
      <c r="AJ1034" s="5"/>
      <c r="AK1034" s="33" t="s">
        <v>671</v>
      </c>
      <c r="AL1034" s="5" t="s">
        <v>680</v>
      </c>
      <c r="AM1034" s="23" t="s">
        <v>671</v>
      </c>
      <c r="AN1034" s="23" t="s">
        <v>671</v>
      </c>
      <c r="AO1034" s="7">
        <f>IFERROR(VLOOKUP("1-"&amp;Presupuestos[[#This Row],[ID DOCUMENTO]],BD_Pagos[],7,0),"")</f>
        <v>45869</v>
      </c>
      <c r="AP1034" s="16" t="str">
        <f>IFERROR(VLOOKUP("1-"&amp;Presupuestos[[#This Row],[ID DOCUMENTO]],BD_Pagos[],8,0),"")</f>
        <v>B-BCP - Soles</v>
      </c>
      <c r="AQ1034" s="17">
        <f>IFERROR(VLOOKUP("1-"&amp;Presupuestos[[#This Row],[ID DOCUMENTO]],BD_Pagos[],9,0),"")</f>
        <v>7197909</v>
      </c>
      <c r="AR1034" s="54"/>
      <c r="AS1034" s="7">
        <f>IFERROR(VLOOKUP("2-"&amp;Presupuestos[[#This Row],[ID DOCUMENTO]],BD_Pagos[],7,0),"")</f>
        <v>0</v>
      </c>
      <c r="AT1034" s="16" t="str">
        <f>IFERROR(VLOOKUP("2-"&amp;Presupuestos[[#This Row],[ID DOCUMENTO]],BD_Pagos[],8,0),"")</f>
        <v/>
      </c>
      <c r="AU1034" s="17">
        <f>IFERROR(VLOOKUP("2-"&amp;Presupuestos[[#This Row],[ID DOCUMENTO]],BD_Pagos[],9,0),"")</f>
        <v>0</v>
      </c>
      <c r="AV1034" s="20">
        <f>IF(IFERROR(VLOOKUP("2-"&amp;Presupuestos[[#This Row],[ID DOCUMENTO]],BD_Pagos[],10,0),0)&gt;Presupuestos[[#This Row],[TOTAL SOLES]],Presupuestos[[#This Row],[TOTAL SOLES]],IFERROR(VLOOKUP("2-"&amp;Presupuestos[[#This Row],[ID DOCUMENTO]],BD_Pagos[],10,0),0))</f>
        <v>0</v>
      </c>
      <c r="AW1034" s="7"/>
      <c r="AX1034" s="16"/>
      <c r="AY1034" s="17"/>
      <c r="AZ1034" s="20"/>
      <c r="BA1034" s="7"/>
      <c r="BB1034" s="16"/>
      <c r="BC1034" s="17"/>
      <c r="BD1034" s="20"/>
      <c r="BE1034" s="7">
        <f>IFERROR(VLOOKUP("5-"&amp;Presupuestos[[#This Row],[ID DOCUMENTO]],BD_Pagos[],7,0),"")</f>
        <v>0</v>
      </c>
      <c r="BF1034" s="17">
        <f>IFERROR(VLOOKUP("5-"&amp;Presupuestos[[#This Row],[ID DOCUMENTO]],BD_Pagos[],9,0),"")</f>
        <v>0</v>
      </c>
      <c r="BG1034" s="20">
        <f>IF(IFERROR(VLOOKUP("5-"&amp;Presupuestos[[#This Row],[ID DOCUMENTO]],BD_Pagos[],10,0),0)&gt;Presupuestos[[#This Row],[TOTAL SOLES]],Presupuestos[[#This Row],[TOTAL SOLES]],IFERROR(VLOOKUP("5-"&amp;Presupuestos[[#This Row],[ID DOCUMENTO]],BD_Pagos[],10,0),0))</f>
        <v>0</v>
      </c>
      <c r="BH1034" s="7">
        <f>IFERROR(VLOOKUP("1-Detraccion"&amp;Presupuestos[[#This Row],[ID DOCUMENTO]],BD_Pagos[],2,0),"")</f>
        <v>0</v>
      </c>
      <c r="BI1034" s="3" t="str">
        <f>IFERROR(VLOOKUP("1-Detraccion"&amp;Presupuestos[[#This Row],[ID DOCUMENTO]],BD_Pagos[],3,0),"")</f>
        <v/>
      </c>
      <c r="BJ1034" s="3">
        <f>IFERROR(VLOOKUP("1-Detraccion"&amp;Presupuestos[[#This Row],[ID DOCUMENTO]],BD_Pagos[],4,0),"")</f>
        <v>0</v>
      </c>
      <c r="BK1034" s="6">
        <f>IF(IFERROR(VLOOKUP("1-Detraccion"&amp;Presupuestos[[#This Row],[ID DOCUMENTO]],BD_Pagos[],5,0),0)&gt;Presupuestos[[#This Row],[TOTAL SOLES]],Presupuestos[[#This Row],[TOTAL SOLES]],IFERROR(VLOOKUP("1-Detraccion"&amp;Presupuestos[[#This Row],[ID DOCUMENTO]],BD_Pagos[],5,0),0))</f>
        <v>0</v>
      </c>
      <c r="BL1034" s="6">
        <f>IF(IFERROR(VLOOKUP("1-Detraccion"&amp;Presupuestos[[#This Row],[ID DOCUMENTO]],BD_Pagos[],6,0),0)&gt;Presupuestos[[#This Row],[TOTAL SOLES]],Presupuestos[[#This Row],[TOTAL SOLES]],IFERROR(VLOOKUP("1-Detraccion"&amp;Presupuestos[[#This Row],[ID DOCUMENTO]],BD_Pagos[],6,0),0))</f>
        <v>0</v>
      </c>
      <c r="BM1034" s="37"/>
      <c r="BN1034" s="3"/>
      <c r="BO1034" s="3"/>
      <c r="BP1034" s="6"/>
      <c r="BQ103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1.44</v>
      </c>
      <c r="BR1034" s="23" t="str">
        <f>IF(Presupuestos[[#This Row],[SALDO ME-MN]]&gt;0,"PENDIENTE","CANCELADO")</f>
        <v>PENDIENTE</v>
      </c>
      <c r="BS1034" s="23" t="str">
        <f>IF(COUNTIFS($U$4:$U1033,Presupuestos[[#This Row],[ID DOCUMENTO]])&gt;=1,IF(B1033=Presupuestos[[#This Row],[ID]],"OK","DOC. DUPLICADO"),"OK")</f>
        <v>OK</v>
      </c>
    </row>
    <row r="1035" spans="2:71" ht="24" x14ac:dyDescent="0.25">
      <c r="B1035" s="34">
        <f>IF(Presupuestos[[#This Row],[ID DOCUMENTO]]=U1034,B1034,IF(B1034="ID",1,B1034+1))</f>
        <v>868</v>
      </c>
      <c r="C1035" s="2">
        <v>45869</v>
      </c>
      <c r="D1035" s="2">
        <v>45869</v>
      </c>
      <c r="E1035" s="3" t="s">
        <v>1880</v>
      </c>
      <c r="F1035" s="25" t="s">
        <v>54</v>
      </c>
      <c r="G1035" s="25" t="s">
        <v>330</v>
      </c>
      <c r="H1035" s="25" t="s">
        <v>412</v>
      </c>
      <c r="I1035" s="36" t="str">
        <f>IFERROR(VLOOKUP(Presupuestos[[#This Row],[AREA]]&amp;Presupuestos[[#This Row],[CONCEPTO]]&amp;Presupuestos[[#This Row],[DESCRIPCION]],Tabla28[[Columna1]:[CÓDIGO NUEVO]],2,0),"")</f>
        <v>P0601013</v>
      </c>
      <c r="J1035" s="3" t="s">
        <v>666</v>
      </c>
      <c r="K1035" s="3" t="s">
        <v>666</v>
      </c>
      <c r="L1035" s="3" t="s">
        <v>666</v>
      </c>
      <c r="M1035" s="31" t="s">
        <v>2118</v>
      </c>
      <c r="N1035" s="3"/>
      <c r="O1035" s="3" t="s">
        <v>315</v>
      </c>
      <c r="P1035" s="3" t="s">
        <v>86</v>
      </c>
      <c r="Q1035" s="3" t="str">
        <f>IFERROR(VLOOKUP(Presupuestos[[#This Row],[CLASIFICACIÓN (N)]],Tabla17[],2,0),"")</f>
        <v>Costos de ventas</v>
      </c>
      <c r="R1035" s="3" t="str">
        <f>IFERROR(VLOOKUP(Presupuestos[[#This Row],[CLASIFICACIÓN (N)]],Tabla17[],3,0),"")</f>
        <v>Operativo</v>
      </c>
      <c r="S1035" s="3" t="s">
        <v>16</v>
      </c>
      <c r="T1035" s="3" t="str">
        <f>IFERROR(VLOOKUP(Presupuestos[[#This Row],[ALMACEN]],Tabla5[],2,0),"")</f>
        <v>Arequipa</v>
      </c>
      <c r="U1035" s="19" t="str">
        <f>IFERROR(VLOOKUP(Presupuestos[[#This Row],[TIPO DE DOCUMENTO]],Tipo_Documento[],2,0)&amp;Presupuestos[[#This Row],[SERIE]]&amp;Presupuestos[[#This Row],[NUMERO]]&amp;Presupuestos[[#This Row],[RUC]],"")</f>
        <v>PLRPLR074848362717</v>
      </c>
      <c r="V1035" s="3" t="s">
        <v>258</v>
      </c>
      <c r="W1035" s="7">
        <v>45869</v>
      </c>
      <c r="X1035" s="7">
        <v>45869</v>
      </c>
      <c r="Y1035" s="3" t="s">
        <v>1917</v>
      </c>
      <c r="Z1035" s="3">
        <v>48</v>
      </c>
      <c r="AA1035" s="3">
        <f>IFERROR(VLOOKUP(Presupuestos[[#This Row],[RAZON SOCIAL]],CHOOSE({1,2},Clientes_Proveedores[Razon Social],Clientes_Proveedores[Ruc / Dni]),2,0),"-")</f>
        <v>48362717</v>
      </c>
      <c r="AB1035" s="31" t="s">
        <v>2115</v>
      </c>
      <c r="AC1035" s="3" t="s">
        <v>670</v>
      </c>
      <c r="AD1035" s="5"/>
      <c r="AE1035" s="6">
        <v>46</v>
      </c>
      <c r="AF1035" s="6">
        <f>Presupuestos[[#This Row],[BASE]]*Presupuestos[[#This Row],[% IGV]]</f>
        <v>0</v>
      </c>
      <c r="AG1035" s="22">
        <f>ROUND(SUM(Presupuestos[[#This Row],[BASE]:[IGV]]),2)</f>
        <v>46</v>
      </c>
      <c r="AH1035" s="9" t="str">
        <f>IF(Presupuestos[[#This Row],[MONEDA]]="USD",VLOOKUP(Presupuestos[[#This Row],[FECHA DE EMISION]],Tipo_Cambio[],3,0),"")</f>
        <v/>
      </c>
      <c r="AI1035" s="22">
        <f>IFERROR(ROUND(IF(Presupuestos[[#This Row],[MONEDA]]="PEN",Presupuestos[[#This Row],[TOTAL]],Presupuestos[[#This Row],[TOTAL]]*Presupuestos[[#This Row],[TIPO DE CAMBIO]]),2),"")</f>
        <v>46</v>
      </c>
      <c r="AJ1035" s="5"/>
      <c r="AK1035" s="33" t="s">
        <v>671</v>
      </c>
      <c r="AL1035" s="5" t="s">
        <v>680</v>
      </c>
      <c r="AM1035" s="23" t="s">
        <v>671</v>
      </c>
      <c r="AN1035" s="23" t="s">
        <v>671</v>
      </c>
      <c r="AO1035" s="7">
        <f>IFERROR(VLOOKUP("1-"&amp;Presupuestos[[#This Row],[ID DOCUMENTO]],BD_Pagos[],7,0),"")</f>
        <v>45869</v>
      </c>
      <c r="AP1035" s="16" t="str">
        <f>IFERROR(VLOOKUP("1-"&amp;Presupuestos[[#This Row],[ID DOCUMENTO]],BD_Pagos[],8,0),"")</f>
        <v>B-BCP - Soles</v>
      </c>
      <c r="AQ1035" s="17">
        <f>IFERROR(VLOOKUP("1-"&amp;Presupuestos[[#This Row],[ID DOCUMENTO]],BD_Pagos[],9,0),"")</f>
        <v>7197909</v>
      </c>
      <c r="AR1035" s="54"/>
      <c r="AS1035" s="7">
        <f>IFERROR(VLOOKUP("2-"&amp;Presupuestos[[#This Row],[ID DOCUMENTO]],BD_Pagos[],7,0),"")</f>
        <v>0</v>
      </c>
      <c r="AT1035" s="16" t="str">
        <f>IFERROR(VLOOKUP("2-"&amp;Presupuestos[[#This Row],[ID DOCUMENTO]],BD_Pagos[],8,0),"")</f>
        <v/>
      </c>
      <c r="AU1035" s="17">
        <f>IFERROR(VLOOKUP("2-"&amp;Presupuestos[[#This Row],[ID DOCUMENTO]],BD_Pagos[],9,0),"")</f>
        <v>0</v>
      </c>
      <c r="AV1035" s="20">
        <f>IF(IFERROR(VLOOKUP("2-"&amp;Presupuestos[[#This Row],[ID DOCUMENTO]],BD_Pagos[],10,0),0)&gt;Presupuestos[[#This Row],[TOTAL SOLES]],Presupuestos[[#This Row],[TOTAL SOLES]],IFERROR(VLOOKUP("2-"&amp;Presupuestos[[#This Row],[ID DOCUMENTO]],BD_Pagos[],10,0),0))</f>
        <v>0</v>
      </c>
      <c r="AW1035" s="7"/>
      <c r="AX1035" s="16"/>
      <c r="AY1035" s="17"/>
      <c r="AZ1035" s="20"/>
      <c r="BA1035" s="7"/>
      <c r="BB1035" s="16"/>
      <c r="BC1035" s="17"/>
      <c r="BD1035" s="20"/>
      <c r="BE1035" s="7">
        <f>IFERROR(VLOOKUP("5-"&amp;Presupuestos[[#This Row],[ID DOCUMENTO]],BD_Pagos[],7,0),"")</f>
        <v>0</v>
      </c>
      <c r="BF1035" s="17">
        <f>IFERROR(VLOOKUP("5-"&amp;Presupuestos[[#This Row],[ID DOCUMENTO]],BD_Pagos[],9,0),"")</f>
        <v>0</v>
      </c>
      <c r="BG1035" s="20">
        <f>IF(IFERROR(VLOOKUP("5-"&amp;Presupuestos[[#This Row],[ID DOCUMENTO]],BD_Pagos[],10,0),0)&gt;Presupuestos[[#This Row],[TOTAL SOLES]],Presupuestos[[#This Row],[TOTAL SOLES]],IFERROR(VLOOKUP("5-"&amp;Presupuestos[[#This Row],[ID DOCUMENTO]],BD_Pagos[],10,0),0))</f>
        <v>0</v>
      </c>
      <c r="BH1035" s="7">
        <f>IFERROR(VLOOKUP("1-Detraccion"&amp;Presupuestos[[#This Row],[ID DOCUMENTO]],BD_Pagos[],2,0),"")</f>
        <v>0</v>
      </c>
      <c r="BI1035" s="3" t="str">
        <f>IFERROR(VLOOKUP("1-Detraccion"&amp;Presupuestos[[#This Row],[ID DOCUMENTO]],BD_Pagos[],3,0),"")</f>
        <v/>
      </c>
      <c r="BJ1035" s="3">
        <f>IFERROR(VLOOKUP("1-Detraccion"&amp;Presupuestos[[#This Row],[ID DOCUMENTO]],BD_Pagos[],4,0),"")</f>
        <v>0</v>
      </c>
      <c r="BK1035" s="6">
        <f>IF(IFERROR(VLOOKUP("1-Detraccion"&amp;Presupuestos[[#This Row],[ID DOCUMENTO]],BD_Pagos[],5,0),0)&gt;Presupuestos[[#This Row],[TOTAL SOLES]],Presupuestos[[#This Row],[TOTAL SOLES]],IFERROR(VLOOKUP("1-Detraccion"&amp;Presupuestos[[#This Row],[ID DOCUMENTO]],BD_Pagos[],5,0),0))</f>
        <v>0</v>
      </c>
      <c r="BL1035" s="6">
        <f>IF(IFERROR(VLOOKUP("1-Detraccion"&amp;Presupuestos[[#This Row],[ID DOCUMENTO]],BD_Pagos[],6,0),0)&gt;Presupuestos[[#This Row],[TOTAL SOLES]],Presupuestos[[#This Row],[TOTAL SOLES]],IFERROR(VLOOKUP("1-Detraccion"&amp;Presupuestos[[#This Row],[ID DOCUMENTO]],BD_Pagos[],6,0),0))</f>
        <v>0</v>
      </c>
      <c r="BM1035" s="37"/>
      <c r="BN1035" s="3"/>
      <c r="BO1035" s="3"/>
      <c r="BP1035" s="6"/>
      <c r="BQ103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46</v>
      </c>
      <c r="BR1035" s="23" t="str">
        <f>IF(Presupuestos[[#This Row],[SALDO ME-MN]]&gt;0,"PENDIENTE","CANCELADO")</f>
        <v>PENDIENTE</v>
      </c>
      <c r="BS1035" s="23" t="str">
        <f>IF(COUNTIFS($U$4:$U1034,Presupuestos[[#This Row],[ID DOCUMENTO]])&gt;=1,IF(B1034=Presupuestos[[#This Row],[ID]],"OK","DOC. DUPLICADO"),"OK")</f>
        <v>OK</v>
      </c>
    </row>
    <row r="1036" spans="2:71" x14ac:dyDescent="0.25">
      <c r="B1036" s="34">
        <f>IF(Presupuestos[[#This Row],[ID DOCUMENTO]]=U1035,B1035,IF(B1035="ID",1,B1035+1))</f>
        <v>869</v>
      </c>
      <c r="C1036" s="2">
        <v>45869</v>
      </c>
      <c r="D1036" s="2">
        <v>45869</v>
      </c>
      <c r="E1036" s="3" t="s">
        <v>1880</v>
      </c>
      <c r="F1036" s="25" t="s">
        <v>54</v>
      </c>
      <c r="G1036" s="25" t="s">
        <v>330</v>
      </c>
      <c r="H1036" s="25" t="s">
        <v>383</v>
      </c>
      <c r="I1036" s="36" t="str">
        <f>IFERROR(VLOOKUP(Presupuestos[[#This Row],[AREA]]&amp;Presupuestos[[#This Row],[CONCEPTO]]&amp;Presupuestos[[#This Row],[DESCRIPCION]],Tabla28[[Columna1]:[CÓDIGO NUEVO]],2,0),"")</f>
        <v>P0601001</v>
      </c>
      <c r="J1036" s="3" t="s">
        <v>666</v>
      </c>
      <c r="K1036" s="3" t="s">
        <v>666</v>
      </c>
      <c r="L1036" s="3" t="s">
        <v>666</v>
      </c>
      <c r="M1036" s="31" t="s">
        <v>2119</v>
      </c>
      <c r="N1036" s="3"/>
      <c r="O1036" s="3" t="s">
        <v>315</v>
      </c>
      <c r="P1036" s="3" t="s">
        <v>86</v>
      </c>
      <c r="Q1036" s="3" t="str">
        <f>IFERROR(VLOOKUP(Presupuestos[[#This Row],[CLASIFICACIÓN (N)]],Tabla17[],2,0),"")</f>
        <v>Costos de ventas</v>
      </c>
      <c r="R1036" s="3" t="str">
        <f>IFERROR(VLOOKUP(Presupuestos[[#This Row],[CLASIFICACIÓN (N)]],Tabla17[],3,0),"")</f>
        <v>Operativo</v>
      </c>
      <c r="S1036" s="3" t="s">
        <v>16</v>
      </c>
      <c r="T1036" s="3" t="str">
        <f>IFERROR(VLOOKUP(Presupuestos[[#This Row],[ALMACEN]],Tabla5[],2,0),"")</f>
        <v>Arequipa</v>
      </c>
      <c r="U1036" s="19" t="str">
        <f>IFERROR(VLOOKUP(Presupuestos[[#This Row],[TIPO DE DOCUMENTO]],Tipo_Documento[],2,0)&amp;Presupuestos[[#This Row],[SERIE]]&amp;Presupuestos[[#This Row],[NUMERO]]&amp;Presupuestos[[#This Row],[RUC]],"")</f>
        <v>PLRPLR074980454870</v>
      </c>
      <c r="V1036" s="3" t="s">
        <v>258</v>
      </c>
      <c r="W1036" s="7">
        <v>45869</v>
      </c>
      <c r="X1036" s="7">
        <v>45869</v>
      </c>
      <c r="Y1036" s="3" t="s">
        <v>1917</v>
      </c>
      <c r="Z1036" s="3">
        <v>49</v>
      </c>
      <c r="AA1036" s="3">
        <f>IFERROR(VLOOKUP(Presupuestos[[#This Row],[RAZON SOCIAL]],CHOOSE({1,2},Clientes_Proveedores[Razon Social],Clientes_Proveedores[Ruc / Dni]),2,0),"-")</f>
        <v>80454870</v>
      </c>
      <c r="AB1036" s="31" t="s">
        <v>2120</v>
      </c>
      <c r="AC1036" s="3" t="s">
        <v>670</v>
      </c>
      <c r="AD1036" s="5"/>
      <c r="AE1036" s="6">
        <v>1422.44</v>
      </c>
      <c r="AF1036" s="6">
        <f>Presupuestos[[#This Row],[BASE]]*Presupuestos[[#This Row],[% IGV]]</f>
        <v>0</v>
      </c>
      <c r="AG1036" s="22">
        <f>ROUND(SUM(Presupuestos[[#This Row],[BASE]:[IGV]]),2)</f>
        <v>1422.44</v>
      </c>
      <c r="AH1036" s="9" t="str">
        <f>IF(Presupuestos[[#This Row],[MONEDA]]="USD",VLOOKUP(Presupuestos[[#This Row],[FECHA DE EMISION]],Tipo_Cambio[],3,0),"")</f>
        <v/>
      </c>
      <c r="AI1036" s="22">
        <f>IFERROR(ROUND(IF(Presupuestos[[#This Row],[MONEDA]]="PEN",Presupuestos[[#This Row],[TOTAL]],Presupuestos[[#This Row],[TOTAL]]*Presupuestos[[#This Row],[TIPO DE CAMBIO]]),2),"")</f>
        <v>1422.44</v>
      </c>
      <c r="AJ1036" s="5"/>
      <c r="AK1036" s="33" t="s">
        <v>671</v>
      </c>
      <c r="AL1036" s="5" t="s">
        <v>680</v>
      </c>
      <c r="AM1036" s="23" t="s">
        <v>671</v>
      </c>
      <c r="AN1036" s="23" t="s">
        <v>671</v>
      </c>
      <c r="AO1036" s="7">
        <f>IFERROR(VLOOKUP("1-"&amp;Presupuestos[[#This Row],[ID DOCUMENTO]],BD_Pagos[],7,0),"")</f>
        <v>45869</v>
      </c>
      <c r="AP1036" s="16" t="str">
        <f>IFERROR(VLOOKUP("1-"&amp;Presupuestos[[#This Row],[ID DOCUMENTO]],BD_Pagos[],8,0),"")</f>
        <v>B-BCP - Soles</v>
      </c>
      <c r="AQ1036" s="17">
        <f>IFERROR(VLOOKUP("1-"&amp;Presupuestos[[#This Row],[ID DOCUMENTO]],BD_Pagos[],9,0),"")</f>
        <v>7197909</v>
      </c>
      <c r="AR1036" s="54"/>
      <c r="AS1036" s="7">
        <f>IFERROR(VLOOKUP("2-"&amp;Presupuestos[[#This Row],[ID DOCUMENTO]],BD_Pagos[],7,0),"")</f>
        <v>0</v>
      </c>
      <c r="AT1036" s="16" t="str">
        <f>IFERROR(VLOOKUP("2-"&amp;Presupuestos[[#This Row],[ID DOCUMENTO]],BD_Pagos[],8,0),"")</f>
        <v/>
      </c>
      <c r="AU1036" s="17">
        <f>IFERROR(VLOOKUP("2-"&amp;Presupuestos[[#This Row],[ID DOCUMENTO]],BD_Pagos[],9,0),"")</f>
        <v>0</v>
      </c>
      <c r="AV1036" s="20">
        <f>IF(IFERROR(VLOOKUP("2-"&amp;Presupuestos[[#This Row],[ID DOCUMENTO]],BD_Pagos[],10,0),0)&gt;Presupuestos[[#This Row],[TOTAL SOLES]],Presupuestos[[#This Row],[TOTAL SOLES]],IFERROR(VLOOKUP("2-"&amp;Presupuestos[[#This Row],[ID DOCUMENTO]],BD_Pagos[],10,0),0))</f>
        <v>0</v>
      </c>
      <c r="AW1036" s="7"/>
      <c r="AX1036" s="16"/>
      <c r="AY1036" s="17"/>
      <c r="AZ1036" s="20"/>
      <c r="BA1036" s="7"/>
      <c r="BB1036" s="16"/>
      <c r="BC1036" s="17"/>
      <c r="BD1036" s="20"/>
      <c r="BE1036" s="7">
        <f>IFERROR(VLOOKUP("5-"&amp;Presupuestos[[#This Row],[ID DOCUMENTO]],BD_Pagos[],7,0),"")</f>
        <v>45869</v>
      </c>
      <c r="BF1036" s="17" t="str">
        <f>IFERROR(VLOOKUP("5-"&amp;Presupuestos[[#This Row],[ID DOCUMENTO]],BD_Pagos[],9,0),"")</f>
        <v>Redondeo</v>
      </c>
      <c r="BG1036" s="20">
        <f>IF(IFERROR(VLOOKUP("5-"&amp;Presupuestos[[#This Row],[ID DOCUMENTO]],BD_Pagos[],10,0),0)&gt;Presupuestos[[#This Row],[TOTAL SOLES]],Presupuestos[[#This Row],[TOTAL SOLES]],IFERROR(VLOOKUP("5-"&amp;Presupuestos[[#This Row],[ID DOCUMENTO]],BD_Pagos[],10,0),0))</f>
        <v>0.01</v>
      </c>
      <c r="BH1036" s="7">
        <f>IFERROR(VLOOKUP("1-Detraccion"&amp;Presupuestos[[#This Row],[ID DOCUMENTO]],BD_Pagos[],2,0),"")</f>
        <v>0</v>
      </c>
      <c r="BI1036" s="3" t="str">
        <f>IFERROR(VLOOKUP("1-Detraccion"&amp;Presupuestos[[#This Row],[ID DOCUMENTO]],BD_Pagos[],3,0),"")</f>
        <v/>
      </c>
      <c r="BJ1036" s="3">
        <f>IFERROR(VLOOKUP("1-Detraccion"&amp;Presupuestos[[#This Row],[ID DOCUMENTO]],BD_Pagos[],4,0),"")</f>
        <v>0</v>
      </c>
      <c r="BK1036" s="6">
        <f>IF(IFERROR(VLOOKUP("1-Detraccion"&amp;Presupuestos[[#This Row],[ID DOCUMENTO]],BD_Pagos[],5,0),0)&gt;Presupuestos[[#This Row],[TOTAL SOLES]],Presupuestos[[#This Row],[TOTAL SOLES]],IFERROR(VLOOKUP("1-Detraccion"&amp;Presupuestos[[#This Row],[ID DOCUMENTO]],BD_Pagos[],5,0),0))</f>
        <v>0</v>
      </c>
      <c r="BL1036" s="6">
        <f>IF(IFERROR(VLOOKUP("1-Detraccion"&amp;Presupuestos[[#This Row],[ID DOCUMENTO]],BD_Pagos[],6,0),0)&gt;Presupuestos[[#This Row],[TOTAL SOLES]],Presupuestos[[#This Row],[TOTAL SOLES]],IFERROR(VLOOKUP("1-Detraccion"&amp;Presupuestos[[#This Row],[ID DOCUMENTO]],BD_Pagos[],6,0),0))</f>
        <v>0</v>
      </c>
      <c r="BM1036" s="37"/>
      <c r="BN1036" s="3"/>
      <c r="BO1036" s="3"/>
      <c r="BP1036" s="6"/>
      <c r="BQ103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1422.43</v>
      </c>
      <c r="BR1036" s="23" t="str">
        <f>IF(Presupuestos[[#This Row],[SALDO ME-MN]]&gt;0,"PENDIENTE","CANCELADO")</f>
        <v>PENDIENTE</v>
      </c>
      <c r="BS1036" s="23" t="str">
        <f>IF(COUNTIFS($U$4:$U1035,Presupuestos[[#This Row],[ID DOCUMENTO]])&gt;=1,IF(B1035=Presupuestos[[#This Row],[ID]],"OK","DOC. DUPLICADO"),"OK")</f>
        <v>OK</v>
      </c>
    </row>
    <row r="1037" spans="2:71" ht="24" x14ac:dyDescent="0.25">
      <c r="B1037" s="34">
        <f>IF(Presupuestos[[#This Row],[ID DOCUMENTO]]=U1036,B1036,IF(B1036="ID",1,B1036+1))</f>
        <v>869</v>
      </c>
      <c r="C1037" s="2">
        <v>45869</v>
      </c>
      <c r="D1037" s="2">
        <v>45869</v>
      </c>
      <c r="E1037" s="3" t="s">
        <v>1880</v>
      </c>
      <c r="F1037" s="25" t="s">
        <v>54</v>
      </c>
      <c r="G1037" s="25" t="s">
        <v>330</v>
      </c>
      <c r="H1037" s="25" t="s">
        <v>388</v>
      </c>
      <c r="I1037" s="36" t="str">
        <f>IFERROR(VLOOKUP(Presupuestos[[#This Row],[AREA]]&amp;Presupuestos[[#This Row],[CONCEPTO]]&amp;Presupuestos[[#This Row],[DESCRIPCION]],Tabla28[[Columna1]:[CÓDIGO NUEVO]],2,0),"")</f>
        <v>P0601002</v>
      </c>
      <c r="J1037" s="3" t="s">
        <v>666</v>
      </c>
      <c r="K1037" s="3" t="s">
        <v>666</v>
      </c>
      <c r="L1037" s="3" t="s">
        <v>666</v>
      </c>
      <c r="M1037" s="31" t="s">
        <v>2121</v>
      </c>
      <c r="N1037" s="3"/>
      <c r="O1037" s="3" t="s">
        <v>315</v>
      </c>
      <c r="P1037" s="3" t="s">
        <v>86</v>
      </c>
      <c r="Q1037" s="3" t="str">
        <f>IFERROR(VLOOKUP(Presupuestos[[#This Row],[CLASIFICACIÓN (N)]],Tabla17[],2,0),"")</f>
        <v>Costos de ventas</v>
      </c>
      <c r="R1037" s="3" t="str">
        <f>IFERROR(VLOOKUP(Presupuestos[[#This Row],[CLASIFICACIÓN (N)]],Tabla17[],3,0),"")</f>
        <v>Operativo</v>
      </c>
      <c r="S1037" s="3" t="s">
        <v>16</v>
      </c>
      <c r="T1037" s="3" t="str">
        <f>IFERROR(VLOOKUP(Presupuestos[[#This Row],[ALMACEN]],Tabla5[],2,0),"")</f>
        <v>Arequipa</v>
      </c>
      <c r="U1037" s="19" t="str">
        <f>IFERROR(VLOOKUP(Presupuestos[[#This Row],[TIPO DE DOCUMENTO]],Tipo_Documento[],2,0)&amp;Presupuestos[[#This Row],[SERIE]]&amp;Presupuestos[[#This Row],[NUMERO]]&amp;Presupuestos[[#This Row],[RUC]],"")</f>
        <v>PLRPLR074980454870</v>
      </c>
      <c r="V1037" s="3" t="s">
        <v>258</v>
      </c>
      <c r="W1037" s="7">
        <v>45869</v>
      </c>
      <c r="X1037" s="7">
        <v>45869</v>
      </c>
      <c r="Y1037" s="3" t="s">
        <v>1917</v>
      </c>
      <c r="Z1037" s="3">
        <v>49</v>
      </c>
      <c r="AA1037" s="3">
        <f>IFERROR(VLOOKUP(Presupuestos[[#This Row],[RAZON SOCIAL]],CHOOSE({1,2},Clientes_Proveedores[Razon Social],Clientes_Proveedores[Ruc / Dni]),2,0),"-")</f>
        <v>80454870</v>
      </c>
      <c r="AB1037" s="31" t="s">
        <v>2120</v>
      </c>
      <c r="AC1037" s="3" t="s">
        <v>670</v>
      </c>
      <c r="AD1037" s="5"/>
      <c r="AE1037" s="6">
        <v>113</v>
      </c>
      <c r="AF1037" s="6">
        <f>Presupuestos[[#This Row],[BASE]]*Presupuestos[[#This Row],[% IGV]]</f>
        <v>0</v>
      </c>
      <c r="AG1037" s="22">
        <f>ROUND(SUM(Presupuestos[[#This Row],[BASE]:[IGV]]),2)</f>
        <v>113</v>
      </c>
      <c r="AH1037" s="9" t="str">
        <f>IF(Presupuestos[[#This Row],[MONEDA]]="USD",VLOOKUP(Presupuestos[[#This Row],[FECHA DE EMISION]],Tipo_Cambio[],3,0),"")</f>
        <v/>
      </c>
      <c r="AI1037" s="22">
        <f>IFERROR(ROUND(IF(Presupuestos[[#This Row],[MONEDA]]="PEN",Presupuestos[[#This Row],[TOTAL]],Presupuestos[[#This Row],[TOTAL]]*Presupuestos[[#This Row],[TIPO DE CAMBIO]]),2),"")</f>
        <v>113</v>
      </c>
      <c r="AJ1037" s="5"/>
      <c r="AK1037" s="33" t="s">
        <v>671</v>
      </c>
      <c r="AL1037" s="5" t="s">
        <v>680</v>
      </c>
      <c r="AM1037" s="23" t="s">
        <v>671</v>
      </c>
      <c r="AN1037" s="23" t="s">
        <v>671</v>
      </c>
      <c r="AO1037" s="7">
        <f>IFERROR(VLOOKUP("1-"&amp;Presupuestos[[#This Row],[ID DOCUMENTO]],BD_Pagos[],7,0),"")</f>
        <v>45869</v>
      </c>
      <c r="AP1037" s="16" t="str">
        <f>IFERROR(VLOOKUP("1-"&amp;Presupuestos[[#This Row],[ID DOCUMENTO]],BD_Pagos[],8,0),"")</f>
        <v>B-BCP - Soles</v>
      </c>
      <c r="AQ1037" s="17">
        <f>IFERROR(VLOOKUP("1-"&amp;Presupuestos[[#This Row],[ID DOCUMENTO]],BD_Pagos[],9,0),"")</f>
        <v>7197909</v>
      </c>
      <c r="AR1037" s="54"/>
      <c r="AS1037" s="7">
        <f>IFERROR(VLOOKUP("2-"&amp;Presupuestos[[#This Row],[ID DOCUMENTO]],BD_Pagos[],7,0),"")</f>
        <v>0</v>
      </c>
      <c r="AT1037" s="16" t="str">
        <f>IFERROR(VLOOKUP("2-"&amp;Presupuestos[[#This Row],[ID DOCUMENTO]],BD_Pagos[],8,0),"")</f>
        <v/>
      </c>
      <c r="AU1037" s="17">
        <f>IFERROR(VLOOKUP("2-"&amp;Presupuestos[[#This Row],[ID DOCUMENTO]],BD_Pagos[],9,0),"")</f>
        <v>0</v>
      </c>
      <c r="AV1037" s="20">
        <f>IF(IFERROR(VLOOKUP("2-"&amp;Presupuestos[[#This Row],[ID DOCUMENTO]],BD_Pagos[],10,0),0)&gt;Presupuestos[[#This Row],[TOTAL SOLES]],Presupuestos[[#This Row],[TOTAL SOLES]],IFERROR(VLOOKUP("2-"&amp;Presupuestos[[#This Row],[ID DOCUMENTO]],BD_Pagos[],10,0),0))</f>
        <v>0</v>
      </c>
      <c r="AW1037" s="7"/>
      <c r="AX1037" s="16"/>
      <c r="AY1037" s="17"/>
      <c r="AZ1037" s="20"/>
      <c r="BA1037" s="7"/>
      <c r="BB1037" s="16"/>
      <c r="BC1037" s="17"/>
      <c r="BD1037" s="20"/>
      <c r="BE1037" s="7">
        <f>IFERROR(VLOOKUP("5-"&amp;Presupuestos[[#This Row],[ID DOCUMENTO]],BD_Pagos[],7,0),"")</f>
        <v>45869</v>
      </c>
      <c r="BF1037" s="17" t="str">
        <f>IFERROR(VLOOKUP("5-"&amp;Presupuestos[[#This Row],[ID DOCUMENTO]],BD_Pagos[],9,0),"")</f>
        <v>Redondeo</v>
      </c>
      <c r="BG1037" s="20">
        <f>IF(IFERROR(VLOOKUP("5-"&amp;Presupuestos[[#This Row],[ID DOCUMENTO]],BD_Pagos[],10,0),0)&gt;Presupuestos[[#This Row],[TOTAL SOLES]],Presupuestos[[#This Row],[TOTAL SOLES]],IFERROR(VLOOKUP("5-"&amp;Presupuestos[[#This Row],[ID DOCUMENTO]],BD_Pagos[],10,0),0))</f>
        <v>0.01</v>
      </c>
      <c r="BH1037" s="7">
        <f>IFERROR(VLOOKUP("1-Detraccion"&amp;Presupuestos[[#This Row],[ID DOCUMENTO]],BD_Pagos[],2,0),"")</f>
        <v>0</v>
      </c>
      <c r="BI1037" s="3" t="str">
        <f>IFERROR(VLOOKUP("1-Detraccion"&amp;Presupuestos[[#This Row],[ID DOCUMENTO]],BD_Pagos[],3,0),"")</f>
        <v/>
      </c>
      <c r="BJ1037" s="3">
        <f>IFERROR(VLOOKUP("1-Detraccion"&amp;Presupuestos[[#This Row],[ID DOCUMENTO]],BD_Pagos[],4,0),"")</f>
        <v>0</v>
      </c>
      <c r="BK1037" s="6">
        <f>IF(IFERROR(VLOOKUP("1-Detraccion"&amp;Presupuestos[[#This Row],[ID DOCUMENTO]],BD_Pagos[],5,0),0)&gt;Presupuestos[[#This Row],[TOTAL SOLES]],Presupuestos[[#This Row],[TOTAL SOLES]],IFERROR(VLOOKUP("1-Detraccion"&amp;Presupuestos[[#This Row],[ID DOCUMENTO]],BD_Pagos[],5,0),0))</f>
        <v>0</v>
      </c>
      <c r="BL1037" s="6">
        <f>IF(IFERROR(VLOOKUP("1-Detraccion"&amp;Presupuestos[[#This Row],[ID DOCUMENTO]],BD_Pagos[],6,0),0)&gt;Presupuestos[[#This Row],[TOTAL SOLES]],Presupuestos[[#This Row],[TOTAL SOLES]],IFERROR(VLOOKUP("1-Detraccion"&amp;Presupuestos[[#This Row],[ID DOCUMENTO]],BD_Pagos[],6,0),0))</f>
        <v>0</v>
      </c>
      <c r="BM1037" s="37"/>
      <c r="BN1037" s="3"/>
      <c r="BO1037" s="3"/>
      <c r="BP1037" s="6"/>
      <c r="BQ103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112.99</v>
      </c>
      <c r="BR1037" s="23" t="str">
        <f>IF(Presupuestos[[#This Row],[SALDO ME-MN]]&gt;0,"PENDIENTE","CANCELADO")</f>
        <v>PENDIENTE</v>
      </c>
      <c r="BS1037" s="23" t="str">
        <f>IF(COUNTIFS($U$4:$U1036,Presupuestos[[#This Row],[ID DOCUMENTO]])&gt;=1,IF(B1036=Presupuestos[[#This Row],[ID]],"OK","DOC. DUPLICADO"),"OK")</f>
        <v>OK</v>
      </c>
    </row>
    <row r="1038" spans="2:71" ht="24" x14ac:dyDescent="0.25">
      <c r="B1038" s="34">
        <f>IF(Presupuestos[[#This Row],[ID DOCUMENTO]]=U1037,B1037,IF(B1037="ID",1,B1037+1))</f>
        <v>869</v>
      </c>
      <c r="C1038" s="2">
        <v>45869</v>
      </c>
      <c r="D1038" s="2">
        <v>45869</v>
      </c>
      <c r="E1038" s="3" t="s">
        <v>1880</v>
      </c>
      <c r="F1038" s="25" t="s">
        <v>54</v>
      </c>
      <c r="G1038" s="25" t="s">
        <v>330</v>
      </c>
      <c r="H1038" s="25" t="s">
        <v>397</v>
      </c>
      <c r="I1038" s="36" t="str">
        <f>IFERROR(VLOOKUP(Presupuestos[[#This Row],[AREA]]&amp;Presupuestos[[#This Row],[CONCEPTO]]&amp;Presupuestos[[#This Row],[DESCRIPCION]],Tabla28[[Columna1]:[CÓDIGO NUEVO]],2,0),"")</f>
        <v>P0601005</v>
      </c>
      <c r="J1038" s="3" t="s">
        <v>666</v>
      </c>
      <c r="K1038" s="3" t="s">
        <v>666</v>
      </c>
      <c r="L1038" s="3" t="s">
        <v>666</v>
      </c>
      <c r="M1038" s="31" t="s">
        <v>2122</v>
      </c>
      <c r="N1038" s="3"/>
      <c r="O1038" s="3" t="s">
        <v>315</v>
      </c>
      <c r="P1038" s="3" t="s">
        <v>86</v>
      </c>
      <c r="Q1038" s="3" t="str">
        <f>IFERROR(VLOOKUP(Presupuestos[[#This Row],[CLASIFICACIÓN (N)]],Tabla17[],2,0),"")</f>
        <v>Costos de ventas</v>
      </c>
      <c r="R1038" s="3" t="str">
        <f>IFERROR(VLOOKUP(Presupuestos[[#This Row],[CLASIFICACIÓN (N)]],Tabla17[],3,0),"")</f>
        <v>Operativo</v>
      </c>
      <c r="S1038" s="3" t="s">
        <v>16</v>
      </c>
      <c r="T1038" s="3" t="str">
        <f>IFERROR(VLOOKUP(Presupuestos[[#This Row],[ALMACEN]],Tabla5[],2,0),"")</f>
        <v>Arequipa</v>
      </c>
      <c r="U1038" s="19" t="str">
        <f>IFERROR(VLOOKUP(Presupuestos[[#This Row],[TIPO DE DOCUMENTO]],Tipo_Documento[],2,0)&amp;Presupuestos[[#This Row],[SERIE]]&amp;Presupuestos[[#This Row],[NUMERO]]&amp;Presupuestos[[#This Row],[RUC]],"")</f>
        <v>PLRPLR074980454870</v>
      </c>
      <c r="V1038" s="3" t="s">
        <v>258</v>
      </c>
      <c r="W1038" s="7">
        <v>45869</v>
      </c>
      <c r="X1038" s="7">
        <v>45869</v>
      </c>
      <c r="Y1038" s="3" t="s">
        <v>1917</v>
      </c>
      <c r="Z1038" s="3">
        <v>49</v>
      </c>
      <c r="AA1038" s="3">
        <f>IFERROR(VLOOKUP(Presupuestos[[#This Row],[RAZON SOCIAL]],CHOOSE({1,2},Clientes_Proveedores[Razon Social],Clientes_Proveedores[Ruc / Dni]),2,0),"-")</f>
        <v>80454870</v>
      </c>
      <c r="AB1038" s="31" t="s">
        <v>2120</v>
      </c>
      <c r="AC1038" s="3" t="s">
        <v>670</v>
      </c>
      <c r="AD1038" s="5"/>
      <c r="AE1038" s="6">
        <v>82.32</v>
      </c>
      <c r="AF1038" s="6">
        <f>Presupuestos[[#This Row],[BASE]]*Presupuestos[[#This Row],[% IGV]]</f>
        <v>0</v>
      </c>
      <c r="AG1038" s="22">
        <f>ROUND(SUM(Presupuestos[[#This Row],[BASE]:[IGV]]),2)</f>
        <v>82.32</v>
      </c>
      <c r="AH1038" s="9" t="str">
        <f>IF(Presupuestos[[#This Row],[MONEDA]]="USD",VLOOKUP(Presupuestos[[#This Row],[FECHA DE EMISION]],Tipo_Cambio[],3,0),"")</f>
        <v/>
      </c>
      <c r="AI1038" s="22">
        <f>IFERROR(ROUND(IF(Presupuestos[[#This Row],[MONEDA]]="PEN",Presupuestos[[#This Row],[TOTAL]],Presupuestos[[#This Row],[TOTAL]]*Presupuestos[[#This Row],[TIPO DE CAMBIO]]),2),"")</f>
        <v>82.32</v>
      </c>
      <c r="AJ1038" s="5"/>
      <c r="AK1038" s="33" t="s">
        <v>671</v>
      </c>
      <c r="AL1038" s="5" t="s">
        <v>680</v>
      </c>
      <c r="AM1038" s="23" t="s">
        <v>671</v>
      </c>
      <c r="AN1038" s="23" t="s">
        <v>671</v>
      </c>
      <c r="AO1038" s="7">
        <f>IFERROR(VLOOKUP("1-"&amp;Presupuestos[[#This Row],[ID DOCUMENTO]],BD_Pagos[],7,0),"")</f>
        <v>45869</v>
      </c>
      <c r="AP1038" s="16" t="str">
        <f>IFERROR(VLOOKUP("1-"&amp;Presupuestos[[#This Row],[ID DOCUMENTO]],BD_Pagos[],8,0),"")</f>
        <v>B-BCP - Soles</v>
      </c>
      <c r="AQ1038" s="17">
        <f>IFERROR(VLOOKUP("1-"&amp;Presupuestos[[#This Row],[ID DOCUMENTO]],BD_Pagos[],9,0),"")</f>
        <v>7197909</v>
      </c>
      <c r="AR1038" s="54"/>
      <c r="AS1038" s="7">
        <f>IFERROR(VLOOKUP("2-"&amp;Presupuestos[[#This Row],[ID DOCUMENTO]],BD_Pagos[],7,0),"")</f>
        <v>0</v>
      </c>
      <c r="AT1038" s="16" t="str">
        <f>IFERROR(VLOOKUP("2-"&amp;Presupuestos[[#This Row],[ID DOCUMENTO]],BD_Pagos[],8,0),"")</f>
        <v/>
      </c>
      <c r="AU1038" s="17">
        <f>IFERROR(VLOOKUP("2-"&amp;Presupuestos[[#This Row],[ID DOCUMENTO]],BD_Pagos[],9,0),"")</f>
        <v>0</v>
      </c>
      <c r="AV1038" s="20">
        <f>IF(IFERROR(VLOOKUP("2-"&amp;Presupuestos[[#This Row],[ID DOCUMENTO]],BD_Pagos[],10,0),0)&gt;Presupuestos[[#This Row],[TOTAL SOLES]],Presupuestos[[#This Row],[TOTAL SOLES]],IFERROR(VLOOKUP("2-"&amp;Presupuestos[[#This Row],[ID DOCUMENTO]],BD_Pagos[],10,0),0))</f>
        <v>0</v>
      </c>
      <c r="AW1038" s="7"/>
      <c r="AX1038" s="16"/>
      <c r="AY1038" s="17"/>
      <c r="AZ1038" s="20"/>
      <c r="BA1038" s="7"/>
      <c r="BB1038" s="16"/>
      <c r="BC1038" s="17"/>
      <c r="BD1038" s="20"/>
      <c r="BE1038" s="7">
        <f>IFERROR(VLOOKUP("5-"&amp;Presupuestos[[#This Row],[ID DOCUMENTO]],BD_Pagos[],7,0),"")</f>
        <v>45869</v>
      </c>
      <c r="BF1038" s="17" t="str">
        <f>IFERROR(VLOOKUP("5-"&amp;Presupuestos[[#This Row],[ID DOCUMENTO]],BD_Pagos[],9,0),"")</f>
        <v>Redondeo</v>
      </c>
      <c r="BG1038" s="20">
        <f>IF(IFERROR(VLOOKUP("5-"&amp;Presupuestos[[#This Row],[ID DOCUMENTO]],BD_Pagos[],10,0),0)&gt;Presupuestos[[#This Row],[TOTAL SOLES]],Presupuestos[[#This Row],[TOTAL SOLES]],IFERROR(VLOOKUP("5-"&amp;Presupuestos[[#This Row],[ID DOCUMENTO]],BD_Pagos[],10,0),0))</f>
        <v>0.01</v>
      </c>
      <c r="BH1038" s="7">
        <f>IFERROR(VLOOKUP("1-Detraccion"&amp;Presupuestos[[#This Row],[ID DOCUMENTO]],BD_Pagos[],2,0),"")</f>
        <v>0</v>
      </c>
      <c r="BI1038" s="3" t="str">
        <f>IFERROR(VLOOKUP("1-Detraccion"&amp;Presupuestos[[#This Row],[ID DOCUMENTO]],BD_Pagos[],3,0),"")</f>
        <v/>
      </c>
      <c r="BJ1038" s="3">
        <f>IFERROR(VLOOKUP("1-Detraccion"&amp;Presupuestos[[#This Row],[ID DOCUMENTO]],BD_Pagos[],4,0),"")</f>
        <v>0</v>
      </c>
      <c r="BK1038" s="6">
        <f>IF(IFERROR(VLOOKUP("1-Detraccion"&amp;Presupuestos[[#This Row],[ID DOCUMENTO]],BD_Pagos[],5,0),0)&gt;Presupuestos[[#This Row],[TOTAL SOLES]],Presupuestos[[#This Row],[TOTAL SOLES]],IFERROR(VLOOKUP("1-Detraccion"&amp;Presupuestos[[#This Row],[ID DOCUMENTO]],BD_Pagos[],5,0),0))</f>
        <v>0</v>
      </c>
      <c r="BL1038" s="6">
        <f>IF(IFERROR(VLOOKUP("1-Detraccion"&amp;Presupuestos[[#This Row],[ID DOCUMENTO]],BD_Pagos[],6,0),0)&gt;Presupuestos[[#This Row],[TOTAL SOLES]],Presupuestos[[#This Row],[TOTAL SOLES]],IFERROR(VLOOKUP("1-Detraccion"&amp;Presupuestos[[#This Row],[ID DOCUMENTO]],BD_Pagos[],6,0),0))</f>
        <v>0</v>
      </c>
      <c r="BM1038" s="37"/>
      <c r="BN1038" s="3"/>
      <c r="BO1038" s="3"/>
      <c r="BP1038" s="6"/>
      <c r="BQ103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82.31</v>
      </c>
      <c r="BR1038" s="23" t="str">
        <f>IF(Presupuestos[[#This Row],[SALDO ME-MN]]&gt;0,"PENDIENTE","CANCELADO")</f>
        <v>PENDIENTE</v>
      </c>
      <c r="BS1038" s="23" t="str">
        <f>IF(COUNTIFS($U$4:$U1037,Presupuestos[[#This Row],[ID DOCUMENTO]])&gt;=1,IF(B1037=Presupuestos[[#This Row],[ID]],"OK","DOC. DUPLICADO"),"OK")</f>
        <v>OK</v>
      </c>
    </row>
    <row r="1039" spans="2:71" ht="24" x14ac:dyDescent="0.25">
      <c r="B1039" s="34">
        <f>IF(Presupuestos[[#This Row],[ID DOCUMENTO]]=U1038,B1038,IF(B1038="ID",1,B1038+1))</f>
        <v>869</v>
      </c>
      <c r="C1039" s="2">
        <v>45869</v>
      </c>
      <c r="D1039" s="2">
        <v>45869</v>
      </c>
      <c r="E1039" s="3" t="s">
        <v>1880</v>
      </c>
      <c r="F1039" s="25" t="s">
        <v>54</v>
      </c>
      <c r="G1039" s="25" t="s">
        <v>330</v>
      </c>
      <c r="H1039" s="25" t="s">
        <v>397</v>
      </c>
      <c r="I1039" s="36" t="str">
        <f>IFERROR(VLOOKUP(Presupuestos[[#This Row],[AREA]]&amp;Presupuestos[[#This Row],[CONCEPTO]]&amp;Presupuestos[[#This Row],[DESCRIPCION]],Tabla28[[Columna1]:[CÓDIGO NUEVO]],2,0),"")</f>
        <v>P0601005</v>
      </c>
      <c r="J1039" s="3" t="s">
        <v>666</v>
      </c>
      <c r="K1039" s="3" t="s">
        <v>666</v>
      </c>
      <c r="L1039" s="3" t="s">
        <v>666</v>
      </c>
      <c r="M1039" s="31" t="s">
        <v>2123</v>
      </c>
      <c r="N1039" s="3"/>
      <c r="O1039" s="3" t="s">
        <v>315</v>
      </c>
      <c r="P1039" s="3" t="s">
        <v>86</v>
      </c>
      <c r="Q1039" s="3" t="str">
        <f>IFERROR(VLOOKUP(Presupuestos[[#This Row],[CLASIFICACIÓN (N)]],Tabla17[],2,0),"")</f>
        <v>Costos de ventas</v>
      </c>
      <c r="R1039" s="3" t="str">
        <f>IFERROR(VLOOKUP(Presupuestos[[#This Row],[CLASIFICACIÓN (N)]],Tabla17[],3,0),"")</f>
        <v>Operativo</v>
      </c>
      <c r="S1039" s="3" t="s">
        <v>16</v>
      </c>
      <c r="T1039" s="3" t="str">
        <f>IFERROR(VLOOKUP(Presupuestos[[#This Row],[ALMACEN]],Tabla5[],2,0),"")</f>
        <v>Arequipa</v>
      </c>
      <c r="U1039" s="19" t="str">
        <f>IFERROR(VLOOKUP(Presupuestos[[#This Row],[TIPO DE DOCUMENTO]],Tipo_Documento[],2,0)&amp;Presupuestos[[#This Row],[SERIE]]&amp;Presupuestos[[#This Row],[NUMERO]]&amp;Presupuestos[[#This Row],[RUC]],"")</f>
        <v>PLRPLR074980454870</v>
      </c>
      <c r="V1039" s="3" t="s">
        <v>258</v>
      </c>
      <c r="W1039" s="7">
        <v>45869</v>
      </c>
      <c r="X1039" s="7">
        <v>45869</v>
      </c>
      <c r="Y1039" s="3" t="s">
        <v>1917</v>
      </c>
      <c r="Z1039" s="3">
        <v>49</v>
      </c>
      <c r="AA1039" s="3">
        <f>IFERROR(VLOOKUP(Presupuestos[[#This Row],[RAZON SOCIAL]],CHOOSE({1,2},Clientes_Proveedores[Razon Social],Clientes_Proveedores[Ruc / Dni]),2,0),"-")</f>
        <v>80454870</v>
      </c>
      <c r="AB1039" s="31" t="s">
        <v>2120</v>
      </c>
      <c r="AC1039" s="3" t="s">
        <v>670</v>
      </c>
      <c r="AD1039" s="5"/>
      <c r="AE1039" s="6">
        <v>61.74</v>
      </c>
      <c r="AF1039" s="6">
        <f>Presupuestos[[#This Row],[BASE]]*Presupuestos[[#This Row],[% IGV]]</f>
        <v>0</v>
      </c>
      <c r="AG1039" s="22">
        <f>ROUND(SUM(Presupuestos[[#This Row],[BASE]:[IGV]]),2)</f>
        <v>61.74</v>
      </c>
      <c r="AH1039" s="9" t="str">
        <f>IF(Presupuestos[[#This Row],[MONEDA]]="USD",VLOOKUP(Presupuestos[[#This Row],[FECHA DE EMISION]],Tipo_Cambio[],3,0),"")</f>
        <v/>
      </c>
      <c r="AI1039" s="22">
        <f>IFERROR(ROUND(IF(Presupuestos[[#This Row],[MONEDA]]="PEN",Presupuestos[[#This Row],[TOTAL]],Presupuestos[[#This Row],[TOTAL]]*Presupuestos[[#This Row],[TIPO DE CAMBIO]]),2),"")</f>
        <v>61.74</v>
      </c>
      <c r="AJ1039" s="5"/>
      <c r="AK1039" s="33" t="s">
        <v>671</v>
      </c>
      <c r="AL1039" s="5" t="s">
        <v>680</v>
      </c>
      <c r="AM1039" s="23" t="s">
        <v>671</v>
      </c>
      <c r="AN1039" s="23" t="s">
        <v>671</v>
      </c>
      <c r="AO1039" s="7">
        <f>IFERROR(VLOOKUP("1-"&amp;Presupuestos[[#This Row],[ID DOCUMENTO]],BD_Pagos[],7,0),"")</f>
        <v>45869</v>
      </c>
      <c r="AP1039" s="16" t="str">
        <f>IFERROR(VLOOKUP("1-"&amp;Presupuestos[[#This Row],[ID DOCUMENTO]],BD_Pagos[],8,0),"")</f>
        <v>B-BCP - Soles</v>
      </c>
      <c r="AQ1039" s="17">
        <f>IFERROR(VLOOKUP("1-"&amp;Presupuestos[[#This Row],[ID DOCUMENTO]],BD_Pagos[],9,0),"")</f>
        <v>7197909</v>
      </c>
      <c r="AR1039" s="54"/>
      <c r="AS1039" s="7">
        <f>IFERROR(VLOOKUP("2-"&amp;Presupuestos[[#This Row],[ID DOCUMENTO]],BD_Pagos[],7,0),"")</f>
        <v>0</v>
      </c>
      <c r="AT1039" s="16" t="str">
        <f>IFERROR(VLOOKUP("2-"&amp;Presupuestos[[#This Row],[ID DOCUMENTO]],BD_Pagos[],8,0),"")</f>
        <v/>
      </c>
      <c r="AU1039" s="17">
        <f>IFERROR(VLOOKUP("2-"&amp;Presupuestos[[#This Row],[ID DOCUMENTO]],BD_Pagos[],9,0),"")</f>
        <v>0</v>
      </c>
      <c r="AV1039" s="20">
        <f>IF(IFERROR(VLOOKUP("2-"&amp;Presupuestos[[#This Row],[ID DOCUMENTO]],BD_Pagos[],10,0),0)&gt;Presupuestos[[#This Row],[TOTAL SOLES]],Presupuestos[[#This Row],[TOTAL SOLES]],IFERROR(VLOOKUP("2-"&amp;Presupuestos[[#This Row],[ID DOCUMENTO]],BD_Pagos[],10,0),0))</f>
        <v>0</v>
      </c>
      <c r="AW1039" s="7"/>
      <c r="AX1039" s="16"/>
      <c r="AY1039" s="17"/>
      <c r="AZ1039" s="20"/>
      <c r="BA1039" s="7"/>
      <c r="BB1039" s="16"/>
      <c r="BC1039" s="17"/>
      <c r="BD1039" s="20"/>
      <c r="BE1039" s="7">
        <f>IFERROR(VLOOKUP("5-"&amp;Presupuestos[[#This Row],[ID DOCUMENTO]],BD_Pagos[],7,0),"")</f>
        <v>45869</v>
      </c>
      <c r="BF1039" s="17" t="str">
        <f>IFERROR(VLOOKUP("5-"&amp;Presupuestos[[#This Row],[ID DOCUMENTO]],BD_Pagos[],9,0),"")</f>
        <v>Redondeo</v>
      </c>
      <c r="BG1039" s="20">
        <f>IF(IFERROR(VLOOKUP("5-"&amp;Presupuestos[[#This Row],[ID DOCUMENTO]],BD_Pagos[],10,0),0)&gt;Presupuestos[[#This Row],[TOTAL SOLES]],Presupuestos[[#This Row],[TOTAL SOLES]],IFERROR(VLOOKUP("5-"&amp;Presupuestos[[#This Row],[ID DOCUMENTO]],BD_Pagos[],10,0),0))</f>
        <v>0.01</v>
      </c>
      <c r="BH1039" s="7">
        <f>IFERROR(VLOOKUP("1-Detraccion"&amp;Presupuestos[[#This Row],[ID DOCUMENTO]],BD_Pagos[],2,0),"")</f>
        <v>0</v>
      </c>
      <c r="BI1039" s="3" t="str">
        <f>IFERROR(VLOOKUP("1-Detraccion"&amp;Presupuestos[[#This Row],[ID DOCUMENTO]],BD_Pagos[],3,0),"")</f>
        <v/>
      </c>
      <c r="BJ1039" s="3">
        <f>IFERROR(VLOOKUP("1-Detraccion"&amp;Presupuestos[[#This Row],[ID DOCUMENTO]],BD_Pagos[],4,0),"")</f>
        <v>0</v>
      </c>
      <c r="BK1039" s="6">
        <f>IF(IFERROR(VLOOKUP("1-Detraccion"&amp;Presupuestos[[#This Row],[ID DOCUMENTO]],BD_Pagos[],5,0),0)&gt;Presupuestos[[#This Row],[TOTAL SOLES]],Presupuestos[[#This Row],[TOTAL SOLES]],IFERROR(VLOOKUP("1-Detraccion"&amp;Presupuestos[[#This Row],[ID DOCUMENTO]],BD_Pagos[],5,0),0))</f>
        <v>0</v>
      </c>
      <c r="BL1039" s="6">
        <f>IF(IFERROR(VLOOKUP("1-Detraccion"&amp;Presupuestos[[#This Row],[ID DOCUMENTO]],BD_Pagos[],6,0),0)&gt;Presupuestos[[#This Row],[TOTAL SOLES]],Presupuestos[[#This Row],[TOTAL SOLES]],IFERROR(VLOOKUP("1-Detraccion"&amp;Presupuestos[[#This Row],[ID DOCUMENTO]],BD_Pagos[],6,0),0))</f>
        <v>0</v>
      </c>
      <c r="BM1039" s="37"/>
      <c r="BN1039" s="3"/>
      <c r="BO1039" s="3"/>
      <c r="BP1039" s="6"/>
      <c r="BQ103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61.73</v>
      </c>
      <c r="BR1039" s="23" t="str">
        <f>IF(Presupuestos[[#This Row],[SALDO ME-MN]]&gt;0,"PENDIENTE","CANCELADO")</f>
        <v>PENDIENTE</v>
      </c>
      <c r="BS1039" s="23" t="str">
        <f>IF(COUNTIFS($U$4:$U1038,Presupuestos[[#This Row],[ID DOCUMENTO]])&gt;=1,IF(B1038=Presupuestos[[#This Row],[ID]],"OK","DOC. DUPLICADO"),"OK")</f>
        <v>OK</v>
      </c>
    </row>
    <row r="1040" spans="2:71" ht="24" x14ac:dyDescent="0.25">
      <c r="B1040" s="34">
        <f>IF(Presupuestos[[#This Row],[ID DOCUMENTO]]=U1039,B1039,IF(B1039="ID",1,B1039+1))</f>
        <v>869</v>
      </c>
      <c r="C1040" s="2">
        <v>45869</v>
      </c>
      <c r="D1040" s="2">
        <v>45869</v>
      </c>
      <c r="E1040" s="3" t="s">
        <v>1880</v>
      </c>
      <c r="F1040" s="25" t="s">
        <v>54</v>
      </c>
      <c r="G1040" s="25" t="s">
        <v>330</v>
      </c>
      <c r="H1040" s="25" t="s">
        <v>403</v>
      </c>
      <c r="I1040" s="36" t="str">
        <f>IFERROR(VLOOKUP(Presupuestos[[#This Row],[AREA]]&amp;Presupuestos[[#This Row],[CONCEPTO]]&amp;Presupuestos[[#This Row],[DESCRIPCION]],Tabla28[[Columna1]:[CÓDIGO NUEVO]],2,0),"")</f>
        <v>P0601008</v>
      </c>
      <c r="J1040" s="3" t="s">
        <v>666</v>
      </c>
      <c r="K1040" s="3" t="s">
        <v>666</v>
      </c>
      <c r="L1040" s="3" t="s">
        <v>666</v>
      </c>
      <c r="M1040" s="31" t="s">
        <v>2124</v>
      </c>
      <c r="N1040" s="3"/>
      <c r="O1040" s="3" t="s">
        <v>315</v>
      </c>
      <c r="P1040" s="3" t="s">
        <v>86</v>
      </c>
      <c r="Q1040" s="3" t="str">
        <f>IFERROR(VLOOKUP(Presupuestos[[#This Row],[CLASIFICACIÓN (N)]],Tabla17[],2,0),"")</f>
        <v>Costos de ventas</v>
      </c>
      <c r="R1040" s="3" t="str">
        <f>IFERROR(VLOOKUP(Presupuestos[[#This Row],[CLASIFICACIÓN (N)]],Tabla17[],3,0),"")</f>
        <v>Operativo</v>
      </c>
      <c r="S1040" s="3" t="s">
        <v>16</v>
      </c>
      <c r="T1040" s="3" t="str">
        <f>IFERROR(VLOOKUP(Presupuestos[[#This Row],[ALMACEN]],Tabla5[],2,0),"")</f>
        <v>Arequipa</v>
      </c>
      <c r="U1040" s="19" t="str">
        <f>IFERROR(VLOOKUP(Presupuestos[[#This Row],[TIPO DE DOCUMENTO]],Tipo_Documento[],2,0)&amp;Presupuestos[[#This Row],[SERIE]]&amp;Presupuestos[[#This Row],[NUMERO]]&amp;Presupuestos[[#This Row],[RUC]],"")</f>
        <v>PLRPLR074980454870</v>
      </c>
      <c r="V1040" s="3" t="s">
        <v>258</v>
      </c>
      <c r="W1040" s="7">
        <v>45869</v>
      </c>
      <c r="X1040" s="7">
        <v>45869</v>
      </c>
      <c r="Y1040" s="3" t="s">
        <v>1917</v>
      </c>
      <c r="Z1040" s="3">
        <v>49</v>
      </c>
      <c r="AA1040" s="3">
        <f>IFERROR(VLOOKUP(Presupuestos[[#This Row],[RAZON SOCIAL]],CHOOSE({1,2},Clientes_Proveedores[Razon Social],Clientes_Proveedores[Ruc / Dni]),2,0),"-")</f>
        <v>80454870</v>
      </c>
      <c r="AB1040" s="31" t="s">
        <v>2120</v>
      </c>
      <c r="AC1040" s="3" t="s">
        <v>670</v>
      </c>
      <c r="AD1040" s="5"/>
      <c r="AE1040" s="6">
        <v>210.88</v>
      </c>
      <c r="AF1040" s="6">
        <f>Presupuestos[[#This Row],[BASE]]*Presupuestos[[#This Row],[% IGV]]</f>
        <v>0</v>
      </c>
      <c r="AG1040" s="22">
        <f>ROUND(SUM(Presupuestos[[#This Row],[BASE]:[IGV]]),2)</f>
        <v>210.88</v>
      </c>
      <c r="AH1040" s="9" t="str">
        <f>IF(Presupuestos[[#This Row],[MONEDA]]="USD",VLOOKUP(Presupuestos[[#This Row],[FECHA DE EMISION]],Tipo_Cambio[],3,0),"")</f>
        <v/>
      </c>
      <c r="AI1040" s="22">
        <f>IFERROR(ROUND(IF(Presupuestos[[#This Row],[MONEDA]]="PEN",Presupuestos[[#This Row],[TOTAL]],Presupuestos[[#This Row],[TOTAL]]*Presupuestos[[#This Row],[TIPO DE CAMBIO]]),2),"")</f>
        <v>210.88</v>
      </c>
      <c r="AJ1040" s="5"/>
      <c r="AK1040" s="33" t="s">
        <v>671</v>
      </c>
      <c r="AL1040" s="5" t="s">
        <v>680</v>
      </c>
      <c r="AM1040" s="23" t="s">
        <v>671</v>
      </c>
      <c r="AN1040" s="23" t="s">
        <v>671</v>
      </c>
      <c r="AO1040" s="7">
        <f>IFERROR(VLOOKUP("1-"&amp;Presupuestos[[#This Row],[ID DOCUMENTO]],BD_Pagos[],7,0),"")</f>
        <v>45869</v>
      </c>
      <c r="AP1040" s="16" t="str">
        <f>IFERROR(VLOOKUP("1-"&amp;Presupuestos[[#This Row],[ID DOCUMENTO]],BD_Pagos[],8,0),"")</f>
        <v>B-BCP - Soles</v>
      </c>
      <c r="AQ1040" s="17">
        <f>IFERROR(VLOOKUP("1-"&amp;Presupuestos[[#This Row],[ID DOCUMENTO]],BD_Pagos[],9,0),"")</f>
        <v>7197909</v>
      </c>
      <c r="AR1040" s="54"/>
      <c r="AS1040" s="7">
        <f>IFERROR(VLOOKUP("2-"&amp;Presupuestos[[#This Row],[ID DOCUMENTO]],BD_Pagos[],7,0),"")</f>
        <v>0</v>
      </c>
      <c r="AT1040" s="16" t="str">
        <f>IFERROR(VLOOKUP("2-"&amp;Presupuestos[[#This Row],[ID DOCUMENTO]],BD_Pagos[],8,0),"")</f>
        <v/>
      </c>
      <c r="AU1040" s="17">
        <f>IFERROR(VLOOKUP("2-"&amp;Presupuestos[[#This Row],[ID DOCUMENTO]],BD_Pagos[],9,0),"")</f>
        <v>0</v>
      </c>
      <c r="AV1040" s="20">
        <f>IF(IFERROR(VLOOKUP("2-"&amp;Presupuestos[[#This Row],[ID DOCUMENTO]],BD_Pagos[],10,0),0)&gt;Presupuestos[[#This Row],[TOTAL SOLES]],Presupuestos[[#This Row],[TOTAL SOLES]],IFERROR(VLOOKUP("2-"&amp;Presupuestos[[#This Row],[ID DOCUMENTO]],BD_Pagos[],10,0),0))</f>
        <v>0</v>
      </c>
      <c r="AW1040" s="7"/>
      <c r="AX1040" s="16"/>
      <c r="AY1040" s="17"/>
      <c r="AZ1040" s="20"/>
      <c r="BA1040" s="7"/>
      <c r="BB1040" s="16"/>
      <c r="BC1040" s="17"/>
      <c r="BD1040" s="20"/>
      <c r="BE1040" s="7">
        <f>IFERROR(VLOOKUP("5-"&amp;Presupuestos[[#This Row],[ID DOCUMENTO]],BD_Pagos[],7,0),"")</f>
        <v>45869</v>
      </c>
      <c r="BF1040" s="17" t="str">
        <f>IFERROR(VLOOKUP("5-"&amp;Presupuestos[[#This Row],[ID DOCUMENTO]],BD_Pagos[],9,0),"")</f>
        <v>Redondeo</v>
      </c>
      <c r="BG1040" s="20">
        <f>IF(IFERROR(VLOOKUP("5-"&amp;Presupuestos[[#This Row],[ID DOCUMENTO]],BD_Pagos[],10,0),0)&gt;Presupuestos[[#This Row],[TOTAL SOLES]],Presupuestos[[#This Row],[TOTAL SOLES]],IFERROR(VLOOKUP("5-"&amp;Presupuestos[[#This Row],[ID DOCUMENTO]],BD_Pagos[],10,0),0))</f>
        <v>0.01</v>
      </c>
      <c r="BH1040" s="7">
        <f>IFERROR(VLOOKUP("1-Detraccion"&amp;Presupuestos[[#This Row],[ID DOCUMENTO]],BD_Pagos[],2,0),"")</f>
        <v>0</v>
      </c>
      <c r="BI1040" s="3" t="str">
        <f>IFERROR(VLOOKUP("1-Detraccion"&amp;Presupuestos[[#This Row],[ID DOCUMENTO]],BD_Pagos[],3,0),"")</f>
        <v/>
      </c>
      <c r="BJ1040" s="3">
        <f>IFERROR(VLOOKUP("1-Detraccion"&amp;Presupuestos[[#This Row],[ID DOCUMENTO]],BD_Pagos[],4,0),"")</f>
        <v>0</v>
      </c>
      <c r="BK1040" s="6">
        <f>IF(IFERROR(VLOOKUP("1-Detraccion"&amp;Presupuestos[[#This Row],[ID DOCUMENTO]],BD_Pagos[],5,0),0)&gt;Presupuestos[[#This Row],[TOTAL SOLES]],Presupuestos[[#This Row],[TOTAL SOLES]],IFERROR(VLOOKUP("1-Detraccion"&amp;Presupuestos[[#This Row],[ID DOCUMENTO]],BD_Pagos[],5,0),0))</f>
        <v>0</v>
      </c>
      <c r="BL1040" s="6">
        <f>IF(IFERROR(VLOOKUP("1-Detraccion"&amp;Presupuestos[[#This Row],[ID DOCUMENTO]],BD_Pagos[],6,0),0)&gt;Presupuestos[[#This Row],[TOTAL SOLES]],Presupuestos[[#This Row],[TOTAL SOLES]],IFERROR(VLOOKUP("1-Detraccion"&amp;Presupuestos[[#This Row],[ID DOCUMENTO]],BD_Pagos[],6,0),0))</f>
        <v>0</v>
      </c>
      <c r="BM1040" s="37"/>
      <c r="BN1040" s="3"/>
      <c r="BO1040" s="3"/>
      <c r="BP1040" s="6"/>
      <c r="BQ104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210.87</v>
      </c>
      <c r="BR1040" s="23" t="str">
        <f>IF(Presupuestos[[#This Row],[SALDO ME-MN]]&gt;0,"PENDIENTE","CANCELADO")</f>
        <v>PENDIENTE</v>
      </c>
      <c r="BS1040" s="23" t="str">
        <f>IF(COUNTIFS($U$4:$U1039,Presupuestos[[#This Row],[ID DOCUMENTO]])&gt;=1,IF(B1039=Presupuestos[[#This Row],[ID]],"OK","DOC. DUPLICADO"),"OK")</f>
        <v>OK</v>
      </c>
    </row>
    <row r="1041" spans="2:71" x14ac:dyDescent="0.25">
      <c r="B1041" s="34">
        <f>IF(Presupuestos[[#This Row],[ID DOCUMENTO]]=U1040,B1040,IF(B1040="ID",1,B1040+1))</f>
        <v>869</v>
      </c>
      <c r="C1041" s="2">
        <v>45869</v>
      </c>
      <c r="D1041" s="2">
        <v>45869</v>
      </c>
      <c r="E1041" s="3" t="s">
        <v>1880</v>
      </c>
      <c r="F1041" s="25" t="s">
        <v>54</v>
      </c>
      <c r="G1041" s="25" t="s">
        <v>330</v>
      </c>
      <c r="H1041" s="25" t="s">
        <v>401</v>
      </c>
      <c r="I1041" s="36" t="str">
        <f>IFERROR(VLOOKUP(Presupuestos[[#This Row],[AREA]]&amp;Presupuestos[[#This Row],[CONCEPTO]]&amp;Presupuestos[[#This Row],[DESCRIPCION]],Tabla28[[Columna1]:[CÓDIGO NUEVO]],2,0),"")</f>
        <v>P0601007</v>
      </c>
      <c r="J1041" s="3" t="s">
        <v>666</v>
      </c>
      <c r="K1041" s="3" t="s">
        <v>666</v>
      </c>
      <c r="L1041" s="3" t="s">
        <v>666</v>
      </c>
      <c r="M1041" s="31" t="s">
        <v>2125</v>
      </c>
      <c r="N1041" s="3"/>
      <c r="O1041" s="3" t="s">
        <v>315</v>
      </c>
      <c r="P1041" s="3" t="s">
        <v>86</v>
      </c>
      <c r="Q1041" s="3" t="str">
        <f>IFERROR(VLOOKUP(Presupuestos[[#This Row],[CLASIFICACIÓN (N)]],Tabla17[],2,0),"")</f>
        <v>Costos de ventas</v>
      </c>
      <c r="R1041" s="3" t="str">
        <f>IFERROR(VLOOKUP(Presupuestos[[#This Row],[CLASIFICACIÓN (N)]],Tabla17[],3,0),"")</f>
        <v>Operativo</v>
      </c>
      <c r="S1041" s="3" t="s">
        <v>16</v>
      </c>
      <c r="T1041" s="3" t="str">
        <f>IFERROR(VLOOKUP(Presupuestos[[#This Row],[ALMACEN]],Tabla5[],2,0),"")</f>
        <v>Arequipa</v>
      </c>
      <c r="U1041" s="19" t="str">
        <f>IFERROR(VLOOKUP(Presupuestos[[#This Row],[TIPO DE DOCUMENTO]],Tipo_Documento[],2,0)&amp;Presupuestos[[#This Row],[SERIE]]&amp;Presupuestos[[#This Row],[NUMERO]]&amp;Presupuestos[[#This Row],[RUC]],"")</f>
        <v>PLRPLR074980454870</v>
      </c>
      <c r="V1041" s="3" t="s">
        <v>258</v>
      </c>
      <c r="W1041" s="7">
        <v>45869</v>
      </c>
      <c r="X1041" s="7">
        <v>45869</v>
      </c>
      <c r="Y1041" s="3" t="s">
        <v>1917</v>
      </c>
      <c r="Z1041" s="3">
        <v>49</v>
      </c>
      <c r="AA1041" s="3">
        <f>IFERROR(VLOOKUP(Presupuestos[[#This Row],[RAZON SOCIAL]],CHOOSE({1,2},Clientes_Proveedores[Razon Social],Clientes_Proveedores[Ruc / Dni]),2,0),"-")</f>
        <v>80454870</v>
      </c>
      <c r="AB1041" s="31" t="s">
        <v>2120</v>
      </c>
      <c r="AC1041" s="3" t="s">
        <v>670</v>
      </c>
      <c r="AD1041" s="5"/>
      <c r="AE1041" s="6">
        <v>51</v>
      </c>
      <c r="AF1041" s="6">
        <f>Presupuestos[[#This Row],[BASE]]*Presupuestos[[#This Row],[% IGV]]</f>
        <v>0</v>
      </c>
      <c r="AG1041" s="22">
        <f>ROUND(SUM(Presupuestos[[#This Row],[BASE]:[IGV]]),2)</f>
        <v>51</v>
      </c>
      <c r="AH1041" s="9" t="str">
        <f>IF(Presupuestos[[#This Row],[MONEDA]]="USD",VLOOKUP(Presupuestos[[#This Row],[FECHA DE EMISION]],Tipo_Cambio[],3,0),"")</f>
        <v/>
      </c>
      <c r="AI1041" s="22">
        <f>IFERROR(ROUND(IF(Presupuestos[[#This Row],[MONEDA]]="PEN",Presupuestos[[#This Row],[TOTAL]],Presupuestos[[#This Row],[TOTAL]]*Presupuestos[[#This Row],[TIPO DE CAMBIO]]),2),"")</f>
        <v>51</v>
      </c>
      <c r="AJ1041" s="5"/>
      <c r="AK1041" s="33" t="s">
        <v>671</v>
      </c>
      <c r="AL1041" s="5" t="s">
        <v>680</v>
      </c>
      <c r="AM1041" s="23" t="s">
        <v>671</v>
      </c>
      <c r="AN1041" s="23" t="s">
        <v>671</v>
      </c>
      <c r="AO1041" s="7">
        <f>IFERROR(VLOOKUP("1-"&amp;Presupuestos[[#This Row],[ID DOCUMENTO]],BD_Pagos[],7,0),"")</f>
        <v>45869</v>
      </c>
      <c r="AP1041" s="16" t="str">
        <f>IFERROR(VLOOKUP("1-"&amp;Presupuestos[[#This Row],[ID DOCUMENTO]],BD_Pagos[],8,0),"")</f>
        <v>B-BCP - Soles</v>
      </c>
      <c r="AQ1041" s="17">
        <f>IFERROR(VLOOKUP("1-"&amp;Presupuestos[[#This Row],[ID DOCUMENTO]],BD_Pagos[],9,0),"")</f>
        <v>7197909</v>
      </c>
      <c r="AR1041" s="54"/>
      <c r="AS1041" s="7">
        <f>IFERROR(VLOOKUP("2-"&amp;Presupuestos[[#This Row],[ID DOCUMENTO]],BD_Pagos[],7,0),"")</f>
        <v>0</v>
      </c>
      <c r="AT1041" s="16" t="str">
        <f>IFERROR(VLOOKUP("2-"&amp;Presupuestos[[#This Row],[ID DOCUMENTO]],BD_Pagos[],8,0),"")</f>
        <v/>
      </c>
      <c r="AU1041" s="17">
        <f>IFERROR(VLOOKUP("2-"&amp;Presupuestos[[#This Row],[ID DOCUMENTO]],BD_Pagos[],9,0),"")</f>
        <v>0</v>
      </c>
      <c r="AV1041" s="20">
        <f>IF(IFERROR(VLOOKUP("2-"&amp;Presupuestos[[#This Row],[ID DOCUMENTO]],BD_Pagos[],10,0),0)&gt;Presupuestos[[#This Row],[TOTAL SOLES]],Presupuestos[[#This Row],[TOTAL SOLES]],IFERROR(VLOOKUP("2-"&amp;Presupuestos[[#This Row],[ID DOCUMENTO]],BD_Pagos[],10,0),0))</f>
        <v>0</v>
      </c>
      <c r="AW1041" s="7"/>
      <c r="AX1041" s="16"/>
      <c r="AY1041" s="17"/>
      <c r="AZ1041" s="20"/>
      <c r="BA1041" s="7"/>
      <c r="BB1041" s="16"/>
      <c r="BC1041" s="17"/>
      <c r="BD1041" s="20"/>
      <c r="BE1041" s="7">
        <f>IFERROR(VLOOKUP("5-"&amp;Presupuestos[[#This Row],[ID DOCUMENTO]],BD_Pagos[],7,0),"")</f>
        <v>45869</v>
      </c>
      <c r="BF1041" s="17" t="str">
        <f>IFERROR(VLOOKUP("5-"&amp;Presupuestos[[#This Row],[ID DOCUMENTO]],BD_Pagos[],9,0),"")</f>
        <v>Redondeo</v>
      </c>
      <c r="BG1041" s="20">
        <f>IF(IFERROR(VLOOKUP("5-"&amp;Presupuestos[[#This Row],[ID DOCUMENTO]],BD_Pagos[],10,0),0)&gt;Presupuestos[[#This Row],[TOTAL SOLES]],Presupuestos[[#This Row],[TOTAL SOLES]],IFERROR(VLOOKUP("5-"&amp;Presupuestos[[#This Row],[ID DOCUMENTO]],BD_Pagos[],10,0),0))</f>
        <v>0.01</v>
      </c>
      <c r="BH1041" s="7">
        <f>IFERROR(VLOOKUP("1-Detraccion"&amp;Presupuestos[[#This Row],[ID DOCUMENTO]],BD_Pagos[],2,0),"")</f>
        <v>0</v>
      </c>
      <c r="BI1041" s="3" t="str">
        <f>IFERROR(VLOOKUP("1-Detraccion"&amp;Presupuestos[[#This Row],[ID DOCUMENTO]],BD_Pagos[],3,0),"")</f>
        <v/>
      </c>
      <c r="BJ1041" s="3">
        <f>IFERROR(VLOOKUP("1-Detraccion"&amp;Presupuestos[[#This Row],[ID DOCUMENTO]],BD_Pagos[],4,0),"")</f>
        <v>0</v>
      </c>
      <c r="BK1041" s="6">
        <f>IF(IFERROR(VLOOKUP("1-Detraccion"&amp;Presupuestos[[#This Row],[ID DOCUMENTO]],BD_Pagos[],5,0),0)&gt;Presupuestos[[#This Row],[TOTAL SOLES]],Presupuestos[[#This Row],[TOTAL SOLES]],IFERROR(VLOOKUP("1-Detraccion"&amp;Presupuestos[[#This Row],[ID DOCUMENTO]],BD_Pagos[],5,0),0))</f>
        <v>0</v>
      </c>
      <c r="BL1041" s="6">
        <f>IF(IFERROR(VLOOKUP("1-Detraccion"&amp;Presupuestos[[#This Row],[ID DOCUMENTO]],BD_Pagos[],6,0),0)&gt;Presupuestos[[#This Row],[TOTAL SOLES]],Presupuestos[[#This Row],[TOTAL SOLES]],IFERROR(VLOOKUP("1-Detraccion"&amp;Presupuestos[[#This Row],[ID DOCUMENTO]],BD_Pagos[],6,0),0))</f>
        <v>0</v>
      </c>
      <c r="BM1041" s="37"/>
      <c r="BN1041" s="3"/>
      <c r="BO1041" s="3"/>
      <c r="BP1041" s="6"/>
      <c r="BQ104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50.99</v>
      </c>
      <c r="BR1041" s="23" t="str">
        <f>IF(Presupuestos[[#This Row],[SALDO ME-MN]]&gt;0,"PENDIENTE","CANCELADO")</f>
        <v>PENDIENTE</v>
      </c>
      <c r="BS1041" s="23" t="str">
        <f>IF(COUNTIFS($U$4:$U1040,Presupuestos[[#This Row],[ID DOCUMENTO]])&gt;=1,IF(B1040=Presupuestos[[#This Row],[ID]],"OK","DOC. DUPLICADO"),"OK")</f>
        <v>OK</v>
      </c>
    </row>
    <row r="1042" spans="2:71" x14ac:dyDescent="0.25">
      <c r="B1042" s="34">
        <f>IF(Presupuestos[[#This Row],[ID DOCUMENTO]]=U1041,B1041,IF(B1041="ID",1,B1041+1))</f>
        <v>870</v>
      </c>
      <c r="C1042" s="2">
        <v>45869</v>
      </c>
      <c r="D1042" s="2">
        <v>45869</v>
      </c>
      <c r="E1042" s="3" t="s">
        <v>1880</v>
      </c>
      <c r="F1042" s="25" t="s">
        <v>54</v>
      </c>
      <c r="G1042" s="25" t="s">
        <v>330</v>
      </c>
      <c r="H1042" s="25" t="s">
        <v>383</v>
      </c>
      <c r="I1042" s="36" t="str">
        <f>IFERROR(VLOOKUP(Presupuestos[[#This Row],[AREA]]&amp;Presupuestos[[#This Row],[CONCEPTO]]&amp;Presupuestos[[#This Row],[DESCRIPCION]],Tabla28[[Columna1]:[CÓDIGO NUEVO]],2,0),"")</f>
        <v>P0601001</v>
      </c>
      <c r="J1042" s="3" t="s">
        <v>666</v>
      </c>
      <c r="K1042" s="3" t="s">
        <v>666</v>
      </c>
      <c r="L1042" s="3" t="s">
        <v>666</v>
      </c>
      <c r="M1042" s="31" t="s">
        <v>2126</v>
      </c>
      <c r="N1042" s="3"/>
      <c r="O1042" s="3" t="s">
        <v>315</v>
      </c>
      <c r="P1042" s="3" t="s">
        <v>86</v>
      </c>
      <c r="Q1042" s="3" t="str">
        <f>IFERROR(VLOOKUP(Presupuestos[[#This Row],[CLASIFICACIÓN (N)]],Tabla17[],2,0),"")</f>
        <v>Costos de ventas</v>
      </c>
      <c r="R1042" s="3" t="str">
        <f>IFERROR(VLOOKUP(Presupuestos[[#This Row],[CLASIFICACIÓN (N)]],Tabla17[],3,0),"")</f>
        <v>Operativo</v>
      </c>
      <c r="S1042" s="3" t="s">
        <v>16</v>
      </c>
      <c r="T1042" s="3" t="str">
        <f>IFERROR(VLOOKUP(Presupuestos[[#This Row],[ALMACEN]],Tabla5[],2,0),"")</f>
        <v>Arequipa</v>
      </c>
      <c r="U1042" s="19" t="str">
        <f>IFERROR(VLOOKUP(Presupuestos[[#This Row],[TIPO DE DOCUMENTO]],Tipo_Documento[],2,0)&amp;Presupuestos[[#This Row],[SERIE]]&amp;Presupuestos[[#This Row],[NUMERO]]&amp;Presupuestos[[#This Row],[RUC]],"")</f>
        <v>PLRPLR075060248415</v>
      </c>
      <c r="V1042" s="3" t="s">
        <v>258</v>
      </c>
      <c r="W1042" s="7">
        <v>45869</v>
      </c>
      <c r="X1042" s="7">
        <v>45869</v>
      </c>
      <c r="Y1042" s="3" t="s">
        <v>1917</v>
      </c>
      <c r="Z1042" s="3">
        <v>50</v>
      </c>
      <c r="AA1042" s="3">
        <f>IFERROR(VLOOKUP(Presupuestos[[#This Row],[RAZON SOCIAL]],CHOOSE({1,2},Clientes_Proveedores[Razon Social],Clientes_Proveedores[Ruc / Dni]),2,0),"-")</f>
        <v>60248415</v>
      </c>
      <c r="AB1042" s="31" t="s">
        <v>2127</v>
      </c>
      <c r="AC1042" s="3" t="s">
        <v>670</v>
      </c>
      <c r="AD1042" s="5"/>
      <c r="AE1042" s="6">
        <v>1075.07</v>
      </c>
      <c r="AF1042" s="6">
        <f>Presupuestos[[#This Row],[BASE]]*Presupuestos[[#This Row],[% IGV]]</f>
        <v>0</v>
      </c>
      <c r="AG1042" s="22">
        <f>ROUND(SUM(Presupuestos[[#This Row],[BASE]:[IGV]]),2)</f>
        <v>1075.07</v>
      </c>
      <c r="AH1042" s="9" t="str">
        <f>IF(Presupuestos[[#This Row],[MONEDA]]="USD",VLOOKUP(Presupuestos[[#This Row],[FECHA DE EMISION]],Tipo_Cambio[],3,0),"")</f>
        <v/>
      </c>
      <c r="AI1042" s="22">
        <f>IFERROR(ROUND(IF(Presupuestos[[#This Row],[MONEDA]]="PEN",Presupuestos[[#This Row],[TOTAL]],Presupuestos[[#This Row],[TOTAL]]*Presupuestos[[#This Row],[TIPO DE CAMBIO]]),2),"")</f>
        <v>1075.07</v>
      </c>
      <c r="AJ1042" s="5"/>
      <c r="AK1042" s="33" t="s">
        <v>671</v>
      </c>
      <c r="AL1042" s="5" t="s">
        <v>680</v>
      </c>
      <c r="AM1042" s="23" t="s">
        <v>671</v>
      </c>
      <c r="AN1042" s="23" t="s">
        <v>671</v>
      </c>
      <c r="AO1042" s="7">
        <f>IFERROR(VLOOKUP("1-"&amp;Presupuestos[[#This Row],[ID DOCUMENTO]],BD_Pagos[],7,0),"")</f>
        <v>45869</v>
      </c>
      <c r="AP1042" s="16" t="str">
        <f>IFERROR(VLOOKUP("1-"&amp;Presupuestos[[#This Row],[ID DOCUMENTO]],BD_Pagos[],8,0),"")</f>
        <v>B-BCP - Soles</v>
      </c>
      <c r="AQ1042" s="17">
        <f>IFERROR(VLOOKUP("1-"&amp;Presupuestos[[#This Row],[ID DOCUMENTO]],BD_Pagos[],9,0),"")</f>
        <v>7197909</v>
      </c>
      <c r="AR1042" s="54"/>
      <c r="AS1042" s="7">
        <f>IFERROR(VLOOKUP("2-"&amp;Presupuestos[[#This Row],[ID DOCUMENTO]],BD_Pagos[],7,0),"")</f>
        <v>0</v>
      </c>
      <c r="AT1042" s="16" t="str">
        <f>IFERROR(VLOOKUP("2-"&amp;Presupuestos[[#This Row],[ID DOCUMENTO]],BD_Pagos[],8,0),"")</f>
        <v/>
      </c>
      <c r="AU1042" s="17">
        <f>IFERROR(VLOOKUP("2-"&amp;Presupuestos[[#This Row],[ID DOCUMENTO]],BD_Pagos[],9,0),"")</f>
        <v>0</v>
      </c>
      <c r="AV1042" s="20">
        <f>IF(IFERROR(VLOOKUP("2-"&amp;Presupuestos[[#This Row],[ID DOCUMENTO]],BD_Pagos[],10,0),0)&gt;Presupuestos[[#This Row],[TOTAL SOLES]],Presupuestos[[#This Row],[TOTAL SOLES]],IFERROR(VLOOKUP("2-"&amp;Presupuestos[[#This Row],[ID DOCUMENTO]],BD_Pagos[],10,0),0))</f>
        <v>0</v>
      </c>
      <c r="AW1042" s="7"/>
      <c r="AX1042" s="16"/>
      <c r="AY1042" s="17"/>
      <c r="AZ1042" s="20"/>
      <c r="BA1042" s="7"/>
      <c r="BB1042" s="16"/>
      <c r="BC1042" s="17"/>
      <c r="BD1042" s="20"/>
      <c r="BE1042" s="7">
        <f>IFERROR(VLOOKUP("5-"&amp;Presupuestos[[#This Row],[ID DOCUMENTO]],BD_Pagos[],7,0),"")</f>
        <v>0</v>
      </c>
      <c r="BF1042" s="17">
        <f>IFERROR(VLOOKUP("5-"&amp;Presupuestos[[#This Row],[ID DOCUMENTO]],BD_Pagos[],9,0),"")</f>
        <v>0</v>
      </c>
      <c r="BG1042" s="20">
        <f>IF(IFERROR(VLOOKUP("5-"&amp;Presupuestos[[#This Row],[ID DOCUMENTO]],BD_Pagos[],10,0),0)&gt;Presupuestos[[#This Row],[TOTAL SOLES]],Presupuestos[[#This Row],[TOTAL SOLES]],IFERROR(VLOOKUP("5-"&amp;Presupuestos[[#This Row],[ID DOCUMENTO]],BD_Pagos[],10,0),0))</f>
        <v>0</v>
      </c>
      <c r="BH1042" s="7">
        <f>IFERROR(VLOOKUP("1-Detraccion"&amp;Presupuestos[[#This Row],[ID DOCUMENTO]],BD_Pagos[],2,0),"")</f>
        <v>0</v>
      </c>
      <c r="BI1042" s="3" t="str">
        <f>IFERROR(VLOOKUP("1-Detraccion"&amp;Presupuestos[[#This Row],[ID DOCUMENTO]],BD_Pagos[],3,0),"")</f>
        <v/>
      </c>
      <c r="BJ1042" s="3">
        <f>IFERROR(VLOOKUP("1-Detraccion"&amp;Presupuestos[[#This Row],[ID DOCUMENTO]],BD_Pagos[],4,0),"")</f>
        <v>0</v>
      </c>
      <c r="BK1042" s="6">
        <f>IF(IFERROR(VLOOKUP("1-Detraccion"&amp;Presupuestos[[#This Row],[ID DOCUMENTO]],BD_Pagos[],5,0),0)&gt;Presupuestos[[#This Row],[TOTAL SOLES]],Presupuestos[[#This Row],[TOTAL SOLES]],IFERROR(VLOOKUP("1-Detraccion"&amp;Presupuestos[[#This Row],[ID DOCUMENTO]],BD_Pagos[],5,0),0))</f>
        <v>0</v>
      </c>
      <c r="BL1042" s="6">
        <f>IF(IFERROR(VLOOKUP("1-Detraccion"&amp;Presupuestos[[#This Row],[ID DOCUMENTO]],BD_Pagos[],6,0),0)&gt;Presupuestos[[#This Row],[TOTAL SOLES]],Presupuestos[[#This Row],[TOTAL SOLES]],IFERROR(VLOOKUP("1-Detraccion"&amp;Presupuestos[[#This Row],[ID DOCUMENTO]],BD_Pagos[],6,0),0))</f>
        <v>0</v>
      </c>
      <c r="BM1042" s="37"/>
      <c r="BN1042" s="3"/>
      <c r="BO1042" s="3"/>
      <c r="BP1042" s="6"/>
      <c r="BQ104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1075.07</v>
      </c>
      <c r="BR1042" s="23" t="str">
        <f>IF(Presupuestos[[#This Row],[SALDO ME-MN]]&gt;0,"PENDIENTE","CANCELADO")</f>
        <v>PENDIENTE</v>
      </c>
      <c r="BS1042" s="23" t="str">
        <f>IF(COUNTIFS($U$4:$U1041,Presupuestos[[#This Row],[ID DOCUMENTO]])&gt;=1,IF(B1041=Presupuestos[[#This Row],[ID]],"OK","DOC. DUPLICADO"),"OK")</f>
        <v>OK</v>
      </c>
    </row>
    <row r="1043" spans="2:71" x14ac:dyDescent="0.25">
      <c r="B1043" s="34">
        <f>IF(Presupuestos[[#This Row],[ID DOCUMENTO]]=U1042,B1042,IF(B1042="ID",1,B1042+1))</f>
        <v>870</v>
      </c>
      <c r="C1043" s="2">
        <v>45869</v>
      </c>
      <c r="D1043" s="2">
        <v>45869</v>
      </c>
      <c r="E1043" s="3" t="s">
        <v>1880</v>
      </c>
      <c r="F1043" s="25" t="s">
        <v>54</v>
      </c>
      <c r="G1043" s="25" t="s">
        <v>330</v>
      </c>
      <c r="H1043" s="25" t="s">
        <v>397</v>
      </c>
      <c r="I1043" s="36" t="str">
        <f>IFERROR(VLOOKUP(Presupuestos[[#This Row],[AREA]]&amp;Presupuestos[[#This Row],[CONCEPTO]]&amp;Presupuestos[[#This Row],[DESCRIPCION]],Tabla28[[Columna1]:[CÓDIGO NUEVO]],2,0),"")</f>
        <v>P0601005</v>
      </c>
      <c r="J1043" s="3" t="s">
        <v>666</v>
      </c>
      <c r="K1043" s="3" t="s">
        <v>666</v>
      </c>
      <c r="L1043" s="3" t="s">
        <v>666</v>
      </c>
      <c r="M1043" s="31" t="s">
        <v>2128</v>
      </c>
      <c r="N1043" s="3"/>
      <c r="O1043" s="3" t="s">
        <v>315</v>
      </c>
      <c r="P1043" s="3" t="s">
        <v>86</v>
      </c>
      <c r="Q1043" s="3" t="str">
        <f>IFERROR(VLOOKUP(Presupuestos[[#This Row],[CLASIFICACIÓN (N)]],Tabla17[],2,0),"")</f>
        <v>Costos de ventas</v>
      </c>
      <c r="R1043" s="3" t="str">
        <f>IFERROR(VLOOKUP(Presupuestos[[#This Row],[CLASIFICACIÓN (N)]],Tabla17[],3,0),"")</f>
        <v>Operativo</v>
      </c>
      <c r="S1043" s="3" t="s">
        <v>16</v>
      </c>
      <c r="T1043" s="3" t="str">
        <f>IFERROR(VLOOKUP(Presupuestos[[#This Row],[ALMACEN]],Tabla5[],2,0),"")</f>
        <v>Arequipa</v>
      </c>
      <c r="U1043" s="19" t="str">
        <f>IFERROR(VLOOKUP(Presupuestos[[#This Row],[TIPO DE DOCUMENTO]],Tipo_Documento[],2,0)&amp;Presupuestos[[#This Row],[SERIE]]&amp;Presupuestos[[#This Row],[NUMERO]]&amp;Presupuestos[[#This Row],[RUC]],"")</f>
        <v>PLRPLR075060248415</v>
      </c>
      <c r="V1043" s="3" t="s">
        <v>258</v>
      </c>
      <c r="W1043" s="7">
        <v>45869</v>
      </c>
      <c r="X1043" s="7">
        <v>45869</v>
      </c>
      <c r="Y1043" s="3" t="s">
        <v>1917</v>
      </c>
      <c r="Z1043" s="3">
        <v>50</v>
      </c>
      <c r="AA1043" s="3">
        <f>IFERROR(VLOOKUP(Presupuestos[[#This Row],[RAZON SOCIAL]],CHOOSE({1,2},Clientes_Proveedores[Razon Social],Clientes_Proveedores[Ruc / Dni]),2,0),"-")</f>
        <v>60248415</v>
      </c>
      <c r="AB1043" s="31" t="s">
        <v>2127</v>
      </c>
      <c r="AC1043" s="3" t="s">
        <v>670</v>
      </c>
      <c r="AD1043" s="5"/>
      <c r="AE1043" s="6">
        <v>22.65</v>
      </c>
      <c r="AF1043" s="6">
        <f>Presupuestos[[#This Row],[BASE]]*Presupuestos[[#This Row],[% IGV]]</f>
        <v>0</v>
      </c>
      <c r="AG1043" s="22">
        <f>ROUND(SUM(Presupuestos[[#This Row],[BASE]:[IGV]]),2)</f>
        <v>22.65</v>
      </c>
      <c r="AH1043" s="9" t="str">
        <f>IF(Presupuestos[[#This Row],[MONEDA]]="USD",VLOOKUP(Presupuestos[[#This Row],[FECHA DE EMISION]],Tipo_Cambio[],3,0),"")</f>
        <v/>
      </c>
      <c r="AI1043" s="22">
        <f>IFERROR(ROUND(IF(Presupuestos[[#This Row],[MONEDA]]="PEN",Presupuestos[[#This Row],[TOTAL]],Presupuestos[[#This Row],[TOTAL]]*Presupuestos[[#This Row],[TIPO DE CAMBIO]]),2),"")</f>
        <v>22.65</v>
      </c>
      <c r="AJ1043" s="5"/>
      <c r="AK1043" s="33" t="s">
        <v>671</v>
      </c>
      <c r="AL1043" s="5" t="s">
        <v>680</v>
      </c>
      <c r="AM1043" s="23" t="s">
        <v>671</v>
      </c>
      <c r="AN1043" s="23" t="s">
        <v>671</v>
      </c>
      <c r="AO1043" s="7">
        <f>IFERROR(VLOOKUP("1-"&amp;Presupuestos[[#This Row],[ID DOCUMENTO]],BD_Pagos[],7,0),"")</f>
        <v>45869</v>
      </c>
      <c r="AP1043" s="16" t="str">
        <f>IFERROR(VLOOKUP("1-"&amp;Presupuestos[[#This Row],[ID DOCUMENTO]],BD_Pagos[],8,0),"")</f>
        <v>B-BCP - Soles</v>
      </c>
      <c r="AQ1043" s="17">
        <f>IFERROR(VLOOKUP("1-"&amp;Presupuestos[[#This Row],[ID DOCUMENTO]],BD_Pagos[],9,0),"")</f>
        <v>7197909</v>
      </c>
      <c r="AR1043" s="54"/>
      <c r="AS1043" s="7">
        <f>IFERROR(VLOOKUP("2-"&amp;Presupuestos[[#This Row],[ID DOCUMENTO]],BD_Pagos[],7,0),"")</f>
        <v>0</v>
      </c>
      <c r="AT1043" s="16" t="str">
        <f>IFERROR(VLOOKUP("2-"&amp;Presupuestos[[#This Row],[ID DOCUMENTO]],BD_Pagos[],8,0),"")</f>
        <v/>
      </c>
      <c r="AU1043" s="17">
        <f>IFERROR(VLOOKUP("2-"&amp;Presupuestos[[#This Row],[ID DOCUMENTO]],BD_Pagos[],9,0),"")</f>
        <v>0</v>
      </c>
      <c r="AV1043" s="20">
        <f>IF(IFERROR(VLOOKUP("2-"&amp;Presupuestos[[#This Row],[ID DOCUMENTO]],BD_Pagos[],10,0),0)&gt;Presupuestos[[#This Row],[TOTAL SOLES]],Presupuestos[[#This Row],[TOTAL SOLES]],IFERROR(VLOOKUP("2-"&amp;Presupuestos[[#This Row],[ID DOCUMENTO]],BD_Pagos[],10,0),0))</f>
        <v>0</v>
      </c>
      <c r="AW1043" s="7"/>
      <c r="AX1043" s="16"/>
      <c r="AY1043" s="17"/>
      <c r="AZ1043" s="20"/>
      <c r="BA1043" s="7"/>
      <c r="BB1043" s="16"/>
      <c r="BC1043" s="17"/>
      <c r="BD1043" s="20"/>
      <c r="BE1043" s="7">
        <f>IFERROR(VLOOKUP("5-"&amp;Presupuestos[[#This Row],[ID DOCUMENTO]],BD_Pagos[],7,0),"")</f>
        <v>0</v>
      </c>
      <c r="BF1043" s="17">
        <f>IFERROR(VLOOKUP("5-"&amp;Presupuestos[[#This Row],[ID DOCUMENTO]],BD_Pagos[],9,0),"")</f>
        <v>0</v>
      </c>
      <c r="BG1043" s="20">
        <f>IF(IFERROR(VLOOKUP("5-"&amp;Presupuestos[[#This Row],[ID DOCUMENTO]],BD_Pagos[],10,0),0)&gt;Presupuestos[[#This Row],[TOTAL SOLES]],Presupuestos[[#This Row],[TOTAL SOLES]],IFERROR(VLOOKUP("5-"&amp;Presupuestos[[#This Row],[ID DOCUMENTO]],BD_Pagos[],10,0),0))</f>
        <v>0</v>
      </c>
      <c r="BH1043" s="7">
        <f>IFERROR(VLOOKUP("1-Detraccion"&amp;Presupuestos[[#This Row],[ID DOCUMENTO]],BD_Pagos[],2,0),"")</f>
        <v>0</v>
      </c>
      <c r="BI1043" s="3" t="str">
        <f>IFERROR(VLOOKUP("1-Detraccion"&amp;Presupuestos[[#This Row],[ID DOCUMENTO]],BD_Pagos[],3,0),"")</f>
        <v/>
      </c>
      <c r="BJ1043" s="3">
        <f>IFERROR(VLOOKUP("1-Detraccion"&amp;Presupuestos[[#This Row],[ID DOCUMENTO]],BD_Pagos[],4,0),"")</f>
        <v>0</v>
      </c>
      <c r="BK1043" s="6">
        <f>IF(IFERROR(VLOOKUP("1-Detraccion"&amp;Presupuestos[[#This Row],[ID DOCUMENTO]],BD_Pagos[],5,0),0)&gt;Presupuestos[[#This Row],[TOTAL SOLES]],Presupuestos[[#This Row],[TOTAL SOLES]],IFERROR(VLOOKUP("1-Detraccion"&amp;Presupuestos[[#This Row],[ID DOCUMENTO]],BD_Pagos[],5,0),0))</f>
        <v>0</v>
      </c>
      <c r="BL1043" s="6">
        <f>IF(IFERROR(VLOOKUP("1-Detraccion"&amp;Presupuestos[[#This Row],[ID DOCUMENTO]],BD_Pagos[],6,0),0)&gt;Presupuestos[[#This Row],[TOTAL SOLES]],Presupuestos[[#This Row],[TOTAL SOLES]],IFERROR(VLOOKUP("1-Detraccion"&amp;Presupuestos[[#This Row],[ID DOCUMENTO]],BD_Pagos[],6,0),0))</f>
        <v>0</v>
      </c>
      <c r="BM1043" s="37"/>
      <c r="BN1043" s="3"/>
      <c r="BO1043" s="3"/>
      <c r="BP1043" s="6"/>
      <c r="BQ104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22.65</v>
      </c>
      <c r="BR1043" s="23" t="str">
        <f>IF(Presupuestos[[#This Row],[SALDO ME-MN]]&gt;0,"PENDIENTE","CANCELADO")</f>
        <v>PENDIENTE</v>
      </c>
      <c r="BS1043" s="23" t="str">
        <f>IF(COUNTIFS($U$4:$U1042,Presupuestos[[#This Row],[ID DOCUMENTO]])&gt;=1,IF(B1042=Presupuestos[[#This Row],[ID]],"OK","DOC. DUPLICADO"),"OK")</f>
        <v>OK</v>
      </c>
    </row>
    <row r="1044" spans="2:71" x14ac:dyDescent="0.25">
      <c r="B1044" s="34">
        <f>IF(Presupuestos[[#This Row],[ID DOCUMENTO]]=U1043,B1043,IF(B1043="ID",1,B1043+1))</f>
        <v>870</v>
      </c>
      <c r="C1044" s="2">
        <v>45869</v>
      </c>
      <c r="D1044" s="2">
        <v>45869</v>
      </c>
      <c r="E1044" s="3" t="s">
        <v>1880</v>
      </c>
      <c r="F1044" s="25" t="s">
        <v>54</v>
      </c>
      <c r="G1044" s="25" t="s">
        <v>330</v>
      </c>
      <c r="H1044" s="25" t="s">
        <v>399</v>
      </c>
      <c r="I1044" s="36" t="str">
        <f>IFERROR(VLOOKUP(Presupuestos[[#This Row],[AREA]]&amp;Presupuestos[[#This Row],[CONCEPTO]]&amp;Presupuestos[[#This Row],[DESCRIPCION]],Tabla28[[Columna1]:[CÓDIGO NUEVO]],2,0),"")</f>
        <v>P0601006</v>
      </c>
      <c r="J1044" s="3" t="s">
        <v>666</v>
      </c>
      <c r="K1044" s="3" t="s">
        <v>666</v>
      </c>
      <c r="L1044" s="3" t="s">
        <v>666</v>
      </c>
      <c r="M1044" s="31" t="s">
        <v>2129</v>
      </c>
      <c r="N1044" s="3"/>
      <c r="O1044" s="3" t="s">
        <v>315</v>
      </c>
      <c r="P1044" s="3" t="s">
        <v>86</v>
      </c>
      <c r="Q1044" s="3" t="str">
        <f>IFERROR(VLOOKUP(Presupuestos[[#This Row],[CLASIFICACIÓN (N)]],Tabla17[],2,0),"")</f>
        <v>Costos de ventas</v>
      </c>
      <c r="R1044" s="3" t="str">
        <f>IFERROR(VLOOKUP(Presupuestos[[#This Row],[CLASIFICACIÓN (N)]],Tabla17[],3,0),"")</f>
        <v>Operativo</v>
      </c>
      <c r="S1044" s="3" t="s">
        <v>16</v>
      </c>
      <c r="T1044" s="3" t="str">
        <f>IFERROR(VLOOKUP(Presupuestos[[#This Row],[ALMACEN]],Tabla5[],2,0),"")</f>
        <v>Arequipa</v>
      </c>
      <c r="U1044" s="19" t="str">
        <f>IFERROR(VLOOKUP(Presupuestos[[#This Row],[TIPO DE DOCUMENTO]],Tipo_Documento[],2,0)&amp;Presupuestos[[#This Row],[SERIE]]&amp;Presupuestos[[#This Row],[NUMERO]]&amp;Presupuestos[[#This Row],[RUC]],"")</f>
        <v>PLRPLR075060248415</v>
      </c>
      <c r="V1044" s="3" t="s">
        <v>258</v>
      </c>
      <c r="W1044" s="7">
        <v>45869</v>
      </c>
      <c r="X1044" s="7">
        <v>45869</v>
      </c>
      <c r="Y1044" s="3" t="s">
        <v>1917</v>
      </c>
      <c r="Z1044" s="3">
        <v>50</v>
      </c>
      <c r="AA1044" s="3">
        <f>IFERROR(VLOOKUP(Presupuestos[[#This Row],[RAZON SOCIAL]],CHOOSE({1,2},Clientes_Proveedores[Razon Social],Clientes_Proveedores[Ruc / Dni]),2,0),"-")</f>
        <v>60248415</v>
      </c>
      <c r="AB1044" s="31" t="s">
        <v>2127</v>
      </c>
      <c r="AC1044" s="3" t="s">
        <v>670</v>
      </c>
      <c r="AD1044" s="5"/>
      <c r="AE1044" s="6">
        <v>50</v>
      </c>
      <c r="AF1044" s="6">
        <f>Presupuestos[[#This Row],[BASE]]*Presupuestos[[#This Row],[% IGV]]</f>
        <v>0</v>
      </c>
      <c r="AG1044" s="22">
        <f>ROUND(SUM(Presupuestos[[#This Row],[BASE]:[IGV]]),2)</f>
        <v>50</v>
      </c>
      <c r="AH1044" s="9" t="str">
        <f>IF(Presupuestos[[#This Row],[MONEDA]]="USD",VLOOKUP(Presupuestos[[#This Row],[FECHA DE EMISION]],Tipo_Cambio[],3,0),"")</f>
        <v/>
      </c>
      <c r="AI1044" s="22">
        <f>IFERROR(ROUND(IF(Presupuestos[[#This Row],[MONEDA]]="PEN",Presupuestos[[#This Row],[TOTAL]],Presupuestos[[#This Row],[TOTAL]]*Presupuestos[[#This Row],[TIPO DE CAMBIO]]),2),"")</f>
        <v>50</v>
      </c>
      <c r="AJ1044" s="5"/>
      <c r="AK1044" s="33" t="s">
        <v>671</v>
      </c>
      <c r="AL1044" s="5" t="s">
        <v>680</v>
      </c>
      <c r="AM1044" s="23" t="s">
        <v>671</v>
      </c>
      <c r="AN1044" s="23" t="s">
        <v>671</v>
      </c>
      <c r="AO1044" s="7">
        <f>IFERROR(VLOOKUP("1-"&amp;Presupuestos[[#This Row],[ID DOCUMENTO]],BD_Pagos[],7,0),"")</f>
        <v>45869</v>
      </c>
      <c r="AP1044" s="16" t="str">
        <f>IFERROR(VLOOKUP("1-"&amp;Presupuestos[[#This Row],[ID DOCUMENTO]],BD_Pagos[],8,0),"")</f>
        <v>B-BCP - Soles</v>
      </c>
      <c r="AQ1044" s="17">
        <f>IFERROR(VLOOKUP("1-"&amp;Presupuestos[[#This Row],[ID DOCUMENTO]],BD_Pagos[],9,0),"")</f>
        <v>7197909</v>
      </c>
      <c r="AR1044" s="54"/>
      <c r="AS1044" s="7">
        <f>IFERROR(VLOOKUP("2-"&amp;Presupuestos[[#This Row],[ID DOCUMENTO]],BD_Pagos[],7,0),"")</f>
        <v>0</v>
      </c>
      <c r="AT1044" s="16" t="str">
        <f>IFERROR(VLOOKUP("2-"&amp;Presupuestos[[#This Row],[ID DOCUMENTO]],BD_Pagos[],8,0),"")</f>
        <v/>
      </c>
      <c r="AU1044" s="17">
        <f>IFERROR(VLOOKUP("2-"&amp;Presupuestos[[#This Row],[ID DOCUMENTO]],BD_Pagos[],9,0),"")</f>
        <v>0</v>
      </c>
      <c r="AV1044" s="20">
        <f>IF(IFERROR(VLOOKUP("2-"&amp;Presupuestos[[#This Row],[ID DOCUMENTO]],BD_Pagos[],10,0),0)&gt;Presupuestos[[#This Row],[TOTAL SOLES]],Presupuestos[[#This Row],[TOTAL SOLES]],IFERROR(VLOOKUP("2-"&amp;Presupuestos[[#This Row],[ID DOCUMENTO]],BD_Pagos[],10,0),0))</f>
        <v>0</v>
      </c>
      <c r="AW1044" s="7"/>
      <c r="AX1044" s="16"/>
      <c r="AY1044" s="17"/>
      <c r="AZ1044" s="20"/>
      <c r="BA1044" s="7"/>
      <c r="BB1044" s="16"/>
      <c r="BC1044" s="17"/>
      <c r="BD1044" s="20"/>
      <c r="BE1044" s="7">
        <f>IFERROR(VLOOKUP("5-"&amp;Presupuestos[[#This Row],[ID DOCUMENTO]],BD_Pagos[],7,0),"")</f>
        <v>0</v>
      </c>
      <c r="BF1044" s="17">
        <f>IFERROR(VLOOKUP("5-"&amp;Presupuestos[[#This Row],[ID DOCUMENTO]],BD_Pagos[],9,0),"")</f>
        <v>0</v>
      </c>
      <c r="BG1044" s="20">
        <f>IF(IFERROR(VLOOKUP("5-"&amp;Presupuestos[[#This Row],[ID DOCUMENTO]],BD_Pagos[],10,0),0)&gt;Presupuestos[[#This Row],[TOTAL SOLES]],Presupuestos[[#This Row],[TOTAL SOLES]],IFERROR(VLOOKUP("5-"&amp;Presupuestos[[#This Row],[ID DOCUMENTO]],BD_Pagos[],10,0),0))</f>
        <v>0</v>
      </c>
      <c r="BH1044" s="7">
        <f>IFERROR(VLOOKUP("1-Detraccion"&amp;Presupuestos[[#This Row],[ID DOCUMENTO]],BD_Pagos[],2,0),"")</f>
        <v>0</v>
      </c>
      <c r="BI1044" s="3" t="str">
        <f>IFERROR(VLOOKUP("1-Detraccion"&amp;Presupuestos[[#This Row],[ID DOCUMENTO]],BD_Pagos[],3,0),"")</f>
        <v/>
      </c>
      <c r="BJ1044" s="3">
        <f>IFERROR(VLOOKUP("1-Detraccion"&amp;Presupuestos[[#This Row],[ID DOCUMENTO]],BD_Pagos[],4,0),"")</f>
        <v>0</v>
      </c>
      <c r="BK1044" s="6">
        <f>IF(IFERROR(VLOOKUP("1-Detraccion"&amp;Presupuestos[[#This Row],[ID DOCUMENTO]],BD_Pagos[],5,0),0)&gt;Presupuestos[[#This Row],[TOTAL SOLES]],Presupuestos[[#This Row],[TOTAL SOLES]],IFERROR(VLOOKUP("1-Detraccion"&amp;Presupuestos[[#This Row],[ID DOCUMENTO]],BD_Pagos[],5,0),0))</f>
        <v>0</v>
      </c>
      <c r="BL1044" s="6">
        <f>IF(IFERROR(VLOOKUP("1-Detraccion"&amp;Presupuestos[[#This Row],[ID DOCUMENTO]],BD_Pagos[],6,0),0)&gt;Presupuestos[[#This Row],[TOTAL SOLES]],Presupuestos[[#This Row],[TOTAL SOLES]],IFERROR(VLOOKUP("1-Detraccion"&amp;Presupuestos[[#This Row],[ID DOCUMENTO]],BD_Pagos[],6,0),0))</f>
        <v>0</v>
      </c>
      <c r="BM1044" s="37"/>
      <c r="BN1044" s="3"/>
      <c r="BO1044" s="3"/>
      <c r="BP1044" s="6"/>
      <c r="BQ104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v>
      </c>
      <c r="BR1044" s="23" t="str">
        <f>IF(Presupuestos[[#This Row],[SALDO ME-MN]]&gt;0,"PENDIENTE","CANCELADO")</f>
        <v>PENDIENTE</v>
      </c>
      <c r="BS1044" s="23" t="str">
        <f>IF(COUNTIFS($U$4:$U1043,Presupuestos[[#This Row],[ID DOCUMENTO]])&gt;=1,IF(B1043=Presupuestos[[#This Row],[ID]],"OK","DOC. DUPLICADO"),"OK")</f>
        <v>OK</v>
      </c>
    </row>
    <row r="1045" spans="2:71" x14ac:dyDescent="0.25">
      <c r="B1045" s="34">
        <f>IF(Presupuestos[[#This Row],[ID DOCUMENTO]]=U1044,B1044,IF(B1044="ID",1,B1044+1))</f>
        <v>870</v>
      </c>
      <c r="C1045" s="2">
        <v>45869</v>
      </c>
      <c r="D1045" s="2">
        <v>45869</v>
      </c>
      <c r="E1045" s="3" t="s">
        <v>1880</v>
      </c>
      <c r="F1045" s="25" t="s">
        <v>54</v>
      </c>
      <c r="G1045" s="25" t="s">
        <v>330</v>
      </c>
      <c r="H1045" s="25" t="s">
        <v>412</v>
      </c>
      <c r="I1045" s="36" t="str">
        <f>IFERROR(VLOOKUP(Presupuestos[[#This Row],[AREA]]&amp;Presupuestos[[#This Row],[CONCEPTO]]&amp;Presupuestos[[#This Row],[DESCRIPCION]],Tabla28[[Columna1]:[CÓDIGO NUEVO]],2,0),"")</f>
        <v>P0601013</v>
      </c>
      <c r="J1045" s="3" t="s">
        <v>666</v>
      </c>
      <c r="K1045" s="3" t="s">
        <v>666</v>
      </c>
      <c r="L1045" s="3" t="s">
        <v>666</v>
      </c>
      <c r="M1045" s="31" t="s">
        <v>2130</v>
      </c>
      <c r="N1045" s="3"/>
      <c r="O1045" s="3" t="s">
        <v>315</v>
      </c>
      <c r="P1045" s="3" t="s">
        <v>86</v>
      </c>
      <c r="Q1045" s="3" t="str">
        <f>IFERROR(VLOOKUP(Presupuestos[[#This Row],[CLASIFICACIÓN (N)]],Tabla17[],2,0),"")</f>
        <v>Costos de ventas</v>
      </c>
      <c r="R1045" s="3" t="str">
        <f>IFERROR(VLOOKUP(Presupuestos[[#This Row],[CLASIFICACIÓN (N)]],Tabla17[],3,0),"")</f>
        <v>Operativo</v>
      </c>
      <c r="S1045" s="3" t="s">
        <v>16</v>
      </c>
      <c r="T1045" s="3" t="str">
        <f>IFERROR(VLOOKUP(Presupuestos[[#This Row],[ALMACEN]],Tabla5[],2,0),"")</f>
        <v>Arequipa</v>
      </c>
      <c r="U1045" s="19" t="str">
        <f>IFERROR(VLOOKUP(Presupuestos[[#This Row],[TIPO DE DOCUMENTO]],Tipo_Documento[],2,0)&amp;Presupuestos[[#This Row],[SERIE]]&amp;Presupuestos[[#This Row],[NUMERO]]&amp;Presupuestos[[#This Row],[RUC]],"")</f>
        <v>PLRPLR075060248415</v>
      </c>
      <c r="V1045" s="3" t="s">
        <v>258</v>
      </c>
      <c r="W1045" s="7">
        <v>45869</v>
      </c>
      <c r="X1045" s="7">
        <v>45869</v>
      </c>
      <c r="Y1045" s="3" t="s">
        <v>1917</v>
      </c>
      <c r="Z1045" s="3">
        <v>50</v>
      </c>
      <c r="AA1045" s="3">
        <f>IFERROR(VLOOKUP(Presupuestos[[#This Row],[RAZON SOCIAL]],CHOOSE({1,2},Clientes_Proveedores[Razon Social],Clientes_Proveedores[Ruc / Dni]),2,0),"-")</f>
        <v>60248415</v>
      </c>
      <c r="AB1045" s="31" t="s">
        <v>2127</v>
      </c>
      <c r="AC1045" s="3" t="s">
        <v>670</v>
      </c>
      <c r="AD1045" s="5"/>
      <c r="AE1045" s="6">
        <v>32</v>
      </c>
      <c r="AF1045" s="6">
        <f>Presupuestos[[#This Row],[BASE]]*Presupuestos[[#This Row],[% IGV]]</f>
        <v>0</v>
      </c>
      <c r="AG1045" s="22">
        <f>ROUND(SUM(Presupuestos[[#This Row],[BASE]:[IGV]]),2)</f>
        <v>32</v>
      </c>
      <c r="AH1045" s="9" t="str">
        <f>IF(Presupuestos[[#This Row],[MONEDA]]="USD",VLOOKUP(Presupuestos[[#This Row],[FECHA DE EMISION]],Tipo_Cambio[],3,0),"")</f>
        <v/>
      </c>
      <c r="AI1045" s="22">
        <f>IFERROR(ROUND(IF(Presupuestos[[#This Row],[MONEDA]]="PEN",Presupuestos[[#This Row],[TOTAL]],Presupuestos[[#This Row],[TOTAL]]*Presupuestos[[#This Row],[TIPO DE CAMBIO]]),2),"")</f>
        <v>32</v>
      </c>
      <c r="AJ1045" s="5"/>
      <c r="AK1045" s="33" t="s">
        <v>671</v>
      </c>
      <c r="AL1045" s="5" t="s">
        <v>680</v>
      </c>
      <c r="AM1045" s="23" t="s">
        <v>671</v>
      </c>
      <c r="AN1045" s="23" t="s">
        <v>671</v>
      </c>
      <c r="AO1045" s="7">
        <f>IFERROR(VLOOKUP("1-"&amp;Presupuestos[[#This Row],[ID DOCUMENTO]],BD_Pagos[],7,0),"")</f>
        <v>45869</v>
      </c>
      <c r="AP1045" s="16" t="str">
        <f>IFERROR(VLOOKUP("1-"&amp;Presupuestos[[#This Row],[ID DOCUMENTO]],BD_Pagos[],8,0),"")</f>
        <v>B-BCP - Soles</v>
      </c>
      <c r="AQ1045" s="17">
        <f>IFERROR(VLOOKUP("1-"&amp;Presupuestos[[#This Row],[ID DOCUMENTO]],BD_Pagos[],9,0),"")</f>
        <v>7197909</v>
      </c>
      <c r="AR1045" s="54"/>
      <c r="AS1045" s="7">
        <f>IFERROR(VLOOKUP("2-"&amp;Presupuestos[[#This Row],[ID DOCUMENTO]],BD_Pagos[],7,0),"")</f>
        <v>0</v>
      </c>
      <c r="AT1045" s="16" t="str">
        <f>IFERROR(VLOOKUP("2-"&amp;Presupuestos[[#This Row],[ID DOCUMENTO]],BD_Pagos[],8,0),"")</f>
        <v/>
      </c>
      <c r="AU1045" s="17">
        <f>IFERROR(VLOOKUP("2-"&amp;Presupuestos[[#This Row],[ID DOCUMENTO]],BD_Pagos[],9,0),"")</f>
        <v>0</v>
      </c>
      <c r="AV1045" s="20">
        <f>IF(IFERROR(VLOOKUP("2-"&amp;Presupuestos[[#This Row],[ID DOCUMENTO]],BD_Pagos[],10,0),0)&gt;Presupuestos[[#This Row],[TOTAL SOLES]],Presupuestos[[#This Row],[TOTAL SOLES]],IFERROR(VLOOKUP("2-"&amp;Presupuestos[[#This Row],[ID DOCUMENTO]],BD_Pagos[],10,0),0))</f>
        <v>0</v>
      </c>
      <c r="AW1045" s="7"/>
      <c r="AX1045" s="16"/>
      <c r="AY1045" s="17"/>
      <c r="AZ1045" s="20"/>
      <c r="BA1045" s="7"/>
      <c r="BB1045" s="16"/>
      <c r="BC1045" s="17"/>
      <c r="BD1045" s="20"/>
      <c r="BE1045" s="7">
        <f>IFERROR(VLOOKUP("5-"&amp;Presupuestos[[#This Row],[ID DOCUMENTO]],BD_Pagos[],7,0),"")</f>
        <v>0</v>
      </c>
      <c r="BF1045" s="17">
        <f>IFERROR(VLOOKUP("5-"&amp;Presupuestos[[#This Row],[ID DOCUMENTO]],BD_Pagos[],9,0),"")</f>
        <v>0</v>
      </c>
      <c r="BG1045" s="20">
        <f>IF(IFERROR(VLOOKUP("5-"&amp;Presupuestos[[#This Row],[ID DOCUMENTO]],BD_Pagos[],10,0),0)&gt;Presupuestos[[#This Row],[TOTAL SOLES]],Presupuestos[[#This Row],[TOTAL SOLES]],IFERROR(VLOOKUP("5-"&amp;Presupuestos[[#This Row],[ID DOCUMENTO]],BD_Pagos[],10,0),0))</f>
        <v>0</v>
      </c>
      <c r="BH1045" s="7">
        <f>IFERROR(VLOOKUP("1-Detraccion"&amp;Presupuestos[[#This Row],[ID DOCUMENTO]],BD_Pagos[],2,0),"")</f>
        <v>0</v>
      </c>
      <c r="BI1045" s="3" t="str">
        <f>IFERROR(VLOOKUP("1-Detraccion"&amp;Presupuestos[[#This Row],[ID DOCUMENTO]],BD_Pagos[],3,0),"")</f>
        <v/>
      </c>
      <c r="BJ1045" s="3">
        <f>IFERROR(VLOOKUP("1-Detraccion"&amp;Presupuestos[[#This Row],[ID DOCUMENTO]],BD_Pagos[],4,0),"")</f>
        <v>0</v>
      </c>
      <c r="BK1045" s="6">
        <f>IF(IFERROR(VLOOKUP("1-Detraccion"&amp;Presupuestos[[#This Row],[ID DOCUMENTO]],BD_Pagos[],5,0),0)&gt;Presupuestos[[#This Row],[TOTAL SOLES]],Presupuestos[[#This Row],[TOTAL SOLES]],IFERROR(VLOOKUP("1-Detraccion"&amp;Presupuestos[[#This Row],[ID DOCUMENTO]],BD_Pagos[],5,0),0))</f>
        <v>0</v>
      </c>
      <c r="BL1045" s="6">
        <f>IF(IFERROR(VLOOKUP("1-Detraccion"&amp;Presupuestos[[#This Row],[ID DOCUMENTO]],BD_Pagos[],6,0),0)&gt;Presupuestos[[#This Row],[TOTAL SOLES]],Presupuestos[[#This Row],[TOTAL SOLES]],IFERROR(VLOOKUP("1-Detraccion"&amp;Presupuestos[[#This Row],[ID DOCUMENTO]],BD_Pagos[],6,0),0))</f>
        <v>0</v>
      </c>
      <c r="BM1045" s="37"/>
      <c r="BN1045" s="3"/>
      <c r="BO1045" s="3"/>
      <c r="BP1045" s="6"/>
      <c r="BQ104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32</v>
      </c>
      <c r="BR1045" s="23" t="str">
        <f>IF(Presupuestos[[#This Row],[SALDO ME-MN]]&gt;0,"PENDIENTE","CANCELADO")</f>
        <v>PENDIENTE</v>
      </c>
      <c r="BS1045" s="23" t="str">
        <f>IF(COUNTIFS($U$4:$U1044,Presupuestos[[#This Row],[ID DOCUMENTO]])&gt;=1,IF(B1044=Presupuestos[[#This Row],[ID]],"OK","DOC. DUPLICADO"),"OK")</f>
        <v>OK</v>
      </c>
    </row>
    <row r="1046" spans="2:71" ht="24" x14ac:dyDescent="0.25">
      <c r="B1046" s="34">
        <f>IF(Presupuestos[[#This Row],[ID DOCUMENTO]]=U1045,B1045,IF(B1045="ID",1,B1045+1))</f>
        <v>871</v>
      </c>
      <c r="C1046" s="2">
        <v>45869</v>
      </c>
      <c r="D1046" s="2">
        <v>45869</v>
      </c>
      <c r="E1046" s="3" t="s">
        <v>1880</v>
      </c>
      <c r="F1046" s="25" t="s">
        <v>54</v>
      </c>
      <c r="G1046" s="25" t="s">
        <v>330</v>
      </c>
      <c r="H1046" s="25" t="s">
        <v>383</v>
      </c>
      <c r="I1046" s="36" t="str">
        <f>IFERROR(VLOOKUP(Presupuestos[[#This Row],[AREA]]&amp;Presupuestos[[#This Row],[CONCEPTO]]&amp;Presupuestos[[#This Row],[DESCRIPCION]],Tabla28[[Columna1]:[CÓDIGO NUEVO]],2,0),"")</f>
        <v>P0601001</v>
      </c>
      <c r="J1046" s="3" t="s">
        <v>666</v>
      </c>
      <c r="K1046" s="3" t="s">
        <v>666</v>
      </c>
      <c r="L1046" s="3" t="s">
        <v>666</v>
      </c>
      <c r="M1046" s="31" t="s">
        <v>2131</v>
      </c>
      <c r="N1046" s="3"/>
      <c r="O1046" s="3" t="s">
        <v>315</v>
      </c>
      <c r="P1046" s="3" t="s">
        <v>86</v>
      </c>
      <c r="Q1046" s="3" t="str">
        <f>IFERROR(VLOOKUP(Presupuestos[[#This Row],[CLASIFICACIÓN (N)]],Tabla17[],2,0),"")</f>
        <v>Costos de ventas</v>
      </c>
      <c r="R1046" s="3" t="str">
        <f>IFERROR(VLOOKUP(Presupuestos[[#This Row],[CLASIFICACIÓN (N)]],Tabla17[],3,0),"")</f>
        <v>Operativo</v>
      </c>
      <c r="S1046" s="3" t="s">
        <v>16</v>
      </c>
      <c r="T1046" s="3" t="str">
        <f>IFERROR(VLOOKUP(Presupuestos[[#This Row],[ALMACEN]],Tabla5[],2,0),"")</f>
        <v>Arequipa</v>
      </c>
      <c r="U1046" s="19" t="str">
        <f>IFERROR(VLOOKUP(Presupuestos[[#This Row],[TIPO DE DOCUMENTO]],Tipo_Documento[],2,0)&amp;Presupuestos[[#This Row],[SERIE]]&amp;Presupuestos[[#This Row],[NUMERO]]&amp;Presupuestos[[#This Row],[RUC]],"")</f>
        <v>PLRPLR075177175568</v>
      </c>
      <c r="V1046" s="3" t="s">
        <v>258</v>
      </c>
      <c r="W1046" s="7">
        <v>45869</v>
      </c>
      <c r="X1046" s="7">
        <v>45869</v>
      </c>
      <c r="Y1046" s="3" t="s">
        <v>1917</v>
      </c>
      <c r="Z1046" s="3">
        <v>51</v>
      </c>
      <c r="AA1046" s="3">
        <f>IFERROR(VLOOKUP(Presupuestos[[#This Row],[RAZON SOCIAL]],CHOOSE({1,2},Clientes_Proveedores[Razon Social],Clientes_Proveedores[Ruc / Dni]),2,0),"-")</f>
        <v>77175568</v>
      </c>
      <c r="AB1046" s="31" t="s">
        <v>2132</v>
      </c>
      <c r="AC1046" s="3" t="s">
        <v>670</v>
      </c>
      <c r="AD1046" s="5"/>
      <c r="AE1046" s="6">
        <v>888.15</v>
      </c>
      <c r="AF1046" s="6">
        <f>Presupuestos[[#This Row],[BASE]]*Presupuestos[[#This Row],[% IGV]]</f>
        <v>0</v>
      </c>
      <c r="AG1046" s="22">
        <f>ROUND(SUM(Presupuestos[[#This Row],[BASE]:[IGV]]),2)</f>
        <v>888.15</v>
      </c>
      <c r="AH1046" s="9" t="str">
        <f>IF(Presupuestos[[#This Row],[MONEDA]]="USD",VLOOKUP(Presupuestos[[#This Row],[FECHA DE EMISION]],Tipo_Cambio[],3,0),"")</f>
        <v/>
      </c>
      <c r="AI1046" s="22">
        <f>IFERROR(ROUND(IF(Presupuestos[[#This Row],[MONEDA]]="PEN",Presupuestos[[#This Row],[TOTAL]],Presupuestos[[#This Row],[TOTAL]]*Presupuestos[[#This Row],[TIPO DE CAMBIO]]),2),"")</f>
        <v>888.15</v>
      </c>
      <c r="AJ1046" s="5"/>
      <c r="AK1046" s="33" t="s">
        <v>671</v>
      </c>
      <c r="AL1046" s="5" t="s">
        <v>680</v>
      </c>
      <c r="AM1046" s="23" t="s">
        <v>671</v>
      </c>
      <c r="AN1046" s="23" t="s">
        <v>671</v>
      </c>
      <c r="AO1046" s="7">
        <f>IFERROR(VLOOKUP("1-"&amp;Presupuestos[[#This Row],[ID DOCUMENTO]],BD_Pagos[],7,0),"")</f>
        <v>45869</v>
      </c>
      <c r="AP1046" s="16" t="str">
        <f>IFERROR(VLOOKUP("1-"&amp;Presupuestos[[#This Row],[ID DOCUMENTO]],BD_Pagos[],8,0),"")</f>
        <v>B-BCP - Soles</v>
      </c>
      <c r="AQ1046" s="17">
        <f>IFERROR(VLOOKUP("1-"&amp;Presupuestos[[#This Row],[ID DOCUMENTO]],BD_Pagos[],9,0),"")</f>
        <v>7197909</v>
      </c>
      <c r="AR1046" s="54"/>
      <c r="AS1046" s="7">
        <f>IFERROR(VLOOKUP("2-"&amp;Presupuestos[[#This Row],[ID DOCUMENTO]],BD_Pagos[],7,0),"")</f>
        <v>0</v>
      </c>
      <c r="AT1046" s="16" t="str">
        <f>IFERROR(VLOOKUP("2-"&amp;Presupuestos[[#This Row],[ID DOCUMENTO]],BD_Pagos[],8,0),"")</f>
        <v/>
      </c>
      <c r="AU1046" s="17">
        <f>IFERROR(VLOOKUP("2-"&amp;Presupuestos[[#This Row],[ID DOCUMENTO]],BD_Pagos[],9,0),"")</f>
        <v>0</v>
      </c>
      <c r="AV1046" s="20">
        <f>IF(IFERROR(VLOOKUP("2-"&amp;Presupuestos[[#This Row],[ID DOCUMENTO]],BD_Pagos[],10,0),0)&gt;Presupuestos[[#This Row],[TOTAL SOLES]],Presupuestos[[#This Row],[TOTAL SOLES]],IFERROR(VLOOKUP("2-"&amp;Presupuestos[[#This Row],[ID DOCUMENTO]],BD_Pagos[],10,0),0))</f>
        <v>0</v>
      </c>
      <c r="AW1046" s="7"/>
      <c r="AX1046" s="16"/>
      <c r="AY1046" s="17"/>
      <c r="AZ1046" s="20"/>
      <c r="BA1046" s="7"/>
      <c r="BB1046" s="16"/>
      <c r="BC1046" s="17"/>
      <c r="BD1046" s="20"/>
      <c r="BE1046" s="7">
        <f>IFERROR(VLOOKUP("5-"&amp;Presupuestos[[#This Row],[ID DOCUMENTO]],BD_Pagos[],7,0),"")</f>
        <v>0</v>
      </c>
      <c r="BF1046" s="17">
        <f>IFERROR(VLOOKUP("5-"&amp;Presupuestos[[#This Row],[ID DOCUMENTO]],BD_Pagos[],9,0),"")</f>
        <v>0</v>
      </c>
      <c r="BG1046" s="20">
        <f>IF(IFERROR(VLOOKUP("5-"&amp;Presupuestos[[#This Row],[ID DOCUMENTO]],BD_Pagos[],10,0),0)&gt;Presupuestos[[#This Row],[TOTAL SOLES]],Presupuestos[[#This Row],[TOTAL SOLES]],IFERROR(VLOOKUP("5-"&amp;Presupuestos[[#This Row],[ID DOCUMENTO]],BD_Pagos[],10,0),0))</f>
        <v>0</v>
      </c>
      <c r="BH1046" s="7">
        <f>IFERROR(VLOOKUP("1-Detraccion"&amp;Presupuestos[[#This Row],[ID DOCUMENTO]],BD_Pagos[],2,0),"")</f>
        <v>0</v>
      </c>
      <c r="BI1046" s="3" t="str">
        <f>IFERROR(VLOOKUP("1-Detraccion"&amp;Presupuestos[[#This Row],[ID DOCUMENTO]],BD_Pagos[],3,0),"")</f>
        <v/>
      </c>
      <c r="BJ1046" s="3">
        <f>IFERROR(VLOOKUP("1-Detraccion"&amp;Presupuestos[[#This Row],[ID DOCUMENTO]],BD_Pagos[],4,0),"")</f>
        <v>0</v>
      </c>
      <c r="BK1046" s="6">
        <f>IF(IFERROR(VLOOKUP("1-Detraccion"&amp;Presupuestos[[#This Row],[ID DOCUMENTO]],BD_Pagos[],5,0),0)&gt;Presupuestos[[#This Row],[TOTAL SOLES]],Presupuestos[[#This Row],[TOTAL SOLES]],IFERROR(VLOOKUP("1-Detraccion"&amp;Presupuestos[[#This Row],[ID DOCUMENTO]],BD_Pagos[],5,0),0))</f>
        <v>0</v>
      </c>
      <c r="BL1046" s="6">
        <f>IF(IFERROR(VLOOKUP("1-Detraccion"&amp;Presupuestos[[#This Row],[ID DOCUMENTO]],BD_Pagos[],6,0),0)&gt;Presupuestos[[#This Row],[TOTAL SOLES]],Presupuestos[[#This Row],[TOTAL SOLES]],IFERROR(VLOOKUP("1-Detraccion"&amp;Presupuestos[[#This Row],[ID DOCUMENTO]],BD_Pagos[],6,0),0))</f>
        <v>0</v>
      </c>
      <c r="BM1046" s="37"/>
      <c r="BN1046" s="3"/>
      <c r="BO1046" s="3"/>
      <c r="BP1046" s="6"/>
      <c r="BQ104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888.15</v>
      </c>
      <c r="BR1046" s="23" t="str">
        <f>IF(Presupuestos[[#This Row],[SALDO ME-MN]]&gt;0,"PENDIENTE","CANCELADO")</f>
        <v>PENDIENTE</v>
      </c>
      <c r="BS1046" s="23" t="str">
        <f>IF(COUNTIFS($U$4:$U1045,Presupuestos[[#This Row],[ID DOCUMENTO]])&gt;=1,IF(B1045=Presupuestos[[#This Row],[ID]],"OK","DOC. DUPLICADO"),"OK")</f>
        <v>OK</v>
      </c>
    </row>
    <row r="1047" spans="2:71" ht="24" x14ac:dyDescent="0.25">
      <c r="B1047" s="34">
        <f>IF(Presupuestos[[#This Row],[ID DOCUMENTO]]=U1046,B1046,IF(B1046="ID",1,B1046+1))</f>
        <v>871</v>
      </c>
      <c r="C1047" s="2">
        <v>45869</v>
      </c>
      <c r="D1047" s="2">
        <v>45869</v>
      </c>
      <c r="E1047" s="3" t="s">
        <v>1880</v>
      </c>
      <c r="F1047" s="25" t="s">
        <v>54</v>
      </c>
      <c r="G1047" s="25" t="s">
        <v>330</v>
      </c>
      <c r="H1047" s="25" t="s">
        <v>397</v>
      </c>
      <c r="I1047" s="36" t="str">
        <f>IFERROR(VLOOKUP(Presupuestos[[#This Row],[AREA]]&amp;Presupuestos[[#This Row],[CONCEPTO]]&amp;Presupuestos[[#This Row],[DESCRIPCION]],Tabla28[[Columna1]:[CÓDIGO NUEVO]],2,0),"")</f>
        <v>P0601005</v>
      </c>
      <c r="J1047" s="3" t="s">
        <v>666</v>
      </c>
      <c r="K1047" s="3" t="s">
        <v>666</v>
      </c>
      <c r="L1047" s="3" t="s">
        <v>666</v>
      </c>
      <c r="M1047" s="31" t="s">
        <v>2133</v>
      </c>
      <c r="N1047" s="3"/>
      <c r="O1047" s="3" t="s">
        <v>315</v>
      </c>
      <c r="P1047" s="3" t="s">
        <v>86</v>
      </c>
      <c r="Q1047" s="3" t="str">
        <f>IFERROR(VLOOKUP(Presupuestos[[#This Row],[CLASIFICACIÓN (N)]],Tabla17[],2,0),"")</f>
        <v>Costos de ventas</v>
      </c>
      <c r="R1047" s="3" t="str">
        <f>IFERROR(VLOOKUP(Presupuestos[[#This Row],[CLASIFICACIÓN (N)]],Tabla17[],3,0),"")</f>
        <v>Operativo</v>
      </c>
      <c r="S1047" s="3" t="s">
        <v>16</v>
      </c>
      <c r="T1047" s="3" t="str">
        <f>IFERROR(VLOOKUP(Presupuestos[[#This Row],[ALMACEN]],Tabla5[],2,0),"")</f>
        <v>Arequipa</v>
      </c>
      <c r="U1047" s="19" t="str">
        <f>IFERROR(VLOOKUP(Presupuestos[[#This Row],[TIPO DE DOCUMENTO]],Tipo_Documento[],2,0)&amp;Presupuestos[[#This Row],[SERIE]]&amp;Presupuestos[[#This Row],[NUMERO]]&amp;Presupuestos[[#This Row],[RUC]],"")</f>
        <v>PLRPLR075177175568</v>
      </c>
      <c r="V1047" s="3" t="s">
        <v>258</v>
      </c>
      <c r="W1047" s="7">
        <v>45869</v>
      </c>
      <c r="X1047" s="7">
        <v>45869</v>
      </c>
      <c r="Y1047" s="3" t="s">
        <v>1917</v>
      </c>
      <c r="Z1047" s="3">
        <v>51</v>
      </c>
      <c r="AA1047" s="3">
        <f>IFERROR(VLOOKUP(Presupuestos[[#This Row],[RAZON SOCIAL]],CHOOSE({1,2},Clientes_Proveedores[Razon Social],Clientes_Proveedores[Ruc / Dni]),2,0),"-")</f>
        <v>77175568</v>
      </c>
      <c r="AB1047" s="31" t="s">
        <v>2132</v>
      </c>
      <c r="AC1047" s="3" t="s">
        <v>670</v>
      </c>
      <c r="AD1047" s="5"/>
      <c r="AE1047" s="6">
        <v>13.47</v>
      </c>
      <c r="AF1047" s="6">
        <f>Presupuestos[[#This Row],[BASE]]*Presupuestos[[#This Row],[% IGV]]</f>
        <v>0</v>
      </c>
      <c r="AG1047" s="22">
        <f>ROUND(SUM(Presupuestos[[#This Row],[BASE]:[IGV]]),2)</f>
        <v>13.47</v>
      </c>
      <c r="AH1047" s="9" t="str">
        <f>IF(Presupuestos[[#This Row],[MONEDA]]="USD",VLOOKUP(Presupuestos[[#This Row],[FECHA DE EMISION]],Tipo_Cambio[],3,0),"")</f>
        <v/>
      </c>
      <c r="AI1047" s="22">
        <f>IFERROR(ROUND(IF(Presupuestos[[#This Row],[MONEDA]]="PEN",Presupuestos[[#This Row],[TOTAL]],Presupuestos[[#This Row],[TOTAL]]*Presupuestos[[#This Row],[TIPO DE CAMBIO]]),2),"")</f>
        <v>13.47</v>
      </c>
      <c r="AJ1047" s="5"/>
      <c r="AK1047" s="33" t="s">
        <v>671</v>
      </c>
      <c r="AL1047" s="5" t="s">
        <v>680</v>
      </c>
      <c r="AM1047" s="23" t="s">
        <v>671</v>
      </c>
      <c r="AN1047" s="23" t="s">
        <v>671</v>
      </c>
      <c r="AO1047" s="7">
        <f>IFERROR(VLOOKUP("1-"&amp;Presupuestos[[#This Row],[ID DOCUMENTO]],BD_Pagos[],7,0),"")</f>
        <v>45869</v>
      </c>
      <c r="AP1047" s="16" t="str">
        <f>IFERROR(VLOOKUP("1-"&amp;Presupuestos[[#This Row],[ID DOCUMENTO]],BD_Pagos[],8,0),"")</f>
        <v>B-BCP - Soles</v>
      </c>
      <c r="AQ1047" s="17">
        <f>IFERROR(VLOOKUP("1-"&amp;Presupuestos[[#This Row],[ID DOCUMENTO]],BD_Pagos[],9,0),"")</f>
        <v>7197909</v>
      </c>
      <c r="AR1047" s="54"/>
      <c r="AS1047" s="7">
        <f>IFERROR(VLOOKUP("2-"&amp;Presupuestos[[#This Row],[ID DOCUMENTO]],BD_Pagos[],7,0),"")</f>
        <v>0</v>
      </c>
      <c r="AT1047" s="16" t="str">
        <f>IFERROR(VLOOKUP("2-"&amp;Presupuestos[[#This Row],[ID DOCUMENTO]],BD_Pagos[],8,0),"")</f>
        <v/>
      </c>
      <c r="AU1047" s="17">
        <f>IFERROR(VLOOKUP("2-"&amp;Presupuestos[[#This Row],[ID DOCUMENTO]],BD_Pagos[],9,0),"")</f>
        <v>0</v>
      </c>
      <c r="AV1047" s="20">
        <f>IF(IFERROR(VLOOKUP("2-"&amp;Presupuestos[[#This Row],[ID DOCUMENTO]],BD_Pagos[],10,0),0)&gt;Presupuestos[[#This Row],[TOTAL SOLES]],Presupuestos[[#This Row],[TOTAL SOLES]],IFERROR(VLOOKUP("2-"&amp;Presupuestos[[#This Row],[ID DOCUMENTO]],BD_Pagos[],10,0),0))</f>
        <v>0</v>
      </c>
      <c r="AW1047" s="7"/>
      <c r="AX1047" s="16"/>
      <c r="AY1047" s="17"/>
      <c r="AZ1047" s="20"/>
      <c r="BA1047" s="7"/>
      <c r="BB1047" s="16"/>
      <c r="BC1047" s="17"/>
      <c r="BD1047" s="20"/>
      <c r="BE1047" s="7">
        <f>IFERROR(VLOOKUP("5-"&amp;Presupuestos[[#This Row],[ID DOCUMENTO]],BD_Pagos[],7,0),"")</f>
        <v>0</v>
      </c>
      <c r="BF1047" s="17">
        <f>IFERROR(VLOOKUP("5-"&amp;Presupuestos[[#This Row],[ID DOCUMENTO]],BD_Pagos[],9,0),"")</f>
        <v>0</v>
      </c>
      <c r="BG1047" s="20">
        <f>IF(IFERROR(VLOOKUP("5-"&amp;Presupuestos[[#This Row],[ID DOCUMENTO]],BD_Pagos[],10,0),0)&gt;Presupuestos[[#This Row],[TOTAL SOLES]],Presupuestos[[#This Row],[TOTAL SOLES]],IFERROR(VLOOKUP("5-"&amp;Presupuestos[[#This Row],[ID DOCUMENTO]],BD_Pagos[],10,0),0))</f>
        <v>0</v>
      </c>
      <c r="BH1047" s="7">
        <f>IFERROR(VLOOKUP("1-Detraccion"&amp;Presupuestos[[#This Row],[ID DOCUMENTO]],BD_Pagos[],2,0),"")</f>
        <v>0</v>
      </c>
      <c r="BI1047" s="3" t="str">
        <f>IFERROR(VLOOKUP("1-Detraccion"&amp;Presupuestos[[#This Row],[ID DOCUMENTO]],BD_Pagos[],3,0),"")</f>
        <v/>
      </c>
      <c r="BJ1047" s="3">
        <f>IFERROR(VLOOKUP("1-Detraccion"&amp;Presupuestos[[#This Row],[ID DOCUMENTO]],BD_Pagos[],4,0),"")</f>
        <v>0</v>
      </c>
      <c r="BK1047" s="6">
        <f>IF(IFERROR(VLOOKUP("1-Detraccion"&amp;Presupuestos[[#This Row],[ID DOCUMENTO]],BD_Pagos[],5,0),0)&gt;Presupuestos[[#This Row],[TOTAL SOLES]],Presupuestos[[#This Row],[TOTAL SOLES]],IFERROR(VLOOKUP("1-Detraccion"&amp;Presupuestos[[#This Row],[ID DOCUMENTO]],BD_Pagos[],5,0),0))</f>
        <v>0</v>
      </c>
      <c r="BL1047" s="6">
        <f>IF(IFERROR(VLOOKUP("1-Detraccion"&amp;Presupuestos[[#This Row],[ID DOCUMENTO]],BD_Pagos[],6,0),0)&gt;Presupuestos[[#This Row],[TOTAL SOLES]],Presupuestos[[#This Row],[TOTAL SOLES]],IFERROR(VLOOKUP("1-Detraccion"&amp;Presupuestos[[#This Row],[ID DOCUMENTO]],BD_Pagos[],6,0),0))</f>
        <v>0</v>
      </c>
      <c r="BM1047" s="37"/>
      <c r="BN1047" s="3"/>
      <c r="BO1047" s="3"/>
      <c r="BP1047" s="6"/>
      <c r="BQ104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13.47</v>
      </c>
      <c r="BR1047" s="23" t="str">
        <f>IF(Presupuestos[[#This Row],[SALDO ME-MN]]&gt;0,"PENDIENTE","CANCELADO")</f>
        <v>PENDIENTE</v>
      </c>
      <c r="BS1047" s="23" t="str">
        <f>IF(COUNTIFS($U$4:$U1046,Presupuestos[[#This Row],[ID DOCUMENTO]])&gt;=1,IF(B1046=Presupuestos[[#This Row],[ID]],"OK","DOC. DUPLICADO"),"OK")</f>
        <v>OK</v>
      </c>
    </row>
    <row r="1048" spans="2:71" ht="24" x14ac:dyDescent="0.25">
      <c r="B1048" s="34">
        <f>IF(Presupuestos[[#This Row],[ID DOCUMENTO]]=U1047,B1047,IF(B1047="ID",1,B1047+1))</f>
        <v>872</v>
      </c>
      <c r="C1048" s="2">
        <v>45869</v>
      </c>
      <c r="D1048" s="2">
        <v>45869</v>
      </c>
      <c r="E1048" s="3" t="s">
        <v>1880</v>
      </c>
      <c r="F1048" s="25" t="s">
        <v>54</v>
      </c>
      <c r="G1048" s="25" t="s">
        <v>330</v>
      </c>
      <c r="H1048" s="25" t="s">
        <v>383</v>
      </c>
      <c r="I1048" s="36" t="str">
        <f>IFERROR(VLOOKUP(Presupuestos[[#This Row],[AREA]]&amp;Presupuestos[[#This Row],[CONCEPTO]]&amp;Presupuestos[[#This Row],[DESCRIPCION]],Tabla28[[Columna1]:[CÓDIGO NUEVO]],2,0),"")</f>
        <v>P0601001</v>
      </c>
      <c r="J1048" s="3" t="s">
        <v>666</v>
      </c>
      <c r="K1048" s="3" t="s">
        <v>666</v>
      </c>
      <c r="L1048" s="3" t="s">
        <v>666</v>
      </c>
      <c r="M1048" s="31" t="s">
        <v>2134</v>
      </c>
      <c r="N1048" s="3"/>
      <c r="O1048" s="3" t="s">
        <v>315</v>
      </c>
      <c r="P1048" s="3" t="s">
        <v>114</v>
      </c>
      <c r="Q1048" s="3" t="str">
        <f>IFERROR(VLOOKUP(Presupuestos[[#This Row],[CLASIFICACIÓN (N)]],Tabla17[],2,0),"")</f>
        <v>Costos de ventas</v>
      </c>
      <c r="R1048" s="3" t="str">
        <f>IFERROR(VLOOKUP(Presupuestos[[#This Row],[CLASIFICACIÓN (N)]],Tabla17[],3,0),"")</f>
        <v>Operativo</v>
      </c>
      <c r="S1048" s="3" t="s">
        <v>16</v>
      </c>
      <c r="T1048" s="3" t="str">
        <f>IFERROR(VLOOKUP(Presupuestos[[#This Row],[ALMACEN]],Tabla5[],2,0),"")</f>
        <v>Arequipa</v>
      </c>
      <c r="U1048" s="19" t="str">
        <f>IFERROR(VLOOKUP(Presupuestos[[#This Row],[TIPO DE DOCUMENTO]],Tipo_Documento[],2,0)&amp;Presupuestos[[#This Row],[SERIE]]&amp;Presupuestos[[#This Row],[NUMERO]]&amp;Presupuestos[[#This Row],[RUC]],"")</f>
        <v>PLRPLR075277089939</v>
      </c>
      <c r="V1048" s="3" t="s">
        <v>258</v>
      </c>
      <c r="W1048" s="7">
        <v>45869</v>
      </c>
      <c r="X1048" s="7">
        <v>45869</v>
      </c>
      <c r="Y1048" s="3" t="s">
        <v>1917</v>
      </c>
      <c r="Z1048" s="3">
        <v>52</v>
      </c>
      <c r="AA1048" s="3">
        <f>IFERROR(VLOOKUP(Presupuestos[[#This Row],[RAZON SOCIAL]],CHOOSE({1,2},Clientes_Proveedores[Razon Social],Clientes_Proveedores[Ruc / Dni]),2,0),"-")</f>
        <v>77089939</v>
      </c>
      <c r="AB1048" s="31" t="s">
        <v>2135</v>
      </c>
      <c r="AC1048" s="3" t="s">
        <v>670</v>
      </c>
      <c r="AD1048" s="5"/>
      <c r="AE1048" s="6">
        <v>1104.71</v>
      </c>
      <c r="AF1048" s="6">
        <f>Presupuestos[[#This Row],[BASE]]*Presupuestos[[#This Row],[% IGV]]</f>
        <v>0</v>
      </c>
      <c r="AG1048" s="22">
        <f>ROUND(SUM(Presupuestos[[#This Row],[BASE]:[IGV]]),2)</f>
        <v>1104.71</v>
      </c>
      <c r="AH1048" s="9" t="str">
        <f>IF(Presupuestos[[#This Row],[MONEDA]]="USD",VLOOKUP(Presupuestos[[#This Row],[FECHA DE EMISION]],Tipo_Cambio[],3,0),"")</f>
        <v/>
      </c>
      <c r="AI1048" s="22">
        <f>IFERROR(ROUND(IF(Presupuestos[[#This Row],[MONEDA]]="PEN",Presupuestos[[#This Row],[TOTAL]],Presupuestos[[#This Row],[TOTAL]]*Presupuestos[[#This Row],[TIPO DE CAMBIO]]),2),"")</f>
        <v>1104.71</v>
      </c>
      <c r="AJ1048" s="5"/>
      <c r="AK1048" s="33" t="s">
        <v>671</v>
      </c>
      <c r="AL1048" s="5" t="s">
        <v>680</v>
      </c>
      <c r="AM1048" s="23" t="s">
        <v>671</v>
      </c>
      <c r="AN1048" s="23" t="s">
        <v>671</v>
      </c>
      <c r="AO1048" s="7">
        <f>IFERROR(VLOOKUP("1-"&amp;Presupuestos[[#This Row],[ID DOCUMENTO]],BD_Pagos[],7,0),"")</f>
        <v>45869</v>
      </c>
      <c r="AP1048" s="16" t="str">
        <f>IFERROR(VLOOKUP("1-"&amp;Presupuestos[[#This Row],[ID DOCUMENTO]],BD_Pagos[],8,0),"")</f>
        <v>B-BCP - Soles</v>
      </c>
      <c r="AQ1048" s="17">
        <f>IFERROR(VLOOKUP("1-"&amp;Presupuestos[[#This Row],[ID DOCUMENTO]],BD_Pagos[],9,0),"")</f>
        <v>7197909</v>
      </c>
      <c r="AR1048" s="54"/>
      <c r="AS1048" s="7">
        <f>IFERROR(VLOOKUP("2-"&amp;Presupuestos[[#This Row],[ID DOCUMENTO]],BD_Pagos[],7,0),"")</f>
        <v>0</v>
      </c>
      <c r="AT1048" s="16" t="str">
        <f>IFERROR(VLOOKUP("2-"&amp;Presupuestos[[#This Row],[ID DOCUMENTO]],BD_Pagos[],8,0),"")</f>
        <v/>
      </c>
      <c r="AU1048" s="17">
        <f>IFERROR(VLOOKUP("2-"&amp;Presupuestos[[#This Row],[ID DOCUMENTO]],BD_Pagos[],9,0),"")</f>
        <v>0</v>
      </c>
      <c r="AV1048" s="20">
        <f>IF(IFERROR(VLOOKUP("2-"&amp;Presupuestos[[#This Row],[ID DOCUMENTO]],BD_Pagos[],10,0),0)&gt;Presupuestos[[#This Row],[TOTAL SOLES]],Presupuestos[[#This Row],[TOTAL SOLES]],IFERROR(VLOOKUP("2-"&amp;Presupuestos[[#This Row],[ID DOCUMENTO]],BD_Pagos[],10,0),0))</f>
        <v>0</v>
      </c>
      <c r="AW1048" s="7"/>
      <c r="AX1048" s="16"/>
      <c r="AY1048" s="17"/>
      <c r="AZ1048" s="20"/>
      <c r="BA1048" s="7"/>
      <c r="BB1048" s="16"/>
      <c r="BC1048" s="17"/>
      <c r="BD1048" s="20"/>
      <c r="BE1048" s="7">
        <f>IFERROR(VLOOKUP("5-"&amp;Presupuestos[[#This Row],[ID DOCUMENTO]],BD_Pagos[],7,0),"")</f>
        <v>0</v>
      </c>
      <c r="BF1048" s="17">
        <f>IFERROR(VLOOKUP("5-"&amp;Presupuestos[[#This Row],[ID DOCUMENTO]],BD_Pagos[],9,0),"")</f>
        <v>0</v>
      </c>
      <c r="BG1048" s="20">
        <f>IF(IFERROR(VLOOKUP("5-"&amp;Presupuestos[[#This Row],[ID DOCUMENTO]],BD_Pagos[],10,0),0)&gt;Presupuestos[[#This Row],[TOTAL SOLES]],Presupuestos[[#This Row],[TOTAL SOLES]],IFERROR(VLOOKUP("5-"&amp;Presupuestos[[#This Row],[ID DOCUMENTO]],BD_Pagos[],10,0),0))</f>
        <v>0</v>
      </c>
      <c r="BH1048" s="7">
        <f>IFERROR(VLOOKUP("1-Detraccion"&amp;Presupuestos[[#This Row],[ID DOCUMENTO]],BD_Pagos[],2,0),"")</f>
        <v>0</v>
      </c>
      <c r="BI1048" s="3" t="str">
        <f>IFERROR(VLOOKUP("1-Detraccion"&amp;Presupuestos[[#This Row],[ID DOCUMENTO]],BD_Pagos[],3,0),"")</f>
        <v/>
      </c>
      <c r="BJ1048" s="3">
        <f>IFERROR(VLOOKUP("1-Detraccion"&amp;Presupuestos[[#This Row],[ID DOCUMENTO]],BD_Pagos[],4,0),"")</f>
        <v>0</v>
      </c>
      <c r="BK1048" s="6">
        <f>IF(IFERROR(VLOOKUP("1-Detraccion"&amp;Presupuestos[[#This Row],[ID DOCUMENTO]],BD_Pagos[],5,0),0)&gt;Presupuestos[[#This Row],[TOTAL SOLES]],Presupuestos[[#This Row],[TOTAL SOLES]],IFERROR(VLOOKUP("1-Detraccion"&amp;Presupuestos[[#This Row],[ID DOCUMENTO]],BD_Pagos[],5,0),0))</f>
        <v>0</v>
      </c>
      <c r="BL1048" s="6">
        <f>IF(IFERROR(VLOOKUP("1-Detraccion"&amp;Presupuestos[[#This Row],[ID DOCUMENTO]],BD_Pagos[],6,0),0)&gt;Presupuestos[[#This Row],[TOTAL SOLES]],Presupuestos[[#This Row],[TOTAL SOLES]],IFERROR(VLOOKUP("1-Detraccion"&amp;Presupuestos[[#This Row],[ID DOCUMENTO]],BD_Pagos[],6,0),0))</f>
        <v>0</v>
      </c>
      <c r="BM1048" s="37"/>
      <c r="BN1048" s="3"/>
      <c r="BO1048" s="3"/>
      <c r="BP1048" s="6"/>
      <c r="BQ104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1104.71</v>
      </c>
      <c r="BR1048" s="23" t="str">
        <f>IF(Presupuestos[[#This Row],[SALDO ME-MN]]&gt;0,"PENDIENTE","CANCELADO")</f>
        <v>PENDIENTE</v>
      </c>
      <c r="BS1048" s="23" t="str">
        <f>IF(COUNTIFS($U$4:$U1047,Presupuestos[[#This Row],[ID DOCUMENTO]])&gt;=1,IF(B1047=Presupuestos[[#This Row],[ID]],"OK","DOC. DUPLICADO"),"OK")</f>
        <v>OK</v>
      </c>
    </row>
    <row r="1049" spans="2:71" ht="24" x14ac:dyDescent="0.25">
      <c r="B1049" s="34">
        <f>IF(Presupuestos[[#This Row],[ID DOCUMENTO]]=U1048,B1048,IF(B1048="ID",1,B1048+1))</f>
        <v>872</v>
      </c>
      <c r="C1049" s="2">
        <v>45869</v>
      </c>
      <c r="D1049" s="2">
        <v>45869</v>
      </c>
      <c r="E1049" s="3" t="s">
        <v>1880</v>
      </c>
      <c r="F1049" s="25" t="s">
        <v>54</v>
      </c>
      <c r="G1049" s="25" t="s">
        <v>330</v>
      </c>
      <c r="H1049" s="25" t="s">
        <v>397</v>
      </c>
      <c r="I1049" s="36" t="str">
        <f>IFERROR(VLOOKUP(Presupuestos[[#This Row],[AREA]]&amp;Presupuestos[[#This Row],[CONCEPTO]]&amp;Presupuestos[[#This Row],[DESCRIPCION]],Tabla28[[Columna1]:[CÓDIGO NUEVO]],2,0),"")</f>
        <v>P0601005</v>
      </c>
      <c r="J1049" s="3" t="s">
        <v>666</v>
      </c>
      <c r="K1049" s="3" t="s">
        <v>666</v>
      </c>
      <c r="L1049" s="3" t="s">
        <v>666</v>
      </c>
      <c r="M1049" s="31" t="s">
        <v>2136</v>
      </c>
      <c r="N1049" s="3"/>
      <c r="O1049" s="3" t="s">
        <v>315</v>
      </c>
      <c r="P1049" s="3" t="s">
        <v>114</v>
      </c>
      <c r="Q1049" s="3" t="str">
        <f>IFERROR(VLOOKUP(Presupuestos[[#This Row],[CLASIFICACIÓN (N)]],Tabla17[],2,0),"")</f>
        <v>Costos de ventas</v>
      </c>
      <c r="R1049" s="3" t="str">
        <f>IFERROR(VLOOKUP(Presupuestos[[#This Row],[CLASIFICACIÓN (N)]],Tabla17[],3,0),"")</f>
        <v>Operativo</v>
      </c>
      <c r="S1049" s="3" t="s">
        <v>16</v>
      </c>
      <c r="T1049" s="3" t="str">
        <f>IFERROR(VLOOKUP(Presupuestos[[#This Row],[ALMACEN]],Tabla5[],2,0),"")</f>
        <v>Arequipa</v>
      </c>
      <c r="U1049" s="19" t="str">
        <f>IFERROR(VLOOKUP(Presupuestos[[#This Row],[TIPO DE DOCUMENTO]],Tipo_Documento[],2,0)&amp;Presupuestos[[#This Row],[SERIE]]&amp;Presupuestos[[#This Row],[NUMERO]]&amp;Presupuestos[[#This Row],[RUC]],"")</f>
        <v>PLRPLR075277089939</v>
      </c>
      <c r="V1049" s="3" t="s">
        <v>258</v>
      </c>
      <c r="W1049" s="7">
        <v>45869</v>
      </c>
      <c r="X1049" s="7">
        <v>45869</v>
      </c>
      <c r="Y1049" s="3" t="s">
        <v>1917</v>
      </c>
      <c r="Z1049" s="3">
        <v>52</v>
      </c>
      <c r="AA1049" s="3">
        <f>IFERROR(VLOOKUP(Presupuestos[[#This Row],[RAZON SOCIAL]],CHOOSE({1,2},Clientes_Proveedores[Razon Social],Clientes_Proveedores[Ruc / Dni]),2,0),"-")</f>
        <v>77089939</v>
      </c>
      <c r="AB1049" s="31" t="s">
        <v>2135</v>
      </c>
      <c r="AC1049" s="3" t="s">
        <v>670</v>
      </c>
      <c r="AD1049" s="5"/>
      <c r="AE1049" s="6">
        <v>89.73</v>
      </c>
      <c r="AF1049" s="6">
        <f>Presupuestos[[#This Row],[BASE]]*Presupuestos[[#This Row],[% IGV]]</f>
        <v>0</v>
      </c>
      <c r="AG1049" s="22">
        <f>ROUND(SUM(Presupuestos[[#This Row],[BASE]:[IGV]]),2)</f>
        <v>89.73</v>
      </c>
      <c r="AH1049" s="9" t="str">
        <f>IF(Presupuestos[[#This Row],[MONEDA]]="USD",VLOOKUP(Presupuestos[[#This Row],[FECHA DE EMISION]],Tipo_Cambio[],3,0),"")</f>
        <v/>
      </c>
      <c r="AI1049" s="22">
        <f>IFERROR(ROUND(IF(Presupuestos[[#This Row],[MONEDA]]="PEN",Presupuestos[[#This Row],[TOTAL]],Presupuestos[[#This Row],[TOTAL]]*Presupuestos[[#This Row],[TIPO DE CAMBIO]]),2),"")</f>
        <v>89.73</v>
      </c>
      <c r="AJ1049" s="5"/>
      <c r="AK1049" s="33" t="s">
        <v>671</v>
      </c>
      <c r="AL1049" s="5" t="s">
        <v>680</v>
      </c>
      <c r="AM1049" s="23" t="s">
        <v>671</v>
      </c>
      <c r="AN1049" s="23" t="s">
        <v>671</v>
      </c>
      <c r="AO1049" s="7">
        <f>IFERROR(VLOOKUP("1-"&amp;Presupuestos[[#This Row],[ID DOCUMENTO]],BD_Pagos[],7,0),"")</f>
        <v>45869</v>
      </c>
      <c r="AP1049" s="16" t="str">
        <f>IFERROR(VLOOKUP("1-"&amp;Presupuestos[[#This Row],[ID DOCUMENTO]],BD_Pagos[],8,0),"")</f>
        <v>B-BCP - Soles</v>
      </c>
      <c r="AQ1049" s="17">
        <f>IFERROR(VLOOKUP("1-"&amp;Presupuestos[[#This Row],[ID DOCUMENTO]],BD_Pagos[],9,0),"")</f>
        <v>7197909</v>
      </c>
      <c r="AR1049" s="54"/>
      <c r="AS1049" s="7">
        <f>IFERROR(VLOOKUP("2-"&amp;Presupuestos[[#This Row],[ID DOCUMENTO]],BD_Pagos[],7,0),"")</f>
        <v>0</v>
      </c>
      <c r="AT1049" s="16" t="str">
        <f>IFERROR(VLOOKUP("2-"&amp;Presupuestos[[#This Row],[ID DOCUMENTO]],BD_Pagos[],8,0),"")</f>
        <v/>
      </c>
      <c r="AU1049" s="17">
        <f>IFERROR(VLOOKUP("2-"&amp;Presupuestos[[#This Row],[ID DOCUMENTO]],BD_Pagos[],9,0),"")</f>
        <v>0</v>
      </c>
      <c r="AV1049" s="20">
        <f>IF(IFERROR(VLOOKUP("2-"&amp;Presupuestos[[#This Row],[ID DOCUMENTO]],BD_Pagos[],10,0),0)&gt;Presupuestos[[#This Row],[TOTAL SOLES]],Presupuestos[[#This Row],[TOTAL SOLES]],IFERROR(VLOOKUP("2-"&amp;Presupuestos[[#This Row],[ID DOCUMENTO]],BD_Pagos[],10,0),0))</f>
        <v>0</v>
      </c>
      <c r="AW1049" s="7"/>
      <c r="AX1049" s="16"/>
      <c r="AY1049" s="17"/>
      <c r="AZ1049" s="20"/>
      <c r="BA1049" s="7"/>
      <c r="BB1049" s="16"/>
      <c r="BC1049" s="17"/>
      <c r="BD1049" s="20"/>
      <c r="BE1049" s="7">
        <f>IFERROR(VLOOKUP("5-"&amp;Presupuestos[[#This Row],[ID DOCUMENTO]],BD_Pagos[],7,0),"")</f>
        <v>0</v>
      </c>
      <c r="BF1049" s="17">
        <f>IFERROR(VLOOKUP("5-"&amp;Presupuestos[[#This Row],[ID DOCUMENTO]],BD_Pagos[],9,0),"")</f>
        <v>0</v>
      </c>
      <c r="BG1049" s="20">
        <f>IF(IFERROR(VLOOKUP("5-"&amp;Presupuestos[[#This Row],[ID DOCUMENTO]],BD_Pagos[],10,0),0)&gt;Presupuestos[[#This Row],[TOTAL SOLES]],Presupuestos[[#This Row],[TOTAL SOLES]],IFERROR(VLOOKUP("5-"&amp;Presupuestos[[#This Row],[ID DOCUMENTO]],BD_Pagos[],10,0),0))</f>
        <v>0</v>
      </c>
      <c r="BH1049" s="7">
        <f>IFERROR(VLOOKUP("1-Detraccion"&amp;Presupuestos[[#This Row],[ID DOCUMENTO]],BD_Pagos[],2,0),"")</f>
        <v>0</v>
      </c>
      <c r="BI1049" s="3" t="str">
        <f>IFERROR(VLOOKUP("1-Detraccion"&amp;Presupuestos[[#This Row],[ID DOCUMENTO]],BD_Pagos[],3,0),"")</f>
        <v/>
      </c>
      <c r="BJ1049" s="3">
        <f>IFERROR(VLOOKUP("1-Detraccion"&amp;Presupuestos[[#This Row],[ID DOCUMENTO]],BD_Pagos[],4,0),"")</f>
        <v>0</v>
      </c>
      <c r="BK1049" s="6">
        <f>IF(IFERROR(VLOOKUP("1-Detraccion"&amp;Presupuestos[[#This Row],[ID DOCUMENTO]],BD_Pagos[],5,0),0)&gt;Presupuestos[[#This Row],[TOTAL SOLES]],Presupuestos[[#This Row],[TOTAL SOLES]],IFERROR(VLOOKUP("1-Detraccion"&amp;Presupuestos[[#This Row],[ID DOCUMENTO]],BD_Pagos[],5,0),0))</f>
        <v>0</v>
      </c>
      <c r="BL1049" s="6">
        <f>IF(IFERROR(VLOOKUP("1-Detraccion"&amp;Presupuestos[[#This Row],[ID DOCUMENTO]],BD_Pagos[],6,0),0)&gt;Presupuestos[[#This Row],[TOTAL SOLES]],Presupuestos[[#This Row],[TOTAL SOLES]],IFERROR(VLOOKUP("1-Detraccion"&amp;Presupuestos[[#This Row],[ID DOCUMENTO]],BD_Pagos[],6,0),0))</f>
        <v>0</v>
      </c>
      <c r="BM1049" s="37"/>
      <c r="BN1049" s="3"/>
      <c r="BO1049" s="3"/>
      <c r="BP1049" s="6"/>
      <c r="BQ104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89.73</v>
      </c>
      <c r="BR1049" s="23" t="str">
        <f>IF(Presupuestos[[#This Row],[SALDO ME-MN]]&gt;0,"PENDIENTE","CANCELADO")</f>
        <v>PENDIENTE</v>
      </c>
      <c r="BS1049" s="23" t="str">
        <f>IF(COUNTIFS($U$4:$U1048,Presupuestos[[#This Row],[ID DOCUMENTO]])&gt;=1,IF(B1048=Presupuestos[[#This Row],[ID]],"OK","DOC. DUPLICADO"),"OK")</f>
        <v>OK</v>
      </c>
    </row>
    <row r="1050" spans="2:71" ht="24" x14ac:dyDescent="0.25">
      <c r="B1050" s="34">
        <f>IF(Presupuestos[[#This Row],[ID DOCUMENTO]]=U1049,B1049,IF(B1049="ID",1,B1049+1))</f>
        <v>872</v>
      </c>
      <c r="C1050" s="2">
        <v>45869</v>
      </c>
      <c r="D1050" s="2">
        <v>45869</v>
      </c>
      <c r="E1050" s="3" t="s">
        <v>1880</v>
      </c>
      <c r="F1050" s="25" t="s">
        <v>54</v>
      </c>
      <c r="G1050" s="25" t="s">
        <v>330</v>
      </c>
      <c r="H1050" s="25" t="s">
        <v>397</v>
      </c>
      <c r="I1050" s="36" t="str">
        <f>IFERROR(VLOOKUP(Presupuestos[[#This Row],[AREA]]&amp;Presupuestos[[#This Row],[CONCEPTO]]&amp;Presupuestos[[#This Row],[DESCRIPCION]],Tabla28[[Columna1]:[CÓDIGO NUEVO]],2,0),"")</f>
        <v>P0601005</v>
      </c>
      <c r="J1050" s="3" t="s">
        <v>666</v>
      </c>
      <c r="K1050" s="3" t="s">
        <v>666</v>
      </c>
      <c r="L1050" s="3" t="s">
        <v>666</v>
      </c>
      <c r="M1050" s="31" t="s">
        <v>2137</v>
      </c>
      <c r="N1050" s="3"/>
      <c r="O1050" s="3" t="s">
        <v>315</v>
      </c>
      <c r="P1050" s="3" t="s">
        <v>114</v>
      </c>
      <c r="Q1050" s="3" t="str">
        <f>IFERROR(VLOOKUP(Presupuestos[[#This Row],[CLASIFICACIÓN (N)]],Tabla17[],2,0),"")</f>
        <v>Costos de ventas</v>
      </c>
      <c r="R1050" s="3" t="str">
        <f>IFERROR(VLOOKUP(Presupuestos[[#This Row],[CLASIFICACIÓN (N)]],Tabla17[],3,0),"")</f>
        <v>Operativo</v>
      </c>
      <c r="S1050" s="3" t="s">
        <v>16</v>
      </c>
      <c r="T1050" s="3" t="str">
        <f>IFERROR(VLOOKUP(Presupuestos[[#This Row],[ALMACEN]],Tabla5[],2,0),"")</f>
        <v>Arequipa</v>
      </c>
      <c r="U1050" s="19" t="str">
        <f>IFERROR(VLOOKUP(Presupuestos[[#This Row],[TIPO DE DOCUMENTO]],Tipo_Documento[],2,0)&amp;Presupuestos[[#This Row],[SERIE]]&amp;Presupuestos[[#This Row],[NUMERO]]&amp;Presupuestos[[#This Row],[RUC]],"")</f>
        <v>PLRPLR075277089939</v>
      </c>
      <c r="V1050" s="3" t="s">
        <v>258</v>
      </c>
      <c r="W1050" s="7">
        <v>45869</v>
      </c>
      <c r="X1050" s="7">
        <v>45869</v>
      </c>
      <c r="Y1050" s="3" t="s">
        <v>1917</v>
      </c>
      <c r="Z1050" s="3">
        <v>52</v>
      </c>
      <c r="AA1050" s="3">
        <f>IFERROR(VLOOKUP(Presupuestos[[#This Row],[RAZON SOCIAL]],CHOOSE({1,2},Clientes_Proveedores[Razon Social],Clientes_Proveedores[Ruc / Dni]),2,0),"-")</f>
        <v>77089939</v>
      </c>
      <c r="AB1050" s="31" t="s">
        <v>2135</v>
      </c>
      <c r="AC1050" s="3" t="s">
        <v>670</v>
      </c>
      <c r="AD1050" s="5"/>
      <c r="AE1050" s="6">
        <v>45.17</v>
      </c>
      <c r="AF1050" s="6">
        <f>Presupuestos[[#This Row],[BASE]]*Presupuestos[[#This Row],[% IGV]]</f>
        <v>0</v>
      </c>
      <c r="AG1050" s="22">
        <f>ROUND(SUM(Presupuestos[[#This Row],[BASE]:[IGV]]),2)</f>
        <v>45.17</v>
      </c>
      <c r="AH1050" s="9" t="str">
        <f>IF(Presupuestos[[#This Row],[MONEDA]]="USD",VLOOKUP(Presupuestos[[#This Row],[FECHA DE EMISION]],Tipo_Cambio[],3,0),"")</f>
        <v/>
      </c>
      <c r="AI1050" s="22">
        <f>IFERROR(ROUND(IF(Presupuestos[[#This Row],[MONEDA]]="PEN",Presupuestos[[#This Row],[TOTAL]],Presupuestos[[#This Row],[TOTAL]]*Presupuestos[[#This Row],[TIPO DE CAMBIO]]),2),"")</f>
        <v>45.17</v>
      </c>
      <c r="AJ1050" s="5"/>
      <c r="AK1050" s="33" t="s">
        <v>671</v>
      </c>
      <c r="AL1050" s="5" t="s">
        <v>680</v>
      </c>
      <c r="AM1050" s="23" t="s">
        <v>671</v>
      </c>
      <c r="AN1050" s="23" t="s">
        <v>671</v>
      </c>
      <c r="AO1050" s="7">
        <f>IFERROR(VLOOKUP("1-"&amp;Presupuestos[[#This Row],[ID DOCUMENTO]],BD_Pagos[],7,0),"")</f>
        <v>45869</v>
      </c>
      <c r="AP1050" s="16" t="str">
        <f>IFERROR(VLOOKUP("1-"&amp;Presupuestos[[#This Row],[ID DOCUMENTO]],BD_Pagos[],8,0),"")</f>
        <v>B-BCP - Soles</v>
      </c>
      <c r="AQ1050" s="17">
        <f>IFERROR(VLOOKUP("1-"&amp;Presupuestos[[#This Row],[ID DOCUMENTO]],BD_Pagos[],9,0),"")</f>
        <v>7197909</v>
      </c>
      <c r="AR1050" s="54"/>
      <c r="AS1050" s="7">
        <f>IFERROR(VLOOKUP("2-"&amp;Presupuestos[[#This Row],[ID DOCUMENTO]],BD_Pagos[],7,0),"")</f>
        <v>0</v>
      </c>
      <c r="AT1050" s="16" t="str">
        <f>IFERROR(VLOOKUP("2-"&amp;Presupuestos[[#This Row],[ID DOCUMENTO]],BD_Pagos[],8,0),"")</f>
        <v/>
      </c>
      <c r="AU1050" s="17">
        <f>IFERROR(VLOOKUP("2-"&amp;Presupuestos[[#This Row],[ID DOCUMENTO]],BD_Pagos[],9,0),"")</f>
        <v>0</v>
      </c>
      <c r="AV1050" s="20">
        <f>IF(IFERROR(VLOOKUP("2-"&amp;Presupuestos[[#This Row],[ID DOCUMENTO]],BD_Pagos[],10,0),0)&gt;Presupuestos[[#This Row],[TOTAL SOLES]],Presupuestos[[#This Row],[TOTAL SOLES]],IFERROR(VLOOKUP("2-"&amp;Presupuestos[[#This Row],[ID DOCUMENTO]],BD_Pagos[],10,0),0))</f>
        <v>0</v>
      </c>
      <c r="AW1050" s="7"/>
      <c r="AX1050" s="16"/>
      <c r="AY1050" s="17"/>
      <c r="AZ1050" s="20"/>
      <c r="BA1050" s="7"/>
      <c r="BB1050" s="16"/>
      <c r="BC1050" s="17"/>
      <c r="BD1050" s="20"/>
      <c r="BE1050" s="7">
        <f>IFERROR(VLOOKUP("5-"&amp;Presupuestos[[#This Row],[ID DOCUMENTO]],BD_Pagos[],7,0),"")</f>
        <v>0</v>
      </c>
      <c r="BF1050" s="17">
        <f>IFERROR(VLOOKUP("5-"&amp;Presupuestos[[#This Row],[ID DOCUMENTO]],BD_Pagos[],9,0),"")</f>
        <v>0</v>
      </c>
      <c r="BG1050" s="20">
        <f>IF(IFERROR(VLOOKUP("5-"&amp;Presupuestos[[#This Row],[ID DOCUMENTO]],BD_Pagos[],10,0),0)&gt;Presupuestos[[#This Row],[TOTAL SOLES]],Presupuestos[[#This Row],[TOTAL SOLES]],IFERROR(VLOOKUP("5-"&amp;Presupuestos[[#This Row],[ID DOCUMENTO]],BD_Pagos[],10,0),0))</f>
        <v>0</v>
      </c>
      <c r="BH1050" s="7">
        <f>IFERROR(VLOOKUP("1-Detraccion"&amp;Presupuestos[[#This Row],[ID DOCUMENTO]],BD_Pagos[],2,0),"")</f>
        <v>0</v>
      </c>
      <c r="BI1050" s="3" t="str">
        <f>IFERROR(VLOOKUP("1-Detraccion"&amp;Presupuestos[[#This Row],[ID DOCUMENTO]],BD_Pagos[],3,0),"")</f>
        <v/>
      </c>
      <c r="BJ1050" s="3">
        <f>IFERROR(VLOOKUP("1-Detraccion"&amp;Presupuestos[[#This Row],[ID DOCUMENTO]],BD_Pagos[],4,0),"")</f>
        <v>0</v>
      </c>
      <c r="BK1050" s="6">
        <f>IF(IFERROR(VLOOKUP("1-Detraccion"&amp;Presupuestos[[#This Row],[ID DOCUMENTO]],BD_Pagos[],5,0),0)&gt;Presupuestos[[#This Row],[TOTAL SOLES]],Presupuestos[[#This Row],[TOTAL SOLES]],IFERROR(VLOOKUP("1-Detraccion"&amp;Presupuestos[[#This Row],[ID DOCUMENTO]],BD_Pagos[],5,0),0))</f>
        <v>0</v>
      </c>
      <c r="BL1050" s="6">
        <f>IF(IFERROR(VLOOKUP("1-Detraccion"&amp;Presupuestos[[#This Row],[ID DOCUMENTO]],BD_Pagos[],6,0),0)&gt;Presupuestos[[#This Row],[TOTAL SOLES]],Presupuestos[[#This Row],[TOTAL SOLES]],IFERROR(VLOOKUP("1-Detraccion"&amp;Presupuestos[[#This Row],[ID DOCUMENTO]],BD_Pagos[],6,0),0))</f>
        <v>0</v>
      </c>
      <c r="BM1050" s="37"/>
      <c r="BN1050" s="3"/>
      <c r="BO1050" s="3"/>
      <c r="BP1050" s="6"/>
      <c r="BQ105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45.17</v>
      </c>
      <c r="BR1050" s="23" t="str">
        <f>IF(Presupuestos[[#This Row],[SALDO ME-MN]]&gt;0,"PENDIENTE","CANCELADO")</f>
        <v>PENDIENTE</v>
      </c>
      <c r="BS1050" s="23" t="str">
        <f>IF(COUNTIFS($U$4:$U1049,Presupuestos[[#This Row],[ID DOCUMENTO]])&gt;=1,IF(B1049=Presupuestos[[#This Row],[ID]],"OK","DOC. DUPLICADO"),"OK")</f>
        <v>OK</v>
      </c>
    </row>
    <row r="1051" spans="2:71" ht="24" x14ac:dyDescent="0.25">
      <c r="B1051" s="34">
        <f>IF(Presupuestos[[#This Row],[ID DOCUMENTO]]=U1050,B1050,IF(B1050="ID",1,B1050+1))</f>
        <v>872</v>
      </c>
      <c r="C1051" s="2">
        <v>45869</v>
      </c>
      <c r="D1051" s="2">
        <v>45869</v>
      </c>
      <c r="E1051" s="3" t="s">
        <v>1880</v>
      </c>
      <c r="F1051" s="25" t="s">
        <v>54</v>
      </c>
      <c r="G1051" s="25" t="s">
        <v>330</v>
      </c>
      <c r="H1051" s="25" t="s">
        <v>403</v>
      </c>
      <c r="I1051" s="36" t="str">
        <f>IFERROR(VLOOKUP(Presupuestos[[#This Row],[AREA]]&amp;Presupuestos[[#This Row],[CONCEPTO]]&amp;Presupuestos[[#This Row],[DESCRIPCION]],Tabla28[[Columna1]:[CÓDIGO NUEVO]],2,0),"")</f>
        <v>P0601008</v>
      </c>
      <c r="J1051" s="3" t="s">
        <v>666</v>
      </c>
      <c r="K1051" s="3" t="s">
        <v>666</v>
      </c>
      <c r="L1051" s="3" t="s">
        <v>666</v>
      </c>
      <c r="M1051" s="31" t="s">
        <v>2138</v>
      </c>
      <c r="N1051" s="3"/>
      <c r="O1051" s="3" t="s">
        <v>315</v>
      </c>
      <c r="P1051" s="3" t="s">
        <v>114</v>
      </c>
      <c r="Q1051" s="3" t="str">
        <f>IFERROR(VLOOKUP(Presupuestos[[#This Row],[CLASIFICACIÓN (N)]],Tabla17[],2,0),"")</f>
        <v>Costos de ventas</v>
      </c>
      <c r="R1051" s="3" t="str">
        <f>IFERROR(VLOOKUP(Presupuestos[[#This Row],[CLASIFICACIÓN (N)]],Tabla17[],3,0),"")</f>
        <v>Operativo</v>
      </c>
      <c r="S1051" s="3" t="s">
        <v>16</v>
      </c>
      <c r="T1051" s="3" t="str">
        <f>IFERROR(VLOOKUP(Presupuestos[[#This Row],[ALMACEN]],Tabla5[],2,0),"")</f>
        <v>Arequipa</v>
      </c>
      <c r="U1051" s="19" t="str">
        <f>IFERROR(VLOOKUP(Presupuestos[[#This Row],[TIPO DE DOCUMENTO]],Tipo_Documento[],2,0)&amp;Presupuestos[[#This Row],[SERIE]]&amp;Presupuestos[[#This Row],[NUMERO]]&amp;Presupuestos[[#This Row],[RUC]],"")</f>
        <v>PLRPLR075277089939</v>
      </c>
      <c r="V1051" s="3" t="s">
        <v>258</v>
      </c>
      <c r="W1051" s="7">
        <v>45869</v>
      </c>
      <c r="X1051" s="7">
        <v>45869</v>
      </c>
      <c r="Y1051" s="3" t="s">
        <v>1917</v>
      </c>
      <c r="Z1051" s="3">
        <v>52</v>
      </c>
      <c r="AA1051" s="3">
        <f>IFERROR(VLOOKUP(Presupuestos[[#This Row],[RAZON SOCIAL]],CHOOSE({1,2},Clientes_Proveedores[Razon Social],Clientes_Proveedores[Ruc / Dni]),2,0),"-")</f>
        <v>77089939</v>
      </c>
      <c r="AB1051" s="31" t="s">
        <v>2135</v>
      </c>
      <c r="AC1051" s="3" t="s">
        <v>670</v>
      </c>
      <c r="AD1051" s="5"/>
      <c r="AE1051" s="6">
        <v>163.62</v>
      </c>
      <c r="AF1051" s="6">
        <f>Presupuestos[[#This Row],[BASE]]*Presupuestos[[#This Row],[% IGV]]</f>
        <v>0</v>
      </c>
      <c r="AG1051" s="22">
        <f>ROUND(SUM(Presupuestos[[#This Row],[BASE]:[IGV]]),2)</f>
        <v>163.62</v>
      </c>
      <c r="AH1051" s="9" t="str">
        <f>IF(Presupuestos[[#This Row],[MONEDA]]="USD",VLOOKUP(Presupuestos[[#This Row],[FECHA DE EMISION]],Tipo_Cambio[],3,0),"")</f>
        <v/>
      </c>
      <c r="AI1051" s="22">
        <f>IFERROR(ROUND(IF(Presupuestos[[#This Row],[MONEDA]]="PEN",Presupuestos[[#This Row],[TOTAL]],Presupuestos[[#This Row],[TOTAL]]*Presupuestos[[#This Row],[TIPO DE CAMBIO]]),2),"")</f>
        <v>163.62</v>
      </c>
      <c r="AJ1051" s="5"/>
      <c r="AK1051" s="33" t="s">
        <v>671</v>
      </c>
      <c r="AL1051" s="5" t="s">
        <v>680</v>
      </c>
      <c r="AM1051" s="23" t="s">
        <v>671</v>
      </c>
      <c r="AN1051" s="23" t="s">
        <v>671</v>
      </c>
      <c r="AO1051" s="7">
        <f>IFERROR(VLOOKUP("1-"&amp;Presupuestos[[#This Row],[ID DOCUMENTO]],BD_Pagos[],7,0),"")</f>
        <v>45869</v>
      </c>
      <c r="AP1051" s="16" t="str">
        <f>IFERROR(VLOOKUP("1-"&amp;Presupuestos[[#This Row],[ID DOCUMENTO]],BD_Pagos[],8,0),"")</f>
        <v>B-BCP - Soles</v>
      </c>
      <c r="AQ1051" s="17">
        <f>IFERROR(VLOOKUP("1-"&amp;Presupuestos[[#This Row],[ID DOCUMENTO]],BD_Pagos[],9,0),"")</f>
        <v>7197909</v>
      </c>
      <c r="AR1051" s="54"/>
      <c r="AS1051" s="7">
        <f>IFERROR(VLOOKUP("2-"&amp;Presupuestos[[#This Row],[ID DOCUMENTO]],BD_Pagos[],7,0),"")</f>
        <v>0</v>
      </c>
      <c r="AT1051" s="16" t="str">
        <f>IFERROR(VLOOKUP("2-"&amp;Presupuestos[[#This Row],[ID DOCUMENTO]],BD_Pagos[],8,0),"")</f>
        <v/>
      </c>
      <c r="AU1051" s="17">
        <f>IFERROR(VLOOKUP("2-"&amp;Presupuestos[[#This Row],[ID DOCUMENTO]],BD_Pagos[],9,0),"")</f>
        <v>0</v>
      </c>
      <c r="AV1051" s="20">
        <f>IF(IFERROR(VLOOKUP("2-"&amp;Presupuestos[[#This Row],[ID DOCUMENTO]],BD_Pagos[],10,0),0)&gt;Presupuestos[[#This Row],[TOTAL SOLES]],Presupuestos[[#This Row],[TOTAL SOLES]],IFERROR(VLOOKUP("2-"&amp;Presupuestos[[#This Row],[ID DOCUMENTO]],BD_Pagos[],10,0),0))</f>
        <v>0</v>
      </c>
      <c r="AW1051" s="7"/>
      <c r="AX1051" s="16"/>
      <c r="AY1051" s="17"/>
      <c r="AZ1051" s="20"/>
      <c r="BA1051" s="7"/>
      <c r="BB1051" s="16"/>
      <c r="BC1051" s="17"/>
      <c r="BD1051" s="20"/>
      <c r="BE1051" s="7">
        <f>IFERROR(VLOOKUP("5-"&amp;Presupuestos[[#This Row],[ID DOCUMENTO]],BD_Pagos[],7,0),"")</f>
        <v>0</v>
      </c>
      <c r="BF1051" s="17">
        <f>IFERROR(VLOOKUP("5-"&amp;Presupuestos[[#This Row],[ID DOCUMENTO]],BD_Pagos[],9,0),"")</f>
        <v>0</v>
      </c>
      <c r="BG1051" s="20">
        <f>IF(IFERROR(VLOOKUP("5-"&amp;Presupuestos[[#This Row],[ID DOCUMENTO]],BD_Pagos[],10,0),0)&gt;Presupuestos[[#This Row],[TOTAL SOLES]],Presupuestos[[#This Row],[TOTAL SOLES]],IFERROR(VLOOKUP("5-"&amp;Presupuestos[[#This Row],[ID DOCUMENTO]],BD_Pagos[],10,0),0))</f>
        <v>0</v>
      </c>
      <c r="BH1051" s="7">
        <f>IFERROR(VLOOKUP("1-Detraccion"&amp;Presupuestos[[#This Row],[ID DOCUMENTO]],BD_Pagos[],2,0),"")</f>
        <v>0</v>
      </c>
      <c r="BI1051" s="3" t="str">
        <f>IFERROR(VLOOKUP("1-Detraccion"&amp;Presupuestos[[#This Row],[ID DOCUMENTO]],BD_Pagos[],3,0),"")</f>
        <v/>
      </c>
      <c r="BJ1051" s="3">
        <f>IFERROR(VLOOKUP("1-Detraccion"&amp;Presupuestos[[#This Row],[ID DOCUMENTO]],BD_Pagos[],4,0),"")</f>
        <v>0</v>
      </c>
      <c r="BK1051" s="6">
        <f>IF(IFERROR(VLOOKUP("1-Detraccion"&amp;Presupuestos[[#This Row],[ID DOCUMENTO]],BD_Pagos[],5,0),0)&gt;Presupuestos[[#This Row],[TOTAL SOLES]],Presupuestos[[#This Row],[TOTAL SOLES]],IFERROR(VLOOKUP("1-Detraccion"&amp;Presupuestos[[#This Row],[ID DOCUMENTO]],BD_Pagos[],5,0),0))</f>
        <v>0</v>
      </c>
      <c r="BL1051" s="6">
        <f>IF(IFERROR(VLOOKUP("1-Detraccion"&amp;Presupuestos[[#This Row],[ID DOCUMENTO]],BD_Pagos[],6,0),0)&gt;Presupuestos[[#This Row],[TOTAL SOLES]],Presupuestos[[#This Row],[TOTAL SOLES]],IFERROR(VLOOKUP("1-Detraccion"&amp;Presupuestos[[#This Row],[ID DOCUMENTO]],BD_Pagos[],6,0),0))</f>
        <v>0</v>
      </c>
      <c r="BM1051" s="37"/>
      <c r="BN1051" s="3"/>
      <c r="BO1051" s="3"/>
      <c r="BP1051" s="6"/>
      <c r="BQ105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163.62</v>
      </c>
      <c r="BR1051" s="23" t="str">
        <f>IF(Presupuestos[[#This Row],[SALDO ME-MN]]&gt;0,"PENDIENTE","CANCELADO")</f>
        <v>PENDIENTE</v>
      </c>
      <c r="BS1051" s="23" t="str">
        <f>IF(COUNTIFS($U$4:$U1050,Presupuestos[[#This Row],[ID DOCUMENTO]])&gt;=1,IF(B1050=Presupuestos[[#This Row],[ID]],"OK","DOC. DUPLICADO"),"OK")</f>
        <v>OK</v>
      </c>
    </row>
    <row r="1052" spans="2:71" ht="24" x14ac:dyDescent="0.25">
      <c r="B1052" s="34">
        <f>IF(Presupuestos[[#This Row],[ID DOCUMENTO]]=U1051,B1051,IF(B1051="ID",1,B1051+1))</f>
        <v>872</v>
      </c>
      <c r="C1052" s="2">
        <v>45869</v>
      </c>
      <c r="D1052" s="2">
        <v>45869</v>
      </c>
      <c r="E1052" s="3" t="s">
        <v>1880</v>
      </c>
      <c r="F1052" s="25" t="s">
        <v>54</v>
      </c>
      <c r="G1052" s="25" t="s">
        <v>330</v>
      </c>
      <c r="H1052" s="25" t="s">
        <v>401</v>
      </c>
      <c r="I1052" s="36" t="str">
        <f>IFERROR(VLOOKUP(Presupuestos[[#This Row],[AREA]]&amp;Presupuestos[[#This Row],[CONCEPTO]]&amp;Presupuestos[[#This Row],[DESCRIPCION]],Tabla28[[Columna1]:[CÓDIGO NUEVO]],2,0),"")</f>
        <v>P0601007</v>
      </c>
      <c r="J1052" s="3" t="s">
        <v>666</v>
      </c>
      <c r="K1052" s="3" t="s">
        <v>666</v>
      </c>
      <c r="L1052" s="3" t="s">
        <v>666</v>
      </c>
      <c r="M1052" s="31" t="s">
        <v>2139</v>
      </c>
      <c r="N1052" s="3"/>
      <c r="O1052" s="3" t="s">
        <v>315</v>
      </c>
      <c r="P1052" s="3" t="s">
        <v>114</v>
      </c>
      <c r="Q1052" s="3" t="str">
        <f>IFERROR(VLOOKUP(Presupuestos[[#This Row],[CLASIFICACIÓN (N)]],Tabla17[],2,0),"")</f>
        <v>Costos de ventas</v>
      </c>
      <c r="R1052" s="3" t="str">
        <f>IFERROR(VLOOKUP(Presupuestos[[#This Row],[CLASIFICACIÓN (N)]],Tabla17[],3,0),"")</f>
        <v>Operativo</v>
      </c>
      <c r="S1052" s="3" t="s">
        <v>16</v>
      </c>
      <c r="T1052" s="3" t="str">
        <f>IFERROR(VLOOKUP(Presupuestos[[#This Row],[ALMACEN]],Tabla5[],2,0),"")</f>
        <v>Arequipa</v>
      </c>
      <c r="U1052" s="19" t="str">
        <f>IFERROR(VLOOKUP(Presupuestos[[#This Row],[TIPO DE DOCUMENTO]],Tipo_Documento[],2,0)&amp;Presupuestos[[#This Row],[SERIE]]&amp;Presupuestos[[#This Row],[NUMERO]]&amp;Presupuestos[[#This Row],[RUC]],"")</f>
        <v>PLRPLR075277089939</v>
      </c>
      <c r="V1052" s="3" t="s">
        <v>258</v>
      </c>
      <c r="W1052" s="7">
        <v>45869</v>
      </c>
      <c r="X1052" s="7">
        <v>45869</v>
      </c>
      <c r="Y1052" s="3" t="s">
        <v>1917</v>
      </c>
      <c r="Z1052" s="3">
        <v>52</v>
      </c>
      <c r="AA1052" s="3">
        <f>IFERROR(VLOOKUP(Presupuestos[[#This Row],[RAZON SOCIAL]],CHOOSE({1,2},Clientes_Proveedores[Razon Social],Clientes_Proveedores[Ruc / Dni]),2,0),"-")</f>
        <v>77089939</v>
      </c>
      <c r="AB1052" s="31" t="s">
        <v>2135</v>
      </c>
      <c r="AC1052" s="3" t="s">
        <v>670</v>
      </c>
      <c r="AD1052" s="5"/>
      <c r="AE1052" s="6">
        <v>51</v>
      </c>
      <c r="AF1052" s="6">
        <f>Presupuestos[[#This Row],[BASE]]*Presupuestos[[#This Row],[% IGV]]</f>
        <v>0</v>
      </c>
      <c r="AG1052" s="22">
        <f>ROUND(SUM(Presupuestos[[#This Row],[BASE]:[IGV]]),2)</f>
        <v>51</v>
      </c>
      <c r="AH1052" s="9" t="str">
        <f>IF(Presupuestos[[#This Row],[MONEDA]]="USD",VLOOKUP(Presupuestos[[#This Row],[FECHA DE EMISION]],Tipo_Cambio[],3,0),"")</f>
        <v/>
      </c>
      <c r="AI1052" s="22">
        <f>IFERROR(ROUND(IF(Presupuestos[[#This Row],[MONEDA]]="PEN",Presupuestos[[#This Row],[TOTAL]],Presupuestos[[#This Row],[TOTAL]]*Presupuestos[[#This Row],[TIPO DE CAMBIO]]),2),"")</f>
        <v>51</v>
      </c>
      <c r="AJ1052" s="5"/>
      <c r="AK1052" s="33" t="s">
        <v>671</v>
      </c>
      <c r="AL1052" s="5" t="s">
        <v>680</v>
      </c>
      <c r="AM1052" s="23" t="s">
        <v>671</v>
      </c>
      <c r="AN1052" s="23" t="s">
        <v>671</v>
      </c>
      <c r="AO1052" s="7">
        <f>IFERROR(VLOOKUP("1-"&amp;Presupuestos[[#This Row],[ID DOCUMENTO]],BD_Pagos[],7,0),"")</f>
        <v>45869</v>
      </c>
      <c r="AP1052" s="16" t="str">
        <f>IFERROR(VLOOKUP("1-"&amp;Presupuestos[[#This Row],[ID DOCUMENTO]],BD_Pagos[],8,0),"")</f>
        <v>B-BCP - Soles</v>
      </c>
      <c r="AQ1052" s="17">
        <f>IFERROR(VLOOKUP("1-"&amp;Presupuestos[[#This Row],[ID DOCUMENTO]],BD_Pagos[],9,0),"")</f>
        <v>7197909</v>
      </c>
      <c r="AR1052" s="54"/>
      <c r="AS1052" s="7">
        <f>IFERROR(VLOOKUP("2-"&amp;Presupuestos[[#This Row],[ID DOCUMENTO]],BD_Pagos[],7,0),"")</f>
        <v>0</v>
      </c>
      <c r="AT1052" s="16" t="str">
        <f>IFERROR(VLOOKUP("2-"&amp;Presupuestos[[#This Row],[ID DOCUMENTO]],BD_Pagos[],8,0),"")</f>
        <v/>
      </c>
      <c r="AU1052" s="17">
        <f>IFERROR(VLOOKUP("2-"&amp;Presupuestos[[#This Row],[ID DOCUMENTO]],BD_Pagos[],9,0),"")</f>
        <v>0</v>
      </c>
      <c r="AV1052" s="20">
        <f>IF(IFERROR(VLOOKUP("2-"&amp;Presupuestos[[#This Row],[ID DOCUMENTO]],BD_Pagos[],10,0),0)&gt;Presupuestos[[#This Row],[TOTAL SOLES]],Presupuestos[[#This Row],[TOTAL SOLES]],IFERROR(VLOOKUP("2-"&amp;Presupuestos[[#This Row],[ID DOCUMENTO]],BD_Pagos[],10,0),0))</f>
        <v>0</v>
      </c>
      <c r="AW1052" s="7"/>
      <c r="AX1052" s="16"/>
      <c r="AY1052" s="17"/>
      <c r="AZ1052" s="20"/>
      <c r="BA1052" s="7"/>
      <c r="BB1052" s="16"/>
      <c r="BC1052" s="17"/>
      <c r="BD1052" s="20"/>
      <c r="BE1052" s="7">
        <f>IFERROR(VLOOKUP("5-"&amp;Presupuestos[[#This Row],[ID DOCUMENTO]],BD_Pagos[],7,0),"")</f>
        <v>0</v>
      </c>
      <c r="BF1052" s="17">
        <f>IFERROR(VLOOKUP("5-"&amp;Presupuestos[[#This Row],[ID DOCUMENTO]],BD_Pagos[],9,0),"")</f>
        <v>0</v>
      </c>
      <c r="BG1052" s="20">
        <f>IF(IFERROR(VLOOKUP("5-"&amp;Presupuestos[[#This Row],[ID DOCUMENTO]],BD_Pagos[],10,0),0)&gt;Presupuestos[[#This Row],[TOTAL SOLES]],Presupuestos[[#This Row],[TOTAL SOLES]],IFERROR(VLOOKUP("5-"&amp;Presupuestos[[#This Row],[ID DOCUMENTO]],BD_Pagos[],10,0),0))</f>
        <v>0</v>
      </c>
      <c r="BH1052" s="7">
        <f>IFERROR(VLOOKUP("1-Detraccion"&amp;Presupuestos[[#This Row],[ID DOCUMENTO]],BD_Pagos[],2,0),"")</f>
        <v>0</v>
      </c>
      <c r="BI1052" s="3" t="str">
        <f>IFERROR(VLOOKUP("1-Detraccion"&amp;Presupuestos[[#This Row],[ID DOCUMENTO]],BD_Pagos[],3,0),"")</f>
        <v/>
      </c>
      <c r="BJ1052" s="3">
        <f>IFERROR(VLOOKUP("1-Detraccion"&amp;Presupuestos[[#This Row],[ID DOCUMENTO]],BD_Pagos[],4,0),"")</f>
        <v>0</v>
      </c>
      <c r="BK1052" s="6">
        <f>IF(IFERROR(VLOOKUP("1-Detraccion"&amp;Presupuestos[[#This Row],[ID DOCUMENTO]],BD_Pagos[],5,0),0)&gt;Presupuestos[[#This Row],[TOTAL SOLES]],Presupuestos[[#This Row],[TOTAL SOLES]],IFERROR(VLOOKUP("1-Detraccion"&amp;Presupuestos[[#This Row],[ID DOCUMENTO]],BD_Pagos[],5,0),0))</f>
        <v>0</v>
      </c>
      <c r="BL1052" s="6">
        <f>IF(IFERROR(VLOOKUP("1-Detraccion"&amp;Presupuestos[[#This Row],[ID DOCUMENTO]],BD_Pagos[],6,0),0)&gt;Presupuestos[[#This Row],[TOTAL SOLES]],Presupuestos[[#This Row],[TOTAL SOLES]],IFERROR(VLOOKUP("1-Detraccion"&amp;Presupuestos[[#This Row],[ID DOCUMENTO]],BD_Pagos[],6,0),0))</f>
        <v>0</v>
      </c>
      <c r="BM1052" s="37"/>
      <c r="BN1052" s="3"/>
      <c r="BO1052" s="3"/>
      <c r="BP1052" s="6"/>
      <c r="BQ105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51</v>
      </c>
      <c r="BR1052" s="23" t="str">
        <f>IF(Presupuestos[[#This Row],[SALDO ME-MN]]&gt;0,"PENDIENTE","CANCELADO")</f>
        <v>PENDIENTE</v>
      </c>
      <c r="BS1052" s="23" t="str">
        <f>IF(COUNTIFS($U$4:$U1051,Presupuestos[[#This Row],[ID DOCUMENTO]])&gt;=1,IF(B1051=Presupuestos[[#This Row],[ID]],"OK","DOC. DUPLICADO"),"OK")</f>
        <v>OK</v>
      </c>
    </row>
    <row r="1053" spans="2:71" ht="24" x14ac:dyDescent="0.25">
      <c r="B1053" s="34">
        <f>IF(Presupuestos[[#This Row],[ID DOCUMENTO]]=U1052,B1052,IF(B1052="ID",1,B1052+1))</f>
        <v>872</v>
      </c>
      <c r="C1053" s="2">
        <v>45869</v>
      </c>
      <c r="D1053" s="2">
        <v>45869</v>
      </c>
      <c r="E1053" s="3" t="s">
        <v>1880</v>
      </c>
      <c r="F1053" s="25" t="s">
        <v>54</v>
      </c>
      <c r="G1053" s="25" t="s">
        <v>330</v>
      </c>
      <c r="H1053" s="25" t="s">
        <v>412</v>
      </c>
      <c r="I1053" s="36" t="str">
        <f>IFERROR(VLOOKUP(Presupuestos[[#This Row],[AREA]]&amp;Presupuestos[[#This Row],[CONCEPTO]]&amp;Presupuestos[[#This Row],[DESCRIPCION]],Tabla28[[Columna1]:[CÓDIGO NUEVO]],2,0),"")</f>
        <v>P0601013</v>
      </c>
      <c r="J1053" s="3" t="s">
        <v>666</v>
      </c>
      <c r="K1053" s="3" t="s">
        <v>666</v>
      </c>
      <c r="L1053" s="3" t="s">
        <v>666</v>
      </c>
      <c r="M1053" s="31" t="s">
        <v>2140</v>
      </c>
      <c r="N1053" s="3"/>
      <c r="O1053" s="3" t="s">
        <v>315</v>
      </c>
      <c r="P1053" s="3" t="s">
        <v>114</v>
      </c>
      <c r="Q1053" s="3" t="str">
        <f>IFERROR(VLOOKUP(Presupuestos[[#This Row],[CLASIFICACIÓN (N)]],Tabla17[],2,0),"")</f>
        <v>Costos de ventas</v>
      </c>
      <c r="R1053" s="3" t="str">
        <f>IFERROR(VLOOKUP(Presupuestos[[#This Row],[CLASIFICACIÓN (N)]],Tabla17[],3,0),"")</f>
        <v>Operativo</v>
      </c>
      <c r="S1053" s="3" t="s">
        <v>16</v>
      </c>
      <c r="T1053" s="3" t="str">
        <f>IFERROR(VLOOKUP(Presupuestos[[#This Row],[ALMACEN]],Tabla5[],2,0),"")</f>
        <v>Arequipa</v>
      </c>
      <c r="U1053" s="19" t="str">
        <f>IFERROR(VLOOKUP(Presupuestos[[#This Row],[TIPO DE DOCUMENTO]],Tipo_Documento[],2,0)&amp;Presupuestos[[#This Row],[SERIE]]&amp;Presupuestos[[#This Row],[NUMERO]]&amp;Presupuestos[[#This Row],[RUC]],"")</f>
        <v>PLRPLR075277089939</v>
      </c>
      <c r="V1053" s="3" t="s">
        <v>258</v>
      </c>
      <c r="W1053" s="7">
        <v>45869</v>
      </c>
      <c r="X1053" s="7">
        <v>45869</v>
      </c>
      <c r="Y1053" s="3" t="s">
        <v>1917</v>
      </c>
      <c r="Z1053" s="3">
        <v>52</v>
      </c>
      <c r="AA1053" s="3">
        <f>IFERROR(VLOOKUP(Presupuestos[[#This Row],[RAZON SOCIAL]],CHOOSE({1,2},Clientes_Proveedores[Razon Social],Clientes_Proveedores[Ruc / Dni]),2,0),"-")</f>
        <v>77089939</v>
      </c>
      <c r="AB1053" s="31" t="s">
        <v>2135</v>
      </c>
      <c r="AC1053" s="3" t="s">
        <v>670</v>
      </c>
      <c r="AD1053" s="5"/>
      <c r="AE1053" s="6">
        <v>46</v>
      </c>
      <c r="AF1053" s="6">
        <f>Presupuestos[[#This Row],[BASE]]*Presupuestos[[#This Row],[% IGV]]</f>
        <v>0</v>
      </c>
      <c r="AG1053" s="22">
        <f>ROUND(SUM(Presupuestos[[#This Row],[BASE]:[IGV]]),2)</f>
        <v>46</v>
      </c>
      <c r="AH1053" s="9" t="str">
        <f>IF(Presupuestos[[#This Row],[MONEDA]]="USD",VLOOKUP(Presupuestos[[#This Row],[FECHA DE EMISION]],Tipo_Cambio[],3,0),"")</f>
        <v/>
      </c>
      <c r="AI1053" s="22">
        <f>IFERROR(ROUND(IF(Presupuestos[[#This Row],[MONEDA]]="PEN",Presupuestos[[#This Row],[TOTAL]],Presupuestos[[#This Row],[TOTAL]]*Presupuestos[[#This Row],[TIPO DE CAMBIO]]),2),"")</f>
        <v>46</v>
      </c>
      <c r="AJ1053" s="5"/>
      <c r="AK1053" s="33" t="s">
        <v>671</v>
      </c>
      <c r="AL1053" s="5" t="s">
        <v>680</v>
      </c>
      <c r="AM1053" s="23" t="s">
        <v>671</v>
      </c>
      <c r="AN1053" s="23" t="s">
        <v>671</v>
      </c>
      <c r="AO1053" s="7">
        <f>IFERROR(VLOOKUP("1-"&amp;Presupuestos[[#This Row],[ID DOCUMENTO]],BD_Pagos[],7,0),"")</f>
        <v>45869</v>
      </c>
      <c r="AP1053" s="16" t="str">
        <f>IFERROR(VLOOKUP("1-"&amp;Presupuestos[[#This Row],[ID DOCUMENTO]],BD_Pagos[],8,0),"")</f>
        <v>B-BCP - Soles</v>
      </c>
      <c r="AQ1053" s="17">
        <f>IFERROR(VLOOKUP("1-"&amp;Presupuestos[[#This Row],[ID DOCUMENTO]],BD_Pagos[],9,0),"")</f>
        <v>7197909</v>
      </c>
      <c r="AR1053" s="54"/>
      <c r="AS1053" s="7">
        <f>IFERROR(VLOOKUP("2-"&amp;Presupuestos[[#This Row],[ID DOCUMENTO]],BD_Pagos[],7,0),"")</f>
        <v>0</v>
      </c>
      <c r="AT1053" s="16" t="str">
        <f>IFERROR(VLOOKUP("2-"&amp;Presupuestos[[#This Row],[ID DOCUMENTO]],BD_Pagos[],8,0),"")</f>
        <v/>
      </c>
      <c r="AU1053" s="17">
        <f>IFERROR(VLOOKUP("2-"&amp;Presupuestos[[#This Row],[ID DOCUMENTO]],BD_Pagos[],9,0),"")</f>
        <v>0</v>
      </c>
      <c r="AV1053" s="20">
        <f>IF(IFERROR(VLOOKUP("2-"&amp;Presupuestos[[#This Row],[ID DOCUMENTO]],BD_Pagos[],10,0),0)&gt;Presupuestos[[#This Row],[TOTAL SOLES]],Presupuestos[[#This Row],[TOTAL SOLES]],IFERROR(VLOOKUP("2-"&amp;Presupuestos[[#This Row],[ID DOCUMENTO]],BD_Pagos[],10,0),0))</f>
        <v>0</v>
      </c>
      <c r="AW1053" s="7"/>
      <c r="AX1053" s="16"/>
      <c r="AY1053" s="17"/>
      <c r="AZ1053" s="20"/>
      <c r="BA1053" s="7"/>
      <c r="BB1053" s="16"/>
      <c r="BC1053" s="17"/>
      <c r="BD1053" s="20"/>
      <c r="BE1053" s="7">
        <f>IFERROR(VLOOKUP("5-"&amp;Presupuestos[[#This Row],[ID DOCUMENTO]],BD_Pagos[],7,0),"")</f>
        <v>0</v>
      </c>
      <c r="BF1053" s="17">
        <f>IFERROR(VLOOKUP("5-"&amp;Presupuestos[[#This Row],[ID DOCUMENTO]],BD_Pagos[],9,0),"")</f>
        <v>0</v>
      </c>
      <c r="BG1053" s="20">
        <f>IF(IFERROR(VLOOKUP("5-"&amp;Presupuestos[[#This Row],[ID DOCUMENTO]],BD_Pagos[],10,0),0)&gt;Presupuestos[[#This Row],[TOTAL SOLES]],Presupuestos[[#This Row],[TOTAL SOLES]],IFERROR(VLOOKUP("5-"&amp;Presupuestos[[#This Row],[ID DOCUMENTO]],BD_Pagos[],10,0),0))</f>
        <v>0</v>
      </c>
      <c r="BH1053" s="7">
        <f>IFERROR(VLOOKUP("1-Detraccion"&amp;Presupuestos[[#This Row],[ID DOCUMENTO]],BD_Pagos[],2,0),"")</f>
        <v>0</v>
      </c>
      <c r="BI1053" s="3" t="str">
        <f>IFERROR(VLOOKUP("1-Detraccion"&amp;Presupuestos[[#This Row],[ID DOCUMENTO]],BD_Pagos[],3,0),"")</f>
        <v/>
      </c>
      <c r="BJ1053" s="3">
        <f>IFERROR(VLOOKUP("1-Detraccion"&amp;Presupuestos[[#This Row],[ID DOCUMENTO]],BD_Pagos[],4,0),"")</f>
        <v>0</v>
      </c>
      <c r="BK1053" s="6">
        <f>IF(IFERROR(VLOOKUP("1-Detraccion"&amp;Presupuestos[[#This Row],[ID DOCUMENTO]],BD_Pagos[],5,0),0)&gt;Presupuestos[[#This Row],[TOTAL SOLES]],Presupuestos[[#This Row],[TOTAL SOLES]],IFERROR(VLOOKUP("1-Detraccion"&amp;Presupuestos[[#This Row],[ID DOCUMENTO]],BD_Pagos[],5,0),0))</f>
        <v>0</v>
      </c>
      <c r="BL1053" s="6">
        <f>IF(IFERROR(VLOOKUP("1-Detraccion"&amp;Presupuestos[[#This Row],[ID DOCUMENTO]],BD_Pagos[],6,0),0)&gt;Presupuestos[[#This Row],[TOTAL SOLES]],Presupuestos[[#This Row],[TOTAL SOLES]],IFERROR(VLOOKUP("1-Detraccion"&amp;Presupuestos[[#This Row],[ID DOCUMENTO]],BD_Pagos[],6,0),0))</f>
        <v>0</v>
      </c>
      <c r="BM1053" s="37"/>
      <c r="BN1053" s="3"/>
      <c r="BO1053" s="3"/>
      <c r="BP1053" s="6"/>
      <c r="BQ105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46</v>
      </c>
      <c r="BR1053" s="23" t="str">
        <f>IF(Presupuestos[[#This Row],[SALDO ME-MN]]&gt;0,"PENDIENTE","CANCELADO")</f>
        <v>PENDIENTE</v>
      </c>
      <c r="BS1053" s="23" t="str">
        <f>IF(COUNTIFS($U$4:$U1052,Presupuestos[[#This Row],[ID DOCUMENTO]])&gt;=1,IF(B1052=Presupuestos[[#This Row],[ID]],"OK","DOC. DUPLICADO"),"OK")</f>
        <v>OK</v>
      </c>
    </row>
    <row r="1054" spans="2:71" x14ac:dyDescent="0.25">
      <c r="B1054" s="34">
        <f>IF(Presupuestos[[#This Row],[ID DOCUMENTO]]=U1053,B1053,IF(B1053="ID",1,B1053+1))</f>
        <v>873</v>
      </c>
      <c r="C1054" s="2">
        <v>45869</v>
      </c>
      <c r="D1054" s="2">
        <v>45869</v>
      </c>
      <c r="E1054" s="3" t="s">
        <v>1880</v>
      </c>
      <c r="F1054" s="25" t="s">
        <v>54</v>
      </c>
      <c r="G1054" s="25" t="s">
        <v>330</v>
      </c>
      <c r="H1054" s="25" t="s">
        <v>383</v>
      </c>
      <c r="I1054" s="36" t="str">
        <f>IFERROR(VLOOKUP(Presupuestos[[#This Row],[AREA]]&amp;Presupuestos[[#This Row],[CONCEPTO]]&amp;Presupuestos[[#This Row],[DESCRIPCION]],Tabla28[[Columna1]:[CÓDIGO NUEVO]],2,0),"")</f>
        <v>P0601001</v>
      </c>
      <c r="J1054" s="3" t="s">
        <v>666</v>
      </c>
      <c r="K1054" s="3" t="s">
        <v>666</v>
      </c>
      <c r="L1054" s="3" t="s">
        <v>666</v>
      </c>
      <c r="M1054" s="31" t="s">
        <v>2141</v>
      </c>
      <c r="N1054" s="3"/>
      <c r="O1054" s="3" t="s">
        <v>315</v>
      </c>
      <c r="P1054" s="3" t="s">
        <v>86</v>
      </c>
      <c r="Q1054" s="3" t="str">
        <f>IFERROR(VLOOKUP(Presupuestos[[#This Row],[CLASIFICACIÓN (N)]],Tabla17[],2,0),"")</f>
        <v>Costos de ventas</v>
      </c>
      <c r="R1054" s="3" t="str">
        <f>IFERROR(VLOOKUP(Presupuestos[[#This Row],[CLASIFICACIÓN (N)]],Tabla17[],3,0),"")</f>
        <v>Operativo</v>
      </c>
      <c r="S1054" s="3" t="s">
        <v>16</v>
      </c>
      <c r="T1054" s="3" t="str">
        <f>IFERROR(VLOOKUP(Presupuestos[[#This Row],[ALMACEN]],Tabla5[],2,0),"")</f>
        <v>Arequipa</v>
      </c>
      <c r="U1054" s="19" t="str">
        <f>IFERROR(VLOOKUP(Presupuestos[[#This Row],[TIPO DE DOCUMENTO]],Tipo_Documento[],2,0)&amp;Presupuestos[[#This Row],[SERIE]]&amp;Presupuestos[[#This Row],[NUMERO]]&amp;Presupuestos[[#This Row],[RUC]],"")</f>
        <v>PLRPLR075373376012</v>
      </c>
      <c r="V1054" s="3" t="s">
        <v>258</v>
      </c>
      <c r="W1054" s="7">
        <v>45869</v>
      </c>
      <c r="X1054" s="7">
        <v>45869</v>
      </c>
      <c r="Y1054" s="3" t="s">
        <v>1917</v>
      </c>
      <c r="Z1054" s="3">
        <v>53</v>
      </c>
      <c r="AA1054" s="3">
        <f>IFERROR(VLOOKUP(Presupuestos[[#This Row],[RAZON SOCIAL]],CHOOSE({1,2},Clientes_Proveedores[Razon Social],Clientes_Proveedores[Ruc / Dni]),2,0),"-")</f>
        <v>73376012</v>
      </c>
      <c r="AB1054" s="31" t="s">
        <v>2142</v>
      </c>
      <c r="AC1054" s="3" t="s">
        <v>670</v>
      </c>
      <c r="AD1054" s="5"/>
      <c r="AE1054" s="6">
        <v>548.73</v>
      </c>
      <c r="AF1054" s="6">
        <f>Presupuestos[[#This Row],[BASE]]*Presupuestos[[#This Row],[% IGV]]</f>
        <v>0</v>
      </c>
      <c r="AG1054" s="22">
        <f>ROUND(SUM(Presupuestos[[#This Row],[BASE]:[IGV]]),2)</f>
        <v>548.73</v>
      </c>
      <c r="AH1054" s="9" t="str">
        <f>IF(Presupuestos[[#This Row],[MONEDA]]="USD",VLOOKUP(Presupuestos[[#This Row],[FECHA DE EMISION]],Tipo_Cambio[],3,0),"")</f>
        <v/>
      </c>
      <c r="AI1054" s="22">
        <f>IFERROR(ROUND(IF(Presupuestos[[#This Row],[MONEDA]]="PEN",Presupuestos[[#This Row],[TOTAL]],Presupuestos[[#This Row],[TOTAL]]*Presupuestos[[#This Row],[TIPO DE CAMBIO]]),2),"")</f>
        <v>548.73</v>
      </c>
      <c r="AJ1054" s="5"/>
      <c r="AK1054" s="33" t="s">
        <v>671</v>
      </c>
      <c r="AL1054" s="5" t="s">
        <v>680</v>
      </c>
      <c r="AM1054" s="23" t="s">
        <v>671</v>
      </c>
      <c r="AN1054" s="23" t="s">
        <v>671</v>
      </c>
      <c r="AO1054" s="7">
        <f>IFERROR(VLOOKUP("1-"&amp;Presupuestos[[#This Row],[ID DOCUMENTO]],BD_Pagos[],7,0),"")</f>
        <v>45869</v>
      </c>
      <c r="AP1054" s="16" t="str">
        <f>IFERROR(VLOOKUP("1-"&amp;Presupuestos[[#This Row],[ID DOCUMENTO]],BD_Pagos[],8,0),"")</f>
        <v>B-BCP - Soles</v>
      </c>
      <c r="AQ1054" s="17">
        <f>IFERROR(VLOOKUP("1-"&amp;Presupuestos[[#This Row],[ID DOCUMENTO]],BD_Pagos[],9,0),"")</f>
        <v>7197909</v>
      </c>
      <c r="AR1054" s="54"/>
      <c r="AS1054" s="7">
        <f>IFERROR(VLOOKUP("2-"&amp;Presupuestos[[#This Row],[ID DOCUMENTO]],BD_Pagos[],7,0),"")</f>
        <v>0</v>
      </c>
      <c r="AT1054" s="16" t="str">
        <f>IFERROR(VLOOKUP("2-"&amp;Presupuestos[[#This Row],[ID DOCUMENTO]],BD_Pagos[],8,0),"")</f>
        <v/>
      </c>
      <c r="AU1054" s="17">
        <f>IFERROR(VLOOKUP("2-"&amp;Presupuestos[[#This Row],[ID DOCUMENTO]],BD_Pagos[],9,0),"")</f>
        <v>0</v>
      </c>
      <c r="AV1054" s="20">
        <f>IF(IFERROR(VLOOKUP("2-"&amp;Presupuestos[[#This Row],[ID DOCUMENTO]],BD_Pagos[],10,0),0)&gt;Presupuestos[[#This Row],[TOTAL SOLES]],Presupuestos[[#This Row],[TOTAL SOLES]],IFERROR(VLOOKUP("2-"&amp;Presupuestos[[#This Row],[ID DOCUMENTO]],BD_Pagos[],10,0),0))</f>
        <v>0</v>
      </c>
      <c r="AW1054" s="7"/>
      <c r="AX1054" s="16"/>
      <c r="AY1054" s="17"/>
      <c r="AZ1054" s="20"/>
      <c r="BA1054" s="7"/>
      <c r="BB1054" s="16"/>
      <c r="BC1054" s="17"/>
      <c r="BD1054" s="20"/>
      <c r="BE1054" s="7">
        <f>IFERROR(VLOOKUP("5-"&amp;Presupuestos[[#This Row],[ID DOCUMENTO]],BD_Pagos[],7,0),"")</f>
        <v>0</v>
      </c>
      <c r="BF1054" s="17">
        <f>IFERROR(VLOOKUP("5-"&amp;Presupuestos[[#This Row],[ID DOCUMENTO]],BD_Pagos[],9,0),"")</f>
        <v>0</v>
      </c>
      <c r="BG1054" s="20">
        <f>IF(IFERROR(VLOOKUP("5-"&amp;Presupuestos[[#This Row],[ID DOCUMENTO]],BD_Pagos[],10,0),0)&gt;Presupuestos[[#This Row],[TOTAL SOLES]],Presupuestos[[#This Row],[TOTAL SOLES]],IFERROR(VLOOKUP("5-"&amp;Presupuestos[[#This Row],[ID DOCUMENTO]],BD_Pagos[],10,0),0))</f>
        <v>0</v>
      </c>
      <c r="BH1054" s="7">
        <f>IFERROR(VLOOKUP("1-Detraccion"&amp;Presupuestos[[#This Row],[ID DOCUMENTO]],BD_Pagos[],2,0),"")</f>
        <v>0</v>
      </c>
      <c r="BI1054" s="3" t="str">
        <f>IFERROR(VLOOKUP("1-Detraccion"&amp;Presupuestos[[#This Row],[ID DOCUMENTO]],BD_Pagos[],3,0),"")</f>
        <v/>
      </c>
      <c r="BJ1054" s="3">
        <f>IFERROR(VLOOKUP("1-Detraccion"&amp;Presupuestos[[#This Row],[ID DOCUMENTO]],BD_Pagos[],4,0),"")</f>
        <v>0</v>
      </c>
      <c r="BK1054" s="6">
        <f>IF(IFERROR(VLOOKUP("1-Detraccion"&amp;Presupuestos[[#This Row],[ID DOCUMENTO]],BD_Pagos[],5,0),0)&gt;Presupuestos[[#This Row],[TOTAL SOLES]],Presupuestos[[#This Row],[TOTAL SOLES]],IFERROR(VLOOKUP("1-Detraccion"&amp;Presupuestos[[#This Row],[ID DOCUMENTO]],BD_Pagos[],5,0),0))</f>
        <v>0</v>
      </c>
      <c r="BL1054" s="6">
        <f>IF(IFERROR(VLOOKUP("1-Detraccion"&amp;Presupuestos[[#This Row],[ID DOCUMENTO]],BD_Pagos[],6,0),0)&gt;Presupuestos[[#This Row],[TOTAL SOLES]],Presupuestos[[#This Row],[TOTAL SOLES]],IFERROR(VLOOKUP("1-Detraccion"&amp;Presupuestos[[#This Row],[ID DOCUMENTO]],BD_Pagos[],6,0),0))</f>
        <v>0</v>
      </c>
      <c r="BM1054" s="37"/>
      <c r="BN1054" s="3"/>
      <c r="BO1054" s="3"/>
      <c r="BP1054" s="6"/>
      <c r="BQ105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548.73</v>
      </c>
      <c r="BR1054" s="23" t="str">
        <f>IF(Presupuestos[[#This Row],[SALDO ME-MN]]&gt;0,"PENDIENTE","CANCELADO")</f>
        <v>PENDIENTE</v>
      </c>
      <c r="BS1054" s="23" t="str">
        <f>IF(COUNTIFS($U$4:$U1053,Presupuestos[[#This Row],[ID DOCUMENTO]])&gt;=1,IF(B1053=Presupuestos[[#This Row],[ID]],"OK","DOC. DUPLICADO"),"OK")</f>
        <v>OK</v>
      </c>
    </row>
    <row r="1055" spans="2:71" x14ac:dyDescent="0.25">
      <c r="B1055" s="34">
        <f>IF(Presupuestos[[#This Row],[ID DOCUMENTO]]=U1054,B1054,IF(B1054="ID",1,B1054+1))</f>
        <v>873</v>
      </c>
      <c r="C1055" s="2">
        <v>45869</v>
      </c>
      <c r="D1055" s="2">
        <v>45869</v>
      </c>
      <c r="E1055" s="3" t="s">
        <v>1880</v>
      </c>
      <c r="F1055" s="25" t="s">
        <v>54</v>
      </c>
      <c r="G1055" s="25" t="s">
        <v>330</v>
      </c>
      <c r="H1055" s="25" t="s">
        <v>397</v>
      </c>
      <c r="I1055" s="36" t="str">
        <f>IFERROR(VLOOKUP(Presupuestos[[#This Row],[AREA]]&amp;Presupuestos[[#This Row],[CONCEPTO]]&amp;Presupuestos[[#This Row],[DESCRIPCION]],Tabla28[[Columna1]:[CÓDIGO NUEVO]],2,0),"")</f>
        <v>P0601005</v>
      </c>
      <c r="J1055" s="3" t="s">
        <v>666</v>
      </c>
      <c r="K1055" s="3" t="s">
        <v>666</v>
      </c>
      <c r="L1055" s="3" t="s">
        <v>666</v>
      </c>
      <c r="M1055" s="31" t="s">
        <v>2143</v>
      </c>
      <c r="N1055" s="3"/>
      <c r="O1055" s="3" t="s">
        <v>315</v>
      </c>
      <c r="P1055" s="3" t="s">
        <v>86</v>
      </c>
      <c r="Q1055" s="3" t="str">
        <f>IFERROR(VLOOKUP(Presupuestos[[#This Row],[CLASIFICACIÓN (N)]],Tabla17[],2,0),"")</f>
        <v>Costos de ventas</v>
      </c>
      <c r="R1055" s="3" t="str">
        <f>IFERROR(VLOOKUP(Presupuestos[[#This Row],[CLASIFICACIÓN (N)]],Tabla17[],3,0),"")</f>
        <v>Operativo</v>
      </c>
      <c r="S1055" s="3" t="s">
        <v>16</v>
      </c>
      <c r="T1055" s="3" t="str">
        <f>IFERROR(VLOOKUP(Presupuestos[[#This Row],[ALMACEN]],Tabla5[],2,0),"")</f>
        <v>Arequipa</v>
      </c>
      <c r="U1055" s="19" t="str">
        <f>IFERROR(VLOOKUP(Presupuestos[[#This Row],[TIPO DE DOCUMENTO]],Tipo_Documento[],2,0)&amp;Presupuestos[[#This Row],[SERIE]]&amp;Presupuestos[[#This Row],[NUMERO]]&amp;Presupuestos[[#This Row],[RUC]],"")</f>
        <v>PLRPLR075373376012</v>
      </c>
      <c r="V1055" s="3" t="s">
        <v>258</v>
      </c>
      <c r="W1055" s="7">
        <v>45869</v>
      </c>
      <c r="X1055" s="7">
        <v>45869</v>
      </c>
      <c r="Y1055" s="3" t="s">
        <v>1917</v>
      </c>
      <c r="Z1055" s="3">
        <v>53</v>
      </c>
      <c r="AA1055" s="3">
        <f>IFERROR(VLOOKUP(Presupuestos[[#This Row],[RAZON SOCIAL]],CHOOSE({1,2},Clientes_Proveedores[Razon Social],Clientes_Proveedores[Ruc / Dni]),2,0),"-")</f>
        <v>73376012</v>
      </c>
      <c r="AB1055" s="31" t="s">
        <v>2142</v>
      </c>
      <c r="AC1055" s="3" t="s">
        <v>670</v>
      </c>
      <c r="AD1055" s="5"/>
      <c r="AE1055" s="6">
        <v>19.260000000000002</v>
      </c>
      <c r="AF1055" s="6">
        <f>Presupuestos[[#This Row],[BASE]]*Presupuestos[[#This Row],[% IGV]]</f>
        <v>0</v>
      </c>
      <c r="AG1055" s="22">
        <f>ROUND(SUM(Presupuestos[[#This Row],[BASE]:[IGV]]),2)</f>
        <v>19.260000000000002</v>
      </c>
      <c r="AH1055" s="9" t="str">
        <f>IF(Presupuestos[[#This Row],[MONEDA]]="USD",VLOOKUP(Presupuestos[[#This Row],[FECHA DE EMISION]],Tipo_Cambio[],3,0),"")</f>
        <v/>
      </c>
      <c r="AI1055" s="22">
        <f>IFERROR(ROUND(IF(Presupuestos[[#This Row],[MONEDA]]="PEN",Presupuestos[[#This Row],[TOTAL]],Presupuestos[[#This Row],[TOTAL]]*Presupuestos[[#This Row],[TIPO DE CAMBIO]]),2),"")</f>
        <v>19.260000000000002</v>
      </c>
      <c r="AJ1055" s="5"/>
      <c r="AK1055" s="33" t="s">
        <v>671</v>
      </c>
      <c r="AL1055" s="5" t="s">
        <v>680</v>
      </c>
      <c r="AM1055" s="23" t="s">
        <v>671</v>
      </c>
      <c r="AN1055" s="23" t="s">
        <v>671</v>
      </c>
      <c r="AO1055" s="7">
        <f>IFERROR(VLOOKUP("1-"&amp;Presupuestos[[#This Row],[ID DOCUMENTO]],BD_Pagos[],7,0),"")</f>
        <v>45869</v>
      </c>
      <c r="AP1055" s="16" t="str">
        <f>IFERROR(VLOOKUP("1-"&amp;Presupuestos[[#This Row],[ID DOCUMENTO]],BD_Pagos[],8,0),"")</f>
        <v>B-BCP - Soles</v>
      </c>
      <c r="AQ1055" s="17">
        <f>IFERROR(VLOOKUP("1-"&amp;Presupuestos[[#This Row],[ID DOCUMENTO]],BD_Pagos[],9,0),"")</f>
        <v>7197909</v>
      </c>
      <c r="AR1055" s="54"/>
      <c r="AS1055" s="7">
        <f>IFERROR(VLOOKUP("2-"&amp;Presupuestos[[#This Row],[ID DOCUMENTO]],BD_Pagos[],7,0),"")</f>
        <v>0</v>
      </c>
      <c r="AT1055" s="16" t="str">
        <f>IFERROR(VLOOKUP("2-"&amp;Presupuestos[[#This Row],[ID DOCUMENTO]],BD_Pagos[],8,0),"")</f>
        <v/>
      </c>
      <c r="AU1055" s="17">
        <f>IFERROR(VLOOKUP("2-"&amp;Presupuestos[[#This Row],[ID DOCUMENTO]],BD_Pagos[],9,0),"")</f>
        <v>0</v>
      </c>
      <c r="AV1055" s="20">
        <f>IF(IFERROR(VLOOKUP("2-"&amp;Presupuestos[[#This Row],[ID DOCUMENTO]],BD_Pagos[],10,0),0)&gt;Presupuestos[[#This Row],[TOTAL SOLES]],Presupuestos[[#This Row],[TOTAL SOLES]],IFERROR(VLOOKUP("2-"&amp;Presupuestos[[#This Row],[ID DOCUMENTO]],BD_Pagos[],10,0),0))</f>
        <v>0</v>
      </c>
      <c r="AW1055" s="7"/>
      <c r="AX1055" s="16"/>
      <c r="AY1055" s="17"/>
      <c r="AZ1055" s="20"/>
      <c r="BA1055" s="7"/>
      <c r="BB1055" s="16"/>
      <c r="BC1055" s="17"/>
      <c r="BD1055" s="20"/>
      <c r="BE1055" s="7">
        <f>IFERROR(VLOOKUP("5-"&amp;Presupuestos[[#This Row],[ID DOCUMENTO]],BD_Pagos[],7,0),"")</f>
        <v>0</v>
      </c>
      <c r="BF1055" s="17">
        <f>IFERROR(VLOOKUP("5-"&amp;Presupuestos[[#This Row],[ID DOCUMENTO]],BD_Pagos[],9,0),"")</f>
        <v>0</v>
      </c>
      <c r="BG1055" s="20">
        <f>IF(IFERROR(VLOOKUP("5-"&amp;Presupuestos[[#This Row],[ID DOCUMENTO]],BD_Pagos[],10,0),0)&gt;Presupuestos[[#This Row],[TOTAL SOLES]],Presupuestos[[#This Row],[TOTAL SOLES]],IFERROR(VLOOKUP("5-"&amp;Presupuestos[[#This Row],[ID DOCUMENTO]],BD_Pagos[],10,0),0))</f>
        <v>0</v>
      </c>
      <c r="BH1055" s="7">
        <f>IFERROR(VLOOKUP("1-Detraccion"&amp;Presupuestos[[#This Row],[ID DOCUMENTO]],BD_Pagos[],2,0),"")</f>
        <v>0</v>
      </c>
      <c r="BI1055" s="3" t="str">
        <f>IFERROR(VLOOKUP("1-Detraccion"&amp;Presupuestos[[#This Row],[ID DOCUMENTO]],BD_Pagos[],3,0),"")</f>
        <v/>
      </c>
      <c r="BJ1055" s="3">
        <f>IFERROR(VLOOKUP("1-Detraccion"&amp;Presupuestos[[#This Row],[ID DOCUMENTO]],BD_Pagos[],4,0),"")</f>
        <v>0</v>
      </c>
      <c r="BK1055" s="6">
        <f>IF(IFERROR(VLOOKUP("1-Detraccion"&amp;Presupuestos[[#This Row],[ID DOCUMENTO]],BD_Pagos[],5,0),0)&gt;Presupuestos[[#This Row],[TOTAL SOLES]],Presupuestos[[#This Row],[TOTAL SOLES]],IFERROR(VLOOKUP("1-Detraccion"&amp;Presupuestos[[#This Row],[ID DOCUMENTO]],BD_Pagos[],5,0),0))</f>
        <v>0</v>
      </c>
      <c r="BL1055" s="6">
        <f>IF(IFERROR(VLOOKUP("1-Detraccion"&amp;Presupuestos[[#This Row],[ID DOCUMENTO]],BD_Pagos[],6,0),0)&gt;Presupuestos[[#This Row],[TOTAL SOLES]],Presupuestos[[#This Row],[TOTAL SOLES]],IFERROR(VLOOKUP("1-Detraccion"&amp;Presupuestos[[#This Row],[ID DOCUMENTO]],BD_Pagos[],6,0),0))</f>
        <v>0</v>
      </c>
      <c r="BM1055" s="37"/>
      <c r="BN1055" s="3"/>
      <c r="BO1055" s="3"/>
      <c r="BP1055" s="6"/>
      <c r="BQ105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19.260000000000002</v>
      </c>
      <c r="BR1055" s="23" t="str">
        <f>IF(Presupuestos[[#This Row],[SALDO ME-MN]]&gt;0,"PENDIENTE","CANCELADO")</f>
        <v>PENDIENTE</v>
      </c>
      <c r="BS1055" s="23" t="str">
        <f>IF(COUNTIFS($U$4:$U1054,Presupuestos[[#This Row],[ID DOCUMENTO]])&gt;=1,IF(B1054=Presupuestos[[#This Row],[ID]],"OK","DOC. DUPLICADO"),"OK")</f>
        <v>OK</v>
      </c>
    </row>
    <row r="1056" spans="2:71" ht="24" x14ac:dyDescent="0.25">
      <c r="B1056" s="34">
        <f>IF(Presupuestos[[#This Row],[ID DOCUMENTO]]=U1055,B1055,IF(B1055="ID",1,B1055+1))</f>
        <v>873</v>
      </c>
      <c r="C1056" s="2">
        <v>45869</v>
      </c>
      <c r="D1056" s="2">
        <v>45869</v>
      </c>
      <c r="E1056" s="3" t="s">
        <v>1880</v>
      </c>
      <c r="F1056" s="25" t="s">
        <v>54</v>
      </c>
      <c r="G1056" s="25" t="s">
        <v>330</v>
      </c>
      <c r="H1056" s="25" t="s">
        <v>412</v>
      </c>
      <c r="I1056" s="36" t="str">
        <f>IFERROR(VLOOKUP(Presupuestos[[#This Row],[AREA]]&amp;Presupuestos[[#This Row],[CONCEPTO]]&amp;Presupuestos[[#This Row],[DESCRIPCION]],Tabla28[[Columna1]:[CÓDIGO NUEVO]],2,0),"")</f>
        <v>P0601013</v>
      </c>
      <c r="J1056" s="3" t="s">
        <v>666</v>
      </c>
      <c r="K1056" s="3" t="s">
        <v>666</v>
      </c>
      <c r="L1056" s="3" t="s">
        <v>666</v>
      </c>
      <c r="M1056" s="31" t="s">
        <v>2144</v>
      </c>
      <c r="N1056" s="3"/>
      <c r="O1056" s="3" t="s">
        <v>315</v>
      </c>
      <c r="P1056" s="3" t="s">
        <v>86</v>
      </c>
      <c r="Q1056" s="3" t="str">
        <f>IFERROR(VLOOKUP(Presupuestos[[#This Row],[CLASIFICACIÓN (N)]],Tabla17[],2,0),"")</f>
        <v>Costos de ventas</v>
      </c>
      <c r="R1056" s="3" t="str">
        <f>IFERROR(VLOOKUP(Presupuestos[[#This Row],[CLASIFICACIÓN (N)]],Tabla17[],3,0),"")</f>
        <v>Operativo</v>
      </c>
      <c r="S1056" s="3" t="s">
        <v>16</v>
      </c>
      <c r="T1056" s="3" t="str">
        <f>IFERROR(VLOOKUP(Presupuestos[[#This Row],[ALMACEN]],Tabla5[],2,0),"")</f>
        <v>Arequipa</v>
      </c>
      <c r="U1056" s="19" t="str">
        <f>IFERROR(VLOOKUP(Presupuestos[[#This Row],[TIPO DE DOCUMENTO]],Tipo_Documento[],2,0)&amp;Presupuestos[[#This Row],[SERIE]]&amp;Presupuestos[[#This Row],[NUMERO]]&amp;Presupuestos[[#This Row],[RUC]],"")</f>
        <v>PLRPLR075373376012</v>
      </c>
      <c r="V1056" s="3" t="s">
        <v>258</v>
      </c>
      <c r="W1056" s="7">
        <v>45869</v>
      </c>
      <c r="X1056" s="7">
        <v>45869</v>
      </c>
      <c r="Y1056" s="3" t="s">
        <v>1917</v>
      </c>
      <c r="Z1056" s="3">
        <v>53</v>
      </c>
      <c r="AA1056" s="3">
        <f>IFERROR(VLOOKUP(Presupuestos[[#This Row],[RAZON SOCIAL]],CHOOSE({1,2},Clientes_Proveedores[Razon Social],Clientes_Proveedores[Ruc / Dni]),2,0),"-")</f>
        <v>73376012</v>
      </c>
      <c r="AB1056" s="31" t="s">
        <v>2142</v>
      </c>
      <c r="AC1056" s="3" t="s">
        <v>670</v>
      </c>
      <c r="AD1056" s="5"/>
      <c r="AE1056" s="6">
        <v>31</v>
      </c>
      <c r="AF1056" s="6">
        <f>Presupuestos[[#This Row],[BASE]]*Presupuestos[[#This Row],[% IGV]]</f>
        <v>0</v>
      </c>
      <c r="AG1056" s="22">
        <f>ROUND(SUM(Presupuestos[[#This Row],[BASE]:[IGV]]),2)</f>
        <v>31</v>
      </c>
      <c r="AH1056" s="9" t="str">
        <f>IF(Presupuestos[[#This Row],[MONEDA]]="USD",VLOOKUP(Presupuestos[[#This Row],[FECHA DE EMISION]],Tipo_Cambio[],3,0),"")</f>
        <v/>
      </c>
      <c r="AI1056" s="22">
        <f>IFERROR(ROUND(IF(Presupuestos[[#This Row],[MONEDA]]="PEN",Presupuestos[[#This Row],[TOTAL]],Presupuestos[[#This Row],[TOTAL]]*Presupuestos[[#This Row],[TIPO DE CAMBIO]]),2),"")</f>
        <v>31</v>
      </c>
      <c r="AJ1056" s="5"/>
      <c r="AK1056" s="33" t="s">
        <v>671</v>
      </c>
      <c r="AL1056" s="5" t="s">
        <v>680</v>
      </c>
      <c r="AM1056" s="23" t="s">
        <v>671</v>
      </c>
      <c r="AN1056" s="23" t="s">
        <v>671</v>
      </c>
      <c r="AO1056" s="7">
        <f>IFERROR(VLOOKUP("1-"&amp;Presupuestos[[#This Row],[ID DOCUMENTO]],BD_Pagos[],7,0),"")</f>
        <v>45869</v>
      </c>
      <c r="AP1056" s="16" t="str">
        <f>IFERROR(VLOOKUP("1-"&amp;Presupuestos[[#This Row],[ID DOCUMENTO]],BD_Pagos[],8,0),"")</f>
        <v>B-BCP - Soles</v>
      </c>
      <c r="AQ1056" s="17">
        <f>IFERROR(VLOOKUP("1-"&amp;Presupuestos[[#This Row],[ID DOCUMENTO]],BD_Pagos[],9,0),"")</f>
        <v>7197909</v>
      </c>
      <c r="AR1056" s="54"/>
      <c r="AS1056" s="7">
        <f>IFERROR(VLOOKUP("2-"&amp;Presupuestos[[#This Row],[ID DOCUMENTO]],BD_Pagos[],7,0),"")</f>
        <v>0</v>
      </c>
      <c r="AT1056" s="16" t="str">
        <f>IFERROR(VLOOKUP("2-"&amp;Presupuestos[[#This Row],[ID DOCUMENTO]],BD_Pagos[],8,0),"")</f>
        <v/>
      </c>
      <c r="AU1056" s="17">
        <f>IFERROR(VLOOKUP("2-"&amp;Presupuestos[[#This Row],[ID DOCUMENTO]],BD_Pagos[],9,0),"")</f>
        <v>0</v>
      </c>
      <c r="AV1056" s="20">
        <f>IF(IFERROR(VLOOKUP("2-"&amp;Presupuestos[[#This Row],[ID DOCUMENTO]],BD_Pagos[],10,0),0)&gt;Presupuestos[[#This Row],[TOTAL SOLES]],Presupuestos[[#This Row],[TOTAL SOLES]],IFERROR(VLOOKUP("2-"&amp;Presupuestos[[#This Row],[ID DOCUMENTO]],BD_Pagos[],10,0),0))</f>
        <v>0</v>
      </c>
      <c r="AW1056" s="7"/>
      <c r="AX1056" s="16"/>
      <c r="AY1056" s="17"/>
      <c r="AZ1056" s="20"/>
      <c r="BA1056" s="7"/>
      <c r="BB1056" s="16"/>
      <c r="BC1056" s="17"/>
      <c r="BD1056" s="20"/>
      <c r="BE1056" s="7">
        <f>IFERROR(VLOOKUP("5-"&amp;Presupuestos[[#This Row],[ID DOCUMENTO]],BD_Pagos[],7,0),"")</f>
        <v>0</v>
      </c>
      <c r="BF1056" s="17">
        <f>IFERROR(VLOOKUP("5-"&amp;Presupuestos[[#This Row],[ID DOCUMENTO]],BD_Pagos[],9,0),"")</f>
        <v>0</v>
      </c>
      <c r="BG1056" s="20">
        <f>IF(IFERROR(VLOOKUP("5-"&amp;Presupuestos[[#This Row],[ID DOCUMENTO]],BD_Pagos[],10,0),0)&gt;Presupuestos[[#This Row],[TOTAL SOLES]],Presupuestos[[#This Row],[TOTAL SOLES]],IFERROR(VLOOKUP("5-"&amp;Presupuestos[[#This Row],[ID DOCUMENTO]],BD_Pagos[],10,0),0))</f>
        <v>0</v>
      </c>
      <c r="BH1056" s="7">
        <f>IFERROR(VLOOKUP("1-Detraccion"&amp;Presupuestos[[#This Row],[ID DOCUMENTO]],BD_Pagos[],2,0),"")</f>
        <v>0</v>
      </c>
      <c r="BI1056" s="3" t="str">
        <f>IFERROR(VLOOKUP("1-Detraccion"&amp;Presupuestos[[#This Row],[ID DOCUMENTO]],BD_Pagos[],3,0),"")</f>
        <v/>
      </c>
      <c r="BJ1056" s="3">
        <f>IFERROR(VLOOKUP("1-Detraccion"&amp;Presupuestos[[#This Row],[ID DOCUMENTO]],BD_Pagos[],4,0),"")</f>
        <v>0</v>
      </c>
      <c r="BK1056" s="6">
        <f>IF(IFERROR(VLOOKUP("1-Detraccion"&amp;Presupuestos[[#This Row],[ID DOCUMENTO]],BD_Pagos[],5,0),0)&gt;Presupuestos[[#This Row],[TOTAL SOLES]],Presupuestos[[#This Row],[TOTAL SOLES]],IFERROR(VLOOKUP("1-Detraccion"&amp;Presupuestos[[#This Row],[ID DOCUMENTO]],BD_Pagos[],5,0),0))</f>
        <v>0</v>
      </c>
      <c r="BL1056" s="6">
        <f>IF(IFERROR(VLOOKUP("1-Detraccion"&amp;Presupuestos[[#This Row],[ID DOCUMENTO]],BD_Pagos[],6,0),0)&gt;Presupuestos[[#This Row],[TOTAL SOLES]],Presupuestos[[#This Row],[TOTAL SOLES]],IFERROR(VLOOKUP("1-Detraccion"&amp;Presupuestos[[#This Row],[ID DOCUMENTO]],BD_Pagos[],6,0),0))</f>
        <v>0</v>
      </c>
      <c r="BM1056" s="37"/>
      <c r="BN1056" s="3"/>
      <c r="BO1056" s="3"/>
      <c r="BP1056" s="6"/>
      <c r="BQ105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31</v>
      </c>
      <c r="BR1056" s="23" t="str">
        <f>IF(Presupuestos[[#This Row],[SALDO ME-MN]]&gt;0,"PENDIENTE","CANCELADO")</f>
        <v>PENDIENTE</v>
      </c>
      <c r="BS1056" s="23" t="str">
        <f>IF(COUNTIFS($U$4:$U1055,Presupuestos[[#This Row],[ID DOCUMENTO]])&gt;=1,IF(B1055=Presupuestos[[#This Row],[ID]],"OK","DOC. DUPLICADO"),"OK")</f>
        <v>OK</v>
      </c>
    </row>
    <row r="1057" spans="2:71" x14ac:dyDescent="0.25">
      <c r="B1057" s="34">
        <f>IF(Presupuestos[[#This Row],[ID DOCUMENTO]]=U1056,B1056,IF(B1056="ID",1,B1056+1))</f>
        <v>874</v>
      </c>
      <c r="C1057" s="2">
        <v>45869</v>
      </c>
      <c r="D1057" s="2">
        <v>45869</v>
      </c>
      <c r="E1057" s="3" t="s">
        <v>1880</v>
      </c>
      <c r="F1057" s="25" t="s">
        <v>54</v>
      </c>
      <c r="G1057" s="25" t="s">
        <v>330</v>
      </c>
      <c r="H1057" s="25" t="s">
        <v>383</v>
      </c>
      <c r="I1057" s="36" t="str">
        <f>IFERROR(VLOOKUP(Presupuestos[[#This Row],[AREA]]&amp;Presupuestos[[#This Row],[CONCEPTO]]&amp;Presupuestos[[#This Row],[DESCRIPCION]],Tabla28[[Columna1]:[CÓDIGO NUEVO]],2,0),"")</f>
        <v>P0601001</v>
      </c>
      <c r="J1057" s="3" t="s">
        <v>666</v>
      </c>
      <c r="K1057" s="3" t="s">
        <v>666</v>
      </c>
      <c r="L1057" s="3" t="s">
        <v>666</v>
      </c>
      <c r="M1057" s="31" t="s">
        <v>2145</v>
      </c>
      <c r="N1057" s="3"/>
      <c r="O1057" s="3" t="s">
        <v>315</v>
      </c>
      <c r="P1057" s="3" t="s">
        <v>127</v>
      </c>
      <c r="Q1057" s="3" t="str">
        <f>IFERROR(VLOOKUP(Presupuestos[[#This Row],[CLASIFICACIÓN (N)]],Tabla17[],2,0),"")</f>
        <v>Gastos operativos</v>
      </c>
      <c r="R1057" s="3" t="str">
        <f>IFERROR(VLOOKUP(Presupuestos[[#This Row],[CLASIFICACIÓN (N)]],Tabla17[],3,0),"")</f>
        <v>Operativo</v>
      </c>
      <c r="S1057" s="3" t="s">
        <v>16</v>
      </c>
      <c r="T1057" s="3" t="str">
        <f>IFERROR(VLOOKUP(Presupuestos[[#This Row],[ALMACEN]],Tabla5[],2,0),"")</f>
        <v>Arequipa</v>
      </c>
      <c r="U1057" s="19" t="str">
        <f>IFERROR(VLOOKUP(Presupuestos[[#This Row],[TIPO DE DOCUMENTO]],Tipo_Documento[],2,0)&amp;Presupuestos[[#This Row],[SERIE]]&amp;Presupuestos[[#This Row],[NUMERO]]&amp;Presupuestos[[#This Row],[RUC]],"")</f>
        <v>PLRPLR075470511606</v>
      </c>
      <c r="V1057" s="3" t="s">
        <v>258</v>
      </c>
      <c r="W1057" s="7">
        <v>45869</v>
      </c>
      <c r="X1057" s="7">
        <v>45869</v>
      </c>
      <c r="Y1057" s="3" t="s">
        <v>1917</v>
      </c>
      <c r="Z1057" s="3">
        <v>54</v>
      </c>
      <c r="AA1057" s="3">
        <f>IFERROR(VLOOKUP(Presupuestos[[#This Row],[RAZON SOCIAL]],CHOOSE({1,2},Clientes_Proveedores[Razon Social],Clientes_Proveedores[Ruc / Dni]),2,0),"-")</f>
        <v>70511606</v>
      </c>
      <c r="AB1057" s="31" t="s">
        <v>2146</v>
      </c>
      <c r="AC1057" s="3" t="s">
        <v>670</v>
      </c>
      <c r="AD1057" s="5"/>
      <c r="AE1057" s="6">
        <v>1500.86</v>
      </c>
      <c r="AF1057" s="6">
        <f>Presupuestos[[#This Row],[BASE]]*Presupuestos[[#This Row],[% IGV]]</f>
        <v>0</v>
      </c>
      <c r="AG1057" s="22">
        <f>ROUND(SUM(Presupuestos[[#This Row],[BASE]:[IGV]]),2)</f>
        <v>1500.86</v>
      </c>
      <c r="AH1057" s="9" t="str">
        <f>IF(Presupuestos[[#This Row],[MONEDA]]="USD",VLOOKUP(Presupuestos[[#This Row],[FECHA DE EMISION]],Tipo_Cambio[],3,0),"")</f>
        <v/>
      </c>
      <c r="AI1057" s="22">
        <f>IFERROR(ROUND(IF(Presupuestos[[#This Row],[MONEDA]]="PEN",Presupuestos[[#This Row],[TOTAL]],Presupuestos[[#This Row],[TOTAL]]*Presupuestos[[#This Row],[TIPO DE CAMBIO]]),2),"")</f>
        <v>1500.86</v>
      </c>
      <c r="AJ1057" s="5"/>
      <c r="AK1057" s="33" t="s">
        <v>671</v>
      </c>
      <c r="AL1057" s="5" t="s">
        <v>680</v>
      </c>
      <c r="AM1057" s="23" t="s">
        <v>671</v>
      </c>
      <c r="AN1057" s="23" t="s">
        <v>671</v>
      </c>
      <c r="AO1057" s="7">
        <f>IFERROR(VLOOKUP("1-"&amp;Presupuestos[[#This Row],[ID DOCUMENTO]],BD_Pagos[],7,0),"")</f>
        <v>45869</v>
      </c>
      <c r="AP1057" s="16" t="str">
        <f>IFERROR(VLOOKUP("1-"&amp;Presupuestos[[#This Row],[ID DOCUMENTO]],BD_Pagos[],8,0),"")</f>
        <v>B-BCP - Soles</v>
      </c>
      <c r="AQ1057" s="17">
        <f>IFERROR(VLOOKUP("1-"&amp;Presupuestos[[#This Row],[ID DOCUMENTO]],BD_Pagos[],9,0),"")</f>
        <v>7197909</v>
      </c>
      <c r="AR1057" s="54"/>
      <c r="AS1057" s="7">
        <f>IFERROR(VLOOKUP("2-"&amp;Presupuestos[[#This Row],[ID DOCUMENTO]],BD_Pagos[],7,0),"")</f>
        <v>0</v>
      </c>
      <c r="AT1057" s="16" t="str">
        <f>IFERROR(VLOOKUP("2-"&amp;Presupuestos[[#This Row],[ID DOCUMENTO]],BD_Pagos[],8,0),"")</f>
        <v/>
      </c>
      <c r="AU1057" s="17">
        <f>IFERROR(VLOOKUP("2-"&amp;Presupuestos[[#This Row],[ID DOCUMENTO]],BD_Pagos[],9,0),"")</f>
        <v>0</v>
      </c>
      <c r="AV1057" s="20">
        <f>IF(IFERROR(VLOOKUP("2-"&amp;Presupuestos[[#This Row],[ID DOCUMENTO]],BD_Pagos[],10,0),0)&gt;Presupuestos[[#This Row],[TOTAL SOLES]],Presupuestos[[#This Row],[TOTAL SOLES]],IFERROR(VLOOKUP("2-"&amp;Presupuestos[[#This Row],[ID DOCUMENTO]],BD_Pagos[],10,0),0))</f>
        <v>0</v>
      </c>
      <c r="AW1057" s="7"/>
      <c r="AX1057" s="16"/>
      <c r="AY1057" s="17"/>
      <c r="AZ1057" s="20"/>
      <c r="BA1057" s="7"/>
      <c r="BB1057" s="16"/>
      <c r="BC1057" s="17"/>
      <c r="BD1057" s="20"/>
      <c r="BE1057" s="7">
        <f>IFERROR(VLOOKUP("5-"&amp;Presupuestos[[#This Row],[ID DOCUMENTO]],BD_Pagos[],7,0),"")</f>
        <v>45869</v>
      </c>
      <c r="BF1057" s="17" t="str">
        <f>IFERROR(VLOOKUP("5-"&amp;Presupuestos[[#This Row],[ID DOCUMENTO]],BD_Pagos[],9,0),"")</f>
        <v>Redondeo</v>
      </c>
      <c r="BG1057" s="20">
        <f>IF(IFERROR(VLOOKUP("5-"&amp;Presupuestos[[#This Row],[ID DOCUMENTO]],BD_Pagos[],10,0),0)&gt;Presupuestos[[#This Row],[TOTAL SOLES]],Presupuestos[[#This Row],[TOTAL SOLES]],IFERROR(VLOOKUP("5-"&amp;Presupuestos[[#This Row],[ID DOCUMENTO]],BD_Pagos[],10,0),0))</f>
        <v>-0.01</v>
      </c>
      <c r="BH1057" s="7">
        <f>IFERROR(VLOOKUP("1-Detraccion"&amp;Presupuestos[[#This Row],[ID DOCUMENTO]],BD_Pagos[],2,0),"")</f>
        <v>0</v>
      </c>
      <c r="BI1057" s="3" t="str">
        <f>IFERROR(VLOOKUP("1-Detraccion"&amp;Presupuestos[[#This Row],[ID DOCUMENTO]],BD_Pagos[],3,0),"")</f>
        <v/>
      </c>
      <c r="BJ1057" s="3">
        <f>IFERROR(VLOOKUP("1-Detraccion"&amp;Presupuestos[[#This Row],[ID DOCUMENTO]],BD_Pagos[],4,0),"")</f>
        <v>0</v>
      </c>
      <c r="BK1057" s="6">
        <f>IF(IFERROR(VLOOKUP("1-Detraccion"&amp;Presupuestos[[#This Row],[ID DOCUMENTO]],BD_Pagos[],5,0),0)&gt;Presupuestos[[#This Row],[TOTAL SOLES]],Presupuestos[[#This Row],[TOTAL SOLES]],IFERROR(VLOOKUP("1-Detraccion"&amp;Presupuestos[[#This Row],[ID DOCUMENTO]],BD_Pagos[],5,0),0))</f>
        <v>0</v>
      </c>
      <c r="BL1057" s="6">
        <f>IF(IFERROR(VLOOKUP("1-Detraccion"&amp;Presupuestos[[#This Row],[ID DOCUMENTO]],BD_Pagos[],6,0),0)&gt;Presupuestos[[#This Row],[TOTAL SOLES]],Presupuestos[[#This Row],[TOTAL SOLES]],IFERROR(VLOOKUP("1-Detraccion"&amp;Presupuestos[[#This Row],[ID DOCUMENTO]],BD_Pagos[],6,0),0))</f>
        <v>0</v>
      </c>
      <c r="BM1057" s="37"/>
      <c r="BN1057" s="3"/>
      <c r="BO1057" s="3"/>
      <c r="BP1057" s="6"/>
      <c r="BQ105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1500.87</v>
      </c>
      <c r="BR1057" s="23" t="str">
        <f>IF(Presupuestos[[#This Row],[SALDO ME-MN]]&gt;0,"PENDIENTE","CANCELADO")</f>
        <v>PENDIENTE</v>
      </c>
      <c r="BS1057" s="23" t="str">
        <f>IF(COUNTIFS($U$4:$U1056,Presupuestos[[#This Row],[ID DOCUMENTO]])&gt;=1,IF(B1056=Presupuestos[[#This Row],[ID]],"OK","DOC. DUPLICADO"),"OK")</f>
        <v>OK</v>
      </c>
    </row>
    <row r="1058" spans="2:71" ht="24" x14ac:dyDescent="0.25">
      <c r="B1058" s="34">
        <f>IF(Presupuestos[[#This Row],[ID DOCUMENTO]]=U1057,B1057,IF(B1057="ID",1,B1057+1))</f>
        <v>874</v>
      </c>
      <c r="C1058" s="2">
        <v>45869</v>
      </c>
      <c r="D1058" s="2">
        <v>45869</v>
      </c>
      <c r="E1058" s="3" t="s">
        <v>1880</v>
      </c>
      <c r="F1058" s="25" t="s">
        <v>54</v>
      </c>
      <c r="G1058" s="25" t="s">
        <v>330</v>
      </c>
      <c r="H1058" s="25" t="s">
        <v>397</v>
      </c>
      <c r="I1058" s="36" t="str">
        <f>IFERROR(VLOOKUP(Presupuestos[[#This Row],[AREA]]&amp;Presupuestos[[#This Row],[CONCEPTO]]&amp;Presupuestos[[#This Row],[DESCRIPCION]],Tabla28[[Columna1]:[CÓDIGO NUEVO]],2,0),"")</f>
        <v>P0601005</v>
      </c>
      <c r="J1058" s="3" t="s">
        <v>666</v>
      </c>
      <c r="K1058" s="3" t="s">
        <v>666</v>
      </c>
      <c r="L1058" s="3" t="s">
        <v>666</v>
      </c>
      <c r="M1058" s="31" t="s">
        <v>2147</v>
      </c>
      <c r="N1058" s="3"/>
      <c r="O1058" s="3" t="s">
        <v>315</v>
      </c>
      <c r="P1058" s="3" t="s">
        <v>127</v>
      </c>
      <c r="Q1058" s="3" t="str">
        <f>IFERROR(VLOOKUP(Presupuestos[[#This Row],[CLASIFICACIÓN (N)]],Tabla17[],2,0),"")</f>
        <v>Gastos operativos</v>
      </c>
      <c r="R1058" s="3" t="str">
        <f>IFERROR(VLOOKUP(Presupuestos[[#This Row],[CLASIFICACIÓN (N)]],Tabla17[],3,0),"")</f>
        <v>Operativo</v>
      </c>
      <c r="S1058" s="3" t="s">
        <v>16</v>
      </c>
      <c r="T1058" s="3" t="str">
        <f>IFERROR(VLOOKUP(Presupuestos[[#This Row],[ALMACEN]],Tabla5[],2,0),"")</f>
        <v>Arequipa</v>
      </c>
      <c r="U1058" s="19" t="str">
        <f>IFERROR(VLOOKUP(Presupuestos[[#This Row],[TIPO DE DOCUMENTO]],Tipo_Documento[],2,0)&amp;Presupuestos[[#This Row],[SERIE]]&amp;Presupuestos[[#This Row],[NUMERO]]&amp;Presupuestos[[#This Row],[RUC]],"")</f>
        <v>PLRPLR075470511606</v>
      </c>
      <c r="V1058" s="3" t="s">
        <v>258</v>
      </c>
      <c r="W1058" s="7">
        <v>45869</v>
      </c>
      <c r="X1058" s="7">
        <v>45869</v>
      </c>
      <c r="Y1058" s="3" t="s">
        <v>1917</v>
      </c>
      <c r="Z1058" s="3">
        <v>54</v>
      </c>
      <c r="AA1058" s="3">
        <f>IFERROR(VLOOKUP(Presupuestos[[#This Row],[RAZON SOCIAL]],CHOOSE({1,2},Clientes_Proveedores[Razon Social],Clientes_Proveedores[Ruc / Dni]),2,0),"-")</f>
        <v>70511606</v>
      </c>
      <c r="AB1058" s="31" t="s">
        <v>2146</v>
      </c>
      <c r="AC1058" s="3" t="s">
        <v>670</v>
      </c>
      <c r="AD1058" s="5"/>
      <c r="AE1058" s="6">
        <v>44.61</v>
      </c>
      <c r="AF1058" s="6">
        <f>Presupuestos[[#This Row],[BASE]]*Presupuestos[[#This Row],[% IGV]]</f>
        <v>0</v>
      </c>
      <c r="AG1058" s="22">
        <f>ROUND(SUM(Presupuestos[[#This Row],[BASE]:[IGV]]),2)</f>
        <v>44.61</v>
      </c>
      <c r="AH1058" s="9" t="str">
        <f>IF(Presupuestos[[#This Row],[MONEDA]]="USD",VLOOKUP(Presupuestos[[#This Row],[FECHA DE EMISION]],Tipo_Cambio[],3,0),"")</f>
        <v/>
      </c>
      <c r="AI1058" s="22">
        <f>IFERROR(ROUND(IF(Presupuestos[[#This Row],[MONEDA]]="PEN",Presupuestos[[#This Row],[TOTAL]],Presupuestos[[#This Row],[TOTAL]]*Presupuestos[[#This Row],[TIPO DE CAMBIO]]),2),"")</f>
        <v>44.61</v>
      </c>
      <c r="AJ1058" s="5"/>
      <c r="AK1058" s="33" t="s">
        <v>671</v>
      </c>
      <c r="AL1058" s="5" t="s">
        <v>680</v>
      </c>
      <c r="AM1058" s="23" t="s">
        <v>671</v>
      </c>
      <c r="AN1058" s="23" t="s">
        <v>671</v>
      </c>
      <c r="AO1058" s="7">
        <f>IFERROR(VLOOKUP("1-"&amp;Presupuestos[[#This Row],[ID DOCUMENTO]],BD_Pagos[],7,0),"")</f>
        <v>45869</v>
      </c>
      <c r="AP1058" s="16" t="str">
        <f>IFERROR(VLOOKUP("1-"&amp;Presupuestos[[#This Row],[ID DOCUMENTO]],BD_Pagos[],8,0),"")</f>
        <v>B-BCP - Soles</v>
      </c>
      <c r="AQ1058" s="17">
        <f>IFERROR(VLOOKUP("1-"&amp;Presupuestos[[#This Row],[ID DOCUMENTO]],BD_Pagos[],9,0),"")</f>
        <v>7197909</v>
      </c>
      <c r="AR1058" s="54"/>
      <c r="AS1058" s="7">
        <f>IFERROR(VLOOKUP("2-"&amp;Presupuestos[[#This Row],[ID DOCUMENTO]],BD_Pagos[],7,0),"")</f>
        <v>0</v>
      </c>
      <c r="AT1058" s="16" t="str">
        <f>IFERROR(VLOOKUP("2-"&amp;Presupuestos[[#This Row],[ID DOCUMENTO]],BD_Pagos[],8,0),"")</f>
        <v/>
      </c>
      <c r="AU1058" s="17">
        <f>IFERROR(VLOOKUP("2-"&amp;Presupuestos[[#This Row],[ID DOCUMENTO]],BD_Pagos[],9,0),"")</f>
        <v>0</v>
      </c>
      <c r="AV1058" s="20">
        <f>IF(IFERROR(VLOOKUP("2-"&amp;Presupuestos[[#This Row],[ID DOCUMENTO]],BD_Pagos[],10,0),0)&gt;Presupuestos[[#This Row],[TOTAL SOLES]],Presupuestos[[#This Row],[TOTAL SOLES]],IFERROR(VLOOKUP("2-"&amp;Presupuestos[[#This Row],[ID DOCUMENTO]],BD_Pagos[],10,0),0))</f>
        <v>0</v>
      </c>
      <c r="AW1058" s="7"/>
      <c r="AX1058" s="16"/>
      <c r="AY1058" s="17"/>
      <c r="AZ1058" s="20"/>
      <c r="BA1058" s="7"/>
      <c r="BB1058" s="16"/>
      <c r="BC1058" s="17"/>
      <c r="BD1058" s="20"/>
      <c r="BE1058" s="7">
        <f>IFERROR(VLOOKUP("5-"&amp;Presupuestos[[#This Row],[ID DOCUMENTO]],BD_Pagos[],7,0),"")</f>
        <v>45869</v>
      </c>
      <c r="BF1058" s="17" t="str">
        <f>IFERROR(VLOOKUP("5-"&amp;Presupuestos[[#This Row],[ID DOCUMENTO]],BD_Pagos[],9,0),"")</f>
        <v>Redondeo</v>
      </c>
      <c r="BG1058" s="20">
        <f>IF(IFERROR(VLOOKUP("5-"&amp;Presupuestos[[#This Row],[ID DOCUMENTO]],BD_Pagos[],10,0),0)&gt;Presupuestos[[#This Row],[TOTAL SOLES]],Presupuestos[[#This Row],[TOTAL SOLES]],IFERROR(VLOOKUP("5-"&amp;Presupuestos[[#This Row],[ID DOCUMENTO]],BD_Pagos[],10,0),0))</f>
        <v>-0.01</v>
      </c>
      <c r="BH1058" s="7">
        <f>IFERROR(VLOOKUP("1-Detraccion"&amp;Presupuestos[[#This Row],[ID DOCUMENTO]],BD_Pagos[],2,0),"")</f>
        <v>0</v>
      </c>
      <c r="BI1058" s="3" t="str">
        <f>IFERROR(VLOOKUP("1-Detraccion"&amp;Presupuestos[[#This Row],[ID DOCUMENTO]],BD_Pagos[],3,0),"")</f>
        <v/>
      </c>
      <c r="BJ1058" s="3">
        <f>IFERROR(VLOOKUP("1-Detraccion"&amp;Presupuestos[[#This Row],[ID DOCUMENTO]],BD_Pagos[],4,0),"")</f>
        <v>0</v>
      </c>
      <c r="BK1058" s="6">
        <f>IF(IFERROR(VLOOKUP("1-Detraccion"&amp;Presupuestos[[#This Row],[ID DOCUMENTO]],BD_Pagos[],5,0),0)&gt;Presupuestos[[#This Row],[TOTAL SOLES]],Presupuestos[[#This Row],[TOTAL SOLES]],IFERROR(VLOOKUP("1-Detraccion"&amp;Presupuestos[[#This Row],[ID DOCUMENTO]],BD_Pagos[],5,0),0))</f>
        <v>0</v>
      </c>
      <c r="BL1058" s="6">
        <f>IF(IFERROR(VLOOKUP("1-Detraccion"&amp;Presupuestos[[#This Row],[ID DOCUMENTO]],BD_Pagos[],6,0),0)&gt;Presupuestos[[#This Row],[TOTAL SOLES]],Presupuestos[[#This Row],[TOTAL SOLES]],IFERROR(VLOOKUP("1-Detraccion"&amp;Presupuestos[[#This Row],[ID DOCUMENTO]],BD_Pagos[],6,0),0))</f>
        <v>0</v>
      </c>
      <c r="BM1058" s="37"/>
      <c r="BN1058" s="3"/>
      <c r="BO1058" s="3"/>
      <c r="BP1058" s="6"/>
      <c r="BQ105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44.62</v>
      </c>
      <c r="BR1058" s="23" t="str">
        <f>IF(Presupuestos[[#This Row],[SALDO ME-MN]]&gt;0,"PENDIENTE","CANCELADO")</f>
        <v>PENDIENTE</v>
      </c>
      <c r="BS1058" s="23" t="str">
        <f>IF(COUNTIFS($U$4:$U1057,Presupuestos[[#This Row],[ID DOCUMENTO]])&gt;=1,IF(B1057=Presupuestos[[#This Row],[ID]],"OK","DOC. DUPLICADO"),"OK")</f>
        <v>OK</v>
      </c>
    </row>
    <row r="1059" spans="2:71" ht="24" x14ac:dyDescent="0.25">
      <c r="B1059" s="34">
        <f>IF(Presupuestos[[#This Row],[ID DOCUMENTO]]=U1058,B1058,IF(B1058="ID",1,B1058+1))</f>
        <v>874</v>
      </c>
      <c r="C1059" s="2">
        <v>45869</v>
      </c>
      <c r="D1059" s="2">
        <v>45869</v>
      </c>
      <c r="E1059" s="3" t="s">
        <v>1880</v>
      </c>
      <c r="F1059" s="25" t="s">
        <v>54</v>
      </c>
      <c r="G1059" s="25" t="s">
        <v>330</v>
      </c>
      <c r="H1059" s="25" t="s">
        <v>397</v>
      </c>
      <c r="I1059" s="36" t="str">
        <f>IFERROR(VLOOKUP(Presupuestos[[#This Row],[AREA]]&amp;Presupuestos[[#This Row],[CONCEPTO]]&amp;Presupuestos[[#This Row],[DESCRIPCION]],Tabla28[[Columna1]:[CÓDIGO NUEVO]],2,0),"")</f>
        <v>P0601005</v>
      </c>
      <c r="J1059" s="3" t="s">
        <v>666</v>
      </c>
      <c r="K1059" s="3" t="s">
        <v>666</v>
      </c>
      <c r="L1059" s="3" t="s">
        <v>666</v>
      </c>
      <c r="M1059" s="31" t="s">
        <v>2148</v>
      </c>
      <c r="N1059" s="3"/>
      <c r="O1059" s="3" t="s">
        <v>315</v>
      </c>
      <c r="P1059" s="3" t="s">
        <v>127</v>
      </c>
      <c r="Q1059" s="3" t="str">
        <f>IFERROR(VLOOKUP(Presupuestos[[#This Row],[CLASIFICACIÓN (N)]],Tabla17[],2,0),"")</f>
        <v>Gastos operativos</v>
      </c>
      <c r="R1059" s="3" t="str">
        <f>IFERROR(VLOOKUP(Presupuestos[[#This Row],[CLASIFICACIÓN (N)]],Tabla17[],3,0),"")</f>
        <v>Operativo</v>
      </c>
      <c r="S1059" s="3" t="s">
        <v>16</v>
      </c>
      <c r="T1059" s="3" t="str">
        <f>IFERROR(VLOOKUP(Presupuestos[[#This Row],[ALMACEN]],Tabla5[],2,0),"")</f>
        <v>Arequipa</v>
      </c>
      <c r="U1059" s="19" t="str">
        <f>IFERROR(VLOOKUP(Presupuestos[[#This Row],[TIPO DE DOCUMENTO]],Tipo_Documento[],2,0)&amp;Presupuestos[[#This Row],[SERIE]]&amp;Presupuestos[[#This Row],[NUMERO]]&amp;Presupuestos[[#This Row],[RUC]],"")</f>
        <v>PLRPLR075470511606</v>
      </c>
      <c r="V1059" s="3" t="s">
        <v>258</v>
      </c>
      <c r="W1059" s="7">
        <v>45869</v>
      </c>
      <c r="X1059" s="7">
        <v>45869</v>
      </c>
      <c r="Y1059" s="3" t="s">
        <v>1917</v>
      </c>
      <c r="Z1059" s="3">
        <v>54</v>
      </c>
      <c r="AA1059" s="3">
        <f>IFERROR(VLOOKUP(Presupuestos[[#This Row],[RAZON SOCIAL]],CHOOSE({1,2},Clientes_Proveedores[Razon Social],Clientes_Proveedores[Ruc / Dni]),2,0),"-")</f>
        <v>70511606</v>
      </c>
      <c r="AB1059" s="31" t="s">
        <v>2146</v>
      </c>
      <c r="AC1059" s="3" t="s">
        <v>670</v>
      </c>
      <c r="AD1059" s="5"/>
      <c r="AE1059" s="6">
        <v>6.84</v>
      </c>
      <c r="AF1059" s="6">
        <f>Presupuestos[[#This Row],[BASE]]*Presupuestos[[#This Row],[% IGV]]</f>
        <v>0</v>
      </c>
      <c r="AG1059" s="22">
        <f>ROUND(SUM(Presupuestos[[#This Row],[BASE]:[IGV]]),2)</f>
        <v>6.84</v>
      </c>
      <c r="AH1059" s="9" t="str">
        <f>IF(Presupuestos[[#This Row],[MONEDA]]="USD",VLOOKUP(Presupuestos[[#This Row],[FECHA DE EMISION]],Tipo_Cambio[],3,0),"")</f>
        <v/>
      </c>
      <c r="AI1059" s="22">
        <f>IFERROR(ROUND(IF(Presupuestos[[#This Row],[MONEDA]]="PEN",Presupuestos[[#This Row],[TOTAL]],Presupuestos[[#This Row],[TOTAL]]*Presupuestos[[#This Row],[TIPO DE CAMBIO]]),2),"")</f>
        <v>6.84</v>
      </c>
      <c r="AJ1059" s="5"/>
      <c r="AK1059" s="33" t="s">
        <v>671</v>
      </c>
      <c r="AL1059" s="5" t="s">
        <v>680</v>
      </c>
      <c r="AM1059" s="23" t="s">
        <v>671</v>
      </c>
      <c r="AN1059" s="23" t="s">
        <v>671</v>
      </c>
      <c r="AO1059" s="7">
        <f>IFERROR(VLOOKUP("1-"&amp;Presupuestos[[#This Row],[ID DOCUMENTO]],BD_Pagos[],7,0),"")</f>
        <v>45869</v>
      </c>
      <c r="AP1059" s="16" t="str">
        <f>IFERROR(VLOOKUP("1-"&amp;Presupuestos[[#This Row],[ID DOCUMENTO]],BD_Pagos[],8,0),"")</f>
        <v>B-BCP - Soles</v>
      </c>
      <c r="AQ1059" s="17">
        <f>IFERROR(VLOOKUP("1-"&amp;Presupuestos[[#This Row],[ID DOCUMENTO]],BD_Pagos[],9,0),"")</f>
        <v>7197909</v>
      </c>
      <c r="AR1059" s="54"/>
      <c r="AS1059" s="7">
        <f>IFERROR(VLOOKUP("2-"&amp;Presupuestos[[#This Row],[ID DOCUMENTO]],BD_Pagos[],7,0),"")</f>
        <v>0</v>
      </c>
      <c r="AT1059" s="16" t="str">
        <f>IFERROR(VLOOKUP("2-"&amp;Presupuestos[[#This Row],[ID DOCUMENTO]],BD_Pagos[],8,0),"")</f>
        <v/>
      </c>
      <c r="AU1059" s="17">
        <f>IFERROR(VLOOKUP("2-"&amp;Presupuestos[[#This Row],[ID DOCUMENTO]],BD_Pagos[],9,0),"")</f>
        <v>0</v>
      </c>
      <c r="AV1059" s="20">
        <f>IF(IFERROR(VLOOKUP("2-"&amp;Presupuestos[[#This Row],[ID DOCUMENTO]],BD_Pagos[],10,0),0)&gt;Presupuestos[[#This Row],[TOTAL SOLES]],Presupuestos[[#This Row],[TOTAL SOLES]],IFERROR(VLOOKUP("2-"&amp;Presupuestos[[#This Row],[ID DOCUMENTO]],BD_Pagos[],10,0),0))</f>
        <v>0</v>
      </c>
      <c r="AW1059" s="7"/>
      <c r="AX1059" s="16"/>
      <c r="AY1059" s="17"/>
      <c r="AZ1059" s="20"/>
      <c r="BA1059" s="7"/>
      <c r="BB1059" s="16"/>
      <c r="BC1059" s="17"/>
      <c r="BD1059" s="20"/>
      <c r="BE1059" s="7">
        <f>IFERROR(VLOOKUP("5-"&amp;Presupuestos[[#This Row],[ID DOCUMENTO]],BD_Pagos[],7,0),"")</f>
        <v>45869</v>
      </c>
      <c r="BF1059" s="17" t="str">
        <f>IFERROR(VLOOKUP("5-"&amp;Presupuestos[[#This Row],[ID DOCUMENTO]],BD_Pagos[],9,0),"")</f>
        <v>Redondeo</v>
      </c>
      <c r="BG1059" s="20">
        <f>IF(IFERROR(VLOOKUP("5-"&amp;Presupuestos[[#This Row],[ID DOCUMENTO]],BD_Pagos[],10,0),0)&gt;Presupuestos[[#This Row],[TOTAL SOLES]],Presupuestos[[#This Row],[TOTAL SOLES]],IFERROR(VLOOKUP("5-"&amp;Presupuestos[[#This Row],[ID DOCUMENTO]],BD_Pagos[],10,0),0))</f>
        <v>-0.01</v>
      </c>
      <c r="BH1059" s="7">
        <f>IFERROR(VLOOKUP("1-Detraccion"&amp;Presupuestos[[#This Row],[ID DOCUMENTO]],BD_Pagos[],2,0),"")</f>
        <v>0</v>
      </c>
      <c r="BI1059" s="3" t="str">
        <f>IFERROR(VLOOKUP("1-Detraccion"&amp;Presupuestos[[#This Row],[ID DOCUMENTO]],BD_Pagos[],3,0),"")</f>
        <v/>
      </c>
      <c r="BJ1059" s="3">
        <f>IFERROR(VLOOKUP("1-Detraccion"&amp;Presupuestos[[#This Row],[ID DOCUMENTO]],BD_Pagos[],4,0),"")</f>
        <v>0</v>
      </c>
      <c r="BK1059" s="6">
        <f>IF(IFERROR(VLOOKUP("1-Detraccion"&amp;Presupuestos[[#This Row],[ID DOCUMENTO]],BD_Pagos[],5,0),0)&gt;Presupuestos[[#This Row],[TOTAL SOLES]],Presupuestos[[#This Row],[TOTAL SOLES]],IFERROR(VLOOKUP("1-Detraccion"&amp;Presupuestos[[#This Row],[ID DOCUMENTO]],BD_Pagos[],5,0),0))</f>
        <v>0</v>
      </c>
      <c r="BL1059" s="6">
        <f>IF(IFERROR(VLOOKUP("1-Detraccion"&amp;Presupuestos[[#This Row],[ID DOCUMENTO]],BD_Pagos[],6,0),0)&gt;Presupuestos[[#This Row],[TOTAL SOLES]],Presupuestos[[#This Row],[TOTAL SOLES]],IFERROR(VLOOKUP("1-Detraccion"&amp;Presupuestos[[#This Row],[ID DOCUMENTO]],BD_Pagos[],6,0),0))</f>
        <v>0</v>
      </c>
      <c r="BM1059" s="37"/>
      <c r="BN1059" s="3"/>
      <c r="BO1059" s="3"/>
      <c r="BP1059" s="6"/>
      <c r="BQ105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6.85</v>
      </c>
      <c r="BR1059" s="23" t="str">
        <f>IF(Presupuestos[[#This Row],[SALDO ME-MN]]&gt;0,"PENDIENTE","CANCELADO")</f>
        <v>PENDIENTE</v>
      </c>
      <c r="BS1059" s="23" t="str">
        <f>IF(COUNTIFS($U$4:$U1058,Presupuestos[[#This Row],[ID DOCUMENTO]])&gt;=1,IF(B1058=Presupuestos[[#This Row],[ID]],"OK","DOC. DUPLICADO"),"OK")</f>
        <v>OK</v>
      </c>
    </row>
    <row r="1060" spans="2:71" ht="24" x14ac:dyDescent="0.25">
      <c r="B1060" s="34">
        <f>IF(Presupuestos[[#This Row],[ID DOCUMENTO]]=U1059,B1059,IF(B1059="ID",1,B1059+1))</f>
        <v>875</v>
      </c>
      <c r="C1060" s="2">
        <v>45884</v>
      </c>
      <c r="D1060" s="2">
        <v>45884</v>
      </c>
      <c r="E1060" s="3" t="s">
        <v>746</v>
      </c>
      <c r="F1060" s="25" t="s">
        <v>65</v>
      </c>
      <c r="G1060" s="25" t="s">
        <v>169</v>
      </c>
      <c r="H1060" s="25" t="s">
        <v>572</v>
      </c>
      <c r="I1060" s="36" t="str">
        <f>IFERROR(VLOOKUP(Presupuestos[[#This Row],[AREA]]&amp;Presupuestos[[#This Row],[CONCEPTO]]&amp;Presupuestos[[#This Row],[DESCRIPCION]],Tabla28[[Columna1]:[CÓDIGO NUEVO]],2,0),"")</f>
        <v>P0901001</v>
      </c>
      <c r="J1060" s="3" t="s">
        <v>1474</v>
      </c>
      <c r="K1060" s="3" t="s">
        <v>666</v>
      </c>
      <c r="L1060" s="3" t="s">
        <v>666</v>
      </c>
      <c r="M1060" s="31" t="s">
        <v>2149</v>
      </c>
      <c r="N1060" s="3"/>
      <c r="O1060" s="3" t="s">
        <v>315</v>
      </c>
      <c r="P1060" s="3" t="s">
        <v>142</v>
      </c>
      <c r="Q1060" s="3" t="str">
        <f>IFERROR(VLOOKUP(Presupuestos[[#This Row],[CLASIFICACIÓN (N)]],Tabla17[],2,0),"")</f>
        <v>Gastos no operativos</v>
      </c>
      <c r="R1060" s="3" t="str">
        <f>IFERROR(VLOOKUP(Presupuestos[[#This Row],[CLASIFICACIÓN (N)]],Tabla17[],3,0),"")</f>
        <v>Operativo</v>
      </c>
      <c r="S1060" s="3" t="s">
        <v>41</v>
      </c>
      <c r="T1060" s="3" t="str">
        <f>IFERROR(VLOOKUP(Presupuestos[[#This Row],[ALMACEN]],Tabla5[],2,0),"")</f>
        <v>Lima</v>
      </c>
      <c r="U1060" s="19" t="str">
        <f>IFERROR(VLOOKUP(Presupuestos[[#This Row],[TIPO DE DOCUMENTO]],Tipo_Documento[],2,0)&amp;Presupuestos[[#This Row],[SERIE]]&amp;Presupuestos[[#This Row],[NUMERO]]&amp;Presupuestos[[#This Row],[RUC]],"")</f>
        <v>01E00134510456105896</v>
      </c>
      <c r="V1060" s="3" t="s">
        <v>120</v>
      </c>
      <c r="W1060" s="7">
        <v>45884</v>
      </c>
      <c r="X1060" s="7">
        <v>45884</v>
      </c>
      <c r="Y1060" s="3" t="s">
        <v>668</v>
      </c>
      <c r="Z1060" s="3">
        <v>345</v>
      </c>
      <c r="AA1060" s="3">
        <f>IFERROR(VLOOKUP(Presupuestos[[#This Row],[RAZON SOCIAL]],CHOOSE({1,2},Clientes_Proveedores[Razon Social],Clientes_Proveedores[Ruc / Dni]),2,0),"-")</f>
        <v>10456105896</v>
      </c>
      <c r="AB1060" s="31" t="s">
        <v>2150</v>
      </c>
      <c r="AC1060" s="3" t="s">
        <v>670</v>
      </c>
      <c r="AD1060" s="5">
        <v>0.18</v>
      </c>
      <c r="AE1060" s="6">
        <v>134.75</v>
      </c>
      <c r="AF1060" s="6">
        <f>Presupuestos[[#This Row],[BASE]]*Presupuestos[[#This Row],[% IGV]]</f>
        <v>24.254999999999999</v>
      </c>
      <c r="AG1060" s="22">
        <f>ROUND(SUM(Presupuestos[[#This Row],[BASE]:[IGV]]),2)</f>
        <v>159.01</v>
      </c>
      <c r="AH1060" s="9" t="str">
        <f>IF(Presupuestos[[#This Row],[MONEDA]]="USD",VLOOKUP(Presupuestos[[#This Row],[FECHA DE EMISION]],Tipo_Cambio[],3,0),"")</f>
        <v/>
      </c>
      <c r="AI1060" s="22">
        <f>IFERROR(ROUND(IF(Presupuestos[[#This Row],[MONEDA]]="PEN",Presupuestos[[#This Row],[TOTAL]],Presupuestos[[#This Row],[TOTAL]]*Presupuestos[[#This Row],[TIPO DE CAMBIO]]),2),"")</f>
        <v>159.01</v>
      </c>
      <c r="AJ1060" s="5"/>
      <c r="AK1060" s="33" t="s">
        <v>671</v>
      </c>
      <c r="AL1060" s="5" t="s">
        <v>680</v>
      </c>
      <c r="AM1060" s="23" t="s">
        <v>671</v>
      </c>
      <c r="AN1060" s="23" t="s">
        <v>671</v>
      </c>
      <c r="AO1060" s="7">
        <f>IFERROR(VLOOKUP("1-"&amp;Presupuestos[[#This Row],[ID DOCUMENTO]],BD_Pagos[],7,0),"")</f>
        <v>45881</v>
      </c>
      <c r="AP1060" s="16" t="str">
        <f>IFERROR(VLOOKUP("1-"&amp;Presupuestos[[#This Row],[ID DOCUMENTO]],BD_Pagos[],8,0),"")</f>
        <v>B-BCP - Soles</v>
      </c>
      <c r="AQ1060" s="17">
        <f>IFERROR(VLOOKUP("1-"&amp;Presupuestos[[#This Row],[ID DOCUMENTO]],BD_Pagos[],9,0),"")</f>
        <v>1101665</v>
      </c>
      <c r="AR1060" s="54"/>
      <c r="AS1060" s="7">
        <f>IFERROR(VLOOKUP("2-"&amp;Presupuestos[[#This Row],[ID DOCUMENTO]],BD_Pagos[],7,0),"")</f>
        <v>0</v>
      </c>
      <c r="AT1060" s="16" t="str">
        <f>IFERROR(VLOOKUP("2-"&amp;Presupuestos[[#This Row],[ID DOCUMENTO]],BD_Pagos[],8,0),"")</f>
        <v/>
      </c>
      <c r="AU1060" s="17">
        <f>IFERROR(VLOOKUP("2-"&amp;Presupuestos[[#This Row],[ID DOCUMENTO]],BD_Pagos[],9,0),"")</f>
        <v>0</v>
      </c>
      <c r="AV1060" s="20">
        <f>IF(IFERROR(VLOOKUP("2-"&amp;Presupuestos[[#This Row],[ID DOCUMENTO]],BD_Pagos[],10,0),0)&gt;Presupuestos[[#This Row],[TOTAL SOLES]],Presupuestos[[#This Row],[TOTAL SOLES]],IFERROR(VLOOKUP("2-"&amp;Presupuestos[[#This Row],[ID DOCUMENTO]],BD_Pagos[],10,0),0))</f>
        <v>0</v>
      </c>
      <c r="AW1060" s="7"/>
      <c r="AX1060" s="16"/>
      <c r="AY1060" s="17"/>
      <c r="AZ1060" s="20"/>
      <c r="BA1060" s="7"/>
      <c r="BB1060" s="16"/>
      <c r="BC1060" s="17"/>
      <c r="BD1060" s="20"/>
      <c r="BE1060" s="7">
        <f>IFERROR(VLOOKUP("5-"&amp;Presupuestos[[#This Row],[ID DOCUMENTO]],BD_Pagos[],7,0),"")</f>
        <v>0</v>
      </c>
      <c r="BF1060" s="17">
        <f>IFERROR(VLOOKUP("5-"&amp;Presupuestos[[#This Row],[ID DOCUMENTO]],BD_Pagos[],9,0),"")</f>
        <v>0</v>
      </c>
      <c r="BG1060" s="20">
        <f>IF(IFERROR(VLOOKUP("5-"&amp;Presupuestos[[#This Row],[ID DOCUMENTO]],BD_Pagos[],10,0),0)&gt;Presupuestos[[#This Row],[TOTAL SOLES]],Presupuestos[[#This Row],[TOTAL SOLES]],IFERROR(VLOOKUP("5-"&amp;Presupuestos[[#This Row],[ID DOCUMENTO]],BD_Pagos[],10,0),0))</f>
        <v>0</v>
      </c>
      <c r="BH1060" s="7">
        <f>IFERROR(VLOOKUP("1-Detraccion"&amp;Presupuestos[[#This Row],[ID DOCUMENTO]],BD_Pagos[],2,0),"")</f>
        <v>0</v>
      </c>
      <c r="BI1060" s="3" t="str">
        <f>IFERROR(VLOOKUP("1-Detraccion"&amp;Presupuestos[[#This Row],[ID DOCUMENTO]],BD_Pagos[],3,0),"")</f>
        <v/>
      </c>
      <c r="BJ1060" s="3">
        <f>IFERROR(VLOOKUP("1-Detraccion"&amp;Presupuestos[[#This Row],[ID DOCUMENTO]],BD_Pagos[],4,0),"")</f>
        <v>0</v>
      </c>
      <c r="BK1060" s="6">
        <f>IF(IFERROR(VLOOKUP("1-Detraccion"&amp;Presupuestos[[#This Row],[ID DOCUMENTO]],BD_Pagos[],5,0),0)&gt;Presupuestos[[#This Row],[TOTAL SOLES]],Presupuestos[[#This Row],[TOTAL SOLES]],IFERROR(VLOOKUP("1-Detraccion"&amp;Presupuestos[[#This Row],[ID DOCUMENTO]],BD_Pagos[],5,0),0))</f>
        <v>0</v>
      </c>
      <c r="BL1060" s="6">
        <f>IF(IFERROR(VLOOKUP("1-Detraccion"&amp;Presupuestos[[#This Row],[ID DOCUMENTO]],BD_Pagos[],6,0),0)&gt;Presupuestos[[#This Row],[TOTAL SOLES]],Presupuestos[[#This Row],[TOTAL SOLES]],IFERROR(VLOOKUP("1-Detraccion"&amp;Presupuestos[[#This Row],[ID DOCUMENTO]],BD_Pagos[],6,0),0))</f>
        <v>0</v>
      </c>
      <c r="BM1060" s="37"/>
      <c r="BN1060" s="3"/>
      <c r="BO1060" s="3"/>
      <c r="BP1060" s="6"/>
      <c r="BQ106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159.01</v>
      </c>
      <c r="BR1060" s="23" t="str">
        <f>IF(Presupuestos[[#This Row],[SALDO ME-MN]]&gt;0,"PENDIENTE","CANCELADO")</f>
        <v>PENDIENTE</v>
      </c>
      <c r="BS1060" s="23" t="str">
        <f>IF(COUNTIFS($U$4:$U1059,Presupuestos[[#This Row],[ID DOCUMENTO]])&gt;=1,IF(B1059=Presupuestos[[#This Row],[ID]],"OK","DOC. DUPLICADO"),"OK")</f>
        <v>OK</v>
      </c>
    </row>
    <row r="1061" spans="2:71" ht="36" x14ac:dyDescent="0.25">
      <c r="B1061" s="34">
        <f>IF(Presupuestos[[#This Row],[ID DOCUMENTO]]=U1060,B1060,IF(B1060="ID",1,B1060+1))</f>
        <v>876</v>
      </c>
      <c r="C1061" s="2">
        <v>45870</v>
      </c>
      <c r="D1061" s="2">
        <v>45870</v>
      </c>
      <c r="E1061" s="3" t="s">
        <v>966</v>
      </c>
      <c r="F1061" s="25" t="s">
        <v>27</v>
      </c>
      <c r="G1061" s="25" t="s">
        <v>134</v>
      </c>
      <c r="H1061" s="25" t="s">
        <v>97</v>
      </c>
      <c r="I1061" s="36" t="str">
        <f>IFERROR(VLOOKUP(Presupuestos[[#This Row],[AREA]]&amp;Presupuestos[[#This Row],[CONCEPTO]]&amp;Presupuestos[[#This Row],[DESCRIPCION]],Tabla28[[Columna1]:[CÓDIGO NUEVO]],2,0),"")</f>
        <v>P0206001</v>
      </c>
      <c r="J1061" s="3" t="s">
        <v>2151</v>
      </c>
      <c r="K1061" s="3" t="s">
        <v>2152</v>
      </c>
      <c r="L1061" s="3" t="s">
        <v>2153</v>
      </c>
      <c r="M1061" s="31" t="s">
        <v>2154</v>
      </c>
      <c r="N1061" s="3"/>
      <c r="O1061" s="3" t="s">
        <v>308</v>
      </c>
      <c r="P1061" s="3" t="s">
        <v>132</v>
      </c>
      <c r="Q1061" s="3" t="str">
        <f>IFERROR(VLOOKUP(Presupuestos[[#This Row],[CLASIFICACIÓN (N)]],Tabla17[],2,0),"")</f>
        <v>Gastos operativos</v>
      </c>
      <c r="R1061" s="3" t="str">
        <f>IFERROR(VLOOKUP(Presupuestos[[#This Row],[CLASIFICACIÓN (N)]],Tabla17[],3,0),"")</f>
        <v>Operativo</v>
      </c>
      <c r="S1061" s="3" t="s">
        <v>26</v>
      </c>
      <c r="T1061" s="3" t="str">
        <f>IFERROR(VLOOKUP(Presupuestos[[#This Row],[ALMACEN]],Tabla5[],2,0),"")</f>
        <v>Arequipa</v>
      </c>
      <c r="U1061" s="19" t="str">
        <f>IFERROR(VLOOKUP(Presupuestos[[#This Row],[TIPO DE DOCUMENTO]],Tipo_Documento[],2,0)&amp;Presupuestos[[#This Row],[SERIE]]&amp;Presupuestos[[#This Row],[NUMERO]]&amp;Presupuestos[[#This Row],[RUC]],"")</f>
        <v>01E001409520603974817</v>
      </c>
      <c r="V1061" s="3" t="s">
        <v>120</v>
      </c>
      <c r="W1061" s="7">
        <v>45873</v>
      </c>
      <c r="X1061" s="7">
        <v>45873</v>
      </c>
      <c r="Y1061" s="3" t="s">
        <v>668</v>
      </c>
      <c r="Z1061" s="3">
        <v>4095</v>
      </c>
      <c r="AA1061" s="3">
        <f>IFERROR(VLOOKUP(Presupuestos[[#This Row],[RAZON SOCIAL]],CHOOSE({1,2},Clientes_Proveedores[Razon Social],Clientes_Proveedores[Ruc / Dni]),2,0),"-")</f>
        <v>20603974817</v>
      </c>
      <c r="AB1061" s="31" t="s">
        <v>971</v>
      </c>
      <c r="AC1061" s="3" t="s">
        <v>670</v>
      </c>
      <c r="AD1061" s="5">
        <v>0.18</v>
      </c>
      <c r="AE1061" s="6">
        <v>382.5</v>
      </c>
      <c r="AF1061" s="6">
        <f>Presupuestos[[#This Row],[BASE]]*Presupuestos[[#This Row],[% IGV]]</f>
        <v>68.849999999999994</v>
      </c>
      <c r="AG1061" s="22">
        <f>ROUND(SUM(Presupuestos[[#This Row],[BASE]:[IGV]]),2)</f>
        <v>451.35</v>
      </c>
      <c r="AH1061" s="9" t="str">
        <f>IF(Presupuestos[[#This Row],[MONEDA]]="USD",VLOOKUP(Presupuestos[[#This Row],[FECHA DE EMISION]],Tipo_Cambio[],3,0),"")</f>
        <v/>
      </c>
      <c r="AI1061" s="22">
        <f>IFERROR(ROUND(IF(Presupuestos[[#This Row],[MONEDA]]="PEN",Presupuestos[[#This Row],[TOTAL]],Presupuestos[[#This Row],[TOTAL]]*Presupuestos[[#This Row],[TIPO DE CAMBIO]]),2),"")</f>
        <v>451.35</v>
      </c>
      <c r="AJ1061" s="5"/>
      <c r="AK1061" s="33" t="s">
        <v>671</v>
      </c>
      <c r="AL1061" s="5" t="s">
        <v>680</v>
      </c>
      <c r="AM1061" s="23" t="s">
        <v>671</v>
      </c>
      <c r="AN1061" s="23" t="s">
        <v>671</v>
      </c>
      <c r="AO1061" s="7">
        <f>IFERROR(VLOOKUP("1-"&amp;Presupuestos[[#This Row],[ID DOCUMENTO]],BD_Pagos[],7,0),"")</f>
        <v>45894</v>
      </c>
      <c r="AP1061" s="16" t="str">
        <f>IFERROR(VLOOKUP("1-"&amp;Presupuestos[[#This Row],[ID DOCUMENTO]],BD_Pagos[],8,0),"")</f>
        <v>B-BCP - Soles</v>
      </c>
      <c r="AQ1061" s="17">
        <f>IFERROR(VLOOKUP("1-"&amp;Presupuestos[[#This Row],[ID DOCUMENTO]],BD_Pagos[],9,0),"")</f>
        <v>6324899</v>
      </c>
      <c r="AR1061" s="54"/>
      <c r="AS1061" s="7">
        <f>IFERROR(VLOOKUP("2-"&amp;Presupuestos[[#This Row],[ID DOCUMENTO]],BD_Pagos[],7,0),"")</f>
        <v>0</v>
      </c>
      <c r="AT1061" s="16" t="str">
        <f>IFERROR(VLOOKUP("2-"&amp;Presupuestos[[#This Row],[ID DOCUMENTO]],BD_Pagos[],8,0),"")</f>
        <v/>
      </c>
      <c r="AU1061" s="17">
        <f>IFERROR(VLOOKUP("2-"&amp;Presupuestos[[#This Row],[ID DOCUMENTO]],BD_Pagos[],9,0),"")</f>
        <v>0</v>
      </c>
      <c r="AV1061" s="20">
        <f>IF(IFERROR(VLOOKUP("2-"&amp;Presupuestos[[#This Row],[ID DOCUMENTO]],BD_Pagos[],10,0),0)&gt;Presupuestos[[#This Row],[TOTAL SOLES]],Presupuestos[[#This Row],[TOTAL SOLES]],IFERROR(VLOOKUP("2-"&amp;Presupuestos[[#This Row],[ID DOCUMENTO]],BD_Pagos[],10,0),0))</f>
        <v>0</v>
      </c>
      <c r="AW1061" s="7"/>
      <c r="AX1061" s="16"/>
      <c r="AY1061" s="17"/>
      <c r="AZ1061" s="20"/>
      <c r="BA1061" s="7"/>
      <c r="BB1061" s="16"/>
      <c r="BC1061" s="17"/>
      <c r="BD1061" s="20"/>
      <c r="BE1061" s="7">
        <f>IFERROR(VLOOKUP("5-"&amp;Presupuestos[[#This Row],[ID DOCUMENTO]],BD_Pagos[],7,0),"")</f>
        <v>0</v>
      </c>
      <c r="BF1061" s="17">
        <f>IFERROR(VLOOKUP("5-"&amp;Presupuestos[[#This Row],[ID DOCUMENTO]],BD_Pagos[],9,0),"")</f>
        <v>0</v>
      </c>
      <c r="BG1061" s="20">
        <f>IF(IFERROR(VLOOKUP("5-"&amp;Presupuestos[[#This Row],[ID DOCUMENTO]],BD_Pagos[],10,0),0)&gt;Presupuestos[[#This Row],[TOTAL SOLES]],Presupuestos[[#This Row],[TOTAL SOLES]],IFERROR(VLOOKUP("5-"&amp;Presupuestos[[#This Row],[ID DOCUMENTO]],BD_Pagos[],10,0),0))</f>
        <v>0</v>
      </c>
      <c r="BH1061" s="7">
        <f>IFERROR(VLOOKUP("1-Detraccion"&amp;Presupuestos[[#This Row],[ID DOCUMENTO]],BD_Pagos[],2,0),"")</f>
        <v>0</v>
      </c>
      <c r="BI1061" s="3" t="str">
        <f>IFERROR(VLOOKUP("1-Detraccion"&amp;Presupuestos[[#This Row],[ID DOCUMENTO]],BD_Pagos[],3,0),"")</f>
        <v/>
      </c>
      <c r="BJ1061" s="3">
        <f>IFERROR(VLOOKUP("1-Detraccion"&amp;Presupuestos[[#This Row],[ID DOCUMENTO]],BD_Pagos[],4,0),"")</f>
        <v>0</v>
      </c>
      <c r="BK1061" s="6">
        <f>IF(IFERROR(VLOOKUP("1-Detraccion"&amp;Presupuestos[[#This Row],[ID DOCUMENTO]],BD_Pagos[],5,0),0)&gt;Presupuestos[[#This Row],[TOTAL SOLES]],Presupuestos[[#This Row],[TOTAL SOLES]],IFERROR(VLOOKUP("1-Detraccion"&amp;Presupuestos[[#This Row],[ID DOCUMENTO]],BD_Pagos[],5,0),0))</f>
        <v>0</v>
      </c>
      <c r="BL1061" s="6">
        <f>IF(IFERROR(VLOOKUP("1-Detraccion"&amp;Presupuestos[[#This Row],[ID DOCUMENTO]],BD_Pagos[],6,0),0)&gt;Presupuestos[[#This Row],[TOTAL SOLES]],Presupuestos[[#This Row],[TOTAL SOLES]],IFERROR(VLOOKUP("1-Detraccion"&amp;Presupuestos[[#This Row],[ID DOCUMENTO]],BD_Pagos[],6,0),0))</f>
        <v>0</v>
      </c>
      <c r="BM1061" s="37"/>
      <c r="BN1061" s="3"/>
      <c r="BO1061" s="3"/>
      <c r="BP1061" s="6"/>
      <c r="BQ106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451.35</v>
      </c>
      <c r="BR1061" s="23" t="str">
        <f>IF(Presupuestos[[#This Row],[SALDO ME-MN]]&gt;0,"PENDIENTE","CANCELADO")</f>
        <v>PENDIENTE</v>
      </c>
      <c r="BS1061" s="23" t="str">
        <f>IF(COUNTIFS($U$4:$U1060,Presupuestos[[#This Row],[ID DOCUMENTO]])&gt;=1,IF(B1060=Presupuestos[[#This Row],[ID]],"OK","DOC. DUPLICADO"),"OK")</f>
        <v>OK</v>
      </c>
    </row>
    <row r="1062" spans="2:71" ht="36" x14ac:dyDescent="0.25">
      <c r="B1062" s="34">
        <f>IF(Presupuestos[[#This Row],[ID DOCUMENTO]]=U1061,B1061,IF(B1061="ID",1,B1061+1))</f>
        <v>877</v>
      </c>
      <c r="C1062" s="2">
        <v>45890</v>
      </c>
      <c r="D1062" s="2">
        <v>45890</v>
      </c>
      <c r="E1062" s="3" t="s">
        <v>746</v>
      </c>
      <c r="F1062" s="25" t="s">
        <v>65</v>
      </c>
      <c r="G1062" s="25" t="s">
        <v>169</v>
      </c>
      <c r="H1062" s="25" t="s">
        <v>572</v>
      </c>
      <c r="I1062" s="36" t="str">
        <f>IFERROR(VLOOKUP(Presupuestos[[#This Row],[AREA]]&amp;Presupuestos[[#This Row],[CONCEPTO]]&amp;Presupuestos[[#This Row],[DESCRIPCION]],Tabla28[[Columna1]:[CÓDIGO NUEVO]],2,0),"")</f>
        <v>P0901001</v>
      </c>
      <c r="J1062" s="3" t="s">
        <v>2155</v>
      </c>
      <c r="K1062" s="3" t="s">
        <v>666</v>
      </c>
      <c r="L1062" s="3" t="s">
        <v>666</v>
      </c>
      <c r="M1062" s="31" t="s">
        <v>2156</v>
      </c>
      <c r="N1062" s="3"/>
      <c r="O1062" s="3" t="s">
        <v>315</v>
      </c>
      <c r="P1062" s="3" t="s">
        <v>142</v>
      </c>
      <c r="Q1062" s="3" t="str">
        <f>IFERROR(VLOOKUP(Presupuestos[[#This Row],[CLASIFICACIÓN (N)]],Tabla17[],2,0),"")</f>
        <v>Gastos no operativos</v>
      </c>
      <c r="R1062" s="3" t="str">
        <f>IFERROR(VLOOKUP(Presupuestos[[#This Row],[CLASIFICACIÓN (N)]],Tabla17[],3,0),"")</f>
        <v>Operativo</v>
      </c>
      <c r="S1062" s="3" t="s">
        <v>16</v>
      </c>
      <c r="T1062" s="3" t="str">
        <f>IFERROR(VLOOKUP(Presupuestos[[#This Row],[ALMACEN]],Tabla5[],2,0),"")</f>
        <v>Arequipa</v>
      </c>
      <c r="U1062" s="19" t="str">
        <f>IFERROR(VLOOKUP(Presupuestos[[#This Row],[TIPO DE DOCUMENTO]],Tipo_Documento[],2,0)&amp;Presupuestos[[#This Row],[SERIE]]&amp;Presupuestos[[#This Row],[NUMERO]]&amp;Presupuestos[[#This Row],[RUC]],"")</f>
        <v>01F001860820498041567</v>
      </c>
      <c r="V1062" s="3" t="s">
        <v>120</v>
      </c>
      <c r="W1062" s="7">
        <v>45890</v>
      </c>
      <c r="X1062" s="7">
        <v>45892</v>
      </c>
      <c r="Y1062" s="3" t="s">
        <v>688</v>
      </c>
      <c r="Z1062" s="3">
        <v>8608</v>
      </c>
      <c r="AA1062" s="3">
        <f>IFERROR(VLOOKUP(Presupuestos[[#This Row],[RAZON SOCIAL]],CHOOSE({1,2},Clientes_Proveedores[Razon Social],Clientes_Proveedores[Ruc / Dni]),2,0),"-")</f>
        <v>20498041567</v>
      </c>
      <c r="AB1062" s="31" t="s">
        <v>1532</v>
      </c>
      <c r="AC1062" s="3" t="s">
        <v>670</v>
      </c>
      <c r="AD1062" s="5">
        <v>0.18</v>
      </c>
      <c r="AE1062" s="6">
        <v>581.36</v>
      </c>
      <c r="AF1062" s="6">
        <f>Presupuestos[[#This Row],[BASE]]*Presupuestos[[#This Row],[% IGV]]</f>
        <v>104.6448</v>
      </c>
      <c r="AG1062" s="22">
        <f>ROUND(SUM(Presupuestos[[#This Row],[BASE]:[IGV]]),2)</f>
        <v>686</v>
      </c>
      <c r="AH1062" s="9" t="str">
        <f>IF(Presupuestos[[#This Row],[MONEDA]]="USD",VLOOKUP(Presupuestos[[#This Row],[FECHA DE EMISION]],Tipo_Cambio[],3,0),"")</f>
        <v/>
      </c>
      <c r="AI1062" s="22">
        <f>IFERROR(ROUND(IF(Presupuestos[[#This Row],[MONEDA]]="PEN",Presupuestos[[#This Row],[TOTAL]],Presupuestos[[#This Row],[TOTAL]]*Presupuestos[[#This Row],[TIPO DE CAMBIO]]),2),"")</f>
        <v>686</v>
      </c>
      <c r="AJ1062" s="5"/>
      <c r="AK1062" s="33" t="s">
        <v>671</v>
      </c>
      <c r="AL1062" s="5" t="s">
        <v>680</v>
      </c>
      <c r="AM1062" s="23" t="s">
        <v>671</v>
      </c>
      <c r="AN1062" s="23" t="s">
        <v>671</v>
      </c>
      <c r="AO1062" s="7">
        <f>IFERROR(VLOOKUP("1-"&amp;Presupuestos[[#This Row],[ID DOCUMENTO]],BD_Pagos[],7,0),"")</f>
        <v>45894</v>
      </c>
      <c r="AP1062" s="16" t="str">
        <f>IFERROR(VLOOKUP("1-"&amp;Presupuestos[[#This Row],[ID DOCUMENTO]],BD_Pagos[],8,0),"")</f>
        <v>B-BCP - Soles</v>
      </c>
      <c r="AQ1062" s="17">
        <f>IFERROR(VLOOKUP("1-"&amp;Presupuestos[[#This Row],[ID DOCUMENTO]],BD_Pagos[],9,0),"")</f>
        <v>1091851</v>
      </c>
      <c r="AR1062" s="54"/>
      <c r="AS1062" s="7">
        <f>IFERROR(VLOOKUP("2-"&amp;Presupuestos[[#This Row],[ID DOCUMENTO]],BD_Pagos[],7,0),"")</f>
        <v>0</v>
      </c>
      <c r="AT1062" s="16" t="str">
        <f>IFERROR(VLOOKUP("2-"&amp;Presupuestos[[#This Row],[ID DOCUMENTO]],BD_Pagos[],8,0),"")</f>
        <v/>
      </c>
      <c r="AU1062" s="17">
        <f>IFERROR(VLOOKUP("2-"&amp;Presupuestos[[#This Row],[ID DOCUMENTO]],BD_Pagos[],9,0),"")</f>
        <v>0</v>
      </c>
      <c r="AV1062" s="20">
        <f>IF(IFERROR(VLOOKUP("2-"&amp;Presupuestos[[#This Row],[ID DOCUMENTO]],BD_Pagos[],10,0),0)&gt;Presupuestos[[#This Row],[TOTAL SOLES]],Presupuestos[[#This Row],[TOTAL SOLES]],IFERROR(VLOOKUP("2-"&amp;Presupuestos[[#This Row],[ID DOCUMENTO]],BD_Pagos[],10,0),0))</f>
        <v>0</v>
      </c>
      <c r="AW1062" s="7"/>
      <c r="AX1062" s="16"/>
      <c r="AY1062" s="17"/>
      <c r="AZ1062" s="20"/>
      <c r="BA1062" s="7"/>
      <c r="BB1062" s="16"/>
      <c r="BC1062" s="17"/>
      <c r="BD1062" s="20"/>
      <c r="BE1062" s="7">
        <f>IFERROR(VLOOKUP("5-"&amp;Presupuestos[[#This Row],[ID DOCUMENTO]],BD_Pagos[],7,0),"")</f>
        <v>0</v>
      </c>
      <c r="BF1062" s="17">
        <f>IFERROR(VLOOKUP("5-"&amp;Presupuestos[[#This Row],[ID DOCUMENTO]],BD_Pagos[],9,0),"")</f>
        <v>0</v>
      </c>
      <c r="BG1062" s="20">
        <f>IF(IFERROR(VLOOKUP("5-"&amp;Presupuestos[[#This Row],[ID DOCUMENTO]],BD_Pagos[],10,0),0)&gt;Presupuestos[[#This Row],[TOTAL SOLES]],Presupuestos[[#This Row],[TOTAL SOLES]],IFERROR(VLOOKUP("5-"&amp;Presupuestos[[#This Row],[ID DOCUMENTO]],BD_Pagos[],10,0),0))</f>
        <v>0</v>
      </c>
      <c r="BH1062" s="7">
        <f>IFERROR(VLOOKUP("1-Detraccion"&amp;Presupuestos[[#This Row],[ID DOCUMENTO]],BD_Pagos[],2,0),"")</f>
        <v>0</v>
      </c>
      <c r="BI1062" s="3" t="str">
        <f>IFERROR(VLOOKUP("1-Detraccion"&amp;Presupuestos[[#This Row],[ID DOCUMENTO]],BD_Pagos[],3,0),"")</f>
        <v/>
      </c>
      <c r="BJ1062" s="3">
        <f>IFERROR(VLOOKUP("1-Detraccion"&amp;Presupuestos[[#This Row],[ID DOCUMENTO]],BD_Pagos[],4,0),"")</f>
        <v>0</v>
      </c>
      <c r="BK1062" s="6">
        <f>IF(IFERROR(VLOOKUP("1-Detraccion"&amp;Presupuestos[[#This Row],[ID DOCUMENTO]],BD_Pagos[],5,0),0)&gt;Presupuestos[[#This Row],[TOTAL SOLES]],Presupuestos[[#This Row],[TOTAL SOLES]],IFERROR(VLOOKUP("1-Detraccion"&amp;Presupuestos[[#This Row],[ID DOCUMENTO]],BD_Pagos[],5,0),0))</f>
        <v>0</v>
      </c>
      <c r="BL1062" s="6">
        <f>IF(IFERROR(VLOOKUP("1-Detraccion"&amp;Presupuestos[[#This Row],[ID DOCUMENTO]],BD_Pagos[],6,0),0)&gt;Presupuestos[[#This Row],[TOTAL SOLES]],Presupuestos[[#This Row],[TOTAL SOLES]],IFERROR(VLOOKUP("1-Detraccion"&amp;Presupuestos[[#This Row],[ID DOCUMENTO]],BD_Pagos[],6,0),0))</f>
        <v>0</v>
      </c>
      <c r="BM1062" s="37"/>
      <c r="BN1062" s="3"/>
      <c r="BO1062" s="3"/>
      <c r="BP1062" s="6"/>
      <c r="BQ106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686</v>
      </c>
      <c r="BR1062" s="23" t="str">
        <f>IF(Presupuestos[[#This Row],[SALDO ME-MN]]&gt;0,"PENDIENTE","CANCELADO")</f>
        <v>PENDIENTE</v>
      </c>
      <c r="BS1062" s="23" t="str">
        <f>IF(COUNTIFS($U$4:$U1061,Presupuestos[[#This Row],[ID DOCUMENTO]])&gt;=1,IF(B1061=Presupuestos[[#This Row],[ID]],"OK","DOC. DUPLICADO"),"OK")</f>
        <v>OK</v>
      </c>
    </row>
    <row r="1063" spans="2:71" ht="48" x14ac:dyDescent="0.25">
      <c r="B1063" s="34">
        <f>IF(Presupuestos[[#This Row],[ID DOCUMENTO]]=U1062,B1062,IF(B1062="ID",1,B1062+1))</f>
        <v>878</v>
      </c>
      <c r="C1063" s="2">
        <v>45881</v>
      </c>
      <c r="D1063" s="2">
        <v>45881</v>
      </c>
      <c r="E1063" s="3" t="s">
        <v>966</v>
      </c>
      <c r="F1063" s="25" t="s">
        <v>27</v>
      </c>
      <c r="G1063" s="25" t="s">
        <v>118</v>
      </c>
      <c r="H1063" s="25" t="s">
        <v>107</v>
      </c>
      <c r="I1063" s="36" t="str">
        <f>IFERROR(VLOOKUP(Presupuestos[[#This Row],[AREA]]&amp;Presupuestos[[#This Row],[CONCEPTO]]&amp;Presupuestos[[#This Row],[DESCRIPCION]],Tabla28[[Columna1]:[CÓDIGO NUEVO]],2,0),"")</f>
        <v>P0205002</v>
      </c>
      <c r="J1063" s="3" t="s">
        <v>2157</v>
      </c>
      <c r="K1063" s="3" t="s">
        <v>2158</v>
      </c>
      <c r="L1063" s="3" t="s">
        <v>2159</v>
      </c>
      <c r="M1063" s="31" t="s">
        <v>2160</v>
      </c>
      <c r="N1063" s="3"/>
      <c r="O1063" s="3" t="s">
        <v>308</v>
      </c>
      <c r="P1063" s="3" t="s">
        <v>132</v>
      </c>
      <c r="Q1063" s="3" t="str">
        <f>IFERROR(VLOOKUP(Presupuestos[[#This Row],[CLASIFICACIÓN (N)]],Tabla17[],2,0),"")</f>
        <v>Gastos operativos</v>
      </c>
      <c r="R1063" s="3" t="str">
        <f>IFERROR(VLOOKUP(Presupuestos[[#This Row],[CLASIFICACIÓN (N)]],Tabla17[],3,0),"")</f>
        <v>Operativo</v>
      </c>
      <c r="S1063" s="3" t="s">
        <v>41</v>
      </c>
      <c r="T1063" s="3" t="str">
        <f>IFERROR(VLOOKUP(Presupuestos[[#This Row],[ALMACEN]],Tabla5[],2,0),"")</f>
        <v>Lima</v>
      </c>
      <c r="U1063" s="19" t="str">
        <f>IFERROR(VLOOKUP(Presupuestos[[#This Row],[TIPO DE DOCUMENTO]],Tipo_Documento[],2,0)&amp;Presupuestos[[#This Row],[SERIE]]&amp;Presupuestos[[#This Row],[NUMERO]]&amp;Presupuestos[[#This Row],[RUC]],"")</f>
        <v>01F002186920429640939</v>
      </c>
      <c r="V1063" s="3" t="s">
        <v>120</v>
      </c>
      <c r="W1063" s="7">
        <v>45887</v>
      </c>
      <c r="X1063" s="7">
        <v>45887</v>
      </c>
      <c r="Y1063" s="3" t="s">
        <v>721</v>
      </c>
      <c r="Z1063" s="3">
        <v>1869</v>
      </c>
      <c r="AA1063" s="3">
        <f>IFERROR(VLOOKUP(Presupuestos[[#This Row],[RAZON SOCIAL]],CHOOSE({1,2},Clientes_Proveedores[Razon Social],Clientes_Proveedores[Ruc / Dni]),2,0),"-")</f>
        <v>20429640939</v>
      </c>
      <c r="AB1063" s="31" t="s">
        <v>1468</v>
      </c>
      <c r="AC1063" s="3" t="s">
        <v>670</v>
      </c>
      <c r="AD1063" s="5">
        <v>0.18</v>
      </c>
      <c r="AE1063" s="6">
        <v>1186.44</v>
      </c>
      <c r="AF1063" s="6">
        <f>Presupuestos[[#This Row],[BASE]]*Presupuestos[[#This Row],[% IGV]]</f>
        <v>213.5592</v>
      </c>
      <c r="AG1063" s="22">
        <f>ROUND(SUM(Presupuestos[[#This Row],[BASE]:[IGV]]),2)</f>
        <v>1400</v>
      </c>
      <c r="AH1063" s="9" t="str">
        <f>IF(Presupuestos[[#This Row],[MONEDA]]="USD",VLOOKUP(Presupuestos[[#This Row],[FECHA DE EMISION]],Tipo_Cambio[],3,0),"")</f>
        <v/>
      </c>
      <c r="AI1063" s="22">
        <f>IFERROR(ROUND(IF(Presupuestos[[#This Row],[MONEDA]]="PEN",Presupuestos[[#This Row],[TOTAL]],Presupuestos[[#This Row],[TOTAL]]*Presupuestos[[#This Row],[TIPO DE CAMBIO]]),2),"")</f>
        <v>1400</v>
      </c>
      <c r="AJ1063" s="5">
        <v>0.04</v>
      </c>
      <c r="AK1063" s="33" t="s">
        <v>671</v>
      </c>
      <c r="AL1063" s="5" t="s">
        <v>680</v>
      </c>
      <c r="AM1063" s="23" t="s">
        <v>671</v>
      </c>
      <c r="AN1063" s="23" t="s">
        <v>671</v>
      </c>
      <c r="AO1063" s="7">
        <f>IFERROR(VLOOKUP("1-"&amp;Presupuestos[[#This Row],[ID DOCUMENTO]],BD_Pagos[],7,0),"")</f>
        <v>45894</v>
      </c>
      <c r="AP1063" s="16" t="str">
        <f>IFERROR(VLOOKUP("1-"&amp;Presupuestos[[#This Row],[ID DOCUMENTO]],BD_Pagos[],8,0),"")</f>
        <v>B-BCP - Soles</v>
      </c>
      <c r="AQ1063" s="17">
        <f>IFERROR(VLOOKUP("1-"&amp;Presupuestos[[#This Row],[ID DOCUMENTO]],BD_Pagos[],9,0),"")</f>
        <v>6324899</v>
      </c>
      <c r="AR1063" s="54"/>
      <c r="AS1063" s="7">
        <f>IFERROR(VLOOKUP("2-"&amp;Presupuestos[[#This Row],[ID DOCUMENTO]],BD_Pagos[],7,0),"")</f>
        <v>0</v>
      </c>
      <c r="AT1063" s="16" t="str">
        <f>IFERROR(VLOOKUP("2-"&amp;Presupuestos[[#This Row],[ID DOCUMENTO]],BD_Pagos[],8,0),"")</f>
        <v/>
      </c>
      <c r="AU1063" s="17">
        <f>IFERROR(VLOOKUP("2-"&amp;Presupuestos[[#This Row],[ID DOCUMENTO]],BD_Pagos[],9,0),"")</f>
        <v>0</v>
      </c>
      <c r="AV1063" s="20">
        <f>IF(IFERROR(VLOOKUP("2-"&amp;Presupuestos[[#This Row],[ID DOCUMENTO]],BD_Pagos[],10,0),0)&gt;Presupuestos[[#This Row],[TOTAL SOLES]],Presupuestos[[#This Row],[TOTAL SOLES]],IFERROR(VLOOKUP("2-"&amp;Presupuestos[[#This Row],[ID DOCUMENTO]],BD_Pagos[],10,0),0))</f>
        <v>0</v>
      </c>
      <c r="AW1063" s="7"/>
      <c r="AX1063" s="16"/>
      <c r="AY1063" s="17"/>
      <c r="AZ1063" s="20"/>
      <c r="BA1063" s="7"/>
      <c r="BB1063" s="16"/>
      <c r="BC1063" s="17"/>
      <c r="BD1063" s="20"/>
      <c r="BE1063" s="7">
        <f>IFERROR(VLOOKUP("5-"&amp;Presupuestos[[#This Row],[ID DOCUMENTO]],BD_Pagos[],7,0),"")</f>
        <v>0</v>
      </c>
      <c r="BF1063" s="17">
        <f>IFERROR(VLOOKUP("5-"&amp;Presupuestos[[#This Row],[ID DOCUMENTO]],BD_Pagos[],9,0),"")</f>
        <v>0</v>
      </c>
      <c r="BG1063" s="20">
        <f>IF(IFERROR(VLOOKUP("5-"&amp;Presupuestos[[#This Row],[ID DOCUMENTO]],BD_Pagos[],10,0),0)&gt;Presupuestos[[#This Row],[TOTAL SOLES]],Presupuestos[[#This Row],[TOTAL SOLES]],IFERROR(VLOOKUP("5-"&amp;Presupuestos[[#This Row],[ID DOCUMENTO]],BD_Pagos[],10,0),0))</f>
        <v>0</v>
      </c>
      <c r="BH1063" s="7">
        <f>IFERROR(VLOOKUP("1-Detraccion"&amp;Presupuestos[[#This Row],[ID DOCUMENTO]],BD_Pagos[],2,0),"")</f>
        <v>0</v>
      </c>
      <c r="BI1063" s="3" t="str">
        <f>IFERROR(VLOOKUP("1-Detraccion"&amp;Presupuestos[[#This Row],[ID DOCUMENTO]],BD_Pagos[],3,0),"")</f>
        <v/>
      </c>
      <c r="BJ1063" s="3">
        <f>IFERROR(VLOOKUP("1-Detraccion"&amp;Presupuestos[[#This Row],[ID DOCUMENTO]],BD_Pagos[],4,0),"")</f>
        <v>0</v>
      </c>
      <c r="BK1063" s="6">
        <f>IF(IFERROR(VLOOKUP("1-Detraccion"&amp;Presupuestos[[#This Row],[ID DOCUMENTO]],BD_Pagos[],5,0),0)&gt;Presupuestos[[#This Row],[TOTAL SOLES]],Presupuestos[[#This Row],[TOTAL SOLES]],IFERROR(VLOOKUP("1-Detraccion"&amp;Presupuestos[[#This Row],[ID DOCUMENTO]],BD_Pagos[],5,0),0))</f>
        <v>0</v>
      </c>
      <c r="BL1063" s="6">
        <f>IF(IFERROR(VLOOKUP("1-Detraccion"&amp;Presupuestos[[#This Row],[ID DOCUMENTO]],BD_Pagos[],6,0),0)&gt;Presupuestos[[#This Row],[TOTAL SOLES]],Presupuestos[[#This Row],[TOTAL SOLES]],IFERROR(VLOOKUP("1-Detraccion"&amp;Presupuestos[[#This Row],[ID DOCUMENTO]],BD_Pagos[],6,0),0))</f>
        <v>0</v>
      </c>
      <c r="BM1063" s="37"/>
      <c r="BN1063" s="3"/>
      <c r="BO1063" s="3"/>
      <c r="BP1063" s="6"/>
      <c r="BQ106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1400</v>
      </c>
      <c r="BR1063" s="23" t="str">
        <f>IF(Presupuestos[[#This Row],[SALDO ME-MN]]&gt;0,"PENDIENTE","CANCELADO")</f>
        <v>PENDIENTE</v>
      </c>
      <c r="BS1063" s="23" t="str">
        <f>IF(COUNTIFS($U$4:$U1062,Presupuestos[[#This Row],[ID DOCUMENTO]])&gt;=1,IF(B1062=Presupuestos[[#This Row],[ID]],"OK","DOC. DUPLICADO"),"OK")</f>
        <v>OK</v>
      </c>
    </row>
    <row r="1064" spans="2:71" ht="36" x14ac:dyDescent="0.25">
      <c r="B1064" s="34">
        <f>IF(Presupuestos[[#This Row],[ID DOCUMENTO]]=U1063,B1063,IF(B1063="ID",1,B1063+1))</f>
        <v>879</v>
      </c>
      <c r="C1064" s="2">
        <v>45882</v>
      </c>
      <c r="D1064" s="2">
        <v>45882</v>
      </c>
      <c r="E1064" s="3" t="s">
        <v>2161</v>
      </c>
      <c r="F1064" s="25" t="s">
        <v>27</v>
      </c>
      <c r="G1064" s="25" t="s">
        <v>128</v>
      </c>
      <c r="H1064" s="25" t="s">
        <v>111</v>
      </c>
      <c r="I1064" s="36" t="str">
        <f>IFERROR(VLOOKUP(Presupuestos[[#This Row],[AREA]]&amp;Presupuestos[[#This Row],[CONCEPTO]]&amp;Presupuestos[[#This Row],[DESCRIPCION]],Tabla28[[Columna1]:[CÓDIGO NUEVO]],2,0),"")</f>
        <v>P0210002</v>
      </c>
      <c r="J1064" s="3" t="s">
        <v>666</v>
      </c>
      <c r="K1064" s="3" t="s">
        <v>666</v>
      </c>
      <c r="L1064" s="3" t="s">
        <v>666</v>
      </c>
      <c r="M1064" s="31" t="s">
        <v>2162</v>
      </c>
      <c r="N1064" s="3" t="s">
        <v>40</v>
      </c>
      <c r="O1064" s="3" t="s">
        <v>308</v>
      </c>
      <c r="P1064" s="3" t="s">
        <v>132</v>
      </c>
      <c r="Q1064" s="3" t="str">
        <f>IFERROR(VLOOKUP(Presupuestos[[#This Row],[CLASIFICACIÓN (N)]],Tabla17[],2,0),"")</f>
        <v>Gastos operativos</v>
      </c>
      <c r="R1064" s="3" t="str">
        <f>IFERROR(VLOOKUP(Presupuestos[[#This Row],[CLASIFICACIÓN (N)]],Tabla17[],3,0),"")</f>
        <v>Operativo</v>
      </c>
      <c r="S1064" s="3" t="s">
        <v>34</v>
      </c>
      <c r="T1064" s="3" t="str">
        <f>IFERROR(VLOOKUP(Presupuestos[[#This Row],[ALMACEN]],Tabla5[],2,0),"")</f>
        <v>Arequipa</v>
      </c>
      <c r="U1064" s="19" t="str">
        <f>IFERROR(VLOOKUP(Presupuestos[[#This Row],[TIPO DE DOCUMENTO]],Tipo_Documento[],2,0)&amp;Presupuestos[[#This Row],[SERIE]]&amp;Presupuestos[[#This Row],[NUMERO]]&amp;Presupuestos[[#This Row],[RUC]],"")</f>
        <v>01F211243352420517252558</v>
      </c>
      <c r="V1064" s="3" t="s">
        <v>120</v>
      </c>
      <c r="W1064" s="7">
        <v>45882</v>
      </c>
      <c r="X1064" s="7">
        <v>45882</v>
      </c>
      <c r="Y1064" s="3" t="s">
        <v>829</v>
      </c>
      <c r="Z1064" s="3">
        <v>2433524</v>
      </c>
      <c r="AA1064" s="3">
        <f>IFERROR(VLOOKUP(Presupuestos[[#This Row],[RAZON SOCIAL]],CHOOSE({1,2},Clientes_Proveedores[Razon Social],Clientes_Proveedores[Ruc / Dni]),2,0),"-")</f>
        <v>20517252558</v>
      </c>
      <c r="AB1064" s="31" t="s">
        <v>714</v>
      </c>
      <c r="AC1064" s="3" t="s">
        <v>670</v>
      </c>
      <c r="AD1064" s="5">
        <v>0.18</v>
      </c>
      <c r="AE1064" s="6">
        <v>6.78</v>
      </c>
      <c r="AF1064" s="6">
        <f>Presupuestos[[#This Row],[BASE]]*Presupuestos[[#This Row],[% IGV]]</f>
        <v>1.2203999999999999</v>
      </c>
      <c r="AG1064" s="22">
        <f>ROUND(SUM(Presupuestos[[#This Row],[BASE]:[IGV]]),2)</f>
        <v>8</v>
      </c>
      <c r="AH1064" s="9" t="str">
        <f>IF(Presupuestos[[#This Row],[MONEDA]]="USD",VLOOKUP(Presupuestos[[#This Row],[FECHA DE EMISION]],Tipo_Cambio[],3,0),"")</f>
        <v/>
      </c>
      <c r="AI1064" s="22">
        <f>IFERROR(ROUND(IF(Presupuestos[[#This Row],[MONEDA]]="PEN",Presupuestos[[#This Row],[TOTAL]],Presupuestos[[#This Row],[TOTAL]]*Presupuestos[[#This Row],[TIPO DE CAMBIO]]),2),"")</f>
        <v>8</v>
      </c>
      <c r="AJ1064" s="5"/>
      <c r="AK1064" s="33" t="s">
        <v>671</v>
      </c>
      <c r="AL1064" s="5" t="s">
        <v>672</v>
      </c>
      <c r="AM1064" s="23" t="s">
        <v>671</v>
      </c>
      <c r="AN1064" s="23" t="s">
        <v>671</v>
      </c>
      <c r="AO1064" s="7">
        <f>IFERROR(VLOOKUP("1-"&amp;Presupuestos[[#This Row],[ID DOCUMENTO]],BD_Pagos[],7,0),"")</f>
        <v>45895</v>
      </c>
      <c r="AP1064" s="16" t="str">
        <f>IFERROR(VLOOKUP("1-"&amp;Presupuestos[[#This Row],[ID DOCUMENTO]],BD_Pagos[],8,0),"")</f>
        <v>C-Tesoreria</v>
      </c>
      <c r="AQ1064" s="17" t="str">
        <f>IFERROR(VLOOKUP("1-"&amp;Presupuestos[[#This Row],[ID DOCUMENTO]],BD_Pagos[],9,0),"")</f>
        <v>001-12597</v>
      </c>
      <c r="AR1064" s="54"/>
      <c r="AS1064" s="7">
        <f>IFERROR(VLOOKUP("2-"&amp;Presupuestos[[#This Row],[ID DOCUMENTO]],BD_Pagos[],7,0),"")</f>
        <v>0</v>
      </c>
      <c r="AT1064" s="16" t="str">
        <f>IFERROR(VLOOKUP("2-"&amp;Presupuestos[[#This Row],[ID DOCUMENTO]],BD_Pagos[],8,0),"")</f>
        <v/>
      </c>
      <c r="AU1064" s="17">
        <f>IFERROR(VLOOKUP("2-"&amp;Presupuestos[[#This Row],[ID DOCUMENTO]],BD_Pagos[],9,0),"")</f>
        <v>0</v>
      </c>
      <c r="AV1064" s="20">
        <f>IF(IFERROR(VLOOKUP("2-"&amp;Presupuestos[[#This Row],[ID DOCUMENTO]],BD_Pagos[],10,0),0)&gt;Presupuestos[[#This Row],[TOTAL SOLES]],Presupuestos[[#This Row],[TOTAL SOLES]],IFERROR(VLOOKUP("2-"&amp;Presupuestos[[#This Row],[ID DOCUMENTO]],BD_Pagos[],10,0),0))</f>
        <v>0</v>
      </c>
      <c r="AW1064" s="7"/>
      <c r="AX1064" s="16"/>
      <c r="AY1064" s="17"/>
      <c r="AZ1064" s="20"/>
      <c r="BA1064" s="7"/>
      <c r="BB1064" s="16"/>
      <c r="BC1064" s="17"/>
      <c r="BD1064" s="20"/>
      <c r="BE1064" s="7">
        <f>IFERROR(VLOOKUP("5-"&amp;Presupuestos[[#This Row],[ID DOCUMENTO]],BD_Pagos[],7,0),"")</f>
        <v>0</v>
      </c>
      <c r="BF1064" s="17">
        <f>IFERROR(VLOOKUP("5-"&amp;Presupuestos[[#This Row],[ID DOCUMENTO]],BD_Pagos[],9,0),"")</f>
        <v>0</v>
      </c>
      <c r="BG1064" s="20">
        <f>IF(IFERROR(VLOOKUP("5-"&amp;Presupuestos[[#This Row],[ID DOCUMENTO]],BD_Pagos[],10,0),0)&gt;Presupuestos[[#This Row],[TOTAL SOLES]],Presupuestos[[#This Row],[TOTAL SOLES]],IFERROR(VLOOKUP("5-"&amp;Presupuestos[[#This Row],[ID DOCUMENTO]],BD_Pagos[],10,0),0))</f>
        <v>0</v>
      </c>
      <c r="BH1064" s="7">
        <f>IFERROR(VLOOKUP("1-Detraccion"&amp;Presupuestos[[#This Row],[ID DOCUMENTO]],BD_Pagos[],2,0),"")</f>
        <v>0</v>
      </c>
      <c r="BI1064" s="3" t="str">
        <f>IFERROR(VLOOKUP("1-Detraccion"&amp;Presupuestos[[#This Row],[ID DOCUMENTO]],BD_Pagos[],3,0),"")</f>
        <v/>
      </c>
      <c r="BJ1064" s="3">
        <f>IFERROR(VLOOKUP("1-Detraccion"&amp;Presupuestos[[#This Row],[ID DOCUMENTO]],BD_Pagos[],4,0),"")</f>
        <v>0</v>
      </c>
      <c r="BK1064" s="6">
        <f>IF(IFERROR(VLOOKUP("1-Detraccion"&amp;Presupuestos[[#This Row],[ID DOCUMENTO]],BD_Pagos[],5,0),0)&gt;Presupuestos[[#This Row],[TOTAL SOLES]],Presupuestos[[#This Row],[TOTAL SOLES]],IFERROR(VLOOKUP("1-Detraccion"&amp;Presupuestos[[#This Row],[ID DOCUMENTO]],BD_Pagos[],5,0),0))</f>
        <v>0</v>
      </c>
      <c r="BL1064" s="6">
        <f>IF(IFERROR(VLOOKUP("1-Detraccion"&amp;Presupuestos[[#This Row],[ID DOCUMENTO]],BD_Pagos[],6,0),0)&gt;Presupuestos[[#This Row],[TOTAL SOLES]],Presupuestos[[#This Row],[TOTAL SOLES]],IFERROR(VLOOKUP("1-Detraccion"&amp;Presupuestos[[#This Row],[ID DOCUMENTO]],BD_Pagos[],6,0),0))</f>
        <v>0</v>
      </c>
      <c r="BM1064" s="37"/>
      <c r="BN1064" s="3"/>
      <c r="BO1064" s="3"/>
      <c r="BP1064" s="6"/>
      <c r="BQ106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064" s="23" t="str">
        <f>IF(Presupuestos[[#This Row],[SALDO ME-MN]]&gt;0,"PENDIENTE","CANCELADO")</f>
        <v>PENDIENTE</v>
      </c>
      <c r="BS1064" s="23" t="str">
        <f>IF(COUNTIFS($U$4:$U1063,Presupuestos[[#This Row],[ID DOCUMENTO]])&gt;=1,IF(B1063=Presupuestos[[#This Row],[ID]],"OK","DOC. DUPLICADO"),"OK")</f>
        <v>OK</v>
      </c>
    </row>
    <row r="1065" spans="2:71" ht="36" x14ac:dyDescent="0.25">
      <c r="B1065" s="34">
        <f>IF(Presupuestos[[#This Row],[ID DOCUMENTO]]=U1064,B1064,IF(B1064="ID",1,B1064+1))</f>
        <v>880</v>
      </c>
      <c r="C1065" s="2">
        <v>45887</v>
      </c>
      <c r="D1065" s="2">
        <v>45887</v>
      </c>
      <c r="E1065" s="3" t="s">
        <v>2161</v>
      </c>
      <c r="F1065" s="25" t="s">
        <v>27</v>
      </c>
      <c r="G1065" s="25" t="s">
        <v>128</v>
      </c>
      <c r="H1065" s="25" t="s">
        <v>111</v>
      </c>
      <c r="I1065" s="36" t="str">
        <f>IFERROR(VLOOKUP(Presupuestos[[#This Row],[AREA]]&amp;Presupuestos[[#This Row],[CONCEPTO]]&amp;Presupuestos[[#This Row],[DESCRIPCION]],Tabla28[[Columna1]:[CÓDIGO NUEVO]],2,0),"")</f>
        <v>P0210002</v>
      </c>
      <c r="J1065" s="3" t="s">
        <v>666</v>
      </c>
      <c r="K1065" s="3" t="s">
        <v>666</v>
      </c>
      <c r="L1065" s="3" t="s">
        <v>666</v>
      </c>
      <c r="M1065" s="31" t="s">
        <v>2163</v>
      </c>
      <c r="N1065" s="3" t="s">
        <v>40</v>
      </c>
      <c r="O1065" s="3" t="s">
        <v>308</v>
      </c>
      <c r="P1065" s="3" t="s">
        <v>132</v>
      </c>
      <c r="Q1065" s="3" t="str">
        <f>IFERROR(VLOOKUP(Presupuestos[[#This Row],[CLASIFICACIÓN (N)]],Tabla17[],2,0),"")</f>
        <v>Gastos operativos</v>
      </c>
      <c r="R1065" s="3" t="str">
        <f>IFERROR(VLOOKUP(Presupuestos[[#This Row],[CLASIFICACIÓN (N)]],Tabla17[],3,0),"")</f>
        <v>Operativo</v>
      </c>
      <c r="S1065" s="3" t="s">
        <v>34</v>
      </c>
      <c r="T1065" s="3" t="str">
        <f>IFERROR(VLOOKUP(Presupuestos[[#This Row],[ALMACEN]],Tabla5[],2,0),"")</f>
        <v>Arequipa</v>
      </c>
      <c r="U1065" s="19" t="str">
        <f>IFERROR(VLOOKUP(Presupuestos[[#This Row],[TIPO DE DOCUMENTO]],Tipo_Documento[],2,0)&amp;Presupuestos[[#This Row],[SERIE]]&amp;Presupuestos[[#This Row],[NUMERO]]&amp;Presupuestos[[#This Row],[RUC]],"")</f>
        <v>01F212181497320517252558</v>
      </c>
      <c r="V1065" s="3" t="s">
        <v>120</v>
      </c>
      <c r="W1065" s="7">
        <v>45887</v>
      </c>
      <c r="X1065" s="7">
        <v>45887</v>
      </c>
      <c r="Y1065" s="3" t="s">
        <v>713</v>
      </c>
      <c r="Z1065" s="3">
        <v>1814973</v>
      </c>
      <c r="AA1065" s="3">
        <f>IFERROR(VLOOKUP(Presupuestos[[#This Row],[RAZON SOCIAL]],CHOOSE({1,2},Clientes_Proveedores[Razon Social],Clientes_Proveedores[Ruc / Dni]),2,0),"-")</f>
        <v>20517252558</v>
      </c>
      <c r="AB1065" s="31" t="s">
        <v>714</v>
      </c>
      <c r="AC1065" s="3" t="s">
        <v>670</v>
      </c>
      <c r="AD1065" s="5">
        <v>0.18</v>
      </c>
      <c r="AE1065" s="6">
        <v>6.78</v>
      </c>
      <c r="AF1065" s="6">
        <f>Presupuestos[[#This Row],[BASE]]*Presupuestos[[#This Row],[% IGV]]</f>
        <v>1.2203999999999999</v>
      </c>
      <c r="AG1065" s="22">
        <f>ROUND(SUM(Presupuestos[[#This Row],[BASE]:[IGV]]),2)</f>
        <v>8</v>
      </c>
      <c r="AH1065" s="9" t="str">
        <f>IF(Presupuestos[[#This Row],[MONEDA]]="USD",VLOOKUP(Presupuestos[[#This Row],[FECHA DE EMISION]],Tipo_Cambio[],3,0),"")</f>
        <v/>
      </c>
      <c r="AI1065" s="22">
        <f>IFERROR(ROUND(IF(Presupuestos[[#This Row],[MONEDA]]="PEN",Presupuestos[[#This Row],[TOTAL]],Presupuestos[[#This Row],[TOTAL]]*Presupuestos[[#This Row],[TIPO DE CAMBIO]]),2),"")</f>
        <v>8</v>
      </c>
      <c r="AJ1065" s="5"/>
      <c r="AK1065" s="33" t="s">
        <v>671</v>
      </c>
      <c r="AL1065" s="5" t="s">
        <v>672</v>
      </c>
      <c r="AM1065" s="23" t="s">
        <v>671</v>
      </c>
      <c r="AN1065" s="23" t="s">
        <v>671</v>
      </c>
      <c r="AO1065" s="7">
        <f>IFERROR(VLOOKUP("1-"&amp;Presupuestos[[#This Row],[ID DOCUMENTO]],BD_Pagos[],7,0),"")</f>
        <v>45895</v>
      </c>
      <c r="AP1065" s="16" t="str">
        <f>IFERROR(VLOOKUP("1-"&amp;Presupuestos[[#This Row],[ID DOCUMENTO]],BD_Pagos[],8,0),"")</f>
        <v>C-Tesoreria</v>
      </c>
      <c r="AQ1065" s="17" t="str">
        <f>IFERROR(VLOOKUP("1-"&amp;Presupuestos[[#This Row],[ID DOCUMENTO]],BD_Pagos[],9,0),"")</f>
        <v>001-12597</v>
      </c>
      <c r="AR1065" s="54"/>
      <c r="AS1065" s="7">
        <f>IFERROR(VLOOKUP("2-"&amp;Presupuestos[[#This Row],[ID DOCUMENTO]],BD_Pagos[],7,0),"")</f>
        <v>0</v>
      </c>
      <c r="AT1065" s="16" t="str">
        <f>IFERROR(VLOOKUP("2-"&amp;Presupuestos[[#This Row],[ID DOCUMENTO]],BD_Pagos[],8,0),"")</f>
        <v/>
      </c>
      <c r="AU1065" s="17">
        <f>IFERROR(VLOOKUP("2-"&amp;Presupuestos[[#This Row],[ID DOCUMENTO]],BD_Pagos[],9,0),"")</f>
        <v>0</v>
      </c>
      <c r="AV1065" s="20">
        <f>IF(IFERROR(VLOOKUP("2-"&amp;Presupuestos[[#This Row],[ID DOCUMENTO]],BD_Pagos[],10,0),0)&gt;Presupuestos[[#This Row],[TOTAL SOLES]],Presupuestos[[#This Row],[TOTAL SOLES]],IFERROR(VLOOKUP("2-"&amp;Presupuestos[[#This Row],[ID DOCUMENTO]],BD_Pagos[],10,0),0))</f>
        <v>0</v>
      </c>
      <c r="AW1065" s="7"/>
      <c r="AX1065" s="16"/>
      <c r="AY1065" s="17"/>
      <c r="AZ1065" s="20"/>
      <c r="BA1065" s="7"/>
      <c r="BB1065" s="16"/>
      <c r="BC1065" s="17"/>
      <c r="BD1065" s="20"/>
      <c r="BE1065" s="7">
        <f>IFERROR(VLOOKUP("5-"&amp;Presupuestos[[#This Row],[ID DOCUMENTO]],BD_Pagos[],7,0),"")</f>
        <v>0</v>
      </c>
      <c r="BF1065" s="17">
        <f>IFERROR(VLOOKUP("5-"&amp;Presupuestos[[#This Row],[ID DOCUMENTO]],BD_Pagos[],9,0),"")</f>
        <v>0</v>
      </c>
      <c r="BG1065" s="20">
        <f>IF(IFERROR(VLOOKUP("5-"&amp;Presupuestos[[#This Row],[ID DOCUMENTO]],BD_Pagos[],10,0),0)&gt;Presupuestos[[#This Row],[TOTAL SOLES]],Presupuestos[[#This Row],[TOTAL SOLES]],IFERROR(VLOOKUP("5-"&amp;Presupuestos[[#This Row],[ID DOCUMENTO]],BD_Pagos[],10,0),0))</f>
        <v>0</v>
      </c>
      <c r="BH1065" s="7">
        <f>IFERROR(VLOOKUP("1-Detraccion"&amp;Presupuestos[[#This Row],[ID DOCUMENTO]],BD_Pagos[],2,0),"")</f>
        <v>0</v>
      </c>
      <c r="BI1065" s="3" t="str">
        <f>IFERROR(VLOOKUP("1-Detraccion"&amp;Presupuestos[[#This Row],[ID DOCUMENTO]],BD_Pagos[],3,0),"")</f>
        <v/>
      </c>
      <c r="BJ1065" s="3">
        <f>IFERROR(VLOOKUP("1-Detraccion"&amp;Presupuestos[[#This Row],[ID DOCUMENTO]],BD_Pagos[],4,0),"")</f>
        <v>0</v>
      </c>
      <c r="BK1065" s="6">
        <f>IF(IFERROR(VLOOKUP("1-Detraccion"&amp;Presupuestos[[#This Row],[ID DOCUMENTO]],BD_Pagos[],5,0),0)&gt;Presupuestos[[#This Row],[TOTAL SOLES]],Presupuestos[[#This Row],[TOTAL SOLES]],IFERROR(VLOOKUP("1-Detraccion"&amp;Presupuestos[[#This Row],[ID DOCUMENTO]],BD_Pagos[],5,0),0))</f>
        <v>0</v>
      </c>
      <c r="BL1065" s="6">
        <f>IF(IFERROR(VLOOKUP("1-Detraccion"&amp;Presupuestos[[#This Row],[ID DOCUMENTO]],BD_Pagos[],6,0),0)&gt;Presupuestos[[#This Row],[TOTAL SOLES]],Presupuestos[[#This Row],[TOTAL SOLES]],IFERROR(VLOOKUP("1-Detraccion"&amp;Presupuestos[[#This Row],[ID DOCUMENTO]],BD_Pagos[],6,0),0))</f>
        <v>0</v>
      </c>
      <c r="BM1065" s="37"/>
      <c r="BN1065" s="3"/>
      <c r="BO1065" s="3"/>
      <c r="BP1065" s="6"/>
      <c r="BQ106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065" s="23" t="str">
        <f>IF(Presupuestos[[#This Row],[SALDO ME-MN]]&gt;0,"PENDIENTE","CANCELADO")</f>
        <v>PENDIENTE</v>
      </c>
      <c r="BS1065" s="23" t="str">
        <f>IF(COUNTIFS($U$4:$U1064,Presupuestos[[#This Row],[ID DOCUMENTO]])&gt;=1,IF(B1064=Presupuestos[[#This Row],[ID]],"OK","DOC. DUPLICADO"),"OK")</f>
        <v>OK</v>
      </c>
    </row>
    <row r="1066" spans="2:71" ht="36" x14ac:dyDescent="0.25">
      <c r="B1066" s="34">
        <f>IF(Presupuestos[[#This Row],[ID DOCUMENTO]]=U1065,B1065,IF(B1065="ID",1,B1065+1))</f>
        <v>881</v>
      </c>
      <c r="C1066" s="2">
        <v>45889</v>
      </c>
      <c r="D1066" s="2">
        <v>45889</v>
      </c>
      <c r="E1066" s="3" t="s">
        <v>2161</v>
      </c>
      <c r="F1066" s="25" t="s">
        <v>27</v>
      </c>
      <c r="G1066" s="25" t="s">
        <v>128</v>
      </c>
      <c r="H1066" s="25" t="s">
        <v>111</v>
      </c>
      <c r="I1066" s="36" t="str">
        <f>IFERROR(VLOOKUP(Presupuestos[[#This Row],[AREA]]&amp;Presupuestos[[#This Row],[CONCEPTO]]&amp;Presupuestos[[#This Row],[DESCRIPCION]],Tabla28[[Columna1]:[CÓDIGO NUEVO]],2,0),"")</f>
        <v>P0210002</v>
      </c>
      <c r="J1066" s="3" t="s">
        <v>666</v>
      </c>
      <c r="K1066" s="3" t="s">
        <v>666</v>
      </c>
      <c r="L1066" s="3" t="s">
        <v>666</v>
      </c>
      <c r="M1066" s="31" t="s">
        <v>2163</v>
      </c>
      <c r="N1066" s="3" t="s">
        <v>33</v>
      </c>
      <c r="O1066" s="3" t="s">
        <v>308</v>
      </c>
      <c r="P1066" s="3" t="s">
        <v>132</v>
      </c>
      <c r="Q1066" s="3" t="str">
        <f>IFERROR(VLOOKUP(Presupuestos[[#This Row],[CLASIFICACIÓN (N)]],Tabla17[],2,0),"")</f>
        <v>Gastos operativos</v>
      </c>
      <c r="R1066" s="3" t="str">
        <f>IFERROR(VLOOKUP(Presupuestos[[#This Row],[CLASIFICACIÓN (N)]],Tabla17[],3,0),"")</f>
        <v>Operativo</v>
      </c>
      <c r="S1066" s="3" t="s">
        <v>34</v>
      </c>
      <c r="T1066" s="3" t="str">
        <f>IFERROR(VLOOKUP(Presupuestos[[#This Row],[ALMACEN]],Tabla5[],2,0),"")</f>
        <v>Arequipa</v>
      </c>
      <c r="U1066" s="19" t="str">
        <f>IFERROR(VLOOKUP(Presupuestos[[#This Row],[TIPO DE DOCUMENTO]],Tipo_Documento[],2,0)&amp;Presupuestos[[#This Row],[SERIE]]&amp;Presupuestos[[#This Row],[NUMERO]]&amp;Presupuestos[[#This Row],[RUC]],"")</f>
        <v>01F211244187220517252558</v>
      </c>
      <c r="V1066" s="3" t="s">
        <v>120</v>
      </c>
      <c r="W1066" s="7">
        <v>45889</v>
      </c>
      <c r="X1066" s="7">
        <v>45889</v>
      </c>
      <c r="Y1066" s="3" t="s">
        <v>829</v>
      </c>
      <c r="Z1066" s="3">
        <v>2441872</v>
      </c>
      <c r="AA1066" s="3">
        <f>IFERROR(VLOOKUP(Presupuestos[[#This Row],[RAZON SOCIAL]],CHOOSE({1,2},Clientes_Proveedores[Razon Social],Clientes_Proveedores[Ruc / Dni]),2,0),"-")</f>
        <v>20517252558</v>
      </c>
      <c r="AB1066" s="31" t="s">
        <v>714</v>
      </c>
      <c r="AC1066" s="3" t="s">
        <v>670</v>
      </c>
      <c r="AD1066" s="5">
        <v>0.18</v>
      </c>
      <c r="AE1066" s="6">
        <v>6.78</v>
      </c>
      <c r="AF1066" s="6">
        <f>Presupuestos[[#This Row],[BASE]]*Presupuestos[[#This Row],[% IGV]]</f>
        <v>1.2203999999999999</v>
      </c>
      <c r="AG1066" s="22">
        <f>ROUND(SUM(Presupuestos[[#This Row],[BASE]:[IGV]]),2)</f>
        <v>8</v>
      </c>
      <c r="AH1066" s="9" t="str">
        <f>IF(Presupuestos[[#This Row],[MONEDA]]="USD",VLOOKUP(Presupuestos[[#This Row],[FECHA DE EMISION]],Tipo_Cambio[],3,0),"")</f>
        <v/>
      </c>
      <c r="AI1066" s="22">
        <f>IFERROR(ROUND(IF(Presupuestos[[#This Row],[MONEDA]]="PEN",Presupuestos[[#This Row],[TOTAL]],Presupuestos[[#This Row],[TOTAL]]*Presupuestos[[#This Row],[TIPO DE CAMBIO]]),2),"")</f>
        <v>8</v>
      </c>
      <c r="AJ1066" s="5"/>
      <c r="AK1066" s="33" t="s">
        <v>671</v>
      </c>
      <c r="AL1066" s="5" t="s">
        <v>672</v>
      </c>
      <c r="AM1066" s="23" t="s">
        <v>671</v>
      </c>
      <c r="AN1066" s="23" t="s">
        <v>671</v>
      </c>
      <c r="AO1066" s="7">
        <f>IFERROR(VLOOKUP("1-"&amp;Presupuestos[[#This Row],[ID DOCUMENTO]],BD_Pagos[],7,0),"")</f>
        <v>45895</v>
      </c>
      <c r="AP1066" s="16" t="str">
        <f>IFERROR(VLOOKUP("1-"&amp;Presupuestos[[#This Row],[ID DOCUMENTO]],BD_Pagos[],8,0),"")</f>
        <v>C-Tesoreria</v>
      </c>
      <c r="AQ1066" s="17" t="str">
        <f>IFERROR(VLOOKUP("1-"&amp;Presupuestos[[#This Row],[ID DOCUMENTO]],BD_Pagos[],9,0),"")</f>
        <v>001-12598</v>
      </c>
      <c r="AR1066" s="54"/>
      <c r="AS1066" s="7">
        <f>IFERROR(VLOOKUP("2-"&amp;Presupuestos[[#This Row],[ID DOCUMENTO]],BD_Pagos[],7,0),"")</f>
        <v>0</v>
      </c>
      <c r="AT1066" s="16" t="str">
        <f>IFERROR(VLOOKUP("2-"&amp;Presupuestos[[#This Row],[ID DOCUMENTO]],BD_Pagos[],8,0),"")</f>
        <v/>
      </c>
      <c r="AU1066" s="17">
        <f>IFERROR(VLOOKUP("2-"&amp;Presupuestos[[#This Row],[ID DOCUMENTO]],BD_Pagos[],9,0),"")</f>
        <v>0</v>
      </c>
      <c r="AV1066" s="20">
        <f>IF(IFERROR(VLOOKUP("2-"&amp;Presupuestos[[#This Row],[ID DOCUMENTO]],BD_Pagos[],10,0),0)&gt;Presupuestos[[#This Row],[TOTAL SOLES]],Presupuestos[[#This Row],[TOTAL SOLES]],IFERROR(VLOOKUP("2-"&amp;Presupuestos[[#This Row],[ID DOCUMENTO]],BD_Pagos[],10,0),0))</f>
        <v>0</v>
      </c>
      <c r="AW1066" s="7"/>
      <c r="AX1066" s="16"/>
      <c r="AY1066" s="17"/>
      <c r="AZ1066" s="20"/>
      <c r="BA1066" s="7"/>
      <c r="BB1066" s="16"/>
      <c r="BC1066" s="17"/>
      <c r="BD1066" s="20"/>
      <c r="BE1066" s="7">
        <f>IFERROR(VLOOKUP("5-"&amp;Presupuestos[[#This Row],[ID DOCUMENTO]],BD_Pagos[],7,0),"")</f>
        <v>0</v>
      </c>
      <c r="BF1066" s="17">
        <f>IFERROR(VLOOKUP("5-"&amp;Presupuestos[[#This Row],[ID DOCUMENTO]],BD_Pagos[],9,0),"")</f>
        <v>0</v>
      </c>
      <c r="BG1066" s="20">
        <f>IF(IFERROR(VLOOKUP("5-"&amp;Presupuestos[[#This Row],[ID DOCUMENTO]],BD_Pagos[],10,0),0)&gt;Presupuestos[[#This Row],[TOTAL SOLES]],Presupuestos[[#This Row],[TOTAL SOLES]],IFERROR(VLOOKUP("5-"&amp;Presupuestos[[#This Row],[ID DOCUMENTO]],BD_Pagos[],10,0),0))</f>
        <v>0</v>
      </c>
      <c r="BH1066" s="7">
        <f>IFERROR(VLOOKUP("1-Detraccion"&amp;Presupuestos[[#This Row],[ID DOCUMENTO]],BD_Pagos[],2,0),"")</f>
        <v>0</v>
      </c>
      <c r="BI1066" s="3" t="str">
        <f>IFERROR(VLOOKUP("1-Detraccion"&amp;Presupuestos[[#This Row],[ID DOCUMENTO]],BD_Pagos[],3,0),"")</f>
        <v/>
      </c>
      <c r="BJ1066" s="3">
        <f>IFERROR(VLOOKUP("1-Detraccion"&amp;Presupuestos[[#This Row],[ID DOCUMENTO]],BD_Pagos[],4,0),"")</f>
        <v>0</v>
      </c>
      <c r="BK1066" s="6">
        <f>IF(IFERROR(VLOOKUP("1-Detraccion"&amp;Presupuestos[[#This Row],[ID DOCUMENTO]],BD_Pagos[],5,0),0)&gt;Presupuestos[[#This Row],[TOTAL SOLES]],Presupuestos[[#This Row],[TOTAL SOLES]],IFERROR(VLOOKUP("1-Detraccion"&amp;Presupuestos[[#This Row],[ID DOCUMENTO]],BD_Pagos[],5,0),0))</f>
        <v>0</v>
      </c>
      <c r="BL1066" s="6">
        <f>IF(IFERROR(VLOOKUP("1-Detraccion"&amp;Presupuestos[[#This Row],[ID DOCUMENTO]],BD_Pagos[],6,0),0)&gt;Presupuestos[[#This Row],[TOTAL SOLES]],Presupuestos[[#This Row],[TOTAL SOLES]],IFERROR(VLOOKUP("1-Detraccion"&amp;Presupuestos[[#This Row],[ID DOCUMENTO]],BD_Pagos[],6,0),0))</f>
        <v>0</v>
      </c>
      <c r="BM1066" s="37"/>
      <c r="BN1066" s="3"/>
      <c r="BO1066" s="3"/>
      <c r="BP1066" s="6"/>
      <c r="BQ106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066" s="23" t="str">
        <f>IF(Presupuestos[[#This Row],[SALDO ME-MN]]&gt;0,"PENDIENTE","CANCELADO")</f>
        <v>PENDIENTE</v>
      </c>
      <c r="BS1066" s="23" t="str">
        <f>IF(COUNTIFS($U$4:$U1065,Presupuestos[[#This Row],[ID DOCUMENTO]])&gt;=1,IF(B1065=Presupuestos[[#This Row],[ID]],"OK","DOC. DUPLICADO"),"OK")</f>
        <v>OK</v>
      </c>
    </row>
    <row r="1067" spans="2:71" ht="36" x14ac:dyDescent="0.25">
      <c r="B1067" s="34">
        <f>IF(Presupuestos[[#This Row],[ID DOCUMENTO]]=U1066,B1066,IF(B1066="ID",1,B1066+1))</f>
        <v>882</v>
      </c>
      <c r="C1067" s="2">
        <v>45889</v>
      </c>
      <c r="D1067" s="2">
        <v>45889</v>
      </c>
      <c r="E1067" s="3" t="s">
        <v>2161</v>
      </c>
      <c r="F1067" s="25" t="s">
        <v>27</v>
      </c>
      <c r="G1067" s="25" t="s">
        <v>128</v>
      </c>
      <c r="H1067" s="25" t="s">
        <v>111</v>
      </c>
      <c r="I1067" s="36" t="str">
        <f>IFERROR(VLOOKUP(Presupuestos[[#This Row],[AREA]]&amp;Presupuestos[[#This Row],[CONCEPTO]]&amp;Presupuestos[[#This Row],[DESCRIPCION]],Tabla28[[Columna1]:[CÓDIGO NUEVO]],2,0),"")</f>
        <v>P0210002</v>
      </c>
      <c r="J1067" s="3" t="s">
        <v>666</v>
      </c>
      <c r="K1067" s="3" t="s">
        <v>666</v>
      </c>
      <c r="L1067" s="3" t="s">
        <v>666</v>
      </c>
      <c r="M1067" s="31" t="s">
        <v>2163</v>
      </c>
      <c r="N1067" s="3" t="s">
        <v>33</v>
      </c>
      <c r="O1067" s="3" t="s">
        <v>308</v>
      </c>
      <c r="P1067" s="3" t="s">
        <v>132</v>
      </c>
      <c r="Q1067" s="3" t="str">
        <f>IFERROR(VLOOKUP(Presupuestos[[#This Row],[CLASIFICACIÓN (N)]],Tabla17[],2,0),"")</f>
        <v>Gastos operativos</v>
      </c>
      <c r="R1067" s="3" t="str">
        <f>IFERROR(VLOOKUP(Presupuestos[[#This Row],[CLASIFICACIÓN (N)]],Tabla17[],3,0),"")</f>
        <v>Operativo</v>
      </c>
      <c r="S1067" s="3" t="s">
        <v>34</v>
      </c>
      <c r="T1067" s="3" t="str">
        <f>IFERROR(VLOOKUP(Presupuestos[[#This Row],[ALMACEN]],Tabla5[],2,0),"")</f>
        <v>Arequipa</v>
      </c>
      <c r="U1067" s="19" t="str">
        <f>IFERROR(VLOOKUP(Presupuestos[[#This Row],[TIPO DE DOCUMENTO]],Tipo_Documento[],2,0)&amp;Presupuestos[[#This Row],[SERIE]]&amp;Presupuestos[[#This Row],[NUMERO]]&amp;Presupuestos[[#This Row],[RUC]],"")</f>
        <v>01F211215133620517252558</v>
      </c>
      <c r="V1067" s="3" t="s">
        <v>120</v>
      </c>
      <c r="W1067" s="7">
        <v>45889</v>
      </c>
      <c r="X1067" s="7">
        <v>45889</v>
      </c>
      <c r="Y1067" s="3" t="s">
        <v>829</v>
      </c>
      <c r="Z1067" s="3">
        <v>2151336</v>
      </c>
      <c r="AA1067" s="3">
        <f>IFERROR(VLOOKUP(Presupuestos[[#This Row],[RAZON SOCIAL]],CHOOSE({1,2},Clientes_Proveedores[Razon Social],Clientes_Proveedores[Ruc / Dni]),2,0),"-")</f>
        <v>20517252558</v>
      </c>
      <c r="AB1067" s="31" t="s">
        <v>714</v>
      </c>
      <c r="AC1067" s="3" t="s">
        <v>670</v>
      </c>
      <c r="AD1067" s="5">
        <v>0.18</v>
      </c>
      <c r="AE1067" s="6">
        <v>6.78</v>
      </c>
      <c r="AF1067" s="6">
        <f>Presupuestos[[#This Row],[BASE]]*Presupuestos[[#This Row],[% IGV]]</f>
        <v>1.2203999999999999</v>
      </c>
      <c r="AG1067" s="22">
        <f>ROUND(SUM(Presupuestos[[#This Row],[BASE]:[IGV]]),2)</f>
        <v>8</v>
      </c>
      <c r="AH1067" s="9" t="str">
        <f>IF(Presupuestos[[#This Row],[MONEDA]]="USD",VLOOKUP(Presupuestos[[#This Row],[FECHA DE EMISION]],Tipo_Cambio[],3,0),"")</f>
        <v/>
      </c>
      <c r="AI1067" s="22">
        <f>IFERROR(ROUND(IF(Presupuestos[[#This Row],[MONEDA]]="PEN",Presupuestos[[#This Row],[TOTAL]],Presupuestos[[#This Row],[TOTAL]]*Presupuestos[[#This Row],[TIPO DE CAMBIO]]),2),"")</f>
        <v>8</v>
      </c>
      <c r="AJ1067" s="5"/>
      <c r="AK1067" s="33" t="s">
        <v>671</v>
      </c>
      <c r="AL1067" s="5" t="s">
        <v>672</v>
      </c>
      <c r="AM1067" s="23" t="s">
        <v>671</v>
      </c>
      <c r="AN1067" s="23" t="s">
        <v>671</v>
      </c>
      <c r="AO1067" s="7">
        <f>IFERROR(VLOOKUP("1-"&amp;Presupuestos[[#This Row],[ID DOCUMENTO]],BD_Pagos[],7,0),"")</f>
        <v>0</v>
      </c>
      <c r="AP1067" s="16" t="str">
        <f>IFERROR(VLOOKUP("1-"&amp;Presupuestos[[#This Row],[ID DOCUMENTO]],BD_Pagos[],8,0),"")</f>
        <v/>
      </c>
      <c r="AQ1067" s="17" t="str">
        <f>IFERROR(VLOOKUP("1-"&amp;Presupuestos[[#This Row],[ID DOCUMENTO]],BD_Pagos[],9,0),"")</f>
        <v/>
      </c>
      <c r="AR1067" s="54"/>
      <c r="AS1067" s="7">
        <f>IFERROR(VLOOKUP("2-"&amp;Presupuestos[[#This Row],[ID DOCUMENTO]],BD_Pagos[],7,0),"")</f>
        <v>0</v>
      </c>
      <c r="AT1067" s="16" t="str">
        <f>IFERROR(VLOOKUP("2-"&amp;Presupuestos[[#This Row],[ID DOCUMENTO]],BD_Pagos[],8,0),"")</f>
        <v/>
      </c>
      <c r="AU1067" s="17">
        <f>IFERROR(VLOOKUP("2-"&amp;Presupuestos[[#This Row],[ID DOCUMENTO]],BD_Pagos[],9,0),"")</f>
        <v>0</v>
      </c>
      <c r="AV1067" s="20">
        <f>IF(IFERROR(VLOOKUP("2-"&amp;Presupuestos[[#This Row],[ID DOCUMENTO]],BD_Pagos[],10,0),0)&gt;Presupuestos[[#This Row],[TOTAL SOLES]],Presupuestos[[#This Row],[TOTAL SOLES]],IFERROR(VLOOKUP("2-"&amp;Presupuestos[[#This Row],[ID DOCUMENTO]],BD_Pagos[],10,0),0))</f>
        <v>0</v>
      </c>
      <c r="AW1067" s="7"/>
      <c r="AX1067" s="16"/>
      <c r="AY1067" s="17"/>
      <c r="AZ1067" s="20"/>
      <c r="BA1067" s="7"/>
      <c r="BB1067" s="16"/>
      <c r="BC1067" s="17"/>
      <c r="BD1067" s="20"/>
      <c r="BE1067" s="7">
        <f>IFERROR(VLOOKUP("5-"&amp;Presupuestos[[#This Row],[ID DOCUMENTO]],BD_Pagos[],7,0),"")</f>
        <v>0</v>
      </c>
      <c r="BF1067" s="17">
        <f>IFERROR(VLOOKUP("5-"&amp;Presupuestos[[#This Row],[ID DOCUMENTO]],BD_Pagos[],9,0),"")</f>
        <v>0</v>
      </c>
      <c r="BG1067" s="20">
        <f>IF(IFERROR(VLOOKUP("5-"&amp;Presupuestos[[#This Row],[ID DOCUMENTO]],BD_Pagos[],10,0),0)&gt;Presupuestos[[#This Row],[TOTAL SOLES]],Presupuestos[[#This Row],[TOTAL SOLES]],IFERROR(VLOOKUP("5-"&amp;Presupuestos[[#This Row],[ID DOCUMENTO]],BD_Pagos[],10,0),0))</f>
        <v>0</v>
      </c>
      <c r="BH1067" s="7">
        <f>IFERROR(VLOOKUP("1-Detraccion"&amp;Presupuestos[[#This Row],[ID DOCUMENTO]],BD_Pagos[],2,0),"")</f>
        <v>0</v>
      </c>
      <c r="BI1067" s="3" t="str">
        <f>IFERROR(VLOOKUP("1-Detraccion"&amp;Presupuestos[[#This Row],[ID DOCUMENTO]],BD_Pagos[],3,0),"")</f>
        <v/>
      </c>
      <c r="BJ1067" s="3">
        <f>IFERROR(VLOOKUP("1-Detraccion"&amp;Presupuestos[[#This Row],[ID DOCUMENTO]],BD_Pagos[],4,0),"")</f>
        <v>0</v>
      </c>
      <c r="BK1067" s="6">
        <f>IF(IFERROR(VLOOKUP("1-Detraccion"&amp;Presupuestos[[#This Row],[ID DOCUMENTO]],BD_Pagos[],5,0),0)&gt;Presupuestos[[#This Row],[TOTAL SOLES]],Presupuestos[[#This Row],[TOTAL SOLES]],IFERROR(VLOOKUP("1-Detraccion"&amp;Presupuestos[[#This Row],[ID DOCUMENTO]],BD_Pagos[],5,0),0))</f>
        <v>0</v>
      </c>
      <c r="BL1067" s="6">
        <f>IF(IFERROR(VLOOKUP("1-Detraccion"&amp;Presupuestos[[#This Row],[ID DOCUMENTO]],BD_Pagos[],6,0),0)&gt;Presupuestos[[#This Row],[TOTAL SOLES]],Presupuestos[[#This Row],[TOTAL SOLES]],IFERROR(VLOOKUP("1-Detraccion"&amp;Presupuestos[[#This Row],[ID DOCUMENTO]],BD_Pagos[],6,0),0))</f>
        <v>0</v>
      </c>
      <c r="BM1067" s="37"/>
      <c r="BN1067" s="3"/>
      <c r="BO1067" s="3"/>
      <c r="BP1067" s="6"/>
      <c r="BQ106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067" s="23" t="str">
        <f>IF(Presupuestos[[#This Row],[SALDO ME-MN]]&gt;0,"PENDIENTE","CANCELADO")</f>
        <v>PENDIENTE</v>
      </c>
      <c r="BS1067" s="23" t="str">
        <f>IF(COUNTIFS($U$4:$U1066,Presupuestos[[#This Row],[ID DOCUMENTO]])&gt;=1,IF(B1066=Presupuestos[[#This Row],[ID]],"OK","DOC. DUPLICADO"),"OK")</f>
        <v>OK</v>
      </c>
    </row>
    <row r="1068" spans="2:71" ht="36" x14ac:dyDescent="0.25">
      <c r="B1068" s="34">
        <f>IF(Presupuestos[[#This Row],[ID DOCUMENTO]]=U1067,B1067,IF(B1067="ID",1,B1067+1))</f>
        <v>883</v>
      </c>
      <c r="C1068" s="2">
        <v>45888</v>
      </c>
      <c r="D1068" s="2">
        <v>45888</v>
      </c>
      <c r="E1068" s="3" t="s">
        <v>2161</v>
      </c>
      <c r="F1068" s="25" t="s">
        <v>27</v>
      </c>
      <c r="G1068" s="25" t="s">
        <v>128</v>
      </c>
      <c r="H1068" s="25" t="s">
        <v>111</v>
      </c>
      <c r="I1068" s="36" t="str">
        <f>IFERROR(VLOOKUP(Presupuestos[[#This Row],[AREA]]&amp;Presupuestos[[#This Row],[CONCEPTO]]&amp;Presupuestos[[#This Row],[DESCRIPCION]],Tabla28[[Columna1]:[CÓDIGO NUEVO]],2,0),"")</f>
        <v>P0210002</v>
      </c>
      <c r="J1068" s="3" t="s">
        <v>666</v>
      </c>
      <c r="K1068" s="3" t="s">
        <v>666</v>
      </c>
      <c r="L1068" s="3" t="s">
        <v>666</v>
      </c>
      <c r="M1068" s="31" t="s">
        <v>2164</v>
      </c>
      <c r="N1068" s="3" t="s">
        <v>33</v>
      </c>
      <c r="O1068" s="3" t="s">
        <v>308</v>
      </c>
      <c r="P1068" s="3" t="s">
        <v>132</v>
      </c>
      <c r="Q1068" s="3" t="str">
        <f>IFERROR(VLOOKUP(Presupuestos[[#This Row],[CLASIFICACIÓN (N)]],Tabla17[],2,0),"")</f>
        <v>Gastos operativos</v>
      </c>
      <c r="R1068" s="3" t="str">
        <f>IFERROR(VLOOKUP(Presupuestos[[#This Row],[CLASIFICACIÓN (N)]],Tabla17[],3,0),"")</f>
        <v>Operativo</v>
      </c>
      <c r="S1068" s="3" t="s">
        <v>34</v>
      </c>
      <c r="T1068" s="3" t="str">
        <f>IFERROR(VLOOKUP(Presupuestos[[#This Row],[ALMACEN]],Tabla5[],2,0),"")</f>
        <v>Arequipa</v>
      </c>
      <c r="U1068" s="19" t="str">
        <f>IFERROR(VLOOKUP(Presupuestos[[#This Row],[TIPO DE DOCUMENTO]],Tipo_Documento[],2,0)&amp;Presupuestos[[#This Row],[SERIE]]&amp;Presupuestos[[#This Row],[NUMERO]]&amp;Presupuestos[[#This Row],[RUC]],"")</f>
        <v>01F211244046420517252558</v>
      </c>
      <c r="V1068" s="3" t="s">
        <v>120</v>
      </c>
      <c r="W1068" s="7">
        <v>45888</v>
      </c>
      <c r="X1068" s="7">
        <v>45888</v>
      </c>
      <c r="Y1068" s="3" t="s">
        <v>829</v>
      </c>
      <c r="Z1068" s="3">
        <v>2440464</v>
      </c>
      <c r="AA1068" s="3">
        <f>IFERROR(VLOOKUP(Presupuestos[[#This Row],[RAZON SOCIAL]],CHOOSE({1,2},Clientes_Proveedores[Razon Social],Clientes_Proveedores[Ruc / Dni]),2,0),"-")</f>
        <v>20517252558</v>
      </c>
      <c r="AB1068" s="31" t="s">
        <v>714</v>
      </c>
      <c r="AC1068" s="3" t="s">
        <v>670</v>
      </c>
      <c r="AD1068" s="5">
        <v>0.18</v>
      </c>
      <c r="AE1068" s="6">
        <v>6.78</v>
      </c>
      <c r="AF1068" s="6">
        <f>Presupuestos[[#This Row],[BASE]]*Presupuestos[[#This Row],[% IGV]]</f>
        <v>1.2203999999999999</v>
      </c>
      <c r="AG1068" s="22">
        <f>ROUND(SUM(Presupuestos[[#This Row],[BASE]:[IGV]]),2)</f>
        <v>8</v>
      </c>
      <c r="AH1068" s="9" t="str">
        <f>IF(Presupuestos[[#This Row],[MONEDA]]="USD",VLOOKUP(Presupuestos[[#This Row],[FECHA DE EMISION]],Tipo_Cambio[],3,0),"")</f>
        <v/>
      </c>
      <c r="AI1068" s="22">
        <f>IFERROR(ROUND(IF(Presupuestos[[#This Row],[MONEDA]]="PEN",Presupuestos[[#This Row],[TOTAL]],Presupuestos[[#This Row],[TOTAL]]*Presupuestos[[#This Row],[TIPO DE CAMBIO]]),2),"")</f>
        <v>8</v>
      </c>
      <c r="AJ1068" s="5"/>
      <c r="AK1068" s="33" t="s">
        <v>671</v>
      </c>
      <c r="AL1068" s="5" t="s">
        <v>672</v>
      </c>
      <c r="AM1068" s="23" t="s">
        <v>671</v>
      </c>
      <c r="AN1068" s="23" t="s">
        <v>671</v>
      </c>
      <c r="AO1068" s="7">
        <f>IFERROR(VLOOKUP("1-"&amp;Presupuestos[[#This Row],[ID DOCUMENTO]],BD_Pagos[],7,0),"")</f>
        <v>45895</v>
      </c>
      <c r="AP1068" s="16" t="str">
        <f>IFERROR(VLOOKUP("1-"&amp;Presupuestos[[#This Row],[ID DOCUMENTO]],BD_Pagos[],8,0),"")</f>
        <v>C-Tesoreria</v>
      </c>
      <c r="AQ1068" s="17" t="str">
        <f>IFERROR(VLOOKUP("1-"&amp;Presupuestos[[#This Row],[ID DOCUMENTO]],BD_Pagos[],9,0),"")</f>
        <v>001-12597</v>
      </c>
      <c r="AR1068" s="54"/>
      <c r="AS1068" s="7">
        <f>IFERROR(VLOOKUP("2-"&amp;Presupuestos[[#This Row],[ID DOCUMENTO]],BD_Pagos[],7,0),"")</f>
        <v>0</v>
      </c>
      <c r="AT1068" s="16" t="str">
        <f>IFERROR(VLOOKUP("2-"&amp;Presupuestos[[#This Row],[ID DOCUMENTO]],BD_Pagos[],8,0),"")</f>
        <v/>
      </c>
      <c r="AU1068" s="17">
        <f>IFERROR(VLOOKUP("2-"&amp;Presupuestos[[#This Row],[ID DOCUMENTO]],BD_Pagos[],9,0),"")</f>
        <v>0</v>
      </c>
      <c r="AV1068" s="20">
        <f>IF(IFERROR(VLOOKUP("2-"&amp;Presupuestos[[#This Row],[ID DOCUMENTO]],BD_Pagos[],10,0),0)&gt;Presupuestos[[#This Row],[TOTAL SOLES]],Presupuestos[[#This Row],[TOTAL SOLES]],IFERROR(VLOOKUP("2-"&amp;Presupuestos[[#This Row],[ID DOCUMENTO]],BD_Pagos[],10,0),0))</f>
        <v>0</v>
      </c>
      <c r="AW1068" s="7"/>
      <c r="AX1068" s="16"/>
      <c r="AY1068" s="17"/>
      <c r="AZ1068" s="20"/>
      <c r="BA1068" s="7"/>
      <c r="BB1068" s="16"/>
      <c r="BC1068" s="17"/>
      <c r="BD1068" s="20"/>
      <c r="BE1068" s="7">
        <f>IFERROR(VLOOKUP("5-"&amp;Presupuestos[[#This Row],[ID DOCUMENTO]],BD_Pagos[],7,0),"")</f>
        <v>0</v>
      </c>
      <c r="BF1068" s="17">
        <f>IFERROR(VLOOKUP("5-"&amp;Presupuestos[[#This Row],[ID DOCUMENTO]],BD_Pagos[],9,0),"")</f>
        <v>0</v>
      </c>
      <c r="BG1068" s="20">
        <f>IF(IFERROR(VLOOKUP("5-"&amp;Presupuestos[[#This Row],[ID DOCUMENTO]],BD_Pagos[],10,0),0)&gt;Presupuestos[[#This Row],[TOTAL SOLES]],Presupuestos[[#This Row],[TOTAL SOLES]],IFERROR(VLOOKUP("5-"&amp;Presupuestos[[#This Row],[ID DOCUMENTO]],BD_Pagos[],10,0),0))</f>
        <v>0</v>
      </c>
      <c r="BH1068" s="7">
        <f>IFERROR(VLOOKUP("1-Detraccion"&amp;Presupuestos[[#This Row],[ID DOCUMENTO]],BD_Pagos[],2,0),"")</f>
        <v>0</v>
      </c>
      <c r="BI1068" s="3" t="str">
        <f>IFERROR(VLOOKUP("1-Detraccion"&amp;Presupuestos[[#This Row],[ID DOCUMENTO]],BD_Pagos[],3,0),"")</f>
        <v/>
      </c>
      <c r="BJ1068" s="3">
        <f>IFERROR(VLOOKUP("1-Detraccion"&amp;Presupuestos[[#This Row],[ID DOCUMENTO]],BD_Pagos[],4,0),"")</f>
        <v>0</v>
      </c>
      <c r="BK1068" s="6">
        <f>IF(IFERROR(VLOOKUP("1-Detraccion"&amp;Presupuestos[[#This Row],[ID DOCUMENTO]],BD_Pagos[],5,0),0)&gt;Presupuestos[[#This Row],[TOTAL SOLES]],Presupuestos[[#This Row],[TOTAL SOLES]],IFERROR(VLOOKUP("1-Detraccion"&amp;Presupuestos[[#This Row],[ID DOCUMENTO]],BD_Pagos[],5,0),0))</f>
        <v>0</v>
      </c>
      <c r="BL1068" s="6">
        <f>IF(IFERROR(VLOOKUP("1-Detraccion"&amp;Presupuestos[[#This Row],[ID DOCUMENTO]],BD_Pagos[],6,0),0)&gt;Presupuestos[[#This Row],[TOTAL SOLES]],Presupuestos[[#This Row],[TOTAL SOLES]],IFERROR(VLOOKUP("1-Detraccion"&amp;Presupuestos[[#This Row],[ID DOCUMENTO]],BD_Pagos[],6,0),0))</f>
        <v>0</v>
      </c>
      <c r="BM1068" s="37"/>
      <c r="BN1068" s="3"/>
      <c r="BO1068" s="3"/>
      <c r="BP1068" s="6"/>
      <c r="BQ106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068" s="23" t="str">
        <f>IF(Presupuestos[[#This Row],[SALDO ME-MN]]&gt;0,"PENDIENTE","CANCELADO")</f>
        <v>PENDIENTE</v>
      </c>
      <c r="BS1068" s="23" t="str">
        <f>IF(COUNTIFS($U$4:$U1067,Presupuestos[[#This Row],[ID DOCUMENTO]])&gt;=1,IF(B1067=Presupuestos[[#This Row],[ID]],"OK","DOC. DUPLICADO"),"OK")</f>
        <v>OK</v>
      </c>
    </row>
    <row r="1069" spans="2:71" ht="36" x14ac:dyDescent="0.25">
      <c r="B1069" s="34">
        <f>IF(Presupuestos[[#This Row],[ID DOCUMENTO]]=U1068,B1068,IF(B1068="ID",1,B1068+1))</f>
        <v>884</v>
      </c>
      <c r="C1069" s="2">
        <v>45888</v>
      </c>
      <c r="D1069" s="2">
        <v>45888</v>
      </c>
      <c r="E1069" s="3" t="s">
        <v>2161</v>
      </c>
      <c r="F1069" s="25" t="s">
        <v>27</v>
      </c>
      <c r="G1069" s="25" t="s">
        <v>128</v>
      </c>
      <c r="H1069" s="25" t="s">
        <v>111</v>
      </c>
      <c r="I1069" s="36" t="str">
        <f>IFERROR(VLOOKUP(Presupuestos[[#This Row],[AREA]]&amp;Presupuestos[[#This Row],[CONCEPTO]]&amp;Presupuestos[[#This Row],[DESCRIPCION]],Tabla28[[Columna1]:[CÓDIGO NUEVO]],2,0),"")</f>
        <v>P0210002</v>
      </c>
      <c r="J1069" s="3" t="s">
        <v>666</v>
      </c>
      <c r="K1069" s="3" t="s">
        <v>666</v>
      </c>
      <c r="L1069" s="3" t="s">
        <v>666</v>
      </c>
      <c r="M1069" s="31" t="s">
        <v>2165</v>
      </c>
      <c r="N1069" s="3" t="s">
        <v>33</v>
      </c>
      <c r="O1069" s="3" t="s">
        <v>308</v>
      </c>
      <c r="P1069" s="3" t="s">
        <v>132</v>
      </c>
      <c r="Q1069" s="3" t="str">
        <f>IFERROR(VLOOKUP(Presupuestos[[#This Row],[CLASIFICACIÓN (N)]],Tabla17[],2,0),"")</f>
        <v>Gastos operativos</v>
      </c>
      <c r="R1069" s="3" t="str">
        <f>IFERROR(VLOOKUP(Presupuestos[[#This Row],[CLASIFICACIÓN (N)]],Tabla17[],3,0),"")</f>
        <v>Operativo</v>
      </c>
      <c r="S1069" s="3" t="s">
        <v>34</v>
      </c>
      <c r="T1069" s="3" t="str">
        <f>IFERROR(VLOOKUP(Presupuestos[[#This Row],[ALMACEN]],Tabla5[],2,0),"")</f>
        <v>Arequipa</v>
      </c>
      <c r="U1069" s="19" t="str">
        <f>IFERROR(VLOOKUP(Presupuestos[[#This Row],[TIPO DE DOCUMENTO]],Tipo_Documento[],2,0)&amp;Presupuestos[[#This Row],[SERIE]]&amp;Presupuestos[[#This Row],[NUMERO]]&amp;Presupuestos[[#This Row],[RUC]],"")</f>
        <v>01F111101619920517252558</v>
      </c>
      <c r="V1069" s="3" t="s">
        <v>120</v>
      </c>
      <c r="W1069" s="7">
        <v>45888</v>
      </c>
      <c r="X1069" s="7">
        <v>45888</v>
      </c>
      <c r="Y1069" s="3" t="s">
        <v>833</v>
      </c>
      <c r="Z1069" s="3">
        <v>1016199</v>
      </c>
      <c r="AA1069" s="3">
        <f>IFERROR(VLOOKUP(Presupuestos[[#This Row],[RAZON SOCIAL]],CHOOSE({1,2},Clientes_Proveedores[Razon Social],Clientes_Proveedores[Ruc / Dni]),2,0),"-")</f>
        <v>20517252558</v>
      </c>
      <c r="AB1069" s="31" t="s">
        <v>714</v>
      </c>
      <c r="AC1069" s="3" t="s">
        <v>670</v>
      </c>
      <c r="AD1069" s="5">
        <v>0.18</v>
      </c>
      <c r="AE1069" s="6">
        <v>6.78</v>
      </c>
      <c r="AF1069" s="6">
        <f>Presupuestos[[#This Row],[BASE]]*Presupuestos[[#This Row],[% IGV]]</f>
        <v>1.2203999999999999</v>
      </c>
      <c r="AG1069" s="22">
        <f>ROUND(SUM(Presupuestos[[#This Row],[BASE]:[IGV]]),2)</f>
        <v>8</v>
      </c>
      <c r="AH1069" s="9" t="str">
        <f>IF(Presupuestos[[#This Row],[MONEDA]]="USD",VLOOKUP(Presupuestos[[#This Row],[FECHA DE EMISION]],Tipo_Cambio[],3,0),"")</f>
        <v/>
      </c>
      <c r="AI1069" s="22">
        <f>IFERROR(ROUND(IF(Presupuestos[[#This Row],[MONEDA]]="PEN",Presupuestos[[#This Row],[TOTAL]],Presupuestos[[#This Row],[TOTAL]]*Presupuestos[[#This Row],[TIPO DE CAMBIO]]),2),"")</f>
        <v>8</v>
      </c>
      <c r="AJ1069" s="5"/>
      <c r="AK1069" s="33" t="s">
        <v>671</v>
      </c>
      <c r="AL1069" s="5" t="s">
        <v>672</v>
      </c>
      <c r="AM1069" s="23" t="s">
        <v>671</v>
      </c>
      <c r="AN1069" s="23" t="s">
        <v>671</v>
      </c>
      <c r="AO1069" s="7">
        <f>IFERROR(VLOOKUP("1-"&amp;Presupuestos[[#This Row],[ID DOCUMENTO]],BD_Pagos[],7,0),"")</f>
        <v>45895</v>
      </c>
      <c r="AP1069" s="16" t="str">
        <f>IFERROR(VLOOKUP("1-"&amp;Presupuestos[[#This Row],[ID DOCUMENTO]],BD_Pagos[],8,0),"")</f>
        <v>C-Tesoreria</v>
      </c>
      <c r="AQ1069" s="17" t="str">
        <f>IFERROR(VLOOKUP("1-"&amp;Presupuestos[[#This Row],[ID DOCUMENTO]],BD_Pagos[],9,0),"")</f>
        <v>001-12597</v>
      </c>
      <c r="AR1069" s="54"/>
      <c r="AS1069" s="7">
        <f>IFERROR(VLOOKUP("2-"&amp;Presupuestos[[#This Row],[ID DOCUMENTO]],BD_Pagos[],7,0),"")</f>
        <v>0</v>
      </c>
      <c r="AT1069" s="16" t="str">
        <f>IFERROR(VLOOKUP("2-"&amp;Presupuestos[[#This Row],[ID DOCUMENTO]],BD_Pagos[],8,0),"")</f>
        <v/>
      </c>
      <c r="AU1069" s="17">
        <f>IFERROR(VLOOKUP("2-"&amp;Presupuestos[[#This Row],[ID DOCUMENTO]],BD_Pagos[],9,0),"")</f>
        <v>0</v>
      </c>
      <c r="AV1069" s="20">
        <f>IF(IFERROR(VLOOKUP("2-"&amp;Presupuestos[[#This Row],[ID DOCUMENTO]],BD_Pagos[],10,0),0)&gt;Presupuestos[[#This Row],[TOTAL SOLES]],Presupuestos[[#This Row],[TOTAL SOLES]],IFERROR(VLOOKUP("2-"&amp;Presupuestos[[#This Row],[ID DOCUMENTO]],BD_Pagos[],10,0),0))</f>
        <v>0</v>
      </c>
      <c r="AW1069" s="7"/>
      <c r="AX1069" s="16"/>
      <c r="AY1069" s="17"/>
      <c r="AZ1069" s="20"/>
      <c r="BA1069" s="7"/>
      <c r="BB1069" s="16"/>
      <c r="BC1069" s="17"/>
      <c r="BD1069" s="20"/>
      <c r="BE1069" s="7">
        <f>IFERROR(VLOOKUP("5-"&amp;Presupuestos[[#This Row],[ID DOCUMENTO]],BD_Pagos[],7,0),"")</f>
        <v>0</v>
      </c>
      <c r="BF1069" s="17">
        <f>IFERROR(VLOOKUP("5-"&amp;Presupuestos[[#This Row],[ID DOCUMENTO]],BD_Pagos[],9,0),"")</f>
        <v>0</v>
      </c>
      <c r="BG1069" s="20">
        <f>IF(IFERROR(VLOOKUP("5-"&amp;Presupuestos[[#This Row],[ID DOCUMENTO]],BD_Pagos[],10,0),0)&gt;Presupuestos[[#This Row],[TOTAL SOLES]],Presupuestos[[#This Row],[TOTAL SOLES]],IFERROR(VLOOKUP("5-"&amp;Presupuestos[[#This Row],[ID DOCUMENTO]],BD_Pagos[],10,0),0))</f>
        <v>0</v>
      </c>
      <c r="BH1069" s="7">
        <f>IFERROR(VLOOKUP("1-Detraccion"&amp;Presupuestos[[#This Row],[ID DOCUMENTO]],BD_Pagos[],2,0),"")</f>
        <v>0</v>
      </c>
      <c r="BI1069" s="3" t="str">
        <f>IFERROR(VLOOKUP("1-Detraccion"&amp;Presupuestos[[#This Row],[ID DOCUMENTO]],BD_Pagos[],3,0),"")</f>
        <v/>
      </c>
      <c r="BJ1069" s="3">
        <f>IFERROR(VLOOKUP("1-Detraccion"&amp;Presupuestos[[#This Row],[ID DOCUMENTO]],BD_Pagos[],4,0),"")</f>
        <v>0</v>
      </c>
      <c r="BK1069" s="6">
        <f>IF(IFERROR(VLOOKUP("1-Detraccion"&amp;Presupuestos[[#This Row],[ID DOCUMENTO]],BD_Pagos[],5,0),0)&gt;Presupuestos[[#This Row],[TOTAL SOLES]],Presupuestos[[#This Row],[TOTAL SOLES]],IFERROR(VLOOKUP("1-Detraccion"&amp;Presupuestos[[#This Row],[ID DOCUMENTO]],BD_Pagos[],5,0),0))</f>
        <v>0</v>
      </c>
      <c r="BL1069" s="6">
        <f>IF(IFERROR(VLOOKUP("1-Detraccion"&amp;Presupuestos[[#This Row],[ID DOCUMENTO]],BD_Pagos[],6,0),0)&gt;Presupuestos[[#This Row],[TOTAL SOLES]],Presupuestos[[#This Row],[TOTAL SOLES]],IFERROR(VLOOKUP("1-Detraccion"&amp;Presupuestos[[#This Row],[ID DOCUMENTO]],BD_Pagos[],6,0),0))</f>
        <v>0</v>
      </c>
      <c r="BM1069" s="37"/>
      <c r="BN1069" s="3"/>
      <c r="BO1069" s="3"/>
      <c r="BP1069" s="6"/>
      <c r="BQ106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069" s="23" t="str">
        <f>IF(Presupuestos[[#This Row],[SALDO ME-MN]]&gt;0,"PENDIENTE","CANCELADO")</f>
        <v>PENDIENTE</v>
      </c>
      <c r="BS1069" s="23" t="str">
        <f>IF(COUNTIFS($U$4:$U1068,Presupuestos[[#This Row],[ID DOCUMENTO]])&gt;=1,IF(B1068=Presupuestos[[#This Row],[ID]],"OK","DOC. DUPLICADO"),"OK")</f>
        <v>OK</v>
      </c>
    </row>
    <row r="1070" spans="2:71" ht="36" x14ac:dyDescent="0.25">
      <c r="B1070" s="34">
        <f>IF(Presupuestos[[#This Row],[ID DOCUMENTO]]=U1069,B1069,IF(B1069="ID",1,B1069+1))</f>
        <v>885</v>
      </c>
      <c r="C1070" s="2">
        <v>45888</v>
      </c>
      <c r="D1070" s="2">
        <v>45888</v>
      </c>
      <c r="E1070" s="3" t="s">
        <v>2161</v>
      </c>
      <c r="F1070" s="25" t="s">
        <v>27</v>
      </c>
      <c r="G1070" s="25" t="s">
        <v>128</v>
      </c>
      <c r="H1070" s="25" t="s">
        <v>111</v>
      </c>
      <c r="I1070" s="36" t="str">
        <f>IFERROR(VLOOKUP(Presupuestos[[#This Row],[AREA]]&amp;Presupuestos[[#This Row],[CONCEPTO]]&amp;Presupuestos[[#This Row],[DESCRIPCION]],Tabla28[[Columna1]:[CÓDIGO NUEVO]],2,0),"")</f>
        <v>P0210002</v>
      </c>
      <c r="J1070" s="3" t="s">
        <v>666</v>
      </c>
      <c r="K1070" s="3" t="s">
        <v>666</v>
      </c>
      <c r="L1070" s="3" t="s">
        <v>666</v>
      </c>
      <c r="M1070" s="31" t="s">
        <v>2165</v>
      </c>
      <c r="N1070" s="3" t="s">
        <v>33</v>
      </c>
      <c r="O1070" s="3" t="s">
        <v>308</v>
      </c>
      <c r="P1070" s="3" t="s">
        <v>132</v>
      </c>
      <c r="Q1070" s="3" t="str">
        <f>IFERROR(VLOOKUP(Presupuestos[[#This Row],[CLASIFICACIÓN (N)]],Tabla17[],2,0),"")</f>
        <v>Gastos operativos</v>
      </c>
      <c r="R1070" s="3" t="str">
        <f>IFERROR(VLOOKUP(Presupuestos[[#This Row],[CLASIFICACIÓN (N)]],Tabla17[],3,0),"")</f>
        <v>Operativo</v>
      </c>
      <c r="S1070" s="3" t="s">
        <v>34</v>
      </c>
      <c r="T1070" s="3" t="str">
        <f>IFERROR(VLOOKUP(Presupuestos[[#This Row],[ALMACEN]],Tabla5[],2,0),"")</f>
        <v>Arequipa</v>
      </c>
      <c r="U1070" s="19" t="str">
        <f>IFERROR(VLOOKUP(Presupuestos[[#This Row],[TIPO DE DOCUMENTO]],Tipo_Documento[],2,0)&amp;Presupuestos[[#This Row],[SERIE]]&amp;Presupuestos[[#This Row],[NUMERO]]&amp;Presupuestos[[#This Row],[RUC]],"")</f>
        <v>01F114111167920517252558</v>
      </c>
      <c r="V1070" s="3" t="s">
        <v>120</v>
      </c>
      <c r="W1070" s="7">
        <v>45888</v>
      </c>
      <c r="X1070" s="7">
        <v>45888</v>
      </c>
      <c r="Y1070" s="3" t="s">
        <v>832</v>
      </c>
      <c r="Z1070" s="3">
        <v>1111679</v>
      </c>
      <c r="AA1070" s="3">
        <f>IFERROR(VLOOKUP(Presupuestos[[#This Row],[RAZON SOCIAL]],CHOOSE({1,2},Clientes_Proveedores[Razon Social],Clientes_Proveedores[Ruc / Dni]),2,0),"-")</f>
        <v>20517252558</v>
      </c>
      <c r="AB1070" s="31" t="s">
        <v>714</v>
      </c>
      <c r="AC1070" s="3" t="s">
        <v>670</v>
      </c>
      <c r="AD1070" s="5">
        <v>0.18</v>
      </c>
      <c r="AE1070" s="6">
        <v>6.78</v>
      </c>
      <c r="AF1070" s="6">
        <f>Presupuestos[[#This Row],[BASE]]*Presupuestos[[#This Row],[% IGV]]</f>
        <v>1.2203999999999999</v>
      </c>
      <c r="AG1070" s="22">
        <f>ROUND(SUM(Presupuestos[[#This Row],[BASE]:[IGV]]),2)</f>
        <v>8</v>
      </c>
      <c r="AH1070" s="9" t="str">
        <f>IF(Presupuestos[[#This Row],[MONEDA]]="USD",VLOOKUP(Presupuestos[[#This Row],[FECHA DE EMISION]],Tipo_Cambio[],3,0),"")</f>
        <v/>
      </c>
      <c r="AI1070" s="22">
        <f>IFERROR(ROUND(IF(Presupuestos[[#This Row],[MONEDA]]="PEN",Presupuestos[[#This Row],[TOTAL]],Presupuestos[[#This Row],[TOTAL]]*Presupuestos[[#This Row],[TIPO DE CAMBIO]]),2),"")</f>
        <v>8</v>
      </c>
      <c r="AJ1070" s="5"/>
      <c r="AK1070" s="33" t="s">
        <v>671</v>
      </c>
      <c r="AL1070" s="5" t="s">
        <v>672</v>
      </c>
      <c r="AM1070" s="23" t="s">
        <v>671</v>
      </c>
      <c r="AN1070" s="23" t="s">
        <v>671</v>
      </c>
      <c r="AO1070" s="7">
        <f>IFERROR(VLOOKUP("1-"&amp;Presupuestos[[#This Row],[ID DOCUMENTO]],BD_Pagos[],7,0),"")</f>
        <v>45895</v>
      </c>
      <c r="AP1070" s="16" t="str">
        <f>IFERROR(VLOOKUP("1-"&amp;Presupuestos[[#This Row],[ID DOCUMENTO]],BD_Pagos[],8,0),"")</f>
        <v>C-Tesoreria</v>
      </c>
      <c r="AQ1070" s="17" t="str">
        <f>IFERROR(VLOOKUP("1-"&amp;Presupuestos[[#This Row],[ID DOCUMENTO]],BD_Pagos[],9,0),"")</f>
        <v>001-12598</v>
      </c>
      <c r="AR1070" s="54"/>
      <c r="AS1070" s="7">
        <f>IFERROR(VLOOKUP("2-"&amp;Presupuestos[[#This Row],[ID DOCUMENTO]],BD_Pagos[],7,0),"")</f>
        <v>0</v>
      </c>
      <c r="AT1070" s="16" t="str">
        <f>IFERROR(VLOOKUP("2-"&amp;Presupuestos[[#This Row],[ID DOCUMENTO]],BD_Pagos[],8,0),"")</f>
        <v/>
      </c>
      <c r="AU1070" s="17">
        <f>IFERROR(VLOOKUP("2-"&amp;Presupuestos[[#This Row],[ID DOCUMENTO]],BD_Pagos[],9,0),"")</f>
        <v>0</v>
      </c>
      <c r="AV1070" s="20">
        <f>IF(IFERROR(VLOOKUP("2-"&amp;Presupuestos[[#This Row],[ID DOCUMENTO]],BD_Pagos[],10,0),0)&gt;Presupuestos[[#This Row],[TOTAL SOLES]],Presupuestos[[#This Row],[TOTAL SOLES]],IFERROR(VLOOKUP("2-"&amp;Presupuestos[[#This Row],[ID DOCUMENTO]],BD_Pagos[],10,0),0))</f>
        <v>0</v>
      </c>
      <c r="AW1070" s="7"/>
      <c r="AX1070" s="16"/>
      <c r="AY1070" s="17"/>
      <c r="AZ1070" s="20"/>
      <c r="BA1070" s="7"/>
      <c r="BB1070" s="16"/>
      <c r="BC1070" s="17"/>
      <c r="BD1070" s="20"/>
      <c r="BE1070" s="7">
        <f>IFERROR(VLOOKUP("5-"&amp;Presupuestos[[#This Row],[ID DOCUMENTO]],BD_Pagos[],7,0),"")</f>
        <v>0</v>
      </c>
      <c r="BF1070" s="17">
        <f>IFERROR(VLOOKUP("5-"&amp;Presupuestos[[#This Row],[ID DOCUMENTO]],BD_Pagos[],9,0),"")</f>
        <v>0</v>
      </c>
      <c r="BG1070" s="20">
        <f>IF(IFERROR(VLOOKUP("5-"&amp;Presupuestos[[#This Row],[ID DOCUMENTO]],BD_Pagos[],10,0),0)&gt;Presupuestos[[#This Row],[TOTAL SOLES]],Presupuestos[[#This Row],[TOTAL SOLES]],IFERROR(VLOOKUP("5-"&amp;Presupuestos[[#This Row],[ID DOCUMENTO]],BD_Pagos[],10,0),0))</f>
        <v>0</v>
      </c>
      <c r="BH1070" s="7">
        <f>IFERROR(VLOOKUP("1-Detraccion"&amp;Presupuestos[[#This Row],[ID DOCUMENTO]],BD_Pagos[],2,0),"")</f>
        <v>0</v>
      </c>
      <c r="BI1070" s="3" t="str">
        <f>IFERROR(VLOOKUP("1-Detraccion"&amp;Presupuestos[[#This Row],[ID DOCUMENTO]],BD_Pagos[],3,0),"")</f>
        <v/>
      </c>
      <c r="BJ1070" s="3">
        <f>IFERROR(VLOOKUP("1-Detraccion"&amp;Presupuestos[[#This Row],[ID DOCUMENTO]],BD_Pagos[],4,0),"")</f>
        <v>0</v>
      </c>
      <c r="BK1070" s="6">
        <f>IF(IFERROR(VLOOKUP("1-Detraccion"&amp;Presupuestos[[#This Row],[ID DOCUMENTO]],BD_Pagos[],5,0),0)&gt;Presupuestos[[#This Row],[TOTAL SOLES]],Presupuestos[[#This Row],[TOTAL SOLES]],IFERROR(VLOOKUP("1-Detraccion"&amp;Presupuestos[[#This Row],[ID DOCUMENTO]],BD_Pagos[],5,0),0))</f>
        <v>0</v>
      </c>
      <c r="BL1070" s="6">
        <f>IF(IFERROR(VLOOKUP("1-Detraccion"&amp;Presupuestos[[#This Row],[ID DOCUMENTO]],BD_Pagos[],6,0),0)&gt;Presupuestos[[#This Row],[TOTAL SOLES]],Presupuestos[[#This Row],[TOTAL SOLES]],IFERROR(VLOOKUP("1-Detraccion"&amp;Presupuestos[[#This Row],[ID DOCUMENTO]],BD_Pagos[],6,0),0))</f>
        <v>0</v>
      </c>
      <c r="BM1070" s="37"/>
      <c r="BN1070" s="3"/>
      <c r="BO1070" s="3"/>
      <c r="BP1070" s="6"/>
      <c r="BQ107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070" s="23" t="str">
        <f>IF(Presupuestos[[#This Row],[SALDO ME-MN]]&gt;0,"PENDIENTE","CANCELADO")</f>
        <v>PENDIENTE</v>
      </c>
      <c r="BS1070" s="23" t="str">
        <f>IF(COUNTIFS($U$4:$U1069,Presupuestos[[#This Row],[ID DOCUMENTO]])&gt;=1,IF(B1069=Presupuestos[[#This Row],[ID]],"OK","DOC. DUPLICADO"),"OK")</f>
        <v>OK</v>
      </c>
    </row>
    <row r="1071" spans="2:71" ht="36" x14ac:dyDescent="0.25">
      <c r="B1071" s="34">
        <f>IF(Presupuestos[[#This Row],[ID DOCUMENTO]]=U1070,B1070,IF(B1070="ID",1,B1070+1))</f>
        <v>886</v>
      </c>
      <c r="C1071" s="2">
        <v>45888</v>
      </c>
      <c r="D1071" s="2">
        <v>45888</v>
      </c>
      <c r="E1071" s="3" t="s">
        <v>2161</v>
      </c>
      <c r="F1071" s="25" t="s">
        <v>27</v>
      </c>
      <c r="G1071" s="25" t="s">
        <v>128</v>
      </c>
      <c r="H1071" s="25" t="s">
        <v>111</v>
      </c>
      <c r="I1071" s="36" t="str">
        <f>IFERROR(VLOOKUP(Presupuestos[[#This Row],[AREA]]&amp;Presupuestos[[#This Row],[CONCEPTO]]&amp;Presupuestos[[#This Row],[DESCRIPCION]],Tabla28[[Columna1]:[CÓDIGO NUEVO]],2,0),"")</f>
        <v>P0210002</v>
      </c>
      <c r="J1071" s="3" t="s">
        <v>666</v>
      </c>
      <c r="K1071" s="3" t="s">
        <v>666</v>
      </c>
      <c r="L1071" s="3" t="s">
        <v>666</v>
      </c>
      <c r="M1071" s="31" t="s">
        <v>2164</v>
      </c>
      <c r="N1071" s="3" t="s">
        <v>33</v>
      </c>
      <c r="O1071" s="3" t="s">
        <v>308</v>
      </c>
      <c r="P1071" s="3" t="s">
        <v>132</v>
      </c>
      <c r="Q1071" s="3" t="str">
        <f>IFERROR(VLOOKUP(Presupuestos[[#This Row],[CLASIFICACIÓN (N)]],Tabla17[],2,0),"")</f>
        <v>Gastos operativos</v>
      </c>
      <c r="R1071" s="3" t="str">
        <f>IFERROR(VLOOKUP(Presupuestos[[#This Row],[CLASIFICACIÓN (N)]],Tabla17[],3,0),"")</f>
        <v>Operativo</v>
      </c>
      <c r="S1071" s="3" t="s">
        <v>34</v>
      </c>
      <c r="T1071" s="3" t="str">
        <f>IFERROR(VLOOKUP(Presupuestos[[#This Row],[ALMACEN]],Tabla5[],2,0),"")</f>
        <v>Arequipa</v>
      </c>
      <c r="U1071" s="19" t="str">
        <f>IFERROR(VLOOKUP(Presupuestos[[#This Row],[TIPO DE DOCUMENTO]],Tipo_Documento[],2,0)&amp;Presupuestos[[#This Row],[SERIE]]&amp;Presupuestos[[#This Row],[NUMERO]]&amp;Presupuestos[[#This Row],[RUC]],"")</f>
        <v>01F214215000720517252558</v>
      </c>
      <c r="V1071" s="3" t="s">
        <v>120</v>
      </c>
      <c r="W1071" s="7">
        <v>45888</v>
      </c>
      <c r="X1071" s="7">
        <v>45888</v>
      </c>
      <c r="Y1071" s="3" t="s">
        <v>716</v>
      </c>
      <c r="Z1071" s="3">
        <v>2150007</v>
      </c>
      <c r="AA1071" s="3">
        <f>IFERROR(VLOOKUP(Presupuestos[[#This Row],[RAZON SOCIAL]],CHOOSE({1,2},Clientes_Proveedores[Razon Social],Clientes_Proveedores[Ruc / Dni]),2,0),"-")</f>
        <v>20517252558</v>
      </c>
      <c r="AB1071" s="31" t="s">
        <v>714</v>
      </c>
      <c r="AC1071" s="3" t="s">
        <v>670</v>
      </c>
      <c r="AD1071" s="5">
        <v>0.18</v>
      </c>
      <c r="AE1071" s="6">
        <v>6.78</v>
      </c>
      <c r="AF1071" s="6">
        <f>Presupuestos[[#This Row],[BASE]]*Presupuestos[[#This Row],[% IGV]]</f>
        <v>1.2203999999999999</v>
      </c>
      <c r="AG1071" s="22">
        <f>ROUND(SUM(Presupuestos[[#This Row],[BASE]:[IGV]]),2)</f>
        <v>8</v>
      </c>
      <c r="AH1071" s="9" t="str">
        <f>IF(Presupuestos[[#This Row],[MONEDA]]="USD",VLOOKUP(Presupuestos[[#This Row],[FECHA DE EMISION]],Tipo_Cambio[],3,0),"")</f>
        <v/>
      </c>
      <c r="AI1071" s="22">
        <f>IFERROR(ROUND(IF(Presupuestos[[#This Row],[MONEDA]]="PEN",Presupuestos[[#This Row],[TOTAL]],Presupuestos[[#This Row],[TOTAL]]*Presupuestos[[#This Row],[TIPO DE CAMBIO]]),2),"")</f>
        <v>8</v>
      </c>
      <c r="AJ1071" s="5"/>
      <c r="AK1071" s="33" t="s">
        <v>671</v>
      </c>
      <c r="AL1071" s="5" t="s">
        <v>672</v>
      </c>
      <c r="AM1071" s="23" t="s">
        <v>671</v>
      </c>
      <c r="AN1071" s="23" t="s">
        <v>671</v>
      </c>
      <c r="AO1071" s="7">
        <f>IFERROR(VLOOKUP("1-"&amp;Presupuestos[[#This Row],[ID DOCUMENTO]],BD_Pagos[],7,0),"")</f>
        <v>45895</v>
      </c>
      <c r="AP1071" s="16" t="str">
        <f>IFERROR(VLOOKUP("1-"&amp;Presupuestos[[#This Row],[ID DOCUMENTO]],BD_Pagos[],8,0),"")</f>
        <v>C-Tesoreria</v>
      </c>
      <c r="AQ1071" s="17" t="str">
        <f>IFERROR(VLOOKUP("1-"&amp;Presupuestos[[#This Row],[ID DOCUMENTO]],BD_Pagos[],9,0),"")</f>
        <v>001-12598</v>
      </c>
      <c r="AR1071" s="54"/>
      <c r="AS1071" s="7">
        <f>IFERROR(VLOOKUP("2-"&amp;Presupuestos[[#This Row],[ID DOCUMENTO]],BD_Pagos[],7,0),"")</f>
        <v>0</v>
      </c>
      <c r="AT1071" s="16" t="str">
        <f>IFERROR(VLOOKUP("2-"&amp;Presupuestos[[#This Row],[ID DOCUMENTO]],BD_Pagos[],8,0),"")</f>
        <v/>
      </c>
      <c r="AU1071" s="17">
        <f>IFERROR(VLOOKUP("2-"&amp;Presupuestos[[#This Row],[ID DOCUMENTO]],BD_Pagos[],9,0),"")</f>
        <v>0</v>
      </c>
      <c r="AV1071" s="20">
        <f>IF(IFERROR(VLOOKUP("2-"&amp;Presupuestos[[#This Row],[ID DOCUMENTO]],BD_Pagos[],10,0),0)&gt;Presupuestos[[#This Row],[TOTAL SOLES]],Presupuestos[[#This Row],[TOTAL SOLES]],IFERROR(VLOOKUP("2-"&amp;Presupuestos[[#This Row],[ID DOCUMENTO]],BD_Pagos[],10,0),0))</f>
        <v>0</v>
      </c>
      <c r="AW1071" s="7"/>
      <c r="AX1071" s="16"/>
      <c r="AY1071" s="17"/>
      <c r="AZ1071" s="20"/>
      <c r="BA1071" s="7"/>
      <c r="BB1071" s="16"/>
      <c r="BC1071" s="17"/>
      <c r="BD1071" s="20"/>
      <c r="BE1071" s="7">
        <f>IFERROR(VLOOKUP("5-"&amp;Presupuestos[[#This Row],[ID DOCUMENTO]],BD_Pagos[],7,0),"")</f>
        <v>0</v>
      </c>
      <c r="BF1071" s="17">
        <f>IFERROR(VLOOKUP("5-"&amp;Presupuestos[[#This Row],[ID DOCUMENTO]],BD_Pagos[],9,0),"")</f>
        <v>0</v>
      </c>
      <c r="BG1071" s="20">
        <f>IF(IFERROR(VLOOKUP("5-"&amp;Presupuestos[[#This Row],[ID DOCUMENTO]],BD_Pagos[],10,0),0)&gt;Presupuestos[[#This Row],[TOTAL SOLES]],Presupuestos[[#This Row],[TOTAL SOLES]],IFERROR(VLOOKUP("5-"&amp;Presupuestos[[#This Row],[ID DOCUMENTO]],BD_Pagos[],10,0),0))</f>
        <v>0</v>
      </c>
      <c r="BH1071" s="7">
        <f>IFERROR(VLOOKUP("1-Detraccion"&amp;Presupuestos[[#This Row],[ID DOCUMENTO]],BD_Pagos[],2,0),"")</f>
        <v>0</v>
      </c>
      <c r="BI1071" s="3" t="str">
        <f>IFERROR(VLOOKUP("1-Detraccion"&amp;Presupuestos[[#This Row],[ID DOCUMENTO]],BD_Pagos[],3,0),"")</f>
        <v/>
      </c>
      <c r="BJ1071" s="3">
        <f>IFERROR(VLOOKUP("1-Detraccion"&amp;Presupuestos[[#This Row],[ID DOCUMENTO]],BD_Pagos[],4,0),"")</f>
        <v>0</v>
      </c>
      <c r="BK1071" s="6">
        <f>IF(IFERROR(VLOOKUP("1-Detraccion"&amp;Presupuestos[[#This Row],[ID DOCUMENTO]],BD_Pagos[],5,0),0)&gt;Presupuestos[[#This Row],[TOTAL SOLES]],Presupuestos[[#This Row],[TOTAL SOLES]],IFERROR(VLOOKUP("1-Detraccion"&amp;Presupuestos[[#This Row],[ID DOCUMENTO]],BD_Pagos[],5,0),0))</f>
        <v>0</v>
      </c>
      <c r="BL1071" s="6">
        <f>IF(IFERROR(VLOOKUP("1-Detraccion"&amp;Presupuestos[[#This Row],[ID DOCUMENTO]],BD_Pagos[],6,0),0)&gt;Presupuestos[[#This Row],[TOTAL SOLES]],Presupuestos[[#This Row],[TOTAL SOLES]],IFERROR(VLOOKUP("1-Detraccion"&amp;Presupuestos[[#This Row],[ID DOCUMENTO]],BD_Pagos[],6,0),0))</f>
        <v>0</v>
      </c>
      <c r="BM1071" s="37"/>
      <c r="BN1071" s="3"/>
      <c r="BO1071" s="3"/>
      <c r="BP1071" s="6"/>
      <c r="BQ107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071" s="23" t="str">
        <f>IF(Presupuestos[[#This Row],[SALDO ME-MN]]&gt;0,"PENDIENTE","CANCELADO")</f>
        <v>PENDIENTE</v>
      </c>
      <c r="BS1071" s="23" t="str">
        <f>IF(COUNTIFS($U$4:$U1070,Presupuestos[[#This Row],[ID DOCUMENTO]])&gt;=1,IF(B1070=Presupuestos[[#This Row],[ID]],"OK","DOC. DUPLICADO"),"OK")</f>
        <v>OK</v>
      </c>
    </row>
    <row r="1072" spans="2:71" ht="36" x14ac:dyDescent="0.25">
      <c r="B1072" s="34">
        <f>IF(Presupuestos[[#This Row],[ID DOCUMENTO]]=U1071,B1071,IF(B1071="ID",1,B1071+1))</f>
        <v>887</v>
      </c>
      <c r="C1072" s="2">
        <v>45888</v>
      </c>
      <c r="D1072" s="2">
        <v>45888</v>
      </c>
      <c r="E1072" s="3" t="s">
        <v>2161</v>
      </c>
      <c r="F1072" s="25" t="s">
        <v>27</v>
      </c>
      <c r="G1072" s="25" t="s">
        <v>128</v>
      </c>
      <c r="H1072" s="25" t="s">
        <v>100</v>
      </c>
      <c r="I1072" s="36" t="str">
        <f>IFERROR(VLOOKUP(Presupuestos[[#This Row],[AREA]]&amp;Presupuestos[[#This Row],[CONCEPTO]]&amp;Presupuestos[[#This Row],[DESCRIPCION]],Tabla28[[Columna1]:[CÓDIGO NUEVO]],2,0),"")</f>
        <v>P0210001</v>
      </c>
      <c r="J1072" s="3" t="s">
        <v>666</v>
      </c>
      <c r="K1072" s="3" t="s">
        <v>666</v>
      </c>
      <c r="L1072" s="3" t="s">
        <v>666</v>
      </c>
      <c r="M1072" s="31" t="s">
        <v>2166</v>
      </c>
      <c r="N1072" s="3" t="s">
        <v>33</v>
      </c>
      <c r="O1072" s="3" t="s">
        <v>308</v>
      </c>
      <c r="P1072" s="3" t="s">
        <v>132</v>
      </c>
      <c r="Q1072" s="3" t="str">
        <f>IFERROR(VLOOKUP(Presupuestos[[#This Row],[CLASIFICACIÓN (N)]],Tabla17[],2,0),"")</f>
        <v>Gastos operativos</v>
      </c>
      <c r="R1072" s="3" t="str">
        <f>IFERROR(VLOOKUP(Presupuestos[[#This Row],[CLASIFICACIÓN (N)]],Tabla17[],3,0),"")</f>
        <v>Operativo</v>
      </c>
      <c r="S1072" s="3" t="s">
        <v>34</v>
      </c>
      <c r="T1072" s="3" t="str">
        <f>IFERROR(VLOOKUP(Presupuestos[[#This Row],[ALMACEN]],Tabla5[],2,0),"")</f>
        <v>Arequipa</v>
      </c>
      <c r="U1072" s="19" t="str">
        <f>IFERROR(VLOOKUP(Presupuestos[[#This Row],[TIPO DE DOCUMENTO]],Tipo_Documento[],2,0)&amp;Presupuestos[[#This Row],[SERIE]]&amp;Presupuestos[[#This Row],[NUMERO]]&amp;Presupuestos[[#This Row],[RUC]],"")</f>
        <v>01F0011819220454058187</v>
      </c>
      <c r="V1072" s="3" t="s">
        <v>120</v>
      </c>
      <c r="W1072" s="7">
        <v>45888</v>
      </c>
      <c r="X1072" s="7">
        <v>45888</v>
      </c>
      <c r="Y1072" s="3" t="s">
        <v>688</v>
      </c>
      <c r="Z1072" s="3">
        <v>18192</v>
      </c>
      <c r="AA1072" s="3">
        <f>IFERROR(VLOOKUP(Presupuestos[[#This Row],[RAZON SOCIAL]],CHOOSE({1,2},Clientes_Proveedores[Razon Social],Clientes_Proveedores[Ruc / Dni]),2,0),"-")</f>
        <v>20454058187</v>
      </c>
      <c r="AB1072" s="31" t="s">
        <v>1121</v>
      </c>
      <c r="AC1072" s="3" t="s">
        <v>670</v>
      </c>
      <c r="AD1072" s="5"/>
      <c r="AE1072" s="6">
        <v>22</v>
      </c>
      <c r="AF1072" s="6">
        <f>Presupuestos[[#This Row],[BASE]]*Presupuestos[[#This Row],[% IGV]]</f>
        <v>0</v>
      </c>
      <c r="AG1072" s="22">
        <f>ROUND(SUM(Presupuestos[[#This Row],[BASE]:[IGV]]),2)</f>
        <v>22</v>
      </c>
      <c r="AH1072" s="9" t="str">
        <f>IF(Presupuestos[[#This Row],[MONEDA]]="USD",VLOOKUP(Presupuestos[[#This Row],[FECHA DE EMISION]],Tipo_Cambio[],3,0),"")</f>
        <v/>
      </c>
      <c r="AI1072" s="22">
        <f>IFERROR(ROUND(IF(Presupuestos[[#This Row],[MONEDA]]="PEN",Presupuestos[[#This Row],[TOTAL]],Presupuestos[[#This Row],[TOTAL]]*Presupuestos[[#This Row],[TIPO DE CAMBIO]]),2),"")</f>
        <v>22</v>
      </c>
      <c r="AJ1072" s="5"/>
      <c r="AK1072" s="33" t="s">
        <v>671</v>
      </c>
      <c r="AL1072" s="5" t="s">
        <v>672</v>
      </c>
      <c r="AM1072" s="23" t="s">
        <v>671</v>
      </c>
      <c r="AN1072" s="23" t="s">
        <v>671</v>
      </c>
      <c r="AO1072" s="7">
        <f>IFERROR(VLOOKUP("1-"&amp;Presupuestos[[#This Row],[ID DOCUMENTO]],BD_Pagos[],7,0),"")</f>
        <v>45895</v>
      </c>
      <c r="AP1072" s="16" t="str">
        <f>IFERROR(VLOOKUP("1-"&amp;Presupuestos[[#This Row],[ID DOCUMENTO]],BD_Pagos[],8,0),"")</f>
        <v>C-Tesoreria</v>
      </c>
      <c r="AQ1072" s="17" t="str">
        <f>IFERROR(VLOOKUP("1-"&amp;Presupuestos[[#This Row],[ID DOCUMENTO]],BD_Pagos[],9,0),"")</f>
        <v>001-12597</v>
      </c>
      <c r="AR1072" s="54"/>
      <c r="AS1072" s="7">
        <f>IFERROR(VLOOKUP("2-"&amp;Presupuestos[[#This Row],[ID DOCUMENTO]],BD_Pagos[],7,0),"")</f>
        <v>0</v>
      </c>
      <c r="AT1072" s="16" t="str">
        <f>IFERROR(VLOOKUP("2-"&amp;Presupuestos[[#This Row],[ID DOCUMENTO]],BD_Pagos[],8,0),"")</f>
        <v/>
      </c>
      <c r="AU1072" s="17">
        <f>IFERROR(VLOOKUP("2-"&amp;Presupuestos[[#This Row],[ID DOCUMENTO]],BD_Pagos[],9,0),"")</f>
        <v>0</v>
      </c>
      <c r="AV1072" s="20">
        <f>IF(IFERROR(VLOOKUP("2-"&amp;Presupuestos[[#This Row],[ID DOCUMENTO]],BD_Pagos[],10,0),0)&gt;Presupuestos[[#This Row],[TOTAL SOLES]],Presupuestos[[#This Row],[TOTAL SOLES]],IFERROR(VLOOKUP("2-"&amp;Presupuestos[[#This Row],[ID DOCUMENTO]],BD_Pagos[],10,0),0))</f>
        <v>0</v>
      </c>
      <c r="AW1072" s="7"/>
      <c r="AX1072" s="16"/>
      <c r="AY1072" s="17"/>
      <c r="AZ1072" s="20"/>
      <c r="BA1072" s="7"/>
      <c r="BB1072" s="16"/>
      <c r="BC1072" s="17"/>
      <c r="BD1072" s="20"/>
      <c r="BE1072" s="7">
        <f>IFERROR(VLOOKUP("5-"&amp;Presupuestos[[#This Row],[ID DOCUMENTO]],BD_Pagos[],7,0),"")</f>
        <v>0</v>
      </c>
      <c r="BF1072" s="17">
        <f>IFERROR(VLOOKUP("5-"&amp;Presupuestos[[#This Row],[ID DOCUMENTO]],BD_Pagos[],9,0),"")</f>
        <v>0</v>
      </c>
      <c r="BG1072" s="20">
        <f>IF(IFERROR(VLOOKUP("5-"&amp;Presupuestos[[#This Row],[ID DOCUMENTO]],BD_Pagos[],10,0),0)&gt;Presupuestos[[#This Row],[TOTAL SOLES]],Presupuestos[[#This Row],[TOTAL SOLES]],IFERROR(VLOOKUP("5-"&amp;Presupuestos[[#This Row],[ID DOCUMENTO]],BD_Pagos[],10,0),0))</f>
        <v>0</v>
      </c>
      <c r="BH1072" s="7">
        <f>IFERROR(VLOOKUP("1-Detraccion"&amp;Presupuestos[[#This Row],[ID DOCUMENTO]],BD_Pagos[],2,0),"")</f>
        <v>0</v>
      </c>
      <c r="BI1072" s="3" t="str">
        <f>IFERROR(VLOOKUP("1-Detraccion"&amp;Presupuestos[[#This Row],[ID DOCUMENTO]],BD_Pagos[],3,0),"")</f>
        <v/>
      </c>
      <c r="BJ1072" s="3">
        <f>IFERROR(VLOOKUP("1-Detraccion"&amp;Presupuestos[[#This Row],[ID DOCUMENTO]],BD_Pagos[],4,0),"")</f>
        <v>0</v>
      </c>
      <c r="BK1072" s="6">
        <f>IF(IFERROR(VLOOKUP("1-Detraccion"&amp;Presupuestos[[#This Row],[ID DOCUMENTO]],BD_Pagos[],5,0),0)&gt;Presupuestos[[#This Row],[TOTAL SOLES]],Presupuestos[[#This Row],[TOTAL SOLES]],IFERROR(VLOOKUP("1-Detraccion"&amp;Presupuestos[[#This Row],[ID DOCUMENTO]],BD_Pagos[],5,0),0))</f>
        <v>0</v>
      </c>
      <c r="BL1072" s="6">
        <f>IF(IFERROR(VLOOKUP("1-Detraccion"&amp;Presupuestos[[#This Row],[ID DOCUMENTO]],BD_Pagos[],6,0),0)&gt;Presupuestos[[#This Row],[TOTAL SOLES]],Presupuestos[[#This Row],[TOTAL SOLES]],IFERROR(VLOOKUP("1-Detraccion"&amp;Presupuestos[[#This Row],[ID DOCUMENTO]],BD_Pagos[],6,0),0))</f>
        <v>0</v>
      </c>
      <c r="BM1072" s="37"/>
      <c r="BN1072" s="3"/>
      <c r="BO1072" s="3"/>
      <c r="BP1072" s="6"/>
      <c r="BQ107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v>
      </c>
      <c r="BR1072" s="23" t="str">
        <f>IF(Presupuestos[[#This Row],[SALDO ME-MN]]&gt;0,"PENDIENTE","CANCELADO")</f>
        <v>PENDIENTE</v>
      </c>
      <c r="BS1072" s="23" t="str">
        <f>IF(COUNTIFS($U$4:$U1071,Presupuestos[[#This Row],[ID DOCUMENTO]])&gt;=1,IF(B1071=Presupuestos[[#This Row],[ID]],"OK","DOC. DUPLICADO"),"OK")</f>
        <v>OK</v>
      </c>
    </row>
    <row r="1073" spans="2:71" ht="36" x14ac:dyDescent="0.25">
      <c r="B1073" s="34">
        <f>IF(Presupuestos[[#This Row],[ID DOCUMENTO]]=U1072,B1072,IF(B1072="ID",1,B1072+1))</f>
        <v>888</v>
      </c>
      <c r="C1073" s="2">
        <v>45883</v>
      </c>
      <c r="D1073" s="2">
        <v>45883</v>
      </c>
      <c r="E1073" s="3" t="s">
        <v>2161</v>
      </c>
      <c r="F1073" s="25" t="s">
        <v>35</v>
      </c>
      <c r="G1073" s="25" t="s">
        <v>223</v>
      </c>
      <c r="H1073" s="25" t="s">
        <v>199</v>
      </c>
      <c r="I1073" s="36" t="str">
        <f>IFERROR(VLOOKUP(Presupuestos[[#This Row],[AREA]]&amp;Presupuestos[[#This Row],[CONCEPTO]]&amp;Presupuestos[[#This Row],[DESCRIPCION]],Tabla28[[Columna1]:[CÓDIGO NUEVO]],2,0),"")</f>
        <v>P0303001</v>
      </c>
      <c r="J1073" s="3" t="s">
        <v>2167</v>
      </c>
      <c r="K1073" s="3" t="s">
        <v>666</v>
      </c>
      <c r="L1073" s="3" t="s">
        <v>666</v>
      </c>
      <c r="M1073" s="31" t="s">
        <v>2168</v>
      </c>
      <c r="N1073" s="3" t="s">
        <v>33</v>
      </c>
      <c r="O1073" s="3" t="s">
        <v>300</v>
      </c>
      <c r="P1073" s="3" t="s">
        <v>142</v>
      </c>
      <c r="Q1073" s="3" t="str">
        <f>IFERROR(VLOOKUP(Presupuestos[[#This Row],[CLASIFICACIÓN (N)]],Tabla17[],2,0),"")</f>
        <v>Gastos no operativos</v>
      </c>
      <c r="R1073" s="3" t="str">
        <f>IFERROR(VLOOKUP(Presupuestos[[#This Row],[CLASIFICACIÓN (N)]],Tabla17[],3,0),"")</f>
        <v>Operativo</v>
      </c>
      <c r="S1073" s="3" t="s">
        <v>16</v>
      </c>
      <c r="T1073" s="3" t="str">
        <f>IFERROR(VLOOKUP(Presupuestos[[#This Row],[ALMACEN]],Tabla5[],2,0),"")</f>
        <v>Arequipa</v>
      </c>
      <c r="U1073" s="19" t="str">
        <f>IFERROR(VLOOKUP(Presupuestos[[#This Row],[TIPO DE DOCUMENTO]],Tipo_Documento[],2,0)&amp;Presupuestos[[#This Row],[SERIE]]&amp;Presupuestos[[#This Row],[NUMERO]]&amp;Presupuestos[[#This Row],[RUC]],"")</f>
        <v>01FT01214220612112500</v>
      </c>
      <c r="V1073" s="3" t="s">
        <v>120</v>
      </c>
      <c r="W1073" s="7">
        <v>45883</v>
      </c>
      <c r="X1073" s="7">
        <v>45883</v>
      </c>
      <c r="Y1073" s="3" t="s">
        <v>845</v>
      </c>
      <c r="Z1073" s="3">
        <v>2142</v>
      </c>
      <c r="AA1073" s="3">
        <f>IFERROR(VLOOKUP(Presupuestos[[#This Row],[RAZON SOCIAL]],CHOOSE({1,2},Clientes_Proveedores[Razon Social],Clientes_Proveedores[Ruc / Dni]),2,0),"-")</f>
        <v>20612112500</v>
      </c>
      <c r="AB1073" s="31" t="s">
        <v>846</v>
      </c>
      <c r="AC1073" s="3" t="s">
        <v>670</v>
      </c>
      <c r="AD1073" s="5">
        <v>0.18</v>
      </c>
      <c r="AE1073" s="6">
        <v>8.4749999999999996</v>
      </c>
      <c r="AF1073" s="6">
        <f>Presupuestos[[#This Row],[BASE]]*Presupuestos[[#This Row],[% IGV]]</f>
        <v>1.5254999999999999</v>
      </c>
      <c r="AG1073" s="22">
        <f>ROUND(SUM(Presupuestos[[#This Row],[BASE]:[IGV]]),2)</f>
        <v>10</v>
      </c>
      <c r="AH1073" s="9" t="str">
        <f>IF(Presupuestos[[#This Row],[MONEDA]]="USD",VLOOKUP(Presupuestos[[#This Row],[FECHA DE EMISION]],Tipo_Cambio[],3,0),"")</f>
        <v/>
      </c>
      <c r="AI1073" s="22">
        <f>IFERROR(ROUND(IF(Presupuestos[[#This Row],[MONEDA]]="PEN",Presupuestos[[#This Row],[TOTAL]],Presupuestos[[#This Row],[TOTAL]]*Presupuestos[[#This Row],[TIPO DE CAMBIO]]),2),"")</f>
        <v>10</v>
      </c>
      <c r="AJ1073" s="5"/>
      <c r="AK1073" s="33" t="s">
        <v>671</v>
      </c>
      <c r="AL1073" s="5" t="s">
        <v>250</v>
      </c>
      <c r="AM1073" s="23" t="s">
        <v>671</v>
      </c>
      <c r="AN1073" s="23" t="s">
        <v>671</v>
      </c>
      <c r="AO1073" s="7">
        <f>IFERROR(VLOOKUP("1-"&amp;Presupuestos[[#This Row],[ID DOCUMENTO]],BD_Pagos[],7,0),"")</f>
        <v>0</v>
      </c>
      <c r="AP1073" s="16" t="str">
        <f>IFERROR(VLOOKUP("1-"&amp;Presupuestos[[#This Row],[ID DOCUMENTO]],BD_Pagos[],8,0),"")</f>
        <v/>
      </c>
      <c r="AQ1073" s="17" t="str">
        <f>IFERROR(VLOOKUP("1-"&amp;Presupuestos[[#This Row],[ID DOCUMENTO]],BD_Pagos[],9,0),"")</f>
        <v/>
      </c>
      <c r="AR1073" s="54"/>
      <c r="AS1073" s="7">
        <f>IFERROR(VLOOKUP("2-"&amp;Presupuestos[[#This Row],[ID DOCUMENTO]],BD_Pagos[],7,0),"")</f>
        <v>0</v>
      </c>
      <c r="AT1073" s="16" t="str">
        <f>IFERROR(VLOOKUP("2-"&amp;Presupuestos[[#This Row],[ID DOCUMENTO]],BD_Pagos[],8,0),"")</f>
        <v/>
      </c>
      <c r="AU1073" s="17">
        <f>IFERROR(VLOOKUP("2-"&amp;Presupuestos[[#This Row],[ID DOCUMENTO]],BD_Pagos[],9,0),"")</f>
        <v>0</v>
      </c>
      <c r="AV1073" s="20">
        <f>IF(IFERROR(VLOOKUP("2-"&amp;Presupuestos[[#This Row],[ID DOCUMENTO]],BD_Pagos[],10,0),0)&gt;Presupuestos[[#This Row],[TOTAL SOLES]],Presupuestos[[#This Row],[TOTAL SOLES]],IFERROR(VLOOKUP("2-"&amp;Presupuestos[[#This Row],[ID DOCUMENTO]],BD_Pagos[],10,0),0))</f>
        <v>0</v>
      </c>
      <c r="AW1073" s="7"/>
      <c r="AX1073" s="16"/>
      <c r="AY1073" s="17"/>
      <c r="AZ1073" s="20"/>
      <c r="BA1073" s="7"/>
      <c r="BB1073" s="16"/>
      <c r="BC1073" s="17"/>
      <c r="BD1073" s="20"/>
      <c r="BE1073" s="7">
        <f>IFERROR(VLOOKUP("5-"&amp;Presupuestos[[#This Row],[ID DOCUMENTO]],BD_Pagos[],7,0),"")</f>
        <v>0</v>
      </c>
      <c r="BF1073" s="17">
        <f>IFERROR(VLOOKUP("5-"&amp;Presupuestos[[#This Row],[ID DOCUMENTO]],BD_Pagos[],9,0),"")</f>
        <v>0</v>
      </c>
      <c r="BG1073" s="20">
        <f>IF(IFERROR(VLOOKUP("5-"&amp;Presupuestos[[#This Row],[ID DOCUMENTO]],BD_Pagos[],10,0),0)&gt;Presupuestos[[#This Row],[TOTAL SOLES]],Presupuestos[[#This Row],[TOTAL SOLES]],IFERROR(VLOOKUP("5-"&amp;Presupuestos[[#This Row],[ID DOCUMENTO]],BD_Pagos[],10,0),0))</f>
        <v>0</v>
      </c>
      <c r="BH1073" s="7">
        <f>IFERROR(VLOOKUP("1-Detraccion"&amp;Presupuestos[[#This Row],[ID DOCUMENTO]],BD_Pagos[],2,0),"")</f>
        <v>0</v>
      </c>
      <c r="BI1073" s="3" t="str">
        <f>IFERROR(VLOOKUP("1-Detraccion"&amp;Presupuestos[[#This Row],[ID DOCUMENTO]],BD_Pagos[],3,0),"")</f>
        <v/>
      </c>
      <c r="BJ1073" s="3">
        <f>IFERROR(VLOOKUP("1-Detraccion"&amp;Presupuestos[[#This Row],[ID DOCUMENTO]],BD_Pagos[],4,0),"")</f>
        <v>0</v>
      </c>
      <c r="BK1073" s="6">
        <f>IF(IFERROR(VLOOKUP("1-Detraccion"&amp;Presupuestos[[#This Row],[ID DOCUMENTO]],BD_Pagos[],5,0),0)&gt;Presupuestos[[#This Row],[TOTAL SOLES]],Presupuestos[[#This Row],[TOTAL SOLES]],IFERROR(VLOOKUP("1-Detraccion"&amp;Presupuestos[[#This Row],[ID DOCUMENTO]],BD_Pagos[],5,0),0))</f>
        <v>0</v>
      </c>
      <c r="BL1073" s="6">
        <f>IF(IFERROR(VLOOKUP("1-Detraccion"&amp;Presupuestos[[#This Row],[ID DOCUMENTO]],BD_Pagos[],6,0),0)&gt;Presupuestos[[#This Row],[TOTAL SOLES]],Presupuestos[[#This Row],[TOTAL SOLES]],IFERROR(VLOOKUP("1-Detraccion"&amp;Presupuestos[[#This Row],[ID DOCUMENTO]],BD_Pagos[],6,0),0))</f>
        <v>0</v>
      </c>
      <c r="BM1073" s="37"/>
      <c r="BN1073" s="3"/>
      <c r="BO1073" s="3"/>
      <c r="BP1073" s="6"/>
      <c r="BQ107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073" s="23" t="str">
        <f>IF(Presupuestos[[#This Row],[SALDO ME-MN]]&gt;0,"PENDIENTE","CANCELADO")</f>
        <v>PENDIENTE</v>
      </c>
      <c r="BS1073" s="23" t="str">
        <f>IF(COUNTIFS($U$4:$U1072,Presupuestos[[#This Row],[ID DOCUMENTO]])&gt;=1,IF(B1072=Presupuestos[[#This Row],[ID]],"OK","DOC. DUPLICADO"),"OK")</f>
        <v>OK</v>
      </c>
    </row>
    <row r="1074" spans="2:71" ht="36" x14ac:dyDescent="0.25">
      <c r="B1074" s="34">
        <f>IF(Presupuestos[[#This Row],[ID DOCUMENTO]]=U1073,B1073,IF(B1073="ID",1,B1073+1))</f>
        <v>889</v>
      </c>
      <c r="C1074" s="2">
        <v>45883</v>
      </c>
      <c r="D1074" s="2">
        <v>45883</v>
      </c>
      <c r="E1074" s="3" t="s">
        <v>2161</v>
      </c>
      <c r="F1074" s="25" t="s">
        <v>35</v>
      </c>
      <c r="G1074" s="25" t="s">
        <v>223</v>
      </c>
      <c r="H1074" s="25" t="s">
        <v>214</v>
      </c>
      <c r="I1074" s="36" t="str">
        <f>IFERROR(VLOOKUP(Presupuestos[[#This Row],[AREA]]&amp;Presupuestos[[#This Row],[CONCEPTO]]&amp;Presupuestos[[#This Row],[DESCRIPCION]],Tabla28[[Columna1]:[CÓDIGO NUEVO]],2,0),"")</f>
        <v>P0303002</v>
      </c>
      <c r="J1074" s="3" t="s">
        <v>2167</v>
      </c>
      <c r="K1074" s="3" t="s">
        <v>666</v>
      </c>
      <c r="L1074" s="3" t="s">
        <v>666</v>
      </c>
      <c r="M1074" s="31" t="s">
        <v>2169</v>
      </c>
      <c r="N1074" s="3" t="s">
        <v>33</v>
      </c>
      <c r="O1074" s="3" t="s">
        <v>300</v>
      </c>
      <c r="P1074" s="3" t="s">
        <v>122</v>
      </c>
      <c r="Q1074" s="3" t="str">
        <f>IFERROR(VLOOKUP(Presupuestos[[#This Row],[CLASIFICACIÓN (N)]],Tabla17[],2,0),"")</f>
        <v>Costos de ventas</v>
      </c>
      <c r="R1074" s="3" t="str">
        <f>IFERROR(VLOOKUP(Presupuestos[[#This Row],[CLASIFICACIÓN (N)]],Tabla17[],3,0),"")</f>
        <v>Operativo</v>
      </c>
      <c r="S1074" s="3" t="s">
        <v>16</v>
      </c>
      <c r="T1074" s="3" t="str">
        <f>IFERROR(VLOOKUP(Presupuestos[[#This Row],[ALMACEN]],Tabla5[],2,0),"")</f>
        <v>Arequipa</v>
      </c>
      <c r="U1074" s="19" t="str">
        <f>IFERROR(VLOOKUP(Presupuestos[[#This Row],[TIPO DE DOCUMENTO]],Tipo_Documento[],2,0)&amp;Presupuestos[[#This Row],[SERIE]]&amp;Presupuestos[[#This Row],[NUMERO]]&amp;Presupuestos[[#This Row],[RUC]],"")</f>
        <v>01F314191835020517252558</v>
      </c>
      <c r="V1074" s="3" t="s">
        <v>120</v>
      </c>
      <c r="W1074" s="7">
        <v>45883</v>
      </c>
      <c r="X1074" s="7">
        <v>45883</v>
      </c>
      <c r="Y1074" s="3" t="s">
        <v>1673</v>
      </c>
      <c r="Z1074" s="3">
        <v>1918350</v>
      </c>
      <c r="AA1074" s="3">
        <f>IFERROR(VLOOKUP(Presupuestos[[#This Row],[RAZON SOCIAL]],CHOOSE({1,2},Clientes_Proveedores[Razon Social],Clientes_Proveedores[Ruc / Dni]),2,0),"-")</f>
        <v>20517252558</v>
      </c>
      <c r="AB1074" s="31" t="s">
        <v>714</v>
      </c>
      <c r="AC1074" s="3" t="s">
        <v>670</v>
      </c>
      <c r="AD1074" s="5">
        <v>0.18</v>
      </c>
      <c r="AE1074" s="6">
        <v>6.5250000000000004</v>
      </c>
      <c r="AF1074" s="6">
        <f>Presupuestos[[#This Row],[BASE]]*Presupuestos[[#This Row],[% IGV]]</f>
        <v>1.1745000000000001</v>
      </c>
      <c r="AG1074" s="22">
        <f>ROUND(SUM(Presupuestos[[#This Row],[BASE]:[IGV]]),2)</f>
        <v>7.7</v>
      </c>
      <c r="AH1074" s="9" t="str">
        <f>IF(Presupuestos[[#This Row],[MONEDA]]="USD",VLOOKUP(Presupuestos[[#This Row],[FECHA DE EMISION]],Tipo_Cambio[],3,0),"")</f>
        <v/>
      </c>
      <c r="AI1074" s="22">
        <f>IFERROR(ROUND(IF(Presupuestos[[#This Row],[MONEDA]]="PEN",Presupuestos[[#This Row],[TOTAL]],Presupuestos[[#This Row],[TOTAL]]*Presupuestos[[#This Row],[TIPO DE CAMBIO]]),2),"")</f>
        <v>7.7</v>
      </c>
      <c r="AJ1074" s="5"/>
      <c r="AK1074" s="33" t="s">
        <v>671</v>
      </c>
      <c r="AL1074" s="5" t="s">
        <v>250</v>
      </c>
      <c r="AM1074" s="23" t="s">
        <v>671</v>
      </c>
      <c r="AN1074" s="23" t="s">
        <v>671</v>
      </c>
      <c r="AO1074" s="7">
        <f>IFERROR(VLOOKUP("1-"&amp;Presupuestos[[#This Row],[ID DOCUMENTO]],BD_Pagos[],7,0),"")</f>
        <v>0</v>
      </c>
      <c r="AP1074" s="16" t="str">
        <f>IFERROR(VLOOKUP("1-"&amp;Presupuestos[[#This Row],[ID DOCUMENTO]],BD_Pagos[],8,0),"")</f>
        <v/>
      </c>
      <c r="AQ1074" s="17" t="str">
        <f>IFERROR(VLOOKUP("1-"&amp;Presupuestos[[#This Row],[ID DOCUMENTO]],BD_Pagos[],9,0),"")</f>
        <v/>
      </c>
      <c r="AR1074" s="54"/>
      <c r="AS1074" s="7">
        <f>IFERROR(VLOOKUP("2-"&amp;Presupuestos[[#This Row],[ID DOCUMENTO]],BD_Pagos[],7,0),"")</f>
        <v>0</v>
      </c>
      <c r="AT1074" s="16" t="str">
        <f>IFERROR(VLOOKUP("2-"&amp;Presupuestos[[#This Row],[ID DOCUMENTO]],BD_Pagos[],8,0),"")</f>
        <v/>
      </c>
      <c r="AU1074" s="17">
        <f>IFERROR(VLOOKUP("2-"&amp;Presupuestos[[#This Row],[ID DOCUMENTO]],BD_Pagos[],9,0),"")</f>
        <v>0</v>
      </c>
      <c r="AV1074" s="20">
        <f>IF(IFERROR(VLOOKUP("2-"&amp;Presupuestos[[#This Row],[ID DOCUMENTO]],BD_Pagos[],10,0),0)&gt;Presupuestos[[#This Row],[TOTAL SOLES]],Presupuestos[[#This Row],[TOTAL SOLES]],IFERROR(VLOOKUP("2-"&amp;Presupuestos[[#This Row],[ID DOCUMENTO]],BD_Pagos[],10,0),0))</f>
        <v>0</v>
      </c>
      <c r="AW1074" s="7"/>
      <c r="AX1074" s="16"/>
      <c r="AY1074" s="17"/>
      <c r="AZ1074" s="20"/>
      <c r="BA1074" s="7"/>
      <c r="BB1074" s="16"/>
      <c r="BC1074" s="17"/>
      <c r="BD1074" s="20"/>
      <c r="BE1074" s="7">
        <f>IFERROR(VLOOKUP("5-"&amp;Presupuestos[[#This Row],[ID DOCUMENTO]],BD_Pagos[],7,0),"")</f>
        <v>0</v>
      </c>
      <c r="BF1074" s="17">
        <f>IFERROR(VLOOKUP("5-"&amp;Presupuestos[[#This Row],[ID DOCUMENTO]],BD_Pagos[],9,0),"")</f>
        <v>0</v>
      </c>
      <c r="BG1074" s="20">
        <f>IF(IFERROR(VLOOKUP("5-"&amp;Presupuestos[[#This Row],[ID DOCUMENTO]],BD_Pagos[],10,0),0)&gt;Presupuestos[[#This Row],[TOTAL SOLES]],Presupuestos[[#This Row],[TOTAL SOLES]],IFERROR(VLOOKUP("5-"&amp;Presupuestos[[#This Row],[ID DOCUMENTO]],BD_Pagos[],10,0),0))</f>
        <v>0</v>
      </c>
      <c r="BH1074" s="7">
        <f>IFERROR(VLOOKUP("1-Detraccion"&amp;Presupuestos[[#This Row],[ID DOCUMENTO]],BD_Pagos[],2,0),"")</f>
        <v>0</v>
      </c>
      <c r="BI1074" s="3" t="str">
        <f>IFERROR(VLOOKUP("1-Detraccion"&amp;Presupuestos[[#This Row],[ID DOCUMENTO]],BD_Pagos[],3,0),"")</f>
        <v/>
      </c>
      <c r="BJ1074" s="3">
        <f>IFERROR(VLOOKUP("1-Detraccion"&amp;Presupuestos[[#This Row],[ID DOCUMENTO]],BD_Pagos[],4,0),"")</f>
        <v>0</v>
      </c>
      <c r="BK1074" s="6">
        <f>IF(IFERROR(VLOOKUP("1-Detraccion"&amp;Presupuestos[[#This Row],[ID DOCUMENTO]],BD_Pagos[],5,0),0)&gt;Presupuestos[[#This Row],[TOTAL SOLES]],Presupuestos[[#This Row],[TOTAL SOLES]],IFERROR(VLOOKUP("1-Detraccion"&amp;Presupuestos[[#This Row],[ID DOCUMENTO]],BD_Pagos[],5,0),0))</f>
        <v>0</v>
      </c>
      <c r="BL1074" s="6">
        <f>IF(IFERROR(VLOOKUP("1-Detraccion"&amp;Presupuestos[[#This Row],[ID DOCUMENTO]],BD_Pagos[],6,0),0)&gt;Presupuestos[[#This Row],[TOTAL SOLES]],Presupuestos[[#This Row],[TOTAL SOLES]],IFERROR(VLOOKUP("1-Detraccion"&amp;Presupuestos[[#This Row],[ID DOCUMENTO]],BD_Pagos[],6,0),0))</f>
        <v>0</v>
      </c>
      <c r="BM1074" s="37"/>
      <c r="BN1074" s="3"/>
      <c r="BO1074" s="3"/>
      <c r="BP1074" s="6"/>
      <c r="BQ107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7.7</v>
      </c>
      <c r="BR1074" s="23" t="str">
        <f>IF(Presupuestos[[#This Row],[SALDO ME-MN]]&gt;0,"PENDIENTE","CANCELADO")</f>
        <v>PENDIENTE</v>
      </c>
      <c r="BS1074" s="23" t="str">
        <f>IF(COUNTIFS($U$4:$U1073,Presupuestos[[#This Row],[ID DOCUMENTO]])&gt;=1,IF(B1073=Presupuestos[[#This Row],[ID]],"OK","DOC. DUPLICADO"),"OK")</f>
        <v>OK</v>
      </c>
    </row>
    <row r="1075" spans="2:71" ht="36" x14ac:dyDescent="0.25">
      <c r="B1075" s="34">
        <f>IF(Presupuestos[[#This Row],[ID DOCUMENTO]]=U1074,B1074,IF(B1074="ID",1,B1074+1))</f>
        <v>890</v>
      </c>
      <c r="C1075" s="2">
        <v>45883</v>
      </c>
      <c r="D1075" s="2">
        <v>45883</v>
      </c>
      <c r="E1075" s="3" t="s">
        <v>2161</v>
      </c>
      <c r="F1075" s="25" t="s">
        <v>35</v>
      </c>
      <c r="G1075" s="25" t="s">
        <v>223</v>
      </c>
      <c r="H1075" s="25" t="s">
        <v>214</v>
      </c>
      <c r="I1075" s="36" t="str">
        <f>IFERROR(VLOOKUP(Presupuestos[[#This Row],[AREA]]&amp;Presupuestos[[#This Row],[CONCEPTO]]&amp;Presupuestos[[#This Row],[DESCRIPCION]],Tabla28[[Columna1]:[CÓDIGO NUEVO]],2,0),"")</f>
        <v>P0303002</v>
      </c>
      <c r="J1075" s="3" t="s">
        <v>2167</v>
      </c>
      <c r="K1075" s="3" t="s">
        <v>666</v>
      </c>
      <c r="L1075" s="3" t="s">
        <v>666</v>
      </c>
      <c r="M1075" s="31" t="s">
        <v>2169</v>
      </c>
      <c r="N1075" s="3" t="s">
        <v>33</v>
      </c>
      <c r="O1075" s="3" t="s">
        <v>300</v>
      </c>
      <c r="P1075" s="3" t="s">
        <v>122</v>
      </c>
      <c r="Q1075" s="3" t="str">
        <f>IFERROR(VLOOKUP(Presupuestos[[#This Row],[CLASIFICACIÓN (N)]],Tabla17[],2,0),"")</f>
        <v>Costos de ventas</v>
      </c>
      <c r="R1075" s="3" t="str">
        <f>IFERROR(VLOOKUP(Presupuestos[[#This Row],[CLASIFICACIÓN (N)]],Tabla17[],3,0),"")</f>
        <v>Operativo</v>
      </c>
      <c r="S1075" s="3" t="s">
        <v>16</v>
      </c>
      <c r="T1075" s="3" t="str">
        <f>IFERROR(VLOOKUP(Presupuestos[[#This Row],[ALMACEN]],Tabla5[],2,0),"")</f>
        <v>Arequipa</v>
      </c>
      <c r="U1075" s="19" t="str">
        <f>IFERROR(VLOOKUP(Presupuestos[[#This Row],[TIPO DE DOCUMENTO]],Tipo_Documento[],2,0)&amp;Presupuestos[[#This Row],[SERIE]]&amp;Presupuestos[[#This Row],[NUMERO]]&amp;Presupuestos[[#This Row],[RUC]],"")</f>
        <v>01F311186991520517252558</v>
      </c>
      <c r="V1075" s="3" t="s">
        <v>120</v>
      </c>
      <c r="W1075" s="7">
        <v>45883</v>
      </c>
      <c r="X1075" s="7">
        <v>45883</v>
      </c>
      <c r="Y1075" s="3" t="s">
        <v>1656</v>
      </c>
      <c r="Z1075" s="3">
        <v>1869915</v>
      </c>
      <c r="AA1075" s="3">
        <f>IFERROR(VLOOKUP(Presupuestos[[#This Row],[RAZON SOCIAL]],CHOOSE({1,2},Clientes_Proveedores[Razon Social],Clientes_Proveedores[Ruc / Dni]),2,0),"-")</f>
        <v>20517252558</v>
      </c>
      <c r="AB1075" s="31" t="s">
        <v>714</v>
      </c>
      <c r="AC1075" s="3" t="s">
        <v>670</v>
      </c>
      <c r="AD1075" s="5">
        <v>0.18</v>
      </c>
      <c r="AE1075" s="6">
        <v>6.5250000000000004</v>
      </c>
      <c r="AF1075" s="6">
        <f>Presupuestos[[#This Row],[BASE]]*Presupuestos[[#This Row],[% IGV]]</f>
        <v>1.1745000000000001</v>
      </c>
      <c r="AG1075" s="22">
        <f>ROUND(SUM(Presupuestos[[#This Row],[BASE]:[IGV]]),2)</f>
        <v>7.7</v>
      </c>
      <c r="AH1075" s="9" t="str">
        <f>IF(Presupuestos[[#This Row],[MONEDA]]="USD",VLOOKUP(Presupuestos[[#This Row],[FECHA DE EMISION]],Tipo_Cambio[],3,0),"")</f>
        <v/>
      </c>
      <c r="AI1075" s="22">
        <f>IFERROR(ROUND(IF(Presupuestos[[#This Row],[MONEDA]]="PEN",Presupuestos[[#This Row],[TOTAL]],Presupuestos[[#This Row],[TOTAL]]*Presupuestos[[#This Row],[TIPO DE CAMBIO]]),2),"")</f>
        <v>7.7</v>
      </c>
      <c r="AJ1075" s="5"/>
      <c r="AK1075" s="33" t="s">
        <v>671</v>
      </c>
      <c r="AL1075" s="5" t="s">
        <v>250</v>
      </c>
      <c r="AM1075" s="23" t="s">
        <v>671</v>
      </c>
      <c r="AN1075" s="23" t="s">
        <v>671</v>
      </c>
      <c r="AO1075" s="7">
        <f>IFERROR(VLOOKUP("1-"&amp;Presupuestos[[#This Row],[ID DOCUMENTO]],BD_Pagos[],7,0),"")</f>
        <v>0</v>
      </c>
      <c r="AP1075" s="16" t="str">
        <f>IFERROR(VLOOKUP("1-"&amp;Presupuestos[[#This Row],[ID DOCUMENTO]],BD_Pagos[],8,0),"")</f>
        <v/>
      </c>
      <c r="AQ1075" s="17" t="str">
        <f>IFERROR(VLOOKUP("1-"&amp;Presupuestos[[#This Row],[ID DOCUMENTO]],BD_Pagos[],9,0),"")</f>
        <v/>
      </c>
      <c r="AR1075" s="54"/>
      <c r="AS1075" s="7">
        <f>IFERROR(VLOOKUP("2-"&amp;Presupuestos[[#This Row],[ID DOCUMENTO]],BD_Pagos[],7,0),"")</f>
        <v>0</v>
      </c>
      <c r="AT1075" s="16" t="str">
        <f>IFERROR(VLOOKUP("2-"&amp;Presupuestos[[#This Row],[ID DOCUMENTO]],BD_Pagos[],8,0),"")</f>
        <v/>
      </c>
      <c r="AU1075" s="17">
        <f>IFERROR(VLOOKUP("2-"&amp;Presupuestos[[#This Row],[ID DOCUMENTO]],BD_Pagos[],9,0),"")</f>
        <v>0</v>
      </c>
      <c r="AV1075" s="20">
        <f>IF(IFERROR(VLOOKUP("2-"&amp;Presupuestos[[#This Row],[ID DOCUMENTO]],BD_Pagos[],10,0),0)&gt;Presupuestos[[#This Row],[TOTAL SOLES]],Presupuestos[[#This Row],[TOTAL SOLES]],IFERROR(VLOOKUP("2-"&amp;Presupuestos[[#This Row],[ID DOCUMENTO]],BD_Pagos[],10,0),0))</f>
        <v>0</v>
      </c>
      <c r="AW1075" s="7"/>
      <c r="AX1075" s="16"/>
      <c r="AY1075" s="17"/>
      <c r="AZ1075" s="20"/>
      <c r="BA1075" s="7"/>
      <c r="BB1075" s="16"/>
      <c r="BC1075" s="17"/>
      <c r="BD1075" s="20"/>
      <c r="BE1075" s="7">
        <f>IFERROR(VLOOKUP("5-"&amp;Presupuestos[[#This Row],[ID DOCUMENTO]],BD_Pagos[],7,0),"")</f>
        <v>0</v>
      </c>
      <c r="BF1075" s="17">
        <f>IFERROR(VLOOKUP("5-"&amp;Presupuestos[[#This Row],[ID DOCUMENTO]],BD_Pagos[],9,0),"")</f>
        <v>0</v>
      </c>
      <c r="BG1075" s="20">
        <f>IF(IFERROR(VLOOKUP("5-"&amp;Presupuestos[[#This Row],[ID DOCUMENTO]],BD_Pagos[],10,0),0)&gt;Presupuestos[[#This Row],[TOTAL SOLES]],Presupuestos[[#This Row],[TOTAL SOLES]],IFERROR(VLOOKUP("5-"&amp;Presupuestos[[#This Row],[ID DOCUMENTO]],BD_Pagos[],10,0),0))</f>
        <v>0</v>
      </c>
      <c r="BH1075" s="7">
        <f>IFERROR(VLOOKUP("1-Detraccion"&amp;Presupuestos[[#This Row],[ID DOCUMENTO]],BD_Pagos[],2,0),"")</f>
        <v>0</v>
      </c>
      <c r="BI1075" s="3" t="str">
        <f>IFERROR(VLOOKUP("1-Detraccion"&amp;Presupuestos[[#This Row],[ID DOCUMENTO]],BD_Pagos[],3,0),"")</f>
        <v/>
      </c>
      <c r="BJ1075" s="3">
        <f>IFERROR(VLOOKUP("1-Detraccion"&amp;Presupuestos[[#This Row],[ID DOCUMENTO]],BD_Pagos[],4,0),"")</f>
        <v>0</v>
      </c>
      <c r="BK1075" s="6">
        <f>IF(IFERROR(VLOOKUP("1-Detraccion"&amp;Presupuestos[[#This Row],[ID DOCUMENTO]],BD_Pagos[],5,0),0)&gt;Presupuestos[[#This Row],[TOTAL SOLES]],Presupuestos[[#This Row],[TOTAL SOLES]],IFERROR(VLOOKUP("1-Detraccion"&amp;Presupuestos[[#This Row],[ID DOCUMENTO]],BD_Pagos[],5,0),0))</f>
        <v>0</v>
      </c>
      <c r="BL1075" s="6">
        <f>IF(IFERROR(VLOOKUP("1-Detraccion"&amp;Presupuestos[[#This Row],[ID DOCUMENTO]],BD_Pagos[],6,0),0)&gt;Presupuestos[[#This Row],[TOTAL SOLES]],Presupuestos[[#This Row],[TOTAL SOLES]],IFERROR(VLOOKUP("1-Detraccion"&amp;Presupuestos[[#This Row],[ID DOCUMENTO]],BD_Pagos[],6,0),0))</f>
        <v>0</v>
      </c>
      <c r="BM1075" s="37"/>
      <c r="BN1075" s="3"/>
      <c r="BO1075" s="3"/>
      <c r="BP1075" s="6"/>
      <c r="BQ107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7.7</v>
      </c>
      <c r="BR1075" s="23" t="str">
        <f>IF(Presupuestos[[#This Row],[SALDO ME-MN]]&gt;0,"PENDIENTE","CANCELADO")</f>
        <v>PENDIENTE</v>
      </c>
      <c r="BS1075" s="23" t="str">
        <f>IF(COUNTIFS($U$4:$U1074,Presupuestos[[#This Row],[ID DOCUMENTO]])&gt;=1,IF(B1074=Presupuestos[[#This Row],[ID]],"OK","DOC. DUPLICADO"),"OK")</f>
        <v>OK</v>
      </c>
    </row>
    <row r="1076" spans="2:71" ht="24" x14ac:dyDescent="0.25">
      <c r="B1076" s="34">
        <f>IF(Presupuestos[[#This Row],[ID DOCUMENTO]]=U1075,B1075,IF(B1075="ID",1,B1075+1))</f>
        <v>891</v>
      </c>
      <c r="C1076" s="2">
        <v>45883</v>
      </c>
      <c r="D1076" s="2">
        <v>45883</v>
      </c>
      <c r="E1076" s="3" t="s">
        <v>2161</v>
      </c>
      <c r="F1076" s="25" t="s">
        <v>35</v>
      </c>
      <c r="G1076" s="25" t="s">
        <v>144</v>
      </c>
      <c r="H1076" s="25" t="s">
        <v>110</v>
      </c>
      <c r="I1076" s="36" t="str">
        <f>IFERROR(VLOOKUP(Presupuestos[[#This Row],[AREA]]&amp;Presupuestos[[#This Row],[CONCEPTO]]&amp;Presupuestos[[#This Row],[DESCRIPCION]],Tabla28[[Columna1]:[CÓDIGO NUEVO]],2,0),"")</f>
        <v>P0310001</v>
      </c>
      <c r="J1076" s="3" t="s">
        <v>2167</v>
      </c>
      <c r="K1076" s="3" t="s">
        <v>666</v>
      </c>
      <c r="L1076" s="3" t="s">
        <v>666</v>
      </c>
      <c r="M1076" s="31" t="s">
        <v>2170</v>
      </c>
      <c r="N1076" s="3"/>
      <c r="O1076" s="3" t="s">
        <v>300</v>
      </c>
      <c r="P1076" s="3" t="s">
        <v>122</v>
      </c>
      <c r="Q1076" s="3" t="str">
        <f>IFERROR(VLOOKUP(Presupuestos[[#This Row],[CLASIFICACIÓN (N)]],Tabla17[],2,0),"")</f>
        <v>Costos de ventas</v>
      </c>
      <c r="R1076" s="3" t="str">
        <f>IFERROR(VLOOKUP(Presupuestos[[#This Row],[CLASIFICACIÓN (N)]],Tabla17[],3,0),"")</f>
        <v>Operativo</v>
      </c>
      <c r="S1076" s="3" t="s">
        <v>16</v>
      </c>
      <c r="T1076" s="3" t="str">
        <f>IFERROR(VLOOKUP(Presupuestos[[#This Row],[ALMACEN]],Tabla5[],2,0),"")</f>
        <v>Arequipa</v>
      </c>
      <c r="U1076" s="19" t="str">
        <f>IFERROR(VLOOKUP(Presupuestos[[#This Row],[TIPO DE DOCUMENTO]],Tipo_Documento[],2,0)&amp;Presupuestos[[#This Row],[SERIE]]&amp;Presupuestos[[#This Row],[NUMERO]]&amp;Presupuestos[[#This Row],[RUC]],"")</f>
        <v>DJ26111111111</v>
      </c>
      <c r="V1076" s="3" t="s">
        <v>242</v>
      </c>
      <c r="W1076" s="7">
        <v>45883</v>
      </c>
      <c r="X1076" s="7">
        <v>45883</v>
      </c>
      <c r="Y1076" s="3">
        <v>26</v>
      </c>
      <c r="Z1076" s="3">
        <v>1</v>
      </c>
      <c r="AA1076" s="3">
        <f>IFERROR(VLOOKUP(Presupuestos[[#This Row],[RAZON SOCIAL]],CHOOSE({1,2},Clientes_Proveedores[Razon Social],Clientes_Proveedores[Ruc / Dni]),2,0),"-")</f>
        <v>11111111</v>
      </c>
      <c r="AB1076" s="31" t="s">
        <v>916</v>
      </c>
      <c r="AC1076" s="3" t="s">
        <v>670</v>
      </c>
      <c r="AD1076" s="5"/>
      <c r="AE1076" s="6">
        <v>30</v>
      </c>
      <c r="AF1076" s="6">
        <f>Presupuestos[[#This Row],[BASE]]*Presupuestos[[#This Row],[% IGV]]</f>
        <v>0</v>
      </c>
      <c r="AG1076" s="22">
        <f>ROUND(SUM(Presupuestos[[#This Row],[BASE]:[IGV]]),2)</f>
        <v>30</v>
      </c>
      <c r="AH1076" s="9" t="str">
        <f>IF(Presupuestos[[#This Row],[MONEDA]]="USD",VLOOKUP(Presupuestos[[#This Row],[FECHA DE EMISION]],Tipo_Cambio[],3,0),"")</f>
        <v/>
      </c>
      <c r="AI1076" s="22">
        <f>IFERROR(ROUND(IF(Presupuestos[[#This Row],[MONEDA]]="PEN",Presupuestos[[#This Row],[TOTAL]],Presupuestos[[#This Row],[TOTAL]]*Presupuestos[[#This Row],[TIPO DE CAMBIO]]),2),"")</f>
        <v>30</v>
      </c>
      <c r="AJ1076" s="5"/>
      <c r="AK1076" s="33" t="s">
        <v>671</v>
      </c>
      <c r="AL1076" s="5" t="s">
        <v>250</v>
      </c>
      <c r="AM1076" s="23" t="s">
        <v>671</v>
      </c>
      <c r="AN1076" s="23" t="s">
        <v>671</v>
      </c>
      <c r="AO1076" s="7">
        <f>IFERROR(VLOOKUP("1-"&amp;Presupuestos[[#This Row],[ID DOCUMENTO]],BD_Pagos[],7,0),"")</f>
        <v>0</v>
      </c>
      <c r="AP1076" s="16" t="str">
        <f>IFERROR(VLOOKUP("1-"&amp;Presupuestos[[#This Row],[ID DOCUMENTO]],BD_Pagos[],8,0),"")</f>
        <v/>
      </c>
      <c r="AQ1076" s="17" t="str">
        <f>IFERROR(VLOOKUP("1-"&amp;Presupuestos[[#This Row],[ID DOCUMENTO]],BD_Pagos[],9,0),"")</f>
        <v/>
      </c>
      <c r="AR1076" s="54"/>
      <c r="AS1076" s="7">
        <f>IFERROR(VLOOKUP("2-"&amp;Presupuestos[[#This Row],[ID DOCUMENTO]],BD_Pagos[],7,0),"")</f>
        <v>0</v>
      </c>
      <c r="AT1076" s="16" t="str">
        <f>IFERROR(VLOOKUP("2-"&amp;Presupuestos[[#This Row],[ID DOCUMENTO]],BD_Pagos[],8,0),"")</f>
        <v/>
      </c>
      <c r="AU1076" s="17">
        <f>IFERROR(VLOOKUP("2-"&amp;Presupuestos[[#This Row],[ID DOCUMENTO]],BD_Pagos[],9,0),"")</f>
        <v>0</v>
      </c>
      <c r="AV1076" s="20">
        <f>IF(IFERROR(VLOOKUP("2-"&amp;Presupuestos[[#This Row],[ID DOCUMENTO]],BD_Pagos[],10,0),0)&gt;Presupuestos[[#This Row],[TOTAL SOLES]],Presupuestos[[#This Row],[TOTAL SOLES]],IFERROR(VLOOKUP("2-"&amp;Presupuestos[[#This Row],[ID DOCUMENTO]],BD_Pagos[],10,0),0))</f>
        <v>0</v>
      </c>
      <c r="AW1076" s="7"/>
      <c r="AX1076" s="16"/>
      <c r="AY1076" s="17"/>
      <c r="AZ1076" s="20"/>
      <c r="BA1076" s="7"/>
      <c r="BB1076" s="16"/>
      <c r="BC1076" s="17"/>
      <c r="BD1076" s="20"/>
      <c r="BE1076" s="7">
        <f>IFERROR(VLOOKUP("5-"&amp;Presupuestos[[#This Row],[ID DOCUMENTO]],BD_Pagos[],7,0),"")</f>
        <v>0</v>
      </c>
      <c r="BF1076" s="17">
        <f>IFERROR(VLOOKUP("5-"&amp;Presupuestos[[#This Row],[ID DOCUMENTO]],BD_Pagos[],9,0),"")</f>
        <v>0</v>
      </c>
      <c r="BG1076" s="20">
        <f>IF(IFERROR(VLOOKUP("5-"&amp;Presupuestos[[#This Row],[ID DOCUMENTO]],BD_Pagos[],10,0),0)&gt;Presupuestos[[#This Row],[TOTAL SOLES]],Presupuestos[[#This Row],[TOTAL SOLES]],IFERROR(VLOOKUP("5-"&amp;Presupuestos[[#This Row],[ID DOCUMENTO]],BD_Pagos[],10,0),0))</f>
        <v>0</v>
      </c>
      <c r="BH1076" s="7">
        <f>IFERROR(VLOOKUP("1-Detraccion"&amp;Presupuestos[[#This Row],[ID DOCUMENTO]],BD_Pagos[],2,0),"")</f>
        <v>0</v>
      </c>
      <c r="BI1076" s="3" t="str">
        <f>IFERROR(VLOOKUP("1-Detraccion"&amp;Presupuestos[[#This Row],[ID DOCUMENTO]],BD_Pagos[],3,0),"")</f>
        <v/>
      </c>
      <c r="BJ1076" s="3">
        <f>IFERROR(VLOOKUP("1-Detraccion"&amp;Presupuestos[[#This Row],[ID DOCUMENTO]],BD_Pagos[],4,0),"")</f>
        <v>0</v>
      </c>
      <c r="BK1076" s="6">
        <f>IF(IFERROR(VLOOKUP("1-Detraccion"&amp;Presupuestos[[#This Row],[ID DOCUMENTO]],BD_Pagos[],5,0),0)&gt;Presupuestos[[#This Row],[TOTAL SOLES]],Presupuestos[[#This Row],[TOTAL SOLES]],IFERROR(VLOOKUP("1-Detraccion"&amp;Presupuestos[[#This Row],[ID DOCUMENTO]],BD_Pagos[],5,0),0))</f>
        <v>0</v>
      </c>
      <c r="BL1076" s="6">
        <f>IF(IFERROR(VLOOKUP("1-Detraccion"&amp;Presupuestos[[#This Row],[ID DOCUMENTO]],BD_Pagos[],6,0),0)&gt;Presupuestos[[#This Row],[TOTAL SOLES]],Presupuestos[[#This Row],[TOTAL SOLES]],IFERROR(VLOOKUP("1-Detraccion"&amp;Presupuestos[[#This Row],[ID DOCUMENTO]],BD_Pagos[],6,0),0))</f>
        <v>0</v>
      </c>
      <c r="BM1076" s="37"/>
      <c r="BN1076" s="3"/>
      <c r="BO1076" s="3"/>
      <c r="BP1076" s="6"/>
      <c r="BQ107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1076" s="23" t="str">
        <f>IF(Presupuestos[[#This Row],[SALDO ME-MN]]&gt;0,"PENDIENTE","CANCELADO")</f>
        <v>PENDIENTE</v>
      </c>
      <c r="BS1076" s="23" t="str">
        <f>IF(COUNTIFS($U$4:$U1075,Presupuestos[[#This Row],[ID DOCUMENTO]])&gt;=1,IF(B1075=Presupuestos[[#This Row],[ID]],"OK","DOC. DUPLICADO"),"OK")</f>
        <v>OK</v>
      </c>
    </row>
    <row r="1077" spans="2:71" ht="24" x14ac:dyDescent="0.25">
      <c r="B1077" s="34">
        <f>IF(Presupuestos[[#This Row],[ID DOCUMENTO]]=U1076,B1076,IF(B1076="ID",1,B1076+1))</f>
        <v>892</v>
      </c>
      <c r="C1077" s="2">
        <v>45883</v>
      </c>
      <c r="D1077" s="2">
        <v>45883</v>
      </c>
      <c r="E1077" s="3" t="s">
        <v>2161</v>
      </c>
      <c r="F1077" s="25" t="s">
        <v>35</v>
      </c>
      <c r="G1077" s="25" t="s">
        <v>144</v>
      </c>
      <c r="H1077" s="25" t="s">
        <v>110</v>
      </c>
      <c r="I1077" s="36" t="str">
        <f>IFERROR(VLOOKUP(Presupuestos[[#This Row],[AREA]]&amp;Presupuestos[[#This Row],[CONCEPTO]]&amp;Presupuestos[[#This Row],[DESCRIPCION]],Tabla28[[Columna1]:[CÓDIGO NUEVO]],2,0),"")</f>
        <v>P0310001</v>
      </c>
      <c r="J1077" s="3" t="s">
        <v>2167</v>
      </c>
      <c r="K1077" s="3" t="s">
        <v>666</v>
      </c>
      <c r="L1077" s="3" t="s">
        <v>666</v>
      </c>
      <c r="M1077" s="31" t="s">
        <v>2171</v>
      </c>
      <c r="N1077" s="3"/>
      <c r="O1077" s="3" t="s">
        <v>300</v>
      </c>
      <c r="P1077" s="3" t="s">
        <v>122</v>
      </c>
      <c r="Q1077" s="3" t="str">
        <f>IFERROR(VLOOKUP(Presupuestos[[#This Row],[CLASIFICACIÓN (N)]],Tabla17[],2,0),"")</f>
        <v>Costos de ventas</v>
      </c>
      <c r="R1077" s="3" t="str">
        <f>IFERROR(VLOOKUP(Presupuestos[[#This Row],[CLASIFICACIÓN (N)]],Tabla17[],3,0),"")</f>
        <v>Operativo</v>
      </c>
      <c r="S1077" s="3" t="s">
        <v>16</v>
      </c>
      <c r="T1077" s="3" t="str">
        <f>IFERROR(VLOOKUP(Presupuestos[[#This Row],[ALMACEN]],Tabla5[],2,0),"")</f>
        <v>Arequipa</v>
      </c>
      <c r="U1077" s="19" t="str">
        <f>IFERROR(VLOOKUP(Presupuestos[[#This Row],[TIPO DE DOCUMENTO]],Tipo_Documento[],2,0)&amp;Presupuestos[[#This Row],[SERIE]]&amp;Presupuestos[[#This Row],[NUMERO]]&amp;Presupuestos[[#This Row],[RUC]],"")</f>
        <v>DJ26211111111</v>
      </c>
      <c r="V1077" s="3" t="s">
        <v>242</v>
      </c>
      <c r="W1077" s="7">
        <v>45883</v>
      </c>
      <c r="X1077" s="7">
        <v>45883</v>
      </c>
      <c r="Y1077" s="3">
        <v>26</v>
      </c>
      <c r="Z1077" s="3">
        <v>2</v>
      </c>
      <c r="AA1077" s="3">
        <f>IFERROR(VLOOKUP(Presupuestos[[#This Row],[RAZON SOCIAL]],CHOOSE({1,2},Clientes_Proveedores[Razon Social],Clientes_Proveedores[Ruc / Dni]),2,0),"-")</f>
        <v>11111111</v>
      </c>
      <c r="AB1077" s="31" t="s">
        <v>916</v>
      </c>
      <c r="AC1077" s="3" t="s">
        <v>670</v>
      </c>
      <c r="AD1077" s="5"/>
      <c r="AE1077" s="6">
        <v>45</v>
      </c>
      <c r="AF1077" s="6">
        <f>Presupuestos[[#This Row],[BASE]]*Presupuestos[[#This Row],[% IGV]]</f>
        <v>0</v>
      </c>
      <c r="AG1077" s="22">
        <f>ROUND(SUM(Presupuestos[[#This Row],[BASE]:[IGV]]),2)</f>
        <v>45</v>
      </c>
      <c r="AH1077" s="9" t="str">
        <f>IF(Presupuestos[[#This Row],[MONEDA]]="USD",VLOOKUP(Presupuestos[[#This Row],[FECHA DE EMISION]],Tipo_Cambio[],3,0),"")</f>
        <v/>
      </c>
      <c r="AI1077" s="22">
        <f>IFERROR(ROUND(IF(Presupuestos[[#This Row],[MONEDA]]="PEN",Presupuestos[[#This Row],[TOTAL]],Presupuestos[[#This Row],[TOTAL]]*Presupuestos[[#This Row],[TIPO DE CAMBIO]]),2),"")</f>
        <v>45</v>
      </c>
      <c r="AJ1077" s="5"/>
      <c r="AK1077" s="33" t="s">
        <v>671</v>
      </c>
      <c r="AL1077" s="5" t="s">
        <v>250</v>
      </c>
      <c r="AM1077" s="23" t="s">
        <v>671</v>
      </c>
      <c r="AN1077" s="23" t="s">
        <v>671</v>
      </c>
      <c r="AO1077" s="7">
        <f>IFERROR(VLOOKUP("1-"&amp;Presupuestos[[#This Row],[ID DOCUMENTO]],BD_Pagos[],7,0),"")</f>
        <v>0</v>
      </c>
      <c r="AP1077" s="16" t="str">
        <f>IFERROR(VLOOKUP("1-"&amp;Presupuestos[[#This Row],[ID DOCUMENTO]],BD_Pagos[],8,0),"")</f>
        <v/>
      </c>
      <c r="AQ1077" s="17" t="str">
        <f>IFERROR(VLOOKUP("1-"&amp;Presupuestos[[#This Row],[ID DOCUMENTO]],BD_Pagos[],9,0),"")</f>
        <v/>
      </c>
      <c r="AR1077" s="54"/>
      <c r="AS1077" s="7">
        <f>IFERROR(VLOOKUP("2-"&amp;Presupuestos[[#This Row],[ID DOCUMENTO]],BD_Pagos[],7,0),"")</f>
        <v>0</v>
      </c>
      <c r="AT1077" s="16" t="str">
        <f>IFERROR(VLOOKUP("2-"&amp;Presupuestos[[#This Row],[ID DOCUMENTO]],BD_Pagos[],8,0),"")</f>
        <v/>
      </c>
      <c r="AU1077" s="17">
        <f>IFERROR(VLOOKUP("2-"&amp;Presupuestos[[#This Row],[ID DOCUMENTO]],BD_Pagos[],9,0),"")</f>
        <v>0</v>
      </c>
      <c r="AV1077" s="20">
        <f>IF(IFERROR(VLOOKUP("2-"&amp;Presupuestos[[#This Row],[ID DOCUMENTO]],BD_Pagos[],10,0),0)&gt;Presupuestos[[#This Row],[TOTAL SOLES]],Presupuestos[[#This Row],[TOTAL SOLES]],IFERROR(VLOOKUP("2-"&amp;Presupuestos[[#This Row],[ID DOCUMENTO]],BD_Pagos[],10,0),0))</f>
        <v>0</v>
      </c>
      <c r="AW1077" s="7"/>
      <c r="AX1077" s="16"/>
      <c r="AY1077" s="17"/>
      <c r="AZ1077" s="20"/>
      <c r="BA1077" s="7"/>
      <c r="BB1077" s="16"/>
      <c r="BC1077" s="17"/>
      <c r="BD1077" s="20"/>
      <c r="BE1077" s="7">
        <f>IFERROR(VLOOKUP("5-"&amp;Presupuestos[[#This Row],[ID DOCUMENTO]],BD_Pagos[],7,0),"")</f>
        <v>0</v>
      </c>
      <c r="BF1077" s="17">
        <f>IFERROR(VLOOKUP("5-"&amp;Presupuestos[[#This Row],[ID DOCUMENTO]],BD_Pagos[],9,0),"")</f>
        <v>0</v>
      </c>
      <c r="BG1077" s="20">
        <f>IF(IFERROR(VLOOKUP("5-"&amp;Presupuestos[[#This Row],[ID DOCUMENTO]],BD_Pagos[],10,0),0)&gt;Presupuestos[[#This Row],[TOTAL SOLES]],Presupuestos[[#This Row],[TOTAL SOLES]],IFERROR(VLOOKUP("5-"&amp;Presupuestos[[#This Row],[ID DOCUMENTO]],BD_Pagos[],10,0),0))</f>
        <v>0</v>
      </c>
      <c r="BH1077" s="7">
        <f>IFERROR(VLOOKUP("1-Detraccion"&amp;Presupuestos[[#This Row],[ID DOCUMENTO]],BD_Pagos[],2,0),"")</f>
        <v>0</v>
      </c>
      <c r="BI1077" s="3" t="str">
        <f>IFERROR(VLOOKUP("1-Detraccion"&amp;Presupuestos[[#This Row],[ID DOCUMENTO]],BD_Pagos[],3,0),"")</f>
        <v/>
      </c>
      <c r="BJ1077" s="3">
        <f>IFERROR(VLOOKUP("1-Detraccion"&amp;Presupuestos[[#This Row],[ID DOCUMENTO]],BD_Pagos[],4,0),"")</f>
        <v>0</v>
      </c>
      <c r="BK1077" s="6">
        <f>IF(IFERROR(VLOOKUP("1-Detraccion"&amp;Presupuestos[[#This Row],[ID DOCUMENTO]],BD_Pagos[],5,0),0)&gt;Presupuestos[[#This Row],[TOTAL SOLES]],Presupuestos[[#This Row],[TOTAL SOLES]],IFERROR(VLOOKUP("1-Detraccion"&amp;Presupuestos[[#This Row],[ID DOCUMENTO]],BD_Pagos[],5,0),0))</f>
        <v>0</v>
      </c>
      <c r="BL1077" s="6">
        <f>IF(IFERROR(VLOOKUP("1-Detraccion"&amp;Presupuestos[[#This Row],[ID DOCUMENTO]],BD_Pagos[],6,0),0)&gt;Presupuestos[[#This Row],[TOTAL SOLES]],Presupuestos[[#This Row],[TOTAL SOLES]],IFERROR(VLOOKUP("1-Detraccion"&amp;Presupuestos[[#This Row],[ID DOCUMENTO]],BD_Pagos[],6,0),0))</f>
        <v>0</v>
      </c>
      <c r="BM1077" s="37"/>
      <c r="BN1077" s="3"/>
      <c r="BO1077" s="3"/>
      <c r="BP1077" s="6"/>
      <c r="BQ107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v>
      </c>
      <c r="BR1077" s="23" t="str">
        <f>IF(Presupuestos[[#This Row],[SALDO ME-MN]]&gt;0,"PENDIENTE","CANCELADO")</f>
        <v>PENDIENTE</v>
      </c>
      <c r="BS1077" s="23" t="str">
        <f>IF(COUNTIFS($U$4:$U1076,Presupuestos[[#This Row],[ID DOCUMENTO]])&gt;=1,IF(B1076=Presupuestos[[#This Row],[ID]],"OK","DOC. DUPLICADO"),"OK")</f>
        <v>OK</v>
      </c>
    </row>
    <row r="1078" spans="2:71" ht="24" x14ac:dyDescent="0.25">
      <c r="B1078" s="34">
        <f>IF(Presupuestos[[#This Row],[ID DOCUMENTO]]=U1077,B1077,IF(B1077="ID",1,B1077+1))</f>
        <v>893</v>
      </c>
      <c r="C1078" s="2">
        <v>45883</v>
      </c>
      <c r="D1078" s="2">
        <v>45883</v>
      </c>
      <c r="E1078" s="3" t="s">
        <v>2161</v>
      </c>
      <c r="F1078" s="25" t="s">
        <v>35</v>
      </c>
      <c r="G1078" s="25" t="s">
        <v>144</v>
      </c>
      <c r="H1078" s="25" t="s">
        <v>110</v>
      </c>
      <c r="I1078" s="36" t="str">
        <f>IFERROR(VLOOKUP(Presupuestos[[#This Row],[AREA]]&amp;Presupuestos[[#This Row],[CONCEPTO]]&amp;Presupuestos[[#This Row],[DESCRIPCION]],Tabla28[[Columna1]:[CÓDIGO NUEVO]],2,0),"")</f>
        <v>P0310001</v>
      </c>
      <c r="J1078" s="3" t="s">
        <v>2167</v>
      </c>
      <c r="K1078" s="3" t="s">
        <v>666</v>
      </c>
      <c r="L1078" s="3" t="s">
        <v>666</v>
      </c>
      <c r="M1078" s="31" t="s">
        <v>2172</v>
      </c>
      <c r="N1078" s="3"/>
      <c r="O1078" s="3" t="s">
        <v>300</v>
      </c>
      <c r="P1078" s="3" t="s">
        <v>122</v>
      </c>
      <c r="Q1078" s="3" t="str">
        <f>IFERROR(VLOOKUP(Presupuestos[[#This Row],[CLASIFICACIÓN (N)]],Tabla17[],2,0),"")</f>
        <v>Costos de ventas</v>
      </c>
      <c r="R1078" s="3" t="str">
        <f>IFERROR(VLOOKUP(Presupuestos[[#This Row],[CLASIFICACIÓN (N)]],Tabla17[],3,0),"")</f>
        <v>Operativo</v>
      </c>
      <c r="S1078" s="3" t="s">
        <v>16</v>
      </c>
      <c r="T1078" s="3" t="str">
        <f>IFERROR(VLOOKUP(Presupuestos[[#This Row],[ALMACEN]],Tabla5[],2,0),"")</f>
        <v>Arequipa</v>
      </c>
      <c r="U1078" s="19" t="str">
        <f>IFERROR(VLOOKUP(Presupuestos[[#This Row],[TIPO DE DOCUMENTO]],Tipo_Documento[],2,0)&amp;Presupuestos[[#This Row],[SERIE]]&amp;Presupuestos[[#This Row],[NUMERO]]&amp;Presupuestos[[#This Row],[RUC]],"")</f>
        <v>DJ26311111111</v>
      </c>
      <c r="V1078" s="3" t="s">
        <v>242</v>
      </c>
      <c r="W1078" s="7">
        <v>45883</v>
      </c>
      <c r="X1078" s="7">
        <v>45883</v>
      </c>
      <c r="Y1078" s="3">
        <v>26</v>
      </c>
      <c r="Z1078" s="3">
        <v>3</v>
      </c>
      <c r="AA1078" s="3">
        <f>IFERROR(VLOOKUP(Presupuestos[[#This Row],[RAZON SOCIAL]],CHOOSE({1,2},Clientes_Proveedores[Razon Social],Clientes_Proveedores[Ruc / Dni]),2,0),"-")</f>
        <v>11111111</v>
      </c>
      <c r="AB1078" s="31" t="s">
        <v>916</v>
      </c>
      <c r="AC1078" s="3" t="s">
        <v>670</v>
      </c>
      <c r="AD1078" s="5"/>
      <c r="AE1078" s="6">
        <v>36</v>
      </c>
      <c r="AF1078" s="6">
        <f>Presupuestos[[#This Row],[BASE]]*Presupuestos[[#This Row],[% IGV]]</f>
        <v>0</v>
      </c>
      <c r="AG1078" s="22">
        <f>ROUND(SUM(Presupuestos[[#This Row],[BASE]:[IGV]]),2)</f>
        <v>36</v>
      </c>
      <c r="AH1078" s="9" t="str">
        <f>IF(Presupuestos[[#This Row],[MONEDA]]="USD",VLOOKUP(Presupuestos[[#This Row],[FECHA DE EMISION]],Tipo_Cambio[],3,0),"")</f>
        <v/>
      </c>
      <c r="AI1078" s="22">
        <f>IFERROR(ROUND(IF(Presupuestos[[#This Row],[MONEDA]]="PEN",Presupuestos[[#This Row],[TOTAL]],Presupuestos[[#This Row],[TOTAL]]*Presupuestos[[#This Row],[TIPO DE CAMBIO]]),2),"")</f>
        <v>36</v>
      </c>
      <c r="AJ1078" s="5"/>
      <c r="AK1078" s="33" t="s">
        <v>671</v>
      </c>
      <c r="AL1078" s="5" t="s">
        <v>250</v>
      </c>
      <c r="AM1078" s="23" t="s">
        <v>671</v>
      </c>
      <c r="AN1078" s="23" t="s">
        <v>671</v>
      </c>
      <c r="AO1078" s="7">
        <f>IFERROR(VLOOKUP("1-"&amp;Presupuestos[[#This Row],[ID DOCUMENTO]],BD_Pagos[],7,0),"")</f>
        <v>0</v>
      </c>
      <c r="AP1078" s="16" t="str">
        <f>IFERROR(VLOOKUP("1-"&amp;Presupuestos[[#This Row],[ID DOCUMENTO]],BD_Pagos[],8,0),"")</f>
        <v/>
      </c>
      <c r="AQ1078" s="17" t="str">
        <f>IFERROR(VLOOKUP("1-"&amp;Presupuestos[[#This Row],[ID DOCUMENTO]],BD_Pagos[],9,0),"")</f>
        <v/>
      </c>
      <c r="AR1078" s="54"/>
      <c r="AS1078" s="7">
        <f>IFERROR(VLOOKUP("2-"&amp;Presupuestos[[#This Row],[ID DOCUMENTO]],BD_Pagos[],7,0),"")</f>
        <v>0</v>
      </c>
      <c r="AT1078" s="16" t="str">
        <f>IFERROR(VLOOKUP("2-"&amp;Presupuestos[[#This Row],[ID DOCUMENTO]],BD_Pagos[],8,0),"")</f>
        <v/>
      </c>
      <c r="AU1078" s="17">
        <f>IFERROR(VLOOKUP("2-"&amp;Presupuestos[[#This Row],[ID DOCUMENTO]],BD_Pagos[],9,0),"")</f>
        <v>0</v>
      </c>
      <c r="AV1078" s="20">
        <f>IF(IFERROR(VLOOKUP("2-"&amp;Presupuestos[[#This Row],[ID DOCUMENTO]],BD_Pagos[],10,0),0)&gt;Presupuestos[[#This Row],[TOTAL SOLES]],Presupuestos[[#This Row],[TOTAL SOLES]],IFERROR(VLOOKUP("2-"&amp;Presupuestos[[#This Row],[ID DOCUMENTO]],BD_Pagos[],10,0),0))</f>
        <v>0</v>
      </c>
      <c r="AW1078" s="7"/>
      <c r="AX1078" s="16"/>
      <c r="AY1078" s="17"/>
      <c r="AZ1078" s="20"/>
      <c r="BA1078" s="7"/>
      <c r="BB1078" s="16"/>
      <c r="BC1078" s="17"/>
      <c r="BD1078" s="20"/>
      <c r="BE1078" s="7">
        <f>IFERROR(VLOOKUP("5-"&amp;Presupuestos[[#This Row],[ID DOCUMENTO]],BD_Pagos[],7,0),"")</f>
        <v>0</v>
      </c>
      <c r="BF1078" s="17">
        <f>IFERROR(VLOOKUP("5-"&amp;Presupuestos[[#This Row],[ID DOCUMENTO]],BD_Pagos[],9,0),"")</f>
        <v>0</v>
      </c>
      <c r="BG1078" s="20">
        <f>IF(IFERROR(VLOOKUP("5-"&amp;Presupuestos[[#This Row],[ID DOCUMENTO]],BD_Pagos[],10,0),0)&gt;Presupuestos[[#This Row],[TOTAL SOLES]],Presupuestos[[#This Row],[TOTAL SOLES]],IFERROR(VLOOKUP("5-"&amp;Presupuestos[[#This Row],[ID DOCUMENTO]],BD_Pagos[],10,0),0))</f>
        <v>0</v>
      </c>
      <c r="BH1078" s="7">
        <f>IFERROR(VLOOKUP("1-Detraccion"&amp;Presupuestos[[#This Row],[ID DOCUMENTO]],BD_Pagos[],2,0),"")</f>
        <v>0</v>
      </c>
      <c r="BI1078" s="3" t="str">
        <f>IFERROR(VLOOKUP("1-Detraccion"&amp;Presupuestos[[#This Row],[ID DOCUMENTO]],BD_Pagos[],3,0),"")</f>
        <v/>
      </c>
      <c r="BJ1078" s="3">
        <f>IFERROR(VLOOKUP("1-Detraccion"&amp;Presupuestos[[#This Row],[ID DOCUMENTO]],BD_Pagos[],4,0),"")</f>
        <v>0</v>
      </c>
      <c r="BK1078" s="6">
        <f>IF(IFERROR(VLOOKUP("1-Detraccion"&amp;Presupuestos[[#This Row],[ID DOCUMENTO]],BD_Pagos[],5,0),0)&gt;Presupuestos[[#This Row],[TOTAL SOLES]],Presupuestos[[#This Row],[TOTAL SOLES]],IFERROR(VLOOKUP("1-Detraccion"&amp;Presupuestos[[#This Row],[ID DOCUMENTO]],BD_Pagos[],5,0),0))</f>
        <v>0</v>
      </c>
      <c r="BL1078" s="6">
        <f>IF(IFERROR(VLOOKUP("1-Detraccion"&amp;Presupuestos[[#This Row],[ID DOCUMENTO]],BD_Pagos[],6,0),0)&gt;Presupuestos[[#This Row],[TOTAL SOLES]],Presupuestos[[#This Row],[TOTAL SOLES]],IFERROR(VLOOKUP("1-Detraccion"&amp;Presupuestos[[#This Row],[ID DOCUMENTO]],BD_Pagos[],6,0),0))</f>
        <v>0</v>
      </c>
      <c r="BM1078" s="37"/>
      <c r="BN1078" s="3"/>
      <c r="BO1078" s="3"/>
      <c r="BP1078" s="6"/>
      <c r="BQ107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36</v>
      </c>
      <c r="BR1078" s="23" t="str">
        <f>IF(Presupuestos[[#This Row],[SALDO ME-MN]]&gt;0,"PENDIENTE","CANCELADO")</f>
        <v>PENDIENTE</v>
      </c>
      <c r="BS1078" s="23" t="str">
        <f>IF(COUNTIFS($U$4:$U1077,Presupuestos[[#This Row],[ID DOCUMENTO]])&gt;=1,IF(B1077=Presupuestos[[#This Row],[ID]],"OK","DOC. DUPLICADO"),"OK")</f>
        <v>OK</v>
      </c>
    </row>
    <row r="1079" spans="2:71" ht="36" x14ac:dyDescent="0.25">
      <c r="B1079" s="34">
        <f>IF(Presupuestos[[#This Row],[ID DOCUMENTO]]=U1078,B1078,IF(B1078="ID",1,B1078+1))</f>
        <v>894</v>
      </c>
      <c r="C1079" s="2">
        <v>45847</v>
      </c>
      <c r="D1079" s="2">
        <v>45847</v>
      </c>
      <c r="E1079" s="3" t="s">
        <v>2173</v>
      </c>
      <c r="F1079" s="25" t="s">
        <v>35</v>
      </c>
      <c r="G1079" s="25" t="s">
        <v>19</v>
      </c>
      <c r="H1079" s="25" t="s">
        <v>217</v>
      </c>
      <c r="I1079" s="36" t="str">
        <f>IFERROR(VLOOKUP(Presupuestos[[#This Row],[AREA]]&amp;Presupuestos[[#This Row],[CONCEPTO]]&amp;Presupuestos[[#This Row],[DESCRIPCION]],Tabla28[[Columna1]:[CÓDIGO NUEVO]],2,0),"")</f>
        <v>P0307002</v>
      </c>
      <c r="J1079" s="3" t="s">
        <v>2174</v>
      </c>
      <c r="K1079" s="3" t="s">
        <v>666</v>
      </c>
      <c r="L1079" s="3" t="s">
        <v>666</v>
      </c>
      <c r="M1079" s="31" t="s">
        <v>2175</v>
      </c>
      <c r="N1079" s="3"/>
      <c r="O1079" s="3" t="s">
        <v>308</v>
      </c>
      <c r="P1079" s="3" t="s">
        <v>122</v>
      </c>
      <c r="Q1079" s="3" t="str">
        <f>IFERROR(VLOOKUP(Presupuestos[[#This Row],[CLASIFICACIÓN (N)]],Tabla17[],2,0),"")</f>
        <v>Costos de ventas</v>
      </c>
      <c r="R1079" s="3" t="str">
        <f>IFERROR(VLOOKUP(Presupuestos[[#This Row],[CLASIFICACIÓN (N)]],Tabla17[],3,0),"")</f>
        <v>Operativo</v>
      </c>
      <c r="S1079" s="3" t="s">
        <v>16</v>
      </c>
      <c r="T1079" s="3" t="str">
        <f>IFERROR(VLOOKUP(Presupuestos[[#This Row],[ALMACEN]],Tabla5[],2,0),"")</f>
        <v>Arequipa</v>
      </c>
      <c r="U1079" s="19" t="str">
        <f>IFERROR(VLOOKUP(Presupuestos[[#This Row],[TIPO DE DOCUMENTO]],Tipo_Documento[],2,0)&amp;Presupuestos[[#This Row],[SERIE]]&amp;Presupuestos[[#This Row],[NUMERO]]&amp;Presupuestos[[#This Row],[RUC]],"")</f>
        <v>01FV20370220600012828</v>
      </c>
      <c r="V1079" s="3" t="s">
        <v>120</v>
      </c>
      <c r="W1079" s="7">
        <v>45847</v>
      </c>
      <c r="X1079" s="7">
        <v>45847</v>
      </c>
      <c r="Y1079" s="3" t="s">
        <v>2176</v>
      </c>
      <c r="Z1079" s="3">
        <v>3702</v>
      </c>
      <c r="AA1079" s="3">
        <f>IFERROR(VLOOKUP(Presupuestos[[#This Row],[RAZON SOCIAL]],CHOOSE({1,2},Clientes_Proveedores[Razon Social],Clientes_Proveedores[Ruc / Dni]),2,0),"-")</f>
        <v>20600012828</v>
      </c>
      <c r="AB1079" s="31" t="s">
        <v>2177</v>
      </c>
      <c r="AC1079" s="3" t="s">
        <v>670</v>
      </c>
      <c r="AD1079" s="5"/>
      <c r="AE1079" s="6">
        <v>50</v>
      </c>
      <c r="AF1079" s="6">
        <f>Presupuestos[[#This Row],[BASE]]*Presupuestos[[#This Row],[% IGV]]</f>
        <v>0</v>
      </c>
      <c r="AG1079" s="22">
        <f>ROUND(SUM(Presupuestos[[#This Row],[BASE]:[IGV]]),2)</f>
        <v>50</v>
      </c>
      <c r="AH1079" s="9" t="str">
        <f>IF(Presupuestos[[#This Row],[MONEDA]]="USD",VLOOKUP(Presupuestos[[#This Row],[FECHA DE EMISION]],Tipo_Cambio[],3,0),"")</f>
        <v/>
      </c>
      <c r="AI1079" s="22">
        <f>IFERROR(ROUND(IF(Presupuestos[[#This Row],[MONEDA]]="PEN",Presupuestos[[#This Row],[TOTAL]],Presupuestos[[#This Row],[TOTAL]]*Presupuestos[[#This Row],[TIPO DE CAMBIO]]),2),"")</f>
        <v>50</v>
      </c>
      <c r="AJ1079" s="5"/>
      <c r="AK1079" s="33" t="s">
        <v>671</v>
      </c>
      <c r="AL1079" s="5" t="s">
        <v>250</v>
      </c>
      <c r="AM1079" s="23" t="s">
        <v>671</v>
      </c>
      <c r="AN1079" s="23" t="s">
        <v>671</v>
      </c>
      <c r="AO1079" s="7">
        <f>IFERROR(VLOOKUP("1-"&amp;Presupuestos[[#This Row],[ID DOCUMENTO]],BD_Pagos[],7,0),"")</f>
        <v>0</v>
      </c>
      <c r="AP1079" s="16" t="str">
        <f>IFERROR(VLOOKUP("1-"&amp;Presupuestos[[#This Row],[ID DOCUMENTO]],BD_Pagos[],8,0),"")</f>
        <v/>
      </c>
      <c r="AQ1079" s="17" t="str">
        <f>IFERROR(VLOOKUP("1-"&amp;Presupuestos[[#This Row],[ID DOCUMENTO]],BD_Pagos[],9,0),"")</f>
        <v/>
      </c>
      <c r="AR1079" s="54"/>
      <c r="AS1079" s="7">
        <f>IFERROR(VLOOKUP("2-"&amp;Presupuestos[[#This Row],[ID DOCUMENTO]],BD_Pagos[],7,0),"")</f>
        <v>0</v>
      </c>
      <c r="AT1079" s="16" t="str">
        <f>IFERROR(VLOOKUP("2-"&amp;Presupuestos[[#This Row],[ID DOCUMENTO]],BD_Pagos[],8,0),"")</f>
        <v/>
      </c>
      <c r="AU1079" s="17">
        <f>IFERROR(VLOOKUP("2-"&amp;Presupuestos[[#This Row],[ID DOCUMENTO]],BD_Pagos[],9,0),"")</f>
        <v>0</v>
      </c>
      <c r="AV1079" s="20">
        <f>IF(IFERROR(VLOOKUP("2-"&amp;Presupuestos[[#This Row],[ID DOCUMENTO]],BD_Pagos[],10,0),0)&gt;Presupuestos[[#This Row],[TOTAL SOLES]],Presupuestos[[#This Row],[TOTAL SOLES]],IFERROR(VLOOKUP("2-"&amp;Presupuestos[[#This Row],[ID DOCUMENTO]],BD_Pagos[],10,0),0))</f>
        <v>0</v>
      </c>
      <c r="AW1079" s="7"/>
      <c r="AX1079" s="16"/>
      <c r="AY1079" s="17"/>
      <c r="AZ1079" s="20"/>
      <c r="BA1079" s="7"/>
      <c r="BB1079" s="16"/>
      <c r="BC1079" s="17"/>
      <c r="BD1079" s="20"/>
      <c r="BE1079" s="7">
        <f>IFERROR(VLOOKUP("5-"&amp;Presupuestos[[#This Row],[ID DOCUMENTO]],BD_Pagos[],7,0),"")</f>
        <v>0</v>
      </c>
      <c r="BF1079" s="17">
        <f>IFERROR(VLOOKUP("5-"&amp;Presupuestos[[#This Row],[ID DOCUMENTO]],BD_Pagos[],9,0),"")</f>
        <v>0</v>
      </c>
      <c r="BG1079" s="20">
        <f>IF(IFERROR(VLOOKUP("5-"&amp;Presupuestos[[#This Row],[ID DOCUMENTO]],BD_Pagos[],10,0),0)&gt;Presupuestos[[#This Row],[TOTAL SOLES]],Presupuestos[[#This Row],[TOTAL SOLES]],IFERROR(VLOOKUP("5-"&amp;Presupuestos[[#This Row],[ID DOCUMENTO]],BD_Pagos[],10,0),0))</f>
        <v>0</v>
      </c>
      <c r="BH1079" s="7">
        <f>IFERROR(VLOOKUP("1-Detraccion"&amp;Presupuestos[[#This Row],[ID DOCUMENTO]],BD_Pagos[],2,0),"")</f>
        <v>0</v>
      </c>
      <c r="BI1079" s="3" t="str">
        <f>IFERROR(VLOOKUP("1-Detraccion"&amp;Presupuestos[[#This Row],[ID DOCUMENTO]],BD_Pagos[],3,0),"")</f>
        <v/>
      </c>
      <c r="BJ1079" s="3">
        <f>IFERROR(VLOOKUP("1-Detraccion"&amp;Presupuestos[[#This Row],[ID DOCUMENTO]],BD_Pagos[],4,0),"")</f>
        <v>0</v>
      </c>
      <c r="BK1079" s="6">
        <f>IF(IFERROR(VLOOKUP("1-Detraccion"&amp;Presupuestos[[#This Row],[ID DOCUMENTO]],BD_Pagos[],5,0),0)&gt;Presupuestos[[#This Row],[TOTAL SOLES]],Presupuestos[[#This Row],[TOTAL SOLES]],IFERROR(VLOOKUP("1-Detraccion"&amp;Presupuestos[[#This Row],[ID DOCUMENTO]],BD_Pagos[],5,0),0))</f>
        <v>0</v>
      </c>
      <c r="BL1079" s="6">
        <f>IF(IFERROR(VLOOKUP("1-Detraccion"&amp;Presupuestos[[#This Row],[ID DOCUMENTO]],BD_Pagos[],6,0),0)&gt;Presupuestos[[#This Row],[TOTAL SOLES]],Presupuestos[[#This Row],[TOTAL SOLES]],IFERROR(VLOOKUP("1-Detraccion"&amp;Presupuestos[[#This Row],[ID DOCUMENTO]],BD_Pagos[],6,0),0))</f>
        <v>0</v>
      </c>
      <c r="BM1079" s="37"/>
      <c r="BN1079" s="3"/>
      <c r="BO1079" s="3"/>
      <c r="BP1079" s="6"/>
      <c r="BQ107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v>
      </c>
      <c r="BR1079" s="23" t="str">
        <f>IF(Presupuestos[[#This Row],[SALDO ME-MN]]&gt;0,"PENDIENTE","CANCELADO")</f>
        <v>PENDIENTE</v>
      </c>
      <c r="BS1079" s="23" t="str">
        <f>IF(COUNTIFS($U$4:$U1078,Presupuestos[[#This Row],[ID DOCUMENTO]])&gt;=1,IF(B1078=Presupuestos[[#This Row],[ID]],"OK","DOC. DUPLICADO"),"OK")</f>
        <v>OK</v>
      </c>
    </row>
    <row r="1080" spans="2:71" ht="36" x14ac:dyDescent="0.25">
      <c r="B1080" s="34">
        <f>IF(Presupuestos[[#This Row],[ID DOCUMENTO]]=U1079,B1079,IF(B1079="ID",1,B1079+1))</f>
        <v>895</v>
      </c>
      <c r="C1080" s="2">
        <v>45847</v>
      </c>
      <c r="D1080" s="2">
        <v>45847</v>
      </c>
      <c r="E1080" s="3" t="s">
        <v>2173</v>
      </c>
      <c r="F1080" s="25" t="s">
        <v>35</v>
      </c>
      <c r="G1080" s="25" t="s">
        <v>19</v>
      </c>
      <c r="H1080" s="25" t="s">
        <v>217</v>
      </c>
      <c r="I1080" s="36" t="str">
        <f>IFERROR(VLOOKUP(Presupuestos[[#This Row],[AREA]]&amp;Presupuestos[[#This Row],[CONCEPTO]]&amp;Presupuestos[[#This Row],[DESCRIPCION]],Tabla28[[Columna1]:[CÓDIGO NUEVO]],2,0),"")</f>
        <v>P0307002</v>
      </c>
      <c r="J1080" s="3" t="s">
        <v>2174</v>
      </c>
      <c r="K1080" s="3" t="s">
        <v>666</v>
      </c>
      <c r="L1080" s="3" t="s">
        <v>666</v>
      </c>
      <c r="M1080" s="31" t="s">
        <v>2178</v>
      </c>
      <c r="N1080" s="3"/>
      <c r="O1080" s="3" t="s">
        <v>308</v>
      </c>
      <c r="P1080" s="3" t="s">
        <v>122</v>
      </c>
      <c r="Q1080" s="3" t="str">
        <f>IFERROR(VLOOKUP(Presupuestos[[#This Row],[CLASIFICACIÓN (N)]],Tabla17[],2,0),"")</f>
        <v>Costos de ventas</v>
      </c>
      <c r="R1080" s="3" t="str">
        <f>IFERROR(VLOOKUP(Presupuestos[[#This Row],[CLASIFICACIÓN (N)]],Tabla17[],3,0),"")</f>
        <v>Operativo</v>
      </c>
      <c r="S1080" s="3" t="s">
        <v>16</v>
      </c>
      <c r="T1080" s="3" t="str">
        <f>IFERROR(VLOOKUP(Presupuestos[[#This Row],[ALMACEN]],Tabla5[],2,0),"")</f>
        <v>Arequipa</v>
      </c>
      <c r="U1080" s="19" t="str">
        <f>IFERROR(VLOOKUP(Presupuestos[[#This Row],[TIPO DE DOCUMENTO]],Tipo_Documento[],2,0)&amp;Presupuestos[[#This Row],[SERIE]]&amp;Presupuestos[[#This Row],[NUMERO]]&amp;Presupuestos[[#This Row],[RUC]],"")</f>
        <v>DJ27111111111</v>
      </c>
      <c r="V1080" s="3" t="s">
        <v>242</v>
      </c>
      <c r="W1080" s="7">
        <v>45847</v>
      </c>
      <c r="X1080" s="7">
        <v>45847</v>
      </c>
      <c r="Y1080" s="3">
        <v>27</v>
      </c>
      <c r="Z1080" s="3">
        <v>1</v>
      </c>
      <c r="AA1080" s="3">
        <f>IFERROR(VLOOKUP(Presupuestos[[#This Row],[RAZON SOCIAL]],CHOOSE({1,2},Clientes_Proveedores[Razon Social],Clientes_Proveedores[Ruc / Dni]),2,0),"-")</f>
        <v>11111111</v>
      </c>
      <c r="AB1080" s="31" t="s">
        <v>916</v>
      </c>
      <c r="AC1080" s="3" t="s">
        <v>670</v>
      </c>
      <c r="AD1080" s="5"/>
      <c r="AE1080" s="6">
        <v>10</v>
      </c>
      <c r="AF1080" s="6">
        <f>Presupuestos[[#This Row],[BASE]]*Presupuestos[[#This Row],[% IGV]]</f>
        <v>0</v>
      </c>
      <c r="AG1080" s="22">
        <f>ROUND(SUM(Presupuestos[[#This Row],[BASE]:[IGV]]),2)</f>
        <v>10</v>
      </c>
      <c r="AH1080" s="9" t="str">
        <f>IF(Presupuestos[[#This Row],[MONEDA]]="USD",VLOOKUP(Presupuestos[[#This Row],[FECHA DE EMISION]],Tipo_Cambio[],3,0),"")</f>
        <v/>
      </c>
      <c r="AI1080" s="22">
        <f>IFERROR(ROUND(IF(Presupuestos[[#This Row],[MONEDA]]="PEN",Presupuestos[[#This Row],[TOTAL]],Presupuestos[[#This Row],[TOTAL]]*Presupuestos[[#This Row],[TIPO DE CAMBIO]]),2),"")</f>
        <v>10</v>
      </c>
      <c r="AJ1080" s="5"/>
      <c r="AK1080" s="33" t="s">
        <v>671</v>
      </c>
      <c r="AL1080" s="5" t="s">
        <v>250</v>
      </c>
      <c r="AM1080" s="23" t="s">
        <v>671</v>
      </c>
      <c r="AN1080" s="23" t="s">
        <v>671</v>
      </c>
      <c r="AO1080" s="7">
        <f>IFERROR(VLOOKUP("1-"&amp;Presupuestos[[#This Row],[ID DOCUMENTO]],BD_Pagos[],7,0),"")</f>
        <v>0</v>
      </c>
      <c r="AP1080" s="16" t="str">
        <f>IFERROR(VLOOKUP("1-"&amp;Presupuestos[[#This Row],[ID DOCUMENTO]],BD_Pagos[],8,0),"")</f>
        <v/>
      </c>
      <c r="AQ1080" s="17" t="str">
        <f>IFERROR(VLOOKUP("1-"&amp;Presupuestos[[#This Row],[ID DOCUMENTO]],BD_Pagos[],9,0),"")</f>
        <v/>
      </c>
      <c r="AR1080" s="54"/>
      <c r="AS1080" s="7">
        <f>IFERROR(VLOOKUP("2-"&amp;Presupuestos[[#This Row],[ID DOCUMENTO]],BD_Pagos[],7,0),"")</f>
        <v>0</v>
      </c>
      <c r="AT1080" s="16" t="str">
        <f>IFERROR(VLOOKUP("2-"&amp;Presupuestos[[#This Row],[ID DOCUMENTO]],BD_Pagos[],8,0),"")</f>
        <v/>
      </c>
      <c r="AU1080" s="17">
        <f>IFERROR(VLOOKUP("2-"&amp;Presupuestos[[#This Row],[ID DOCUMENTO]],BD_Pagos[],9,0),"")</f>
        <v>0</v>
      </c>
      <c r="AV1080" s="20">
        <f>IF(IFERROR(VLOOKUP("2-"&amp;Presupuestos[[#This Row],[ID DOCUMENTO]],BD_Pagos[],10,0),0)&gt;Presupuestos[[#This Row],[TOTAL SOLES]],Presupuestos[[#This Row],[TOTAL SOLES]],IFERROR(VLOOKUP("2-"&amp;Presupuestos[[#This Row],[ID DOCUMENTO]],BD_Pagos[],10,0),0))</f>
        <v>0</v>
      </c>
      <c r="AW1080" s="7"/>
      <c r="AX1080" s="16"/>
      <c r="AY1080" s="17"/>
      <c r="AZ1080" s="20"/>
      <c r="BA1080" s="7"/>
      <c r="BB1080" s="16"/>
      <c r="BC1080" s="17"/>
      <c r="BD1080" s="20"/>
      <c r="BE1080" s="7">
        <f>IFERROR(VLOOKUP("5-"&amp;Presupuestos[[#This Row],[ID DOCUMENTO]],BD_Pagos[],7,0),"")</f>
        <v>0</v>
      </c>
      <c r="BF1080" s="17">
        <f>IFERROR(VLOOKUP("5-"&amp;Presupuestos[[#This Row],[ID DOCUMENTO]],BD_Pagos[],9,0),"")</f>
        <v>0</v>
      </c>
      <c r="BG1080" s="20">
        <f>IF(IFERROR(VLOOKUP("5-"&amp;Presupuestos[[#This Row],[ID DOCUMENTO]],BD_Pagos[],10,0),0)&gt;Presupuestos[[#This Row],[TOTAL SOLES]],Presupuestos[[#This Row],[TOTAL SOLES]],IFERROR(VLOOKUP("5-"&amp;Presupuestos[[#This Row],[ID DOCUMENTO]],BD_Pagos[],10,0),0))</f>
        <v>0</v>
      </c>
      <c r="BH1080" s="7">
        <f>IFERROR(VLOOKUP("1-Detraccion"&amp;Presupuestos[[#This Row],[ID DOCUMENTO]],BD_Pagos[],2,0),"")</f>
        <v>0</v>
      </c>
      <c r="BI1080" s="3" t="str">
        <f>IFERROR(VLOOKUP("1-Detraccion"&amp;Presupuestos[[#This Row],[ID DOCUMENTO]],BD_Pagos[],3,0),"")</f>
        <v/>
      </c>
      <c r="BJ1080" s="3">
        <f>IFERROR(VLOOKUP("1-Detraccion"&amp;Presupuestos[[#This Row],[ID DOCUMENTO]],BD_Pagos[],4,0),"")</f>
        <v>0</v>
      </c>
      <c r="BK1080" s="6">
        <f>IF(IFERROR(VLOOKUP("1-Detraccion"&amp;Presupuestos[[#This Row],[ID DOCUMENTO]],BD_Pagos[],5,0),0)&gt;Presupuestos[[#This Row],[TOTAL SOLES]],Presupuestos[[#This Row],[TOTAL SOLES]],IFERROR(VLOOKUP("1-Detraccion"&amp;Presupuestos[[#This Row],[ID DOCUMENTO]],BD_Pagos[],5,0),0))</f>
        <v>0</v>
      </c>
      <c r="BL1080" s="6">
        <f>IF(IFERROR(VLOOKUP("1-Detraccion"&amp;Presupuestos[[#This Row],[ID DOCUMENTO]],BD_Pagos[],6,0),0)&gt;Presupuestos[[#This Row],[TOTAL SOLES]],Presupuestos[[#This Row],[TOTAL SOLES]],IFERROR(VLOOKUP("1-Detraccion"&amp;Presupuestos[[#This Row],[ID DOCUMENTO]],BD_Pagos[],6,0),0))</f>
        <v>0</v>
      </c>
      <c r="BM1080" s="37"/>
      <c r="BN1080" s="3"/>
      <c r="BO1080" s="3"/>
      <c r="BP1080" s="6"/>
      <c r="BQ108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080" s="23" t="str">
        <f>IF(Presupuestos[[#This Row],[SALDO ME-MN]]&gt;0,"PENDIENTE","CANCELADO")</f>
        <v>PENDIENTE</v>
      </c>
      <c r="BS1080" s="23" t="str">
        <f>IF(COUNTIFS($U$4:$U1079,Presupuestos[[#This Row],[ID DOCUMENTO]])&gt;=1,IF(B1079=Presupuestos[[#This Row],[ID]],"OK","DOC. DUPLICADO"),"OK")</f>
        <v>OK</v>
      </c>
    </row>
    <row r="1081" spans="2:71" ht="36" x14ac:dyDescent="0.25">
      <c r="B1081" s="34">
        <f>IF(Presupuestos[[#This Row],[ID DOCUMENTO]]=U1080,B1080,IF(B1080="ID",1,B1080+1))</f>
        <v>896</v>
      </c>
      <c r="C1081" s="2">
        <v>45847</v>
      </c>
      <c r="D1081" s="2">
        <v>45847</v>
      </c>
      <c r="E1081" s="3" t="s">
        <v>2173</v>
      </c>
      <c r="F1081" s="25" t="s">
        <v>35</v>
      </c>
      <c r="G1081" s="25" t="s">
        <v>144</v>
      </c>
      <c r="H1081" s="25" t="s">
        <v>110</v>
      </c>
      <c r="I1081" s="36" t="str">
        <f>IFERROR(VLOOKUP(Presupuestos[[#This Row],[AREA]]&amp;Presupuestos[[#This Row],[CONCEPTO]]&amp;Presupuestos[[#This Row],[DESCRIPCION]],Tabla28[[Columna1]:[CÓDIGO NUEVO]],2,0),"")</f>
        <v>P0310001</v>
      </c>
      <c r="J1081" s="3" t="s">
        <v>2174</v>
      </c>
      <c r="K1081" s="3" t="s">
        <v>666</v>
      </c>
      <c r="L1081" s="3" t="s">
        <v>666</v>
      </c>
      <c r="M1081" s="31" t="s">
        <v>2179</v>
      </c>
      <c r="N1081" s="3"/>
      <c r="O1081" s="3" t="s">
        <v>308</v>
      </c>
      <c r="P1081" s="3" t="s">
        <v>122</v>
      </c>
      <c r="Q1081" s="3" t="str">
        <f>IFERROR(VLOOKUP(Presupuestos[[#This Row],[CLASIFICACIÓN (N)]],Tabla17[],2,0),"")</f>
        <v>Costos de ventas</v>
      </c>
      <c r="R1081" s="3" t="str">
        <f>IFERROR(VLOOKUP(Presupuestos[[#This Row],[CLASIFICACIÓN (N)]],Tabla17[],3,0),"")</f>
        <v>Operativo</v>
      </c>
      <c r="S1081" s="3" t="s">
        <v>16</v>
      </c>
      <c r="T1081" s="3" t="str">
        <f>IFERROR(VLOOKUP(Presupuestos[[#This Row],[ALMACEN]],Tabla5[],2,0),"")</f>
        <v>Arequipa</v>
      </c>
      <c r="U1081" s="19" t="str">
        <f>IFERROR(VLOOKUP(Presupuestos[[#This Row],[TIPO DE DOCUMENTO]],Tipo_Documento[],2,0)&amp;Presupuestos[[#This Row],[SERIE]]&amp;Presupuestos[[#This Row],[NUMERO]]&amp;Presupuestos[[#This Row],[RUC]],"")</f>
        <v>DJ27211111111</v>
      </c>
      <c r="V1081" s="3" t="s">
        <v>242</v>
      </c>
      <c r="W1081" s="7">
        <v>45847</v>
      </c>
      <c r="X1081" s="7">
        <v>45847</v>
      </c>
      <c r="Y1081" s="3">
        <v>27</v>
      </c>
      <c r="Z1081" s="3">
        <v>2</v>
      </c>
      <c r="AA1081" s="3">
        <f>IFERROR(VLOOKUP(Presupuestos[[#This Row],[RAZON SOCIAL]],CHOOSE({1,2},Clientes_Proveedores[Razon Social],Clientes_Proveedores[Ruc / Dni]),2,0),"-")</f>
        <v>11111111</v>
      </c>
      <c r="AB1081" s="31" t="s">
        <v>916</v>
      </c>
      <c r="AC1081" s="3" t="s">
        <v>670</v>
      </c>
      <c r="AD1081" s="5"/>
      <c r="AE1081" s="6">
        <v>10</v>
      </c>
      <c r="AF1081" s="6">
        <f>Presupuestos[[#This Row],[BASE]]*Presupuestos[[#This Row],[% IGV]]</f>
        <v>0</v>
      </c>
      <c r="AG1081" s="22">
        <f>ROUND(SUM(Presupuestos[[#This Row],[BASE]:[IGV]]),2)</f>
        <v>10</v>
      </c>
      <c r="AH1081" s="9" t="str">
        <f>IF(Presupuestos[[#This Row],[MONEDA]]="USD",VLOOKUP(Presupuestos[[#This Row],[FECHA DE EMISION]],Tipo_Cambio[],3,0),"")</f>
        <v/>
      </c>
      <c r="AI1081" s="22">
        <f>IFERROR(ROUND(IF(Presupuestos[[#This Row],[MONEDA]]="PEN",Presupuestos[[#This Row],[TOTAL]],Presupuestos[[#This Row],[TOTAL]]*Presupuestos[[#This Row],[TIPO DE CAMBIO]]),2),"")</f>
        <v>10</v>
      </c>
      <c r="AJ1081" s="5"/>
      <c r="AK1081" s="33" t="s">
        <v>671</v>
      </c>
      <c r="AL1081" s="5" t="s">
        <v>250</v>
      </c>
      <c r="AM1081" s="23" t="s">
        <v>671</v>
      </c>
      <c r="AN1081" s="23" t="s">
        <v>671</v>
      </c>
      <c r="AO1081" s="7">
        <f>IFERROR(VLOOKUP("1-"&amp;Presupuestos[[#This Row],[ID DOCUMENTO]],BD_Pagos[],7,0),"")</f>
        <v>0</v>
      </c>
      <c r="AP1081" s="16" t="str">
        <f>IFERROR(VLOOKUP("1-"&amp;Presupuestos[[#This Row],[ID DOCUMENTO]],BD_Pagos[],8,0),"")</f>
        <v/>
      </c>
      <c r="AQ1081" s="17" t="str">
        <f>IFERROR(VLOOKUP("1-"&amp;Presupuestos[[#This Row],[ID DOCUMENTO]],BD_Pagos[],9,0),"")</f>
        <v/>
      </c>
      <c r="AR1081" s="54"/>
      <c r="AS1081" s="7">
        <f>IFERROR(VLOOKUP("2-"&amp;Presupuestos[[#This Row],[ID DOCUMENTO]],BD_Pagos[],7,0),"")</f>
        <v>0</v>
      </c>
      <c r="AT1081" s="16" t="str">
        <f>IFERROR(VLOOKUP("2-"&amp;Presupuestos[[#This Row],[ID DOCUMENTO]],BD_Pagos[],8,0),"")</f>
        <v/>
      </c>
      <c r="AU1081" s="17">
        <f>IFERROR(VLOOKUP("2-"&amp;Presupuestos[[#This Row],[ID DOCUMENTO]],BD_Pagos[],9,0),"")</f>
        <v>0</v>
      </c>
      <c r="AV1081" s="20">
        <f>IF(IFERROR(VLOOKUP("2-"&amp;Presupuestos[[#This Row],[ID DOCUMENTO]],BD_Pagos[],10,0),0)&gt;Presupuestos[[#This Row],[TOTAL SOLES]],Presupuestos[[#This Row],[TOTAL SOLES]],IFERROR(VLOOKUP("2-"&amp;Presupuestos[[#This Row],[ID DOCUMENTO]],BD_Pagos[],10,0),0))</f>
        <v>0</v>
      </c>
      <c r="AW1081" s="7"/>
      <c r="AX1081" s="16"/>
      <c r="AY1081" s="17"/>
      <c r="AZ1081" s="20"/>
      <c r="BA1081" s="7"/>
      <c r="BB1081" s="16"/>
      <c r="BC1081" s="17"/>
      <c r="BD1081" s="20"/>
      <c r="BE1081" s="7">
        <f>IFERROR(VLOOKUP("5-"&amp;Presupuestos[[#This Row],[ID DOCUMENTO]],BD_Pagos[],7,0),"")</f>
        <v>0</v>
      </c>
      <c r="BF1081" s="17">
        <f>IFERROR(VLOOKUP("5-"&amp;Presupuestos[[#This Row],[ID DOCUMENTO]],BD_Pagos[],9,0),"")</f>
        <v>0</v>
      </c>
      <c r="BG1081" s="20">
        <f>IF(IFERROR(VLOOKUP("5-"&amp;Presupuestos[[#This Row],[ID DOCUMENTO]],BD_Pagos[],10,0),0)&gt;Presupuestos[[#This Row],[TOTAL SOLES]],Presupuestos[[#This Row],[TOTAL SOLES]],IFERROR(VLOOKUP("5-"&amp;Presupuestos[[#This Row],[ID DOCUMENTO]],BD_Pagos[],10,0),0))</f>
        <v>0</v>
      </c>
      <c r="BH1081" s="7">
        <f>IFERROR(VLOOKUP("1-Detraccion"&amp;Presupuestos[[#This Row],[ID DOCUMENTO]],BD_Pagos[],2,0),"")</f>
        <v>0</v>
      </c>
      <c r="BI1081" s="3" t="str">
        <f>IFERROR(VLOOKUP("1-Detraccion"&amp;Presupuestos[[#This Row],[ID DOCUMENTO]],BD_Pagos[],3,0),"")</f>
        <v/>
      </c>
      <c r="BJ1081" s="3">
        <f>IFERROR(VLOOKUP("1-Detraccion"&amp;Presupuestos[[#This Row],[ID DOCUMENTO]],BD_Pagos[],4,0),"")</f>
        <v>0</v>
      </c>
      <c r="BK1081" s="6">
        <f>IF(IFERROR(VLOOKUP("1-Detraccion"&amp;Presupuestos[[#This Row],[ID DOCUMENTO]],BD_Pagos[],5,0),0)&gt;Presupuestos[[#This Row],[TOTAL SOLES]],Presupuestos[[#This Row],[TOTAL SOLES]],IFERROR(VLOOKUP("1-Detraccion"&amp;Presupuestos[[#This Row],[ID DOCUMENTO]],BD_Pagos[],5,0),0))</f>
        <v>0</v>
      </c>
      <c r="BL1081" s="6">
        <f>IF(IFERROR(VLOOKUP("1-Detraccion"&amp;Presupuestos[[#This Row],[ID DOCUMENTO]],BD_Pagos[],6,0),0)&gt;Presupuestos[[#This Row],[TOTAL SOLES]],Presupuestos[[#This Row],[TOTAL SOLES]],IFERROR(VLOOKUP("1-Detraccion"&amp;Presupuestos[[#This Row],[ID DOCUMENTO]],BD_Pagos[],6,0),0))</f>
        <v>0</v>
      </c>
      <c r="BM1081" s="37"/>
      <c r="BN1081" s="3"/>
      <c r="BO1081" s="3"/>
      <c r="BP1081" s="6"/>
      <c r="BQ108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081" s="23" t="str">
        <f>IF(Presupuestos[[#This Row],[SALDO ME-MN]]&gt;0,"PENDIENTE","CANCELADO")</f>
        <v>PENDIENTE</v>
      </c>
      <c r="BS1081" s="23" t="str">
        <f>IF(COUNTIFS($U$4:$U1080,Presupuestos[[#This Row],[ID DOCUMENTO]])&gt;=1,IF(B1080=Presupuestos[[#This Row],[ID]],"OK","DOC. DUPLICADO"),"OK")</f>
        <v>OK</v>
      </c>
    </row>
    <row r="1082" spans="2:71" ht="36" x14ac:dyDescent="0.25">
      <c r="B1082" s="34">
        <f>IF(Presupuestos[[#This Row],[ID DOCUMENTO]]=U1081,B1081,IF(B1081="ID",1,B1081+1))</f>
        <v>897</v>
      </c>
      <c r="C1082" s="2">
        <v>45848</v>
      </c>
      <c r="D1082" s="2">
        <v>45848</v>
      </c>
      <c r="E1082" s="3" t="s">
        <v>2173</v>
      </c>
      <c r="F1082" s="25" t="s">
        <v>35</v>
      </c>
      <c r="G1082" s="25" t="s">
        <v>144</v>
      </c>
      <c r="H1082" s="25" t="s">
        <v>110</v>
      </c>
      <c r="I1082" s="36" t="str">
        <f>IFERROR(VLOOKUP(Presupuestos[[#This Row],[AREA]]&amp;Presupuestos[[#This Row],[CONCEPTO]]&amp;Presupuestos[[#This Row],[DESCRIPCION]],Tabla28[[Columna1]:[CÓDIGO NUEVO]],2,0),"")</f>
        <v>P0310001</v>
      </c>
      <c r="J1082" s="3" t="s">
        <v>2174</v>
      </c>
      <c r="K1082" s="3" t="s">
        <v>666</v>
      </c>
      <c r="L1082" s="3" t="s">
        <v>666</v>
      </c>
      <c r="M1082" s="31" t="s">
        <v>2180</v>
      </c>
      <c r="N1082" s="3"/>
      <c r="O1082" s="3" t="s">
        <v>308</v>
      </c>
      <c r="P1082" s="3" t="s">
        <v>122</v>
      </c>
      <c r="Q1082" s="3" t="str">
        <f>IFERROR(VLOOKUP(Presupuestos[[#This Row],[CLASIFICACIÓN (N)]],Tabla17[],2,0),"")</f>
        <v>Costos de ventas</v>
      </c>
      <c r="R1082" s="3" t="str">
        <f>IFERROR(VLOOKUP(Presupuestos[[#This Row],[CLASIFICACIÓN (N)]],Tabla17[],3,0),"")</f>
        <v>Operativo</v>
      </c>
      <c r="S1082" s="3" t="s">
        <v>16</v>
      </c>
      <c r="T1082" s="3" t="str">
        <f>IFERROR(VLOOKUP(Presupuestos[[#This Row],[ALMACEN]],Tabla5[],2,0),"")</f>
        <v>Arequipa</v>
      </c>
      <c r="U1082" s="19" t="str">
        <f>IFERROR(VLOOKUP(Presupuestos[[#This Row],[TIPO DE DOCUMENTO]],Tipo_Documento[],2,0)&amp;Presupuestos[[#This Row],[SERIE]]&amp;Presupuestos[[#This Row],[NUMERO]]&amp;Presupuestos[[#This Row],[RUC]],"")</f>
        <v>DJ27311111111</v>
      </c>
      <c r="V1082" s="3" t="s">
        <v>242</v>
      </c>
      <c r="W1082" s="7">
        <v>45848</v>
      </c>
      <c r="X1082" s="7">
        <v>45848</v>
      </c>
      <c r="Y1082" s="3">
        <v>27</v>
      </c>
      <c r="Z1082" s="3">
        <v>3</v>
      </c>
      <c r="AA1082" s="3">
        <f>IFERROR(VLOOKUP(Presupuestos[[#This Row],[RAZON SOCIAL]],CHOOSE({1,2},Clientes_Proveedores[Razon Social],Clientes_Proveedores[Ruc / Dni]),2,0),"-")</f>
        <v>11111111</v>
      </c>
      <c r="AB1082" s="31" t="s">
        <v>916</v>
      </c>
      <c r="AC1082" s="3" t="s">
        <v>670</v>
      </c>
      <c r="AD1082" s="5"/>
      <c r="AE1082" s="6">
        <v>12</v>
      </c>
      <c r="AF1082" s="6">
        <f>Presupuestos[[#This Row],[BASE]]*Presupuestos[[#This Row],[% IGV]]</f>
        <v>0</v>
      </c>
      <c r="AG1082" s="22">
        <f>ROUND(SUM(Presupuestos[[#This Row],[BASE]:[IGV]]),2)</f>
        <v>12</v>
      </c>
      <c r="AH1082" s="9" t="str">
        <f>IF(Presupuestos[[#This Row],[MONEDA]]="USD",VLOOKUP(Presupuestos[[#This Row],[FECHA DE EMISION]],Tipo_Cambio[],3,0),"")</f>
        <v/>
      </c>
      <c r="AI1082" s="22">
        <f>IFERROR(ROUND(IF(Presupuestos[[#This Row],[MONEDA]]="PEN",Presupuestos[[#This Row],[TOTAL]],Presupuestos[[#This Row],[TOTAL]]*Presupuestos[[#This Row],[TIPO DE CAMBIO]]),2),"")</f>
        <v>12</v>
      </c>
      <c r="AJ1082" s="5"/>
      <c r="AK1082" s="33" t="s">
        <v>671</v>
      </c>
      <c r="AL1082" s="5" t="s">
        <v>250</v>
      </c>
      <c r="AM1082" s="23" t="s">
        <v>671</v>
      </c>
      <c r="AN1082" s="23" t="s">
        <v>671</v>
      </c>
      <c r="AO1082" s="7">
        <f>IFERROR(VLOOKUP("1-"&amp;Presupuestos[[#This Row],[ID DOCUMENTO]],BD_Pagos[],7,0),"")</f>
        <v>0</v>
      </c>
      <c r="AP1082" s="16" t="str">
        <f>IFERROR(VLOOKUP("1-"&amp;Presupuestos[[#This Row],[ID DOCUMENTO]],BD_Pagos[],8,0),"")</f>
        <v/>
      </c>
      <c r="AQ1082" s="17" t="str">
        <f>IFERROR(VLOOKUP("1-"&amp;Presupuestos[[#This Row],[ID DOCUMENTO]],BD_Pagos[],9,0),"")</f>
        <v/>
      </c>
      <c r="AR1082" s="54"/>
      <c r="AS1082" s="7">
        <f>IFERROR(VLOOKUP("2-"&amp;Presupuestos[[#This Row],[ID DOCUMENTO]],BD_Pagos[],7,0),"")</f>
        <v>0</v>
      </c>
      <c r="AT1082" s="16" t="str">
        <f>IFERROR(VLOOKUP("2-"&amp;Presupuestos[[#This Row],[ID DOCUMENTO]],BD_Pagos[],8,0),"")</f>
        <v/>
      </c>
      <c r="AU1082" s="17">
        <f>IFERROR(VLOOKUP("2-"&amp;Presupuestos[[#This Row],[ID DOCUMENTO]],BD_Pagos[],9,0),"")</f>
        <v>0</v>
      </c>
      <c r="AV1082" s="20">
        <f>IF(IFERROR(VLOOKUP("2-"&amp;Presupuestos[[#This Row],[ID DOCUMENTO]],BD_Pagos[],10,0),0)&gt;Presupuestos[[#This Row],[TOTAL SOLES]],Presupuestos[[#This Row],[TOTAL SOLES]],IFERROR(VLOOKUP("2-"&amp;Presupuestos[[#This Row],[ID DOCUMENTO]],BD_Pagos[],10,0),0))</f>
        <v>0</v>
      </c>
      <c r="AW1082" s="7"/>
      <c r="AX1082" s="16"/>
      <c r="AY1082" s="17"/>
      <c r="AZ1082" s="20"/>
      <c r="BA1082" s="7"/>
      <c r="BB1082" s="16"/>
      <c r="BC1082" s="17"/>
      <c r="BD1082" s="20"/>
      <c r="BE1082" s="7">
        <f>IFERROR(VLOOKUP("5-"&amp;Presupuestos[[#This Row],[ID DOCUMENTO]],BD_Pagos[],7,0),"")</f>
        <v>0</v>
      </c>
      <c r="BF1082" s="17">
        <f>IFERROR(VLOOKUP("5-"&amp;Presupuestos[[#This Row],[ID DOCUMENTO]],BD_Pagos[],9,0),"")</f>
        <v>0</v>
      </c>
      <c r="BG1082" s="20">
        <f>IF(IFERROR(VLOOKUP("5-"&amp;Presupuestos[[#This Row],[ID DOCUMENTO]],BD_Pagos[],10,0),0)&gt;Presupuestos[[#This Row],[TOTAL SOLES]],Presupuestos[[#This Row],[TOTAL SOLES]],IFERROR(VLOOKUP("5-"&amp;Presupuestos[[#This Row],[ID DOCUMENTO]],BD_Pagos[],10,0),0))</f>
        <v>0</v>
      </c>
      <c r="BH1082" s="7">
        <f>IFERROR(VLOOKUP("1-Detraccion"&amp;Presupuestos[[#This Row],[ID DOCUMENTO]],BD_Pagos[],2,0),"")</f>
        <v>0</v>
      </c>
      <c r="BI1082" s="3" t="str">
        <f>IFERROR(VLOOKUP("1-Detraccion"&amp;Presupuestos[[#This Row],[ID DOCUMENTO]],BD_Pagos[],3,0),"")</f>
        <v/>
      </c>
      <c r="BJ1082" s="3">
        <f>IFERROR(VLOOKUP("1-Detraccion"&amp;Presupuestos[[#This Row],[ID DOCUMENTO]],BD_Pagos[],4,0),"")</f>
        <v>0</v>
      </c>
      <c r="BK1082" s="6">
        <f>IF(IFERROR(VLOOKUP("1-Detraccion"&amp;Presupuestos[[#This Row],[ID DOCUMENTO]],BD_Pagos[],5,0),0)&gt;Presupuestos[[#This Row],[TOTAL SOLES]],Presupuestos[[#This Row],[TOTAL SOLES]],IFERROR(VLOOKUP("1-Detraccion"&amp;Presupuestos[[#This Row],[ID DOCUMENTO]],BD_Pagos[],5,0),0))</f>
        <v>0</v>
      </c>
      <c r="BL1082" s="6">
        <f>IF(IFERROR(VLOOKUP("1-Detraccion"&amp;Presupuestos[[#This Row],[ID DOCUMENTO]],BD_Pagos[],6,0),0)&gt;Presupuestos[[#This Row],[TOTAL SOLES]],Presupuestos[[#This Row],[TOTAL SOLES]],IFERROR(VLOOKUP("1-Detraccion"&amp;Presupuestos[[#This Row],[ID DOCUMENTO]],BD_Pagos[],6,0),0))</f>
        <v>0</v>
      </c>
      <c r="BM1082" s="37"/>
      <c r="BN1082" s="3"/>
      <c r="BO1082" s="3"/>
      <c r="BP1082" s="6"/>
      <c r="BQ108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1082" s="23" t="str">
        <f>IF(Presupuestos[[#This Row],[SALDO ME-MN]]&gt;0,"PENDIENTE","CANCELADO")</f>
        <v>PENDIENTE</v>
      </c>
      <c r="BS1082" s="23" t="str">
        <f>IF(COUNTIFS($U$4:$U1081,Presupuestos[[#This Row],[ID DOCUMENTO]])&gt;=1,IF(B1081=Presupuestos[[#This Row],[ID]],"OK","DOC. DUPLICADO"),"OK")</f>
        <v>OK</v>
      </c>
    </row>
    <row r="1083" spans="2:71" ht="36" x14ac:dyDescent="0.25">
      <c r="B1083" s="34">
        <f>IF(Presupuestos[[#This Row],[ID DOCUMENTO]]=U1082,B1082,IF(B1082="ID",1,B1082+1))</f>
        <v>898</v>
      </c>
      <c r="C1083" s="2">
        <v>45848</v>
      </c>
      <c r="D1083" s="2">
        <v>45848</v>
      </c>
      <c r="E1083" s="3" t="s">
        <v>2173</v>
      </c>
      <c r="F1083" s="25" t="s">
        <v>35</v>
      </c>
      <c r="G1083" s="25" t="s">
        <v>144</v>
      </c>
      <c r="H1083" s="25" t="s">
        <v>110</v>
      </c>
      <c r="I1083" s="36" t="str">
        <f>IFERROR(VLOOKUP(Presupuestos[[#This Row],[AREA]]&amp;Presupuestos[[#This Row],[CONCEPTO]]&amp;Presupuestos[[#This Row],[DESCRIPCION]],Tabla28[[Columna1]:[CÓDIGO NUEVO]],2,0),"")</f>
        <v>P0310001</v>
      </c>
      <c r="J1083" s="3" t="s">
        <v>2174</v>
      </c>
      <c r="K1083" s="3" t="s">
        <v>666</v>
      </c>
      <c r="L1083" s="3" t="s">
        <v>666</v>
      </c>
      <c r="M1083" s="31" t="s">
        <v>2181</v>
      </c>
      <c r="N1083" s="3"/>
      <c r="O1083" s="3" t="s">
        <v>308</v>
      </c>
      <c r="P1083" s="3" t="s">
        <v>122</v>
      </c>
      <c r="Q1083" s="3" t="str">
        <f>IFERROR(VLOOKUP(Presupuestos[[#This Row],[CLASIFICACIÓN (N)]],Tabla17[],2,0),"")</f>
        <v>Costos de ventas</v>
      </c>
      <c r="R1083" s="3" t="str">
        <f>IFERROR(VLOOKUP(Presupuestos[[#This Row],[CLASIFICACIÓN (N)]],Tabla17[],3,0),"")</f>
        <v>Operativo</v>
      </c>
      <c r="S1083" s="3" t="s">
        <v>16</v>
      </c>
      <c r="T1083" s="3" t="str">
        <f>IFERROR(VLOOKUP(Presupuestos[[#This Row],[ALMACEN]],Tabla5[],2,0),"")</f>
        <v>Arequipa</v>
      </c>
      <c r="U1083" s="19" t="str">
        <f>IFERROR(VLOOKUP(Presupuestos[[#This Row],[TIPO DE DOCUMENTO]],Tipo_Documento[],2,0)&amp;Presupuestos[[#This Row],[SERIE]]&amp;Presupuestos[[#This Row],[NUMERO]]&amp;Presupuestos[[#This Row],[RUC]],"")</f>
        <v>DJ27411111111</v>
      </c>
      <c r="V1083" s="3" t="s">
        <v>242</v>
      </c>
      <c r="W1083" s="7">
        <v>45848</v>
      </c>
      <c r="X1083" s="7">
        <v>45848</v>
      </c>
      <c r="Y1083" s="3">
        <v>27</v>
      </c>
      <c r="Z1083" s="3">
        <v>4</v>
      </c>
      <c r="AA1083" s="3">
        <f>IFERROR(VLOOKUP(Presupuestos[[#This Row],[RAZON SOCIAL]],CHOOSE({1,2},Clientes_Proveedores[Razon Social],Clientes_Proveedores[Ruc / Dni]),2,0),"-")</f>
        <v>11111111</v>
      </c>
      <c r="AB1083" s="31" t="s">
        <v>916</v>
      </c>
      <c r="AC1083" s="3" t="s">
        <v>670</v>
      </c>
      <c r="AD1083" s="5"/>
      <c r="AE1083" s="6">
        <v>15</v>
      </c>
      <c r="AF1083" s="6">
        <f>Presupuestos[[#This Row],[BASE]]*Presupuestos[[#This Row],[% IGV]]</f>
        <v>0</v>
      </c>
      <c r="AG1083" s="22">
        <f>ROUND(SUM(Presupuestos[[#This Row],[BASE]:[IGV]]),2)</f>
        <v>15</v>
      </c>
      <c r="AH1083" s="9" t="str">
        <f>IF(Presupuestos[[#This Row],[MONEDA]]="USD",VLOOKUP(Presupuestos[[#This Row],[FECHA DE EMISION]],Tipo_Cambio[],3,0),"")</f>
        <v/>
      </c>
      <c r="AI1083" s="22">
        <f>IFERROR(ROUND(IF(Presupuestos[[#This Row],[MONEDA]]="PEN",Presupuestos[[#This Row],[TOTAL]],Presupuestos[[#This Row],[TOTAL]]*Presupuestos[[#This Row],[TIPO DE CAMBIO]]),2),"")</f>
        <v>15</v>
      </c>
      <c r="AJ1083" s="5"/>
      <c r="AK1083" s="33" t="s">
        <v>671</v>
      </c>
      <c r="AL1083" s="5" t="s">
        <v>250</v>
      </c>
      <c r="AM1083" s="23" t="s">
        <v>671</v>
      </c>
      <c r="AN1083" s="23" t="s">
        <v>671</v>
      </c>
      <c r="AO1083" s="7">
        <f>IFERROR(VLOOKUP("1-"&amp;Presupuestos[[#This Row],[ID DOCUMENTO]],BD_Pagos[],7,0),"")</f>
        <v>0</v>
      </c>
      <c r="AP1083" s="16" t="str">
        <f>IFERROR(VLOOKUP("1-"&amp;Presupuestos[[#This Row],[ID DOCUMENTO]],BD_Pagos[],8,0),"")</f>
        <v/>
      </c>
      <c r="AQ1083" s="17" t="str">
        <f>IFERROR(VLOOKUP("1-"&amp;Presupuestos[[#This Row],[ID DOCUMENTO]],BD_Pagos[],9,0),"")</f>
        <v/>
      </c>
      <c r="AR1083" s="54"/>
      <c r="AS1083" s="7">
        <f>IFERROR(VLOOKUP("2-"&amp;Presupuestos[[#This Row],[ID DOCUMENTO]],BD_Pagos[],7,0),"")</f>
        <v>0</v>
      </c>
      <c r="AT1083" s="16" t="str">
        <f>IFERROR(VLOOKUP("2-"&amp;Presupuestos[[#This Row],[ID DOCUMENTO]],BD_Pagos[],8,0),"")</f>
        <v/>
      </c>
      <c r="AU1083" s="17">
        <f>IFERROR(VLOOKUP("2-"&amp;Presupuestos[[#This Row],[ID DOCUMENTO]],BD_Pagos[],9,0),"")</f>
        <v>0</v>
      </c>
      <c r="AV1083" s="20">
        <f>IF(IFERROR(VLOOKUP("2-"&amp;Presupuestos[[#This Row],[ID DOCUMENTO]],BD_Pagos[],10,0),0)&gt;Presupuestos[[#This Row],[TOTAL SOLES]],Presupuestos[[#This Row],[TOTAL SOLES]],IFERROR(VLOOKUP("2-"&amp;Presupuestos[[#This Row],[ID DOCUMENTO]],BD_Pagos[],10,0),0))</f>
        <v>0</v>
      </c>
      <c r="AW1083" s="7"/>
      <c r="AX1083" s="16"/>
      <c r="AY1083" s="17"/>
      <c r="AZ1083" s="20"/>
      <c r="BA1083" s="7"/>
      <c r="BB1083" s="16"/>
      <c r="BC1083" s="17"/>
      <c r="BD1083" s="20"/>
      <c r="BE1083" s="7">
        <f>IFERROR(VLOOKUP("5-"&amp;Presupuestos[[#This Row],[ID DOCUMENTO]],BD_Pagos[],7,0),"")</f>
        <v>0</v>
      </c>
      <c r="BF1083" s="17">
        <f>IFERROR(VLOOKUP("5-"&amp;Presupuestos[[#This Row],[ID DOCUMENTO]],BD_Pagos[],9,0),"")</f>
        <v>0</v>
      </c>
      <c r="BG1083" s="20">
        <f>IF(IFERROR(VLOOKUP("5-"&amp;Presupuestos[[#This Row],[ID DOCUMENTO]],BD_Pagos[],10,0),0)&gt;Presupuestos[[#This Row],[TOTAL SOLES]],Presupuestos[[#This Row],[TOTAL SOLES]],IFERROR(VLOOKUP("5-"&amp;Presupuestos[[#This Row],[ID DOCUMENTO]],BD_Pagos[],10,0),0))</f>
        <v>0</v>
      </c>
      <c r="BH1083" s="7">
        <f>IFERROR(VLOOKUP("1-Detraccion"&amp;Presupuestos[[#This Row],[ID DOCUMENTO]],BD_Pagos[],2,0),"")</f>
        <v>0</v>
      </c>
      <c r="BI1083" s="3" t="str">
        <f>IFERROR(VLOOKUP("1-Detraccion"&amp;Presupuestos[[#This Row],[ID DOCUMENTO]],BD_Pagos[],3,0),"")</f>
        <v/>
      </c>
      <c r="BJ1083" s="3">
        <f>IFERROR(VLOOKUP("1-Detraccion"&amp;Presupuestos[[#This Row],[ID DOCUMENTO]],BD_Pagos[],4,0),"")</f>
        <v>0</v>
      </c>
      <c r="BK1083" s="6">
        <f>IF(IFERROR(VLOOKUP("1-Detraccion"&amp;Presupuestos[[#This Row],[ID DOCUMENTO]],BD_Pagos[],5,0),0)&gt;Presupuestos[[#This Row],[TOTAL SOLES]],Presupuestos[[#This Row],[TOTAL SOLES]],IFERROR(VLOOKUP("1-Detraccion"&amp;Presupuestos[[#This Row],[ID DOCUMENTO]],BD_Pagos[],5,0),0))</f>
        <v>0</v>
      </c>
      <c r="BL1083" s="6">
        <f>IF(IFERROR(VLOOKUP("1-Detraccion"&amp;Presupuestos[[#This Row],[ID DOCUMENTO]],BD_Pagos[],6,0),0)&gt;Presupuestos[[#This Row],[TOTAL SOLES]],Presupuestos[[#This Row],[TOTAL SOLES]],IFERROR(VLOOKUP("1-Detraccion"&amp;Presupuestos[[#This Row],[ID DOCUMENTO]],BD_Pagos[],6,0),0))</f>
        <v>0</v>
      </c>
      <c r="BM1083" s="37"/>
      <c r="BN1083" s="3"/>
      <c r="BO1083" s="3"/>
      <c r="BP1083" s="6"/>
      <c r="BQ108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083" s="23" t="str">
        <f>IF(Presupuestos[[#This Row],[SALDO ME-MN]]&gt;0,"PENDIENTE","CANCELADO")</f>
        <v>PENDIENTE</v>
      </c>
      <c r="BS1083" s="23" t="str">
        <f>IF(COUNTIFS($U$4:$U1082,Presupuestos[[#This Row],[ID DOCUMENTO]])&gt;=1,IF(B1082=Presupuestos[[#This Row],[ID]],"OK","DOC. DUPLICADO"),"OK")</f>
        <v>OK</v>
      </c>
    </row>
    <row r="1084" spans="2:71" ht="36" x14ac:dyDescent="0.25">
      <c r="B1084" s="34">
        <f>IF(Presupuestos[[#This Row],[ID DOCUMENTO]]=U1083,B1083,IF(B1083="ID",1,B1083+1))</f>
        <v>899</v>
      </c>
      <c r="C1084" s="2">
        <v>45848</v>
      </c>
      <c r="D1084" s="2">
        <v>45848</v>
      </c>
      <c r="E1084" s="3" t="s">
        <v>2173</v>
      </c>
      <c r="F1084" s="25" t="s">
        <v>35</v>
      </c>
      <c r="G1084" s="25" t="s">
        <v>144</v>
      </c>
      <c r="H1084" s="25" t="s">
        <v>110</v>
      </c>
      <c r="I1084" s="36" t="str">
        <f>IFERROR(VLOOKUP(Presupuestos[[#This Row],[AREA]]&amp;Presupuestos[[#This Row],[CONCEPTO]]&amp;Presupuestos[[#This Row],[DESCRIPCION]],Tabla28[[Columna1]:[CÓDIGO NUEVO]],2,0),"")</f>
        <v>P0310001</v>
      </c>
      <c r="J1084" s="3" t="s">
        <v>2174</v>
      </c>
      <c r="K1084" s="3" t="s">
        <v>666</v>
      </c>
      <c r="L1084" s="3" t="s">
        <v>666</v>
      </c>
      <c r="M1084" s="31" t="s">
        <v>2179</v>
      </c>
      <c r="N1084" s="3"/>
      <c r="O1084" s="3" t="s">
        <v>308</v>
      </c>
      <c r="P1084" s="3" t="s">
        <v>122</v>
      </c>
      <c r="Q1084" s="3" t="str">
        <f>IFERROR(VLOOKUP(Presupuestos[[#This Row],[CLASIFICACIÓN (N)]],Tabla17[],2,0),"")</f>
        <v>Costos de ventas</v>
      </c>
      <c r="R1084" s="3" t="str">
        <f>IFERROR(VLOOKUP(Presupuestos[[#This Row],[CLASIFICACIÓN (N)]],Tabla17[],3,0),"")</f>
        <v>Operativo</v>
      </c>
      <c r="S1084" s="3" t="s">
        <v>16</v>
      </c>
      <c r="T1084" s="3" t="str">
        <f>IFERROR(VLOOKUP(Presupuestos[[#This Row],[ALMACEN]],Tabla5[],2,0),"")</f>
        <v>Arequipa</v>
      </c>
      <c r="U1084" s="19" t="str">
        <f>IFERROR(VLOOKUP(Presupuestos[[#This Row],[TIPO DE DOCUMENTO]],Tipo_Documento[],2,0)&amp;Presupuestos[[#This Row],[SERIE]]&amp;Presupuestos[[#This Row],[NUMERO]]&amp;Presupuestos[[#This Row],[RUC]],"")</f>
        <v>DJ27511111111</v>
      </c>
      <c r="V1084" s="3" t="s">
        <v>242</v>
      </c>
      <c r="W1084" s="7">
        <v>45848</v>
      </c>
      <c r="X1084" s="7">
        <v>45848</v>
      </c>
      <c r="Y1084" s="3">
        <v>27</v>
      </c>
      <c r="Z1084" s="3">
        <v>5</v>
      </c>
      <c r="AA1084" s="3">
        <f>IFERROR(VLOOKUP(Presupuestos[[#This Row],[RAZON SOCIAL]],CHOOSE({1,2},Clientes_Proveedores[Razon Social],Clientes_Proveedores[Ruc / Dni]),2,0),"-")</f>
        <v>11111111</v>
      </c>
      <c r="AB1084" s="31" t="s">
        <v>916</v>
      </c>
      <c r="AC1084" s="3" t="s">
        <v>670</v>
      </c>
      <c r="AD1084" s="5"/>
      <c r="AE1084" s="6">
        <v>12</v>
      </c>
      <c r="AF1084" s="6">
        <f>Presupuestos[[#This Row],[BASE]]*Presupuestos[[#This Row],[% IGV]]</f>
        <v>0</v>
      </c>
      <c r="AG1084" s="22">
        <f>ROUND(SUM(Presupuestos[[#This Row],[BASE]:[IGV]]),2)</f>
        <v>12</v>
      </c>
      <c r="AH1084" s="9" t="str">
        <f>IF(Presupuestos[[#This Row],[MONEDA]]="USD",VLOOKUP(Presupuestos[[#This Row],[FECHA DE EMISION]],Tipo_Cambio[],3,0),"")</f>
        <v/>
      </c>
      <c r="AI1084" s="22">
        <f>IFERROR(ROUND(IF(Presupuestos[[#This Row],[MONEDA]]="PEN",Presupuestos[[#This Row],[TOTAL]],Presupuestos[[#This Row],[TOTAL]]*Presupuestos[[#This Row],[TIPO DE CAMBIO]]),2),"")</f>
        <v>12</v>
      </c>
      <c r="AJ1084" s="5"/>
      <c r="AK1084" s="33" t="s">
        <v>671</v>
      </c>
      <c r="AL1084" s="5" t="s">
        <v>250</v>
      </c>
      <c r="AM1084" s="23" t="s">
        <v>671</v>
      </c>
      <c r="AN1084" s="23" t="s">
        <v>671</v>
      </c>
      <c r="AO1084" s="7">
        <f>IFERROR(VLOOKUP("1-"&amp;Presupuestos[[#This Row],[ID DOCUMENTO]],BD_Pagos[],7,0),"")</f>
        <v>0</v>
      </c>
      <c r="AP1084" s="16" t="str">
        <f>IFERROR(VLOOKUP("1-"&amp;Presupuestos[[#This Row],[ID DOCUMENTO]],BD_Pagos[],8,0),"")</f>
        <v/>
      </c>
      <c r="AQ1084" s="17" t="str">
        <f>IFERROR(VLOOKUP("1-"&amp;Presupuestos[[#This Row],[ID DOCUMENTO]],BD_Pagos[],9,0),"")</f>
        <v/>
      </c>
      <c r="AR1084" s="54"/>
      <c r="AS1084" s="7">
        <f>IFERROR(VLOOKUP("2-"&amp;Presupuestos[[#This Row],[ID DOCUMENTO]],BD_Pagos[],7,0),"")</f>
        <v>0</v>
      </c>
      <c r="AT1084" s="16" t="str">
        <f>IFERROR(VLOOKUP("2-"&amp;Presupuestos[[#This Row],[ID DOCUMENTO]],BD_Pagos[],8,0),"")</f>
        <v/>
      </c>
      <c r="AU1084" s="17">
        <f>IFERROR(VLOOKUP("2-"&amp;Presupuestos[[#This Row],[ID DOCUMENTO]],BD_Pagos[],9,0),"")</f>
        <v>0</v>
      </c>
      <c r="AV1084" s="20">
        <f>IF(IFERROR(VLOOKUP("2-"&amp;Presupuestos[[#This Row],[ID DOCUMENTO]],BD_Pagos[],10,0),0)&gt;Presupuestos[[#This Row],[TOTAL SOLES]],Presupuestos[[#This Row],[TOTAL SOLES]],IFERROR(VLOOKUP("2-"&amp;Presupuestos[[#This Row],[ID DOCUMENTO]],BD_Pagos[],10,0),0))</f>
        <v>0</v>
      </c>
      <c r="AW1084" s="7"/>
      <c r="AX1084" s="16"/>
      <c r="AY1084" s="17"/>
      <c r="AZ1084" s="20"/>
      <c r="BA1084" s="7"/>
      <c r="BB1084" s="16"/>
      <c r="BC1084" s="17"/>
      <c r="BD1084" s="20"/>
      <c r="BE1084" s="7">
        <f>IFERROR(VLOOKUP("5-"&amp;Presupuestos[[#This Row],[ID DOCUMENTO]],BD_Pagos[],7,0),"")</f>
        <v>0</v>
      </c>
      <c r="BF1084" s="17">
        <f>IFERROR(VLOOKUP("5-"&amp;Presupuestos[[#This Row],[ID DOCUMENTO]],BD_Pagos[],9,0),"")</f>
        <v>0</v>
      </c>
      <c r="BG1084" s="20">
        <f>IF(IFERROR(VLOOKUP("5-"&amp;Presupuestos[[#This Row],[ID DOCUMENTO]],BD_Pagos[],10,0),0)&gt;Presupuestos[[#This Row],[TOTAL SOLES]],Presupuestos[[#This Row],[TOTAL SOLES]],IFERROR(VLOOKUP("5-"&amp;Presupuestos[[#This Row],[ID DOCUMENTO]],BD_Pagos[],10,0),0))</f>
        <v>0</v>
      </c>
      <c r="BH1084" s="7">
        <f>IFERROR(VLOOKUP("1-Detraccion"&amp;Presupuestos[[#This Row],[ID DOCUMENTO]],BD_Pagos[],2,0),"")</f>
        <v>0</v>
      </c>
      <c r="BI1084" s="3" t="str">
        <f>IFERROR(VLOOKUP("1-Detraccion"&amp;Presupuestos[[#This Row],[ID DOCUMENTO]],BD_Pagos[],3,0),"")</f>
        <v/>
      </c>
      <c r="BJ1084" s="3">
        <f>IFERROR(VLOOKUP("1-Detraccion"&amp;Presupuestos[[#This Row],[ID DOCUMENTO]],BD_Pagos[],4,0),"")</f>
        <v>0</v>
      </c>
      <c r="BK1084" s="6">
        <f>IF(IFERROR(VLOOKUP("1-Detraccion"&amp;Presupuestos[[#This Row],[ID DOCUMENTO]],BD_Pagos[],5,0),0)&gt;Presupuestos[[#This Row],[TOTAL SOLES]],Presupuestos[[#This Row],[TOTAL SOLES]],IFERROR(VLOOKUP("1-Detraccion"&amp;Presupuestos[[#This Row],[ID DOCUMENTO]],BD_Pagos[],5,0),0))</f>
        <v>0</v>
      </c>
      <c r="BL1084" s="6">
        <f>IF(IFERROR(VLOOKUP("1-Detraccion"&amp;Presupuestos[[#This Row],[ID DOCUMENTO]],BD_Pagos[],6,0),0)&gt;Presupuestos[[#This Row],[TOTAL SOLES]],Presupuestos[[#This Row],[TOTAL SOLES]],IFERROR(VLOOKUP("1-Detraccion"&amp;Presupuestos[[#This Row],[ID DOCUMENTO]],BD_Pagos[],6,0),0))</f>
        <v>0</v>
      </c>
      <c r="BM1084" s="37"/>
      <c r="BN1084" s="3"/>
      <c r="BO1084" s="3"/>
      <c r="BP1084" s="6"/>
      <c r="BQ108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1084" s="23" t="str">
        <f>IF(Presupuestos[[#This Row],[SALDO ME-MN]]&gt;0,"PENDIENTE","CANCELADO")</f>
        <v>PENDIENTE</v>
      </c>
      <c r="BS1084" s="23" t="str">
        <f>IF(COUNTIFS($U$4:$U1083,Presupuestos[[#This Row],[ID DOCUMENTO]])&gt;=1,IF(B1083=Presupuestos[[#This Row],[ID]],"OK","DOC. DUPLICADO"),"OK")</f>
        <v>OK</v>
      </c>
    </row>
    <row r="1085" spans="2:71" ht="36" x14ac:dyDescent="0.25">
      <c r="B1085" s="34">
        <f>IF(Presupuestos[[#This Row],[ID DOCUMENTO]]=U1084,B1084,IF(B1084="ID",1,B1084+1))</f>
        <v>900</v>
      </c>
      <c r="C1085" s="2">
        <v>45848</v>
      </c>
      <c r="D1085" s="2">
        <v>45848</v>
      </c>
      <c r="E1085" s="3" t="s">
        <v>2173</v>
      </c>
      <c r="F1085" s="25" t="s">
        <v>35</v>
      </c>
      <c r="G1085" s="25" t="s">
        <v>144</v>
      </c>
      <c r="H1085" s="25" t="s">
        <v>119</v>
      </c>
      <c r="I1085" s="36" t="str">
        <f>IFERROR(VLOOKUP(Presupuestos[[#This Row],[AREA]]&amp;Presupuestos[[#This Row],[CONCEPTO]]&amp;Presupuestos[[#This Row],[DESCRIPCION]],Tabla28[[Columna1]:[CÓDIGO NUEVO]],2,0),"")</f>
        <v>P0310002</v>
      </c>
      <c r="J1085" s="3" t="s">
        <v>2174</v>
      </c>
      <c r="K1085" s="3" t="s">
        <v>666</v>
      </c>
      <c r="L1085" s="3" t="s">
        <v>666</v>
      </c>
      <c r="M1085" s="31" t="s">
        <v>2182</v>
      </c>
      <c r="N1085" s="3"/>
      <c r="O1085" s="3" t="s">
        <v>308</v>
      </c>
      <c r="P1085" s="3" t="s">
        <v>122</v>
      </c>
      <c r="Q1085" s="3" t="str">
        <f>IFERROR(VLOOKUP(Presupuestos[[#This Row],[CLASIFICACIÓN (N)]],Tabla17[],2,0),"")</f>
        <v>Costos de ventas</v>
      </c>
      <c r="R1085" s="3" t="str">
        <f>IFERROR(VLOOKUP(Presupuestos[[#This Row],[CLASIFICACIÓN (N)]],Tabla17[],3,0),"")</f>
        <v>Operativo</v>
      </c>
      <c r="S1085" s="3" t="s">
        <v>16</v>
      </c>
      <c r="T1085" s="3" t="str">
        <f>IFERROR(VLOOKUP(Presupuestos[[#This Row],[ALMACEN]],Tabla5[],2,0),"")</f>
        <v>Arequipa</v>
      </c>
      <c r="U1085" s="19" t="str">
        <f>IFERROR(VLOOKUP(Presupuestos[[#This Row],[TIPO DE DOCUMENTO]],Tipo_Documento[],2,0)&amp;Presupuestos[[#This Row],[SERIE]]&amp;Presupuestos[[#This Row],[NUMERO]]&amp;Presupuestos[[#This Row],[RUC]],"")</f>
        <v>DJ27611111111</v>
      </c>
      <c r="V1085" s="3" t="s">
        <v>242</v>
      </c>
      <c r="W1085" s="7">
        <v>45848</v>
      </c>
      <c r="X1085" s="7">
        <v>45848</v>
      </c>
      <c r="Y1085" s="3">
        <v>27</v>
      </c>
      <c r="Z1085" s="3">
        <v>6</v>
      </c>
      <c r="AA1085" s="3">
        <f>IFERROR(VLOOKUP(Presupuestos[[#This Row],[RAZON SOCIAL]],CHOOSE({1,2},Clientes_Proveedores[Razon Social],Clientes_Proveedores[Ruc / Dni]),2,0),"-")</f>
        <v>11111111</v>
      </c>
      <c r="AB1085" s="31" t="s">
        <v>916</v>
      </c>
      <c r="AC1085" s="3" t="s">
        <v>670</v>
      </c>
      <c r="AD1085" s="5"/>
      <c r="AE1085" s="6">
        <v>50</v>
      </c>
      <c r="AF1085" s="6">
        <f>Presupuestos[[#This Row],[BASE]]*Presupuestos[[#This Row],[% IGV]]</f>
        <v>0</v>
      </c>
      <c r="AG1085" s="22">
        <f>ROUND(SUM(Presupuestos[[#This Row],[BASE]:[IGV]]),2)</f>
        <v>50</v>
      </c>
      <c r="AH1085" s="9" t="str">
        <f>IF(Presupuestos[[#This Row],[MONEDA]]="USD",VLOOKUP(Presupuestos[[#This Row],[FECHA DE EMISION]],Tipo_Cambio[],3,0),"")</f>
        <v/>
      </c>
      <c r="AI1085" s="22">
        <f>IFERROR(ROUND(IF(Presupuestos[[#This Row],[MONEDA]]="PEN",Presupuestos[[#This Row],[TOTAL]],Presupuestos[[#This Row],[TOTAL]]*Presupuestos[[#This Row],[TIPO DE CAMBIO]]),2),"")</f>
        <v>50</v>
      </c>
      <c r="AJ1085" s="5"/>
      <c r="AK1085" s="33" t="s">
        <v>671</v>
      </c>
      <c r="AL1085" s="5" t="s">
        <v>250</v>
      </c>
      <c r="AM1085" s="23" t="s">
        <v>671</v>
      </c>
      <c r="AN1085" s="23" t="s">
        <v>671</v>
      </c>
      <c r="AO1085" s="7">
        <f>IFERROR(VLOOKUP("1-"&amp;Presupuestos[[#This Row],[ID DOCUMENTO]],BD_Pagos[],7,0),"")</f>
        <v>0</v>
      </c>
      <c r="AP1085" s="16" t="str">
        <f>IFERROR(VLOOKUP("1-"&amp;Presupuestos[[#This Row],[ID DOCUMENTO]],BD_Pagos[],8,0),"")</f>
        <v/>
      </c>
      <c r="AQ1085" s="17" t="str">
        <f>IFERROR(VLOOKUP("1-"&amp;Presupuestos[[#This Row],[ID DOCUMENTO]],BD_Pagos[],9,0),"")</f>
        <v/>
      </c>
      <c r="AR1085" s="54"/>
      <c r="AS1085" s="7">
        <f>IFERROR(VLOOKUP("2-"&amp;Presupuestos[[#This Row],[ID DOCUMENTO]],BD_Pagos[],7,0),"")</f>
        <v>0</v>
      </c>
      <c r="AT1085" s="16" t="str">
        <f>IFERROR(VLOOKUP("2-"&amp;Presupuestos[[#This Row],[ID DOCUMENTO]],BD_Pagos[],8,0),"")</f>
        <v/>
      </c>
      <c r="AU1085" s="17">
        <f>IFERROR(VLOOKUP("2-"&amp;Presupuestos[[#This Row],[ID DOCUMENTO]],BD_Pagos[],9,0),"")</f>
        <v>0</v>
      </c>
      <c r="AV1085" s="20">
        <f>IF(IFERROR(VLOOKUP("2-"&amp;Presupuestos[[#This Row],[ID DOCUMENTO]],BD_Pagos[],10,0),0)&gt;Presupuestos[[#This Row],[TOTAL SOLES]],Presupuestos[[#This Row],[TOTAL SOLES]],IFERROR(VLOOKUP("2-"&amp;Presupuestos[[#This Row],[ID DOCUMENTO]],BD_Pagos[],10,0),0))</f>
        <v>0</v>
      </c>
      <c r="AW1085" s="7"/>
      <c r="AX1085" s="16"/>
      <c r="AY1085" s="17"/>
      <c r="AZ1085" s="20"/>
      <c r="BA1085" s="7"/>
      <c r="BB1085" s="16"/>
      <c r="BC1085" s="17"/>
      <c r="BD1085" s="20"/>
      <c r="BE1085" s="7">
        <f>IFERROR(VLOOKUP("5-"&amp;Presupuestos[[#This Row],[ID DOCUMENTO]],BD_Pagos[],7,0),"")</f>
        <v>0</v>
      </c>
      <c r="BF1085" s="17">
        <f>IFERROR(VLOOKUP("5-"&amp;Presupuestos[[#This Row],[ID DOCUMENTO]],BD_Pagos[],9,0),"")</f>
        <v>0</v>
      </c>
      <c r="BG1085" s="20">
        <f>IF(IFERROR(VLOOKUP("5-"&amp;Presupuestos[[#This Row],[ID DOCUMENTO]],BD_Pagos[],10,0),0)&gt;Presupuestos[[#This Row],[TOTAL SOLES]],Presupuestos[[#This Row],[TOTAL SOLES]],IFERROR(VLOOKUP("5-"&amp;Presupuestos[[#This Row],[ID DOCUMENTO]],BD_Pagos[],10,0),0))</f>
        <v>0</v>
      </c>
      <c r="BH1085" s="7">
        <f>IFERROR(VLOOKUP("1-Detraccion"&amp;Presupuestos[[#This Row],[ID DOCUMENTO]],BD_Pagos[],2,0),"")</f>
        <v>0</v>
      </c>
      <c r="BI1085" s="3" t="str">
        <f>IFERROR(VLOOKUP("1-Detraccion"&amp;Presupuestos[[#This Row],[ID DOCUMENTO]],BD_Pagos[],3,0),"")</f>
        <v/>
      </c>
      <c r="BJ1085" s="3">
        <f>IFERROR(VLOOKUP("1-Detraccion"&amp;Presupuestos[[#This Row],[ID DOCUMENTO]],BD_Pagos[],4,0),"")</f>
        <v>0</v>
      </c>
      <c r="BK1085" s="6">
        <f>IF(IFERROR(VLOOKUP("1-Detraccion"&amp;Presupuestos[[#This Row],[ID DOCUMENTO]],BD_Pagos[],5,0),0)&gt;Presupuestos[[#This Row],[TOTAL SOLES]],Presupuestos[[#This Row],[TOTAL SOLES]],IFERROR(VLOOKUP("1-Detraccion"&amp;Presupuestos[[#This Row],[ID DOCUMENTO]],BD_Pagos[],5,0),0))</f>
        <v>0</v>
      </c>
      <c r="BL1085" s="6">
        <f>IF(IFERROR(VLOOKUP("1-Detraccion"&amp;Presupuestos[[#This Row],[ID DOCUMENTO]],BD_Pagos[],6,0),0)&gt;Presupuestos[[#This Row],[TOTAL SOLES]],Presupuestos[[#This Row],[TOTAL SOLES]],IFERROR(VLOOKUP("1-Detraccion"&amp;Presupuestos[[#This Row],[ID DOCUMENTO]],BD_Pagos[],6,0),0))</f>
        <v>0</v>
      </c>
      <c r="BM1085" s="37"/>
      <c r="BN1085" s="3"/>
      <c r="BO1085" s="3"/>
      <c r="BP1085" s="6"/>
      <c r="BQ108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v>
      </c>
      <c r="BR1085" s="23" t="str">
        <f>IF(Presupuestos[[#This Row],[SALDO ME-MN]]&gt;0,"PENDIENTE","CANCELADO")</f>
        <v>PENDIENTE</v>
      </c>
      <c r="BS1085" s="23" t="str">
        <f>IF(COUNTIFS($U$4:$U1084,Presupuestos[[#This Row],[ID DOCUMENTO]])&gt;=1,IF(B1084=Presupuestos[[#This Row],[ID]],"OK","DOC. DUPLICADO"),"OK")</f>
        <v>OK</v>
      </c>
    </row>
    <row r="1086" spans="2:71" ht="36" x14ac:dyDescent="0.25">
      <c r="B1086" s="34">
        <f>IF(Presupuestos[[#This Row],[ID DOCUMENTO]]=U1085,B1085,IF(B1085="ID",1,B1085+1))</f>
        <v>901</v>
      </c>
      <c r="C1086" s="2">
        <v>45849</v>
      </c>
      <c r="D1086" s="2">
        <v>45849</v>
      </c>
      <c r="E1086" s="3" t="s">
        <v>2173</v>
      </c>
      <c r="F1086" s="25" t="s">
        <v>35</v>
      </c>
      <c r="G1086" s="25" t="s">
        <v>19</v>
      </c>
      <c r="H1086" s="25" t="s">
        <v>217</v>
      </c>
      <c r="I1086" s="36" t="str">
        <f>IFERROR(VLOOKUP(Presupuestos[[#This Row],[AREA]]&amp;Presupuestos[[#This Row],[CONCEPTO]]&amp;Presupuestos[[#This Row],[DESCRIPCION]],Tabla28[[Columna1]:[CÓDIGO NUEVO]],2,0),"")</f>
        <v>P0307002</v>
      </c>
      <c r="J1086" s="3" t="s">
        <v>2174</v>
      </c>
      <c r="K1086" s="3" t="s">
        <v>666</v>
      </c>
      <c r="L1086" s="3" t="s">
        <v>666</v>
      </c>
      <c r="M1086" s="31" t="s">
        <v>2183</v>
      </c>
      <c r="N1086" s="3"/>
      <c r="O1086" s="3" t="s">
        <v>308</v>
      </c>
      <c r="P1086" s="3" t="s">
        <v>122</v>
      </c>
      <c r="Q1086" s="3" t="str">
        <f>IFERROR(VLOOKUP(Presupuestos[[#This Row],[CLASIFICACIÓN (N)]],Tabla17[],2,0),"")</f>
        <v>Costos de ventas</v>
      </c>
      <c r="R1086" s="3" t="str">
        <f>IFERROR(VLOOKUP(Presupuestos[[#This Row],[CLASIFICACIÓN (N)]],Tabla17[],3,0),"")</f>
        <v>Operativo</v>
      </c>
      <c r="S1086" s="3" t="s">
        <v>16</v>
      </c>
      <c r="T1086" s="3" t="str">
        <f>IFERROR(VLOOKUP(Presupuestos[[#This Row],[ALMACEN]],Tabla5[],2,0),"")</f>
        <v>Arequipa</v>
      </c>
      <c r="U1086" s="19" t="str">
        <f>IFERROR(VLOOKUP(Presupuestos[[#This Row],[TIPO DE DOCUMENTO]],Tipo_Documento[],2,0)&amp;Presupuestos[[#This Row],[SERIE]]&amp;Presupuestos[[#This Row],[NUMERO]]&amp;Presupuestos[[#This Row],[RUC]],"")</f>
        <v>DJ27711111111</v>
      </c>
      <c r="V1086" s="3" t="s">
        <v>242</v>
      </c>
      <c r="W1086" s="7">
        <v>45849</v>
      </c>
      <c r="X1086" s="7">
        <v>45849</v>
      </c>
      <c r="Y1086" s="3">
        <v>27</v>
      </c>
      <c r="Z1086" s="3">
        <v>7</v>
      </c>
      <c r="AA1086" s="3">
        <f>IFERROR(VLOOKUP(Presupuestos[[#This Row],[RAZON SOCIAL]],CHOOSE({1,2},Clientes_Proveedores[Razon Social],Clientes_Proveedores[Ruc / Dni]),2,0),"-")</f>
        <v>11111111</v>
      </c>
      <c r="AB1086" s="31" t="s">
        <v>916</v>
      </c>
      <c r="AC1086" s="3" t="s">
        <v>670</v>
      </c>
      <c r="AD1086" s="5"/>
      <c r="AE1086" s="6">
        <v>10</v>
      </c>
      <c r="AF1086" s="6">
        <f>Presupuestos[[#This Row],[BASE]]*Presupuestos[[#This Row],[% IGV]]</f>
        <v>0</v>
      </c>
      <c r="AG1086" s="22">
        <f>ROUND(SUM(Presupuestos[[#This Row],[BASE]:[IGV]]),2)</f>
        <v>10</v>
      </c>
      <c r="AH1086" s="9" t="str">
        <f>IF(Presupuestos[[#This Row],[MONEDA]]="USD",VLOOKUP(Presupuestos[[#This Row],[FECHA DE EMISION]],Tipo_Cambio[],3,0),"")</f>
        <v/>
      </c>
      <c r="AI1086" s="22">
        <f>IFERROR(ROUND(IF(Presupuestos[[#This Row],[MONEDA]]="PEN",Presupuestos[[#This Row],[TOTAL]],Presupuestos[[#This Row],[TOTAL]]*Presupuestos[[#This Row],[TIPO DE CAMBIO]]),2),"")</f>
        <v>10</v>
      </c>
      <c r="AJ1086" s="5"/>
      <c r="AK1086" s="33" t="s">
        <v>671</v>
      </c>
      <c r="AL1086" s="5" t="s">
        <v>250</v>
      </c>
      <c r="AM1086" s="23" t="s">
        <v>671</v>
      </c>
      <c r="AN1086" s="23" t="s">
        <v>671</v>
      </c>
      <c r="AO1086" s="7">
        <f>IFERROR(VLOOKUP("1-"&amp;Presupuestos[[#This Row],[ID DOCUMENTO]],BD_Pagos[],7,0),"")</f>
        <v>0</v>
      </c>
      <c r="AP1086" s="16" t="str">
        <f>IFERROR(VLOOKUP("1-"&amp;Presupuestos[[#This Row],[ID DOCUMENTO]],BD_Pagos[],8,0),"")</f>
        <v/>
      </c>
      <c r="AQ1086" s="17" t="str">
        <f>IFERROR(VLOOKUP("1-"&amp;Presupuestos[[#This Row],[ID DOCUMENTO]],BD_Pagos[],9,0),"")</f>
        <v/>
      </c>
      <c r="AR1086" s="54"/>
      <c r="AS1086" s="7">
        <f>IFERROR(VLOOKUP("2-"&amp;Presupuestos[[#This Row],[ID DOCUMENTO]],BD_Pagos[],7,0),"")</f>
        <v>0</v>
      </c>
      <c r="AT1086" s="16" t="str">
        <f>IFERROR(VLOOKUP("2-"&amp;Presupuestos[[#This Row],[ID DOCUMENTO]],BD_Pagos[],8,0),"")</f>
        <v/>
      </c>
      <c r="AU1086" s="17">
        <f>IFERROR(VLOOKUP("2-"&amp;Presupuestos[[#This Row],[ID DOCUMENTO]],BD_Pagos[],9,0),"")</f>
        <v>0</v>
      </c>
      <c r="AV1086" s="20">
        <f>IF(IFERROR(VLOOKUP("2-"&amp;Presupuestos[[#This Row],[ID DOCUMENTO]],BD_Pagos[],10,0),0)&gt;Presupuestos[[#This Row],[TOTAL SOLES]],Presupuestos[[#This Row],[TOTAL SOLES]],IFERROR(VLOOKUP("2-"&amp;Presupuestos[[#This Row],[ID DOCUMENTO]],BD_Pagos[],10,0),0))</f>
        <v>0</v>
      </c>
      <c r="AW1086" s="7"/>
      <c r="AX1086" s="16"/>
      <c r="AY1086" s="17"/>
      <c r="AZ1086" s="20"/>
      <c r="BA1086" s="7"/>
      <c r="BB1086" s="16"/>
      <c r="BC1086" s="17"/>
      <c r="BD1086" s="20"/>
      <c r="BE1086" s="7">
        <f>IFERROR(VLOOKUP("5-"&amp;Presupuestos[[#This Row],[ID DOCUMENTO]],BD_Pagos[],7,0),"")</f>
        <v>0</v>
      </c>
      <c r="BF1086" s="17">
        <f>IFERROR(VLOOKUP("5-"&amp;Presupuestos[[#This Row],[ID DOCUMENTO]],BD_Pagos[],9,0),"")</f>
        <v>0</v>
      </c>
      <c r="BG1086" s="20">
        <f>IF(IFERROR(VLOOKUP("5-"&amp;Presupuestos[[#This Row],[ID DOCUMENTO]],BD_Pagos[],10,0),0)&gt;Presupuestos[[#This Row],[TOTAL SOLES]],Presupuestos[[#This Row],[TOTAL SOLES]],IFERROR(VLOOKUP("5-"&amp;Presupuestos[[#This Row],[ID DOCUMENTO]],BD_Pagos[],10,0),0))</f>
        <v>0</v>
      </c>
      <c r="BH1086" s="7">
        <f>IFERROR(VLOOKUP("1-Detraccion"&amp;Presupuestos[[#This Row],[ID DOCUMENTO]],BD_Pagos[],2,0),"")</f>
        <v>0</v>
      </c>
      <c r="BI1086" s="3" t="str">
        <f>IFERROR(VLOOKUP("1-Detraccion"&amp;Presupuestos[[#This Row],[ID DOCUMENTO]],BD_Pagos[],3,0),"")</f>
        <v/>
      </c>
      <c r="BJ1086" s="3">
        <f>IFERROR(VLOOKUP("1-Detraccion"&amp;Presupuestos[[#This Row],[ID DOCUMENTO]],BD_Pagos[],4,0),"")</f>
        <v>0</v>
      </c>
      <c r="BK1086" s="6">
        <f>IF(IFERROR(VLOOKUP("1-Detraccion"&amp;Presupuestos[[#This Row],[ID DOCUMENTO]],BD_Pagos[],5,0),0)&gt;Presupuestos[[#This Row],[TOTAL SOLES]],Presupuestos[[#This Row],[TOTAL SOLES]],IFERROR(VLOOKUP("1-Detraccion"&amp;Presupuestos[[#This Row],[ID DOCUMENTO]],BD_Pagos[],5,0),0))</f>
        <v>0</v>
      </c>
      <c r="BL1086" s="6">
        <f>IF(IFERROR(VLOOKUP("1-Detraccion"&amp;Presupuestos[[#This Row],[ID DOCUMENTO]],BD_Pagos[],6,0),0)&gt;Presupuestos[[#This Row],[TOTAL SOLES]],Presupuestos[[#This Row],[TOTAL SOLES]],IFERROR(VLOOKUP("1-Detraccion"&amp;Presupuestos[[#This Row],[ID DOCUMENTO]],BD_Pagos[],6,0),0))</f>
        <v>0</v>
      </c>
      <c r="BM1086" s="37"/>
      <c r="BN1086" s="3"/>
      <c r="BO1086" s="3"/>
      <c r="BP1086" s="6"/>
      <c r="BQ108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086" s="23" t="str">
        <f>IF(Presupuestos[[#This Row],[SALDO ME-MN]]&gt;0,"PENDIENTE","CANCELADO")</f>
        <v>PENDIENTE</v>
      </c>
      <c r="BS1086" s="23" t="str">
        <f>IF(COUNTIFS($U$4:$U1085,Presupuestos[[#This Row],[ID DOCUMENTO]])&gt;=1,IF(B1085=Presupuestos[[#This Row],[ID]],"OK","DOC. DUPLICADO"),"OK")</f>
        <v>OK</v>
      </c>
    </row>
    <row r="1087" spans="2:71" ht="36" x14ac:dyDescent="0.25">
      <c r="B1087" s="34">
        <f>IF(Presupuestos[[#This Row],[ID DOCUMENTO]]=U1086,B1086,IF(B1086="ID",1,B1086+1))</f>
        <v>902</v>
      </c>
      <c r="C1087" s="2">
        <v>45849</v>
      </c>
      <c r="D1087" s="2">
        <v>45849</v>
      </c>
      <c r="E1087" s="3" t="s">
        <v>2173</v>
      </c>
      <c r="F1087" s="25" t="s">
        <v>35</v>
      </c>
      <c r="G1087" s="25" t="s">
        <v>19</v>
      </c>
      <c r="H1087" s="25" t="s">
        <v>217</v>
      </c>
      <c r="I1087" s="36" t="str">
        <f>IFERROR(VLOOKUP(Presupuestos[[#This Row],[AREA]]&amp;Presupuestos[[#This Row],[CONCEPTO]]&amp;Presupuestos[[#This Row],[DESCRIPCION]],Tabla28[[Columna1]:[CÓDIGO NUEVO]],2,0),"")</f>
        <v>P0307002</v>
      </c>
      <c r="J1087" s="3" t="s">
        <v>2174</v>
      </c>
      <c r="K1087" s="3" t="s">
        <v>666</v>
      </c>
      <c r="L1087" s="3" t="s">
        <v>666</v>
      </c>
      <c r="M1087" s="31" t="s">
        <v>2184</v>
      </c>
      <c r="N1087" s="3"/>
      <c r="O1087" s="3" t="s">
        <v>308</v>
      </c>
      <c r="P1087" s="3" t="s">
        <v>122</v>
      </c>
      <c r="Q1087" s="3" t="str">
        <f>IFERROR(VLOOKUP(Presupuestos[[#This Row],[CLASIFICACIÓN (N)]],Tabla17[],2,0),"")</f>
        <v>Costos de ventas</v>
      </c>
      <c r="R1087" s="3" t="str">
        <f>IFERROR(VLOOKUP(Presupuestos[[#This Row],[CLASIFICACIÓN (N)]],Tabla17[],3,0),"")</f>
        <v>Operativo</v>
      </c>
      <c r="S1087" s="3" t="s">
        <v>16</v>
      </c>
      <c r="T1087" s="3" t="str">
        <f>IFERROR(VLOOKUP(Presupuestos[[#This Row],[ALMACEN]],Tabla5[],2,0),"")</f>
        <v>Arequipa</v>
      </c>
      <c r="U1087" s="19" t="str">
        <f>IFERROR(VLOOKUP(Presupuestos[[#This Row],[TIPO DE DOCUMENTO]],Tipo_Documento[],2,0)&amp;Presupuestos[[#This Row],[SERIE]]&amp;Presupuestos[[#This Row],[NUMERO]]&amp;Presupuestos[[#This Row],[RUC]],"")</f>
        <v>DJ27811111111</v>
      </c>
      <c r="V1087" s="3" t="s">
        <v>242</v>
      </c>
      <c r="W1087" s="7">
        <v>45849</v>
      </c>
      <c r="X1087" s="7">
        <v>45849</v>
      </c>
      <c r="Y1087" s="3">
        <v>27</v>
      </c>
      <c r="Z1087" s="3">
        <v>8</v>
      </c>
      <c r="AA1087" s="3">
        <f>IFERROR(VLOOKUP(Presupuestos[[#This Row],[RAZON SOCIAL]],CHOOSE({1,2},Clientes_Proveedores[Razon Social],Clientes_Proveedores[Ruc / Dni]),2,0),"-")</f>
        <v>11111111</v>
      </c>
      <c r="AB1087" s="31" t="s">
        <v>916</v>
      </c>
      <c r="AC1087" s="3" t="s">
        <v>670</v>
      </c>
      <c r="AD1087" s="5"/>
      <c r="AE1087" s="6">
        <v>50</v>
      </c>
      <c r="AF1087" s="6">
        <f>Presupuestos[[#This Row],[BASE]]*Presupuestos[[#This Row],[% IGV]]</f>
        <v>0</v>
      </c>
      <c r="AG1087" s="22">
        <f>ROUND(SUM(Presupuestos[[#This Row],[BASE]:[IGV]]),2)</f>
        <v>50</v>
      </c>
      <c r="AH1087" s="9" t="str">
        <f>IF(Presupuestos[[#This Row],[MONEDA]]="USD",VLOOKUP(Presupuestos[[#This Row],[FECHA DE EMISION]],Tipo_Cambio[],3,0),"")</f>
        <v/>
      </c>
      <c r="AI1087" s="22">
        <f>IFERROR(ROUND(IF(Presupuestos[[#This Row],[MONEDA]]="PEN",Presupuestos[[#This Row],[TOTAL]],Presupuestos[[#This Row],[TOTAL]]*Presupuestos[[#This Row],[TIPO DE CAMBIO]]),2),"")</f>
        <v>50</v>
      </c>
      <c r="AJ1087" s="5"/>
      <c r="AK1087" s="33" t="s">
        <v>671</v>
      </c>
      <c r="AL1087" s="5" t="s">
        <v>250</v>
      </c>
      <c r="AM1087" s="23" t="s">
        <v>671</v>
      </c>
      <c r="AN1087" s="23" t="s">
        <v>671</v>
      </c>
      <c r="AO1087" s="7">
        <f>IFERROR(VLOOKUP("1-"&amp;Presupuestos[[#This Row],[ID DOCUMENTO]],BD_Pagos[],7,0),"")</f>
        <v>0</v>
      </c>
      <c r="AP1087" s="16" t="str">
        <f>IFERROR(VLOOKUP("1-"&amp;Presupuestos[[#This Row],[ID DOCUMENTO]],BD_Pagos[],8,0),"")</f>
        <v/>
      </c>
      <c r="AQ1087" s="17" t="str">
        <f>IFERROR(VLOOKUP("1-"&amp;Presupuestos[[#This Row],[ID DOCUMENTO]],BD_Pagos[],9,0),"")</f>
        <v/>
      </c>
      <c r="AR1087" s="54"/>
      <c r="AS1087" s="7">
        <f>IFERROR(VLOOKUP("2-"&amp;Presupuestos[[#This Row],[ID DOCUMENTO]],BD_Pagos[],7,0),"")</f>
        <v>0</v>
      </c>
      <c r="AT1087" s="16" t="str">
        <f>IFERROR(VLOOKUP("2-"&amp;Presupuestos[[#This Row],[ID DOCUMENTO]],BD_Pagos[],8,0),"")</f>
        <v/>
      </c>
      <c r="AU1087" s="17">
        <f>IFERROR(VLOOKUP("2-"&amp;Presupuestos[[#This Row],[ID DOCUMENTO]],BD_Pagos[],9,0),"")</f>
        <v>0</v>
      </c>
      <c r="AV1087" s="20">
        <f>IF(IFERROR(VLOOKUP("2-"&amp;Presupuestos[[#This Row],[ID DOCUMENTO]],BD_Pagos[],10,0),0)&gt;Presupuestos[[#This Row],[TOTAL SOLES]],Presupuestos[[#This Row],[TOTAL SOLES]],IFERROR(VLOOKUP("2-"&amp;Presupuestos[[#This Row],[ID DOCUMENTO]],BD_Pagos[],10,0),0))</f>
        <v>0</v>
      </c>
      <c r="AW1087" s="7"/>
      <c r="AX1087" s="16"/>
      <c r="AY1087" s="17"/>
      <c r="AZ1087" s="20"/>
      <c r="BA1087" s="7"/>
      <c r="BB1087" s="16"/>
      <c r="BC1087" s="17"/>
      <c r="BD1087" s="20"/>
      <c r="BE1087" s="7">
        <f>IFERROR(VLOOKUP("5-"&amp;Presupuestos[[#This Row],[ID DOCUMENTO]],BD_Pagos[],7,0),"")</f>
        <v>0</v>
      </c>
      <c r="BF1087" s="17">
        <f>IFERROR(VLOOKUP("5-"&amp;Presupuestos[[#This Row],[ID DOCUMENTO]],BD_Pagos[],9,0),"")</f>
        <v>0</v>
      </c>
      <c r="BG1087" s="20">
        <f>IF(IFERROR(VLOOKUP("5-"&amp;Presupuestos[[#This Row],[ID DOCUMENTO]],BD_Pagos[],10,0),0)&gt;Presupuestos[[#This Row],[TOTAL SOLES]],Presupuestos[[#This Row],[TOTAL SOLES]],IFERROR(VLOOKUP("5-"&amp;Presupuestos[[#This Row],[ID DOCUMENTO]],BD_Pagos[],10,0),0))</f>
        <v>0</v>
      </c>
      <c r="BH1087" s="7">
        <f>IFERROR(VLOOKUP("1-Detraccion"&amp;Presupuestos[[#This Row],[ID DOCUMENTO]],BD_Pagos[],2,0),"")</f>
        <v>0</v>
      </c>
      <c r="BI1087" s="3" t="str">
        <f>IFERROR(VLOOKUP("1-Detraccion"&amp;Presupuestos[[#This Row],[ID DOCUMENTO]],BD_Pagos[],3,0),"")</f>
        <v/>
      </c>
      <c r="BJ1087" s="3">
        <f>IFERROR(VLOOKUP("1-Detraccion"&amp;Presupuestos[[#This Row],[ID DOCUMENTO]],BD_Pagos[],4,0),"")</f>
        <v>0</v>
      </c>
      <c r="BK1087" s="6">
        <f>IF(IFERROR(VLOOKUP("1-Detraccion"&amp;Presupuestos[[#This Row],[ID DOCUMENTO]],BD_Pagos[],5,0),0)&gt;Presupuestos[[#This Row],[TOTAL SOLES]],Presupuestos[[#This Row],[TOTAL SOLES]],IFERROR(VLOOKUP("1-Detraccion"&amp;Presupuestos[[#This Row],[ID DOCUMENTO]],BD_Pagos[],5,0),0))</f>
        <v>0</v>
      </c>
      <c r="BL1087" s="6">
        <f>IF(IFERROR(VLOOKUP("1-Detraccion"&amp;Presupuestos[[#This Row],[ID DOCUMENTO]],BD_Pagos[],6,0),0)&gt;Presupuestos[[#This Row],[TOTAL SOLES]],Presupuestos[[#This Row],[TOTAL SOLES]],IFERROR(VLOOKUP("1-Detraccion"&amp;Presupuestos[[#This Row],[ID DOCUMENTO]],BD_Pagos[],6,0),0))</f>
        <v>0</v>
      </c>
      <c r="BM1087" s="37"/>
      <c r="BN1087" s="3"/>
      <c r="BO1087" s="3"/>
      <c r="BP1087" s="6"/>
      <c r="BQ108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v>
      </c>
      <c r="BR1087" s="23" t="str">
        <f>IF(Presupuestos[[#This Row],[SALDO ME-MN]]&gt;0,"PENDIENTE","CANCELADO")</f>
        <v>PENDIENTE</v>
      </c>
      <c r="BS1087" s="23" t="str">
        <f>IF(COUNTIFS($U$4:$U1086,Presupuestos[[#This Row],[ID DOCUMENTO]])&gt;=1,IF(B1086=Presupuestos[[#This Row],[ID]],"OK","DOC. DUPLICADO"),"OK")</f>
        <v>OK</v>
      </c>
    </row>
    <row r="1088" spans="2:71" ht="36" x14ac:dyDescent="0.25">
      <c r="B1088" s="34">
        <f>IF(Presupuestos[[#This Row],[ID DOCUMENTO]]=U1087,B1087,IF(B1087="ID",1,B1087+1))</f>
        <v>903</v>
      </c>
      <c r="C1088" s="2">
        <v>45849</v>
      </c>
      <c r="D1088" s="2">
        <v>45849</v>
      </c>
      <c r="E1088" s="3" t="s">
        <v>2173</v>
      </c>
      <c r="F1088" s="25" t="s">
        <v>35</v>
      </c>
      <c r="G1088" s="25" t="s">
        <v>144</v>
      </c>
      <c r="H1088" s="25" t="s">
        <v>110</v>
      </c>
      <c r="I1088" s="36" t="str">
        <f>IFERROR(VLOOKUP(Presupuestos[[#This Row],[AREA]]&amp;Presupuestos[[#This Row],[CONCEPTO]]&amp;Presupuestos[[#This Row],[DESCRIPCION]],Tabla28[[Columna1]:[CÓDIGO NUEVO]],2,0),"")</f>
        <v>P0310001</v>
      </c>
      <c r="J1088" s="3" t="s">
        <v>2174</v>
      </c>
      <c r="K1088" s="3" t="s">
        <v>666</v>
      </c>
      <c r="L1088" s="3" t="s">
        <v>666</v>
      </c>
      <c r="M1088" s="31" t="s">
        <v>2180</v>
      </c>
      <c r="N1088" s="3"/>
      <c r="O1088" s="3" t="s">
        <v>308</v>
      </c>
      <c r="P1088" s="3" t="s">
        <v>122</v>
      </c>
      <c r="Q1088" s="3" t="str">
        <f>IFERROR(VLOOKUP(Presupuestos[[#This Row],[CLASIFICACIÓN (N)]],Tabla17[],2,0),"")</f>
        <v>Costos de ventas</v>
      </c>
      <c r="R1088" s="3" t="str">
        <f>IFERROR(VLOOKUP(Presupuestos[[#This Row],[CLASIFICACIÓN (N)]],Tabla17[],3,0),"")</f>
        <v>Operativo</v>
      </c>
      <c r="S1088" s="3" t="s">
        <v>16</v>
      </c>
      <c r="T1088" s="3" t="str">
        <f>IFERROR(VLOOKUP(Presupuestos[[#This Row],[ALMACEN]],Tabla5[],2,0),"")</f>
        <v>Arequipa</v>
      </c>
      <c r="U1088" s="19" t="str">
        <f>IFERROR(VLOOKUP(Presupuestos[[#This Row],[TIPO DE DOCUMENTO]],Tipo_Documento[],2,0)&amp;Presupuestos[[#This Row],[SERIE]]&amp;Presupuestos[[#This Row],[NUMERO]]&amp;Presupuestos[[#This Row],[RUC]],"")</f>
        <v>DJ27911111111</v>
      </c>
      <c r="V1088" s="3" t="s">
        <v>242</v>
      </c>
      <c r="W1088" s="7">
        <v>45849</v>
      </c>
      <c r="X1088" s="7">
        <v>45849</v>
      </c>
      <c r="Y1088" s="3">
        <v>27</v>
      </c>
      <c r="Z1088" s="3">
        <v>9</v>
      </c>
      <c r="AA1088" s="3">
        <f>IFERROR(VLOOKUP(Presupuestos[[#This Row],[RAZON SOCIAL]],CHOOSE({1,2},Clientes_Proveedores[Razon Social],Clientes_Proveedores[Ruc / Dni]),2,0),"-")</f>
        <v>11111111</v>
      </c>
      <c r="AB1088" s="31" t="s">
        <v>916</v>
      </c>
      <c r="AC1088" s="3" t="s">
        <v>670</v>
      </c>
      <c r="AD1088" s="5"/>
      <c r="AE1088" s="6">
        <v>12</v>
      </c>
      <c r="AF1088" s="6">
        <f>Presupuestos[[#This Row],[BASE]]*Presupuestos[[#This Row],[% IGV]]</f>
        <v>0</v>
      </c>
      <c r="AG1088" s="22">
        <f>ROUND(SUM(Presupuestos[[#This Row],[BASE]:[IGV]]),2)</f>
        <v>12</v>
      </c>
      <c r="AH1088" s="9" t="str">
        <f>IF(Presupuestos[[#This Row],[MONEDA]]="USD",VLOOKUP(Presupuestos[[#This Row],[FECHA DE EMISION]],Tipo_Cambio[],3,0),"")</f>
        <v/>
      </c>
      <c r="AI1088" s="22">
        <f>IFERROR(ROUND(IF(Presupuestos[[#This Row],[MONEDA]]="PEN",Presupuestos[[#This Row],[TOTAL]],Presupuestos[[#This Row],[TOTAL]]*Presupuestos[[#This Row],[TIPO DE CAMBIO]]),2),"")</f>
        <v>12</v>
      </c>
      <c r="AJ1088" s="5"/>
      <c r="AK1088" s="33" t="s">
        <v>671</v>
      </c>
      <c r="AL1088" s="5" t="s">
        <v>250</v>
      </c>
      <c r="AM1088" s="23" t="s">
        <v>671</v>
      </c>
      <c r="AN1088" s="23" t="s">
        <v>671</v>
      </c>
      <c r="AO1088" s="7">
        <f>IFERROR(VLOOKUP("1-"&amp;Presupuestos[[#This Row],[ID DOCUMENTO]],BD_Pagos[],7,0),"")</f>
        <v>0</v>
      </c>
      <c r="AP1088" s="16" t="str">
        <f>IFERROR(VLOOKUP("1-"&amp;Presupuestos[[#This Row],[ID DOCUMENTO]],BD_Pagos[],8,0),"")</f>
        <v/>
      </c>
      <c r="AQ1088" s="17" t="str">
        <f>IFERROR(VLOOKUP("1-"&amp;Presupuestos[[#This Row],[ID DOCUMENTO]],BD_Pagos[],9,0),"")</f>
        <v/>
      </c>
      <c r="AR1088" s="54"/>
      <c r="AS1088" s="7">
        <f>IFERROR(VLOOKUP("2-"&amp;Presupuestos[[#This Row],[ID DOCUMENTO]],BD_Pagos[],7,0),"")</f>
        <v>0</v>
      </c>
      <c r="AT1088" s="16" t="str">
        <f>IFERROR(VLOOKUP("2-"&amp;Presupuestos[[#This Row],[ID DOCUMENTO]],BD_Pagos[],8,0),"")</f>
        <v/>
      </c>
      <c r="AU1088" s="17">
        <f>IFERROR(VLOOKUP("2-"&amp;Presupuestos[[#This Row],[ID DOCUMENTO]],BD_Pagos[],9,0),"")</f>
        <v>0</v>
      </c>
      <c r="AV1088" s="20">
        <f>IF(IFERROR(VLOOKUP("2-"&amp;Presupuestos[[#This Row],[ID DOCUMENTO]],BD_Pagos[],10,0),0)&gt;Presupuestos[[#This Row],[TOTAL SOLES]],Presupuestos[[#This Row],[TOTAL SOLES]],IFERROR(VLOOKUP("2-"&amp;Presupuestos[[#This Row],[ID DOCUMENTO]],BD_Pagos[],10,0),0))</f>
        <v>0</v>
      </c>
      <c r="AW1088" s="7"/>
      <c r="AX1088" s="16"/>
      <c r="AY1088" s="17"/>
      <c r="AZ1088" s="20"/>
      <c r="BA1088" s="7"/>
      <c r="BB1088" s="16"/>
      <c r="BC1088" s="17"/>
      <c r="BD1088" s="20"/>
      <c r="BE1088" s="7">
        <f>IFERROR(VLOOKUP("5-"&amp;Presupuestos[[#This Row],[ID DOCUMENTO]],BD_Pagos[],7,0),"")</f>
        <v>0</v>
      </c>
      <c r="BF1088" s="17">
        <f>IFERROR(VLOOKUP("5-"&amp;Presupuestos[[#This Row],[ID DOCUMENTO]],BD_Pagos[],9,0),"")</f>
        <v>0</v>
      </c>
      <c r="BG1088" s="20">
        <f>IF(IFERROR(VLOOKUP("5-"&amp;Presupuestos[[#This Row],[ID DOCUMENTO]],BD_Pagos[],10,0),0)&gt;Presupuestos[[#This Row],[TOTAL SOLES]],Presupuestos[[#This Row],[TOTAL SOLES]],IFERROR(VLOOKUP("5-"&amp;Presupuestos[[#This Row],[ID DOCUMENTO]],BD_Pagos[],10,0),0))</f>
        <v>0</v>
      </c>
      <c r="BH1088" s="7">
        <f>IFERROR(VLOOKUP("1-Detraccion"&amp;Presupuestos[[#This Row],[ID DOCUMENTO]],BD_Pagos[],2,0),"")</f>
        <v>0</v>
      </c>
      <c r="BI1088" s="3" t="str">
        <f>IFERROR(VLOOKUP("1-Detraccion"&amp;Presupuestos[[#This Row],[ID DOCUMENTO]],BD_Pagos[],3,0),"")</f>
        <v/>
      </c>
      <c r="BJ1088" s="3">
        <f>IFERROR(VLOOKUP("1-Detraccion"&amp;Presupuestos[[#This Row],[ID DOCUMENTO]],BD_Pagos[],4,0),"")</f>
        <v>0</v>
      </c>
      <c r="BK1088" s="6">
        <f>IF(IFERROR(VLOOKUP("1-Detraccion"&amp;Presupuestos[[#This Row],[ID DOCUMENTO]],BD_Pagos[],5,0),0)&gt;Presupuestos[[#This Row],[TOTAL SOLES]],Presupuestos[[#This Row],[TOTAL SOLES]],IFERROR(VLOOKUP("1-Detraccion"&amp;Presupuestos[[#This Row],[ID DOCUMENTO]],BD_Pagos[],5,0),0))</f>
        <v>0</v>
      </c>
      <c r="BL1088" s="6">
        <f>IF(IFERROR(VLOOKUP("1-Detraccion"&amp;Presupuestos[[#This Row],[ID DOCUMENTO]],BD_Pagos[],6,0),0)&gt;Presupuestos[[#This Row],[TOTAL SOLES]],Presupuestos[[#This Row],[TOTAL SOLES]],IFERROR(VLOOKUP("1-Detraccion"&amp;Presupuestos[[#This Row],[ID DOCUMENTO]],BD_Pagos[],6,0),0))</f>
        <v>0</v>
      </c>
      <c r="BM1088" s="37"/>
      <c r="BN1088" s="3"/>
      <c r="BO1088" s="3"/>
      <c r="BP1088" s="6"/>
      <c r="BQ108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1088" s="23" t="str">
        <f>IF(Presupuestos[[#This Row],[SALDO ME-MN]]&gt;0,"PENDIENTE","CANCELADO")</f>
        <v>PENDIENTE</v>
      </c>
      <c r="BS1088" s="23" t="str">
        <f>IF(COUNTIFS($U$4:$U1087,Presupuestos[[#This Row],[ID DOCUMENTO]])&gt;=1,IF(B1087=Presupuestos[[#This Row],[ID]],"OK","DOC. DUPLICADO"),"OK")</f>
        <v>OK</v>
      </c>
    </row>
    <row r="1089" spans="2:71" ht="36" x14ac:dyDescent="0.25">
      <c r="B1089" s="34">
        <f>IF(Presupuestos[[#This Row],[ID DOCUMENTO]]=U1088,B1088,IF(B1088="ID",1,B1088+1))</f>
        <v>904</v>
      </c>
      <c r="C1089" s="2">
        <v>45849</v>
      </c>
      <c r="D1089" s="2">
        <v>45849</v>
      </c>
      <c r="E1089" s="3" t="s">
        <v>2173</v>
      </c>
      <c r="F1089" s="25" t="s">
        <v>35</v>
      </c>
      <c r="G1089" s="25" t="s">
        <v>144</v>
      </c>
      <c r="H1089" s="25" t="s">
        <v>110</v>
      </c>
      <c r="I1089" s="36" t="str">
        <f>IFERROR(VLOOKUP(Presupuestos[[#This Row],[AREA]]&amp;Presupuestos[[#This Row],[CONCEPTO]]&amp;Presupuestos[[#This Row],[DESCRIPCION]],Tabla28[[Columna1]:[CÓDIGO NUEVO]],2,0),"")</f>
        <v>P0310001</v>
      </c>
      <c r="J1089" s="3" t="s">
        <v>2174</v>
      </c>
      <c r="K1089" s="3" t="s">
        <v>666</v>
      </c>
      <c r="L1089" s="3" t="s">
        <v>666</v>
      </c>
      <c r="M1089" s="31" t="s">
        <v>2181</v>
      </c>
      <c r="N1089" s="3"/>
      <c r="O1089" s="3" t="s">
        <v>308</v>
      </c>
      <c r="P1089" s="3" t="s">
        <v>122</v>
      </c>
      <c r="Q1089" s="3" t="str">
        <f>IFERROR(VLOOKUP(Presupuestos[[#This Row],[CLASIFICACIÓN (N)]],Tabla17[],2,0),"")</f>
        <v>Costos de ventas</v>
      </c>
      <c r="R1089" s="3" t="str">
        <f>IFERROR(VLOOKUP(Presupuestos[[#This Row],[CLASIFICACIÓN (N)]],Tabla17[],3,0),"")</f>
        <v>Operativo</v>
      </c>
      <c r="S1089" s="3" t="s">
        <v>16</v>
      </c>
      <c r="T1089" s="3" t="str">
        <f>IFERROR(VLOOKUP(Presupuestos[[#This Row],[ALMACEN]],Tabla5[],2,0),"")</f>
        <v>Arequipa</v>
      </c>
      <c r="U1089" s="19" t="str">
        <f>IFERROR(VLOOKUP(Presupuestos[[#This Row],[TIPO DE DOCUMENTO]],Tipo_Documento[],2,0)&amp;Presupuestos[[#This Row],[SERIE]]&amp;Presupuestos[[#This Row],[NUMERO]]&amp;Presupuestos[[#This Row],[RUC]],"")</f>
        <v>DJ271011111111</v>
      </c>
      <c r="V1089" s="3" t="s">
        <v>242</v>
      </c>
      <c r="W1089" s="7">
        <v>45849</v>
      </c>
      <c r="X1089" s="7">
        <v>45849</v>
      </c>
      <c r="Y1089" s="3">
        <v>27</v>
      </c>
      <c r="Z1089" s="3">
        <v>10</v>
      </c>
      <c r="AA1089" s="3">
        <f>IFERROR(VLOOKUP(Presupuestos[[#This Row],[RAZON SOCIAL]],CHOOSE({1,2},Clientes_Proveedores[Razon Social],Clientes_Proveedores[Ruc / Dni]),2,0),"-")</f>
        <v>11111111</v>
      </c>
      <c r="AB1089" s="31" t="s">
        <v>916</v>
      </c>
      <c r="AC1089" s="3" t="s">
        <v>670</v>
      </c>
      <c r="AD1089" s="5"/>
      <c r="AE1089" s="6">
        <v>15</v>
      </c>
      <c r="AF1089" s="6">
        <f>Presupuestos[[#This Row],[BASE]]*Presupuestos[[#This Row],[% IGV]]</f>
        <v>0</v>
      </c>
      <c r="AG1089" s="22">
        <f>ROUND(SUM(Presupuestos[[#This Row],[BASE]:[IGV]]),2)</f>
        <v>15</v>
      </c>
      <c r="AH1089" s="9" t="str">
        <f>IF(Presupuestos[[#This Row],[MONEDA]]="USD",VLOOKUP(Presupuestos[[#This Row],[FECHA DE EMISION]],Tipo_Cambio[],3,0),"")</f>
        <v/>
      </c>
      <c r="AI1089" s="22">
        <f>IFERROR(ROUND(IF(Presupuestos[[#This Row],[MONEDA]]="PEN",Presupuestos[[#This Row],[TOTAL]],Presupuestos[[#This Row],[TOTAL]]*Presupuestos[[#This Row],[TIPO DE CAMBIO]]),2),"")</f>
        <v>15</v>
      </c>
      <c r="AJ1089" s="5"/>
      <c r="AK1089" s="33" t="s">
        <v>671</v>
      </c>
      <c r="AL1089" s="5" t="s">
        <v>250</v>
      </c>
      <c r="AM1089" s="23" t="s">
        <v>671</v>
      </c>
      <c r="AN1089" s="23" t="s">
        <v>671</v>
      </c>
      <c r="AO1089" s="7">
        <f>IFERROR(VLOOKUP("1-"&amp;Presupuestos[[#This Row],[ID DOCUMENTO]],BD_Pagos[],7,0),"")</f>
        <v>0</v>
      </c>
      <c r="AP1089" s="16" t="str">
        <f>IFERROR(VLOOKUP("1-"&amp;Presupuestos[[#This Row],[ID DOCUMENTO]],BD_Pagos[],8,0),"")</f>
        <v/>
      </c>
      <c r="AQ1089" s="17" t="str">
        <f>IFERROR(VLOOKUP("1-"&amp;Presupuestos[[#This Row],[ID DOCUMENTO]],BD_Pagos[],9,0),"")</f>
        <v/>
      </c>
      <c r="AR1089" s="54"/>
      <c r="AS1089" s="7">
        <f>IFERROR(VLOOKUP("2-"&amp;Presupuestos[[#This Row],[ID DOCUMENTO]],BD_Pagos[],7,0),"")</f>
        <v>0</v>
      </c>
      <c r="AT1089" s="16" t="str">
        <f>IFERROR(VLOOKUP("2-"&amp;Presupuestos[[#This Row],[ID DOCUMENTO]],BD_Pagos[],8,0),"")</f>
        <v/>
      </c>
      <c r="AU1089" s="17">
        <f>IFERROR(VLOOKUP("2-"&amp;Presupuestos[[#This Row],[ID DOCUMENTO]],BD_Pagos[],9,0),"")</f>
        <v>0</v>
      </c>
      <c r="AV1089" s="20">
        <f>IF(IFERROR(VLOOKUP("2-"&amp;Presupuestos[[#This Row],[ID DOCUMENTO]],BD_Pagos[],10,0),0)&gt;Presupuestos[[#This Row],[TOTAL SOLES]],Presupuestos[[#This Row],[TOTAL SOLES]],IFERROR(VLOOKUP("2-"&amp;Presupuestos[[#This Row],[ID DOCUMENTO]],BD_Pagos[],10,0),0))</f>
        <v>0</v>
      </c>
      <c r="AW1089" s="7"/>
      <c r="AX1089" s="16"/>
      <c r="AY1089" s="17"/>
      <c r="AZ1089" s="20"/>
      <c r="BA1089" s="7"/>
      <c r="BB1089" s="16"/>
      <c r="BC1089" s="17"/>
      <c r="BD1089" s="20"/>
      <c r="BE1089" s="7">
        <f>IFERROR(VLOOKUP("5-"&amp;Presupuestos[[#This Row],[ID DOCUMENTO]],BD_Pagos[],7,0),"")</f>
        <v>0</v>
      </c>
      <c r="BF1089" s="17">
        <f>IFERROR(VLOOKUP("5-"&amp;Presupuestos[[#This Row],[ID DOCUMENTO]],BD_Pagos[],9,0),"")</f>
        <v>0</v>
      </c>
      <c r="BG1089" s="20">
        <f>IF(IFERROR(VLOOKUP("5-"&amp;Presupuestos[[#This Row],[ID DOCUMENTO]],BD_Pagos[],10,0),0)&gt;Presupuestos[[#This Row],[TOTAL SOLES]],Presupuestos[[#This Row],[TOTAL SOLES]],IFERROR(VLOOKUP("5-"&amp;Presupuestos[[#This Row],[ID DOCUMENTO]],BD_Pagos[],10,0),0))</f>
        <v>0</v>
      </c>
      <c r="BH1089" s="7">
        <f>IFERROR(VLOOKUP("1-Detraccion"&amp;Presupuestos[[#This Row],[ID DOCUMENTO]],BD_Pagos[],2,0),"")</f>
        <v>0</v>
      </c>
      <c r="BI1089" s="3" t="str">
        <f>IFERROR(VLOOKUP("1-Detraccion"&amp;Presupuestos[[#This Row],[ID DOCUMENTO]],BD_Pagos[],3,0),"")</f>
        <v/>
      </c>
      <c r="BJ1089" s="3">
        <f>IFERROR(VLOOKUP("1-Detraccion"&amp;Presupuestos[[#This Row],[ID DOCUMENTO]],BD_Pagos[],4,0),"")</f>
        <v>0</v>
      </c>
      <c r="BK1089" s="6">
        <f>IF(IFERROR(VLOOKUP("1-Detraccion"&amp;Presupuestos[[#This Row],[ID DOCUMENTO]],BD_Pagos[],5,0),0)&gt;Presupuestos[[#This Row],[TOTAL SOLES]],Presupuestos[[#This Row],[TOTAL SOLES]],IFERROR(VLOOKUP("1-Detraccion"&amp;Presupuestos[[#This Row],[ID DOCUMENTO]],BD_Pagos[],5,0),0))</f>
        <v>0</v>
      </c>
      <c r="BL1089" s="6">
        <f>IF(IFERROR(VLOOKUP("1-Detraccion"&amp;Presupuestos[[#This Row],[ID DOCUMENTO]],BD_Pagos[],6,0),0)&gt;Presupuestos[[#This Row],[TOTAL SOLES]],Presupuestos[[#This Row],[TOTAL SOLES]],IFERROR(VLOOKUP("1-Detraccion"&amp;Presupuestos[[#This Row],[ID DOCUMENTO]],BD_Pagos[],6,0),0))</f>
        <v>0</v>
      </c>
      <c r="BM1089" s="37"/>
      <c r="BN1089" s="3"/>
      <c r="BO1089" s="3"/>
      <c r="BP1089" s="6"/>
      <c r="BQ108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089" s="23" t="str">
        <f>IF(Presupuestos[[#This Row],[SALDO ME-MN]]&gt;0,"PENDIENTE","CANCELADO")</f>
        <v>PENDIENTE</v>
      </c>
      <c r="BS1089" s="23" t="str">
        <f>IF(COUNTIFS($U$4:$U1088,Presupuestos[[#This Row],[ID DOCUMENTO]])&gt;=1,IF(B1088=Presupuestos[[#This Row],[ID]],"OK","DOC. DUPLICADO"),"OK")</f>
        <v>OK</v>
      </c>
    </row>
    <row r="1090" spans="2:71" x14ac:dyDescent="0.25">
      <c r="B1090" s="34">
        <f>IF(Presupuestos[[#This Row],[ID DOCUMENTO]]=U1089,B1089,IF(B1089="ID",1,B1089+1))</f>
        <v>905</v>
      </c>
      <c r="C1090" s="2">
        <v>45889</v>
      </c>
      <c r="D1090" s="2">
        <v>45889</v>
      </c>
      <c r="E1090" s="3" t="s">
        <v>991</v>
      </c>
      <c r="F1090" s="25" t="s">
        <v>9</v>
      </c>
      <c r="G1090" s="25" t="s">
        <v>45</v>
      </c>
      <c r="H1090" s="25" t="s">
        <v>52</v>
      </c>
      <c r="I1090" s="36" t="str">
        <f>IFERROR(VLOOKUP(Presupuestos[[#This Row],[AREA]]&amp;Presupuestos[[#This Row],[CONCEPTO]]&amp;Presupuestos[[#This Row],[DESCRIPCION]],Tabla28[[Columna1]:[CÓDIGO NUEVO]],2,0),"")</f>
        <v>P0104005</v>
      </c>
      <c r="J1090" s="3" t="s">
        <v>666</v>
      </c>
      <c r="K1090" s="3" t="s">
        <v>666</v>
      </c>
      <c r="L1090" s="3" t="s">
        <v>666</v>
      </c>
      <c r="M1090" s="31" t="s">
        <v>2185</v>
      </c>
      <c r="N1090" s="3"/>
      <c r="O1090" s="3" t="s">
        <v>315</v>
      </c>
      <c r="P1090" s="3" t="s">
        <v>127</v>
      </c>
      <c r="Q1090" s="3" t="str">
        <f>IFERROR(VLOOKUP(Presupuestos[[#This Row],[CLASIFICACIÓN (N)]],Tabla17[],2,0),"")</f>
        <v>Gastos operativos</v>
      </c>
      <c r="R1090" s="3" t="str">
        <f>IFERROR(VLOOKUP(Presupuestos[[#This Row],[CLASIFICACIÓN (N)]],Tabla17[],3,0),"")</f>
        <v>Operativo</v>
      </c>
      <c r="S1090" s="3" t="s">
        <v>16</v>
      </c>
      <c r="T1090" s="3" t="str">
        <f>IFERROR(VLOOKUP(Presupuestos[[#This Row],[ALMACEN]],Tabla5[],2,0),"")</f>
        <v>Arequipa</v>
      </c>
      <c r="U1090" s="19" t="str">
        <f>IFERROR(VLOOKUP(Presupuestos[[#This Row],[TIPO DE DOCUMENTO]],Tipo_Documento[],2,0)&amp;Presupuestos[[#This Row],[SERIE]]&amp;Presupuestos[[#This Row],[NUMERO]]&amp;Presupuestos[[#This Row],[RUC]],"")</f>
        <v>01E00148620609368773</v>
      </c>
      <c r="V1090" s="3" t="s">
        <v>120</v>
      </c>
      <c r="W1090" s="7">
        <v>45889</v>
      </c>
      <c r="X1090" s="7">
        <v>45889</v>
      </c>
      <c r="Y1090" s="3" t="s">
        <v>668</v>
      </c>
      <c r="Z1090" s="3">
        <v>486</v>
      </c>
      <c r="AA1090" s="3">
        <f>IFERROR(VLOOKUP(Presupuestos[[#This Row],[RAZON SOCIAL]],CHOOSE({1,2},Clientes_Proveedores[Razon Social],Clientes_Proveedores[Ruc / Dni]),2,0),"-")</f>
        <v>20609368773</v>
      </c>
      <c r="AB1090" s="31" t="s">
        <v>993</v>
      </c>
      <c r="AC1090" s="3" t="s">
        <v>670</v>
      </c>
      <c r="AD1090" s="5">
        <v>0.18</v>
      </c>
      <c r="AE1090" s="6">
        <v>59.9</v>
      </c>
      <c r="AF1090" s="6">
        <f>Presupuestos[[#This Row],[BASE]]*Presupuestos[[#This Row],[% IGV]]</f>
        <v>10.782</v>
      </c>
      <c r="AG1090" s="22">
        <f>ROUND(SUM(Presupuestos[[#This Row],[BASE]:[IGV]]),2)</f>
        <v>70.680000000000007</v>
      </c>
      <c r="AH1090" s="9" t="str">
        <f>IF(Presupuestos[[#This Row],[MONEDA]]="USD",VLOOKUP(Presupuestos[[#This Row],[FECHA DE EMISION]],Tipo_Cambio[],3,0),"")</f>
        <v/>
      </c>
      <c r="AI1090" s="22">
        <f>IFERROR(ROUND(IF(Presupuestos[[#This Row],[MONEDA]]="PEN",Presupuestos[[#This Row],[TOTAL]],Presupuestos[[#This Row],[TOTAL]]*Presupuestos[[#This Row],[TIPO DE CAMBIO]]),2),"")</f>
        <v>70.680000000000007</v>
      </c>
      <c r="AJ1090" s="5"/>
      <c r="AK1090" s="33" t="s">
        <v>671</v>
      </c>
      <c r="AL1090" s="5" t="s">
        <v>680</v>
      </c>
      <c r="AM1090" s="23" t="s">
        <v>671</v>
      </c>
      <c r="AN1090" s="23" t="s">
        <v>671</v>
      </c>
      <c r="AO1090" s="7">
        <f>IFERROR(VLOOKUP("1-"&amp;Presupuestos[[#This Row],[ID DOCUMENTO]],BD_Pagos[],7,0),"")</f>
        <v>45891</v>
      </c>
      <c r="AP1090" s="16" t="str">
        <f>IFERROR(VLOOKUP("1-"&amp;Presupuestos[[#This Row],[ID DOCUMENTO]],BD_Pagos[],8,0),"")</f>
        <v>B-BCP - Soles</v>
      </c>
      <c r="AQ1090" s="17">
        <f>IFERROR(VLOOKUP("1-"&amp;Presupuestos[[#This Row],[ID DOCUMENTO]],BD_Pagos[],9,0),"")</f>
        <v>1239017</v>
      </c>
      <c r="AR1090" s="54"/>
      <c r="AS1090" s="7">
        <f>IFERROR(VLOOKUP("2-"&amp;Presupuestos[[#This Row],[ID DOCUMENTO]],BD_Pagos[],7,0),"")</f>
        <v>0</v>
      </c>
      <c r="AT1090" s="16" t="str">
        <f>IFERROR(VLOOKUP("2-"&amp;Presupuestos[[#This Row],[ID DOCUMENTO]],BD_Pagos[],8,0),"")</f>
        <v/>
      </c>
      <c r="AU1090" s="17">
        <f>IFERROR(VLOOKUP("2-"&amp;Presupuestos[[#This Row],[ID DOCUMENTO]],BD_Pagos[],9,0),"")</f>
        <v>0</v>
      </c>
      <c r="AV1090" s="20">
        <f>IF(IFERROR(VLOOKUP("2-"&amp;Presupuestos[[#This Row],[ID DOCUMENTO]],BD_Pagos[],10,0),0)&gt;Presupuestos[[#This Row],[TOTAL SOLES]],Presupuestos[[#This Row],[TOTAL SOLES]],IFERROR(VLOOKUP("2-"&amp;Presupuestos[[#This Row],[ID DOCUMENTO]],BD_Pagos[],10,0),0))</f>
        <v>0</v>
      </c>
      <c r="AW1090" s="7"/>
      <c r="AX1090" s="16"/>
      <c r="AY1090" s="17"/>
      <c r="AZ1090" s="20"/>
      <c r="BA1090" s="7"/>
      <c r="BB1090" s="16"/>
      <c r="BC1090" s="17"/>
      <c r="BD1090" s="20"/>
      <c r="BE1090" s="7">
        <f>IFERROR(VLOOKUP("5-"&amp;Presupuestos[[#This Row],[ID DOCUMENTO]],BD_Pagos[],7,0),"")</f>
        <v>0</v>
      </c>
      <c r="BF1090" s="17">
        <f>IFERROR(VLOOKUP("5-"&amp;Presupuestos[[#This Row],[ID DOCUMENTO]],BD_Pagos[],9,0),"")</f>
        <v>0</v>
      </c>
      <c r="BG1090" s="20">
        <f>IF(IFERROR(VLOOKUP("5-"&amp;Presupuestos[[#This Row],[ID DOCUMENTO]],BD_Pagos[],10,0),0)&gt;Presupuestos[[#This Row],[TOTAL SOLES]],Presupuestos[[#This Row],[TOTAL SOLES]],IFERROR(VLOOKUP("5-"&amp;Presupuestos[[#This Row],[ID DOCUMENTO]],BD_Pagos[],10,0),0))</f>
        <v>0</v>
      </c>
      <c r="BH1090" s="7">
        <f>IFERROR(VLOOKUP("1-Detraccion"&amp;Presupuestos[[#This Row],[ID DOCUMENTO]],BD_Pagos[],2,0),"")</f>
        <v>0</v>
      </c>
      <c r="BI1090" s="3" t="str">
        <f>IFERROR(VLOOKUP("1-Detraccion"&amp;Presupuestos[[#This Row],[ID DOCUMENTO]],BD_Pagos[],3,0),"")</f>
        <v/>
      </c>
      <c r="BJ1090" s="3">
        <f>IFERROR(VLOOKUP("1-Detraccion"&amp;Presupuestos[[#This Row],[ID DOCUMENTO]],BD_Pagos[],4,0),"")</f>
        <v>0</v>
      </c>
      <c r="BK1090" s="6">
        <f>IF(IFERROR(VLOOKUP("1-Detraccion"&amp;Presupuestos[[#This Row],[ID DOCUMENTO]],BD_Pagos[],5,0),0)&gt;Presupuestos[[#This Row],[TOTAL SOLES]],Presupuestos[[#This Row],[TOTAL SOLES]],IFERROR(VLOOKUP("1-Detraccion"&amp;Presupuestos[[#This Row],[ID DOCUMENTO]],BD_Pagos[],5,0),0))</f>
        <v>0</v>
      </c>
      <c r="BL1090" s="6">
        <f>IF(IFERROR(VLOOKUP("1-Detraccion"&amp;Presupuestos[[#This Row],[ID DOCUMENTO]],BD_Pagos[],6,0),0)&gt;Presupuestos[[#This Row],[TOTAL SOLES]],Presupuestos[[#This Row],[TOTAL SOLES]],IFERROR(VLOOKUP("1-Detraccion"&amp;Presupuestos[[#This Row],[ID DOCUMENTO]],BD_Pagos[],6,0),0))</f>
        <v>0</v>
      </c>
      <c r="BM1090" s="37"/>
      <c r="BN1090" s="3"/>
      <c r="BO1090" s="3"/>
      <c r="BP1090" s="6"/>
      <c r="BQ109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70.680000000000007</v>
      </c>
      <c r="BR1090" s="23" t="str">
        <f>IF(Presupuestos[[#This Row],[SALDO ME-MN]]&gt;0,"PENDIENTE","CANCELADO")</f>
        <v>PENDIENTE</v>
      </c>
      <c r="BS1090" s="23" t="str">
        <f>IF(COUNTIFS($U$4:$U1089,Presupuestos[[#This Row],[ID DOCUMENTO]])&gt;=1,IF(B1089=Presupuestos[[#This Row],[ID]],"OK","DOC. DUPLICADO"),"OK")</f>
        <v>OK</v>
      </c>
    </row>
    <row r="1091" spans="2:71" ht="36" x14ac:dyDescent="0.25">
      <c r="B1091" s="34">
        <f>IF(Presupuestos[[#This Row],[ID DOCUMENTO]]=U1090,B1090,IF(B1090="ID",1,B1090+1))</f>
        <v>906</v>
      </c>
      <c r="C1091" s="2">
        <v>45889</v>
      </c>
      <c r="D1091" s="2">
        <v>45889</v>
      </c>
      <c r="E1091" s="3" t="s">
        <v>2186</v>
      </c>
      <c r="F1091" s="25" t="s">
        <v>27</v>
      </c>
      <c r="G1091" s="25" t="s">
        <v>116</v>
      </c>
      <c r="H1091" s="25" t="s">
        <v>106</v>
      </c>
      <c r="I1091" s="36" t="str">
        <f>IFERROR(VLOOKUP(Presupuestos[[#This Row],[AREA]]&amp;Presupuestos[[#This Row],[CONCEPTO]]&amp;Presupuestos[[#This Row],[DESCRIPCION]],Tabla28[[Columna1]:[CÓDIGO NUEVO]],2,0),"")</f>
        <v>P0203002</v>
      </c>
      <c r="J1091" s="3" t="s">
        <v>2187</v>
      </c>
      <c r="K1091" s="3" t="s">
        <v>666</v>
      </c>
      <c r="L1091" s="3" t="s">
        <v>666</v>
      </c>
      <c r="M1091" s="31" t="s">
        <v>2188</v>
      </c>
      <c r="N1091" s="3"/>
      <c r="O1091" s="3" t="s">
        <v>308</v>
      </c>
      <c r="P1091" s="3" t="s">
        <v>142</v>
      </c>
      <c r="Q1091" s="3" t="str">
        <f>IFERROR(VLOOKUP(Presupuestos[[#This Row],[CLASIFICACIÓN (N)]],Tabla17[],2,0),"")</f>
        <v>Gastos no operativos</v>
      </c>
      <c r="R1091" s="3" t="str">
        <f>IFERROR(VLOOKUP(Presupuestos[[#This Row],[CLASIFICACIÓN (N)]],Tabla17[],3,0),"")</f>
        <v>Operativo</v>
      </c>
      <c r="S1091" s="3" t="s">
        <v>16</v>
      </c>
      <c r="T1091" s="3" t="str">
        <f>IFERROR(VLOOKUP(Presupuestos[[#This Row],[ALMACEN]],Tabla5[],2,0),"")</f>
        <v>Arequipa</v>
      </c>
      <c r="U1091" s="19" t="str">
        <f>IFERROR(VLOOKUP(Presupuestos[[#This Row],[TIPO DE DOCUMENTO]],Tipo_Documento[],2,0)&amp;Presupuestos[[#This Row],[SERIE]]&amp;Presupuestos[[#This Row],[NUMERO]]&amp;Presupuestos[[#This Row],[RUC]],"")</f>
        <v>LIQCOM12911111111</v>
      </c>
      <c r="V1091" s="3" t="s">
        <v>175</v>
      </c>
      <c r="W1091" s="7">
        <v>45890</v>
      </c>
      <c r="X1091" s="7">
        <v>45890</v>
      </c>
      <c r="Y1091" s="3" t="s">
        <v>28</v>
      </c>
      <c r="Z1091" s="3">
        <v>129</v>
      </c>
      <c r="AA1091" s="3">
        <f>IFERROR(VLOOKUP(Presupuestos[[#This Row],[RAZON SOCIAL]],CHOOSE({1,2},Clientes_Proveedores[Razon Social],Clientes_Proveedores[Ruc / Dni]),2,0),"-")</f>
        <v>11111111</v>
      </c>
      <c r="AB1091" s="31" t="s">
        <v>916</v>
      </c>
      <c r="AC1091" s="3" t="s">
        <v>670</v>
      </c>
      <c r="AD1091" s="5"/>
      <c r="AE1091" s="6">
        <v>50</v>
      </c>
      <c r="AF1091" s="6">
        <f>Presupuestos[[#This Row],[BASE]]*Presupuestos[[#This Row],[% IGV]]</f>
        <v>0</v>
      </c>
      <c r="AG1091" s="22">
        <f>ROUND(SUM(Presupuestos[[#This Row],[BASE]:[IGV]]),2)</f>
        <v>50</v>
      </c>
      <c r="AH1091" s="9" t="str">
        <f>IF(Presupuestos[[#This Row],[MONEDA]]="USD",VLOOKUP(Presupuestos[[#This Row],[FECHA DE EMISION]],Tipo_Cambio[],3,0),"")</f>
        <v/>
      </c>
      <c r="AI1091" s="22">
        <f>IFERROR(ROUND(IF(Presupuestos[[#This Row],[MONEDA]]="PEN",Presupuestos[[#This Row],[TOTAL]],Presupuestos[[#This Row],[TOTAL]]*Presupuestos[[#This Row],[TIPO DE CAMBIO]]),2),"")</f>
        <v>50</v>
      </c>
      <c r="AJ1091" s="5"/>
      <c r="AK1091" s="33" t="s">
        <v>671</v>
      </c>
      <c r="AL1091" s="5" t="s">
        <v>742</v>
      </c>
      <c r="AM1091" s="23" t="s">
        <v>671</v>
      </c>
      <c r="AN1091" s="23" t="s">
        <v>671</v>
      </c>
      <c r="AO1091" s="7">
        <f>IFERROR(VLOOKUP("1-"&amp;Presupuestos[[#This Row],[ID DOCUMENTO]],BD_Pagos[],7,0),"")</f>
        <v>0</v>
      </c>
      <c r="AP1091" s="16" t="str">
        <f>IFERROR(VLOOKUP("1-"&amp;Presupuestos[[#This Row],[ID DOCUMENTO]],BD_Pagos[],8,0),"")</f>
        <v/>
      </c>
      <c r="AQ1091" s="17" t="str">
        <f>IFERROR(VLOOKUP("1-"&amp;Presupuestos[[#This Row],[ID DOCUMENTO]],BD_Pagos[],9,0),"")</f>
        <v/>
      </c>
      <c r="AR1091" s="54"/>
      <c r="AS1091" s="7">
        <f>IFERROR(VLOOKUP("2-"&amp;Presupuestos[[#This Row],[ID DOCUMENTO]],BD_Pagos[],7,0),"")</f>
        <v>0</v>
      </c>
      <c r="AT1091" s="16" t="str">
        <f>IFERROR(VLOOKUP("2-"&amp;Presupuestos[[#This Row],[ID DOCUMENTO]],BD_Pagos[],8,0),"")</f>
        <v/>
      </c>
      <c r="AU1091" s="17">
        <f>IFERROR(VLOOKUP("2-"&amp;Presupuestos[[#This Row],[ID DOCUMENTO]],BD_Pagos[],9,0),"")</f>
        <v>0</v>
      </c>
      <c r="AV1091" s="20">
        <f>IF(IFERROR(VLOOKUP("2-"&amp;Presupuestos[[#This Row],[ID DOCUMENTO]],BD_Pagos[],10,0),0)&gt;Presupuestos[[#This Row],[TOTAL SOLES]],Presupuestos[[#This Row],[TOTAL SOLES]],IFERROR(VLOOKUP("2-"&amp;Presupuestos[[#This Row],[ID DOCUMENTO]],BD_Pagos[],10,0),0))</f>
        <v>0</v>
      </c>
      <c r="AW1091" s="7"/>
      <c r="AX1091" s="16"/>
      <c r="AY1091" s="17"/>
      <c r="AZ1091" s="20"/>
      <c r="BA1091" s="7"/>
      <c r="BB1091" s="16"/>
      <c r="BC1091" s="17"/>
      <c r="BD1091" s="20"/>
      <c r="BE1091" s="7">
        <f>IFERROR(VLOOKUP("5-"&amp;Presupuestos[[#This Row],[ID DOCUMENTO]],BD_Pagos[],7,0),"")</f>
        <v>0</v>
      </c>
      <c r="BF1091" s="17">
        <f>IFERROR(VLOOKUP("5-"&amp;Presupuestos[[#This Row],[ID DOCUMENTO]],BD_Pagos[],9,0),"")</f>
        <v>0</v>
      </c>
      <c r="BG1091" s="20">
        <f>IF(IFERROR(VLOOKUP("5-"&amp;Presupuestos[[#This Row],[ID DOCUMENTO]],BD_Pagos[],10,0),0)&gt;Presupuestos[[#This Row],[TOTAL SOLES]],Presupuestos[[#This Row],[TOTAL SOLES]],IFERROR(VLOOKUP("5-"&amp;Presupuestos[[#This Row],[ID DOCUMENTO]],BD_Pagos[],10,0),0))</f>
        <v>0</v>
      </c>
      <c r="BH1091" s="7">
        <f>IFERROR(VLOOKUP("1-Detraccion"&amp;Presupuestos[[#This Row],[ID DOCUMENTO]],BD_Pagos[],2,0),"")</f>
        <v>0</v>
      </c>
      <c r="BI1091" s="3" t="str">
        <f>IFERROR(VLOOKUP("1-Detraccion"&amp;Presupuestos[[#This Row],[ID DOCUMENTO]],BD_Pagos[],3,0),"")</f>
        <v/>
      </c>
      <c r="BJ1091" s="3">
        <f>IFERROR(VLOOKUP("1-Detraccion"&amp;Presupuestos[[#This Row],[ID DOCUMENTO]],BD_Pagos[],4,0),"")</f>
        <v>0</v>
      </c>
      <c r="BK1091" s="6">
        <f>IF(IFERROR(VLOOKUP("1-Detraccion"&amp;Presupuestos[[#This Row],[ID DOCUMENTO]],BD_Pagos[],5,0),0)&gt;Presupuestos[[#This Row],[TOTAL SOLES]],Presupuestos[[#This Row],[TOTAL SOLES]],IFERROR(VLOOKUP("1-Detraccion"&amp;Presupuestos[[#This Row],[ID DOCUMENTO]],BD_Pagos[],5,0),0))</f>
        <v>0</v>
      </c>
      <c r="BL1091" s="6">
        <f>IF(IFERROR(VLOOKUP("1-Detraccion"&amp;Presupuestos[[#This Row],[ID DOCUMENTO]],BD_Pagos[],6,0),0)&gt;Presupuestos[[#This Row],[TOTAL SOLES]],Presupuestos[[#This Row],[TOTAL SOLES]],IFERROR(VLOOKUP("1-Detraccion"&amp;Presupuestos[[#This Row],[ID DOCUMENTO]],BD_Pagos[],6,0),0))</f>
        <v>0</v>
      </c>
      <c r="BM1091" s="37"/>
      <c r="BN1091" s="3"/>
      <c r="BO1091" s="3"/>
      <c r="BP1091" s="6"/>
      <c r="BQ109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v>
      </c>
      <c r="BR1091" s="23" t="str">
        <f>IF(Presupuestos[[#This Row],[SALDO ME-MN]]&gt;0,"PENDIENTE","CANCELADO")</f>
        <v>PENDIENTE</v>
      </c>
      <c r="BS1091" s="23" t="str">
        <f>IF(COUNTIFS($U$4:$U1090,Presupuestos[[#This Row],[ID DOCUMENTO]])&gt;=1,IF(B1090=Presupuestos[[#This Row],[ID]],"OK","DOC. DUPLICADO"),"OK")</f>
        <v>OK</v>
      </c>
    </row>
    <row r="1092" spans="2:71" x14ac:dyDescent="0.25">
      <c r="B1092" s="34">
        <f>IF(Presupuestos[[#This Row],[ID DOCUMENTO]]=U1091,B1091,IF(B1091="ID",1,B1091+1))</f>
        <v>907</v>
      </c>
      <c r="C1092" s="2">
        <v>45889</v>
      </c>
      <c r="D1092" s="2">
        <v>45889</v>
      </c>
      <c r="E1092" s="3" t="s">
        <v>1880</v>
      </c>
      <c r="F1092" s="25" t="s">
        <v>54</v>
      </c>
      <c r="G1092" s="25" t="s">
        <v>19</v>
      </c>
      <c r="H1092" s="25" t="s">
        <v>20</v>
      </c>
      <c r="I1092" s="36" t="str">
        <f>IFERROR(VLOOKUP(Presupuestos[[#This Row],[AREA]]&amp;Presupuestos[[#This Row],[CONCEPTO]]&amp;Presupuestos[[#This Row],[DESCRIPCION]],Tabla28[[Columna1]:[CÓDIGO NUEVO]],2,0),"")</f>
        <v>P0604001</v>
      </c>
      <c r="J1092" s="3" t="s">
        <v>666</v>
      </c>
      <c r="K1092" s="3" t="s">
        <v>666</v>
      </c>
      <c r="L1092" s="3" t="s">
        <v>666</v>
      </c>
      <c r="M1092" s="31" t="s">
        <v>2189</v>
      </c>
      <c r="N1092" s="3"/>
      <c r="O1092" s="3" t="s">
        <v>315</v>
      </c>
      <c r="P1092" s="3" t="s">
        <v>127</v>
      </c>
      <c r="Q1092" s="3" t="str">
        <f>IFERROR(VLOOKUP(Presupuestos[[#This Row],[CLASIFICACIÓN (N)]],Tabla17[],2,0),"")</f>
        <v>Gastos operativos</v>
      </c>
      <c r="R1092" s="3" t="str">
        <f>IFERROR(VLOOKUP(Presupuestos[[#This Row],[CLASIFICACIÓN (N)]],Tabla17[],3,0),"")</f>
        <v>Operativo</v>
      </c>
      <c r="S1092" s="3" t="s">
        <v>16</v>
      </c>
      <c r="T1092" s="3" t="str">
        <f>IFERROR(VLOOKUP(Presupuestos[[#This Row],[ALMACEN]],Tabla5[],2,0),"")</f>
        <v>Arequipa</v>
      </c>
      <c r="U1092" s="19" t="str">
        <f>IFERROR(VLOOKUP(Presupuestos[[#This Row],[TIPO DE DOCUMENTO]],Tipo_Documento[],2,0)&amp;Presupuestos[[#This Row],[SERIE]]&amp;Presupuestos[[#This Row],[NUMERO]]&amp;Presupuestos[[#This Row],[RUC]],"")</f>
        <v>PLM330176390500</v>
      </c>
      <c r="V1092" s="3" t="s">
        <v>171</v>
      </c>
      <c r="W1092" s="7">
        <v>45890</v>
      </c>
      <c r="X1092" s="7">
        <v>45890</v>
      </c>
      <c r="Y1092" s="3">
        <v>3</v>
      </c>
      <c r="Z1092" s="3">
        <v>301</v>
      </c>
      <c r="AA1092" s="3">
        <f>IFERROR(VLOOKUP(Presupuestos[[#This Row],[RAZON SOCIAL]],CHOOSE({1,2},Clientes_Proveedores[Razon Social],Clientes_Proveedores[Ruc / Dni]),2,0),"-")</f>
        <v>76390500</v>
      </c>
      <c r="AB1092" s="31" t="s">
        <v>1302</v>
      </c>
      <c r="AC1092" s="3" t="s">
        <v>670</v>
      </c>
      <c r="AD1092" s="5"/>
      <c r="AE1092" s="6">
        <v>25</v>
      </c>
      <c r="AF1092" s="6">
        <f>Presupuestos[[#This Row],[BASE]]*Presupuestos[[#This Row],[% IGV]]</f>
        <v>0</v>
      </c>
      <c r="AG1092" s="22">
        <f>ROUND(SUM(Presupuestos[[#This Row],[BASE]:[IGV]]),2)</f>
        <v>25</v>
      </c>
      <c r="AH1092" s="9" t="str">
        <f>IF(Presupuestos[[#This Row],[MONEDA]]="USD",VLOOKUP(Presupuestos[[#This Row],[FECHA DE EMISION]],Tipo_Cambio[],3,0),"")</f>
        <v/>
      </c>
      <c r="AI1092" s="22">
        <f>IFERROR(ROUND(IF(Presupuestos[[#This Row],[MONEDA]]="PEN",Presupuestos[[#This Row],[TOTAL]],Presupuestos[[#This Row],[TOTAL]]*Presupuestos[[#This Row],[TIPO DE CAMBIO]]),2),"")</f>
        <v>25</v>
      </c>
      <c r="AJ1092" s="5"/>
      <c r="AK1092" s="33"/>
      <c r="AL1092" s="5" t="s">
        <v>672</v>
      </c>
      <c r="AM1092" s="23"/>
      <c r="AN1092" s="23"/>
      <c r="AO1092" s="7" t="str">
        <f>IFERROR(VLOOKUP("1-"&amp;Presupuestos[[#This Row],[ID DOCUMENTO]],BD_Pagos[],7,0),"")</f>
        <v/>
      </c>
      <c r="AP1092" s="16" t="str">
        <f>IFERROR(VLOOKUP("1-"&amp;Presupuestos[[#This Row],[ID DOCUMENTO]],BD_Pagos[],8,0),"")</f>
        <v/>
      </c>
      <c r="AQ1092" s="17" t="str">
        <f>IFERROR(VLOOKUP("1-"&amp;Presupuestos[[#This Row],[ID DOCUMENTO]],BD_Pagos[],9,0),"")</f>
        <v/>
      </c>
      <c r="AR1092" s="54"/>
      <c r="AS1092" s="7" t="str">
        <f>IFERROR(VLOOKUP("2-"&amp;Presupuestos[[#This Row],[ID DOCUMENTO]],BD_Pagos[],7,0),"")</f>
        <v/>
      </c>
      <c r="AT1092" s="16" t="str">
        <f>IFERROR(VLOOKUP("2-"&amp;Presupuestos[[#This Row],[ID DOCUMENTO]],BD_Pagos[],8,0),"")</f>
        <v/>
      </c>
      <c r="AU1092" s="17" t="str">
        <f>IFERROR(VLOOKUP("2-"&amp;Presupuestos[[#This Row],[ID DOCUMENTO]],BD_Pagos[],9,0),"")</f>
        <v/>
      </c>
      <c r="AV1092" s="20">
        <f>IF(IFERROR(VLOOKUP("2-"&amp;Presupuestos[[#This Row],[ID DOCUMENTO]],BD_Pagos[],10,0),0)&gt;Presupuestos[[#This Row],[TOTAL SOLES]],Presupuestos[[#This Row],[TOTAL SOLES]],IFERROR(VLOOKUP("2-"&amp;Presupuestos[[#This Row],[ID DOCUMENTO]],BD_Pagos[],10,0),0))</f>
        <v>0</v>
      </c>
      <c r="AW1092" s="7"/>
      <c r="AX1092" s="16"/>
      <c r="AY1092" s="17"/>
      <c r="AZ1092" s="20"/>
      <c r="BA1092" s="7"/>
      <c r="BB1092" s="16"/>
      <c r="BC1092" s="17"/>
      <c r="BD1092" s="20"/>
      <c r="BE1092" s="7" t="str">
        <f>IFERROR(VLOOKUP("5-"&amp;Presupuestos[[#This Row],[ID DOCUMENTO]],BD_Pagos[],7,0),"")</f>
        <v/>
      </c>
      <c r="BF1092" s="17" t="str">
        <f>IFERROR(VLOOKUP("5-"&amp;Presupuestos[[#This Row],[ID DOCUMENTO]],BD_Pagos[],9,0),"")</f>
        <v/>
      </c>
      <c r="BG1092" s="20">
        <f>IF(IFERROR(VLOOKUP("5-"&amp;Presupuestos[[#This Row],[ID DOCUMENTO]],BD_Pagos[],10,0),0)&gt;Presupuestos[[#This Row],[TOTAL SOLES]],Presupuestos[[#This Row],[TOTAL SOLES]],IFERROR(VLOOKUP("5-"&amp;Presupuestos[[#This Row],[ID DOCUMENTO]],BD_Pagos[],10,0),0))</f>
        <v>0</v>
      </c>
      <c r="BH1092" s="7" t="str">
        <f>IFERROR(VLOOKUP("1-Detraccion"&amp;Presupuestos[[#This Row],[ID DOCUMENTO]],BD_Pagos[],2,0),"")</f>
        <v/>
      </c>
      <c r="BI1092" s="3" t="str">
        <f>IFERROR(VLOOKUP("1-Detraccion"&amp;Presupuestos[[#This Row],[ID DOCUMENTO]],BD_Pagos[],3,0),"")</f>
        <v/>
      </c>
      <c r="BJ1092" s="3" t="str">
        <f>IFERROR(VLOOKUP("1-Detraccion"&amp;Presupuestos[[#This Row],[ID DOCUMENTO]],BD_Pagos[],4,0),"")</f>
        <v/>
      </c>
      <c r="BK1092" s="6">
        <f>IF(IFERROR(VLOOKUP("1-Detraccion"&amp;Presupuestos[[#This Row],[ID DOCUMENTO]],BD_Pagos[],5,0),0)&gt;Presupuestos[[#This Row],[TOTAL SOLES]],Presupuestos[[#This Row],[TOTAL SOLES]],IFERROR(VLOOKUP("1-Detraccion"&amp;Presupuestos[[#This Row],[ID DOCUMENTO]],BD_Pagos[],5,0),0))</f>
        <v>0</v>
      </c>
      <c r="BL1092" s="6">
        <f>IF(IFERROR(VLOOKUP("1-Detraccion"&amp;Presupuestos[[#This Row],[ID DOCUMENTO]],BD_Pagos[],6,0),0)&gt;Presupuestos[[#This Row],[TOTAL SOLES]],Presupuestos[[#This Row],[TOTAL SOLES]],IFERROR(VLOOKUP("1-Detraccion"&amp;Presupuestos[[#This Row],[ID DOCUMENTO]],BD_Pagos[],6,0),0))</f>
        <v>0</v>
      </c>
      <c r="BM1092" s="37"/>
      <c r="BN1092" s="3"/>
      <c r="BO1092" s="3"/>
      <c r="BP1092" s="6"/>
      <c r="BQ109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v>
      </c>
      <c r="BR1092" s="23" t="str">
        <f>IF(Presupuestos[[#This Row],[SALDO ME-MN]]&gt;0,"PENDIENTE","CANCELADO")</f>
        <v>PENDIENTE</v>
      </c>
      <c r="BS1092" s="23" t="str">
        <f>IF(COUNTIFS($U$4:$U1091,Presupuestos[[#This Row],[ID DOCUMENTO]])&gt;=1,IF(B1091=Presupuestos[[#This Row],[ID]],"OK","DOC. DUPLICADO"),"OK")</f>
        <v>OK</v>
      </c>
    </row>
    <row r="1093" spans="2:71" ht="24" x14ac:dyDescent="0.25">
      <c r="B1093" s="34">
        <f>IF(Presupuestos[[#This Row],[ID DOCUMENTO]]=U1092,B1092,IF(B1092="ID",1,B1092+1))</f>
        <v>908</v>
      </c>
      <c r="C1093" s="2">
        <v>45883</v>
      </c>
      <c r="D1093" s="2">
        <v>45883</v>
      </c>
      <c r="E1093" s="3" t="s">
        <v>746</v>
      </c>
      <c r="F1093" s="25" t="s">
        <v>62</v>
      </c>
      <c r="G1093" s="25" t="s">
        <v>139</v>
      </c>
      <c r="H1093" s="25" t="s">
        <v>561</v>
      </c>
      <c r="I1093" s="36" t="str">
        <f>IFERROR(VLOOKUP(Presupuestos[[#This Row],[AREA]]&amp;Presupuestos[[#This Row],[CONCEPTO]]&amp;Presupuestos[[#This Row],[DESCRIPCION]],Tabla28[[Columna1]:[CÓDIGO NUEVO]],2,0),"")</f>
        <v>P0801002</v>
      </c>
      <c r="J1093" s="3" t="s">
        <v>2190</v>
      </c>
      <c r="K1093" s="3" t="s">
        <v>666</v>
      </c>
      <c r="L1093" s="3" t="s">
        <v>2191</v>
      </c>
      <c r="M1093" s="31" t="s">
        <v>2192</v>
      </c>
      <c r="N1093" s="3"/>
      <c r="O1093" s="3" t="s">
        <v>315</v>
      </c>
      <c r="P1093" s="3" t="s">
        <v>142</v>
      </c>
      <c r="Q1093" s="3" t="str">
        <f>IFERROR(VLOOKUP(Presupuestos[[#This Row],[CLASIFICACIÓN (N)]],Tabla17[],2,0),"")</f>
        <v>Gastos no operativos</v>
      </c>
      <c r="R1093" s="3" t="str">
        <f>IFERROR(VLOOKUP(Presupuestos[[#This Row],[CLASIFICACIÓN (N)]],Tabla17[],3,0),"")</f>
        <v>Operativo</v>
      </c>
      <c r="S1093" s="3" t="s">
        <v>16</v>
      </c>
      <c r="T1093" s="3" t="str">
        <f>IFERROR(VLOOKUP(Presupuestos[[#This Row],[ALMACEN]],Tabla5[],2,0),"")</f>
        <v>Arequipa</v>
      </c>
      <c r="U1093" s="19" t="str">
        <f>IFERROR(VLOOKUP(Presupuestos[[#This Row],[TIPO DE DOCUMENTO]],Tipo_Documento[],2,0)&amp;Presupuestos[[#This Row],[SERIE]]&amp;Presupuestos[[#This Row],[NUMERO]]&amp;Presupuestos[[#This Row],[RUC]],"")</f>
        <v>01E001220613747096</v>
      </c>
      <c r="V1093" s="3" t="s">
        <v>120</v>
      </c>
      <c r="W1093" s="7">
        <v>45883</v>
      </c>
      <c r="X1093" s="7">
        <v>45883</v>
      </c>
      <c r="Y1093" s="3" t="s">
        <v>668</v>
      </c>
      <c r="Z1093" s="3">
        <v>2</v>
      </c>
      <c r="AA1093" s="3">
        <f>IFERROR(VLOOKUP(Presupuestos[[#This Row],[RAZON SOCIAL]],CHOOSE({1,2},Clientes_Proveedores[Razon Social],Clientes_Proveedores[Ruc / Dni]),2,0),"-")</f>
        <v>20613747096</v>
      </c>
      <c r="AB1093" s="31" t="s">
        <v>763</v>
      </c>
      <c r="AC1093" s="3" t="s">
        <v>670</v>
      </c>
      <c r="AD1093" s="5">
        <v>0.18</v>
      </c>
      <c r="AE1093" s="6">
        <v>600</v>
      </c>
      <c r="AF1093" s="6">
        <f>Presupuestos[[#This Row],[BASE]]*Presupuestos[[#This Row],[% IGV]]</f>
        <v>108</v>
      </c>
      <c r="AG1093" s="22">
        <f>ROUND(SUM(Presupuestos[[#This Row],[BASE]:[IGV]]),2)</f>
        <v>708</v>
      </c>
      <c r="AH1093" s="9" t="str">
        <f>IF(Presupuestos[[#This Row],[MONEDA]]="USD",VLOOKUP(Presupuestos[[#This Row],[FECHA DE EMISION]],Tipo_Cambio[],3,0),"")</f>
        <v/>
      </c>
      <c r="AI1093" s="22">
        <f>IFERROR(ROUND(IF(Presupuestos[[#This Row],[MONEDA]]="PEN",Presupuestos[[#This Row],[TOTAL]],Presupuestos[[#This Row],[TOTAL]]*Presupuestos[[#This Row],[TIPO DE CAMBIO]]),2),"")</f>
        <v>708</v>
      </c>
      <c r="AJ1093" s="5"/>
      <c r="AK1093" s="33" t="s">
        <v>671</v>
      </c>
      <c r="AL1093" s="5" t="s">
        <v>680</v>
      </c>
      <c r="AM1093" s="23" t="s">
        <v>671</v>
      </c>
      <c r="AN1093" s="23" t="s">
        <v>671</v>
      </c>
      <c r="AO1093" s="7">
        <f>IFERROR(VLOOKUP("1-"&amp;Presupuestos[[#This Row],[ID DOCUMENTO]],BD_Pagos[],7,0),"")</f>
        <v>45888</v>
      </c>
      <c r="AP1093" s="16" t="str">
        <f>IFERROR(VLOOKUP("1-"&amp;Presupuestos[[#This Row],[ID DOCUMENTO]],BD_Pagos[],8,0),"")</f>
        <v>B-BCP - Soles</v>
      </c>
      <c r="AQ1093" s="17">
        <f>IFERROR(VLOOKUP("1-"&amp;Presupuestos[[#This Row],[ID DOCUMENTO]],BD_Pagos[],9,0),"")</f>
        <v>1211610</v>
      </c>
      <c r="AR1093" s="54"/>
      <c r="AS1093" s="7">
        <f>IFERROR(VLOOKUP("2-"&amp;Presupuestos[[#This Row],[ID DOCUMENTO]],BD_Pagos[],7,0),"")</f>
        <v>0</v>
      </c>
      <c r="AT1093" s="16" t="str">
        <f>IFERROR(VLOOKUP("2-"&amp;Presupuestos[[#This Row],[ID DOCUMENTO]],BD_Pagos[],8,0),"")</f>
        <v/>
      </c>
      <c r="AU1093" s="17">
        <f>IFERROR(VLOOKUP("2-"&amp;Presupuestos[[#This Row],[ID DOCUMENTO]],BD_Pagos[],9,0),"")</f>
        <v>0</v>
      </c>
      <c r="AV1093" s="20">
        <f>IF(IFERROR(VLOOKUP("2-"&amp;Presupuestos[[#This Row],[ID DOCUMENTO]],BD_Pagos[],10,0),0)&gt;Presupuestos[[#This Row],[TOTAL SOLES]],Presupuestos[[#This Row],[TOTAL SOLES]],IFERROR(VLOOKUP("2-"&amp;Presupuestos[[#This Row],[ID DOCUMENTO]],BD_Pagos[],10,0),0))</f>
        <v>0</v>
      </c>
      <c r="AW1093" s="7"/>
      <c r="AX1093" s="16"/>
      <c r="AY1093" s="17"/>
      <c r="AZ1093" s="20"/>
      <c r="BA1093" s="7"/>
      <c r="BB1093" s="16"/>
      <c r="BC1093" s="17"/>
      <c r="BD1093" s="20"/>
      <c r="BE1093" s="7">
        <f>IFERROR(VLOOKUP("5-"&amp;Presupuestos[[#This Row],[ID DOCUMENTO]],BD_Pagos[],7,0),"")</f>
        <v>0</v>
      </c>
      <c r="BF1093" s="17">
        <f>IFERROR(VLOOKUP("5-"&amp;Presupuestos[[#This Row],[ID DOCUMENTO]],BD_Pagos[],9,0),"")</f>
        <v>0</v>
      </c>
      <c r="BG1093" s="20">
        <f>IF(IFERROR(VLOOKUP("5-"&amp;Presupuestos[[#This Row],[ID DOCUMENTO]],BD_Pagos[],10,0),0)&gt;Presupuestos[[#This Row],[TOTAL SOLES]],Presupuestos[[#This Row],[TOTAL SOLES]],IFERROR(VLOOKUP("5-"&amp;Presupuestos[[#This Row],[ID DOCUMENTO]],BD_Pagos[],10,0),0))</f>
        <v>0</v>
      </c>
      <c r="BH1093" s="7">
        <f>IFERROR(VLOOKUP("1-Detraccion"&amp;Presupuestos[[#This Row],[ID DOCUMENTO]],BD_Pagos[],2,0),"")</f>
        <v>0</v>
      </c>
      <c r="BI1093" s="3" t="str">
        <f>IFERROR(VLOOKUP("1-Detraccion"&amp;Presupuestos[[#This Row],[ID DOCUMENTO]],BD_Pagos[],3,0),"")</f>
        <v/>
      </c>
      <c r="BJ1093" s="3">
        <f>IFERROR(VLOOKUP("1-Detraccion"&amp;Presupuestos[[#This Row],[ID DOCUMENTO]],BD_Pagos[],4,0),"")</f>
        <v>0</v>
      </c>
      <c r="BK1093" s="6">
        <f>IF(IFERROR(VLOOKUP("1-Detraccion"&amp;Presupuestos[[#This Row],[ID DOCUMENTO]],BD_Pagos[],5,0),0)&gt;Presupuestos[[#This Row],[TOTAL SOLES]],Presupuestos[[#This Row],[TOTAL SOLES]],IFERROR(VLOOKUP("1-Detraccion"&amp;Presupuestos[[#This Row],[ID DOCUMENTO]],BD_Pagos[],5,0),0))</f>
        <v>0</v>
      </c>
      <c r="BL1093" s="6">
        <f>IF(IFERROR(VLOOKUP("1-Detraccion"&amp;Presupuestos[[#This Row],[ID DOCUMENTO]],BD_Pagos[],6,0),0)&gt;Presupuestos[[#This Row],[TOTAL SOLES]],Presupuestos[[#This Row],[TOTAL SOLES]],IFERROR(VLOOKUP("1-Detraccion"&amp;Presupuestos[[#This Row],[ID DOCUMENTO]],BD_Pagos[],6,0),0))</f>
        <v>0</v>
      </c>
      <c r="BM1093" s="37"/>
      <c r="BN1093" s="3"/>
      <c r="BO1093" s="3"/>
      <c r="BP1093" s="6"/>
      <c r="BQ109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708</v>
      </c>
      <c r="BR1093" s="23" t="str">
        <f>IF(Presupuestos[[#This Row],[SALDO ME-MN]]&gt;0,"PENDIENTE","CANCELADO")</f>
        <v>PENDIENTE</v>
      </c>
      <c r="BS1093" s="23" t="str">
        <f>IF(COUNTIFS($U$4:$U1092,Presupuestos[[#This Row],[ID DOCUMENTO]])&gt;=1,IF(B1092=Presupuestos[[#This Row],[ID]],"OK","DOC. DUPLICADO"),"OK")</f>
        <v>OK</v>
      </c>
    </row>
    <row r="1094" spans="2:71" ht="24" x14ac:dyDescent="0.25">
      <c r="B1094" s="34">
        <f>IF(Presupuestos[[#This Row],[ID DOCUMENTO]]=U1093,B1093,IF(B1093="ID",1,B1093+1))</f>
        <v>909</v>
      </c>
      <c r="C1094" s="2">
        <v>45880</v>
      </c>
      <c r="D1094" s="2">
        <v>45880</v>
      </c>
      <c r="E1094" s="3" t="s">
        <v>911</v>
      </c>
      <c r="F1094" s="25" t="s">
        <v>27</v>
      </c>
      <c r="G1094" s="25" t="s">
        <v>128</v>
      </c>
      <c r="H1094" s="25" t="s">
        <v>100</v>
      </c>
      <c r="I1094" s="36" t="str">
        <f>IFERROR(VLOOKUP(Presupuestos[[#This Row],[AREA]]&amp;Presupuestos[[#This Row],[CONCEPTO]]&amp;Presupuestos[[#This Row],[DESCRIPCION]],Tabla28[[Columna1]:[CÓDIGO NUEVO]],2,0),"")</f>
        <v>P0210001</v>
      </c>
      <c r="J1094" s="3" t="s">
        <v>666</v>
      </c>
      <c r="K1094" s="3" t="s">
        <v>666</v>
      </c>
      <c r="L1094" s="3" t="s">
        <v>666</v>
      </c>
      <c r="M1094" s="31" t="s">
        <v>2193</v>
      </c>
      <c r="N1094" s="3" t="s">
        <v>40</v>
      </c>
      <c r="O1094" s="3" t="s">
        <v>308</v>
      </c>
      <c r="P1094" s="3" t="s">
        <v>122</v>
      </c>
      <c r="Q1094" s="3" t="str">
        <f>IFERROR(VLOOKUP(Presupuestos[[#This Row],[CLASIFICACIÓN (N)]],Tabla17[],2,0),"")</f>
        <v>Costos de ventas</v>
      </c>
      <c r="R1094" s="3" t="str">
        <f>IFERROR(VLOOKUP(Presupuestos[[#This Row],[CLASIFICACIÓN (N)]],Tabla17[],3,0),"")</f>
        <v>Operativo</v>
      </c>
      <c r="S1094" s="3" t="s">
        <v>16</v>
      </c>
      <c r="T1094" s="3" t="str">
        <f>IFERROR(VLOOKUP(Presupuestos[[#This Row],[ALMACEN]],Tabla5[],2,0),"")</f>
        <v>Arequipa</v>
      </c>
      <c r="U1094" s="19" t="str">
        <f>IFERROR(VLOOKUP(Presupuestos[[#This Row],[TIPO DE DOCUMENTO]],Tipo_Documento[],2,0)&amp;Presupuestos[[#This Row],[SERIE]]&amp;Presupuestos[[#This Row],[NUMERO]]&amp;Presupuestos[[#This Row],[RUC]],"")</f>
        <v>01FT01210820612112500</v>
      </c>
      <c r="V1094" s="3" t="s">
        <v>120</v>
      </c>
      <c r="W1094" s="7">
        <v>45880</v>
      </c>
      <c r="X1094" s="7">
        <v>45880</v>
      </c>
      <c r="Y1094" s="3" t="s">
        <v>845</v>
      </c>
      <c r="Z1094" s="3">
        <v>2108</v>
      </c>
      <c r="AA1094" s="3">
        <f>IFERROR(VLOOKUP(Presupuestos[[#This Row],[RAZON SOCIAL]],CHOOSE({1,2},Clientes_Proveedores[Razon Social],Clientes_Proveedores[Ruc / Dni]),2,0),"-")</f>
        <v>20612112500</v>
      </c>
      <c r="AB1094" s="31" t="s">
        <v>846</v>
      </c>
      <c r="AC1094" s="3" t="s">
        <v>670</v>
      </c>
      <c r="AD1094" s="5">
        <v>0.18</v>
      </c>
      <c r="AE1094" s="6">
        <v>8.4749999999999996</v>
      </c>
      <c r="AF1094" s="6">
        <f>Presupuestos[[#This Row],[BASE]]*Presupuestos[[#This Row],[% IGV]]</f>
        <v>1.5254999999999999</v>
      </c>
      <c r="AG1094" s="22">
        <f>ROUND(SUM(Presupuestos[[#This Row],[BASE]:[IGV]]),2)</f>
        <v>10</v>
      </c>
      <c r="AH1094" s="9" t="str">
        <f>IF(Presupuestos[[#This Row],[MONEDA]]="USD",VLOOKUP(Presupuestos[[#This Row],[FECHA DE EMISION]],Tipo_Cambio[],3,0),"")</f>
        <v/>
      </c>
      <c r="AI1094" s="22">
        <f>IFERROR(ROUND(IF(Presupuestos[[#This Row],[MONEDA]]="PEN",Presupuestos[[#This Row],[TOTAL]],Presupuestos[[#This Row],[TOTAL]]*Presupuestos[[#This Row],[TIPO DE CAMBIO]]),2),"")</f>
        <v>10</v>
      </c>
      <c r="AJ1094" s="5"/>
      <c r="AK1094" s="33" t="s">
        <v>671</v>
      </c>
      <c r="AL1094" s="5" t="s">
        <v>715</v>
      </c>
      <c r="AM1094" s="23" t="s">
        <v>671</v>
      </c>
      <c r="AN1094" s="23" t="s">
        <v>671</v>
      </c>
      <c r="AO1094" s="7">
        <f>IFERROR(VLOOKUP("1-"&amp;Presupuestos[[#This Row],[ID DOCUMENTO]],BD_Pagos[],7,0),"")</f>
        <v>45880</v>
      </c>
      <c r="AP1094" s="16" t="str">
        <f>IFERROR(VLOOKUP("1-"&amp;Presupuestos[[#This Row],[ID DOCUMENTO]],BD_Pagos[],8,0),"")</f>
        <v>C_Ope_001</v>
      </c>
      <c r="AQ1094" s="17">
        <f>IFERROR(VLOOKUP("1-"&amp;Presupuestos[[#This Row],[ID DOCUMENTO]],BD_Pagos[],9,0),"")</f>
        <v>25119</v>
      </c>
      <c r="AR1094" s="54"/>
      <c r="AS1094" s="7">
        <f>IFERROR(VLOOKUP("2-"&amp;Presupuestos[[#This Row],[ID DOCUMENTO]],BD_Pagos[],7,0),"")</f>
        <v>0</v>
      </c>
      <c r="AT1094" s="16" t="str">
        <f>IFERROR(VLOOKUP("2-"&amp;Presupuestos[[#This Row],[ID DOCUMENTO]],BD_Pagos[],8,0),"")</f>
        <v/>
      </c>
      <c r="AU1094" s="17">
        <f>IFERROR(VLOOKUP("2-"&amp;Presupuestos[[#This Row],[ID DOCUMENTO]],BD_Pagos[],9,0),"")</f>
        <v>0</v>
      </c>
      <c r="AV1094" s="20">
        <f>IF(IFERROR(VLOOKUP("2-"&amp;Presupuestos[[#This Row],[ID DOCUMENTO]],BD_Pagos[],10,0),0)&gt;Presupuestos[[#This Row],[TOTAL SOLES]],Presupuestos[[#This Row],[TOTAL SOLES]],IFERROR(VLOOKUP("2-"&amp;Presupuestos[[#This Row],[ID DOCUMENTO]],BD_Pagos[],10,0),0))</f>
        <v>0</v>
      </c>
      <c r="AW1094" s="7"/>
      <c r="AX1094" s="16"/>
      <c r="AY1094" s="17"/>
      <c r="AZ1094" s="20"/>
      <c r="BA1094" s="7"/>
      <c r="BB1094" s="16"/>
      <c r="BC1094" s="17"/>
      <c r="BD1094" s="20"/>
      <c r="BE1094" s="7">
        <f>IFERROR(VLOOKUP("5-"&amp;Presupuestos[[#This Row],[ID DOCUMENTO]],BD_Pagos[],7,0),"")</f>
        <v>0</v>
      </c>
      <c r="BF1094" s="17">
        <f>IFERROR(VLOOKUP("5-"&amp;Presupuestos[[#This Row],[ID DOCUMENTO]],BD_Pagos[],9,0),"")</f>
        <v>0</v>
      </c>
      <c r="BG1094" s="20">
        <f>IF(IFERROR(VLOOKUP("5-"&amp;Presupuestos[[#This Row],[ID DOCUMENTO]],BD_Pagos[],10,0),0)&gt;Presupuestos[[#This Row],[TOTAL SOLES]],Presupuestos[[#This Row],[TOTAL SOLES]],IFERROR(VLOOKUP("5-"&amp;Presupuestos[[#This Row],[ID DOCUMENTO]],BD_Pagos[],10,0),0))</f>
        <v>0</v>
      </c>
      <c r="BH1094" s="7">
        <f>IFERROR(VLOOKUP("1-Detraccion"&amp;Presupuestos[[#This Row],[ID DOCUMENTO]],BD_Pagos[],2,0),"")</f>
        <v>0</v>
      </c>
      <c r="BI1094" s="3" t="str">
        <f>IFERROR(VLOOKUP("1-Detraccion"&amp;Presupuestos[[#This Row],[ID DOCUMENTO]],BD_Pagos[],3,0),"")</f>
        <v/>
      </c>
      <c r="BJ1094" s="3">
        <f>IFERROR(VLOOKUP("1-Detraccion"&amp;Presupuestos[[#This Row],[ID DOCUMENTO]],BD_Pagos[],4,0),"")</f>
        <v>0</v>
      </c>
      <c r="BK1094" s="6">
        <f>IF(IFERROR(VLOOKUP("1-Detraccion"&amp;Presupuestos[[#This Row],[ID DOCUMENTO]],BD_Pagos[],5,0),0)&gt;Presupuestos[[#This Row],[TOTAL SOLES]],Presupuestos[[#This Row],[TOTAL SOLES]],IFERROR(VLOOKUP("1-Detraccion"&amp;Presupuestos[[#This Row],[ID DOCUMENTO]],BD_Pagos[],5,0),0))</f>
        <v>0</v>
      </c>
      <c r="BL1094" s="6">
        <f>IF(IFERROR(VLOOKUP("1-Detraccion"&amp;Presupuestos[[#This Row],[ID DOCUMENTO]],BD_Pagos[],6,0),0)&gt;Presupuestos[[#This Row],[TOTAL SOLES]],Presupuestos[[#This Row],[TOTAL SOLES]],IFERROR(VLOOKUP("1-Detraccion"&amp;Presupuestos[[#This Row],[ID DOCUMENTO]],BD_Pagos[],6,0),0))</f>
        <v>0</v>
      </c>
      <c r="BM1094" s="37"/>
      <c r="BN1094" s="3"/>
      <c r="BO1094" s="3"/>
      <c r="BP1094" s="6"/>
      <c r="BQ109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094" s="23" t="str">
        <f>IF(Presupuestos[[#This Row],[SALDO ME-MN]]&gt;0,"PENDIENTE","CANCELADO")</f>
        <v>PENDIENTE</v>
      </c>
      <c r="BS1094" s="23" t="str">
        <f>IF(COUNTIFS($U$4:$U1093,Presupuestos[[#This Row],[ID DOCUMENTO]])&gt;=1,IF(B1093=Presupuestos[[#This Row],[ID]],"OK","DOC. DUPLICADO"),"OK")</f>
        <v>OK</v>
      </c>
    </row>
    <row r="1095" spans="2:71" ht="24" x14ac:dyDescent="0.25">
      <c r="B1095" s="34">
        <f>IF(Presupuestos[[#This Row],[ID DOCUMENTO]]=U1094,B1094,IF(B1094="ID",1,B1094+1))</f>
        <v>910</v>
      </c>
      <c r="C1095" s="2">
        <v>45880</v>
      </c>
      <c r="D1095" s="2">
        <v>45880</v>
      </c>
      <c r="E1095" s="3" t="s">
        <v>911</v>
      </c>
      <c r="F1095" s="25" t="s">
        <v>35</v>
      </c>
      <c r="G1095" s="25" t="s">
        <v>223</v>
      </c>
      <c r="H1095" s="25" t="s">
        <v>199</v>
      </c>
      <c r="I1095" s="36" t="str">
        <f>IFERROR(VLOOKUP(Presupuestos[[#This Row],[AREA]]&amp;Presupuestos[[#This Row],[CONCEPTO]]&amp;Presupuestos[[#This Row],[DESCRIPCION]],Tabla28[[Columna1]:[CÓDIGO NUEVO]],2,0),"")</f>
        <v>P0303001</v>
      </c>
      <c r="J1095" s="3" t="s">
        <v>666</v>
      </c>
      <c r="K1095" s="3" t="s">
        <v>666</v>
      </c>
      <c r="L1095" s="3" t="s">
        <v>666</v>
      </c>
      <c r="M1095" s="31" t="s">
        <v>2194</v>
      </c>
      <c r="N1095" s="3" t="s">
        <v>40</v>
      </c>
      <c r="O1095" s="3" t="s">
        <v>300</v>
      </c>
      <c r="P1095" s="3" t="s">
        <v>122</v>
      </c>
      <c r="Q1095" s="3" t="str">
        <f>IFERROR(VLOOKUP(Presupuestos[[#This Row],[CLASIFICACIÓN (N)]],Tabla17[],2,0),"")</f>
        <v>Costos de ventas</v>
      </c>
      <c r="R1095" s="3" t="str">
        <f>IFERROR(VLOOKUP(Presupuestos[[#This Row],[CLASIFICACIÓN (N)]],Tabla17[],3,0),"")</f>
        <v>Operativo</v>
      </c>
      <c r="S1095" s="3" t="s">
        <v>16</v>
      </c>
      <c r="T1095" s="3" t="str">
        <f>IFERROR(VLOOKUP(Presupuestos[[#This Row],[ALMACEN]],Tabla5[],2,0),"")</f>
        <v>Arequipa</v>
      </c>
      <c r="U1095" s="19" t="str">
        <f>IFERROR(VLOOKUP(Presupuestos[[#This Row],[TIPO DE DOCUMENTO]],Tipo_Documento[],2,0)&amp;Presupuestos[[#This Row],[SERIE]]&amp;Presupuestos[[#This Row],[NUMERO]]&amp;Presupuestos[[#This Row],[RUC]],"")</f>
        <v>01F00213536720124952850</v>
      </c>
      <c r="V1095" s="3" t="s">
        <v>120</v>
      </c>
      <c r="W1095" s="7">
        <v>45880</v>
      </c>
      <c r="X1095" s="7">
        <v>45880</v>
      </c>
      <c r="Y1095" s="3" t="s">
        <v>721</v>
      </c>
      <c r="Z1095" s="3">
        <v>135367</v>
      </c>
      <c r="AA1095" s="3">
        <f>IFERROR(VLOOKUP(Presupuestos[[#This Row],[RAZON SOCIAL]],CHOOSE({1,2},Clientes_Proveedores[Razon Social],Clientes_Proveedores[Ruc / Dni]),2,0),"-")</f>
        <v>20124952850</v>
      </c>
      <c r="AB1095" s="31" t="s">
        <v>722</v>
      </c>
      <c r="AC1095" s="3" t="s">
        <v>670</v>
      </c>
      <c r="AD1095" s="5">
        <v>0.18</v>
      </c>
      <c r="AE1095" s="6">
        <v>8.4749999999999996</v>
      </c>
      <c r="AF1095" s="6">
        <f>Presupuestos[[#This Row],[BASE]]*Presupuestos[[#This Row],[% IGV]]</f>
        <v>1.5254999999999999</v>
      </c>
      <c r="AG1095" s="22">
        <f>ROUND(SUM(Presupuestos[[#This Row],[BASE]:[IGV]]),2)</f>
        <v>10</v>
      </c>
      <c r="AH1095" s="9" t="str">
        <f>IF(Presupuestos[[#This Row],[MONEDA]]="USD",VLOOKUP(Presupuestos[[#This Row],[FECHA DE EMISION]],Tipo_Cambio[],3,0),"")</f>
        <v/>
      </c>
      <c r="AI1095" s="22">
        <f>IFERROR(ROUND(IF(Presupuestos[[#This Row],[MONEDA]]="PEN",Presupuestos[[#This Row],[TOTAL]],Presupuestos[[#This Row],[TOTAL]]*Presupuestos[[#This Row],[TIPO DE CAMBIO]]),2),"")</f>
        <v>10</v>
      </c>
      <c r="AJ1095" s="5"/>
      <c r="AK1095" s="33" t="s">
        <v>671</v>
      </c>
      <c r="AL1095" s="5" t="s">
        <v>715</v>
      </c>
      <c r="AM1095" s="23" t="s">
        <v>671</v>
      </c>
      <c r="AN1095" s="23" t="s">
        <v>671</v>
      </c>
      <c r="AO1095" s="7">
        <f>IFERROR(VLOOKUP("1-"&amp;Presupuestos[[#This Row],[ID DOCUMENTO]],BD_Pagos[],7,0),"")</f>
        <v>45880</v>
      </c>
      <c r="AP1095" s="16" t="str">
        <f>IFERROR(VLOOKUP("1-"&amp;Presupuestos[[#This Row],[ID DOCUMENTO]],BD_Pagos[],8,0),"")</f>
        <v>C_Ope_001</v>
      </c>
      <c r="AQ1095" s="17">
        <f>IFERROR(VLOOKUP("1-"&amp;Presupuestos[[#This Row],[ID DOCUMENTO]],BD_Pagos[],9,0),"")</f>
        <v>25120</v>
      </c>
      <c r="AR1095" s="54"/>
      <c r="AS1095" s="7">
        <f>IFERROR(VLOOKUP("2-"&amp;Presupuestos[[#This Row],[ID DOCUMENTO]],BD_Pagos[],7,0),"")</f>
        <v>0</v>
      </c>
      <c r="AT1095" s="16" t="str">
        <f>IFERROR(VLOOKUP("2-"&amp;Presupuestos[[#This Row],[ID DOCUMENTO]],BD_Pagos[],8,0),"")</f>
        <v/>
      </c>
      <c r="AU1095" s="17">
        <f>IFERROR(VLOOKUP("2-"&amp;Presupuestos[[#This Row],[ID DOCUMENTO]],BD_Pagos[],9,0),"")</f>
        <v>0</v>
      </c>
      <c r="AV1095" s="20">
        <f>IF(IFERROR(VLOOKUP("2-"&amp;Presupuestos[[#This Row],[ID DOCUMENTO]],BD_Pagos[],10,0),0)&gt;Presupuestos[[#This Row],[TOTAL SOLES]],Presupuestos[[#This Row],[TOTAL SOLES]],IFERROR(VLOOKUP("2-"&amp;Presupuestos[[#This Row],[ID DOCUMENTO]],BD_Pagos[],10,0),0))</f>
        <v>0</v>
      </c>
      <c r="AW1095" s="7"/>
      <c r="AX1095" s="16"/>
      <c r="AY1095" s="17"/>
      <c r="AZ1095" s="20"/>
      <c r="BA1095" s="7"/>
      <c r="BB1095" s="16"/>
      <c r="BC1095" s="17"/>
      <c r="BD1095" s="20"/>
      <c r="BE1095" s="7">
        <f>IFERROR(VLOOKUP("5-"&amp;Presupuestos[[#This Row],[ID DOCUMENTO]],BD_Pagos[],7,0),"")</f>
        <v>0</v>
      </c>
      <c r="BF1095" s="17">
        <f>IFERROR(VLOOKUP("5-"&amp;Presupuestos[[#This Row],[ID DOCUMENTO]],BD_Pagos[],9,0),"")</f>
        <v>0</v>
      </c>
      <c r="BG1095" s="20">
        <f>IF(IFERROR(VLOOKUP("5-"&amp;Presupuestos[[#This Row],[ID DOCUMENTO]],BD_Pagos[],10,0),0)&gt;Presupuestos[[#This Row],[TOTAL SOLES]],Presupuestos[[#This Row],[TOTAL SOLES]],IFERROR(VLOOKUP("5-"&amp;Presupuestos[[#This Row],[ID DOCUMENTO]],BD_Pagos[],10,0),0))</f>
        <v>0</v>
      </c>
      <c r="BH1095" s="7">
        <f>IFERROR(VLOOKUP("1-Detraccion"&amp;Presupuestos[[#This Row],[ID DOCUMENTO]],BD_Pagos[],2,0),"")</f>
        <v>0</v>
      </c>
      <c r="BI1095" s="3" t="str">
        <f>IFERROR(VLOOKUP("1-Detraccion"&amp;Presupuestos[[#This Row],[ID DOCUMENTO]],BD_Pagos[],3,0),"")</f>
        <v/>
      </c>
      <c r="BJ1095" s="3">
        <f>IFERROR(VLOOKUP("1-Detraccion"&amp;Presupuestos[[#This Row],[ID DOCUMENTO]],BD_Pagos[],4,0),"")</f>
        <v>0</v>
      </c>
      <c r="BK1095" s="6">
        <f>IF(IFERROR(VLOOKUP("1-Detraccion"&amp;Presupuestos[[#This Row],[ID DOCUMENTO]],BD_Pagos[],5,0),0)&gt;Presupuestos[[#This Row],[TOTAL SOLES]],Presupuestos[[#This Row],[TOTAL SOLES]],IFERROR(VLOOKUP("1-Detraccion"&amp;Presupuestos[[#This Row],[ID DOCUMENTO]],BD_Pagos[],5,0),0))</f>
        <v>0</v>
      </c>
      <c r="BL1095" s="6">
        <f>IF(IFERROR(VLOOKUP("1-Detraccion"&amp;Presupuestos[[#This Row],[ID DOCUMENTO]],BD_Pagos[],6,0),0)&gt;Presupuestos[[#This Row],[TOTAL SOLES]],Presupuestos[[#This Row],[TOTAL SOLES]],IFERROR(VLOOKUP("1-Detraccion"&amp;Presupuestos[[#This Row],[ID DOCUMENTO]],BD_Pagos[],6,0),0))</f>
        <v>0</v>
      </c>
      <c r="BM1095" s="37"/>
      <c r="BN1095" s="3"/>
      <c r="BO1095" s="3"/>
      <c r="BP1095" s="6"/>
      <c r="BQ109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095" s="23" t="str">
        <f>IF(Presupuestos[[#This Row],[SALDO ME-MN]]&gt;0,"PENDIENTE","CANCELADO")</f>
        <v>PENDIENTE</v>
      </c>
      <c r="BS1095" s="23" t="str">
        <f>IF(COUNTIFS($U$4:$U1094,Presupuestos[[#This Row],[ID DOCUMENTO]])&gt;=1,IF(B1094=Presupuestos[[#This Row],[ID]],"OK","DOC. DUPLICADO"),"OK")</f>
        <v>OK</v>
      </c>
    </row>
    <row r="1096" spans="2:71" x14ac:dyDescent="0.25">
      <c r="B1096" s="34">
        <f>IF(Presupuestos[[#This Row],[ID DOCUMENTO]]=U1095,B1095,IF(B1095="ID",1,B1095+1))</f>
        <v>911</v>
      </c>
      <c r="C1096" s="2">
        <v>45880</v>
      </c>
      <c r="D1096" s="2">
        <v>45880</v>
      </c>
      <c r="E1096" s="3" t="s">
        <v>911</v>
      </c>
      <c r="F1096" s="25" t="s">
        <v>35</v>
      </c>
      <c r="G1096" s="25" t="s">
        <v>211</v>
      </c>
      <c r="H1096" s="25" t="s">
        <v>249</v>
      </c>
      <c r="I1096" s="36" t="str">
        <f>IFERROR(VLOOKUP(Presupuestos[[#This Row],[AREA]]&amp;Presupuestos[[#This Row],[CONCEPTO]]&amp;Presupuestos[[#This Row],[DESCRIPCION]],Tabla28[[Columna1]:[CÓDIGO NUEVO]],2,0),"")</f>
        <v>P0302007</v>
      </c>
      <c r="J1096" s="3" t="s">
        <v>666</v>
      </c>
      <c r="K1096" s="3" t="s">
        <v>666</v>
      </c>
      <c r="L1096" s="3" t="s">
        <v>666</v>
      </c>
      <c r="M1096" s="31" t="s">
        <v>2195</v>
      </c>
      <c r="N1096" s="3" t="s">
        <v>53</v>
      </c>
      <c r="O1096" s="3" t="s">
        <v>300</v>
      </c>
      <c r="P1096" s="3" t="s">
        <v>122</v>
      </c>
      <c r="Q1096" s="3" t="str">
        <f>IFERROR(VLOOKUP(Presupuestos[[#This Row],[CLASIFICACIÓN (N)]],Tabla17[],2,0),"")</f>
        <v>Costos de ventas</v>
      </c>
      <c r="R1096" s="3" t="str">
        <f>IFERROR(VLOOKUP(Presupuestos[[#This Row],[CLASIFICACIÓN (N)]],Tabla17[],3,0),"")</f>
        <v>Operativo</v>
      </c>
      <c r="S1096" s="3" t="s">
        <v>16</v>
      </c>
      <c r="T1096" s="3" t="str">
        <f>IFERROR(VLOOKUP(Presupuestos[[#This Row],[ALMACEN]],Tabla5[],2,0),"")</f>
        <v>Arequipa</v>
      </c>
      <c r="U1096" s="19" t="str">
        <f>IFERROR(VLOOKUP(Presupuestos[[#This Row],[TIPO DE DOCUMENTO]],Tipo_Documento[],2,0)&amp;Presupuestos[[#This Row],[SERIE]]&amp;Presupuestos[[#This Row],[NUMERO]]&amp;Presupuestos[[#This Row],[RUC]],"")</f>
        <v>01E0017410738983659</v>
      </c>
      <c r="V1096" s="3" t="s">
        <v>120</v>
      </c>
      <c r="W1096" s="7">
        <v>45880</v>
      </c>
      <c r="X1096" s="7">
        <v>45880</v>
      </c>
      <c r="Y1096" s="3" t="s">
        <v>668</v>
      </c>
      <c r="Z1096" s="3">
        <v>74</v>
      </c>
      <c r="AA1096" s="3">
        <f>IFERROR(VLOOKUP(Presupuestos[[#This Row],[RAZON SOCIAL]],CHOOSE({1,2},Clientes_Proveedores[Razon Social],Clientes_Proveedores[Ruc / Dni]),2,0),"-")</f>
        <v>10738983659</v>
      </c>
      <c r="AB1096" s="31" t="s">
        <v>2196</v>
      </c>
      <c r="AC1096" s="3" t="s">
        <v>670</v>
      </c>
      <c r="AD1096" s="5">
        <v>0.18</v>
      </c>
      <c r="AE1096" s="6">
        <v>30.602</v>
      </c>
      <c r="AF1096" s="6">
        <f>Presupuestos[[#This Row],[BASE]]*Presupuestos[[#This Row],[% IGV]]</f>
        <v>5.5083599999999997</v>
      </c>
      <c r="AG1096" s="22">
        <f>ROUND(SUM(Presupuestos[[#This Row],[BASE]:[IGV]]),2)</f>
        <v>36.11</v>
      </c>
      <c r="AH1096" s="9" t="str">
        <f>IF(Presupuestos[[#This Row],[MONEDA]]="USD",VLOOKUP(Presupuestos[[#This Row],[FECHA DE EMISION]],Tipo_Cambio[],3,0),"")</f>
        <v/>
      </c>
      <c r="AI1096" s="22">
        <f>IFERROR(ROUND(IF(Presupuestos[[#This Row],[MONEDA]]="PEN",Presupuestos[[#This Row],[TOTAL]],Presupuestos[[#This Row],[TOTAL]]*Presupuestos[[#This Row],[TIPO DE CAMBIO]]),2),"")</f>
        <v>36.11</v>
      </c>
      <c r="AJ1096" s="5"/>
      <c r="AK1096" s="33" t="s">
        <v>671</v>
      </c>
      <c r="AL1096" s="5" t="s">
        <v>715</v>
      </c>
      <c r="AM1096" s="23" t="s">
        <v>671</v>
      </c>
      <c r="AN1096" s="23" t="s">
        <v>671</v>
      </c>
      <c r="AO1096" s="7">
        <f>IFERROR(VLOOKUP("1-"&amp;Presupuestos[[#This Row],[ID DOCUMENTO]],BD_Pagos[],7,0),"")</f>
        <v>45880</v>
      </c>
      <c r="AP1096" s="16" t="str">
        <f>IFERROR(VLOOKUP("1-"&amp;Presupuestos[[#This Row],[ID DOCUMENTO]],BD_Pagos[],8,0),"")</f>
        <v>C_Ope_001</v>
      </c>
      <c r="AQ1096" s="17">
        <f>IFERROR(VLOOKUP("1-"&amp;Presupuestos[[#This Row],[ID DOCUMENTO]],BD_Pagos[],9,0),"")</f>
        <v>25117</v>
      </c>
      <c r="AR1096" s="54"/>
      <c r="AS1096" s="7">
        <f>IFERROR(VLOOKUP("2-"&amp;Presupuestos[[#This Row],[ID DOCUMENTO]],BD_Pagos[],7,0),"")</f>
        <v>0</v>
      </c>
      <c r="AT1096" s="16" t="str">
        <f>IFERROR(VLOOKUP("2-"&amp;Presupuestos[[#This Row],[ID DOCUMENTO]],BD_Pagos[],8,0),"")</f>
        <v/>
      </c>
      <c r="AU1096" s="17">
        <f>IFERROR(VLOOKUP("2-"&amp;Presupuestos[[#This Row],[ID DOCUMENTO]],BD_Pagos[],9,0),"")</f>
        <v>0</v>
      </c>
      <c r="AV1096" s="20">
        <f>IF(IFERROR(VLOOKUP("2-"&amp;Presupuestos[[#This Row],[ID DOCUMENTO]],BD_Pagos[],10,0),0)&gt;Presupuestos[[#This Row],[TOTAL SOLES]],Presupuestos[[#This Row],[TOTAL SOLES]],IFERROR(VLOOKUP("2-"&amp;Presupuestos[[#This Row],[ID DOCUMENTO]],BD_Pagos[],10,0),0))</f>
        <v>0</v>
      </c>
      <c r="AW1096" s="7"/>
      <c r="AX1096" s="16"/>
      <c r="AY1096" s="17"/>
      <c r="AZ1096" s="20"/>
      <c r="BA1096" s="7"/>
      <c r="BB1096" s="16"/>
      <c r="BC1096" s="17"/>
      <c r="BD1096" s="20"/>
      <c r="BE1096" s="7">
        <f>IFERROR(VLOOKUP("5-"&amp;Presupuestos[[#This Row],[ID DOCUMENTO]],BD_Pagos[],7,0),"")</f>
        <v>0</v>
      </c>
      <c r="BF1096" s="17">
        <f>IFERROR(VLOOKUP("5-"&amp;Presupuestos[[#This Row],[ID DOCUMENTO]],BD_Pagos[],9,0),"")</f>
        <v>0</v>
      </c>
      <c r="BG1096" s="20">
        <f>IF(IFERROR(VLOOKUP("5-"&amp;Presupuestos[[#This Row],[ID DOCUMENTO]],BD_Pagos[],10,0),0)&gt;Presupuestos[[#This Row],[TOTAL SOLES]],Presupuestos[[#This Row],[TOTAL SOLES]],IFERROR(VLOOKUP("5-"&amp;Presupuestos[[#This Row],[ID DOCUMENTO]],BD_Pagos[],10,0),0))</f>
        <v>0</v>
      </c>
      <c r="BH1096" s="7">
        <f>IFERROR(VLOOKUP("1-Detraccion"&amp;Presupuestos[[#This Row],[ID DOCUMENTO]],BD_Pagos[],2,0),"")</f>
        <v>0</v>
      </c>
      <c r="BI1096" s="3" t="str">
        <f>IFERROR(VLOOKUP("1-Detraccion"&amp;Presupuestos[[#This Row],[ID DOCUMENTO]],BD_Pagos[],3,0),"")</f>
        <v/>
      </c>
      <c r="BJ1096" s="3">
        <f>IFERROR(VLOOKUP("1-Detraccion"&amp;Presupuestos[[#This Row],[ID DOCUMENTO]],BD_Pagos[],4,0),"")</f>
        <v>0</v>
      </c>
      <c r="BK1096" s="6">
        <f>IF(IFERROR(VLOOKUP("1-Detraccion"&amp;Presupuestos[[#This Row],[ID DOCUMENTO]],BD_Pagos[],5,0),0)&gt;Presupuestos[[#This Row],[TOTAL SOLES]],Presupuestos[[#This Row],[TOTAL SOLES]],IFERROR(VLOOKUP("1-Detraccion"&amp;Presupuestos[[#This Row],[ID DOCUMENTO]],BD_Pagos[],5,0),0))</f>
        <v>0</v>
      </c>
      <c r="BL1096" s="6">
        <f>IF(IFERROR(VLOOKUP("1-Detraccion"&amp;Presupuestos[[#This Row],[ID DOCUMENTO]],BD_Pagos[],6,0),0)&gt;Presupuestos[[#This Row],[TOTAL SOLES]],Presupuestos[[#This Row],[TOTAL SOLES]],IFERROR(VLOOKUP("1-Detraccion"&amp;Presupuestos[[#This Row],[ID DOCUMENTO]],BD_Pagos[],6,0),0))</f>
        <v>0</v>
      </c>
      <c r="BM1096" s="37"/>
      <c r="BN1096" s="3"/>
      <c r="BO1096" s="3"/>
      <c r="BP1096" s="6"/>
      <c r="BQ109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36.11</v>
      </c>
      <c r="BR1096" s="23" t="str">
        <f>IF(Presupuestos[[#This Row],[SALDO ME-MN]]&gt;0,"PENDIENTE","CANCELADO")</f>
        <v>PENDIENTE</v>
      </c>
      <c r="BS1096" s="23" t="str">
        <f>IF(COUNTIFS($U$4:$U1095,Presupuestos[[#This Row],[ID DOCUMENTO]])&gt;=1,IF(B1095=Presupuestos[[#This Row],[ID]],"OK","DOC. DUPLICADO"),"OK")</f>
        <v>OK</v>
      </c>
    </row>
    <row r="1097" spans="2:71" ht="24" x14ac:dyDescent="0.25">
      <c r="B1097" s="34">
        <f>IF(Presupuestos[[#This Row],[ID DOCUMENTO]]=U1096,B1096,IF(B1096="ID",1,B1096+1))</f>
        <v>912</v>
      </c>
      <c r="C1097" s="2">
        <v>45881</v>
      </c>
      <c r="D1097" s="2">
        <v>45881</v>
      </c>
      <c r="E1097" s="3" t="s">
        <v>911</v>
      </c>
      <c r="F1097" s="25" t="s">
        <v>27</v>
      </c>
      <c r="G1097" s="25" t="s">
        <v>128</v>
      </c>
      <c r="H1097" s="25" t="s">
        <v>111</v>
      </c>
      <c r="I1097" s="36" t="str">
        <f>IFERROR(VLOOKUP(Presupuestos[[#This Row],[AREA]]&amp;Presupuestos[[#This Row],[CONCEPTO]]&amp;Presupuestos[[#This Row],[DESCRIPCION]],Tabla28[[Columna1]:[CÓDIGO NUEVO]],2,0),"")</f>
        <v>P0210002</v>
      </c>
      <c r="J1097" s="3" t="s">
        <v>666</v>
      </c>
      <c r="K1097" s="3" t="s">
        <v>666</v>
      </c>
      <c r="L1097" s="3" t="s">
        <v>666</v>
      </c>
      <c r="M1097" s="31" t="s">
        <v>2197</v>
      </c>
      <c r="N1097" s="3" t="s">
        <v>33</v>
      </c>
      <c r="O1097" s="3" t="s">
        <v>308</v>
      </c>
      <c r="P1097" s="3" t="s">
        <v>122</v>
      </c>
      <c r="Q1097" s="3" t="str">
        <f>IFERROR(VLOOKUP(Presupuestos[[#This Row],[CLASIFICACIÓN (N)]],Tabla17[],2,0),"")</f>
        <v>Costos de ventas</v>
      </c>
      <c r="R1097" s="3" t="str">
        <f>IFERROR(VLOOKUP(Presupuestos[[#This Row],[CLASIFICACIÓN (N)]],Tabla17[],3,0),"")</f>
        <v>Operativo</v>
      </c>
      <c r="S1097" s="3" t="s">
        <v>16</v>
      </c>
      <c r="T1097" s="3" t="str">
        <f>IFERROR(VLOOKUP(Presupuestos[[#This Row],[ALMACEN]],Tabla5[],2,0),"")</f>
        <v>Arequipa</v>
      </c>
      <c r="U1097" s="19" t="str">
        <f>IFERROR(VLOOKUP(Presupuestos[[#This Row],[TIPO DE DOCUMENTO]],Tipo_Documento[],2,0)&amp;Presupuestos[[#This Row],[SERIE]]&amp;Presupuestos[[#This Row],[NUMERO]]&amp;Presupuestos[[#This Row],[RUC]],"")</f>
        <v>01F212180964020517252558</v>
      </c>
      <c r="V1097" s="3" t="s">
        <v>120</v>
      </c>
      <c r="W1097" s="7">
        <v>45881</v>
      </c>
      <c r="X1097" s="7">
        <v>45881</v>
      </c>
      <c r="Y1097" s="3" t="s">
        <v>713</v>
      </c>
      <c r="Z1097" s="3">
        <v>1809640</v>
      </c>
      <c r="AA1097" s="3">
        <f>IFERROR(VLOOKUP(Presupuestos[[#This Row],[RAZON SOCIAL]],CHOOSE({1,2},Clientes_Proveedores[Razon Social],Clientes_Proveedores[Ruc / Dni]),2,0),"-")</f>
        <v>20517252558</v>
      </c>
      <c r="AB1097" s="31" t="s">
        <v>714</v>
      </c>
      <c r="AC1097" s="3" t="s">
        <v>670</v>
      </c>
      <c r="AD1097" s="5">
        <v>0.18</v>
      </c>
      <c r="AE1097" s="6">
        <v>6.78</v>
      </c>
      <c r="AF1097" s="6">
        <f>Presupuestos[[#This Row],[BASE]]*Presupuestos[[#This Row],[% IGV]]</f>
        <v>1.2203999999999999</v>
      </c>
      <c r="AG1097" s="22">
        <f>ROUND(SUM(Presupuestos[[#This Row],[BASE]:[IGV]]),2)</f>
        <v>8</v>
      </c>
      <c r="AH1097" s="9" t="str">
        <f>IF(Presupuestos[[#This Row],[MONEDA]]="USD",VLOOKUP(Presupuestos[[#This Row],[FECHA DE EMISION]],Tipo_Cambio[],3,0),"")</f>
        <v/>
      </c>
      <c r="AI1097" s="22">
        <f>IFERROR(ROUND(IF(Presupuestos[[#This Row],[MONEDA]]="PEN",Presupuestos[[#This Row],[TOTAL]],Presupuestos[[#This Row],[TOTAL]]*Presupuestos[[#This Row],[TIPO DE CAMBIO]]),2),"")</f>
        <v>8</v>
      </c>
      <c r="AJ1097" s="5"/>
      <c r="AK1097" s="33" t="s">
        <v>671</v>
      </c>
      <c r="AL1097" s="5" t="s">
        <v>715</v>
      </c>
      <c r="AM1097" s="23" t="s">
        <v>671</v>
      </c>
      <c r="AN1097" s="23" t="s">
        <v>671</v>
      </c>
      <c r="AO1097" s="7">
        <f>IFERROR(VLOOKUP("1-"&amp;Presupuestos[[#This Row],[ID DOCUMENTO]],BD_Pagos[],7,0),"")</f>
        <v>45881</v>
      </c>
      <c r="AP1097" s="16" t="str">
        <f>IFERROR(VLOOKUP("1-"&amp;Presupuestos[[#This Row],[ID DOCUMENTO]],BD_Pagos[],8,0),"")</f>
        <v>C_Ope_001</v>
      </c>
      <c r="AQ1097" s="17">
        <f>IFERROR(VLOOKUP("1-"&amp;Presupuestos[[#This Row],[ID DOCUMENTO]],BD_Pagos[],9,0),"")</f>
        <v>25145</v>
      </c>
      <c r="AR1097" s="54"/>
      <c r="AS1097" s="7">
        <f>IFERROR(VLOOKUP("2-"&amp;Presupuestos[[#This Row],[ID DOCUMENTO]],BD_Pagos[],7,0),"")</f>
        <v>0</v>
      </c>
      <c r="AT1097" s="16" t="str">
        <f>IFERROR(VLOOKUP("2-"&amp;Presupuestos[[#This Row],[ID DOCUMENTO]],BD_Pagos[],8,0),"")</f>
        <v/>
      </c>
      <c r="AU1097" s="17">
        <f>IFERROR(VLOOKUP("2-"&amp;Presupuestos[[#This Row],[ID DOCUMENTO]],BD_Pagos[],9,0),"")</f>
        <v>0</v>
      </c>
      <c r="AV1097" s="20">
        <f>IF(IFERROR(VLOOKUP("2-"&amp;Presupuestos[[#This Row],[ID DOCUMENTO]],BD_Pagos[],10,0),0)&gt;Presupuestos[[#This Row],[TOTAL SOLES]],Presupuestos[[#This Row],[TOTAL SOLES]],IFERROR(VLOOKUP("2-"&amp;Presupuestos[[#This Row],[ID DOCUMENTO]],BD_Pagos[],10,0),0))</f>
        <v>0</v>
      </c>
      <c r="AW1097" s="7"/>
      <c r="AX1097" s="16"/>
      <c r="AY1097" s="17"/>
      <c r="AZ1097" s="20"/>
      <c r="BA1097" s="7"/>
      <c r="BB1097" s="16"/>
      <c r="BC1097" s="17"/>
      <c r="BD1097" s="20"/>
      <c r="BE1097" s="7">
        <f>IFERROR(VLOOKUP("5-"&amp;Presupuestos[[#This Row],[ID DOCUMENTO]],BD_Pagos[],7,0),"")</f>
        <v>0</v>
      </c>
      <c r="BF1097" s="17">
        <f>IFERROR(VLOOKUP("5-"&amp;Presupuestos[[#This Row],[ID DOCUMENTO]],BD_Pagos[],9,0),"")</f>
        <v>0</v>
      </c>
      <c r="BG1097" s="20">
        <f>IF(IFERROR(VLOOKUP("5-"&amp;Presupuestos[[#This Row],[ID DOCUMENTO]],BD_Pagos[],10,0),0)&gt;Presupuestos[[#This Row],[TOTAL SOLES]],Presupuestos[[#This Row],[TOTAL SOLES]],IFERROR(VLOOKUP("5-"&amp;Presupuestos[[#This Row],[ID DOCUMENTO]],BD_Pagos[],10,0),0))</f>
        <v>0</v>
      </c>
      <c r="BH1097" s="7">
        <f>IFERROR(VLOOKUP("1-Detraccion"&amp;Presupuestos[[#This Row],[ID DOCUMENTO]],BD_Pagos[],2,0),"")</f>
        <v>0</v>
      </c>
      <c r="BI1097" s="3" t="str">
        <f>IFERROR(VLOOKUP("1-Detraccion"&amp;Presupuestos[[#This Row],[ID DOCUMENTO]],BD_Pagos[],3,0),"")</f>
        <v/>
      </c>
      <c r="BJ1097" s="3">
        <f>IFERROR(VLOOKUP("1-Detraccion"&amp;Presupuestos[[#This Row],[ID DOCUMENTO]],BD_Pagos[],4,0),"")</f>
        <v>0</v>
      </c>
      <c r="BK1097" s="6">
        <f>IF(IFERROR(VLOOKUP("1-Detraccion"&amp;Presupuestos[[#This Row],[ID DOCUMENTO]],BD_Pagos[],5,0),0)&gt;Presupuestos[[#This Row],[TOTAL SOLES]],Presupuestos[[#This Row],[TOTAL SOLES]],IFERROR(VLOOKUP("1-Detraccion"&amp;Presupuestos[[#This Row],[ID DOCUMENTO]],BD_Pagos[],5,0),0))</f>
        <v>0</v>
      </c>
      <c r="BL1097" s="6">
        <f>IF(IFERROR(VLOOKUP("1-Detraccion"&amp;Presupuestos[[#This Row],[ID DOCUMENTO]],BD_Pagos[],6,0),0)&gt;Presupuestos[[#This Row],[TOTAL SOLES]],Presupuestos[[#This Row],[TOTAL SOLES]],IFERROR(VLOOKUP("1-Detraccion"&amp;Presupuestos[[#This Row],[ID DOCUMENTO]],BD_Pagos[],6,0),0))</f>
        <v>0</v>
      </c>
      <c r="BM1097" s="37"/>
      <c r="BN1097" s="3"/>
      <c r="BO1097" s="3"/>
      <c r="BP1097" s="6"/>
      <c r="BQ109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097" s="23" t="str">
        <f>IF(Presupuestos[[#This Row],[SALDO ME-MN]]&gt;0,"PENDIENTE","CANCELADO")</f>
        <v>PENDIENTE</v>
      </c>
      <c r="BS1097" s="23" t="str">
        <f>IF(COUNTIFS($U$4:$U1096,Presupuestos[[#This Row],[ID DOCUMENTO]])&gt;=1,IF(B1096=Presupuestos[[#This Row],[ID]],"OK","DOC. DUPLICADO"),"OK")</f>
        <v>OK</v>
      </c>
    </row>
    <row r="1098" spans="2:71" ht="24" x14ac:dyDescent="0.25">
      <c r="B1098" s="34">
        <f>IF(Presupuestos[[#This Row],[ID DOCUMENTO]]=U1097,B1097,IF(B1097="ID",1,B1097+1))</f>
        <v>913</v>
      </c>
      <c r="C1098" s="2">
        <v>45881</v>
      </c>
      <c r="D1098" s="2">
        <v>45881</v>
      </c>
      <c r="E1098" s="3" t="s">
        <v>911</v>
      </c>
      <c r="F1098" s="25" t="s">
        <v>27</v>
      </c>
      <c r="G1098" s="25" t="s">
        <v>128</v>
      </c>
      <c r="H1098" s="25" t="s">
        <v>111</v>
      </c>
      <c r="I1098" s="36" t="str">
        <f>IFERROR(VLOOKUP(Presupuestos[[#This Row],[AREA]]&amp;Presupuestos[[#This Row],[CONCEPTO]]&amp;Presupuestos[[#This Row],[DESCRIPCION]],Tabla28[[Columna1]:[CÓDIGO NUEVO]],2,0),"")</f>
        <v>P0210002</v>
      </c>
      <c r="J1098" s="3" t="s">
        <v>666</v>
      </c>
      <c r="K1098" s="3" t="s">
        <v>666</v>
      </c>
      <c r="L1098" s="3" t="s">
        <v>666</v>
      </c>
      <c r="M1098" s="31" t="s">
        <v>1536</v>
      </c>
      <c r="N1098" s="3" t="s">
        <v>33</v>
      </c>
      <c r="O1098" s="3" t="s">
        <v>308</v>
      </c>
      <c r="P1098" s="3" t="s">
        <v>122</v>
      </c>
      <c r="Q1098" s="3" t="str">
        <f>IFERROR(VLOOKUP(Presupuestos[[#This Row],[CLASIFICACIÓN (N)]],Tabla17[],2,0),"")</f>
        <v>Costos de ventas</v>
      </c>
      <c r="R1098" s="3" t="str">
        <f>IFERROR(VLOOKUP(Presupuestos[[#This Row],[CLASIFICACIÓN (N)]],Tabla17[],3,0),"")</f>
        <v>Operativo</v>
      </c>
      <c r="S1098" s="3" t="s">
        <v>16</v>
      </c>
      <c r="T1098" s="3" t="str">
        <f>IFERROR(VLOOKUP(Presupuestos[[#This Row],[ALMACEN]],Tabla5[],2,0),"")</f>
        <v>Arequipa</v>
      </c>
      <c r="U1098" s="19" t="str">
        <f>IFERROR(VLOOKUP(Presupuestos[[#This Row],[TIPO DE DOCUMENTO]],Tipo_Documento[],2,0)&amp;Presupuestos[[#This Row],[SERIE]]&amp;Presupuestos[[#This Row],[NUMERO]]&amp;Presupuestos[[#This Row],[RUC]],"")</f>
        <v>01F213183031820517252558</v>
      </c>
      <c r="V1098" s="3" t="s">
        <v>120</v>
      </c>
      <c r="W1098" s="7">
        <v>45881</v>
      </c>
      <c r="X1098" s="7">
        <v>45881</v>
      </c>
      <c r="Y1098" s="3" t="s">
        <v>719</v>
      </c>
      <c r="Z1098" s="3">
        <v>1830318</v>
      </c>
      <c r="AA1098" s="3">
        <f>IFERROR(VLOOKUP(Presupuestos[[#This Row],[RAZON SOCIAL]],CHOOSE({1,2},Clientes_Proveedores[Razon Social],Clientes_Proveedores[Ruc / Dni]),2,0),"-")</f>
        <v>20517252558</v>
      </c>
      <c r="AB1098" s="31" t="s">
        <v>714</v>
      </c>
      <c r="AC1098" s="3" t="s">
        <v>670</v>
      </c>
      <c r="AD1098" s="5">
        <v>0.18</v>
      </c>
      <c r="AE1098" s="6">
        <v>6.78</v>
      </c>
      <c r="AF1098" s="6">
        <f>Presupuestos[[#This Row],[BASE]]*Presupuestos[[#This Row],[% IGV]]</f>
        <v>1.2203999999999999</v>
      </c>
      <c r="AG1098" s="22">
        <f>ROUND(SUM(Presupuestos[[#This Row],[BASE]:[IGV]]),2)</f>
        <v>8</v>
      </c>
      <c r="AH1098" s="9" t="str">
        <f>IF(Presupuestos[[#This Row],[MONEDA]]="USD",VLOOKUP(Presupuestos[[#This Row],[FECHA DE EMISION]],Tipo_Cambio[],3,0),"")</f>
        <v/>
      </c>
      <c r="AI1098" s="22">
        <f>IFERROR(ROUND(IF(Presupuestos[[#This Row],[MONEDA]]="PEN",Presupuestos[[#This Row],[TOTAL]],Presupuestos[[#This Row],[TOTAL]]*Presupuestos[[#This Row],[TIPO DE CAMBIO]]),2),"")</f>
        <v>8</v>
      </c>
      <c r="AJ1098" s="5"/>
      <c r="AK1098" s="33" t="s">
        <v>671</v>
      </c>
      <c r="AL1098" s="5" t="s">
        <v>715</v>
      </c>
      <c r="AM1098" s="23" t="s">
        <v>671</v>
      </c>
      <c r="AN1098" s="23" t="s">
        <v>671</v>
      </c>
      <c r="AO1098" s="7">
        <f>IFERROR(VLOOKUP("1-"&amp;Presupuestos[[#This Row],[ID DOCUMENTO]],BD_Pagos[],7,0),"")</f>
        <v>45881</v>
      </c>
      <c r="AP1098" s="16" t="str">
        <f>IFERROR(VLOOKUP("1-"&amp;Presupuestos[[#This Row],[ID DOCUMENTO]],BD_Pagos[],8,0),"")</f>
        <v>C_Ope_001</v>
      </c>
      <c r="AQ1098" s="17">
        <f>IFERROR(VLOOKUP("1-"&amp;Presupuestos[[#This Row],[ID DOCUMENTO]],BD_Pagos[],9,0),"")</f>
        <v>25146</v>
      </c>
      <c r="AR1098" s="54"/>
      <c r="AS1098" s="7">
        <f>IFERROR(VLOOKUP("2-"&amp;Presupuestos[[#This Row],[ID DOCUMENTO]],BD_Pagos[],7,0),"")</f>
        <v>0</v>
      </c>
      <c r="AT1098" s="16" t="str">
        <f>IFERROR(VLOOKUP("2-"&amp;Presupuestos[[#This Row],[ID DOCUMENTO]],BD_Pagos[],8,0),"")</f>
        <v/>
      </c>
      <c r="AU1098" s="17">
        <f>IFERROR(VLOOKUP("2-"&amp;Presupuestos[[#This Row],[ID DOCUMENTO]],BD_Pagos[],9,0),"")</f>
        <v>0</v>
      </c>
      <c r="AV1098" s="20">
        <f>IF(IFERROR(VLOOKUP("2-"&amp;Presupuestos[[#This Row],[ID DOCUMENTO]],BD_Pagos[],10,0),0)&gt;Presupuestos[[#This Row],[TOTAL SOLES]],Presupuestos[[#This Row],[TOTAL SOLES]],IFERROR(VLOOKUP("2-"&amp;Presupuestos[[#This Row],[ID DOCUMENTO]],BD_Pagos[],10,0),0))</f>
        <v>0</v>
      </c>
      <c r="AW1098" s="7"/>
      <c r="AX1098" s="16"/>
      <c r="AY1098" s="17"/>
      <c r="AZ1098" s="20"/>
      <c r="BA1098" s="7"/>
      <c r="BB1098" s="16"/>
      <c r="BC1098" s="17"/>
      <c r="BD1098" s="20"/>
      <c r="BE1098" s="7">
        <f>IFERROR(VLOOKUP("5-"&amp;Presupuestos[[#This Row],[ID DOCUMENTO]],BD_Pagos[],7,0),"")</f>
        <v>0</v>
      </c>
      <c r="BF1098" s="17">
        <f>IFERROR(VLOOKUP("5-"&amp;Presupuestos[[#This Row],[ID DOCUMENTO]],BD_Pagos[],9,0),"")</f>
        <v>0</v>
      </c>
      <c r="BG1098" s="20">
        <f>IF(IFERROR(VLOOKUP("5-"&amp;Presupuestos[[#This Row],[ID DOCUMENTO]],BD_Pagos[],10,0),0)&gt;Presupuestos[[#This Row],[TOTAL SOLES]],Presupuestos[[#This Row],[TOTAL SOLES]],IFERROR(VLOOKUP("5-"&amp;Presupuestos[[#This Row],[ID DOCUMENTO]],BD_Pagos[],10,0),0))</f>
        <v>0</v>
      </c>
      <c r="BH1098" s="7">
        <f>IFERROR(VLOOKUP("1-Detraccion"&amp;Presupuestos[[#This Row],[ID DOCUMENTO]],BD_Pagos[],2,0),"")</f>
        <v>0</v>
      </c>
      <c r="BI1098" s="3" t="str">
        <f>IFERROR(VLOOKUP("1-Detraccion"&amp;Presupuestos[[#This Row],[ID DOCUMENTO]],BD_Pagos[],3,0),"")</f>
        <v/>
      </c>
      <c r="BJ1098" s="3">
        <f>IFERROR(VLOOKUP("1-Detraccion"&amp;Presupuestos[[#This Row],[ID DOCUMENTO]],BD_Pagos[],4,0),"")</f>
        <v>0</v>
      </c>
      <c r="BK1098" s="6">
        <f>IF(IFERROR(VLOOKUP("1-Detraccion"&amp;Presupuestos[[#This Row],[ID DOCUMENTO]],BD_Pagos[],5,0),0)&gt;Presupuestos[[#This Row],[TOTAL SOLES]],Presupuestos[[#This Row],[TOTAL SOLES]],IFERROR(VLOOKUP("1-Detraccion"&amp;Presupuestos[[#This Row],[ID DOCUMENTO]],BD_Pagos[],5,0),0))</f>
        <v>0</v>
      </c>
      <c r="BL1098" s="6">
        <f>IF(IFERROR(VLOOKUP("1-Detraccion"&amp;Presupuestos[[#This Row],[ID DOCUMENTO]],BD_Pagos[],6,0),0)&gt;Presupuestos[[#This Row],[TOTAL SOLES]],Presupuestos[[#This Row],[TOTAL SOLES]],IFERROR(VLOOKUP("1-Detraccion"&amp;Presupuestos[[#This Row],[ID DOCUMENTO]],BD_Pagos[],6,0),0))</f>
        <v>0</v>
      </c>
      <c r="BM1098" s="37"/>
      <c r="BN1098" s="3"/>
      <c r="BO1098" s="3"/>
      <c r="BP1098" s="6"/>
      <c r="BQ109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098" s="23" t="str">
        <f>IF(Presupuestos[[#This Row],[SALDO ME-MN]]&gt;0,"PENDIENTE","CANCELADO")</f>
        <v>PENDIENTE</v>
      </c>
      <c r="BS1098" s="23" t="str">
        <f>IF(COUNTIFS($U$4:$U1097,Presupuestos[[#This Row],[ID DOCUMENTO]])&gt;=1,IF(B1097=Presupuestos[[#This Row],[ID]],"OK","DOC. DUPLICADO"),"OK")</f>
        <v>OK</v>
      </c>
    </row>
    <row r="1099" spans="2:71" ht="24" x14ac:dyDescent="0.25">
      <c r="B1099" s="34">
        <f>IF(Presupuestos[[#This Row],[ID DOCUMENTO]]=U1098,B1098,IF(B1098="ID",1,B1098+1))</f>
        <v>914</v>
      </c>
      <c r="C1099" s="2">
        <v>45881</v>
      </c>
      <c r="D1099" s="2">
        <v>45881</v>
      </c>
      <c r="E1099" s="3" t="s">
        <v>911</v>
      </c>
      <c r="F1099" s="25" t="s">
        <v>27</v>
      </c>
      <c r="G1099" s="25" t="s">
        <v>128</v>
      </c>
      <c r="H1099" s="25" t="s">
        <v>100</v>
      </c>
      <c r="I1099" s="36" t="str">
        <f>IFERROR(VLOOKUP(Presupuestos[[#This Row],[AREA]]&amp;Presupuestos[[#This Row],[CONCEPTO]]&amp;Presupuestos[[#This Row],[DESCRIPCION]],Tabla28[[Columna1]:[CÓDIGO NUEVO]],2,0),"")</f>
        <v>P0210001</v>
      </c>
      <c r="J1099" s="3" t="s">
        <v>666</v>
      </c>
      <c r="K1099" s="3" t="s">
        <v>666</v>
      </c>
      <c r="L1099" s="3" t="s">
        <v>666</v>
      </c>
      <c r="M1099" s="31" t="s">
        <v>2198</v>
      </c>
      <c r="N1099" s="3" t="s">
        <v>33</v>
      </c>
      <c r="O1099" s="3" t="s">
        <v>308</v>
      </c>
      <c r="P1099" s="3" t="s">
        <v>122</v>
      </c>
      <c r="Q1099" s="3" t="str">
        <f>IFERROR(VLOOKUP(Presupuestos[[#This Row],[CLASIFICACIÓN (N)]],Tabla17[],2,0),"")</f>
        <v>Costos de ventas</v>
      </c>
      <c r="R1099" s="3" t="str">
        <f>IFERROR(VLOOKUP(Presupuestos[[#This Row],[CLASIFICACIÓN (N)]],Tabla17[],3,0),"")</f>
        <v>Operativo</v>
      </c>
      <c r="S1099" s="3" t="s">
        <v>16</v>
      </c>
      <c r="T1099" s="3" t="str">
        <f>IFERROR(VLOOKUP(Presupuestos[[#This Row],[ALMACEN]],Tabla5[],2,0),"")</f>
        <v>Arequipa</v>
      </c>
      <c r="U1099" s="19" t="str">
        <f>IFERROR(VLOOKUP(Presupuestos[[#This Row],[TIPO DE DOCUMENTO]],Tipo_Documento[],2,0)&amp;Presupuestos[[#This Row],[SERIE]]&amp;Presupuestos[[#This Row],[NUMERO]]&amp;Presupuestos[[#This Row],[RUC]],"")</f>
        <v>01FE021731320259858934</v>
      </c>
      <c r="V1099" s="3" t="s">
        <v>120</v>
      </c>
      <c r="W1099" s="7">
        <v>45881</v>
      </c>
      <c r="X1099" s="7">
        <v>45881</v>
      </c>
      <c r="Y1099" s="3" t="s">
        <v>841</v>
      </c>
      <c r="Z1099" s="3">
        <v>17313</v>
      </c>
      <c r="AA1099" s="3">
        <f>IFERROR(VLOOKUP(Presupuestos[[#This Row],[RAZON SOCIAL]],CHOOSE({1,2},Clientes_Proveedores[Razon Social],Clientes_Proveedores[Ruc / Dni]),2,0),"-")</f>
        <v>20259858934</v>
      </c>
      <c r="AB1099" s="31" t="s">
        <v>842</v>
      </c>
      <c r="AC1099" s="3" t="s">
        <v>670</v>
      </c>
      <c r="AD1099" s="5">
        <v>0.18</v>
      </c>
      <c r="AE1099" s="6">
        <v>16.949000000000002</v>
      </c>
      <c r="AF1099" s="6">
        <f>Presupuestos[[#This Row],[BASE]]*Presupuestos[[#This Row],[% IGV]]</f>
        <v>3.0508200000000003</v>
      </c>
      <c r="AG1099" s="22">
        <f>ROUND(SUM(Presupuestos[[#This Row],[BASE]:[IGV]]),2)</f>
        <v>20</v>
      </c>
      <c r="AH1099" s="9" t="str">
        <f>IF(Presupuestos[[#This Row],[MONEDA]]="USD",VLOOKUP(Presupuestos[[#This Row],[FECHA DE EMISION]],Tipo_Cambio[],3,0),"")</f>
        <v/>
      </c>
      <c r="AI1099" s="22">
        <f>IFERROR(ROUND(IF(Presupuestos[[#This Row],[MONEDA]]="PEN",Presupuestos[[#This Row],[TOTAL]],Presupuestos[[#This Row],[TOTAL]]*Presupuestos[[#This Row],[TIPO DE CAMBIO]]),2),"")</f>
        <v>20</v>
      </c>
      <c r="AJ1099" s="5"/>
      <c r="AK1099" s="33" t="s">
        <v>671</v>
      </c>
      <c r="AL1099" s="5" t="s">
        <v>715</v>
      </c>
      <c r="AM1099" s="23" t="s">
        <v>671</v>
      </c>
      <c r="AN1099" s="23" t="s">
        <v>671</v>
      </c>
      <c r="AO1099" s="7">
        <f>IFERROR(VLOOKUP("1-"&amp;Presupuestos[[#This Row],[ID DOCUMENTO]],BD_Pagos[],7,0),"")</f>
        <v>45881</v>
      </c>
      <c r="AP1099" s="16" t="str">
        <f>IFERROR(VLOOKUP("1-"&amp;Presupuestos[[#This Row],[ID DOCUMENTO]],BD_Pagos[],8,0),"")</f>
        <v>C_Ope_001</v>
      </c>
      <c r="AQ1099" s="17">
        <f>IFERROR(VLOOKUP("1-"&amp;Presupuestos[[#This Row],[ID DOCUMENTO]],BD_Pagos[],9,0),"")</f>
        <v>25147</v>
      </c>
      <c r="AR1099" s="54"/>
      <c r="AS1099" s="7">
        <f>IFERROR(VLOOKUP("2-"&amp;Presupuestos[[#This Row],[ID DOCUMENTO]],BD_Pagos[],7,0),"")</f>
        <v>0</v>
      </c>
      <c r="AT1099" s="16" t="str">
        <f>IFERROR(VLOOKUP("2-"&amp;Presupuestos[[#This Row],[ID DOCUMENTO]],BD_Pagos[],8,0),"")</f>
        <v/>
      </c>
      <c r="AU1099" s="17">
        <f>IFERROR(VLOOKUP("2-"&amp;Presupuestos[[#This Row],[ID DOCUMENTO]],BD_Pagos[],9,0),"")</f>
        <v>0</v>
      </c>
      <c r="AV1099" s="20">
        <f>IF(IFERROR(VLOOKUP("2-"&amp;Presupuestos[[#This Row],[ID DOCUMENTO]],BD_Pagos[],10,0),0)&gt;Presupuestos[[#This Row],[TOTAL SOLES]],Presupuestos[[#This Row],[TOTAL SOLES]],IFERROR(VLOOKUP("2-"&amp;Presupuestos[[#This Row],[ID DOCUMENTO]],BD_Pagos[],10,0),0))</f>
        <v>0</v>
      </c>
      <c r="AW1099" s="7"/>
      <c r="AX1099" s="16"/>
      <c r="AY1099" s="17"/>
      <c r="AZ1099" s="20"/>
      <c r="BA1099" s="7"/>
      <c r="BB1099" s="16"/>
      <c r="BC1099" s="17"/>
      <c r="BD1099" s="20"/>
      <c r="BE1099" s="7">
        <f>IFERROR(VLOOKUP("5-"&amp;Presupuestos[[#This Row],[ID DOCUMENTO]],BD_Pagos[],7,0),"")</f>
        <v>0</v>
      </c>
      <c r="BF1099" s="17">
        <f>IFERROR(VLOOKUP("5-"&amp;Presupuestos[[#This Row],[ID DOCUMENTO]],BD_Pagos[],9,0),"")</f>
        <v>0</v>
      </c>
      <c r="BG1099" s="20">
        <f>IF(IFERROR(VLOOKUP("5-"&amp;Presupuestos[[#This Row],[ID DOCUMENTO]],BD_Pagos[],10,0),0)&gt;Presupuestos[[#This Row],[TOTAL SOLES]],Presupuestos[[#This Row],[TOTAL SOLES]],IFERROR(VLOOKUP("5-"&amp;Presupuestos[[#This Row],[ID DOCUMENTO]],BD_Pagos[],10,0),0))</f>
        <v>0</v>
      </c>
      <c r="BH1099" s="7">
        <f>IFERROR(VLOOKUP("1-Detraccion"&amp;Presupuestos[[#This Row],[ID DOCUMENTO]],BD_Pagos[],2,0),"")</f>
        <v>0</v>
      </c>
      <c r="BI1099" s="3" t="str">
        <f>IFERROR(VLOOKUP("1-Detraccion"&amp;Presupuestos[[#This Row],[ID DOCUMENTO]],BD_Pagos[],3,0),"")</f>
        <v/>
      </c>
      <c r="BJ1099" s="3">
        <f>IFERROR(VLOOKUP("1-Detraccion"&amp;Presupuestos[[#This Row],[ID DOCUMENTO]],BD_Pagos[],4,0),"")</f>
        <v>0</v>
      </c>
      <c r="BK1099" s="6">
        <f>IF(IFERROR(VLOOKUP("1-Detraccion"&amp;Presupuestos[[#This Row],[ID DOCUMENTO]],BD_Pagos[],5,0),0)&gt;Presupuestos[[#This Row],[TOTAL SOLES]],Presupuestos[[#This Row],[TOTAL SOLES]],IFERROR(VLOOKUP("1-Detraccion"&amp;Presupuestos[[#This Row],[ID DOCUMENTO]],BD_Pagos[],5,0),0))</f>
        <v>0</v>
      </c>
      <c r="BL1099" s="6">
        <f>IF(IFERROR(VLOOKUP("1-Detraccion"&amp;Presupuestos[[#This Row],[ID DOCUMENTO]],BD_Pagos[],6,0),0)&gt;Presupuestos[[#This Row],[TOTAL SOLES]],Presupuestos[[#This Row],[TOTAL SOLES]],IFERROR(VLOOKUP("1-Detraccion"&amp;Presupuestos[[#This Row],[ID DOCUMENTO]],BD_Pagos[],6,0),0))</f>
        <v>0</v>
      </c>
      <c r="BM1099" s="37"/>
      <c r="BN1099" s="3"/>
      <c r="BO1099" s="3"/>
      <c r="BP1099" s="6"/>
      <c r="BQ109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099" s="23" t="str">
        <f>IF(Presupuestos[[#This Row],[SALDO ME-MN]]&gt;0,"PENDIENTE","CANCELADO")</f>
        <v>PENDIENTE</v>
      </c>
      <c r="BS1099" s="23" t="str">
        <f>IF(COUNTIFS($U$4:$U1098,Presupuestos[[#This Row],[ID DOCUMENTO]])&gt;=1,IF(B1098=Presupuestos[[#This Row],[ID]],"OK","DOC. DUPLICADO"),"OK")</f>
        <v>OK</v>
      </c>
    </row>
    <row r="1100" spans="2:71" ht="24" x14ac:dyDescent="0.25">
      <c r="B1100" s="34">
        <f>IF(Presupuestos[[#This Row],[ID DOCUMENTO]]=U1099,B1099,IF(B1099="ID",1,B1099+1))</f>
        <v>915</v>
      </c>
      <c r="C1100" s="2">
        <v>45881</v>
      </c>
      <c r="D1100" s="2">
        <v>45881</v>
      </c>
      <c r="E1100" s="3" t="s">
        <v>911</v>
      </c>
      <c r="F1100" s="25" t="s">
        <v>27</v>
      </c>
      <c r="G1100" s="25" t="s">
        <v>128</v>
      </c>
      <c r="H1100" s="25" t="s">
        <v>100</v>
      </c>
      <c r="I1100" s="36" t="str">
        <f>IFERROR(VLOOKUP(Presupuestos[[#This Row],[AREA]]&amp;Presupuestos[[#This Row],[CONCEPTO]]&amp;Presupuestos[[#This Row],[DESCRIPCION]],Tabla28[[Columna1]:[CÓDIGO NUEVO]],2,0),"")</f>
        <v>P0210001</v>
      </c>
      <c r="J1100" s="3" t="s">
        <v>666</v>
      </c>
      <c r="K1100" s="3" t="s">
        <v>666</v>
      </c>
      <c r="L1100" s="3" t="s">
        <v>666</v>
      </c>
      <c r="M1100" s="31" t="s">
        <v>2199</v>
      </c>
      <c r="N1100" s="3" t="s">
        <v>33</v>
      </c>
      <c r="O1100" s="3" t="s">
        <v>308</v>
      </c>
      <c r="P1100" s="3" t="s">
        <v>122</v>
      </c>
      <c r="Q1100" s="3" t="str">
        <f>IFERROR(VLOOKUP(Presupuestos[[#This Row],[CLASIFICACIÓN (N)]],Tabla17[],2,0),"")</f>
        <v>Costos de ventas</v>
      </c>
      <c r="R1100" s="3" t="str">
        <f>IFERROR(VLOOKUP(Presupuestos[[#This Row],[CLASIFICACIÓN (N)]],Tabla17[],3,0),"")</f>
        <v>Operativo</v>
      </c>
      <c r="S1100" s="3" t="s">
        <v>16</v>
      </c>
      <c r="T1100" s="3" t="str">
        <f>IFERROR(VLOOKUP(Presupuestos[[#This Row],[ALMACEN]],Tabla5[],2,0),"")</f>
        <v>Arequipa</v>
      </c>
      <c r="U1100" s="19" t="str">
        <f>IFERROR(VLOOKUP(Presupuestos[[#This Row],[TIPO DE DOCUMENTO]],Tipo_Documento[],2,0)&amp;Presupuestos[[#This Row],[SERIE]]&amp;Presupuestos[[#This Row],[NUMERO]]&amp;Presupuestos[[#This Row],[RUC]],"")</f>
        <v>01FE021730820259858934</v>
      </c>
      <c r="V1100" s="3" t="s">
        <v>120</v>
      </c>
      <c r="W1100" s="7">
        <v>45881</v>
      </c>
      <c r="X1100" s="7">
        <v>45881</v>
      </c>
      <c r="Y1100" s="3" t="s">
        <v>841</v>
      </c>
      <c r="Z1100" s="3">
        <v>17308</v>
      </c>
      <c r="AA1100" s="3">
        <f>IFERROR(VLOOKUP(Presupuestos[[#This Row],[RAZON SOCIAL]],CHOOSE({1,2},Clientes_Proveedores[Razon Social],Clientes_Proveedores[Ruc / Dni]),2,0),"-")</f>
        <v>20259858934</v>
      </c>
      <c r="AB1100" s="31" t="s">
        <v>842</v>
      </c>
      <c r="AC1100" s="3" t="s">
        <v>670</v>
      </c>
      <c r="AD1100" s="5">
        <v>0.18</v>
      </c>
      <c r="AE1100" s="6">
        <v>16.949000000000002</v>
      </c>
      <c r="AF1100" s="6">
        <f>Presupuestos[[#This Row],[BASE]]*Presupuestos[[#This Row],[% IGV]]</f>
        <v>3.0508200000000003</v>
      </c>
      <c r="AG1100" s="22">
        <f>ROUND(SUM(Presupuestos[[#This Row],[BASE]:[IGV]]),2)</f>
        <v>20</v>
      </c>
      <c r="AH1100" s="9" t="str">
        <f>IF(Presupuestos[[#This Row],[MONEDA]]="USD",VLOOKUP(Presupuestos[[#This Row],[FECHA DE EMISION]],Tipo_Cambio[],3,0),"")</f>
        <v/>
      </c>
      <c r="AI1100" s="22">
        <f>IFERROR(ROUND(IF(Presupuestos[[#This Row],[MONEDA]]="PEN",Presupuestos[[#This Row],[TOTAL]],Presupuestos[[#This Row],[TOTAL]]*Presupuestos[[#This Row],[TIPO DE CAMBIO]]),2),"")</f>
        <v>20</v>
      </c>
      <c r="AJ1100" s="5"/>
      <c r="AK1100" s="33" t="s">
        <v>671</v>
      </c>
      <c r="AL1100" s="5" t="s">
        <v>715</v>
      </c>
      <c r="AM1100" s="23" t="s">
        <v>671</v>
      </c>
      <c r="AN1100" s="23" t="s">
        <v>671</v>
      </c>
      <c r="AO1100" s="7">
        <f>IFERROR(VLOOKUP("1-"&amp;Presupuestos[[#This Row],[ID DOCUMENTO]],BD_Pagos[],7,0),"")</f>
        <v>45881</v>
      </c>
      <c r="AP1100" s="16" t="str">
        <f>IFERROR(VLOOKUP("1-"&amp;Presupuestos[[#This Row],[ID DOCUMENTO]],BD_Pagos[],8,0),"")</f>
        <v>C_Ope_001</v>
      </c>
      <c r="AQ1100" s="17">
        <f>IFERROR(VLOOKUP("1-"&amp;Presupuestos[[#This Row],[ID DOCUMENTO]],BD_Pagos[],9,0),"")</f>
        <v>25148</v>
      </c>
      <c r="AR1100" s="54"/>
      <c r="AS1100" s="7">
        <f>IFERROR(VLOOKUP("2-"&amp;Presupuestos[[#This Row],[ID DOCUMENTO]],BD_Pagos[],7,0),"")</f>
        <v>0</v>
      </c>
      <c r="AT1100" s="16" t="str">
        <f>IFERROR(VLOOKUP("2-"&amp;Presupuestos[[#This Row],[ID DOCUMENTO]],BD_Pagos[],8,0),"")</f>
        <v/>
      </c>
      <c r="AU1100" s="17">
        <f>IFERROR(VLOOKUP("2-"&amp;Presupuestos[[#This Row],[ID DOCUMENTO]],BD_Pagos[],9,0),"")</f>
        <v>0</v>
      </c>
      <c r="AV1100" s="20">
        <f>IF(IFERROR(VLOOKUP("2-"&amp;Presupuestos[[#This Row],[ID DOCUMENTO]],BD_Pagos[],10,0),0)&gt;Presupuestos[[#This Row],[TOTAL SOLES]],Presupuestos[[#This Row],[TOTAL SOLES]],IFERROR(VLOOKUP("2-"&amp;Presupuestos[[#This Row],[ID DOCUMENTO]],BD_Pagos[],10,0),0))</f>
        <v>0</v>
      </c>
      <c r="AW1100" s="7"/>
      <c r="AX1100" s="16"/>
      <c r="AY1100" s="17"/>
      <c r="AZ1100" s="20"/>
      <c r="BA1100" s="7"/>
      <c r="BB1100" s="16"/>
      <c r="BC1100" s="17"/>
      <c r="BD1100" s="20"/>
      <c r="BE1100" s="7">
        <f>IFERROR(VLOOKUP("5-"&amp;Presupuestos[[#This Row],[ID DOCUMENTO]],BD_Pagos[],7,0),"")</f>
        <v>0</v>
      </c>
      <c r="BF1100" s="17">
        <f>IFERROR(VLOOKUP("5-"&amp;Presupuestos[[#This Row],[ID DOCUMENTO]],BD_Pagos[],9,0),"")</f>
        <v>0</v>
      </c>
      <c r="BG1100" s="20">
        <f>IF(IFERROR(VLOOKUP("5-"&amp;Presupuestos[[#This Row],[ID DOCUMENTO]],BD_Pagos[],10,0),0)&gt;Presupuestos[[#This Row],[TOTAL SOLES]],Presupuestos[[#This Row],[TOTAL SOLES]],IFERROR(VLOOKUP("5-"&amp;Presupuestos[[#This Row],[ID DOCUMENTO]],BD_Pagos[],10,0),0))</f>
        <v>0</v>
      </c>
      <c r="BH1100" s="7">
        <f>IFERROR(VLOOKUP("1-Detraccion"&amp;Presupuestos[[#This Row],[ID DOCUMENTO]],BD_Pagos[],2,0),"")</f>
        <v>0</v>
      </c>
      <c r="BI1100" s="3" t="str">
        <f>IFERROR(VLOOKUP("1-Detraccion"&amp;Presupuestos[[#This Row],[ID DOCUMENTO]],BD_Pagos[],3,0),"")</f>
        <v/>
      </c>
      <c r="BJ1100" s="3">
        <f>IFERROR(VLOOKUP("1-Detraccion"&amp;Presupuestos[[#This Row],[ID DOCUMENTO]],BD_Pagos[],4,0),"")</f>
        <v>0</v>
      </c>
      <c r="BK1100" s="6">
        <f>IF(IFERROR(VLOOKUP("1-Detraccion"&amp;Presupuestos[[#This Row],[ID DOCUMENTO]],BD_Pagos[],5,0),0)&gt;Presupuestos[[#This Row],[TOTAL SOLES]],Presupuestos[[#This Row],[TOTAL SOLES]],IFERROR(VLOOKUP("1-Detraccion"&amp;Presupuestos[[#This Row],[ID DOCUMENTO]],BD_Pagos[],5,0),0))</f>
        <v>0</v>
      </c>
      <c r="BL1100" s="6">
        <f>IF(IFERROR(VLOOKUP("1-Detraccion"&amp;Presupuestos[[#This Row],[ID DOCUMENTO]],BD_Pagos[],6,0),0)&gt;Presupuestos[[#This Row],[TOTAL SOLES]],Presupuestos[[#This Row],[TOTAL SOLES]],IFERROR(VLOOKUP("1-Detraccion"&amp;Presupuestos[[#This Row],[ID DOCUMENTO]],BD_Pagos[],6,0),0))</f>
        <v>0</v>
      </c>
      <c r="BM1100" s="37"/>
      <c r="BN1100" s="3"/>
      <c r="BO1100" s="3"/>
      <c r="BP1100" s="6"/>
      <c r="BQ110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100" s="23" t="str">
        <f>IF(Presupuestos[[#This Row],[SALDO ME-MN]]&gt;0,"PENDIENTE","CANCELADO")</f>
        <v>PENDIENTE</v>
      </c>
      <c r="BS1100" s="23" t="str">
        <f>IF(COUNTIFS($U$4:$U1099,Presupuestos[[#This Row],[ID DOCUMENTO]])&gt;=1,IF(B1099=Presupuestos[[#This Row],[ID]],"OK","DOC. DUPLICADO"),"OK")</f>
        <v>OK</v>
      </c>
    </row>
    <row r="1101" spans="2:71" x14ac:dyDescent="0.25">
      <c r="B1101" s="34">
        <f>IF(Presupuestos[[#This Row],[ID DOCUMENTO]]=U1100,B1100,IF(B1100="ID",1,B1100+1))</f>
        <v>916</v>
      </c>
      <c r="C1101" s="2">
        <v>45882</v>
      </c>
      <c r="D1101" s="2">
        <v>45882</v>
      </c>
      <c r="E1101" s="3" t="s">
        <v>911</v>
      </c>
      <c r="F1101" s="25" t="s">
        <v>35</v>
      </c>
      <c r="G1101" s="25" t="s">
        <v>223</v>
      </c>
      <c r="H1101" s="25" t="s">
        <v>214</v>
      </c>
      <c r="I1101" s="36" t="str">
        <f>IFERROR(VLOOKUP(Presupuestos[[#This Row],[AREA]]&amp;Presupuestos[[#This Row],[CONCEPTO]]&amp;Presupuestos[[#This Row],[DESCRIPCION]],Tabla28[[Columna1]:[CÓDIGO NUEVO]],2,0),"")</f>
        <v>P0303002</v>
      </c>
      <c r="J1101" s="3" t="s">
        <v>666</v>
      </c>
      <c r="K1101" s="3" t="s">
        <v>666</v>
      </c>
      <c r="L1101" s="3" t="s">
        <v>666</v>
      </c>
      <c r="M1101" s="31" t="s">
        <v>2200</v>
      </c>
      <c r="N1101" s="3" t="s">
        <v>33</v>
      </c>
      <c r="O1101" s="3" t="s">
        <v>300</v>
      </c>
      <c r="P1101" s="3" t="s">
        <v>122</v>
      </c>
      <c r="Q1101" s="3" t="str">
        <f>IFERROR(VLOOKUP(Presupuestos[[#This Row],[CLASIFICACIÓN (N)]],Tabla17[],2,0),"")</f>
        <v>Costos de ventas</v>
      </c>
      <c r="R1101" s="3" t="str">
        <f>IFERROR(VLOOKUP(Presupuestos[[#This Row],[CLASIFICACIÓN (N)]],Tabla17[],3,0),"")</f>
        <v>Operativo</v>
      </c>
      <c r="S1101" s="3" t="s">
        <v>16</v>
      </c>
      <c r="T1101" s="3" t="str">
        <f>IFERROR(VLOOKUP(Presupuestos[[#This Row],[ALMACEN]],Tabla5[],2,0),"")</f>
        <v>Arequipa</v>
      </c>
      <c r="U1101" s="19" t="str">
        <f>IFERROR(VLOOKUP(Presupuestos[[#This Row],[TIPO DE DOCUMENTO]],Tipo_Documento[],2,0)&amp;Presupuestos[[#This Row],[SERIE]]&amp;Presupuestos[[#This Row],[NUMERO]]&amp;Presupuestos[[#This Row],[RUC]],"")</f>
        <v>01F212181063020517252558</v>
      </c>
      <c r="V1101" s="3" t="s">
        <v>120</v>
      </c>
      <c r="W1101" s="7">
        <v>45882</v>
      </c>
      <c r="X1101" s="7">
        <v>45882</v>
      </c>
      <c r="Y1101" s="3" t="s">
        <v>713</v>
      </c>
      <c r="Z1101" s="3">
        <v>1810630</v>
      </c>
      <c r="AA1101" s="3">
        <f>IFERROR(VLOOKUP(Presupuestos[[#This Row],[RAZON SOCIAL]],CHOOSE({1,2},Clientes_Proveedores[Razon Social],Clientes_Proveedores[Ruc / Dni]),2,0),"-")</f>
        <v>20517252558</v>
      </c>
      <c r="AB1101" s="31" t="s">
        <v>714</v>
      </c>
      <c r="AC1101" s="3" t="s">
        <v>670</v>
      </c>
      <c r="AD1101" s="5">
        <v>0.18</v>
      </c>
      <c r="AE1101" s="6">
        <v>6.78</v>
      </c>
      <c r="AF1101" s="6">
        <f>Presupuestos[[#This Row],[BASE]]*Presupuestos[[#This Row],[% IGV]]</f>
        <v>1.2203999999999999</v>
      </c>
      <c r="AG1101" s="22">
        <f>ROUND(SUM(Presupuestos[[#This Row],[BASE]:[IGV]]),2)</f>
        <v>8</v>
      </c>
      <c r="AH1101" s="9" t="str">
        <f>IF(Presupuestos[[#This Row],[MONEDA]]="USD",VLOOKUP(Presupuestos[[#This Row],[FECHA DE EMISION]],Tipo_Cambio[],3,0),"")</f>
        <v/>
      </c>
      <c r="AI1101" s="22">
        <f>IFERROR(ROUND(IF(Presupuestos[[#This Row],[MONEDA]]="PEN",Presupuestos[[#This Row],[TOTAL]],Presupuestos[[#This Row],[TOTAL]]*Presupuestos[[#This Row],[TIPO DE CAMBIO]]),2),"")</f>
        <v>8</v>
      </c>
      <c r="AJ1101" s="5"/>
      <c r="AK1101" s="33" t="s">
        <v>671</v>
      </c>
      <c r="AL1101" s="5" t="s">
        <v>715</v>
      </c>
      <c r="AM1101" s="23" t="s">
        <v>671</v>
      </c>
      <c r="AN1101" s="23" t="s">
        <v>671</v>
      </c>
      <c r="AO1101" s="7">
        <f>IFERROR(VLOOKUP("1-"&amp;Presupuestos[[#This Row],[ID DOCUMENTO]],BD_Pagos[],7,0),"")</f>
        <v>45882</v>
      </c>
      <c r="AP1101" s="16" t="str">
        <f>IFERROR(VLOOKUP("1-"&amp;Presupuestos[[#This Row],[ID DOCUMENTO]],BD_Pagos[],8,0),"")</f>
        <v>C_Ope_001</v>
      </c>
      <c r="AQ1101" s="17">
        <f>IFERROR(VLOOKUP("1-"&amp;Presupuestos[[#This Row],[ID DOCUMENTO]],BD_Pagos[],9,0),"")</f>
        <v>25154</v>
      </c>
      <c r="AR1101" s="54"/>
      <c r="AS1101" s="7">
        <f>IFERROR(VLOOKUP("2-"&amp;Presupuestos[[#This Row],[ID DOCUMENTO]],BD_Pagos[],7,0),"")</f>
        <v>0</v>
      </c>
      <c r="AT1101" s="16" t="str">
        <f>IFERROR(VLOOKUP("2-"&amp;Presupuestos[[#This Row],[ID DOCUMENTO]],BD_Pagos[],8,0),"")</f>
        <v/>
      </c>
      <c r="AU1101" s="17">
        <f>IFERROR(VLOOKUP("2-"&amp;Presupuestos[[#This Row],[ID DOCUMENTO]],BD_Pagos[],9,0),"")</f>
        <v>0</v>
      </c>
      <c r="AV1101" s="20">
        <f>IF(IFERROR(VLOOKUP("2-"&amp;Presupuestos[[#This Row],[ID DOCUMENTO]],BD_Pagos[],10,0),0)&gt;Presupuestos[[#This Row],[TOTAL SOLES]],Presupuestos[[#This Row],[TOTAL SOLES]],IFERROR(VLOOKUP("2-"&amp;Presupuestos[[#This Row],[ID DOCUMENTO]],BD_Pagos[],10,0),0))</f>
        <v>0</v>
      </c>
      <c r="AW1101" s="7"/>
      <c r="AX1101" s="16"/>
      <c r="AY1101" s="17"/>
      <c r="AZ1101" s="20"/>
      <c r="BA1101" s="7"/>
      <c r="BB1101" s="16"/>
      <c r="BC1101" s="17"/>
      <c r="BD1101" s="20"/>
      <c r="BE1101" s="7">
        <f>IFERROR(VLOOKUP("5-"&amp;Presupuestos[[#This Row],[ID DOCUMENTO]],BD_Pagos[],7,0),"")</f>
        <v>0</v>
      </c>
      <c r="BF1101" s="17">
        <f>IFERROR(VLOOKUP("5-"&amp;Presupuestos[[#This Row],[ID DOCUMENTO]],BD_Pagos[],9,0),"")</f>
        <v>0</v>
      </c>
      <c r="BG1101" s="20">
        <f>IF(IFERROR(VLOOKUP("5-"&amp;Presupuestos[[#This Row],[ID DOCUMENTO]],BD_Pagos[],10,0),0)&gt;Presupuestos[[#This Row],[TOTAL SOLES]],Presupuestos[[#This Row],[TOTAL SOLES]],IFERROR(VLOOKUP("5-"&amp;Presupuestos[[#This Row],[ID DOCUMENTO]],BD_Pagos[],10,0),0))</f>
        <v>0</v>
      </c>
      <c r="BH1101" s="7">
        <f>IFERROR(VLOOKUP("1-Detraccion"&amp;Presupuestos[[#This Row],[ID DOCUMENTO]],BD_Pagos[],2,0),"")</f>
        <v>0</v>
      </c>
      <c r="BI1101" s="3" t="str">
        <f>IFERROR(VLOOKUP("1-Detraccion"&amp;Presupuestos[[#This Row],[ID DOCUMENTO]],BD_Pagos[],3,0),"")</f>
        <v/>
      </c>
      <c r="BJ1101" s="3">
        <f>IFERROR(VLOOKUP("1-Detraccion"&amp;Presupuestos[[#This Row],[ID DOCUMENTO]],BD_Pagos[],4,0),"")</f>
        <v>0</v>
      </c>
      <c r="BK1101" s="6">
        <f>IF(IFERROR(VLOOKUP("1-Detraccion"&amp;Presupuestos[[#This Row],[ID DOCUMENTO]],BD_Pagos[],5,0),0)&gt;Presupuestos[[#This Row],[TOTAL SOLES]],Presupuestos[[#This Row],[TOTAL SOLES]],IFERROR(VLOOKUP("1-Detraccion"&amp;Presupuestos[[#This Row],[ID DOCUMENTO]],BD_Pagos[],5,0),0))</f>
        <v>0</v>
      </c>
      <c r="BL1101" s="6">
        <f>IF(IFERROR(VLOOKUP("1-Detraccion"&amp;Presupuestos[[#This Row],[ID DOCUMENTO]],BD_Pagos[],6,0),0)&gt;Presupuestos[[#This Row],[TOTAL SOLES]],Presupuestos[[#This Row],[TOTAL SOLES]],IFERROR(VLOOKUP("1-Detraccion"&amp;Presupuestos[[#This Row],[ID DOCUMENTO]],BD_Pagos[],6,0),0))</f>
        <v>0</v>
      </c>
      <c r="BM1101" s="37"/>
      <c r="BN1101" s="3"/>
      <c r="BO1101" s="3"/>
      <c r="BP1101" s="6"/>
      <c r="BQ110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101" s="23" t="str">
        <f>IF(Presupuestos[[#This Row],[SALDO ME-MN]]&gt;0,"PENDIENTE","CANCELADO")</f>
        <v>PENDIENTE</v>
      </c>
      <c r="BS1101" s="23" t="str">
        <f>IF(COUNTIFS($U$4:$U1100,Presupuestos[[#This Row],[ID DOCUMENTO]])&gt;=1,IF(B1100=Presupuestos[[#This Row],[ID]],"OK","DOC. DUPLICADO"),"OK")</f>
        <v>OK</v>
      </c>
    </row>
    <row r="1102" spans="2:71" x14ac:dyDescent="0.25">
      <c r="B1102" s="34">
        <f>IF(Presupuestos[[#This Row],[ID DOCUMENTO]]=U1101,B1101,IF(B1101="ID",1,B1101+1))</f>
        <v>917</v>
      </c>
      <c r="C1102" s="2">
        <v>45882</v>
      </c>
      <c r="D1102" s="2">
        <v>45882</v>
      </c>
      <c r="E1102" s="3" t="s">
        <v>911</v>
      </c>
      <c r="F1102" s="25" t="s">
        <v>35</v>
      </c>
      <c r="G1102" s="25" t="s">
        <v>223</v>
      </c>
      <c r="H1102" s="25" t="s">
        <v>214</v>
      </c>
      <c r="I1102" s="36" t="str">
        <f>IFERROR(VLOOKUP(Presupuestos[[#This Row],[AREA]]&amp;Presupuestos[[#This Row],[CONCEPTO]]&amp;Presupuestos[[#This Row],[DESCRIPCION]],Tabla28[[Columna1]:[CÓDIGO NUEVO]],2,0),"")</f>
        <v>P0303002</v>
      </c>
      <c r="J1102" s="3" t="s">
        <v>666</v>
      </c>
      <c r="K1102" s="3" t="s">
        <v>666</v>
      </c>
      <c r="L1102" s="3" t="s">
        <v>666</v>
      </c>
      <c r="M1102" s="31" t="s">
        <v>2200</v>
      </c>
      <c r="N1102" s="3" t="s">
        <v>33</v>
      </c>
      <c r="O1102" s="3" t="s">
        <v>300</v>
      </c>
      <c r="P1102" s="3" t="s">
        <v>122</v>
      </c>
      <c r="Q1102" s="3" t="str">
        <f>IFERROR(VLOOKUP(Presupuestos[[#This Row],[CLASIFICACIÓN (N)]],Tabla17[],2,0),"")</f>
        <v>Costos de ventas</v>
      </c>
      <c r="R1102" s="3" t="str">
        <f>IFERROR(VLOOKUP(Presupuestos[[#This Row],[CLASIFICACIÓN (N)]],Tabla17[],3,0),"")</f>
        <v>Operativo</v>
      </c>
      <c r="S1102" s="3" t="s">
        <v>16</v>
      </c>
      <c r="T1102" s="3" t="str">
        <f>IFERROR(VLOOKUP(Presupuestos[[#This Row],[ALMACEN]],Tabla5[],2,0),"")</f>
        <v>Arequipa</v>
      </c>
      <c r="U1102" s="19" t="str">
        <f>IFERROR(VLOOKUP(Presupuestos[[#This Row],[TIPO DE DOCUMENTO]],Tipo_Documento[],2,0)&amp;Presupuestos[[#This Row],[SERIE]]&amp;Presupuestos[[#This Row],[NUMERO]]&amp;Presupuestos[[#This Row],[RUC]],"")</f>
        <v>01F213183136820517252558</v>
      </c>
      <c r="V1102" s="3" t="s">
        <v>120</v>
      </c>
      <c r="W1102" s="7">
        <v>45882</v>
      </c>
      <c r="X1102" s="7">
        <v>45882</v>
      </c>
      <c r="Y1102" s="3" t="s">
        <v>719</v>
      </c>
      <c r="Z1102" s="3">
        <v>1831368</v>
      </c>
      <c r="AA1102" s="3">
        <f>IFERROR(VLOOKUP(Presupuestos[[#This Row],[RAZON SOCIAL]],CHOOSE({1,2},Clientes_Proveedores[Razon Social],Clientes_Proveedores[Ruc / Dni]),2,0),"-")</f>
        <v>20517252558</v>
      </c>
      <c r="AB1102" s="31" t="s">
        <v>714</v>
      </c>
      <c r="AC1102" s="3" t="s">
        <v>670</v>
      </c>
      <c r="AD1102" s="5">
        <v>0.18</v>
      </c>
      <c r="AE1102" s="6">
        <v>6.78</v>
      </c>
      <c r="AF1102" s="6">
        <f>Presupuestos[[#This Row],[BASE]]*Presupuestos[[#This Row],[% IGV]]</f>
        <v>1.2203999999999999</v>
      </c>
      <c r="AG1102" s="22">
        <f>ROUND(SUM(Presupuestos[[#This Row],[BASE]:[IGV]]),2)</f>
        <v>8</v>
      </c>
      <c r="AH1102" s="9" t="str">
        <f>IF(Presupuestos[[#This Row],[MONEDA]]="USD",VLOOKUP(Presupuestos[[#This Row],[FECHA DE EMISION]],Tipo_Cambio[],3,0),"")</f>
        <v/>
      </c>
      <c r="AI1102" s="22">
        <f>IFERROR(ROUND(IF(Presupuestos[[#This Row],[MONEDA]]="PEN",Presupuestos[[#This Row],[TOTAL]],Presupuestos[[#This Row],[TOTAL]]*Presupuestos[[#This Row],[TIPO DE CAMBIO]]),2),"")</f>
        <v>8</v>
      </c>
      <c r="AJ1102" s="5"/>
      <c r="AK1102" s="33" t="s">
        <v>671</v>
      </c>
      <c r="AL1102" s="5" t="s">
        <v>715</v>
      </c>
      <c r="AM1102" s="23" t="s">
        <v>671</v>
      </c>
      <c r="AN1102" s="23" t="s">
        <v>671</v>
      </c>
      <c r="AO1102" s="7">
        <f>IFERROR(VLOOKUP("1-"&amp;Presupuestos[[#This Row],[ID DOCUMENTO]],BD_Pagos[],7,0),"")</f>
        <v>45882</v>
      </c>
      <c r="AP1102" s="16" t="str">
        <f>IFERROR(VLOOKUP("1-"&amp;Presupuestos[[#This Row],[ID DOCUMENTO]],BD_Pagos[],8,0),"")</f>
        <v>C_Ope_001</v>
      </c>
      <c r="AQ1102" s="17">
        <f>IFERROR(VLOOKUP("1-"&amp;Presupuestos[[#This Row],[ID DOCUMENTO]],BD_Pagos[],9,0),"")</f>
        <v>25155</v>
      </c>
      <c r="AR1102" s="54"/>
      <c r="AS1102" s="7">
        <f>IFERROR(VLOOKUP("2-"&amp;Presupuestos[[#This Row],[ID DOCUMENTO]],BD_Pagos[],7,0),"")</f>
        <v>0</v>
      </c>
      <c r="AT1102" s="16" t="str">
        <f>IFERROR(VLOOKUP("2-"&amp;Presupuestos[[#This Row],[ID DOCUMENTO]],BD_Pagos[],8,0),"")</f>
        <v/>
      </c>
      <c r="AU1102" s="17">
        <f>IFERROR(VLOOKUP("2-"&amp;Presupuestos[[#This Row],[ID DOCUMENTO]],BD_Pagos[],9,0),"")</f>
        <v>0</v>
      </c>
      <c r="AV1102" s="20">
        <f>IF(IFERROR(VLOOKUP("2-"&amp;Presupuestos[[#This Row],[ID DOCUMENTO]],BD_Pagos[],10,0),0)&gt;Presupuestos[[#This Row],[TOTAL SOLES]],Presupuestos[[#This Row],[TOTAL SOLES]],IFERROR(VLOOKUP("2-"&amp;Presupuestos[[#This Row],[ID DOCUMENTO]],BD_Pagos[],10,0),0))</f>
        <v>0</v>
      </c>
      <c r="AW1102" s="7"/>
      <c r="AX1102" s="16"/>
      <c r="AY1102" s="17"/>
      <c r="AZ1102" s="20"/>
      <c r="BA1102" s="7"/>
      <c r="BB1102" s="16"/>
      <c r="BC1102" s="17"/>
      <c r="BD1102" s="20"/>
      <c r="BE1102" s="7">
        <f>IFERROR(VLOOKUP("5-"&amp;Presupuestos[[#This Row],[ID DOCUMENTO]],BD_Pagos[],7,0),"")</f>
        <v>0</v>
      </c>
      <c r="BF1102" s="17">
        <f>IFERROR(VLOOKUP("5-"&amp;Presupuestos[[#This Row],[ID DOCUMENTO]],BD_Pagos[],9,0),"")</f>
        <v>0</v>
      </c>
      <c r="BG1102" s="20">
        <f>IF(IFERROR(VLOOKUP("5-"&amp;Presupuestos[[#This Row],[ID DOCUMENTO]],BD_Pagos[],10,0),0)&gt;Presupuestos[[#This Row],[TOTAL SOLES]],Presupuestos[[#This Row],[TOTAL SOLES]],IFERROR(VLOOKUP("5-"&amp;Presupuestos[[#This Row],[ID DOCUMENTO]],BD_Pagos[],10,0),0))</f>
        <v>0</v>
      </c>
      <c r="BH1102" s="7">
        <f>IFERROR(VLOOKUP("1-Detraccion"&amp;Presupuestos[[#This Row],[ID DOCUMENTO]],BD_Pagos[],2,0),"")</f>
        <v>0</v>
      </c>
      <c r="BI1102" s="3" t="str">
        <f>IFERROR(VLOOKUP("1-Detraccion"&amp;Presupuestos[[#This Row],[ID DOCUMENTO]],BD_Pagos[],3,0),"")</f>
        <v/>
      </c>
      <c r="BJ1102" s="3">
        <f>IFERROR(VLOOKUP("1-Detraccion"&amp;Presupuestos[[#This Row],[ID DOCUMENTO]],BD_Pagos[],4,0),"")</f>
        <v>0</v>
      </c>
      <c r="BK1102" s="6">
        <f>IF(IFERROR(VLOOKUP("1-Detraccion"&amp;Presupuestos[[#This Row],[ID DOCUMENTO]],BD_Pagos[],5,0),0)&gt;Presupuestos[[#This Row],[TOTAL SOLES]],Presupuestos[[#This Row],[TOTAL SOLES]],IFERROR(VLOOKUP("1-Detraccion"&amp;Presupuestos[[#This Row],[ID DOCUMENTO]],BD_Pagos[],5,0),0))</f>
        <v>0</v>
      </c>
      <c r="BL1102" s="6">
        <f>IF(IFERROR(VLOOKUP("1-Detraccion"&amp;Presupuestos[[#This Row],[ID DOCUMENTO]],BD_Pagos[],6,0),0)&gt;Presupuestos[[#This Row],[TOTAL SOLES]],Presupuestos[[#This Row],[TOTAL SOLES]],IFERROR(VLOOKUP("1-Detraccion"&amp;Presupuestos[[#This Row],[ID DOCUMENTO]],BD_Pagos[],6,0),0))</f>
        <v>0</v>
      </c>
      <c r="BM1102" s="37"/>
      <c r="BN1102" s="3"/>
      <c r="BO1102" s="3"/>
      <c r="BP1102" s="6"/>
      <c r="BQ110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102" s="23" t="str">
        <f>IF(Presupuestos[[#This Row],[SALDO ME-MN]]&gt;0,"PENDIENTE","CANCELADO")</f>
        <v>PENDIENTE</v>
      </c>
      <c r="BS1102" s="23" t="str">
        <f>IF(COUNTIFS($U$4:$U1101,Presupuestos[[#This Row],[ID DOCUMENTO]])&gt;=1,IF(B1101=Presupuestos[[#This Row],[ID]],"OK","DOC. DUPLICADO"),"OK")</f>
        <v>OK</v>
      </c>
    </row>
    <row r="1103" spans="2:71" ht="24" x14ac:dyDescent="0.25">
      <c r="B1103" s="34">
        <f>IF(Presupuestos[[#This Row],[ID DOCUMENTO]]=U1102,B1102,IF(B1102="ID",1,B1102+1))</f>
        <v>918</v>
      </c>
      <c r="C1103" s="2">
        <v>45883</v>
      </c>
      <c r="D1103" s="2">
        <v>45883</v>
      </c>
      <c r="E1103" s="3" t="s">
        <v>911</v>
      </c>
      <c r="F1103" s="25" t="s">
        <v>35</v>
      </c>
      <c r="G1103" s="25" t="s">
        <v>223</v>
      </c>
      <c r="H1103" s="25" t="s">
        <v>214</v>
      </c>
      <c r="I1103" s="36" t="str">
        <f>IFERROR(VLOOKUP(Presupuestos[[#This Row],[AREA]]&amp;Presupuestos[[#This Row],[CONCEPTO]]&amp;Presupuestos[[#This Row],[DESCRIPCION]],Tabla28[[Columna1]:[CÓDIGO NUEVO]],2,0),"")</f>
        <v>P0303002</v>
      </c>
      <c r="J1103" s="3" t="s">
        <v>666</v>
      </c>
      <c r="K1103" s="3" t="s">
        <v>666</v>
      </c>
      <c r="L1103" s="3" t="s">
        <v>666</v>
      </c>
      <c r="M1103" s="31" t="s">
        <v>2201</v>
      </c>
      <c r="N1103" s="3" t="s">
        <v>47</v>
      </c>
      <c r="O1103" s="3" t="s">
        <v>300</v>
      </c>
      <c r="P1103" s="3" t="s">
        <v>122</v>
      </c>
      <c r="Q1103" s="3" t="str">
        <f>IFERROR(VLOOKUP(Presupuestos[[#This Row],[CLASIFICACIÓN (N)]],Tabla17[],2,0),"")</f>
        <v>Costos de ventas</v>
      </c>
      <c r="R1103" s="3" t="str">
        <f>IFERROR(VLOOKUP(Presupuestos[[#This Row],[CLASIFICACIÓN (N)]],Tabla17[],3,0),"")</f>
        <v>Operativo</v>
      </c>
      <c r="S1103" s="3" t="s">
        <v>16</v>
      </c>
      <c r="T1103" s="3" t="str">
        <f>IFERROR(VLOOKUP(Presupuestos[[#This Row],[ALMACEN]],Tabla5[],2,0),"")</f>
        <v>Arequipa</v>
      </c>
      <c r="U1103" s="19" t="str">
        <f>IFERROR(VLOOKUP(Presupuestos[[#This Row],[TIPO DE DOCUMENTO]],Tipo_Documento[],2,0)&amp;Presupuestos[[#This Row],[SERIE]]&amp;Presupuestos[[#This Row],[NUMERO]]&amp;Presupuestos[[#This Row],[RUC]],"")</f>
        <v>01F212181167320517252558</v>
      </c>
      <c r="V1103" s="3" t="s">
        <v>120</v>
      </c>
      <c r="W1103" s="7">
        <v>45883</v>
      </c>
      <c r="X1103" s="7">
        <v>45883</v>
      </c>
      <c r="Y1103" s="3" t="s">
        <v>713</v>
      </c>
      <c r="Z1103" s="3">
        <v>1811673</v>
      </c>
      <c r="AA1103" s="3">
        <f>IFERROR(VLOOKUP(Presupuestos[[#This Row],[RAZON SOCIAL]],CHOOSE({1,2},Clientes_Proveedores[Razon Social],Clientes_Proveedores[Ruc / Dni]),2,0),"-")</f>
        <v>20517252558</v>
      </c>
      <c r="AB1103" s="31" t="s">
        <v>714</v>
      </c>
      <c r="AC1103" s="3" t="s">
        <v>670</v>
      </c>
      <c r="AD1103" s="5">
        <v>0.18</v>
      </c>
      <c r="AE1103" s="6">
        <v>6.78</v>
      </c>
      <c r="AF1103" s="6">
        <f>Presupuestos[[#This Row],[BASE]]*Presupuestos[[#This Row],[% IGV]]</f>
        <v>1.2203999999999999</v>
      </c>
      <c r="AG1103" s="22">
        <f>ROUND(SUM(Presupuestos[[#This Row],[BASE]:[IGV]]),2)</f>
        <v>8</v>
      </c>
      <c r="AH1103" s="9" t="str">
        <f>IF(Presupuestos[[#This Row],[MONEDA]]="USD",VLOOKUP(Presupuestos[[#This Row],[FECHA DE EMISION]],Tipo_Cambio[],3,0),"")</f>
        <v/>
      </c>
      <c r="AI1103" s="22">
        <f>IFERROR(ROUND(IF(Presupuestos[[#This Row],[MONEDA]]="PEN",Presupuestos[[#This Row],[TOTAL]],Presupuestos[[#This Row],[TOTAL]]*Presupuestos[[#This Row],[TIPO DE CAMBIO]]),2),"")</f>
        <v>8</v>
      </c>
      <c r="AJ1103" s="5"/>
      <c r="AK1103" s="33" t="s">
        <v>671</v>
      </c>
      <c r="AL1103" s="5" t="s">
        <v>715</v>
      </c>
      <c r="AM1103" s="23" t="s">
        <v>671</v>
      </c>
      <c r="AN1103" s="23" t="s">
        <v>671</v>
      </c>
      <c r="AO1103" s="7">
        <f>IFERROR(VLOOKUP("1-"&amp;Presupuestos[[#This Row],[ID DOCUMENTO]],BD_Pagos[],7,0),"")</f>
        <v>45883</v>
      </c>
      <c r="AP1103" s="16" t="str">
        <f>IFERROR(VLOOKUP("1-"&amp;Presupuestos[[#This Row],[ID DOCUMENTO]],BD_Pagos[],8,0),"")</f>
        <v>C_Ope_001</v>
      </c>
      <c r="AQ1103" s="17">
        <f>IFERROR(VLOOKUP("1-"&amp;Presupuestos[[#This Row],[ID DOCUMENTO]],BD_Pagos[],9,0),"")</f>
        <v>25158</v>
      </c>
      <c r="AR1103" s="54"/>
      <c r="AS1103" s="7">
        <f>IFERROR(VLOOKUP("2-"&amp;Presupuestos[[#This Row],[ID DOCUMENTO]],BD_Pagos[],7,0),"")</f>
        <v>0</v>
      </c>
      <c r="AT1103" s="16" t="str">
        <f>IFERROR(VLOOKUP("2-"&amp;Presupuestos[[#This Row],[ID DOCUMENTO]],BD_Pagos[],8,0),"")</f>
        <v/>
      </c>
      <c r="AU1103" s="17">
        <f>IFERROR(VLOOKUP("2-"&amp;Presupuestos[[#This Row],[ID DOCUMENTO]],BD_Pagos[],9,0),"")</f>
        <v>0</v>
      </c>
      <c r="AV1103" s="20">
        <f>IF(IFERROR(VLOOKUP("2-"&amp;Presupuestos[[#This Row],[ID DOCUMENTO]],BD_Pagos[],10,0),0)&gt;Presupuestos[[#This Row],[TOTAL SOLES]],Presupuestos[[#This Row],[TOTAL SOLES]],IFERROR(VLOOKUP("2-"&amp;Presupuestos[[#This Row],[ID DOCUMENTO]],BD_Pagos[],10,0),0))</f>
        <v>0</v>
      </c>
      <c r="AW1103" s="7"/>
      <c r="AX1103" s="16"/>
      <c r="AY1103" s="17"/>
      <c r="AZ1103" s="20"/>
      <c r="BA1103" s="7"/>
      <c r="BB1103" s="16"/>
      <c r="BC1103" s="17"/>
      <c r="BD1103" s="20"/>
      <c r="BE1103" s="7">
        <f>IFERROR(VLOOKUP("5-"&amp;Presupuestos[[#This Row],[ID DOCUMENTO]],BD_Pagos[],7,0),"")</f>
        <v>0</v>
      </c>
      <c r="BF1103" s="17">
        <f>IFERROR(VLOOKUP("5-"&amp;Presupuestos[[#This Row],[ID DOCUMENTO]],BD_Pagos[],9,0),"")</f>
        <v>0</v>
      </c>
      <c r="BG1103" s="20">
        <f>IF(IFERROR(VLOOKUP("5-"&amp;Presupuestos[[#This Row],[ID DOCUMENTO]],BD_Pagos[],10,0),0)&gt;Presupuestos[[#This Row],[TOTAL SOLES]],Presupuestos[[#This Row],[TOTAL SOLES]],IFERROR(VLOOKUP("5-"&amp;Presupuestos[[#This Row],[ID DOCUMENTO]],BD_Pagos[],10,0),0))</f>
        <v>0</v>
      </c>
      <c r="BH1103" s="7">
        <f>IFERROR(VLOOKUP("1-Detraccion"&amp;Presupuestos[[#This Row],[ID DOCUMENTO]],BD_Pagos[],2,0),"")</f>
        <v>0</v>
      </c>
      <c r="BI1103" s="3" t="str">
        <f>IFERROR(VLOOKUP("1-Detraccion"&amp;Presupuestos[[#This Row],[ID DOCUMENTO]],BD_Pagos[],3,0),"")</f>
        <v/>
      </c>
      <c r="BJ1103" s="3">
        <f>IFERROR(VLOOKUP("1-Detraccion"&amp;Presupuestos[[#This Row],[ID DOCUMENTO]],BD_Pagos[],4,0),"")</f>
        <v>0</v>
      </c>
      <c r="BK1103" s="6">
        <f>IF(IFERROR(VLOOKUP("1-Detraccion"&amp;Presupuestos[[#This Row],[ID DOCUMENTO]],BD_Pagos[],5,0),0)&gt;Presupuestos[[#This Row],[TOTAL SOLES]],Presupuestos[[#This Row],[TOTAL SOLES]],IFERROR(VLOOKUP("1-Detraccion"&amp;Presupuestos[[#This Row],[ID DOCUMENTO]],BD_Pagos[],5,0),0))</f>
        <v>0</v>
      </c>
      <c r="BL1103" s="6">
        <f>IF(IFERROR(VLOOKUP("1-Detraccion"&amp;Presupuestos[[#This Row],[ID DOCUMENTO]],BD_Pagos[],6,0),0)&gt;Presupuestos[[#This Row],[TOTAL SOLES]],Presupuestos[[#This Row],[TOTAL SOLES]],IFERROR(VLOOKUP("1-Detraccion"&amp;Presupuestos[[#This Row],[ID DOCUMENTO]],BD_Pagos[],6,0),0))</f>
        <v>0</v>
      </c>
      <c r="BM1103" s="37"/>
      <c r="BN1103" s="3"/>
      <c r="BO1103" s="3"/>
      <c r="BP1103" s="6"/>
      <c r="BQ110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103" s="23" t="str">
        <f>IF(Presupuestos[[#This Row],[SALDO ME-MN]]&gt;0,"PENDIENTE","CANCELADO")</f>
        <v>PENDIENTE</v>
      </c>
      <c r="BS1103" s="23" t="str">
        <f>IF(COUNTIFS($U$4:$U1102,Presupuestos[[#This Row],[ID DOCUMENTO]])&gt;=1,IF(B1102=Presupuestos[[#This Row],[ID]],"OK","DOC. DUPLICADO"),"OK")</f>
        <v>OK</v>
      </c>
    </row>
    <row r="1104" spans="2:71" x14ac:dyDescent="0.25">
      <c r="B1104" s="34">
        <f>IF(Presupuestos[[#This Row],[ID DOCUMENTO]]=U1103,B1103,IF(B1103="ID",1,B1103+1))</f>
        <v>919</v>
      </c>
      <c r="C1104" s="2">
        <v>45883</v>
      </c>
      <c r="D1104" s="2">
        <v>45883</v>
      </c>
      <c r="E1104" s="3" t="s">
        <v>911</v>
      </c>
      <c r="F1104" s="25" t="s">
        <v>35</v>
      </c>
      <c r="G1104" s="25" t="s">
        <v>223</v>
      </c>
      <c r="H1104" s="25" t="s">
        <v>214</v>
      </c>
      <c r="I1104" s="36" t="str">
        <f>IFERROR(VLOOKUP(Presupuestos[[#This Row],[AREA]]&amp;Presupuestos[[#This Row],[CONCEPTO]]&amp;Presupuestos[[#This Row],[DESCRIPCION]],Tabla28[[Columna1]:[CÓDIGO NUEVO]],2,0),"")</f>
        <v>P0303002</v>
      </c>
      <c r="J1104" s="3" t="s">
        <v>666</v>
      </c>
      <c r="K1104" s="3" t="s">
        <v>666</v>
      </c>
      <c r="L1104" s="3" t="s">
        <v>666</v>
      </c>
      <c r="M1104" s="31" t="s">
        <v>2202</v>
      </c>
      <c r="N1104" s="3" t="s">
        <v>47</v>
      </c>
      <c r="O1104" s="3" t="s">
        <v>300</v>
      </c>
      <c r="P1104" s="3" t="s">
        <v>122</v>
      </c>
      <c r="Q1104" s="3" t="str">
        <f>IFERROR(VLOOKUP(Presupuestos[[#This Row],[CLASIFICACIÓN (N)]],Tabla17[],2,0),"")</f>
        <v>Costos de ventas</v>
      </c>
      <c r="R1104" s="3" t="str">
        <f>IFERROR(VLOOKUP(Presupuestos[[#This Row],[CLASIFICACIÓN (N)]],Tabla17[],3,0),"")</f>
        <v>Operativo</v>
      </c>
      <c r="S1104" s="3" t="s">
        <v>16</v>
      </c>
      <c r="T1104" s="3" t="str">
        <f>IFERROR(VLOOKUP(Presupuestos[[#This Row],[ALMACEN]],Tabla5[],2,0),"")</f>
        <v>Arequipa</v>
      </c>
      <c r="U1104" s="19" t="str">
        <f>IFERROR(VLOOKUP(Presupuestos[[#This Row],[TIPO DE DOCUMENTO]],Tipo_Documento[],2,0)&amp;Presupuestos[[#This Row],[SERIE]]&amp;Presupuestos[[#This Row],[NUMERO]]&amp;Presupuestos[[#This Row],[RUC]],"")</f>
        <v>01F11249656420517252558</v>
      </c>
      <c r="V1104" s="3" t="s">
        <v>120</v>
      </c>
      <c r="W1104" s="7">
        <v>45883</v>
      </c>
      <c r="X1104" s="7">
        <v>45883</v>
      </c>
      <c r="Y1104" s="3" t="s">
        <v>1202</v>
      </c>
      <c r="Z1104" s="3">
        <v>496564</v>
      </c>
      <c r="AA1104" s="3">
        <f>IFERROR(VLOOKUP(Presupuestos[[#This Row],[RAZON SOCIAL]],CHOOSE({1,2},Clientes_Proveedores[Razon Social],Clientes_Proveedores[Ruc / Dni]),2,0),"-")</f>
        <v>20517252558</v>
      </c>
      <c r="AB1104" s="31" t="s">
        <v>714</v>
      </c>
      <c r="AC1104" s="3" t="s">
        <v>670</v>
      </c>
      <c r="AD1104" s="5">
        <v>0.18</v>
      </c>
      <c r="AE1104" s="6">
        <v>6.78</v>
      </c>
      <c r="AF1104" s="6">
        <f>Presupuestos[[#This Row],[BASE]]*Presupuestos[[#This Row],[% IGV]]</f>
        <v>1.2203999999999999</v>
      </c>
      <c r="AG1104" s="22">
        <f>ROUND(SUM(Presupuestos[[#This Row],[BASE]:[IGV]]),2)</f>
        <v>8</v>
      </c>
      <c r="AH1104" s="9" t="str">
        <f>IF(Presupuestos[[#This Row],[MONEDA]]="USD",VLOOKUP(Presupuestos[[#This Row],[FECHA DE EMISION]],Tipo_Cambio[],3,0),"")</f>
        <v/>
      </c>
      <c r="AI1104" s="22">
        <f>IFERROR(ROUND(IF(Presupuestos[[#This Row],[MONEDA]]="PEN",Presupuestos[[#This Row],[TOTAL]],Presupuestos[[#This Row],[TOTAL]]*Presupuestos[[#This Row],[TIPO DE CAMBIO]]),2),"")</f>
        <v>8</v>
      </c>
      <c r="AJ1104" s="5"/>
      <c r="AK1104" s="33" t="s">
        <v>671</v>
      </c>
      <c r="AL1104" s="5" t="s">
        <v>715</v>
      </c>
      <c r="AM1104" s="23" t="s">
        <v>671</v>
      </c>
      <c r="AN1104" s="23" t="s">
        <v>671</v>
      </c>
      <c r="AO1104" s="7">
        <f>IFERROR(VLOOKUP("1-"&amp;Presupuestos[[#This Row],[ID DOCUMENTO]],BD_Pagos[],7,0),"")</f>
        <v>45883</v>
      </c>
      <c r="AP1104" s="16" t="str">
        <f>IFERROR(VLOOKUP("1-"&amp;Presupuestos[[#This Row],[ID DOCUMENTO]],BD_Pagos[],8,0),"")</f>
        <v>C_Ope_001</v>
      </c>
      <c r="AQ1104" s="17">
        <f>IFERROR(VLOOKUP("1-"&amp;Presupuestos[[#This Row],[ID DOCUMENTO]],BD_Pagos[],9,0),"")</f>
        <v>25159</v>
      </c>
      <c r="AR1104" s="54"/>
      <c r="AS1104" s="7">
        <f>IFERROR(VLOOKUP("2-"&amp;Presupuestos[[#This Row],[ID DOCUMENTO]],BD_Pagos[],7,0),"")</f>
        <v>0</v>
      </c>
      <c r="AT1104" s="16" t="str">
        <f>IFERROR(VLOOKUP("2-"&amp;Presupuestos[[#This Row],[ID DOCUMENTO]],BD_Pagos[],8,0),"")</f>
        <v/>
      </c>
      <c r="AU1104" s="17">
        <f>IFERROR(VLOOKUP("2-"&amp;Presupuestos[[#This Row],[ID DOCUMENTO]],BD_Pagos[],9,0),"")</f>
        <v>0</v>
      </c>
      <c r="AV1104" s="20">
        <f>IF(IFERROR(VLOOKUP("2-"&amp;Presupuestos[[#This Row],[ID DOCUMENTO]],BD_Pagos[],10,0),0)&gt;Presupuestos[[#This Row],[TOTAL SOLES]],Presupuestos[[#This Row],[TOTAL SOLES]],IFERROR(VLOOKUP("2-"&amp;Presupuestos[[#This Row],[ID DOCUMENTO]],BD_Pagos[],10,0),0))</f>
        <v>0</v>
      </c>
      <c r="AW1104" s="7"/>
      <c r="AX1104" s="16"/>
      <c r="AY1104" s="17"/>
      <c r="AZ1104" s="20"/>
      <c r="BA1104" s="7"/>
      <c r="BB1104" s="16"/>
      <c r="BC1104" s="17"/>
      <c r="BD1104" s="20"/>
      <c r="BE1104" s="7">
        <f>IFERROR(VLOOKUP("5-"&amp;Presupuestos[[#This Row],[ID DOCUMENTO]],BD_Pagos[],7,0),"")</f>
        <v>0</v>
      </c>
      <c r="BF1104" s="17">
        <f>IFERROR(VLOOKUP("5-"&amp;Presupuestos[[#This Row],[ID DOCUMENTO]],BD_Pagos[],9,0),"")</f>
        <v>0</v>
      </c>
      <c r="BG1104" s="20">
        <f>IF(IFERROR(VLOOKUP("5-"&amp;Presupuestos[[#This Row],[ID DOCUMENTO]],BD_Pagos[],10,0),0)&gt;Presupuestos[[#This Row],[TOTAL SOLES]],Presupuestos[[#This Row],[TOTAL SOLES]],IFERROR(VLOOKUP("5-"&amp;Presupuestos[[#This Row],[ID DOCUMENTO]],BD_Pagos[],10,0),0))</f>
        <v>0</v>
      </c>
      <c r="BH1104" s="7">
        <f>IFERROR(VLOOKUP("1-Detraccion"&amp;Presupuestos[[#This Row],[ID DOCUMENTO]],BD_Pagos[],2,0),"")</f>
        <v>0</v>
      </c>
      <c r="BI1104" s="3" t="str">
        <f>IFERROR(VLOOKUP("1-Detraccion"&amp;Presupuestos[[#This Row],[ID DOCUMENTO]],BD_Pagos[],3,0),"")</f>
        <v/>
      </c>
      <c r="BJ1104" s="3">
        <f>IFERROR(VLOOKUP("1-Detraccion"&amp;Presupuestos[[#This Row],[ID DOCUMENTO]],BD_Pagos[],4,0),"")</f>
        <v>0</v>
      </c>
      <c r="BK1104" s="6">
        <f>IF(IFERROR(VLOOKUP("1-Detraccion"&amp;Presupuestos[[#This Row],[ID DOCUMENTO]],BD_Pagos[],5,0),0)&gt;Presupuestos[[#This Row],[TOTAL SOLES]],Presupuestos[[#This Row],[TOTAL SOLES]],IFERROR(VLOOKUP("1-Detraccion"&amp;Presupuestos[[#This Row],[ID DOCUMENTO]],BD_Pagos[],5,0),0))</f>
        <v>0</v>
      </c>
      <c r="BL1104" s="6">
        <f>IF(IFERROR(VLOOKUP("1-Detraccion"&amp;Presupuestos[[#This Row],[ID DOCUMENTO]],BD_Pagos[],6,0),0)&gt;Presupuestos[[#This Row],[TOTAL SOLES]],Presupuestos[[#This Row],[TOTAL SOLES]],IFERROR(VLOOKUP("1-Detraccion"&amp;Presupuestos[[#This Row],[ID DOCUMENTO]],BD_Pagos[],6,0),0))</f>
        <v>0</v>
      </c>
      <c r="BM1104" s="37"/>
      <c r="BN1104" s="3"/>
      <c r="BO1104" s="3"/>
      <c r="BP1104" s="6"/>
      <c r="BQ110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104" s="23" t="str">
        <f>IF(Presupuestos[[#This Row],[SALDO ME-MN]]&gt;0,"PENDIENTE","CANCELADO")</f>
        <v>PENDIENTE</v>
      </c>
      <c r="BS1104" s="23" t="str">
        <f>IF(COUNTIFS($U$4:$U1103,Presupuestos[[#This Row],[ID DOCUMENTO]])&gt;=1,IF(B1103=Presupuestos[[#This Row],[ID]],"OK","DOC. DUPLICADO"),"OK")</f>
        <v>OK</v>
      </c>
    </row>
    <row r="1105" spans="2:71" x14ac:dyDescent="0.25">
      <c r="B1105" s="34">
        <f>IF(Presupuestos[[#This Row],[ID DOCUMENTO]]=U1104,B1104,IF(B1104="ID",1,B1104+1))</f>
        <v>920</v>
      </c>
      <c r="C1105" s="2">
        <v>45883</v>
      </c>
      <c r="D1105" s="2">
        <v>45883</v>
      </c>
      <c r="E1105" s="3" t="s">
        <v>911</v>
      </c>
      <c r="F1105" s="25" t="s">
        <v>35</v>
      </c>
      <c r="G1105" s="25" t="s">
        <v>223</v>
      </c>
      <c r="H1105" s="25" t="s">
        <v>214</v>
      </c>
      <c r="I1105" s="36" t="str">
        <f>IFERROR(VLOOKUP(Presupuestos[[#This Row],[AREA]]&amp;Presupuestos[[#This Row],[CONCEPTO]]&amp;Presupuestos[[#This Row],[DESCRIPCION]],Tabla28[[Columna1]:[CÓDIGO NUEVO]],2,0),"")</f>
        <v>P0303002</v>
      </c>
      <c r="J1105" s="3" t="s">
        <v>666</v>
      </c>
      <c r="K1105" s="3" t="s">
        <v>666</v>
      </c>
      <c r="L1105" s="3" t="s">
        <v>666</v>
      </c>
      <c r="M1105" s="31" t="s">
        <v>2202</v>
      </c>
      <c r="N1105" s="3" t="s">
        <v>47</v>
      </c>
      <c r="O1105" s="3" t="s">
        <v>300</v>
      </c>
      <c r="P1105" s="3" t="s">
        <v>122</v>
      </c>
      <c r="Q1105" s="3" t="str">
        <f>IFERROR(VLOOKUP(Presupuestos[[#This Row],[CLASIFICACIÓN (N)]],Tabla17[],2,0),"")</f>
        <v>Costos de ventas</v>
      </c>
      <c r="R1105" s="3" t="str">
        <f>IFERROR(VLOOKUP(Presupuestos[[#This Row],[CLASIFICACIÓN (N)]],Tabla17[],3,0),"")</f>
        <v>Operativo</v>
      </c>
      <c r="S1105" s="3" t="s">
        <v>16</v>
      </c>
      <c r="T1105" s="3" t="str">
        <f>IFERROR(VLOOKUP(Presupuestos[[#This Row],[ALMACEN]],Tabla5[],2,0),"")</f>
        <v>Arequipa</v>
      </c>
      <c r="U1105" s="19" t="str">
        <f>IFERROR(VLOOKUP(Presupuestos[[#This Row],[TIPO DE DOCUMENTO]],Tipo_Documento[],2,0)&amp;Presupuestos[[#This Row],[SERIE]]&amp;Presupuestos[[#This Row],[NUMERO]]&amp;Presupuestos[[#This Row],[RUC]],"")</f>
        <v>01F11339907120517252558</v>
      </c>
      <c r="V1105" s="3" t="s">
        <v>120</v>
      </c>
      <c r="W1105" s="7">
        <v>45883</v>
      </c>
      <c r="X1105" s="7">
        <v>45883</v>
      </c>
      <c r="Y1105" s="3" t="s">
        <v>2203</v>
      </c>
      <c r="Z1105" s="3">
        <v>399071</v>
      </c>
      <c r="AA1105" s="3">
        <f>IFERROR(VLOOKUP(Presupuestos[[#This Row],[RAZON SOCIAL]],CHOOSE({1,2},Clientes_Proveedores[Razon Social],Clientes_Proveedores[Ruc / Dni]),2,0),"-")</f>
        <v>20517252558</v>
      </c>
      <c r="AB1105" s="31" t="s">
        <v>714</v>
      </c>
      <c r="AC1105" s="3" t="s">
        <v>670</v>
      </c>
      <c r="AD1105" s="5">
        <v>0.18</v>
      </c>
      <c r="AE1105" s="6">
        <v>6.78</v>
      </c>
      <c r="AF1105" s="6">
        <f>Presupuestos[[#This Row],[BASE]]*Presupuestos[[#This Row],[% IGV]]</f>
        <v>1.2203999999999999</v>
      </c>
      <c r="AG1105" s="22">
        <f>ROUND(SUM(Presupuestos[[#This Row],[BASE]:[IGV]]),2)</f>
        <v>8</v>
      </c>
      <c r="AH1105" s="9" t="str">
        <f>IF(Presupuestos[[#This Row],[MONEDA]]="USD",VLOOKUP(Presupuestos[[#This Row],[FECHA DE EMISION]],Tipo_Cambio[],3,0),"")</f>
        <v/>
      </c>
      <c r="AI1105" s="22">
        <f>IFERROR(ROUND(IF(Presupuestos[[#This Row],[MONEDA]]="PEN",Presupuestos[[#This Row],[TOTAL]],Presupuestos[[#This Row],[TOTAL]]*Presupuestos[[#This Row],[TIPO DE CAMBIO]]),2),"")</f>
        <v>8</v>
      </c>
      <c r="AJ1105" s="5"/>
      <c r="AK1105" s="33" t="s">
        <v>671</v>
      </c>
      <c r="AL1105" s="5" t="s">
        <v>715</v>
      </c>
      <c r="AM1105" s="23" t="s">
        <v>671</v>
      </c>
      <c r="AN1105" s="23" t="s">
        <v>671</v>
      </c>
      <c r="AO1105" s="7">
        <f>IFERROR(VLOOKUP("1-"&amp;Presupuestos[[#This Row],[ID DOCUMENTO]],BD_Pagos[],7,0),"")</f>
        <v>45883</v>
      </c>
      <c r="AP1105" s="16" t="str">
        <f>IFERROR(VLOOKUP("1-"&amp;Presupuestos[[#This Row],[ID DOCUMENTO]],BD_Pagos[],8,0),"")</f>
        <v>C_Ope_001</v>
      </c>
      <c r="AQ1105" s="17">
        <f>IFERROR(VLOOKUP("1-"&amp;Presupuestos[[#This Row],[ID DOCUMENTO]],BD_Pagos[],9,0),"")</f>
        <v>25219</v>
      </c>
      <c r="AR1105" s="54"/>
      <c r="AS1105" s="7">
        <f>IFERROR(VLOOKUP("2-"&amp;Presupuestos[[#This Row],[ID DOCUMENTO]],BD_Pagos[],7,0),"")</f>
        <v>0</v>
      </c>
      <c r="AT1105" s="16" t="str">
        <f>IFERROR(VLOOKUP("2-"&amp;Presupuestos[[#This Row],[ID DOCUMENTO]],BD_Pagos[],8,0),"")</f>
        <v/>
      </c>
      <c r="AU1105" s="17">
        <f>IFERROR(VLOOKUP("2-"&amp;Presupuestos[[#This Row],[ID DOCUMENTO]],BD_Pagos[],9,0),"")</f>
        <v>0</v>
      </c>
      <c r="AV1105" s="20">
        <f>IF(IFERROR(VLOOKUP("2-"&amp;Presupuestos[[#This Row],[ID DOCUMENTO]],BD_Pagos[],10,0),0)&gt;Presupuestos[[#This Row],[TOTAL SOLES]],Presupuestos[[#This Row],[TOTAL SOLES]],IFERROR(VLOOKUP("2-"&amp;Presupuestos[[#This Row],[ID DOCUMENTO]],BD_Pagos[],10,0),0))</f>
        <v>0</v>
      </c>
      <c r="AW1105" s="7"/>
      <c r="AX1105" s="16"/>
      <c r="AY1105" s="17"/>
      <c r="AZ1105" s="20"/>
      <c r="BA1105" s="7"/>
      <c r="BB1105" s="16"/>
      <c r="BC1105" s="17"/>
      <c r="BD1105" s="20"/>
      <c r="BE1105" s="7">
        <f>IFERROR(VLOOKUP("5-"&amp;Presupuestos[[#This Row],[ID DOCUMENTO]],BD_Pagos[],7,0),"")</f>
        <v>0</v>
      </c>
      <c r="BF1105" s="17">
        <f>IFERROR(VLOOKUP("5-"&amp;Presupuestos[[#This Row],[ID DOCUMENTO]],BD_Pagos[],9,0),"")</f>
        <v>0</v>
      </c>
      <c r="BG1105" s="20">
        <f>IF(IFERROR(VLOOKUP("5-"&amp;Presupuestos[[#This Row],[ID DOCUMENTO]],BD_Pagos[],10,0),0)&gt;Presupuestos[[#This Row],[TOTAL SOLES]],Presupuestos[[#This Row],[TOTAL SOLES]],IFERROR(VLOOKUP("5-"&amp;Presupuestos[[#This Row],[ID DOCUMENTO]],BD_Pagos[],10,0),0))</f>
        <v>0</v>
      </c>
      <c r="BH1105" s="7">
        <f>IFERROR(VLOOKUP("1-Detraccion"&amp;Presupuestos[[#This Row],[ID DOCUMENTO]],BD_Pagos[],2,0),"")</f>
        <v>0</v>
      </c>
      <c r="BI1105" s="3" t="str">
        <f>IFERROR(VLOOKUP("1-Detraccion"&amp;Presupuestos[[#This Row],[ID DOCUMENTO]],BD_Pagos[],3,0),"")</f>
        <v/>
      </c>
      <c r="BJ1105" s="3">
        <f>IFERROR(VLOOKUP("1-Detraccion"&amp;Presupuestos[[#This Row],[ID DOCUMENTO]],BD_Pagos[],4,0),"")</f>
        <v>0</v>
      </c>
      <c r="BK1105" s="6">
        <f>IF(IFERROR(VLOOKUP("1-Detraccion"&amp;Presupuestos[[#This Row],[ID DOCUMENTO]],BD_Pagos[],5,0),0)&gt;Presupuestos[[#This Row],[TOTAL SOLES]],Presupuestos[[#This Row],[TOTAL SOLES]],IFERROR(VLOOKUP("1-Detraccion"&amp;Presupuestos[[#This Row],[ID DOCUMENTO]],BD_Pagos[],5,0),0))</f>
        <v>0</v>
      </c>
      <c r="BL1105" s="6">
        <f>IF(IFERROR(VLOOKUP("1-Detraccion"&amp;Presupuestos[[#This Row],[ID DOCUMENTO]],BD_Pagos[],6,0),0)&gt;Presupuestos[[#This Row],[TOTAL SOLES]],Presupuestos[[#This Row],[TOTAL SOLES]],IFERROR(VLOOKUP("1-Detraccion"&amp;Presupuestos[[#This Row],[ID DOCUMENTO]],BD_Pagos[],6,0),0))</f>
        <v>0</v>
      </c>
      <c r="BM1105" s="37"/>
      <c r="BN1105" s="3"/>
      <c r="BO1105" s="3"/>
      <c r="BP1105" s="6"/>
      <c r="BQ110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105" s="23" t="str">
        <f>IF(Presupuestos[[#This Row],[SALDO ME-MN]]&gt;0,"PENDIENTE","CANCELADO")</f>
        <v>PENDIENTE</v>
      </c>
      <c r="BS1105" s="23" t="str">
        <f>IF(COUNTIFS($U$4:$U1104,Presupuestos[[#This Row],[ID DOCUMENTO]])&gt;=1,IF(B1104=Presupuestos[[#This Row],[ID]],"OK","DOC. DUPLICADO"),"OK")</f>
        <v>OK</v>
      </c>
    </row>
    <row r="1106" spans="2:71" ht="24" x14ac:dyDescent="0.25">
      <c r="B1106" s="34">
        <f>IF(Presupuestos[[#This Row],[ID DOCUMENTO]]=U1105,B1105,IF(B1105="ID",1,B1105+1))</f>
        <v>921</v>
      </c>
      <c r="C1106" s="2">
        <v>45883</v>
      </c>
      <c r="D1106" s="2">
        <v>45883</v>
      </c>
      <c r="E1106" s="3" t="s">
        <v>911</v>
      </c>
      <c r="F1106" s="25" t="s">
        <v>35</v>
      </c>
      <c r="G1106" s="25" t="s">
        <v>223</v>
      </c>
      <c r="H1106" s="25" t="s">
        <v>214</v>
      </c>
      <c r="I1106" s="36" t="str">
        <f>IFERROR(VLOOKUP(Presupuestos[[#This Row],[AREA]]&amp;Presupuestos[[#This Row],[CONCEPTO]]&amp;Presupuestos[[#This Row],[DESCRIPCION]],Tabla28[[Columna1]:[CÓDIGO NUEVO]],2,0),"")</f>
        <v>P0303002</v>
      </c>
      <c r="J1106" s="3" t="s">
        <v>666</v>
      </c>
      <c r="K1106" s="3" t="s">
        <v>666</v>
      </c>
      <c r="L1106" s="3" t="s">
        <v>666</v>
      </c>
      <c r="M1106" s="31" t="s">
        <v>2201</v>
      </c>
      <c r="N1106" s="3" t="s">
        <v>47</v>
      </c>
      <c r="O1106" s="3" t="s">
        <v>300</v>
      </c>
      <c r="P1106" s="3" t="s">
        <v>122</v>
      </c>
      <c r="Q1106" s="3" t="str">
        <f>IFERROR(VLOOKUP(Presupuestos[[#This Row],[CLASIFICACIÓN (N)]],Tabla17[],2,0),"")</f>
        <v>Costos de ventas</v>
      </c>
      <c r="R1106" s="3" t="str">
        <f>IFERROR(VLOOKUP(Presupuestos[[#This Row],[CLASIFICACIÓN (N)]],Tabla17[],3,0),"")</f>
        <v>Operativo</v>
      </c>
      <c r="S1106" s="3" t="s">
        <v>16</v>
      </c>
      <c r="T1106" s="3" t="str">
        <f>IFERROR(VLOOKUP(Presupuestos[[#This Row],[ALMACEN]],Tabla5[],2,0),"")</f>
        <v>Arequipa</v>
      </c>
      <c r="U1106" s="19" t="str">
        <f>IFERROR(VLOOKUP(Presupuestos[[#This Row],[TIPO DE DOCUMENTO]],Tipo_Documento[],2,0)&amp;Presupuestos[[#This Row],[SERIE]]&amp;Presupuestos[[#This Row],[NUMERO]]&amp;Presupuestos[[#This Row],[RUC]],"")</f>
        <v>01F213183258620517252558</v>
      </c>
      <c r="V1106" s="3" t="s">
        <v>120</v>
      </c>
      <c r="W1106" s="7">
        <v>45883</v>
      </c>
      <c r="X1106" s="7">
        <v>45883</v>
      </c>
      <c r="Y1106" s="3" t="s">
        <v>719</v>
      </c>
      <c r="Z1106" s="3">
        <v>1832586</v>
      </c>
      <c r="AA1106" s="3">
        <f>IFERROR(VLOOKUP(Presupuestos[[#This Row],[RAZON SOCIAL]],CHOOSE({1,2},Clientes_Proveedores[Razon Social],Clientes_Proveedores[Ruc / Dni]),2,0),"-")</f>
        <v>20517252558</v>
      </c>
      <c r="AB1106" s="31" t="s">
        <v>714</v>
      </c>
      <c r="AC1106" s="3" t="s">
        <v>670</v>
      </c>
      <c r="AD1106" s="5">
        <v>0.18</v>
      </c>
      <c r="AE1106" s="6">
        <v>6.78</v>
      </c>
      <c r="AF1106" s="6">
        <f>Presupuestos[[#This Row],[BASE]]*Presupuestos[[#This Row],[% IGV]]</f>
        <v>1.2203999999999999</v>
      </c>
      <c r="AG1106" s="22">
        <f>ROUND(SUM(Presupuestos[[#This Row],[BASE]:[IGV]]),2)</f>
        <v>8</v>
      </c>
      <c r="AH1106" s="9" t="str">
        <f>IF(Presupuestos[[#This Row],[MONEDA]]="USD",VLOOKUP(Presupuestos[[#This Row],[FECHA DE EMISION]],Tipo_Cambio[],3,0),"")</f>
        <v/>
      </c>
      <c r="AI1106" s="22">
        <f>IFERROR(ROUND(IF(Presupuestos[[#This Row],[MONEDA]]="PEN",Presupuestos[[#This Row],[TOTAL]],Presupuestos[[#This Row],[TOTAL]]*Presupuestos[[#This Row],[TIPO DE CAMBIO]]),2),"")</f>
        <v>8</v>
      </c>
      <c r="AJ1106" s="5"/>
      <c r="AK1106" s="33" t="s">
        <v>671</v>
      </c>
      <c r="AL1106" s="5" t="s">
        <v>715</v>
      </c>
      <c r="AM1106" s="23" t="s">
        <v>671</v>
      </c>
      <c r="AN1106" s="23" t="s">
        <v>671</v>
      </c>
      <c r="AO1106" s="7">
        <f>IFERROR(VLOOKUP("1-"&amp;Presupuestos[[#This Row],[ID DOCUMENTO]],BD_Pagos[],7,0),"")</f>
        <v>45883</v>
      </c>
      <c r="AP1106" s="16" t="str">
        <f>IFERROR(VLOOKUP("1-"&amp;Presupuestos[[#This Row],[ID DOCUMENTO]],BD_Pagos[],8,0),"")</f>
        <v>C_Ope_001</v>
      </c>
      <c r="AQ1106" s="17">
        <f>IFERROR(VLOOKUP("1-"&amp;Presupuestos[[#This Row],[ID DOCUMENTO]],BD_Pagos[],9,0),"")</f>
        <v>25220</v>
      </c>
      <c r="AR1106" s="54"/>
      <c r="AS1106" s="7">
        <f>IFERROR(VLOOKUP("2-"&amp;Presupuestos[[#This Row],[ID DOCUMENTO]],BD_Pagos[],7,0),"")</f>
        <v>0</v>
      </c>
      <c r="AT1106" s="16" t="str">
        <f>IFERROR(VLOOKUP("2-"&amp;Presupuestos[[#This Row],[ID DOCUMENTO]],BD_Pagos[],8,0),"")</f>
        <v/>
      </c>
      <c r="AU1106" s="17">
        <f>IFERROR(VLOOKUP("2-"&amp;Presupuestos[[#This Row],[ID DOCUMENTO]],BD_Pagos[],9,0),"")</f>
        <v>0</v>
      </c>
      <c r="AV1106" s="20">
        <f>IF(IFERROR(VLOOKUP("2-"&amp;Presupuestos[[#This Row],[ID DOCUMENTO]],BD_Pagos[],10,0),0)&gt;Presupuestos[[#This Row],[TOTAL SOLES]],Presupuestos[[#This Row],[TOTAL SOLES]],IFERROR(VLOOKUP("2-"&amp;Presupuestos[[#This Row],[ID DOCUMENTO]],BD_Pagos[],10,0),0))</f>
        <v>0</v>
      </c>
      <c r="AW1106" s="7"/>
      <c r="AX1106" s="16"/>
      <c r="AY1106" s="17"/>
      <c r="AZ1106" s="20"/>
      <c r="BA1106" s="7"/>
      <c r="BB1106" s="16"/>
      <c r="BC1106" s="17"/>
      <c r="BD1106" s="20"/>
      <c r="BE1106" s="7">
        <f>IFERROR(VLOOKUP("5-"&amp;Presupuestos[[#This Row],[ID DOCUMENTO]],BD_Pagos[],7,0),"")</f>
        <v>0</v>
      </c>
      <c r="BF1106" s="17">
        <f>IFERROR(VLOOKUP("5-"&amp;Presupuestos[[#This Row],[ID DOCUMENTO]],BD_Pagos[],9,0),"")</f>
        <v>0</v>
      </c>
      <c r="BG1106" s="20">
        <f>IF(IFERROR(VLOOKUP("5-"&amp;Presupuestos[[#This Row],[ID DOCUMENTO]],BD_Pagos[],10,0),0)&gt;Presupuestos[[#This Row],[TOTAL SOLES]],Presupuestos[[#This Row],[TOTAL SOLES]],IFERROR(VLOOKUP("5-"&amp;Presupuestos[[#This Row],[ID DOCUMENTO]],BD_Pagos[],10,0),0))</f>
        <v>0</v>
      </c>
      <c r="BH1106" s="7">
        <f>IFERROR(VLOOKUP("1-Detraccion"&amp;Presupuestos[[#This Row],[ID DOCUMENTO]],BD_Pagos[],2,0),"")</f>
        <v>0</v>
      </c>
      <c r="BI1106" s="3" t="str">
        <f>IFERROR(VLOOKUP("1-Detraccion"&amp;Presupuestos[[#This Row],[ID DOCUMENTO]],BD_Pagos[],3,0),"")</f>
        <v/>
      </c>
      <c r="BJ1106" s="3">
        <f>IFERROR(VLOOKUP("1-Detraccion"&amp;Presupuestos[[#This Row],[ID DOCUMENTO]],BD_Pagos[],4,0),"")</f>
        <v>0</v>
      </c>
      <c r="BK1106" s="6">
        <f>IF(IFERROR(VLOOKUP("1-Detraccion"&amp;Presupuestos[[#This Row],[ID DOCUMENTO]],BD_Pagos[],5,0),0)&gt;Presupuestos[[#This Row],[TOTAL SOLES]],Presupuestos[[#This Row],[TOTAL SOLES]],IFERROR(VLOOKUP("1-Detraccion"&amp;Presupuestos[[#This Row],[ID DOCUMENTO]],BD_Pagos[],5,0),0))</f>
        <v>0</v>
      </c>
      <c r="BL1106" s="6">
        <f>IF(IFERROR(VLOOKUP("1-Detraccion"&amp;Presupuestos[[#This Row],[ID DOCUMENTO]],BD_Pagos[],6,0),0)&gt;Presupuestos[[#This Row],[TOTAL SOLES]],Presupuestos[[#This Row],[TOTAL SOLES]],IFERROR(VLOOKUP("1-Detraccion"&amp;Presupuestos[[#This Row],[ID DOCUMENTO]],BD_Pagos[],6,0),0))</f>
        <v>0</v>
      </c>
      <c r="BM1106" s="37"/>
      <c r="BN1106" s="3"/>
      <c r="BO1106" s="3"/>
      <c r="BP1106" s="6"/>
      <c r="BQ110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106" s="23" t="str">
        <f>IF(Presupuestos[[#This Row],[SALDO ME-MN]]&gt;0,"PENDIENTE","CANCELADO")</f>
        <v>PENDIENTE</v>
      </c>
      <c r="BS1106" s="23" t="str">
        <f>IF(COUNTIFS($U$4:$U1105,Presupuestos[[#This Row],[ID DOCUMENTO]])&gt;=1,IF(B1105=Presupuestos[[#This Row],[ID]],"OK","DOC. DUPLICADO"),"OK")</f>
        <v>OK</v>
      </c>
    </row>
    <row r="1107" spans="2:71" x14ac:dyDescent="0.25">
      <c r="B1107" s="34">
        <f>IF(Presupuestos[[#This Row],[ID DOCUMENTO]]=U1106,B1106,IF(B1106="ID",1,B1106+1))</f>
        <v>922</v>
      </c>
      <c r="C1107" s="2">
        <v>45887</v>
      </c>
      <c r="D1107" s="2">
        <v>45887</v>
      </c>
      <c r="E1107" s="3" t="s">
        <v>911</v>
      </c>
      <c r="F1107" s="25" t="s">
        <v>35</v>
      </c>
      <c r="G1107" s="25" t="s">
        <v>223</v>
      </c>
      <c r="H1107" s="25" t="s">
        <v>214</v>
      </c>
      <c r="I1107" s="36" t="str">
        <f>IFERROR(VLOOKUP(Presupuestos[[#This Row],[AREA]]&amp;Presupuestos[[#This Row],[CONCEPTO]]&amp;Presupuestos[[#This Row],[DESCRIPCION]],Tabla28[[Columna1]:[CÓDIGO NUEVO]],2,0),"")</f>
        <v>P0303002</v>
      </c>
      <c r="J1107" s="3" t="s">
        <v>666</v>
      </c>
      <c r="K1107" s="3" t="s">
        <v>666</v>
      </c>
      <c r="L1107" s="3" t="s">
        <v>666</v>
      </c>
      <c r="M1107" s="31" t="s">
        <v>2204</v>
      </c>
      <c r="N1107" s="3" t="s">
        <v>47</v>
      </c>
      <c r="O1107" s="3" t="s">
        <v>300</v>
      </c>
      <c r="P1107" s="3" t="s">
        <v>122</v>
      </c>
      <c r="Q1107" s="3" t="str">
        <f>IFERROR(VLOOKUP(Presupuestos[[#This Row],[CLASIFICACIÓN (N)]],Tabla17[],2,0),"")</f>
        <v>Costos de ventas</v>
      </c>
      <c r="R1107" s="3" t="str">
        <f>IFERROR(VLOOKUP(Presupuestos[[#This Row],[CLASIFICACIÓN (N)]],Tabla17[],3,0),"")</f>
        <v>Operativo</v>
      </c>
      <c r="S1107" s="3" t="s">
        <v>16</v>
      </c>
      <c r="T1107" s="3" t="str">
        <f>IFERROR(VLOOKUP(Presupuestos[[#This Row],[ALMACEN]],Tabla5[],2,0),"")</f>
        <v>Arequipa</v>
      </c>
      <c r="U1107" s="19" t="str">
        <f>IFERROR(VLOOKUP(Presupuestos[[#This Row],[TIPO DE DOCUMENTO]],Tipo_Documento[],2,0)&amp;Presupuestos[[#This Row],[SERIE]]&amp;Presupuestos[[#This Row],[NUMERO]]&amp;Presupuestos[[#This Row],[RUC]],"")</f>
        <v>01F211243927020517252558</v>
      </c>
      <c r="V1107" s="3" t="s">
        <v>120</v>
      </c>
      <c r="W1107" s="7">
        <v>45887</v>
      </c>
      <c r="X1107" s="7">
        <v>45887</v>
      </c>
      <c r="Y1107" s="3" t="s">
        <v>829</v>
      </c>
      <c r="Z1107" s="3">
        <v>2439270</v>
      </c>
      <c r="AA1107" s="3">
        <f>IFERROR(VLOOKUP(Presupuestos[[#This Row],[RAZON SOCIAL]],CHOOSE({1,2},Clientes_Proveedores[Razon Social],Clientes_Proveedores[Ruc / Dni]),2,0),"-")</f>
        <v>20517252558</v>
      </c>
      <c r="AB1107" s="31" t="s">
        <v>714</v>
      </c>
      <c r="AC1107" s="3" t="s">
        <v>670</v>
      </c>
      <c r="AD1107" s="5">
        <v>0.18</v>
      </c>
      <c r="AE1107" s="6">
        <v>6.78</v>
      </c>
      <c r="AF1107" s="6">
        <f>Presupuestos[[#This Row],[BASE]]*Presupuestos[[#This Row],[% IGV]]</f>
        <v>1.2203999999999999</v>
      </c>
      <c r="AG1107" s="22">
        <f>ROUND(SUM(Presupuestos[[#This Row],[BASE]:[IGV]]),2)</f>
        <v>8</v>
      </c>
      <c r="AH1107" s="9" t="str">
        <f>IF(Presupuestos[[#This Row],[MONEDA]]="USD",VLOOKUP(Presupuestos[[#This Row],[FECHA DE EMISION]],Tipo_Cambio[],3,0),"")</f>
        <v/>
      </c>
      <c r="AI1107" s="22">
        <f>IFERROR(ROUND(IF(Presupuestos[[#This Row],[MONEDA]]="PEN",Presupuestos[[#This Row],[TOTAL]],Presupuestos[[#This Row],[TOTAL]]*Presupuestos[[#This Row],[TIPO DE CAMBIO]]),2),"")</f>
        <v>8</v>
      </c>
      <c r="AJ1107" s="5"/>
      <c r="AK1107" s="33" t="s">
        <v>671</v>
      </c>
      <c r="AL1107" s="5" t="s">
        <v>715</v>
      </c>
      <c r="AM1107" s="23" t="s">
        <v>671</v>
      </c>
      <c r="AN1107" s="23" t="s">
        <v>671</v>
      </c>
      <c r="AO1107" s="7">
        <f>IFERROR(VLOOKUP("1-"&amp;Presupuestos[[#This Row],[ID DOCUMENTO]],BD_Pagos[],7,0),"")</f>
        <v>45887</v>
      </c>
      <c r="AP1107" s="16" t="str">
        <f>IFERROR(VLOOKUP("1-"&amp;Presupuestos[[#This Row],[ID DOCUMENTO]],BD_Pagos[],8,0),"")</f>
        <v>C_Ope_001</v>
      </c>
      <c r="AQ1107" s="17">
        <f>IFERROR(VLOOKUP("1-"&amp;Presupuestos[[#This Row],[ID DOCUMENTO]],BD_Pagos[],9,0),"")</f>
        <v>25174</v>
      </c>
      <c r="AR1107" s="54"/>
      <c r="AS1107" s="7">
        <f>IFERROR(VLOOKUP("2-"&amp;Presupuestos[[#This Row],[ID DOCUMENTO]],BD_Pagos[],7,0),"")</f>
        <v>0</v>
      </c>
      <c r="AT1107" s="16" t="str">
        <f>IFERROR(VLOOKUP("2-"&amp;Presupuestos[[#This Row],[ID DOCUMENTO]],BD_Pagos[],8,0),"")</f>
        <v/>
      </c>
      <c r="AU1107" s="17">
        <f>IFERROR(VLOOKUP("2-"&amp;Presupuestos[[#This Row],[ID DOCUMENTO]],BD_Pagos[],9,0),"")</f>
        <v>0</v>
      </c>
      <c r="AV1107" s="20">
        <f>IF(IFERROR(VLOOKUP("2-"&amp;Presupuestos[[#This Row],[ID DOCUMENTO]],BD_Pagos[],10,0),0)&gt;Presupuestos[[#This Row],[TOTAL SOLES]],Presupuestos[[#This Row],[TOTAL SOLES]],IFERROR(VLOOKUP("2-"&amp;Presupuestos[[#This Row],[ID DOCUMENTO]],BD_Pagos[],10,0),0))</f>
        <v>0</v>
      </c>
      <c r="AW1107" s="7"/>
      <c r="AX1107" s="16"/>
      <c r="AY1107" s="17"/>
      <c r="AZ1107" s="20"/>
      <c r="BA1107" s="7"/>
      <c r="BB1107" s="16"/>
      <c r="BC1107" s="17"/>
      <c r="BD1107" s="20"/>
      <c r="BE1107" s="7">
        <f>IFERROR(VLOOKUP("5-"&amp;Presupuestos[[#This Row],[ID DOCUMENTO]],BD_Pagos[],7,0),"")</f>
        <v>0</v>
      </c>
      <c r="BF1107" s="17">
        <f>IFERROR(VLOOKUP("5-"&amp;Presupuestos[[#This Row],[ID DOCUMENTO]],BD_Pagos[],9,0),"")</f>
        <v>0</v>
      </c>
      <c r="BG1107" s="20">
        <f>IF(IFERROR(VLOOKUP("5-"&amp;Presupuestos[[#This Row],[ID DOCUMENTO]],BD_Pagos[],10,0),0)&gt;Presupuestos[[#This Row],[TOTAL SOLES]],Presupuestos[[#This Row],[TOTAL SOLES]],IFERROR(VLOOKUP("5-"&amp;Presupuestos[[#This Row],[ID DOCUMENTO]],BD_Pagos[],10,0),0))</f>
        <v>0</v>
      </c>
      <c r="BH1107" s="7">
        <f>IFERROR(VLOOKUP("1-Detraccion"&amp;Presupuestos[[#This Row],[ID DOCUMENTO]],BD_Pagos[],2,0),"")</f>
        <v>0</v>
      </c>
      <c r="BI1107" s="3" t="str">
        <f>IFERROR(VLOOKUP("1-Detraccion"&amp;Presupuestos[[#This Row],[ID DOCUMENTO]],BD_Pagos[],3,0),"")</f>
        <v/>
      </c>
      <c r="BJ1107" s="3">
        <f>IFERROR(VLOOKUP("1-Detraccion"&amp;Presupuestos[[#This Row],[ID DOCUMENTO]],BD_Pagos[],4,0),"")</f>
        <v>0</v>
      </c>
      <c r="BK1107" s="6">
        <f>IF(IFERROR(VLOOKUP("1-Detraccion"&amp;Presupuestos[[#This Row],[ID DOCUMENTO]],BD_Pagos[],5,0),0)&gt;Presupuestos[[#This Row],[TOTAL SOLES]],Presupuestos[[#This Row],[TOTAL SOLES]],IFERROR(VLOOKUP("1-Detraccion"&amp;Presupuestos[[#This Row],[ID DOCUMENTO]],BD_Pagos[],5,0),0))</f>
        <v>0</v>
      </c>
      <c r="BL1107" s="6">
        <f>IF(IFERROR(VLOOKUP("1-Detraccion"&amp;Presupuestos[[#This Row],[ID DOCUMENTO]],BD_Pagos[],6,0),0)&gt;Presupuestos[[#This Row],[TOTAL SOLES]],Presupuestos[[#This Row],[TOTAL SOLES]],IFERROR(VLOOKUP("1-Detraccion"&amp;Presupuestos[[#This Row],[ID DOCUMENTO]],BD_Pagos[],6,0),0))</f>
        <v>0</v>
      </c>
      <c r="BM1107" s="37"/>
      <c r="BN1107" s="3"/>
      <c r="BO1107" s="3"/>
      <c r="BP1107" s="6"/>
      <c r="BQ110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107" s="23" t="str">
        <f>IF(Presupuestos[[#This Row],[SALDO ME-MN]]&gt;0,"PENDIENTE","CANCELADO")</f>
        <v>PENDIENTE</v>
      </c>
      <c r="BS1107" s="23" t="str">
        <f>IF(COUNTIFS($U$4:$U1106,Presupuestos[[#This Row],[ID DOCUMENTO]])&gt;=1,IF(B1106=Presupuestos[[#This Row],[ID]],"OK","DOC. DUPLICADO"),"OK")</f>
        <v>OK</v>
      </c>
    </row>
    <row r="1108" spans="2:71" x14ac:dyDescent="0.25">
      <c r="B1108" s="34">
        <f>IF(Presupuestos[[#This Row],[ID DOCUMENTO]]=U1107,B1107,IF(B1107="ID",1,B1107+1))</f>
        <v>923</v>
      </c>
      <c r="C1108" s="2">
        <v>45887</v>
      </c>
      <c r="D1108" s="2">
        <v>45887</v>
      </c>
      <c r="E1108" s="3" t="s">
        <v>911</v>
      </c>
      <c r="F1108" s="25" t="s">
        <v>35</v>
      </c>
      <c r="G1108" s="25" t="s">
        <v>223</v>
      </c>
      <c r="H1108" s="25" t="s">
        <v>214</v>
      </c>
      <c r="I1108" s="36" t="str">
        <f>IFERROR(VLOOKUP(Presupuestos[[#This Row],[AREA]]&amp;Presupuestos[[#This Row],[CONCEPTO]]&amp;Presupuestos[[#This Row],[DESCRIPCION]],Tabla28[[Columna1]:[CÓDIGO NUEVO]],2,0),"")</f>
        <v>P0303002</v>
      </c>
      <c r="J1108" s="3" t="s">
        <v>666</v>
      </c>
      <c r="K1108" s="3" t="s">
        <v>666</v>
      </c>
      <c r="L1108" s="3" t="s">
        <v>666</v>
      </c>
      <c r="M1108" s="31" t="s">
        <v>2204</v>
      </c>
      <c r="N1108" s="3" t="s">
        <v>47</v>
      </c>
      <c r="O1108" s="3" t="s">
        <v>300</v>
      </c>
      <c r="P1108" s="3" t="s">
        <v>122</v>
      </c>
      <c r="Q1108" s="3" t="str">
        <f>IFERROR(VLOOKUP(Presupuestos[[#This Row],[CLASIFICACIÓN (N)]],Tabla17[],2,0),"")</f>
        <v>Costos de ventas</v>
      </c>
      <c r="R1108" s="3" t="str">
        <f>IFERROR(VLOOKUP(Presupuestos[[#This Row],[CLASIFICACIÓN (N)]],Tabla17[],3,0),"")</f>
        <v>Operativo</v>
      </c>
      <c r="S1108" s="3" t="s">
        <v>16</v>
      </c>
      <c r="T1108" s="3" t="str">
        <f>IFERROR(VLOOKUP(Presupuestos[[#This Row],[ALMACEN]],Tabla5[],2,0),"")</f>
        <v>Arequipa</v>
      </c>
      <c r="U1108" s="19" t="str">
        <f>IFERROR(VLOOKUP(Presupuestos[[#This Row],[TIPO DE DOCUMENTO]],Tipo_Documento[],2,0)&amp;Presupuestos[[#This Row],[SERIE]]&amp;Presupuestos[[#This Row],[NUMERO]]&amp;Presupuestos[[#This Row],[RUC]],"")</f>
        <v>01F214214903620517252558</v>
      </c>
      <c r="V1108" s="3" t="s">
        <v>120</v>
      </c>
      <c r="W1108" s="7">
        <v>45887</v>
      </c>
      <c r="X1108" s="7">
        <v>45887</v>
      </c>
      <c r="Y1108" s="3" t="s">
        <v>716</v>
      </c>
      <c r="Z1108" s="3">
        <v>2149036</v>
      </c>
      <c r="AA1108" s="3">
        <f>IFERROR(VLOOKUP(Presupuestos[[#This Row],[RAZON SOCIAL]],CHOOSE({1,2},Clientes_Proveedores[Razon Social],Clientes_Proveedores[Ruc / Dni]),2,0),"-")</f>
        <v>20517252558</v>
      </c>
      <c r="AB1108" s="31" t="s">
        <v>714</v>
      </c>
      <c r="AC1108" s="3" t="s">
        <v>670</v>
      </c>
      <c r="AD1108" s="5">
        <v>0.18</v>
      </c>
      <c r="AE1108" s="6">
        <v>6.78</v>
      </c>
      <c r="AF1108" s="6">
        <f>Presupuestos[[#This Row],[BASE]]*Presupuestos[[#This Row],[% IGV]]</f>
        <v>1.2203999999999999</v>
      </c>
      <c r="AG1108" s="22">
        <f>ROUND(SUM(Presupuestos[[#This Row],[BASE]:[IGV]]),2)</f>
        <v>8</v>
      </c>
      <c r="AH1108" s="9" t="str">
        <f>IF(Presupuestos[[#This Row],[MONEDA]]="USD",VLOOKUP(Presupuestos[[#This Row],[FECHA DE EMISION]],Tipo_Cambio[],3,0),"")</f>
        <v/>
      </c>
      <c r="AI1108" s="22">
        <f>IFERROR(ROUND(IF(Presupuestos[[#This Row],[MONEDA]]="PEN",Presupuestos[[#This Row],[TOTAL]],Presupuestos[[#This Row],[TOTAL]]*Presupuestos[[#This Row],[TIPO DE CAMBIO]]),2),"")</f>
        <v>8</v>
      </c>
      <c r="AJ1108" s="5"/>
      <c r="AK1108" s="33" t="s">
        <v>671</v>
      </c>
      <c r="AL1108" s="5" t="s">
        <v>715</v>
      </c>
      <c r="AM1108" s="23" t="s">
        <v>671</v>
      </c>
      <c r="AN1108" s="23" t="s">
        <v>671</v>
      </c>
      <c r="AO1108" s="7">
        <f>IFERROR(VLOOKUP("1-"&amp;Presupuestos[[#This Row],[ID DOCUMENTO]],BD_Pagos[],7,0),"")</f>
        <v>45887</v>
      </c>
      <c r="AP1108" s="16" t="str">
        <f>IFERROR(VLOOKUP("1-"&amp;Presupuestos[[#This Row],[ID DOCUMENTO]],BD_Pagos[],8,0),"")</f>
        <v>C_Ope_001</v>
      </c>
      <c r="AQ1108" s="17">
        <f>IFERROR(VLOOKUP("1-"&amp;Presupuestos[[#This Row],[ID DOCUMENTO]],BD_Pagos[],9,0),"")</f>
        <v>25175</v>
      </c>
      <c r="AR1108" s="54"/>
      <c r="AS1108" s="7">
        <f>IFERROR(VLOOKUP("2-"&amp;Presupuestos[[#This Row],[ID DOCUMENTO]],BD_Pagos[],7,0),"")</f>
        <v>0</v>
      </c>
      <c r="AT1108" s="16" t="str">
        <f>IFERROR(VLOOKUP("2-"&amp;Presupuestos[[#This Row],[ID DOCUMENTO]],BD_Pagos[],8,0),"")</f>
        <v/>
      </c>
      <c r="AU1108" s="17">
        <f>IFERROR(VLOOKUP("2-"&amp;Presupuestos[[#This Row],[ID DOCUMENTO]],BD_Pagos[],9,0),"")</f>
        <v>0</v>
      </c>
      <c r="AV1108" s="20">
        <f>IF(IFERROR(VLOOKUP("2-"&amp;Presupuestos[[#This Row],[ID DOCUMENTO]],BD_Pagos[],10,0),0)&gt;Presupuestos[[#This Row],[TOTAL SOLES]],Presupuestos[[#This Row],[TOTAL SOLES]],IFERROR(VLOOKUP("2-"&amp;Presupuestos[[#This Row],[ID DOCUMENTO]],BD_Pagos[],10,0),0))</f>
        <v>0</v>
      </c>
      <c r="AW1108" s="7"/>
      <c r="AX1108" s="16"/>
      <c r="AY1108" s="17"/>
      <c r="AZ1108" s="20"/>
      <c r="BA1108" s="7"/>
      <c r="BB1108" s="16"/>
      <c r="BC1108" s="17"/>
      <c r="BD1108" s="20"/>
      <c r="BE1108" s="7">
        <f>IFERROR(VLOOKUP("5-"&amp;Presupuestos[[#This Row],[ID DOCUMENTO]],BD_Pagos[],7,0),"")</f>
        <v>0</v>
      </c>
      <c r="BF1108" s="17">
        <f>IFERROR(VLOOKUP("5-"&amp;Presupuestos[[#This Row],[ID DOCUMENTO]],BD_Pagos[],9,0),"")</f>
        <v>0</v>
      </c>
      <c r="BG1108" s="20">
        <f>IF(IFERROR(VLOOKUP("5-"&amp;Presupuestos[[#This Row],[ID DOCUMENTO]],BD_Pagos[],10,0),0)&gt;Presupuestos[[#This Row],[TOTAL SOLES]],Presupuestos[[#This Row],[TOTAL SOLES]],IFERROR(VLOOKUP("5-"&amp;Presupuestos[[#This Row],[ID DOCUMENTO]],BD_Pagos[],10,0),0))</f>
        <v>0</v>
      </c>
      <c r="BH1108" s="7">
        <f>IFERROR(VLOOKUP("1-Detraccion"&amp;Presupuestos[[#This Row],[ID DOCUMENTO]],BD_Pagos[],2,0),"")</f>
        <v>0</v>
      </c>
      <c r="BI1108" s="3" t="str">
        <f>IFERROR(VLOOKUP("1-Detraccion"&amp;Presupuestos[[#This Row],[ID DOCUMENTO]],BD_Pagos[],3,0),"")</f>
        <v/>
      </c>
      <c r="BJ1108" s="3">
        <f>IFERROR(VLOOKUP("1-Detraccion"&amp;Presupuestos[[#This Row],[ID DOCUMENTO]],BD_Pagos[],4,0),"")</f>
        <v>0</v>
      </c>
      <c r="BK1108" s="6">
        <f>IF(IFERROR(VLOOKUP("1-Detraccion"&amp;Presupuestos[[#This Row],[ID DOCUMENTO]],BD_Pagos[],5,0),0)&gt;Presupuestos[[#This Row],[TOTAL SOLES]],Presupuestos[[#This Row],[TOTAL SOLES]],IFERROR(VLOOKUP("1-Detraccion"&amp;Presupuestos[[#This Row],[ID DOCUMENTO]],BD_Pagos[],5,0),0))</f>
        <v>0</v>
      </c>
      <c r="BL1108" s="6">
        <f>IF(IFERROR(VLOOKUP("1-Detraccion"&amp;Presupuestos[[#This Row],[ID DOCUMENTO]],BD_Pagos[],6,0),0)&gt;Presupuestos[[#This Row],[TOTAL SOLES]],Presupuestos[[#This Row],[TOTAL SOLES]],IFERROR(VLOOKUP("1-Detraccion"&amp;Presupuestos[[#This Row],[ID DOCUMENTO]],BD_Pagos[],6,0),0))</f>
        <v>0</v>
      </c>
      <c r="BM1108" s="37"/>
      <c r="BN1108" s="3"/>
      <c r="BO1108" s="3"/>
      <c r="BP1108" s="6"/>
      <c r="BQ110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108" s="23" t="str">
        <f>IF(Presupuestos[[#This Row],[SALDO ME-MN]]&gt;0,"PENDIENTE","CANCELADO")</f>
        <v>PENDIENTE</v>
      </c>
      <c r="BS1108" s="23" t="str">
        <f>IF(COUNTIFS($U$4:$U1107,Presupuestos[[#This Row],[ID DOCUMENTO]])&gt;=1,IF(B1107=Presupuestos[[#This Row],[ID]],"OK","DOC. DUPLICADO"),"OK")</f>
        <v>OK</v>
      </c>
    </row>
    <row r="1109" spans="2:71" ht="24" x14ac:dyDescent="0.25">
      <c r="B1109" s="34">
        <f>IF(Presupuestos[[#This Row],[ID DOCUMENTO]]=U1108,B1108,IF(B1108="ID",1,B1108+1))</f>
        <v>924</v>
      </c>
      <c r="C1109" s="2">
        <v>45887</v>
      </c>
      <c r="D1109" s="2">
        <v>45887</v>
      </c>
      <c r="E1109" s="3" t="s">
        <v>911</v>
      </c>
      <c r="F1109" s="25" t="s">
        <v>35</v>
      </c>
      <c r="G1109" s="25" t="s">
        <v>223</v>
      </c>
      <c r="H1109" s="25" t="s">
        <v>199</v>
      </c>
      <c r="I1109" s="36" t="str">
        <f>IFERROR(VLOOKUP(Presupuestos[[#This Row],[AREA]]&amp;Presupuestos[[#This Row],[CONCEPTO]]&amp;Presupuestos[[#This Row],[DESCRIPCION]],Tabla28[[Columna1]:[CÓDIGO NUEVO]],2,0),"")</f>
        <v>P0303001</v>
      </c>
      <c r="J1109" s="3" t="s">
        <v>666</v>
      </c>
      <c r="K1109" s="3" t="s">
        <v>666</v>
      </c>
      <c r="L1109" s="3" t="s">
        <v>666</v>
      </c>
      <c r="M1109" s="31" t="s">
        <v>2205</v>
      </c>
      <c r="N1109" s="3" t="s">
        <v>47</v>
      </c>
      <c r="O1109" s="3" t="s">
        <v>300</v>
      </c>
      <c r="P1109" s="3" t="s">
        <v>122</v>
      </c>
      <c r="Q1109" s="3" t="str">
        <f>IFERROR(VLOOKUP(Presupuestos[[#This Row],[CLASIFICACIÓN (N)]],Tabla17[],2,0),"")</f>
        <v>Costos de ventas</v>
      </c>
      <c r="R1109" s="3" t="str">
        <f>IFERROR(VLOOKUP(Presupuestos[[#This Row],[CLASIFICACIÓN (N)]],Tabla17[],3,0),"")</f>
        <v>Operativo</v>
      </c>
      <c r="S1109" s="3" t="s">
        <v>16</v>
      </c>
      <c r="T1109" s="3" t="str">
        <f>IFERROR(VLOOKUP(Presupuestos[[#This Row],[ALMACEN]],Tabla5[],2,0),"")</f>
        <v>Arequipa</v>
      </c>
      <c r="U1109" s="19" t="str">
        <f>IFERROR(VLOOKUP(Presupuestos[[#This Row],[TIPO DE DOCUMENTO]],Tipo_Documento[],2,0)&amp;Presupuestos[[#This Row],[SERIE]]&amp;Presupuestos[[#This Row],[NUMERO]]&amp;Presupuestos[[#This Row],[RUC]],"")</f>
        <v>01FE021738220259858934</v>
      </c>
      <c r="V1109" s="3" t="s">
        <v>120</v>
      </c>
      <c r="W1109" s="7">
        <v>45887</v>
      </c>
      <c r="X1109" s="7">
        <v>45887</v>
      </c>
      <c r="Y1109" s="3" t="s">
        <v>841</v>
      </c>
      <c r="Z1109" s="3">
        <v>17382</v>
      </c>
      <c r="AA1109" s="3">
        <f>IFERROR(VLOOKUP(Presupuestos[[#This Row],[RAZON SOCIAL]],CHOOSE({1,2},Clientes_Proveedores[Razon Social],Clientes_Proveedores[Ruc / Dni]),2,0),"-")</f>
        <v>20259858934</v>
      </c>
      <c r="AB1109" s="31" t="s">
        <v>842</v>
      </c>
      <c r="AC1109" s="3" t="s">
        <v>670</v>
      </c>
      <c r="AD1109" s="5">
        <v>0.18</v>
      </c>
      <c r="AE1109" s="6">
        <v>16.949000000000002</v>
      </c>
      <c r="AF1109" s="6">
        <f>Presupuestos[[#This Row],[BASE]]*Presupuestos[[#This Row],[% IGV]]</f>
        <v>3.0508200000000003</v>
      </c>
      <c r="AG1109" s="22">
        <f>ROUND(SUM(Presupuestos[[#This Row],[BASE]:[IGV]]),2)</f>
        <v>20</v>
      </c>
      <c r="AH1109" s="9" t="str">
        <f>IF(Presupuestos[[#This Row],[MONEDA]]="USD",VLOOKUP(Presupuestos[[#This Row],[FECHA DE EMISION]],Tipo_Cambio[],3,0),"")</f>
        <v/>
      </c>
      <c r="AI1109" s="22">
        <f>IFERROR(ROUND(IF(Presupuestos[[#This Row],[MONEDA]]="PEN",Presupuestos[[#This Row],[TOTAL]],Presupuestos[[#This Row],[TOTAL]]*Presupuestos[[#This Row],[TIPO DE CAMBIO]]),2),"")</f>
        <v>20</v>
      </c>
      <c r="AJ1109" s="5"/>
      <c r="AK1109" s="33" t="s">
        <v>671</v>
      </c>
      <c r="AL1109" s="5" t="s">
        <v>715</v>
      </c>
      <c r="AM1109" s="23" t="s">
        <v>671</v>
      </c>
      <c r="AN1109" s="23" t="s">
        <v>671</v>
      </c>
      <c r="AO1109" s="7">
        <f>IFERROR(VLOOKUP("1-"&amp;Presupuestos[[#This Row],[ID DOCUMENTO]],BD_Pagos[],7,0),"")</f>
        <v>45887</v>
      </c>
      <c r="AP1109" s="16" t="str">
        <f>IFERROR(VLOOKUP("1-"&amp;Presupuestos[[#This Row],[ID DOCUMENTO]],BD_Pagos[],8,0),"")</f>
        <v>C_Ope_001</v>
      </c>
      <c r="AQ1109" s="17">
        <f>IFERROR(VLOOKUP("1-"&amp;Presupuestos[[#This Row],[ID DOCUMENTO]],BD_Pagos[],9,0),"")</f>
        <v>25168</v>
      </c>
      <c r="AR1109" s="54"/>
      <c r="AS1109" s="7">
        <f>IFERROR(VLOOKUP("2-"&amp;Presupuestos[[#This Row],[ID DOCUMENTO]],BD_Pagos[],7,0),"")</f>
        <v>0</v>
      </c>
      <c r="AT1109" s="16" t="str">
        <f>IFERROR(VLOOKUP("2-"&amp;Presupuestos[[#This Row],[ID DOCUMENTO]],BD_Pagos[],8,0),"")</f>
        <v/>
      </c>
      <c r="AU1109" s="17">
        <f>IFERROR(VLOOKUP("2-"&amp;Presupuestos[[#This Row],[ID DOCUMENTO]],BD_Pagos[],9,0),"")</f>
        <v>0</v>
      </c>
      <c r="AV1109" s="20">
        <f>IF(IFERROR(VLOOKUP("2-"&amp;Presupuestos[[#This Row],[ID DOCUMENTO]],BD_Pagos[],10,0),0)&gt;Presupuestos[[#This Row],[TOTAL SOLES]],Presupuestos[[#This Row],[TOTAL SOLES]],IFERROR(VLOOKUP("2-"&amp;Presupuestos[[#This Row],[ID DOCUMENTO]],BD_Pagos[],10,0),0))</f>
        <v>0</v>
      </c>
      <c r="AW1109" s="7"/>
      <c r="AX1109" s="16"/>
      <c r="AY1109" s="17"/>
      <c r="AZ1109" s="20"/>
      <c r="BA1109" s="7"/>
      <c r="BB1109" s="16"/>
      <c r="BC1109" s="17"/>
      <c r="BD1109" s="20"/>
      <c r="BE1109" s="7">
        <f>IFERROR(VLOOKUP("5-"&amp;Presupuestos[[#This Row],[ID DOCUMENTO]],BD_Pagos[],7,0),"")</f>
        <v>0</v>
      </c>
      <c r="BF1109" s="17">
        <f>IFERROR(VLOOKUP("5-"&amp;Presupuestos[[#This Row],[ID DOCUMENTO]],BD_Pagos[],9,0),"")</f>
        <v>0</v>
      </c>
      <c r="BG1109" s="20">
        <f>IF(IFERROR(VLOOKUP("5-"&amp;Presupuestos[[#This Row],[ID DOCUMENTO]],BD_Pagos[],10,0),0)&gt;Presupuestos[[#This Row],[TOTAL SOLES]],Presupuestos[[#This Row],[TOTAL SOLES]],IFERROR(VLOOKUP("5-"&amp;Presupuestos[[#This Row],[ID DOCUMENTO]],BD_Pagos[],10,0),0))</f>
        <v>0</v>
      </c>
      <c r="BH1109" s="7">
        <f>IFERROR(VLOOKUP("1-Detraccion"&amp;Presupuestos[[#This Row],[ID DOCUMENTO]],BD_Pagos[],2,0),"")</f>
        <v>0</v>
      </c>
      <c r="BI1109" s="3" t="str">
        <f>IFERROR(VLOOKUP("1-Detraccion"&amp;Presupuestos[[#This Row],[ID DOCUMENTO]],BD_Pagos[],3,0),"")</f>
        <v/>
      </c>
      <c r="BJ1109" s="3">
        <f>IFERROR(VLOOKUP("1-Detraccion"&amp;Presupuestos[[#This Row],[ID DOCUMENTO]],BD_Pagos[],4,0),"")</f>
        <v>0</v>
      </c>
      <c r="BK1109" s="6">
        <f>IF(IFERROR(VLOOKUP("1-Detraccion"&amp;Presupuestos[[#This Row],[ID DOCUMENTO]],BD_Pagos[],5,0),0)&gt;Presupuestos[[#This Row],[TOTAL SOLES]],Presupuestos[[#This Row],[TOTAL SOLES]],IFERROR(VLOOKUP("1-Detraccion"&amp;Presupuestos[[#This Row],[ID DOCUMENTO]],BD_Pagos[],5,0),0))</f>
        <v>0</v>
      </c>
      <c r="BL1109" s="6">
        <f>IF(IFERROR(VLOOKUP("1-Detraccion"&amp;Presupuestos[[#This Row],[ID DOCUMENTO]],BD_Pagos[],6,0),0)&gt;Presupuestos[[#This Row],[TOTAL SOLES]],Presupuestos[[#This Row],[TOTAL SOLES]],IFERROR(VLOOKUP("1-Detraccion"&amp;Presupuestos[[#This Row],[ID DOCUMENTO]],BD_Pagos[],6,0),0))</f>
        <v>0</v>
      </c>
      <c r="BM1109" s="37"/>
      <c r="BN1109" s="3"/>
      <c r="BO1109" s="3"/>
      <c r="BP1109" s="6"/>
      <c r="BQ110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109" s="23" t="str">
        <f>IF(Presupuestos[[#This Row],[SALDO ME-MN]]&gt;0,"PENDIENTE","CANCELADO")</f>
        <v>PENDIENTE</v>
      </c>
      <c r="BS1109" s="23" t="str">
        <f>IF(COUNTIFS($U$4:$U1108,Presupuestos[[#This Row],[ID DOCUMENTO]])&gt;=1,IF(B1108=Presupuestos[[#This Row],[ID]],"OK","DOC. DUPLICADO"),"OK")</f>
        <v>OK</v>
      </c>
    </row>
    <row r="1110" spans="2:71" ht="24" x14ac:dyDescent="0.25">
      <c r="B1110" s="34">
        <f>IF(Presupuestos[[#This Row],[ID DOCUMENTO]]=U1109,B1109,IF(B1109="ID",1,B1109+1))</f>
        <v>925</v>
      </c>
      <c r="C1110" s="2">
        <v>45887</v>
      </c>
      <c r="D1110" s="2">
        <v>45887</v>
      </c>
      <c r="E1110" s="3" t="s">
        <v>911</v>
      </c>
      <c r="F1110" s="25" t="s">
        <v>35</v>
      </c>
      <c r="G1110" s="25" t="s">
        <v>223</v>
      </c>
      <c r="H1110" s="25" t="s">
        <v>199</v>
      </c>
      <c r="I1110" s="36" t="str">
        <f>IFERROR(VLOOKUP(Presupuestos[[#This Row],[AREA]]&amp;Presupuestos[[#This Row],[CONCEPTO]]&amp;Presupuestos[[#This Row],[DESCRIPCION]],Tabla28[[Columna1]:[CÓDIGO NUEVO]],2,0),"")</f>
        <v>P0303001</v>
      </c>
      <c r="J1110" s="3" t="s">
        <v>666</v>
      </c>
      <c r="K1110" s="3" t="s">
        <v>666</v>
      </c>
      <c r="L1110" s="3" t="s">
        <v>666</v>
      </c>
      <c r="M1110" s="31" t="s">
        <v>2206</v>
      </c>
      <c r="N1110" s="3" t="s">
        <v>47</v>
      </c>
      <c r="O1110" s="3" t="s">
        <v>300</v>
      </c>
      <c r="P1110" s="3" t="s">
        <v>122</v>
      </c>
      <c r="Q1110" s="3" t="str">
        <f>IFERROR(VLOOKUP(Presupuestos[[#This Row],[CLASIFICACIÓN (N)]],Tabla17[],2,0),"")</f>
        <v>Costos de ventas</v>
      </c>
      <c r="R1110" s="3" t="str">
        <f>IFERROR(VLOOKUP(Presupuestos[[#This Row],[CLASIFICACIÓN (N)]],Tabla17[],3,0),"")</f>
        <v>Operativo</v>
      </c>
      <c r="S1110" s="3" t="s">
        <v>16</v>
      </c>
      <c r="T1110" s="3" t="str">
        <f>IFERROR(VLOOKUP(Presupuestos[[#This Row],[ALMACEN]],Tabla5[],2,0),"")</f>
        <v>Arequipa</v>
      </c>
      <c r="U1110" s="19" t="str">
        <f>IFERROR(VLOOKUP(Presupuestos[[#This Row],[TIPO DE DOCUMENTO]],Tipo_Documento[],2,0)&amp;Presupuestos[[#This Row],[SERIE]]&amp;Presupuestos[[#This Row],[NUMERO]]&amp;Presupuestos[[#This Row],[RUC]],"")</f>
        <v>01FE021738020259858934</v>
      </c>
      <c r="V1110" s="3" t="s">
        <v>120</v>
      </c>
      <c r="W1110" s="7">
        <v>45887</v>
      </c>
      <c r="X1110" s="7">
        <v>45887</v>
      </c>
      <c r="Y1110" s="3" t="s">
        <v>841</v>
      </c>
      <c r="Z1110" s="3">
        <v>17380</v>
      </c>
      <c r="AA1110" s="3">
        <f>IFERROR(VLOOKUP(Presupuestos[[#This Row],[RAZON SOCIAL]],CHOOSE({1,2},Clientes_Proveedores[Razon Social],Clientes_Proveedores[Ruc / Dni]),2,0),"-")</f>
        <v>20259858934</v>
      </c>
      <c r="AB1110" s="31" t="s">
        <v>842</v>
      </c>
      <c r="AC1110" s="3" t="s">
        <v>670</v>
      </c>
      <c r="AD1110" s="5">
        <v>0.18</v>
      </c>
      <c r="AE1110" s="6">
        <v>16.949000000000002</v>
      </c>
      <c r="AF1110" s="6">
        <f>Presupuestos[[#This Row],[BASE]]*Presupuestos[[#This Row],[% IGV]]</f>
        <v>3.0508200000000003</v>
      </c>
      <c r="AG1110" s="22">
        <f>ROUND(SUM(Presupuestos[[#This Row],[BASE]:[IGV]]),2)</f>
        <v>20</v>
      </c>
      <c r="AH1110" s="9" t="str">
        <f>IF(Presupuestos[[#This Row],[MONEDA]]="USD",VLOOKUP(Presupuestos[[#This Row],[FECHA DE EMISION]],Tipo_Cambio[],3,0),"")</f>
        <v/>
      </c>
      <c r="AI1110" s="22">
        <f>IFERROR(ROUND(IF(Presupuestos[[#This Row],[MONEDA]]="PEN",Presupuestos[[#This Row],[TOTAL]],Presupuestos[[#This Row],[TOTAL]]*Presupuestos[[#This Row],[TIPO DE CAMBIO]]),2),"")</f>
        <v>20</v>
      </c>
      <c r="AJ1110" s="5"/>
      <c r="AK1110" s="33" t="s">
        <v>671</v>
      </c>
      <c r="AL1110" s="5" t="s">
        <v>715</v>
      </c>
      <c r="AM1110" s="23" t="s">
        <v>671</v>
      </c>
      <c r="AN1110" s="23" t="s">
        <v>671</v>
      </c>
      <c r="AO1110" s="7">
        <f>IFERROR(VLOOKUP("1-"&amp;Presupuestos[[#This Row],[ID DOCUMENTO]],BD_Pagos[],7,0),"")</f>
        <v>45887</v>
      </c>
      <c r="AP1110" s="16" t="str">
        <f>IFERROR(VLOOKUP("1-"&amp;Presupuestos[[#This Row],[ID DOCUMENTO]],BD_Pagos[],8,0),"")</f>
        <v>C_Ope_001</v>
      </c>
      <c r="AQ1110" s="17">
        <f>IFERROR(VLOOKUP("1-"&amp;Presupuestos[[#This Row],[ID DOCUMENTO]],BD_Pagos[],9,0),"")</f>
        <v>25169</v>
      </c>
      <c r="AR1110" s="54"/>
      <c r="AS1110" s="7">
        <f>IFERROR(VLOOKUP("2-"&amp;Presupuestos[[#This Row],[ID DOCUMENTO]],BD_Pagos[],7,0),"")</f>
        <v>0</v>
      </c>
      <c r="AT1110" s="16" t="str">
        <f>IFERROR(VLOOKUP("2-"&amp;Presupuestos[[#This Row],[ID DOCUMENTO]],BD_Pagos[],8,0),"")</f>
        <v/>
      </c>
      <c r="AU1110" s="17">
        <f>IFERROR(VLOOKUP("2-"&amp;Presupuestos[[#This Row],[ID DOCUMENTO]],BD_Pagos[],9,0),"")</f>
        <v>0</v>
      </c>
      <c r="AV1110" s="20">
        <f>IF(IFERROR(VLOOKUP("2-"&amp;Presupuestos[[#This Row],[ID DOCUMENTO]],BD_Pagos[],10,0),0)&gt;Presupuestos[[#This Row],[TOTAL SOLES]],Presupuestos[[#This Row],[TOTAL SOLES]],IFERROR(VLOOKUP("2-"&amp;Presupuestos[[#This Row],[ID DOCUMENTO]],BD_Pagos[],10,0),0))</f>
        <v>0</v>
      </c>
      <c r="AW1110" s="7"/>
      <c r="AX1110" s="16"/>
      <c r="AY1110" s="17"/>
      <c r="AZ1110" s="20"/>
      <c r="BA1110" s="7"/>
      <c r="BB1110" s="16"/>
      <c r="BC1110" s="17"/>
      <c r="BD1110" s="20"/>
      <c r="BE1110" s="7">
        <f>IFERROR(VLOOKUP("5-"&amp;Presupuestos[[#This Row],[ID DOCUMENTO]],BD_Pagos[],7,0),"")</f>
        <v>0</v>
      </c>
      <c r="BF1110" s="17">
        <f>IFERROR(VLOOKUP("5-"&amp;Presupuestos[[#This Row],[ID DOCUMENTO]],BD_Pagos[],9,0),"")</f>
        <v>0</v>
      </c>
      <c r="BG1110" s="20">
        <f>IF(IFERROR(VLOOKUP("5-"&amp;Presupuestos[[#This Row],[ID DOCUMENTO]],BD_Pagos[],10,0),0)&gt;Presupuestos[[#This Row],[TOTAL SOLES]],Presupuestos[[#This Row],[TOTAL SOLES]],IFERROR(VLOOKUP("5-"&amp;Presupuestos[[#This Row],[ID DOCUMENTO]],BD_Pagos[],10,0),0))</f>
        <v>0</v>
      </c>
      <c r="BH1110" s="7">
        <f>IFERROR(VLOOKUP("1-Detraccion"&amp;Presupuestos[[#This Row],[ID DOCUMENTO]],BD_Pagos[],2,0),"")</f>
        <v>0</v>
      </c>
      <c r="BI1110" s="3" t="str">
        <f>IFERROR(VLOOKUP("1-Detraccion"&amp;Presupuestos[[#This Row],[ID DOCUMENTO]],BD_Pagos[],3,0),"")</f>
        <v/>
      </c>
      <c r="BJ1110" s="3">
        <f>IFERROR(VLOOKUP("1-Detraccion"&amp;Presupuestos[[#This Row],[ID DOCUMENTO]],BD_Pagos[],4,0),"")</f>
        <v>0</v>
      </c>
      <c r="BK1110" s="6">
        <f>IF(IFERROR(VLOOKUP("1-Detraccion"&amp;Presupuestos[[#This Row],[ID DOCUMENTO]],BD_Pagos[],5,0),0)&gt;Presupuestos[[#This Row],[TOTAL SOLES]],Presupuestos[[#This Row],[TOTAL SOLES]],IFERROR(VLOOKUP("1-Detraccion"&amp;Presupuestos[[#This Row],[ID DOCUMENTO]],BD_Pagos[],5,0),0))</f>
        <v>0</v>
      </c>
      <c r="BL1110" s="6">
        <f>IF(IFERROR(VLOOKUP("1-Detraccion"&amp;Presupuestos[[#This Row],[ID DOCUMENTO]],BD_Pagos[],6,0),0)&gt;Presupuestos[[#This Row],[TOTAL SOLES]],Presupuestos[[#This Row],[TOTAL SOLES]],IFERROR(VLOOKUP("1-Detraccion"&amp;Presupuestos[[#This Row],[ID DOCUMENTO]],BD_Pagos[],6,0),0))</f>
        <v>0</v>
      </c>
      <c r="BM1110" s="37"/>
      <c r="BN1110" s="3"/>
      <c r="BO1110" s="3"/>
      <c r="BP1110" s="6"/>
      <c r="BQ111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110" s="23" t="str">
        <f>IF(Presupuestos[[#This Row],[SALDO ME-MN]]&gt;0,"PENDIENTE","CANCELADO")</f>
        <v>PENDIENTE</v>
      </c>
      <c r="BS1110" s="23" t="str">
        <f>IF(COUNTIFS($U$4:$U1109,Presupuestos[[#This Row],[ID DOCUMENTO]])&gt;=1,IF(B1109=Presupuestos[[#This Row],[ID]],"OK","DOC. DUPLICADO"),"OK")</f>
        <v>OK</v>
      </c>
    </row>
    <row r="1111" spans="2:71" ht="24" x14ac:dyDescent="0.25">
      <c r="B1111" s="34">
        <f>IF(Presupuestos[[#This Row],[ID DOCUMENTO]]=U1110,B1110,IF(B1110="ID",1,B1110+1))</f>
        <v>926</v>
      </c>
      <c r="C1111" s="2">
        <v>45887</v>
      </c>
      <c r="D1111" s="2">
        <v>45887</v>
      </c>
      <c r="E1111" s="3" t="s">
        <v>911</v>
      </c>
      <c r="F1111" s="25" t="s">
        <v>35</v>
      </c>
      <c r="G1111" s="25" t="s">
        <v>223</v>
      </c>
      <c r="H1111" s="25" t="s">
        <v>199</v>
      </c>
      <c r="I1111" s="36" t="str">
        <f>IFERROR(VLOOKUP(Presupuestos[[#This Row],[AREA]]&amp;Presupuestos[[#This Row],[CONCEPTO]]&amp;Presupuestos[[#This Row],[DESCRIPCION]],Tabla28[[Columna1]:[CÓDIGO NUEVO]],2,0),"")</f>
        <v>P0303001</v>
      </c>
      <c r="J1111" s="3" t="s">
        <v>666</v>
      </c>
      <c r="K1111" s="3" t="s">
        <v>666</v>
      </c>
      <c r="L1111" s="3" t="s">
        <v>666</v>
      </c>
      <c r="M1111" s="31" t="s">
        <v>2207</v>
      </c>
      <c r="N1111" s="3" t="s">
        <v>47</v>
      </c>
      <c r="O1111" s="3" t="s">
        <v>300</v>
      </c>
      <c r="P1111" s="3" t="s">
        <v>122</v>
      </c>
      <c r="Q1111" s="3" t="str">
        <f>IFERROR(VLOOKUP(Presupuestos[[#This Row],[CLASIFICACIÓN (N)]],Tabla17[],2,0),"")</f>
        <v>Costos de ventas</v>
      </c>
      <c r="R1111" s="3" t="str">
        <f>IFERROR(VLOOKUP(Presupuestos[[#This Row],[CLASIFICACIÓN (N)]],Tabla17[],3,0),"")</f>
        <v>Operativo</v>
      </c>
      <c r="S1111" s="3" t="s">
        <v>16</v>
      </c>
      <c r="T1111" s="3" t="str">
        <f>IFERROR(VLOOKUP(Presupuestos[[#This Row],[ALMACEN]],Tabla5[],2,0),"")</f>
        <v>Arequipa</v>
      </c>
      <c r="U1111" s="19" t="str">
        <f>IFERROR(VLOOKUP(Presupuestos[[#This Row],[TIPO DE DOCUMENTO]],Tipo_Documento[],2,0)&amp;Presupuestos[[#This Row],[SERIE]]&amp;Presupuestos[[#This Row],[NUMERO]]&amp;Presupuestos[[#This Row],[RUC]],"")</f>
        <v>01FE021738420259858934</v>
      </c>
      <c r="V1111" s="3" t="s">
        <v>120</v>
      </c>
      <c r="W1111" s="7">
        <v>45887</v>
      </c>
      <c r="X1111" s="7">
        <v>45887</v>
      </c>
      <c r="Y1111" s="3" t="s">
        <v>841</v>
      </c>
      <c r="Z1111" s="3">
        <v>17384</v>
      </c>
      <c r="AA1111" s="3">
        <f>IFERROR(VLOOKUP(Presupuestos[[#This Row],[RAZON SOCIAL]],CHOOSE({1,2},Clientes_Proveedores[Razon Social],Clientes_Proveedores[Ruc / Dni]),2,0),"-")</f>
        <v>20259858934</v>
      </c>
      <c r="AB1111" s="31" t="s">
        <v>842</v>
      </c>
      <c r="AC1111" s="3" t="s">
        <v>670</v>
      </c>
      <c r="AD1111" s="5">
        <v>0.18</v>
      </c>
      <c r="AE1111" s="6">
        <v>16.949000000000002</v>
      </c>
      <c r="AF1111" s="6">
        <f>Presupuestos[[#This Row],[BASE]]*Presupuestos[[#This Row],[% IGV]]</f>
        <v>3.0508200000000003</v>
      </c>
      <c r="AG1111" s="22">
        <f>ROUND(SUM(Presupuestos[[#This Row],[BASE]:[IGV]]),2)</f>
        <v>20</v>
      </c>
      <c r="AH1111" s="9" t="str">
        <f>IF(Presupuestos[[#This Row],[MONEDA]]="USD",VLOOKUP(Presupuestos[[#This Row],[FECHA DE EMISION]],Tipo_Cambio[],3,0),"")</f>
        <v/>
      </c>
      <c r="AI1111" s="22">
        <f>IFERROR(ROUND(IF(Presupuestos[[#This Row],[MONEDA]]="PEN",Presupuestos[[#This Row],[TOTAL]],Presupuestos[[#This Row],[TOTAL]]*Presupuestos[[#This Row],[TIPO DE CAMBIO]]),2),"")</f>
        <v>20</v>
      </c>
      <c r="AJ1111" s="5"/>
      <c r="AK1111" s="33" t="s">
        <v>671</v>
      </c>
      <c r="AL1111" s="5" t="s">
        <v>715</v>
      </c>
      <c r="AM1111" s="23" t="s">
        <v>671</v>
      </c>
      <c r="AN1111" s="23" t="s">
        <v>671</v>
      </c>
      <c r="AO1111" s="7">
        <f>IFERROR(VLOOKUP("1-"&amp;Presupuestos[[#This Row],[ID DOCUMENTO]],BD_Pagos[],7,0),"")</f>
        <v>45887</v>
      </c>
      <c r="AP1111" s="16" t="str">
        <f>IFERROR(VLOOKUP("1-"&amp;Presupuestos[[#This Row],[ID DOCUMENTO]],BD_Pagos[],8,0),"")</f>
        <v>C_Ope_001</v>
      </c>
      <c r="AQ1111" s="17">
        <f>IFERROR(VLOOKUP("1-"&amp;Presupuestos[[#This Row],[ID DOCUMENTO]],BD_Pagos[],9,0),"")</f>
        <v>25171</v>
      </c>
      <c r="AR1111" s="54"/>
      <c r="AS1111" s="7">
        <f>IFERROR(VLOOKUP("2-"&amp;Presupuestos[[#This Row],[ID DOCUMENTO]],BD_Pagos[],7,0),"")</f>
        <v>0</v>
      </c>
      <c r="AT1111" s="16" t="str">
        <f>IFERROR(VLOOKUP("2-"&amp;Presupuestos[[#This Row],[ID DOCUMENTO]],BD_Pagos[],8,0),"")</f>
        <v/>
      </c>
      <c r="AU1111" s="17">
        <f>IFERROR(VLOOKUP("2-"&amp;Presupuestos[[#This Row],[ID DOCUMENTO]],BD_Pagos[],9,0),"")</f>
        <v>0</v>
      </c>
      <c r="AV1111" s="20">
        <f>IF(IFERROR(VLOOKUP("2-"&amp;Presupuestos[[#This Row],[ID DOCUMENTO]],BD_Pagos[],10,0),0)&gt;Presupuestos[[#This Row],[TOTAL SOLES]],Presupuestos[[#This Row],[TOTAL SOLES]],IFERROR(VLOOKUP("2-"&amp;Presupuestos[[#This Row],[ID DOCUMENTO]],BD_Pagos[],10,0),0))</f>
        <v>0</v>
      </c>
      <c r="AW1111" s="7"/>
      <c r="AX1111" s="16"/>
      <c r="AY1111" s="17"/>
      <c r="AZ1111" s="20"/>
      <c r="BA1111" s="7"/>
      <c r="BB1111" s="16"/>
      <c r="BC1111" s="17"/>
      <c r="BD1111" s="20"/>
      <c r="BE1111" s="7">
        <f>IFERROR(VLOOKUP("5-"&amp;Presupuestos[[#This Row],[ID DOCUMENTO]],BD_Pagos[],7,0),"")</f>
        <v>0</v>
      </c>
      <c r="BF1111" s="17">
        <f>IFERROR(VLOOKUP("5-"&amp;Presupuestos[[#This Row],[ID DOCUMENTO]],BD_Pagos[],9,0),"")</f>
        <v>0</v>
      </c>
      <c r="BG1111" s="20">
        <f>IF(IFERROR(VLOOKUP("5-"&amp;Presupuestos[[#This Row],[ID DOCUMENTO]],BD_Pagos[],10,0),0)&gt;Presupuestos[[#This Row],[TOTAL SOLES]],Presupuestos[[#This Row],[TOTAL SOLES]],IFERROR(VLOOKUP("5-"&amp;Presupuestos[[#This Row],[ID DOCUMENTO]],BD_Pagos[],10,0),0))</f>
        <v>0</v>
      </c>
      <c r="BH1111" s="7">
        <f>IFERROR(VLOOKUP("1-Detraccion"&amp;Presupuestos[[#This Row],[ID DOCUMENTO]],BD_Pagos[],2,0),"")</f>
        <v>0</v>
      </c>
      <c r="BI1111" s="3" t="str">
        <f>IFERROR(VLOOKUP("1-Detraccion"&amp;Presupuestos[[#This Row],[ID DOCUMENTO]],BD_Pagos[],3,0),"")</f>
        <v/>
      </c>
      <c r="BJ1111" s="3">
        <f>IFERROR(VLOOKUP("1-Detraccion"&amp;Presupuestos[[#This Row],[ID DOCUMENTO]],BD_Pagos[],4,0),"")</f>
        <v>0</v>
      </c>
      <c r="BK1111" s="6">
        <f>IF(IFERROR(VLOOKUP("1-Detraccion"&amp;Presupuestos[[#This Row],[ID DOCUMENTO]],BD_Pagos[],5,0),0)&gt;Presupuestos[[#This Row],[TOTAL SOLES]],Presupuestos[[#This Row],[TOTAL SOLES]],IFERROR(VLOOKUP("1-Detraccion"&amp;Presupuestos[[#This Row],[ID DOCUMENTO]],BD_Pagos[],5,0),0))</f>
        <v>0</v>
      </c>
      <c r="BL1111" s="6">
        <f>IF(IFERROR(VLOOKUP("1-Detraccion"&amp;Presupuestos[[#This Row],[ID DOCUMENTO]],BD_Pagos[],6,0),0)&gt;Presupuestos[[#This Row],[TOTAL SOLES]],Presupuestos[[#This Row],[TOTAL SOLES]],IFERROR(VLOOKUP("1-Detraccion"&amp;Presupuestos[[#This Row],[ID DOCUMENTO]],BD_Pagos[],6,0),0))</f>
        <v>0</v>
      </c>
      <c r="BM1111" s="37"/>
      <c r="BN1111" s="3"/>
      <c r="BO1111" s="3"/>
      <c r="BP1111" s="6"/>
      <c r="BQ111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111" s="23" t="str">
        <f>IF(Presupuestos[[#This Row],[SALDO ME-MN]]&gt;0,"PENDIENTE","CANCELADO")</f>
        <v>PENDIENTE</v>
      </c>
      <c r="BS1111" s="23" t="str">
        <f>IF(COUNTIFS($U$4:$U1110,Presupuestos[[#This Row],[ID DOCUMENTO]])&gt;=1,IF(B1110=Presupuestos[[#This Row],[ID]],"OK","DOC. DUPLICADO"),"OK")</f>
        <v>OK</v>
      </c>
    </row>
    <row r="1112" spans="2:71" x14ac:dyDescent="0.25">
      <c r="B1112" s="34">
        <f>IF(Presupuestos[[#This Row],[ID DOCUMENTO]]=U1111,B1111,IF(B1111="ID",1,B1111+1))</f>
        <v>927</v>
      </c>
      <c r="C1112" s="2">
        <v>45888</v>
      </c>
      <c r="D1112" s="2">
        <v>45888</v>
      </c>
      <c r="E1112" s="3" t="s">
        <v>911</v>
      </c>
      <c r="F1112" s="25" t="s">
        <v>35</v>
      </c>
      <c r="G1112" s="25" t="s">
        <v>223</v>
      </c>
      <c r="H1112" s="25" t="s">
        <v>214</v>
      </c>
      <c r="I1112" s="36" t="str">
        <f>IFERROR(VLOOKUP(Presupuestos[[#This Row],[AREA]]&amp;Presupuestos[[#This Row],[CONCEPTO]]&amp;Presupuestos[[#This Row],[DESCRIPCION]],Tabla28[[Columna1]:[CÓDIGO NUEVO]],2,0),"")</f>
        <v>P0303002</v>
      </c>
      <c r="J1112" s="3" t="s">
        <v>666</v>
      </c>
      <c r="K1112" s="3" t="s">
        <v>666</v>
      </c>
      <c r="L1112" s="3" t="s">
        <v>666</v>
      </c>
      <c r="M1112" s="31" t="s">
        <v>1541</v>
      </c>
      <c r="N1112" s="3" t="s">
        <v>47</v>
      </c>
      <c r="O1112" s="3" t="s">
        <v>300</v>
      </c>
      <c r="P1112" s="3" t="s">
        <v>122</v>
      </c>
      <c r="Q1112" s="3" t="str">
        <f>IFERROR(VLOOKUP(Presupuestos[[#This Row],[CLASIFICACIÓN (N)]],Tabla17[],2,0),"")</f>
        <v>Costos de ventas</v>
      </c>
      <c r="R1112" s="3" t="str">
        <f>IFERROR(VLOOKUP(Presupuestos[[#This Row],[CLASIFICACIÓN (N)]],Tabla17[],3,0),"")</f>
        <v>Operativo</v>
      </c>
      <c r="S1112" s="3" t="s">
        <v>16</v>
      </c>
      <c r="T1112" s="3" t="str">
        <f>IFERROR(VLOOKUP(Presupuestos[[#This Row],[ALMACEN]],Tabla5[],2,0),"")</f>
        <v>Arequipa</v>
      </c>
      <c r="U1112" s="19" t="str">
        <f>IFERROR(VLOOKUP(Presupuestos[[#This Row],[TIPO DE DOCUMENTO]],Tipo_Documento[],2,0)&amp;Presupuestos[[#This Row],[SERIE]]&amp;Presupuestos[[#This Row],[NUMERO]]&amp;Presupuestos[[#This Row],[RUC]],"")</f>
        <v>01F212181592220517252558</v>
      </c>
      <c r="V1112" s="3" t="s">
        <v>120</v>
      </c>
      <c r="W1112" s="7">
        <v>45888</v>
      </c>
      <c r="X1112" s="7">
        <v>45888</v>
      </c>
      <c r="Y1112" s="3" t="s">
        <v>713</v>
      </c>
      <c r="Z1112" s="3">
        <v>1815922</v>
      </c>
      <c r="AA1112" s="3">
        <f>IFERROR(VLOOKUP(Presupuestos[[#This Row],[RAZON SOCIAL]],CHOOSE({1,2},Clientes_Proveedores[Razon Social],Clientes_Proveedores[Ruc / Dni]),2,0),"-")</f>
        <v>20517252558</v>
      </c>
      <c r="AB1112" s="31" t="s">
        <v>714</v>
      </c>
      <c r="AC1112" s="3" t="s">
        <v>670</v>
      </c>
      <c r="AD1112" s="5">
        <v>0.18</v>
      </c>
      <c r="AE1112" s="6">
        <v>6.78</v>
      </c>
      <c r="AF1112" s="6">
        <f>Presupuestos[[#This Row],[BASE]]*Presupuestos[[#This Row],[% IGV]]</f>
        <v>1.2203999999999999</v>
      </c>
      <c r="AG1112" s="22">
        <f>ROUND(SUM(Presupuestos[[#This Row],[BASE]:[IGV]]),2)</f>
        <v>8</v>
      </c>
      <c r="AH1112" s="9" t="str">
        <f>IF(Presupuestos[[#This Row],[MONEDA]]="USD",VLOOKUP(Presupuestos[[#This Row],[FECHA DE EMISION]],Tipo_Cambio[],3,0),"")</f>
        <v/>
      </c>
      <c r="AI1112" s="22">
        <f>IFERROR(ROUND(IF(Presupuestos[[#This Row],[MONEDA]]="PEN",Presupuestos[[#This Row],[TOTAL]],Presupuestos[[#This Row],[TOTAL]]*Presupuestos[[#This Row],[TIPO DE CAMBIO]]),2),"")</f>
        <v>8</v>
      </c>
      <c r="AJ1112" s="5"/>
      <c r="AK1112" s="33" t="s">
        <v>671</v>
      </c>
      <c r="AL1112" s="5" t="s">
        <v>715</v>
      </c>
      <c r="AM1112" s="23" t="s">
        <v>671</v>
      </c>
      <c r="AN1112" s="23" t="s">
        <v>671</v>
      </c>
      <c r="AO1112" s="7">
        <f>IFERROR(VLOOKUP("1-"&amp;Presupuestos[[#This Row],[ID DOCUMENTO]],BD_Pagos[],7,0),"")</f>
        <v>45888</v>
      </c>
      <c r="AP1112" s="16" t="str">
        <f>IFERROR(VLOOKUP("1-"&amp;Presupuestos[[#This Row],[ID DOCUMENTO]],BD_Pagos[],8,0),"")</f>
        <v>C_Ope_001</v>
      </c>
      <c r="AQ1112" s="17">
        <f>IFERROR(VLOOKUP("1-"&amp;Presupuestos[[#This Row],[ID DOCUMENTO]],BD_Pagos[],9,0),"")</f>
        <v>25183</v>
      </c>
      <c r="AR1112" s="54"/>
      <c r="AS1112" s="7">
        <f>IFERROR(VLOOKUP("2-"&amp;Presupuestos[[#This Row],[ID DOCUMENTO]],BD_Pagos[],7,0),"")</f>
        <v>0</v>
      </c>
      <c r="AT1112" s="16" t="str">
        <f>IFERROR(VLOOKUP("2-"&amp;Presupuestos[[#This Row],[ID DOCUMENTO]],BD_Pagos[],8,0),"")</f>
        <v/>
      </c>
      <c r="AU1112" s="17">
        <f>IFERROR(VLOOKUP("2-"&amp;Presupuestos[[#This Row],[ID DOCUMENTO]],BD_Pagos[],9,0),"")</f>
        <v>0</v>
      </c>
      <c r="AV1112" s="20">
        <f>IF(IFERROR(VLOOKUP("2-"&amp;Presupuestos[[#This Row],[ID DOCUMENTO]],BD_Pagos[],10,0),0)&gt;Presupuestos[[#This Row],[TOTAL SOLES]],Presupuestos[[#This Row],[TOTAL SOLES]],IFERROR(VLOOKUP("2-"&amp;Presupuestos[[#This Row],[ID DOCUMENTO]],BD_Pagos[],10,0),0))</f>
        <v>0</v>
      </c>
      <c r="AW1112" s="7"/>
      <c r="AX1112" s="16"/>
      <c r="AY1112" s="17"/>
      <c r="AZ1112" s="20"/>
      <c r="BA1112" s="7"/>
      <c r="BB1112" s="16"/>
      <c r="BC1112" s="17"/>
      <c r="BD1112" s="20"/>
      <c r="BE1112" s="7">
        <f>IFERROR(VLOOKUP("5-"&amp;Presupuestos[[#This Row],[ID DOCUMENTO]],BD_Pagos[],7,0),"")</f>
        <v>0</v>
      </c>
      <c r="BF1112" s="17">
        <f>IFERROR(VLOOKUP("5-"&amp;Presupuestos[[#This Row],[ID DOCUMENTO]],BD_Pagos[],9,0),"")</f>
        <v>0</v>
      </c>
      <c r="BG1112" s="20">
        <f>IF(IFERROR(VLOOKUP("5-"&amp;Presupuestos[[#This Row],[ID DOCUMENTO]],BD_Pagos[],10,0),0)&gt;Presupuestos[[#This Row],[TOTAL SOLES]],Presupuestos[[#This Row],[TOTAL SOLES]],IFERROR(VLOOKUP("5-"&amp;Presupuestos[[#This Row],[ID DOCUMENTO]],BD_Pagos[],10,0),0))</f>
        <v>0</v>
      </c>
      <c r="BH1112" s="7">
        <f>IFERROR(VLOOKUP("1-Detraccion"&amp;Presupuestos[[#This Row],[ID DOCUMENTO]],BD_Pagos[],2,0),"")</f>
        <v>0</v>
      </c>
      <c r="BI1112" s="3" t="str">
        <f>IFERROR(VLOOKUP("1-Detraccion"&amp;Presupuestos[[#This Row],[ID DOCUMENTO]],BD_Pagos[],3,0),"")</f>
        <v/>
      </c>
      <c r="BJ1112" s="3">
        <f>IFERROR(VLOOKUP("1-Detraccion"&amp;Presupuestos[[#This Row],[ID DOCUMENTO]],BD_Pagos[],4,0),"")</f>
        <v>0</v>
      </c>
      <c r="BK1112" s="6">
        <f>IF(IFERROR(VLOOKUP("1-Detraccion"&amp;Presupuestos[[#This Row],[ID DOCUMENTO]],BD_Pagos[],5,0),0)&gt;Presupuestos[[#This Row],[TOTAL SOLES]],Presupuestos[[#This Row],[TOTAL SOLES]],IFERROR(VLOOKUP("1-Detraccion"&amp;Presupuestos[[#This Row],[ID DOCUMENTO]],BD_Pagos[],5,0),0))</f>
        <v>0</v>
      </c>
      <c r="BL1112" s="6">
        <f>IF(IFERROR(VLOOKUP("1-Detraccion"&amp;Presupuestos[[#This Row],[ID DOCUMENTO]],BD_Pagos[],6,0),0)&gt;Presupuestos[[#This Row],[TOTAL SOLES]],Presupuestos[[#This Row],[TOTAL SOLES]],IFERROR(VLOOKUP("1-Detraccion"&amp;Presupuestos[[#This Row],[ID DOCUMENTO]],BD_Pagos[],6,0),0))</f>
        <v>0</v>
      </c>
      <c r="BM1112" s="37"/>
      <c r="BN1112" s="3"/>
      <c r="BO1112" s="3"/>
      <c r="BP1112" s="6"/>
      <c r="BQ111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112" s="23" t="str">
        <f>IF(Presupuestos[[#This Row],[SALDO ME-MN]]&gt;0,"PENDIENTE","CANCELADO")</f>
        <v>PENDIENTE</v>
      </c>
      <c r="BS1112" s="23" t="str">
        <f>IF(COUNTIFS($U$4:$U1111,Presupuestos[[#This Row],[ID DOCUMENTO]])&gt;=1,IF(B1111=Presupuestos[[#This Row],[ID]],"OK","DOC. DUPLICADO"),"OK")</f>
        <v>OK</v>
      </c>
    </row>
    <row r="1113" spans="2:71" x14ac:dyDescent="0.25">
      <c r="B1113" s="34">
        <f>IF(Presupuestos[[#This Row],[ID DOCUMENTO]]=U1112,B1112,IF(B1112="ID",1,B1112+1))</f>
        <v>928</v>
      </c>
      <c r="C1113" s="2">
        <v>45888</v>
      </c>
      <c r="D1113" s="2">
        <v>45888</v>
      </c>
      <c r="E1113" s="3" t="s">
        <v>911</v>
      </c>
      <c r="F1113" s="25" t="s">
        <v>35</v>
      </c>
      <c r="G1113" s="25" t="s">
        <v>223</v>
      </c>
      <c r="H1113" s="25" t="s">
        <v>214</v>
      </c>
      <c r="I1113" s="36" t="str">
        <f>IFERROR(VLOOKUP(Presupuestos[[#This Row],[AREA]]&amp;Presupuestos[[#This Row],[CONCEPTO]]&amp;Presupuestos[[#This Row],[DESCRIPCION]],Tabla28[[Columna1]:[CÓDIGO NUEVO]],2,0),"")</f>
        <v>P0303002</v>
      </c>
      <c r="J1113" s="3" t="s">
        <v>666</v>
      </c>
      <c r="K1113" s="3" t="s">
        <v>666</v>
      </c>
      <c r="L1113" s="3" t="s">
        <v>666</v>
      </c>
      <c r="M1113" s="31" t="s">
        <v>1540</v>
      </c>
      <c r="N1113" s="3" t="s">
        <v>47</v>
      </c>
      <c r="O1113" s="3" t="s">
        <v>300</v>
      </c>
      <c r="P1113" s="3" t="s">
        <v>122</v>
      </c>
      <c r="Q1113" s="3" t="str">
        <f>IFERROR(VLOOKUP(Presupuestos[[#This Row],[CLASIFICACIÓN (N)]],Tabla17[],2,0),"")</f>
        <v>Costos de ventas</v>
      </c>
      <c r="R1113" s="3" t="str">
        <f>IFERROR(VLOOKUP(Presupuestos[[#This Row],[CLASIFICACIÓN (N)]],Tabla17[],3,0),"")</f>
        <v>Operativo</v>
      </c>
      <c r="S1113" s="3" t="s">
        <v>16</v>
      </c>
      <c r="T1113" s="3" t="str">
        <f>IFERROR(VLOOKUP(Presupuestos[[#This Row],[ALMACEN]],Tabla5[],2,0),"")</f>
        <v>Arequipa</v>
      </c>
      <c r="U1113" s="19" t="str">
        <f>IFERROR(VLOOKUP(Presupuestos[[#This Row],[TIPO DE DOCUMENTO]],Tipo_Documento[],2,0)&amp;Presupuestos[[#This Row],[SERIE]]&amp;Presupuestos[[#This Row],[NUMERO]]&amp;Presupuestos[[#This Row],[RUC]],"")</f>
        <v>01F111101625020517252558</v>
      </c>
      <c r="V1113" s="3" t="s">
        <v>120</v>
      </c>
      <c r="W1113" s="7">
        <v>45888</v>
      </c>
      <c r="X1113" s="7">
        <v>45888</v>
      </c>
      <c r="Y1113" s="3" t="s">
        <v>833</v>
      </c>
      <c r="Z1113" s="3">
        <v>1016250</v>
      </c>
      <c r="AA1113" s="3">
        <f>IFERROR(VLOOKUP(Presupuestos[[#This Row],[RAZON SOCIAL]],CHOOSE({1,2},Clientes_Proveedores[Razon Social],Clientes_Proveedores[Ruc / Dni]),2,0),"-")</f>
        <v>20517252558</v>
      </c>
      <c r="AB1113" s="31" t="s">
        <v>714</v>
      </c>
      <c r="AC1113" s="3" t="s">
        <v>670</v>
      </c>
      <c r="AD1113" s="5">
        <v>0.18</v>
      </c>
      <c r="AE1113" s="6">
        <v>6.78</v>
      </c>
      <c r="AF1113" s="6">
        <f>Presupuestos[[#This Row],[BASE]]*Presupuestos[[#This Row],[% IGV]]</f>
        <v>1.2203999999999999</v>
      </c>
      <c r="AG1113" s="22">
        <f>ROUND(SUM(Presupuestos[[#This Row],[BASE]:[IGV]]),2)</f>
        <v>8</v>
      </c>
      <c r="AH1113" s="9" t="str">
        <f>IF(Presupuestos[[#This Row],[MONEDA]]="USD",VLOOKUP(Presupuestos[[#This Row],[FECHA DE EMISION]],Tipo_Cambio[],3,0),"")</f>
        <v/>
      </c>
      <c r="AI1113" s="22">
        <f>IFERROR(ROUND(IF(Presupuestos[[#This Row],[MONEDA]]="PEN",Presupuestos[[#This Row],[TOTAL]],Presupuestos[[#This Row],[TOTAL]]*Presupuestos[[#This Row],[TIPO DE CAMBIO]]),2),"")</f>
        <v>8</v>
      </c>
      <c r="AJ1113" s="5"/>
      <c r="AK1113" s="33" t="s">
        <v>671</v>
      </c>
      <c r="AL1113" s="5" t="s">
        <v>715</v>
      </c>
      <c r="AM1113" s="23" t="s">
        <v>671</v>
      </c>
      <c r="AN1113" s="23" t="s">
        <v>671</v>
      </c>
      <c r="AO1113" s="7">
        <f>IFERROR(VLOOKUP("1-"&amp;Presupuestos[[#This Row],[ID DOCUMENTO]],BD_Pagos[],7,0),"")</f>
        <v>45888</v>
      </c>
      <c r="AP1113" s="16" t="str">
        <f>IFERROR(VLOOKUP("1-"&amp;Presupuestos[[#This Row],[ID DOCUMENTO]],BD_Pagos[],8,0),"")</f>
        <v>C_Ope_001</v>
      </c>
      <c r="AQ1113" s="17">
        <f>IFERROR(VLOOKUP("1-"&amp;Presupuestos[[#This Row],[ID DOCUMENTO]],BD_Pagos[],9,0),"")</f>
        <v>25184</v>
      </c>
      <c r="AR1113" s="54"/>
      <c r="AS1113" s="7">
        <f>IFERROR(VLOOKUP("2-"&amp;Presupuestos[[#This Row],[ID DOCUMENTO]],BD_Pagos[],7,0),"")</f>
        <v>0</v>
      </c>
      <c r="AT1113" s="16" t="str">
        <f>IFERROR(VLOOKUP("2-"&amp;Presupuestos[[#This Row],[ID DOCUMENTO]],BD_Pagos[],8,0),"")</f>
        <v/>
      </c>
      <c r="AU1113" s="17">
        <f>IFERROR(VLOOKUP("2-"&amp;Presupuestos[[#This Row],[ID DOCUMENTO]],BD_Pagos[],9,0),"")</f>
        <v>0</v>
      </c>
      <c r="AV1113" s="20">
        <f>IF(IFERROR(VLOOKUP("2-"&amp;Presupuestos[[#This Row],[ID DOCUMENTO]],BD_Pagos[],10,0),0)&gt;Presupuestos[[#This Row],[TOTAL SOLES]],Presupuestos[[#This Row],[TOTAL SOLES]],IFERROR(VLOOKUP("2-"&amp;Presupuestos[[#This Row],[ID DOCUMENTO]],BD_Pagos[],10,0),0))</f>
        <v>0</v>
      </c>
      <c r="AW1113" s="7"/>
      <c r="AX1113" s="16"/>
      <c r="AY1113" s="17"/>
      <c r="AZ1113" s="20"/>
      <c r="BA1113" s="7"/>
      <c r="BB1113" s="16"/>
      <c r="BC1113" s="17"/>
      <c r="BD1113" s="20"/>
      <c r="BE1113" s="7">
        <f>IFERROR(VLOOKUP("5-"&amp;Presupuestos[[#This Row],[ID DOCUMENTO]],BD_Pagos[],7,0),"")</f>
        <v>0</v>
      </c>
      <c r="BF1113" s="17">
        <f>IFERROR(VLOOKUP("5-"&amp;Presupuestos[[#This Row],[ID DOCUMENTO]],BD_Pagos[],9,0),"")</f>
        <v>0</v>
      </c>
      <c r="BG1113" s="20">
        <f>IF(IFERROR(VLOOKUP("5-"&amp;Presupuestos[[#This Row],[ID DOCUMENTO]],BD_Pagos[],10,0),0)&gt;Presupuestos[[#This Row],[TOTAL SOLES]],Presupuestos[[#This Row],[TOTAL SOLES]],IFERROR(VLOOKUP("5-"&amp;Presupuestos[[#This Row],[ID DOCUMENTO]],BD_Pagos[],10,0),0))</f>
        <v>0</v>
      </c>
      <c r="BH1113" s="7">
        <f>IFERROR(VLOOKUP("1-Detraccion"&amp;Presupuestos[[#This Row],[ID DOCUMENTO]],BD_Pagos[],2,0),"")</f>
        <v>0</v>
      </c>
      <c r="BI1113" s="3" t="str">
        <f>IFERROR(VLOOKUP("1-Detraccion"&amp;Presupuestos[[#This Row],[ID DOCUMENTO]],BD_Pagos[],3,0),"")</f>
        <v/>
      </c>
      <c r="BJ1113" s="3">
        <f>IFERROR(VLOOKUP("1-Detraccion"&amp;Presupuestos[[#This Row],[ID DOCUMENTO]],BD_Pagos[],4,0),"")</f>
        <v>0</v>
      </c>
      <c r="BK1113" s="6">
        <f>IF(IFERROR(VLOOKUP("1-Detraccion"&amp;Presupuestos[[#This Row],[ID DOCUMENTO]],BD_Pagos[],5,0),0)&gt;Presupuestos[[#This Row],[TOTAL SOLES]],Presupuestos[[#This Row],[TOTAL SOLES]],IFERROR(VLOOKUP("1-Detraccion"&amp;Presupuestos[[#This Row],[ID DOCUMENTO]],BD_Pagos[],5,0),0))</f>
        <v>0</v>
      </c>
      <c r="BL1113" s="6">
        <f>IF(IFERROR(VLOOKUP("1-Detraccion"&amp;Presupuestos[[#This Row],[ID DOCUMENTO]],BD_Pagos[],6,0),0)&gt;Presupuestos[[#This Row],[TOTAL SOLES]],Presupuestos[[#This Row],[TOTAL SOLES]],IFERROR(VLOOKUP("1-Detraccion"&amp;Presupuestos[[#This Row],[ID DOCUMENTO]],BD_Pagos[],6,0),0))</f>
        <v>0</v>
      </c>
      <c r="BM1113" s="37"/>
      <c r="BN1113" s="3"/>
      <c r="BO1113" s="3"/>
      <c r="BP1113" s="6"/>
      <c r="BQ111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113" s="23" t="str">
        <f>IF(Presupuestos[[#This Row],[SALDO ME-MN]]&gt;0,"PENDIENTE","CANCELADO")</f>
        <v>PENDIENTE</v>
      </c>
      <c r="BS1113" s="23" t="str">
        <f>IF(COUNTIFS($U$4:$U1112,Presupuestos[[#This Row],[ID DOCUMENTO]])&gt;=1,IF(B1112=Presupuestos[[#This Row],[ID]],"OK","DOC. DUPLICADO"),"OK")</f>
        <v>OK</v>
      </c>
    </row>
    <row r="1114" spans="2:71" x14ac:dyDescent="0.25">
      <c r="B1114" s="34">
        <f>IF(Presupuestos[[#This Row],[ID DOCUMENTO]]=U1113,B1113,IF(B1113="ID",1,B1113+1))</f>
        <v>929</v>
      </c>
      <c r="C1114" s="2">
        <v>45888</v>
      </c>
      <c r="D1114" s="2">
        <v>45888</v>
      </c>
      <c r="E1114" s="3" t="s">
        <v>911</v>
      </c>
      <c r="F1114" s="25" t="s">
        <v>35</v>
      </c>
      <c r="G1114" s="25" t="s">
        <v>223</v>
      </c>
      <c r="H1114" s="25" t="s">
        <v>214</v>
      </c>
      <c r="I1114" s="36" t="str">
        <f>IFERROR(VLOOKUP(Presupuestos[[#This Row],[AREA]]&amp;Presupuestos[[#This Row],[CONCEPTO]]&amp;Presupuestos[[#This Row],[DESCRIPCION]],Tabla28[[Columna1]:[CÓDIGO NUEVO]],2,0),"")</f>
        <v>P0303002</v>
      </c>
      <c r="J1114" s="3" t="s">
        <v>666</v>
      </c>
      <c r="K1114" s="3" t="s">
        <v>666</v>
      </c>
      <c r="L1114" s="3" t="s">
        <v>666</v>
      </c>
      <c r="M1114" s="31" t="s">
        <v>1540</v>
      </c>
      <c r="N1114" s="3" t="s">
        <v>47</v>
      </c>
      <c r="O1114" s="3" t="s">
        <v>300</v>
      </c>
      <c r="P1114" s="3" t="s">
        <v>122</v>
      </c>
      <c r="Q1114" s="3" t="str">
        <f>IFERROR(VLOOKUP(Presupuestos[[#This Row],[CLASIFICACIÓN (N)]],Tabla17[],2,0),"")</f>
        <v>Costos de ventas</v>
      </c>
      <c r="R1114" s="3" t="str">
        <f>IFERROR(VLOOKUP(Presupuestos[[#This Row],[CLASIFICACIÓN (N)]],Tabla17[],3,0),"")</f>
        <v>Operativo</v>
      </c>
      <c r="S1114" s="3" t="s">
        <v>16</v>
      </c>
      <c r="T1114" s="3" t="str">
        <f>IFERROR(VLOOKUP(Presupuestos[[#This Row],[ALMACEN]],Tabla5[],2,0),"")</f>
        <v>Arequipa</v>
      </c>
      <c r="U1114" s="19" t="str">
        <f>IFERROR(VLOOKUP(Presupuestos[[#This Row],[TIPO DE DOCUMENTO]],Tipo_Documento[],2,0)&amp;Presupuestos[[#This Row],[SERIE]]&amp;Presupuestos[[#This Row],[NUMERO]]&amp;Presupuestos[[#This Row],[RUC]],"")</f>
        <v>01F11339999720517252558</v>
      </c>
      <c r="V1114" s="3" t="s">
        <v>120</v>
      </c>
      <c r="W1114" s="7">
        <v>45888</v>
      </c>
      <c r="X1114" s="7">
        <v>45888</v>
      </c>
      <c r="Y1114" s="3" t="s">
        <v>2203</v>
      </c>
      <c r="Z1114" s="3">
        <v>399997</v>
      </c>
      <c r="AA1114" s="3">
        <f>IFERROR(VLOOKUP(Presupuestos[[#This Row],[RAZON SOCIAL]],CHOOSE({1,2},Clientes_Proveedores[Razon Social],Clientes_Proveedores[Ruc / Dni]),2,0),"-")</f>
        <v>20517252558</v>
      </c>
      <c r="AB1114" s="31" t="s">
        <v>714</v>
      </c>
      <c r="AC1114" s="3" t="s">
        <v>670</v>
      </c>
      <c r="AD1114" s="5">
        <v>0.18</v>
      </c>
      <c r="AE1114" s="6">
        <v>6.78</v>
      </c>
      <c r="AF1114" s="6">
        <f>Presupuestos[[#This Row],[BASE]]*Presupuestos[[#This Row],[% IGV]]</f>
        <v>1.2203999999999999</v>
      </c>
      <c r="AG1114" s="22">
        <f>ROUND(SUM(Presupuestos[[#This Row],[BASE]:[IGV]]),2)</f>
        <v>8</v>
      </c>
      <c r="AH1114" s="9" t="str">
        <f>IF(Presupuestos[[#This Row],[MONEDA]]="USD",VLOOKUP(Presupuestos[[#This Row],[FECHA DE EMISION]],Tipo_Cambio[],3,0),"")</f>
        <v/>
      </c>
      <c r="AI1114" s="22">
        <f>IFERROR(ROUND(IF(Presupuestos[[#This Row],[MONEDA]]="PEN",Presupuestos[[#This Row],[TOTAL]],Presupuestos[[#This Row],[TOTAL]]*Presupuestos[[#This Row],[TIPO DE CAMBIO]]),2),"")</f>
        <v>8</v>
      </c>
      <c r="AJ1114" s="5"/>
      <c r="AK1114" s="33" t="s">
        <v>671</v>
      </c>
      <c r="AL1114" s="5" t="s">
        <v>715</v>
      </c>
      <c r="AM1114" s="23" t="s">
        <v>671</v>
      </c>
      <c r="AN1114" s="23" t="s">
        <v>671</v>
      </c>
      <c r="AO1114" s="7">
        <f>IFERROR(VLOOKUP("1-"&amp;Presupuestos[[#This Row],[ID DOCUMENTO]],BD_Pagos[],7,0),"")</f>
        <v>45888</v>
      </c>
      <c r="AP1114" s="16" t="str">
        <f>IFERROR(VLOOKUP("1-"&amp;Presupuestos[[#This Row],[ID DOCUMENTO]],BD_Pagos[],8,0),"")</f>
        <v>C_Ope_001</v>
      </c>
      <c r="AQ1114" s="17">
        <f>IFERROR(VLOOKUP("1-"&amp;Presupuestos[[#This Row],[ID DOCUMENTO]],BD_Pagos[],9,0),"")</f>
        <v>25190</v>
      </c>
      <c r="AR1114" s="54"/>
      <c r="AS1114" s="7">
        <f>IFERROR(VLOOKUP("2-"&amp;Presupuestos[[#This Row],[ID DOCUMENTO]],BD_Pagos[],7,0),"")</f>
        <v>0</v>
      </c>
      <c r="AT1114" s="16" t="str">
        <f>IFERROR(VLOOKUP("2-"&amp;Presupuestos[[#This Row],[ID DOCUMENTO]],BD_Pagos[],8,0),"")</f>
        <v/>
      </c>
      <c r="AU1114" s="17">
        <f>IFERROR(VLOOKUP("2-"&amp;Presupuestos[[#This Row],[ID DOCUMENTO]],BD_Pagos[],9,0),"")</f>
        <v>0</v>
      </c>
      <c r="AV1114" s="20">
        <f>IF(IFERROR(VLOOKUP("2-"&amp;Presupuestos[[#This Row],[ID DOCUMENTO]],BD_Pagos[],10,0),0)&gt;Presupuestos[[#This Row],[TOTAL SOLES]],Presupuestos[[#This Row],[TOTAL SOLES]],IFERROR(VLOOKUP("2-"&amp;Presupuestos[[#This Row],[ID DOCUMENTO]],BD_Pagos[],10,0),0))</f>
        <v>0</v>
      </c>
      <c r="AW1114" s="7"/>
      <c r="AX1114" s="16"/>
      <c r="AY1114" s="17"/>
      <c r="AZ1114" s="20"/>
      <c r="BA1114" s="7"/>
      <c r="BB1114" s="16"/>
      <c r="BC1114" s="17"/>
      <c r="BD1114" s="20"/>
      <c r="BE1114" s="7">
        <f>IFERROR(VLOOKUP("5-"&amp;Presupuestos[[#This Row],[ID DOCUMENTO]],BD_Pagos[],7,0),"")</f>
        <v>0</v>
      </c>
      <c r="BF1114" s="17">
        <f>IFERROR(VLOOKUP("5-"&amp;Presupuestos[[#This Row],[ID DOCUMENTO]],BD_Pagos[],9,0),"")</f>
        <v>0</v>
      </c>
      <c r="BG1114" s="20">
        <f>IF(IFERROR(VLOOKUP("5-"&amp;Presupuestos[[#This Row],[ID DOCUMENTO]],BD_Pagos[],10,0),0)&gt;Presupuestos[[#This Row],[TOTAL SOLES]],Presupuestos[[#This Row],[TOTAL SOLES]],IFERROR(VLOOKUP("5-"&amp;Presupuestos[[#This Row],[ID DOCUMENTO]],BD_Pagos[],10,0),0))</f>
        <v>0</v>
      </c>
      <c r="BH1114" s="7">
        <f>IFERROR(VLOOKUP("1-Detraccion"&amp;Presupuestos[[#This Row],[ID DOCUMENTO]],BD_Pagos[],2,0),"")</f>
        <v>0</v>
      </c>
      <c r="BI1114" s="3" t="str">
        <f>IFERROR(VLOOKUP("1-Detraccion"&amp;Presupuestos[[#This Row],[ID DOCUMENTO]],BD_Pagos[],3,0),"")</f>
        <v/>
      </c>
      <c r="BJ1114" s="3">
        <f>IFERROR(VLOOKUP("1-Detraccion"&amp;Presupuestos[[#This Row],[ID DOCUMENTO]],BD_Pagos[],4,0),"")</f>
        <v>0</v>
      </c>
      <c r="BK1114" s="6">
        <f>IF(IFERROR(VLOOKUP("1-Detraccion"&amp;Presupuestos[[#This Row],[ID DOCUMENTO]],BD_Pagos[],5,0),0)&gt;Presupuestos[[#This Row],[TOTAL SOLES]],Presupuestos[[#This Row],[TOTAL SOLES]],IFERROR(VLOOKUP("1-Detraccion"&amp;Presupuestos[[#This Row],[ID DOCUMENTO]],BD_Pagos[],5,0),0))</f>
        <v>0</v>
      </c>
      <c r="BL1114" s="6">
        <f>IF(IFERROR(VLOOKUP("1-Detraccion"&amp;Presupuestos[[#This Row],[ID DOCUMENTO]],BD_Pagos[],6,0),0)&gt;Presupuestos[[#This Row],[TOTAL SOLES]],Presupuestos[[#This Row],[TOTAL SOLES]],IFERROR(VLOOKUP("1-Detraccion"&amp;Presupuestos[[#This Row],[ID DOCUMENTO]],BD_Pagos[],6,0),0))</f>
        <v>0</v>
      </c>
      <c r="BM1114" s="37"/>
      <c r="BN1114" s="3"/>
      <c r="BO1114" s="3"/>
      <c r="BP1114" s="6"/>
      <c r="BQ111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114" s="23" t="str">
        <f>IF(Presupuestos[[#This Row],[SALDO ME-MN]]&gt;0,"PENDIENTE","CANCELADO")</f>
        <v>PENDIENTE</v>
      </c>
      <c r="BS1114" s="23" t="str">
        <f>IF(COUNTIFS($U$4:$U1113,Presupuestos[[#This Row],[ID DOCUMENTO]])&gt;=1,IF(B1113=Presupuestos[[#This Row],[ID]],"OK","DOC. DUPLICADO"),"OK")</f>
        <v>OK</v>
      </c>
    </row>
    <row r="1115" spans="2:71" x14ac:dyDescent="0.25">
      <c r="B1115" s="34">
        <f>IF(Presupuestos[[#This Row],[ID DOCUMENTO]]=U1114,B1114,IF(B1114="ID",1,B1114+1))</f>
        <v>930</v>
      </c>
      <c r="C1115" s="2">
        <v>45888</v>
      </c>
      <c r="D1115" s="2">
        <v>45888</v>
      </c>
      <c r="E1115" s="3" t="s">
        <v>911</v>
      </c>
      <c r="F1115" s="25" t="s">
        <v>35</v>
      </c>
      <c r="G1115" s="25" t="s">
        <v>223</v>
      </c>
      <c r="H1115" s="25" t="s">
        <v>214</v>
      </c>
      <c r="I1115" s="36" t="str">
        <f>IFERROR(VLOOKUP(Presupuestos[[#This Row],[AREA]]&amp;Presupuestos[[#This Row],[CONCEPTO]]&amp;Presupuestos[[#This Row],[DESCRIPCION]],Tabla28[[Columna1]:[CÓDIGO NUEVO]],2,0),"")</f>
        <v>P0303002</v>
      </c>
      <c r="J1115" s="3" t="s">
        <v>666</v>
      </c>
      <c r="K1115" s="3" t="s">
        <v>666</v>
      </c>
      <c r="L1115" s="3" t="s">
        <v>666</v>
      </c>
      <c r="M1115" s="31" t="s">
        <v>1541</v>
      </c>
      <c r="N1115" s="3" t="s">
        <v>47</v>
      </c>
      <c r="O1115" s="3" t="s">
        <v>300</v>
      </c>
      <c r="P1115" s="3" t="s">
        <v>122</v>
      </c>
      <c r="Q1115" s="3" t="str">
        <f>IFERROR(VLOOKUP(Presupuestos[[#This Row],[CLASIFICACIÓN (N)]],Tabla17[],2,0),"")</f>
        <v>Costos de ventas</v>
      </c>
      <c r="R1115" s="3" t="str">
        <f>IFERROR(VLOOKUP(Presupuestos[[#This Row],[CLASIFICACIÓN (N)]],Tabla17[],3,0),"")</f>
        <v>Operativo</v>
      </c>
      <c r="S1115" s="3" t="s">
        <v>16</v>
      </c>
      <c r="T1115" s="3" t="str">
        <f>IFERROR(VLOOKUP(Presupuestos[[#This Row],[ALMACEN]],Tabla5[],2,0),"")</f>
        <v>Arequipa</v>
      </c>
      <c r="U1115" s="19" t="str">
        <f>IFERROR(VLOOKUP(Presupuestos[[#This Row],[TIPO DE DOCUMENTO]],Tipo_Documento[],2,0)&amp;Presupuestos[[#This Row],[SERIE]]&amp;Presupuestos[[#This Row],[NUMERO]]&amp;Presupuestos[[#This Row],[RUC]],"")</f>
        <v>01F214215006720517252558</v>
      </c>
      <c r="V1115" s="3" t="s">
        <v>120</v>
      </c>
      <c r="W1115" s="7">
        <v>45888</v>
      </c>
      <c r="X1115" s="7">
        <v>45888</v>
      </c>
      <c r="Y1115" s="3" t="s">
        <v>716</v>
      </c>
      <c r="Z1115" s="3">
        <v>2150067</v>
      </c>
      <c r="AA1115" s="3">
        <f>IFERROR(VLOOKUP(Presupuestos[[#This Row],[RAZON SOCIAL]],CHOOSE({1,2},Clientes_Proveedores[Razon Social],Clientes_Proveedores[Ruc / Dni]),2,0),"-")</f>
        <v>20517252558</v>
      </c>
      <c r="AB1115" s="31" t="s">
        <v>714</v>
      </c>
      <c r="AC1115" s="3" t="s">
        <v>670</v>
      </c>
      <c r="AD1115" s="5">
        <v>0.18</v>
      </c>
      <c r="AE1115" s="6">
        <v>6.78</v>
      </c>
      <c r="AF1115" s="6">
        <f>Presupuestos[[#This Row],[BASE]]*Presupuestos[[#This Row],[% IGV]]</f>
        <v>1.2203999999999999</v>
      </c>
      <c r="AG1115" s="22">
        <f>ROUND(SUM(Presupuestos[[#This Row],[BASE]:[IGV]]),2)</f>
        <v>8</v>
      </c>
      <c r="AH1115" s="9" t="str">
        <f>IF(Presupuestos[[#This Row],[MONEDA]]="USD",VLOOKUP(Presupuestos[[#This Row],[FECHA DE EMISION]],Tipo_Cambio[],3,0),"")</f>
        <v/>
      </c>
      <c r="AI1115" s="22">
        <f>IFERROR(ROUND(IF(Presupuestos[[#This Row],[MONEDA]]="PEN",Presupuestos[[#This Row],[TOTAL]],Presupuestos[[#This Row],[TOTAL]]*Presupuestos[[#This Row],[TIPO DE CAMBIO]]),2),"")</f>
        <v>8</v>
      </c>
      <c r="AJ1115" s="5"/>
      <c r="AK1115" s="33" t="s">
        <v>671</v>
      </c>
      <c r="AL1115" s="5" t="s">
        <v>715</v>
      </c>
      <c r="AM1115" s="23" t="s">
        <v>671</v>
      </c>
      <c r="AN1115" s="23" t="s">
        <v>671</v>
      </c>
      <c r="AO1115" s="7">
        <f>IFERROR(VLOOKUP("1-"&amp;Presupuestos[[#This Row],[ID DOCUMENTO]],BD_Pagos[],7,0),"")</f>
        <v>45888</v>
      </c>
      <c r="AP1115" s="16" t="str">
        <f>IFERROR(VLOOKUP("1-"&amp;Presupuestos[[#This Row],[ID DOCUMENTO]],BD_Pagos[],8,0),"")</f>
        <v>C_Ope_001</v>
      </c>
      <c r="AQ1115" s="17">
        <f>IFERROR(VLOOKUP("1-"&amp;Presupuestos[[#This Row],[ID DOCUMENTO]],BD_Pagos[],9,0),"")</f>
        <v>25191</v>
      </c>
      <c r="AR1115" s="54"/>
      <c r="AS1115" s="7">
        <f>IFERROR(VLOOKUP("2-"&amp;Presupuestos[[#This Row],[ID DOCUMENTO]],BD_Pagos[],7,0),"")</f>
        <v>0</v>
      </c>
      <c r="AT1115" s="16" t="str">
        <f>IFERROR(VLOOKUP("2-"&amp;Presupuestos[[#This Row],[ID DOCUMENTO]],BD_Pagos[],8,0),"")</f>
        <v/>
      </c>
      <c r="AU1115" s="17">
        <f>IFERROR(VLOOKUP("2-"&amp;Presupuestos[[#This Row],[ID DOCUMENTO]],BD_Pagos[],9,0),"")</f>
        <v>0</v>
      </c>
      <c r="AV1115" s="20">
        <f>IF(IFERROR(VLOOKUP("2-"&amp;Presupuestos[[#This Row],[ID DOCUMENTO]],BD_Pagos[],10,0),0)&gt;Presupuestos[[#This Row],[TOTAL SOLES]],Presupuestos[[#This Row],[TOTAL SOLES]],IFERROR(VLOOKUP("2-"&amp;Presupuestos[[#This Row],[ID DOCUMENTO]],BD_Pagos[],10,0),0))</f>
        <v>0</v>
      </c>
      <c r="AW1115" s="7"/>
      <c r="AX1115" s="16"/>
      <c r="AY1115" s="17"/>
      <c r="AZ1115" s="20"/>
      <c r="BA1115" s="7"/>
      <c r="BB1115" s="16"/>
      <c r="BC1115" s="17"/>
      <c r="BD1115" s="20"/>
      <c r="BE1115" s="7">
        <f>IFERROR(VLOOKUP("5-"&amp;Presupuestos[[#This Row],[ID DOCUMENTO]],BD_Pagos[],7,0),"")</f>
        <v>0</v>
      </c>
      <c r="BF1115" s="17">
        <f>IFERROR(VLOOKUP("5-"&amp;Presupuestos[[#This Row],[ID DOCUMENTO]],BD_Pagos[],9,0),"")</f>
        <v>0</v>
      </c>
      <c r="BG1115" s="20">
        <f>IF(IFERROR(VLOOKUP("5-"&amp;Presupuestos[[#This Row],[ID DOCUMENTO]],BD_Pagos[],10,0),0)&gt;Presupuestos[[#This Row],[TOTAL SOLES]],Presupuestos[[#This Row],[TOTAL SOLES]],IFERROR(VLOOKUP("5-"&amp;Presupuestos[[#This Row],[ID DOCUMENTO]],BD_Pagos[],10,0),0))</f>
        <v>0</v>
      </c>
      <c r="BH1115" s="7">
        <f>IFERROR(VLOOKUP("1-Detraccion"&amp;Presupuestos[[#This Row],[ID DOCUMENTO]],BD_Pagos[],2,0),"")</f>
        <v>0</v>
      </c>
      <c r="BI1115" s="3" t="str">
        <f>IFERROR(VLOOKUP("1-Detraccion"&amp;Presupuestos[[#This Row],[ID DOCUMENTO]],BD_Pagos[],3,0),"")</f>
        <v/>
      </c>
      <c r="BJ1115" s="3">
        <f>IFERROR(VLOOKUP("1-Detraccion"&amp;Presupuestos[[#This Row],[ID DOCUMENTO]],BD_Pagos[],4,0),"")</f>
        <v>0</v>
      </c>
      <c r="BK1115" s="6">
        <f>IF(IFERROR(VLOOKUP("1-Detraccion"&amp;Presupuestos[[#This Row],[ID DOCUMENTO]],BD_Pagos[],5,0),0)&gt;Presupuestos[[#This Row],[TOTAL SOLES]],Presupuestos[[#This Row],[TOTAL SOLES]],IFERROR(VLOOKUP("1-Detraccion"&amp;Presupuestos[[#This Row],[ID DOCUMENTO]],BD_Pagos[],5,0),0))</f>
        <v>0</v>
      </c>
      <c r="BL1115" s="6">
        <f>IF(IFERROR(VLOOKUP("1-Detraccion"&amp;Presupuestos[[#This Row],[ID DOCUMENTO]],BD_Pagos[],6,0),0)&gt;Presupuestos[[#This Row],[TOTAL SOLES]],Presupuestos[[#This Row],[TOTAL SOLES]],IFERROR(VLOOKUP("1-Detraccion"&amp;Presupuestos[[#This Row],[ID DOCUMENTO]],BD_Pagos[],6,0),0))</f>
        <v>0</v>
      </c>
      <c r="BM1115" s="37"/>
      <c r="BN1115" s="3"/>
      <c r="BO1115" s="3"/>
      <c r="BP1115" s="6"/>
      <c r="BQ111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115" s="23" t="str">
        <f>IF(Presupuestos[[#This Row],[SALDO ME-MN]]&gt;0,"PENDIENTE","CANCELADO")</f>
        <v>PENDIENTE</v>
      </c>
      <c r="BS1115" s="23" t="str">
        <f>IF(COUNTIFS($U$4:$U1114,Presupuestos[[#This Row],[ID DOCUMENTO]])&gt;=1,IF(B1114=Presupuestos[[#This Row],[ID]],"OK","DOC. DUPLICADO"),"OK")</f>
        <v>OK</v>
      </c>
    </row>
    <row r="1116" spans="2:71" ht="24" x14ac:dyDescent="0.25">
      <c r="B1116" s="34">
        <f>IF(Presupuestos[[#This Row],[ID DOCUMENTO]]=U1115,B1115,IF(B1115="ID",1,B1115+1))</f>
        <v>931</v>
      </c>
      <c r="C1116" s="2">
        <v>45888</v>
      </c>
      <c r="D1116" s="2">
        <v>45888</v>
      </c>
      <c r="E1116" s="3" t="s">
        <v>911</v>
      </c>
      <c r="F1116" s="25" t="s">
        <v>35</v>
      </c>
      <c r="G1116" s="25" t="s">
        <v>223</v>
      </c>
      <c r="H1116" s="25" t="s">
        <v>199</v>
      </c>
      <c r="I1116" s="36" t="str">
        <f>IFERROR(VLOOKUP(Presupuestos[[#This Row],[AREA]]&amp;Presupuestos[[#This Row],[CONCEPTO]]&amp;Presupuestos[[#This Row],[DESCRIPCION]],Tabla28[[Columna1]:[CÓDIGO NUEVO]],2,0),"")</f>
        <v>P0303001</v>
      </c>
      <c r="J1116" s="3" t="s">
        <v>666</v>
      </c>
      <c r="K1116" s="3" t="s">
        <v>666</v>
      </c>
      <c r="L1116" s="3" t="s">
        <v>666</v>
      </c>
      <c r="M1116" s="31" t="s">
        <v>2208</v>
      </c>
      <c r="N1116" s="3" t="s">
        <v>47</v>
      </c>
      <c r="O1116" s="3" t="s">
        <v>300</v>
      </c>
      <c r="P1116" s="3" t="s">
        <v>122</v>
      </c>
      <c r="Q1116" s="3" t="str">
        <f>IFERROR(VLOOKUP(Presupuestos[[#This Row],[CLASIFICACIÓN (N)]],Tabla17[],2,0),"")</f>
        <v>Costos de ventas</v>
      </c>
      <c r="R1116" s="3" t="str">
        <f>IFERROR(VLOOKUP(Presupuestos[[#This Row],[CLASIFICACIÓN (N)]],Tabla17[],3,0),"")</f>
        <v>Operativo</v>
      </c>
      <c r="S1116" s="3" t="s">
        <v>16</v>
      </c>
      <c r="T1116" s="3" t="str">
        <f>IFERROR(VLOOKUP(Presupuestos[[#This Row],[ALMACEN]],Tabla5[],2,0),"")</f>
        <v>Arequipa</v>
      </c>
      <c r="U1116" s="19" t="str">
        <f>IFERROR(VLOOKUP(Presupuestos[[#This Row],[TIPO DE DOCUMENTO]],Tipo_Documento[],2,0)&amp;Presupuestos[[#This Row],[SERIE]]&amp;Presupuestos[[#This Row],[NUMERO]]&amp;Presupuestos[[#This Row],[RUC]],"")</f>
        <v>01F0011819320454058187</v>
      </c>
      <c r="V1116" s="3" t="s">
        <v>120</v>
      </c>
      <c r="W1116" s="7">
        <v>45888</v>
      </c>
      <c r="X1116" s="7">
        <v>45888</v>
      </c>
      <c r="Y1116" s="3" t="s">
        <v>688</v>
      </c>
      <c r="Z1116" s="3">
        <v>18193</v>
      </c>
      <c r="AA1116" s="3">
        <f>IFERROR(VLOOKUP(Presupuestos[[#This Row],[RAZON SOCIAL]],CHOOSE({1,2},Clientes_Proveedores[Razon Social],Clientes_Proveedores[Ruc / Dni]),2,0),"-")</f>
        <v>20454058187</v>
      </c>
      <c r="AB1116" s="31" t="s">
        <v>1121</v>
      </c>
      <c r="AC1116" s="3" t="s">
        <v>670</v>
      </c>
      <c r="AD1116" s="5"/>
      <c r="AE1116" s="6">
        <v>11</v>
      </c>
      <c r="AF1116" s="6">
        <f>Presupuestos[[#This Row],[BASE]]*Presupuestos[[#This Row],[% IGV]]</f>
        <v>0</v>
      </c>
      <c r="AG1116" s="22">
        <f>ROUND(SUM(Presupuestos[[#This Row],[BASE]:[IGV]]),2)</f>
        <v>11</v>
      </c>
      <c r="AH1116" s="9" t="str">
        <f>IF(Presupuestos[[#This Row],[MONEDA]]="USD",VLOOKUP(Presupuestos[[#This Row],[FECHA DE EMISION]],Tipo_Cambio[],3,0),"")</f>
        <v/>
      </c>
      <c r="AI1116" s="22">
        <f>IFERROR(ROUND(IF(Presupuestos[[#This Row],[MONEDA]]="PEN",Presupuestos[[#This Row],[TOTAL]],Presupuestos[[#This Row],[TOTAL]]*Presupuestos[[#This Row],[TIPO DE CAMBIO]]),2),"")</f>
        <v>11</v>
      </c>
      <c r="AJ1116" s="5"/>
      <c r="AK1116" s="33" t="s">
        <v>671</v>
      </c>
      <c r="AL1116" s="5" t="s">
        <v>715</v>
      </c>
      <c r="AM1116" s="23" t="s">
        <v>671</v>
      </c>
      <c r="AN1116" s="23" t="s">
        <v>671</v>
      </c>
      <c r="AO1116" s="7">
        <f>IFERROR(VLOOKUP("1-"&amp;Presupuestos[[#This Row],[ID DOCUMENTO]],BD_Pagos[],7,0),"")</f>
        <v>45888</v>
      </c>
      <c r="AP1116" s="16" t="str">
        <f>IFERROR(VLOOKUP("1-"&amp;Presupuestos[[#This Row],[ID DOCUMENTO]],BD_Pagos[],8,0),"")</f>
        <v>C_Ope_001</v>
      </c>
      <c r="AQ1116" s="17">
        <f>IFERROR(VLOOKUP("1-"&amp;Presupuestos[[#This Row],[ID DOCUMENTO]],BD_Pagos[],9,0),"")</f>
        <v>25192</v>
      </c>
      <c r="AR1116" s="54"/>
      <c r="AS1116" s="7">
        <f>IFERROR(VLOOKUP("2-"&amp;Presupuestos[[#This Row],[ID DOCUMENTO]],BD_Pagos[],7,0),"")</f>
        <v>0</v>
      </c>
      <c r="AT1116" s="16" t="str">
        <f>IFERROR(VLOOKUP("2-"&amp;Presupuestos[[#This Row],[ID DOCUMENTO]],BD_Pagos[],8,0),"")</f>
        <v/>
      </c>
      <c r="AU1116" s="17">
        <f>IFERROR(VLOOKUP("2-"&amp;Presupuestos[[#This Row],[ID DOCUMENTO]],BD_Pagos[],9,0),"")</f>
        <v>0</v>
      </c>
      <c r="AV1116" s="20">
        <f>IF(IFERROR(VLOOKUP("2-"&amp;Presupuestos[[#This Row],[ID DOCUMENTO]],BD_Pagos[],10,0),0)&gt;Presupuestos[[#This Row],[TOTAL SOLES]],Presupuestos[[#This Row],[TOTAL SOLES]],IFERROR(VLOOKUP("2-"&amp;Presupuestos[[#This Row],[ID DOCUMENTO]],BD_Pagos[],10,0),0))</f>
        <v>0</v>
      </c>
      <c r="AW1116" s="7"/>
      <c r="AX1116" s="16"/>
      <c r="AY1116" s="17"/>
      <c r="AZ1116" s="20"/>
      <c r="BA1116" s="7"/>
      <c r="BB1116" s="16"/>
      <c r="BC1116" s="17"/>
      <c r="BD1116" s="20"/>
      <c r="BE1116" s="7">
        <f>IFERROR(VLOOKUP("5-"&amp;Presupuestos[[#This Row],[ID DOCUMENTO]],BD_Pagos[],7,0),"")</f>
        <v>0</v>
      </c>
      <c r="BF1116" s="17">
        <f>IFERROR(VLOOKUP("5-"&amp;Presupuestos[[#This Row],[ID DOCUMENTO]],BD_Pagos[],9,0),"")</f>
        <v>0</v>
      </c>
      <c r="BG1116" s="20">
        <f>IF(IFERROR(VLOOKUP("5-"&amp;Presupuestos[[#This Row],[ID DOCUMENTO]],BD_Pagos[],10,0),0)&gt;Presupuestos[[#This Row],[TOTAL SOLES]],Presupuestos[[#This Row],[TOTAL SOLES]],IFERROR(VLOOKUP("5-"&amp;Presupuestos[[#This Row],[ID DOCUMENTO]],BD_Pagos[],10,0),0))</f>
        <v>0</v>
      </c>
      <c r="BH1116" s="7">
        <f>IFERROR(VLOOKUP("1-Detraccion"&amp;Presupuestos[[#This Row],[ID DOCUMENTO]],BD_Pagos[],2,0),"")</f>
        <v>0</v>
      </c>
      <c r="BI1116" s="3" t="str">
        <f>IFERROR(VLOOKUP("1-Detraccion"&amp;Presupuestos[[#This Row],[ID DOCUMENTO]],BD_Pagos[],3,0),"")</f>
        <v/>
      </c>
      <c r="BJ1116" s="3">
        <f>IFERROR(VLOOKUP("1-Detraccion"&amp;Presupuestos[[#This Row],[ID DOCUMENTO]],BD_Pagos[],4,0),"")</f>
        <v>0</v>
      </c>
      <c r="BK1116" s="6">
        <f>IF(IFERROR(VLOOKUP("1-Detraccion"&amp;Presupuestos[[#This Row],[ID DOCUMENTO]],BD_Pagos[],5,0),0)&gt;Presupuestos[[#This Row],[TOTAL SOLES]],Presupuestos[[#This Row],[TOTAL SOLES]],IFERROR(VLOOKUP("1-Detraccion"&amp;Presupuestos[[#This Row],[ID DOCUMENTO]],BD_Pagos[],5,0),0))</f>
        <v>0</v>
      </c>
      <c r="BL1116" s="6">
        <f>IF(IFERROR(VLOOKUP("1-Detraccion"&amp;Presupuestos[[#This Row],[ID DOCUMENTO]],BD_Pagos[],6,0),0)&gt;Presupuestos[[#This Row],[TOTAL SOLES]],Presupuestos[[#This Row],[TOTAL SOLES]],IFERROR(VLOOKUP("1-Detraccion"&amp;Presupuestos[[#This Row],[ID DOCUMENTO]],BD_Pagos[],6,0),0))</f>
        <v>0</v>
      </c>
      <c r="BM1116" s="37"/>
      <c r="BN1116" s="3"/>
      <c r="BO1116" s="3"/>
      <c r="BP1116" s="6"/>
      <c r="BQ111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v>
      </c>
      <c r="BR1116" s="23" t="str">
        <f>IF(Presupuestos[[#This Row],[SALDO ME-MN]]&gt;0,"PENDIENTE","CANCELADO")</f>
        <v>PENDIENTE</v>
      </c>
      <c r="BS1116" s="23" t="str">
        <f>IF(COUNTIFS($U$4:$U1115,Presupuestos[[#This Row],[ID DOCUMENTO]])&gt;=1,IF(B1115=Presupuestos[[#This Row],[ID]],"OK","DOC. DUPLICADO"),"OK")</f>
        <v>OK</v>
      </c>
    </row>
    <row r="1117" spans="2:71" x14ac:dyDescent="0.25">
      <c r="B1117" s="34">
        <f>IF(Presupuestos[[#This Row],[ID DOCUMENTO]]=U1116,B1116,IF(B1116="ID",1,B1116+1))</f>
        <v>932</v>
      </c>
      <c r="C1117" s="2">
        <v>45889</v>
      </c>
      <c r="D1117" s="2">
        <v>45889</v>
      </c>
      <c r="E1117" s="3" t="s">
        <v>911</v>
      </c>
      <c r="F1117" s="25" t="s">
        <v>35</v>
      </c>
      <c r="G1117" s="25" t="s">
        <v>223</v>
      </c>
      <c r="H1117" s="25" t="s">
        <v>214</v>
      </c>
      <c r="I1117" s="36" t="str">
        <f>IFERROR(VLOOKUP(Presupuestos[[#This Row],[AREA]]&amp;Presupuestos[[#This Row],[CONCEPTO]]&amp;Presupuestos[[#This Row],[DESCRIPCION]],Tabla28[[Columna1]:[CÓDIGO NUEVO]],2,0),"")</f>
        <v>P0303002</v>
      </c>
      <c r="J1117" s="3" t="s">
        <v>666</v>
      </c>
      <c r="K1117" s="3" t="s">
        <v>666</v>
      </c>
      <c r="L1117" s="3" t="s">
        <v>666</v>
      </c>
      <c r="M1117" s="31" t="s">
        <v>2209</v>
      </c>
      <c r="N1117" s="3" t="s">
        <v>47</v>
      </c>
      <c r="O1117" s="3" t="s">
        <v>300</v>
      </c>
      <c r="P1117" s="3" t="s">
        <v>122</v>
      </c>
      <c r="Q1117" s="3" t="str">
        <f>IFERROR(VLOOKUP(Presupuestos[[#This Row],[CLASIFICACIÓN (N)]],Tabla17[],2,0),"")</f>
        <v>Costos de ventas</v>
      </c>
      <c r="R1117" s="3" t="str">
        <f>IFERROR(VLOOKUP(Presupuestos[[#This Row],[CLASIFICACIÓN (N)]],Tabla17[],3,0),"")</f>
        <v>Operativo</v>
      </c>
      <c r="S1117" s="3" t="s">
        <v>16</v>
      </c>
      <c r="T1117" s="3" t="str">
        <f>IFERROR(VLOOKUP(Presupuestos[[#This Row],[ALMACEN]],Tabla5[],2,0),"")</f>
        <v>Arequipa</v>
      </c>
      <c r="U1117" s="19" t="str">
        <f>IFERROR(VLOOKUP(Presupuestos[[#This Row],[TIPO DE DOCUMENTO]],Tipo_Documento[],2,0)&amp;Presupuestos[[#This Row],[SERIE]]&amp;Presupuestos[[#This Row],[NUMERO]]&amp;Presupuestos[[#This Row],[RUC]],"")</f>
        <v>01F212181699720517252558</v>
      </c>
      <c r="V1117" s="3" t="s">
        <v>120</v>
      </c>
      <c r="W1117" s="7">
        <v>45889</v>
      </c>
      <c r="X1117" s="7">
        <v>45889</v>
      </c>
      <c r="Y1117" s="3" t="s">
        <v>713</v>
      </c>
      <c r="Z1117" s="3">
        <v>1816997</v>
      </c>
      <c r="AA1117" s="3">
        <f>IFERROR(VLOOKUP(Presupuestos[[#This Row],[RAZON SOCIAL]],CHOOSE({1,2},Clientes_Proveedores[Razon Social],Clientes_Proveedores[Ruc / Dni]),2,0),"-")</f>
        <v>20517252558</v>
      </c>
      <c r="AB1117" s="31" t="s">
        <v>714</v>
      </c>
      <c r="AC1117" s="3" t="s">
        <v>670</v>
      </c>
      <c r="AD1117" s="5">
        <v>0.18</v>
      </c>
      <c r="AE1117" s="6">
        <v>6.78</v>
      </c>
      <c r="AF1117" s="6">
        <f>Presupuestos[[#This Row],[BASE]]*Presupuestos[[#This Row],[% IGV]]</f>
        <v>1.2203999999999999</v>
      </c>
      <c r="AG1117" s="22">
        <f>ROUND(SUM(Presupuestos[[#This Row],[BASE]:[IGV]]),2)</f>
        <v>8</v>
      </c>
      <c r="AH1117" s="9" t="str">
        <f>IF(Presupuestos[[#This Row],[MONEDA]]="USD",VLOOKUP(Presupuestos[[#This Row],[FECHA DE EMISION]],Tipo_Cambio[],3,0),"")</f>
        <v/>
      </c>
      <c r="AI1117" s="22">
        <f>IFERROR(ROUND(IF(Presupuestos[[#This Row],[MONEDA]]="PEN",Presupuestos[[#This Row],[TOTAL]],Presupuestos[[#This Row],[TOTAL]]*Presupuestos[[#This Row],[TIPO DE CAMBIO]]),2),"")</f>
        <v>8</v>
      </c>
      <c r="AJ1117" s="5"/>
      <c r="AK1117" s="33" t="s">
        <v>671</v>
      </c>
      <c r="AL1117" s="5" t="s">
        <v>715</v>
      </c>
      <c r="AM1117" s="23" t="s">
        <v>671</v>
      </c>
      <c r="AN1117" s="23" t="s">
        <v>671</v>
      </c>
      <c r="AO1117" s="7">
        <f>IFERROR(VLOOKUP("1-"&amp;Presupuestos[[#This Row],[ID DOCUMENTO]],BD_Pagos[],7,0),"")</f>
        <v>45889</v>
      </c>
      <c r="AP1117" s="16" t="str">
        <f>IFERROR(VLOOKUP("1-"&amp;Presupuestos[[#This Row],[ID DOCUMENTO]],BD_Pagos[],8,0),"")</f>
        <v>C_Ope_001</v>
      </c>
      <c r="AQ1117" s="17">
        <f>IFERROR(VLOOKUP("1-"&amp;Presupuestos[[#This Row],[ID DOCUMENTO]],BD_Pagos[],9,0),"")</f>
        <v>25209</v>
      </c>
      <c r="AR1117" s="54"/>
      <c r="AS1117" s="7">
        <f>IFERROR(VLOOKUP("2-"&amp;Presupuestos[[#This Row],[ID DOCUMENTO]],BD_Pagos[],7,0),"")</f>
        <v>0</v>
      </c>
      <c r="AT1117" s="16" t="str">
        <f>IFERROR(VLOOKUP("2-"&amp;Presupuestos[[#This Row],[ID DOCUMENTO]],BD_Pagos[],8,0),"")</f>
        <v/>
      </c>
      <c r="AU1117" s="17">
        <f>IFERROR(VLOOKUP("2-"&amp;Presupuestos[[#This Row],[ID DOCUMENTO]],BD_Pagos[],9,0),"")</f>
        <v>0</v>
      </c>
      <c r="AV1117" s="20">
        <f>IF(IFERROR(VLOOKUP("2-"&amp;Presupuestos[[#This Row],[ID DOCUMENTO]],BD_Pagos[],10,0),0)&gt;Presupuestos[[#This Row],[TOTAL SOLES]],Presupuestos[[#This Row],[TOTAL SOLES]],IFERROR(VLOOKUP("2-"&amp;Presupuestos[[#This Row],[ID DOCUMENTO]],BD_Pagos[],10,0),0))</f>
        <v>0</v>
      </c>
      <c r="AW1117" s="7"/>
      <c r="AX1117" s="16"/>
      <c r="AY1117" s="17"/>
      <c r="AZ1117" s="20"/>
      <c r="BA1117" s="7"/>
      <c r="BB1117" s="16"/>
      <c r="BC1117" s="17"/>
      <c r="BD1117" s="20"/>
      <c r="BE1117" s="7">
        <f>IFERROR(VLOOKUP("5-"&amp;Presupuestos[[#This Row],[ID DOCUMENTO]],BD_Pagos[],7,0),"")</f>
        <v>0</v>
      </c>
      <c r="BF1117" s="17">
        <f>IFERROR(VLOOKUP("5-"&amp;Presupuestos[[#This Row],[ID DOCUMENTO]],BD_Pagos[],9,0),"")</f>
        <v>0</v>
      </c>
      <c r="BG1117" s="20">
        <f>IF(IFERROR(VLOOKUP("5-"&amp;Presupuestos[[#This Row],[ID DOCUMENTO]],BD_Pagos[],10,0),0)&gt;Presupuestos[[#This Row],[TOTAL SOLES]],Presupuestos[[#This Row],[TOTAL SOLES]],IFERROR(VLOOKUP("5-"&amp;Presupuestos[[#This Row],[ID DOCUMENTO]],BD_Pagos[],10,0),0))</f>
        <v>0</v>
      </c>
      <c r="BH1117" s="7">
        <f>IFERROR(VLOOKUP("1-Detraccion"&amp;Presupuestos[[#This Row],[ID DOCUMENTO]],BD_Pagos[],2,0),"")</f>
        <v>0</v>
      </c>
      <c r="BI1117" s="3" t="str">
        <f>IFERROR(VLOOKUP("1-Detraccion"&amp;Presupuestos[[#This Row],[ID DOCUMENTO]],BD_Pagos[],3,0),"")</f>
        <v/>
      </c>
      <c r="BJ1117" s="3">
        <f>IFERROR(VLOOKUP("1-Detraccion"&amp;Presupuestos[[#This Row],[ID DOCUMENTO]],BD_Pagos[],4,0),"")</f>
        <v>0</v>
      </c>
      <c r="BK1117" s="6">
        <f>IF(IFERROR(VLOOKUP("1-Detraccion"&amp;Presupuestos[[#This Row],[ID DOCUMENTO]],BD_Pagos[],5,0),0)&gt;Presupuestos[[#This Row],[TOTAL SOLES]],Presupuestos[[#This Row],[TOTAL SOLES]],IFERROR(VLOOKUP("1-Detraccion"&amp;Presupuestos[[#This Row],[ID DOCUMENTO]],BD_Pagos[],5,0),0))</f>
        <v>0</v>
      </c>
      <c r="BL1117" s="6">
        <f>IF(IFERROR(VLOOKUP("1-Detraccion"&amp;Presupuestos[[#This Row],[ID DOCUMENTO]],BD_Pagos[],6,0),0)&gt;Presupuestos[[#This Row],[TOTAL SOLES]],Presupuestos[[#This Row],[TOTAL SOLES]],IFERROR(VLOOKUP("1-Detraccion"&amp;Presupuestos[[#This Row],[ID DOCUMENTO]],BD_Pagos[],6,0),0))</f>
        <v>0</v>
      </c>
      <c r="BM1117" s="37"/>
      <c r="BN1117" s="3"/>
      <c r="BO1117" s="3"/>
      <c r="BP1117" s="6"/>
      <c r="BQ111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117" s="23" t="str">
        <f>IF(Presupuestos[[#This Row],[SALDO ME-MN]]&gt;0,"PENDIENTE","CANCELADO")</f>
        <v>PENDIENTE</v>
      </c>
      <c r="BS1117" s="23" t="str">
        <f>IF(COUNTIFS($U$4:$U1116,Presupuestos[[#This Row],[ID DOCUMENTO]])&gt;=1,IF(B1116=Presupuestos[[#This Row],[ID]],"OK","DOC. DUPLICADO"),"OK")</f>
        <v>OK</v>
      </c>
    </row>
    <row r="1118" spans="2:71" ht="24" x14ac:dyDescent="0.25">
      <c r="B1118" s="34">
        <f>IF(Presupuestos[[#This Row],[ID DOCUMENTO]]=U1117,B1117,IF(B1117="ID",1,B1117+1))</f>
        <v>933</v>
      </c>
      <c r="C1118" s="2">
        <v>45889</v>
      </c>
      <c r="D1118" s="2">
        <v>45889</v>
      </c>
      <c r="E1118" s="3" t="s">
        <v>911</v>
      </c>
      <c r="F1118" s="25" t="s">
        <v>35</v>
      </c>
      <c r="G1118" s="25" t="s">
        <v>223</v>
      </c>
      <c r="H1118" s="25" t="s">
        <v>199</v>
      </c>
      <c r="I1118" s="36" t="str">
        <f>IFERROR(VLOOKUP(Presupuestos[[#This Row],[AREA]]&amp;Presupuestos[[#This Row],[CONCEPTO]]&amp;Presupuestos[[#This Row],[DESCRIPCION]],Tabla28[[Columna1]:[CÓDIGO NUEVO]],2,0),"")</f>
        <v>P0303001</v>
      </c>
      <c r="J1118" s="3" t="s">
        <v>666</v>
      </c>
      <c r="K1118" s="3" t="s">
        <v>666</v>
      </c>
      <c r="L1118" s="3" t="s">
        <v>666</v>
      </c>
      <c r="M1118" s="31" t="s">
        <v>1107</v>
      </c>
      <c r="N1118" s="3" t="s">
        <v>47</v>
      </c>
      <c r="O1118" s="3" t="s">
        <v>300</v>
      </c>
      <c r="P1118" s="3" t="s">
        <v>122</v>
      </c>
      <c r="Q1118" s="3" t="str">
        <f>IFERROR(VLOOKUP(Presupuestos[[#This Row],[CLASIFICACIÓN (N)]],Tabla17[],2,0),"")</f>
        <v>Costos de ventas</v>
      </c>
      <c r="R1118" s="3" t="str">
        <f>IFERROR(VLOOKUP(Presupuestos[[#This Row],[CLASIFICACIÓN (N)]],Tabla17[],3,0),"")</f>
        <v>Operativo</v>
      </c>
      <c r="S1118" s="3" t="s">
        <v>16</v>
      </c>
      <c r="T1118" s="3" t="str">
        <f>IFERROR(VLOOKUP(Presupuestos[[#This Row],[ALMACEN]],Tabla5[],2,0),"")</f>
        <v>Arequipa</v>
      </c>
      <c r="U1118" s="19" t="str">
        <f>IFERROR(VLOOKUP(Presupuestos[[#This Row],[TIPO DE DOCUMENTO]],Tipo_Documento[],2,0)&amp;Presupuestos[[#This Row],[SERIE]]&amp;Presupuestos[[#This Row],[NUMERO]]&amp;Presupuestos[[#This Row],[RUC]],"")</f>
        <v>01FE021741720259858934</v>
      </c>
      <c r="V1118" s="3" t="s">
        <v>120</v>
      </c>
      <c r="W1118" s="7">
        <v>45889</v>
      </c>
      <c r="X1118" s="7">
        <v>45889</v>
      </c>
      <c r="Y1118" s="3" t="s">
        <v>841</v>
      </c>
      <c r="Z1118" s="3">
        <v>17417</v>
      </c>
      <c r="AA1118" s="3">
        <f>IFERROR(VLOOKUP(Presupuestos[[#This Row],[RAZON SOCIAL]],CHOOSE({1,2},Clientes_Proveedores[Razon Social],Clientes_Proveedores[Ruc / Dni]),2,0),"-")</f>
        <v>20259858934</v>
      </c>
      <c r="AB1118" s="31" t="s">
        <v>842</v>
      </c>
      <c r="AC1118" s="3" t="s">
        <v>670</v>
      </c>
      <c r="AD1118" s="5">
        <v>0.18</v>
      </c>
      <c r="AE1118" s="6">
        <v>16.949000000000002</v>
      </c>
      <c r="AF1118" s="6">
        <f>Presupuestos[[#This Row],[BASE]]*Presupuestos[[#This Row],[% IGV]]</f>
        <v>3.0508200000000003</v>
      </c>
      <c r="AG1118" s="22">
        <f>ROUND(SUM(Presupuestos[[#This Row],[BASE]:[IGV]]),2)</f>
        <v>20</v>
      </c>
      <c r="AH1118" s="9" t="str">
        <f>IF(Presupuestos[[#This Row],[MONEDA]]="USD",VLOOKUP(Presupuestos[[#This Row],[FECHA DE EMISION]],Tipo_Cambio[],3,0),"")</f>
        <v/>
      </c>
      <c r="AI1118" s="22">
        <f>IFERROR(ROUND(IF(Presupuestos[[#This Row],[MONEDA]]="PEN",Presupuestos[[#This Row],[TOTAL]],Presupuestos[[#This Row],[TOTAL]]*Presupuestos[[#This Row],[TIPO DE CAMBIO]]),2),"")</f>
        <v>20</v>
      </c>
      <c r="AJ1118" s="5"/>
      <c r="AK1118" s="33" t="s">
        <v>671</v>
      </c>
      <c r="AL1118" s="5" t="s">
        <v>715</v>
      </c>
      <c r="AM1118" s="23" t="s">
        <v>671</v>
      </c>
      <c r="AN1118" s="23" t="s">
        <v>671</v>
      </c>
      <c r="AO1118" s="7">
        <f>IFERROR(VLOOKUP("1-"&amp;Presupuestos[[#This Row],[ID DOCUMENTO]],BD_Pagos[],7,0),"")</f>
        <v>45889</v>
      </c>
      <c r="AP1118" s="16" t="str">
        <f>IFERROR(VLOOKUP("1-"&amp;Presupuestos[[#This Row],[ID DOCUMENTO]],BD_Pagos[],8,0),"")</f>
        <v>C_Ope_001</v>
      </c>
      <c r="AQ1118" s="17">
        <f>IFERROR(VLOOKUP("1-"&amp;Presupuestos[[#This Row],[ID DOCUMENTO]],BD_Pagos[],9,0),"")</f>
        <v>25206</v>
      </c>
      <c r="AR1118" s="54"/>
      <c r="AS1118" s="7">
        <f>IFERROR(VLOOKUP("2-"&amp;Presupuestos[[#This Row],[ID DOCUMENTO]],BD_Pagos[],7,0),"")</f>
        <v>0</v>
      </c>
      <c r="AT1118" s="16" t="str">
        <f>IFERROR(VLOOKUP("2-"&amp;Presupuestos[[#This Row],[ID DOCUMENTO]],BD_Pagos[],8,0),"")</f>
        <v/>
      </c>
      <c r="AU1118" s="17">
        <f>IFERROR(VLOOKUP("2-"&amp;Presupuestos[[#This Row],[ID DOCUMENTO]],BD_Pagos[],9,0),"")</f>
        <v>0</v>
      </c>
      <c r="AV1118" s="20">
        <f>IF(IFERROR(VLOOKUP("2-"&amp;Presupuestos[[#This Row],[ID DOCUMENTO]],BD_Pagos[],10,0),0)&gt;Presupuestos[[#This Row],[TOTAL SOLES]],Presupuestos[[#This Row],[TOTAL SOLES]],IFERROR(VLOOKUP("2-"&amp;Presupuestos[[#This Row],[ID DOCUMENTO]],BD_Pagos[],10,0),0))</f>
        <v>0</v>
      </c>
      <c r="AW1118" s="7"/>
      <c r="AX1118" s="16"/>
      <c r="AY1118" s="17"/>
      <c r="AZ1118" s="20"/>
      <c r="BA1118" s="7"/>
      <c r="BB1118" s="16"/>
      <c r="BC1118" s="17"/>
      <c r="BD1118" s="20"/>
      <c r="BE1118" s="7">
        <f>IFERROR(VLOOKUP("5-"&amp;Presupuestos[[#This Row],[ID DOCUMENTO]],BD_Pagos[],7,0),"")</f>
        <v>0</v>
      </c>
      <c r="BF1118" s="17">
        <f>IFERROR(VLOOKUP("5-"&amp;Presupuestos[[#This Row],[ID DOCUMENTO]],BD_Pagos[],9,0),"")</f>
        <v>0</v>
      </c>
      <c r="BG1118" s="20">
        <f>IF(IFERROR(VLOOKUP("5-"&amp;Presupuestos[[#This Row],[ID DOCUMENTO]],BD_Pagos[],10,0),0)&gt;Presupuestos[[#This Row],[TOTAL SOLES]],Presupuestos[[#This Row],[TOTAL SOLES]],IFERROR(VLOOKUP("5-"&amp;Presupuestos[[#This Row],[ID DOCUMENTO]],BD_Pagos[],10,0),0))</f>
        <v>0</v>
      </c>
      <c r="BH1118" s="7">
        <f>IFERROR(VLOOKUP("1-Detraccion"&amp;Presupuestos[[#This Row],[ID DOCUMENTO]],BD_Pagos[],2,0),"")</f>
        <v>0</v>
      </c>
      <c r="BI1118" s="3" t="str">
        <f>IFERROR(VLOOKUP("1-Detraccion"&amp;Presupuestos[[#This Row],[ID DOCUMENTO]],BD_Pagos[],3,0),"")</f>
        <v/>
      </c>
      <c r="BJ1118" s="3">
        <f>IFERROR(VLOOKUP("1-Detraccion"&amp;Presupuestos[[#This Row],[ID DOCUMENTO]],BD_Pagos[],4,0),"")</f>
        <v>0</v>
      </c>
      <c r="BK1118" s="6">
        <f>IF(IFERROR(VLOOKUP("1-Detraccion"&amp;Presupuestos[[#This Row],[ID DOCUMENTO]],BD_Pagos[],5,0),0)&gt;Presupuestos[[#This Row],[TOTAL SOLES]],Presupuestos[[#This Row],[TOTAL SOLES]],IFERROR(VLOOKUP("1-Detraccion"&amp;Presupuestos[[#This Row],[ID DOCUMENTO]],BD_Pagos[],5,0),0))</f>
        <v>0</v>
      </c>
      <c r="BL1118" s="6">
        <f>IF(IFERROR(VLOOKUP("1-Detraccion"&amp;Presupuestos[[#This Row],[ID DOCUMENTO]],BD_Pagos[],6,0),0)&gt;Presupuestos[[#This Row],[TOTAL SOLES]],Presupuestos[[#This Row],[TOTAL SOLES]],IFERROR(VLOOKUP("1-Detraccion"&amp;Presupuestos[[#This Row],[ID DOCUMENTO]],BD_Pagos[],6,0),0))</f>
        <v>0</v>
      </c>
      <c r="BM1118" s="37"/>
      <c r="BN1118" s="3"/>
      <c r="BO1118" s="3"/>
      <c r="BP1118" s="6"/>
      <c r="BQ111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118" s="23" t="str">
        <f>IF(Presupuestos[[#This Row],[SALDO ME-MN]]&gt;0,"PENDIENTE","CANCELADO")</f>
        <v>PENDIENTE</v>
      </c>
      <c r="BS1118" s="23" t="str">
        <f>IF(COUNTIFS($U$4:$U1117,Presupuestos[[#This Row],[ID DOCUMENTO]])&gt;=1,IF(B1117=Presupuestos[[#This Row],[ID]],"OK","DOC. DUPLICADO"),"OK")</f>
        <v>OK</v>
      </c>
    </row>
    <row r="1119" spans="2:71" ht="24" x14ac:dyDescent="0.25">
      <c r="B1119" s="34">
        <f>IF(Presupuestos[[#This Row],[ID DOCUMENTO]]=U1118,B1118,IF(B1118="ID",1,B1118+1))</f>
        <v>934</v>
      </c>
      <c r="C1119" s="2">
        <v>45889</v>
      </c>
      <c r="D1119" s="2">
        <v>45889</v>
      </c>
      <c r="E1119" s="3" t="s">
        <v>911</v>
      </c>
      <c r="F1119" s="25" t="s">
        <v>35</v>
      </c>
      <c r="G1119" s="25" t="s">
        <v>223</v>
      </c>
      <c r="H1119" s="25" t="s">
        <v>199</v>
      </c>
      <c r="I1119" s="36" t="str">
        <f>IFERROR(VLOOKUP(Presupuestos[[#This Row],[AREA]]&amp;Presupuestos[[#This Row],[CONCEPTO]]&amp;Presupuestos[[#This Row],[DESCRIPCION]],Tabla28[[Columna1]:[CÓDIGO NUEVO]],2,0),"")</f>
        <v>P0303001</v>
      </c>
      <c r="J1119" s="3" t="s">
        <v>666</v>
      </c>
      <c r="K1119" s="3" t="s">
        <v>666</v>
      </c>
      <c r="L1119" s="3" t="s">
        <v>666</v>
      </c>
      <c r="M1119" s="31" t="s">
        <v>2210</v>
      </c>
      <c r="N1119" s="3" t="s">
        <v>47</v>
      </c>
      <c r="O1119" s="3" t="s">
        <v>308</v>
      </c>
      <c r="P1119" s="3" t="s">
        <v>122</v>
      </c>
      <c r="Q1119" s="3" t="str">
        <f>IFERROR(VLOOKUP(Presupuestos[[#This Row],[CLASIFICACIÓN (N)]],Tabla17[],2,0),"")</f>
        <v>Costos de ventas</v>
      </c>
      <c r="R1119" s="3" t="str">
        <f>IFERROR(VLOOKUP(Presupuestos[[#This Row],[CLASIFICACIÓN (N)]],Tabla17[],3,0),"")</f>
        <v>Operativo</v>
      </c>
      <c r="S1119" s="3" t="s">
        <v>16</v>
      </c>
      <c r="T1119" s="3" t="str">
        <f>IFERROR(VLOOKUP(Presupuestos[[#This Row],[ALMACEN]],Tabla5[],2,0),"")</f>
        <v>Arequipa</v>
      </c>
      <c r="U1119" s="19" t="str">
        <f>IFERROR(VLOOKUP(Presupuestos[[#This Row],[TIPO DE DOCUMENTO]],Tipo_Documento[],2,0)&amp;Presupuestos[[#This Row],[SERIE]]&amp;Presupuestos[[#This Row],[NUMERO]]&amp;Presupuestos[[#This Row],[RUC]],"")</f>
        <v>01FE021741620259858934</v>
      </c>
      <c r="V1119" s="3" t="s">
        <v>120</v>
      </c>
      <c r="W1119" s="7">
        <v>45889</v>
      </c>
      <c r="X1119" s="7">
        <v>45889</v>
      </c>
      <c r="Y1119" s="3" t="s">
        <v>841</v>
      </c>
      <c r="Z1119" s="3">
        <v>17416</v>
      </c>
      <c r="AA1119" s="3">
        <f>IFERROR(VLOOKUP(Presupuestos[[#This Row],[RAZON SOCIAL]],CHOOSE({1,2},Clientes_Proveedores[Razon Social],Clientes_Proveedores[Ruc / Dni]),2,0),"-")</f>
        <v>20259858934</v>
      </c>
      <c r="AB1119" s="31" t="s">
        <v>842</v>
      </c>
      <c r="AC1119" s="3" t="s">
        <v>670</v>
      </c>
      <c r="AD1119" s="5">
        <v>0.18</v>
      </c>
      <c r="AE1119" s="6">
        <v>16.949000000000002</v>
      </c>
      <c r="AF1119" s="6">
        <f>Presupuestos[[#This Row],[BASE]]*Presupuestos[[#This Row],[% IGV]]</f>
        <v>3.0508200000000003</v>
      </c>
      <c r="AG1119" s="22">
        <f>ROUND(SUM(Presupuestos[[#This Row],[BASE]:[IGV]]),2)</f>
        <v>20</v>
      </c>
      <c r="AH1119" s="9" t="str">
        <f>IF(Presupuestos[[#This Row],[MONEDA]]="USD",VLOOKUP(Presupuestos[[#This Row],[FECHA DE EMISION]],Tipo_Cambio[],3,0),"")</f>
        <v/>
      </c>
      <c r="AI1119" s="22">
        <f>IFERROR(ROUND(IF(Presupuestos[[#This Row],[MONEDA]]="PEN",Presupuestos[[#This Row],[TOTAL]],Presupuestos[[#This Row],[TOTAL]]*Presupuestos[[#This Row],[TIPO DE CAMBIO]]),2),"")</f>
        <v>20</v>
      </c>
      <c r="AJ1119" s="5"/>
      <c r="AK1119" s="33" t="s">
        <v>671</v>
      </c>
      <c r="AL1119" s="5" t="s">
        <v>715</v>
      </c>
      <c r="AM1119" s="23" t="s">
        <v>671</v>
      </c>
      <c r="AN1119" s="23" t="s">
        <v>671</v>
      </c>
      <c r="AO1119" s="7">
        <f>IFERROR(VLOOKUP("1-"&amp;Presupuestos[[#This Row],[ID DOCUMENTO]],BD_Pagos[],7,0),"")</f>
        <v>45889</v>
      </c>
      <c r="AP1119" s="16" t="str">
        <f>IFERROR(VLOOKUP("1-"&amp;Presupuestos[[#This Row],[ID DOCUMENTO]],BD_Pagos[],8,0),"")</f>
        <v>C_Ope_001</v>
      </c>
      <c r="AQ1119" s="17">
        <f>IFERROR(VLOOKUP("1-"&amp;Presupuestos[[#This Row],[ID DOCUMENTO]],BD_Pagos[],9,0),"")</f>
        <v>25207</v>
      </c>
      <c r="AR1119" s="54"/>
      <c r="AS1119" s="7">
        <f>IFERROR(VLOOKUP("2-"&amp;Presupuestos[[#This Row],[ID DOCUMENTO]],BD_Pagos[],7,0),"")</f>
        <v>0</v>
      </c>
      <c r="AT1119" s="16" t="str">
        <f>IFERROR(VLOOKUP("2-"&amp;Presupuestos[[#This Row],[ID DOCUMENTO]],BD_Pagos[],8,0),"")</f>
        <v/>
      </c>
      <c r="AU1119" s="17">
        <f>IFERROR(VLOOKUP("2-"&amp;Presupuestos[[#This Row],[ID DOCUMENTO]],BD_Pagos[],9,0),"")</f>
        <v>0</v>
      </c>
      <c r="AV1119" s="20">
        <f>IF(IFERROR(VLOOKUP("2-"&amp;Presupuestos[[#This Row],[ID DOCUMENTO]],BD_Pagos[],10,0),0)&gt;Presupuestos[[#This Row],[TOTAL SOLES]],Presupuestos[[#This Row],[TOTAL SOLES]],IFERROR(VLOOKUP("2-"&amp;Presupuestos[[#This Row],[ID DOCUMENTO]],BD_Pagos[],10,0),0))</f>
        <v>0</v>
      </c>
      <c r="AW1119" s="7"/>
      <c r="AX1119" s="16"/>
      <c r="AY1119" s="17"/>
      <c r="AZ1119" s="20"/>
      <c r="BA1119" s="7"/>
      <c r="BB1119" s="16"/>
      <c r="BC1119" s="17"/>
      <c r="BD1119" s="20"/>
      <c r="BE1119" s="7">
        <f>IFERROR(VLOOKUP("5-"&amp;Presupuestos[[#This Row],[ID DOCUMENTO]],BD_Pagos[],7,0),"")</f>
        <v>0</v>
      </c>
      <c r="BF1119" s="17">
        <f>IFERROR(VLOOKUP("5-"&amp;Presupuestos[[#This Row],[ID DOCUMENTO]],BD_Pagos[],9,0),"")</f>
        <v>0</v>
      </c>
      <c r="BG1119" s="20">
        <f>IF(IFERROR(VLOOKUP("5-"&amp;Presupuestos[[#This Row],[ID DOCUMENTO]],BD_Pagos[],10,0),0)&gt;Presupuestos[[#This Row],[TOTAL SOLES]],Presupuestos[[#This Row],[TOTAL SOLES]],IFERROR(VLOOKUP("5-"&amp;Presupuestos[[#This Row],[ID DOCUMENTO]],BD_Pagos[],10,0),0))</f>
        <v>0</v>
      </c>
      <c r="BH1119" s="7">
        <f>IFERROR(VLOOKUP("1-Detraccion"&amp;Presupuestos[[#This Row],[ID DOCUMENTO]],BD_Pagos[],2,0),"")</f>
        <v>0</v>
      </c>
      <c r="BI1119" s="3" t="str">
        <f>IFERROR(VLOOKUP("1-Detraccion"&amp;Presupuestos[[#This Row],[ID DOCUMENTO]],BD_Pagos[],3,0),"")</f>
        <v/>
      </c>
      <c r="BJ1119" s="3">
        <f>IFERROR(VLOOKUP("1-Detraccion"&amp;Presupuestos[[#This Row],[ID DOCUMENTO]],BD_Pagos[],4,0),"")</f>
        <v>0</v>
      </c>
      <c r="BK1119" s="6">
        <f>IF(IFERROR(VLOOKUP("1-Detraccion"&amp;Presupuestos[[#This Row],[ID DOCUMENTO]],BD_Pagos[],5,0),0)&gt;Presupuestos[[#This Row],[TOTAL SOLES]],Presupuestos[[#This Row],[TOTAL SOLES]],IFERROR(VLOOKUP("1-Detraccion"&amp;Presupuestos[[#This Row],[ID DOCUMENTO]],BD_Pagos[],5,0),0))</f>
        <v>0</v>
      </c>
      <c r="BL1119" s="6">
        <f>IF(IFERROR(VLOOKUP("1-Detraccion"&amp;Presupuestos[[#This Row],[ID DOCUMENTO]],BD_Pagos[],6,0),0)&gt;Presupuestos[[#This Row],[TOTAL SOLES]],Presupuestos[[#This Row],[TOTAL SOLES]],IFERROR(VLOOKUP("1-Detraccion"&amp;Presupuestos[[#This Row],[ID DOCUMENTO]],BD_Pagos[],6,0),0))</f>
        <v>0</v>
      </c>
      <c r="BM1119" s="37"/>
      <c r="BN1119" s="3"/>
      <c r="BO1119" s="3"/>
      <c r="BP1119" s="6"/>
      <c r="BQ111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119" s="23" t="str">
        <f>IF(Presupuestos[[#This Row],[SALDO ME-MN]]&gt;0,"PENDIENTE","CANCELADO")</f>
        <v>PENDIENTE</v>
      </c>
      <c r="BS1119" s="23" t="str">
        <f>IF(COUNTIFS($U$4:$U1118,Presupuestos[[#This Row],[ID DOCUMENTO]])&gt;=1,IF(B1118=Presupuestos[[#This Row],[ID]],"OK","DOC. DUPLICADO"),"OK")</f>
        <v>OK</v>
      </c>
    </row>
    <row r="1120" spans="2:71" ht="24" x14ac:dyDescent="0.25">
      <c r="B1120" s="34">
        <f>IF(Presupuestos[[#This Row],[ID DOCUMENTO]]=U1119,B1119,IF(B1119="ID",1,B1119+1))</f>
        <v>935</v>
      </c>
      <c r="C1120" s="2">
        <v>45889</v>
      </c>
      <c r="D1120" s="2">
        <v>45889</v>
      </c>
      <c r="E1120" s="3" t="s">
        <v>911</v>
      </c>
      <c r="F1120" s="25" t="s">
        <v>35</v>
      </c>
      <c r="G1120" s="25" t="s">
        <v>223</v>
      </c>
      <c r="H1120" s="25" t="s">
        <v>199</v>
      </c>
      <c r="I1120" s="36" t="str">
        <f>IFERROR(VLOOKUP(Presupuestos[[#This Row],[AREA]]&amp;Presupuestos[[#This Row],[CONCEPTO]]&amp;Presupuestos[[#This Row],[DESCRIPCION]],Tabla28[[Columna1]:[CÓDIGO NUEVO]],2,0),"")</f>
        <v>P0303001</v>
      </c>
      <c r="J1120" s="3" t="s">
        <v>666</v>
      </c>
      <c r="K1120" s="3" t="s">
        <v>666</v>
      </c>
      <c r="L1120" s="3" t="s">
        <v>666</v>
      </c>
      <c r="M1120" s="31" t="s">
        <v>915</v>
      </c>
      <c r="N1120" s="3" t="s">
        <v>47</v>
      </c>
      <c r="O1120" s="3" t="s">
        <v>300</v>
      </c>
      <c r="P1120" s="3" t="s">
        <v>122</v>
      </c>
      <c r="Q1120" s="3" t="str">
        <f>IFERROR(VLOOKUP(Presupuestos[[#This Row],[CLASIFICACIÓN (N)]],Tabla17[],2,0),"")</f>
        <v>Costos de ventas</v>
      </c>
      <c r="R1120" s="3" t="str">
        <f>IFERROR(VLOOKUP(Presupuestos[[#This Row],[CLASIFICACIÓN (N)]],Tabla17[],3,0),"")</f>
        <v>Operativo</v>
      </c>
      <c r="S1120" s="3" t="s">
        <v>16</v>
      </c>
      <c r="T1120" s="3" t="str">
        <f>IFERROR(VLOOKUP(Presupuestos[[#This Row],[ALMACEN]],Tabla5[],2,0),"")</f>
        <v>Arequipa</v>
      </c>
      <c r="U1120" s="19" t="str">
        <f>IFERROR(VLOOKUP(Presupuestos[[#This Row],[TIPO DE DOCUMENTO]],Tipo_Documento[],2,0)&amp;Presupuestos[[#This Row],[SERIE]]&amp;Presupuestos[[#This Row],[NUMERO]]&amp;Presupuestos[[#This Row],[RUC]],"")</f>
        <v>01F00213573720124952850</v>
      </c>
      <c r="V1120" s="3" t="s">
        <v>120</v>
      </c>
      <c r="W1120" s="7">
        <v>45889</v>
      </c>
      <c r="X1120" s="7">
        <v>45889</v>
      </c>
      <c r="Y1120" s="3" t="s">
        <v>721</v>
      </c>
      <c r="Z1120" s="3">
        <v>135737</v>
      </c>
      <c r="AA1120" s="3">
        <f>IFERROR(VLOOKUP(Presupuestos[[#This Row],[RAZON SOCIAL]],CHOOSE({1,2},Clientes_Proveedores[Razon Social],Clientes_Proveedores[Ruc / Dni]),2,0),"-")</f>
        <v>20124952850</v>
      </c>
      <c r="AB1120" s="31" t="s">
        <v>722</v>
      </c>
      <c r="AC1120" s="3" t="s">
        <v>670</v>
      </c>
      <c r="AD1120" s="5">
        <v>0.18</v>
      </c>
      <c r="AE1120" s="6">
        <v>8.4749999999999996</v>
      </c>
      <c r="AF1120" s="6">
        <f>Presupuestos[[#This Row],[BASE]]*Presupuestos[[#This Row],[% IGV]]</f>
        <v>1.5254999999999999</v>
      </c>
      <c r="AG1120" s="22">
        <f>ROUND(SUM(Presupuestos[[#This Row],[BASE]:[IGV]]),2)</f>
        <v>10</v>
      </c>
      <c r="AH1120" s="9" t="str">
        <f>IF(Presupuestos[[#This Row],[MONEDA]]="USD",VLOOKUP(Presupuestos[[#This Row],[FECHA DE EMISION]],Tipo_Cambio[],3,0),"")</f>
        <v/>
      </c>
      <c r="AI1120" s="22">
        <f>IFERROR(ROUND(IF(Presupuestos[[#This Row],[MONEDA]]="PEN",Presupuestos[[#This Row],[TOTAL]],Presupuestos[[#This Row],[TOTAL]]*Presupuestos[[#This Row],[TIPO DE CAMBIO]]),2),"")</f>
        <v>10</v>
      </c>
      <c r="AJ1120" s="5"/>
      <c r="AK1120" s="33" t="s">
        <v>671</v>
      </c>
      <c r="AL1120" s="5" t="s">
        <v>715</v>
      </c>
      <c r="AM1120" s="23" t="s">
        <v>671</v>
      </c>
      <c r="AN1120" s="23" t="s">
        <v>671</v>
      </c>
      <c r="AO1120" s="7">
        <f>IFERROR(VLOOKUP("1-"&amp;Presupuestos[[#This Row],[ID DOCUMENTO]],BD_Pagos[],7,0),"")</f>
        <v>45889</v>
      </c>
      <c r="AP1120" s="16" t="str">
        <f>IFERROR(VLOOKUP("1-"&amp;Presupuestos[[#This Row],[ID DOCUMENTO]],BD_Pagos[],8,0),"")</f>
        <v>C_Ope_001</v>
      </c>
      <c r="AQ1120" s="17">
        <f>IFERROR(VLOOKUP("1-"&amp;Presupuestos[[#This Row],[ID DOCUMENTO]],BD_Pagos[],9,0),"")</f>
        <v>25208</v>
      </c>
      <c r="AR1120" s="54"/>
      <c r="AS1120" s="7">
        <f>IFERROR(VLOOKUP("2-"&amp;Presupuestos[[#This Row],[ID DOCUMENTO]],BD_Pagos[],7,0),"")</f>
        <v>0</v>
      </c>
      <c r="AT1120" s="16" t="str">
        <f>IFERROR(VLOOKUP("2-"&amp;Presupuestos[[#This Row],[ID DOCUMENTO]],BD_Pagos[],8,0),"")</f>
        <v/>
      </c>
      <c r="AU1120" s="17">
        <f>IFERROR(VLOOKUP("2-"&amp;Presupuestos[[#This Row],[ID DOCUMENTO]],BD_Pagos[],9,0),"")</f>
        <v>0</v>
      </c>
      <c r="AV1120" s="20">
        <f>IF(IFERROR(VLOOKUP("2-"&amp;Presupuestos[[#This Row],[ID DOCUMENTO]],BD_Pagos[],10,0),0)&gt;Presupuestos[[#This Row],[TOTAL SOLES]],Presupuestos[[#This Row],[TOTAL SOLES]],IFERROR(VLOOKUP("2-"&amp;Presupuestos[[#This Row],[ID DOCUMENTO]],BD_Pagos[],10,0),0))</f>
        <v>0</v>
      </c>
      <c r="AW1120" s="7"/>
      <c r="AX1120" s="16"/>
      <c r="AY1120" s="17"/>
      <c r="AZ1120" s="20"/>
      <c r="BA1120" s="7"/>
      <c r="BB1120" s="16"/>
      <c r="BC1120" s="17"/>
      <c r="BD1120" s="20"/>
      <c r="BE1120" s="7">
        <f>IFERROR(VLOOKUP("5-"&amp;Presupuestos[[#This Row],[ID DOCUMENTO]],BD_Pagos[],7,0),"")</f>
        <v>0</v>
      </c>
      <c r="BF1120" s="17">
        <f>IFERROR(VLOOKUP("5-"&amp;Presupuestos[[#This Row],[ID DOCUMENTO]],BD_Pagos[],9,0),"")</f>
        <v>0</v>
      </c>
      <c r="BG1120" s="20">
        <f>IF(IFERROR(VLOOKUP("5-"&amp;Presupuestos[[#This Row],[ID DOCUMENTO]],BD_Pagos[],10,0),0)&gt;Presupuestos[[#This Row],[TOTAL SOLES]],Presupuestos[[#This Row],[TOTAL SOLES]],IFERROR(VLOOKUP("5-"&amp;Presupuestos[[#This Row],[ID DOCUMENTO]],BD_Pagos[],10,0),0))</f>
        <v>0</v>
      </c>
      <c r="BH1120" s="7">
        <f>IFERROR(VLOOKUP("1-Detraccion"&amp;Presupuestos[[#This Row],[ID DOCUMENTO]],BD_Pagos[],2,0),"")</f>
        <v>0</v>
      </c>
      <c r="BI1120" s="3" t="str">
        <f>IFERROR(VLOOKUP("1-Detraccion"&amp;Presupuestos[[#This Row],[ID DOCUMENTO]],BD_Pagos[],3,0),"")</f>
        <v/>
      </c>
      <c r="BJ1120" s="3">
        <f>IFERROR(VLOOKUP("1-Detraccion"&amp;Presupuestos[[#This Row],[ID DOCUMENTO]],BD_Pagos[],4,0),"")</f>
        <v>0</v>
      </c>
      <c r="BK1120" s="6">
        <f>IF(IFERROR(VLOOKUP("1-Detraccion"&amp;Presupuestos[[#This Row],[ID DOCUMENTO]],BD_Pagos[],5,0),0)&gt;Presupuestos[[#This Row],[TOTAL SOLES]],Presupuestos[[#This Row],[TOTAL SOLES]],IFERROR(VLOOKUP("1-Detraccion"&amp;Presupuestos[[#This Row],[ID DOCUMENTO]],BD_Pagos[],5,0),0))</f>
        <v>0</v>
      </c>
      <c r="BL1120" s="6">
        <f>IF(IFERROR(VLOOKUP("1-Detraccion"&amp;Presupuestos[[#This Row],[ID DOCUMENTO]],BD_Pagos[],6,0),0)&gt;Presupuestos[[#This Row],[TOTAL SOLES]],Presupuestos[[#This Row],[TOTAL SOLES]],IFERROR(VLOOKUP("1-Detraccion"&amp;Presupuestos[[#This Row],[ID DOCUMENTO]],BD_Pagos[],6,0),0))</f>
        <v>0</v>
      </c>
      <c r="BM1120" s="37"/>
      <c r="BN1120" s="3"/>
      <c r="BO1120" s="3"/>
      <c r="BP1120" s="6"/>
      <c r="BQ112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120" s="23" t="str">
        <f>IF(Presupuestos[[#This Row],[SALDO ME-MN]]&gt;0,"PENDIENTE","CANCELADO")</f>
        <v>PENDIENTE</v>
      </c>
      <c r="BS1120" s="23" t="str">
        <f>IF(COUNTIFS($U$4:$U1119,Presupuestos[[#This Row],[ID DOCUMENTO]])&gt;=1,IF(B1119=Presupuestos[[#This Row],[ID]],"OK","DOC. DUPLICADO"),"OK")</f>
        <v>OK</v>
      </c>
    </row>
    <row r="1121" spans="2:71" ht="24" x14ac:dyDescent="0.25">
      <c r="B1121" s="34">
        <f>IF(Presupuestos[[#This Row],[ID DOCUMENTO]]=U1120,B1120,IF(B1120="ID",1,B1120+1))</f>
        <v>936</v>
      </c>
      <c r="C1121" s="2">
        <v>45877</v>
      </c>
      <c r="D1121" s="2">
        <v>45877</v>
      </c>
      <c r="E1121" s="3" t="s">
        <v>966</v>
      </c>
      <c r="F1121" s="25" t="s">
        <v>35</v>
      </c>
      <c r="G1121" s="25" t="s">
        <v>134</v>
      </c>
      <c r="H1121" s="25" t="s">
        <v>97</v>
      </c>
      <c r="I1121" s="36" t="str">
        <f>IFERROR(VLOOKUP(Presupuestos[[#This Row],[AREA]]&amp;Presupuestos[[#This Row],[CONCEPTO]]&amp;Presupuestos[[#This Row],[DESCRIPCION]],Tabla28[[Columna1]:[CÓDIGO NUEVO]],2,0),"")</f>
        <v>P0312001</v>
      </c>
      <c r="J1121" s="3" t="s">
        <v>2211</v>
      </c>
      <c r="K1121" s="3" t="s">
        <v>2212</v>
      </c>
      <c r="L1121" s="3" t="s">
        <v>2213</v>
      </c>
      <c r="M1121" s="31" t="s">
        <v>2214</v>
      </c>
      <c r="N1121" s="3"/>
      <c r="O1121" s="3" t="s">
        <v>300</v>
      </c>
      <c r="P1121" s="3" t="s">
        <v>132</v>
      </c>
      <c r="Q1121" s="3" t="str">
        <f>IFERROR(VLOOKUP(Presupuestos[[#This Row],[CLASIFICACIÓN (N)]],Tabla17[],2,0),"")</f>
        <v>Gastos operativos</v>
      </c>
      <c r="R1121" s="3" t="str">
        <f>IFERROR(VLOOKUP(Presupuestos[[#This Row],[CLASIFICACIÓN (N)]],Tabla17[],3,0),"")</f>
        <v>Operativo</v>
      </c>
      <c r="S1121" s="3" t="s">
        <v>26</v>
      </c>
      <c r="T1121" s="3" t="str">
        <f>IFERROR(VLOOKUP(Presupuestos[[#This Row],[ALMACEN]],Tabla5[],2,0),"")</f>
        <v>Arequipa</v>
      </c>
      <c r="U1121" s="19" t="str">
        <f>IFERROR(VLOOKUP(Presupuestos[[#This Row],[TIPO DE DOCUMENTO]],Tipo_Documento[],2,0)&amp;Presupuestos[[#This Row],[SERIE]]&amp;Presupuestos[[#This Row],[NUMERO]]&amp;Presupuestos[[#This Row],[RUC]],"")</f>
        <v>01E001410820603974817</v>
      </c>
      <c r="V1121" s="3" t="s">
        <v>120</v>
      </c>
      <c r="W1121" s="7">
        <v>45880</v>
      </c>
      <c r="X1121" s="7">
        <v>45880</v>
      </c>
      <c r="Y1121" s="3" t="s">
        <v>668</v>
      </c>
      <c r="Z1121" s="3">
        <v>4108</v>
      </c>
      <c r="AA1121" s="3">
        <f>IFERROR(VLOOKUP(Presupuestos[[#This Row],[RAZON SOCIAL]],CHOOSE({1,2},Clientes_Proveedores[Razon Social],Clientes_Proveedores[Ruc / Dni]),2,0),"-")</f>
        <v>20603974817</v>
      </c>
      <c r="AB1121" s="31" t="s">
        <v>971</v>
      </c>
      <c r="AC1121" s="3" t="s">
        <v>670</v>
      </c>
      <c r="AD1121" s="5">
        <v>0.18</v>
      </c>
      <c r="AE1121" s="6">
        <v>552.5</v>
      </c>
      <c r="AF1121" s="6">
        <f>Presupuestos[[#This Row],[BASE]]*Presupuestos[[#This Row],[% IGV]]</f>
        <v>99.45</v>
      </c>
      <c r="AG1121" s="22">
        <f>ROUND(SUM(Presupuestos[[#This Row],[BASE]:[IGV]]),2)</f>
        <v>651.95000000000005</v>
      </c>
      <c r="AH1121" s="9" t="str">
        <f>IF(Presupuestos[[#This Row],[MONEDA]]="USD",VLOOKUP(Presupuestos[[#This Row],[FECHA DE EMISION]],Tipo_Cambio[],3,0),"")</f>
        <v/>
      </c>
      <c r="AI1121" s="22">
        <f>IFERROR(ROUND(IF(Presupuestos[[#This Row],[MONEDA]]="PEN",Presupuestos[[#This Row],[TOTAL]],Presupuestos[[#This Row],[TOTAL]]*Presupuestos[[#This Row],[TIPO DE CAMBIO]]),2),"")</f>
        <v>651.95000000000005</v>
      </c>
      <c r="AJ1121" s="5"/>
      <c r="AK1121" s="33" t="s">
        <v>671</v>
      </c>
      <c r="AL1121" s="5" t="s">
        <v>680</v>
      </c>
      <c r="AM1121" s="23" t="s">
        <v>671</v>
      </c>
      <c r="AN1121" s="23" t="s">
        <v>671</v>
      </c>
      <c r="AO1121" s="7">
        <f>IFERROR(VLOOKUP("1-"&amp;Presupuestos[[#This Row],[ID DOCUMENTO]],BD_Pagos[],7,0),"")</f>
        <v>45894</v>
      </c>
      <c r="AP1121" s="16" t="str">
        <f>IFERROR(VLOOKUP("1-"&amp;Presupuestos[[#This Row],[ID DOCUMENTO]],BD_Pagos[],8,0),"")</f>
        <v>B-BCP - Soles</v>
      </c>
      <c r="AQ1121" s="17">
        <f>IFERROR(VLOOKUP("1-"&amp;Presupuestos[[#This Row],[ID DOCUMENTO]],BD_Pagos[],9,0),"")</f>
        <v>6324899</v>
      </c>
      <c r="AR1121" s="54"/>
      <c r="AS1121" s="7">
        <f>IFERROR(VLOOKUP("2-"&amp;Presupuestos[[#This Row],[ID DOCUMENTO]],BD_Pagos[],7,0),"")</f>
        <v>0</v>
      </c>
      <c r="AT1121" s="16" t="str">
        <f>IFERROR(VLOOKUP("2-"&amp;Presupuestos[[#This Row],[ID DOCUMENTO]],BD_Pagos[],8,0),"")</f>
        <v/>
      </c>
      <c r="AU1121" s="17">
        <f>IFERROR(VLOOKUP("2-"&amp;Presupuestos[[#This Row],[ID DOCUMENTO]],BD_Pagos[],9,0),"")</f>
        <v>0</v>
      </c>
      <c r="AV1121" s="20">
        <f>IF(IFERROR(VLOOKUP("2-"&amp;Presupuestos[[#This Row],[ID DOCUMENTO]],BD_Pagos[],10,0),0)&gt;Presupuestos[[#This Row],[TOTAL SOLES]],Presupuestos[[#This Row],[TOTAL SOLES]],IFERROR(VLOOKUP("2-"&amp;Presupuestos[[#This Row],[ID DOCUMENTO]],BD_Pagos[],10,0),0))</f>
        <v>0</v>
      </c>
      <c r="AW1121" s="7"/>
      <c r="AX1121" s="16"/>
      <c r="AY1121" s="17"/>
      <c r="AZ1121" s="20"/>
      <c r="BA1121" s="7"/>
      <c r="BB1121" s="16"/>
      <c r="BC1121" s="17"/>
      <c r="BD1121" s="20"/>
      <c r="BE1121" s="7">
        <f>IFERROR(VLOOKUP("5-"&amp;Presupuestos[[#This Row],[ID DOCUMENTO]],BD_Pagos[],7,0),"")</f>
        <v>0</v>
      </c>
      <c r="BF1121" s="17">
        <f>IFERROR(VLOOKUP("5-"&amp;Presupuestos[[#This Row],[ID DOCUMENTO]],BD_Pagos[],9,0),"")</f>
        <v>0</v>
      </c>
      <c r="BG1121" s="20">
        <f>IF(IFERROR(VLOOKUP("5-"&amp;Presupuestos[[#This Row],[ID DOCUMENTO]],BD_Pagos[],10,0),0)&gt;Presupuestos[[#This Row],[TOTAL SOLES]],Presupuestos[[#This Row],[TOTAL SOLES]],IFERROR(VLOOKUP("5-"&amp;Presupuestos[[#This Row],[ID DOCUMENTO]],BD_Pagos[],10,0),0))</f>
        <v>0</v>
      </c>
      <c r="BH1121" s="7">
        <f>IFERROR(VLOOKUP("1-Detraccion"&amp;Presupuestos[[#This Row],[ID DOCUMENTO]],BD_Pagos[],2,0),"")</f>
        <v>0</v>
      </c>
      <c r="BI1121" s="3" t="str">
        <f>IFERROR(VLOOKUP("1-Detraccion"&amp;Presupuestos[[#This Row],[ID DOCUMENTO]],BD_Pagos[],3,0),"")</f>
        <v/>
      </c>
      <c r="BJ1121" s="3">
        <f>IFERROR(VLOOKUP("1-Detraccion"&amp;Presupuestos[[#This Row],[ID DOCUMENTO]],BD_Pagos[],4,0),"")</f>
        <v>0</v>
      </c>
      <c r="BK1121" s="6">
        <f>IF(IFERROR(VLOOKUP("1-Detraccion"&amp;Presupuestos[[#This Row],[ID DOCUMENTO]],BD_Pagos[],5,0),0)&gt;Presupuestos[[#This Row],[TOTAL SOLES]],Presupuestos[[#This Row],[TOTAL SOLES]],IFERROR(VLOOKUP("1-Detraccion"&amp;Presupuestos[[#This Row],[ID DOCUMENTO]],BD_Pagos[],5,0),0))</f>
        <v>0</v>
      </c>
      <c r="BL1121" s="6">
        <f>IF(IFERROR(VLOOKUP("1-Detraccion"&amp;Presupuestos[[#This Row],[ID DOCUMENTO]],BD_Pagos[],6,0),0)&gt;Presupuestos[[#This Row],[TOTAL SOLES]],Presupuestos[[#This Row],[TOTAL SOLES]],IFERROR(VLOOKUP("1-Detraccion"&amp;Presupuestos[[#This Row],[ID DOCUMENTO]],BD_Pagos[],6,0),0))</f>
        <v>0</v>
      </c>
      <c r="BM1121" s="37"/>
      <c r="BN1121" s="3"/>
      <c r="BO1121" s="3"/>
      <c r="BP1121" s="6"/>
      <c r="BQ112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651.95000000000005</v>
      </c>
      <c r="BR1121" s="23" t="str">
        <f>IF(Presupuestos[[#This Row],[SALDO ME-MN]]&gt;0,"PENDIENTE","CANCELADO")</f>
        <v>PENDIENTE</v>
      </c>
      <c r="BS1121" s="23" t="str">
        <f>IF(COUNTIFS($U$4:$U1120,Presupuestos[[#This Row],[ID DOCUMENTO]])&gt;=1,IF(B1120=Presupuestos[[#This Row],[ID]],"OK","DOC. DUPLICADO"),"OK")</f>
        <v>OK</v>
      </c>
    </row>
    <row r="1122" spans="2:71" ht="60" x14ac:dyDescent="0.25">
      <c r="B1122" s="34">
        <f>IF(Presupuestos[[#This Row],[ID DOCUMENTO]]=U1121,B1121,IF(B1121="ID",1,B1121+1))</f>
        <v>937</v>
      </c>
      <c r="C1122" s="2">
        <v>45881</v>
      </c>
      <c r="D1122" s="2">
        <v>45881</v>
      </c>
      <c r="E1122" s="3" t="s">
        <v>966</v>
      </c>
      <c r="F1122" s="25" t="s">
        <v>35</v>
      </c>
      <c r="G1122" s="25" t="s">
        <v>134</v>
      </c>
      <c r="H1122" s="25" t="s">
        <v>97</v>
      </c>
      <c r="I1122" s="36" t="str">
        <f>IFERROR(VLOOKUP(Presupuestos[[#This Row],[AREA]]&amp;Presupuestos[[#This Row],[CONCEPTO]]&amp;Presupuestos[[#This Row],[DESCRIPCION]],Tabla28[[Columna1]:[CÓDIGO NUEVO]],2,0),"")</f>
        <v>P0312001</v>
      </c>
      <c r="J1122" s="3" t="s">
        <v>2215</v>
      </c>
      <c r="K1122" s="3" t="s">
        <v>2216</v>
      </c>
      <c r="L1122" s="3" t="s">
        <v>2217</v>
      </c>
      <c r="M1122" s="31" t="s">
        <v>2218</v>
      </c>
      <c r="N1122" s="3"/>
      <c r="O1122" s="3" t="s">
        <v>300</v>
      </c>
      <c r="P1122" s="3" t="s">
        <v>132</v>
      </c>
      <c r="Q1122" s="3" t="str">
        <f>IFERROR(VLOOKUP(Presupuestos[[#This Row],[CLASIFICACIÓN (N)]],Tabla17[],2,0),"")</f>
        <v>Gastos operativos</v>
      </c>
      <c r="R1122" s="3" t="str">
        <f>IFERROR(VLOOKUP(Presupuestos[[#This Row],[CLASIFICACIÓN (N)]],Tabla17[],3,0),"")</f>
        <v>Operativo</v>
      </c>
      <c r="S1122" s="3" t="s">
        <v>26</v>
      </c>
      <c r="T1122" s="3" t="str">
        <f>IFERROR(VLOOKUP(Presupuestos[[#This Row],[ALMACEN]],Tabla5[],2,0),"")</f>
        <v>Arequipa</v>
      </c>
      <c r="U1122" s="19" t="str">
        <f>IFERROR(VLOOKUP(Presupuestos[[#This Row],[TIPO DE DOCUMENTO]],Tipo_Documento[],2,0)&amp;Presupuestos[[#This Row],[SERIE]]&amp;Presupuestos[[#This Row],[NUMERO]]&amp;Presupuestos[[#This Row],[RUC]],"")</f>
        <v>01E001411420603974817</v>
      </c>
      <c r="V1122" s="3" t="s">
        <v>120</v>
      </c>
      <c r="W1122" s="7">
        <v>45881</v>
      </c>
      <c r="X1122" s="7">
        <v>45881</v>
      </c>
      <c r="Y1122" s="3" t="s">
        <v>668</v>
      </c>
      <c r="Z1122" s="3">
        <v>4114</v>
      </c>
      <c r="AA1122" s="3">
        <f>IFERROR(VLOOKUP(Presupuestos[[#This Row],[RAZON SOCIAL]],CHOOSE({1,2},Clientes_Proveedores[Razon Social],Clientes_Proveedores[Ruc / Dni]),2,0),"-")</f>
        <v>20603974817</v>
      </c>
      <c r="AB1122" s="31" t="s">
        <v>971</v>
      </c>
      <c r="AC1122" s="3" t="s">
        <v>670</v>
      </c>
      <c r="AD1122" s="5">
        <v>0.18</v>
      </c>
      <c r="AE1122" s="6">
        <v>255</v>
      </c>
      <c r="AF1122" s="6">
        <f>Presupuestos[[#This Row],[BASE]]*Presupuestos[[#This Row],[% IGV]]</f>
        <v>45.9</v>
      </c>
      <c r="AG1122" s="22">
        <f>ROUND(SUM(Presupuestos[[#This Row],[BASE]:[IGV]]),2)</f>
        <v>300.89999999999998</v>
      </c>
      <c r="AH1122" s="9" t="str">
        <f>IF(Presupuestos[[#This Row],[MONEDA]]="USD",VLOOKUP(Presupuestos[[#This Row],[FECHA DE EMISION]],Tipo_Cambio[],3,0),"")</f>
        <v/>
      </c>
      <c r="AI1122" s="22">
        <f>IFERROR(ROUND(IF(Presupuestos[[#This Row],[MONEDA]]="PEN",Presupuestos[[#This Row],[TOTAL]],Presupuestos[[#This Row],[TOTAL]]*Presupuestos[[#This Row],[TIPO DE CAMBIO]]),2),"")</f>
        <v>300.89999999999998</v>
      </c>
      <c r="AJ1122" s="5"/>
      <c r="AK1122" s="33" t="s">
        <v>671</v>
      </c>
      <c r="AL1122" s="5" t="s">
        <v>680</v>
      </c>
      <c r="AM1122" s="23" t="s">
        <v>671</v>
      </c>
      <c r="AN1122" s="23" t="s">
        <v>671</v>
      </c>
      <c r="AO1122" s="7">
        <f>IFERROR(VLOOKUP("1-"&amp;Presupuestos[[#This Row],[ID DOCUMENTO]],BD_Pagos[],7,0),"")</f>
        <v>45894</v>
      </c>
      <c r="AP1122" s="16" t="str">
        <f>IFERROR(VLOOKUP("1-"&amp;Presupuestos[[#This Row],[ID DOCUMENTO]],BD_Pagos[],8,0),"")</f>
        <v>B-BCP - Soles</v>
      </c>
      <c r="AQ1122" s="17">
        <f>IFERROR(VLOOKUP("1-"&amp;Presupuestos[[#This Row],[ID DOCUMENTO]],BD_Pagos[],9,0),"")</f>
        <v>6324899</v>
      </c>
      <c r="AR1122" s="55"/>
      <c r="AS1122" s="7">
        <f>IFERROR(VLOOKUP("2-"&amp;Presupuestos[[#This Row],[ID DOCUMENTO]],BD_Pagos[],7,0),"")</f>
        <v>0</v>
      </c>
      <c r="AT1122" s="16" t="str">
        <f>IFERROR(VLOOKUP("2-"&amp;Presupuestos[[#This Row],[ID DOCUMENTO]],BD_Pagos[],8,0),"")</f>
        <v/>
      </c>
      <c r="AU1122" s="17">
        <f>IFERROR(VLOOKUP("2-"&amp;Presupuestos[[#This Row],[ID DOCUMENTO]],BD_Pagos[],9,0),"")</f>
        <v>0</v>
      </c>
      <c r="AV1122" s="20">
        <f>IF(IFERROR(VLOOKUP("2-"&amp;Presupuestos[[#This Row],[ID DOCUMENTO]],BD_Pagos[],10,0),0)&gt;Presupuestos[[#This Row],[TOTAL SOLES]],Presupuestos[[#This Row],[TOTAL SOLES]],IFERROR(VLOOKUP("2-"&amp;Presupuestos[[#This Row],[ID DOCUMENTO]],BD_Pagos[],10,0),0))</f>
        <v>0</v>
      </c>
      <c r="AW1122" s="7"/>
      <c r="AX1122" s="16"/>
      <c r="AY1122" s="17"/>
      <c r="AZ1122" s="20"/>
      <c r="BA1122" s="7"/>
      <c r="BB1122" s="16"/>
      <c r="BC1122" s="17"/>
      <c r="BD1122" s="20"/>
      <c r="BE1122" s="7">
        <f>IFERROR(VLOOKUP("5-"&amp;Presupuestos[[#This Row],[ID DOCUMENTO]],BD_Pagos[],7,0),"")</f>
        <v>0</v>
      </c>
      <c r="BF1122" s="17">
        <f>IFERROR(VLOOKUP("5-"&amp;Presupuestos[[#This Row],[ID DOCUMENTO]],BD_Pagos[],9,0),"")</f>
        <v>0</v>
      </c>
      <c r="BG1122" s="20">
        <f>IF(IFERROR(VLOOKUP("5-"&amp;Presupuestos[[#This Row],[ID DOCUMENTO]],BD_Pagos[],10,0),0)&gt;Presupuestos[[#This Row],[TOTAL SOLES]],Presupuestos[[#This Row],[TOTAL SOLES]],IFERROR(VLOOKUP("5-"&amp;Presupuestos[[#This Row],[ID DOCUMENTO]],BD_Pagos[],10,0),0))</f>
        <v>0</v>
      </c>
      <c r="BH1122" s="7">
        <f>IFERROR(VLOOKUP("1-Detraccion"&amp;Presupuestos[[#This Row],[ID DOCUMENTO]],BD_Pagos[],2,0),"")</f>
        <v>0</v>
      </c>
      <c r="BI1122" s="3" t="str">
        <f>IFERROR(VLOOKUP("1-Detraccion"&amp;Presupuestos[[#This Row],[ID DOCUMENTO]],BD_Pagos[],3,0),"")</f>
        <v/>
      </c>
      <c r="BJ1122" s="3">
        <f>IFERROR(VLOOKUP("1-Detraccion"&amp;Presupuestos[[#This Row],[ID DOCUMENTO]],BD_Pagos[],4,0),"")</f>
        <v>0</v>
      </c>
      <c r="BK1122" s="6">
        <f>IF(IFERROR(VLOOKUP("1-Detraccion"&amp;Presupuestos[[#This Row],[ID DOCUMENTO]],BD_Pagos[],5,0),0)&gt;Presupuestos[[#This Row],[TOTAL SOLES]],Presupuestos[[#This Row],[TOTAL SOLES]],IFERROR(VLOOKUP("1-Detraccion"&amp;Presupuestos[[#This Row],[ID DOCUMENTO]],BD_Pagos[],5,0),0))</f>
        <v>0</v>
      </c>
      <c r="BL1122" s="6">
        <f>IF(IFERROR(VLOOKUP("1-Detraccion"&amp;Presupuestos[[#This Row],[ID DOCUMENTO]],BD_Pagos[],6,0),0)&gt;Presupuestos[[#This Row],[TOTAL SOLES]],Presupuestos[[#This Row],[TOTAL SOLES]],IFERROR(VLOOKUP("1-Detraccion"&amp;Presupuestos[[#This Row],[ID DOCUMENTO]],BD_Pagos[],6,0),0))</f>
        <v>0</v>
      </c>
      <c r="BM1122" s="37"/>
      <c r="BN1122" s="3"/>
      <c r="BO1122" s="3"/>
      <c r="BP1122" s="6"/>
      <c r="BQ112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300.89999999999998</v>
      </c>
      <c r="BR1122" s="23" t="str">
        <f>IF(Presupuestos[[#This Row],[SALDO ME-MN]]&gt;0,"PENDIENTE","CANCELADO")</f>
        <v>PENDIENTE</v>
      </c>
      <c r="BS1122" s="23" t="str">
        <f>IF(COUNTIFS($U$4:$U1121,Presupuestos[[#This Row],[ID DOCUMENTO]])&gt;=1,IF(B1121=Presupuestos[[#This Row],[ID]],"OK","DOC. DUPLICADO"),"OK")</f>
        <v>OK</v>
      </c>
    </row>
    <row r="1123" spans="2:71" ht="24" x14ac:dyDescent="0.25">
      <c r="B1123" s="34">
        <f>IF(Presupuestos[[#This Row],[ID DOCUMENTO]]=U1122,B1122,IF(B1122="ID",1,B1122+1))</f>
        <v>938</v>
      </c>
      <c r="C1123" s="2">
        <v>45882</v>
      </c>
      <c r="D1123" s="2">
        <v>45882</v>
      </c>
      <c r="E1123" s="3" t="s">
        <v>966</v>
      </c>
      <c r="F1123" s="25" t="s">
        <v>35</v>
      </c>
      <c r="G1123" s="25" t="s">
        <v>134</v>
      </c>
      <c r="H1123" s="25" t="s">
        <v>97</v>
      </c>
      <c r="I1123" s="36" t="str">
        <f>IFERROR(VLOOKUP(Presupuestos[[#This Row],[AREA]]&amp;Presupuestos[[#This Row],[CONCEPTO]]&amp;Presupuestos[[#This Row],[DESCRIPCION]],Tabla28[[Columna1]:[CÓDIGO NUEVO]],2,0),"")</f>
        <v>P0312001</v>
      </c>
      <c r="J1123" s="3" t="s">
        <v>2219</v>
      </c>
      <c r="K1123" s="3" t="s">
        <v>2220</v>
      </c>
      <c r="L1123" s="3" t="s">
        <v>2221</v>
      </c>
      <c r="M1123" s="31" t="s">
        <v>2222</v>
      </c>
      <c r="N1123" s="3"/>
      <c r="O1123" s="3" t="s">
        <v>300</v>
      </c>
      <c r="P1123" s="3" t="s">
        <v>132</v>
      </c>
      <c r="Q1123" s="3" t="str">
        <f>IFERROR(VLOOKUP(Presupuestos[[#This Row],[CLASIFICACIÓN (N)]],Tabla17[],2,0),"")</f>
        <v>Gastos operativos</v>
      </c>
      <c r="R1123" s="3" t="str">
        <f>IFERROR(VLOOKUP(Presupuestos[[#This Row],[CLASIFICACIÓN (N)]],Tabla17[],3,0),"")</f>
        <v>Operativo</v>
      </c>
      <c r="S1123" s="3" t="s">
        <v>26</v>
      </c>
      <c r="T1123" s="3" t="str">
        <f>IFERROR(VLOOKUP(Presupuestos[[#This Row],[ALMACEN]],Tabla5[],2,0),"")</f>
        <v>Arequipa</v>
      </c>
      <c r="U1123" s="19" t="str">
        <f>IFERROR(VLOOKUP(Presupuestos[[#This Row],[TIPO DE DOCUMENTO]],Tipo_Documento[],2,0)&amp;Presupuestos[[#This Row],[SERIE]]&amp;Presupuestos[[#This Row],[NUMERO]]&amp;Presupuestos[[#This Row],[RUC]],"")</f>
        <v>01E001412520603974817</v>
      </c>
      <c r="V1123" s="3" t="s">
        <v>120</v>
      </c>
      <c r="W1123" s="7">
        <v>45883</v>
      </c>
      <c r="X1123" s="7">
        <v>45883</v>
      </c>
      <c r="Y1123" s="3" t="s">
        <v>668</v>
      </c>
      <c r="Z1123" s="3">
        <v>4125</v>
      </c>
      <c r="AA1123" s="3">
        <f>IFERROR(VLOOKUP(Presupuestos[[#This Row],[RAZON SOCIAL]],CHOOSE({1,2},Clientes_Proveedores[Razon Social],Clientes_Proveedores[Ruc / Dni]),2,0),"-")</f>
        <v>20603974817</v>
      </c>
      <c r="AB1123" s="31" t="s">
        <v>971</v>
      </c>
      <c r="AC1123" s="3" t="s">
        <v>670</v>
      </c>
      <c r="AD1123" s="5">
        <v>0.18</v>
      </c>
      <c r="AE1123" s="6">
        <v>255</v>
      </c>
      <c r="AF1123" s="6">
        <f>Presupuestos[[#This Row],[BASE]]*Presupuestos[[#This Row],[% IGV]]</f>
        <v>45.9</v>
      </c>
      <c r="AG1123" s="22">
        <f>ROUND(SUM(Presupuestos[[#This Row],[BASE]:[IGV]]),2)</f>
        <v>300.89999999999998</v>
      </c>
      <c r="AH1123" s="9" t="str">
        <f>IF(Presupuestos[[#This Row],[MONEDA]]="USD",VLOOKUP(Presupuestos[[#This Row],[FECHA DE EMISION]],Tipo_Cambio[],3,0),"")</f>
        <v/>
      </c>
      <c r="AI1123" s="22">
        <f>IFERROR(ROUND(IF(Presupuestos[[#This Row],[MONEDA]]="PEN",Presupuestos[[#This Row],[TOTAL]],Presupuestos[[#This Row],[TOTAL]]*Presupuestos[[#This Row],[TIPO DE CAMBIO]]),2),"")</f>
        <v>300.89999999999998</v>
      </c>
      <c r="AJ1123" s="5"/>
      <c r="AK1123" s="33" t="s">
        <v>671</v>
      </c>
      <c r="AL1123" s="5" t="s">
        <v>680</v>
      </c>
      <c r="AM1123" s="23" t="s">
        <v>671</v>
      </c>
      <c r="AN1123" s="23" t="s">
        <v>671</v>
      </c>
      <c r="AO1123" s="7">
        <f>IFERROR(VLOOKUP("1-"&amp;Presupuestos[[#This Row],[ID DOCUMENTO]],BD_Pagos[],7,0),"")</f>
        <v>45894</v>
      </c>
      <c r="AP1123" s="16" t="str">
        <f>IFERROR(VLOOKUP("1-"&amp;Presupuestos[[#This Row],[ID DOCUMENTO]],BD_Pagos[],8,0),"")</f>
        <v>B-BCP - Soles</v>
      </c>
      <c r="AQ1123" s="17">
        <f>IFERROR(VLOOKUP("1-"&amp;Presupuestos[[#This Row],[ID DOCUMENTO]],BD_Pagos[],9,0),"")</f>
        <v>6324899</v>
      </c>
      <c r="AR1123" s="54"/>
      <c r="AS1123" s="7">
        <f>IFERROR(VLOOKUP("2-"&amp;Presupuestos[[#This Row],[ID DOCUMENTO]],BD_Pagos[],7,0),"")</f>
        <v>0</v>
      </c>
      <c r="AT1123" s="16" t="str">
        <f>IFERROR(VLOOKUP("2-"&amp;Presupuestos[[#This Row],[ID DOCUMENTO]],BD_Pagos[],8,0),"")</f>
        <v/>
      </c>
      <c r="AU1123" s="17">
        <f>IFERROR(VLOOKUP("2-"&amp;Presupuestos[[#This Row],[ID DOCUMENTO]],BD_Pagos[],9,0),"")</f>
        <v>0</v>
      </c>
      <c r="AV1123" s="20">
        <f>IF(IFERROR(VLOOKUP("2-"&amp;Presupuestos[[#This Row],[ID DOCUMENTO]],BD_Pagos[],10,0),0)&gt;Presupuestos[[#This Row],[TOTAL SOLES]],Presupuestos[[#This Row],[TOTAL SOLES]],IFERROR(VLOOKUP("2-"&amp;Presupuestos[[#This Row],[ID DOCUMENTO]],BD_Pagos[],10,0),0))</f>
        <v>0</v>
      </c>
      <c r="AW1123" s="7"/>
      <c r="AX1123" s="16"/>
      <c r="AY1123" s="17"/>
      <c r="AZ1123" s="20"/>
      <c r="BA1123" s="7"/>
      <c r="BB1123" s="16"/>
      <c r="BC1123" s="17"/>
      <c r="BD1123" s="20"/>
      <c r="BE1123" s="7">
        <f>IFERROR(VLOOKUP("5-"&amp;Presupuestos[[#This Row],[ID DOCUMENTO]],BD_Pagos[],7,0),"")</f>
        <v>0</v>
      </c>
      <c r="BF1123" s="17">
        <f>IFERROR(VLOOKUP("5-"&amp;Presupuestos[[#This Row],[ID DOCUMENTO]],BD_Pagos[],9,0),"")</f>
        <v>0</v>
      </c>
      <c r="BG1123" s="20">
        <f>IF(IFERROR(VLOOKUP("5-"&amp;Presupuestos[[#This Row],[ID DOCUMENTO]],BD_Pagos[],10,0),0)&gt;Presupuestos[[#This Row],[TOTAL SOLES]],Presupuestos[[#This Row],[TOTAL SOLES]],IFERROR(VLOOKUP("5-"&amp;Presupuestos[[#This Row],[ID DOCUMENTO]],BD_Pagos[],10,0),0))</f>
        <v>0</v>
      </c>
      <c r="BH1123" s="7">
        <f>IFERROR(VLOOKUP("1-Detraccion"&amp;Presupuestos[[#This Row],[ID DOCUMENTO]],BD_Pagos[],2,0),"")</f>
        <v>0</v>
      </c>
      <c r="BI1123" s="3" t="str">
        <f>IFERROR(VLOOKUP("1-Detraccion"&amp;Presupuestos[[#This Row],[ID DOCUMENTO]],BD_Pagos[],3,0),"")</f>
        <v/>
      </c>
      <c r="BJ1123" s="3">
        <f>IFERROR(VLOOKUP("1-Detraccion"&amp;Presupuestos[[#This Row],[ID DOCUMENTO]],BD_Pagos[],4,0),"")</f>
        <v>0</v>
      </c>
      <c r="BK1123" s="6">
        <f>IF(IFERROR(VLOOKUP("1-Detraccion"&amp;Presupuestos[[#This Row],[ID DOCUMENTO]],BD_Pagos[],5,0),0)&gt;Presupuestos[[#This Row],[TOTAL SOLES]],Presupuestos[[#This Row],[TOTAL SOLES]],IFERROR(VLOOKUP("1-Detraccion"&amp;Presupuestos[[#This Row],[ID DOCUMENTO]],BD_Pagos[],5,0),0))</f>
        <v>0</v>
      </c>
      <c r="BL1123" s="6">
        <f>IF(IFERROR(VLOOKUP("1-Detraccion"&amp;Presupuestos[[#This Row],[ID DOCUMENTO]],BD_Pagos[],6,0),0)&gt;Presupuestos[[#This Row],[TOTAL SOLES]],Presupuestos[[#This Row],[TOTAL SOLES]],IFERROR(VLOOKUP("1-Detraccion"&amp;Presupuestos[[#This Row],[ID DOCUMENTO]],BD_Pagos[],6,0),0))</f>
        <v>0</v>
      </c>
      <c r="BM1123" s="37"/>
      <c r="BN1123" s="3"/>
      <c r="BO1123" s="3"/>
      <c r="BP1123" s="6"/>
      <c r="BQ112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300.89999999999998</v>
      </c>
      <c r="BR1123" s="23" t="str">
        <f>IF(Presupuestos[[#This Row],[SALDO ME-MN]]&gt;0,"PENDIENTE","CANCELADO")</f>
        <v>PENDIENTE</v>
      </c>
      <c r="BS1123" s="23" t="str">
        <f>IF(COUNTIFS($U$4:$U1122,Presupuestos[[#This Row],[ID DOCUMENTO]])&gt;=1,IF(B1122=Presupuestos[[#This Row],[ID]],"OK","DOC. DUPLICADO"),"OK")</f>
        <v>OK</v>
      </c>
    </row>
    <row r="1124" spans="2:71" ht="48" x14ac:dyDescent="0.25">
      <c r="B1124" s="34">
        <f>IF(Presupuestos[[#This Row],[ID DOCUMENTO]]=U1123,B1123,IF(B1123="ID",1,B1123+1))</f>
        <v>939</v>
      </c>
      <c r="C1124" s="2">
        <v>45880</v>
      </c>
      <c r="D1124" s="2">
        <v>45880</v>
      </c>
      <c r="E1124" s="3" t="s">
        <v>966</v>
      </c>
      <c r="F1124" s="25" t="s">
        <v>35</v>
      </c>
      <c r="G1124" s="25" t="s">
        <v>134</v>
      </c>
      <c r="H1124" s="25" t="s">
        <v>97</v>
      </c>
      <c r="I1124" s="36" t="str">
        <f>IFERROR(VLOOKUP(Presupuestos[[#This Row],[AREA]]&amp;Presupuestos[[#This Row],[CONCEPTO]]&amp;Presupuestos[[#This Row],[DESCRIPCION]],Tabla28[[Columna1]:[CÓDIGO NUEVO]],2,0),"")</f>
        <v>P0312001</v>
      </c>
      <c r="J1124" s="3" t="s">
        <v>2223</v>
      </c>
      <c r="K1124" s="3" t="s">
        <v>2224</v>
      </c>
      <c r="L1124" s="3" t="s">
        <v>2225</v>
      </c>
      <c r="M1124" s="31" t="s">
        <v>2226</v>
      </c>
      <c r="N1124" s="3"/>
      <c r="O1124" s="3" t="s">
        <v>300</v>
      </c>
      <c r="P1124" s="3" t="s">
        <v>132</v>
      </c>
      <c r="Q1124" s="3" t="str">
        <f>IFERROR(VLOOKUP(Presupuestos[[#This Row],[CLASIFICACIÓN (N)]],Tabla17[],2,0),"")</f>
        <v>Gastos operativos</v>
      </c>
      <c r="R1124" s="3" t="str">
        <f>IFERROR(VLOOKUP(Presupuestos[[#This Row],[CLASIFICACIÓN (N)]],Tabla17[],3,0),"")</f>
        <v>Operativo</v>
      </c>
      <c r="S1124" s="3" t="s">
        <v>26</v>
      </c>
      <c r="T1124" s="3" t="str">
        <f>IFERROR(VLOOKUP(Presupuestos[[#This Row],[ALMACEN]],Tabla5[],2,0),"")</f>
        <v>Arequipa</v>
      </c>
      <c r="U1124" s="19" t="str">
        <f>IFERROR(VLOOKUP(Presupuestos[[#This Row],[TIPO DE DOCUMENTO]],Tipo_Documento[],2,0)&amp;Presupuestos[[#This Row],[SERIE]]&amp;Presupuestos[[#This Row],[NUMERO]]&amp;Presupuestos[[#This Row],[RUC]],"")</f>
        <v>01E001411320603974817</v>
      </c>
      <c r="V1124" s="3" t="s">
        <v>120</v>
      </c>
      <c r="W1124" s="7">
        <v>45881</v>
      </c>
      <c r="X1124" s="7">
        <v>45881</v>
      </c>
      <c r="Y1124" s="3" t="s">
        <v>668</v>
      </c>
      <c r="Z1124" s="3">
        <v>4113</v>
      </c>
      <c r="AA1124" s="3">
        <f>IFERROR(VLOOKUP(Presupuestos[[#This Row],[RAZON SOCIAL]],CHOOSE({1,2},Clientes_Proveedores[Razon Social],Clientes_Proveedores[Ruc / Dni]),2,0),"-")</f>
        <v>20603974817</v>
      </c>
      <c r="AB1124" s="31" t="s">
        <v>971</v>
      </c>
      <c r="AC1124" s="3" t="s">
        <v>670</v>
      </c>
      <c r="AD1124" s="5">
        <v>0.18</v>
      </c>
      <c r="AE1124" s="6">
        <v>340</v>
      </c>
      <c r="AF1124" s="6">
        <f>Presupuestos[[#This Row],[BASE]]*Presupuestos[[#This Row],[% IGV]]</f>
        <v>61.199999999999996</v>
      </c>
      <c r="AG1124" s="22">
        <f>ROUND(SUM(Presupuestos[[#This Row],[BASE]:[IGV]]),2)</f>
        <v>401.2</v>
      </c>
      <c r="AH1124" s="9" t="str">
        <f>IF(Presupuestos[[#This Row],[MONEDA]]="USD",VLOOKUP(Presupuestos[[#This Row],[FECHA DE EMISION]],Tipo_Cambio[],3,0),"")</f>
        <v/>
      </c>
      <c r="AI1124" s="22">
        <f>IFERROR(ROUND(IF(Presupuestos[[#This Row],[MONEDA]]="PEN",Presupuestos[[#This Row],[TOTAL]],Presupuestos[[#This Row],[TOTAL]]*Presupuestos[[#This Row],[TIPO DE CAMBIO]]),2),"")</f>
        <v>401.2</v>
      </c>
      <c r="AJ1124" s="5"/>
      <c r="AK1124" s="33" t="s">
        <v>671</v>
      </c>
      <c r="AL1124" s="5" t="s">
        <v>680</v>
      </c>
      <c r="AM1124" s="23" t="s">
        <v>671</v>
      </c>
      <c r="AN1124" s="23" t="s">
        <v>671</v>
      </c>
      <c r="AO1124" s="7">
        <f>IFERROR(VLOOKUP("1-"&amp;Presupuestos[[#This Row],[ID DOCUMENTO]],BD_Pagos[],7,0),"")</f>
        <v>45894</v>
      </c>
      <c r="AP1124" s="16" t="str">
        <f>IFERROR(VLOOKUP("1-"&amp;Presupuestos[[#This Row],[ID DOCUMENTO]],BD_Pagos[],8,0),"")</f>
        <v>B-BCP - Soles</v>
      </c>
      <c r="AQ1124" s="17">
        <f>IFERROR(VLOOKUP("1-"&amp;Presupuestos[[#This Row],[ID DOCUMENTO]],BD_Pagos[],9,0),"")</f>
        <v>6324899</v>
      </c>
      <c r="AR1124" s="54"/>
      <c r="AS1124" s="7">
        <f>IFERROR(VLOOKUP("2-"&amp;Presupuestos[[#This Row],[ID DOCUMENTO]],BD_Pagos[],7,0),"")</f>
        <v>0</v>
      </c>
      <c r="AT1124" s="16" t="str">
        <f>IFERROR(VLOOKUP("2-"&amp;Presupuestos[[#This Row],[ID DOCUMENTO]],BD_Pagos[],8,0),"")</f>
        <v/>
      </c>
      <c r="AU1124" s="17">
        <f>IFERROR(VLOOKUP("2-"&amp;Presupuestos[[#This Row],[ID DOCUMENTO]],BD_Pagos[],9,0),"")</f>
        <v>0</v>
      </c>
      <c r="AV1124" s="20">
        <f>IF(IFERROR(VLOOKUP("2-"&amp;Presupuestos[[#This Row],[ID DOCUMENTO]],BD_Pagos[],10,0),0)&gt;Presupuestos[[#This Row],[TOTAL SOLES]],Presupuestos[[#This Row],[TOTAL SOLES]],IFERROR(VLOOKUP("2-"&amp;Presupuestos[[#This Row],[ID DOCUMENTO]],BD_Pagos[],10,0),0))</f>
        <v>0</v>
      </c>
      <c r="AW1124" s="7"/>
      <c r="AX1124" s="16"/>
      <c r="AY1124" s="17"/>
      <c r="AZ1124" s="20"/>
      <c r="BA1124" s="7"/>
      <c r="BB1124" s="16"/>
      <c r="BC1124" s="17"/>
      <c r="BD1124" s="20"/>
      <c r="BE1124" s="7">
        <f>IFERROR(VLOOKUP("5-"&amp;Presupuestos[[#This Row],[ID DOCUMENTO]],BD_Pagos[],7,0),"")</f>
        <v>0</v>
      </c>
      <c r="BF1124" s="17">
        <f>IFERROR(VLOOKUP("5-"&amp;Presupuestos[[#This Row],[ID DOCUMENTO]],BD_Pagos[],9,0),"")</f>
        <v>0</v>
      </c>
      <c r="BG1124" s="20">
        <f>IF(IFERROR(VLOOKUP("5-"&amp;Presupuestos[[#This Row],[ID DOCUMENTO]],BD_Pagos[],10,0),0)&gt;Presupuestos[[#This Row],[TOTAL SOLES]],Presupuestos[[#This Row],[TOTAL SOLES]],IFERROR(VLOOKUP("5-"&amp;Presupuestos[[#This Row],[ID DOCUMENTO]],BD_Pagos[],10,0),0))</f>
        <v>0</v>
      </c>
      <c r="BH1124" s="7">
        <f>IFERROR(VLOOKUP("1-Detraccion"&amp;Presupuestos[[#This Row],[ID DOCUMENTO]],BD_Pagos[],2,0),"")</f>
        <v>0</v>
      </c>
      <c r="BI1124" s="3" t="str">
        <f>IFERROR(VLOOKUP("1-Detraccion"&amp;Presupuestos[[#This Row],[ID DOCUMENTO]],BD_Pagos[],3,0),"")</f>
        <v/>
      </c>
      <c r="BJ1124" s="3">
        <f>IFERROR(VLOOKUP("1-Detraccion"&amp;Presupuestos[[#This Row],[ID DOCUMENTO]],BD_Pagos[],4,0),"")</f>
        <v>0</v>
      </c>
      <c r="BK1124" s="6">
        <f>IF(IFERROR(VLOOKUP("1-Detraccion"&amp;Presupuestos[[#This Row],[ID DOCUMENTO]],BD_Pagos[],5,0),0)&gt;Presupuestos[[#This Row],[TOTAL SOLES]],Presupuestos[[#This Row],[TOTAL SOLES]],IFERROR(VLOOKUP("1-Detraccion"&amp;Presupuestos[[#This Row],[ID DOCUMENTO]],BD_Pagos[],5,0),0))</f>
        <v>0</v>
      </c>
      <c r="BL1124" s="6">
        <f>IF(IFERROR(VLOOKUP("1-Detraccion"&amp;Presupuestos[[#This Row],[ID DOCUMENTO]],BD_Pagos[],6,0),0)&gt;Presupuestos[[#This Row],[TOTAL SOLES]],Presupuestos[[#This Row],[TOTAL SOLES]],IFERROR(VLOOKUP("1-Detraccion"&amp;Presupuestos[[#This Row],[ID DOCUMENTO]],BD_Pagos[],6,0),0))</f>
        <v>0</v>
      </c>
      <c r="BM1124" s="37"/>
      <c r="BN1124" s="3"/>
      <c r="BO1124" s="3"/>
      <c r="BP1124" s="6"/>
      <c r="BQ112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401.2</v>
      </c>
      <c r="BR1124" s="23" t="str">
        <f>IF(Presupuestos[[#This Row],[SALDO ME-MN]]&gt;0,"PENDIENTE","CANCELADO")</f>
        <v>PENDIENTE</v>
      </c>
      <c r="BS1124" s="23" t="str">
        <f>IF(COUNTIFS($U$4:$U1123,Presupuestos[[#This Row],[ID DOCUMENTO]])&gt;=1,IF(B1123=Presupuestos[[#This Row],[ID]],"OK","DOC. DUPLICADO"),"OK")</f>
        <v>OK</v>
      </c>
    </row>
    <row r="1125" spans="2:71" x14ac:dyDescent="0.25">
      <c r="B1125" s="34">
        <f>IF(Presupuestos[[#This Row],[ID DOCUMENTO]]=U1124,B1124,IF(B1124="ID",1,B1124+1))</f>
        <v>940</v>
      </c>
      <c r="C1125" s="2">
        <v>45890</v>
      </c>
      <c r="D1125" s="2">
        <v>45890</v>
      </c>
      <c r="E1125" s="3" t="s">
        <v>2161</v>
      </c>
      <c r="F1125" s="25" t="s">
        <v>35</v>
      </c>
      <c r="G1125" s="25" t="s">
        <v>211</v>
      </c>
      <c r="H1125" s="25" t="s">
        <v>225</v>
      </c>
      <c r="I1125" s="36" t="str">
        <f>IFERROR(VLOOKUP(Presupuestos[[#This Row],[AREA]]&amp;Presupuestos[[#This Row],[CONCEPTO]]&amp;Presupuestos[[#This Row],[DESCRIPCION]],Tabla28[[Columna1]:[CÓDIGO NUEVO]],2,0),"")</f>
        <v>P0302003</v>
      </c>
      <c r="J1125" s="3" t="s">
        <v>666</v>
      </c>
      <c r="K1125" s="3" t="s">
        <v>666</v>
      </c>
      <c r="L1125" s="3" t="s">
        <v>666</v>
      </c>
      <c r="M1125" s="31" t="s">
        <v>2227</v>
      </c>
      <c r="N1125" s="3" t="s">
        <v>53</v>
      </c>
      <c r="O1125" s="3" t="s">
        <v>315</v>
      </c>
      <c r="P1125" s="3" t="s">
        <v>122</v>
      </c>
      <c r="Q1125" s="3" t="str">
        <f>IFERROR(VLOOKUP(Presupuestos[[#This Row],[CLASIFICACIÓN (N)]],Tabla17[],2,0),"")</f>
        <v>Costos de ventas</v>
      </c>
      <c r="R1125" s="3" t="str">
        <f>IFERROR(VLOOKUP(Presupuestos[[#This Row],[CLASIFICACIÓN (N)]],Tabla17[],3,0),"")</f>
        <v>Operativo</v>
      </c>
      <c r="S1125" s="3" t="s">
        <v>16</v>
      </c>
      <c r="T1125" s="3" t="str">
        <f>IFERROR(VLOOKUP(Presupuestos[[#This Row],[ALMACEN]],Tabla5[],2,0),"")</f>
        <v>Arequipa</v>
      </c>
      <c r="U1125" s="19" t="str">
        <f>IFERROR(VLOOKUP(Presupuestos[[#This Row],[TIPO DE DOCUMENTO]],Tipo_Documento[],2,0)&amp;Presupuestos[[#This Row],[SERIE]]&amp;Presupuestos[[#This Row],[NUMERO]]&amp;Presupuestos[[#This Row],[RUC]],"")</f>
        <v>01F001514020610059393</v>
      </c>
      <c r="V1125" s="3" t="s">
        <v>120</v>
      </c>
      <c r="W1125" s="7">
        <v>45890</v>
      </c>
      <c r="X1125" s="7">
        <v>45890</v>
      </c>
      <c r="Y1125" s="3" t="s">
        <v>688</v>
      </c>
      <c r="Z1125" s="3">
        <v>5140</v>
      </c>
      <c r="AA1125" s="3">
        <f>IFERROR(VLOOKUP(Presupuestos[[#This Row],[RAZON SOCIAL]],CHOOSE({1,2},Clientes_Proveedores[Razon Social],Clientes_Proveedores[Ruc / Dni]),2,0),"-")</f>
        <v>20610059393</v>
      </c>
      <c r="AB1125" s="31" t="s">
        <v>2228</v>
      </c>
      <c r="AC1125" s="3" t="s">
        <v>670</v>
      </c>
      <c r="AD1125" s="5">
        <v>0.18</v>
      </c>
      <c r="AE1125" s="6">
        <v>28.81</v>
      </c>
      <c r="AF1125" s="6">
        <f>Presupuestos[[#This Row],[BASE]]*Presupuestos[[#This Row],[% IGV]]</f>
        <v>5.1857999999999995</v>
      </c>
      <c r="AG1125" s="22">
        <f>ROUND(SUM(Presupuestos[[#This Row],[BASE]:[IGV]]),2)</f>
        <v>34</v>
      </c>
      <c r="AH1125" s="9" t="str">
        <f>IF(Presupuestos[[#This Row],[MONEDA]]="USD",VLOOKUP(Presupuestos[[#This Row],[FECHA DE EMISION]],Tipo_Cambio[],3,0),"")</f>
        <v/>
      </c>
      <c r="AI1125" s="22">
        <f>IFERROR(ROUND(IF(Presupuestos[[#This Row],[MONEDA]]="PEN",Presupuestos[[#This Row],[TOTAL]],Presupuestos[[#This Row],[TOTAL]]*Presupuestos[[#This Row],[TIPO DE CAMBIO]]),2),"")</f>
        <v>34</v>
      </c>
      <c r="AJ1125" s="5"/>
      <c r="AK1125" s="33" t="s">
        <v>671</v>
      </c>
      <c r="AL1125" s="5" t="s">
        <v>672</v>
      </c>
      <c r="AM1125" s="23" t="s">
        <v>671</v>
      </c>
      <c r="AN1125" s="23" t="s">
        <v>671</v>
      </c>
      <c r="AO1125" s="7">
        <f>IFERROR(VLOOKUP("1-"&amp;Presupuestos[[#This Row],[ID DOCUMENTO]],BD_Pagos[],7,0),"")</f>
        <v>45895</v>
      </c>
      <c r="AP1125" s="16" t="str">
        <f>IFERROR(VLOOKUP("1-"&amp;Presupuestos[[#This Row],[ID DOCUMENTO]],BD_Pagos[],8,0),"")</f>
        <v>C-Tesoreria</v>
      </c>
      <c r="AQ1125" s="17" t="str">
        <f>IFERROR(VLOOKUP("1-"&amp;Presupuestos[[#This Row],[ID DOCUMENTO]],BD_Pagos[],9,0),"")</f>
        <v>001-12599</v>
      </c>
      <c r="AR1125" s="54"/>
      <c r="AS1125" s="7">
        <f>IFERROR(VLOOKUP("2-"&amp;Presupuestos[[#This Row],[ID DOCUMENTO]],BD_Pagos[],7,0),"")</f>
        <v>0</v>
      </c>
      <c r="AT1125" s="16" t="str">
        <f>IFERROR(VLOOKUP("2-"&amp;Presupuestos[[#This Row],[ID DOCUMENTO]],BD_Pagos[],8,0),"")</f>
        <v/>
      </c>
      <c r="AU1125" s="17">
        <f>IFERROR(VLOOKUP("2-"&amp;Presupuestos[[#This Row],[ID DOCUMENTO]],BD_Pagos[],9,0),"")</f>
        <v>0</v>
      </c>
      <c r="AV1125" s="20">
        <f>IF(IFERROR(VLOOKUP("2-"&amp;Presupuestos[[#This Row],[ID DOCUMENTO]],BD_Pagos[],10,0),0)&gt;Presupuestos[[#This Row],[TOTAL SOLES]],Presupuestos[[#This Row],[TOTAL SOLES]],IFERROR(VLOOKUP("2-"&amp;Presupuestos[[#This Row],[ID DOCUMENTO]],BD_Pagos[],10,0),0))</f>
        <v>0</v>
      </c>
      <c r="AW1125" s="7"/>
      <c r="AX1125" s="16"/>
      <c r="AY1125" s="17"/>
      <c r="AZ1125" s="20"/>
      <c r="BA1125" s="7"/>
      <c r="BB1125" s="16"/>
      <c r="BC1125" s="17"/>
      <c r="BD1125" s="20"/>
      <c r="BE1125" s="7">
        <f>IFERROR(VLOOKUP("5-"&amp;Presupuestos[[#This Row],[ID DOCUMENTO]],BD_Pagos[],7,0),"")</f>
        <v>0</v>
      </c>
      <c r="BF1125" s="17">
        <f>IFERROR(VLOOKUP("5-"&amp;Presupuestos[[#This Row],[ID DOCUMENTO]],BD_Pagos[],9,0),"")</f>
        <v>0</v>
      </c>
      <c r="BG1125" s="20">
        <f>IF(IFERROR(VLOOKUP("5-"&amp;Presupuestos[[#This Row],[ID DOCUMENTO]],BD_Pagos[],10,0),0)&gt;Presupuestos[[#This Row],[TOTAL SOLES]],Presupuestos[[#This Row],[TOTAL SOLES]],IFERROR(VLOOKUP("5-"&amp;Presupuestos[[#This Row],[ID DOCUMENTO]],BD_Pagos[],10,0),0))</f>
        <v>0</v>
      </c>
      <c r="BH1125" s="7">
        <f>IFERROR(VLOOKUP("1-Detraccion"&amp;Presupuestos[[#This Row],[ID DOCUMENTO]],BD_Pagos[],2,0),"")</f>
        <v>0</v>
      </c>
      <c r="BI1125" s="3" t="str">
        <f>IFERROR(VLOOKUP("1-Detraccion"&amp;Presupuestos[[#This Row],[ID DOCUMENTO]],BD_Pagos[],3,0),"")</f>
        <v/>
      </c>
      <c r="BJ1125" s="3">
        <f>IFERROR(VLOOKUP("1-Detraccion"&amp;Presupuestos[[#This Row],[ID DOCUMENTO]],BD_Pagos[],4,0),"")</f>
        <v>0</v>
      </c>
      <c r="BK1125" s="6">
        <f>IF(IFERROR(VLOOKUP("1-Detraccion"&amp;Presupuestos[[#This Row],[ID DOCUMENTO]],BD_Pagos[],5,0),0)&gt;Presupuestos[[#This Row],[TOTAL SOLES]],Presupuestos[[#This Row],[TOTAL SOLES]],IFERROR(VLOOKUP("1-Detraccion"&amp;Presupuestos[[#This Row],[ID DOCUMENTO]],BD_Pagos[],5,0),0))</f>
        <v>0</v>
      </c>
      <c r="BL1125" s="6">
        <f>IF(IFERROR(VLOOKUP("1-Detraccion"&amp;Presupuestos[[#This Row],[ID DOCUMENTO]],BD_Pagos[],6,0),0)&gt;Presupuestos[[#This Row],[TOTAL SOLES]],Presupuestos[[#This Row],[TOTAL SOLES]],IFERROR(VLOOKUP("1-Detraccion"&amp;Presupuestos[[#This Row],[ID DOCUMENTO]],BD_Pagos[],6,0),0))</f>
        <v>0</v>
      </c>
      <c r="BM1125" s="37"/>
      <c r="BN1125" s="3"/>
      <c r="BO1125" s="3"/>
      <c r="BP1125" s="6"/>
      <c r="BQ112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34</v>
      </c>
      <c r="BR1125" s="23" t="str">
        <f>IF(Presupuestos[[#This Row],[SALDO ME-MN]]&gt;0,"PENDIENTE","CANCELADO")</f>
        <v>PENDIENTE</v>
      </c>
      <c r="BS1125" s="23" t="str">
        <f>IF(COUNTIFS($U$4:$U1124,Presupuestos[[#This Row],[ID DOCUMENTO]])&gt;=1,IF(B1124=Presupuestos[[#This Row],[ID]],"OK","DOC. DUPLICADO"),"OK")</f>
        <v>OK</v>
      </c>
    </row>
    <row r="1126" spans="2:71" ht="36" x14ac:dyDescent="0.25">
      <c r="B1126" s="34">
        <f>IF(Presupuestos[[#This Row],[ID DOCUMENTO]]=U1125,B1125,IF(B1125="ID",1,B1125+1))</f>
        <v>941</v>
      </c>
      <c r="C1126" s="2">
        <v>45891</v>
      </c>
      <c r="D1126" s="2">
        <v>45891</v>
      </c>
      <c r="E1126" s="3" t="s">
        <v>2161</v>
      </c>
      <c r="F1126" s="25" t="s">
        <v>27</v>
      </c>
      <c r="G1126" s="25" t="s">
        <v>128</v>
      </c>
      <c r="H1126" s="25" t="s">
        <v>111</v>
      </c>
      <c r="I1126" s="36" t="str">
        <f>IFERROR(VLOOKUP(Presupuestos[[#This Row],[AREA]]&amp;Presupuestos[[#This Row],[CONCEPTO]]&amp;Presupuestos[[#This Row],[DESCRIPCION]],Tabla28[[Columna1]:[CÓDIGO NUEVO]],2,0),"")</f>
        <v>P0210002</v>
      </c>
      <c r="J1126" s="3" t="s">
        <v>666</v>
      </c>
      <c r="K1126" s="3" t="s">
        <v>666</v>
      </c>
      <c r="L1126" s="3" t="s">
        <v>666</v>
      </c>
      <c r="M1126" s="31" t="s">
        <v>2229</v>
      </c>
      <c r="N1126" s="3" t="s">
        <v>33</v>
      </c>
      <c r="O1126" s="3" t="s">
        <v>308</v>
      </c>
      <c r="P1126" s="3" t="s">
        <v>132</v>
      </c>
      <c r="Q1126" s="3" t="str">
        <f>IFERROR(VLOOKUP(Presupuestos[[#This Row],[CLASIFICACIÓN (N)]],Tabla17[],2,0),"")</f>
        <v>Gastos operativos</v>
      </c>
      <c r="R1126" s="3" t="str">
        <f>IFERROR(VLOOKUP(Presupuestos[[#This Row],[CLASIFICACIÓN (N)]],Tabla17[],3,0),"")</f>
        <v>Operativo</v>
      </c>
      <c r="S1126" s="3" t="s">
        <v>34</v>
      </c>
      <c r="T1126" s="3" t="str">
        <f>IFERROR(VLOOKUP(Presupuestos[[#This Row],[ALMACEN]],Tabla5[],2,0),"")</f>
        <v>Arequipa</v>
      </c>
      <c r="U1126" s="19" t="str">
        <f>IFERROR(VLOOKUP(Presupuestos[[#This Row],[TIPO DE DOCUMENTO]],Tipo_Documento[],2,0)&amp;Presupuestos[[#This Row],[SERIE]]&amp;Presupuestos[[#This Row],[NUMERO]]&amp;Presupuestos[[#This Row],[RUC]],"")</f>
        <v>01F212181914120517252558</v>
      </c>
      <c r="V1126" s="3" t="s">
        <v>120</v>
      </c>
      <c r="W1126" s="7">
        <v>45891</v>
      </c>
      <c r="X1126" s="7">
        <v>45891</v>
      </c>
      <c r="Y1126" s="3" t="s">
        <v>713</v>
      </c>
      <c r="Z1126" s="3">
        <v>1819141</v>
      </c>
      <c r="AA1126" s="3">
        <f>IFERROR(VLOOKUP(Presupuestos[[#This Row],[RAZON SOCIAL]],CHOOSE({1,2},Clientes_Proveedores[Razon Social],Clientes_Proveedores[Ruc / Dni]),2,0),"-")</f>
        <v>20517252558</v>
      </c>
      <c r="AB1126" s="31" t="s">
        <v>714</v>
      </c>
      <c r="AC1126" s="3" t="s">
        <v>670</v>
      </c>
      <c r="AD1126" s="5">
        <v>0.18</v>
      </c>
      <c r="AE1126" s="6">
        <v>6.78</v>
      </c>
      <c r="AF1126" s="6">
        <f>Presupuestos[[#This Row],[BASE]]*Presupuestos[[#This Row],[% IGV]]</f>
        <v>1.2203999999999999</v>
      </c>
      <c r="AG1126" s="22">
        <f>ROUND(SUM(Presupuestos[[#This Row],[BASE]:[IGV]]),2)</f>
        <v>8</v>
      </c>
      <c r="AH1126" s="9" t="str">
        <f>IF(Presupuestos[[#This Row],[MONEDA]]="USD",VLOOKUP(Presupuestos[[#This Row],[FECHA DE EMISION]],Tipo_Cambio[],3,0),"")</f>
        <v/>
      </c>
      <c r="AI1126" s="22">
        <f>IFERROR(ROUND(IF(Presupuestos[[#This Row],[MONEDA]]="PEN",Presupuestos[[#This Row],[TOTAL]],Presupuestos[[#This Row],[TOTAL]]*Presupuestos[[#This Row],[TIPO DE CAMBIO]]),2),"")</f>
        <v>8</v>
      </c>
      <c r="AJ1126" s="5"/>
      <c r="AK1126" s="33" t="s">
        <v>671</v>
      </c>
      <c r="AL1126" s="5" t="s">
        <v>672</v>
      </c>
      <c r="AM1126" s="23" t="s">
        <v>671</v>
      </c>
      <c r="AN1126" s="23" t="s">
        <v>671</v>
      </c>
      <c r="AO1126" s="7">
        <f>IFERROR(VLOOKUP("1-"&amp;Presupuestos[[#This Row],[ID DOCUMENTO]],BD_Pagos[],7,0),"")</f>
        <v>45895</v>
      </c>
      <c r="AP1126" s="16" t="str">
        <f>IFERROR(VLOOKUP("1-"&amp;Presupuestos[[#This Row],[ID DOCUMENTO]],BD_Pagos[],8,0),"")</f>
        <v>C-Tesoreria</v>
      </c>
      <c r="AQ1126" s="17" t="str">
        <f>IFERROR(VLOOKUP("1-"&amp;Presupuestos[[#This Row],[ID DOCUMENTO]],BD_Pagos[],9,0),"")</f>
        <v>001-12600</v>
      </c>
      <c r="AR1126" s="54"/>
      <c r="AS1126" s="7">
        <f>IFERROR(VLOOKUP("2-"&amp;Presupuestos[[#This Row],[ID DOCUMENTO]],BD_Pagos[],7,0),"")</f>
        <v>0</v>
      </c>
      <c r="AT1126" s="16" t="str">
        <f>IFERROR(VLOOKUP("2-"&amp;Presupuestos[[#This Row],[ID DOCUMENTO]],BD_Pagos[],8,0),"")</f>
        <v/>
      </c>
      <c r="AU1126" s="17">
        <f>IFERROR(VLOOKUP("2-"&amp;Presupuestos[[#This Row],[ID DOCUMENTO]],BD_Pagos[],9,0),"")</f>
        <v>0</v>
      </c>
      <c r="AV1126" s="20">
        <f>IF(IFERROR(VLOOKUP("2-"&amp;Presupuestos[[#This Row],[ID DOCUMENTO]],BD_Pagos[],10,0),0)&gt;Presupuestos[[#This Row],[TOTAL SOLES]],Presupuestos[[#This Row],[TOTAL SOLES]],IFERROR(VLOOKUP("2-"&amp;Presupuestos[[#This Row],[ID DOCUMENTO]],BD_Pagos[],10,0),0))</f>
        <v>0</v>
      </c>
      <c r="AW1126" s="7"/>
      <c r="AX1126" s="16"/>
      <c r="AY1126" s="17"/>
      <c r="AZ1126" s="20"/>
      <c r="BA1126" s="7"/>
      <c r="BB1126" s="16"/>
      <c r="BC1126" s="17"/>
      <c r="BD1126" s="20"/>
      <c r="BE1126" s="7">
        <f>IFERROR(VLOOKUP("5-"&amp;Presupuestos[[#This Row],[ID DOCUMENTO]],BD_Pagos[],7,0),"")</f>
        <v>0</v>
      </c>
      <c r="BF1126" s="17">
        <f>IFERROR(VLOOKUP("5-"&amp;Presupuestos[[#This Row],[ID DOCUMENTO]],BD_Pagos[],9,0),"")</f>
        <v>0</v>
      </c>
      <c r="BG1126" s="20">
        <f>IF(IFERROR(VLOOKUP("5-"&amp;Presupuestos[[#This Row],[ID DOCUMENTO]],BD_Pagos[],10,0),0)&gt;Presupuestos[[#This Row],[TOTAL SOLES]],Presupuestos[[#This Row],[TOTAL SOLES]],IFERROR(VLOOKUP("5-"&amp;Presupuestos[[#This Row],[ID DOCUMENTO]],BD_Pagos[],10,0),0))</f>
        <v>0</v>
      </c>
      <c r="BH1126" s="7">
        <f>IFERROR(VLOOKUP("1-Detraccion"&amp;Presupuestos[[#This Row],[ID DOCUMENTO]],BD_Pagos[],2,0),"")</f>
        <v>0</v>
      </c>
      <c r="BI1126" s="3" t="str">
        <f>IFERROR(VLOOKUP("1-Detraccion"&amp;Presupuestos[[#This Row],[ID DOCUMENTO]],BD_Pagos[],3,0),"")</f>
        <v/>
      </c>
      <c r="BJ1126" s="3">
        <f>IFERROR(VLOOKUP("1-Detraccion"&amp;Presupuestos[[#This Row],[ID DOCUMENTO]],BD_Pagos[],4,0),"")</f>
        <v>0</v>
      </c>
      <c r="BK1126" s="6">
        <f>IF(IFERROR(VLOOKUP("1-Detraccion"&amp;Presupuestos[[#This Row],[ID DOCUMENTO]],BD_Pagos[],5,0),0)&gt;Presupuestos[[#This Row],[TOTAL SOLES]],Presupuestos[[#This Row],[TOTAL SOLES]],IFERROR(VLOOKUP("1-Detraccion"&amp;Presupuestos[[#This Row],[ID DOCUMENTO]],BD_Pagos[],5,0),0))</f>
        <v>0</v>
      </c>
      <c r="BL1126" s="6">
        <f>IF(IFERROR(VLOOKUP("1-Detraccion"&amp;Presupuestos[[#This Row],[ID DOCUMENTO]],BD_Pagos[],6,0),0)&gt;Presupuestos[[#This Row],[TOTAL SOLES]],Presupuestos[[#This Row],[TOTAL SOLES]],IFERROR(VLOOKUP("1-Detraccion"&amp;Presupuestos[[#This Row],[ID DOCUMENTO]],BD_Pagos[],6,0),0))</f>
        <v>0</v>
      </c>
      <c r="BM1126" s="37"/>
      <c r="BN1126" s="3"/>
      <c r="BO1126" s="3"/>
      <c r="BP1126" s="6"/>
      <c r="BQ112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126" s="23" t="str">
        <f>IF(Presupuestos[[#This Row],[SALDO ME-MN]]&gt;0,"PENDIENTE","CANCELADO")</f>
        <v>PENDIENTE</v>
      </c>
      <c r="BS1126" s="23" t="str">
        <f>IF(COUNTIFS($U$4:$U1125,Presupuestos[[#This Row],[ID DOCUMENTO]])&gt;=1,IF(B1125=Presupuestos[[#This Row],[ID]],"OK","DOC. DUPLICADO"),"OK")</f>
        <v>OK</v>
      </c>
    </row>
    <row r="1127" spans="2:71" ht="24" x14ac:dyDescent="0.25">
      <c r="B1127" s="34">
        <f>IF(Presupuestos[[#This Row],[ID DOCUMENTO]]=U1126,B1126,IF(B1126="ID",1,B1126+1))</f>
        <v>942</v>
      </c>
      <c r="C1127" s="2">
        <v>45890</v>
      </c>
      <c r="D1127" s="2">
        <v>45890</v>
      </c>
      <c r="E1127" s="3" t="s">
        <v>2161</v>
      </c>
      <c r="F1127" s="25" t="s">
        <v>62</v>
      </c>
      <c r="G1127" s="25" t="s">
        <v>169</v>
      </c>
      <c r="H1127" s="25" t="s">
        <v>565</v>
      </c>
      <c r="I1127" s="36" t="str">
        <f>IFERROR(VLOOKUP(Presupuestos[[#This Row],[AREA]]&amp;Presupuestos[[#This Row],[CONCEPTO]]&amp;Presupuestos[[#This Row],[DESCRIPCION]],Tabla28[[Columna1]:[CÓDIGO NUEVO]],2,0),"")</f>
        <v>P0802003</v>
      </c>
      <c r="J1127" s="3" t="s">
        <v>666</v>
      </c>
      <c r="K1127" s="3" t="s">
        <v>666</v>
      </c>
      <c r="L1127" s="3" t="s">
        <v>666</v>
      </c>
      <c r="M1127" s="31" t="s">
        <v>2230</v>
      </c>
      <c r="N1127" s="3" t="s">
        <v>58</v>
      </c>
      <c r="O1127" s="3" t="s">
        <v>315</v>
      </c>
      <c r="P1127" s="3" t="s">
        <v>122</v>
      </c>
      <c r="Q1127" s="3" t="str">
        <f>IFERROR(VLOOKUP(Presupuestos[[#This Row],[CLASIFICACIÓN (N)]],Tabla17[],2,0),"")</f>
        <v>Costos de ventas</v>
      </c>
      <c r="R1127" s="3" t="str">
        <f>IFERROR(VLOOKUP(Presupuestos[[#This Row],[CLASIFICACIÓN (N)]],Tabla17[],3,0),"")</f>
        <v>Operativo</v>
      </c>
      <c r="S1127" s="3" t="s">
        <v>16</v>
      </c>
      <c r="T1127" s="3" t="str">
        <f>IFERROR(VLOOKUP(Presupuestos[[#This Row],[ALMACEN]],Tabla5[],2,0),"")</f>
        <v>Arequipa</v>
      </c>
      <c r="U1127" s="19" t="str">
        <f>IFERROR(VLOOKUP(Presupuestos[[#This Row],[TIPO DE DOCUMENTO]],Tipo_Documento[],2,0)&amp;Presupuestos[[#This Row],[SERIE]]&amp;Presupuestos[[#This Row],[NUMERO]]&amp;Presupuestos[[#This Row],[RUC]],"")</f>
        <v>01E0014320612785130</v>
      </c>
      <c r="V1127" s="3" t="s">
        <v>120</v>
      </c>
      <c r="W1127" s="7">
        <v>45890</v>
      </c>
      <c r="X1127" s="7">
        <v>45890</v>
      </c>
      <c r="Y1127" s="3" t="s">
        <v>668</v>
      </c>
      <c r="Z1127" s="3">
        <v>43</v>
      </c>
      <c r="AA1127" s="3">
        <f>IFERROR(VLOOKUP(Presupuestos[[#This Row],[RAZON SOCIAL]],CHOOSE({1,2},Clientes_Proveedores[Razon Social],Clientes_Proveedores[Ruc / Dni]),2,0),"-")</f>
        <v>20612785130</v>
      </c>
      <c r="AB1127" s="31" t="s">
        <v>2231</v>
      </c>
      <c r="AC1127" s="3" t="s">
        <v>670</v>
      </c>
      <c r="AD1127" s="5">
        <v>0.18</v>
      </c>
      <c r="AE1127" s="6">
        <v>237.29</v>
      </c>
      <c r="AF1127" s="6">
        <f>Presupuestos[[#This Row],[BASE]]*Presupuestos[[#This Row],[% IGV]]</f>
        <v>42.712199999999996</v>
      </c>
      <c r="AG1127" s="22">
        <f>ROUND(SUM(Presupuestos[[#This Row],[BASE]:[IGV]]),2)</f>
        <v>280</v>
      </c>
      <c r="AH1127" s="9" t="str">
        <f>IF(Presupuestos[[#This Row],[MONEDA]]="USD",VLOOKUP(Presupuestos[[#This Row],[FECHA DE EMISION]],Tipo_Cambio[],3,0),"")</f>
        <v/>
      </c>
      <c r="AI1127" s="22">
        <f>IFERROR(ROUND(IF(Presupuestos[[#This Row],[MONEDA]]="PEN",Presupuestos[[#This Row],[TOTAL]],Presupuestos[[#This Row],[TOTAL]]*Presupuestos[[#This Row],[TIPO DE CAMBIO]]),2),"")</f>
        <v>280</v>
      </c>
      <c r="AJ1127" s="5"/>
      <c r="AK1127" s="33" t="s">
        <v>671</v>
      </c>
      <c r="AL1127" s="5" t="s">
        <v>672</v>
      </c>
      <c r="AM1127" s="23" t="s">
        <v>671</v>
      </c>
      <c r="AN1127" s="23" t="s">
        <v>759</v>
      </c>
      <c r="AO1127" s="7">
        <f>IFERROR(VLOOKUP("1-"&amp;Presupuestos[[#This Row],[ID DOCUMENTO]],BD_Pagos[],7,0),"")</f>
        <v>45895</v>
      </c>
      <c r="AP1127" s="16" t="str">
        <f>IFERROR(VLOOKUP("1-"&amp;Presupuestos[[#This Row],[ID DOCUMENTO]],BD_Pagos[],8,0),"")</f>
        <v>C-Tesoreria</v>
      </c>
      <c r="AQ1127" s="17" t="str">
        <f>IFERROR(VLOOKUP("1-"&amp;Presupuestos[[#This Row],[ID DOCUMENTO]],BD_Pagos[],9,0),"")</f>
        <v>001-12599</v>
      </c>
      <c r="AR1127" s="54"/>
      <c r="AS1127" s="7">
        <f>IFERROR(VLOOKUP("2-"&amp;Presupuestos[[#This Row],[ID DOCUMENTO]],BD_Pagos[],7,0),"")</f>
        <v>0</v>
      </c>
      <c r="AT1127" s="16" t="str">
        <f>IFERROR(VLOOKUP("2-"&amp;Presupuestos[[#This Row],[ID DOCUMENTO]],BD_Pagos[],8,0),"")</f>
        <v/>
      </c>
      <c r="AU1127" s="17">
        <f>IFERROR(VLOOKUP("2-"&amp;Presupuestos[[#This Row],[ID DOCUMENTO]],BD_Pagos[],9,0),"")</f>
        <v>0</v>
      </c>
      <c r="AV1127" s="20">
        <f>IF(IFERROR(VLOOKUP("2-"&amp;Presupuestos[[#This Row],[ID DOCUMENTO]],BD_Pagos[],10,0),0)&gt;Presupuestos[[#This Row],[TOTAL SOLES]],Presupuestos[[#This Row],[TOTAL SOLES]],IFERROR(VLOOKUP("2-"&amp;Presupuestos[[#This Row],[ID DOCUMENTO]],BD_Pagos[],10,0),0))</f>
        <v>0</v>
      </c>
      <c r="AW1127" s="7"/>
      <c r="AX1127" s="16"/>
      <c r="AY1127" s="17"/>
      <c r="AZ1127" s="20"/>
      <c r="BA1127" s="7"/>
      <c r="BB1127" s="16"/>
      <c r="BC1127" s="17"/>
      <c r="BD1127" s="20"/>
      <c r="BE1127" s="7">
        <f>IFERROR(VLOOKUP("5-"&amp;Presupuestos[[#This Row],[ID DOCUMENTO]],BD_Pagos[],7,0),"")</f>
        <v>0</v>
      </c>
      <c r="BF1127" s="17">
        <f>IFERROR(VLOOKUP("5-"&amp;Presupuestos[[#This Row],[ID DOCUMENTO]],BD_Pagos[],9,0),"")</f>
        <v>0</v>
      </c>
      <c r="BG1127" s="20">
        <f>IF(IFERROR(VLOOKUP("5-"&amp;Presupuestos[[#This Row],[ID DOCUMENTO]],BD_Pagos[],10,0),0)&gt;Presupuestos[[#This Row],[TOTAL SOLES]],Presupuestos[[#This Row],[TOTAL SOLES]],IFERROR(VLOOKUP("5-"&amp;Presupuestos[[#This Row],[ID DOCUMENTO]],BD_Pagos[],10,0),0))</f>
        <v>0</v>
      </c>
      <c r="BH1127" s="7">
        <f>IFERROR(VLOOKUP("1-Detraccion"&amp;Presupuestos[[#This Row],[ID DOCUMENTO]],BD_Pagos[],2,0),"")</f>
        <v>0</v>
      </c>
      <c r="BI1127" s="3" t="str">
        <f>IFERROR(VLOOKUP("1-Detraccion"&amp;Presupuestos[[#This Row],[ID DOCUMENTO]],BD_Pagos[],3,0),"")</f>
        <v/>
      </c>
      <c r="BJ1127" s="3">
        <f>IFERROR(VLOOKUP("1-Detraccion"&amp;Presupuestos[[#This Row],[ID DOCUMENTO]],BD_Pagos[],4,0),"")</f>
        <v>0</v>
      </c>
      <c r="BK1127" s="6">
        <f>IF(IFERROR(VLOOKUP("1-Detraccion"&amp;Presupuestos[[#This Row],[ID DOCUMENTO]],BD_Pagos[],5,0),0)&gt;Presupuestos[[#This Row],[TOTAL SOLES]],Presupuestos[[#This Row],[TOTAL SOLES]],IFERROR(VLOOKUP("1-Detraccion"&amp;Presupuestos[[#This Row],[ID DOCUMENTO]],BD_Pagos[],5,0),0))</f>
        <v>0</v>
      </c>
      <c r="BL1127" s="6">
        <f>IF(IFERROR(VLOOKUP("1-Detraccion"&amp;Presupuestos[[#This Row],[ID DOCUMENTO]],BD_Pagos[],6,0),0)&gt;Presupuestos[[#This Row],[TOTAL SOLES]],Presupuestos[[#This Row],[TOTAL SOLES]],IFERROR(VLOOKUP("1-Detraccion"&amp;Presupuestos[[#This Row],[ID DOCUMENTO]],BD_Pagos[],6,0),0))</f>
        <v>0</v>
      </c>
      <c r="BM1127" s="37"/>
      <c r="BN1127" s="3"/>
      <c r="BO1127" s="3"/>
      <c r="BP1127" s="6"/>
      <c r="BQ112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280</v>
      </c>
      <c r="BR1127" s="23" t="str">
        <f>IF(Presupuestos[[#This Row],[SALDO ME-MN]]&gt;0,"PENDIENTE","CANCELADO")</f>
        <v>PENDIENTE</v>
      </c>
      <c r="BS1127" s="23" t="str">
        <f>IF(COUNTIFS($U$4:$U1126,Presupuestos[[#This Row],[ID DOCUMENTO]])&gt;=1,IF(B1126=Presupuestos[[#This Row],[ID]],"OK","DOC. DUPLICADO"),"OK")</f>
        <v>OK</v>
      </c>
    </row>
    <row r="1128" spans="2:71" ht="24" x14ac:dyDescent="0.25">
      <c r="B1128" s="34">
        <f>IF(Presupuestos[[#This Row],[ID DOCUMENTO]]=U1127,B1127,IF(B1127="ID",1,B1127+1))</f>
        <v>943</v>
      </c>
      <c r="C1128" s="2">
        <v>45890</v>
      </c>
      <c r="D1128" s="2">
        <v>45890</v>
      </c>
      <c r="E1128" s="3" t="s">
        <v>2232</v>
      </c>
      <c r="F1128" s="25" t="s">
        <v>70</v>
      </c>
      <c r="G1128" s="25" t="s">
        <v>144</v>
      </c>
      <c r="H1128" s="25" t="s">
        <v>19</v>
      </c>
      <c r="I1128" s="36" t="str">
        <f>IFERROR(VLOOKUP(Presupuestos[[#This Row],[AREA]]&amp;Presupuestos[[#This Row],[CONCEPTO]]&amp;Presupuestos[[#This Row],[DESCRIPCION]],Tabla28[[Columna1]:[CÓDIGO NUEVO]],2,0),"")</f>
        <v>P1004001</v>
      </c>
      <c r="J1128" s="3" t="s">
        <v>666</v>
      </c>
      <c r="K1128" s="3" t="s">
        <v>666</v>
      </c>
      <c r="L1128" s="3" t="s">
        <v>666</v>
      </c>
      <c r="M1128" s="31" t="s">
        <v>2233</v>
      </c>
      <c r="N1128" s="3"/>
      <c r="O1128" s="3" t="s">
        <v>315</v>
      </c>
      <c r="P1128" s="3" t="s">
        <v>127</v>
      </c>
      <c r="Q1128" s="3" t="str">
        <f>IFERROR(VLOOKUP(Presupuestos[[#This Row],[CLASIFICACIÓN (N)]],Tabla17[],2,0),"")</f>
        <v>Gastos operativos</v>
      </c>
      <c r="R1128" s="3" t="str">
        <f>IFERROR(VLOOKUP(Presupuestos[[#This Row],[CLASIFICACIÓN (N)]],Tabla17[],3,0),"")</f>
        <v>Operativo</v>
      </c>
      <c r="S1128" s="3" t="s">
        <v>16</v>
      </c>
      <c r="T1128" s="3" t="str">
        <f>IFERROR(VLOOKUP(Presupuestos[[#This Row],[ALMACEN]],Tabla5[],2,0),"")</f>
        <v>Arequipa</v>
      </c>
      <c r="U1128" s="19" t="str">
        <f>IFERROR(VLOOKUP(Presupuestos[[#This Row],[TIPO DE DOCUMENTO]],Tipo_Documento[],2,0)&amp;Presupuestos[[#This Row],[SERIE]]&amp;Presupuestos[[#This Row],[NUMERO]]&amp;Presupuestos[[#This Row],[RUC]],"")</f>
        <v>PLM330270517150</v>
      </c>
      <c r="V1128" s="3" t="s">
        <v>171</v>
      </c>
      <c r="W1128" s="7">
        <v>45891</v>
      </c>
      <c r="X1128" s="7">
        <v>45891</v>
      </c>
      <c r="Y1128" s="3">
        <v>3</v>
      </c>
      <c r="Z1128" s="3">
        <v>302</v>
      </c>
      <c r="AA1128" s="3">
        <f>IFERROR(VLOOKUP(Presupuestos[[#This Row],[RAZON SOCIAL]],CHOOSE({1,2},Clientes_Proveedores[Razon Social],Clientes_Proveedores[Ruc / Dni]),2,0),"-")</f>
        <v>70517150</v>
      </c>
      <c r="AB1128" s="31" t="s">
        <v>706</v>
      </c>
      <c r="AC1128" s="3" t="s">
        <v>670</v>
      </c>
      <c r="AD1128" s="5"/>
      <c r="AE1128" s="6">
        <v>17</v>
      </c>
      <c r="AF1128" s="6">
        <f>Presupuestos[[#This Row],[BASE]]*Presupuestos[[#This Row],[% IGV]]</f>
        <v>0</v>
      </c>
      <c r="AG1128" s="22">
        <f>ROUND(SUM(Presupuestos[[#This Row],[BASE]:[IGV]]),2)</f>
        <v>17</v>
      </c>
      <c r="AH1128" s="9" t="str">
        <f>IF(Presupuestos[[#This Row],[MONEDA]]="USD",VLOOKUP(Presupuestos[[#This Row],[FECHA DE EMISION]],Tipo_Cambio[],3,0),"")</f>
        <v/>
      </c>
      <c r="AI1128" s="22">
        <f>IFERROR(ROUND(IF(Presupuestos[[#This Row],[MONEDA]]="PEN",Presupuestos[[#This Row],[TOTAL]],Presupuestos[[#This Row],[TOTAL]]*Presupuestos[[#This Row],[TIPO DE CAMBIO]]),2),"")</f>
        <v>17</v>
      </c>
      <c r="AJ1128" s="5"/>
      <c r="AK1128" s="33" t="s">
        <v>671</v>
      </c>
      <c r="AL1128" s="5" t="s">
        <v>672</v>
      </c>
      <c r="AM1128" s="23" t="s">
        <v>671</v>
      </c>
      <c r="AN1128" s="23" t="s">
        <v>671</v>
      </c>
      <c r="AO1128" s="7">
        <f>IFERROR(VLOOKUP("1-"&amp;Presupuestos[[#This Row],[ID DOCUMENTO]],BD_Pagos[],7,0),"")</f>
        <v>45890</v>
      </c>
      <c r="AP1128" s="16" t="str">
        <f>IFERROR(VLOOKUP("1-"&amp;Presupuestos[[#This Row],[ID DOCUMENTO]],BD_Pagos[],8,0),"")</f>
        <v>C-Tesoreria</v>
      </c>
      <c r="AQ1128" s="17" t="str">
        <f>IFERROR(VLOOKUP("1-"&amp;Presupuestos[[#This Row],[ID DOCUMENTO]],BD_Pagos[],9,0),"")</f>
        <v>001-12591</v>
      </c>
      <c r="AR1128" s="54"/>
      <c r="AS1128" s="7">
        <f>IFERROR(VLOOKUP("2-"&amp;Presupuestos[[#This Row],[ID DOCUMENTO]],BD_Pagos[],7,0),"")</f>
        <v>0</v>
      </c>
      <c r="AT1128" s="16" t="str">
        <f>IFERROR(VLOOKUP("2-"&amp;Presupuestos[[#This Row],[ID DOCUMENTO]],BD_Pagos[],8,0),"")</f>
        <v/>
      </c>
      <c r="AU1128" s="17">
        <f>IFERROR(VLOOKUP("2-"&amp;Presupuestos[[#This Row],[ID DOCUMENTO]],BD_Pagos[],9,0),"")</f>
        <v>0</v>
      </c>
      <c r="AV1128" s="20">
        <f>IF(IFERROR(VLOOKUP("2-"&amp;Presupuestos[[#This Row],[ID DOCUMENTO]],BD_Pagos[],10,0),0)&gt;Presupuestos[[#This Row],[TOTAL SOLES]],Presupuestos[[#This Row],[TOTAL SOLES]],IFERROR(VLOOKUP("2-"&amp;Presupuestos[[#This Row],[ID DOCUMENTO]],BD_Pagos[],10,0),0))</f>
        <v>0</v>
      </c>
      <c r="AW1128" s="7"/>
      <c r="AX1128" s="16"/>
      <c r="AY1128" s="17"/>
      <c r="AZ1128" s="20"/>
      <c r="BA1128" s="7"/>
      <c r="BB1128" s="16"/>
      <c r="BC1128" s="17"/>
      <c r="BD1128" s="20"/>
      <c r="BE1128" s="7">
        <f>IFERROR(VLOOKUP("5-"&amp;Presupuestos[[#This Row],[ID DOCUMENTO]],BD_Pagos[],7,0),"")</f>
        <v>0</v>
      </c>
      <c r="BF1128" s="17">
        <f>IFERROR(VLOOKUP("5-"&amp;Presupuestos[[#This Row],[ID DOCUMENTO]],BD_Pagos[],9,0),"")</f>
        <v>0</v>
      </c>
      <c r="BG1128" s="20">
        <f>IF(IFERROR(VLOOKUP("5-"&amp;Presupuestos[[#This Row],[ID DOCUMENTO]],BD_Pagos[],10,0),0)&gt;Presupuestos[[#This Row],[TOTAL SOLES]],Presupuestos[[#This Row],[TOTAL SOLES]],IFERROR(VLOOKUP("5-"&amp;Presupuestos[[#This Row],[ID DOCUMENTO]],BD_Pagos[],10,0),0))</f>
        <v>0</v>
      </c>
      <c r="BH1128" s="7">
        <f>IFERROR(VLOOKUP("1-Detraccion"&amp;Presupuestos[[#This Row],[ID DOCUMENTO]],BD_Pagos[],2,0),"")</f>
        <v>0</v>
      </c>
      <c r="BI1128" s="3" t="str">
        <f>IFERROR(VLOOKUP("1-Detraccion"&amp;Presupuestos[[#This Row],[ID DOCUMENTO]],BD_Pagos[],3,0),"")</f>
        <v/>
      </c>
      <c r="BJ1128" s="3">
        <f>IFERROR(VLOOKUP("1-Detraccion"&amp;Presupuestos[[#This Row],[ID DOCUMENTO]],BD_Pagos[],4,0),"")</f>
        <v>0</v>
      </c>
      <c r="BK1128" s="6">
        <f>IF(IFERROR(VLOOKUP("1-Detraccion"&amp;Presupuestos[[#This Row],[ID DOCUMENTO]],BD_Pagos[],5,0),0)&gt;Presupuestos[[#This Row],[TOTAL SOLES]],Presupuestos[[#This Row],[TOTAL SOLES]],IFERROR(VLOOKUP("1-Detraccion"&amp;Presupuestos[[#This Row],[ID DOCUMENTO]],BD_Pagos[],5,0),0))</f>
        <v>0</v>
      </c>
      <c r="BL1128" s="6">
        <f>IF(IFERROR(VLOOKUP("1-Detraccion"&amp;Presupuestos[[#This Row],[ID DOCUMENTO]],BD_Pagos[],6,0),0)&gt;Presupuestos[[#This Row],[TOTAL SOLES]],Presupuestos[[#This Row],[TOTAL SOLES]],IFERROR(VLOOKUP("1-Detraccion"&amp;Presupuestos[[#This Row],[ID DOCUMENTO]],BD_Pagos[],6,0),0))</f>
        <v>0</v>
      </c>
      <c r="BM1128" s="37"/>
      <c r="BN1128" s="3"/>
      <c r="BO1128" s="3"/>
      <c r="BP1128" s="6"/>
      <c r="BQ112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v>
      </c>
      <c r="BR1128" s="23" t="str">
        <f>IF(Presupuestos[[#This Row],[SALDO ME-MN]]&gt;0,"PENDIENTE","CANCELADO")</f>
        <v>PENDIENTE</v>
      </c>
      <c r="BS1128" s="23" t="str">
        <f>IF(COUNTIFS($U$4:$U1127,Presupuestos[[#This Row],[ID DOCUMENTO]])&gt;=1,IF(B1127=Presupuestos[[#This Row],[ID]],"OK","DOC. DUPLICADO"),"OK")</f>
        <v>OK</v>
      </c>
    </row>
    <row r="1129" spans="2:71" ht="24" x14ac:dyDescent="0.25">
      <c r="B1129" s="34">
        <f>IF(Presupuestos[[#This Row],[ID DOCUMENTO]]=U1128,B1128,IF(B1128="ID",1,B1128+1))</f>
        <v>943</v>
      </c>
      <c r="C1129" s="2">
        <v>45890</v>
      </c>
      <c r="D1129" s="2">
        <v>45890</v>
      </c>
      <c r="E1129" s="3" t="s">
        <v>2232</v>
      </c>
      <c r="F1129" s="25" t="s">
        <v>27</v>
      </c>
      <c r="G1129" s="25" t="s">
        <v>144</v>
      </c>
      <c r="H1129" s="25" t="s">
        <v>19</v>
      </c>
      <c r="I1129" s="36" t="str">
        <f>IFERROR(VLOOKUP(Presupuestos[[#This Row],[AREA]]&amp;Presupuestos[[#This Row],[CONCEPTO]]&amp;Presupuestos[[#This Row],[DESCRIPCION]],Tabla28[[Columna1]:[CÓDIGO NUEVO]],2,0),"")</f>
        <v>P0208001</v>
      </c>
      <c r="J1129" s="3" t="s">
        <v>666</v>
      </c>
      <c r="K1129" s="3" t="s">
        <v>666</v>
      </c>
      <c r="L1129" s="3" t="s">
        <v>666</v>
      </c>
      <c r="M1129" s="31" t="s">
        <v>2234</v>
      </c>
      <c r="N1129" s="3"/>
      <c r="O1129" s="3" t="s">
        <v>308</v>
      </c>
      <c r="P1129" s="3" t="s">
        <v>127</v>
      </c>
      <c r="Q1129" s="3" t="str">
        <f>IFERROR(VLOOKUP(Presupuestos[[#This Row],[CLASIFICACIÓN (N)]],Tabla17[],2,0),"")</f>
        <v>Gastos operativos</v>
      </c>
      <c r="R1129" s="3" t="str">
        <f>IFERROR(VLOOKUP(Presupuestos[[#This Row],[CLASIFICACIÓN (N)]],Tabla17[],3,0),"")</f>
        <v>Operativo</v>
      </c>
      <c r="S1129" s="3" t="s">
        <v>16</v>
      </c>
      <c r="T1129" s="3" t="str">
        <f>IFERROR(VLOOKUP(Presupuestos[[#This Row],[ALMACEN]],Tabla5[],2,0),"")</f>
        <v>Arequipa</v>
      </c>
      <c r="U1129" s="19" t="str">
        <f>IFERROR(VLOOKUP(Presupuestos[[#This Row],[TIPO DE DOCUMENTO]],Tipo_Documento[],2,0)&amp;Presupuestos[[#This Row],[SERIE]]&amp;Presupuestos[[#This Row],[NUMERO]]&amp;Presupuestos[[#This Row],[RUC]],"")</f>
        <v>PLM330270517150</v>
      </c>
      <c r="V1129" s="3" t="s">
        <v>171</v>
      </c>
      <c r="W1129" s="7">
        <v>45891</v>
      </c>
      <c r="X1129" s="7">
        <v>45891</v>
      </c>
      <c r="Y1129" s="3">
        <v>3</v>
      </c>
      <c r="Z1129" s="3">
        <v>302</v>
      </c>
      <c r="AA1129" s="3">
        <f>IFERROR(VLOOKUP(Presupuestos[[#This Row],[RAZON SOCIAL]],CHOOSE({1,2},Clientes_Proveedores[Razon Social],Clientes_Proveedores[Ruc / Dni]),2,0),"-")</f>
        <v>70517150</v>
      </c>
      <c r="AB1129" s="31" t="s">
        <v>706</v>
      </c>
      <c r="AC1129" s="3" t="s">
        <v>670</v>
      </c>
      <c r="AD1129" s="5"/>
      <c r="AE1129" s="6">
        <v>17</v>
      </c>
      <c r="AF1129" s="6">
        <f>Presupuestos[[#This Row],[BASE]]*Presupuestos[[#This Row],[% IGV]]</f>
        <v>0</v>
      </c>
      <c r="AG1129" s="22">
        <f>ROUND(SUM(Presupuestos[[#This Row],[BASE]:[IGV]]),2)</f>
        <v>17</v>
      </c>
      <c r="AH1129" s="9" t="str">
        <f>IF(Presupuestos[[#This Row],[MONEDA]]="USD",VLOOKUP(Presupuestos[[#This Row],[FECHA DE EMISION]],Tipo_Cambio[],3,0),"")</f>
        <v/>
      </c>
      <c r="AI1129" s="22">
        <f>IFERROR(ROUND(IF(Presupuestos[[#This Row],[MONEDA]]="PEN",Presupuestos[[#This Row],[TOTAL]],Presupuestos[[#This Row],[TOTAL]]*Presupuestos[[#This Row],[TIPO DE CAMBIO]]),2),"")</f>
        <v>17</v>
      </c>
      <c r="AJ1129" s="5"/>
      <c r="AK1129" s="33" t="s">
        <v>671</v>
      </c>
      <c r="AL1129" s="5" t="s">
        <v>672</v>
      </c>
      <c r="AM1129" s="23" t="s">
        <v>671</v>
      </c>
      <c r="AN1129" s="23" t="s">
        <v>671</v>
      </c>
      <c r="AO1129" s="7">
        <f>IFERROR(VLOOKUP("1-"&amp;Presupuestos[[#This Row],[ID DOCUMENTO]],BD_Pagos[],7,0),"")</f>
        <v>45890</v>
      </c>
      <c r="AP1129" s="16" t="str">
        <f>IFERROR(VLOOKUP("1-"&amp;Presupuestos[[#This Row],[ID DOCUMENTO]],BD_Pagos[],8,0),"")</f>
        <v>C-Tesoreria</v>
      </c>
      <c r="AQ1129" s="17" t="str">
        <f>IFERROR(VLOOKUP("1-"&amp;Presupuestos[[#This Row],[ID DOCUMENTO]],BD_Pagos[],9,0),"")</f>
        <v>001-12591</v>
      </c>
      <c r="AR1129" s="54"/>
      <c r="AS1129" s="7">
        <f>IFERROR(VLOOKUP("2-"&amp;Presupuestos[[#This Row],[ID DOCUMENTO]],BD_Pagos[],7,0),"")</f>
        <v>0</v>
      </c>
      <c r="AT1129" s="16" t="str">
        <f>IFERROR(VLOOKUP("2-"&amp;Presupuestos[[#This Row],[ID DOCUMENTO]],BD_Pagos[],8,0),"")</f>
        <v/>
      </c>
      <c r="AU1129" s="17">
        <f>IFERROR(VLOOKUP("2-"&amp;Presupuestos[[#This Row],[ID DOCUMENTO]],BD_Pagos[],9,0),"")</f>
        <v>0</v>
      </c>
      <c r="AV1129" s="20">
        <f>IF(IFERROR(VLOOKUP("2-"&amp;Presupuestos[[#This Row],[ID DOCUMENTO]],BD_Pagos[],10,0),0)&gt;Presupuestos[[#This Row],[TOTAL SOLES]],Presupuestos[[#This Row],[TOTAL SOLES]],IFERROR(VLOOKUP("2-"&amp;Presupuestos[[#This Row],[ID DOCUMENTO]],BD_Pagos[],10,0),0))</f>
        <v>0</v>
      </c>
      <c r="AW1129" s="7"/>
      <c r="AX1129" s="16"/>
      <c r="AY1129" s="17"/>
      <c r="AZ1129" s="20"/>
      <c r="BA1129" s="7"/>
      <c r="BB1129" s="16"/>
      <c r="BC1129" s="17"/>
      <c r="BD1129" s="20"/>
      <c r="BE1129" s="7">
        <f>IFERROR(VLOOKUP("5-"&amp;Presupuestos[[#This Row],[ID DOCUMENTO]],BD_Pagos[],7,0),"")</f>
        <v>0</v>
      </c>
      <c r="BF1129" s="17">
        <f>IFERROR(VLOOKUP("5-"&amp;Presupuestos[[#This Row],[ID DOCUMENTO]],BD_Pagos[],9,0),"")</f>
        <v>0</v>
      </c>
      <c r="BG1129" s="20">
        <f>IF(IFERROR(VLOOKUP("5-"&amp;Presupuestos[[#This Row],[ID DOCUMENTO]],BD_Pagos[],10,0),0)&gt;Presupuestos[[#This Row],[TOTAL SOLES]],Presupuestos[[#This Row],[TOTAL SOLES]],IFERROR(VLOOKUP("5-"&amp;Presupuestos[[#This Row],[ID DOCUMENTO]],BD_Pagos[],10,0),0))</f>
        <v>0</v>
      </c>
      <c r="BH1129" s="7">
        <f>IFERROR(VLOOKUP("1-Detraccion"&amp;Presupuestos[[#This Row],[ID DOCUMENTO]],BD_Pagos[],2,0),"")</f>
        <v>0</v>
      </c>
      <c r="BI1129" s="3" t="str">
        <f>IFERROR(VLOOKUP("1-Detraccion"&amp;Presupuestos[[#This Row],[ID DOCUMENTO]],BD_Pagos[],3,0),"")</f>
        <v/>
      </c>
      <c r="BJ1129" s="3">
        <f>IFERROR(VLOOKUP("1-Detraccion"&amp;Presupuestos[[#This Row],[ID DOCUMENTO]],BD_Pagos[],4,0),"")</f>
        <v>0</v>
      </c>
      <c r="BK1129" s="6">
        <f>IF(IFERROR(VLOOKUP("1-Detraccion"&amp;Presupuestos[[#This Row],[ID DOCUMENTO]],BD_Pagos[],5,0),0)&gt;Presupuestos[[#This Row],[TOTAL SOLES]],Presupuestos[[#This Row],[TOTAL SOLES]],IFERROR(VLOOKUP("1-Detraccion"&amp;Presupuestos[[#This Row],[ID DOCUMENTO]],BD_Pagos[],5,0),0))</f>
        <v>0</v>
      </c>
      <c r="BL1129" s="6">
        <f>IF(IFERROR(VLOOKUP("1-Detraccion"&amp;Presupuestos[[#This Row],[ID DOCUMENTO]],BD_Pagos[],6,0),0)&gt;Presupuestos[[#This Row],[TOTAL SOLES]],Presupuestos[[#This Row],[TOTAL SOLES]],IFERROR(VLOOKUP("1-Detraccion"&amp;Presupuestos[[#This Row],[ID DOCUMENTO]],BD_Pagos[],6,0),0))</f>
        <v>0</v>
      </c>
      <c r="BM1129" s="37"/>
      <c r="BN1129" s="3"/>
      <c r="BO1129" s="3"/>
      <c r="BP1129" s="6"/>
      <c r="BQ112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v>
      </c>
      <c r="BR1129" s="23" t="str">
        <f>IF(Presupuestos[[#This Row],[SALDO ME-MN]]&gt;0,"PENDIENTE","CANCELADO")</f>
        <v>PENDIENTE</v>
      </c>
      <c r="BS1129" s="23" t="str">
        <f>IF(COUNTIFS($U$4:$U1128,Presupuestos[[#This Row],[ID DOCUMENTO]])&gt;=1,IF(B1128=Presupuestos[[#This Row],[ID]],"OK","DOC. DUPLICADO"),"OK")</f>
        <v>OK</v>
      </c>
    </row>
    <row r="1130" spans="2:71" ht="36" x14ac:dyDescent="0.25">
      <c r="B1130" s="34">
        <f>IF(Presupuestos[[#This Row],[ID DOCUMENTO]]=U1129,B1129,IF(B1129="ID",1,B1129+1))</f>
        <v>944</v>
      </c>
      <c r="C1130" s="2">
        <v>45890</v>
      </c>
      <c r="D1130" s="2">
        <v>45890</v>
      </c>
      <c r="E1130" s="3" t="s">
        <v>2232</v>
      </c>
      <c r="F1130" s="25" t="s">
        <v>27</v>
      </c>
      <c r="G1130" s="25" t="s">
        <v>51</v>
      </c>
      <c r="H1130" s="25" t="s">
        <v>24</v>
      </c>
      <c r="I1130" s="36" t="str">
        <f>IFERROR(VLOOKUP(Presupuestos[[#This Row],[AREA]]&amp;Presupuestos[[#This Row],[CONCEPTO]]&amp;Presupuestos[[#This Row],[DESCRIPCION]],Tabla28[[Columna1]:[CÓDIGO NUEVO]],2,0),"")</f>
        <v>P0211001</v>
      </c>
      <c r="J1130" s="3" t="s">
        <v>666</v>
      </c>
      <c r="K1130" s="3" t="s">
        <v>666</v>
      </c>
      <c r="L1130" s="3" t="s">
        <v>666</v>
      </c>
      <c r="M1130" s="31" t="s">
        <v>2235</v>
      </c>
      <c r="N1130" s="3"/>
      <c r="O1130" s="3" t="s">
        <v>308</v>
      </c>
      <c r="P1130" s="3" t="s">
        <v>127</v>
      </c>
      <c r="Q1130" s="3" t="str">
        <f>IFERROR(VLOOKUP(Presupuestos[[#This Row],[CLASIFICACIÓN (N)]],Tabla17[],2,0),"")</f>
        <v>Gastos operativos</v>
      </c>
      <c r="R1130" s="3" t="str">
        <f>IFERROR(VLOOKUP(Presupuestos[[#This Row],[CLASIFICACIÓN (N)]],Tabla17[],3,0),"")</f>
        <v>Operativo</v>
      </c>
      <c r="S1130" s="3" t="s">
        <v>16</v>
      </c>
      <c r="T1130" s="3" t="str">
        <f>IFERROR(VLOOKUP(Presupuestos[[#This Row],[ALMACEN]],Tabla5[],2,0),"")</f>
        <v>Arequipa</v>
      </c>
      <c r="U1130" s="19" t="str">
        <f>IFERROR(VLOOKUP(Presupuestos[[#This Row],[TIPO DE DOCUMENTO]],Tipo_Documento[],2,0)&amp;Presupuestos[[#This Row],[SERIE]]&amp;Presupuestos[[#This Row],[NUMERO]]&amp;Presupuestos[[#This Row],[RUC]],"")</f>
        <v>01FF01456220610217762</v>
      </c>
      <c r="V1130" s="3" t="s">
        <v>120</v>
      </c>
      <c r="W1130" s="7">
        <v>45890</v>
      </c>
      <c r="X1130" s="7">
        <v>45890</v>
      </c>
      <c r="Y1130" s="3" t="s">
        <v>2236</v>
      </c>
      <c r="Z1130" s="3">
        <v>4562</v>
      </c>
      <c r="AA1130" s="3">
        <f>IFERROR(VLOOKUP(Presupuestos[[#This Row],[RAZON SOCIAL]],CHOOSE({1,2},Clientes_Proveedores[Razon Social],Clientes_Proveedores[Ruc / Dni]),2,0),"-")</f>
        <v>20610217762</v>
      </c>
      <c r="AB1130" s="31" t="s">
        <v>2237</v>
      </c>
      <c r="AC1130" s="3" t="s">
        <v>670</v>
      </c>
      <c r="AD1130" s="5">
        <v>0.18</v>
      </c>
      <c r="AE1130" s="6">
        <v>8.4749999999999996</v>
      </c>
      <c r="AF1130" s="6">
        <f>Presupuestos[[#This Row],[BASE]]*Presupuestos[[#This Row],[% IGV]]</f>
        <v>1.5254999999999999</v>
      </c>
      <c r="AG1130" s="22">
        <f>ROUND(SUM(Presupuestos[[#This Row],[BASE]:[IGV]]),2)</f>
        <v>10</v>
      </c>
      <c r="AH1130" s="9" t="str">
        <f>IF(Presupuestos[[#This Row],[MONEDA]]="USD",VLOOKUP(Presupuestos[[#This Row],[FECHA DE EMISION]],Tipo_Cambio[],3,0),"")</f>
        <v/>
      </c>
      <c r="AI1130" s="22">
        <f>IFERROR(ROUND(IF(Presupuestos[[#This Row],[MONEDA]]="PEN",Presupuestos[[#This Row],[TOTAL]],Presupuestos[[#This Row],[TOTAL]]*Presupuestos[[#This Row],[TIPO DE CAMBIO]]),2),"")</f>
        <v>10</v>
      </c>
      <c r="AJ1130" s="5"/>
      <c r="AK1130" s="33" t="s">
        <v>671</v>
      </c>
      <c r="AL1130" s="5" t="s">
        <v>672</v>
      </c>
      <c r="AM1130" s="23" t="s">
        <v>671</v>
      </c>
      <c r="AN1130" s="23" t="s">
        <v>671</v>
      </c>
      <c r="AO1130" s="7">
        <f>IFERROR(VLOOKUP("1-"&amp;Presupuestos[[#This Row],[ID DOCUMENTO]],BD_Pagos[],7,0),"")</f>
        <v>45890</v>
      </c>
      <c r="AP1130" s="16" t="str">
        <f>IFERROR(VLOOKUP("1-"&amp;Presupuestos[[#This Row],[ID DOCUMENTO]],BD_Pagos[],8,0),"")</f>
        <v>C-Tesoreria</v>
      </c>
      <c r="AQ1130" s="17" t="str">
        <f>IFERROR(VLOOKUP("1-"&amp;Presupuestos[[#This Row],[ID DOCUMENTO]],BD_Pagos[],9,0),"")</f>
        <v>001-12592</v>
      </c>
      <c r="AR1130" s="54"/>
      <c r="AS1130" s="7">
        <f>IFERROR(VLOOKUP("2-"&amp;Presupuestos[[#This Row],[ID DOCUMENTO]],BD_Pagos[],7,0),"")</f>
        <v>0</v>
      </c>
      <c r="AT1130" s="16" t="str">
        <f>IFERROR(VLOOKUP("2-"&amp;Presupuestos[[#This Row],[ID DOCUMENTO]],BD_Pagos[],8,0),"")</f>
        <v/>
      </c>
      <c r="AU1130" s="17">
        <f>IFERROR(VLOOKUP("2-"&amp;Presupuestos[[#This Row],[ID DOCUMENTO]],BD_Pagos[],9,0),"")</f>
        <v>0</v>
      </c>
      <c r="AV1130" s="20">
        <f>IF(IFERROR(VLOOKUP("2-"&amp;Presupuestos[[#This Row],[ID DOCUMENTO]],BD_Pagos[],10,0),0)&gt;Presupuestos[[#This Row],[TOTAL SOLES]],Presupuestos[[#This Row],[TOTAL SOLES]],IFERROR(VLOOKUP("2-"&amp;Presupuestos[[#This Row],[ID DOCUMENTO]],BD_Pagos[],10,0),0))</f>
        <v>0</v>
      </c>
      <c r="AW1130" s="7"/>
      <c r="AX1130" s="16"/>
      <c r="AY1130" s="17"/>
      <c r="AZ1130" s="20"/>
      <c r="BA1130" s="7"/>
      <c r="BB1130" s="16"/>
      <c r="BC1130" s="17"/>
      <c r="BD1130" s="20"/>
      <c r="BE1130" s="7">
        <f>IFERROR(VLOOKUP("5-"&amp;Presupuestos[[#This Row],[ID DOCUMENTO]],BD_Pagos[],7,0),"")</f>
        <v>0</v>
      </c>
      <c r="BF1130" s="17">
        <f>IFERROR(VLOOKUP("5-"&amp;Presupuestos[[#This Row],[ID DOCUMENTO]],BD_Pagos[],9,0),"")</f>
        <v>0</v>
      </c>
      <c r="BG1130" s="20">
        <f>IF(IFERROR(VLOOKUP("5-"&amp;Presupuestos[[#This Row],[ID DOCUMENTO]],BD_Pagos[],10,0),0)&gt;Presupuestos[[#This Row],[TOTAL SOLES]],Presupuestos[[#This Row],[TOTAL SOLES]],IFERROR(VLOOKUP("5-"&amp;Presupuestos[[#This Row],[ID DOCUMENTO]],BD_Pagos[],10,0),0))</f>
        <v>0</v>
      </c>
      <c r="BH1130" s="7">
        <f>IFERROR(VLOOKUP("1-Detraccion"&amp;Presupuestos[[#This Row],[ID DOCUMENTO]],BD_Pagos[],2,0),"")</f>
        <v>0</v>
      </c>
      <c r="BI1130" s="3" t="str">
        <f>IFERROR(VLOOKUP("1-Detraccion"&amp;Presupuestos[[#This Row],[ID DOCUMENTO]],BD_Pagos[],3,0),"")</f>
        <v/>
      </c>
      <c r="BJ1130" s="3">
        <f>IFERROR(VLOOKUP("1-Detraccion"&amp;Presupuestos[[#This Row],[ID DOCUMENTO]],BD_Pagos[],4,0),"")</f>
        <v>0</v>
      </c>
      <c r="BK1130" s="6">
        <f>IF(IFERROR(VLOOKUP("1-Detraccion"&amp;Presupuestos[[#This Row],[ID DOCUMENTO]],BD_Pagos[],5,0),0)&gt;Presupuestos[[#This Row],[TOTAL SOLES]],Presupuestos[[#This Row],[TOTAL SOLES]],IFERROR(VLOOKUP("1-Detraccion"&amp;Presupuestos[[#This Row],[ID DOCUMENTO]],BD_Pagos[],5,0),0))</f>
        <v>0</v>
      </c>
      <c r="BL1130" s="6">
        <f>IF(IFERROR(VLOOKUP("1-Detraccion"&amp;Presupuestos[[#This Row],[ID DOCUMENTO]],BD_Pagos[],6,0),0)&gt;Presupuestos[[#This Row],[TOTAL SOLES]],Presupuestos[[#This Row],[TOTAL SOLES]],IFERROR(VLOOKUP("1-Detraccion"&amp;Presupuestos[[#This Row],[ID DOCUMENTO]],BD_Pagos[],6,0),0))</f>
        <v>0</v>
      </c>
      <c r="BM1130" s="37"/>
      <c r="BN1130" s="3"/>
      <c r="BO1130" s="3"/>
      <c r="BP1130" s="6"/>
      <c r="BQ113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130" s="23" t="str">
        <f>IF(Presupuestos[[#This Row],[SALDO ME-MN]]&gt;0,"PENDIENTE","CANCELADO")</f>
        <v>PENDIENTE</v>
      </c>
      <c r="BS1130" s="23" t="str">
        <f>IF(COUNTIFS($U$4:$U1129,Presupuestos[[#This Row],[ID DOCUMENTO]])&gt;=1,IF(B1129=Presupuestos[[#This Row],[ID]],"OK","DOC. DUPLICADO"),"OK")</f>
        <v>OK</v>
      </c>
    </row>
    <row r="1131" spans="2:71" x14ac:dyDescent="0.25">
      <c r="B1131" s="34">
        <f>IF(Presupuestos[[#This Row],[ID DOCUMENTO]]=U1130,B1130,IF(B1130="ID",1,B1130+1))</f>
        <v>945</v>
      </c>
      <c r="C1131" s="2">
        <v>45890</v>
      </c>
      <c r="D1131" s="2">
        <v>45890</v>
      </c>
      <c r="E1131" s="3" t="s">
        <v>2232</v>
      </c>
      <c r="F1131" s="25" t="s">
        <v>27</v>
      </c>
      <c r="G1131" s="25" t="s">
        <v>51</v>
      </c>
      <c r="H1131" s="25" t="s">
        <v>24</v>
      </c>
      <c r="I1131" s="36" t="str">
        <f>IFERROR(VLOOKUP(Presupuestos[[#This Row],[AREA]]&amp;Presupuestos[[#This Row],[CONCEPTO]]&amp;Presupuestos[[#This Row],[DESCRIPCION]],Tabla28[[Columna1]:[CÓDIGO NUEVO]],2,0),"")</f>
        <v>P0211001</v>
      </c>
      <c r="J1131" s="3" t="s">
        <v>666</v>
      </c>
      <c r="K1131" s="3" t="s">
        <v>666</v>
      </c>
      <c r="L1131" s="3" t="s">
        <v>666</v>
      </c>
      <c r="M1131" s="31" t="s">
        <v>2238</v>
      </c>
      <c r="N1131" s="3"/>
      <c r="O1131" s="3" t="s">
        <v>308</v>
      </c>
      <c r="P1131" s="3" t="s">
        <v>127</v>
      </c>
      <c r="Q1131" s="3" t="str">
        <f>IFERROR(VLOOKUP(Presupuestos[[#This Row],[CLASIFICACIÓN (N)]],Tabla17[],2,0),"")</f>
        <v>Gastos operativos</v>
      </c>
      <c r="R1131" s="3" t="str">
        <f>IFERROR(VLOOKUP(Presupuestos[[#This Row],[CLASIFICACIÓN (N)]],Tabla17[],3,0),"")</f>
        <v>Operativo</v>
      </c>
      <c r="S1131" s="3" t="s">
        <v>16</v>
      </c>
      <c r="T1131" s="3" t="str">
        <f>IFERROR(VLOOKUP(Presupuestos[[#This Row],[ALMACEN]],Tabla5[],2,0),"")</f>
        <v>Arequipa</v>
      </c>
      <c r="U1131" s="19" t="str">
        <f>IFERROR(VLOOKUP(Presupuestos[[#This Row],[TIPO DE DOCUMENTO]],Tipo_Documento[],2,0)&amp;Presupuestos[[#This Row],[SERIE]]&amp;Presupuestos[[#This Row],[NUMERO]]&amp;Presupuestos[[#This Row],[RUC]],"")</f>
        <v>LIQLOG6611111111</v>
      </c>
      <c r="V1131" s="3" t="s">
        <v>175</v>
      </c>
      <c r="W1131" s="7">
        <v>45891</v>
      </c>
      <c r="X1131" s="7">
        <v>45891</v>
      </c>
      <c r="Y1131" s="3" t="s">
        <v>50</v>
      </c>
      <c r="Z1131" s="3">
        <v>66</v>
      </c>
      <c r="AA1131" s="3">
        <f>IFERROR(VLOOKUP(Presupuestos[[#This Row],[RAZON SOCIAL]],CHOOSE({1,2},Clientes_Proveedores[Razon Social],Clientes_Proveedores[Ruc / Dni]),2,0),"-")</f>
        <v>11111111</v>
      </c>
      <c r="AB1131" s="31" t="s">
        <v>916</v>
      </c>
      <c r="AC1131" s="3" t="s">
        <v>670</v>
      </c>
      <c r="AD1131" s="5"/>
      <c r="AE1131" s="6">
        <v>10</v>
      </c>
      <c r="AF1131" s="6">
        <f>Presupuestos[[#This Row],[BASE]]*Presupuestos[[#This Row],[% IGV]]</f>
        <v>0</v>
      </c>
      <c r="AG1131" s="22">
        <f>ROUND(SUM(Presupuestos[[#This Row],[BASE]:[IGV]]),2)</f>
        <v>10</v>
      </c>
      <c r="AH1131" s="9" t="str">
        <f>IF(Presupuestos[[#This Row],[MONEDA]]="USD",VLOOKUP(Presupuestos[[#This Row],[FECHA DE EMISION]],Tipo_Cambio[],3,0),"")</f>
        <v/>
      </c>
      <c r="AI1131" s="22">
        <f>IFERROR(ROUND(IF(Presupuestos[[#This Row],[MONEDA]]="PEN",Presupuestos[[#This Row],[TOTAL]],Presupuestos[[#This Row],[TOTAL]]*Presupuestos[[#This Row],[TIPO DE CAMBIO]]),2),"")</f>
        <v>10</v>
      </c>
      <c r="AJ1131" s="5"/>
      <c r="AK1131" s="33" t="s">
        <v>671</v>
      </c>
      <c r="AL1131" s="5" t="s">
        <v>742</v>
      </c>
      <c r="AM1131" s="23" t="s">
        <v>671</v>
      </c>
      <c r="AN1131" s="23" t="s">
        <v>671</v>
      </c>
      <c r="AO1131" s="7">
        <f>IFERROR(VLOOKUP("1-"&amp;Presupuestos[[#This Row],[ID DOCUMENTO]],BD_Pagos[],7,0),"")</f>
        <v>0</v>
      </c>
      <c r="AP1131" s="16" t="str">
        <f>IFERROR(VLOOKUP("1-"&amp;Presupuestos[[#This Row],[ID DOCUMENTO]],BD_Pagos[],8,0),"")</f>
        <v/>
      </c>
      <c r="AQ1131" s="17" t="str">
        <f>IFERROR(VLOOKUP("1-"&amp;Presupuestos[[#This Row],[ID DOCUMENTO]],BD_Pagos[],9,0),"")</f>
        <v/>
      </c>
      <c r="AR1131" s="54"/>
      <c r="AS1131" s="7">
        <f>IFERROR(VLOOKUP("2-"&amp;Presupuestos[[#This Row],[ID DOCUMENTO]],BD_Pagos[],7,0),"")</f>
        <v>0</v>
      </c>
      <c r="AT1131" s="16" t="str">
        <f>IFERROR(VLOOKUP("2-"&amp;Presupuestos[[#This Row],[ID DOCUMENTO]],BD_Pagos[],8,0),"")</f>
        <v/>
      </c>
      <c r="AU1131" s="17">
        <f>IFERROR(VLOOKUP("2-"&amp;Presupuestos[[#This Row],[ID DOCUMENTO]],BD_Pagos[],9,0),"")</f>
        <v>0</v>
      </c>
      <c r="AV1131" s="20">
        <f>IF(IFERROR(VLOOKUP("2-"&amp;Presupuestos[[#This Row],[ID DOCUMENTO]],BD_Pagos[],10,0),0)&gt;Presupuestos[[#This Row],[TOTAL SOLES]],Presupuestos[[#This Row],[TOTAL SOLES]],IFERROR(VLOOKUP("2-"&amp;Presupuestos[[#This Row],[ID DOCUMENTO]],BD_Pagos[],10,0),0))</f>
        <v>0</v>
      </c>
      <c r="AW1131" s="7"/>
      <c r="AX1131" s="16"/>
      <c r="AY1131" s="17"/>
      <c r="AZ1131" s="20"/>
      <c r="BA1131" s="7"/>
      <c r="BB1131" s="16"/>
      <c r="BC1131" s="17"/>
      <c r="BD1131" s="20"/>
      <c r="BE1131" s="7">
        <f>IFERROR(VLOOKUP("5-"&amp;Presupuestos[[#This Row],[ID DOCUMENTO]],BD_Pagos[],7,0),"")</f>
        <v>0</v>
      </c>
      <c r="BF1131" s="17">
        <f>IFERROR(VLOOKUP("5-"&amp;Presupuestos[[#This Row],[ID DOCUMENTO]],BD_Pagos[],9,0),"")</f>
        <v>0</v>
      </c>
      <c r="BG1131" s="20">
        <f>IF(IFERROR(VLOOKUP("5-"&amp;Presupuestos[[#This Row],[ID DOCUMENTO]],BD_Pagos[],10,0),0)&gt;Presupuestos[[#This Row],[TOTAL SOLES]],Presupuestos[[#This Row],[TOTAL SOLES]],IFERROR(VLOOKUP("5-"&amp;Presupuestos[[#This Row],[ID DOCUMENTO]],BD_Pagos[],10,0),0))</f>
        <v>0</v>
      </c>
      <c r="BH1131" s="7">
        <f>IFERROR(VLOOKUP("1-Detraccion"&amp;Presupuestos[[#This Row],[ID DOCUMENTO]],BD_Pagos[],2,0),"")</f>
        <v>0</v>
      </c>
      <c r="BI1131" s="3" t="str">
        <f>IFERROR(VLOOKUP("1-Detraccion"&amp;Presupuestos[[#This Row],[ID DOCUMENTO]],BD_Pagos[],3,0),"")</f>
        <v/>
      </c>
      <c r="BJ1131" s="3">
        <f>IFERROR(VLOOKUP("1-Detraccion"&amp;Presupuestos[[#This Row],[ID DOCUMENTO]],BD_Pagos[],4,0),"")</f>
        <v>0</v>
      </c>
      <c r="BK1131" s="6">
        <f>IF(IFERROR(VLOOKUP("1-Detraccion"&amp;Presupuestos[[#This Row],[ID DOCUMENTO]],BD_Pagos[],5,0),0)&gt;Presupuestos[[#This Row],[TOTAL SOLES]],Presupuestos[[#This Row],[TOTAL SOLES]],IFERROR(VLOOKUP("1-Detraccion"&amp;Presupuestos[[#This Row],[ID DOCUMENTO]],BD_Pagos[],5,0),0))</f>
        <v>0</v>
      </c>
      <c r="BL1131" s="6">
        <f>IF(IFERROR(VLOOKUP("1-Detraccion"&amp;Presupuestos[[#This Row],[ID DOCUMENTO]],BD_Pagos[],6,0),0)&gt;Presupuestos[[#This Row],[TOTAL SOLES]],Presupuestos[[#This Row],[TOTAL SOLES]],IFERROR(VLOOKUP("1-Detraccion"&amp;Presupuestos[[#This Row],[ID DOCUMENTO]],BD_Pagos[],6,0),0))</f>
        <v>0</v>
      </c>
      <c r="BM1131" s="37"/>
      <c r="BN1131" s="3"/>
      <c r="BO1131" s="3"/>
      <c r="BP1131" s="6"/>
      <c r="BQ113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131" s="23" t="str">
        <f>IF(Presupuestos[[#This Row],[SALDO ME-MN]]&gt;0,"PENDIENTE","CANCELADO")</f>
        <v>PENDIENTE</v>
      </c>
      <c r="BS1131" s="23" t="str">
        <f>IF(COUNTIFS($U$4:$U1130,Presupuestos[[#This Row],[ID DOCUMENTO]])&gt;=1,IF(B1130=Presupuestos[[#This Row],[ID]],"OK","DOC. DUPLICADO"),"OK")</f>
        <v>OK</v>
      </c>
    </row>
    <row r="1132" spans="2:71" ht="24" x14ac:dyDescent="0.25">
      <c r="B1132" s="34">
        <f>IF(Presupuestos[[#This Row],[ID DOCUMENTO]]=U1131,B1131,IF(B1131="ID",1,B1131+1))</f>
        <v>946</v>
      </c>
      <c r="C1132" s="2">
        <v>45887</v>
      </c>
      <c r="D1132" s="2">
        <v>45887</v>
      </c>
      <c r="E1132" s="3" t="s">
        <v>2232</v>
      </c>
      <c r="F1132" s="25" t="s">
        <v>49</v>
      </c>
      <c r="G1132" s="25" t="s">
        <v>19</v>
      </c>
      <c r="H1132" s="25" t="s">
        <v>20</v>
      </c>
      <c r="I1132" s="36" t="str">
        <f>IFERROR(VLOOKUP(Presupuestos[[#This Row],[AREA]]&amp;Presupuestos[[#This Row],[CONCEPTO]]&amp;Presupuestos[[#This Row],[DESCRIPCION]],Tabla28[[Columna1]:[CÓDIGO NUEVO]],2,0),"")</f>
        <v>P0504002</v>
      </c>
      <c r="J1132" s="3" t="s">
        <v>666</v>
      </c>
      <c r="K1132" s="3" t="s">
        <v>666</v>
      </c>
      <c r="L1132" s="3" t="s">
        <v>666</v>
      </c>
      <c r="M1132" s="31" t="s">
        <v>2239</v>
      </c>
      <c r="N1132" s="3"/>
      <c r="O1132" s="3" t="s">
        <v>315</v>
      </c>
      <c r="P1132" s="3" t="s">
        <v>127</v>
      </c>
      <c r="Q1132" s="3" t="str">
        <f>IFERROR(VLOOKUP(Presupuestos[[#This Row],[CLASIFICACIÓN (N)]],Tabla17[],2,0),"")</f>
        <v>Gastos operativos</v>
      </c>
      <c r="R1132" s="3" t="str">
        <f>IFERROR(VLOOKUP(Presupuestos[[#This Row],[CLASIFICACIÓN (N)]],Tabla17[],3,0),"")</f>
        <v>Operativo</v>
      </c>
      <c r="S1132" s="3" t="s">
        <v>16</v>
      </c>
      <c r="T1132" s="3" t="str">
        <f>IFERROR(VLOOKUP(Presupuestos[[#This Row],[ALMACEN]],Tabla5[],2,0),"")</f>
        <v>Arequipa</v>
      </c>
      <c r="U1132" s="19" t="str">
        <f>IFERROR(VLOOKUP(Presupuestos[[#This Row],[TIPO DE DOCUMENTO]],Tipo_Documento[],2,0)&amp;Presupuestos[[#This Row],[SERIE]]&amp;Presupuestos[[#This Row],[NUMERO]]&amp;Presupuestos[[#This Row],[RUC]],"")</f>
        <v>PLM330370517150</v>
      </c>
      <c r="V1132" s="3" t="s">
        <v>171</v>
      </c>
      <c r="W1132" s="7">
        <v>45891</v>
      </c>
      <c r="X1132" s="7">
        <v>45891</v>
      </c>
      <c r="Y1132" s="3">
        <v>3</v>
      </c>
      <c r="Z1132" s="3">
        <v>303</v>
      </c>
      <c r="AA1132" s="3">
        <f>IFERROR(VLOOKUP(Presupuestos[[#This Row],[RAZON SOCIAL]],CHOOSE({1,2},Clientes_Proveedores[Razon Social],Clientes_Proveedores[Ruc / Dni]),2,0),"-")</f>
        <v>70517150</v>
      </c>
      <c r="AB1132" s="31" t="s">
        <v>706</v>
      </c>
      <c r="AC1132" s="3" t="s">
        <v>670</v>
      </c>
      <c r="AD1132" s="5"/>
      <c r="AE1132" s="6">
        <v>30</v>
      </c>
      <c r="AF1132" s="6">
        <f>Presupuestos[[#This Row],[BASE]]*Presupuestos[[#This Row],[% IGV]]</f>
        <v>0</v>
      </c>
      <c r="AG1132" s="22">
        <f>ROUND(SUM(Presupuestos[[#This Row],[BASE]:[IGV]]),2)</f>
        <v>30</v>
      </c>
      <c r="AH1132" s="9" t="str">
        <f>IF(Presupuestos[[#This Row],[MONEDA]]="USD",VLOOKUP(Presupuestos[[#This Row],[FECHA DE EMISION]],Tipo_Cambio[],3,0),"")</f>
        <v/>
      </c>
      <c r="AI1132" s="22">
        <f>IFERROR(ROUND(IF(Presupuestos[[#This Row],[MONEDA]]="PEN",Presupuestos[[#This Row],[TOTAL]],Presupuestos[[#This Row],[TOTAL]]*Presupuestos[[#This Row],[TIPO DE CAMBIO]]),2),"")</f>
        <v>30</v>
      </c>
      <c r="AJ1132" s="5"/>
      <c r="AK1132" s="33"/>
      <c r="AL1132" s="5" t="s">
        <v>672</v>
      </c>
      <c r="AM1132" s="23"/>
      <c r="AN1132" s="23"/>
      <c r="AO1132" s="7" t="str">
        <f>IFERROR(VLOOKUP("1-"&amp;Presupuestos[[#This Row],[ID DOCUMENTO]],BD_Pagos[],7,0),"")</f>
        <v/>
      </c>
      <c r="AP1132" s="16" t="str">
        <f>IFERROR(VLOOKUP("1-"&amp;Presupuestos[[#This Row],[ID DOCUMENTO]],BD_Pagos[],8,0),"")</f>
        <v/>
      </c>
      <c r="AQ1132" s="17" t="str">
        <f>IFERROR(VLOOKUP("1-"&amp;Presupuestos[[#This Row],[ID DOCUMENTO]],BD_Pagos[],9,0),"")</f>
        <v/>
      </c>
      <c r="AR1132" s="54"/>
      <c r="AS1132" s="7" t="str">
        <f>IFERROR(VLOOKUP("2-"&amp;Presupuestos[[#This Row],[ID DOCUMENTO]],BD_Pagos[],7,0),"")</f>
        <v/>
      </c>
      <c r="AT1132" s="16" t="str">
        <f>IFERROR(VLOOKUP("2-"&amp;Presupuestos[[#This Row],[ID DOCUMENTO]],BD_Pagos[],8,0),"")</f>
        <v/>
      </c>
      <c r="AU1132" s="17" t="str">
        <f>IFERROR(VLOOKUP("2-"&amp;Presupuestos[[#This Row],[ID DOCUMENTO]],BD_Pagos[],9,0),"")</f>
        <v/>
      </c>
      <c r="AV1132" s="20">
        <f>IF(IFERROR(VLOOKUP("2-"&amp;Presupuestos[[#This Row],[ID DOCUMENTO]],BD_Pagos[],10,0),0)&gt;Presupuestos[[#This Row],[TOTAL SOLES]],Presupuestos[[#This Row],[TOTAL SOLES]],IFERROR(VLOOKUP("2-"&amp;Presupuestos[[#This Row],[ID DOCUMENTO]],BD_Pagos[],10,0),0))</f>
        <v>0</v>
      </c>
      <c r="AW1132" s="7"/>
      <c r="AX1132" s="16"/>
      <c r="AY1132" s="17"/>
      <c r="AZ1132" s="20"/>
      <c r="BA1132" s="7"/>
      <c r="BB1132" s="16"/>
      <c r="BC1132" s="17"/>
      <c r="BD1132" s="20"/>
      <c r="BE1132" s="7" t="str">
        <f>IFERROR(VLOOKUP("5-"&amp;Presupuestos[[#This Row],[ID DOCUMENTO]],BD_Pagos[],7,0),"")</f>
        <v/>
      </c>
      <c r="BF1132" s="17" t="str">
        <f>IFERROR(VLOOKUP("5-"&amp;Presupuestos[[#This Row],[ID DOCUMENTO]],BD_Pagos[],9,0),"")</f>
        <v/>
      </c>
      <c r="BG1132" s="20">
        <f>IF(IFERROR(VLOOKUP("5-"&amp;Presupuestos[[#This Row],[ID DOCUMENTO]],BD_Pagos[],10,0),0)&gt;Presupuestos[[#This Row],[TOTAL SOLES]],Presupuestos[[#This Row],[TOTAL SOLES]],IFERROR(VLOOKUP("5-"&amp;Presupuestos[[#This Row],[ID DOCUMENTO]],BD_Pagos[],10,0),0))</f>
        <v>0</v>
      </c>
      <c r="BH1132" s="7" t="str">
        <f>IFERROR(VLOOKUP("1-Detraccion"&amp;Presupuestos[[#This Row],[ID DOCUMENTO]],BD_Pagos[],2,0),"")</f>
        <v/>
      </c>
      <c r="BI1132" s="3" t="str">
        <f>IFERROR(VLOOKUP("1-Detraccion"&amp;Presupuestos[[#This Row],[ID DOCUMENTO]],BD_Pagos[],3,0),"")</f>
        <v/>
      </c>
      <c r="BJ1132" s="3" t="str">
        <f>IFERROR(VLOOKUP("1-Detraccion"&amp;Presupuestos[[#This Row],[ID DOCUMENTO]],BD_Pagos[],4,0),"")</f>
        <v/>
      </c>
      <c r="BK1132" s="6">
        <f>IF(IFERROR(VLOOKUP("1-Detraccion"&amp;Presupuestos[[#This Row],[ID DOCUMENTO]],BD_Pagos[],5,0),0)&gt;Presupuestos[[#This Row],[TOTAL SOLES]],Presupuestos[[#This Row],[TOTAL SOLES]],IFERROR(VLOOKUP("1-Detraccion"&amp;Presupuestos[[#This Row],[ID DOCUMENTO]],BD_Pagos[],5,0),0))</f>
        <v>0</v>
      </c>
      <c r="BL1132" s="6">
        <f>IF(IFERROR(VLOOKUP("1-Detraccion"&amp;Presupuestos[[#This Row],[ID DOCUMENTO]],BD_Pagos[],6,0),0)&gt;Presupuestos[[#This Row],[TOTAL SOLES]],Presupuestos[[#This Row],[TOTAL SOLES]],IFERROR(VLOOKUP("1-Detraccion"&amp;Presupuestos[[#This Row],[ID DOCUMENTO]],BD_Pagos[],6,0),0))</f>
        <v>0</v>
      </c>
      <c r="BM1132" s="37"/>
      <c r="BN1132" s="3"/>
      <c r="BO1132" s="3"/>
      <c r="BP1132" s="6"/>
      <c r="BQ113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1132" s="23" t="str">
        <f>IF(Presupuestos[[#This Row],[SALDO ME-MN]]&gt;0,"PENDIENTE","CANCELADO")</f>
        <v>PENDIENTE</v>
      </c>
      <c r="BS1132" s="23" t="str">
        <f>IF(COUNTIFS($U$4:$U1131,Presupuestos[[#This Row],[ID DOCUMENTO]])&gt;=1,IF(B1131=Presupuestos[[#This Row],[ID]],"OK","DOC. DUPLICADO"),"OK")</f>
        <v>OK</v>
      </c>
    </row>
    <row r="1133" spans="2:71" ht="60" x14ac:dyDescent="0.25">
      <c r="B1133" s="34">
        <f>IF(Presupuestos[[#This Row],[ID DOCUMENTO]]=U1132,B1132,IF(B1132="ID",1,B1132+1))</f>
        <v>947</v>
      </c>
      <c r="C1133" s="2">
        <v>45888</v>
      </c>
      <c r="D1133" s="2">
        <v>45888</v>
      </c>
      <c r="E1133" s="3" t="s">
        <v>2232</v>
      </c>
      <c r="F1133" s="25" t="s">
        <v>49</v>
      </c>
      <c r="G1133" s="25" t="s">
        <v>19</v>
      </c>
      <c r="H1133" s="25" t="s">
        <v>20</v>
      </c>
      <c r="I1133" s="36" t="str">
        <f>IFERROR(VLOOKUP(Presupuestos[[#This Row],[AREA]]&amp;Presupuestos[[#This Row],[CONCEPTO]]&amp;Presupuestos[[#This Row],[DESCRIPCION]],Tabla28[[Columna1]:[CÓDIGO NUEVO]],2,0),"")</f>
        <v>P0504002</v>
      </c>
      <c r="J1133" s="3" t="s">
        <v>666</v>
      </c>
      <c r="K1133" s="3" t="s">
        <v>666</v>
      </c>
      <c r="L1133" s="3" t="s">
        <v>666</v>
      </c>
      <c r="M1133" s="31" t="s">
        <v>2240</v>
      </c>
      <c r="N1133" s="3"/>
      <c r="O1133" s="3" t="s">
        <v>315</v>
      </c>
      <c r="P1133" s="3" t="s">
        <v>127</v>
      </c>
      <c r="Q1133" s="3" t="str">
        <f>IFERROR(VLOOKUP(Presupuestos[[#This Row],[CLASIFICACIÓN (N)]],Tabla17[],2,0),"")</f>
        <v>Gastos operativos</v>
      </c>
      <c r="R1133" s="3" t="str">
        <f>IFERROR(VLOOKUP(Presupuestos[[#This Row],[CLASIFICACIÓN (N)]],Tabla17[],3,0),"")</f>
        <v>Operativo</v>
      </c>
      <c r="S1133" s="3" t="s">
        <v>16</v>
      </c>
      <c r="T1133" s="3" t="str">
        <f>IFERROR(VLOOKUP(Presupuestos[[#This Row],[ALMACEN]],Tabla5[],2,0),"")</f>
        <v>Arequipa</v>
      </c>
      <c r="U1133" s="19" t="str">
        <f>IFERROR(VLOOKUP(Presupuestos[[#This Row],[TIPO DE DOCUMENTO]],Tipo_Documento[],2,0)&amp;Presupuestos[[#This Row],[SERIE]]&amp;Presupuestos[[#This Row],[NUMERO]]&amp;Presupuestos[[#This Row],[RUC]],"")</f>
        <v>PLM330470517150</v>
      </c>
      <c r="V1133" s="3" t="s">
        <v>171</v>
      </c>
      <c r="W1133" s="7">
        <v>45891</v>
      </c>
      <c r="X1133" s="7">
        <v>45891</v>
      </c>
      <c r="Y1133" s="3">
        <v>3</v>
      </c>
      <c r="Z1133" s="3">
        <v>304</v>
      </c>
      <c r="AA1133" s="3">
        <f>IFERROR(VLOOKUP(Presupuestos[[#This Row],[RAZON SOCIAL]],CHOOSE({1,2},Clientes_Proveedores[Razon Social],Clientes_Proveedores[Ruc / Dni]),2,0),"-")</f>
        <v>70517150</v>
      </c>
      <c r="AB1133" s="31" t="s">
        <v>706</v>
      </c>
      <c r="AC1133" s="3" t="s">
        <v>670</v>
      </c>
      <c r="AD1133" s="5"/>
      <c r="AE1133" s="6">
        <v>30</v>
      </c>
      <c r="AF1133" s="6">
        <f>Presupuestos[[#This Row],[BASE]]*Presupuestos[[#This Row],[% IGV]]</f>
        <v>0</v>
      </c>
      <c r="AG1133" s="22">
        <f>ROUND(SUM(Presupuestos[[#This Row],[BASE]:[IGV]]),2)</f>
        <v>30</v>
      </c>
      <c r="AH1133" s="9" t="str">
        <f>IF(Presupuestos[[#This Row],[MONEDA]]="USD",VLOOKUP(Presupuestos[[#This Row],[FECHA DE EMISION]],Tipo_Cambio[],3,0),"")</f>
        <v/>
      </c>
      <c r="AI1133" s="22">
        <f>IFERROR(ROUND(IF(Presupuestos[[#This Row],[MONEDA]]="PEN",Presupuestos[[#This Row],[TOTAL]],Presupuestos[[#This Row],[TOTAL]]*Presupuestos[[#This Row],[TIPO DE CAMBIO]]),2),"")</f>
        <v>30</v>
      </c>
      <c r="AJ1133" s="5"/>
      <c r="AK1133" s="33" t="s">
        <v>671</v>
      </c>
      <c r="AL1133" s="5" t="s">
        <v>672</v>
      </c>
      <c r="AM1133" s="23" t="s">
        <v>671</v>
      </c>
      <c r="AN1133" s="23" t="s">
        <v>671</v>
      </c>
      <c r="AO1133" s="7">
        <f>IFERROR(VLOOKUP("1-"&amp;Presupuestos[[#This Row],[ID DOCUMENTO]],BD_Pagos[],7,0),"")</f>
        <v>45887</v>
      </c>
      <c r="AP1133" s="16" t="str">
        <f>IFERROR(VLOOKUP("1-"&amp;Presupuestos[[#This Row],[ID DOCUMENTO]],BD_Pagos[],8,0),"")</f>
        <v>C-Tesoreria</v>
      </c>
      <c r="AQ1133" s="17" t="str">
        <f>IFERROR(VLOOKUP("1-"&amp;Presupuestos[[#This Row],[ID DOCUMENTO]],BD_Pagos[],9,0),"")</f>
        <v>001-12590</v>
      </c>
      <c r="AR1133" s="54"/>
      <c r="AS1133" s="7">
        <f>IFERROR(VLOOKUP("2-"&amp;Presupuestos[[#This Row],[ID DOCUMENTO]],BD_Pagos[],7,0),"")</f>
        <v>0</v>
      </c>
      <c r="AT1133" s="16" t="str">
        <f>IFERROR(VLOOKUP("2-"&amp;Presupuestos[[#This Row],[ID DOCUMENTO]],BD_Pagos[],8,0),"")</f>
        <v/>
      </c>
      <c r="AU1133" s="17">
        <f>IFERROR(VLOOKUP("2-"&amp;Presupuestos[[#This Row],[ID DOCUMENTO]],BD_Pagos[],9,0),"")</f>
        <v>0</v>
      </c>
      <c r="AV1133" s="20">
        <f>IF(IFERROR(VLOOKUP("2-"&amp;Presupuestos[[#This Row],[ID DOCUMENTO]],BD_Pagos[],10,0),0)&gt;Presupuestos[[#This Row],[TOTAL SOLES]],Presupuestos[[#This Row],[TOTAL SOLES]],IFERROR(VLOOKUP("2-"&amp;Presupuestos[[#This Row],[ID DOCUMENTO]],BD_Pagos[],10,0),0))</f>
        <v>0</v>
      </c>
      <c r="AW1133" s="7"/>
      <c r="AX1133" s="16"/>
      <c r="AY1133" s="17"/>
      <c r="AZ1133" s="20"/>
      <c r="BA1133" s="7"/>
      <c r="BB1133" s="16"/>
      <c r="BC1133" s="17"/>
      <c r="BD1133" s="20"/>
      <c r="BE1133" s="7">
        <f>IFERROR(VLOOKUP("5-"&amp;Presupuestos[[#This Row],[ID DOCUMENTO]],BD_Pagos[],7,0),"")</f>
        <v>0</v>
      </c>
      <c r="BF1133" s="17">
        <f>IFERROR(VLOOKUP("5-"&amp;Presupuestos[[#This Row],[ID DOCUMENTO]],BD_Pagos[],9,0),"")</f>
        <v>0</v>
      </c>
      <c r="BG1133" s="20">
        <f>IF(IFERROR(VLOOKUP("5-"&amp;Presupuestos[[#This Row],[ID DOCUMENTO]],BD_Pagos[],10,0),0)&gt;Presupuestos[[#This Row],[TOTAL SOLES]],Presupuestos[[#This Row],[TOTAL SOLES]],IFERROR(VLOOKUP("5-"&amp;Presupuestos[[#This Row],[ID DOCUMENTO]],BD_Pagos[],10,0),0))</f>
        <v>0</v>
      </c>
      <c r="BH1133" s="7">
        <f>IFERROR(VLOOKUP("1-Detraccion"&amp;Presupuestos[[#This Row],[ID DOCUMENTO]],BD_Pagos[],2,0),"")</f>
        <v>0</v>
      </c>
      <c r="BI1133" s="3" t="str">
        <f>IFERROR(VLOOKUP("1-Detraccion"&amp;Presupuestos[[#This Row],[ID DOCUMENTO]],BD_Pagos[],3,0),"")</f>
        <v/>
      </c>
      <c r="BJ1133" s="3">
        <f>IFERROR(VLOOKUP("1-Detraccion"&amp;Presupuestos[[#This Row],[ID DOCUMENTO]],BD_Pagos[],4,0),"")</f>
        <v>0</v>
      </c>
      <c r="BK1133" s="6">
        <f>IF(IFERROR(VLOOKUP("1-Detraccion"&amp;Presupuestos[[#This Row],[ID DOCUMENTO]],BD_Pagos[],5,0),0)&gt;Presupuestos[[#This Row],[TOTAL SOLES]],Presupuestos[[#This Row],[TOTAL SOLES]],IFERROR(VLOOKUP("1-Detraccion"&amp;Presupuestos[[#This Row],[ID DOCUMENTO]],BD_Pagos[],5,0),0))</f>
        <v>0</v>
      </c>
      <c r="BL1133" s="6">
        <f>IF(IFERROR(VLOOKUP("1-Detraccion"&amp;Presupuestos[[#This Row],[ID DOCUMENTO]],BD_Pagos[],6,0),0)&gt;Presupuestos[[#This Row],[TOTAL SOLES]],Presupuestos[[#This Row],[TOTAL SOLES]],IFERROR(VLOOKUP("1-Detraccion"&amp;Presupuestos[[#This Row],[ID DOCUMENTO]],BD_Pagos[],6,0),0))</f>
        <v>0</v>
      </c>
      <c r="BM1133" s="37"/>
      <c r="BN1133" s="3"/>
      <c r="BO1133" s="3"/>
      <c r="BP1133" s="6"/>
      <c r="BQ113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1133" s="23" t="str">
        <f>IF(Presupuestos[[#This Row],[SALDO ME-MN]]&gt;0,"PENDIENTE","CANCELADO")</f>
        <v>PENDIENTE</v>
      </c>
      <c r="BS1133" s="23" t="str">
        <f>IF(COUNTIFS($U$4:$U1132,Presupuestos[[#This Row],[ID DOCUMENTO]])&gt;=1,IF(B1132=Presupuestos[[#This Row],[ID]],"OK","DOC. DUPLICADO"),"OK")</f>
        <v>OK</v>
      </c>
    </row>
    <row r="1134" spans="2:71" ht="48" x14ac:dyDescent="0.25">
      <c r="B1134" s="34">
        <f>IF(Presupuestos[[#This Row],[ID DOCUMENTO]]=U1133,B1133,IF(B1133="ID",1,B1133+1))</f>
        <v>948</v>
      </c>
      <c r="C1134" s="2">
        <v>45889</v>
      </c>
      <c r="D1134" s="2">
        <v>45889</v>
      </c>
      <c r="E1134" s="3" t="s">
        <v>2232</v>
      </c>
      <c r="F1134" s="25" t="s">
        <v>49</v>
      </c>
      <c r="G1134" s="25" t="s">
        <v>19</v>
      </c>
      <c r="H1134" s="25" t="s">
        <v>20</v>
      </c>
      <c r="I1134" s="36" t="str">
        <f>IFERROR(VLOOKUP(Presupuestos[[#This Row],[AREA]]&amp;Presupuestos[[#This Row],[CONCEPTO]]&amp;Presupuestos[[#This Row],[DESCRIPCION]],Tabla28[[Columna1]:[CÓDIGO NUEVO]],2,0),"")</f>
        <v>P0504002</v>
      </c>
      <c r="J1134" s="3" t="s">
        <v>666</v>
      </c>
      <c r="K1134" s="3" t="s">
        <v>666</v>
      </c>
      <c r="L1134" s="3" t="s">
        <v>666</v>
      </c>
      <c r="M1134" s="31" t="s">
        <v>2241</v>
      </c>
      <c r="N1134" s="3"/>
      <c r="O1134" s="3" t="s">
        <v>315</v>
      </c>
      <c r="P1134" s="3" t="s">
        <v>127</v>
      </c>
      <c r="Q1134" s="3" t="str">
        <f>IFERROR(VLOOKUP(Presupuestos[[#This Row],[CLASIFICACIÓN (N)]],Tabla17[],2,0),"")</f>
        <v>Gastos operativos</v>
      </c>
      <c r="R1134" s="3" t="str">
        <f>IFERROR(VLOOKUP(Presupuestos[[#This Row],[CLASIFICACIÓN (N)]],Tabla17[],3,0),"")</f>
        <v>Operativo</v>
      </c>
      <c r="S1134" s="3" t="s">
        <v>16</v>
      </c>
      <c r="T1134" s="3" t="str">
        <f>IFERROR(VLOOKUP(Presupuestos[[#This Row],[ALMACEN]],Tabla5[],2,0),"")</f>
        <v>Arequipa</v>
      </c>
      <c r="U1134" s="19" t="str">
        <f>IFERROR(VLOOKUP(Presupuestos[[#This Row],[TIPO DE DOCUMENTO]],Tipo_Documento[],2,0)&amp;Presupuestos[[#This Row],[SERIE]]&amp;Presupuestos[[#This Row],[NUMERO]]&amp;Presupuestos[[#This Row],[RUC]],"")</f>
        <v>PLM330570517150</v>
      </c>
      <c r="V1134" s="3" t="s">
        <v>171</v>
      </c>
      <c r="W1134" s="7">
        <v>45891</v>
      </c>
      <c r="X1134" s="7">
        <v>45891</v>
      </c>
      <c r="Y1134" s="3">
        <v>3</v>
      </c>
      <c r="Z1134" s="3">
        <v>305</v>
      </c>
      <c r="AA1134" s="3">
        <f>IFERROR(VLOOKUP(Presupuestos[[#This Row],[RAZON SOCIAL]],CHOOSE({1,2},Clientes_Proveedores[Razon Social],Clientes_Proveedores[Ruc / Dni]),2,0),"-")</f>
        <v>70517150</v>
      </c>
      <c r="AB1134" s="31" t="s">
        <v>706</v>
      </c>
      <c r="AC1134" s="3" t="s">
        <v>670</v>
      </c>
      <c r="AD1134" s="5"/>
      <c r="AE1134" s="6">
        <v>40</v>
      </c>
      <c r="AF1134" s="6">
        <f>Presupuestos[[#This Row],[BASE]]*Presupuestos[[#This Row],[% IGV]]</f>
        <v>0</v>
      </c>
      <c r="AG1134" s="22">
        <f>ROUND(SUM(Presupuestos[[#This Row],[BASE]:[IGV]]),2)</f>
        <v>40</v>
      </c>
      <c r="AH1134" s="9" t="str">
        <f>IF(Presupuestos[[#This Row],[MONEDA]]="USD",VLOOKUP(Presupuestos[[#This Row],[FECHA DE EMISION]],Tipo_Cambio[],3,0),"")</f>
        <v/>
      </c>
      <c r="AI1134" s="22">
        <f>IFERROR(ROUND(IF(Presupuestos[[#This Row],[MONEDA]]="PEN",Presupuestos[[#This Row],[TOTAL]],Presupuestos[[#This Row],[TOTAL]]*Presupuestos[[#This Row],[TIPO DE CAMBIO]]),2),"")</f>
        <v>40</v>
      </c>
      <c r="AJ1134" s="5"/>
      <c r="AK1134" s="33" t="s">
        <v>671</v>
      </c>
      <c r="AL1134" s="5" t="s">
        <v>672</v>
      </c>
      <c r="AM1134" s="23" t="s">
        <v>671</v>
      </c>
      <c r="AN1134" s="23" t="s">
        <v>671</v>
      </c>
      <c r="AO1134" s="7">
        <f>IFERROR(VLOOKUP("1-"&amp;Presupuestos[[#This Row],[ID DOCUMENTO]],BD_Pagos[],7,0),"")</f>
        <v>45887</v>
      </c>
      <c r="AP1134" s="16" t="str">
        <f>IFERROR(VLOOKUP("1-"&amp;Presupuestos[[#This Row],[ID DOCUMENTO]],BD_Pagos[],8,0),"")</f>
        <v>C-Tesoreria</v>
      </c>
      <c r="AQ1134" s="17" t="str">
        <f>IFERROR(VLOOKUP("1-"&amp;Presupuestos[[#This Row],[ID DOCUMENTO]],BD_Pagos[],9,0),"")</f>
        <v>001-12589</v>
      </c>
      <c r="AR1134" s="54"/>
      <c r="AS1134" s="7">
        <f>IFERROR(VLOOKUP("2-"&amp;Presupuestos[[#This Row],[ID DOCUMENTO]],BD_Pagos[],7,0),"")</f>
        <v>0</v>
      </c>
      <c r="AT1134" s="16" t="str">
        <f>IFERROR(VLOOKUP("2-"&amp;Presupuestos[[#This Row],[ID DOCUMENTO]],BD_Pagos[],8,0),"")</f>
        <v/>
      </c>
      <c r="AU1134" s="17">
        <f>IFERROR(VLOOKUP("2-"&amp;Presupuestos[[#This Row],[ID DOCUMENTO]],BD_Pagos[],9,0),"")</f>
        <v>0</v>
      </c>
      <c r="AV1134" s="20">
        <f>IF(IFERROR(VLOOKUP("2-"&amp;Presupuestos[[#This Row],[ID DOCUMENTO]],BD_Pagos[],10,0),0)&gt;Presupuestos[[#This Row],[TOTAL SOLES]],Presupuestos[[#This Row],[TOTAL SOLES]],IFERROR(VLOOKUP("2-"&amp;Presupuestos[[#This Row],[ID DOCUMENTO]],BD_Pagos[],10,0),0))</f>
        <v>0</v>
      </c>
      <c r="AW1134" s="7"/>
      <c r="AX1134" s="16"/>
      <c r="AY1134" s="17"/>
      <c r="AZ1134" s="20"/>
      <c r="BA1134" s="7"/>
      <c r="BB1134" s="16"/>
      <c r="BC1134" s="17"/>
      <c r="BD1134" s="20"/>
      <c r="BE1134" s="7">
        <f>IFERROR(VLOOKUP("5-"&amp;Presupuestos[[#This Row],[ID DOCUMENTO]],BD_Pagos[],7,0),"")</f>
        <v>0</v>
      </c>
      <c r="BF1134" s="17">
        <f>IFERROR(VLOOKUP("5-"&amp;Presupuestos[[#This Row],[ID DOCUMENTO]],BD_Pagos[],9,0),"")</f>
        <v>0</v>
      </c>
      <c r="BG1134" s="20">
        <f>IF(IFERROR(VLOOKUP("5-"&amp;Presupuestos[[#This Row],[ID DOCUMENTO]],BD_Pagos[],10,0),0)&gt;Presupuestos[[#This Row],[TOTAL SOLES]],Presupuestos[[#This Row],[TOTAL SOLES]],IFERROR(VLOOKUP("5-"&amp;Presupuestos[[#This Row],[ID DOCUMENTO]],BD_Pagos[],10,0),0))</f>
        <v>0</v>
      </c>
      <c r="BH1134" s="7">
        <f>IFERROR(VLOOKUP("1-Detraccion"&amp;Presupuestos[[#This Row],[ID DOCUMENTO]],BD_Pagos[],2,0),"")</f>
        <v>0</v>
      </c>
      <c r="BI1134" s="3" t="str">
        <f>IFERROR(VLOOKUP("1-Detraccion"&amp;Presupuestos[[#This Row],[ID DOCUMENTO]],BD_Pagos[],3,0),"")</f>
        <v/>
      </c>
      <c r="BJ1134" s="3">
        <f>IFERROR(VLOOKUP("1-Detraccion"&amp;Presupuestos[[#This Row],[ID DOCUMENTO]],BD_Pagos[],4,0),"")</f>
        <v>0</v>
      </c>
      <c r="BK1134" s="6">
        <f>IF(IFERROR(VLOOKUP("1-Detraccion"&amp;Presupuestos[[#This Row],[ID DOCUMENTO]],BD_Pagos[],5,0),0)&gt;Presupuestos[[#This Row],[TOTAL SOLES]],Presupuestos[[#This Row],[TOTAL SOLES]],IFERROR(VLOOKUP("1-Detraccion"&amp;Presupuestos[[#This Row],[ID DOCUMENTO]],BD_Pagos[],5,0),0))</f>
        <v>0</v>
      </c>
      <c r="BL1134" s="6">
        <f>IF(IFERROR(VLOOKUP("1-Detraccion"&amp;Presupuestos[[#This Row],[ID DOCUMENTO]],BD_Pagos[],6,0),0)&gt;Presupuestos[[#This Row],[TOTAL SOLES]],Presupuestos[[#This Row],[TOTAL SOLES]],IFERROR(VLOOKUP("1-Detraccion"&amp;Presupuestos[[#This Row],[ID DOCUMENTO]],BD_Pagos[],6,0),0))</f>
        <v>0</v>
      </c>
      <c r="BM1134" s="37"/>
      <c r="BN1134" s="3"/>
      <c r="BO1134" s="3"/>
      <c r="BP1134" s="6"/>
      <c r="BQ113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40</v>
      </c>
      <c r="BR1134" s="23" t="str">
        <f>IF(Presupuestos[[#This Row],[SALDO ME-MN]]&gt;0,"PENDIENTE","CANCELADO")</f>
        <v>PENDIENTE</v>
      </c>
      <c r="BS1134" s="23" t="str">
        <f>IF(COUNTIFS($U$4:$U1133,Presupuestos[[#This Row],[ID DOCUMENTO]])&gt;=1,IF(B1133=Presupuestos[[#This Row],[ID]],"OK","DOC. DUPLICADO"),"OK")</f>
        <v>OK</v>
      </c>
    </row>
    <row r="1135" spans="2:71" ht="24" x14ac:dyDescent="0.25">
      <c r="B1135" s="34">
        <f>IF(Presupuestos[[#This Row],[ID DOCUMENTO]]=U1134,B1134,IF(B1134="ID",1,B1134+1))</f>
        <v>949</v>
      </c>
      <c r="C1135" s="2">
        <v>45869</v>
      </c>
      <c r="D1135" s="2">
        <v>45869</v>
      </c>
      <c r="E1135" s="3" t="s">
        <v>1880</v>
      </c>
      <c r="F1135" s="25" t="s">
        <v>54</v>
      </c>
      <c r="G1135" s="25" t="s">
        <v>330</v>
      </c>
      <c r="H1135" s="25" t="s">
        <v>383</v>
      </c>
      <c r="I1135" s="36" t="str">
        <f>IFERROR(VLOOKUP(Presupuestos[[#This Row],[AREA]]&amp;Presupuestos[[#This Row],[CONCEPTO]]&amp;Presupuestos[[#This Row],[DESCRIPCION]],Tabla28[[Columna1]:[CÓDIGO NUEVO]],2,0),"")</f>
        <v>P0601001</v>
      </c>
      <c r="J1135" s="3" t="s">
        <v>666</v>
      </c>
      <c r="K1135" s="3" t="s">
        <v>666</v>
      </c>
      <c r="L1135" s="3" t="s">
        <v>666</v>
      </c>
      <c r="M1135" s="31" t="s">
        <v>2242</v>
      </c>
      <c r="N1135" s="3"/>
      <c r="O1135" s="3" t="s">
        <v>315</v>
      </c>
      <c r="P1135" s="3" t="s">
        <v>86</v>
      </c>
      <c r="Q1135" s="3" t="str">
        <f>IFERROR(VLOOKUP(Presupuestos[[#This Row],[CLASIFICACIÓN (N)]],Tabla17[],2,0),"")</f>
        <v>Costos de ventas</v>
      </c>
      <c r="R1135" s="3" t="str">
        <f>IFERROR(VLOOKUP(Presupuestos[[#This Row],[CLASIFICACIÓN (N)]],Tabla17[],3,0),"")</f>
        <v>Operativo</v>
      </c>
      <c r="S1135" s="3" t="s">
        <v>16</v>
      </c>
      <c r="T1135" s="3" t="str">
        <f>IFERROR(VLOOKUP(Presupuestos[[#This Row],[ALMACEN]],Tabla5[],2,0),"")</f>
        <v>Arequipa</v>
      </c>
      <c r="U1135" s="19" t="str">
        <f>IFERROR(VLOOKUP(Presupuestos[[#This Row],[TIPO DE DOCUMENTO]],Tipo_Documento[],2,0)&amp;Presupuestos[[#This Row],[SERIE]]&amp;Presupuestos[[#This Row],[NUMERO]]&amp;Presupuestos[[#This Row],[RUC]],"")</f>
        <v>PLRFPLRF07146930934</v>
      </c>
      <c r="V1135" s="3" t="s">
        <v>261</v>
      </c>
      <c r="W1135" s="7">
        <v>45869</v>
      </c>
      <c r="X1135" s="7">
        <v>45869</v>
      </c>
      <c r="Y1135" s="3" t="s">
        <v>2243</v>
      </c>
      <c r="Z1135" s="3">
        <v>1</v>
      </c>
      <c r="AA1135" s="3">
        <f>IFERROR(VLOOKUP(Presupuestos[[#This Row],[RAZON SOCIAL]],CHOOSE({1,2},Clientes_Proveedores[Razon Social],Clientes_Proveedores[Ruc / Dni]),2,0),"-")</f>
        <v>46930934</v>
      </c>
      <c r="AB1135" s="31" t="s">
        <v>2244</v>
      </c>
      <c r="AC1135" s="3" t="s">
        <v>670</v>
      </c>
      <c r="AD1135" s="5"/>
      <c r="AE1135" s="6">
        <v>134</v>
      </c>
      <c r="AF1135" s="6">
        <f>Presupuestos[[#This Row],[BASE]]*Presupuestos[[#This Row],[% IGV]]</f>
        <v>0</v>
      </c>
      <c r="AG1135" s="22">
        <f>ROUND(SUM(Presupuestos[[#This Row],[BASE]:[IGV]]),2)</f>
        <v>134</v>
      </c>
      <c r="AH1135" s="9" t="str">
        <f>IF(Presupuestos[[#This Row],[MONEDA]]="USD",VLOOKUP(Presupuestos[[#This Row],[FECHA DE EMISION]],Tipo_Cambio[],3,0),"")</f>
        <v/>
      </c>
      <c r="AI1135" s="22">
        <f>IFERROR(ROUND(IF(Presupuestos[[#This Row],[MONEDA]]="PEN",Presupuestos[[#This Row],[TOTAL]],Presupuestos[[#This Row],[TOTAL]]*Presupuestos[[#This Row],[TIPO DE CAMBIO]]),2),"")</f>
        <v>134</v>
      </c>
      <c r="AJ1135" s="5"/>
      <c r="AK1135" s="33" t="s">
        <v>671</v>
      </c>
      <c r="AL1135" s="5" t="s">
        <v>742</v>
      </c>
      <c r="AM1135" s="23" t="s">
        <v>671</v>
      </c>
      <c r="AN1135" s="23" t="s">
        <v>671</v>
      </c>
      <c r="AO1135" s="7">
        <f>IFERROR(VLOOKUP("1-"&amp;Presupuestos[[#This Row],[ID DOCUMENTO]],BD_Pagos[],7,0),"")</f>
        <v>45877</v>
      </c>
      <c r="AP1135" s="16" t="str">
        <f>IFERROR(VLOOKUP("1-"&amp;Presupuestos[[#This Row],[ID DOCUMENTO]],BD_Pagos[],8,0),"")</f>
        <v>C-Finanzas</v>
      </c>
      <c r="AQ1135" s="17" t="str">
        <f>IFERROR(VLOOKUP("1-"&amp;Presupuestos[[#This Row],[ID DOCUMENTO]],BD_Pagos[],9,0),"")</f>
        <v>CFI.D08-08-</v>
      </c>
      <c r="AR1135" s="54"/>
      <c r="AS1135" s="7">
        <f>IFERROR(VLOOKUP("2-"&amp;Presupuestos[[#This Row],[ID DOCUMENTO]],BD_Pagos[],7,0),"")</f>
        <v>0</v>
      </c>
      <c r="AT1135" s="16" t="str">
        <f>IFERROR(VLOOKUP("2-"&amp;Presupuestos[[#This Row],[ID DOCUMENTO]],BD_Pagos[],8,0),"")</f>
        <v/>
      </c>
      <c r="AU1135" s="17">
        <f>IFERROR(VLOOKUP("2-"&amp;Presupuestos[[#This Row],[ID DOCUMENTO]],BD_Pagos[],9,0),"")</f>
        <v>0</v>
      </c>
      <c r="AV1135" s="20">
        <f>IF(IFERROR(VLOOKUP("2-"&amp;Presupuestos[[#This Row],[ID DOCUMENTO]],BD_Pagos[],10,0),0)&gt;Presupuestos[[#This Row],[TOTAL SOLES]],Presupuestos[[#This Row],[TOTAL SOLES]],IFERROR(VLOOKUP("2-"&amp;Presupuestos[[#This Row],[ID DOCUMENTO]],BD_Pagos[],10,0),0))</f>
        <v>0</v>
      </c>
      <c r="AW1135" s="7"/>
      <c r="AX1135" s="16"/>
      <c r="AY1135" s="17"/>
      <c r="AZ1135" s="20"/>
      <c r="BA1135" s="7"/>
      <c r="BB1135" s="16"/>
      <c r="BC1135" s="17"/>
      <c r="BD1135" s="20"/>
      <c r="BE1135" s="7">
        <f>IFERROR(VLOOKUP("5-"&amp;Presupuestos[[#This Row],[ID DOCUMENTO]],BD_Pagos[],7,0),"")</f>
        <v>0</v>
      </c>
      <c r="BF1135" s="17">
        <f>IFERROR(VLOOKUP("5-"&amp;Presupuestos[[#This Row],[ID DOCUMENTO]],BD_Pagos[],9,0),"")</f>
        <v>0</v>
      </c>
      <c r="BG1135" s="20">
        <f>IF(IFERROR(VLOOKUP("5-"&amp;Presupuestos[[#This Row],[ID DOCUMENTO]],BD_Pagos[],10,0),0)&gt;Presupuestos[[#This Row],[TOTAL SOLES]],Presupuestos[[#This Row],[TOTAL SOLES]],IFERROR(VLOOKUP("5-"&amp;Presupuestos[[#This Row],[ID DOCUMENTO]],BD_Pagos[],10,0),0))</f>
        <v>0</v>
      </c>
      <c r="BH1135" s="7">
        <f>IFERROR(VLOOKUP("1-Detraccion"&amp;Presupuestos[[#This Row],[ID DOCUMENTO]],BD_Pagos[],2,0),"")</f>
        <v>0</v>
      </c>
      <c r="BI1135" s="3" t="str">
        <f>IFERROR(VLOOKUP("1-Detraccion"&amp;Presupuestos[[#This Row],[ID DOCUMENTO]],BD_Pagos[],3,0),"")</f>
        <v/>
      </c>
      <c r="BJ1135" s="3">
        <f>IFERROR(VLOOKUP("1-Detraccion"&amp;Presupuestos[[#This Row],[ID DOCUMENTO]],BD_Pagos[],4,0),"")</f>
        <v>0</v>
      </c>
      <c r="BK1135" s="6">
        <f>IF(IFERROR(VLOOKUP("1-Detraccion"&amp;Presupuestos[[#This Row],[ID DOCUMENTO]],BD_Pagos[],5,0),0)&gt;Presupuestos[[#This Row],[TOTAL SOLES]],Presupuestos[[#This Row],[TOTAL SOLES]],IFERROR(VLOOKUP("1-Detraccion"&amp;Presupuestos[[#This Row],[ID DOCUMENTO]],BD_Pagos[],5,0),0))</f>
        <v>0</v>
      </c>
      <c r="BL1135" s="6">
        <f>IF(IFERROR(VLOOKUP("1-Detraccion"&amp;Presupuestos[[#This Row],[ID DOCUMENTO]],BD_Pagos[],6,0),0)&gt;Presupuestos[[#This Row],[TOTAL SOLES]],Presupuestos[[#This Row],[TOTAL SOLES]],IFERROR(VLOOKUP("1-Detraccion"&amp;Presupuestos[[#This Row],[ID DOCUMENTO]],BD_Pagos[],6,0),0))</f>
        <v>0</v>
      </c>
      <c r="BM1135" s="37"/>
      <c r="BN1135" s="3"/>
      <c r="BO1135" s="3"/>
      <c r="BP1135" s="6"/>
      <c r="BQ113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134</v>
      </c>
      <c r="BR1135" s="23" t="str">
        <f>IF(Presupuestos[[#This Row],[SALDO ME-MN]]&gt;0,"PENDIENTE","CANCELADO")</f>
        <v>PENDIENTE</v>
      </c>
      <c r="BS1135" s="23" t="str">
        <f>IF(COUNTIFS($U$4:$U1134,Presupuestos[[#This Row],[ID DOCUMENTO]])&gt;=1,IF(B1134=Presupuestos[[#This Row],[ID]],"OK","DOC. DUPLICADO"),"OK")</f>
        <v>OK</v>
      </c>
    </row>
    <row r="1136" spans="2:71" ht="24" x14ac:dyDescent="0.25">
      <c r="B1136" s="34">
        <f>IF(Presupuestos[[#This Row],[ID DOCUMENTO]]=U1135,B1135,IF(B1135="ID",1,B1135+1))</f>
        <v>950</v>
      </c>
      <c r="C1136" s="2">
        <v>45869</v>
      </c>
      <c r="D1136" s="2">
        <v>45869</v>
      </c>
      <c r="E1136" s="3" t="s">
        <v>1880</v>
      </c>
      <c r="F1136" s="25" t="s">
        <v>54</v>
      </c>
      <c r="G1136" s="25" t="s">
        <v>330</v>
      </c>
      <c r="H1136" s="25" t="s">
        <v>383</v>
      </c>
      <c r="I1136" s="36" t="str">
        <f>IFERROR(VLOOKUP(Presupuestos[[#This Row],[AREA]]&amp;Presupuestos[[#This Row],[CONCEPTO]]&amp;Presupuestos[[#This Row],[DESCRIPCION]],Tabla28[[Columna1]:[CÓDIGO NUEVO]],2,0),"")</f>
        <v>P0601001</v>
      </c>
      <c r="J1136" s="3" t="s">
        <v>666</v>
      </c>
      <c r="K1136" s="3" t="s">
        <v>666</v>
      </c>
      <c r="L1136" s="3" t="s">
        <v>666</v>
      </c>
      <c r="M1136" s="31" t="s">
        <v>2245</v>
      </c>
      <c r="N1136" s="3"/>
      <c r="O1136" s="3" t="s">
        <v>315</v>
      </c>
      <c r="P1136" s="3" t="s">
        <v>114</v>
      </c>
      <c r="Q1136" s="3" t="str">
        <f>IFERROR(VLOOKUP(Presupuestos[[#This Row],[CLASIFICACIÓN (N)]],Tabla17[],2,0),"")</f>
        <v>Costos de ventas</v>
      </c>
      <c r="R1136" s="3" t="str">
        <f>IFERROR(VLOOKUP(Presupuestos[[#This Row],[CLASIFICACIÓN (N)]],Tabla17[],3,0),"")</f>
        <v>Operativo</v>
      </c>
      <c r="S1136" s="3" t="s">
        <v>16</v>
      </c>
      <c r="T1136" s="3" t="str">
        <f>IFERROR(VLOOKUP(Presupuestos[[#This Row],[ALMACEN]],Tabla5[],2,0),"")</f>
        <v>Arequipa</v>
      </c>
      <c r="U1136" s="19" t="str">
        <f>IFERROR(VLOOKUP(Presupuestos[[#This Row],[TIPO DE DOCUMENTO]],Tipo_Documento[],2,0)&amp;Presupuestos[[#This Row],[SERIE]]&amp;Presupuestos[[#This Row],[NUMERO]]&amp;Presupuestos[[#This Row],[RUC]],"")</f>
        <v>PLRFPLRF07272566765</v>
      </c>
      <c r="V1136" s="3" t="s">
        <v>261</v>
      </c>
      <c r="W1136" s="7">
        <v>45869</v>
      </c>
      <c r="X1136" s="7">
        <v>45869</v>
      </c>
      <c r="Y1136" s="3" t="s">
        <v>2243</v>
      </c>
      <c r="Z1136" s="3">
        <v>2</v>
      </c>
      <c r="AA1136" s="3">
        <f>IFERROR(VLOOKUP(Presupuestos[[#This Row],[RAZON SOCIAL]],CHOOSE({1,2},Clientes_Proveedores[Razon Social],Clientes_Proveedores[Ruc / Dni]),2,0),"-")</f>
        <v>72566765</v>
      </c>
      <c r="AB1136" s="31" t="s">
        <v>2246</v>
      </c>
      <c r="AC1136" s="3" t="s">
        <v>670</v>
      </c>
      <c r="AD1136" s="5"/>
      <c r="AE1136" s="6">
        <v>456</v>
      </c>
      <c r="AF1136" s="6">
        <f>Presupuestos[[#This Row],[BASE]]*Presupuestos[[#This Row],[% IGV]]</f>
        <v>0</v>
      </c>
      <c r="AG1136" s="22">
        <f>ROUND(SUM(Presupuestos[[#This Row],[BASE]:[IGV]]),2)</f>
        <v>456</v>
      </c>
      <c r="AH1136" s="9" t="str">
        <f>IF(Presupuestos[[#This Row],[MONEDA]]="USD",VLOOKUP(Presupuestos[[#This Row],[FECHA DE EMISION]],Tipo_Cambio[],3,0),"")</f>
        <v/>
      </c>
      <c r="AI1136" s="22">
        <f>IFERROR(ROUND(IF(Presupuestos[[#This Row],[MONEDA]]="PEN",Presupuestos[[#This Row],[TOTAL]],Presupuestos[[#This Row],[TOTAL]]*Presupuestos[[#This Row],[TIPO DE CAMBIO]]),2),"")</f>
        <v>456</v>
      </c>
      <c r="AJ1136" s="5"/>
      <c r="AK1136" s="33" t="s">
        <v>671</v>
      </c>
      <c r="AL1136" s="5" t="s">
        <v>742</v>
      </c>
      <c r="AM1136" s="23" t="s">
        <v>671</v>
      </c>
      <c r="AN1136" s="23" t="s">
        <v>671</v>
      </c>
      <c r="AO1136" s="7">
        <f>IFERROR(VLOOKUP("1-"&amp;Presupuestos[[#This Row],[ID DOCUMENTO]],BD_Pagos[],7,0),"")</f>
        <v>45877</v>
      </c>
      <c r="AP1136" s="16" t="str">
        <f>IFERROR(VLOOKUP("1-"&amp;Presupuestos[[#This Row],[ID DOCUMENTO]],BD_Pagos[],8,0),"")</f>
        <v>C-Finanzas</v>
      </c>
      <c r="AQ1136" s="17" t="str">
        <f>IFERROR(VLOOKUP("1-"&amp;Presupuestos[[#This Row],[ID DOCUMENTO]],BD_Pagos[],9,0),"")</f>
        <v>CFI.D08-08-</v>
      </c>
      <c r="AR1136" s="54"/>
      <c r="AS1136" s="7">
        <f>IFERROR(VLOOKUP("2-"&amp;Presupuestos[[#This Row],[ID DOCUMENTO]],BD_Pagos[],7,0),"")</f>
        <v>0</v>
      </c>
      <c r="AT1136" s="16" t="str">
        <f>IFERROR(VLOOKUP("2-"&amp;Presupuestos[[#This Row],[ID DOCUMENTO]],BD_Pagos[],8,0),"")</f>
        <v/>
      </c>
      <c r="AU1136" s="17">
        <f>IFERROR(VLOOKUP("2-"&amp;Presupuestos[[#This Row],[ID DOCUMENTO]],BD_Pagos[],9,0),"")</f>
        <v>0</v>
      </c>
      <c r="AV1136" s="20">
        <f>IF(IFERROR(VLOOKUP("2-"&amp;Presupuestos[[#This Row],[ID DOCUMENTO]],BD_Pagos[],10,0),0)&gt;Presupuestos[[#This Row],[TOTAL SOLES]],Presupuestos[[#This Row],[TOTAL SOLES]],IFERROR(VLOOKUP("2-"&amp;Presupuestos[[#This Row],[ID DOCUMENTO]],BD_Pagos[],10,0),0))</f>
        <v>0</v>
      </c>
      <c r="AW1136" s="7"/>
      <c r="AX1136" s="16"/>
      <c r="AY1136" s="17"/>
      <c r="AZ1136" s="20"/>
      <c r="BA1136" s="7"/>
      <c r="BB1136" s="16"/>
      <c r="BC1136" s="17"/>
      <c r="BD1136" s="20"/>
      <c r="BE1136" s="7">
        <f>IFERROR(VLOOKUP("5-"&amp;Presupuestos[[#This Row],[ID DOCUMENTO]],BD_Pagos[],7,0),"")</f>
        <v>0</v>
      </c>
      <c r="BF1136" s="17">
        <f>IFERROR(VLOOKUP("5-"&amp;Presupuestos[[#This Row],[ID DOCUMENTO]],BD_Pagos[],9,0),"")</f>
        <v>0</v>
      </c>
      <c r="BG1136" s="20">
        <f>IF(IFERROR(VLOOKUP("5-"&amp;Presupuestos[[#This Row],[ID DOCUMENTO]],BD_Pagos[],10,0),0)&gt;Presupuestos[[#This Row],[TOTAL SOLES]],Presupuestos[[#This Row],[TOTAL SOLES]],IFERROR(VLOOKUP("5-"&amp;Presupuestos[[#This Row],[ID DOCUMENTO]],BD_Pagos[],10,0),0))</f>
        <v>0</v>
      </c>
      <c r="BH1136" s="7">
        <f>IFERROR(VLOOKUP("1-Detraccion"&amp;Presupuestos[[#This Row],[ID DOCUMENTO]],BD_Pagos[],2,0),"")</f>
        <v>0</v>
      </c>
      <c r="BI1136" s="3" t="str">
        <f>IFERROR(VLOOKUP("1-Detraccion"&amp;Presupuestos[[#This Row],[ID DOCUMENTO]],BD_Pagos[],3,0),"")</f>
        <v/>
      </c>
      <c r="BJ1136" s="3">
        <f>IFERROR(VLOOKUP("1-Detraccion"&amp;Presupuestos[[#This Row],[ID DOCUMENTO]],BD_Pagos[],4,0),"")</f>
        <v>0</v>
      </c>
      <c r="BK1136" s="6">
        <f>IF(IFERROR(VLOOKUP("1-Detraccion"&amp;Presupuestos[[#This Row],[ID DOCUMENTO]],BD_Pagos[],5,0),0)&gt;Presupuestos[[#This Row],[TOTAL SOLES]],Presupuestos[[#This Row],[TOTAL SOLES]],IFERROR(VLOOKUP("1-Detraccion"&amp;Presupuestos[[#This Row],[ID DOCUMENTO]],BD_Pagos[],5,0),0))</f>
        <v>0</v>
      </c>
      <c r="BL1136" s="6">
        <f>IF(IFERROR(VLOOKUP("1-Detraccion"&amp;Presupuestos[[#This Row],[ID DOCUMENTO]],BD_Pagos[],6,0),0)&gt;Presupuestos[[#This Row],[TOTAL SOLES]],Presupuestos[[#This Row],[TOTAL SOLES]],IFERROR(VLOOKUP("1-Detraccion"&amp;Presupuestos[[#This Row],[ID DOCUMENTO]],BD_Pagos[],6,0),0))</f>
        <v>0</v>
      </c>
      <c r="BM1136" s="37"/>
      <c r="BN1136" s="3"/>
      <c r="BO1136" s="3"/>
      <c r="BP1136" s="6"/>
      <c r="BQ113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456</v>
      </c>
      <c r="BR1136" s="23" t="str">
        <f>IF(Presupuestos[[#This Row],[SALDO ME-MN]]&gt;0,"PENDIENTE","CANCELADO")</f>
        <v>PENDIENTE</v>
      </c>
      <c r="BS1136" s="23" t="str">
        <f>IF(COUNTIFS($U$4:$U1135,Presupuestos[[#This Row],[ID DOCUMENTO]])&gt;=1,IF(B1135=Presupuestos[[#This Row],[ID]],"OK","DOC. DUPLICADO"),"OK")</f>
        <v>OK</v>
      </c>
    </row>
    <row r="1137" spans="2:71" ht="24" x14ac:dyDescent="0.25">
      <c r="B1137" s="34">
        <f>IF(Presupuestos[[#This Row],[ID DOCUMENTO]]=U1136,B1136,IF(B1136="ID",1,B1136+1))</f>
        <v>951</v>
      </c>
      <c r="C1137" s="2">
        <v>45869</v>
      </c>
      <c r="D1137" s="2">
        <v>45869</v>
      </c>
      <c r="E1137" s="3" t="s">
        <v>1880</v>
      </c>
      <c r="F1137" s="25" t="s">
        <v>54</v>
      </c>
      <c r="G1137" s="25" t="s">
        <v>330</v>
      </c>
      <c r="H1137" s="25" t="s">
        <v>383</v>
      </c>
      <c r="I1137" s="36" t="str">
        <f>IFERROR(VLOOKUP(Presupuestos[[#This Row],[AREA]]&amp;Presupuestos[[#This Row],[CONCEPTO]]&amp;Presupuestos[[#This Row],[DESCRIPCION]],Tabla28[[Columna1]:[CÓDIGO NUEVO]],2,0),"")</f>
        <v>P0601001</v>
      </c>
      <c r="J1137" s="3" t="s">
        <v>666</v>
      </c>
      <c r="K1137" s="3" t="s">
        <v>666</v>
      </c>
      <c r="L1137" s="3" t="s">
        <v>666</v>
      </c>
      <c r="M1137" s="31" t="s">
        <v>2247</v>
      </c>
      <c r="N1137" s="3"/>
      <c r="O1137" s="3" t="s">
        <v>315</v>
      </c>
      <c r="P1137" s="3" t="s">
        <v>86</v>
      </c>
      <c r="Q1137" s="3" t="str">
        <f>IFERROR(VLOOKUP(Presupuestos[[#This Row],[CLASIFICACIÓN (N)]],Tabla17[],2,0),"")</f>
        <v>Costos de ventas</v>
      </c>
      <c r="R1137" s="3" t="str">
        <f>IFERROR(VLOOKUP(Presupuestos[[#This Row],[CLASIFICACIÓN (N)]],Tabla17[],3,0),"")</f>
        <v>Operativo</v>
      </c>
      <c r="S1137" s="3" t="s">
        <v>16</v>
      </c>
      <c r="T1137" s="3" t="str">
        <f>IFERROR(VLOOKUP(Presupuestos[[#This Row],[ALMACEN]],Tabla5[],2,0),"")</f>
        <v>Arequipa</v>
      </c>
      <c r="U1137" s="19" t="str">
        <f>IFERROR(VLOOKUP(Presupuestos[[#This Row],[TIPO DE DOCUMENTO]],Tipo_Documento[],2,0)&amp;Presupuestos[[#This Row],[SERIE]]&amp;Presupuestos[[#This Row],[NUMERO]]&amp;Presupuestos[[#This Row],[RUC]],"")</f>
        <v>PLRFPLRF07346371564</v>
      </c>
      <c r="V1137" s="3" t="s">
        <v>261</v>
      </c>
      <c r="W1137" s="7">
        <v>45869</v>
      </c>
      <c r="X1137" s="7">
        <v>45869</v>
      </c>
      <c r="Y1137" s="3" t="s">
        <v>2243</v>
      </c>
      <c r="Z1137" s="3">
        <v>3</v>
      </c>
      <c r="AA1137" s="3">
        <f>IFERROR(VLOOKUP(Presupuestos[[#This Row],[RAZON SOCIAL]],CHOOSE({1,2},Clientes_Proveedores[Razon Social],Clientes_Proveedores[Ruc / Dni]),2,0),"-")</f>
        <v>46371564</v>
      </c>
      <c r="AB1137" s="31" t="s">
        <v>2248</v>
      </c>
      <c r="AC1137" s="3" t="s">
        <v>670</v>
      </c>
      <c r="AD1137" s="5"/>
      <c r="AE1137" s="6">
        <v>617</v>
      </c>
      <c r="AF1137" s="6">
        <f>Presupuestos[[#This Row],[BASE]]*Presupuestos[[#This Row],[% IGV]]</f>
        <v>0</v>
      </c>
      <c r="AG1137" s="22">
        <f>ROUND(SUM(Presupuestos[[#This Row],[BASE]:[IGV]]),2)</f>
        <v>617</v>
      </c>
      <c r="AH1137" s="9" t="str">
        <f>IF(Presupuestos[[#This Row],[MONEDA]]="USD",VLOOKUP(Presupuestos[[#This Row],[FECHA DE EMISION]],Tipo_Cambio[],3,0),"")</f>
        <v/>
      </c>
      <c r="AI1137" s="22">
        <f>IFERROR(ROUND(IF(Presupuestos[[#This Row],[MONEDA]]="PEN",Presupuestos[[#This Row],[TOTAL]],Presupuestos[[#This Row],[TOTAL]]*Presupuestos[[#This Row],[TIPO DE CAMBIO]]),2),"")</f>
        <v>617</v>
      </c>
      <c r="AJ1137" s="5"/>
      <c r="AK1137" s="33" t="s">
        <v>671</v>
      </c>
      <c r="AL1137" s="5" t="s">
        <v>742</v>
      </c>
      <c r="AM1137" s="23" t="s">
        <v>671</v>
      </c>
      <c r="AN1137" s="23" t="s">
        <v>671</v>
      </c>
      <c r="AO1137" s="7">
        <f>IFERROR(VLOOKUP("1-"&amp;Presupuestos[[#This Row],[ID DOCUMENTO]],BD_Pagos[],7,0),"")</f>
        <v>45877</v>
      </c>
      <c r="AP1137" s="16" t="str">
        <f>IFERROR(VLOOKUP("1-"&amp;Presupuestos[[#This Row],[ID DOCUMENTO]],BD_Pagos[],8,0),"")</f>
        <v>C-Finanzas</v>
      </c>
      <c r="AQ1137" s="17" t="str">
        <f>IFERROR(VLOOKUP("1-"&amp;Presupuestos[[#This Row],[ID DOCUMENTO]],BD_Pagos[],9,0),"")</f>
        <v>CFI.D08-08-</v>
      </c>
      <c r="AR1137" s="54"/>
      <c r="AS1137" s="7">
        <f>IFERROR(VLOOKUP("2-"&amp;Presupuestos[[#This Row],[ID DOCUMENTO]],BD_Pagos[],7,0),"")</f>
        <v>0</v>
      </c>
      <c r="AT1137" s="16" t="str">
        <f>IFERROR(VLOOKUP("2-"&amp;Presupuestos[[#This Row],[ID DOCUMENTO]],BD_Pagos[],8,0),"")</f>
        <v/>
      </c>
      <c r="AU1137" s="17">
        <f>IFERROR(VLOOKUP("2-"&amp;Presupuestos[[#This Row],[ID DOCUMENTO]],BD_Pagos[],9,0),"")</f>
        <v>0</v>
      </c>
      <c r="AV1137" s="20">
        <f>IF(IFERROR(VLOOKUP("2-"&amp;Presupuestos[[#This Row],[ID DOCUMENTO]],BD_Pagos[],10,0),0)&gt;Presupuestos[[#This Row],[TOTAL SOLES]],Presupuestos[[#This Row],[TOTAL SOLES]],IFERROR(VLOOKUP("2-"&amp;Presupuestos[[#This Row],[ID DOCUMENTO]],BD_Pagos[],10,0),0))</f>
        <v>0</v>
      </c>
      <c r="AW1137" s="7"/>
      <c r="AX1137" s="16"/>
      <c r="AY1137" s="17"/>
      <c r="AZ1137" s="20"/>
      <c r="BA1137" s="7"/>
      <c r="BB1137" s="16"/>
      <c r="BC1137" s="17"/>
      <c r="BD1137" s="20"/>
      <c r="BE1137" s="7">
        <f>IFERROR(VLOOKUP("5-"&amp;Presupuestos[[#This Row],[ID DOCUMENTO]],BD_Pagos[],7,0),"")</f>
        <v>0</v>
      </c>
      <c r="BF1137" s="17">
        <f>IFERROR(VLOOKUP("5-"&amp;Presupuestos[[#This Row],[ID DOCUMENTO]],BD_Pagos[],9,0),"")</f>
        <v>0</v>
      </c>
      <c r="BG1137" s="20">
        <f>IF(IFERROR(VLOOKUP("5-"&amp;Presupuestos[[#This Row],[ID DOCUMENTO]],BD_Pagos[],10,0),0)&gt;Presupuestos[[#This Row],[TOTAL SOLES]],Presupuestos[[#This Row],[TOTAL SOLES]],IFERROR(VLOOKUP("5-"&amp;Presupuestos[[#This Row],[ID DOCUMENTO]],BD_Pagos[],10,0),0))</f>
        <v>0</v>
      </c>
      <c r="BH1137" s="7">
        <f>IFERROR(VLOOKUP("1-Detraccion"&amp;Presupuestos[[#This Row],[ID DOCUMENTO]],BD_Pagos[],2,0),"")</f>
        <v>0</v>
      </c>
      <c r="BI1137" s="3" t="str">
        <f>IFERROR(VLOOKUP("1-Detraccion"&amp;Presupuestos[[#This Row],[ID DOCUMENTO]],BD_Pagos[],3,0),"")</f>
        <v/>
      </c>
      <c r="BJ1137" s="3">
        <f>IFERROR(VLOOKUP("1-Detraccion"&amp;Presupuestos[[#This Row],[ID DOCUMENTO]],BD_Pagos[],4,0),"")</f>
        <v>0</v>
      </c>
      <c r="BK1137" s="6">
        <f>IF(IFERROR(VLOOKUP("1-Detraccion"&amp;Presupuestos[[#This Row],[ID DOCUMENTO]],BD_Pagos[],5,0),0)&gt;Presupuestos[[#This Row],[TOTAL SOLES]],Presupuestos[[#This Row],[TOTAL SOLES]],IFERROR(VLOOKUP("1-Detraccion"&amp;Presupuestos[[#This Row],[ID DOCUMENTO]],BD_Pagos[],5,0),0))</f>
        <v>0</v>
      </c>
      <c r="BL1137" s="6">
        <f>IF(IFERROR(VLOOKUP("1-Detraccion"&amp;Presupuestos[[#This Row],[ID DOCUMENTO]],BD_Pagos[],6,0),0)&gt;Presupuestos[[#This Row],[TOTAL SOLES]],Presupuestos[[#This Row],[TOTAL SOLES]],IFERROR(VLOOKUP("1-Detraccion"&amp;Presupuestos[[#This Row],[ID DOCUMENTO]],BD_Pagos[],6,0),0))</f>
        <v>0</v>
      </c>
      <c r="BM1137" s="37"/>
      <c r="BN1137" s="3"/>
      <c r="BO1137" s="3"/>
      <c r="BP1137" s="6"/>
      <c r="BQ113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617</v>
      </c>
      <c r="BR1137" s="23" t="str">
        <f>IF(Presupuestos[[#This Row],[SALDO ME-MN]]&gt;0,"PENDIENTE","CANCELADO")</f>
        <v>PENDIENTE</v>
      </c>
      <c r="BS1137" s="23" t="str">
        <f>IF(COUNTIFS($U$4:$U1136,Presupuestos[[#This Row],[ID DOCUMENTO]])&gt;=1,IF(B1136=Presupuestos[[#This Row],[ID]],"OK","DOC. DUPLICADO"),"OK")</f>
        <v>OK</v>
      </c>
    </row>
    <row r="1138" spans="2:71" ht="24" x14ac:dyDescent="0.25">
      <c r="B1138" s="34">
        <f>IF(Presupuestos[[#This Row],[ID DOCUMENTO]]=U1137,B1137,IF(B1137="ID",1,B1137+1))</f>
        <v>952</v>
      </c>
      <c r="C1138" s="2">
        <v>45869</v>
      </c>
      <c r="D1138" s="2">
        <v>45869</v>
      </c>
      <c r="E1138" s="3" t="s">
        <v>1880</v>
      </c>
      <c r="F1138" s="25" t="s">
        <v>54</v>
      </c>
      <c r="G1138" s="25" t="s">
        <v>330</v>
      </c>
      <c r="H1138" s="25" t="s">
        <v>383</v>
      </c>
      <c r="I1138" s="36" t="str">
        <f>IFERROR(VLOOKUP(Presupuestos[[#This Row],[AREA]]&amp;Presupuestos[[#This Row],[CONCEPTO]]&amp;Presupuestos[[#This Row],[DESCRIPCION]],Tabla28[[Columna1]:[CÓDIGO NUEVO]],2,0),"")</f>
        <v>P0601001</v>
      </c>
      <c r="J1138" s="3" t="s">
        <v>666</v>
      </c>
      <c r="K1138" s="3" t="s">
        <v>666</v>
      </c>
      <c r="L1138" s="3" t="s">
        <v>666</v>
      </c>
      <c r="M1138" s="31" t="s">
        <v>2249</v>
      </c>
      <c r="N1138" s="3"/>
      <c r="O1138" s="3" t="s">
        <v>315</v>
      </c>
      <c r="P1138" s="3" t="s">
        <v>86</v>
      </c>
      <c r="Q1138" s="3" t="str">
        <f>IFERROR(VLOOKUP(Presupuestos[[#This Row],[CLASIFICACIÓN (N)]],Tabla17[],2,0),"")</f>
        <v>Costos de ventas</v>
      </c>
      <c r="R1138" s="3" t="str">
        <f>IFERROR(VLOOKUP(Presupuestos[[#This Row],[CLASIFICACIÓN (N)]],Tabla17[],3,0),"")</f>
        <v>Operativo</v>
      </c>
      <c r="S1138" s="3" t="s">
        <v>16</v>
      </c>
      <c r="T1138" s="3" t="str">
        <f>IFERROR(VLOOKUP(Presupuestos[[#This Row],[ALMACEN]],Tabla5[],2,0),"")</f>
        <v>Arequipa</v>
      </c>
      <c r="U1138" s="19" t="str">
        <f>IFERROR(VLOOKUP(Presupuestos[[#This Row],[TIPO DE DOCUMENTO]],Tipo_Documento[],2,0)&amp;Presupuestos[[#This Row],[SERIE]]&amp;Presupuestos[[#This Row],[NUMERO]]&amp;Presupuestos[[#This Row],[RUC]],"")</f>
        <v>PLRFPLRF07429266085</v>
      </c>
      <c r="V1138" s="3" t="s">
        <v>261</v>
      </c>
      <c r="W1138" s="7">
        <v>45869</v>
      </c>
      <c r="X1138" s="7">
        <v>45869</v>
      </c>
      <c r="Y1138" s="3" t="s">
        <v>2243</v>
      </c>
      <c r="Z1138" s="3">
        <v>4</v>
      </c>
      <c r="AA1138" s="3">
        <f>IFERROR(VLOOKUP(Presupuestos[[#This Row],[RAZON SOCIAL]],CHOOSE({1,2},Clientes_Proveedores[Razon Social],Clientes_Proveedores[Ruc / Dni]),2,0),"-")</f>
        <v>29266085</v>
      </c>
      <c r="AB1138" s="31" t="s">
        <v>2250</v>
      </c>
      <c r="AC1138" s="3" t="s">
        <v>670</v>
      </c>
      <c r="AD1138" s="5"/>
      <c r="AE1138" s="6">
        <v>1231</v>
      </c>
      <c r="AF1138" s="6">
        <f>Presupuestos[[#This Row],[BASE]]*Presupuestos[[#This Row],[% IGV]]</f>
        <v>0</v>
      </c>
      <c r="AG1138" s="22">
        <f>ROUND(SUM(Presupuestos[[#This Row],[BASE]:[IGV]]),2)</f>
        <v>1231</v>
      </c>
      <c r="AH1138" s="9" t="str">
        <f>IF(Presupuestos[[#This Row],[MONEDA]]="USD",VLOOKUP(Presupuestos[[#This Row],[FECHA DE EMISION]],Tipo_Cambio[],3,0),"")</f>
        <v/>
      </c>
      <c r="AI1138" s="22">
        <f>IFERROR(ROUND(IF(Presupuestos[[#This Row],[MONEDA]]="PEN",Presupuestos[[#This Row],[TOTAL]],Presupuestos[[#This Row],[TOTAL]]*Presupuestos[[#This Row],[TIPO DE CAMBIO]]),2),"")</f>
        <v>1231</v>
      </c>
      <c r="AJ1138" s="5"/>
      <c r="AK1138" s="33" t="s">
        <v>671</v>
      </c>
      <c r="AL1138" s="5" t="s">
        <v>742</v>
      </c>
      <c r="AM1138" s="23" t="s">
        <v>671</v>
      </c>
      <c r="AN1138" s="23" t="s">
        <v>671</v>
      </c>
      <c r="AO1138" s="7">
        <f>IFERROR(VLOOKUP("1-"&amp;Presupuestos[[#This Row],[ID DOCUMENTO]],BD_Pagos[],7,0),"")</f>
        <v>45877</v>
      </c>
      <c r="AP1138" s="16" t="str">
        <f>IFERROR(VLOOKUP("1-"&amp;Presupuestos[[#This Row],[ID DOCUMENTO]],BD_Pagos[],8,0),"")</f>
        <v>C-Finanzas</v>
      </c>
      <c r="AQ1138" s="17" t="str">
        <f>IFERROR(VLOOKUP("1-"&amp;Presupuestos[[#This Row],[ID DOCUMENTO]],BD_Pagos[],9,0),"")</f>
        <v>CFI.D08-08-</v>
      </c>
      <c r="AR1138" s="54"/>
      <c r="AS1138" s="7">
        <f>IFERROR(VLOOKUP("2-"&amp;Presupuestos[[#This Row],[ID DOCUMENTO]],BD_Pagos[],7,0),"")</f>
        <v>0</v>
      </c>
      <c r="AT1138" s="16" t="str">
        <f>IFERROR(VLOOKUP("2-"&amp;Presupuestos[[#This Row],[ID DOCUMENTO]],BD_Pagos[],8,0),"")</f>
        <v/>
      </c>
      <c r="AU1138" s="17">
        <f>IFERROR(VLOOKUP("2-"&amp;Presupuestos[[#This Row],[ID DOCUMENTO]],BD_Pagos[],9,0),"")</f>
        <v>0</v>
      </c>
      <c r="AV1138" s="20">
        <f>IF(IFERROR(VLOOKUP("2-"&amp;Presupuestos[[#This Row],[ID DOCUMENTO]],BD_Pagos[],10,0),0)&gt;Presupuestos[[#This Row],[TOTAL SOLES]],Presupuestos[[#This Row],[TOTAL SOLES]],IFERROR(VLOOKUP("2-"&amp;Presupuestos[[#This Row],[ID DOCUMENTO]],BD_Pagos[],10,0),0))</f>
        <v>0</v>
      </c>
      <c r="AW1138" s="7"/>
      <c r="AX1138" s="16"/>
      <c r="AY1138" s="17"/>
      <c r="AZ1138" s="20"/>
      <c r="BA1138" s="7"/>
      <c r="BB1138" s="16"/>
      <c r="BC1138" s="17"/>
      <c r="BD1138" s="20"/>
      <c r="BE1138" s="7">
        <f>IFERROR(VLOOKUP("5-"&amp;Presupuestos[[#This Row],[ID DOCUMENTO]],BD_Pagos[],7,0),"")</f>
        <v>0</v>
      </c>
      <c r="BF1138" s="17">
        <f>IFERROR(VLOOKUP("5-"&amp;Presupuestos[[#This Row],[ID DOCUMENTO]],BD_Pagos[],9,0),"")</f>
        <v>0</v>
      </c>
      <c r="BG1138" s="20">
        <f>IF(IFERROR(VLOOKUP("5-"&amp;Presupuestos[[#This Row],[ID DOCUMENTO]],BD_Pagos[],10,0),0)&gt;Presupuestos[[#This Row],[TOTAL SOLES]],Presupuestos[[#This Row],[TOTAL SOLES]],IFERROR(VLOOKUP("5-"&amp;Presupuestos[[#This Row],[ID DOCUMENTO]],BD_Pagos[],10,0),0))</f>
        <v>0</v>
      </c>
      <c r="BH1138" s="7">
        <f>IFERROR(VLOOKUP("1-Detraccion"&amp;Presupuestos[[#This Row],[ID DOCUMENTO]],BD_Pagos[],2,0),"")</f>
        <v>0</v>
      </c>
      <c r="BI1138" s="3" t="str">
        <f>IFERROR(VLOOKUP("1-Detraccion"&amp;Presupuestos[[#This Row],[ID DOCUMENTO]],BD_Pagos[],3,0),"")</f>
        <v/>
      </c>
      <c r="BJ1138" s="3">
        <f>IFERROR(VLOOKUP("1-Detraccion"&amp;Presupuestos[[#This Row],[ID DOCUMENTO]],BD_Pagos[],4,0),"")</f>
        <v>0</v>
      </c>
      <c r="BK1138" s="6">
        <f>IF(IFERROR(VLOOKUP("1-Detraccion"&amp;Presupuestos[[#This Row],[ID DOCUMENTO]],BD_Pagos[],5,0),0)&gt;Presupuestos[[#This Row],[TOTAL SOLES]],Presupuestos[[#This Row],[TOTAL SOLES]],IFERROR(VLOOKUP("1-Detraccion"&amp;Presupuestos[[#This Row],[ID DOCUMENTO]],BD_Pagos[],5,0),0))</f>
        <v>0</v>
      </c>
      <c r="BL1138" s="6">
        <f>IF(IFERROR(VLOOKUP("1-Detraccion"&amp;Presupuestos[[#This Row],[ID DOCUMENTO]],BD_Pagos[],6,0),0)&gt;Presupuestos[[#This Row],[TOTAL SOLES]],Presupuestos[[#This Row],[TOTAL SOLES]],IFERROR(VLOOKUP("1-Detraccion"&amp;Presupuestos[[#This Row],[ID DOCUMENTO]],BD_Pagos[],6,0),0))</f>
        <v>0</v>
      </c>
      <c r="BM1138" s="37"/>
      <c r="BN1138" s="3"/>
      <c r="BO1138" s="3"/>
      <c r="BP1138" s="6"/>
      <c r="BQ113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1231</v>
      </c>
      <c r="BR1138" s="23" t="str">
        <f>IF(Presupuestos[[#This Row],[SALDO ME-MN]]&gt;0,"PENDIENTE","CANCELADO")</f>
        <v>PENDIENTE</v>
      </c>
      <c r="BS1138" s="23" t="str">
        <f>IF(COUNTIFS($U$4:$U1137,Presupuestos[[#This Row],[ID DOCUMENTO]])&gt;=1,IF(B1137=Presupuestos[[#This Row],[ID]],"OK","DOC. DUPLICADO"),"OK")</f>
        <v>OK</v>
      </c>
    </row>
    <row r="1139" spans="2:71" ht="24" x14ac:dyDescent="0.25">
      <c r="B1139" s="34">
        <f>IF(Presupuestos[[#This Row],[ID DOCUMENTO]]=U1138,B1138,IF(B1138="ID",1,B1138+1))</f>
        <v>953</v>
      </c>
      <c r="C1139" s="2">
        <v>45869</v>
      </c>
      <c r="D1139" s="2">
        <v>45869</v>
      </c>
      <c r="E1139" s="3" t="s">
        <v>1880</v>
      </c>
      <c r="F1139" s="25" t="s">
        <v>54</v>
      </c>
      <c r="G1139" s="25" t="s">
        <v>330</v>
      </c>
      <c r="H1139" s="25" t="s">
        <v>383</v>
      </c>
      <c r="I1139" s="36" t="str">
        <f>IFERROR(VLOOKUP(Presupuestos[[#This Row],[AREA]]&amp;Presupuestos[[#This Row],[CONCEPTO]]&amp;Presupuestos[[#This Row],[DESCRIPCION]],Tabla28[[Columna1]:[CÓDIGO NUEVO]],2,0),"")</f>
        <v>P0601001</v>
      </c>
      <c r="J1139" s="3" t="s">
        <v>666</v>
      </c>
      <c r="K1139" s="3" t="s">
        <v>666</v>
      </c>
      <c r="L1139" s="3" t="s">
        <v>666</v>
      </c>
      <c r="M1139" s="31" t="s">
        <v>2251</v>
      </c>
      <c r="N1139" s="3"/>
      <c r="O1139" s="3" t="s">
        <v>315</v>
      </c>
      <c r="P1139" s="3" t="s">
        <v>114</v>
      </c>
      <c r="Q1139" s="3" t="str">
        <f>IFERROR(VLOOKUP(Presupuestos[[#This Row],[CLASIFICACIÓN (N)]],Tabla17[],2,0),"")</f>
        <v>Costos de ventas</v>
      </c>
      <c r="R1139" s="3" t="str">
        <f>IFERROR(VLOOKUP(Presupuestos[[#This Row],[CLASIFICACIÓN (N)]],Tabla17[],3,0),"")</f>
        <v>Operativo</v>
      </c>
      <c r="S1139" s="3" t="s">
        <v>16</v>
      </c>
      <c r="T1139" s="3" t="str">
        <f>IFERROR(VLOOKUP(Presupuestos[[#This Row],[ALMACEN]],Tabla5[],2,0),"")</f>
        <v>Arequipa</v>
      </c>
      <c r="U1139" s="19" t="str">
        <f>IFERROR(VLOOKUP(Presupuestos[[#This Row],[TIPO DE DOCUMENTO]],Tipo_Documento[],2,0)&amp;Presupuestos[[#This Row],[SERIE]]&amp;Presupuestos[[#This Row],[NUMERO]]&amp;Presupuestos[[#This Row],[RUC]],"")</f>
        <v>PLRFPLRF07573195281</v>
      </c>
      <c r="V1139" s="3" t="s">
        <v>261</v>
      </c>
      <c r="W1139" s="7">
        <v>45869</v>
      </c>
      <c r="X1139" s="7">
        <v>45869</v>
      </c>
      <c r="Y1139" s="3" t="s">
        <v>2243</v>
      </c>
      <c r="Z1139" s="3">
        <v>5</v>
      </c>
      <c r="AA1139" s="3">
        <f>IFERROR(VLOOKUP(Presupuestos[[#This Row],[RAZON SOCIAL]],CHOOSE({1,2},Clientes_Proveedores[Razon Social],Clientes_Proveedores[Ruc / Dni]),2,0),"-")</f>
        <v>73195281</v>
      </c>
      <c r="AB1139" s="31" t="s">
        <v>2252</v>
      </c>
      <c r="AC1139" s="3" t="s">
        <v>670</v>
      </c>
      <c r="AD1139" s="5"/>
      <c r="AE1139" s="6">
        <v>456</v>
      </c>
      <c r="AF1139" s="6">
        <f>Presupuestos[[#This Row],[BASE]]*Presupuestos[[#This Row],[% IGV]]</f>
        <v>0</v>
      </c>
      <c r="AG1139" s="22">
        <f>ROUND(SUM(Presupuestos[[#This Row],[BASE]:[IGV]]),2)</f>
        <v>456</v>
      </c>
      <c r="AH1139" s="9" t="str">
        <f>IF(Presupuestos[[#This Row],[MONEDA]]="USD",VLOOKUP(Presupuestos[[#This Row],[FECHA DE EMISION]],Tipo_Cambio[],3,0),"")</f>
        <v/>
      </c>
      <c r="AI1139" s="22">
        <f>IFERROR(ROUND(IF(Presupuestos[[#This Row],[MONEDA]]="PEN",Presupuestos[[#This Row],[TOTAL]],Presupuestos[[#This Row],[TOTAL]]*Presupuestos[[#This Row],[TIPO DE CAMBIO]]),2),"")</f>
        <v>456</v>
      </c>
      <c r="AJ1139" s="5"/>
      <c r="AK1139" s="33" t="s">
        <v>671</v>
      </c>
      <c r="AL1139" s="5" t="s">
        <v>742</v>
      </c>
      <c r="AM1139" s="23" t="s">
        <v>671</v>
      </c>
      <c r="AN1139" s="23" t="s">
        <v>671</v>
      </c>
      <c r="AO1139" s="7">
        <f>IFERROR(VLOOKUP("1-"&amp;Presupuestos[[#This Row],[ID DOCUMENTO]],BD_Pagos[],7,0),"")</f>
        <v>45877</v>
      </c>
      <c r="AP1139" s="16" t="str">
        <f>IFERROR(VLOOKUP("1-"&amp;Presupuestos[[#This Row],[ID DOCUMENTO]],BD_Pagos[],8,0),"")</f>
        <v>C-Finanzas</v>
      </c>
      <c r="AQ1139" s="17" t="str">
        <f>IFERROR(VLOOKUP("1-"&amp;Presupuestos[[#This Row],[ID DOCUMENTO]],BD_Pagos[],9,0),"")</f>
        <v>CFI.D08-08-</v>
      </c>
      <c r="AR1139" s="54"/>
      <c r="AS1139" s="7">
        <f>IFERROR(VLOOKUP("2-"&amp;Presupuestos[[#This Row],[ID DOCUMENTO]],BD_Pagos[],7,0),"")</f>
        <v>0</v>
      </c>
      <c r="AT1139" s="16" t="str">
        <f>IFERROR(VLOOKUP("2-"&amp;Presupuestos[[#This Row],[ID DOCUMENTO]],BD_Pagos[],8,0),"")</f>
        <v/>
      </c>
      <c r="AU1139" s="17">
        <f>IFERROR(VLOOKUP("2-"&amp;Presupuestos[[#This Row],[ID DOCUMENTO]],BD_Pagos[],9,0),"")</f>
        <v>0</v>
      </c>
      <c r="AV1139" s="20">
        <f>IF(IFERROR(VLOOKUP("2-"&amp;Presupuestos[[#This Row],[ID DOCUMENTO]],BD_Pagos[],10,0),0)&gt;Presupuestos[[#This Row],[TOTAL SOLES]],Presupuestos[[#This Row],[TOTAL SOLES]],IFERROR(VLOOKUP("2-"&amp;Presupuestos[[#This Row],[ID DOCUMENTO]],BD_Pagos[],10,0),0))</f>
        <v>0</v>
      </c>
      <c r="AW1139" s="7"/>
      <c r="AX1139" s="16"/>
      <c r="AY1139" s="17"/>
      <c r="AZ1139" s="20"/>
      <c r="BA1139" s="7"/>
      <c r="BB1139" s="16"/>
      <c r="BC1139" s="17"/>
      <c r="BD1139" s="20"/>
      <c r="BE1139" s="7">
        <f>IFERROR(VLOOKUP("5-"&amp;Presupuestos[[#This Row],[ID DOCUMENTO]],BD_Pagos[],7,0),"")</f>
        <v>0</v>
      </c>
      <c r="BF1139" s="17">
        <f>IFERROR(VLOOKUP("5-"&amp;Presupuestos[[#This Row],[ID DOCUMENTO]],BD_Pagos[],9,0),"")</f>
        <v>0</v>
      </c>
      <c r="BG1139" s="20">
        <f>IF(IFERROR(VLOOKUP("5-"&amp;Presupuestos[[#This Row],[ID DOCUMENTO]],BD_Pagos[],10,0),0)&gt;Presupuestos[[#This Row],[TOTAL SOLES]],Presupuestos[[#This Row],[TOTAL SOLES]],IFERROR(VLOOKUP("5-"&amp;Presupuestos[[#This Row],[ID DOCUMENTO]],BD_Pagos[],10,0),0))</f>
        <v>0</v>
      </c>
      <c r="BH1139" s="7">
        <f>IFERROR(VLOOKUP("1-Detraccion"&amp;Presupuestos[[#This Row],[ID DOCUMENTO]],BD_Pagos[],2,0),"")</f>
        <v>0</v>
      </c>
      <c r="BI1139" s="3" t="str">
        <f>IFERROR(VLOOKUP("1-Detraccion"&amp;Presupuestos[[#This Row],[ID DOCUMENTO]],BD_Pagos[],3,0),"")</f>
        <v/>
      </c>
      <c r="BJ1139" s="3">
        <f>IFERROR(VLOOKUP("1-Detraccion"&amp;Presupuestos[[#This Row],[ID DOCUMENTO]],BD_Pagos[],4,0),"")</f>
        <v>0</v>
      </c>
      <c r="BK1139" s="6">
        <f>IF(IFERROR(VLOOKUP("1-Detraccion"&amp;Presupuestos[[#This Row],[ID DOCUMENTO]],BD_Pagos[],5,0),0)&gt;Presupuestos[[#This Row],[TOTAL SOLES]],Presupuestos[[#This Row],[TOTAL SOLES]],IFERROR(VLOOKUP("1-Detraccion"&amp;Presupuestos[[#This Row],[ID DOCUMENTO]],BD_Pagos[],5,0),0))</f>
        <v>0</v>
      </c>
      <c r="BL1139" s="6">
        <f>IF(IFERROR(VLOOKUP("1-Detraccion"&amp;Presupuestos[[#This Row],[ID DOCUMENTO]],BD_Pagos[],6,0),0)&gt;Presupuestos[[#This Row],[TOTAL SOLES]],Presupuestos[[#This Row],[TOTAL SOLES]],IFERROR(VLOOKUP("1-Detraccion"&amp;Presupuestos[[#This Row],[ID DOCUMENTO]],BD_Pagos[],6,0),0))</f>
        <v>0</v>
      </c>
      <c r="BM1139" s="37"/>
      <c r="BN1139" s="3"/>
      <c r="BO1139" s="3"/>
      <c r="BP1139" s="6"/>
      <c r="BQ113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456</v>
      </c>
      <c r="BR1139" s="23" t="str">
        <f>IF(Presupuestos[[#This Row],[SALDO ME-MN]]&gt;0,"PENDIENTE","CANCELADO")</f>
        <v>PENDIENTE</v>
      </c>
      <c r="BS1139" s="23" t="str">
        <f>IF(COUNTIFS($U$4:$U1138,Presupuestos[[#This Row],[ID DOCUMENTO]])&gt;=1,IF(B1138=Presupuestos[[#This Row],[ID]],"OK","DOC. DUPLICADO"),"OK")</f>
        <v>OK</v>
      </c>
    </row>
    <row r="1140" spans="2:71" ht="24" x14ac:dyDescent="0.25">
      <c r="B1140" s="34">
        <f>IF(Presupuestos[[#This Row],[ID DOCUMENTO]]=U1139,B1139,IF(B1139="ID",1,B1139+1))</f>
        <v>954</v>
      </c>
      <c r="C1140" s="2">
        <v>45869</v>
      </c>
      <c r="D1140" s="2">
        <v>45869</v>
      </c>
      <c r="E1140" s="3" t="s">
        <v>1880</v>
      </c>
      <c r="F1140" s="25" t="s">
        <v>54</v>
      </c>
      <c r="G1140" s="25" t="s">
        <v>330</v>
      </c>
      <c r="H1140" s="25" t="s">
        <v>383</v>
      </c>
      <c r="I1140" s="36" t="str">
        <f>IFERROR(VLOOKUP(Presupuestos[[#This Row],[AREA]]&amp;Presupuestos[[#This Row],[CONCEPTO]]&amp;Presupuestos[[#This Row],[DESCRIPCION]],Tabla28[[Columna1]:[CÓDIGO NUEVO]],2,0),"")</f>
        <v>P0601001</v>
      </c>
      <c r="J1140" s="3" t="s">
        <v>666</v>
      </c>
      <c r="K1140" s="3" t="s">
        <v>666</v>
      </c>
      <c r="L1140" s="3" t="s">
        <v>666</v>
      </c>
      <c r="M1140" s="31" t="s">
        <v>2253</v>
      </c>
      <c r="N1140" s="3"/>
      <c r="O1140" s="3" t="s">
        <v>315</v>
      </c>
      <c r="P1140" s="3" t="s">
        <v>86</v>
      </c>
      <c r="Q1140" s="3" t="str">
        <f>IFERROR(VLOOKUP(Presupuestos[[#This Row],[CLASIFICACIÓN (N)]],Tabla17[],2,0),"")</f>
        <v>Costos de ventas</v>
      </c>
      <c r="R1140" s="3" t="str">
        <f>IFERROR(VLOOKUP(Presupuestos[[#This Row],[CLASIFICACIÓN (N)]],Tabla17[],3,0),"")</f>
        <v>Operativo</v>
      </c>
      <c r="S1140" s="3" t="s">
        <v>41</v>
      </c>
      <c r="T1140" s="3" t="str">
        <f>IFERROR(VLOOKUP(Presupuestos[[#This Row],[ALMACEN]],Tabla5[],2,0),"")</f>
        <v>Lima</v>
      </c>
      <c r="U1140" s="19" t="str">
        <f>IFERROR(VLOOKUP(Presupuestos[[#This Row],[TIPO DE DOCUMENTO]],Tipo_Documento[],2,0)&amp;Presupuestos[[#This Row],[SERIE]]&amp;Presupuestos[[#This Row],[NUMERO]]&amp;Presupuestos[[#This Row],[RUC]],"")</f>
        <v>PLRFPLRF07645882922</v>
      </c>
      <c r="V1140" s="3" t="s">
        <v>261</v>
      </c>
      <c r="W1140" s="7">
        <v>45869</v>
      </c>
      <c r="X1140" s="7">
        <v>45869</v>
      </c>
      <c r="Y1140" s="3" t="s">
        <v>2243</v>
      </c>
      <c r="Z1140" s="3">
        <v>6</v>
      </c>
      <c r="AA1140" s="3">
        <f>IFERROR(VLOOKUP(Presupuestos[[#This Row],[RAZON SOCIAL]],CHOOSE({1,2},Clientes_Proveedores[Razon Social],Clientes_Proveedores[Ruc / Dni]),2,0),"-")</f>
        <v>45882922</v>
      </c>
      <c r="AB1140" s="31" t="s">
        <v>2254</v>
      </c>
      <c r="AC1140" s="3" t="s">
        <v>670</v>
      </c>
      <c r="AD1140" s="5"/>
      <c r="AE1140" s="6">
        <v>1161</v>
      </c>
      <c r="AF1140" s="6">
        <f>Presupuestos[[#This Row],[BASE]]*Presupuestos[[#This Row],[% IGV]]</f>
        <v>0</v>
      </c>
      <c r="AG1140" s="22">
        <f>ROUND(SUM(Presupuestos[[#This Row],[BASE]:[IGV]]),2)</f>
        <v>1161</v>
      </c>
      <c r="AH1140" s="9" t="str">
        <f>IF(Presupuestos[[#This Row],[MONEDA]]="USD",VLOOKUP(Presupuestos[[#This Row],[FECHA DE EMISION]],Tipo_Cambio[],3,0),"")</f>
        <v/>
      </c>
      <c r="AI1140" s="22">
        <f>IFERROR(ROUND(IF(Presupuestos[[#This Row],[MONEDA]]="PEN",Presupuestos[[#This Row],[TOTAL]],Presupuestos[[#This Row],[TOTAL]]*Presupuestos[[#This Row],[TIPO DE CAMBIO]]),2),"")</f>
        <v>1161</v>
      </c>
      <c r="AJ1140" s="5"/>
      <c r="AK1140" s="33" t="s">
        <v>671</v>
      </c>
      <c r="AL1140" s="5" t="s">
        <v>742</v>
      </c>
      <c r="AM1140" s="23" t="s">
        <v>671</v>
      </c>
      <c r="AN1140" s="23" t="s">
        <v>671</v>
      </c>
      <c r="AO1140" s="7">
        <f>IFERROR(VLOOKUP("1-"&amp;Presupuestos[[#This Row],[ID DOCUMENTO]],BD_Pagos[],7,0),"")</f>
        <v>45877</v>
      </c>
      <c r="AP1140" s="16" t="str">
        <f>IFERROR(VLOOKUP("1-"&amp;Presupuestos[[#This Row],[ID DOCUMENTO]],BD_Pagos[],8,0),"")</f>
        <v>C-Finanzas</v>
      </c>
      <c r="AQ1140" s="17" t="str">
        <f>IFERROR(VLOOKUP("1-"&amp;Presupuestos[[#This Row],[ID DOCUMENTO]],BD_Pagos[],9,0),"")</f>
        <v>CFI.D08-08-</v>
      </c>
      <c r="AR1140" s="54"/>
      <c r="AS1140" s="7">
        <f>IFERROR(VLOOKUP("2-"&amp;Presupuestos[[#This Row],[ID DOCUMENTO]],BD_Pagos[],7,0),"")</f>
        <v>0</v>
      </c>
      <c r="AT1140" s="16" t="str">
        <f>IFERROR(VLOOKUP("2-"&amp;Presupuestos[[#This Row],[ID DOCUMENTO]],BD_Pagos[],8,0),"")</f>
        <v/>
      </c>
      <c r="AU1140" s="17">
        <f>IFERROR(VLOOKUP("2-"&amp;Presupuestos[[#This Row],[ID DOCUMENTO]],BD_Pagos[],9,0),"")</f>
        <v>0</v>
      </c>
      <c r="AV1140" s="20">
        <f>IF(IFERROR(VLOOKUP("2-"&amp;Presupuestos[[#This Row],[ID DOCUMENTO]],BD_Pagos[],10,0),0)&gt;Presupuestos[[#This Row],[TOTAL SOLES]],Presupuestos[[#This Row],[TOTAL SOLES]],IFERROR(VLOOKUP("2-"&amp;Presupuestos[[#This Row],[ID DOCUMENTO]],BD_Pagos[],10,0),0))</f>
        <v>0</v>
      </c>
      <c r="AW1140" s="7"/>
      <c r="AX1140" s="16"/>
      <c r="AY1140" s="17"/>
      <c r="AZ1140" s="20"/>
      <c r="BA1140" s="7"/>
      <c r="BB1140" s="16"/>
      <c r="BC1140" s="17"/>
      <c r="BD1140" s="20"/>
      <c r="BE1140" s="7">
        <f>IFERROR(VLOOKUP("5-"&amp;Presupuestos[[#This Row],[ID DOCUMENTO]],BD_Pagos[],7,0),"")</f>
        <v>0</v>
      </c>
      <c r="BF1140" s="17">
        <f>IFERROR(VLOOKUP("5-"&amp;Presupuestos[[#This Row],[ID DOCUMENTO]],BD_Pagos[],9,0),"")</f>
        <v>0</v>
      </c>
      <c r="BG1140" s="20">
        <f>IF(IFERROR(VLOOKUP("5-"&amp;Presupuestos[[#This Row],[ID DOCUMENTO]],BD_Pagos[],10,0),0)&gt;Presupuestos[[#This Row],[TOTAL SOLES]],Presupuestos[[#This Row],[TOTAL SOLES]],IFERROR(VLOOKUP("5-"&amp;Presupuestos[[#This Row],[ID DOCUMENTO]],BD_Pagos[],10,0),0))</f>
        <v>0</v>
      </c>
      <c r="BH1140" s="7">
        <f>IFERROR(VLOOKUP("1-Detraccion"&amp;Presupuestos[[#This Row],[ID DOCUMENTO]],BD_Pagos[],2,0),"")</f>
        <v>0</v>
      </c>
      <c r="BI1140" s="3" t="str">
        <f>IFERROR(VLOOKUP("1-Detraccion"&amp;Presupuestos[[#This Row],[ID DOCUMENTO]],BD_Pagos[],3,0),"")</f>
        <v/>
      </c>
      <c r="BJ1140" s="3">
        <f>IFERROR(VLOOKUP("1-Detraccion"&amp;Presupuestos[[#This Row],[ID DOCUMENTO]],BD_Pagos[],4,0),"")</f>
        <v>0</v>
      </c>
      <c r="BK1140" s="6">
        <f>IF(IFERROR(VLOOKUP("1-Detraccion"&amp;Presupuestos[[#This Row],[ID DOCUMENTO]],BD_Pagos[],5,0),0)&gt;Presupuestos[[#This Row],[TOTAL SOLES]],Presupuestos[[#This Row],[TOTAL SOLES]],IFERROR(VLOOKUP("1-Detraccion"&amp;Presupuestos[[#This Row],[ID DOCUMENTO]],BD_Pagos[],5,0),0))</f>
        <v>0</v>
      </c>
      <c r="BL1140" s="6">
        <f>IF(IFERROR(VLOOKUP("1-Detraccion"&amp;Presupuestos[[#This Row],[ID DOCUMENTO]],BD_Pagos[],6,0),0)&gt;Presupuestos[[#This Row],[TOTAL SOLES]],Presupuestos[[#This Row],[TOTAL SOLES]],IFERROR(VLOOKUP("1-Detraccion"&amp;Presupuestos[[#This Row],[ID DOCUMENTO]],BD_Pagos[],6,0),0))</f>
        <v>0</v>
      </c>
      <c r="BM1140" s="37"/>
      <c r="BN1140" s="3"/>
      <c r="BO1140" s="3"/>
      <c r="BP1140" s="6"/>
      <c r="BQ114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1161</v>
      </c>
      <c r="BR1140" s="23" t="str">
        <f>IF(Presupuestos[[#This Row],[SALDO ME-MN]]&gt;0,"PENDIENTE","CANCELADO")</f>
        <v>PENDIENTE</v>
      </c>
      <c r="BS1140" s="23" t="str">
        <f>IF(COUNTIFS($U$4:$U1139,Presupuestos[[#This Row],[ID DOCUMENTO]])&gt;=1,IF(B1139=Presupuestos[[#This Row],[ID]],"OK","DOC. DUPLICADO"),"OK")</f>
        <v>OK</v>
      </c>
    </row>
    <row r="1141" spans="2:71" ht="24" x14ac:dyDescent="0.25">
      <c r="B1141" s="34">
        <f>IF(Presupuestos[[#This Row],[ID DOCUMENTO]]=U1140,B1140,IF(B1140="ID",1,B1140+1))</f>
        <v>955</v>
      </c>
      <c r="C1141" s="2">
        <v>45869</v>
      </c>
      <c r="D1141" s="2">
        <v>45869</v>
      </c>
      <c r="E1141" s="3" t="s">
        <v>1880</v>
      </c>
      <c r="F1141" s="25" t="s">
        <v>54</v>
      </c>
      <c r="G1141" s="25" t="s">
        <v>330</v>
      </c>
      <c r="H1141" s="25" t="s">
        <v>383</v>
      </c>
      <c r="I1141" s="36" t="str">
        <f>IFERROR(VLOOKUP(Presupuestos[[#This Row],[AREA]]&amp;Presupuestos[[#This Row],[CONCEPTO]]&amp;Presupuestos[[#This Row],[DESCRIPCION]],Tabla28[[Columna1]:[CÓDIGO NUEVO]],2,0),"")</f>
        <v>P0601001</v>
      </c>
      <c r="J1141" s="3" t="s">
        <v>666</v>
      </c>
      <c r="K1141" s="3" t="s">
        <v>666</v>
      </c>
      <c r="L1141" s="3" t="s">
        <v>666</v>
      </c>
      <c r="M1141" s="31" t="s">
        <v>2255</v>
      </c>
      <c r="N1141" s="3"/>
      <c r="O1141" s="3" t="s">
        <v>315</v>
      </c>
      <c r="P1141" s="3" t="s">
        <v>86</v>
      </c>
      <c r="Q1141" s="3" t="str">
        <f>IFERROR(VLOOKUP(Presupuestos[[#This Row],[CLASIFICACIÓN (N)]],Tabla17[],2,0),"")</f>
        <v>Costos de ventas</v>
      </c>
      <c r="R1141" s="3" t="str">
        <f>IFERROR(VLOOKUP(Presupuestos[[#This Row],[CLASIFICACIÓN (N)]],Tabla17[],3,0),"")</f>
        <v>Operativo</v>
      </c>
      <c r="S1141" s="3" t="s">
        <v>16</v>
      </c>
      <c r="T1141" s="3" t="str">
        <f>IFERROR(VLOOKUP(Presupuestos[[#This Row],[ALMACEN]],Tabla5[],2,0),"")</f>
        <v>Arequipa</v>
      </c>
      <c r="U1141" s="19" t="str">
        <f>IFERROR(VLOOKUP(Presupuestos[[#This Row],[TIPO DE DOCUMENTO]],Tipo_Documento[],2,0)&amp;Presupuestos[[#This Row],[SERIE]]&amp;Presupuestos[[#This Row],[NUMERO]]&amp;Presupuestos[[#This Row],[RUC]],"")</f>
        <v>PLRFPLRF07774990400</v>
      </c>
      <c r="V1141" s="3" t="s">
        <v>261</v>
      </c>
      <c r="W1141" s="7">
        <v>45869</v>
      </c>
      <c r="X1141" s="7">
        <v>45869</v>
      </c>
      <c r="Y1141" s="3" t="s">
        <v>2243</v>
      </c>
      <c r="Z1141" s="3">
        <v>7</v>
      </c>
      <c r="AA1141" s="3">
        <f>IFERROR(VLOOKUP(Presupuestos[[#This Row],[RAZON SOCIAL]],CHOOSE({1,2},Clientes_Proveedores[Razon Social],Clientes_Proveedores[Ruc / Dni]),2,0),"-")</f>
        <v>74990400</v>
      </c>
      <c r="AB1141" s="31" t="s">
        <v>2256</v>
      </c>
      <c r="AC1141" s="3" t="s">
        <v>670</v>
      </c>
      <c r="AD1141" s="5"/>
      <c r="AE1141" s="6">
        <v>1295</v>
      </c>
      <c r="AF1141" s="6">
        <f>Presupuestos[[#This Row],[BASE]]*Presupuestos[[#This Row],[% IGV]]</f>
        <v>0</v>
      </c>
      <c r="AG1141" s="22">
        <f>ROUND(SUM(Presupuestos[[#This Row],[BASE]:[IGV]]),2)</f>
        <v>1295</v>
      </c>
      <c r="AH1141" s="9" t="str">
        <f>IF(Presupuestos[[#This Row],[MONEDA]]="USD",VLOOKUP(Presupuestos[[#This Row],[FECHA DE EMISION]],Tipo_Cambio[],3,0),"")</f>
        <v/>
      </c>
      <c r="AI1141" s="22">
        <f>IFERROR(ROUND(IF(Presupuestos[[#This Row],[MONEDA]]="PEN",Presupuestos[[#This Row],[TOTAL]],Presupuestos[[#This Row],[TOTAL]]*Presupuestos[[#This Row],[TIPO DE CAMBIO]]),2),"")</f>
        <v>1295</v>
      </c>
      <c r="AJ1141" s="5"/>
      <c r="AK1141" s="33" t="s">
        <v>671</v>
      </c>
      <c r="AL1141" s="5" t="s">
        <v>742</v>
      </c>
      <c r="AM1141" s="23" t="s">
        <v>671</v>
      </c>
      <c r="AN1141" s="23" t="s">
        <v>671</v>
      </c>
      <c r="AO1141" s="7">
        <f>IFERROR(VLOOKUP("1-"&amp;Presupuestos[[#This Row],[ID DOCUMENTO]],BD_Pagos[],7,0),"")</f>
        <v>45877</v>
      </c>
      <c r="AP1141" s="16" t="str">
        <f>IFERROR(VLOOKUP("1-"&amp;Presupuestos[[#This Row],[ID DOCUMENTO]],BD_Pagos[],8,0),"")</f>
        <v>C-Finanzas</v>
      </c>
      <c r="AQ1141" s="17" t="str">
        <f>IFERROR(VLOOKUP("1-"&amp;Presupuestos[[#This Row],[ID DOCUMENTO]],BD_Pagos[],9,0),"")</f>
        <v>CFI.D08-08-</v>
      </c>
      <c r="AR1141" s="54"/>
      <c r="AS1141" s="7">
        <f>IFERROR(VLOOKUP("2-"&amp;Presupuestos[[#This Row],[ID DOCUMENTO]],BD_Pagos[],7,0),"")</f>
        <v>0</v>
      </c>
      <c r="AT1141" s="16" t="str">
        <f>IFERROR(VLOOKUP("2-"&amp;Presupuestos[[#This Row],[ID DOCUMENTO]],BD_Pagos[],8,0),"")</f>
        <v/>
      </c>
      <c r="AU1141" s="17">
        <f>IFERROR(VLOOKUP("2-"&amp;Presupuestos[[#This Row],[ID DOCUMENTO]],BD_Pagos[],9,0),"")</f>
        <v>0</v>
      </c>
      <c r="AV1141" s="20">
        <f>IF(IFERROR(VLOOKUP("2-"&amp;Presupuestos[[#This Row],[ID DOCUMENTO]],BD_Pagos[],10,0),0)&gt;Presupuestos[[#This Row],[TOTAL SOLES]],Presupuestos[[#This Row],[TOTAL SOLES]],IFERROR(VLOOKUP("2-"&amp;Presupuestos[[#This Row],[ID DOCUMENTO]],BD_Pagos[],10,0),0))</f>
        <v>0</v>
      </c>
      <c r="AW1141" s="7"/>
      <c r="AX1141" s="16"/>
      <c r="AY1141" s="17"/>
      <c r="AZ1141" s="20"/>
      <c r="BA1141" s="7"/>
      <c r="BB1141" s="16"/>
      <c r="BC1141" s="17"/>
      <c r="BD1141" s="20"/>
      <c r="BE1141" s="7">
        <f>IFERROR(VLOOKUP("5-"&amp;Presupuestos[[#This Row],[ID DOCUMENTO]],BD_Pagos[],7,0),"")</f>
        <v>0</v>
      </c>
      <c r="BF1141" s="17">
        <f>IFERROR(VLOOKUP("5-"&amp;Presupuestos[[#This Row],[ID DOCUMENTO]],BD_Pagos[],9,0),"")</f>
        <v>0</v>
      </c>
      <c r="BG1141" s="20">
        <f>IF(IFERROR(VLOOKUP("5-"&amp;Presupuestos[[#This Row],[ID DOCUMENTO]],BD_Pagos[],10,0),0)&gt;Presupuestos[[#This Row],[TOTAL SOLES]],Presupuestos[[#This Row],[TOTAL SOLES]],IFERROR(VLOOKUP("5-"&amp;Presupuestos[[#This Row],[ID DOCUMENTO]],BD_Pagos[],10,0),0))</f>
        <v>0</v>
      </c>
      <c r="BH1141" s="7">
        <f>IFERROR(VLOOKUP("1-Detraccion"&amp;Presupuestos[[#This Row],[ID DOCUMENTO]],BD_Pagos[],2,0),"")</f>
        <v>0</v>
      </c>
      <c r="BI1141" s="3" t="str">
        <f>IFERROR(VLOOKUP("1-Detraccion"&amp;Presupuestos[[#This Row],[ID DOCUMENTO]],BD_Pagos[],3,0),"")</f>
        <v/>
      </c>
      <c r="BJ1141" s="3">
        <f>IFERROR(VLOOKUP("1-Detraccion"&amp;Presupuestos[[#This Row],[ID DOCUMENTO]],BD_Pagos[],4,0),"")</f>
        <v>0</v>
      </c>
      <c r="BK1141" s="6">
        <f>IF(IFERROR(VLOOKUP("1-Detraccion"&amp;Presupuestos[[#This Row],[ID DOCUMENTO]],BD_Pagos[],5,0),0)&gt;Presupuestos[[#This Row],[TOTAL SOLES]],Presupuestos[[#This Row],[TOTAL SOLES]],IFERROR(VLOOKUP("1-Detraccion"&amp;Presupuestos[[#This Row],[ID DOCUMENTO]],BD_Pagos[],5,0),0))</f>
        <v>0</v>
      </c>
      <c r="BL1141" s="6">
        <f>IF(IFERROR(VLOOKUP("1-Detraccion"&amp;Presupuestos[[#This Row],[ID DOCUMENTO]],BD_Pagos[],6,0),0)&gt;Presupuestos[[#This Row],[TOTAL SOLES]],Presupuestos[[#This Row],[TOTAL SOLES]],IFERROR(VLOOKUP("1-Detraccion"&amp;Presupuestos[[#This Row],[ID DOCUMENTO]],BD_Pagos[],6,0),0))</f>
        <v>0</v>
      </c>
      <c r="BM1141" s="37"/>
      <c r="BN1141" s="3"/>
      <c r="BO1141" s="3"/>
      <c r="BP1141" s="6"/>
      <c r="BQ114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1295</v>
      </c>
      <c r="BR1141" s="23" t="str">
        <f>IF(Presupuestos[[#This Row],[SALDO ME-MN]]&gt;0,"PENDIENTE","CANCELADO")</f>
        <v>PENDIENTE</v>
      </c>
      <c r="BS1141" s="23" t="str">
        <f>IF(COUNTIFS($U$4:$U1140,Presupuestos[[#This Row],[ID DOCUMENTO]])&gt;=1,IF(B1140=Presupuestos[[#This Row],[ID]],"OK","DOC. DUPLICADO"),"OK")</f>
        <v>OK</v>
      </c>
    </row>
    <row r="1142" spans="2:71" ht="24" x14ac:dyDescent="0.25">
      <c r="B1142" s="34">
        <f>IF(Presupuestos[[#This Row],[ID DOCUMENTO]]=U1141,B1141,IF(B1141="ID",1,B1141+1))</f>
        <v>956</v>
      </c>
      <c r="C1142" s="2">
        <v>45869</v>
      </c>
      <c r="D1142" s="2">
        <v>45869</v>
      </c>
      <c r="E1142" s="3" t="s">
        <v>1880</v>
      </c>
      <c r="F1142" s="25" t="s">
        <v>54</v>
      </c>
      <c r="G1142" s="25" t="s">
        <v>330</v>
      </c>
      <c r="H1142" s="25" t="s">
        <v>383</v>
      </c>
      <c r="I1142" s="36" t="str">
        <f>IFERROR(VLOOKUP(Presupuestos[[#This Row],[AREA]]&amp;Presupuestos[[#This Row],[CONCEPTO]]&amp;Presupuestos[[#This Row],[DESCRIPCION]],Tabla28[[Columna1]:[CÓDIGO NUEVO]],2,0),"")</f>
        <v>P0601001</v>
      </c>
      <c r="J1142" s="3" t="s">
        <v>666</v>
      </c>
      <c r="K1142" s="3" t="s">
        <v>666</v>
      </c>
      <c r="L1142" s="3" t="s">
        <v>666</v>
      </c>
      <c r="M1142" s="31" t="s">
        <v>2257</v>
      </c>
      <c r="N1142" s="3"/>
      <c r="O1142" s="3" t="s">
        <v>315</v>
      </c>
      <c r="P1142" s="3" t="s">
        <v>86</v>
      </c>
      <c r="Q1142" s="3" t="str">
        <f>IFERROR(VLOOKUP(Presupuestos[[#This Row],[CLASIFICACIÓN (N)]],Tabla17[],2,0),"")</f>
        <v>Costos de ventas</v>
      </c>
      <c r="R1142" s="3" t="str">
        <f>IFERROR(VLOOKUP(Presupuestos[[#This Row],[CLASIFICACIÓN (N)]],Tabla17[],3,0),"")</f>
        <v>Operativo</v>
      </c>
      <c r="S1142" s="3" t="s">
        <v>16</v>
      </c>
      <c r="T1142" s="3" t="str">
        <f>IFERROR(VLOOKUP(Presupuestos[[#This Row],[ALMACEN]],Tabla5[],2,0),"")</f>
        <v>Arequipa</v>
      </c>
      <c r="U1142" s="19" t="str">
        <f>IFERROR(VLOOKUP(Presupuestos[[#This Row],[TIPO DE DOCUMENTO]],Tipo_Documento[],2,0)&amp;Presupuestos[[#This Row],[SERIE]]&amp;Presupuestos[[#This Row],[NUMERO]]&amp;Presupuestos[[#This Row],[RUC]],"")</f>
        <v>PLRFPLRF07860554816</v>
      </c>
      <c r="V1142" s="3" t="s">
        <v>261</v>
      </c>
      <c r="W1142" s="7">
        <v>45869</v>
      </c>
      <c r="X1142" s="7">
        <v>45869</v>
      </c>
      <c r="Y1142" s="3" t="s">
        <v>2243</v>
      </c>
      <c r="Z1142" s="3">
        <v>8</v>
      </c>
      <c r="AA1142" s="3">
        <f>IFERROR(VLOOKUP(Presupuestos[[#This Row],[RAZON SOCIAL]],CHOOSE({1,2},Clientes_Proveedores[Razon Social],Clientes_Proveedores[Ruc / Dni]),2,0),"-")</f>
        <v>60554816</v>
      </c>
      <c r="AB1142" s="31" t="s">
        <v>2258</v>
      </c>
      <c r="AC1142" s="3" t="s">
        <v>670</v>
      </c>
      <c r="AD1142" s="5"/>
      <c r="AE1142" s="6">
        <v>493</v>
      </c>
      <c r="AF1142" s="6">
        <f>Presupuestos[[#This Row],[BASE]]*Presupuestos[[#This Row],[% IGV]]</f>
        <v>0</v>
      </c>
      <c r="AG1142" s="22">
        <f>ROUND(SUM(Presupuestos[[#This Row],[BASE]:[IGV]]),2)</f>
        <v>493</v>
      </c>
      <c r="AH1142" s="9" t="str">
        <f>IF(Presupuestos[[#This Row],[MONEDA]]="USD",VLOOKUP(Presupuestos[[#This Row],[FECHA DE EMISION]],Tipo_Cambio[],3,0),"")</f>
        <v/>
      </c>
      <c r="AI1142" s="22">
        <f>IFERROR(ROUND(IF(Presupuestos[[#This Row],[MONEDA]]="PEN",Presupuestos[[#This Row],[TOTAL]],Presupuestos[[#This Row],[TOTAL]]*Presupuestos[[#This Row],[TIPO DE CAMBIO]]),2),"")</f>
        <v>493</v>
      </c>
      <c r="AJ1142" s="5"/>
      <c r="AK1142" s="33" t="s">
        <v>671</v>
      </c>
      <c r="AL1142" s="5" t="s">
        <v>742</v>
      </c>
      <c r="AM1142" s="23" t="s">
        <v>671</v>
      </c>
      <c r="AN1142" s="23" t="s">
        <v>671</v>
      </c>
      <c r="AO1142" s="7">
        <f>IFERROR(VLOOKUP("1-"&amp;Presupuestos[[#This Row],[ID DOCUMENTO]],BD_Pagos[],7,0),"")</f>
        <v>45877</v>
      </c>
      <c r="AP1142" s="16" t="str">
        <f>IFERROR(VLOOKUP("1-"&amp;Presupuestos[[#This Row],[ID DOCUMENTO]],BD_Pagos[],8,0),"")</f>
        <v>C-Finanzas</v>
      </c>
      <c r="AQ1142" s="17" t="str">
        <f>IFERROR(VLOOKUP("1-"&amp;Presupuestos[[#This Row],[ID DOCUMENTO]],BD_Pagos[],9,0),"")</f>
        <v>CFI.D08-08-</v>
      </c>
      <c r="AR1142" s="54"/>
      <c r="AS1142" s="7">
        <f>IFERROR(VLOOKUP("2-"&amp;Presupuestos[[#This Row],[ID DOCUMENTO]],BD_Pagos[],7,0),"")</f>
        <v>0</v>
      </c>
      <c r="AT1142" s="16" t="str">
        <f>IFERROR(VLOOKUP("2-"&amp;Presupuestos[[#This Row],[ID DOCUMENTO]],BD_Pagos[],8,0),"")</f>
        <v/>
      </c>
      <c r="AU1142" s="17">
        <f>IFERROR(VLOOKUP("2-"&amp;Presupuestos[[#This Row],[ID DOCUMENTO]],BD_Pagos[],9,0),"")</f>
        <v>0</v>
      </c>
      <c r="AV1142" s="20">
        <f>IF(IFERROR(VLOOKUP("2-"&amp;Presupuestos[[#This Row],[ID DOCUMENTO]],BD_Pagos[],10,0),0)&gt;Presupuestos[[#This Row],[TOTAL SOLES]],Presupuestos[[#This Row],[TOTAL SOLES]],IFERROR(VLOOKUP("2-"&amp;Presupuestos[[#This Row],[ID DOCUMENTO]],BD_Pagos[],10,0),0))</f>
        <v>0</v>
      </c>
      <c r="AW1142" s="7"/>
      <c r="AX1142" s="16"/>
      <c r="AY1142" s="17"/>
      <c r="AZ1142" s="20"/>
      <c r="BA1142" s="7"/>
      <c r="BB1142" s="16"/>
      <c r="BC1142" s="17"/>
      <c r="BD1142" s="20"/>
      <c r="BE1142" s="7">
        <f>IFERROR(VLOOKUP("5-"&amp;Presupuestos[[#This Row],[ID DOCUMENTO]],BD_Pagos[],7,0),"")</f>
        <v>0</v>
      </c>
      <c r="BF1142" s="17">
        <f>IFERROR(VLOOKUP("5-"&amp;Presupuestos[[#This Row],[ID DOCUMENTO]],BD_Pagos[],9,0),"")</f>
        <v>0</v>
      </c>
      <c r="BG1142" s="20">
        <f>IF(IFERROR(VLOOKUP("5-"&amp;Presupuestos[[#This Row],[ID DOCUMENTO]],BD_Pagos[],10,0),0)&gt;Presupuestos[[#This Row],[TOTAL SOLES]],Presupuestos[[#This Row],[TOTAL SOLES]],IFERROR(VLOOKUP("5-"&amp;Presupuestos[[#This Row],[ID DOCUMENTO]],BD_Pagos[],10,0),0))</f>
        <v>0</v>
      </c>
      <c r="BH1142" s="7">
        <f>IFERROR(VLOOKUP("1-Detraccion"&amp;Presupuestos[[#This Row],[ID DOCUMENTO]],BD_Pagos[],2,0),"")</f>
        <v>0</v>
      </c>
      <c r="BI1142" s="3" t="str">
        <f>IFERROR(VLOOKUP("1-Detraccion"&amp;Presupuestos[[#This Row],[ID DOCUMENTO]],BD_Pagos[],3,0),"")</f>
        <v/>
      </c>
      <c r="BJ1142" s="3">
        <f>IFERROR(VLOOKUP("1-Detraccion"&amp;Presupuestos[[#This Row],[ID DOCUMENTO]],BD_Pagos[],4,0),"")</f>
        <v>0</v>
      </c>
      <c r="BK1142" s="6">
        <f>IF(IFERROR(VLOOKUP("1-Detraccion"&amp;Presupuestos[[#This Row],[ID DOCUMENTO]],BD_Pagos[],5,0),0)&gt;Presupuestos[[#This Row],[TOTAL SOLES]],Presupuestos[[#This Row],[TOTAL SOLES]],IFERROR(VLOOKUP("1-Detraccion"&amp;Presupuestos[[#This Row],[ID DOCUMENTO]],BD_Pagos[],5,0),0))</f>
        <v>0</v>
      </c>
      <c r="BL1142" s="6">
        <f>IF(IFERROR(VLOOKUP("1-Detraccion"&amp;Presupuestos[[#This Row],[ID DOCUMENTO]],BD_Pagos[],6,0),0)&gt;Presupuestos[[#This Row],[TOTAL SOLES]],Presupuestos[[#This Row],[TOTAL SOLES]],IFERROR(VLOOKUP("1-Detraccion"&amp;Presupuestos[[#This Row],[ID DOCUMENTO]],BD_Pagos[],6,0),0))</f>
        <v>0</v>
      </c>
      <c r="BM1142" s="37"/>
      <c r="BN1142" s="3"/>
      <c r="BO1142" s="3"/>
      <c r="BP1142" s="6"/>
      <c r="BQ114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493</v>
      </c>
      <c r="BR1142" s="23" t="str">
        <f>IF(Presupuestos[[#This Row],[SALDO ME-MN]]&gt;0,"PENDIENTE","CANCELADO")</f>
        <v>PENDIENTE</v>
      </c>
      <c r="BS1142" s="23" t="str">
        <f>IF(COUNTIFS($U$4:$U1141,Presupuestos[[#This Row],[ID DOCUMENTO]])&gt;=1,IF(B1141=Presupuestos[[#This Row],[ID]],"OK","DOC. DUPLICADO"),"OK")</f>
        <v>OK</v>
      </c>
    </row>
    <row r="1143" spans="2:71" ht="24" x14ac:dyDescent="0.25">
      <c r="B1143" s="34">
        <f>IF(Presupuestos[[#This Row],[ID DOCUMENTO]]=U1142,B1142,IF(B1142="ID",1,B1142+1))</f>
        <v>957</v>
      </c>
      <c r="C1143" s="2">
        <v>45869</v>
      </c>
      <c r="D1143" s="2">
        <v>45869</v>
      </c>
      <c r="E1143" s="3" t="s">
        <v>1880</v>
      </c>
      <c r="F1143" s="25" t="s">
        <v>54</v>
      </c>
      <c r="G1143" s="25" t="s">
        <v>330</v>
      </c>
      <c r="H1143" s="25" t="s">
        <v>383</v>
      </c>
      <c r="I1143" s="36" t="str">
        <f>IFERROR(VLOOKUP(Presupuestos[[#This Row],[AREA]]&amp;Presupuestos[[#This Row],[CONCEPTO]]&amp;Presupuestos[[#This Row],[DESCRIPCION]],Tabla28[[Columna1]:[CÓDIGO NUEVO]],2,0),"")</f>
        <v>P0601001</v>
      </c>
      <c r="J1143" s="3" t="s">
        <v>666</v>
      </c>
      <c r="K1143" s="3" t="s">
        <v>666</v>
      </c>
      <c r="L1143" s="3" t="s">
        <v>666</v>
      </c>
      <c r="M1143" s="31" t="s">
        <v>2259</v>
      </c>
      <c r="N1143" s="3"/>
      <c r="O1143" s="3" t="s">
        <v>315</v>
      </c>
      <c r="P1143" s="3" t="s">
        <v>86</v>
      </c>
      <c r="Q1143" s="3" t="str">
        <f>IFERROR(VLOOKUP(Presupuestos[[#This Row],[CLASIFICACIÓN (N)]],Tabla17[],2,0),"")</f>
        <v>Costos de ventas</v>
      </c>
      <c r="R1143" s="3" t="str">
        <f>IFERROR(VLOOKUP(Presupuestos[[#This Row],[CLASIFICACIÓN (N)]],Tabla17[],3,0),"")</f>
        <v>Operativo</v>
      </c>
      <c r="S1143" s="3" t="s">
        <v>16</v>
      </c>
      <c r="T1143" s="3" t="str">
        <f>IFERROR(VLOOKUP(Presupuestos[[#This Row],[ALMACEN]],Tabla5[],2,0),"")</f>
        <v>Arequipa</v>
      </c>
      <c r="U1143" s="19" t="str">
        <f>IFERROR(VLOOKUP(Presupuestos[[#This Row],[TIPO DE DOCUMENTO]],Tipo_Documento[],2,0)&amp;Presupuestos[[#This Row],[SERIE]]&amp;Presupuestos[[#This Row],[NUMERO]]&amp;Presupuestos[[#This Row],[RUC]],"")</f>
        <v>PLRFPLRF07974842377</v>
      </c>
      <c r="V1143" s="3" t="s">
        <v>261</v>
      </c>
      <c r="W1143" s="7">
        <v>45869</v>
      </c>
      <c r="X1143" s="7">
        <v>45869</v>
      </c>
      <c r="Y1143" s="3" t="s">
        <v>2243</v>
      </c>
      <c r="Z1143" s="3">
        <v>9</v>
      </c>
      <c r="AA1143" s="3">
        <f>IFERROR(VLOOKUP(Presupuestos[[#This Row],[RAZON SOCIAL]],CHOOSE({1,2},Clientes_Proveedores[Razon Social],Clientes_Proveedores[Ruc / Dni]),2,0),"-")</f>
        <v>74842377</v>
      </c>
      <c r="AB1143" s="31" t="s">
        <v>2260</v>
      </c>
      <c r="AC1143" s="3" t="s">
        <v>670</v>
      </c>
      <c r="AD1143" s="5"/>
      <c r="AE1143" s="6">
        <v>249</v>
      </c>
      <c r="AF1143" s="6">
        <f>Presupuestos[[#This Row],[BASE]]*Presupuestos[[#This Row],[% IGV]]</f>
        <v>0</v>
      </c>
      <c r="AG1143" s="22">
        <f>ROUND(SUM(Presupuestos[[#This Row],[BASE]:[IGV]]),2)</f>
        <v>249</v>
      </c>
      <c r="AH1143" s="9" t="str">
        <f>IF(Presupuestos[[#This Row],[MONEDA]]="USD",VLOOKUP(Presupuestos[[#This Row],[FECHA DE EMISION]],Tipo_Cambio[],3,0),"")</f>
        <v/>
      </c>
      <c r="AI1143" s="22">
        <f>IFERROR(ROUND(IF(Presupuestos[[#This Row],[MONEDA]]="PEN",Presupuestos[[#This Row],[TOTAL]],Presupuestos[[#This Row],[TOTAL]]*Presupuestos[[#This Row],[TIPO DE CAMBIO]]),2),"")</f>
        <v>249</v>
      </c>
      <c r="AJ1143" s="5"/>
      <c r="AK1143" s="33" t="s">
        <v>671</v>
      </c>
      <c r="AL1143" s="5" t="s">
        <v>742</v>
      </c>
      <c r="AM1143" s="23" t="s">
        <v>671</v>
      </c>
      <c r="AN1143" s="23" t="s">
        <v>671</v>
      </c>
      <c r="AO1143" s="7">
        <f>IFERROR(VLOOKUP("1-"&amp;Presupuestos[[#This Row],[ID DOCUMENTO]],BD_Pagos[],7,0),"")</f>
        <v>45877</v>
      </c>
      <c r="AP1143" s="16" t="str">
        <f>IFERROR(VLOOKUP("1-"&amp;Presupuestos[[#This Row],[ID DOCUMENTO]],BD_Pagos[],8,0),"")</f>
        <v>C-Finanzas</v>
      </c>
      <c r="AQ1143" s="17" t="str">
        <f>IFERROR(VLOOKUP("1-"&amp;Presupuestos[[#This Row],[ID DOCUMENTO]],BD_Pagos[],9,0),"")</f>
        <v>CFI.D08-08-</v>
      </c>
      <c r="AR1143" s="54"/>
      <c r="AS1143" s="7">
        <f>IFERROR(VLOOKUP("2-"&amp;Presupuestos[[#This Row],[ID DOCUMENTO]],BD_Pagos[],7,0),"")</f>
        <v>0</v>
      </c>
      <c r="AT1143" s="16" t="str">
        <f>IFERROR(VLOOKUP("2-"&amp;Presupuestos[[#This Row],[ID DOCUMENTO]],BD_Pagos[],8,0),"")</f>
        <v/>
      </c>
      <c r="AU1143" s="17">
        <f>IFERROR(VLOOKUP("2-"&amp;Presupuestos[[#This Row],[ID DOCUMENTO]],BD_Pagos[],9,0),"")</f>
        <v>0</v>
      </c>
      <c r="AV1143" s="20">
        <f>IF(IFERROR(VLOOKUP("2-"&amp;Presupuestos[[#This Row],[ID DOCUMENTO]],BD_Pagos[],10,0),0)&gt;Presupuestos[[#This Row],[TOTAL SOLES]],Presupuestos[[#This Row],[TOTAL SOLES]],IFERROR(VLOOKUP("2-"&amp;Presupuestos[[#This Row],[ID DOCUMENTO]],BD_Pagos[],10,0),0))</f>
        <v>0</v>
      </c>
      <c r="AW1143" s="7"/>
      <c r="AX1143" s="16"/>
      <c r="AY1143" s="17"/>
      <c r="AZ1143" s="20"/>
      <c r="BA1143" s="7"/>
      <c r="BB1143" s="16"/>
      <c r="BC1143" s="17"/>
      <c r="BD1143" s="20"/>
      <c r="BE1143" s="7">
        <f>IFERROR(VLOOKUP("5-"&amp;Presupuestos[[#This Row],[ID DOCUMENTO]],BD_Pagos[],7,0),"")</f>
        <v>0</v>
      </c>
      <c r="BF1143" s="17">
        <f>IFERROR(VLOOKUP("5-"&amp;Presupuestos[[#This Row],[ID DOCUMENTO]],BD_Pagos[],9,0),"")</f>
        <v>0</v>
      </c>
      <c r="BG1143" s="20">
        <f>IF(IFERROR(VLOOKUP("5-"&amp;Presupuestos[[#This Row],[ID DOCUMENTO]],BD_Pagos[],10,0),0)&gt;Presupuestos[[#This Row],[TOTAL SOLES]],Presupuestos[[#This Row],[TOTAL SOLES]],IFERROR(VLOOKUP("5-"&amp;Presupuestos[[#This Row],[ID DOCUMENTO]],BD_Pagos[],10,0),0))</f>
        <v>0</v>
      </c>
      <c r="BH1143" s="7">
        <f>IFERROR(VLOOKUP("1-Detraccion"&amp;Presupuestos[[#This Row],[ID DOCUMENTO]],BD_Pagos[],2,0),"")</f>
        <v>0</v>
      </c>
      <c r="BI1143" s="3" t="str">
        <f>IFERROR(VLOOKUP("1-Detraccion"&amp;Presupuestos[[#This Row],[ID DOCUMENTO]],BD_Pagos[],3,0),"")</f>
        <v/>
      </c>
      <c r="BJ1143" s="3">
        <f>IFERROR(VLOOKUP("1-Detraccion"&amp;Presupuestos[[#This Row],[ID DOCUMENTO]],BD_Pagos[],4,0),"")</f>
        <v>0</v>
      </c>
      <c r="BK1143" s="6">
        <f>IF(IFERROR(VLOOKUP("1-Detraccion"&amp;Presupuestos[[#This Row],[ID DOCUMENTO]],BD_Pagos[],5,0),0)&gt;Presupuestos[[#This Row],[TOTAL SOLES]],Presupuestos[[#This Row],[TOTAL SOLES]],IFERROR(VLOOKUP("1-Detraccion"&amp;Presupuestos[[#This Row],[ID DOCUMENTO]],BD_Pagos[],5,0),0))</f>
        <v>0</v>
      </c>
      <c r="BL1143" s="6">
        <f>IF(IFERROR(VLOOKUP("1-Detraccion"&amp;Presupuestos[[#This Row],[ID DOCUMENTO]],BD_Pagos[],6,0),0)&gt;Presupuestos[[#This Row],[TOTAL SOLES]],Presupuestos[[#This Row],[TOTAL SOLES]],IFERROR(VLOOKUP("1-Detraccion"&amp;Presupuestos[[#This Row],[ID DOCUMENTO]],BD_Pagos[],6,0),0))</f>
        <v>0</v>
      </c>
      <c r="BM1143" s="37"/>
      <c r="BN1143" s="3"/>
      <c r="BO1143" s="3"/>
      <c r="BP1143" s="6"/>
      <c r="BQ114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249</v>
      </c>
      <c r="BR1143" s="23" t="str">
        <f>IF(Presupuestos[[#This Row],[SALDO ME-MN]]&gt;0,"PENDIENTE","CANCELADO")</f>
        <v>PENDIENTE</v>
      </c>
      <c r="BS1143" s="23" t="str">
        <f>IF(COUNTIFS($U$4:$U1142,Presupuestos[[#This Row],[ID DOCUMENTO]])&gt;=1,IF(B1142=Presupuestos[[#This Row],[ID]],"OK","DOC. DUPLICADO"),"OK")</f>
        <v>OK</v>
      </c>
    </row>
    <row r="1144" spans="2:71" ht="24" x14ac:dyDescent="0.25">
      <c r="B1144" s="34">
        <f>IF(Presupuestos[[#This Row],[ID DOCUMENTO]]=U1143,B1143,IF(B1143="ID",1,B1143+1))</f>
        <v>958</v>
      </c>
      <c r="C1144" s="2">
        <v>45869</v>
      </c>
      <c r="D1144" s="2">
        <v>45869</v>
      </c>
      <c r="E1144" s="3" t="s">
        <v>1880</v>
      </c>
      <c r="F1144" s="25" t="s">
        <v>54</v>
      </c>
      <c r="G1144" s="25" t="s">
        <v>330</v>
      </c>
      <c r="H1144" s="25" t="s">
        <v>383</v>
      </c>
      <c r="I1144" s="36" t="str">
        <f>IFERROR(VLOOKUP(Presupuestos[[#This Row],[AREA]]&amp;Presupuestos[[#This Row],[CONCEPTO]]&amp;Presupuestos[[#This Row],[DESCRIPCION]],Tabla28[[Columna1]:[CÓDIGO NUEVO]],2,0),"")</f>
        <v>P0601001</v>
      </c>
      <c r="J1144" s="3" t="s">
        <v>666</v>
      </c>
      <c r="K1144" s="3" t="s">
        <v>666</v>
      </c>
      <c r="L1144" s="3" t="s">
        <v>666</v>
      </c>
      <c r="M1144" s="31" t="s">
        <v>2261</v>
      </c>
      <c r="N1144" s="3"/>
      <c r="O1144" s="3" t="s">
        <v>315</v>
      </c>
      <c r="P1144" s="3" t="s">
        <v>114</v>
      </c>
      <c r="Q1144" s="3" t="str">
        <f>IFERROR(VLOOKUP(Presupuestos[[#This Row],[CLASIFICACIÓN (N)]],Tabla17[],2,0),"")</f>
        <v>Costos de ventas</v>
      </c>
      <c r="R1144" s="3" t="str">
        <f>IFERROR(VLOOKUP(Presupuestos[[#This Row],[CLASIFICACIÓN (N)]],Tabla17[],3,0),"")</f>
        <v>Operativo</v>
      </c>
      <c r="S1144" s="3" t="s">
        <v>16</v>
      </c>
      <c r="T1144" s="3" t="str">
        <f>IFERROR(VLOOKUP(Presupuestos[[#This Row],[ALMACEN]],Tabla5[],2,0),"")</f>
        <v>Arequipa</v>
      </c>
      <c r="U1144" s="19" t="str">
        <f>IFERROR(VLOOKUP(Presupuestos[[#This Row],[TIPO DE DOCUMENTO]],Tipo_Documento[],2,0)&amp;Presupuestos[[#This Row],[SERIE]]&amp;Presupuestos[[#This Row],[NUMERO]]&amp;Presupuestos[[#This Row],[RUC]],"")</f>
        <v>PLRFPLRF071072378581</v>
      </c>
      <c r="V1144" s="3" t="s">
        <v>261</v>
      </c>
      <c r="W1144" s="7">
        <v>45869</v>
      </c>
      <c r="X1144" s="7">
        <v>45869</v>
      </c>
      <c r="Y1144" s="3" t="s">
        <v>2243</v>
      </c>
      <c r="Z1144" s="3">
        <v>10</v>
      </c>
      <c r="AA1144" s="3">
        <f>IFERROR(VLOOKUP(Presupuestos[[#This Row],[RAZON SOCIAL]],CHOOSE({1,2},Clientes_Proveedores[Razon Social],Clientes_Proveedores[Ruc / Dni]),2,0),"-")</f>
        <v>72378581</v>
      </c>
      <c r="AB1144" s="31" t="s">
        <v>2262</v>
      </c>
      <c r="AC1144" s="3" t="s">
        <v>670</v>
      </c>
      <c r="AD1144" s="5"/>
      <c r="AE1144" s="6">
        <v>140</v>
      </c>
      <c r="AF1144" s="6">
        <f>Presupuestos[[#This Row],[BASE]]*Presupuestos[[#This Row],[% IGV]]</f>
        <v>0</v>
      </c>
      <c r="AG1144" s="22">
        <f>ROUND(SUM(Presupuestos[[#This Row],[BASE]:[IGV]]),2)</f>
        <v>140</v>
      </c>
      <c r="AH1144" s="9" t="str">
        <f>IF(Presupuestos[[#This Row],[MONEDA]]="USD",VLOOKUP(Presupuestos[[#This Row],[FECHA DE EMISION]],Tipo_Cambio[],3,0),"")</f>
        <v/>
      </c>
      <c r="AI1144" s="22">
        <f>IFERROR(ROUND(IF(Presupuestos[[#This Row],[MONEDA]]="PEN",Presupuestos[[#This Row],[TOTAL]],Presupuestos[[#This Row],[TOTAL]]*Presupuestos[[#This Row],[TIPO DE CAMBIO]]),2),"")</f>
        <v>140</v>
      </c>
      <c r="AJ1144" s="5"/>
      <c r="AK1144" s="33" t="s">
        <v>671</v>
      </c>
      <c r="AL1144" s="5" t="s">
        <v>742</v>
      </c>
      <c r="AM1144" s="23" t="s">
        <v>671</v>
      </c>
      <c r="AN1144" s="23" t="s">
        <v>671</v>
      </c>
      <c r="AO1144" s="7">
        <f>IFERROR(VLOOKUP("1-"&amp;Presupuestos[[#This Row],[ID DOCUMENTO]],BD_Pagos[],7,0),"")</f>
        <v>45877</v>
      </c>
      <c r="AP1144" s="16" t="str">
        <f>IFERROR(VLOOKUP("1-"&amp;Presupuestos[[#This Row],[ID DOCUMENTO]],BD_Pagos[],8,0),"")</f>
        <v>C-Finanzas</v>
      </c>
      <c r="AQ1144" s="17" t="str">
        <f>IFERROR(VLOOKUP("1-"&amp;Presupuestos[[#This Row],[ID DOCUMENTO]],BD_Pagos[],9,0),"")</f>
        <v>CFI.D08-08-</v>
      </c>
      <c r="AR1144" s="54"/>
      <c r="AS1144" s="7">
        <f>IFERROR(VLOOKUP("2-"&amp;Presupuestos[[#This Row],[ID DOCUMENTO]],BD_Pagos[],7,0),"")</f>
        <v>0</v>
      </c>
      <c r="AT1144" s="16" t="str">
        <f>IFERROR(VLOOKUP("2-"&amp;Presupuestos[[#This Row],[ID DOCUMENTO]],BD_Pagos[],8,0),"")</f>
        <v/>
      </c>
      <c r="AU1144" s="17">
        <f>IFERROR(VLOOKUP("2-"&amp;Presupuestos[[#This Row],[ID DOCUMENTO]],BD_Pagos[],9,0),"")</f>
        <v>0</v>
      </c>
      <c r="AV1144" s="20">
        <f>IF(IFERROR(VLOOKUP("2-"&amp;Presupuestos[[#This Row],[ID DOCUMENTO]],BD_Pagos[],10,0),0)&gt;Presupuestos[[#This Row],[TOTAL SOLES]],Presupuestos[[#This Row],[TOTAL SOLES]],IFERROR(VLOOKUP("2-"&amp;Presupuestos[[#This Row],[ID DOCUMENTO]],BD_Pagos[],10,0),0))</f>
        <v>0</v>
      </c>
      <c r="AW1144" s="7"/>
      <c r="AX1144" s="16"/>
      <c r="AY1144" s="17"/>
      <c r="AZ1144" s="20"/>
      <c r="BA1144" s="7"/>
      <c r="BB1144" s="16"/>
      <c r="BC1144" s="17"/>
      <c r="BD1144" s="20"/>
      <c r="BE1144" s="7">
        <f>IFERROR(VLOOKUP("5-"&amp;Presupuestos[[#This Row],[ID DOCUMENTO]],BD_Pagos[],7,0),"")</f>
        <v>0</v>
      </c>
      <c r="BF1144" s="17">
        <f>IFERROR(VLOOKUP("5-"&amp;Presupuestos[[#This Row],[ID DOCUMENTO]],BD_Pagos[],9,0),"")</f>
        <v>0</v>
      </c>
      <c r="BG1144" s="20">
        <f>IF(IFERROR(VLOOKUP("5-"&amp;Presupuestos[[#This Row],[ID DOCUMENTO]],BD_Pagos[],10,0),0)&gt;Presupuestos[[#This Row],[TOTAL SOLES]],Presupuestos[[#This Row],[TOTAL SOLES]],IFERROR(VLOOKUP("5-"&amp;Presupuestos[[#This Row],[ID DOCUMENTO]],BD_Pagos[],10,0),0))</f>
        <v>0</v>
      </c>
      <c r="BH1144" s="7">
        <f>IFERROR(VLOOKUP("1-Detraccion"&amp;Presupuestos[[#This Row],[ID DOCUMENTO]],BD_Pagos[],2,0),"")</f>
        <v>0</v>
      </c>
      <c r="BI1144" s="3" t="str">
        <f>IFERROR(VLOOKUP("1-Detraccion"&amp;Presupuestos[[#This Row],[ID DOCUMENTO]],BD_Pagos[],3,0),"")</f>
        <v/>
      </c>
      <c r="BJ1144" s="3">
        <f>IFERROR(VLOOKUP("1-Detraccion"&amp;Presupuestos[[#This Row],[ID DOCUMENTO]],BD_Pagos[],4,0),"")</f>
        <v>0</v>
      </c>
      <c r="BK1144" s="6">
        <f>IF(IFERROR(VLOOKUP("1-Detraccion"&amp;Presupuestos[[#This Row],[ID DOCUMENTO]],BD_Pagos[],5,0),0)&gt;Presupuestos[[#This Row],[TOTAL SOLES]],Presupuestos[[#This Row],[TOTAL SOLES]],IFERROR(VLOOKUP("1-Detraccion"&amp;Presupuestos[[#This Row],[ID DOCUMENTO]],BD_Pagos[],5,0),0))</f>
        <v>0</v>
      </c>
      <c r="BL1144" s="6">
        <f>IF(IFERROR(VLOOKUP("1-Detraccion"&amp;Presupuestos[[#This Row],[ID DOCUMENTO]],BD_Pagos[],6,0),0)&gt;Presupuestos[[#This Row],[TOTAL SOLES]],Presupuestos[[#This Row],[TOTAL SOLES]],IFERROR(VLOOKUP("1-Detraccion"&amp;Presupuestos[[#This Row],[ID DOCUMENTO]],BD_Pagos[],6,0),0))</f>
        <v>0</v>
      </c>
      <c r="BM1144" s="37"/>
      <c r="BN1144" s="3"/>
      <c r="BO1144" s="3"/>
      <c r="BP1144" s="6"/>
      <c r="BQ114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140</v>
      </c>
      <c r="BR1144" s="23" t="str">
        <f>IF(Presupuestos[[#This Row],[SALDO ME-MN]]&gt;0,"PENDIENTE","CANCELADO")</f>
        <v>PENDIENTE</v>
      </c>
      <c r="BS1144" s="23" t="str">
        <f>IF(COUNTIFS($U$4:$U1143,Presupuestos[[#This Row],[ID DOCUMENTO]])&gt;=1,IF(B1143=Presupuestos[[#This Row],[ID]],"OK","DOC. DUPLICADO"),"OK")</f>
        <v>OK</v>
      </c>
    </row>
    <row r="1145" spans="2:71" ht="24" x14ac:dyDescent="0.25">
      <c r="B1145" s="34">
        <f>IF(Presupuestos[[#This Row],[ID DOCUMENTO]]=U1144,B1144,IF(B1144="ID",1,B1144+1))</f>
        <v>959</v>
      </c>
      <c r="C1145" s="2">
        <v>45869</v>
      </c>
      <c r="D1145" s="2">
        <v>45869</v>
      </c>
      <c r="E1145" s="3" t="s">
        <v>1880</v>
      </c>
      <c r="F1145" s="25" t="s">
        <v>54</v>
      </c>
      <c r="G1145" s="25" t="s">
        <v>330</v>
      </c>
      <c r="H1145" s="25" t="s">
        <v>383</v>
      </c>
      <c r="I1145" s="36" t="str">
        <f>IFERROR(VLOOKUP(Presupuestos[[#This Row],[AREA]]&amp;Presupuestos[[#This Row],[CONCEPTO]]&amp;Presupuestos[[#This Row],[DESCRIPCION]],Tabla28[[Columna1]:[CÓDIGO NUEVO]],2,0),"")</f>
        <v>P0601001</v>
      </c>
      <c r="J1145" s="3" t="s">
        <v>666</v>
      </c>
      <c r="K1145" s="3" t="s">
        <v>666</v>
      </c>
      <c r="L1145" s="3" t="s">
        <v>666</v>
      </c>
      <c r="M1145" s="31" t="s">
        <v>2263</v>
      </c>
      <c r="N1145" s="3"/>
      <c r="O1145" s="3" t="s">
        <v>315</v>
      </c>
      <c r="P1145" s="3" t="s">
        <v>127</v>
      </c>
      <c r="Q1145" s="3" t="str">
        <f>IFERROR(VLOOKUP(Presupuestos[[#This Row],[CLASIFICACIÓN (N)]],Tabla17[],2,0),"")</f>
        <v>Gastos operativos</v>
      </c>
      <c r="R1145" s="3" t="str">
        <f>IFERROR(VLOOKUP(Presupuestos[[#This Row],[CLASIFICACIÓN (N)]],Tabla17[],3,0),"")</f>
        <v>Operativo</v>
      </c>
      <c r="S1145" s="3" t="s">
        <v>16</v>
      </c>
      <c r="T1145" s="3" t="str">
        <f>IFERROR(VLOOKUP(Presupuestos[[#This Row],[ALMACEN]],Tabla5[],2,0),"")</f>
        <v>Arequipa</v>
      </c>
      <c r="U1145" s="19" t="str">
        <f>IFERROR(VLOOKUP(Presupuestos[[#This Row],[TIPO DE DOCUMENTO]],Tipo_Documento[],2,0)&amp;Presupuestos[[#This Row],[SERIE]]&amp;Presupuestos[[#This Row],[NUMERO]]&amp;Presupuestos[[#This Row],[RUC]],"")</f>
        <v>PLRFPLRF071175846609</v>
      </c>
      <c r="V1145" s="3" t="s">
        <v>261</v>
      </c>
      <c r="W1145" s="7">
        <v>45869</v>
      </c>
      <c r="X1145" s="7">
        <v>45869</v>
      </c>
      <c r="Y1145" s="3" t="s">
        <v>2243</v>
      </c>
      <c r="Z1145" s="3">
        <v>11</v>
      </c>
      <c r="AA1145" s="3">
        <f>IFERROR(VLOOKUP(Presupuestos[[#This Row],[RAZON SOCIAL]],CHOOSE({1,2},Clientes_Proveedores[Razon Social],Clientes_Proveedores[Ruc / Dni]),2,0),"-")</f>
        <v>75846609</v>
      </c>
      <c r="AB1145" s="31" t="s">
        <v>2264</v>
      </c>
      <c r="AC1145" s="3" t="s">
        <v>670</v>
      </c>
      <c r="AD1145" s="5"/>
      <c r="AE1145" s="6">
        <v>206</v>
      </c>
      <c r="AF1145" s="6">
        <f>Presupuestos[[#This Row],[BASE]]*Presupuestos[[#This Row],[% IGV]]</f>
        <v>0</v>
      </c>
      <c r="AG1145" s="22">
        <f>ROUND(SUM(Presupuestos[[#This Row],[BASE]:[IGV]]),2)</f>
        <v>206</v>
      </c>
      <c r="AH1145" s="9" t="str">
        <f>IF(Presupuestos[[#This Row],[MONEDA]]="USD",VLOOKUP(Presupuestos[[#This Row],[FECHA DE EMISION]],Tipo_Cambio[],3,0),"")</f>
        <v/>
      </c>
      <c r="AI1145" s="22">
        <f>IFERROR(ROUND(IF(Presupuestos[[#This Row],[MONEDA]]="PEN",Presupuestos[[#This Row],[TOTAL]],Presupuestos[[#This Row],[TOTAL]]*Presupuestos[[#This Row],[TIPO DE CAMBIO]]),2),"")</f>
        <v>206</v>
      </c>
      <c r="AJ1145" s="5"/>
      <c r="AK1145" s="33" t="s">
        <v>671</v>
      </c>
      <c r="AL1145" s="5" t="s">
        <v>742</v>
      </c>
      <c r="AM1145" s="23" t="s">
        <v>671</v>
      </c>
      <c r="AN1145" s="23" t="s">
        <v>671</v>
      </c>
      <c r="AO1145" s="7">
        <f>IFERROR(VLOOKUP("1-"&amp;Presupuestos[[#This Row],[ID DOCUMENTO]],BD_Pagos[],7,0),"")</f>
        <v>45877</v>
      </c>
      <c r="AP1145" s="16" t="str">
        <f>IFERROR(VLOOKUP("1-"&amp;Presupuestos[[#This Row],[ID DOCUMENTO]],BD_Pagos[],8,0),"")</f>
        <v>C-Finanzas</v>
      </c>
      <c r="AQ1145" s="17" t="str">
        <f>IFERROR(VLOOKUP("1-"&amp;Presupuestos[[#This Row],[ID DOCUMENTO]],BD_Pagos[],9,0),"")</f>
        <v>CFI.D08-08-</v>
      </c>
      <c r="AR1145" s="54"/>
      <c r="AS1145" s="7">
        <f>IFERROR(VLOOKUP("2-"&amp;Presupuestos[[#This Row],[ID DOCUMENTO]],BD_Pagos[],7,0),"")</f>
        <v>0</v>
      </c>
      <c r="AT1145" s="16" t="str">
        <f>IFERROR(VLOOKUP("2-"&amp;Presupuestos[[#This Row],[ID DOCUMENTO]],BD_Pagos[],8,0),"")</f>
        <v/>
      </c>
      <c r="AU1145" s="17">
        <f>IFERROR(VLOOKUP("2-"&amp;Presupuestos[[#This Row],[ID DOCUMENTO]],BD_Pagos[],9,0),"")</f>
        <v>0</v>
      </c>
      <c r="AV1145" s="20">
        <f>IF(IFERROR(VLOOKUP("2-"&amp;Presupuestos[[#This Row],[ID DOCUMENTO]],BD_Pagos[],10,0),0)&gt;Presupuestos[[#This Row],[TOTAL SOLES]],Presupuestos[[#This Row],[TOTAL SOLES]],IFERROR(VLOOKUP("2-"&amp;Presupuestos[[#This Row],[ID DOCUMENTO]],BD_Pagos[],10,0),0))</f>
        <v>0</v>
      </c>
      <c r="AW1145" s="7"/>
      <c r="AX1145" s="16"/>
      <c r="AY1145" s="17"/>
      <c r="AZ1145" s="20"/>
      <c r="BA1145" s="7"/>
      <c r="BB1145" s="16"/>
      <c r="BC1145" s="17"/>
      <c r="BD1145" s="20"/>
      <c r="BE1145" s="7">
        <f>IFERROR(VLOOKUP("5-"&amp;Presupuestos[[#This Row],[ID DOCUMENTO]],BD_Pagos[],7,0),"")</f>
        <v>0</v>
      </c>
      <c r="BF1145" s="17">
        <f>IFERROR(VLOOKUP("5-"&amp;Presupuestos[[#This Row],[ID DOCUMENTO]],BD_Pagos[],9,0),"")</f>
        <v>0</v>
      </c>
      <c r="BG1145" s="20">
        <f>IF(IFERROR(VLOOKUP("5-"&amp;Presupuestos[[#This Row],[ID DOCUMENTO]],BD_Pagos[],10,0),0)&gt;Presupuestos[[#This Row],[TOTAL SOLES]],Presupuestos[[#This Row],[TOTAL SOLES]],IFERROR(VLOOKUP("5-"&amp;Presupuestos[[#This Row],[ID DOCUMENTO]],BD_Pagos[],10,0),0))</f>
        <v>0</v>
      </c>
      <c r="BH1145" s="7">
        <f>IFERROR(VLOOKUP("1-Detraccion"&amp;Presupuestos[[#This Row],[ID DOCUMENTO]],BD_Pagos[],2,0),"")</f>
        <v>0</v>
      </c>
      <c r="BI1145" s="3" t="str">
        <f>IFERROR(VLOOKUP("1-Detraccion"&amp;Presupuestos[[#This Row],[ID DOCUMENTO]],BD_Pagos[],3,0),"")</f>
        <v/>
      </c>
      <c r="BJ1145" s="3">
        <f>IFERROR(VLOOKUP("1-Detraccion"&amp;Presupuestos[[#This Row],[ID DOCUMENTO]],BD_Pagos[],4,0),"")</f>
        <v>0</v>
      </c>
      <c r="BK1145" s="6">
        <f>IF(IFERROR(VLOOKUP("1-Detraccion"&amp;Presupuestos[[#This Row],[ID DOCUMENTO]],BD_Pagos[],5,0),0)&gt;Presupuestos[[#This Row],[TOTAL SOLES]],Presupuestos[[#This Row],[TOTAL SOLES]],IFERROR(VLOOKUP("1-Detraccion"&amp;Presupuestos[[#This Row],[ID DOCUMENTO]],BD_Pagos[],5,0),0))</f>
        <v>0</v>
      </c>
      <c r="BL1145" s="6">
        <f>IF(IFERROR(VLOOKUP("1-Detraccion"&amp;Presupuestos[[#This Row],[ID DOCUMENTO]],BD_Pagos[],6,0),0)&gt;Presupuestos[[#This Row],[TOTAL SOLES]],Presupuestos[[#This Row],[TOTAL SOLES]],IFERROR(VLOOKUP("1-Detraccion"&amp;Presupuestos[[#This Row],[ID DOCUMENTO]],BD_Pagos[],6,0),0))</f>
        <v>0</v>
      </c>
      <c r="BM1145" s="37"/>
      <c r="BN1145" s="3"/>
      <c r="BO1145" s="3"/>
      <c r="BP1145" s="6"/>
      <c r="BQ114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206</v>
      </c>
      <c r="BR1145" s="23" t="str">
        <f>IF(Presupuestos[[#This Row],[SALDO ME-MN]]&gt;0,"PENDIENTE","CANCELADO")</f>
        <v>PENDIENTE</v>
      </c>
      <c r="BS1145" s="23" t="str">
        <f>IF(COUNTIFS($U$4:$U1144,Presupuestos[[#This Row],[ID DOCUMENTO]])&gt;=1,IF(B1144=Presupuestos[[#This Row],[ID]],"OK","DOC. DUPLICADO"),"OK")</f>
        <v>OK</v>
      </c>
    </row>
    <row r="1146" spans="2:71" ht="24" x14ac:dyDescent="0.25">
      <c r="B1146" s="34">
        <f>IF(Presupuestos[[#This Row],[ID DOCUMENTO]]=U1145,B1145,IF(B1145="ID",1,B1145+1))</f>
        <v>960</v>
      </c>
      <c r="C1146" s="2">
        <v>45869</v>
      </c>
      <c r="D1146" s="2">
        <v>45869</v>
      </c>
      <c r="E1146" s="3" t="s">
        <v>1880</v>
      </c>
      <c r="F1146" s="25" t="s">
        <v>54</v>
      </c>
      <c r="G1146" s="25" t="s">
        <v>330</v>
      </c>
      <c r="H1146" s="25" t="s">
        <v>383</v>
      </c>
      <c r="I1146" s="36" t="str">
        <f>IFERROR(VLOOKUP(Presupuestos[[#This Row],[AREA]]&amp;Presupuestos[[#This Row],[CONCEPTO]]&amp;Presupuestos[[#This Row],[DESCRIPCION]],Tabla28[[Columna1]:[CÓDIGO NUEVO]],2,0),"")</f>
        <v>P0601001</v>
      </c>
      <c r="J1146" s="3" t="s">
        <v>666</v>
      </c>
      <c r="K1146" s="3" t="s">
        <v>666</v>
      </c>
      <c r="L1146" s="3" t="s">
        <v>666</v>
      </c>
      <c r="M1146" s="31" t="s">
        <v>2265</v>
      </c>
      <c r="N1146" s="3"/>
      <c r="O1146" s="3" t="s">
        <v>315</v>
      </c>
      <c r="P1146" s="3" t="s">
        <v>127</v>
      </c>
      <c r="Q1146" s="3" t="str">
        <f>IFERROR(VLOOKUP(Presupuestos[[#This Row],[CLASIFICACIÓN (N)]],Tabla17[],2,0),"")</f>
        <v>Gastos operativos</v>
      </c>
      <c r="R1146" s="3" t="str">
        <f>IFERROR(VLOOKUP(Presupuestos[[#This Row],[CLASIFICACIÓN (N)]],Tabla17[],3,0),"")</f>
        <v>Operativo</v>
      </c>
      <c r="S1146" s="3" t="s">
        <v>16</v>
      </c>
      <c r="T1146" s="3" t="str">
        <f>IFERROR(VLOOKUP(Presupuestos[[#This Row],[ALMACEN]],Tabla5[],2,0),"")</f>
        <v>Arequipa</v>
      </c>
      <c r="U1146" s="19" t="str">
        <f>IFERROR(VLOOKUP(Presupuestos[[#This Row],[TIPO DE DOCUMENTO]],Tipo_Documento[],2,0)&amp;Presupuestos[[#This Row],[SERIE]]&amp;Presupuestos[[#This Row],[NUMERO]]&amp;Presupuestos[[#This Row],[RUC]],"")</f>
        <v>PLRFPLRF071272725225</v>
      </c>
      <c r="V1146" s="3" t="s">
        <v>261</v>
      </c>
      <c r="W1146" s="7">
        <v>45869</v>
      </c>
      <c r="X1146" s="7">
        <v>45869</v>
      </c>
      <c r="Y1146" s="3" t="s">
        <v>2243</v>
      </c>
      <c r="Z1146" s="3">
        <v>12</v>
      </c>
      <c r="AA1146" s="3">
        <f>IFERROR(VLOOKUP(Presupuestos[[#This Row],[RAZON SOCIAL]],CHOOSE({1,2},Clientes_Proveedores[Razon Social],Clientes_Proveedores[Ruc / Dni]),2,0),"-")</f>
        <v>72725225</v>
      </c>
      <c r="AB1146" s="31" t="s">
        <v>2266</v>
      </c>
      <c r="AC1146" s="3" t="s">
        <v>670</v>
      </c>
      <c r="AD1146" s="5"/>
      <c r="AE1146" s="6">
        <v>170</v>
      </c>
      <c r="AF1146" s="6">
        <f>Presupuestos[[#This Row],[BASE]]*Presupuestos[[#This Row],[% IGV]]</f>
        <v>0</v>
      </c>
      <c r="AG1146" s="22">
        <f>ROUND(SUM(Presupuestos[[#This Row],[BASE]:[IGV]]),2)</f>
        <v>170</v>
      </c>
      <c r="AH1146" s="9" t="str">
        <f>IF(Presupuestos[[#This Row],[MONEDA]]="USD",VLOOKUP(Presupuestos[[#This Row],[FECHA DE EMISION]],Tipo_Cambio[],3,0),"")</f>
        <v/>
      </c>
      <c r="AI1146" s="22">
        <f>IFERROR(ROUND(IF(Presupuestos[[#This Row],[MONEDA]]="PEN",Presupuestos[[#This Row],[TOTAL]],Presupuestos[[#This Row],[TOTAL]]*Presupuestos[[#This Row],[TIPO DE CAMBIO]]),2),"")</f>
        <v>170</v>
      </c>
      <c r="AJ1146" s="5"/>
      <c r="AK1146" s="33" t="s">
        <v>671</v>
      </c>
      <c r="AL1146" s="5" t="s">
        <v>742</v>
      </c>
      <c r="AM1146" s="23" t="s">
        <v>671</v>
      </c>
      <c r="AN1146" s="23" t="s">
        <v>671</v>
      </c>
      <c r="AO1146" s="7">
        <f>IFERROR(VLOOKUP("1-"&amp;Presupuestos[[#This Row],[ID DOCUMENTO]],BD_Pagos[],7,0),"")</f>
        <v>45877</v>
      </c>
      <c r="AP1146" s="16" t="str">
        <f>IFERROR(VLOOKUP("1-"&amp;Presupuestos[[#This Row],[ID DOCUMENTO]],BD_Pagos[],8,0),"")</f>
        <v>C-Finanzas</v>
      </c>
      <c r="AQ1146" s="17" t="str">
        <f>IFERROR(VLOOKUP("1-"&amp;Presupuestos[[#This Row],[ID DOCUMENTO]],BD_Pagos[],9,0),"")</f>
        <v>CFI.D08-08-</v>
      </c>
      <c r="AR1146" s="54"/>
      <c r="AS1146" s="7">
        <f>IFERROR(VLOOKUP("2-"&amp;Presupuestos[[#This Row],[ID DOCUMENTO]],BD_Pagos[],7,0),"")</f>
        <v>0</v>
      </c>
      <c r="AT1146" s="16" t="str">
        <f>IFERROR(VLOOKUP("2-"&amp;Presupuestos[[#This Row],[ID DOCUMENTO]],BD_Pagos[],8,0),"")</f>
        <v/>
      </c>
      <c r="AU1146" s="17">
        <f>IFERROR(VLOOKUP("2-"&amp;Presupuestos[[#This Row],[ID DOCUMENTO]],BD_Pagos[],9,0),"")</f>
        <v>0</v>
      </c>
      <c r="AV1146" s="20">
        <f>IF(IFERROR(VLOOKUP("2-"&amp;Presupuestos[[#This Row],[ID DOCUMENTO]],BD_Pagos[],10,0),0)&gt;Presupuestos[[#This Row],[TOTAL SOLES]],Presupuestos[[#This Row],[TOTAL SOLES]],IFERROR(VLOOKUP("2-"&amp;Presupuestos[[#This Row],[ID DOCUMENTO]],BD_Pagos[],10,0),0))</f>
        <v>0</v>
      </c>
      <c r="AW1146" s="7"/>
      <c r="AX1146" s="16"/>
      <c r="AY1146" s="17"/>
      <c r="AZ1146" s="20"/>
      <c r="BA1146" s="7"/>
      <c r="BB1146" s="16"/>
      <c r="BC1146" s="17"/>
      <c r="BD1146" s="20"/>
      <c r="BE1146" s="7">
        <f>IFERROR(VLOOKUP("5-"&amp;Presupuestos[[#This Row],[ID DOCUMENTO]],BD_Pagos[],7,0),"")</f>
        <v>0</v>
      </c>
      <c r="BF1146" s="17">
        <f>IFERROR(VLOOKUP("5-"&amp;Presupuestos[[#This Row],[ID DOCUMENTO]],BD_Pagos[],9,0),"")</f>
        <v>0</v>
      </c>
      <c r="BG1146" s="20">
        <f>IF(IFERROR(VLOOKUP("5-"&amp;Presupuestos[[#This Row],[ID DOCUMENTO]],BD_Pagos[],10,0),0)&gt;Presupuestos[[#This Row],[TOTAL SOLES]],Presupuestos[[#This Row],[TOTAL SOLES]],IFERROR(VLOOKUP("5-"&amp;Presupuestos[[#This Row],[ID DOCUMENTO]],BD_Pagos[],10,0),0))</f>
        <v>0</v>
      </c>
      <c r="BH1146" s="7">
        <f>IFERROR(VLOOKUP("1-Detraccion"&amp;Presupuestos[[#This Row],[ID DOCUMENTO]],BD_Pagos[],2,0),"")</f>
        <v>0</v>
      </c>
      <c r="BI1146" s="3" t="str">
        <f>IFERROR(VLOOKUP("1-Detraccion"&amp;Presupuestos[[#This Row],[ID DOCUMENTO]],BD_Pagos[],3,0),"")</f>
        <v/>
      </c>
      <c r="BJ1146" s="3">
        <f>IFERROR(VLOOKUP("1-Detraccion"&amp;Presupuestos[[#This Row],[ID DOCUMENTO]],BD_Pagos[],4,0),"")</f>
        <v>0</v>
      </c>
      <c r="BK1146" s="6">
        <f>IF(IFERROR(VLOOKUP("1-Detraccion"&amp;Presupuestos[[#This Row],[ID DOCUMENTO]],BD_Pagos[],5,0),0)&gt;Presupuestos[[#This Row],[TOTAL SOLES]],Presupuestos[[#This Row],[TOTAL SOLES]],IFERROR(VLOOKUP("1-Detraccion"&amp;Presupuestos[[#This Row],[ID DOCUMENTO]],BD_Pagos[],5,0),0))</f>
        <v>0</v>
      </c>
      <c r="BL1146" s="6">
        <f>IF(IFERROR(VLOOKUP("1-Detraccion"&amp;Presupuestos[[#This Row],[ID DOCUMENTO]],BD_Pagos[],6,0),0)&gt;Presupuestos[[#This Row],[TOTAL SOLES]],Presupuestos[[#This Row],[TOTAL SOLES]],IFERROR(VLOOKUP("1-Detraccion"&amp;Presupuestos[[#This Row],[ID DOCUMENTO]],BD_Pagos[],6,0),0))</f>
        <v>0</v>
      </c>
      <c r="BM1146" s="37"/>
      <c r="BN1146" s="3"/>
      <c r="BO1146" s="3"/>
      <c r="BP1146" s="6"/>
      <c r="BQ114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170</v>
      </c>
      <c r="BR1146" s="23" t="str">
        <f>IF(Presupuestos[[#This Row],[SALDO ME-MN]]&gt;0,"PENDIENTE","CANCELADO")</f>
        <v>PENDIENTE</v>
      </c>
      <c r="BS1146" s="23" t="str">
        <f>IF(COUNTIFS($U$4:$U1145,Presupuestos[[#This Row],[ID DOCUMENTO]])&gt;=1,IF(B1145=Presupuestos[[#This Row],[ID]],"OK","DOC. DUPLICADO"),"OK")</f>
        <v>OK</v>
      </c>
    </row>
    <row r="1147" spans="2:71" ht="24" x14ac:dyDescent="0.25">
      <c r="B1147" s="34">
        <f>IF(Presupuestos[[#This Row],[ID DOCUMENTO]]=U1146,B1146,IF(B1146="ID",1,B1146+1))</f>
        <v>961</v>
      </c>
      <c r="C1147" s="2">
        <v>45869</v>
      </c>
      <c r="D1147" s="2">
        <v>45869</v>
      </c>
      <c r="E1147" s="3" t="s">
        <v>1880</v>
      </c>
      <c r="F1147" s="25" t="s">
        <v>54</v>
      </c>
      <c r="G1147" s="25" t="s">
        <v>330</v>
      </c>
      <c r="H1147" s="25" t="s">
        <v>383</v>
      </c>
      <c r="I1147" s="36" t="str">
        <f>IFERROR(VLOOKUP(Presupuestos[[#This Row],[AREA]]&amp;Presupuestos[[#This Row],[CONCEPTO]]&amp;Presupuestos[[#This Row],[DESCRIPCION]],Tabla28[[Columna1]:[CÓDIGO NUEVO]],2,0),"")</f>
        <v>P0601001</v>
      </c>
      <c r="J1147" s="3" t="s">
        <v>666</v>
      </c>
      <c r="K1147" s="3" t="s">
        <v>666</v>
      </c>
      <c r="L1147" s="3" t="s">
        <v>666</v>
      </c>
      <c r="M1147" s="31" t="s">
        <v>2267</v>
      </c>
      <c r="N1147" s="3"/>
      <c r="O1147" s="3" t="s">
        <v>315</v>
      </c>
      <c r="P1147" s="3" t="s">
        <v>86</v>
      </c>
      <c r="Q1147" s="3" t="str">
        <f>IFERROR(VLOOKUP(Presupuestos[[#This Row],[CLASIFICACIÓN (N)]],Tabla17[],2,0),"")</f>
        <v>Costos de ventas</v>
      </c>
      <c r="R1147" s="3" t="str">
        <f>IFERROR(VLOOKUP(Presupuestos[[#This Row],[CLASIFICACIÓN (N)]],Tabla17[],3,0),"")</f>
        <v>Operativo</v>
      </c>
      <c r="S1147" s="3" t="s">
        <v>34</v>
      </c>
      <c r="T1147" s="3" t="str">
        <f>IFERROR(VLOOKUP(Presupuestos[[#This Row],[ALMACEN]],Tabla5[],2,0),"")</f>
        <v>Arequipa</v>
      </c>
      <c r="U1147" s="19" t="str">
        <f>IFERROR(VLOOKUP(Presupuestos[[#This Row],[TIPO DE DOCUMENTO]],Tipo_Documento[],2,0)&amp;Presupuestos[[#This Row],[SERIE]]&amp;Presupuestos[[#This Row],[NUMERO]]&amp;Presupuestos[[#This Row],[RUC]],"")</f>
        <v>PLRFPLRF071373894204</v>
      </c>
      <c r="V1147" s="3" t="s">
        <v>261</v>
      </c>
      <c r="W1147" s="7">
        <v>45869</v>
      </c>
      <c r="X1147" s="7">
        <v>45869</v>
      </c>
      <c r="Y1147" s="3" t="s">
        <v>2243</v>
      </c>
      <c r="Z1147" s="3">
        <v>13</v>
      </c>
      <c r="AA1147" s="3">
        <f>IFERROR(VLOOKUP(Presupuestos[[#This Row],[RAZON SOCIAL]],CHOOSE({1,2},Clientes_Proveedores[Razon Social],Clientes_Proveedores[Ruc / Dni]),2,0),"-")</f>
        <v>73894204</v>
      </c>
      <c r="AB1147" s="31" t="s">
        <v>2268</v>
      </c>
      <c r="AC1147" s="3" t="s">
        <v>670</v>
      </c>
      <c r="AD1147" s="5"/>
      <c r="AE1147" s="6">
        <v>130</v>
      </c>
      <c r="AF1147" s="6">
        <f>Presupuestos[[#This Row],[BASE]]*Presupuestos[[#This Row],[% IGV]]</f>
        <v>0</v>
      </c>
      <c r="AG1147" s="22">
        <f>ROUND(SUM(Presupuestos[[#This Row],[BASE]:[IGV]]),2)</f>
        <v>130</v>
      </c>
      <c r="AH1147" s="9" t="str">
        <f>IF(Presupuestos[[#This Row],[MONEDA]]="USD",VLOOKUP(Presupuestos[[#This Row],[FECHA DE EMISION]],Tipo_Cambio[],3,0),"")</f>
        <v/>
      </c>
      <c r="AI1147" s="22">
        <f>IFERROR(ROUND(IF(Presupuestos[[#This Row],[MONEDA]]="PEN",Presupuestos[[#This Row],[TOTAL]],Presupuestos[[#This Row],[TOTAL]]*Presupuestos[[#This Row],[TIPO DE CAMBIO]]),2),"")</f>
        <v>130</v>
      </c>
      <c r="AJ1147" s="5"/>
      <c r="AK1147" s="33" t="s">
        <v>671</v>
      </c>
      <c r="AL1147" s="5" t="s">
        <v>742</v>
      </c>
      <c r="AM1147" s="23" t="s">
        <v>671</v>
      </c>
      <c r="AN1147" s="23" t="s">
        <v>671</v>
      </c>
      <c r="AO1147" s="7">
        <f>IFERROR(VLOOKUP("1-"&amp;Presupuestos[[#This Row],[ID DOCUMENTO]],BD_Pagos[],7,0),"")</f>
        <v>45877</v>
      </c>
      <c r="AP1147" s="16" t="str">
        <f>IFERROR(VLOOKUP("1-"&amp;Presupuestos[[#This Row],[ID DOCUMENTO]],BD_Pagos[],8,0),"")</f>
        <v>C-Finanzas</v>
      </c>
      <c r="AQ1147" s="17" t="str">
        <f>IFERROR(VLOOKUP("1-"&amp;Presupuestos[[#This Row],[ID DOCUMENTO]],BD_Pagos[],9,0),"")</f>
        <v>CFI.D08-08-</v>
      </c>
      <c r="AR1147" s="54"/>
      <c r="AS1147" s="7">
        <f>IFERROR(VLOOKUP("2-"&amp;Presupuestos[[#This Row],[ID DOCUMENTO]],BD_Pagos[],7,0),"")</f>
        <v>0</v>
      </c>
      <c r="AT1147" s="16" t="str">
        <f>IFERROR(VLOOKUP("2-"&amp;Presupuestos[[#This Row],[ID DOCUMENTO]],BD_Pagos[],8,0),"")</f>
        <v/>
      </c>
      <c r="AU1147" s="17">
        <f>IFERROR(VLOOKUP("2-"&amp;Presupuestos[[#This Row],[ID DOCUMENTO]],BD_Pagos[],9,0),"")</f>
        <v>0</v>
      </c>
      <c r="AV1147" s="20">
        <f>IF(IFERROR(VLOOKUP("2-"&amp;Presupuestos[[#This Row],[ID DOCUMENTO]],BD_Pagos[],10,0),0)&gt;Presupuestos[[#This Row],[TOTAL SOLES]],Presupuestos[[#This Row],[TOTAL SOLES]],IFERROR(VLOOKUP("2-"&amp;Presupuestos[[#This Row],[ID DOCUMENTO]],BD_Pagos[],10,0),0))</f>
        <v>0</v>
      </c>
      <c r="AW1147" s="7"/>
      <c r="AX1147" s="16"/>
      <c r="AY1147" s="17"/>
      <c r="AZ1147" s="20"/>
      <c r="BA1147" s="7"/>
      <c r="BB1147" s="16"/>
      <c r="BC1147" s="17"/>
      <c r="BD1147" s="20"/>
      <c r="BE1147" s="7">
        <f>IFERROR(VLOOKUP("5-"&amp;Presupuestos[[#This Row],[ID DOCUMENTO]],BD_Pagos[],7,0),"")</f>
        <v>0</v>
      </c>
      <c r="BF1147" s="17">
        <f>IFERROR(VLOOKUP("5-"&amp;Presupuestos[[#This Row],[ID DOCUMENTO]],BD_Pagos[],9,0),"")</f>
        <v>0</v>
      </c>
      <c r="BG1147" s="20">
        <f>IF(IFERROR(VLOOKUP("5-"&amp;Presupuestos[[#This Row],[ID DOCUMENTO]],BD_Pagos[],10,0),0)&gt;Presupuestos[[#This Row],[TOTAL SOLES]],Presupuestos[[#This Row],[TOTAL SOLES]],IFERROR(VLOOKUP("5-"&amp;Presupuestos[[#This Row],[ID DOCUMENTO]],BD_Pagos[],10,0),0))</f>
        <v>0</v>
      </c>
      <c r="BH1147" s="7">
        <f>IFERROR(VLOOKUP("1-Detraccion"&amp;Presupuestos[[#This Row],[ID DOCUMENTO]],BD_Pagos[],2,0),"")</f>
        <v>0</v>
      </c>
      <c r="BI1147" s="3" t="str">
        <f>IFERROR(VLOOKUP("1-Detraccion"&amp;Presupuestos[[#This Row],[ID DOCUMENTO]],BD_Pagos[],3,0),"")</f>
        <v/>
      </c>
      <c r="BJ1147" s="3">
        <f>IFERROR(VLOOKUP("1-Detraccion"&amp;Presupuestos[[#This Row],[ID DOCUMENTO]],BD_Pagos[],4,0),"")</f>
        <v>0</v>
      </c>
      <c r="BK1147" s="6">
        <f>IF(IFERROR(VLOOKUP("1-Detraccion"&amp;Presupuestos[[#This Row],[ID DOCUMENTO]],BD_Pagos[],5,0),0)&gt;Presupuestos[[#This Row],[TOTAL SOLES]],Presupuestos[[#This Row],[TOTAL SOLES]],IFERROR(VLOOKUP("1-Detraccion"&amp;Presupuestos[[#This Row],[ID DOCUMENTO]],BD_Pagos[],5,0),0))</f>
        <v>0</v>
      </c>
      <c r="BL1147" s="6">
        <f>IF(IFERROR(VLOOKUP("1-Detraccion"&amp;Presupuestos[[#This Row],[ID DOCUMENTO]],BD_Pagos[],6,0),0)&gt;Presupuestos[[#This Row],[TOTAL SOLES]],Presupuestos[[#This Row],[TOTAL SOLES]],IFERROR(VLOOKUP("1-Detraccion"&amp;Presupuestos[[#This Row],[ID DOCUMENTO]],BD_Pagos[],6,0),0))</f>
        <v>0</v>
      </c>
      <c r="BM1147" s="37"/>
      <c r="BN1147" s="3"/>
      <c r="BO1147" s="3"/>
      <c r="BP1147" s="6"/>
      <c r="BQ114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130</v>
      </c>
      <c r="BR1147" s="23" t="str">
        <f>IF(Presupuestos[[#This Row],[SALDO ME-MN]]&gt;0,"PENDIENTE","CANCELADO")</f>
        <v>PENDIENTE</v>
      </c>
      <c r="BS1147" s="23" t="str">
        <f>IF(COUNTIFS($U$4:$U1146,Presupuestos[[#This Row],[ID DOCUMENTO]])&gt;=1,IF(B1146=Presupuestos[[#This Row],[ID]],"OK","DOC. DUPLICADO"),"OK")</f>
        <v>OK</v>
      </c>
    </row>
    <row r="1148" spans="2:71" ht="24" x14ac:dyDescent="0.25">
      <c r="B1148" s="34">
        <f>IF(Presupuestos[[#This Row],[ID DOCUMENTO]]=U1147,B1147,IF(B1147="ID",1,B1147+1))</f>
        <v>962</v>
      </c>
      <c r="C1148" s="2">
        <v>45869</v>
      </c>
      <c r="D1148" s="2">
        <v>45869</v>
      </c>
      <c r="E1148" s="3" t="s">
        <v>1880</v>
      </c>
      <c r="F1148" s="25" t="s">
        <v>54</v>
      </c>
      <c r="G1148" s="25" t="s">
        <v>330</v>
      </c>
      <c r="H1148" s="25" t="s">
        <v>383</v>
      </c>
      <c r="I1148" s="36" t="str">
        <f>IFERROR(VLOOKUP(Presupuestos[[#This Row],[AREA]]&amp;Presupuestos[[#This Row],[CONCEPTO]]&amp;Presupuestos[[#This Row],[DESCRIPCION]],Tabla28[[Columna1]:[CÓDIGO NUEVO]],2,0),"")</f>
        <v>P0601001</v>
      </c>
      <c r="J1148" s="3" t="s">
        <v>666</v>
      </c>
      <c r="K1148" s="3" t="s">
        <v>666</v>
      </c>
      <c r="L1148" s="3" t="s">
        <v>666</v>
      </c>
      <c r="M1148" s="31" t="s">
        <v>2269</v>
      </c>
      <c r="N1148" s="3"/>
      <c r="O1148" s="3" t="s">
        <v>315</v>
      </c>
      <c r="P1148" s="3" t="s">
        <v>86</v>
      </c>
      <c r="Q1148" s="3" t="str">
        <f>IFERROR(VLOOKUP(Presupuestos[[#This Row],[CLASIFICACIÓN (N)]],Tabla17[],2,0),"")</f>
        <v>Costos de ventas</v>
      </c>
      <c r="R1148" s="3" t="str">
        <f>IFERROR(VLOOKUP(Presupuestos[[#This Row],[CLASIFICACIÓN (N)]],Tabla17[],3,0),"")</f>
        <v>Operativo</v>
      </c>
      <c r="S1148" s="3" t="s">
        <v>16</v>
      </c>
      <c r="T1148" s="3" t="str">
        <f>IFERROR(VLOOKUP(Presupuestos[[#This Row],[ALMACEN]],Tabla5[],2,0),"")</f>
        <v>Arequipa</v>
      </c>
      <c r="U1148" s="19" t="str">
        <f>IFERROR(VLOOKUP(Presupuestos[[#This Row],[TIPO DE DOCUMENTO]],Tipo_Documento[],2,0)&amp;Presupuestos[[#This Row],[SERIE]]&amp;Presupuestos[[#This Row],[NUMERO]]&amp;Presupuestos[[#This Row],[RUC]],"")</f>
        <v>PLRFPLRF071461047898</v>
      </c>
      <c r="V1148" s="3" t="s">
        <v>261</v>
      </c>
      <c r="W1148" s="7">
        <v>45869</v>
      </c>
      <c r="X1148" s="7">
        <v>45869</v>
      </c>
      <c r="Y1148" s="3" t="s">
        <v>2243</v>
      </c>
      <c r="Z1148" s="3">
        <v>14</v>
      </c>
      <c r="AA1148" s="3">
        <f>IFERROR(VLOOKUP(Presupuestos[[#This Row],[RAZON SOCIAL]],CHOOSE({1,2},Clientes_Proveedores[Razon Social],Clientes_Proveedores[Ruc / Dni]),2,0),"-")</f>
        <v>61047898</v>
      </c>
      <c r="AB1148" s="31" t="s">
        <v>2270</v>
      </c>
      <c r="AC1148" s="3" t="s">
        <v>670</v>
      </c>
      <c r="AD1148" s="5"/>
      <c r="AE1148" s="6">
        <v>623</v>
      </c>
      <c r="AF1148" s="6">
        <f>Presupuestos[[#This Row],[BASE]]*Presupuestos[[#This Row],[% IGV]]</f>
        <v>0</v>
      </c>
      <c r="AG1148" s="22">
        <f>ROUND(SUM(Presupuestos[[#This Row],[BASE]:[IGV]]),2)</f>
        <v>623</v>
      </c>
      <c r="AH1148" s="9" t="str">
        <f>IF(Presupuestos[[#This Row],[MONEDA]]="USD",VLOOKUP(Presupuestos[[#This Row],[FECHA DE EMISION]],Tipo_Cambio[],3,0),"")</f>
        <v/>
      </c>
      <c r="AI1148" s="22">
        <f>IFERROR(ROUND(IF(Presupuestos[[#This Row],[MONEDA]]="PEN",Presupuestos[[#This Row],[TOTAL]],Presupuestos[[#This Row],[TOTAL]]*Presupuestos[[#This Row],[TIPO DE CAMBIO]]),2),"")</f>
        <v>623</v>
      </c>
      <c r="AJ1148" s="5"/>
      <c r="AK1148" s="33" t="s">
        <v>671</v>
      </c>
      <c r="AL1148" s="5" t="s">
        <v>742</v>
      </c>
      <c r="AM1148" s="23" t="s">
        <v>671</v>
      </c>
      <c r="AN1148" s="23" t="s">
        <v>671</v>
      </c>
      <c r="AO1148" s="7">
        <f>IFERROR(VLOOKUP("1-"&amp;Presupuestos[[#This Row],[ID DOCUMENTO]],BD_Pagos[],7,0),"")</f>
        <v>45877</v>
      </c>
      <c r="AP1148" s="16" t="str">
        <f>IFERROR(VLOOKUP("1-"&amp;Presupuestos[[#This Row],[ID DOCUMENTO]],BD_Pagos[],8,0),"")</f>
        <v>C-Finanzas</v>
      </c>
      <c r="AQ1148" s="17" t="str">
        <f>IFERROR(VLOOKUP("1-"&amp;Presupuestos[[#This Row],[ID DOCUMENTO]],BD_Pagos[],9,0),"")</f>
        <v>CFI.D08-08-</v>
      </c>
      <c r="AR1148" s="54"/>
      <c r="AS1148" s="7">
        <f>IFERROR(VLOOKUP("2-"&amp;Presupuestos[[#This Row],[ID DOCUMENTO]],BD_Pagos[],7,0),"")</f>
        <v>0</v>
      </c>
      <c r="AT1148" s="16" t="str">
        <f>IFERROR(VLOOKUP("2-"&amp;Presupuestos[[#This Row],[ID DOCUMENTO]],BD_Pagos[],8,0),"")</f>
        <v/>
      </c>
      <c r="AU1148" s="17">
        <f>IFERROR(VLOOKUP("2-"&amp;Presupuestos[[#This Row],[ID DOCUMENTO]],BD_Pagos[],9,0),"")</f>
        <v>0</v>
      </c>
      <c r="AV1148" s="20">
        <f>IF(IFERROR(VLOOKUP("2-"&amp;Presupuestos[[#This Row],[ID DOCUMENTO]],BD_Pagos[],10,0),0)&gt;Presupuestos[[#This Row],[TOTAL SOLES]],Presupuestos[[#This Row],[TOTAL SOLES]],IFERROR(VLOOKUP("2-"&amp;Presupuestos[[#This Row],[ID DOCUMENTO]],BD_Pagos[],10,0),0))</f>
        <v>0</v>
      </c>
      <c r="AW1148" s="7"/>
      <c r="AX1148" s="16"/>
      <c r="AY1148" s="17"/>
      <c r="AZ1148" s="20"/>
      <c r="BA1148" s="7"/>
      <c r="BB1148" s="16"/>
      <c r="BC1148" s="17"/>
      <c r="BD1148" s="20"/>
      <c r="BE1148" s="7">
        <f>IFERROR(VLOOKUP("5-"&amp;Presupuestos[[#This Row],[ID DOCUMENTO]],BD_Pagos[],7,0),"")</f>
        <v>0</v>
      </c>
      <c r="BF1148" s="17">
        <f>IFERROR(VLOOKUP("5-"&amp;Presupuestos[[#This Row],[ID DOCUMENTO]],BD_Pagos[],9,0),"")</f>
        <v>0</v>
      </c>
      <c r="BG1148" s="20">
        <f>IF(IFERROR(VLOOKUP("5-"&amp;Presupuestos[[#This Row],[ID DOCUMENTO]],BD_Pagos[],10,0),0)&gt;Presupuestos[[#This Row],[TOTAL SOLES]],Presupuestos[[#This Row],[TOTAL SOLES]],IFERROR(VLOOKUP("5-"&amp;Presupuestos[[#This Row],[ID DOCUMENTO]],BD_Pagos[],10,0),0))</f>
        <v>0</v>
      </c>
      <c r="BH1148" s="7">
        <f>IFERROR(VLOOKUP("1-Detraccion"&amp;Presupuestos[[#This Row],[ID DOCUMENTO]],BD_Pagos[],2,0),"")</f>
        <v>0</v>
      </c>
      <c r="BI1148" s="3" t="str">
        <f>IFERROR(VLOOKUP("1-Detraccion"&amp;Presupuestos[[#This Row],[ID DOCUMENTO]],BD_Pagos[],3,0),"")</f>
        <v/>
      </c>
      <c r="BJ1148" s="3">
        <f>IFERROR(VLOOKUP("1-Detraccion"&amp;Presupuestos[[#This Row],[ID DOCUMENTO]],BD_Pagos[],4,0),"")</f>
        <v>0</v>
      </c>
      <c r="BK1148" s="6">
        <f>IF(IFERROR(VLOOKUP("1-Detraccion"&amp;Presupuestos[[#This Row],[ID DOCUMENTO]],BD_Pagos[],5,0),0)&gt;Presupuestos[[#This Row],[TOTAL SOLES]],Presupuestos[[#This Row],[TOTAL SOLES]],IFERROR(VLOOKUP("1-Detraccion"&amp;Presupuestos[[#This Row],[ID DOCUMENTO]],BD_Pagos[],5,0),0))</f>
        <v>0</v>
      </c>
      <c r="BL1148" s="6">
        <f>IF(IFERROR(VLOOKUP("1-Detraccion"&amp;Presupuestos[[#This Row],[ID DOCUMENTO]],BD_Pagos[],6,0),0)&gt;Presupuestos[[#This Row],[TOTAL SOLES]],Presupuestos[[#This Row],[TOTAL SOLES]],IFERROR(VLOOKUP("1-Detraccion"&amp;Presupuestos[[#This Row],[ID DOCUMENTO]],BD_Pagos[],6,0),0))</f>
        <v>0</v>
      </c>
      <c r="BM1148" s="37"/>
      <c r="BN1148" s="3"/>
      <c r="BO1148" s="3"/>
      <c r="BP1148" s="6"/>
      <c r="BQ114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623</v>
      </c>
      <c r="BR1148" s="23" t="str">
        <f>IF(Presupuestos[[#This Row],[SALDO ME-MN]]&gt;0,"PENDIENTE","CANCELADO")</f>
        <v>PENDIENTE</v>
      </c>
      <c r="BS1148" s="23" t="str">
        <f>IF(COUNTIFS($U$4:$U1147,Presupuestos[[#This Row],[ID DOCUMENTO]])&gt;=1,IF(B1147=Presupuestos[[#This Row],[ID]],"OK","DOC. DUPLICADO"),"OK")</f>
        <v>OK</v>
      </c>
    </row>
    <row r="1149" spans="2:71" x14ac:dyDescent="0.25">
      <c r="B1149" s="34">
        <f>IF(Presupuestos[[#This Row],[ID DOCUMENTO]]=U1148,B1148,IF(B1148="ID",1,B1148+1))</f>
        <v>963</v>
      </c>
      <c r="C1149" s="2">
        <v>45887</v>
      </c>
      <c r="D1149" s="2">
        <v>45887</v>
      </c>
      <c r="E1149" s="3" t="s">
        <v>2232</v>
      </c>
      <c r="F1149" s="25" t="s">
        <v>49</v>
      </c>
      <c r="G1149" s="25" t="s">
        <v>142</v>
      </c>
      <c r="H1149" s="25" t="s">
        <v>110</v>
      </c>
      <c r="I1149" s="36" t="str">
        <f>IFERROR(VLOOKUP(Presupuestos[[#This Row],[AREA]]&amp;Presupuestos[[#This Row],[CONCEPTO]]&amp;Presupuestos[[#This Row],[DESCRIPCION]],Tabla28[[Columna1]:[CÓDIGO NUEVO]],2,0),"")</f>
        <v>P0506001</v>
      </c>
      <c r="J1149" s="3" t="s">
        <v>2271</v>
      </c>
      <c r="K1149" s="3" t="s">
        <v>2272</v>
      </c>
      <c r="L1149" s="3" t="s">
        <v>666</v>
      </c>
      <c r="M1149" s="31" t="s">
        <v>2273</v>
      </c>
      <c r="N1149" s="3"/>
      <c r="O1149" s="3" t="s">
        <v>315</v>
      </c>
      <c r="P1149" s="3" t="s">
        <v>142</v>
      </c>
      <c r="Q1149" s="3" t="str">
        <f>IFERROR(VLOOKUP(Presupuestos[[#This Row],[CLASIFICACIÓN (N)]],Tabla17[],2,0),"")</f>
        <v>Gastos no operativos</v>
      </c>
      <c r="R1149" s="3" t="str">
        <f>IFERROR(VLOOKUP(Presupuestos[[#This Row],[CLASIFICACIÓN (N)]],Tabla17[],3,0),"")</f>
        <v>Operativo</v>
      </c>
      <c r="S1149" s="3" t="s">
        <v>26</v>
      </c>
      <c r="T1149" s="3" t="str">
        <f>IFERROR(VLOOKUP(Presupuestos[[#This Row],[ALMACEN]],Tabla5[],2,0),"")</f>
        <v>Arequipa</v>
      </c>
      <c r="U1149" s="19" t="str">
        <f>IFERROR(VLOOKUP(Presupuestos[[#This Row],[TIPO DE DOCUMENTO]],Tipo_Documento[],2,0)&amp;Presupuestos[[#This Row],[SERIE]]&amp;Presupuestos[[#This Row],[NUMERO]]&amp;Presupuestos[[#This Row],[RUC]],"")</f>
        <v>01FA05180351620492092313</v>
      </c>
      <c r="V1149" s="3" t="s">
        <v>120</v>
      </c>
      <c r="W1149" s="7">
        <v>45887</v>
      </c>
      <c r="X1149" s="7">
        <v>45887</v>
      </c>
      <c r="Y1149" s="3" t="s">
        <v>1136</v>
      </c>
      <c r="Z1149" s="3">
        <v>1803516</v>
      </c>
      <c r="AA1149" s="3">
        <f>IFERROR(VLOOKUP(Presupuestos[[#This Row],[RAZON SOCIAL]],CHOOSE({1,2},Clientes_Proveedores[Razon Social],Clientes_Proveedores[Ruc / Dni]),2,0),"-")</f>
        <v>20492092313</v>
      </c>
      <c r="AB1149" s="31" t="s">
        <v>1137</v>
      </c>
      <c r="AC1149" s="3" t="s">
        <v>670</v>
      </c>
      <c r="AD1149" s="5">
        <v>0.18</v>
      </c>
      <c r="AE1149" s="6">
        <v>117.8</v>
      </c>
      <c r="AF1149" s="6">
        <f>Presupuestos[[#This Row],[BASE]]*Presupuestos[[#This Row],[% IGV]]</f>
        <v>21.203999999999997</v>
      </c>
      <c r="AG1149" s="22">
        <f>ROUND(SUM(Presupuestos[[#This Row],[BASE]:[IGV]]),2)</f>
        <v>139</v>
      </c>
      <c r="AH1149" s="9" t="str">
        <f>IF(Presupuestos[[#This Row],[MONEDA]]="USD",VLOOKUP(Presupuestos[[#This Row],[FECHA DE EMISION]],Tipo_Cambio[],3,0),"")</f>
        <v/>
      </c>
      <c r="AI1149" s="22">
        <f>IFERROR(ROUND(IF(Presupuestos[[#This Row],[MONEDA]]="PEN",Presupuestos[[#This Row],[TOTAL]],Presupuestos[[#This Row],[TOTAL]]*Presupuestos[[#This Row],[TIPO DE CAMBIO]]),2),"")</f>
        <v>139</v>
      </c>
      <c r="AJ1149" s="5"/>
      <c r="AK1149" s="33" t="s">
        <v>671</v>
      </c>
      <c r="AL1149" s="5" t="s">
        <v>672</v>
      </c>
      <c r="AM1149" s="23" t="s">
        <v>671</v>
      </c>
      <c r="AN1149" s="23" t="s">
        <v>671</v>
      </c>
      <c r="AO1149" s="7">
        <f>IFERROR(VLOOKUP("1-"&amp;Presupuestos[[#This Row],[ID DOCUMENTO]],BD_Pagos[],7,0),"")</f>
        <v>45895</v>
      </c>
      <c r="AP1149" s="16" t="str">
        <f>IFERROR(VLOOKUP("1-"&amp;Presupuestos[[#This Row],[ID DOCUMENTO]],BD_Pagos[],8,0),"")</f>
        <v>C-Tesoreria</v>
      </c>
      <c r="AQ1149" s="17" t="str">
        <f>IFERROR(VLOOKUP("1-"&amp;Presupuestos[[#This Row],[ID DOCUMENTO]],BD_Pagos[],9,0),"")</f>
        <v>001-12601</v>
      </c>
      <c r="AR1149" s="54"/>
      <c r="AS1149" s="7">
        <f>IFERROR(VLOOKUP("2-"&amp;Presupuestos[[#This Row],[ID DOCUMENTO]],BD_Pagos[],7,0),"")</f>
        <v>0</v>
      </c>
      <c r="AT1149" s="16" t="str">
        <f>IFERROR(VLOOKUP("2-"&amp;Presupuestos[[#This Row],[ID DOCUMENTO]],BD_Pagos[],8,0),"")</f>
        <v/>
      </c>
      <c r="AU1149" s="17">
        <f>IFERROR(VLOOKUP("2-"&amp;Presupuestos[[#This Row],[ID DOCUMENTO]],BD_Pagos[],9,0),"")</f>
        <v>0</v>
      </c>
      <c r="AV1149" s="20">
        <f>IF(IFERROR(VLOOKUP("2-"&amp;Presupuestos[[#This Row],[ID DOCUMENTO]],BD_Pagos[],10,0),0)&gt;Presupuestos[[#This Row],[TOTAL SOLES]],Presupuestos[[#This Row],[TOTAL SOLES]],IFERROR(VLOOKUP("2-"&amp;Presupuestos[[#This Row],[ID DOCUMENTO]],BD_Pagos[],10,0),0))</f>
        <v>0</v>
      </c>
      <c r="AW1149" s="7"/>
      <c r="AX1149" s="16"/>
      <c r="AY1149" s="17"/>
      <c r="AZ1149" s="20"/>
      <c r="BA1149" s="7"/>
      <c r="BB1149" s="16"/>
      <c r="BC1149" s="17"/>
      <c r="BD1149" s="20"/>
      <c r="BE1149" s="7">
        <f>IFERROR(VLOOKUP("5-"&amp;Presupuestos[[#This Row],[ID DOCUMENTO]],BD_Pagos[],7,0),"")</f>
        <v>0</v>
      </c>
      <c r="BF1149" s="17">
        <f>IFERROR(VLOOKUP("5-"&amp;Presupuestos[[#This Row],[ID DOCUMENTO]],BD_Pagos[],9,0),"")</f>
        <v>0</v>
      </c>
      <c r="BG1149" s="20">
        <f>IF(IFERROR(VLOOKUP("5-"&amp;Presupuestos[[#This Row],[ID DOCUMENTO]],BD_Pagos[],10,0),0)&gt;Presupuestos[[#This Row],[TOTAL SOLES]],Presupuestos[[#This Row],[TOTAL SOLES]],IFERROR(VLOOKUP("5-"&amp;Presupuestos[[#This Row],[ID DOCUMENTO]],BD_Pagos[],10,0),0))</f>
        <v>0</v>
      </c>
      <c r="BH1149" s="7">
        <f>IFERROR(VLOOKUP("1-Detraccion"&amp;Presupuestos[[#This Row],[ID DOCUMENTO]],BD_Pagos[],2,0),"")</f>
        <v>0</v>
      </c>
      <c r="BI1149" s="3" t="str">
        <f>IFERROR(VLOOKUP("1-Detraccion"&amp;Presupuestos[[#This Row],[ID DOCUMENTO]],BD_Pagos[],3,0),"")</f>
        <v/>
      </c>
      <c r="BJ1149" s="3">
        <f>IFERROR(VLOOKUP("1-Detraccion"&amp;Presupuestos[[#This Row],[ID DOCUMENTO]],BD_Pagos[],4,0),"")</f>
        <v>0</v>
      </c>
      <c r="BK1149" s="6">
        <f>IF(IFERROR(VLOOKUP("1-Detraccion"&amp;Presupuestos[[#This Row],[ID DOCUMENTO]],BD_Pagos[],5,0),0)&gt;Presupuestos[[#This Row],[TOTAL SOLES]],Presupuestos[[#This Row],[TOTAL SOLES]],IFERROR(VLOOKUP("1-Detraccion"&amp;Presupuestos[[#This Row],[ID DOCUMENTO]],BD_Pagos[],5,0),0))</f>
        <v>0</v>
      </c>
      <c r="BL1149" s="6">
        <f>IF(IFERROR(VLOOKUP("1-Detraccion"&amp;Presupuestos[[#This Row],[ID DOCUMENTO]],BD_Pagos[],6,0),0)&gt;Presupuestos[[#This Row],[TOTAL SOLES]],Presupuestos[[#This Row],[TOTAL SOLES]],IFERROR(VLOOKUP("1-Detraccion"&amp;Presupuestos[[#This Row],[ID DOCUMENTO]],BD_Pagos[],6,0),0))</f>
        <v>0</v>
      </c>
      <c r="BM1149" s="37"/>
      <c r="BN1149" s="3"/>
      <c r="BO1149" s="3"/>
      <c r="BP1149" s="6"/>
      <c r="BQ114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139</v>
      </c>
      <c r="BR1149" s="23" t="str">
        <f>IF(Presupuestos[[#This Row],[SALDO ME-MN]]&gt;0,"PENDIENTE","CANCELADO")</f>
        <v>PENDIENTE</v>
      </c>
      <c r="BS1149" s="23" t="str">
        <f>IF(COUNTIFS($U$4:$U1148,Presupuestos[[#This Row],[ID DOCUMENTO]])&gt;=1,IF(B1148=Presupuestos[[#This Row],[ID]],"OK","DOC. DUPLICADO"),"OK")</f>
        <v>OK</v>
      </c>
    </row>
    <row r="1150" spans="2:71" ht="24" x14ac:dyDescent="0.25">
      <c r="B1150" s="34">
        <f>IF(Presupuestos[[#This Row],[ID DOCUMENTO]]=U1149,B1149,IF(B1149="ID",1,B1149+1))</f>
        <v>964</v>
      </c>
      <c r="C1150" s="2">
        <v>45887</v>
      </c>
      <c r="D1150" s="2">
        <v>45887</v>
      </c>
      <c r="E1150" s="3" t="s">
        <v>2232</v>
      </c>
      <c r="F1150" s="25" t="s">
        <v>49</v>
      </c>
      <c r="G1150" s="25" t="s">
        <v>211</v>
      </c>
      <c r="H1150" s="25" t="s">
        <v>346</v>
      </c>
      <c r="I1150" s="36" t="str">
        <f>IFERROR(VLOOKUP(Presupuestos[[#This Row],[AREA]]&amp;Presupuestos[[#This Row],[CONCEPTO]]&amp;Presupuestos[[#This Row],[DESCRIPCION]],Tabla28[[Columna1]:[CÓDIGO NUEVO]],2,0),"")</f>
        <v>P0505001</v>
      </c>
      <c r="J1150" s="3" t="s">
        <v>2274</v>
      </c>
      <c r="K1150" s="3" t="s">
        <v>666</v>
      </c>
      <c r="L1150" s="3" t="s">
        <v>666</v>
      </c>
      <c r="M1150" s="31" t="s">
        <v>2275</v>
      </c>
      <c r="N1150" s="3"/>
      <c r="O1150" s="3" t="s">
        <v>315</v>
      </c>
      <c r="P1150" s="3" t="s">
        <v>142</v>
      </c>
      <c r="Q1150" s="3" t="str">
        <f>IFERROR(VLOOKUP(Presupuestos[[#This Row],[CLASIFICACIÓN (N)]],Tabla17[],2,0),"")</f>
        <v>Gastos no operativos</v>
      </c>
      <c r="R1150" s="3" t="str">
        <f>IFERROR(VLOOKUP(Presupuestos[[#This Row],[CLASIFICACIÓN (N)]],Tabla17[],3,0),"")</f>
        <v>Operativo</v>
      </c>
      <c r="S1150" s="3" t="s">
        <v>16</v>
      </c>
      <c r="T1150" s="3" t="str">
        <f>IFERROR(VLOOKUP(Presupuestos[[#This Row],[ALMACEN]],Tabla5[],2,0),"")</f>
        <v>Arequipa</v>
      </c>
      <c r="U1150" s="19" t="str">
        <f>IFERROR(VLOOKUP(Presupuestos[[#This Row],[TIPO DE DOCUMENTO]],Tipo_Documento[],2,0)&amp;Presupuestos[[#This Row],[SERIE]]&amp;Presupuestos[[#This Row],[NUMERO]]&amp;Presupuestos[[#This Row],[RUC]],"")</f>
        <v>01F0012676610431742069</v>
      </c>
      <c r="V1150" s="3" t="s">
        <v>120</v>
      </c>
      <c r="W1150" s="7">
        <v>45887</v>
      </c>
      <c r="X1150" s="7">
        <v>45887</v>
      </c>
      <c r="Y1150" s="3" t="s">
        <v>688</v>
      </c>
      <c r="Z1150" s="3">
        <v>26766</v>
      </c>
      <c r="AA1150" s="3">
        <f>IFERROR(VLOOKUP(Presupuestos[[#This Row],[RAZON SOCIAL]],CHOOSE({1,2},Clientes_Proveedores[Razon Social],Clientes_Proveedores[Ruc / Dni]),2,0),"-")</f>
        <v>10431742069</v>
      </c>
      <c r="AB1150" s="31" t="s">
        <v>2276</v>
      </c>
      <c r="AC1150" s="3" t="s">
        <v>670</v>
      </c>
      <c r="AD1150" s="5">
        <v>0.18</v>
      </c>
      <c r="AE1150" s="6">
        <v>30.51</v>
      </c>
      <c r="AF1150" s="6">
        <f>Presupuestos[[#This Row],[BASE]]*Presupuestos[[#This Row],[% IGV]]</f>
        <v>5.4918000000000005</v>
      </c>
      <c r="AG1150" s="22">
        <f>ROUND(SUM(Presupuestos[[#This Row],[BASE]:[IGV]]),2)</f>
        <v>36</v>
      </c>
      <c r="AH1150" s="9" t="str">
        <f>IF(Presupuestos[[#This Row],[MONEDA]]="USD",VLOOKUP(Presupuestos[[#This Row],[FECHA DE EMISION]],Tipo_Cambio[],3,0),"")</f>
        <v/>
      </c>
      <c r="AI1150" s="22">
        <f>IFERROR(ROUND(IF(Presupuestos[[#This Row],[MONEDA]]="PEN",Presupuestos[[#This Row],[TOTAL]],Presupuestos[[#This Row],[TOTAL]]*Presupuestos[[#This Row],[TIPO DE CAMBIO]]),2),"")</f>
        <v>36</v>
      </c>
      <c r="AJ1150" s="5"/>
      <c r="AK1150" s="33" t="s">
        <v>671</v>
      </c>
      <c r="AL1150" s="5" t="s">
        <v>672</v>
      </c>
      <c r="AM1150" s="23" t="s">
        <v>671</v>
      </c>
      <c r="AN1150" s="23" t="s">
        <v>671</v>
      </c>
      <c r="AO1150" s="7">
        <f>IFERROR(VLOOKUP("1-"&amp;Presupuestos[[#This Row],[ID DOCUMENTO]],BD_Pagos[],7,0),"")</f>
        <v>45895</v>
      </c>
      <c r="AP1150" s="16" t="str">
        <f>IFERROR(VLOOKUP("1-"&amp;Presupuestos[[#This Row],[ID DOCUMENTO]],BD_Pagos[],8,0),"")</f>
        <v>C-Tesoreria</v>
      </c>
      <c r="AQ1150" s="17" t="str">
        <f>IFERROR(VLOOKUP("1-"&amp;Presupuestos[[#This Row],[ID DOCUMENTO]],BD_Pagos[],9,0),"")</f>
        <v>001-12600</v>
      </c>
      <c r="AR1150" s="54"/>
      <c r="AS1150" s="7">
        <f>IFERROR(VLOOKUP("2-"&amp;Presupuestos[[#This Row],[ID DOCUMENTO]],BD_Pagos[],7,0),"")</f>
        <v>0</v>
      </c>
      <c r="AT1150" s="16" t="str">
        <f>IFERROR(VLOOKUP("2-"&amp;Presupuestos[[#This Row],[ID DOCUMENTO]],BD_Pagos[],8,0),"")</f>
        <v/>
      </c>
      <c r="AU1150" s="17">
        <f>IFERROR(VLOOKUP("2-"&amp;Presupuestos[[#This Row],[ID DOCUMENTO]],BD_Pagos[],9,0),"")</f>
        <v>0</v>
      </c>
      <c r="AV1150" s="20">
        <f>IF(IFERROR(VLOOKUP("2-"&amp;Presupuestos[[#This Row],[ID DOCUMENTO]],BD_Pagos[],10,0),0)&gt;Presupuestos[[#This Row],[TOTAL SOLES]],Presupuestos[[#This Row],[TOTAL SOLES]],IFERROR(VLOOKUP("2-"&amp;Presupuestos[[#This Row],[ID DOCUMENTO]],BD_Pagos[],10,0),0))</f>
        <v>0</v>
      </c>
      <c r="AW1150" s="7"/>
      <c r="AX1150" s="16"/>
      <c r="AY1150" s="17"/>
      <c r="AZ1150" s="20"/>
      <c r="BA1150" s="7"/>
      <c r="BB1150" s="16"/>
      <c r="BC1150" s="17"/>
      <c r="BD1150" s="20"/>
      <c r="BE1150" s="7">
        <f>IFERROR(VLOOKUP("5-"&amp;Presupuestos[[#This Row],[ID DOCUMENTO]],BD_Pagos[],7,0),"")</f>
        <v>0</v>
      </c>
      <c r="BF1150" s="17">
        <f>IFERROR(VLOOKUP("5-"&amp;Presupuestos[[#This Row],[ID DOCUMENTO]],BD_Pagos[],9,0),"")</f>
        <v>0</v>
      </c>
      <c r="BG1150" s="20">
        <f>IF(IFERROR(VLOOKUP("5-"&amp;Presupuestos[[#This Row],[ID DOCUMENTO]],BD_Pagos[],10,0),0)&gt;Presupuestos[[#This Row],[TOTAL SOLES]],Presupuestos[[#This Row],[TOTAL SOLES]],IFERROR(VLOOKUP("5-"&amp;Presupuestos[[#This Row],[ID DOCUMENTO]],BD_Pagos[],10,0),0))</f>
        <v>0</v>
      </c>
      <c r="BH1150" s="7">
        <f>IFERROR(VLOOKUP("1-Detraccion"&amp;Presupuestos[[#This Row],[ID DOCUMENTO]],BD_Pagos[],2,0),"")</f>
        <v>0</v>
      </c>
      <c r="BI1150" s="3" t="str">
        <f>IFERROR(VLOOKUP("1-Detraccion"&amp;Presupuestos[[#This Row],[ID DOCUMENTO]],BD_Pagos[],3,0),"")</f>
        <v/>
      </c>
      <c r="BJ1150" s="3">
        <f>IFERROR(VLOOKUP("1-Detraccion"&amp;Presupuestos[[#This Row],[ID DOCUMENTO]],BD_Pagos[],4,0),"")</f>
        <v>0</v>
      </c>
      <c r="BK1150" s="6">
        <f>IF(IFERROR(VLOOKUP("1-Detraccion"&amp;Presupuestos[[#This Row],[ID DOCUMENTO]],BD_Pagos[],5,0),0)&gt;Presupuestos[[#This Row],[TOTAL SOLES]],Presupuestos[[#This Row],[TOTAL SOLES]],IFERROR(VLOOKUP("1-Detraccion"&amp;Presupuestos[[#This Row],[ID DOCUMENTO]],BD_Pagos[],5,0),0))</f>
        <v>0</v>
      </c>
      <c r="BL1150" s="6">
        <f>IF(IFERROR(VLOOKUP("1-Detraccion"&amp;Presupuestos[[#This Row],[ID DOCUMENTO]],BD_Pagos[],6,0),0)&gt;Presupuestos[[#This Row],[TOTAL SOLES]],Presupuestos[[#This Row],[TOTAL SOLES]],IFERROR(VLOOKUP("1-Detraccion"&amp;Presupuestos[[#This Row],[ID DOCUMENTO]],BD_Pagos[],6,0),0))</f>
        <v>0</v>
      </c>
      <c r="BM1150" s="37"/>
      <c r="BN1150" s="3"/>
      <c r="BO1150" s="3"/>
      <c r="BP1150" s="6"/>
      <c r="BQ115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36</v>
      </c>
      <c r="BR1150" s="23" t="str">
        <f>IF(Presupuestos[[#This Row],[SALDO ME-MN]]&gt;0,"PENDIENTE","CANCELADO")</f>
        <v>PENDIENTE</v>
      </c>
      <c r="BS1150" s="23" t="str">
        <f>IF(COUNTIFS($U$4:$U1149,Presupuestos[[#This Row],[ID DOCUMENTO]])&gt;=1,IF(B1149=Presupuestos[[#This Row],[ID]],"OK","DOC. DUPLICADO"),"OK")</f>
        <v>OK</v>
      </c>
    </row>
    <row r="1151" spans="2:71" ht="24" x14ac:dyDescent="0.25">
      <c r="B1151" s="34">
        <f>IF(Presupuestos[[#This Row],[ID DOCUMENTO]]=U1150,B1150,IF(B1150="ID",1,B1150+1))</f>
        <v>965</v>
      </c>
      <c r="C1151" s="2">
        <v>45887</v>
      </c>
      <c r="D1151" s="2">
        <v>45887</v>
      </c>
      <c r="E1151" s="3" t="s">
        <v>2232</v>
      </c>
      <c r="F1151" s="25" t="s">
        <v>49</v>
      </c>
      <c r="G1151" s="25" t="s">
        <v>324</v>
      </c>
      <c r="H1151" s="25" t="s">
        <v>345</v>
      </c>
      <c r="I1151" s="36" t="str">
        <f>IFERROR(VLOOKUP(Presupuestos[[#This Row],[AREA]]&amp;Presupuestos[[#This Row],[CONCEPTO]]&amp;Presupuestos[[#This Row],[DESCRIPCION]],Tabla28[[Columna1]:[CÓDIGO NUEVO]],2,0),"")</f>
        <v>P0503001</v>
      </c>
      <c r="J1151" s="3" t="s">
        <v>1533</v>
      </c>
      <c r="K1151" s="3" t="s">
        <v>2277</v>
      </c>
      <c r="L1151" s="3" t="s">
        <v>666</v>
      </c>
      <c r="M1151" s="31" t="s">
        <v>2278</v>
      </c>
      <c r="N1151" s="3"/>
      <c r="O1151" s="3" t="s">
        <v>315</v>
      </c>
      <c r="P1151" s="3" t="s">
        <v>127</v>
      </c>
      <c r="Q1151" s="3" t="str">
        <f>IFERROR(VLOOKUP(Presupuestos[[#This Row],[CLASIFICACIÓN (N)]],Tabla17[],2,0),"")</f>
        <v>Gastos operativos</v>
      </c>
      <c r="R1151" s="3" t="str">
        <f>IFERROR(VLOOKUP(Presupuestos[[#This Row],[CLASIFICACIÓN (N)]],Tabla17[],3,0),"")</f>
        <v>Operativo</v>
      </c>
      <c r="S1151" s="3" t="s">
        <v>16</v>
      </c>
      <c r="T1151" s="3" t="str">
        <f>IFERROR(VLOOKUP(Presupuestos[[#This Row],[ALMACEN]],Tabla5[],2,0),"")</f>
        <v>Arequipa</v>
      </c>
      <c r="U1151" s="19" t="str">
        <f>IFERROR(VLOOKUP(Presupuestos[[#This Row],[TIPO DE DOCUMENTO]],Tipo_Documento[],2,0)&amp;Presupuestos[[#This Row],[SERIE]]&amp;Presupuestos[[#This Row],[NUMERO]]&amp;Presupuestos[[#This Row],[RUC]],"")</f>
        <v>01E00150420610616675</v>
      </c>
      <c r="V1151" s="3" t="s">
        <v>120</v>
      </c>
      <c r="W1151" s="7">
        <v>45887</v>
      </c>
      <c r="X1151" s="7">
        <v>45887</v>
      </c>
      <c r="Y1151" s="3" t="s">
        <v>668</v>
      </c>
      <c r="Z1151" s="3">
        <v>504</v>
      </c>
      <c r="AA1151" s="3">
        <f>IFERROR(VLOOKUP(Presupuestos[[#This Row],[RAZON SOCIAL]],CHOOSE({1,2},Clientes_Proveedores[Razon Social],Clientes_Proveedores[Ruc / Dni]),2,0),"-")</f>
        <v>20610616675</v>
      </c>
      <c r="AB1151" s="31" t="s">
        <v>2279</v>
      </c>
      <c r="AC1151" s="3" t="s">
        <v>670</v>
      </c>
      <c r="AD1151" s="5">
        <v>0.18</v>
      </c>
      <c r="AE1151" s="6">
        <v>74.150000000000006</v>
      </c>
      <c r="AF1151" s="6">
        <f>Presupuestos[[#This Row],[BASE]]*Presupuestos[[#This Row],[% IGV]]</f>
        <v>13.347000000000001</v>
      </c>
      <c r="AG1151" s="22">
        <f>ROUND(SUM(Presupuestos[[#This Row],[BASE]:[IGV]]),2)</f>
        <v>87.5</v>
      </c>
      <c r="AH1151" s="9" t="str">
        <f>IF(Presupuestos[[#This Row],[MONEDA]]="USD",VLOOKUP(Presupuestos[[#This Row],[FECHA DE EMISION]],Tipo_Cambio[],3,0),"")</f>
        <v/>
      </c>
      <c r="AI1151" s="22">
        <f>IFERROR(ROUND(IF(Presupuestos[[#This Row],[MONEDA]]="PEN",Presupuestos[[#This Row],[TOTAL]],Presupuestos[[#This Row],[TOTAL]]*Presupuestos[[#This Row],[TIPO DE CAMBIO]]),2),"")</f>
        <v>87.5</v>
      </c>
      <c r="AJ1151" s="5"/>
      <c r="AK1151" s="33" t="s">
        <v>671</v>
      </c>
      <c r="AL1151" s="5" t="s">
        <v>672</v>
      </c>
      <c r="AM1151" s="23" t="s">
        <v>671</v>
      </c>
      <c r="AN1151" s="23" t="s">
        <v>671</v>
      </c>
      <c r="AO1151" s="7">
        <f>IFERROR(VLOOKUP("1-"&amp;Presupuestos[[#This Row],[ID DOCUMENTO]],BD_Pagos[],7,0),"")</f>
        <v>45895</v>
      </c>
      <c r="AP1151" s="16" t="str">
        <f>IFERROR(VLOOKUP("1-"&amp;Presupuestos[[#This Row],[ID DOCUMENTO]],BD_Pagos[],8,0),"")</f>
        <v>C-Tesoreria</v>
      </c>
      <c r="AQ1151" s="17" t="str">
        <f>IFERROR(VLOOKUP("1-"&amp;Presupuestos[[#This Row],[ID DOCUMENTO]],BD_Pagos[],9,0),"")</f>
        <v>001-12600</v>
      </c>
      <c r="AR1151" s="54"/>
      <c r="AS1151" s="7">
        <f>IFERROR(VLOOKUP("2-"&amp;Presupuestos[[#This Row],[ID DOCUMENTO]],BD_Pagos[],7,0),"")</f>
        <v>0</v>
      </c>
      <c r="AT1151" s="16" t="str">
        <f>IFERROR(VLOOKUP("2-"&amp;Presupuestos[[#This Row],[ID DOCUMENTO]],BD_Pagos[],8,0),"")</f>
        <v/>
      </c>
      <c r="AU1151" s="17">
        <f>IFERROR(VLOOKUP("2-"&amp;Presupuestos[[#This Row],[ID DOCUMENTO]],BD_Pagos[],9,0),"")</f>
        <v>0</v>
      </c>
      <c r="AV1151" s="20">
        <f>IF(IFERROR(VLOOKUP("2-"&amp;Presupuestos[[#This Row],[ID DOCUMENTO]],BD_Pagos[],10,0),0)&gt;Presupuestos[[#This Row],[TOTAL SOLES]],Presupuestos[[#This Row],[TOTAL SOLES]],IFERROR(VLOOKUP("2-"&amp;Presupuestos[[#This Row],[ID DOCUMENTO]],BD_Pagos[],10,0),0))</f>
        <v>0</v>
      </c>
      <c r="AW1151" s="7"/>
      <c r="AX1151" s="16"/>
      <c r="AY1151" s="17"/>
      <c r="AZ1151" s="20"/>
      <c r="BA1151" s="7"/>
      <c r="BB1151" s="16"/>
      <c r="BC1151" s="17"/>
      <c r="BD1151" s="20"/>
      <c r="BE1151" s="7">
        <f>IFERROR(VLOOKUP("5-"&amp;Presupuestos[[#This Row],[ID DOCUMENTO]],BD_Pagos[],7,0),"")</f>
        <v>0</v>
      </c>
      <c r="BF1151" s="17">
        <f>IFERROR(VLOOKUP("5-"&amp;Presupuestos[[#This Row],[ID DOCUMENTO]],BD_Pagos[],9,0),"")</f>
        <v>0</v>
      </c>
      <c r="BG1151" s="20">
        <f>IF(IFERROR(VLOOKUP("5-"&amp;Presupuestos[[#This Row],[ID DOCUMENTO]],BD_Pagos[],10,0),0)&gt;Presupuestos[[#This Row],[TOTAL SOLES]],Presupuestos[[#This Row],[TOTAL SOLES]],IFERROR(VLOOKUP("5-"&amp;Presupuestos[[#This Row],[ID DOCUMENTO]],BD_Pagos[],10,0),0))</f>
        <v>0</v>
      </c>
      <c r="BH1151" s="7">
        <f>IFERROR(VLOOKUP("1-Detraccion"&amp;Presupuestos[[#This Row],[ID DOCUMENTO]],BD_Pagos[],2,0),"")</f>
        <v>0</v>
      </c>
      <c r="BI1151" s="3" t="str">
        <f>IFERROR(VLOOKUP("1-Detraccion"&amp;Presupuestos[[#This Row],[ID DOCUMENTO]],BD_Pagos[],3,0),"")</f>
        <v/>
      </c>
      <c r="BJ1151" s="3">
        <f>IFERROR(VLOOKUP("1-Detraccion"&amp;Presupuestos[[#This Row],[ID DOCUMENTO]],BD_Pagos[],4,0),"")</f>
        <v>0</v>
      </c>
      <c r="BK1151" s="6">
        <f>IF(IFERROR(VLOOKUP("1-Detraccion"&amp;Presupuestos[[#This Row],[ID DOCUMENTO]],BD_Pagos[],5,0),0)&gt;Presupuestos[[#This Row],[TOTAL SOLES]],Presupuestos[[#This Row],[TOTAL SOLES]],IFERROR(VLOOKUP("1-Detraccion"&amp;Presupuestos[[#This Row],[ID DOCUMENTO]],BD_Pagos[],5,0),0))</f>
        <v>0</v>
      </c>
      <c r="BL1151" s="6">
        <f>IF(IFERROR(VLOOKUP("1-Detraccion"&amp;Presupuestos[[#This Row],[ID DOCUMENTO]],BD_Pagos[],6,0),0)&gt;Presupuestos[[#This Row],[TOTAL SOLES]],Presupuestos[[#This Row],[TOTAL SOLES]],IFERROR(VLOOKUP("1-Detraccion"&amp;Presupuestos[[#This Row],[ID DOCUMENTO]],BD_Pagos[],6,0),0))</f>
        <v>0</v>
      </c>
      <c r="BM1151" s="37"/>
      <c r="BN1151" s="3"/>
      <c r="BO1151" s="3"/>
      <c r="BP1151" s="6"/>
      <c r="BQ115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87.5</v>
      </c>
      <c r="BR1151" s="23" t="str">
        <f>IF(Presupuestos[[#This Row],[SALDO ME-MN]]&gt;0,"PENDIENTE","CANCELADO")</f>
        <v>PENDIENTE</v>
      </c>
      <c r="BS1151" s="23" t="str">
        <f>IF(COUNTIFS($U$4:$U1150,Presupuestos[[#This Row],[ID DOCUMENTO]])&gt;=1,IF(B1150=Presupuestos[[#This Row],[ID]],"OK","DOC. DUPLICADO"),"OK")</f>
        <v>OK</v>
      </c>
    </row>
    <row r="1152" spans="2:71" x14ac:dyDescent="0.25">
      <c r="B1152" s="34">
        <f>IF(Presupuestos[[#This Row],[ID DOCUMENTO]]=U1151,B1151,IF(B1151="ID",1,B1151+1))</f>
        <v>966</v>
      </c>
      <c r="C1152" s="2">
        <v>45889</v>
      </c>
      <c r="D1152" s="2">
        <v>45889</v>
      </c>
      <c r="E1152" s="3" t="s">
        <v>2186</v>
      </c>
      <c r="F1152" s="25" t="s">
        <v>27</v>
      </c>
      <c r="G1152" s="25" t="s">
        <v>91</v>
      </c>
      <c r="H1152" s="25" t="s">
        <v>92</v>
      </c>
      <c r="I1152" s="36" t="str">
        <f>IFERROR(VLOOKUP(Presupuestos[[#This Row],[AREA]]&amp;Presupuestos[[#This Row],[CONCEPTO]]&amp;Presupuestos[[#This Row],[DESCRIPCION]],Tabla28[[Columna1]:[CÓDIGO NUEVO]],2,0),"")</f>
        <v>P0201001</v>
      </c>
      <c r="J1152" s="3" t="s">
        <v>666</v>
      </c>
      <c r="K1152" s="3" t="s">
        <v>2280</v>
      </c>
      <c r="L1152" s="3" t="s">
        <v>666</v>
      </c>
      <c r="M1152" s="31" t="s">
        <v>790</v>
      </c>
      <c r="N1152" s="3"/>
      <c r="O1152" s="3" t="s">
        <v>308</v>
      </c>
      <c r="P1152" s="3" t="s">
        <v>71</v>
      </c>
      <c r="Q1152" s="3" t="str">
        <f>IFERROR(VLOOKUP(Presupuestos[[#This Row],[CLASIFICACIÓN (N)]],Tabla17[],2,0),"")</f>
        <v>Costos de ventas</v>
      </c>
      <c r="R1152" s="3" t="str">
        <f>IFERROR(VLOOKUP(Presupuestos[[#This Row],[CLASIFICACIÓN (N)]],Tabla17[],3,0),"")</f>
        <v>Operativo</v>
      </c>
      <c r="S1152" s="3" t="s">
        <v>16</v>
      </c>
      <c r="T1152" s="3" t="str">
        <f>IFERROR(VLOOKUP(Presupuestos[[#This Row],[ALMACEN]],Tabla5[],2,0),"")</f>
        <v>Arequipa</v>
      </c>
      <c r="U1152" s="19" t="str">
        <f>IFERROR(VLOOKUP(Presupuestos[[#This Row],[TIPO DE DOCUMENTO]],Tipo_Documento[],2,0)&amp;Presupuestos[[#This Row],[SERIE]]&amp;Presupuestos[[#This Row],[NUMERO]]&amp;Presupuestos[[#This Row],[RUC]],"")</f>
        <v>01F0021666920100192064</v>
      </c>
      <c r="V1152" s="3" t="s">
        <v>120</v>
      </c>
      <c r="W1152" s="7">
        <v>45889</v>
      </c>
      <c r="X1152" s="7">
        <v>45919</v>
      </c>
      <c r="Y1152" s="3" t="s">
        <v>721</v>
      </c>
      <c r="Z1152" s="3">
        <v>16669</v>
      </c>
      <c r="AA1152" s="3">
        <f>IFERROR(VLOOKUP(Presupuestos[[#This Row],[RAZON SOCIAL]],CHOOSE({1,2},Clientes_Proveedores[Razon Social],Clientes_Proveedores[Ruc / Dni]),2,0),"-")</f>
        <v>20100192064</v>
      </c>
      <c r="AB1152" s="31" t="s">
        <v>900</v>
      </c>
      <c r="AC1152" s="52" t="s">
        <v>801</v>
      </c>
      <c r="AD1152" s="5">
        <v>0.18</v>
      </c>
      <c r="AE1152" s="6">
        <v>78</v>
      </c>
      <c r="AF1152" s="6">
        <f>Presupuestos[[#This Row],[BASE]]*Presupuestos[[#This Row],[% IGV]]</f>
        <v>14.04</v>
      </c>
      <c r="AG1152" s="22">
        <f>ROUND(SUM(Presupuestos[[#This Row],[BASE]:[IGV]]),2)</f>
        <v>92.04</v>
      </c>
      <c r="AH1152" s="9">
        <f>IF(Presupuestos[[#This Row],[MONEDA]]="USD",VLOOKUP(Presupuestos[[#This Row],[FECHA DE EMISION]],Tipo_Cambio[],3,0),"")</f>
        <v>3.5379999999999998</v>
      </c>
      <c r="AI1152" s="22">
        <f>IFERROR(ROUND(IF(Presupuestos[[#This Row],[MONEDA]]="PEN",Presupuestos[[#This Row],[TOTAL]],Presupuestos[[#This Row],[TOTAL]]*Presupuestos[[#This Row],[TIPO DE CAMBIO]]),2),"")</f>
        <v>325.64</v>
      </c>
      <c r="AJ1152" s="5">
        <v>0.15</v>
      </c>
      <c r="AK1152" s="33" t="s">
        <v>671</v>
      </c>
      <c r="AL1152" s="5" t="s">
        <v>680</v>
      </c>
      <c r="AM1152" s="23" t="s">
        <v>671</v>
      </c>
      <c r="AN1152" s="23" t="s">
        <v>671</v>
      </c>
      <c r="AO1152" s="7">
        <f>IFERROR(VLOOKUP("1-"&amp;Presupuestos[[#This Row],[ID DOCUMENTO]],BD_Pagos[],7,0),"")</f>
        <v>0</v>
      </c>
      <c r="AP1152" s="16" t="str">
        <f>IFERROR(VLOOKUP("1-"&amp;Presupuestos[[#This Row],[ID DOCUMENTO]],BD_Pagos[],8,0),"")</f>
        <v/>
      </c>
      <c r="AQ1152" s="17" t="str">
        <f>IFERROR(VLOOKUP("1-"&amp;Presupuestos[[#This Row],[ID DOCUMENTO]],BD_Pagos[],9,0),"")</f>
        <v/>
      </c>
      <c r="AR1152" s="54"/>
      <c r="AS1152" s="7">
        <f>IFERROR(VLOOKUP("2-"&amp;Presupuestos[[#This Row],[ID DOCUMENTO]],BD_Pagos[],7,0),"")</f>
        <v>0</v>
      </c>
      <c r="AT1152" s="16" t="str">
        <f>IFERROR(VLOOKUP("2-"&amp;Presupuestos[[#This Row],[ID DOCUMENTO]],BD_Pagos[],8,0),"")</f>
        <v/>
      </c>
      <c r="AU1152" s="17">
        <f>IFERROR(VLOOKUP("2-"&amp;Presupuestos[[#This Row],[ID DOCUMENTO]],BD_Pagos[],9,0),"")</f>
        <v>0</v>
      </c>
      <c r="AV1152" s="20">
        <f>IF(IFERROR(VLOOKUP("2-"&amp;Presupuestos[[#This Row],[ID DOCUMENTO]],BD_Pagos[],10,0),0)&gt;Presupuestos[[#This Row],[TOTAL SOLES]],Presupuestos[[#This Row],[TOTAL SOLES]],IFERROR(VLOOKUP("2-"&amp;Presupuestos[[#This Row],[ID DOCUMENTO]],BD_Pagos[],10,0),0))</f>
        <v>0</v>
      </c>
      <c r="AW1152" s="7"/>
      <c r="AX1152" s="16"/>
      <c r="AY1152" s="17"/>
      <c r="AZ1152" s="20"/>
      <c r="BA1152" s="7"/>
      <c r="BB1152" s="16"/>
      <c r="BC1152" s="17"/>
      <c r="BD1152" s="20"/>
      <c r="BE1152" s="7">
        <f>IFERROR(VLOOKUP("5-"&amp;Presupuestos[[#This Row],[ID DOCUMENTO]],BD_Pagos[],7,0),"")</f>
        <v>0</v>
      </c>
      <c r="BF1152" s="17">
        <f>IFERROR(VLOOKUP("5-"&amp;Presupuestos[[#This Row],[ID DOCUMENTO]],BD_Pagos[],9,0),"")</f>
        <v>0</v>
      </c>
      <c r="BG1152" s="20">
        <f>IF(IFERROR(VLOOKUP("5-"&amp;Presupuestos[[#This Row],[ID DOCUMENTO]],BD_Pagos[],10,0),0)&gt;Presupuestos[[#This Row],[TOTAL SOLES]],Presupuestos[[#This Row],[TOTAL SOLES]],IFERROR(VLOOKUP("5-"&amp;Presupuestos[[#This Row],[ID DOCUMENTO]],BD_Pagos[],10,0),0))</f>
        <v>0</v>
      </c>
      <c r="BH1152" s="7">
        <f>IFERROR(VLOOKUP("1-Detraccion"&amp;Presupuestos[[#This Row],[ID DOCUMENTO]],BD_Pagos[],2,0),"")</f>
        <v>0</v>
      </c>
      <c r="BI1152" s="3" t="str">
        <f>IFERROR(VLOOKUP("1-Detraccion"&amp;Presupuestos[[#This Row],[ID DOCUMENTO]],BD_Pagos[],3,0),"")</f>
        <v/>
      </c>
      <c r="BJ1152" s="3">
        <f>IFERROR(VLOOKUP("1-Detraccion"&amp;Presupuestos[[#This Row],[ID DOCUMENTO]],BD_Pagos[],4,0),"")</f>
        <v>0</v>
      </c>
      <c r="BK1152" s="6">
        <f>IF(IFERROR(VLOOKUP("1-Detraccion"&amp;Presupuestos[[#This Row],[ID DOCUMENTO]],BD_Pagos[],5,0),0)&gt;Presupuestos[[#This Row],[TOTAL SOLES]],Presupuestos[[#This Row],[TOTAL SOLES]],IFERROR(VLOOKUP("1-Detraccion"&amp;Presupuestos[[#This Row],[ID DOCUMENTO]],BD_Pagos[],5,0),0))</f>
        <v>0</v>
      </c>
      <c r="BL1152" s="6">
        <f>IF(IFERROR(VLOOKUP("1-Detraccion"&amp;Presupuestos[[#This Row],[ID DOCUMENTO]],BD_Pagos[],6,0),0)&gt;Presupuestos[[#This Row],[TOTAL SOLES]],Presupuestos[[#This Row],[TOTAL SOLES]],IFERROR(VLOOKUP("1-Detraccion"&amp;Presupuestos[[#This Row],[ID DOCUMENTO]],BD_Pagos[],6,0),0))</f>
        <v>0</v>
      </c>
      <c r="BM1152" s="37"/>
      <c r="BN1152" s="3"/>
      <c r="BO1152" s="3"/>
      <c r="BP1152" s="6"/>
      <c r="BQ115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92.04</v>
      </c>
      <c r="BR1152" s="23" t="str">
        <f>IF(Presupuestos[[#This Row],[SALDO ME-MN]]&gt;0,"PENDIENTE","CANCELADO")</f>
        <v>PENDIENTE</v>
      </c>
      <c r="BS1152" s="23" t="str">
        <f>IF(COUNTIFS($U$4:$U1151,Presupuestos[[#This Row],[ID DOCUMENTO]])&gt;=1,IF(B1151=Presupuestos[[#This Row],[ID]],"OK","DOC. DUPLICADO"),"OK")</f>
        <v>OK</v>
      </c>
    </row>
    <row r="1153" spans="2:71" x14ac:dyDescent="0.25">
      <c r="B1153" s="34">
        <f>IF(Presupuestos[[#This Row],[ID DOCUMENTO]]=U1152,B1152,IF(B1152="ID",1,B1152+1))</f>
        <v>967</v>
      </c>
      <c r="C1153" s="2">
        <v>45891</v>
      </c>
      <c r="D1153" s="2">
        <v>45891</v>
      </c>
      <c r="E1153" s="3" t="s">
        <v>2186</v>
      </c>
      <c r="F1153" s="25" t="s">
        <v>27</v>
      </c>
      <c r="G1153" s="25" t="s">
        <v>91</v>
      </c>
      <c r="H1153" s="25" t="s">
        <v>92</v>
      </c>
      <c r="I1153" s="36" t="str">
        <f>IFERROR(VLOOKUP(Presupuestos[[#This Row],[AREA]]&amp;Presupuestos[[#This Row],[CONCEPTO]]&amp;Presupuestos[[#This Row],[DESCRIPCION]],Tabla28[[Columna1]:[CÓDIGO NUEVO]],2,0),"")</f>
        <v>P0201001</v>
      </c>
      <c r="J1153" s="3" t="s">
        <v>666</v>
      </c>
      <c r="K1153" s="3" t="s">
        <v>2281</v>
      </c>
      <c r="L1153" s="3" t="s">
        <v>666</v>
      </c>
      <c r="M1153" s="31" t="s">
        <v>790</v>
      </c>
      <c r="N1153" s="3"/>
      <c r="O1153" s="3" t="s">
        <v>308</v>
      </c>
      <c r="P1153" s="3" t="s">
        <v>71</v>
      </c>
      <c r="Q1153" s="3" t="str">
        <f>IFERROR(VLOOKUP(Presupuestos[[#This Row],[CLASIFICACIÓN (N)]],Tabla17[],2,0),"")</f>
        <v>Costos de ventas</v>
      </c>
      <c r="R1153" s="3" t="str">
        <f>IFERROR(VLOOKUP(Presupuestos[[#This Row],[CLASIFICACIÓN (N)]],Tabla17[],3,0),"")</f>
        <v>Operativo</v>
      </c>
      <c r="S1153" s="3" t="s">
        <v>16</v>
      </c>
      <c r="T1153" s="3" t="str">
        <f>IFERROR(VLOOKUP(Presupuestos[[#This Row],[ALMACEN]],Tabla5[],2,0),"")</f>
        <v>Arequipa</v>
      </c>
      <c r="U1153" s="19" t="str">
        <f>IFERROR(VLOOKUP(Presupuestos[[#This Row],[TIPO DE DOCUMENTO]],Tipo_Documento[],2,0)&amp;Presupuestos[[#This Row],[SERIE]]&amp;Presupuestos[[#This Row],[NUMERO]]&amp;Presupuestos[[#This Row],[RUC]],"")</f>
        <v>01F003171920454186002</v>
      </c>
      <c r="V1153" s="3" t="s">
        <v>120</v>
      </c>
      <c r="W1153" s="7">
        <v>45891</v>
      </c>
      <c r="X1153" s="7">
        <v>45891</v>
      </c>
      <c r="Y1153" s="3" t="s">
        <v>869</v>
      </c>
      <c r="Z1153" s="3">
        <v>1719</v>
      </c>
      <c r="AA1153" s="3">
        <f>IFERROR(VLOOKUP(Presupuestos[[#This Row],[RAZON SOCIAL]],CHOOSE({1,2},Clientes_Proveedores[Razon Social],Clientes_Proveedores[Ruc / Dni]),2,0),"-")</f>
        <v>20454186002</v>
      </c>
      <c r="AB1153" s="31" t="s">
        <v>898</v>
      </c>
      <c r="AC1153" s="3" t="s">
        <v>670</v>
      </c>
      <c r="AD1153" s="5">
        <v>0.18</v>
      </c>
      <c r="AE1153" s="6">
        <v>469.59</v>
      </c>
      <c r="AF1153" s="6">
        <f>Presupuestos[[#This Row],[BASE]]*Presupuestos[[#This Row],[% IGV]]</f>
        <v>84.526199999999989</v>
      </c>
      <c r="AG1153" s="22">
        <f>ROUND(SUM(Presupuestos[[#This Row],[BASE]:[IGV]]),2)</f>
        <v>554.12</v>
      </c>
      <c r="AH1153" s="9" t="str">
        <f>IF(Presupuestos[[#This Row],[MONEDA]]="USD",VLOOKUP(Presupuestos[[#This Row],[FECHA DE EMISION]],Tipo_Cambio[],3,0),"")</f>
        <v/>
      </c>
      <c r="AI1153" s="22">
        <f>IFERROR(ROUND(IF(Presupuestos[[#This Row],[MONEDA]]="PEN",Presupuestos[[#This Row],[TOTAL]],Presupuestos[[#This Row],[TOTAL]]*Presupuestos[[#This Row],[TIPO DE CAMBIO]]),2),"")</f>
        <v>554.12</v>
      </c>
      <c r="AJ1153" s="5">
        <v>0.15</v>
      </c>
      <c r="AK1153" s="33" t="s">
        <v>671</v>
      </c>
      <c r="AL1153" s="5" t="s">
        <v>680</v>
      </c>
      <c r="AM1153" s="23" t="s">
        <v>671</v>
      </c>
      <c r="AN1153" s="23" t="s">
        <v>671</v>
      </c>
      <c r="AO1153" s="7">
        <f>IFERROR(VLOOKUP("1-"&amp;Presupuestos[[#This Row],[ID DOCUMENTO]],BD_Pagos[],7,0),"")</f>
        <v>0</v>
      </c>
      <c r="AP1153" s="16" t="str">
        <f>IFERROR(VLOOKUP("1-"&amp;Presupuestos[[#This Row],[ID DOCUMENTO]],BD_Pagos[],8,0),"")</f>
        <v/>
      </c>
      <c r="AQ1153" s="17" t="str">
        <f>IFERROR(VLOOKUP("1-"&amp;Presupuestos[[#This Row],[ID DOCUMENTO]],BD_Pagos[],9,0),"")</f>
        <v/>
      </c>
      <c r="AR1153" s="54"/>
      <c r="AS1153" s="7">
        <f>IFERROR(VLOOKUP("2-"&amp;Presupuestos[[#This Row],[ID DOCUMENTO]],BD_Pagos[],7,0),"")</f>
        <v>0</v>
      </c>
      <c r="AT1153" s="16" t="str">
        <f>IFERROR(VLOOKUP("2-"&amp;Presupuestos[[#This Row],[ID DOCUMENTO]],BD_Pagos[],8,0),"")</f>
        <v/>
      </c>
      <c r="AU1153" s="17">
        <f>IFERROR(VLOOKUP("2-"&amp;Presupuestos[[#This Row],[ID DOCUMENTO]],BD_Pagos[],9,0),"")</f>
        <v>0</v>
      </c>
      <c r="AV1153" s="20">
        <f>IF(IFERROR(VLOOKUP("2-"&amp;Presupuestos[[#This Row],[ID DOCUMENTO]],BD_Pagos[],10,0),0)&gt;Presupuestos[[#This Row],[TOTAL SOLES]],Presupuestos[[#This Row],[TOTAL SOLES]],IFERROR(VLOOKUP("2-"&amp;Presupuestos[[#This Row],[ID DOCUMENTO]],BD_Pagos[],10,0),0))</f>
        <v>0</v>
      </c>
      <c r="AW1153" s="7"/>
      <c r="AX1153" s="16"/>
      <c r="AY1153" s="17"/>
      <c r="AZ1153" s="20"/>
      <c r="BA1153" s="7"/>
      <c r="BB1153" s="16"/>
      <c r="BC1153" s="17"/>
      <c r="BD1153" s="20"/>
      <c r="BE1153" s="7">
        <f>IFERROR(VLOOKUP("5-"&amp;Presupuestos[[#This Row],[ID DOCUMENTO]],BD_Pagos[],7,0),"")</f>
        <v>0</v>
      </c>
      <c r="BF1153" s="17">
        <f>IFERROR(VLOOKUP("5-"&amp;Presupuestos[[#This Row],[ID DOCUMENTO]],BD_Pagos[],9,0),"")</f>
        <v>0</v>
      </c>
      <c r="BG1153" s="20">
        <f>IF(IFERROR(VLOOKUP("5-"&amp;Presupuestos[[#This Row],[ID DOCUMENTO]],BD_Pagos[],10,0),0)&gt;Presupuestos[[#This Row],[TOTAL SOLES]],Presupuestos[[#This Row],[TOTAL SOLES]],IFERROR(VLOOKUP("5-"&amp;Presupuestos[[#This Row],[ID DOCUMENTO]],BD_Pagos[],10,0),0))</f>
        <v>0</v>
      </c>
      <c r="BH1153" s="7">
        <f>IFERROR(VLOOKUP("1-Detraccion"&amp;Presupuestos[[#This Row],[ID DOCUMENTO]],BD_Pagos[],2,0),"")</f>
        <v>0</v>
      </c>
      <c r="BI1153" s="3" t="str">
        <f>IFERROR(VLOOKUP("1-Detraccion"&amp;Presupuestos[[#This Row],[ID DOCUMENTO]],BD_Pagos[],3,0),"")</f>
        <v/>
      </c>
      <c r="BJ1153" s="3">
        <f>IFERROR(VLOOKUP("1-Detraccion"&amp;Presupuestos[[#This Row],[ID DOCUMENTO]],BD_Pagos[],4,0),"")</f>
        <v>0</v>
      </c>
      <c r="BK1153" s="6">
        <f>IF(IFERROR(VLOOKUP("1-Detraccion"&amp;Presupuestos[[#This Row],[ID DOCUMENTO]],BD_Pagos[],5,0),0)&gt;Presupuestos[[#This Row],[TOTAL SOLES]],Presupuestos[[#This Row],[TOTAL SOLES]],IFERROR(VLOOKUP("1-Detraccion"&amp;Presupuestos[[#This Row],[ID DOCUMENTO]],BD_Pagos[],5,0),0))</f>
        <v>0</v>
      </c>
      <c r="BL1153" s="6">
        <f>IF(IFERROR(VLOOKUP("1-Detraccion"&amp;Presupuestos[[#This Row],[ID DOCUMENTO]],BD_Pagos[],6,0),0)&gt;Presupuestos[[#This Row],[TOTAL SOLES]],Presupuestos[[#This Row],[TOTAL SOLES]],IFERROR(VLOOKUP("1-Detraccion"&amp;Presupuestos[[#This Row],[ID DOCUMENTO]],BD_Pagos[],6,0),0))</f>
        <v>0</v>
      </c>
      <c r="BM1153" s="37"/>
      <c r="BN1153" s="3"/>
      <c r="BO1153" s="3"/>
      <c r="BP1153" s="6"/>
      <c r="BQ115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554.12</v>
      </c>
      <c r="BR1153" s="23" t="str">
        <f>IF(Presupuestos[[#This Row],[SALDO ME-MN]]&gt;0,"PENDIENTE","CANCELADO")</f>
        <v>PENDIENTE</v>
      </c>
      <c r="BS1153" s="23" t="str">
        <f>IF(COUNTIFS($U$4:$U1152,Presupuestos[[#This Row],[ID DOCUMENTO]])&gt;=1,IF(B1152=Presupuestos[[#This Row],[ID]],"OK","DOC. DUPLICADO"),"OK")</f>
        <v>OK</v>
      </c>
    </row>
    <row r="1154" spans="2:71" x14ac:dyDescent="0.25">
      <c r="B1154" s="34">
        <f>IF(Presupuestos[[#This Row],[ID DOCUMENTO]]=U1153,B1153,IF(B1153="ID",1,B1153+1))</f>
        <v>968</v>
      </c>
      <c r="C1154" s="2">
        <v>45891</v>
      </c>
      <c r="D1154" s="2">
        <v>45891</v>
      </c>
      <c r="E1154" s="3" t="s">
        <v>2186</v>
      </c>
      <c r="F1154" s="25" t="s">
        <v>27</v>
      </c>
      <c r="G1154" s="25" t="s">
        <v>91</v>
      </c>
      <c r="H1154" s="25" t="s">
        <v>92</v>
      </c>
      <c r="I1154" s="36" t="str">
        <f>IFERROR(VLOOKUP(Presupuestos[[#This Row],[AREA]]&amp;Presupuestos[[#This Row],[CONCEPTO]]&amp;Presupuestos[[#This Row],[DESCRIPCION]],Tabla28[[Columna1]:[CÓDIGO NUEVO]],2,0),"")</f>
        <v>P0201001</v>
      </c>
      <c r="J1154" s="3" t="s">
        <v>666</v>
      </c>
      <c r="K1154" s="3" t="s">
        <v>2282</v>
      </c>
      <c r="L1154" s="3" t="s">
        <v>666</v>
      </c>
      <c r="M1154" s="31" t="s">
        <v>790</v>
      </c>
      <c r="N1154" s="3"/>
      <c r="O1154" s="3" t="s">
        <v>308</v>
      </c>
      <c r="P1154" s="3" t="s">
        <v>71</v>
      </c>
      <c r="Q1154" s="3" t="str">
        <f>IFERROR(VLOOKUP(Presupuestos[[#This Row],[CLASIFICACIÓN (N)]],Tabla17[],2,0),"")</f>
        <v>Costos de ventas</v>
      </c>
      <c r="R1154" s="3" t="str">
        <f>IFERROR(VLOOKUP(Presupuestos[[#This Row],[CLASIFICACIÓN (N)]],Tabla17[],3,0),"")</f>
        <v>Operativo</v>
      </c>
      <c r="S1154" s="3" t="s">
        <v>16</v>
      </c>
      <c r="T1154" s="3" t="str">
        <f>IFERROR(VLOOKUP(Presupuestos[[#This Row],[ALMACEN]],Tabla5[],2,0),"")</f>
        <v>Arequipa</v>
      </c>
      <c r="U1154" s="19" t="str">
        <f>IFERROR(VLOOKUP(Presupuestos[[#This Row],[TIPO DE DOCUMENTO]],Tipo_Documento[],2,0)&amp;Presupuestos[[#This Row],[SERIE]]&amp;Presupuestos[[#This Row],[NUMERO]]&amp;Presupuestos[[#This Row],[RUC]],"")</f>
        <v>01F003172020454186002</v>
      </c>
      <c r="V1154" s="3" t="s">
        <v>120</v>
      </c>
      <c r="W1154" s="7">
        <v>45891</v>
      </c>
      <c r="X1154" s="7">
        <v>45891</v>
      </c>
      <c r="Y1154" s="3" t="s">
        <v>869</v>
      </c>
      <c r="Z1154" s="3">
        <v>1720</v>
      </c>
      <c r="AA1154" s="3">
        <f>IFERROR(VLOOKUP(Presupuestos[[#This Row],[RAZON SOCIAL]],CHOOSE({1,2},Clientes_Proveedores[Razon Social],Clientes_Proveedores[Ruc / Dni]),2,0),"-")</f>
        <v>20454186002</v>
      </c>
      <c r="AB1154" s="31" t="s">
        <v>898</v>
      </c>
      <c r="AC1154" s="3" t="s">
        <v>670</v>
      </c>
      <c r="AD1154" s="5">
        <v>0.18</v>
      </c>
      <c r="AE1154" s="6">
        <v>144.15</v>
      </c>
      <c r="AF1154" s="6">
        <f>Presupuestos[[#This Row],[BASE]]*Presupuestos[[#This Row],[% IGV]]</f>
        <v>25.946999999999999</v>
      </c>
      <c r="AG1154" s="22">
        <f>ROUND(SUM(Presupuestos[[#This Row],[BASE]:[IGV]]),2)</f>
        <v>170.1</v>
      </c>
      <c r="AH1154" s="9" t="str">
        <f>IF(Presupuestos[[#This Row],[MONEDA]]="USD",VLOOKUP(Presupuestos[[#This Row],[FECHA DE EMISION]],Tipo_Cambio[],3,0),"")</f>
        <v/>
      </c>
      <c r="AI1154" s="22">
        <f>IFERROR(ROUND(IF(Presupuestos[[#This Row],[MONEDA]]="PEN",Presupuestos[[#This Row],[TOTAL]],Presupuestos[[#This Row],[TOTAL]]*Presupuestos[[#This Row],[TIPO DE CAMBIO]]),2),"")</f>
        <v>170.1</v>
      </c>
      <c r="AJ1154" s="5">
        <v>0.15</v>
      </c>
      <c r="AK1154" s="33" t="s">
        <v>671</v>
      </c>
      <c r="AL1154" s="5" t="s">
        <v>680</v>
      </c>
      <c r="AM1154" s="23" t="s">
        <v>671</v>
      </c>
      <c r="AN1154" s="23" t="s">
        <v>671</v>
      </c>
      <c r="AO1154" s="7">
        <f>IFERROR(VLOOKUP("1-"&amp;Presupuestos[[#This Row],[ID DOCUMENTO]],BD_Pagos[],7,0),"")</f>
        <v>0</v>
      </c>
      <c r="AP1154" s="16" t="str">
        <f>IFERROR(VLOOKUP("1-"&amp;Presupuestos[[#This Row],[ID DOCUMENTO]],BD_Pagos[],8,0),"")</f>
        <v/>
      </c>
      <c r="AQ1154" s="17" t="str">
        <f>IFERROR(VLOOKUP("1-"&amp;Presupuestos[[#This Row],[ID DOCUMENTO]],BD_Pagos[],9,0),"")</f>
        <v/>
      </c>
      <c r="AR1154" s="54"/>
      <c r="AS1154" s="7">
        <f>IFERROR(VLOOKUP("2-"&amp;Presupuestos[[#This Row],[ID DOCUMENTO]],BD_Pagos[],7,0),"")</f>
        <v>0</v>
      </c>
      <c r="AT1154" s="16" t="str">
        <f>IFERROR(VLOOKUP("2-"&amp;Presupuestos[[#This Row],[ID DOCUMENTO]],BD_Pagos[],8,0),"")</f>
        <v/>
      </c>
      <c r="AU1154" s="17">
        <f>IFERROR(VLOOKUP("2-"&amp;Presupuestos[[#This Row],[ID DOCUMENTO]],BD_Pagos[],9,0),"")</f>
        <v>0</v>
      </c>
      <c r="AV1154" s="20">
        <f>IF(IFERROR(VLOOKUP("2-"&amp;Presupuestos[[#This Row],[ID DOCUMENTO]],BD_Pagos[],10,0),0)&gt;Presupuestos[[#This Row],[TOTAL SOLES]],Presupuestos[[#This Row],[TOTAL SOLES]],IFERROR(VLOOKUP("2-"&amp;Presupuestos[[#This Row],[ID DOCUMENTO]],BD_Pagos[],10,0),0))</f>
        <v>0</v>
      </c>
      <c r="AW1154" s="7"/>
      <c r="AX1154" s="16"/>
      <c r="AY1154" s="17"/>
      <c r="AZ1154" s="20"/>
      <c r="BA1154" s="7"/>
      <c r="BB1154" s="16"/>
      <c r="BC1154" s="17"/>
      <c r="BD1154" s="20"/>
      <c r="BE1154" s="7">
        <f>IFERROR(VLOOKUP("5-"&amp;Presupuestos[[#This Row],[ID DOCUMENTO]],BD_Pagos[],7,0),"")</f>
        <v>0</v>
      </c>
      <c r="BF1154" s="17">
        <f>IFERROR(VLOOKUP("5-"&amp;Presupuestos[[#This Row],[ID DOCUMENTO]],BD_Pagos[],9,0),"")</f>
        <v>0</v>
      </c>
      <c r="BG1154" s="20">
        <f>IF(IFERROR(VLOOKUP("5-"&amp;Presupuestos[[#This Row],[ID DOCUMENTO]],BD_Pagos[],10,0),0)&gt;Presupuestos[[#This Row],[TOTAL SOLES]],Presupuestos[[#This Row],[TOTAL SOLES]],IFERROR(VLOOKUP("5-"&amp;Presupuestos[[#This Row],[ID DOCUMENTO]],BD_Pagos[],10,0),0))</f>
        <v>0</v>
      </c>
      <c r="BH1154" s="7">
        <f>IFERROR(VLOOKUP("1-Detraccion"&amp;Presupuestos[[#This Row],[ID DOCUMENTO]],BD_Pagos[],2,0),"")</f>
        <v>0</v>
      </c>
      <c r="BI1154" s="3" t="str">
        <f>IFERROR(VLOOKUP("1-Detraccion"&amp;Presupuestos[[#This Row],[ID DOCUMENTO]],BD_Pagos[],3,0),"")</f>
        <v/>
      </c>
      <c r="BJ1154" s="3">
        <f>IFERROR(VLOOKUP("1-Detraccion"&amp;Presupuestos[[#This Row],[ID DOCUMENTO]],BD_Pagos[],4,0),"")</f>
        <v>0</v>
      </c>
      <c r="BK1154" s="6">
        <f>IF(IFERROR(VLOOKUP("1-Detraccion"&amp;Presupuestos[[#This Row],[ID DOCUMENTO]],BD_Pagos[],5,0),0)&gt;Presupuestos[[#This Row],[TOTAL SOLES]],Presupuestos[[#This Row],[TOTAL SOLES]],IFERROR(VLOOKUP("1-Detraccion"&amp;Presupuestos[[#This Row],[ID DOCUMENTO]],BD_Pagos[],5,0),0))</f>
        <v>0</v>
      </c>
      <c r="BL1154" s="6">
        <f>IF(IFERROR(VLOOKUP("1-Detraccion"&amp;Presupuestos[[#This Row],[ID DOCUMENTO]],BD_Pagos[],6,0),0)&gt;Presupuestos[[#This Row],[TOTAL SOLES]],Presupuestos[[#This Row],[TOTAL SOLES]],IFERROR(VLOOKUP("1-Detraccion"&amp;Presupuestos[[#This Row],[ID DOCUMENTO]],BD_Pagos[],6,0),0))</f>
        <v>0</v>
      </c>
      <c r="BM1154" s="37"/>
      <c r="BN1154" s="3"/>
      <c r="BO1154" s="3"/>
      <c r="BP1154" s="6"/>
      <c r="BQ115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170.1</v>
      </c>
      <c r="BR1154" s="23" t="str">
        <f>IF(Presupuestos[[#This Row],[SALDO ME-MN]]&gt;0,"PENDIENTE","CANCELADO")</f>
        <v>PENDIENTE</v>
      </c>
      <c r="BS1154" s="23" t="str">
        <f>IF(COUNTIFS($U$4:$U1153,Presupuestos[[#This Row],[ID DOCUMENTO]])&gt;=1,IF(B1153=Presupuestos[[#This Row],[ID]],"OK","DOC. DUPLICADO"),"OK")</f>
        <v>OK</v>
      </c>
    </row>
    <row r="1155" spans="2:71" x14ac:dyDescent="0.25">
      <c r="B1155" s="34">
        <f>IF(Presupuestos[[#This Row],[ID DOCUMENTO]]=U1154,B1154,IF(B1154="ID",1,B1154+1))</f>
        <v>969</v>
      </c>
      <c r="C1155" s="2">
        <v>45890</v>
      </c>
      <c r="D1155" s="2">
        <v>45890</v>
      </c>
      <c r="E1155" s="3" t="s">
        <v>2186</v>
      </c>
      <c r="F1155" s="25" t="s">
        <v>27</v>
      </c>
      <c r="G1155" s="25" t="s">
        <v>91</v>
      </c>
      <c r="H1155" s="25" t="s">
        <v>92</v>
      </c>
      <c r="I1155" s="36" t="str">
        <f>IFERROR(VLOOKUP(Presupuestos[[#This Row],[AREA]]&amp;Presupuestos[[#This Row],[CONCEPTO]]&amp;Presupuestos[[#This Row],[DESCRIPCION]],Tabla28[[Columna1]:[CÓDIGO NUEVO]],2,0),"")</f>
        <v>P0201001</v>
      </c>
      <c r="J1155" s="3" t="s">
        <v>666</v>
      </c>
      <c r="K1155" s="3" t="s">
        <v>2283</v>
      </c>
      <c r="L1155" s="3" t="s">
        <v>666</v>
      </c>
      <c r="M1155" s="31" t="s">
        <v>790</v>
      </c>
      <c r="N1155" s="3"/>
      <c r="O1155" s="3" t="s">
        <v>308</v>
      </c>
      <c r="P1155" s="3" t="s">
        <v>71</v>
      </c>
      <c r="Q1155" s="3" t="str">
        <f>IFERROR(VLOOKUP(Presupuestos[[#This Row],[CLASIFICACIÓN (N)]],Tabla17[],2,0),"")</f>
        <v>Costos de ventas</v>
      </c>
      <c r="R1155" s="3" t="str">
        <f>IFERROR(VLOOKUP(Presupuestos[[#This Row],[CLASIFICACIÓN (N)]],Tabla17[],3,0),"")</f>
        <v>Operativo</v>
      </c>
      <c r="S1155" s="3" t="s">
        <v>16</v>
      </c>
      <c r="T1155" s="3" t="str">
        <f>IFERROR(VLOOKUP(Presupuestos[[#This Row],[ALMACEN]],Tabla5[],2,0),"")</f>
        <v>Arequipa</v>
      </c>
      <c r="U1155" s="19" t="str">
        <f>IFERROR(VLOOKUP(Presupuestos[[#This Row],[TIPO DE DOCUMENTO]],Tipo_Documento[],2,0)&amp;Presupuestos[[#This Row],[SERIE]]&amp;Presupuestos[[#This Row],[NUMERO]]&amp;Presupuestos[[#This Row],[RUC]],"")</f>
        <v>01F003171820454186002</v>
      </c>
      <c r="V1155" s="3" t="s">
        <v>120</v>
      </c>
      <c r="W1155" s="7">
        <v>45890</v>
      </c>
      <c r="X1155" s="7">
        <v>45890</v>
      </c>
      <c r="Y1155" s="3" t="s">
        <v>869</v>
      </c>
      <c r="Z1155" s="3">
        <v>1718</v>
      </c>
      <c r="AA1155" s="3">
        <f>IFERROR(VLOOKUP(Presupuestos[[#This Row],[RAZON SOCIAL]],CHOOSE({1,2},Clientes_Proveedores[Razon Social],Clientes_Proveedores[Ruc / Dni]),2,0),"-")</f>
        <v>20454186002</v>
      </c>
      <c r="AB1155" s="31" t="s">
        <v>898</v>
      </c>
      <c r="AC1155" s="3" t="s">
        <v>670</v>
      </c>
      <c r="AD1155" s="5">
        <v>0.18</v>
      </c>
      <c r="AE1155" s="6">
        <v>367.8</v>
      </c>
      <c r="AF1155" s="6">
        <f>Presupuestos[[#This Row],[BASE]]*Presupuestos[[#This Row],[% IGV]]</f>
        <v>66.203999999999994</v>
      </c>
      <c r="AG1155" s="22">
        <f>ROUND(SUM(Presupuestos[[#This Row],[BASE]:[IGV]]),2)</f>
        <v>434</v>
      </c>
      <c r="AH1155" s="9" t="str">
        <f>IF(Presupuestos[[#This Row],[MONEDA]]="USD",VLOOKUP(Presupuestos[[#This Row],[FECHA DE EMISION]],Tipo_Cambio[],3,0),"")</f>
        <v/>
      </c>
      <c r="AI1155" s="22">
        <f>IFERROR(ROUND(IF(Presupuestos[[#This Row],[MONEDA]]="PEN",Presupuestos[[#This Row],[TOTAL]],Presupuestos[[#This Row],[TOTAL]]*Presupuestos[[#This Row],[TIPO DE CAMBIO]]),2),"")</f>
        <v>434</v>
      </c>
      <c r="AJ1155" s="5">
        <v>0.15</v>
      </c>
      <c r="AK1155" s="33" t="s">
        <v>671</v>
      </c>
      <c r="AL1155" s="5" t="s">
        <v>680</v>
      </c>
      <c r="AM1155" s="23" t="s">
        <v>671</v>
      </c>
      <c r="AN1155" s="23" t="s">
        <v>671</v>
      </c>
      <c r="AO1155" s="7">
        <f>IFERROR(VLOOKUP("1-"&amp;Presupuestos[[#This Row],[ID DOCUMENTO]],BD_Pagos[],7,0),"")</f>
        <v>0</v>
      </c>
      <c r="AP1155" s="16" t="str">
        <f>IFERROR(VLOOKUP("1-"&amp;Presupuestos[[#This Row],[ID DOCUMENTO]],BD_Pagos[],8,0),"")</f>
        <v/>
      </c>
      <c r="AQ1155" s="17" t="str">
        <f>IFERROR(VLOOKUP("1-"&amp;Presupuestos[[#This Row],[ID DOCUMENTO]],BD_Pagos[],9,0),"")</f>
        <v/>
      </c>
      <c r="AR1155" s="54"/>
      <c r="AS1155" s="7">
        <f>IFERROR(VLOOKUP("2-"&amp;Presupuestos[[#This Row],[ID DOCUMENTO]],BD_Pagos[],7,0),"")</f>
        <v>0</v>
      </c>
      <c r="AT1155" s="16" t="str">
        <f>IFERROR(VLOOKUP("2-"&amp;Presupuestos[[#This Row],[ID DOCUMENTO]],BD_Pagos[],8,0),"")</f>
        <v/>
      </c>
      <c r="AU1155" s="17">
        <f>IFERROR(VLOOKUP("2-"&amp;Presupuestos[[#This Row],[ID DOCUMENTO]],BD_Pagos[],9,0),"")</f>
        <v>0</v>
      </c>
      <c r="AV1155" s="20">
        <f>IF(IFERROR(VLOOKUP("2-"&amp;Presupuestos[[#This Row],[ID DOCUMENTO]],BD_Pagos[],10,0),0)&gt;Presupuestos[[#This Row],[TOTAL SOLES]],Presupuestos[[#This Row],[TOTAL SOLES]],IFERROR(VLOOKUP("2-"&amp;Presupuestos[[#This Row],[ID DOCUMENTO]],BD_Pagos[],10,0),0))</f>
        <v>0</v>
      </c>
      <c r="AW1155" s="7"/>
      <c r="AX1155" s="16"/>
      <c r="AY1155" s="17"/>
      <c r="AZ1155" s="20"/>
      <c r="BA1155" s="7"/>
      <c r="BB1155" s="16"/>
      <c r="BC1155" s="17"/>
      <c r="BD1155" s="20"/>
      <c r="BE1155" s="7">
        <f>IFERROR(VLOOKUP("5-"&amp;Presupuestos[[#This Row],[ID DOCUMENTO]],BD_Pagos[],7,0),"")</f>
        <v>0</v>
      </c>
      <c r="BF1155" s="17">
        <f>IFERROR(VLOOKUP("5-"&amp;Presupuestos[[#This Row],[ID DOCUMENTO]],BD_Pagos[],9,0),"")</f>
        <v>0</v>
      </c>
      <c r="BG1155" s="20">
        <f>IF(IFERROR(VLOOKUP("5-"&amp;Presupuestos[[#This Row],[ID DOCUMENTO]],BD_Pagos[],10,0),0)&gt;Presupuestos[[#This Row],[TOTAL SOLES]],Presupuestos[[#This Row],[TOTAL SOLES]],IFERROR(VLOOKUP("5-"&amp;Presupuestos[[#This Row],[ID DOCUMENTO]],BD_Pagos[],10,0),0))</f>
        <v>0</v>
      </c>
      <c r="BH1155" s="7">
        <f>IFERROR(VLOOKUP("1-Detraccion"&amp;Presupuestos[[#This Row],[ID DOCUMENTO]],BD_Pagos[],2,0),"")</f>
        <v>0</v>
      </c>
      <c r="BI1155" s="3" t="str">
        <f>IFERROR(VLOOKUP("1-Detraccion"&amp;Presupuestos[[#This Row],[ID DOCUMENTO]],BD_Pagos[],3,0),"")</f>
        <v/>
      </c>
      <c r="BJ1155" s="3">
        <f>IFERROR(VLOOKUP("1-Detraccion"&amp;Presupuestos[[#This Row],[ID DOCUMENTO]],BD_Pagos[],4,0),"")</f>
        <v>0</v>
      </c>
      <c r="BK1155" s="6">
        <f>IF(IFERROR(VLOOKUP("1-Detraccion"&amp;Presupuestos[[#This Row],[ID DOCUMENTO]],BD_Pagos[],5,0),0)&gt;Presupuestos[[#This Row],[TOTAL SOLES]],Presupuestos[[#This Row],[TOTAL SOLES]],IFERROR(VLOOKUP("1-Detraccion"&amp;Presupuestos[[#This Row],[ID DOCUMENTO]],BD_Pagos[],5,0),0))</f>
        <v>0</v>
      </c>
      <c r="BL1155" s="6">
        <f>IF(IFERROR(VLOOKUP("1-Detraccion"&amp;Presupuestos[[#This Row],[ID DOCUMENTO]],BD_Pagos[],6,0),0)&gt;Presupuestos[[#This Row],[TOTAL SOLES]],Presupuestos[[#This Row],[TOTAL SOLES]],IFERROR(VLOOKUP("1-Detraccion"&amp;Presupuestos[[#This Row],[ID DOCUMENTO]],BD_Pagos[],6,0),0))</f>
        <v>0</v>
      </c>
      <c r="BM1155" s="37"/>
      <c r="BN1155" s="3"/>
      <c r="BO1155" s="3"/>
      <c r="BP1155" s="6"/>
      <c r="BQ115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434</v>
      </c>
      <c r="BR1155" s="23" t="str">
        <f>IF(Presupuestos[[#This Row],[SALDO ME-MN]]&gt;0,"PENDIENTE","CANCELADO")</f>
        <v>PENDIENTE</v>
      </c>
      <c r="BS1155" s="23" t="str">
        <f>IF(COUNTIFS($U$4:$U1154,Presupuestos[[#This Row],[ID DOCUMENTO]])&gt;=1,IF(B1154=Presupuestos[[#This Row],[ID]],"OK","DOC. DUPLICADO"),"OK")</f>
        <v>OK</v>
      </c>
    </row>
    <row r="1156" spans="2:71" x14ac:dyDescent="0.25">
      <c r="B1156" s="34">
        <f>IF(Presupuestos[[#This Row],[ID DOCUMENTO]]=U1155,B1155,IF(B1155="ID",1,B1155+1))</f>
        <v>970</v>
      </c>
      <c r="C1156" s="2">
        <v>45890</v>
      </c>
      <c r="D1156" s="2">
        <v>45890</v>
      </c>
      <c r="E1156" s="3" t="s">
        <v>2186</v>
      </c>
      <c r="F1156" s="25" t="s">
        <v>27</v>
      </c>
      <c r="G1156" s="25" t="s">
        <v>91</v>
      </c>
      <c r="H1156" s="25" t="s">
        <v>92</v>
      </c>
      <c r="I1156" s="36" t="str">
        <f>IFERROR(VLOOKUP(Presupuestos[[#This Row],[AREA]]&amp;Presupuestos[[#This Row],[CONCEPTO]]&amp;Presupuestos[[#This Row],[DESCRIPCION]],Tabla28[[Columna1]:[CÓDIGO NUEVO]],2,0),"")</f>
        <v>P0201001</v>
      </c>
      <c r="J1156" s="3" t="s">
        <v>666</v>
      </c>
      <c r="K1156" s="3" t="s">
        <v>2284</v>
      </c>
      <c r="L1156" s="3" t="s">
        <v>666</v>
      </c>
      <c r="M1156" s="31" t="s">
        <v>790</v>
      </c>
      <c r="N1156" s="3"/>
      <c r="O1156" s="3" t="s">
        <v>308</v>
      </c>
      <c r="P1156" s="3" t="s">
        <v>71</v>
      </c>
      <c r="Q1156" s="3" t="str">
        <f>IFERROR(VLOOKUP(Presupuestos[[#This Row],[CLASIFICACIÓN (N)]],Tabla17[],2,0),"")</f>
        <v>Costos de ventas</v>
      </c>
      <c r="R1156" s="3" t="str">
        <f>IFERROR(VLOOKUP(Presupuestos[[#This Row],[CLASIFICACIÓN (N)]],Tabla17[],3,0),"")</f>
        <v>Operativo</v>
      </c>
      <c r="S1156" s="3" t="s">
        <v>16</v>
      </c>
      <c r="T1156" s="3" t="str">
        <f>IFERROR(VLOOKUP(Presupuestos[[#This Row],[ALMACEN]],Tabla5[],2,0),"")</f>
        <v>Arequipa</v>
      </c>
      <c r="U1156" s="19" t="str">
        <f>IFERROR(VLOOKUP(Presupuestos[[#This Row],[TIPO DE DOCUMENTO]],Tipo_Documento[],2,0)&amp;Presupuestos[[#This Row],[SERIE]]&amp;Presupuestos[[#This Row],[NUMERO]]&amp;Presupuestos[[#This Row],[RUC]],"")</f>
        <v>01F003171720454186002</v>
      </c>
      <c r="V1156" s="3" t="s">
        <v>120</v>
      </c>
      <c r="W1156" s="7">
        <v>45890</v>
      </c>
      <c r="X1156" s="7">
        <v>45890</v>
      </c>
      <c r="Y1156" s="3" t="s">
        <v>869</v>
      </c>
      <c r="Z1156" s="3">
        <v>1717</v>
      </c>
      <c r="AA1156" s="3">
        <f>IFERROR(VLOOKUP(Presupuestos[[#This Row],[RAZON SOCIAL]],CHOOSE({1,2},Clientes_Proveedores[Razon Social],Clientes_Proveedores[Ruc / Dni]),2,0),"-")</f>
        <v>20454186002</v>
      </c>
      <c r="AB1156" s="31" t="s">
        <v>898</v>
      </c>
      <c r="AC1156" s="3" t="s">
        <v>670</v>
      </c>
      <c r="AD1156" s="5">
        <v>0.18</v>
      </c>
      <c r="AE1156" s="6">
        <v>1344.248</v>
      </c>
      <c r="AF1156" s="6">
        <f>Presupuestos[[#This Row],[BASE]]*Presupuestos[[#This Row],[% IGV]]</f>
        <v>241.96464</v>
      </c>
      <c r="AG1156" s="22">
        <f>ROUND(SUM(Presupuestos[[#This Row],[BASE]:[IGV]]),2)</f>
        <v>1586.21</v>
      </c>
      <c r="AH1156" s="9" t="str">
        <f>IF(Presupuestos[[#This Row],[MONEDA]]="USD",VLOOKUP(Presupuestos[[#This Row],[FECHA DE EMISION]],Tipo_Cambio[],3,0),"")</f>
        <v/>
      </c>
      <c r="AI1156" s="22">
        <f>IFERROR(ROUND(IF(Presupuestos[[#This Row],[MONEDA]]="PEN",Presupuestos[[#This Row],[TOTAL]],Presupuestos[[#This Row],[TOTAL]]*Presupuestos[[#This Row],[TIPO DE CAMBIO]]),2),"")</f>
        <v>1586.21</v>
      </c>
      <c r="AJ1156" s="5">
        <v>0.15</v>
      </c>
      <c r="AK1156" s="33" t="s">
        <v>671</v>
      </c>
      <c r="AL1156" s="5" t="s">
        <v>680</v>
      </c>
      <c r="AM1156" s="23" t="s">
        <v>671</v>
      </c>
      <c r="AN1156" s="23" t="s">
        <v>671</v>
      </c>
      <c r="AO1156" s="7">
        <f>IFERROR(VLOOKUP("1-"&amp;Presupuestos[[#This Row],[ID DOCUMENTO]],BD_Pagos[],7,0),"")</f>
        <v>0</v>
      </c>
      <c r="AP1156" s="16" t="str">
        <f>IFERROR(VLOOKUP("1-"&amp;Presupuestos[[#This Row],[ID DOCUMENTO]],BD_Pagos[],8,0),"")</f>
        <v/>
      </c>
      <c r="AQ1156" s="17" t="str">
        <f>IFERROR(VLOOKUP("1-"&amp;Presupuestos[[#This Row],[ID DOCUMENTO]],BD_Pagos[],9,0),"")</f>
        <v/>
      </c>
      <c r="AR1156" s="54"/>
      <c r="AS1156" s="7">
        <f>IFERROR(VLOOKUP("2-"&amp;Presupuestos[[#This Row],[ID DOCUMENTO]],BD_Pagos[],7,0),"")</f>
        <v>0</v>
      </c>
      <c r="AT1156" s="16" t="str">
        <f>IFERROR(VLOOKUP("2-"&amp;Presupuestos[[#This Row],[ID DOCUMENTO]],BD_Pagos[],8,0),"")</f>
        <v/>
      </c>
      <c r="AU1156" s="17">
        <f>IFERROR(VLOOKUP("2-"&amp;Presupuestos[[#This Row],[ID DOCUMENTO]],BD_Pagos[],9,0),"")</f>
        <v>0</v>
      </c>
      <c r="AV1156" s="20">
        <f>IF(IFERROR(VLOOKUP("2-"&amp;Presupuestos[[#This Row],[ID DOCUMENTO]],BD_Pagos[],10,0),0)&gt;Presupuestos[[#This Row],[TOTAL SOLES]],Presupuestos[[#This Row],[TOTAL SOLES]],IFERROR(VLOOKUP("2-"&amp;Presupuestos[[#This Row],[ID DOCUMENTO]],BD_Pagos[],10,0),0))</f>
        <v>0</v>
      </c>
      <c r="AW1156" s="7"/>
      <c r="AX1156" s="16"/>
      <c r="AY1156" s="17"/>
      <c r="AZ1156" s="20"/>
      <c r="BA1156" s="7"/>
      <c r="BB1156" s="16"/>
      <c r="BC1156" s="17"/>
      <c r="BD1156" s="20"/>
      <c r="BE1156" s="7">
        <f>IFERROR(VLOOKUP("5-"&amp;Presupuestos[[#This Row],[ID DOCUMENTO]],BD_Pagos[],7,0),"")</f>
        <v>0</v>
      </c>
      <c r="BF1156" s="17">
        <f>IFERROR(VLOOKUP("5-"&amp;Presupuestos[[#This Row],[ID DOCUMENTO]],BD_Pagos[],9,0),"")</f>
        <v>0</v>
      </c>
      <c r="BG1156" s="20">
        <f>IF(IFERROR(VLOOKUP("5-"&amp;Presupuestos[[#This Row],[ID DOCUMENTO]],BD_Pagos[],10,0),0)&gt;Presupuestos[[#This Row],[TOTAL SOLES]],Presupuestos[[#This Row],[TOTAL SOLES]],IFERROR(VLOOKUP("5-"&amp;Presupuestos[[#This Row],[ID DOCUMENTO]],BD_Pagos[],10,0),0))</f>
        <v>0</v>
      </c>
      <c r="BH1156" s="7">
        <f>IFERROR(VLOOKUP("1-Detraccion"&amp;Presupuestos[[#This Row],[ID DOCUMENTO]],BD_Pagos[],2,0),"")</f>
        <v>0</v>
      </c>
      <c r="BI1156" s="3" t="str">
        <f>IFERROR(VLOOKUP("1-Detraccion"&amp;Presupuestos[[#This Row],[ID DOCUMENTO]],BD_Pagos[],3,0),"")</f>
        <v/>
      </c>
      <c r="BJ1156" s="3">
        <f>IFERROR(VLOOKUP("1-Detraccion"&amp;Presupuestos[[#This Row],[ID DOCUMENTO]],BD_Pagos[],4,0),"")</f>
        <v>0</v>
      </c>
      <c r="BK1156" s="6">
        <f>IF(IFERROR(VLOOKUP("1-Detraccion"&amp;Presupuestos[[#This Row],[ID DOCUMENTO]],BD_Pagos[],5,0),0)&gt;Presupuestos[[#This Row],[TOTAL SOLES]],Presupuestos[[#This Row],[TOTAL SOLES]],IFERROR(VLOOKUP("1-Detraccion"&amp;Presupuestos[[#This Row],[ID DOCUMENTO]],BD_Pagos[],5,0),0))</f>
        <v>0</v>
      </c>
      <c r="BL1156" s="6">
        <f>IF(IFERROR(VLOOKUP("1-Detraccion"&amp;Presupuestos[[#This Row],[ID DOCUMENTO]],BD_Pagos[],6,0),0)&gt;Presupuestos[[#This Row],[TOTAL SOLES]],Presupuestos[[#This Row],[TOTAL SOLES]],IFERROR(VLOOKUP("1-Detraccion"&amp;Presupuestos[[#This Row],[ID DOCUMENTO]],BD_Pagos[],6,0),0))</f>
        <v>0</v>
      </c>
      <c r="BM1156" s="37"/>
      <c r="BN1156" s="3"/>
      <c r="BO1156" s="3"/>
      <c r="BP1156" s="6"/>
      <c r="BQ115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1586.21</v>
      </c>
      <c r="BR1156" s="23" t="str">
        <f>IF(Presupuestos[[#This Row],[SALDO ME-MN]]&gt;0,"PENDIENTE","CANCELADO")</f>
        <v>PENDIENTE</v>
      </c>
      <c r="BS1156" s="23" t="str">
        <f>IF(COUNTIFS($U$4:$U1155,Presupuestos[[#This Row],[ID DOCUMENTO]])&gt;=1,IF(B1155=Presupuestos[[#This Row],[ID]],"OK","DOC. DUPLICADO"),"OK")</f>
        <v>OK</v>
      </c>
    </row>
    <row r="1157" spans="2:71" ht="24" x14ac:dyDescent="0.25">
      <c r="B1157" s="34">
        <f>IF(Presupuestos[[#This Row],[ID DOCUMENTO]]=U1156,B1156,IF(B1156="ID",1,B1156+1))</f>
        <v>971</v>
      </c>
      <c r="C1157" s="2">
        <v>45873</v>
      </c>
      <c r="D1157" s="2">
        <v>45873</v>
      </c>
      <c r="E1157" s="3" t="s">
        <v>2186</v>
      </c>
      <c r="F1157" s="25" t="s">
        <v>27</v>
      </c>
      <c r="G1157" s="25" t="s">
        <v>116</v>
      </c>
      <c r="H1157" s="25" t="s">
        <v>106</v>
      </c>
      <c r="I1157" s="36" t="str">
        <f>IFERROR(VLOOKUP(Presupuestos[[#This Row],[AREA]]&amp;Presupuestos[[#This Row],[CONCEPTO]]&amp;Presupuestos[[#This Row],[DESCRIPCION]],Tabla28[[Columna1]:[CÓDIGO NUEVO]],2,0),"")</f>
        <v>P0203002</v>
      </c>
      <c r="J1157" s="3" t="s">
        <v>2285</v>
      </c>
      <c r="K1157" s="3" t="s">
        <v>666</v>
      </c>
      <c r="L1157" s="3" t="s">
        <v>666</v>
      </c>
      <c r="M1157" s="31" t="s">
        <v>2286</v>
      </c>
      <c r="N1157" s="3"/>
      <c r="O1157" s="3" t="s">
        <v>315</v>
      </c>
      <c r="P1157" s="3" t="s">
        <v>142</v>
      </c>
      <c r="Q1157" s="3" t="str">
        <f>IFERROR(VLOOKUP(Presupuestos[[#This Row],[CLASIFICACIÓN (N)]],Tabla17[],2,0),"")</f>
        <v>Gastos no operativos</v>
      </c>
      <c r="R1157" s="3" t="str">
        <f>IFERROR(VLOOKUP(Presupuestos[[#This Row],[CLASIFICACIÓN (N)]],Tabla17[],3,0),"")</f>
        <v>Operativo</v>
      </c>
      <c r="S1157" s="3" t="s">
        <v>16</v>
      </c>
      <c r="T1157" s="3" t="str">
        <f>IFERROR(VLOOKUP(Presupuestos[[#This Row],[ALMACEN]],Tabla5[],2,0),"")</f>
        <v>Arequipa</v>
      </c>
      <c r="U1157" s="19" t="str">
        <f>IFERROR(VLOOKUP(Presupuestos[[#This Row],[TIPO DE DOCUMENTO]],Tipo_Documento[],2,0)&amp;Presupuestos[[#This Row],[SERIE]]&amp;Presupuestos[[#This Row],[NUMERO]]&amp;Presupuestos[[#This Row],[RUC]],"")</f>
        <v>01E00131110416031679</v>
      </c>
      <c r="V1157" s="3" t="s">
        <v>120</v>
      </c>
      <c r="W1157" s="7">
        <v>45873</v>
      </c>
      <c r="X1157" s="7">
        <v>45877</v>
      </c>
      <c r="Y1157" s="3" t="s">
        <v>668</v>
      </c>
      <c r="Z1157" s="3">
        <v>311</v>
      </c>
      <c r="AA1157" s="3">
        <f>IFERROR(VLOOKUP(Presupuestos[[#This Row],[RAZON SOCIAL]],CHOOSE({1,2},Clientes_Proveedores[Razon Social],Clientes_Proveedores[Ruc / Dni]),2,0),"-")</f>
        <v>10416031679</v>
      </c>
      <c r="AB1157" s="31" t="s">
        <v>805</v>
      </c>
      <c r="AC1157" s="3" t="s">
        <v>670</v>
      </c>
      <c r="AD1157" s="5">
        <v>0.18</v>
      </c>
      <c r="AE1157" s="6">
        <v>83.05</v>
      </c>
      <c r="AF1157" s="6">
        <f>Presupuestos[[#This Row],[BASE]]*Presupuestos[[#This Row],[% IGV]]</f>
        <v>14.948999999999998</v>
      </c>
      <c r="AG1157" s="22">
        <f>ROUND(SUM(Presupuestos[[#This Row],[BASE]:[IGV]]),2)</f>
        <v>98</v>
      </c>
      <c r="AH1157" s="9" t="str">
        <f>IF(Presupuestos[[#This Row],[MONEDA]]="USD",VLOOKUP(Presupuestos[[#This Row],[FECHA DE EMISION]],Tipo_Cambio[],3,0),"")</f>
        <v/>
      </c>
      <c r="AI1157" s="22">
        <f>IFERROR(ROUND(IF(Presupuestos[[#This Row],[MONEDA]]="PEN",Presupuestos[[#This Row],[TOTAL]],Presupuestos[[#This Row],[TOTAL]]*Presupuestos[[#This Row],[TIPO DE CAMBIO]]),2),"")</f>
        <v>98</v>
      </c>
      <c r="AJ1157" s="5"/>
      <c r="AK1157" s="33" t="s">
        <v>671</v>
      </c>
      <c r="AL1157" s="5" t="s">
        <v>680</v>
      </c>
      <c r="AM1157" s="23" t="s">
        <v>671</v>
      </c>
      <c r="AN1157" s="23" t="s">
        <v>671</v>
      </c>
      <c r="AO1157" s="7">
        <f>IFERROR(VLOOKUP("1-"&amp;Presupuestos[[#This Row],[ID DOCUMENTO]],BD_Pagos[],7,0),"")</f>
        <v>0</v>
      </c>
      <c r="AP1157" s="16" t="str">
        <f>IFERROR(VLOOKUP("1-"&amp;Presupuestos[[#This Row],[ID DOCUMENTO]],BD_Pagos[],8,0),"")</f>
        <v/>
      </c>
      <c r="AQ1157" s="17" t="str">
        <f>IFERROR(VLOOKUP("1-"&amp;Presupuestos[[#This Row],[ID DOCUMENTO]],BD_Pagos[],9,0),"")</f>
        <v/>
      </c>
      <c r="AR1157" s="54"/>
      <c r="AS1157" s="7">
        <f>IFERROR(VLOOKUP("2-"&amp;Presupuestos[[#This Row],[ID DOCUMENTO]],BD_Pagos[],7,0),"")</f>
        <v>0</v>
      </c>
      <c r="AT1157" s="16" t="str">
        <f>IFERROR(VLOOKUP("2-"&amp;Presupuestos[[#This Row],[ID DOCUMENTO]],BD_Pagos[],8,0),"")</f>
        <v/>
      </c>
      <c r="AU1157" s="17">
        <f>IFERROR(VLOOKUP("2-"&amp;Presupuestos[[#This Row],[ID DOCUMENTO]],BD_Pagos[],9,0),"")</f>
        <v>0</v>
      </c>
      <c r="AV1157" s="20">
        <f>IF(IFERROR(VLOOKUP("2-"&amp;Presupuestos[[#This Row],[ID DOCUMENTO]],BD_Pagos[],10,0),0)&gt;Presupuestos[[#This Row],[TOTAL SOLES]],Presupuestos[[#This Row],[TOTAL SOLES]],IFERROR(VLOOKUP("2-"&amp;Presupuestos[[#This Row],[ID DOCUMENTO]],BD_Pagos[],10,0),0))</f>
        <v>0</v>
      </c>
      <c r="AW1157" s="7"/>
      <c r="AX1157" s="16"/>
      <c r="AY1157" s="17"/>
      <c r="AZ1157" s="20"/>
      <c r="BA1157" s="7"/>
      <c r="BB1157" s="16"/>
      <c r="BC1157" s="17"/>
      <c r="BD1157" s="20"/>
      <c r="BE1157" s="7">
        <f>IFERROR(VLOOKUP("5-"&amp;Presupuestos[[#This Row],[ID DOCUMENTO]],BD_Pagos[],7,0),"")</f>
        <v>0</v>
      </c>
      <c r="BF1157" s="17">
        <f>IFERROR(VLOOKUP("5-"&amp;Presupuestos[[#This Row],[ID DOCUMENTO]],BD_Pagos[],9,0),"")</f>
        <v>0</v>
      </c>
      <c r="BG1157" s="20">
        <f>IF(IFERROR(VLOOKUP("5-"&amp;Presupuestos[[#This Row],[ID DOCUMENTO]],BD_Pagos[],10,0),0)&gt;Presupuestos[[#This Row],[TOTAL SOLES]],Presupuestos[[#This Row],[TOTAL SOLES]],IFERROR(VLOOKUP("5-"&amp;Presupuestos[[#This Row],[ID DOCUMENTO]],BD_Pagos[],10,0),0))</f>
        <v>0</v>
      </c>
      <c r="BH1157" s="7">
        <f>IFERROR(VLOOKUP("1-Detraccion"&amp;Presupuestos[[#This Row],[ID DOCUMENTO]],BD_Pagos[],2,0),"")</f>
        <v>0</v>
      </c>
      <c r="BI1157" s="3" t="str">
        <f>IFERROR(VLOOKUP("1-Detraccion"&amp;Presupuestos[[#This Row],[ID DOCUMENTO]],BD_Pagos[],3,0),"")</f>
        <v/>
      </c>
      <c r="BJ1157" s="3">
        <f>IFERROR(VLOOKUP("1-Detraccion"&amp;Presupuestos[[#This Row],[ID DOCUMENTO]],BD_Pagos[],4,0),"")</f>
        <v>0</v>
      </c>
      <c r="BK1157" s="6">
        <f>IF(IFERROR(VLOOKUP("1-Detraccion"&amp;Presupuestos[[#This Row],[ID DOCUMENTO]],BD_Pagos[],5,0),0)&gt;Presupuestos[[#This Row],[TOTAL SOLES]],Presupuestos[[#This Row],[TOTAL SOLES]],IFERROR(VLOOKUP("1-Detraccion"&amp;Presupuestos[[#This Row],[ID DOCUMENTO]],BD_Pagos[],5,0),0))</f>
        <v>0</v>
      </c>
      <c r="BL1157" s="6">
        <f>IF(IFERROR(VLOOKUP("1-Detraccion"&amp;Presupuestos[[#This Row],[ID DOCUMENTO]],BD_Pagos[],6,0),0)&gt;Presupuestos[[#This Row],[TOTAL SOLES]],Presupuestos[[#This Row],[TOTAL SOLES]],IFERROR(VLOOKUP("1-Detraccion"&amp;Presupuestos[[#This Row],[ID DOCUMENTO]],BD_Pagos[],6,0),0))</f>
        <v>0</v>
      </c>
      <c r="BM1157" s="37"/>
      <c r="BN1157" s="3"/>
      <c r="BO1157" s="3"/>
      <c r="BP1157" s="6"/>
      <c r="BQ115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98</v>
      </c>
      <c r="BR1157" s="23" t="str">
        <f>IF(Presupuestos[[#This Row],[SALDO ME-MN]]&gt;0,"PENDIENTE","CANCELADO")</f>
        <v>PENDIENTE</v>
      </c>
      <c r="BS1157" s="23" t="str">
        <f>IF(COUNTIFS($U$4:$U1156,Presupuestos[[#This Row],[ID DOCUMENTO]])&gt;=1,IF(B1156=Presupuestos[[#This Row],[ID]],"OK","DOC. DUPLICADO"),"OK")</f>
        <v>OK</v>
      </c>
    </row>
    <row r="1158" spans="2:71" x14ac:dyDescent="0.25">
      <c r="B1158" s="34">
        <f>IF(Presupuestos[[#This Row],[ID DOCUMENTO]]=U1157,B1157,IF(B1157="ID",1,B1157+1))</f>
        <v>972</v>
      </c>
      <c r="C1158" s="2">
        <v>45862</v>
      </c>
      <c r="D1158" s="2">
        <v>45862</v>
      </c>
      <c r="E1158" s="3" t="s">
        <v>2232</v>
      </c>
      <c r="F1158" s="25" t="s">
        <v>49</v>
      </c>
      <c r="G1158" s="25" t="s">
        <v>51</v>
      </c>
      <c r="H1158" s="25" t="s">
        <v>24</v>
      </c>
      <c r="I1158" s="36" t="str">
        <f>IFERROR(VLOOKUP(Presupuestos[[#This Row],[AREA]]&amp;Presupuestos[[#This Row],[CONCEPTO]]&amp;Presupuestos[[#This Row],[DESCRIPCION]],Tabla28[[Columna1]:[CÓDIGO NUEVO]],2,0),"")</f>
        <v>P0507001</v>
      </c>
      <c r="J1158" s="3" t="s">
        <v>2287</v>
      </c>
      <c r="K1158" s="3" t="s">
        <v>2288</v>
      </c>
      <c r="L1158" s="3" t="s">
        <v>666</v>
      </c>
      <c r="M1158" s="31" t="s">
        <v>2289</v>
      </c>
      <c r="N1158" s="3"/>
      <c r="O1158" s="3" t="s">
        <v>315</v>
      </c>
      <c r="P1158" s="3" t="s">
        <v>142</v>
      </c>
      <c r="Q1158" s="3" t="str">
        <f>IFERROR(VLOOKUP(Presupuestos[[#This Row],[CLASIFICACIÓN (N)]],Tabla17[],2,0),"")</f>
        <v>Gastos no operativos</v>
      </c>
      <c r="R1158" s="3" t="str">
        <f>IFERROR(VLOOKUP(Presupuestos[[#This Row],[CLASIFICACIÓN (N)]],Tabla17[],3,0),"")</f>
        <v>Operativo</v>
      </c>
      <c r="S1158" s="3" t="s">
        <v>16</v>
      </c>
      <c r="T1158" s="3" t="str">
        <f>IFERROR(VLOOKUP(Presupuestos[[#This Row],[ALMACEN]],Tabla5[],2,0),"")</f>
        <v>Arequipa</v>
      </c>
      <c r="U1158" s="19" t="str">
        <f>IFERROR(VLOOKUP(Presupuestos[[#This Row],[TIPO DE DOCUMENTO]],Tipo_Documento[],2,0)&amp;Presupuestos[[#This Row],[SERIE]]&amp;Presupuestos[[#This Row],[NUMERO]]&amp;Presupuestos[[#This Row],[RUC]],"")</f>
        <v>01F0021154720602460143</v>
      </c>
      <c r="V1158" s="3" t="s">
        <v>120</v>
      </c>
      <c r="W1158" s="7">
        <v>45862</v>
      </c>
      <c r="X1158" s="7">
        <v>45862</v>
      </c>
      <c r="Y1158" s="3" t="s">
        <v>721</v>
      </c>
      <c r="Z1158" s="3">
        <v>11547</v>
      </c>
      <c r="AA1158" s="3">
        <f>IFERROR(VLOOKUP(Presupuestos[[#This Row],[RAZON SOCIAL]],CHOOSE({1,2},Clientes_Proveedores[Razon Social],Clientes_Proveedores[Ruc / Dni]),2,0),"-")</f>
        <v>20602460143</v>
      </c>
      <c r="AB1158" s="31" t="s">
        <v>2290</v>
      </c>
      <c r="AC1158" s="3" t="s">
        <v>670</v>
      </c>
      <c r="AD1158" s="5">
        <v>0.18</v>
      </c>
      <c r="AE1158" s="6">
        <v>724.58</v>
      </c>
      <c r="AF1158" s="6">
        <f>Presupuestos[[#This Row],[BASE]]*Presupuestos[[#This Row],[% IGV]]</f>
        <v>130.42439999999999</v>
      </c>
      <c r="AG1158" s="22">
        <f>ROUND(SUM(Presupuestos[[#This Row],[BASE]:[IGV]]),2)</f>
        <v>855</v>
      </c>
      <c r="AH1158" s="9" t="str">
        <f>IF(Presupuestos[[#This Row],[MONEDA]]="USD",VLOOKUP(Presupuestos[[#This Row],[FECHA DE EMISION]],Tipo_Cambio[],3,0),"")</f>
        <v/>
      </c>
      <c r="AI1158" s="22">
        <f>IFERROR(ROUND(IF(Presupuestos[[#This Row],[MONEDA]]="PEN",Presupuestos[[#This Row],[TOTAL]],Presupuestos[[#This Row],[TOTAL]]*Presupuestos[[#This Row],[TIPO DE CAMBIO]]),2),"")</f>
        <v>855</v>
      </c>
      <c r="AJ1158" s="5"/>
      <c r="AK1158" s="33" t="s">
        <v>671</v>
      </c>
      <c r="AL1158" s="5" t="s">
        <v>680</v>
      </c>
      <c r="AM1158" s="23" t="s">
        <v>671</v>
      </c>
      <c r="AN1158" s="23" t="s">
        <v>671</v>
      </c>
      <c r="AO1158" s="7">
        <f>IFERROR(VLOOKUP("1-"&amp;Presupuestos[[#This Row],[ID DOCUMENTO]],BD_Pagos[],7,0),"")</f>
        <v>0</v>
      </c>
      <c r="AP1158" s="16" t="str">
        <f>IFERROR(VLOOKUP("1-"&amp;Presupuestos[[#This Row],[ID DOCUMENTO]],BD_Pagos[],8,0),"")</f>
        <v/>
      </c>
      <c r="AQ1158" s="17" t="str">
        <f>IFERROR(VLOOKUP("1-"&amp;Presupuestos[[#This Row],[ID DOCUMENTO]],BD_Pagos[],9,0),"")</f>
        <v/>
      </c>
      <c r="AR1158" s="54"/>
      <c r="AS1158" s="7">
        <f>IFERROR(VLOOKUP("2-"&amp;Presupuestos[[#This Row],[ID DOCUMENTO]],BD_Pagos[],7,0),"")</f>
        <v>0</v>
      </c>
      <c r="AT1158" s="16" t="str">
        <f>IFERROR(VLOOKUP("2-"&amp;Presupuestos[[#This Row],[ID DOCUMENTO]],BD_Pagos[],8,0),"")</f>
        <v/>
      </c>
      <c r="AU1158" s="17">
        <f>IFERROR(VLOOKUP("2-"&amp;Presupuestos[[#This Row],[ID DOCUMENTO]],BD_Pagos[],9,0),"")</f>
        <v>0</v>
      </c>
      <c r="AV1158" s="20">
        <f>IF(IFERROR(VLOOKUP("2-"&amp;Presupuestos[[#This Row],[ID DOCUMENTO]],BD_Pagos[],10,0),0)&gt;Presupuestos[[#This Row],[TOTAL SOLES]],Presupuestos[[#This Row],[TOTAL SOLES]],IFERROR(VLOOKUP("2-"&amp;Presupuestos[[#This Row],[ID DOCUMENTO]],BD_Pagos[],10,0),0))</f>
        <v>0</v>
      </c>
      <c r="AW1158" s="7"/>
      <c r="AX1158" s="16"/>
      <c r="AY1158" s="17"/>
      <c r="AZ1158" s="20"/>
      <c r="BA1158" s="7"/>
      <c r="BB1158" s="16"/>
      <c r="BC1158" s="17"/>
      <c r="BD1158" s="20"/>
      <c r="BE1158" s="7">
        <f>IFERROR(VLOOKUP("5-"&amp;Presupuestos[[#This Row],[ID DOCUMENTO]],BD_Pagos[],7,0),"")</f>
        <v>0</v>
      </c>
      <c r="BF1158" s="17">
        <f>IFERROR(VLOOKUP("5-"&amp;Presupuestos[[#This Row],[ID DOCUMENTO]],BD_Pagos[],9,0),"")</f>
        <v>0</v>
      </c>
      <c r="BG1158" s="20">
        <f>IF(IFERROR(VLOOKUP("5-"&amp;Presupuestos[[#This Row],[ID DOCUMENTO]],BD_Pagos[],10,0),0)&gt;Presupuestos[[#This Row],[TOTAL SOLES]],Presupuestos[[#This Row],[TOTAL SOLES]],IFERROR(VLOOKUP("5-"&amp;Presupuestos[[#This Row],[ID DOCUMENTO]],BD_Pagos[],10,0),0))</f>
        <v>0</v>
      </c>
      <c r="BH1158" s="7">
        <f>IFERROR(VLOOKUP("1-Detraccion"&amp;Presupuestos[[#This Row],[ID DOCUMENTO]],BD_Pagos[],2,0),"")</f>
        <v>0</v>
      </c>
      <c r="BI1158" s="3" t="str">
        <f>IFERROR(VLOOKUP("1-Detraccion"&amp;Presupuestos[[#This Row],[ID DOCUMENTO]],BD_Pagos[],3,0),"")</f>
        <v/>
      </c>
      <c r="BJ1158" s="3">
        <f>IFERROR(VLOOKUP("1-Detraccion"&amp;Presupuestos[[#This Row],[ID DOCUMENTO]],BD_Pagos[],4,0),"")</f>
        <v>0</v>
      </c>
      <c r="BK1158" s="6">
        <f>IF(IFERROR(VLOOKUP("1-Detraccion"&amp;Presupuestos[[#This Row],[ID DOCUMENTO]],BD_Pagos[],5,0),0)&gt;Presupuestos[[#This Row],[TOTAL SOLES]],Presupuestos[[#This Row],[TOTAL SOLES]],IFERROR(VLOOKUP("1-Detraccion"&amp;Presupuestos[[#This Row],[ID DOCUMENTO]],BD_Pagos[],5,0),0))</f>
        <v>0</v>
      </c>
      <c r="BL1158" s="6">
        <f>IF(IFERROR(VLOOKUP("1-Detraccion"&amp;Presupuestos[[#This Row],[ID DOCUMENTO]],BD_Pagos[],6,0),0)&gt;Presupuestos[[#This Row],[TOTAL SOLES]],Presupuestos[[#This Row],[TOTAL SOLES]],IFERROR(VLOOKUP("1-Detraccion"&amp;Presupuestos[[#This Row],[ID DOCUMENTO]],BD_Pagos[],6,0),0))</f>
        <v>0</v>
      </c>
      <c r="BM1158" s="37"/>
      <c r="BN1158" s="3"/>
      <c r="BO1158" s="3"/>
      <c r="BP1158" s="6"/>
      <c r="BQ115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855</v>
      </c>
      <c r="BR1158" s="23" t="str">
        <f>IF(Presupuestos[[#This Row],[SALDO ME-MN]]&gt;0,"PENDIENTE","CANCELADO")</f>
        <v>PENDIENTE</v>
      </c>
      <c r="BS1158" s="23" t="str">
        <f>IF(COUNTIFS($U$4:$U1157,Presupuestos[[#This Row],[ID DOCUMENTO]])&gt;=1,IF(B1157=Presupuestos[[#This Row],[ID]],"OK","DOC. DUPLICADO"),"OK")</f>
        <v>OK</v>
      </c>
    </row>
    <row r="1159" spans="2:71" ht="96" x14ac:dyDescent="0.25">
      <c r="B1159" s="34">
        <f>IF(Presupuestos[[#This Row],[ID DOCUMENTO]]=U1158,B1158,IF(B1158="ID",1,B1158+1))</f>
        <v>973</v>
      </c>
      <c r="C1159" s="2">
        <v>45888</v>
      </c>
      <c r="D1159" s="2">
        <v>45888</v>
      </c>
      <c r="E1159" s="3" t="s">
        <v>2232</v>
      </c>
      <c r="F1159" s="25" t="s">
        <v>49</v>
      </c>
      <c r="G1159" s="25" t="s">
        <v>51</v>
      </c>
      <c r="H1159" s="25" t="s">
        <v>24</v>
      </c>
      <c r="I1159" s="36" t="str">
        <f>IFERROR(VLOOKUP(Presupuestos[[#This Row],[AREA]]&amp;Presupuestos[[#This Row],[CONCEPTO]]&amp;Presupuestos[[#This Row],[DESCRIPCION]],Tabla28[[Columna1]:[CÓDIGO NUEVO]],2,0),"")</f>
        <v>P0507001</v>
      </c>
      <c r="J1159" s="3" t="s">
        <v>2291</v>
      </c>
      <c r="K1159" s="52" t="s">
        <v>2292</v>
      </c>
      <c r="L1159" s="3" t="s">
        <v>666</v>
      </c>
      <c r="M1159" s="31" t="s">
        <v>2293</v>
      </c>
      <c r="N1159" s="3"/>
      <c r="O1159" s="3" t="s">
        <v>315</v>
      </c>
      <c r="P1159" s="3" t="s">
        <v>142</v>
      </c>
      <c r="Q1159" s="3" t="str">
        <f>IFERROR(VLOOKUP(Presupuestos[[#This Row],[CLASIFICACIÓN (N)]],Tabla17[],2,0),"")</f>
        <v>Gastos no operativos</v>
      </c>
      <c r="R1159" s="3" t="str">
        <f>IFERROR(VLOOKUP(Presupuestos[[#This Row],[CLASIFICACIÓN (N)]],Tabla17[],3,0),"")</f>
        <v>Operativo</v>
      </c>
      <c r="S1159" s="3" t="s">
        <v>16</v>
      </c>
      <c r="T1159" s="3" t="str">
        <f>IFERROR(VLOOKUP(Presupuestos[[#This Row],[ALMACEN]],Tabla5[],2,0),"")</f>
        <v>Arequipa</v>
      </c>
      <c r="U1159" s="19" t="str">
        <f>IFERROR(VLOOKUP(Presupuestos[[#This Row],[TIPO DE DOCUMENTO]],Tipo_Documento[],2,0)&amp;Presupuestos[[#This Row],[SERIE]]&amp;Presupuestos[[#This Row],[NUMERO]]&amp;Presupuestos[[#This Row],[RUC]],"")</f>
        <v>01E00131810416031679</v>
      </c>
      <c r="V1159" s="3" t="s">
        <v>120</v>
      </c>
      <c r="W1159" s="7">
        <v>45888</v>
      </c>
      <c r="X1159" s="7">
        <v>45888</v>
      </c>
      <c r="Y1159" s="3" t="s">
        <v>668</v>
      </c>
      <c r="Z1159" s="3">
        <v>318</v>
      </c>
      <c r="AA1159" s="3">
        <f>IFERROR(VLOOKUP(Presupuestos[[#This Row],[RAZON SOCIAL]],CHOOSE({1,2},Clientes_Proveedores[Razon Social],Clientes_Proveedores[Ruc / Dni]),2,0),"-")</f>
        <v>10416031679</v>
      </c>
      <c r="AB1159" s="31" t="s">
        <v>805</v>
      </c>
      <c r="AC1159" s="3" t="s">
        <v>670</v>
      </c>
      <c r="AD1159" s="5">
        <v>0.18</v>
      </c>
      <c r="AE1159" s="6">
        <v>243.56</v>
      </c>
      <c r="AF1159" s="6">
        <f>Presupuestos[[#This Row],[BASE]]*Presupuestos[[#This Row],[% IGV]]</f>
        <v>43.840800000000002</v>
      </c>
      <c r="AG1159" s="22">
        <f>ROUND(SUM(Presupuestos[[#This Row],[BASE]:[IGV]]),2)</f>
        <v>287.39999999999998</v>
      </c>
      <c r="AH1159" s="9" t="str">
        <f>IF(Presupuestos[[#This Row],[MONEDA]]="USD",VLOOKUP(Presupuestos[[#This Row],[FECHA DE EMISION]],Tipo_Cambio[],3,0),"")</f>
        <v/>
      </c>
      <c r="AI1159" s="22">
        <f>IFERROR(ROUND(IF(Presupuestos[[#This Row],[MONEDA]]="PEN",Presupuestos[[#This Row],[TOTAL]],Presupuestos[[#This Row],[TOTAL]]*Presupuestos[[#This Row],[TIPO DE CAMBIO]]),2),"")</f>
        <v>287.39999999999998</v>
      </c>
      <c r="AJ1159" s="5">
        <v>0.12</v>
      </c>
      <c r="AK1159" s="33" t="s">
        <v>671</v>
      </c>
      <c r="AL1159" s="5" t="s">
        <v>680</v>
      </c>
      <c r="AM1159" s="23" t="s">
        <v>671</v>
      </c>
      <c r="AN1159" s="23" t="s">
        <v>671</v>
      </c>
      <c r="AO1159" s="7">
        <f>IFERROR(VLOOKUP("1-"&amp;Presupuestos[[#This Row],[ID DOCUMENTO]],BD_Pagos[],7,0),"")</f>
        <v>0</v>
      </c>
      <c r="AP1159" s="16" t="str">
        <f>IFERROR(VLOOKUP("1-"&amp;Presupuestos[[#This Row],[ID DOCUMENTO]],BD_Pagos[],8,0),"")</f>
        <v/>
      </c>
      <c r="AQ1159" s="17" t="str">
        <f>IFERROR(VLOOKUP("1-"&amp;Presupuestos[[#This Row],[ID DOCUMENTO]],BD_Pagos[],9,0),"")</f>
        <v/>
      </c>
      <c r="AR1159" s="54"/>
      <c r="AS1159" s="7">
        <f>IFERROR(VLOOKUP("2-"&amp;Presupuestos[[#This Row],[ID DOCUMENTO]],BD_Pagos[],7,0),"")</f>
        <v>0</v>
      </c>
      <c r="AT1159" s="16" t="str">
        <f>IFERROR(VLOOKUP("2-"&amp;Presupuestos[[#This Row],[ID DOCUMENTO]],BD_Pagos[],8,0),"")</f>
        <v/>
      </c>
      <c r="AU1159" s="17">
        <f>IFERROR(VLOOKUP("2-"&amp;Presupuestos[[#This Row],[ID DOCUMENTO]],BD_Pagos[],9,0),"")</f>
        <v>0</v>
      </c>
      <c r="AV1159" s="20">
        <f>IF(IFERROR(VLOOKUP("2-"&amp;Presupuestos[[#This Row],[ID DOCUMENTO]],BD_Pagos[],10,0),0)&gt;Presupuestos[[#This Row],[TOTAL SOLES]],Presupuestos[[#This Row],[TOTAL SOLES]],IFERROR(VLOOKUP("2-"&amp;Presupuestos[[#This Row],[ID DOCUMENTO]],BD_Pagos[],10,0),0))</f>
        <v>0</v>
      </c>
      <c r="AW1159" s="7"/>
      <c r="AX1159" s="16"/>
      <c r="AY1159" s="17"/>
      <c r="AZ1159" s="20"/>
      <c r="BA1159" s="7"/>
      <c r="BB1159" s="16"/>
      <c r="BC1159" s="17"/>
      <c r="BD1159" s="20"/>
      <c r="BE1159" s="7">
        <f>IFERROR(VLOOKUP("5-"&amp;Presupuestos[[#This Row],[ID DOCUMENTO]],BD_Pagos[],7,0),"")</f>
        <v>0</v>
      </c>
      <c r="BF1159" s="17">
        <f>IFERROR(VLOOKUP("5-"&amp;Presupuestos[[#This Row],[ID DOCUMENTO]],BD_Pagos[],9,0),"")</f>
        <v>0</v>
      </c>
      <c r="BG1159" s="20">
        <f>IF(IFERROR(VLOOKUP("5-"&amp;Presupuestos[[#This Row],[ID DOCUMENTO]],BD_Pagos[],10,0),0)&gt;Presupuestos[[#This Row],[TOTAL SOLES]],Presupuestos[[#This Row],[TOTAL SOLES]],IFERROR(VLOOKUP("5-"&amp;Presupuestos[[#This Row],[ID DOCUMENTO]],BD_Pagos[],10,0),0))</f>
        <v>0</v>
      </c>
      <c r="BH1159" s="7">
        <f>IFERROR(VLOOKUP("1-Detraccion"&amp;Presupuestos[[#This Row],[ID DOCUMENTO]],BD_Pagos[],2,0),"")</f>
        <v>45891</v>
      </c>
      <c r="BI1159" s="3" t="str">
        <f>IFERROR(VLOOKUP("1-Detraccion"&amp;Presupuestos[[#This Row],[ID DOCUMENTO]],BD_Pagos[],3,0),"")</f>
        <v/>
      </c>
      <c r="BJ1159" s="3">
        <f>IFERROR(VLOOKUP("1-Detraccion"&amp;Presupuestos[[#This Row],[ID DOCUMENTO]],BD_Pagos[],4,0),"")</f>
        <v>279560170</v>
      </c>
      <c r="BK1159" s="6">
        <f>IF(IFERROR(VLOOKUP("1-Detraccion"&amp;Presupuestos[[#This Row],[ID DOCUMENTO]],BD_Pagos[],5,0),0)&gt;Presupuestos[[#This Row],[TOTAL SOLES]],Presupuestos[[#This Row],[TOTAL SOLES]],IFERROR(VLOOKUP("1-Detraccion"&amp;Presupuestos[[#This Row],[ID DOCUMENTO]],BD_Pagos[],5,0),0))</f>
        <v>157</v>
      </c>
      <c r="BL1159" s="6">
        <f>IF(IFERROR(VLOOKUP("1-Detraccion"&amp;Presupuestos[[#This Row],[ID DOCUMENTO]],BD_Pagos[],6,0),0)&gt;Presupuestos[[#This Row],[TOTAL SOLES]],Presupuestos[[#This Row],[TOTAL SOLES]],IFERROR(VLOOKUP("1-Detraccion"&amp;Presupuestos[[#This Row],[ID DOCUMENTO]],BD_Pagos[],6,0),0))</f>
        <v>157</v>
      </c>
      <c r="BM1159" s="37"/>
      <c r="BN1159" s="3"/>
      <c r="BO1159" s="3"/>
      <c r="BP1159" s="6"/>
      <c r="BQ115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287.39999999999998</v>
      </c>
      <c r="BR1159" s="23" t="str">
        <f>IF(Presupuestos[[#This Row],[SALDO ME-MN]]&gt;0,"PENDIENTE","CANCELADO")</f>
        <v>PENDIENTE</v>
      </c>
      <c r="BS1159" s="23" t="str">
        <f>IF(COUNTIFS($U$4:$U1158,Presupuestos[[#This Row],[ID DOCUMENTO]])&gt;=1,IF(B1158=Presupuestos[[#This Row],[ID]],"OK","DOC. DUPLICADO"),"OK")</f>
        <v>OK</v>
      </c>
    </row>
    <row r="1160" spans="2:71" x14ac:dyDescent="0.25">
      <c r="B1160" s="34">
        <f>IF(Presupuestos[[#This Row],[ID DOCUMENTO]]=U1159,B1159,IF(B1159="ID",1,B1159+1))</f>
        <v>973</v>
      </c>
      <c r="C1160" s="2">
        <v>45888</v>
      </c>
      <c r="D1160" s="2">
        <v>45888</v>
      </c>
      <c r="E1160" s="3" t="s">
        <v>2232</v>
      </c>
      <c r="F1160" s="25" t="s">
        <v>49</v>
      </c>
      <c r="G1160" s="25" t="s">
        <v>51</v>
      </c>
      <c r="H1160" s="25" t="s">
        <v>24</v>
      </c>
      <c r="I1160" s="36" t="str">
        <f>IFERROR(VLOOKUP(Presupuestos[[#This Row],[AREA]]&amp;Presupuestos[[#This Row],[CONCEPTO]]&amp;Presupuestos[[#This Row],[DESCRIPCION]],Tabla28[[Columna1]:[CÓDIGO NUEVO]],2,0),"")</f>
        <v>P0507001</v>
      </c>
      <c r="J1160" s="3" t="s">
        <v>2294</v>
      </c>
      <c r="K1160" s="3" t="s">
        <v>2295</v>
      </c>
      <c r="L1160" s="3" t="s">
        <v>666</v>
      </c>
      <c r="M1160" s="31" t="s">
        <v>2296</v>
      </c>
      <c r="N1160" s="3"/>
      <c r="O1160" s="3" t="s">
        <v>315</v>
      </c>
      <c r="P1160" s="3" t="s">
        <v>142</v>
      </c>
      <c r="Q1160" s="3" t="str">
        <f>IFERROR(VLOOKUP(Presupuestos[[#This Row],[CLASIFICACIÓN (N)]],Tabla17[],2,0),"")</f>
        <v>Gastos no operativos</v>
      </c>
      <c r="R1160" s="3" t="str">
        <f>IFERROR(VLOOKUP(Presupuestos[[#This Row],[CLASIFICACIÓN (N)]],Tabla17[],3,0),"")</f>
        <v>Operativo</v>
      </c>
      <c r="S1160" s="3" t="s">
        <v>16</v>
      </c>
      <c r="T1160" s="3" t="str">
        <f>IFERROR(VLOOKUP(Presupuestos[[#This Row],[ALMACEN]],Tabla5[],2,0),"")</f>
        <v>Arequipa</v>
      </c>
      <c r="U1160" s="19" t="str">
        <f>IFERROR(VLOOKUP(Presupuestos[[#This Row],[TIPO DE DOCUMENTO]],Tipo_Documento[],2,0)&amp;Presupuestos[[#This Row],[SERIE]]&amp;Presupuestos[[#This Row],[NUMERO]]&amp;Presupuestos[[#This Row],[RUC]],"")</f>
        <v>01E00131810416031679</v>
      </c>
      <c r="V1160" s="3" t="s">
        <v>120</v>
      </c>
      <c r="W1160" s="7">
        <v>45888</v>
      </c>
      <c r="X1160" s="7">
        <v>45888</v>
      </c>
      <c r="Y1160" s="3" t="s">
        <v>668</v>
      </c>
      <c r="Z1160" s="3">
        <v>318</v>
      </c>
      <c r="AA1160" s="3">
        <f>IFERROR(VLOOKUP(Presupuestos[[#This Row],[RAZON SOCIAL]],CHOOSE({1,2},Clientes_Proveedores[Razon Social],Clientes_Proveedores[Ruc / Dni]),2,0),"-")</f>
        <v>10416031679</v>
      </c>
      <c r="AB1160" s="31" t="s">
        <v>805</v>
      </c>
      <c r="AC1160" s="3" t="s">
        <v>670</v>
      </c>
      <c r="AD1160" s="5">
        <v>0.18</v>
      </c>
      <c r="AE1160" s="6">
        <v>863.39</v>
      </c>
      <c r="AF1160" s="6">
        <f>Presupuestos[[#This Row],[BASE]]*Presupuestos[[#This Row],[% IGV]]</f>
        <v>155.4102</v>
      </c>
      <c r="AG1160" s="22">
        <f>ROUND(SUM(Presupuestos[[#This Row],[BASE]:[IGV]]),2)</f>
        <v>1018.8</v>
      </c>
      <c r="AH1160" s="9" t="str">
        <f>IF(Presupuestos[[#This Row],[MONEDA]]="USD",VLOOKUP(Presupuestos[[#This Row],[FECHA DE EMISION]],Tipo_Cambio[],3,0),"")</f>
        <v/>
      </c>
      <c r="AI1160" s="22">
        <f>IFERROR(ROUND(IF(Presupuestos[[#This Row],[MONEDA]]="PEN",Presupuestos[[#This Row],[TOTAL]],Presupuestos[[#This Row],[TOTAL]]*Presupuestos[[#This Row],[TIPO DE CAMBIO]]),2),"")</f>
        <v>1018.8</v>
      </c>
      <c r="AJ1160" s="5">
        <v>0.12</v>
      </c>
      <c r="AK1160" s="33" t="s">
        <v>671</v>
      </c>
      <c r="AL1160" s="5" t="s">
        <v>680</v>
      </c>
      <c r="AM1160" s="23" t="s">
        <v>671</v>
      </c>
      <c r="AN1160" s="23" t="s">
        <v>671</v>
      </c>
      <c r="AO1160" s="7">
        <f>IFERROR(VLOOKUP("1-"&amp;Presupuestos[[#This Row],[ID DOCUMENTO]],BD_Pagos[],7,0),"")</f>
        <v>0</v>
      </c>
      <c r="AP1160" s="16" t="str">
        <f>IFERROR(VLOOKUP("1-"&amp;Presupuestos[[#This Row],[ID DOCUMENTO]],BD_Pagos[],8,0),"")</f>
        <v/>
      </c>
      <c r="AQ1160" s="17" t="str">
        <f>IFERROR(VLOOKUP("1-"&amp;Presupuestos[[#This Row],[ID DOCUMENTO]],BD_Pagos[],9,0),"")</f>
        <v/>
      </c>
      <c r="AR1160" s="54"/>
      <c r="AS1160" s="7">
        <f>IFERROR(VLOOKUP("2-"&amp;Presupuestos[[#This Row],[ID DOCUMENTO]],BD_Pagos[],7,0),"")</f>
        <v>0</v>
      </c>
      <c r="AT1160" s="16" t="str">
        <f>IFERROR(VLOOKUP("2-"&amp;Presupuestos[[#This Row],[ID DOCUMENTO]],BD_Pagos[],8,0),"")</f>
        <v/>
      </c>
      <c r="AU1160" s="17">
        <f>IFERROR(VLOOKUP("2-"&amp;Presupuestos[[#This Row],[ID DOCUMENTO]],BD_Pagos[],9,0),"")</f>
        <v>0</v>
      </c>
      <c r="AV1160" s="20">
        <f>IF(IFERROR(VLOOKUP("2-"&amp;Presupuestos[[#This Row],[ID DOCUMENTO]],BD_Pagos[],10,0),0)&gt;Presupuestos[[#This Row],[TOTAL SOLES]],Presupuestos[[#This Row],[TOTAL SOLES]],IFERROR(VLOOKUP("2-"&amp;Presupuestos[[#This Row],[ID DOCUMENTO]],BD_Pagos[],10,0),0))</f>
        <v>0</v>
      </c>
      <c r="AW1160" s="7"/>
      <c r="AX1160" s="16"/>
      <c r="AY1160" s="17"/>
      <c r="AZ1160" s="20"/>
      <c r="BA1160" s="7"/>
      <c r="BB1160" s="16"/>
      <c r="BC1160" s="17"/>
      <c r="BD1160" s="20"/>
      <c r="BE1160" s="7">
        <f>IFERROR(VLOOKUP("5-"&amp;Presupuestos[[#This Row],[ID DOCUMENTO]],BD_Pagos[],7,0),"")</f>
        <v>0</v>
      </c>
      <c r="BF1160" s="17">
        <f>IFERROR(VLOOKUP("5-"&amp;Presupuestos[[#This Row],[ID DOCUMENTO]],BD_Pagos[],9,0),"")</f>
        <v>0</v>
      </c>
      <c r="BG1160" s="20">
        <f>IF(IFERROR(VLOOKUP("5-"&amp;Presupuestos[[#This Row],[ID DOCUMENTO]],BD_Pagos[],10,0),0)&gt;Presupuestos[[#This Row],[TOTAL SOLES]],Presupuestos[[#This Row],[TOTAL SOLES]],IFERROR(VLOOKUP("5-"&amp;Presupuestos[[#This Row],[ID DOCUMENTO]],BD_Pagos[],10,0),0))</f>
        <v>0</v>
      </c>
      <c r="BH1160" s="7">
        <f>IFERROR(VLOOKUP("1-Detraccion"&amp;Presupuestos[[#This Row],[ID DOCUMENTO]],BD_Pagos[],2,0),"")</f>
        <v>45891</v>
      </c>
      <c r="BI1160" s="3" t="str">
        <f>IFERROR(VLOOKUP("1-Detraccion"&amp;Presupuestos[[#This Row],[ID DOCUMENTO]],BD_Pagos[],3,0),"")</f>
        <v/>
      </c>
      <c r="BJ1160" s="3">
        <f>IFERROR(VLOOKUP("1-Detraccion"&amp;Presupuestos[[#This Row],[ID DOCUMENTO]],BD_Pagos[],4,0),"")</f>
        <v>279560170</v>
      </c>
      <c r="BK1160" s="6">
        <f>IF(IFERROR(VLOOKUP("1-Detraccion"&amp;Presupuestos[[#This Row],[ID DOCUMENTO]],BD_Pagos[],5,0),0)&gt;Presupuestos[[#This Row],[TOTAL SOLES]],Presupuestos[[#This Row],[TOTAL SOLES]],IFERROR(VLOOKUP("1-Detraccion"&amp;Presupuestos[[#This Row],[ID DOCUMENTO]],BD_Pagos[],5,0),0))</f>
        <v>157</v>
      </c>
      <c r="BL1160" s="6">
        <f>IF(IFERROR(VLOOKUP("1-Detraccion"&amp;Presupuestos[[#This Row],[ID DOCUMENTO]],BD_Pagos[],6,0),0)&gt;Presupuestos[[#This Row],[TOTAL SOLES]],Presupuestos[[#This Row],[TOTAL SOLES]],IFERROR(VLOOKUP("1-Detraccion"&amp;Presupuestos[[#This Row],[ID DOCUMENTO]],BD_Pagos[],6,0),0))</f>
        <v>157</v>
      </c>
      <c r="BM1160" s="37"/>
      <c r="BN1160" s="3"/>
      <c r="BO1160" s="3"/>
      <c r="BP1160" s="6"/>
      <c r="BQ116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1018.8</v>
      </c>
      <c r="BR1160" s="23" t="str">
        <f>IF(Presupuestos[[#This Row],[SALDO ME-MN]]&gt;0,"PENDIENTE","CANCELADO")</f>
        <v>PENDIENTE</v>
      </c>
      <c r="BS1160" s="23" t="str">
        <f>IF(COUNTIFS($U$4:$U1159,Presupuestos[[#This Row],[ID DOCUMENTO]])&gt;=1,IF(B1159=Presupuestos[[#This Row],[ID]],"OK","DOC. DUPLICADO"),"OK")</f>
        <v>OK</v>
      </c>
    </row>
    <row r="1161" spans="2:71" ht="36" x14ac:dyDescent="0.25">
      <c r="B1161" s="34">
        <f>IF(Presupuestos[[#This Row],[ID DOCUMENTO]]=U1160,B1160,IF(B1160="ID",1,B1160+1))</f>
        <v>974</v>
      </c>
      <c r="C1161" s="2">
        <v>45888</v>
      </c>
      <c r="D1161" s="2">
        <v>45888</v>
      </c>
      <c r="E1161" s="3" t="s">
        <v>966</v>
      </c>
      <c r="F1161" s="25" t="s">
        <v>35</v>
      </c>
      <c r="G1161" s="25" t="s">
        <v>134</v>
      </c>
      <c r="H1161" s="25" t="s">
        <v>97</v>
      </c>
      <c r="I1161" s="36" t="str">
        <f>IFERROR(VLOOKUP(Presupuestos[[#This Row],[AREA]]&amp;Presupuestos[[#This Row],[CONCEPTO]]&amp;Presupuestos[[#This Row],[DESCRIPCION]],Tabla28[[Columna1]:[CÓDIGO NUEVO]],2,0),"")</f>
        <v>P0312001</v>
      </c>
      <c r="J1161" s="3" t="s">
        <v>2297</v>
      </c>
      <c r="K1161" s="3" t="s">
        <v>666</v>
      </c>
      <c r="L1161" s="52" t="s">
        <v>2298</v>
      </c>
      <c r="M1161" s="31" t="s">
        <v>2299</v>
      </c>
      <c r="N1161" s="3"/>
      <c r="O1161" s="3" t="s">
        <v>300</v>
      </c>
      <c r="P1161" s="3" t="s">
        <v>132</v>
      </c>
      <c r="Q1161" s="3" t="str">
        <f>IFERROR(VLOOKUP(Presupuestos[[#This Row],[CLASIFICACIÓN (N)]],Tabla17[],2,0),"")</f>
        <v>Gastos operativos</v>
      </c>
      <c r="R1161" s="3" t="str">
        <f>IFERROR(VLOOKUP(Presupuestos[[#This Row],[CLASIFICACIÓN (N)]],Tabla17[],3,0),"")</f>
        <v>Operativo</v>
      </c>
      <c r="S1161" s="3" t="s">
        <v>41</v>
      </c>
      <c r="T1161" s="3" t="str">
        <f>IFERROR(VLOOKUP(Presupuestos[[#This Row],[ALMACEN]],Tabla5[],2,0),"")</f>
        <v>Lima</v>
      </c>
      <c r="U1161" s="19" t="str">
        <f>IFERROR(VLOOKUP(Presupuestos[[#This Row],[TIPO DE DOCUMENTO]],Tipo_Documento[],2,0)&amp;Presupuestos[[#This Row],[SERIE]]&amp;Presupuestos[[#This Row],[NUMERO]]&amp;Presupuestos[[#This Row],[RUC]],"")</f>
        <v>01E001528710425371652</v>
      </c>
      <c r="V1161" s="3" t="s">
        <v>120</v>
      </c>
      <c r="W1161" s="7">
        <v>45888</v>
      </c>
      <c r="X1161" s="7">
        <v>45888</v>
      </c>
      <c r="Y1161" s="3" t="s">
        <v>668</v>
      </c>
      <c r="Z1161" s="3">
        <v>5287</v>
      </c>
      <c r="AA1161" s="3">
        <f>IFERROR(VLOOKUP(Presupuestos[[#This Row],[RAZON SOCIAL]],CHOOSE({1,2},Clientes_Proveedores[Razon Social],Clientes_Proveedores[Ruc / Dni]),2,0),"-")</f>
        <v>10425371652</v>
      </c>
      <c r="AB1161" s="31" t="s">
        <v>1023</v>
      </c>
      <c r="AC1161" s="3" t="s">
        <v>670</v>
      </c>
      <c r="AD1161" s="5">
        <v>0.18</v>
      </c>
      <c r="AE1161" s="6">
        <v>50</v>
      </c>
      <c r="AF1161" s="6">
        <f>Presupuestos[[#This Row],[BASE]]*Presupuestos[[#This Row],[% IGV]]</f>
        <v>9</v>
      </c>
      <c r="AG1161" s="22">
        <f>ROUND(SUM(Presupuestos[[#This Row],[BASE]:[IGV]]),2)</f>
        <v>59</v>
      </c>
      <c r="AH1161" s="9" t="str">
        <f>IF(Presupuestos[[#This Row],[MONEDA]]="USD",VLOOKUP(Presupuestos[[#This Row],[FECHA DE EMISION]],Tipo_Cambio[],3,0),"")</f>
        <v/>
      </c>
      <c r="AI1161" s="22">
        <f>IFERROR(ROUND(IF(Presupuestos[[#This Row],[MONEDA]]="PEN",Presupuestos[[#This Row],[TOTAL]],Presupuestos[[#This Row],[TOTAL]]*Presupuestos[[#This Row],[TIPO DE CAMBIO]]),2),"")</f>
        <v>59</v>
      </c>
      <c r="AJ1161" s="5"/>
      <c r="AK1161" s="33" t="s">
        <v>671</v>
      </c>
      <c r="AL1161" s="5" t="s">
        <v>680</v>
      </c>
      <c r="AM1161" s="23" t="s">
        <v>671</v>
      </c>
      <c r="AN1161" s="23" t="s">
        <v>671</v>
      </c>
      <c r="AO1161" s="7">
        <f>IFERROR(VLOOKUP("1-"&amp;Presupuestos[[#This Row],[ID DOCUMENTO]],BD_Pagos[],7,0),"")</f>
        <v>0</v>
      </c>
      <c r="AP1161" s="16" t="str">
        <f>IFERROR(VLOOKUP("1-"&amp;Presupuestos[[#This Row],[ID DOCUMENTO]],BD_Pagos[],8,0),"")</f>
        <v/>
      </c>
      <c r="AQ1161" s="17" t="str">
        <f>IFERROR(VLOOKUP("1-"&amp;Presupuestos[[#This Row],[ID DOCUMENTO]],BD_Pagos[],9,0),"")</f>
        <v/>
      </c>
      <c r="AR1161" s="54"/>
      <c r="AS1161" s="7">
        <f>IFERROR(VLOOKUP("2-"&amp;Presupuestos[[#This Row],[ID DOCUMENTO]],BD_Pagos[],7,0),"")</f>
        <v>0</v>
      </c>
      <c r="AT1161" s="16" t="str">
        <f>IFERROR(VLOOKUP("2-"&amp;Presupuestos[[#This Row],[ID DOCUMENTO]],BD_Pagos[],8,0),"")</f>
        <v/>
      </c>
      <c r="AU1161" s="17">
        <f>IFERROR(VLOOKUP("2-"&amp;Presupuestos[[#This Row],[ID DOCUMENTO]],BD_Pagos[],9,0),"")</f>
        <v>0</v>
      </c>
      <c r="AV1161" s="20">
        <f>IF(IFERROR(VLOOKUP("2-"&amp;Presupuestos[[#This Row],[ID DOCUMENTO]],BD_Pagos[],10,0),0)&gt;Presupuestos[[#This Row],[TOTAL SOLES]],Presupuestos[[#This Row],[TOTAL SOLES]],IFERROR(VLOOKUP("2-"&amp;Presupuestos[[#This Row],[ID DOCUMENTO]],BD_Pagos[],10,0),0))</f>
        <v>0</v>
      </c>
      <c r="AW1161" s="7"/>
      <c r="AX1161" s="16"/>
      <c r="AY1161" s="17"/>
      <c r="AZ1161" s="20"/>
      <c r="BA1161" s="7"/>
      <c r="BB1161" s="16"/>
      <c r="BC1161" s="17"/>
      <c r="BD1161" s="20"/>
      <c r="BE1161" s="7">
        <f>IFERROR(VLOOKUP("5-"&amp;Presupuestos[[#This Row],[ID DOCUMENTO]],BD_Pagos[],7,0),"")</f>
        <v>0</v>
      </c>
      <c r="BF1161" s="17">
        <f>IFERROR(VLOOKUP("5-"&amp;Presupuestos[[#This Row],[ID DOCUMENTO]],BD_Pagos[],9,0),"")</f>
        <v>0</v>
      </c>
      <c r="BG1161" s="20">
        <f>IF(IFERROR(VLOOKUP("5-"&amp;Presupuestos[[#This Row],[ID DOCUMENTO]],BD_Pagos[],10,0),0)&gt;Presupuestos[[#This Row],[TOTAL SOLES]],Presupuestos[[#This Row],[TOTAL SOLES]],IFERROR(VLOOKUP("5-"&amp;Presupuestos[[#This Row],[ID DOCUMENTO]],BD_Pagos[],10,0),0))</f>
        <v>0</v>
      </c>
      <c r="BH1161" s="7">
        <f>IFERROR(VLOOKUP("1-Detraccion"&amp;Presupuestos[[#This Row],[ID DOCUMENTO]],BD_Pagos[],2,0),"")</f>
        <v>0</v>
      </c>
      <c r="BI1161" s="3" t="str">
        <f>IFERROR(VLOOKUP("1-Detraccion"&amp;Presupuestos[[#This Row],[ID DOCUMENTO]],BD_Pagos[],3,0),"")</f>
        <v/>
      </c>
      <c r="BJ1161" s="3">
        <f>IFERROR(VLOOKUP("1-Detraccion"&amp;Presupuestos[[#This Row],[ID DOCUMENTO]],BD_Pagos[],4,0),"")</f>
        <v>0</v>
      </c>
      <c r="BK1161" s="6">
        <f>IF(IFERROR(VLOOKUP("1-Detraccion"&amp;Presupuestos[[#This Row],[ID DOCUMENTO]],BD_Pagos[],5,0),0)&gt;Presupuestos[[#This Row],[TOTAL SOLES]],Presupuestos[[#This Row],[TOTAL SOLES]],IFERROR(VLOOKUP("1-Detraccion"&amp;Presupuestos[[#This Row],[ID DOCUMENTO]],BD_Pagos[],5,0),0))</f>
        <v>0</v>
      </c>
      <c r="BL1161" s="6">
        <f>IF(IFERROR(VLOOKUP("1-Detraccion"&amp;Presupuestos[[#This Row],[ID DOCUMENTO]],BD_Pagos[],6,0),0)&gt;Presupuestos[[#This Row],[TOTAL SOLES]],Presupuestos[[#This Row],[TOTAL SOLES]],IFERROR(VLOOKUP("1-Detraccion"&amp;Presupuestos[[#This Row],[ID DOCUMENTO]],BD_Pagos[],6,0),0))</f>
        <v>0</v>
      </c>
      <c r="BM1161" s="37"/>
      <c r="BN1161" s="3"/>
      <c r="BO1161" s="3"/>
      <c r="BP1161" s="6"/>
      <c r="BQ116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59</v>
      </c>
      <c r="BR1161" s="23" t="str">
        <f>IF(Presupuestos[[#This Row],[SALDO ME-MN]]&gt;0,"PENDIENTE","CANCELADO")</f>
        <v>PENDIENTE</v>
      </c>
      <c r="BS1161" s="23" t="str">
        <f>IF(COUNTIFS($U$4:$U1160,Presupuestos[[#This Row],[ID DOCUMENTO]])&gt;=1,IF(B1160=Presupuestos[[#This Row],[ID]],"OK","DOC. DUPLICADO"),"OK")</f>
        <v>OK</v>
      </c>
    </row>
    <row r="1162" spans="2:71" ht="24" x14ac:dyDescent="0.25">
      <c r="B1162" s="34">
        <f>IF(Presupuestos[[#This Row],[ID DOCUMENTO]]=U1161,B1161,IF(B1161="ID",1,B1161+1))</f>
        <v>975</v>
      </c>
      <c r="C1162" s="2">
        <v>45887</v>
      </c>
      <c r="D1162" s="2">
        <v>45887</v>
      </c>
      <c r="E1162" s="3" t="s">
        <v>966</v>
      </c>
      <c r="F1162" s="25" t="s">
        <v>35</v>
      </c>
      <c r="G1162" s="25" t="s">
        <v>134</v>
      </c>
      <c r="H1162" s="25" t="s">
        <v>97</v>
      </c>
      <c r="I1162" s="36" t="str">
        <f>IFERROR(VLOOKUP(Presupuestos[[#This Row],[AREA]]&amp;Presupuestos[[#This Row],[CONCEPTO]]&amp;Presupuestos[[#This Row],[DESCRIPCION]],Tabla28[[Columna1]:[CÓDIGO NUEVO]],2,0),"")</f>
        <v>P0312001</v>
      </c>
      <c r="J1162" s="3" t="s">
        <v>2300</v>
      </c>
      <c r="K1162" s="3" t="s">
        <v>666</v>
      </c>
      <c r="L1162" s="3" t="s">
        <v>2301</v>
      </c>
      <c r="M1162" s="31" t="s">
        <v>2302</v>
      </c>
      <c r="N1162" s="3"/>
      <c r="O1162" s="3" t="s">
        <v>300</v>
      </c>
      <c r="P1162" s="3" t="s">
        <v>132</v>
      </c>
      <c r="Q1162" s="3" t="str">
        <f>IFERROR(VLOOKUP(Presupuestos[[#This Row],[CLASIFICACIÓN (N)]],Tabla17[],2,0),"")</f>
        <v>Gastos operativos</v>
      </c>
      <c r="R1162" s="3" t="str">
        <f>IFERROR(VLOOKUP(Presupuestos[[#This Row],[CLASIFICACIÓN (N)]],Tabla17[],3,0),"")</f>
        <v>Operativo</v>
      </c>
      <c r="S1162" s="3" t="s">
        <v>41</v>
      </c>
      <c r="T1162" s="3" t="str">
        <f>IFERROR(VLOOKUP(Presupuestos[[#This Row],[ALMACEN]],Tabla5[],2,0),"")</f>
        <v>Lima</v>
      </c>
      <c r="U1162" s="19" t="str">
        <f>IFERROR(VLOOKUP(Presupuestos[[#This Row],[TIPO DE DOCUMENTO]],Tipo_Documento[],2,0)&amp;Presupuestos[[#This Row],[SERIE]]&amp;Presupuestos[[#This Row],[NUMERO]]&amp;Presupuestos[[#This Row],[RUC]],"")</f>
        <v>01E001528310425371652</v>
      </c>
      <c r="V1162" s="3" t="s">
        <v>120</v>
      </c>
      <c r="W1162" s="7">
        <v>45887</v>
      </c>
      <c r="X1162" s="7">
        <v>45887</v>
      </c>
      <c r="Y1162" s="3" t="s">
        <v>668</v>
      </c>
      <c r="Z1162" s="3">
        <v>5283</v>
      </c>
      <c r="AA1162" s="3">
        <f>IFERROR(VLOOKUP(Presupuestos[[#This Row],[RAZON SOCIAL]],CHOOSE({1,2},Clientes_Proveedores[Razon Social],Clientes_Proveedores[Ruc / Dni]),2,0),"-")</f>
        <v>10425371652</v>
      </c>
      <c r="AB1162" s="31" t="s">
        <v>1023</v>
      </c>
      <c r="AC1162" s="3" t="s">
        <v>670</v>
      </c>
      <c r="AD1162" s="5">
        <v>0.18</v>
      </c>
      <c r="AE1162" s="6">
        <v>50</v>
      </c>
      <c r="AF1162" s="6">
        <f>Presupuestos[[#This Row],[BASE]]*Presupuestos[[#This Row],[% IGV]]</f>
        <v>9</v>
      </c>
      <c r="AG1162" s="22">
        <f>ROUND(SUM(Presupuestos[[#This Row],[BASE]:[IGV]]),2)</f>
        <v>59</v>
      </c>
      <c r="AH1162" s="9" t="str">
        <f>IF(Presupuestos[[#This Row],[MONEDA]]="USD",VLOOKUP(Presupuestos[[#This Row],[FECHA DE EMISION]],Tipo_Cambio[],3,0),"")</f>
        <v/>
      </c>
      <c r="AI1162" s="22">
        <f>IFERROR(ROUND(IF(Presupuestos[[#This Row],[MONEDA]]="PEN",Presupuestos[[#This Row],[TOTAL]],Presupuestos[[#This Row],[TOTAL]]*Presupuestos[[#This Row],[TIPO DE CAMBIO]]),2),"")</f>
        <v>59</v>
      </c>
      <c r="AJ1162" s="5"/>
      <c r="AK1162" s="33" t="s">
        <v>671</v>
      </c>
      <c r="AL1162" s="5" t="s">
        <v>680</v>
      </c>
      <c r="AM1162" s="23" t="s">
        <v>671</v>
      </c>
      <c r="AN1162" s="23" t="s">
        <v>671</v>
      </c>
      <c r="AO1162" s="7">
        <f>IFERROR(VLOOKUP("1-"&amp;Presupuestos[[#This Row],[ID DOCUMENTO]],BD_Pagos[],7,0),"")</f>
        <v>0</v>
      </c>
      <c r="AP1162" s="16" t="str">
        <f>IFERROR(VLOOKUP("1-"&amp;Presupuestos[[#This Row],[ID DOCUMENTO]],BD_Pagos[],8,0),"")</f>
        <v/>
      </c>
      <c r="AQ1162" s="17" t="str">
        <f>IFERROR(VLOOKUP("1-"&amp;Presupuestos[[#This Row],[ID DOCUMENTO]],BD_Pagos[],9,0),"")</f>
        <v/>
      </c>
      <c r="AR1162" s="54"/>
      <c r="AS1162" s="7">
        <f>IFERROR(VLOOKUP("2-"&amp;Presupuestos[[#This Row],[ID DOCUMENTO]],BD_Pagos[],7,0),"")</f>
        <v>0</v>
      </c>
      <c r="AT1162" s="16" t="str">
        <f>IFERROR(VLOOKUP("2-"&amp;Presupuestos[[#This Row],[ID DOCUMENTO]],BD_Pagos[],8,0),"")</f>
        <v/>
      </c>
      <c r="AU1162" s="17">
        <f>IFERROR(VLOOKUP("2-"&amp;Presupuestos[[#This Row],[ID DOCUMENTO]],BD_Pagos[],9,0),"")</f>
        <v>0</v>
      </c>
      <c r="AV1162" s="20">
        <f>IF(IFERROR(VLOOKUP("2-"&amp;Presupuestos[[#This Row],[ID DOCUMENTO]],BD_Pagos[],10,0),0)&gt;Presupuestos[[#This Row],[TOTAL SOLES]],Presupuestos[[#This Row],[TOTAL SOLES]],IFERROR(VLOOKUP("2-"&amp;Presupuestos[[#This Row],[ID DOCUMENTO]],BD_Pagos[],10,0),0))</f>
        <v>0</v>
      </c>
      <c r="AW1162" s="7"/>
      <c r="AX1162" s="16"/>
      <c r="AY1162" s="17"/>
      <c r="AZ1162" s="20"/>
      <c r="BA1162" s="7"/>
      <c r="BB1162" s="16"/>
      <c r="BC1162" s="17"/>
      <c r="BD1162" s="20"/>
      <c r="BE1162" s="7">
        <f>IFERROR(VLOOKUP("5-"&amp;Presupuestos[[#This Row],[ID DOCUMENTO]],BD_Pagos[],7,0),"")</f>
        <v>0</v>
      </c>
      <c r="BF1162" s="17">
        <f>IFERROR(VLOOKUP("5-"&amp;Presupuestos[[#This Row],[ID DOCUMENTO]],BD_Pagos[],9,0),"")</f>
        <v>0</v>
      </c>
      <c r="BG1162" s="20">
        <f>IF(IFERROR(VLOOKUP("5-"&amp;Presupuestos[[#This Row],[ID DOCUMENTO]],BD_Pagos[],10,0),0)&gt;Presupuestos[[#This Row],[TOTAL SOLES]],Presupuestos[[#This Row],[TOTAL SOLES]],IFERROR(VLOOKUP("5-"&amp;Presupuestos[[#This Row],[ID DOCUMENTO]],BD_Pagos[],10,0),0))</f>
        <v>0</v>
      </c>
      <c r="BH1162" s="7">
        <f>IFERROR(VLOOKUP("1-Detraccion"&amp;Presupuestos[[#This Row],[ID DOCUMENTO]],BD_Pagos[],2,0),"")</f>
        <v>0</v>
      </c>
      <c r="BI1162" s="3" t="str">
        <f>IFERROR(VLOOKUP("1-Detraccion"&amp;Presupuestos[[#This Row],[ID DOCUMENTO]],BD_Pagos[],3,0),"")</f>
        <v/>
      </c>
      <c r="BJ1162" s="3">
        <f>IFERROR(VLOOKUP("1-Detraccion"&amp;Presupuestos[[#This Row],[ID DOCUMENTO]],BD_Pagos[],4,0),"")</f>
        <v>0</v>
      </c>
      <c r="BK1162" s="6">
        <f>IF(IFERROR(VLOOKUP("1-Detraccion"&amp;Presupuestos[[#This Row],[ID DOCUMENTO]],BD_Pagos[],5,0),0)&gt;Presupuestos[[#This Row],[TOTAL SOLES]],Presupuestos[[#This Row],[TOTAL SOLES]],IFERROR(VLOOKUP("1-Detraccion"&amp;Presupuestos[[#This Row],[ID DOCUMENTO]],BD_Pagos[],5,0),0))</f>
        <v>0</v>
      </c>
      <c r="BL1162" s="6">
        <f>IF(IFERROR(VLOOKUP("1-Detraccion"&amp;Presupuestos[[#This Row],[ID DOCUMENTO]],BD_Pagos[],6,0),0)&gt;Presupuestos[[#This Row],[TOTAL SOLES]],Presupuestos[[#This Row],[TOTAL SOLES]],IFERROR(VLOOKUP("1-Detraccion"&amp;Presupuestos[[#This Row],[ID DOCUMENTO]],BD_Pagos[],6,0),0))</f>
        <v>0</v>
      </c>
      <c r="BM1162" s="37"/>
      <c r="BN1162" s="3"/>
      <c r="BO1162" s="3"/>
      <c r="BP1162" s="6"/>
      <c r="BQ116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59</v>
      </c>
      <c r="BR1162" s="23" t="str">
        <f>IF(Presupuestos[[#This Row],[SALDO ME-MN]]&gt;0,"PENDIENTE","CANCELADO")</f>
        <v>PENDIENTE</v>
      </c>
      <c r="BS1162" s="23" t="str">
        <f>IF(COUNTIFS($U$4:$U1161,Presupuestos[[#This Row],[ID DOCUMENTO]])&gt;=1,IF(B1161=Presupuestos[[#This Row],[ID]],"OK","DOC. DUPLICADO"),"OK")</f>
        <v>OK</v>
      </c>
    </row>
    <row r="1163" spans="2:71" ht="36" x14ac:dyDescent="0.25">
      <c r="B1163" s="34">
        <f>IF(Presupuestos[[#This Row],[ID DOCUMENTO]]=U1162,B1162,IF(B1162="ID",1,B1162+1))</f>
        <v>976</v>
      </c>
      <c r="C1163" s="2">
        <v>45887</v>
      </c>
      <c r="D1163" s="2">
        <v>45887</v>
      </c>
      <c r="E1163" s="3" t="s">
        <v>966</v>
      </c>
      <c r="F1163" s="25" t="s">
        <v>35</v>
      </c>
      <c r="G1163" s="25" t="s">
        <v>118</v>
      </c>
      <c r="H1163" s="25" t="s">
        <v>206</v>
      </c>
      <c r="I1163" s="36" t="str">
        <f>IFERROR(VLOOKUP(Presupuestos[[#This Row],[AREA]]&amp;Presupuestos[[#This Row],[CONCEPTO]]&amp;Presupuestos[[#This Row],[DESCRIPCION]],Tabla28[[Columna1]:[CÓDIGO NUEVO]],2,0),"")</f>
        <v>P0311001</v>
      </c>
      <c r="J1163" s="3" t="s">
        <v>2303</v>
      </c>
      <c r="K1163" s="3" t="s">
        <v>2304</v>
      </c>
      <c r="L1163" s="3" t="s">
        <v>2305</v>
      </c>
      <c r="M1163" s="31" t="s">
        <v>2306</v>
      </c>
      <c r="N1163" s="3"/>
      <c r="O1163" s="3" t="s">
        <v>300</v>
      </c>
      <c r="P1163" s="3" t="s">
        <v>132</v>
      </c>
      <c r="Q1163" s="3" t="str">
        <f>IFERROR(VLOOKUP(Presupuestos[[#This Row],[CLASIFICACIÓN (N)]],Tabla17[],2,0),"")</f>
        <v>Gastos operativos</v>
      </c>
      <c r="R1163" s="3" t="str">
        <f>IFERROR(VLOOKUP(Presupuestos[[#This Row],[CLASIFICACIÓN (N)]],Tabla17[],3,0),"")</f>
        <v>Operativo</v>
      </c>
      <c r="S1163" s="3" t="s">
        <v>34</v>
      </c>
      <c r="T1163" s="3" t="str">
        <f>IFERROR(VLOOKUP(Presupuestos[[#This Row],[ALMACEN]],Tabla5[],2,0),"")</f>
        <v>Arequipa</v>
      </c>
      <c r="U1163" s="19" t="str">
        <f>IFERROR(VLOOKUP(Presupuestos[[#This Row],[TIPO DE DOCUMENTO]],Tipo_Documento[],2,0)&amp;Presupuestos[[#This Row],[SERIE]]&amp;Presupuestos[[#This Row],[NUMERO]]&amp;Presupuestos[[#This Row],[RUC]],"")</f>
        <v>01E00154210439205666</v>
      </c>
      <c r="V1163" s="3" t="s">
        <v>120</v>
      </c>
      <c r="W1163" s="7">
        <v>45887</v>
      </c>
      <c r="X1163" s="7">
        <v>45887</v>
      </c>
      <c r="Y1163" s="3" t="s">
        <v>668</v>
      </c>
      <c r="Z1163" s="3">
        <v>542</v>
      </c>
      <c r="AA1163" s="3">
        <f>IFERROR(VLOOKUP(Presupuestos[[#This Row],[RAZON SOCIAL]],CHOOSE({1,2},Clientes_Proveedores[Razon Social],Clientes_Proveedores[Ruc / Dni]),2,0),"-")</f>
        <v>10439205666</v>
      </c>
      <c r="AB1163" s="31" t="s">
        <v>2307</v>
      </c>
      <c r="AC1163" s="3" t="s">
        <v>670</v>
      </c>
      <c r="AD1163" s="5">
        <v>0.18</v>
      </c>
      <c r="AE1163" s="6">
        <v>423.73</v>
      </c>
      <c r="AF1163" s="6">
        <f>Presupuestos[[#This Row],[BASE]]*Presupuestos[[#This Row],[% IGV]]</f>
        <v>76.2714</v>
      </c>
      <c r="AG1163" s="22">
        <f>ROUND(SUM(Presupuestos[[#This Row],[BASE]:[IGV]]),2)</f>
        <v>500</v>
      </c>
      <c r="AH1163" s="9" t="str">
        <f>IF(Presupuestos[[#This Row],[MONEDA]]="USD",VLOOKUP(Presupuestos[[#This Row],[FECHA DE EMISION]],Tipo_Cambio[],3,0),"")</f>
        <v/>
      </c>
      <c r="AI1163" s="22">
        <f>IFERROR(ROUND(IF(Presupuestos[[#This Row],[MONEDA]]="PEN",Presupuestos[[#This Row],[TOTAL]],Presupuestos[[#This Row],[TOTAL]]*Presupuestos[[#This Row],[TIPO DE CAMBIO]]),2),"")</f>
        <v>500</v>
      </c>
      <c r="AJ1163" s="5">
        <v>0.04</v>
      </c>
      <c r="AK1163" s="33" t="s">
        <v>671</v>
      </c>
      <c r="AL1163" s="5" t="s">
        <v>680</v>
      </c>
      <c r="AM1163" s="23" t="s">
        <v>671</v>
      </c>
      <c r="AN1163" s="23" t="s">
        <v>671</v>
      </c>
      <c r="AO1163" s="7">
        <f>IFERROR(VLOOKUP("1-"&amp;Presupuestos[[#This Row],[ID DOCUMENTO]],BD_Pagos[],7,0),"")</f>
        <v>0</v>
      </c>
      <c r="AP1163" s="16" t="str">
        <f>IFERROR(VLOOKUP("1-"&amp;Presupuestos[[#This Row],[ID DOCUMENTO]],BD_Pagos[],8,0),"")</f>
        <v/>
      </c>
      <c r="AQ1163" s="17" t="str">
        <f>IFERROR(VLOOKUP("1-"&amp;Presupuestos[[#This Row],[ID DOCUMENTO]],BD_Pagos[],9,0),"")</f>
        <v/>
      </c>
      <c r="AR1163" s="54"/>
      <c r="AS1163" s="7">
        <f>IFERROR(VLOOKUP("2-"&amp;Presupuestos[[#This Row],[ID DOCUMENTO]],BD_Pagos[],7,0),"")</f>
        <v>0</v>
      </c>
      <c r="AT1163" s="16" t="str">
        <f>IFERROR(VLOOKUP("2-"&amp;Presupuestos[[#This Row],[ID DOCUMENTO]],BD_Pagos[],8,0),"")</f>
        <v/>
      </c>
      <c r="AU1163" s="17">
        <f>IFERROR(VLOOKUP("2-"&amp;Presupuestos[[#This Row],[ID DOCUMENTO]],BD_Pagos[],9,0),"")</f>
        <v>0</v>
      </c>
      <c r="AV1163" s="20">
        <f>IF(IFERROR(VLOOKUP("2-"&amp;Presupuestos[[#This Row],[ID DOCUMENTO]],BD_Pagos[],10,0),0)&gt;Presupuestos[[#This Row],[TOTAL SOLES]],Presupuestos[[#This Row],[TOTAL SOLES]],IFERROR(VLOOKUP("2-"&amp;Presupuestos[[#This Row],[ID DOCUMENTO]],BD_Pagos[],10,0),0))</f>
        <v>0</v>
      </c>
      <c r="AW1163" s="7"/>
      <c r="AX1163" s="16"/>
      <c r="AY1163" s="17"/>
      <c r="AZ1163" s="20"/>
      <c r="BA1163" s="7"/>
      <c r="BB1163" s="16"/>
      <c r="BC1163" s="17"/>
      <c r="BD1163" s="20"/>
      <c r="BE1163" s="7">
        <f>IFERROR(VLOOKUP("5-"&amp;Presupuestos[[#This Row],[ID DOCUMENTO]],BD_Pagos[],7,0),"")</f>
        <v>0</v>
      </c>
      <c r="BF1163" s="17">
        <f>IFERROR(VLOOKUP("5-"&amp;Presupuestos[[#This Row],[ID DOCUMENTO]],BD_Pagos[],9,0),"")</f>
        <v>0</v>
      </c>
      <c r="BG1163" s="20">
        <f>IF(IFERROR(VLOOKUP("5-"&amp;Presupuestos[[#This Row],[ID DOCUMENTO]],BD_Pagos[],10,0),0)&gt;Presupuestos[[#This Row],[TOTAL SOLES]],Presupuestos[[#This Row],[TOTAL SOLES]],IFERROR(VLOOKUP("5-"&amp;Presupuestos[[#This Row],[ID DOCUMENTO]],BD_Pagos[],10,0),0))</f>
        <v>0</v>
      </c>
      <c r="BH1163" s="7">
        <f>IFERROR(VLOOKUP("1-Detraccion"&amp;Presupuestos[[#This Row],[ID DOCUMENTO]],BD_Pagos[],2,0),"")</f>
        <v>0</v>
      </c>
      <c r="BI1163" s="3" t="str">
        <f>IFERROR(VLOOKUP("1-Detraccion"&amp;Presupuestos[[#This Row],[ID DOCUMENTO]],BD_Pagos[],3,0),"")</f>
        <v/>
      </c>
      <c r="BJ1163" s="3">
        <f>IFERROR(VLOOKUP("1-Detraccion"&amp;Presupuestos[[#This Row],[ID DOCUMENTO]],BD_Pagos[],4,0),"")</f>
        <v>0</v>
      </c>
      <c r="BK1163" s="6">
        <f>IF(IFERROR(VLOOKUP("1-Detraccion"&amp;Presupuestos[[#This Row],[ID DOCUMENTO]],BD_Pagos[],5,0),0)&gt;Presupuestos[[#This Row],[TOTAL SOLES]],Presupuestos[[#This Row],[TOTAL SOLES]],IFERROR(VLOOKUP("1-Detraccion"&amp;Presupuestos[[#This Row],[ID DOCUMENTO]],BD_Pagos[],5,0),0))</f>
        <v>0</v>
      </c>
      <c r="BL1163" s="6">
        <f>IF(IFERROR(VLOOKUP("1-Detraccion"&amp;Presupuestos[[#This Row],[ID DOCUMENTO]],BD_Pagos[],6,0),0)&gt;Presupuestos[[#This Row],[TOTAL SOLES]],Presupuestos[[#This Row],[TOTAL SOLES]],IFERROR(VLOOKUP("1-Detraccion"&amp;Presupuestos[[#This Row],[ID DOCUMENTO]],BD_Pagos[],6,0),0))</f>
        <v>0</v>
      </c>
      <c r="BM1163" s="37"/>
      <c r="BN1163" s="3"/>
      <c r="BO1163" s="3"/>
      <c r="BP1163" s="6"/>
      <c r="BQ116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500</v>
      </c>
      <c r="BR1163" s="23" t="str">
        <f>IF(Presupuestos[[#This Row],[SALDO ME-MN]]&gt;0,"PENDIENTE","CANCELADO")</f>
        <v>PENDIENTE</v>
      </c>
      <c r="BS1163" s="23" t="str">
        <f>IF(COUNTIFS($U$4:$U1162,Presupuestos[[#This Row],[ID DOCUMENTO]])&gt;=1,IF(B1162=Presupuestos[[#This Row],[ID]],"OK","DOC. DUPLICADO"),"OK")</f>
        <v>OK</v>
      </c>
    </row>
    <row r="1164" spans="2:71" ht="36" x14ac:dyDescent="0.25">
      <c r="B1164" s="34">
        <f>IF(Presupuestos[[#This Row],[ID DOCUMENTO]]=U1163,B1163,IF(B1163="ID",1,B1163+1))</f>
        <v>977</v>
      </c>
      <c r="C1164" s="2">
        <v>45862</v>
      </c>
      <c r="D1164" s="2">
        <v>45862</v>
      </c>
      <c r="E1164" s="3" t="s">
        <v>2161</v>
      </c>
      <c r="F1164" s="25" t="s">
        <v>35</v>
      </c>
      <c r="G1164" s="25" t="s">
        <v>211</v>
      </c>
      <c r="H1164" s="25" t="s">
        <v>198</v>
      </c>
      <c r="I1164" s="36" t="str">
        <f>IFERROR(VLOOKUP(Presupuestos[[#This Row],[AREA]]&amp;Presupuestos[[#This Row],[CONCEPTO]]&amp;Presupuestos[[#This Row],[DESCRIPCION]],Tabla28[[Columna1]:[CÓDIGO NUEVO]],2,0),"")</f>
        <v>P0302001</v>
      </c>
      <c r="J1164" s="3" t="s">
        <v>2308</v>
      </c>
      <c r="K1164" s="3" t="s">
        <v>2309</v>
      </c>
      <c r="L1164" s="53" t="s">
        <v>2310</v>
      </c>
      <c r="M1164" s="31" t="s">
        <v>2311</v>
      </c>
      <c r="N1164" s="3" t="s">
        <v>53</v>
      </c>
      <c r="O1164" s="3" t="s">
        <v>315</v>
      </c>
      <c r="P1164" s="3" t="s">
        <v>142</v>
      </c>
      <c r="Q1164" s="3" t="str">
        <f>IFERROR(VLOOKUP(Presupuestos[[#This Row],[CLASIFICACIÓN (N)]],Tabla17[],2,0),"")</f>
        <v>Gastos no operativos</v>
      </c>
      <c r="R1164" s="3" t="str">
        <f>IFERROR(VLOOKUP(Presupuestos[[#This Row],[CLASIFICACIÓN (N)]],Tabla17[],3,0),"")</f>
        <v>Operativo</v>
      </c>
      <c r="S1164" s="3" t="s">
        <v>16</v>
      </c>
      <c r="T1164" s="3" t="str">
        <f>IFERROR(VLOOKUP(Presupuestos[[#This Row],[ALMACEN]],Tabla5[],2,0),"")</f>
        <v>Arequipa</v>
      </c>
      <c r="U1164" s="19" t="str">
        <f>IFERROR(VLOOKUP(Presupuestos[[#This Row],[TIPO DE DOCUMENTO]],Tipo_Documento[],2,0)&amp;Presupuestos[[#This Row],[SERIE]]&amp;Presupuestos[[#This Row],[NUMERO]]&amp;Presupuestos[[#This Row],[RUC]],"")</f>
        <v>01E00174420498218831</v>
      </c>
      <c r="V1164" s="3" t="s">
        <v>120</v>
      </c>
      <c r="W1164" s="7">
        <v>45862</v>
      </c>
      <c r="X1164" s="7">
        <v>45862</v>
      </c>
      <c r="Y1164" s="3" t="s">
        <v>668</v>
      </c>
      <c r="Z1164" s="3">
        <v>744</v>
      </c>
      <c r="AA1164" s="3">
        <f>IFERROR(VLOOKUP(Presupuestos[[#This Row],[RAZON SOCIAL]],CHOOSE({1,2},Clientes_Proveedores[Razon Social],Clientes_Proveedores[Ruc / Dni]),2,0),"-")</f>
        <v>20498218831</v>
      </c>
      <c r="AB1164" s="31" t="s">
        <v>2312</v>
      </c>
      <c r="AC1164" s="3" t="s">
        <v>670</v>
      </c>
      <c r="AD1164" s="5">
        <v>0.18</v>
      </c>
      <c r="AE1164" s="6">
        <v>450</v>
      </c>
      <c r="AF1164" s="6">
        <f>Presupuestos[[#This Row],[BASE]]*Presupuestos[[#This Row],[% IGV]]</f>
        <v>81</v>
      </c>
      <c r="AG1164" s="22">
        <f>ROUND(SUM(Presupuestos[[#This Row],[BASE]:[IGV]]),2)</f>
        <v>531</v>
      </c>
      <c r="AH1164" s="9" t="str">
        <f>IF(Presupuestos[[#This Row],[MONEDA]]="USD",VLOOKUP(Presupuestos[[#This Row],[FECHA DE EMISION]],Tipo_Cambio[],3,0),"")</f>
        <v/>
      </c>
      <c r="AI1164" s="22">
        <f>IFERROR(ROUND(IF(Presupuestos[[#This Row],[MONEDA]]="PEN",Presupuestos[[#This Row],[TOTAL]],Presupuestos[[#This Row],[TOTAL]]*Presupuestos[[#This Row],[TIPO DE CAMBIO]]),2),"")</f>
        <v>531</v>
      </c>
      <c r="AJ1164" s="5"/>
      <c r="AK1164" s="33" t="s">
        <v>671</v>
      </c>
      <c r="AL1164" s="5" t="s">
        <v>680</v>
      </c>
      <c r="AM1164" s="23" t="s">
        <v>671</v>
      </c>
      <c r="AN1164" s="23" t="s">
        <v>671</v>
      </c>
      <c r="AO1164" s="7">
        <f>IFERROR(VLOOKUP("1-"&amp;Presupuestos[[#This Row],[ID DOCUMENTO]],BD_Pagos[],7,0),"")</f>
        <v>0</v>
      </c>
      <c r="AP1164" s="16" t="str">
        <f>IFERROR(VLOOKUP("1-"&amp;Presupuestos[[#This Row],[ID DOCUMENTO]],BD_Pagos[],8,0),"")</f>
        <v/>
      </c>
      <c r="AQ1164" s="17" t="str">
        <f>IFERROR(VLOOKUP("1-"&amp;Presupuestos[[#This Row],[ID DOCUMENTO]],BD_Pagos[],9,0),"")</f>
        <v/>
      </c>
      <c r="AR1164" s="54"/>
      <c r="AS1164" s="7">
        <f>IFERROR(VLOOKUP("2-"&amp;Presupuestos[[#This Row],[ID DOCUMENTO]],BD_Pagos[],7,0),"")</f>
        <v>0</v>
      </c>
      <c r="AT1164" s="16" t="str">
        <f>IFERROR(VLOOKUP("2-"&amp;Presupuestos[[#This Row],[ID DOCUMENTO]],BD_Pagos[],8,0),"")</f>
        <v/>
      </c>
      <c r="AU1164" s="17">
        <f>IFERROR(VLOOKUP("2-"&amp;Presupuestos[[#This Row],[ID DOCUMENTO]],BD_Pagos[],9,0),"")</f>
        <v>0</v>
      </c>
      <c r="AV1164" s="20">
        <f>IF(IFERROR(VLOOKUP("2-"&amp;Presupuestos[[#This Row],[ID DOCUMENTO]],BD_Pagos[],10,0),0)&gt;Presupuestos[[#This Row],[TOTAL SOLES]],Presupuestos[[#This Row],[TOTAL SOLES]],IFERROR(VLOOKUP("2-"&amp;Presupuestos[[#This Row],[ID DOCUMENTO]],BD_Pagos[],10,0),0))</f>
        <v>0</v>
      </c>
      <c r="AW1164" s="7"/>
      <c r="AX1164" s="16"/>
      <c r="AY1164" s="17"/>
      <c r="AZ1164" s="20"/>
      <c r="BA1164" s="7"/>
      <c r="BB1164" s="16"/>
      <c r="BC1164" s="17"/>
      <c r="BD1164" s="20"/>
      <c r="BE1164" s="7">
        <f>IFERROR(VLOOKUP("5-"&amp;Presupuestos[[#This Row],[ID DOCUMENTO]],BD_Pagos[],7,0),"")</f>
        <v>0</v>
      </c>
      <c r="BF1164" s="17">
        <f>IFERROR(VLOOKUP("5-"&amp;Presupuestos[[#This Row],[ID DOCUMENTO]],BD_Pagos[],9,0),"")</f>
        <v>0</v>
      </c>
      <c r="BG1164" s="20">
        <f>IF(IFERROR(VLOOKUP("5-"&amp;Presupuestos[[#This Row],[ID DOCUMENTO]],BD_Pagos[],10,0),0)&gt;Presupuestos[[#This Row],[TOTAL SOLES]],Presupuestos[[#This Row],[TOTAL SOLES]],IFERROR(VLOOKUP("5-"&amp;Presupuestos[[#This Row],[ID DOCUMENTO]],BD_Pagos[],10,0),0))</f>
        <v>0</v>
      </c>
      <c r="BH1164" s="7">
        <f>IFERROR(VLOOKUP("1-Detraccion"&amp;Presupuestos[[#This Row],[ID DOCUMENTO]],BD_Pagos[],2,0),"")</f>
        <v>0</v>
      </c>
      <c r="BI1164" s="3" t="str">
        <f>IFERROR(VLOOKUP("1-Detraccion"&amp;Presupuestos[[#This Row],[ID DOCUMENTO]],BD_Pagos[],3,0),"")</f>
        <v/>
      </c>
      <c r="BJ1164" s="3">
        <f>IFERROR(VLOOKUP("1-Detraccion"&amp;Presupuestos[[#This Row],[ID DOCUMENTO]],BD_Pagos[],4,0),"")</f>
        <v>0</v>
      </c>
      <c r="BK1164" s="6">
        <f>IF(IFERROR(VLOOKUP("1-Detraccion"&amp;Presupuestos[[#This Row],[ID DOCUMENTO]],BD_Pagos[],5,0),0)&gt;Presupuestos[[#This Row],[TOTAL SOLES]],Presupuestos[[#This Row],[TOTAL SOLES]],IFERROR(VLOOKUP("1-Detraccion"&amp;Presupuestos[[#This Row],[ID DOCUMENTO]],BD_Pagos[],5,0),0))</f>
        <v>0</v>
      </c>
      <c r="BL1164" s="6">
        <f>IF(IFERROR(VLOOKUP("1-Detraccion"&amp;Presupuestos[[#This Row],[ID DOCUMENTO]],BD_Pagos[],6,0),0)&gt;Presupuestos[[#This Row],[TOTAL SOLES]],Presupuestos[[#This Row],[TOTAL SOLES]],IFERROR(VLOOKUP("1-Detraccion"&amp;Presupuestos[[#This Row],[ID DOCUMENTO]],BD_Pagos[],6,0),0))</f>
        <v>0</v>
      </c>
      <c r="BM1164" s="37"/>
      <c r="BN1164" s="3"/>
      <c r="BO1164" s="3"/>
      <c r="BP1164" s="6"/>
      <c r="BQ116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531</v>
      </c>
      <c r="BR1164" s="23" t="str">
        <f>IF(Presupuestos[[#This Row],[SALDO ME-MN]]&gt;0,"PENDIENTE","CANCELADO")</f>
        <v>PENDIENTE</v>
      </c>
      <c r="BS1164" s="23" t="str">
        <f>IF(COUNTIFS($U$4:$U1163,Presupuestos[[#This Row],[ID DOCUMENTO]])&gt;=1,IF(B1163=Presupuestos[[#This Row],[ID]],"OK","DOC. DUPLICADO"),"OK")</f>
        <v>OK</v>
      </c>
    </row>
    <row r="1165" spans="2:71" ht="24" x14ac:dyDescent="0.25">
      <c r="B1165" s="34">
        <f>IF(Presupuestos[[#This Row],[ID DOCUMENTO]]=U1164,B1164,IF(B1164="ID",1,B1164+1))</f>
        <v>978</v>
      </c>
      <c r="C1165" s="2">
        <v>45891</v>
      </c>
      <c r="D1165" s="2">
        <v>45891</v>
      </c>
      <c r="E1165" s="3" t="s">
        <v>2161</v>
      </c>
      <c r="F1165" s="25" t="s">
        <v>35</v>
      </c>
      <c r="G1165" s="25" t="s">
        <v>211</v>
      </c>
      <c r="H1165" s="25" t="s">
        <v>198</v>
      </c>
      <c r="I1165" s="36" t="str">
        <f>IFERROR(VLOOKUP(Presupuestos[[#This Row],[AREA]]&amp;Presupuestos[[#This Row],[CONCEPTO]]&amp;Presupuestos[[#This Row],[DESCRIPCION]],Tabla28[[Columna1]:[CÓDIGO NUEVO]],2,0),"")</f>
        <v>P0302001</v>
      </c>
      <c r="J1165" s="3" t="s">
        <v>666</v>
      </c>
      <c r="K1165" s="3" t="s">
        <v>666</v>
      </c>
      <c r="L1165" s="3" t="s">
        <v>666</v>
      </c>
      <c r="M1165" s="31" t="s">
        <v>2313</v>
      </c>
      <c r="N1165" s="3" t="s">
        <v>47</v>
      </c>
      <c r="O1165" s="3" t="s">
        <v>315</v>
      </c>
      <c r="P1165" s="3" t="s">
        <v>142</v>
      </c>
      <c r="Q1165" s="3" t="str">
        <f>IFERROR(VLOOKUP(Presupuestos[[#This Row],[CLASIFICACIÓN (N)]],Tabla17[],2,0),"")</f>
        <v>Gastos no operativos</v>
      </c>
      <c r="R1165" s="3" t="str">
        <f>IFERROR(VLOOKUP(Presupuestos[[#This Row],[CLASIFICACIÓN (N)]],Tabla17[],3,0),"")</f>
        <v>Operativo</v>
      </c>
      <c r="S1165" s="3" t="s">
        <v>16</v>
      </c>
      <c r="T1165" s="3" t="str">
        <f>IFERROR(VLOOKUP(Presupuestos[[#This Row],[ALMACEN]],Tabla5[],2,0),"")</f>
        <v>Arequipa</v>
      </c>
      <c r="U1165" s="19" t="str">
        <f>IFERROR(VLOOKUP(Presupuestos[[#This Row],[TIPO DE DOCUMENTO]],Tipo_Documento[],2,0)&amp;Presupuestos[[#This Row],[SERIE]]&amp;Presupuestos[[#This Row],[NUMERO]]&amp;Presupuestos[[#This Row],[RUC]],"")</f>
        <v>LIQOPE14411111111</v>
      </c>
      <c r="V1165" s="3" t="s">
        <v>175</v>
      </c>
      <c r="W1165" s="7">
        <v>45894</v>
      </c>
      <c r="X1165" s="7">
        <v>45894</v>
      </c>
      <c r="Y1165" s="3" t="s">
        <v>36</v>
      </c>
      <c r="Z1165" s="3">
        <v>144</v>
      </c>
      <c r="AA1165" s="3">
        <f>IFERROR(VLOOKUP(Presupuestos[[#This Row],[RAZON SOCIAL]],CHOOSE({1,2},Clientes_Proveedores[Razon Social],Clientes_Proveedores[Ruc / Dni]),2,0),"-")</f>
        <v>11111111</v>
      </c>
      <c r="AB1165" s="31" t="s">
        <v>916</v>
      </c>
      <c r="AC1165" s="3" t="s">
        <v>670</v>
      </c>
      <c r="AD1165" s="5"/>
      <c r="AE1165" s="6">
        <v>50</v>
      </c>
      <c r="AF1165" s="6">
        <f>Presupuestos[[#This Row],[BASE]]*Presupuestos[[#This Row],[% IGV]]</f>
        <v>0</v>
      </c>
      <c r="AG1165" s="22">
        <f>ROUND(SUM(Presupuestos[[#This Row],[BASE]:[IGV]]),2)</f>
        <v>50</v>
      </c>
      <c r="AH1165" s="9" t="str">
        <f>IF(Presupuestos[[#This Row],[MONEDA]]="USD",VLOOKUP(Presupuestos[[#This Row],[FECHA DE EMISION]],Tipo_Cambio[],3,0),"")</f>
        <v/>
      </c>
      <c r="AI1165" s="22">
        <f>IFERROR(ROUND(IF(Presupuestos[[#This Row],[MONEDA]]="PEN",Presupuestos[[#This Row],[TOTAL]],Presupuestos[[#This Row],[TOTAL]]*Presupuestos[[#This Row],[TIPO DE CAMBIO]]),2),"")</f>
        <v>50</v>
      </c>
      <c r="AJ1165" s="5"/>
      <c r="AK1165" s="33" t="s">
        <v>671</v>
      </c>
      <c r="AL1165" s="5" t="s">
        <v>742</v>
      </c>
      <c r="AM1165" s="23" t="s">
        <v>671</v>
      </c>
      <c r="AN1165" s="23" t="s">
        <v>759</v>
      </c>
      <c r="AO1165" s="7">
        <f>IFERROR(VLOOKUP("1-"&amp;Presupuestos[[#This Row],[ID DOCUMENTO]],BD_Pagos[],7,0),"")</f>
        <v>0</v>
      </c>
      <c r="AP1165" s="16" t="str">
        <f>IFERROR(VLOOKUP("1-"&amp;Presupuestos[[#This Row],[ID DOCUMENTO]],BD_Pagos[],8,0),"")</f>
        <v/>
      </c>
      <c r="AQ1165" s="17" t="str">
        <f>IFERROR(VLOOKUP("1-"&amp;Presupuestos[[#This Row],[ID DOCUMENTO]],BD_Pagos[],9,0),"")</f>
        <v/>
      </c>
      <c r="AR1165" s="54"/>
      <c r="AS1165" s="7">
        <f>IFERROR(VLOOKUP("2-"&amp;Presupuestos[[#This Row],[ID DOCUMENTO]],BD_Pagos[],7,0),"")</f>
        <v>0</v>
      </c>
      <c r="AT1165" s="16" t="str">
        <f>IFERROR(VLOOKUP("2-"&amp;Presupuestos[[#This Row],[ID DOCUMENTO]],BD_Pagos[],8,0),"")</f>
        <v/>
      </c>
      <c r="AU1165" s="17">
        <f>IFERROR(VLOOKUP("2-"&amp;Presupuestos[[#This Row],[ID DOCUMENTO]],BD_Pagos[],9,0),"")</f>
        <v>0</v>
      </c>
      <c r="AV1165" s="20">
        <f>IF(IFERROR(VLOOKUP("2-"&amp;Presupuestos[[#This Row],[ID DOCUMENTO]],BD_Pagos[],10,0),0)&gt;Presupuestos[[#This Row],[TOTAL SOLES]],Presupuestos[[#This Row],[TOTAL SOLES]],IFERROR(VLOOKUP("2-"&amp;Presupuestos[[#This Row],[ID DOCUMENTO]],BD_Pagos[],10,0),0))</f>
        <v>0</v>
      </c>
      <c r="AW1165" s="7"/>
      <c r="AX1165" s="16"/>
      <c r="AY1165" s="17"/>
      <c r="AZ1165" s="20"/>
      <c r="BA1165" s="7"/>
      <c r="BB1165" s="16"/>
      <c r="BC1165" s="17"/>
      <c r="BD1165" s="20"/>
      <c r="BE1165" s="7">
        <f>IFERROR(VLOOKUP("5-"&amp;Presupuestos[[#This Row],[ID DOCUMENTO]],BD_Pagos[],7,0),"")</f>
        <v>0</v>
      </c>
      <c r="BF1165" s="17">
        <f>IFERROR(VLOOKUP("5-"&amp;Presupuestos[[#This Row],[ID DOCUMENTO]],BD_Pagos[],9,0),"")</f>
        <v>0</v>
      </c>
      <c r="BG1165" s="20">
        <f>IF(IFERROR(VLOOKUP("5-"&amp;Presupuestos[[#This Row],[ID DOCUMENTO]],BD_Pagos[],10,0),0)&gt;Presupuestos[[#This Row],[TOTAL SOLES]],Presupuestos[[#This Row],[TOTAL SOLES]],IFERROR(VLOOKUP("5-"&amp;Presupuestos[[#This Row],[ID DOCUMENTO]],BD_Pagos[],10,0),0))</f>
        <v>0</v>
      </c>
      <c r="BH1165" s="7">
        <f>IFERROR(VLOOKUP("1-Detraccion"&amp;Presupuestos[[#This Row],[ID DOCUMENTO]],BD_Pagos[],2,0),"")</f>
        <v>0</v>
      </c>
      <c r="BI1165" s="3" t="str">
        <f>IFERROR(VLOOKUP("1-Detraccion"&amp;Presupuestos[[#This Row],[ID DOCUMENTO]],BD_Pagos[],3,0),"")</f>
        <v/>
      </c>
      <c r="BJ1165" s="3">
        <f>IFERROR(VLOOKUP("1-Detraccion"&amp;Presupuestos[[#This Row],[ID DOCUMENTO]],BD_Pagos[],4,0),"")</f>
        <v>0</v>
      </c>
      <c r="BK1165" s="6">
        <f>IF(IFERROR(VLOOKUP("1-Detraccion"&amp;Presupuestos[[#This Row],[ID DOCUMENTO]],BD_Pagos[],5,0),0)&gt;Presupuestos[[#This Row],[TOTAL SOLES]],Presupuestos[[#This Row],[TOTAL SOLES]],IFERROR(VLOOKUP("1-Detraccion"&amp;Presupuestos[[#This Row],[ID DOCUMENTO]],BD_Pagos[],5,0),0))</f>
        <v>0</v>
      </c>
      <c r="BL1165" s="6">
        <f>IF(IFERROR(VLOOKUP("1-Detraccion"&amp;Presupuestos[[#This Row],[ID DOCUMENTO]],BD_Pagos[],6,0),0)&gt;Presupuestos[[#This Row],[TOTAL SOLES]],Presupuestos[[#This Row],[TOTAL SOLES]],IFERROR(VLOOKUP("1-Detraccion"&amp;Presupuestos[[#This Row],[ID DOCUMENTO]],BD_Pagos[],6,0),0))</f>
        <v>0</v>
      </c>
      <c r="BM1165" s="37"/>
      <c r="BN1165" s="3"/>
      <c r="BO1165" s="3"/>
      <c r="BP1165" s="6"/>
      <c r="BQ116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v>
      </c>
      <c r="BR1165" s="23" t="str">
        <f>IF(Presupuestos[[#This Row],[SALDO ME-MN]]&gt;0,"PENDIENTE","CANCELADO")</f>
        <v>PENDIENTE</v>
      </c>
      <c r="BS1165" s="23" t="str">
        <f>IF(COUNTIFS($U$4:$U1164,Presupuestos[[#This Row],[ID DOCUMENTO]])&gt;=1,IF(B1164=Presupuestos[[#This Row],[ID]],"OK","DOC. DUPLICADO"),"OK")</f>
        <v>OK</v>
      </c>
    </row>
    <row r="1166" spans="2:71" x14ac:dyDescent="0.25">
      <c r="B1166" s="34">
        <f>IF(Presupuestos[[#This Row],[ID DOCUMENTO]]=U1165,B1165,IF(B1165="ID",1,B1165+1))</f>
        <v>979</v>
      </c>
      <c r="C1166" s="2">
        <v>45882</v>
      </c>
      <c r="D1166" s="2">
        <v>45882</v>
      </c>
      <c r="E1166" s="3" t="s">
        <v>2161</v>
      </c>
      <c r="F1166" s="25" t="s">
        <v>35</v>
      </c>
      <c r="G1166" s="25" t="s">
        <v>211</v>
      </c>
      <c r="H1166" s="25" t="s">
        <v>225</v>
      </c>
      <c r="I1166" s="36" t="str">
        <f>IFERROR(VLOOKUP(Presupuestos[[#This Row],[AREA]]&amp;Presupuestos[[#This Row],[CONCEPTO]]&amp;Presupuestos[[#This Row],[DESCRIPCION]],Tabla28[[Columna1]:[CÓDIGO NUEVO]],2,0),"")</f>
        <v>P0302003</v>
      </c>
      <c r="J1166" s="3" t="s">
        <v>2314</v>
      </c>
      <c r="K1166" s="3" t="s">
        <v>2315</v>
      </c>
      <c r="L1166" s="3" t="s">
        <v>2316</v>
      </c>
      <c r="M1166" s="31" t="s">
        <v>2317</v>
      </c>
      <c r="N1166" s="3" t="s">
        <v>47</v>
      </c>
      <c r="O1166" s="3" t="s">
        <v>315</v>
      </c>
      <c r="P1166" s="3" t="s">
        <v>142</v>
      </c>
      <c r="Q1166" s="3" t="str">
        <f>IFERROR(VLOOKUP(Presupuestos[[#This Row],[CLASIFICACIÓN (N)]],Tabla17[],2,0),"")</f>
        <v>Gastos no operativos</v>
      </c>
      <c r="R1166" s="3" t="str">
        <f>IFERROR(VLOOKUP(Presupuestos[[#This Row],[CLASIFICACIÓN (N)]],Tabla17[],3,0),"")</f>
        <v>Operativo</v>
      </c>
      <c r="S1166" s="3" t="s">
        <v>16</v>
      </c>
      <c r="T1166" s="3" t="str">
        <f>IFERROR(VLOOKUP(Presupuestos[[#This Row],[ALMACEN]],Tabla5[],2,0),"")</f>
        <v>Arequipa</v>
      </c>
      <c r="U1166" s="19" t="str">
        <f>IFERROR(VLOOKUP(Presupuestos[[#This Row],[TIPO DE DOCUMENTO]],Tipo_Documento[],2,0)&amp;Presupuestos[[#This Row],[SERIE]]&amp;Presupuestos[[#This Row],[NUMERO]]&amp;Presupuestos[[#This Row],[RUC]],"")</f>
        <v>01FA01100520605533125</v>
      </c>
      <c r="V1166" s="3" t="s">
        <v>120</v>
      </c>
      <c r="W1166" s="7">
        <v>45882</v>
      </c>
      <c r="X1166" s="7">
        <v>45882</v>
      </c>
      <c r="Y1166" s="3" t="s">
        <v>2318</v>
      </c>
      <c r="Z1166" s="3">
        <v>1005</v>
      </c>
      <c r="AA1166" s="3">
        <f>IFERROR(VLOOKUP(Presupuestos[[#This Row],[RAZON SOCIAL]],CHOOSE({1,2},Clientes_Proveedores[Razon Social],Clientes_Proveedores[Ruc / Dni]),2,0),"-")</f>
        <v>20605533125</v>
      </c>
      <c r="AB1166" s="31" t="s">
        <v>2319</v>
      </c>
      <c r="AC1166" s="3" t="s">
        <v>670</v>
      </c>
      <c r="AD1166" s="5">
        <v>0.18</v>
      </c>
      <c r="AE1166" s="6">
        <v>186.44</v>
      </c>
      <c r="AF1166" s="6">
        <f>Presupuestos[[#This Row],[BASE]]*Presupuestos[[#This Row],[% IGV]]</f>
        <v>33.559199999999997</v>
      </c>
      <c r="AG1166" s="22">
        <f>ROUND(SUM(Presupuestos[[#This Row],[BASE]:[IGV]]),2)</f>
        <v>220</v>
      </c>
      <c r="AH1166" s="9" t="str">
        <f>IF(Presupuestos[[#This Row],[MONEDA]]="USD",VLOOKUP(Presupuestos[[#This Row],[FECHA DE EMISION]],Tipo_Cambio[],3,0),"")</f>
        <v/>
      </c>
      <c r="AI1166" s="22">
        <f>IFERROR(ROUND(IF(Presupuestos[[#This Row],[MONEDA]]="PEN",Presupuestos[[#This Row],[TOTAL]],Presupuestos[[#This Row],[TOTAL]]*Presupuestos[[#This Row],[TIPO DE CAMBIO]]),2),"")</f>
        <v>220</v>
      </c>
      <c r="AJ1166" s="5"/>
      <c r="AK1166" s="33" t="s">
        <v>671</v>
      </c>
      <c r="AL1166" s="5" t="s">
        <v>680</v>
      </c>
      <c r="AM1166" s="23" t="s">
        <v>671</v>
      </c>
      <c r="AN1166" s="23" t="s">
        <v>759</v>
      </c>
      <c r="AO1166" s="7">
        <f>IFERROR(VLOOKUP("1-"&amp;Presupuestos[[#This Row],[ID DOCUMENTO]],BD_Pagos[],7,0),"")</f>
        <v>0</v>
      </c>
      <c r="AP1166" s="16" t="str">
        <f>IFERROR(VLOOKUP("1-"&amp;Presupuestos[[#This Row],[ID DOCUMENTO]],BD_Pagos[],8,0),"")</f>
        <v/>
      </c>
      <c r="AQ1166" s="17" t="str">
        <f>IFERROR(VLOOKUP("1-"&amp;Presupuestos[[#This Row],[ID DOCUMENTO]],BD_Pagos[],9,0),"")</f>
        <v/>
      </c>
      <c r="AR1166" s="54"/>
      <c r="AS1166" s="7">
        <f>IFERROR(VLOOKUP("2-"&amp;Presupuestos[[#This Row],[ID DOCUMENTO]],BD_Pagos[],7,0),"")</f>
        <v>0</v>
      </c>
      <c r="AT1166" s="16" t="str">
        <f>IFERROR(VLOOKUP("2-"&amp;Presupuestos[[#This Row],[ID DOCUMENTO]],BD_Pagos[],8,0),"")</f>
        <v/>
      </c>
      <c r="AU1166" s="17">
        <f>IFERROR(VLOOKUP("2-"&amp;Presupuestos[[#This Row],[ID DOCUMENTO]],BD_Pagos[],9,0),"")</f>
        <v>0</v>
      </c>
      <c r="AV1166" s="20">
        <f>IF(IFERROR(VLOOKUP("2-"&amp;Presupuestos[[#This Row],[ID DOCUMENTO]],BD_Pagos[],10,0),0)&gt;Presupuestos[[#This Row],[TOTAL SOLES]],Presupuestos[[#This Row],[TOTAL SOLES]],IFERROR(VLOOKUP("2-"&amp;Presupuestos[[#This Row],[ID DOCUMENTO]],BD_Pagos[],10,0),0))</f>
        <v>0</v>
      </c>
      <c r="AW1166" s="7"/>
      <c r="AX1166" s="16"/>
      <c r="AY1166" s="17"/>
      <c r="AZ1166" s="20"/>
      <c r="BA1166" s="7"/>
      <c r="BB1166" s="16"/>
      <c r="BC1166" s="17"/>
      <c r="BD1166" s="20"/>
      <c r="BE1166" s="7">
        <f>IFERROR(VLOOKUP("5-"&amp;Presupuestos[[#This Row],[ID DOCUMENTO]],BD_Pagos[],7,0),"")</f>
        <v>0</v>
      </c>
      <c r="BF1166" s="17">
        <f>IFERROR(VLOOKUP("5-"&amp;Presupuestos[[#This Row],[ID DOCUMENTO]],BD_Pagos[],9,0),"")</f>
        <v>0</v>
      </c>
      <c r="BG1166" s="20">
        <f>IF(IFERROR(VLOOKUP("5-"&amp;Presupuestos[[#This Row],[ID DOCUMENTO]],BD_Pagos[],10,0),0)&gt;Presupuestos[[#This Row],[TOTAL SOLES]],Presupuestos[[#This Row],[TOTAL SOLES]],IFERROR(VLOOKUP("5-"&amp;Presupuestos[[#This Row],[ID DOCUMENTO]],BD_Pagos[],10,0),0))</f>
        <v>0</v>
      </c>
      <c r="BH1166" s="7">
        <f>IFERROR(VLOOKUP("1-Detraccion"&amp;Presupuestos[[#This Row],[ID DOCUMENTO]],BD_Pagos[],2,0),"")</f>
        <v>0</v>
      </c>
      <c r="BI1166" s="3" t="str">
        <f>IFERROR(VLOOKUP("1-Detraccion"&amp;Presupuestos[[#This Row],[ID DOCUMENTO]],BD_Pagos[],3,0),"")</f>
        <v/>
      </c>
      <c r="BJ1166" s="3">
        <f>IFERROR(VLOOKUP("1-Detraccion"&amp;Presupuestos[[#This Row],[ID DOCUMENTO]],BD_Pagos[],4,0),"")</f>
        <v>0</v>
      </c>
      <c r="BK1166" s="6">
        <f>IF(IFERROR(VLOOKUP("1-Detraccion"&amp;Presupuestos[[#This Row],[ID DOCUMENTO]],BD_Pagos[],5,0),0)&gt;Presupuestos[[#This Row],[TOTAL SOLES]],Presupuestos[[#This Row],[TOTAL SOLES]],IFERROR(VLOOKUP("1-Detraccion"&amp;Presupuestos[[#This Row],[ID DOCUMENTO]],BD_Pagos[],5,0),0))</f>
        <v>0</v>
      </c>
      <c r="BL1166" s="6">
        <f>IF(IFERROR(VLOOKUP("1-Detraccion"&amp;Presupuestos[[#This Row],[ID DOCUMENTO]],BD_Pagos[],6,0),0)&gt;Presupuestos[[#This Row],[TOTAL SOLES]],Presupuestos[[#This Row],[TOTAL SOLES]],IFERROR(VLOOKUP("1-Detraccion"&amp;Presupuestos[[#This Row],[ID DOCUMENTO]],BD_Pagos[],6,0),0))</f>
        <v>0</v>
      </c>
      <c r="BM1166" s="37"/>
      <c r="BN1166" s="3"/>
      <c r="BO1166" s="3"/>
      <c r="BP1166" s="6"/>
      <c r="BQ116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220</v>
      </c>
      <c r="BR1166" s="23" t="str">
        <f>IF(Presupuestos[[#This Row],[SALDO ME-MN]]&gt;0,"PENDIENTE","CANCELADO")</f>
        <v>PENDIENTE</v>
      </c>
      <c r="BS1166" s="23" t="str">
        <f>IF(COUNTIFS($U$4:$U1165,Presupuestos[[#This Row],[ID DOCUMENTO]])&gt;=1,IF(B1165=Presupuestos[[#This Row],[ID]],"OK","DOC. DUPLICADO"),"OK")</f>
        <v>OK</v>
      </c>
    </row>
    <row r="1167" spans="2:71" ht="60" x14ac:dyDescent="0.25">
      <c r="B1167" s="34">
        <f>IF(Presupuestos[[#This Row],[ID DOCUMENTO]]=U1166,B1166,IF(B1166="ID",1,B1166+1))</f>
        <v>980</v>
      </c>
      <c r="C1167" s="2">
        <v>45891</v>
      </c>
      <c r="D1167" s="2">
        <v>45891</v>
      </c>
      <c r="E1167" s="3" t="s">
        <v>2161</v>
      </c>
      <c r="F1167" s="25" t="s">
        <v>35</v>
      </c>
      <c r="G1167" s="25" t="s">
        <v>211</v>
      </c>
      <c r="H1167" s="25" t="s">
        <v>225</v>
      </c>
      <c r="I1167" s="36" t="str">
        <f>IFERROR(VLOOKUP(Presupuestos[[#This Row],[AREA]]&amp;Presupuestos[[#This Row],[CONCEPTO]]&amp;Presupuestos[[#This Row],[DESCRIPCION]],Tabla28[[Columna1]:[CÓDIGO NUEVO]],2,0),"")</f>
        <v>P0302003</v>
      </c>
      <c r="J1167" s="3" t="s">
        <v>2314</v>
      </c>
      <c r="K1167" s="3" t="s">
        <v>2320</v>
      </c>
      <c r="L1167" s="3" t="s">
        <v>2316</v>
      </c>
      <c r="M1167" s="31" t="s">
        <v>2321</v>
      </c>
      <c r="N1167" s="3" t="s">
        <v>47</v>
      </c>
      <c r="O1167" s="3" t="s">
        <v>315</v>
      </c>
      <c r="P1167" s="3" t="s">
        <v>142</v>
      </c>
      <c r="Q1167" s="3" t="str">
        <f>IFERROR(VLOOKUP(Presupuestos[[#This Row],[CLASIFICACIÓN (N)]],Tabla17[],2,0),"")</f>
        <v>Gastos no operativos</v>
      </c>
      <c r="R1167" s="3" t="str">
        <f>IFERROR(VLOOKUP(Presupuestos[[#This Row],[CLASIFICACIÓN (N)]],Tabla17[],3,0),"")</f>
        <v>Operativo</v>
      </c>
      <c r="S1167" s="3" t="s">
        <v>16</v>
      </c>
      <c r="T1167" s="3" t="str">
        <f>IFERROR(VLOOKUP(Presupuestos[[#This Row],[ALMACEN]],Tabla5[],2,0),"")</f>
        <v>Arequipa</v>
      </c>
      <c r="U1167" s="19" t="str">
        <f>IFERROR(VLOOKUP(Presupuestos[[#This Row],[TIPO DE DOCUMENTO]],Tipo_Documento[],2,0)&amp;Presupuestos[[#This Row],[SERIE]]&amp;Presupuestos[[#This Row],[NUMERO]]&amp;Presupuestos[[#This Row],[RUC]],"")</f>
        <v>01F005156320602751326</v>
      </c>
      <c r="V1167" s="3" t="s">
        <v>120</v>
      </c>
      <c r="W1167" s="7">
        <v>45891</v>
      </c>
      <c r="X1167" s="7">
        <v>45891</v>
      </c>
      <c r="Y1167" s="3" t="s">
        <v>2322</v>
      </c>
      <c r="Z1167" s="3">
        <v>1563</v>
      </c>
      <c r="AA1167" s="3">
        <f>IFERROR(VLOOKUP(Presupuestos[[#This Row],[RAZON SOCIAL]],CHOOSE({1,2},Clientes_Proveedores[Razon Social],Clientes_Proveedores[Ruc / Dni]),2,0),"-")</f>
        <v>20602751326</v>
      </c>
      <c r="AB1167" s="31" t="s">
        <v>2323</v>
      </c>
      <c r="AC1167" s="3" t="s">
        <v>670</v>
      </c>
      <c r="AD1167" s="5">
        <v>0.18</v>
      </c>
      <c r="AE1167" s="6">
        <v>1696.53</v>
      </c>
      <c r="AF1167" s="6">
        <f>Presupuestos[[#This Row],[BASE]]*Presupuestos[[#This Row],[% IGV]]</f>
        <v>305.37539999999996</v>
      </c>
      <c r="AG1167" s="22">
        <f>ROUND(SUM(Presupuestos[[#This Row],[BASE]:[IGV]]),2)</f>
        <v>2001.91</v>
      </c>
      <c r="AH1167" s="9" t="str">
        <f>IF(Presupuestos[[#This Row],[MONEDA]]="USD",VLOOKUP(Presupuestos[[#This Row],[FECHA DE EMISION]],Tipo_Cambio[],3,0),"")</f>
        <v/>
      </c>
      <c r="AI1167" s="22">
        <f>IFERROR(ROUND(IF(Presupuestos[[#This Row],[MONEDA]]="PEN",Presupuestos[[#This Row],[TOTAL]],Presupuestos[[#This Row],[TOTAL]]*Presupuestos[[#This Row],[TIPO DE CAMBIO]]),2),"")</f>
        <v>2001.91</v>
      </c>
      <c r="AJ1167" s="5"/>
      <c r="AK1167" s="33" t="s">
        <v>671</v>
      </c>
      <c r="AL1167" s="5" t="s">
        <v>680</v>
      </c>
      <c r="AM1167" s="23" t="s">
        <v>671</v>
      </c>
      <c r="AN1167" s="23" t="s">
        <v>759</v>
      </c>
      <c r="AO1167" s="7">
        <f>IFERROR(VLOOKUP("1-"&amp;Presupuestos[[#This Row],[ID DOCUMENTO]],BD_Pagos[],7,0),"")</f>
        <v>45894</v>
      </c>
      <c r="AP1167" s="16" t="str">
        <f>IFERROR(VLOOKUP("1-"&amp;Presupuestos[[#This Row],[ID DOCUMENTO]],BD_Pagos[],8,0),"")</f>
        <v>B-BCP - Soles</v>
      </c>
      <c r="AQ1167" s="17">
        <f>IFERROR(VLOOKUP("1-"&amp;Presupuestos[[#This Row],[ID DOCUMENTO]],BD_Pagos[],9,0),"")</f>
        <v>1208619</v>
      </c>
      <c r="AR1167" s="54"/>
      <c r="AS1167" s="7">
        <f>IFERROR(VLOOKUP("2-"&amp;Presupuestos[[#This Row],[ID DOCUMENTO]],BD_Pagos[],7,0),"")</f>
        <v>0</v>
      </c>
      <c r="AT1167" s="16" t="str">
        <f>IFERROR(VLOOKUP("2-"&amp;Presupuestos[[#This Row],[ID DOCUMENTO]],BD_Pagos[],8,0),"")</f>
        <v/>
      </c>
      <c r="AU1167" s="17">
        <f>IFERROR(VLOOKUP("2-"&amp;Presupuestos[[#This Row],[ID DOCUMENTO]],BD_Pagos[],9,0),"")</f>
        <v>0</v>
      </c>
      <c r="AV1167" s="20">
        <f>IF(IFERROR(VLOOKUP("2-"&amp;Presupuestos[[#This Row],[ID DOCUMENTO]],BD_Pagos[],10,0),0)&gt;Presupuestos[[#This Row],[TOTAL SOLES]],Presupuestos[[#This Row],[TOTAL SOLES]],IFERROR(VLOOKUP("2-"&amp;Presupuestos[[#This Row],[ID DOCUMENTO]],BD_Pagos[],10,0),0))</f>
        <v>0</v>
      </c>
      <c r="AW1167" s="7"/>
      <c r="AX1167" s="16"/>
      <c r="AY1167" s="17"/>
      <c r="AZ1167" s="20"/>
      <c r="BA1167" s="7"/>
      <c r="BB1167" s="16"/>
      <c r="BC1167" s="17"/>
      <c r="BD1167" s="20"/>
      <c r="BE1167" s="7">
        <f>IFERROR(VLOOKUP("5-"&amp;Presupuestos[[#This Row],[ID DOCUMENTO]],BD_Pagos[],7,0),"")</f>
        <v>0</v>
      </c>
      <c r="BF1167" s="17">
        <f>IFERROR(VLOOKUP("5-"&amp;Presupuestos[[#This Row],[ID DOCUMENTO]],BD_Pagos[],9,0),"")</f>
        <v>0</v>
      </c>
      <c r="BG1167" s="20">
        <f>IF(IFERROR(VLOOKUP("5-"&amp;Presupuestos[[#This Row],[ID DOCUMENTO]],BD_Pagos[],10,0),0)&gt;Presupuestos[[#This Row],[TOTAL SOLES]],Presupuestos[[#This Row],[TOTAL SOLES]],IFERROR(VLOOKUP("5-"&amp;Presupuestos[[#This Row],[ID DOCUMENTO]],BD_Pagos[],10,0),0))</f>
        <v>0</v>
      </c>
      <c r="BH1167" s="7">
        <f>IFERROR(VLOOKUP("1-Detraccion"&amp;Presupuestos[[#This Row],[ID DOCUMENTO]],BD_Pagos[],2,0),"")</f>
        <v>0</v>
      </c>
      <c r="BI1167" s="3" t="str">
        <f>IFERROR(VLOOKUP("1-Detraccion"&amp;Presupuestos[[#This Row],[ID DOCUMENTO]],BD_Pagos[],3,0),"")</f>
        <v/>
      </c>
      <c r="BJ1167" s="3">
        <f>IFERROR(VLOOKUP("1-Detraccion"&amp;Presupuestos[[#This Row],[ID DOCUMENTO]],BD_Pagos[],4,0),"")</f>
        <v>0</v>
      </c>
      <c r="BK1167" s="6">
        <f>IF(IFERROR(VLOOKUP("1-Detraccion"&amp;Presupuestos[[#This Row],[ID DOCUMENTO]],BD_Pagos[],5,0),0)&gt;Presupuestos[[#This Row],[TOTAL SOLES]],Presupuestos[[#This Row],[TOTAL SOLES]],IFERROR(VLOOKUP("1-Detraccion"&amp;Presupuestos[[#This Row],[ID DOCUMENTO]],BD_Pagos[],5,0),0))</f>
        <v>0</v>
      </c>
      <c r="BL1167" s="6">
        <f>IF(IFERROR(VLOOKUP("1-Detraccion"&amp;Presupuestos[[#This Row],[ID DOCUMENTO]],BD_Pagos[],6,0),0)&gt;Presupuestos[[#This Row],[TOTAL SOLES]],Presupuestos[[#This Row],[TOTAL SOLES]],IFERROR(VLOOKUP("1-Detraccion"&amp;Presupuestos[[#This Row],[ID DOCUMENTO]],BD_Pagos[],6,0),0))</f>
        <v>0</v>
      </c>
      <c r="BM1167" s="37"/>
      <c r="BN1167" s="3"/>
      <c r="BO1167" s="3"/>
      <c r="BP1167" s="6"/>
      <c r="BQ116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2001.91</v>
      </c>
      <c r="BR1167" s="23" t="str">
        <f>IF(Presupuestos[[#This Row],[SALDO ME-MN]]&gt;0,"PENDIENTE","CANCELADO")</f>
        <v>PENDIENTE</v>
      </c>
      <c r="BS1167" s="23" t="str">
        <f>IF(COUNTIFS($U$4:$U1166,Presupuestos[[#This Row],[ID DOCUMENTO]])&gt;=1,IF(B1166=Presupuestos[[#This Row],[ID]],"OK","DOC. DUPLICADO"),"OK")</f>
        <v>OK</v>
      </c>
    </row>
    <row r="1168" spans="2:71" ht="24" x14ac:dyDescent="0.25">
      <c r="B1168" s="34">
        <f>IF(Presupuestos[[#This Row],[ID DOCUMENTO]]=U1167,B1167,IF(B1167="ID",1,B1167+1))</f>
        <v>981</v>
      </c>
      <c r="C1168" s="2">
        <v>45887</v>
      </c>
      <c r="D1168" s="2">
        <v>45887</v>
      </c>
      <c r="E1168" s="3" t="s">
        <v>2161</v>
      </c>
      <c r="F1168" s="25" t="s">
        <v>35</v>
      </c>
      <c r="G1168" s="25" t="s">
        <v>211</v>
      </c>
      <c r="H1168" s="25" t="s">
        <v>213</v>
      </c>
      <c r="I1168" s="36" t="str">
        <f>IFERROR(VLOOKUP(Presupuestos[[#This Row],[AREA]]&amp;Presupuestos[[#This Row],[CONCEPTO]]&amp;Presupuestos[[#This Row],[DESCRIPCION]],Tabla28[[Columna1]:[CÓDIGO NUEVO]],2,0),"")</f>
        <v>P0302002</v>
      </c>
      <c r="J1168" s="3" t="s">
        <v>2324</v>
      </c>
      <c r="K1168" s="52" t="s">
        <v>2325</v>
      </c>
      <c r="L1168" s="3" t="s">
        <v>2316</v>
      </c>
      <c r="M1168" s="31" t="s">
        <v>2326</v>
      </c>
      <c r="N1168" s="3" t="s">
        <v>40</v>
      </c>
      <c r="O1168" s="3" t="s">
        <v>315</v>
      </c>
      <c r="P1168" s="3" t="s">
        <v>142</v>
      </c>
      <c r="Q1168" s="3" t="str">
        <f>IFERROR(VLOOKUP(Presupuestos[[#This Row],[CLASIFICACIÓN (N)]],Tabla17[],2,0),"")</f>
        <v>Gastos no operativos</v>
      </c>
      <c r="R1168" s="3" t="str">
        <f>IFERROR(VLOOKUP(Presupuestos[[#This Row],[CLASIFICACIÓN (N)]],Tabla17[],3,0),"")</f>
        <v>Operativo</v>
      </c>
      <c r="S1168" s="3" t="s">
        <v>16</v>
      </c>
      <c r="T1168" s="3" t="str">
        <f>IFERROR(VLOOKUP(Presupuestos[[#This Row],[ALMACEN]],Tabla5[],2,0),"")</f>
        <v>Arequipa</v>
      </c>
      <c r="U1168" s="19" t="str">
        <f>IFERROR(VLOOKUP(Presupuestos[[#This Row],[TIPO DE DOCUMENTO]],Tipo_Documento[],2,0)&amp;Presupuestos[[#This Row],[SERIE]]&amp;Presupuestos[[#This Row],[NUMERO]]&amp;Presupuestos[[#This Row],[RUC]],"")</f>
        <v>01F0014955320371310160</v>
      </c>
      <c r="V1168" s="3" t="s">
        <v>120</v>
      </c>
      <c r="W1168" s="7">
        <v>45887</v>
      </c>
      <c r="X1168" s="7">
        <v>45887</v>
      </c>
      <c r="Y1168" s="3" t="s">
        <v>688</v>
      </c>
      <c r="Z1168" s="3">
        <v>49553</v>
      </c>
      <c r="AA1168" s="3">
        <f>IFERROR(VLOOKUP(Presupuestos[[#This Row],[RAZON SOCIAL]],CHOOSE({1,2},Clientes_Proveedores[Razon Social],Clientes_Proveedores[Ruc / Dni]),2,0),"-")</f>
        <v>20371310160</v>
      </c>
      <c r="AB1168" s="31" t="s">
        <v>2327</v>
      </c>
      <c r="AC1168" s="3" t="s">
        <v>670</v>
      </c>
      <c r="AD1168" s="5">
        <v>0.18</v>
      </c>
      <c r="AE1168" s="6">
        <v>610.16999999999996</v>
      </c>
      <c r="AF1168" s="6">
        <f>Presupuestos[[#This Row],[BASE]]*Presupuestos[[#This Row],[% IGV]]</f>
        <v>109.83059999999999</v>
      </c>
      <c r="AG1168" s="22">
        <f>ROUND(SUM(Presupuestos[[#This Row],[BASE]:[IGV]]),2)</f>
        <v>720</v>
      </c>
      <c r="AH1168" s="9" t="str">
        <f>IF(Presupuestos[[#This Row],[MONEDA]]="USD",VLOOKUP(Presupuestos[[#This Row],[FECHA DE EMISION]],Tipo_Cambio[],3,0),"")</f>
        <v/>
      </c>
      <c r="AI1168" s="22">
        <f>IFERROR(ROUND(IF(Presupuestos[[#This Row],[MONEDA]]="PEN",Presupuestos[[#This Row],[TOTAL]],Presupuestos[[#This Row],[TOTAL]]*Presupuestos[[#This Row],[TIPO DE CAMBIO]]),2),"")</f>
        <v>720</v>
      </c>
      <c r="AJ1168" s="5"/>
      <c r="AK1168" s="33" t="s">
        <v>671</v>
      </c>
      <c r="AL1168" s="5" t="s">
        <v>680</v>
      </c>
      <c r="AM1168" s="23" t="s">
        <v>671</v>
      </c>
      <c r="AN1168" s="23" t="s">
        <v>759</v>
      </c>
      <c r="AO1168" s="7">
        <f>IFERROR(VLOOKUP("1-"&amp;Presupuestos[[#This Row],[ID DOCUMENTO]],BD_Pagos[],7,0),"")</f>
        <v>0</v>
      </c>
      <c r="AP1168" s="16" t="str">
        <f>IFERROR(VLOOKUP("1-"&amp;Presupuestos[[#This Row],[ID DOCUMENTO]],BD_Pagos[],8,0),"")</f>
        <v/>
      </c>
      <c r="AQ1168" s="17" t="str">
        <f>IFERROR(VLOOKUP("1-"&amp;Presupuestos[[#This Row],[ID DOCUMENTO]],BD_Pagos[],9,0),"")</f>
        <v/>
      </c>
      <c r="AR1168" s="54"/>
      <c r="AS1168" s="7">
        <f>IFERROR(VLOOKUP("2-"&amp;Presupuestos[[#This Row],[ID DOCUMENTO]],BD_Pagos[],7,0),"")</f>
        <v>0</v>
      </c>
      <c r="AT1168" s="16" t="str">
        <f>IFERROR(VLOOKUP("2-"&amp;Presupuestos[[#This Row],[ID DOCUMENTO]],BD_Pagos[],8,0),"")</f>
        <v/>
      </c>
      <c r="AU1168" s="17">
        <f>IFERROR(VLOOKUP("2-"&amp;Presupuestos[[#This Row],[ID DOCUMENTO]],BD_Pagos[],9,0),"")</f>
        <v>0</v>
      </c>
      <c r="AV1168" s="20">
        <f>IF(IFERROR(VLOOKUP("2-"&amp;Presupuestos[[#This Row],[ID DOCUMENTO]],BD_Pagos[],10,0),0)&gt;Presupuestos[[#This Row],[TOTAL SOLES]],Presupuestos[[#This Row],[TOTAL SOLES]],IFERROR(VLOOKUP("2-"&amp;Presupuestos[[#This Row],[ID DOCUMENTO]],BD_Pagos[],10,0),0))</f>
        <v>0</v>
      </c>
      <c r="AW1168" s="7"/>
      <c r="AX1168" s="16"/>
      <c r="AY1168" s="17"/>
      <c r="AZ1168" s="20"/>
      <c r="BA1168" s="7"/>
      <c r="BB1168" s="16"/>
      <c r="BC1168" s="17"/>
      <c r="BD1168" s="20"/>
      <c r="BE1168" s="7">
        <f>IFERROR(VLOOKUP("5-"&amp;Presupuestos[[#This Row],[ID DOCUMENTO]],BD_Pagos[],7,0),"")</f>
        <v>0</v>
      </c>
      <c r="BF1168" s="17">
        <f>IFERROR(VLOOKUP("5-"&amp;Presupuestos[[#This Row],[ID DOCUMENTO]],BD_Pagos[],9,0),"")</f>
        <v>0</v>
      </c>
      <c r="BG1168" s="20">
        <f>IF(IFERROR(VLOOKUP("5-"&amp;Presupuestos[[#This Row],[ID DOCUMENTO]],BD_Pagos[],10,0),0)&gt;Presupuestos[[#This Row],[TOTAL SOLES]],Presupuestos[[#This Row],[TOTAL SOLES]],IFERROR(VLOOKUP("5-"&amp;Presupuestos[[#This Row],[ID DOCUMENTO]],BD_Pagos[],10,0),0))</f>
        <v>0</v>
      </c>
      <c r="BH1168" s="7">
        <f>IFERROR(VLOOKUP("1-Detraccion"&amp;Presupuestos[[#This Row],[ID DOCUMENTO]],BD_Pagos[],2,0),"")</f>
        <v>0</v>
      </c>
      <c r="BI1168" s="3" t="str">
        <f>IFERROR(VLOOKUP("1-Detraccion"&amp;Presupuestos[[#This Row],[ID DOCUMENTO]],BD_Pagos[],3,0),"")</f>
        <v/>
      </c>
      <c r="BJ1168" s="3">
        <f>IFERROR(VLOOKUP("1-Detraccion"&amp;Presupuestos[[#This Row],[ID DOCUMENTO]],BD_Pagos[],4,0),"")</f>
        <v>0</v>
      </c>
      <c r="BK1168" s="6">
        <f>IF(IFERROR(VLOOKUP("1-Detraccion"&amp;Presupuestos[[#This Row],[ID DOCUMENTO]],BD_Pagos[],5,0),0)&gt;Presupuestos[[#This Row],[TOTAL SOLES]],Presupuestos[[#This Row],[TOTAL SOLES]],IFERROR(VLOOKUP("1-Detraccion"&amp;Presupuestos[[#This Row],[ID DOCUMENTO]],BD_Pagos[],5,0),0))</f>
        <v>0</v>
      </c>
      <c r="BL1168" s="6">
        <f>IF(IFERROR(VLOOKUP("1-Detraccion"&amp;Presupuestos[[#This Row],[ID DOCUMENTO]],BD_Pagos[],6,0),0)&gt;Presupuestos[[#This Row],[TOTAL SOLES]],Presupuestos[[#This Row],[TOTAL SOLES]],IFERROR(VLOOKUP("1-Detraccion"&amp;Presupuestos[[#This Row],[ID DOCUMENTO]],BD_Pagos[],6,0),0))</f>
        <v>0</v>
      </c>
      <c r="BM1168" s="37"/>
      <c r="BN1168" s="3"/>
      <c r="BO1168" s="3"/>
      <c r="BP1168" s="6"/>
      <c r="BQ116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720</v>
      </c>
      <c r="BR1168" s="23" t="str">
        <f>IF(Presupuestos[[#This Row],[SALDO ME-MN]]&gt;0,"PENDIENTE","CANCELADO")</f>
        <v>PENDIENTE</v>
      </c>
      <c r="BS1168" s="23" t="str">
        <f>IF(COUNTIFS($U$4:$U1167,Presupuestos[[#This Row],[ID DOCUMENTO]])&gt;=1,IF(B1167=Presupuestos[[#This Row],[ID]],"OK","DOC. DUPLICADO"),"OK")</f>
        <v>OK</v>
      </c>
    </row>
    <row r="1169" spans="2:71" ht="24" x14ac:dyDescent="0.25">
      <c r="B1169" s="34">
        <f>IF(Presupuestos[[#This Row],[ID DOCUMENTO]]=U1168,B1168,IF(B1168="ID",1,B1168+1))</f>
        <v>982</v>
      </c>
      <c r="C1169" s="2">
        <v>45887</v>
      </c>
      <c r="D1169" s="2">
        <v>45887</v>
      </c>
      <c r="E1169" s="3" t="s">
        <v>966</v>
      </c>
      <c r="F1169" s="25" t="s">
        <v>35</v>
      </c>
      <c r="G1169" s="25" t="s">
        <v>134</v>
      </c>
      <c r="H1169" s="25" t="s">
        <v>97</v>
      </c>
      <c r="I1169" s="36" t="str">
        <f>IFERROR(VLOOKUP(Presupuestos[[#This Row],[AREA]]&amp;Presupuestos[[#This Row],[CONCEPTO]]&amp;Presupuestos[[#This Row],[DESCRIPCION]],Tabla28[[Columna1]:[CÓDIGO NUEVO]],2,0),"")</f>
        <v>P0312001</v>
      </c>
      <c r="J1169" s="3" t="s">
        <v>2328</v>
      </c>
      <c r="K1169" s="3" t="s">
        <v>2329</v>
      </c>
      <c r="L1169" s="3" t="s">
        <v>2330</v>
      </c>
      <c r="M1169" s="31" t="s">
        <v>2331</v>
      </c>
      <c r="N1169" s="3"/>
      <c r="O1169" s="3" t="s">
        <v>300</v>
      </c>
      <c r="P1169" s="3" t="s">
        <v>132</v>
      </c>
      <c r="Q1169" s="3" t="str">
        <f>IFERROR(VLOOKUP(Presupuestos[[#This Row],[CLASIFICACIÓN (N)]],Tabla17[],2,0),"")</f>
        <v>Gastos operativos</v>
      </c>
      <c r="R1169" s="3" t="str">
        <f>IFERROR(VLOOKUP(Presupuestos[[#This Row],[CLASIFICACIÓN (N)]],Tabla17[],3,0),"")</f>
        <v>Operativo</v>
      </c>
      <c r="S1169" s="3" t="s">
        <v>26</v>
      </c>
      <c r="T1169" s="3" t="str">
        <f>IFERROR(VLOOKUP(Presupuestos[[#This Row],[ALMACEN]],Tabla5[],2,0),"")</f>
        <v>Arequipa</v>
      </c>
      <c r="U1169" s="19" t="str">
        <f>IFERROR(VLOOKUP(Presupuestos[[#This Row],[TIPO DE DOCUMENTO]],Tipo_Documento[],2,0)&amp;Presupuestos[[#This Row],[SERIE]]&amp;Presupuestos[[#This Row],[NUMERO]]&amp;Presupuestos[[#This Row],[RUC]],"")</f>
        <v>01E001413420603974817</v>
      </c>
      <c r="V1169" s="3" t="s">
        <v>120</v>
      </c>
      <c r="W1169" s="7">
        <v>45887</v>
      </c>
      <c r="X1169" s="7">
        <v>45887</v>
      </c>
      <c r="Y1169" s="3" t="s">
        <v>668</v>
      </c>
      <c r="Z1169" s="3">
        <v>4134</v>
      </c>
      <c r="AA1169" s="3">
        <f>IFERROR(VLOOKUP(Presupuestos[[#This Row],[RAZON SOCIAL]],CHOOSE({1,2},Clientes_Proveedores[Razon Social],Clientes_Proveedores[Ruc / Dni]),2,0),"-")</f>
        <v>20603974817</v>
      </c>
      <c r="AB1169" s="31" t="s">
        <v>971</v>
      </c>
      <c r="AC1169" s="3" t="s">
        <v>670</v>
      </c>
      <c r="AD1169" s="5">
        <v>0.18</v>
      </c>
      <c r="AE1169" s="6">
        <v>297.5</v>
      </c>
      <c r="AF1169" s="6">
        <f>Presupuestos[[#This Row],[BASE]]*Presupuestos[[#This Row],[% IGV]]</f>
        <v>53.55</v>
      </c>
      <c r="AG1169" s="22">
        <f>ROUND(SUM(Presupuestos[[#This Row],[BASE]:[IGV]]),2)</f>
        <v>351.05</v>
      </c>
      <c r="AH1169" s="9" t="str">
        <f>IF(Presupuestos[[#This Row],[MONEDA]]="USD",VLOOKUP(Presupuestos[[#This Row],[FECHA DE EMISION]],Tipo_Cambio[],3,0),"")</f>
        <v/>
      </c>
      <c r="AI1169" s="22">
        <f>IFERROR(ROUND(IF(Presupuestos[[#This Row],[MONEDA]]="PEN",Presupuestos[[#This Row],[TOTAL]],Presupuestos[[#This Row],[TOTAL]]*Presupuestos[[#This Row],[TIPO DE CAMBIO]]),2),"")</f>
        <v>351.05</v>
      </c>
      <c r="AJ1169" s="5"/>
      <c r="AK1169" s="33" t="s">
        <v>671</v>
      </c>
      <c r="AL1169" s="5" t="s">
        <v>680</v>
      </c>
      <c r="AM1169" s="23" t="s">
        <v>671</v>
      </c>
      <c r="AN1169" s="23" t="s">
        <v>671</v>
      </c>
      <c r="AO1169" s="7">
        <f>IFERROR(VLOOKUP("1-"&amp;Presupuestos[[#This Row],[ID DOCUMENTO]],BD_Pagos[],7,0),"")</f>
        <v>0</v>
      </c>
      <c r="AP1169" s="16" t="str">
        <f>IFERROR(VLOOKUP("1-"&amp;Presupuestos[[#This Row],[ID DOCUMENTO]],BD_Pagos[],8,0),"")</f>
        <v/>
      </c>
      <c r="AQ1169" s="17" t="str">
        <f>IFERROR(VLOOKUP("1-"&amp;Presupuestos[[#This Row],[ID DOCUMENTO]],BD_Pagos[],9,0),"")</f>
        <v/>
      </c>
      <c r="AR1169" s="54"/>
      <c r="AS1169" s="7">
        <f>IFERROR(VLOOKUP("2-"&amp;Presupuestos[[#This Row],[ID DOCUMENTO]],BD_Pagos[],7,0),"")</f>
        <v>0</v>
      </c>
      <c r="AT1169" s="16" t="str">
        <f>IFERROR(VLOOKUP("2-"&amp;Presupuestos[[#This Row],[ID DOCUMENTO]],BD_Pagos[],8,0),"")</f>
        <v/>
      </c>
      <c r="AU1169" s="17">
        <f>IFERROR(VLOOKUP("2-"&amp;Presupuestos[[#This Row],[ID DOCUMENTO]],BD_Pagos[],9,0),"")</f>
        <v>0</v>
      </c>
      <c r="AV1169" s="20">
        <f>IF(IFERROR(VLOOKUP("2-"&amp;Presupuestos[[#This Row],[ID DOCUMENTO]],BD_Pagos[],10,0),0)&gt;Presupuestos[[#This Row],[TOTAL SOLES]],Presupuestos[[#This Row],[TOTAL SOLES]],IFERROR(VLOOKUP("2-"&amp;Presupuestos[[#This Row],[ID DOCUMENTO]],BD_Pagos[],10,0),0))</f>
        <v>0</v>
      </c>
      <c r="AW1169" s="7"/>
      <c r="AX1169" s="16"/>
      <c r="AY1169" s="17"/>
      <c r="AZ1169" s="20"/>
      <c r="BA1169" s="7"/>
      <c r="BB1169" s="16"/>
      <c r="BC1169" s="17"/>
      <c r="BD1169" s="20"/>
      <c r="BE1169" s="7">
        <f>IFERROR(VLOOKUP("5-"&amp;Presupuestos[[#This Row],[ID DOCUMENTO]],BD_Pagos[],7,0),"")</f>
        <v>0</v>
      </c>
      <c r="BF1169" s="17">
        <f>IFERROR(VLOOKUP("5-"&amp;Presupuestos[[#This Row],[ID DOCUMENTO]],BD_Pagos[],9,0),"")</f>
        <v>0</v>
      </c>
      <c r="BG1169" s="20">
        <f>IF(IFERROR(VLOOKUP("5-"&amp;Presupuestos[[#This Row],[ID DOCUMENTO]],BD_Pagos[],10,0),0)&gt;Presupuestos[[#This Row],[TOTAL SOLES]],Presupuestos[[#This Row],[TOTAL SOLES]],IFERROR(VLOOKUP("5-"&amp;Presupuestos[[#This Row],[ID DOCUMENTO]],BD_Pagos[],10,0),0))</f>
        <v>0</v>
      </c>
      <c r="BH1169" s="7">
        <f>IFERROR(VLOOKUP("1-Detraccion"&amp;Presupuestos[[#This Row],[ID DOCUMENTO]],BD_Pagos[],2,0),"")</f>
        <v>0</v>
      </c>
      <c r="BI1169" s="3" t="str">
        <f>IFERROR(VLOOKUP("1-Detraccion"&amp;Presupuestos[[#This Row],[ID DOCUMENTO]],BD_Pagos[],3,0),"")</f>
        <v/>
      </c>
      <c r="BJ1169" s="3">
        <f>IFERROR(VLOOKUP("1-Detraccion"&amp;Presupuestos[[#This Row],[ID DOCUMENTO]],BD_Pagos[],4,0),"")</f>
        <v>0</v>
      </c>
      <c r="BK1169" s="6">
        <f>IF(IFERROR(VLOOKUP("1-Detraccion"&amp;Presupuestos[[#This Row],[ID DOCUMENTO]],BD_Pagos[],5,0),0)&gt;Presupuestos[[#This Row],[TOTAL SOLES]],Presupuestos[[#This Row],[TOTAL SOLES]],IFERROR(VLOOKUP("1-Detraccion"&amp;Presupuestos[[#This Row],[ID DOCUMENTO]],BD_Pagos[],5,0),0))</f>
        <v>0</v>
      </c>
      <c r="BL1169" s="6">
        <f>IF(IFERROR(VLOOKUP("1-Detraccion"&amp;Presupuestos[[#This Row],[ID DOCUMENTO]],BD_Pagos[],6,0),0)&gt;Presupuestos[[#This Row],[TOTAL SOLES]],Presupuestos[[#This Row],[TOTAL SOLES]],IFERROR(VLOOKUP("1-Detraccion"&amp;Presupuestos[[#This Row],[ID DOCUMENTO]],BD_Pagos[],6,0),0))</f>
        <v>0</v>
      </c>
      <c r="BM1169" s="37"/>
      <c r="BN1169" s="3"/>
      <c r="BO1169" s="3"/>
      <c r="BP1169" s="6"/>
      <c r="BQ116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351.05</v>
      </c>
      <c r="BR1169" s="23" t="str">
        <f>IF(Presupuestos[[#This Row],[SALDO ME-MN]]&gt;0,"PENDIENTE","CANCELADO")</f>
        <v>PENDIENTE</v>
      </c>
      <c r="BS1169" s="23" t="str">
        <f>IF(COUNTIFS($U$4:$U1168,Presupuestos[[#This Row],[ID DOCUMENTO]])&gt;=1,IF(B1168=Presupuestos[[#This Row],[ID]],"OK","DOC. DUPLICADO"),"OK")</f>
        <v>OK</v>
      </c>
    </row>
    <row r="1170" spans="2:71" x14ac:dyDescent="0.25">
      <c r="B1170" s="34">
        <f>IF(Presupuestos[[#This Row],[ID DOCUMENTO]]=U1169,B1169,IF(B1169="ID",1,B1169+1))</f>
        <v>983</v>
      </c>
      <c r="C1170" s="2">
        <v>45890</v>
      </c>
      <c r="D1170" s="2">
        <v>45890</v>
      </c>
      <c r="E1170" s="3" t="s">
        <v>911</v>
      </c>
      <c r="F1170" s="25" t="s">
        <v>35</v>
      </c>
      <c r="G1170" s="25" t="s">
        <v>223</v>
      </c>
      <c r="H1170" s="25" t="s">
        <v>214</v>
      </c>
      <c r="I1170" s="36" t="str">
        <f>IFERROR(VLOOKUP(Presupuestos[[#This Row],[AREA]]&amp;Presupuestos[[#This Row],[CONCEPTO]]&amp;Presupuestos[[#This Row],[DESCRIPCION]],Tabla28[[Columna1]:[CÓDIGO NUEVO]],2,0),"")</f>
        <v>P0303002</v>
      </c>
      <c r="J1170" s="3" t="s">
        <v>666</v>
      </c>
      <c r="K1170" s="3" t="s">
        <v>666</v>
      </c>
      <c r="L1170" s="3" t="s">
        <v>666</v>
      </c>
      <c r="M1170" s="31" t="s">
        <v>2332</v>
      </c>
      <c r="N1170" s="3" t="s">
        <v>47</v>
      </c>
      <c r="O1170" s="3" t="s">
        <v>300</v>
      </c>
      <c r="P1170" s="3" t="s">
        <v>122</v>
      </c>
      <c r="Q1170" s="3" t="str">
        <f>IFERROR(VLOOKUP(Presupuestos[[#This Row],[CLASIFICACIÓN (N)]],Tabla17[],2,0),"")</f>
        <v>Costos de ventas</v>
      </c>
      <c r="R1170" s="3" t="str">
        <f>IFERROR(VLOOKUP(Presupuestos[[#This Row],[CLASIFICACIÓN (N)]],Tabla17[],3,0),"")</f>
        <v>Operativo</v>
      </c>
      <c r="S1170" s="3" t="s">
        <v>16</v>
      </c>
      <c r="T1170" s="3" t="str">
        <f>IFERROR(VLOOKUP(Presupuestos[[#This Row],[ALMACEN]],Tabla5[],2,0),"")</f>
        <v>Arequipa</v>
      </c>
      <c r="U1170" s="19" t="str">
        <f>IFERROR(VLOOKUP(Presupuestos[[#This Row],[TIPO DE DOCUMENTO]],Tipo_Documento[],2,0)&amp;Presupuestos[[#This Row],[SERIE]]&amp;Presupuestos[[#This Row],[NUMERO]]&amp;Presupuestos[[#This Row],[RUC]],"")</f>
        <v>01F214215226320517252558</v>
      </c>
      <c r="V1170" s="3" t="s">
        <v>120</v>
      </c>
      <c r="W1170" s="7">
        <v>45890</v>
      </c>
      <c r="X1170" s="7">
        <v>45890</v>
      </c>
      <c r="Y1170" s="3" t="s">
        <v>716</v>
      </c>
      <c r="Z1170" s="3">
        <v>2152263</v>
      </c>
      <c r="AA1170" s="3">
        <f>IFERROR(VLOOKUP(Presupuestos[[#This Row],[RAZON SOCIAL]],CHOOSE({1,2},Clientes_Proveedores[Razon Social],Clientes_Proveedores[Ruc / Dni]),2,0),"-")</f>
        <v>20517252558</v>
      </c>
      <c r="AB1170" s="31" t="s">
        <v>714</v>
      </c>
      <c r="AC1170" s="3" t="s">
        <v>670</v>
      </c>
      <c r="AD1170" s="5">
        <v>0.18</v>
      </c>
      <c r="AE1170" s="6">
        <v>6.78</v>
      </c>
      <c r="AF1170" s="6">
        <f>Presupuestos[[#This Row],[BASE]]*Presupuestos[[#This Row],[% IGV]]</f>
        <v>1.2203999999999999</v>
      </c>
      <c r="AG1170" s="22">
        <f>ROUND(SUM(Presupuestos[[#This Row],[BASE]:[IGV]]),2)</f>
        <v>8</v>
      </c>
      <c r="AH1170" s="9" t="str">
        <f>IF(Presupuestos[[#This Row],[MONEDA]]="USD",VLOOKUP(Presupuestos[[#This Row],[FECHA DE EMISION]],Tipo_Cambio[],3,0),"")</f>
        <v/>
      </c>
      <c r="AI1170" s="22">
        <f>IFERROR(ROUND(IF(Presupuestos[[#This Row],[MONEDA]]="PEN",Presupuestos[[#This Row],[TOTAL]],Presupuestos[[#This Row],[TOTAL]]*Presupuestos[[#This Row],[TIPO DE CAMBIO]]),2),"")</f>
        <v>8</v>
      </c>
      <c r="AJ1170" s="5"/>
      <c r="AK1170" s="33" t="s">
        <v>671</v>
      </c>
      <c r="AL1170" s="5" t="s">
        <v>715</v>
      </c>
      <c r="AM1170" s="23" t="s">
        <v>671</v>
      </c>
      <c r="AN1170" s="23" t="s">
        <v>671</v>
      </c>
      <c r="AO1170" s="7">
        <f>IFERROR(VLOOKUP("1-"&amp;Presupuestos[[#This Row],[ID DOCUMENTO]],BD_Pagos[],7,0),"")</f>
        <v>45890</v>
      </c>
      <c r="AP1170" s="16" t="str">
        <f>IFERROR(VLOOKUP("1-"&amp;Presupuestos[[#This Row],[ID DOCUMENTO]],BD_Pagos[],8,0),"")</f>
        <v>C_Ope_001</v>
      </c>
      <c r="AQ1170" s="17">
        <f>IFERROR(VLOOKUP("1-"&amp;Presupuestos[[#This Row],[ID DOCUMENTO]],BD_Pagos[],9,0),"")</f>
        <v>25227</v>
      </c>
      <c r="AR1170" s="54"/>
      <c r="AS1170" s="7">
        <f>IFERROR(VLOOKUP("2-"&amp;Presupuestos[[#This Row],[ID DOCUMENTO]],BD_Pagos[],7,0),"")</f>
        <v>0</v>
      </c>
      <c r="AT1170" s="16" t="str">
        <f>IFERROR(VLOOKUP("2-"&amp;Presupuestos[[#This Row],[ID DOCUMENTO]],BD_Pagos[],8,0),"")</f>
        <v/>
      </c>
      <c r="AU1170" s="17">
        <f>IFERROR(VLOOKUP("2-"&amp;Presupuestos[[#This Row],[ID DOCUMENTO]],BD_Pagos[],9,0),"")</f>
        <v>0</v>
      </c>
      <c r="AV1170" s="20">
        <f>IF(IFERROR(VLOOKUP("2-"&amp;Presupuestos[[#This Row],[ID DOCUMENTO]],BD_Pagos[],10,0),0)&gt;Presupuestos[[#This Row],[TOTAL SOLES]],Presupuestos[[#This Row],[TOTAL SOLES]],IFERROR(VLOOKUP("2-"&amp;Presupuestos[[#This Row],[ID DOCUMENTO]],BD_Pagos[],10,0),0))</f>
        <v>0</v>
      </c>
      <c r="AW1170" s="7"/>
      <c r="AX1170" s="16"/>
      <c r="AY1170" s="17"/>
      <c r="AZ1170" s="20"/>
      <c r="BA1170" s="7"/>
      <c r="BB1170" s="16"/>
      <c r="BC1170" s="17"/>
      <c r="BD1170" s="20"/>
      <c r="BE1170" s="7">
        <f>IFERROR(VLOOKUP("5-"&amp;Presupuestos[[#This Row],[ID DOCUMENTO]],BD_Pagos[],7,0),"")</f>
        <v>0</v>
      </c>
      <c r="BF1170" s="17">
        <f>IFERROR(VLOOKUP("5-"&amp;Presupuestos[[#This Row],[ID DOCUMENTO]],BD_Pagos[],9,0),"")</f>
        <v>0</v>
      </c>
      <c r="BG1170" s="20">
        <f>IF(IFERROR(VLOOKUP("5-"&amp;Presupuestos[[#This Row],[ID DOCUMENTO]],BD_Pagos[],10,0),0)&gt;Presupuestos[[#This Row],[TOTAL SOLES]],Presupuestos[[#This Row],[TOTAL SOLES]],IFERROR(VLOOKUP("5-"&amp;Presupuestos[[#This Row],[ID DOCUMENTO]],BD_Pagos[],10,0),0))</f>
        <v>0</v>
      </c>
      <c r="BH1170" s="7">
        <f>IFERROR(VLOOKUP("1-Detraccion"&amp;Presupuestos[[#This Row],[ID DOCUMENTO]],BD_Pagos[],2,0),"")</f>
        <v>0</v>
      </c>
      <c r="BI1170" s="3" t="str">
        <f>IFERROR(VLOOKUP("1-Detraccion"&amp;Presupuestos[[#This Row],[ID DOCUMENTO]],BD_Pagos[],3,0),"")</f>
        <v/>
      </c>
      <c r="BJ1170" s="3">
        <f>IFERROR(VLOOKUP("1-Detraccion"&amp;Presupuestos[[#This Row],[ID DOCUMENTO]],BD_Pagos[],4,0),"")</f>
        <v>0</v>
      </c>
      <c r="BK1170" s="6">
        <f>IF(IFERROR(VLOOKUP("1-Detraccion"&amp;Presupuestos[[#This Row],[ID DOCUMENTO]],BD_Pagos[],5,0),0)&gt;Presupuestos[[#This Row],[TOTAL SOLES]],Presupuestos[[#This Row],[TOTAL SOLES]],IFERROR(VLOOKUP("1-Detraccion"&amp;Presupuestos[[#This Row],[ID DOCUMENTO]],BD_Pagos[],5,0),0))</f>
        <v>0</v>
      </c>
      <c r="BL1170" s="6">
        <f>IF(IFERROR(VLOOKUP("1-Detraccion"&amp;Presupuestos[[#This Row],[ID DOCUMENTO]],BD_Pagos[],6,0),0)&gt;Presupuestos[[#This Row],[TOTAL SOLES]],Presupuestos[[#This Row],[TOTAL SOLES]],IFERROR(VLOOKUP("1-Detraccion"&amp;Presupuestos[[#This Row],[ID DOCUMENTO]],BD_Pagos[],6,0),0))</f>
        <v>0</v>
      </c>
      <c r="BM1170" s="37"/>
      <c r="BN1170" s="3"/>
      <c r="BO1170" s="3"/>
      <c r="BP1170" s="6"/>
      <c r="BQ117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170" s="23" t="str">
        <f>IF(Presupuestos[[#This Row],[SALDO ME-MN]]&gt;0,"PENDIENTE","CANCELADO")</f>
        <v>PENDIENTE</v>
      </c>
      <c r="BS1170" s="23" t="str">
        <f>IF(COUNTIFS($U$4:$U1169,Presupuestos[[#This Row],[ID DOCUMENTO]])&gt;=1,IF(B1169=Presupuestos[[#This Row],[ID]],"OK","DOC. DUPLICADO"),"OK")</f>
        <v>OK</v>
      </c>
    </row>
    <row r="1171" spans="2:71" x14ac:dyDescent="0.25">
      <c r="B1171" s="34">
        <f>IF(Presupuestos[[#This Row],[ID DOCUMENTO]]=U1170,B1170,IF(B1170="ID",1,B1170+1))</f>
        <v>984</v>
      </c>
      <c r="C1171" s="2">
        <v>45890</v>
      </c>
      <c r="D1171" s="2">
        <v>45890</v>
      </c>
      <c r="E1171" s="3" t="s">
        <v>911</v>
      </c>
      <c r="F1171" s="25" t="s">
        <v>35</v>
      </c>
      <c r="G1171" s="25" t="s">
        <v>223</v>
      </c>
      <c r="H1171" s="25" t="s">
        <v>214</v>
      </c>
      <c r="I1171" s="36" t="str">
        <f>IFERROR(VLOOKUP(Presupuestos[[#This Row],[AREA]]&amp;Presupuestos[[#This Row],[CONCEPTO]]&amp;Presupuestos[[#This Row],[DESCRIPCION]],Tabla28[[Columna1]:[CÓDIGO NUEVO]],2,0),"")</f>
        <v>P0303002</v>
      </c>
      <c r="J1171" s="3" t="s">
        <v>666</v>
      </c>
      <c r="K1171" s="3" t="s">
        <v>666</v>
      </c>
      <c r="L1171" s="3" t="s">
        <v>666</v>
      </c>
      <c r="M1171" s="31" t="s">
        <v>2332</v>
      </c>
      <c r="N1171" s="3" t="s">
        <v>47</v>
      </c>
      <c r="O1171" s="3" t="s">
        <v>300</v>
      </c>
      <c r="P1171" s="3" t="s">
        <v>122</v>
      </c>
      <c r="Q1171" s="3" t="str">
        <f>IFERROR(VLOOKUP(Presupuestos[[#This Row],[CLASIFICACIÓN (N)]],Tabla17[],2,0),"")</f>
        <v>Costos de ventas</v>
      </c>
      <c r="R1171" s="3" t="str">
        <f>IFERROR(VLOOKUP(Presupuestos[[#This Row],[CLASIFICACIÓN (N)]],Tabla17[],3,0),"")</f>
        <v>Operativo</v>
      </c>
      <c r="S1171" s="3" t="s">
        <v>16</v>
      </c>
      <c r="T1171" s="3" t="str">
        <f>IFERROR(VLOOKUP(Presupuestos[[#This Row],[ALMACEN]],Tabla5[],2,0),"")</f>
        <v>Arequipa</v>
      </c>
      <c r="U1171" s="19" t="str">
        <f>IFERROR(VLOOKUP(Presupuestos[[#This Row],[TIPO DE DOCUMENTO]],Tipo_Documento[],2,0)&amp;Presupuestos[[#This Row],[SERIE]]&amp;Presupuestos[[#This Row],[NUMERO]]&amp;Presupuestos[[#This Row],[RUC]],"")</f>
        <v>01F212181831020517252558</v>
      </c>
      <c r="V1171" s="3" t="s">
        <v>120</v>
      </c>
      <c r="W1171" s="7">
        <v>45890</v>
      </c>
      <c r="X1171" s="7">
        <v>45890</v>
      </c>
      <c r="Y1171" s="3" t="s">
        <v>713</v>
      </c>
      <c r="Z1171" s="3">
        <v>1818310</v>
      </c>
      <c r="AA1171" s="3">
        <f>IFERROR(VLOOKUP(Presupuestos[[#This Row],[RAZON SOCIAL]],CHOOSE({1,2},Clientes_Proveedores[Razon Social],Clientes_Proveedores[Ruc / Dni]),2,0),"-")</f>
        <v>20517252558</v>
      </c>
      <c r="AB1171" s="31" t="s">
        <v>714</v>
      </c>
      <c r="AC1171" s="3" t="s">
        <v>670</v>
      </c>
      <c r="AD1171" s="5">
        <v>0.18</v>
      </c>
      <c r="AE1171" s="6">
        <v>6.78</v>
      </c>
      <c r="AF1171" s="6">
        <f>Presupuestos[[#This Row],[BASE]]*Presupuestos[[#This Row],[% IGV]]</f>
        <v>1.2203999999999999</v>
      </c>
      <c r="AG1171" s="22">
        <f>ROUND(SUM(Presupuestos[[#This Row],[BASE]:[IGV]]),2)</f>
        <v>8</v>
      </c>
      <c r="AH1171" s="9" t="str">
        <f>IF(Presupuestos[[#This Row],[MONEDA]]="USD",VLOOKUP(Presupuestos[[#This Row],[FECHA DE EMISION]],Tipo_Cambio[],3,0),"")</f>
        <v/>
      </c>
      <c r="AI1171" s="22">
        <f>IFERROR(ROUND(IF(Presupuestos[[#This Row],[MONEDA]]="PEN",Presupuestos[[#This Row],[TOTAL]],Presupuestos[[#This Row],[TOTAL]]*Presupuestos[[#This Row],[TIPO DE CAMBIO]]),2),"")</f>
        <v>8</v>
      </c>
      <c r="AJ1171" s="5"/>
      <c r="AK1171" s="33" t="s">
        <v>671</v>
      </c>
      <c r="AL1171" s="5" t="s">
        <v>715</v>
      </c>
      <c r="AM1171" s="23" t="s">
        <v>671</v>
      </c>
      <c r="AN1171" s="23" t="s">
        <v>671</v>
      </c>
      <c r="AO1171" s="7">
        <f>IFERROR(VLOOKUP("1-"&amp;Presupuestos[[#This Row],[ID DOCUMENTO]],BD_Pagos[],7,0),"")</f>
        <v>45890</v>
      </c>
      <c r="AP1171" s="16" t="str">
        <f>IFERROR(VLOOKUP("1-"&amp;Presupuestos[[#This Row],[ID DOCUMENTO]],BD_Pagos[],8,0),"")</f>
        <v>C_Ope_001</v>
      </c>
      <c r="AQ1171" s="17">
        <f>IFERROR(VLOOKUP("1-"&amp;Presupuestos[[#This Row],[ID DOCUMENTO]],BD_Pagos[],9,0),"")</f>
        <v>25228</v>
      </c>
      <c r="AR1171" s="54"/>
      <c r="AS1171" s="7">
        <f>IFERROR(VLOOKUP("2-"&amp;Presupuestos[[#This Row],[ID DOCUMENTO]],BD_Pagos[],7,0),"")</f>
        <v>0</v>
      </c>
      <c r="AT1171" s="16" t="str">
        <f>IFERROR(VLOOKUP("2-"&amp;Presupuestos[[#This Row],[ID DOCUMENTO]],BD_Pagos[],8,0),"")</f>
        <v/>
      </c>
      <c r="AU1171" s="17">
        <f>IFERROR(VLOOKUP("2-"&amp;Presupuestos[[#This Row],[ID DOCUMENTO]],BD_Pagos[],9,0),"")</f>
        <v>0</v>
      </c>
      <c r="AV1171" s="20">
        <f>IF(IFERROR(VLOOKUP("2-"&amp;Presupuestos[[#This Row],[ID DOCUMENTO]],BD_Pagos[],10,0),0)&gt;Presupuestos[[#This Row],[TOTAL SOLES]],Presupuestos[[#This Row],[TOTAL SOLES]],IFERROR(VLOOKUP("2-"&amp;Presupuestos[[#This Row],[ID DOCUMENTO]],BD_Pagos[],10,0),0))</f>
        <v>0</v>
      </c>
      <c r="AW1171" s="7"/>
      <c r="AX1171" s="16"/>
      <c r="AY1171" s="17"/>
      <c r="AZ1171" s="20"/>
      <c r="BA1171" s="7"/>
      <c r="BB1171" s="16"/>
      <c r="BC1171" s="17"/>
      <c r="BD1171" s="20"/>
      <c r="BE1171" s="7">
        <f>IFERROR(VLOOKUP("5-"&amp;Presupuestos[[#This Row],[ID DOCUMENTO]],BD_Pagos[],7,0),"")</f>
        <v>0</v>
      </c>
      <c r="BF1171" s="17">
        <f>IFERROR(VLOOKUP("5-"&amp;Presupuestos[[#This Row],[ID DOCUMENTO]],BD_Pagos[],9,0),"")</f>
        <v>0</v>
      </c>
      <c r="BG1171" s="20">
        <f>IF(IFERROR(VLOOKUP("5-"&amp;Presupuestos[[#This Row],[ID DOCUMENTO]],BD_Pagos[],10,0),0)&gt;Presupuestos[[#This Row],[TOTAL SOLES]],Presupuestos[[#This Row],[TOTAL SOLES]],IFERROR(VLOOKUP("5-"&amp;Presupuestos[[#This Row],[ID DOCUMENTO]],BD_Pagos[],10,0),0))</f>
        <v>0</v>
      </c>
      <c r="BH1171" s="7">
        <f>IFERROR(VLOOKUP("1-Detraccion"&amp;Presupuestos[[#This Row],[ID DOCUMENTO]],BD_Pagos[],2,0),"")</f>
        <v>0</v>
      </c>
      <c r="BI1171" s="3" t="str">
        <f>IFERROR(VLOOKUP("1-Detraccion"&amp;Presupuestos[[#This Row],[ID DOCUMENTO]],BD_Pagos[],3,0),"")</f>
        <v/>
      </c>
      <c r="BJ1171" s="3">
        <f>IFERROR(VLOOKUP("1-Detraccion"&amp;Presupuestos[[#This Row],[ID DOCUMENTO]],BD_Pagos[],4,0),"")</f>
        <v>0</v>
      </c>
      <c r="BK1171" s="6">
        <f>IF(IFERROR(VLOOKUP("1-Detraccion"&amp;Presupuestos[[#This Row],[ID DOCUMENTO]],BD_Pagos[],5,0),0)&gt;Presupuestos[[#This Row],[TOTAL SOLES]],Presupuestos[[#This Row],[TOTAL SOLES]],IFERROR(VLOOKUP("1-Detraccion"&amp;Presupuestos[[#This Row],[ID DOCUMENTO]],BD_Pagos[],5,0),0))</f>
        <v>0</v>
      </c>
      <c r="BL1171" s="6">
        <f>IF(IFERROR(VLOOKUP("1-Detraccion"&amp;Presupuestos[[#This Row],[ID DOCUMENTO]],BD_Pagos[],6,0),0)&gt;Presupuestos[[#This Row],[TOTAL SOLES]],Presupuestos[[#This Row],[TOTAL SOLES]],IFERROR(VLOOKUP("1-Detraccion"&amp;Presupuestos[[#This Row],[ID DOCUMENTO]],BD_Pagos[],6,0),0))</f>
        <v>0</v>
      </c>
      <c r="BM1171" s="37"/>
      <c r="BN1171" s="3"/>
      <c r="BO1171" s="3"/>
      <c r="BP1171" s="6"/>
      <c r="BQ117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171" s="23" t="str">
        <f>IF(Presupuestos[[#This Row],[SALDO ME-MN]]&gt;0,"PENDIENTE","CANCELADO")</f>
        <v>PENDIENTE</v>
      </c>
      <c r="BS1171" s="23" t="str">
        <f>IF(COUNTIFS($U$4:$U1170,Presupuestos[[#This Row],[ID DOCUMENTO]])&gt;=1,IF(B1170=Presupuestos[[#This Row],[ID]],"OK","DOC. DUPLICADO"),"OK")</f>
        <v>OK</v>
      </c>
    </row>
    <row r="1172" spans="2:71" ht="24" x14ac:dyDescent="0.25">
      <c r="B1172" s="34">
        <f>IF(Presupuestos[[#This Row],[ID DOCUMENTO]]=U1171,B1171,IF(B1171="ID",1,B1171+1))</f>
        <v>985</v>
      </c>
      <c r="C1172" s="2">
        <v>45890</v>
      </c>
      <c r="D1172" s="2">
        <v>45890</v>
      </c>
      <c r="E1172" s="3" t="s">
        <v>911</v>
      </c>
      <c r="F1172" s="25" t="s">
        <v>35</v>
      </c>
      <c r="G1172" s="25" t="s">
        <v>223</v>
      </c>
      <c r="H1172" s="25" t="s">
        <v>199</v>
      </c>
      <c r="I1172" s="36" t="str">
        <f>IFERROR(VLOOKUP(Presupuestos[[#This Row],[AREA]]&amp;Presupuestos[[#This Row],[CONCEPTO]]&amp;Presupuestos[[#This Row],[DESCRIPCION]],Tabla28[[Columna1]:[CÓDIGO NUEVO]],2,0),"")</f>
        <v>P0303001</v>
      </c>
      <c r="J1172" s="3" t="s">
        <v>666</v>
      </c>
      <c r="K1172" s="3" t="s">
        <v>666</v>
      </c>
      <c r="L1172" s="3" t="s">
        <v>666</v>
      </c>
      <c r="M1172" s="31" t="s">
        <v>2333</v>
      </c>
      <c r="N1172" s="3" t="s">
        <v>47</v>
      </c>
      <c r="O1172" s="3" t="s">
        <v>300</v>
      </c>
      <c r="P1172" s="3" t="s">
        <v>122</v>
      </c>
      <c r="Q1172" s="3" t="str">
        <f>IFERROR(VLOOKUP(Presupuestos[[#This Row],[CLASIFICACIÓN (N)]],Tabla17[],2,0),"")</f>
        <v>Costos de ventas</v>
      </c>
      <c r="R1172" s="3" t="str">
        <f>IFERROR(VLOOKUP(Presupuestos[[#This Row],[CLASIFICACIÓN (N)]],Tabla17[],3,0),"")</f>
        <v>Operativo</v>
      </c>
      <c r="S1172" s="3" t="s">
        <v>16</v>
      </c>
      <c r="T1172" s="3" t="str">
        <f>IFERROR(VLOOKUP(Presupuestos[[#This Row],[ALMACEN]],Tabla5[],2,0),"")</f>
        <v>Arequipa</v>
      </c>
      <c r="U1172" s="19" t="str">
        <f>IFERROR(VLOOKUP(Presupuestos[[#This Row],[TIPO DE DOCUMENTO]],Tipo_Documento[],2,0)&amp;Presupuestos[[#This Row],[SERIE]]&amp;Presupuestos[[#This Row],[NUMERO]]&amp;Presupuestos[[#This Row],[RUC]],"")</f>
        <v>01F00213580620124952850</v>
      </c>
      <c r="V1172" s="3" t="s">
        <v>120</v>
      </c>
      <c r="W1172" s="7">
        <v>45890</v>
      </c>
      <c r="X1172" s="7">
        <v>45890</v>
      </c>
      <c r="Y1172" s="3" t="s">
        <v>721</v>
      </c>
      <c r="Z1172" s="3">
        <v>135806</v>
      </c>
      <c r="AA1172" s="3">
        <f>IFERROR(VLOOKUP(Presupuestos[[#This Row],[RAZON SOCIAL]],CHOOSE({1,2},Clientes_Proveedores[Razon Social],Clientes_Proveedores[Ruc / Dni]),2,0),"-")</f>
        <v>20124952850</v>
      </c>
      <c r="AB1172" s="31" t="s">
        <v>722</v>
      </c>
      <c r="AC1172" s="3" t="s">
        <v>670</v>
      </c>
      <c r="AD1172" s="5">
        <v>0.18</v>
      </c>
      <c r="AE1172" s="6">
        <v>8.4749999999999996</v>
      </c>
      <c r="AF1172" s="6">
        <f>Presupuestos[[#This Row],[BASE]]*Presupuestos[[#This Row],[% IGV]]</f>
        <v>1.5254999999999999</v>
      </c>
      <c r="AG1172" s="22">
        <f>ROUND(SUM(Presupuestos[[#This Row],[BASE]:[IGV]]),2)</f>
        <v>10</v>
      </c>
      <c r="AH1172" s="9" t="str">
        <f>IF(Presupuestos[[#This Row],[MONEDA]]="USD",VLOOKUP(Presupuestos[[#This Row],[FECHA DE EMISION]],Tipo_Cambio[],3,0),"")</f>
        <v/>
      </c>
      <c r="AI1172" s="22">
        <f>IFERROR(ROUND(IF(Presupuestos[[#This Row],[MONEDA]]="PEN",Presupuestos[[#This Row],[TOTAL]],Presupuestos[[#This Row],[TOTAL]]*Presupuestos[[#This Row],[TIPO DE CAMBIO]]),2),"")</f>
        <v>10</v>
      </c>
      <c r="AJ1172" s="5"/>
      <c r="AK1172" s="33" t="s">
        <v>671</v>
      </c>
      <c r="AL1172" s="5" t="s">
        <v>715</v>
      </c>
      <c r="AM1172" s="23" t="s">
        <v>671</v>
      </c>
      <c r="AN1172" s="23" t="s">
        <v>671</v>
      </c>
      <c r="AO1172" s="7">
        <f>IFERROR(VLOOKUP("1-"&amp;Presupuestos[[#This Row],[ID DOCUMENTO]],BD_Pagos[],7,0),"")</f>
        <v>45890</v>
      </c>
      <c r="AP1172" s="16" t="str">
        <f>IFERROR(VLOOKUP("1-"&amp;Presupuestos[[#This Row],[ID DOCUMENTO]],BD_Pagos[],8,0),"")</f>
        <v>C_Ope_001</v>
      </c>
      <c r="AQ1172" s="17">
        <f>IFERROR(VLOOKUP("1-"&amp;Presupuestos[[#This Row],[ID DOCUMENTO]],BD_Pagos[],9,0),"")</f>
        <v>25222</v>
      </c>
      <c r="AR1172" s="54"/>
      <c r="AS1172" s="7">
        <f>IFERROR(VLOOKUP("2-"&amp;Presupuestos[[#This Row],[ID DOCUMENTO]],BD_Pagos[],7,0),"")</f>
        <v>0</v>
      </c>
      <c r="AT1172" s="16" t="str">
        <f>IFERROR(VLOOKUP("2-"&amp;Presupuestos[[#This Row],[ID DOCUMENTO]],BD_Pagos[],8,0),"")</f>
        <v/>
      </c>
      <c r="AU1172" s="17">
        <f>IFERROR(VLOOKUP("2-"&amp;Presupuestos[[#This Row],[ID DOCUMENTO]],BD_Pagos[],9,0),"")</f>
        <v>0</v>
      </c>
      <c r="AV1172" s="20">
        <f>IF(IFERROR(VLOOKUP("2-"&amp;Presupuestos[[#This Row],[ID DOCUMENTO]],BD_Pagos[],10,0),0)&gt;Presupuestos[[#This Row],[TOTAL SOLES]],Presupuestos[[#This Row],[TOTAL SOLES]],IFERROR(VLOOKUP("2-"&amp;Presupuestos[[#This Row],[ID DOCUMENTO]],BD_Pagos[],10,0),0))</f>
        <v>0</v>
      </c>
      <c r="AW1172" s="7"/>
      <c r="AX1172" s="16"/>
      <c r="AY1172" s="17"/>
      <c r="AZ1172" s="20"/>
      <c r="BA1172" s="7"/>
      <c r="BB1172" s="16"/>
      <c r="BC1172" s="17"/>
      <c r="BD1172" s="20"/>
      <c r="BE1172" s="7">
        <f>IFERROR(VLOOKUP("5-"&amp;Presupuestos[[#This Row],[ID DOCUMENTO]],BD_Pagos[],7,0),"")</f>
        <v>0</v>
      </c>
      <c r="BF1172" s="17">
        <f>IFERROR(VLOOKUP("5-"&amp;Presupuestos[[#This Row],[ID DOCUMENTO]],BD_Pagos[],9,0),"")</f>
        <v>0</v>
      </c>
      <c r="BG1172" s="20">
        <f>IF(IFERROR(VLOOKUP("5-"&amp;Presupuestos[[#This Row],[ID DOCUMENTO]],BD_Pagos[],10,0),0)&gt;Presupuestos[[#This Row],[TOTAL SOLES]],Presupuestos[[#This Row],[TOTAL SOLES]],IFERROR(VLOOKUP("5-"&amp;Presupuestos[[#This Row],[ID DOCUMENTO]],BD_Pagos[],10,0),0))</f>
        <v>0</v>
      </c>
      <c r="BH1172" s="7">
        <f>IFERROR(VLOOKUP("1-Detraccion"&amp;Presupuestos[[#This Row],[ID DOCUMENTO]],BD_Pagos[],2,0),"")</f>
        <v>0</v>
      </c>
      <c r="BI1172" s="3" t="str">
        <f>IFERROR(VLOOKUP("1-Detraccion"&amp;Presupuestos[[#This Row],[ID DOCUMENTO]],BD_Pagos[],3,0),"")</f>
        <v/>
      </c>
      <c r="BJ1172" s="3">
        <f>IFERROR(VLOOKUP("1-Detraccion"&amp;Presupuestos[[#This Row],[ID DOCUMENTO]],BD_Pagos[],4,0),"")</f>
        <v>0</v>
      </c>
      <c r="BK1172" s="6">
        <f>IF(IFERROR(VLOOKUP("1-Detraccion"&amp;Presupuestos[[#This Row],[ID DOCUMENTO]],BD_Pagos[],5,0),0)&gt;Presupuestos[[#This Row],[TOTAL SOLES]],Presupuestos[[#This Row],[TOTAL SOLES]],IFERROR(VLOOKUP("1-Detraccion"&amp;Presupuestos[[#This Row],[ID DOCUMENTO]],BD_Pagos[],5,0),0))</f>
        <v>0</v>
      </c>
      <c r="BL1172" s="6">
        <f>IF(IFERROR(VLOOKUP("1-Detraccion"&amp;Presupuestos[[#This Row],[ID DOCUMENTO]],BD_Pagos[],6,0),0)&gt;Presupuestos[[#This Row],[TOTAL SOLES]],Presupuestos[[#This Row],[TOTAL SOLES]],IFERROR(VLOOKUP("1-Detraccion"&amp;Presupuestos[[#This Row],[ID DOCUMENTO]],BD_Pagos[],6,0),0))</f>
        <v>0</v>
      </c>
      <c r="BM1172" s="37"/>
      <c r="BN1172" s="3"/>
      <c r="BO1172" s="3"/>
      <c r="BP1172" s="6"/>
      <c r="BQ117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172" s="23" t="str">
        <f>IF(Presupuestos[[#This Row],[SALDO ME-MN]]&gt;0,"PENDIENTE","CANCELADO")</f>
        <v>PENDIENTE</v>
      </c>
      <c r="BS1172" s="23" t="str">
        <f>IF(COUNTIFS($U$4:$U1171,Presupuestos[[#This Row],[ID DOCUMENTO]])&gt;=1,IF(B1171=Presupuestos[[#This Row],[ID]],"OK","DOC. DUPLICADO"),"OK")</f>
        <v>OK</v>
      </c>
    </row>
    <row r="1173" spans="2:71" ht="24" x14ac:dyDescent="0.25">
      <c r="B1173" s="34">
        <f>IF(Presupuestos[[#This Row],[ID DOCUMENTO]]=U1172,B1172,IF(B1172="ID",1,B1172+1))</f>
        <v>986</v>
      </c>
      <c r="C1173" s="2">
        <v>45891</v>
      </c>
      <c r="D1173" s="2">
        <v>45891</v>
      </c>
      <c r="E1173" s="3" t="s">
        <v>911</v>
      </c>
      <c r="F1173" s="25" t="s">
        <v>35</v>
      </c>
      <c r="G1173" s="25" t="s">
        <v>223</v>
      </c>
      <c r="H1173" s="25" t="s">
        <v>199</v>
      </c>
      <c r="I1173" s="36" t="str">
        <f>IFERROR(VLOOKUP(Presupuestos[[#This Row],[AREA]]&amp;Presupuestos[[#This Row],[CONCEPTO]]&amp;Presupuestos[[#This Row],[DESCRIPCION]],Tabla28[[Columna1]:[CÓDIGO NUEVO]],2,0),"")</f>
        <v>P0303001</v>
      </c>
      <c r="J1173" s="3" t="s">
        <v>666</v>
      </c>
      <c r="K1173" s="3" t="s">
        <v>666</v>
      </c>
      <c r="L1173" s="3" t="s">
        <v>666</v>
      </c>
      <c r="M1173" s="31" t="s">
        <v>915</v>
      </c>
      <c r="N1173" s="3" t="s">
        <v>47</v>
      </c>
      <c r="O1173" s="3" t="s">
        <v>300</v>
      </c>
      <c r="P1173" s="3" t="s">
        <v>122</v>
      </c>
      <c r="Q1173" s="3" t="str">
        <f>IFERROR(VLOOKUP(Presupuestos[[#This Row],[CLASIFICACIÓN (N)]],Tabla17[],2,0),"")</f>
        <v>Costos de ventas</v>
      </c>
      <c r="R1173" s="3" t="str">
        <f>IFERROR(VLOOKUP(Presupuestos[[#This Row],[CLASIFICACIÓN (N)]],Tabla17[],3,0),"")</f>
        <v>Operativo</v>
      </c>
      <c r="S1173" s="3" t="s">
        <v>16</v>
      </c>
      <c r="T1173" s="3" t="str">
        <f>IFERROR(VLOOKUP(Presupuestos[[#This Row],[ALMACEN]],Tabla5[],2,0),"")</f>
        <v>Arequipa</v>
      </c>
      <c r="U1173" s="19" t="str">
        <f>IFERROR(VLOOKUP(Presupuestos[[#This Row],[TIPO DE DOCUMENTO]],Tipo_Documento[],2,0)&amp;Presupuestos[[#This Row],[SERIE]]&amp;Presupuestos[[#This Row],[NUMERO]]&amp;Presupuestos[[#This Row],[RUC]],"")</f>
        <v>01F00213584820124952850</v>
      </c>
      <c r="V1173" s="3" t="s">
        <v>120</v>
      </c>
      <c r="W1173" s="7">
        <v>45891</v>
      </c>
      <c r="X1173" s="7">
        <v>45891</v>
      </c>
      <c r="Y1173" s="3" t="s">
        <v>721</v>
      </c>
      <c r="Z1173" s="3">
        <v>135848</v>
      </c>
      <c r="AA1173" s="3">
        <f>IFERROR(VLOOKUP(Presupuestos[[#This Row],[RAZON SOCIAL]],CHOOSE({1,2},Clientes_Proveedores[Razon Social],Clientes_Proveedores[Ruc / Dni]),2,0),"-")</f>
        <v>20124952850</v>
      </c>
      <c r="AB1173" s="31" t="s">
        <v>722</v>
      </c>
      <c r="AC1173" s="3" t="s">
        <v>670</v>
      </c>
      <c r="AD1173" s="5">
        <v>0.18</v>
      </c>
      <c r="AE1173" s="6">
        <v>8.4749999999999996</v>
      </c>
      <c r="AF1173" s="6">
        <f>Presupuestos[[#This Row],[BASE]]*Presupuestos[[#This Row],[% IGV]]</f>
        <v>1.5254999999999999</v>
      </c>
      <c r="AG1173" s="22">
        <f>ROUND(SUM(Presupuestos[[#This Row],[BASE]:[IGV]]),2)</f>
        <v>10</v>
      </c>
      <c r="AH1173" s="9" t="str">
        <f>IF(Presupuestos[[#This Row],[MONEDA]]="USD",VLOOKUP(Presupuestos[[#This Row],[FECHA DE EMISION]],Tipo_Cambio[],3,0),"")</f>
        <v/>
      </c>
      <c r="AI1173" s="22">
        <f>IFERROR(ROUND(IF(Presupuestos[[#This Row],[MONEDA]]="PEN",Presupuestos[[#This Row],[TOTAL]],Presupuestos[[#This Row],[TOTAL]]*Presupuestos[[#This Row],[TIPO DE CAMBIO]]),2),"")</f>
        <v>10</v>
      </c>
      <c r="AJ1173" s="5"/>
      <c r="AK1173" s="33" t="s">
        <v>671</v>
      </c>
      <c r="AL1173" s="5" t="s">
        <v>715</v>
      </c>
      <c r="AM1173" s="23" t="s">
        <v>671</v>
      </c>
      <c r="AN1173" s="23" t="s">
        <v>671</v>
      </c>
      <c r="AO1173" s="7">
        <f>IFERROR(VLOOKUP("1-"&amp;Presupuestos[[#This Row],[ID DOCUMENTO]],BD_Pagos[],7,0),"")</f>
        <v>45891</v>
      </c>
      <c r="AP1173" s="16" t="str">
        <f>IFERROR(VLOOKUP("1-"&amp;Presupuestos[[#This Row],[ID DOCUMENTO]],BD_Pagos[],8,0),"")</f>
        <v>C_Ope_001</v>
      </c>
      <c r="AQ1173" s="17">
        <f>IFERROR(VLOOKUP("1-"&amp;Presupuestos[[#This Row],[ID DOCUMENTO]],BD_Pagos[],9,0),"")</f>
        <v>25232</v>
      </c>
      <c r="AR1173" s="54"/>
      <c r="AS1173" s="7">
        <f>IFERROR(VLOOKUP("2-"&amp;Presupuestos[[#This Row],[ID DOCUMENTO]],BD_Pagos[],7,0),"")</f>
        <v>0</v>
      </c>
      <c r="AT1173" s="16" t="str">
        <f>IFERROR(VLOOKUP("2-"&amp;Presupuestos[[#This Row],[ID DOCUMENTO]],BD_Pagos[],8,0),"")</f>
        <v/>
      </c>
      <c r="AU1173" s="17">
        <f>IFERROR(VLOOKUP("2-"&amp;Presupuestos[[#This Row],[ID DOCUMENTO]],BD_Pagos[],9,0),"")</f>
        <v>0</v>
      </c>
      <c r="AV1173" s="20">
        <f>IF(IFERROR(VLOOKUP("2-"&amp;Presupuestos[[#This Row],[ID DOCUMENTO]],BD_Pagos[],10,0),0)&gt;Presupuestos[[#This Row],[TOTAL SOLES]],Presupuestos[[#This Row],[TOTAL SOLES]],IFERROR(VLOOKUP("2-"&amp;Presupuestos[[#This Row],[ID DOCUMENTO]],BD_Pagos[],10,0),0))</f>
        <v>0</v>
      </c>
      <c r="AW1173" s="7"/>
      <c r="AX1173" s="16"/>
      <c r="AY1173" s="17"/>
      <c r="AZ1173" s="20"/>
      <c r="BA1173" s="7"/>
      <c r="BB1173" s="16"/>
      <c r="BC1173" s="17"/>
      <c r="BD1173" s="20"/>
      <c r="BE1173" s="7">
        <f>IFERROR(VLOOKUP("5-"&amp;Presupuestos[[#This Row],[ID DOCUMENTO]],BD_Pagos[],7,0),"")</f>
        <v>0</v>
      </c>
      <c r="BF1173" s="17">
        <f>IFERROR(VLOOKUP("5-"&amp;Presupuestos[[#This Row],[ID DOCUMENTO]],BD_Pagos[],9,0),"")</f>
        <v>0</v>
      </c>
      <c r="BG1173" s="20">
        <f>IF(IFERROR(VLOOKUP("5-"&amp;Presupuestos[[#This Row],[ID DOCUMENTO]],BD_Pagos[],10,0),0)&gt;Presupuestos[[#This Row],[TOTAL SOLES]],Presupuestos[[#This Row],[TOTAL SOLES]],IFERROR(VLOOKUP("5-"&amp;Presupuestos[[#This Row],[ID DOCUMENTO]],BD_Pagos[],10,0),0))</f>
        <v>0</v>
      </c>
      <c r="BH1173" s="7">
        <f>IFERROR(VLOOKUP("1-Detraccion"&amp;Presupuestos[[#This Row],[ID DOCUMENTO]],BD_Pagos[],2,0),"")</f>
        <v>0</v>
      </c>
      <c r="BI1173" s="3" t="str">
        <f>IFERROR(VLOOKUP("1-Detraccion"&amp;Presupuestos[[#This Row],[ID DOCUMENTO]],BD_Pagos[],3,0),"")</f>
        <v/>
      </c>
      <c r="BJ1173" s="3">
        <f>IFERROR(VLOOKUP("1-Detraccion"&amp;Presupuestos[[#This Row],[ID DOCUMENTO]],BD_Pagos[],4,0),"")</f>
        <v>0</v>
      </c>
      <c r="BK1173" s="6">
        <f>IF(IFERROR(VLOOKUP("1-Detraccion"&amp;Presupuestos[[#This Row],[ID DOCUMENTO]],BD_Pagos[],5,0),0)&gt;Presupuestos[[#This Row],[TOTAL SOLES]],Presupuestos[[#This Row],[TOTAL SOLES]],IFERROR(VLOOKUP("1-Detraccion"&amp;Presupuestos[[#This Row],[ID DOCUMENTO]],BD_Pagos[],5,0),0))</f>
        <v>0</v>
      </c>
      <c r="BL1173" s="6">
        <f>IF(IFERROR(VLOOKUP("1-Detraccion"&amp;Presupuestos[[#This Row],[ID DOCUMENTO]],BD_Pagos[],6,0),0)&gt;Presupuestos[[#This Row],[TOTAL SOLES]],Presupuestos[[#This Row],[TOTAL SOLES]],IFERROR(VLOOKUP("1-Detraccion"&amp;Presupuestos[[#This Row],[ID DOCUMENTO]],BD_Pagos[],6,0),0))</f>
        <v>0</v>
      </c>
      <c r="BM1173" s="37"/>
      <c r="BN1173" s="3"/>
      <c r="BO1173" s="3"/>
      <c r="BP1173" s="6"/>
      <c r="BQ117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173" s="23" t="str">
        <f>IF(Presupuestos[[#This Row],[SALDO ME-MN]]&gt;0,"PENDIENTE","CANCELADO")</f>
        <v>PENDIENTE</v>
      </c>
      <c r="BS1173" s="23" t="str">
        <f>IF(COUNTIFS($U$4:$U1172,Presupuestos[[#This Row],[ID DOCUMENTO]])&gt;=1,IF(B1172=Presupuestos[[#This Row],[ID]],"OK","DOC. DUPLICADO"),"OK")</f>
        <v>OK</v>
      </c>
    </row>
    <row r="1174" spans="2:71" ht="24" x14ac:dyDescent="0.25">
      <c r="B1174" s="34">
        <f>IF(Presupuestos[[#This Row],[ID DOCUMENTO]]=U1173,B1173,IF(B1173="ID",1,B1173+1))</f>
        <v>987</v>
      </c>
      <c r="C1174" s="2">
        <v>45891</v>
      </c>
      <c r="D1174" s="2">
        <v>45891</v>
      </c>
      <c r="E1174" s="3" t="s">
        <v>911</v>
      </c>
      <c r="F1174" s="25" t="s">
        <v>27</v>
      </c>
      <c r="G1174" s="25" t="s">
        <v>128</v>
      </c>
      <c r="H1174" s="25" t="s">
        <v>100</v>
      </c>
      <c r="I1174" s="36" t="str">
        <f>IFERROR(VLOOKUP(Presupuestos[[#This Row],[AREA]]&amp;Presupuestos[[#This Row],[CONCEPTO]]&amp;Presupuestos[[#This Row],[DESCRIPCION]],Tabla28[[Columna1]:[CÓDIGO NUEVO]],2,0),"")</f>
        <v>P0210001</v>
      </c>
      <c r="J1174" s="3" t="s">
        <v>666</v>
      </c>
      <c r="K1174" s="3" t="s">
        <v>666</v>
      </c>
      <c r="L1174" s="3" t="s">
        <v>666</v>
      </c>
      <c r="M1174" s="31" t="s">
        <v>2193</v>
      </c>
      <c r="N1174" s="3" t="s">
        <v>47</v>
      </c>
      <c r="O1174" s="3" t="s">
        <v>308</v>
      </c>
      <c r="P1174" s="3" t="s">
        <v>122</v>
      </c>
      <c r="Q1174" s="3" t="str">
        <f>IFERROR(VLOOKUP(Presupuestos[[#This Row],[CLASIFICACIÓN (N)]],Tabla17[],2,0),"")</f>
        <v>Costos de ventas</v>
      </c>
      <c r="R1174" s="3" t="str">
        <f>IFERROR(VLOOKUP(Presupuestos[[#This Row],[CLASIFICACIÓN (N)]],Tabla17[],3,0),"")</f>
        <v>Operativo</v>
      </c>
      <c r="S1174" s="3" t="s">
        <v>16</v>
      </c>
      <c r="T1174" s="3" t="str">
        <f>IFERROR(VLOOKUP(Presupuestos[[#This Row],[ALMACEN]],Tabla5[],2,0),"")</f>
        <v>Arequipa</v>
      </c>
      <c r="U1174" s="19" t="str">
        <f>IFERROR(VLOOKUP(Presupuestos[[#This Row],[TIPO DE DOCUMENTO]],Tipo_Documento[],2,0)&amp;Presupuestos[[#This Row],[SERIE]]&amp;Presupuestos[[#This Row],[NUMERO]]&amp;Presupuestos[[#This Row],[RUC]],"")</f>
        <v>01FT01225720612112500</v>
      </c>
      <c r="V1174" s="3" t="s">
        <v>120</v>
      </c>
      <c r="W1174" s="7">
        <v>45891</v>
      </c>
      <c r="X1174" s="7">
        <v>45891</v>
      </c>
      <c r="Y1174" s="3" t="s">
        <v>845</v>
      </c>
      <c r="Z1174" s="3">
        <v>2257</v>
      </c>
      <c r="AA1174" s="3">
        <f>IFERROR(VLOOKUP(Presupuestos[[#This Row],[RAZON SOCIAL]],CHOOSE({1,2},Clientes_Proveedores[Razon Social],Clientes_Proveedores[Ruc / Dni]),2,0),"-")</f>
        <v>20612112500</v>
      </c>
      <c r="AB1174" s="31" t="s">
        <v>846</v>
      </c>
      <c r="AC1174" s="3" t="s">
        <v>670</v>
      </c>
      <c r="AD1174" s="5">
        <v>0.18</v>
      </c>
      <c r="AE1174" s="6">
        <v>8.4749999999999996</v>
      </c>
      <c r="AF1174" s="6">
        <f>Presupuestos[[#This Row],[BASE]]*Presupuestos[[#This Row],[% IGV]]</f>
        <v>1.5254999999999999</v>
      </c>
      <c r="AG1174" s="22">
        <f>ROUND(SUM(Presupuestos[[#This Row],[BASE]:[IGV]]),2)</f>
        <v>10</v>
      </c>
      <c r="AH1174" s="9" t="str">
        <f>IF(Presupuestos[[#This Row],[MONEDA]]="USD",VLOOKUP(Presupuestos[[#This Row],[FECHA DE EMISION]],Tipo_Cambio[],3,0),"")</f>
        <v/>
      </c>
      <c r="AI1174" s="22">
        <f>IFERROR(ROUND(IF(Presupuestos[[#This Row],[MONEDA]]="PEN",Presupuestos[[#This Row],[TOTAL]],Presupuestos[[#This Row],[TOTAL]]*Presupuestos[[#This Row],[TIPO DE CAMBIO]]),2),"")</f>
        <v>10</v>
      </c>
      <c r="AJ1174" s="5"/>
      <c r="AK1174" s="33" t="s">
        <v>671</v>
      </c>
      <c r="AL1174" s="5" t="s">
        <v>715</v>
      </c>
      <c r="AM1174" s="23" t="s">
        <v>671</v>
      </c>
      <c r="AN1174" s="23" t="s">
        <v>671</v>
      </c>
      <c r="AO1174" s="7">
        <f>IFERROR(VLOOKUP("1-"&amp;Presupuestos[[#This Row],[ID DOCUMENTO]],BD_Pagos[],7,0),"")</f>
        <v>45891</v>
      </c>
      <c r="AP1174" s="16" t="str">
        <f>IFERROR(VLOOKUP("1-"&amp;Presupuestos[[#This Row],[ID DOCUMENTO]],BD_Pagos[],8,0),"")</f>
        <v>C_Ope_001</v>
      </c>
      <c r="AQ1174" s="17">
        <f>IFERROR(VLOOKUP("1-"&amp;Presupuestos[[#This Row],[ID DOCUMENTO]],BD_Pagos[],9,0),"")</f>
        <v>25237</v>
      </c>
      <c r="AR1174" s="54"/>
      <c r="AS1174" s="7">
        <f>IFERROR(VLOOKUP("2-"&amp;Presupuestos[[#This Row],[ID DOCUMENTO]],BD_Pagos[],7,0),"")</f>
        <v>0</v>
      </c>
      <c r="AT1174" s="16" t="str">
        <f>IFERROR(VLOOKUP("2-"&amp;Presupuestos[[#This Row],[ID DOCUMENTO]],BD_Pagos[],8,0),"")</f>
        <v/>
      </c>
      <c r="AU1174" s="17">
        <f>IFERROR(VLOOKUP("2-"&amp;Presupuestos[[#This Row],[ID DOCUMENTO]],BD_Pagos[],9,0),"")</f>
        <v>0</v>
      </c>
      <c r="AV1174" s="20">
        <f>IF(IFERROR(VLOOKUP("2-"&amp;Presupuestos[[#This Row],[ID DOCUMENTO]],BD_Pagos[],10,0),0)&gt;Presupuestos[[#This Row],[TOTAL SOLES]],Presupuestos[[#This Row],[TOTAL SOLES]],IFERROR(VLOOKUP("2-"&amp;Presupuestos[[#This Row],[ID DOCUMENTO]],BD_Pagos[],10,0),0))</f>
        <v>0</v>
      </c>
      <c r="AW1174" s="7"/>
      <c r="AX1174" s="16"/>
      <c r="AY1174" s="17"/>
      <c r="AZ1174" s="20"/>
      <c r="BA1174" s="7"/>
      <c r="BB1174" s="16"/>
      <c r="BC1174" s="17"/>
      <c r="BD1174" s="20"/>
      <c r="BE1174" s="7">
        <f>IFERROR(VLOOKUP("5-"&amp;Presupuestos[[#This Row],[ID DOCUMENTO]],BD_Pagos[],7,0),"")</f>
        <v>0</v>
      </c>
      <c r="BF1174" s="17">
        <f>IFERROR(VLOOKUP("5-"&amp;Presupuestos[[#This Row],[ID DOCUMENTO]],BD_Pagos[],9,0),"")</f>
        <v>0</v>
      </c>
      <c r="BG1174" s="20">
        <f>IF(IFERROR(VLOOKUP("5-"&amp;Presupuestos[[#This Row],[ID DOCUMENTO]],BD_Pagos[],10,0),0)&gt;Presupuestos[[#This Row],[TOTAL SOLES]],Presupuestos[[#This Row],[TOTAL SOLES]],IFERROR(VLOOKUP("5-"&amp;Presupuestos[[#This Row],[ID DOCUMENTO]],BD_Pagos[],10,0),0))</f>
        <v>0</v>
      </c>
      <c r="BH1174" s="7">
        <f>IFERROR(VLOOKUP("1-Detraccion"&amp;Presupuestos[[#This Row],[ID DOCUMENTO]],BD_Pagos[],2,0),"")</f>
        <v>0</v>
      </c>
      <c r="BI1174" s="3" t="str">
        <f>IFERROR(VLOOKUP("1-Detraccion"&amp;Presupuestos[[#This Row],[ID DOCUMENTO]],BD_Pagos[],3,0),"")</f>
        <v/>
      </c>
      <c r="BJ1174" s="3">
        <f>IFERROR(VLOOKUP("1-Detraccion"&amp;Presupuestos[[#This Row],[ID DOCUMENTO]],BD_Pagos[],4,0),"")</f>
        <v>0</v>
      </c>
      <c r="BK1174" s="6">
        <f>IF(IFERROR(VLOOKUP("1-Detraccion"&amp;Presupuestos[[#This Row],[ID DOCUMENTO]],BD_Pagos[],5,0),0)&gt;Presupuestos[[#This Row],[TOTAL SOLES]],Presupuestos[[#This Row],[TOTAL SOLES]],IFERROR(VLOOKUP("1-Detraccion"&amp;Presupuestos[[#This Row],[ID DOCUMENTO]],BD_Pagos[],5,0),0))</f>
        <v>0</v>
      </c>
      <c r="BL1174" s="6">
        <f>IF(IFERROR(VLOOKUP("1-Detraccion"&amp;Presupuestos[[#This Row],[ID DOCUMENTO]],BD_Pagos[],6,0),0)&gt;Presupuestos[[#This Row],[TOTAL SOLES]],Presupuestos[[#This Row],[TOTAL SOLES]],IFERROR(VLOOKUP("1-Detraccion"&amp;Presupuestos[[#This Row],[ID DOCUMENTO]],BD_Pagos[],6,0),0))</f>
        <v>0</v>
      </c>
      <c r="BM1174" s="37"/>
      <c r="BN1174" s="3"/>
      <c r="BO1174" s="3"/>
      <c r="BP1174" s="6"/>
      <c r="BQ117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174" s="23" t="str">
        <f>IF(Presupuestos[[#This Row],[SALDO ME-MN]]&gt;0,"PENDIENTE","CANCELADO")</f>
        <v>PENDIENTE</v>
      </c>
      <c r="BS1174" s="23" t="str">
        <f>IF(COUNTIFS($U$4:$U1173,Presupuestos[[#This Row],[ID DOCUMENTO]])&gt;=1,IF(B1173=Presupuestos[[#This Row],[ID]],"OK","DOC. DUPLICADO"),"OK")</f>
        <v>OK</v>
      </c>
    </row>
    <row r="1175" spans="2:71" ht="24" x14ac:dyDescent="0.25">
      <c r="B1175" s="34">
        <f>IF(Presupuestos[[#This Row],[ID DOCUMENTO]]=U1174,B1174,IF(B1174="ID",1,B1174+1))</f>
        <v>988</v>
      </c>
      <c r="C1175" s="2">
        <v>45891</v>
      </c>
      <c r="D1175" s="2">
        <v>45891</v>
      </c>
      <c r="E1175" s="3" t="s">
        <v>911</v>
      </c>
      <c r="F1175" s="25" t="s">
        <v>27</v>
      </c>
      <c r="G1175" s="25" t="s">
        <v>128</v>
      </c>
      <c r="H1175" s="25" t="s">
        <v>100</v>
      </c>
      <c r="I1175" s="36" t="str">
        <f>IFERROR(VLOOKUP(Presupuestos[[#This Row],[AREA]]&amp;Presupuestos[[#This Row],[CONCEPTO]]&amp;Presupuestos[[#This Row],[DESCRIPCION]],Tabla28[[Columna1]:[CÓDIGO NUEVO]],2,0),"")</f>
        <v>P0210001</v>
      </c>
      <c r="J1175" s="3" t="s">
        <v>666</v>
      </c>
      <c r="K1175" s="3" t="s">
        <v>666</v>
      </c>
      <c r="L1175" s="3" t="s">
        <v>666</v>
      </c>
      <c r="M1175" s="31" t="s">
        <v>2334</v>
      </c>
      <c r="N1175" s="3" t="s">
        <v>47</v>
      </c>
      <c r="O1175" s="3" t="s">
        <v>308</v>
      </c>
      <c r="P1175" s="3" t="s">
        <v>122</v>
      </c>
      <c r="Q1175" s="3" t="str">
        <f>IFERROR(VLOOKUP(Presupuestos[[#This Row],[CLASIFICACIÓN (N)]],Tabla17[],2,0),"")</f>
        <v>Costos de ventas</v>
      </c>
      <c r="R1175" s="3" t="str">
        <f>IFERROR(VLOOKUP(Presupuestos[[#This Row],[CLASIFICACIÓN (N)]],Tabla17[],3,0),"")</f>
        <v>Operativo</v>
      </c>
      <c r="S1175" s="3" t="s">
        <v>16</v>
      </c>
      <c r="T1175" s="3" t="str">
        <f>IFERROR(VLOOKUP(Presupuestos[[#This Row],[ALMACEN]],Tabla5[],2,0),"")</f>
        <v>Arequipa</v>
      </c>
      <c r="U1175" s="19" t="str">
        <f>IFERROR(VLOOKUP(Presupuestos[[#This Row],[TIPO DE DOCUMENTO]],Tipo_Documento[],2,0)&amp;Presupuestos[[#This Row],[SERIE]]&amp;Presupuestos[[#This Row],[NUMERO]]&amp;Presupuestos[[#This Row],[RUC]],"")</f>
        <v>01FT01226720612112500</v>
      </c>
      <c r="V1175" s="3" t="s">
        <v>120</v>
      </c>
      <c r="W1175" s="7">
        <v>45891</v>
      </c>
      <c r="X1175" s="7">
        <v>45891</v>
      </c>
      <c r="Y1175" s="3" t="s">
        <v>845</v>
      </c>
      <c r="Z1175" s="3">
        <v>2267</v>
      </c>
      <c r="AA1175" s="3">
        <f>IFERROR(VLOOKUP(Presupuestos[[#This Row],[RAZON SOCIAL]],CHOOSE({1,2},Clientes_Proveedores[Razon Social],Clientes_Proveedores[Ruc / Dni]),2,0),"-")</f>
        <v>20612112500</v>
      </c>
      <c r="AB1175" s="31" t="s">
        <v>846</v>
      </c>
      <c r="AC1175" s="3" t="s">
        <v>670</v>
      </c>
      <c r="AD1175" s="5">
        <v>0.18</v>
      </c>
      <c r="AE1175" s="6">
        <v>8.4749999999999996</v>
      </c>
      <c r="AF1175" s="6">
        <f>Presupuestos[[#This Row],[BASE]]*Presupuestos[[#This Row],[% IGV]]</f>
        <v>1.5254999999999999</v>
      </c>
      <c r="AG1175" s="22">
        <f>ROUND(SUM(Presupuestos[[#This Row],[BASE]:[IGV]]),2)</f>
        <v>10</v>
      </c>
      <c r="AH1175" s="9" t="str">
        <f>IF(Presupuestos[[#This Row],[MONEDA]]="USD",VLOOKUP(Presupuestos[[#This Row],[FECHA DE EMISION]],Tipo_Cambio[],3,0),"")</f>
        <v/>
      </c>
      <c r="AI1175" s="22">
        <f>IFERROR(ROUND(IF(Presupuestos[[#This Row],[MONEDA]]="PEN",Presupuestos[[#This Row],[TOTAL]],Presupuestos[[#This Row],[TOTAL]]*Presupuestos[[#This Row],[TIPO DE CAMBIO]]),2),"")</f>
        <v>10</v>
      </c>
      <c r="AJ1175" s="5"/>
      <c r="AK1175" s="33" t="s">
        <v>671</v>
      </c>
      <c r="AL1175" s="5" t="s">
        <v>715</v>
      </c>
      <c r="AM1175" s="23" t="s">
        <v>671</v>
      </c>
      <c r="AN1175" s="23" t="s">
        <v>671</v>
      </c>
      <c r="AO1175" s="7">
        <f>IFERROR(VLOOKUP("1-"&amp;Presupuestos[[#This Row],[ID DOCUMENTO]],BD_Pagos[],7,0),"")</f>
        <v>45891</v>
      </c>
      <c r="AP1175" s="16" t="str">
        <f>IFERROR(VLOOKUP("1-"&amp;Presupuestos[[#This Row],[ID DOCUMENTO]],BD_Pagos[],8,0),"")</f>
        <v>C_Ope_001</v>
      </c>
      <c r="AQ1175" s="17">
        <f>IFERROR(VLOOKUP("1-"&amp;Presupuestos[[#This Row],[ID DOCUMENTO]],BD_Pagos[],9,0),"")</f>
        <v>25238</v>
      </c>
      <c r="AR1175" s="54"/>
      <c r="AS1175" s="7">
        <f>IFERROR(VLOOKUP("2-"&amp;Presupuestos[[#This Row],[ID DOCUMENTO]],BD_Pagos[],7,0),"")</f>
        <v>0</v>
      </c>
      <c r="AT1175" s="16" t="str">
        <f>IFERROR(VLOOKUP("2-"&amp;Presupuestos[[#This Row],[ID DOCUMENTO]],BD_Pagos[],8,0),"")</f>
        <v/>
      </c>
      <c r="AU1175" s="17">
        <f>IFERROR(VLOOKUP("2-"&amp;Presupuestos[[#This Row],[ID DOCUMENTO]],BD_Pagos[],9,0),"")</f>
        <v>0</v>
      </c>
      <c r="AV1175" s="20">
        <f>IF(IFERROR(VLOOKUP("2-"&amp;Presupuestos[[#This Row],[ID DOCUMENTO]],BD_Pagos[],10,0),0)&gt;Presupuestos[[#This Row],[TOTAL SOLES]],Presupuestos[[#This Row],[TOTAL SOLES]],IFERROR(VLOOKUP("2-"&amp;Presupuestos[[#This Row],[ID DOCUMENTO]],BD_Pagos[],10,0),0))</f>
        <v>0</v>
      </c>
      <c r="AW1175" s="7"/>
      <c r="AX1175" s="16"/>
      <c r="AY1175" s="17"/>
      <c r="AZ1175" s="20"/>
      <c r="BA1175" s="7"/>
      <c r="BB1175" s="16"/>
      <c r="BC1175" s="17"/>
      <c r="BD1175" s="20"/>
      <c r="BE1175" s="7">
        <f>IFERROR(VLOOKUP("5-"&amp;Presupuestos[[#This Row],[ID DOCUMENTO]],BD_Pagos[],7,0),"")</f>
        <v>0</v>
      </c>
      <c r="BF1175" s="17">
        <f>IFERROR(VLOOKUP("5-"&amp;Presupuestos[[#This Row],[ID DOCUMENTO]],BD_Pagos[],9,0),"")</f>
        <v>0</v>
      </c>
      <c r="BG1175" s="20">
        <f>IF(IFERROR(VLOOKUP("5-"&amp;Presupuestos[[#This Row],[ID DOCUMENTO]],BD_Pagos[],10,0),0)&gt;Presupuestos[[#This Row],[TOTAL SOLES]],Presupuestos[[#This Row],[TOTAL SOLES]],IFERROR(VLOOKUP("5-"&amp;Presupuestos[[#This Row],[ID DOCUMENTO]],BD_Pagos[],10,0),0))</f>
        <v>0</v>
      </c>
      <c r="BH1175" s="7">
        <f>IFERROR(VLOOKUP("1-Detraccion"&amp;Presupuestos[[#This Row],[ID DOCUMENTO]],BD_Pagos[],2,0),"")</f>
        <v>0</v>
      </c>
      <c r="BI1175" s="3" t="str">
        <f>IFERROR(VLOOKUP("1-Detraccion"&amp;Presupuestos[[#This Row],[ID DOCUMENTO]],BD_Pagos[],3,0),"")</f>
        <v/>
      </c>
      <c r="BJ1175" s="3">
        <f>IFERROR(VLOOKUP("1-Detraccion"&amp;Presupuestos[[#This Row],[ID DOCUMENTO]],BD_Pagos[],4,0),"")</f>
        <v>0</v>
      </c>
      <c r="BK1175" s="6">
        <f>IF(IFERROR(VLOOKUP("1-Detraccion"&amp;Presupuestos[[#This Row],[ID DOCUMENTO]],BD_Pagos[],5,0),0)&gt;Presupuestos[[#This Row],[TOTAL SOLES]],Presupuestos[[#This Row],[TOTAL SOLES]],IFERROR(VLOOKUP("1-Detraccion"&amp;Presupuestos[[#This Row],[ID DOCUMENTO]],BD_Pagos[],5,0),0))</f>
        <v>0</v>
      </c>
      <c r="BL1175" s="6">
        <f>IF(IFERROR(VLOOKUP("1-Detraccion"&amp;Presupuestos[[#This Row],[ID DOCUMENTO]],BD_Pagos[],6,0),0)&gt;Presupuestos[[#This Row],[TOTAL SOLES]],Presupuestos[[#This Row],[TOTAL SOLES]],IFERROR(VLOOKUP("1-Detraccion"&amp;Presupuestos[[#This Row],[ID DOCUMENTO]],BD_Pagos[],6,0),0))</f>
        <v>0</v>
      </c>
      <c r="BM1175" s="37"/>
      <c r="BN1175" s="3"/>
      <c r="BO1175" s="3"/>
      <c r="BP1175" s="6"/>
      <c r="BQ117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175" s="23" t="str">
        <f>IF(Presupuestos[[#This Row],[SALDO ME-MN]]&gt;0,"PENDIENTE","CANCELADO")</f>
        <v>PENDIENTE</v>
      </c>
      <c r="BS1175" s="23" t="str">
        <f>IF(COUNTIFS($U$4:$U1174,Presupuestos[[#This Row],[ID DOCUMENTO]])&gt;=1,IF(B1174=Presupuestos[[#This Row],[ID]],"OK","DOC. DUPLICADO"),"OK")</f>
        <v>OK</v>
      </c>
    </row>
    <row r="1176" spans="2:71" ht="36" x14ac:dyDescent="0.25">
      <c r="B1176" s="34">
        <f>IF(Presupuestos[[#This Row],[ID DOCUMENTO]]=U1175,B1175,IF(B1175="ID",1,B1175+1))</f>
        <v>989</v>
      </c>
      <c r="C1176" s="2">
        <v>45891</v>
      </c>
      <c r="D1176" s="2">
        <v>45891</v>
      </c>
      <c r="E1176" s="3" t="s">
        <v>2161</v>
      </c>
      <c r="F1176" s="25" t="s">
        <v>27</v>
      </c>
      <c r="G1176" s="25" t="s">
        <v>144</v>
      </c>
      <c r="H1176" s="25" t="s">
        <v>19</v>
      </c>
      <c r="I1176" s="36" t="str">
        <f>IFERROR(VLOOKUP(Presupuestos[[#This Row],[AREA]]&amp;Presupuestos[[#This Row],[CONCEPTO]]&amp;Presupuestos[[#This Row],[DESCRIPCION]],Tabla28[[Columna1]:[CÓDIGO NUEVO]],2,0),"")</f>
        <v>P0208001</v>
      </c>
      <c r="J1176" s="3" t="s">
        <v>666</v>
      </c>
      <c r="K1176" s="3" t="s">
        <v>666</v>
      </c>
      <c r="L1176" s="3" t="s">
        <v>666</v>
      </c>
      <c r="M1176" s="31" t="s">
        <v>2335</v>
      </c>
      <c r="N1176" s="3"/>
      <c r="O1176" s="3" t="s">
        <v>315</v>
      </c>
      <c r="P1176" s="3" t="s">
        <v>127</v>
      </c>
      <c r="Q1176" s="3" t="str">
        <f>IFERROR(VLOOKUP(Presupuestos[[#This Row],[CLASIFICACIÓN (N)]],Tabla17[],2,0),"")</f>
        <v>Gastos operativos</v>
      </c>
      <c r="R1176" s="3" t="str">
        <f>IFERROR(VLOOKUP(Presupuestos[[#This Row],[CLASIFICACIÓN (N)]],Tabla17[],3,0),"")</f>
        <v>Operativo</v>
      </c>
      <c r="S1176" s="3" t="s">
        <v>16</v>
      </c>
      <c r="T1176" s="3" t="str">
        <f>IFERROR(VLOOKUP(Presupuestos[[#This Row],[ALMACEN]],Tabla5[],2,0),"")</f>
        <v>Arequipa</v>
      </c>
      <c r="U1176" s="19" t="str">
        <f>IFERROR(VLOOKUP(Presupuestos[[#This Row],[TIPO DE DOCUMENTO]],Tipo_Documento[],2,0)&amp;Presupuestos[[#This Row],[SERIE]]&amp;Presupuestos[[#This Row],[NUMERO]]&amp;Presupuestos[[#This Row],[RUC]],"")</f>
        <v>PLM330643691377</v>
      </c>
      <c r="V1176" s="3" t="s">
        <v>171</v>
      </c>
      <c r="W1176" s="7">
        <v>45894</v>
      </c>
      <c r="X1176" s="7">
        <v>45894</v>
      </c>
      <c r="Y1176" s="3">
        <v>3</v>
      </c>
      <c r="Z1176" s="3">
        <v>306</v>
      </c>
      <c r="AA1176" s="3">
        <f>IFERROR(VLOOKUP(Presupuestos[[#This Row],[RAZON SOCIAL]],CHOOSE({1,2},Clientes_Proveedores[Razon Social],Clientes_Proveedores[Ruc / Dni]),2,0),"-")</f>
        <v>43691377</v>
      </c>
      <c r="AB1176" s="31" t="s">
        <v>745</v>
      </c>
      <c r="AC1176" s="3" t="s">
        <v>670</v>
      </c>
      <c r="AD1176" s="5"/>
      <c r="AE1176" s="6">
        <v>18</v>
      </c>
      <c r="AF1176" s="6">
        <f>Presupuestos[[#This Row],[BASE]]*Presupuestos[[#This Row],[% IGV]]</f>
        <v>0</v>
      </c>
      <c r="AG1176" s="22">
        <f>ROUND(SUM(Presupuestos[[#This Row],[BASE]:[IGV]]),2)</f>
        <v>18</v>
      </c>
      <c r="AH1176" s="9" t="str">
        <f>IF(Presupuestos[[#This Row],[MONEDA]]="USD",VLOOKUP(Presupuestos[[#This Row],[FECHA DE EMISION]],Tipo_Cambio[],3,0),"")</f>
        <v/>
      </c>
      <c r="AI1176" s="22">
        <f>IFERROR(ROUND(IF(Presupuestos[[#This Row],[MONEDA]]="PEN",Presupuestos[[#This Row],[TOTAL]],Presupuestos[[#This Row],[TOTAL]]*Presupuestos[[#This Row],[TIPO DE CAMBIO]]),2),"")</f>
        <v>18</v>
      </c>
      <c r="AJ1176" s="5"/>
      <c r="AK1176" s="33" t="s">
        <v>671</v>
      </c>
      <c r="AL1176" s="5" t="s">
        <v>672</v>
      </c>
      <c r="AM1176" s="23" t="s">
        <v>671</v>
      </c>
      <c r="AN1176" s="23" t="s">
        <v>671</v>
      </c>
      <c r="AO1176" s="7">
        <f>IFERROR(VLOOKUP("1-"&amp;Presupuestos[[#This Row],[ID DOCUMENTO]],BD_Pagos[],7,0),"")</f>
        <v>0</v>
      </c>
      <c r="AP1176" s="16" t="str">
        <f>IFERROR(VLOOKUP("1-"&amp;Presupuestos[[#This Row],[ID DOCUMENTO]],BD_Pagos[],8,0),"")</f>
        <v/>
      </c>
      <c r="AQ1176" s="17" t="str">
        <f>IFERROR(VLOOKUP("1-"&amp;Presupuestos[[#This Row],[ID DOCUMENTO]],BD_Pagos[],9,0),"")</f>
        <v/>
      </c>
      <c r="AR1176" s="54"/>
      <c r="AS1176" s="7">
        <f>IFERROR(VLOOKUP("2-"&amp;Presupuestos[[#This Row],[ID DOCUMENTO]],BD_Pagos[],7,0),"")</f>
        <v>0</v>
      </c>
      <c r="AT1176" s="16" t="str">
        <f>IFERROR(VLOOKUP("2-"&amp;Presupuestos[[#This Row],[ID DOCUMENTO]],BD_Pagos[],8,0),"")</f>
        <v/>
      </c>
      <c r="AU1176" s="17">
        <f>IFERROR(VLOOKUP("2-"&amp;Presupuestos[[#This Row],[ID DOCUMENTO]],BD_Pagos[],9,0),"")</f>
        <v>0</v>
      </c>
      <c r="AV1176" s="20">
        <f>IF(IFERROR(VLOOKUP("2-"&amp;Presupuestos[[#This Row],[ID DOCUMENTO]],BD_Pagos[],10,0),0)&gt;Presupuestos[[#This Row],[TOTAL SOLES]],Presupuestos[[#This Row],[TOTAL SOLES]],IFERROR(VLOOKUP("2-"&amp;Presupuestos[[#This Row],[ID DOCUMENTO]],BD_Pagos[],10,0),0))</f>
        <v>0</v>
      </c>
      <c r="AW1176" s="7"/>
      <c r="AX1176" s="16"/>
      <c r="AY1176" s="17"/>
      <c r="AZ1176" s="20"/>
      <c r="BA1176" s="7"/>
      <c r="BB1176" s="16"/>
      <c r="BC1176" s="17"/>
      <c r="BD1176" s="20"/>
      <c r="BE1176" s="7">
        <f>IFERROR(VLOOKUP("5-"&amp;Presupuestos[[#This Row],[ID DOCUMENTO]],BD_Pagos[],7,0),"")</f>
        <v>0</v>
      </c>
      <c r="BF1176" s="17">
        <f>IFERROR(VLOOKUP("5-"&amp;Presupuestos[[#This Row],[ID DOCUMENTO]],BD_Pagos[],9,0),"")</f>
        <v>0</v>
      </c>
      <c r="BG1176" s="20">
        <f>IF(IFERROR(VLOOKUP("5-"&amp;Presupuestos[[#This Row],[ID DOCUMENTO]],BD_Pagos[],10,0),0)&gt;Presupuestos[[#This Row],[TOTAL SOLES]],Presupuestos[[#This Row],[TOTAL SOLES]],IFERROR(VLOOKUP("5-"&amp;Presupuestos[[#This Row],[ID DOCUMENTO]],BD_Pagos[],10,0),0))</f>
        <v>0</v>
      </c>
      <c r="BH1176" s="7">
        <f>IFERROR(VLOOKUP("1-Detraccion"&amp;Presupuestos[[#This Row],[ID DOCUMENTO]],BD_Pagos[],2,0),"")</f>
        <v>0</v>
      </c>
      <c r="BI1176" s="3" t="str">
        <f>IFERROR(VLOOKUP("1-Detraccion"&amp;Presupuestos[[#This Row],[ID DOCUMENTO]],BD_Pagos[],3,0),"")</f>
        <v/>
      </c>
      <c r="BJ1176" s="3">
        <f>IFERROR(VLOOKUP("1-Detraccion"&amp;Presupuestos[[#This Row],[ID DOCUMENTO]],BD_Pagos[],4,0),"")</f>
        <v>0</v>
      </c>
      <c r="BK1176" s="6">
        <f>IF(IFERROR(VLOOKUP("1-Detraccion"&amp;Presupuestos[[#This Row],[ID DOCUMENTO]],BD_Pagos[],5,0),0)&gt;Presupuestos[[#This Row],[TOTAL SOLES]],Presupuestos[[#This Row],[TOTAL SOLES]],IFERROR(VLOOKUP("1-Detraccion"&amp;Presupuestos[[#This Row],[ID DOCUMENTO]],BD_Pagos[],5,0),0))</f>
        <v>0</v>
      </c>
      <c r="BL1176" s="6">
        <f>IF(IFERROR(VLOOKUP("1-Detraccion"&amp;Presupuestos[[#This Row],[ID DOCUMENTO]],BD_Pagos[],6,0),0)&gt;Presupuestos[[#This Row],[TOTAL SOLES]],Presupuestos[[#This Row],[TOTAL SOLES]],IFERROR(VLOOKUP("1-Detraccion"&amp;Presupuestos[[#This Row],[ID DOCUMENTO]],BD_Pagos[],6,0),0))</f>
        <v>0</v>
      </c>
      <c r="BM1176" s="37"/>
      <c r="BN1176" s="3"/>
      <c r="BO1176" s="3"/>
      <c r="BP1176" s="6"/>
      <c r="BQ117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v>
      </c>
      <c r="BR1176" s="23" t="str">
        <f>IF(Presupuestos[[#This Row],[SALDO ME-MN]]&gt;0,"PENDIENTE","CANCELADO")</f>
        <v>PENDIENTE</v>
      </c>
      <c r="BS1176" s="23" t="str">
        <f>IF(COUNTIFS($U$4:$U1175,Presupuestos[[#This Row],[ID DOCUMENTO]])&gt;=1,IF(B1175=Presupuestos[[#This Row],[ID]],"OK","DOC. DUPLICADO"),"OK")</f>
        <v>OK</v>
      </c>
    </row>
    <row r="1177" spans="2:71" ht="24" x14ac:dyDescent="0.25">
      <c r="B1177" s="34">
        <f>IF(Presupuestos[[#This Row],[ID DOCUMENTO]]=U1176,B1176,IF(B1176="ID",1,B1176+1))</f>
        <v>990</v>
      </c>
      <c r="C1177" s="2">
        <v>45891</v>
      </c>
      <c r="D1177" s="2">
        <v>45891</v>
      </c>
      <c r="E1177" s="3" t="s">
        <v>1880</v>
      </c>
      <c r="F1177" s="25" t="s">
        <v>54</v>
      </c>
      <c r="G1177" s="25" t="s">
        <v>330</v>
      </c>
      <c r="H1177" s="25" t="s">
        <v>422</v>
      </c>
      <c r="I1177" s="36" t="str">
        <f>IFERROR(VLOOKUP(Presupuestos[[#This Row],[AREA]]&amp;Presupuestos[[#This Row],[CONCEPTO]]&amp;Presupuestos[[#This Row],[DESCRIPCION]],Tabla28[[Columna1]:[CÓDIGO NUEVO]],2,0),"")</f>
        <v>P0601019</v>
      </c>
      <c r="J1177" s="3" t="s">
        <v>2336</v>
      </c>
      <c r="K1177" s="3" t="s">
        <v>666</v>
      </c>
      <c r="L1177" s="3" t="s">
        <v>666</v>
      </c>
      <c r="M1177" s="31" t="s">
        <v>1781</v>
      </c>
      <c r="N1177" s="3"/>
      <c r="O1177" s="3" t="s">
        <v>315</v>
      </c>
      <c r="P1177" s="3" t="s">
        <v>86</v>
      </c>
      <c r="Q1177" s="3" t="str">
        <f>IFERROR(VLOOKUP(Presupuestos[[#This Row],[CLASIFICACIÓN (N)]],Tabla17[],2,0),"")</f>
        <v>Costos de ventas</v>
      </c>
      <c r="R1177" s="3" t="str">
        <f>IFERROR(VLOOKUP(Presupuestos[[#This Row],[CLASIFICACIÓN (N)]],Tabla17[],3,0),"")</f>
        <v>Operativo</v>
      </c>
      <c r="S1177" s="3" t="s">
        <v>16</v>
      </c>
      <c r="T1177" s="3" t="str">
        <f>IFERROR(VLOOKUP(Presupuestos[[#This Row],[ALMACEN]],Tabla5[],2,0),"")</f>
        <v>Arequipa</v>
      </c>
      <c r="U1177" s="19" t="str">
        <f>IFERROR(VLOOKUP(Presupuestos[[#This Row],[TIPO DE DOCUMENTO]],Tipo_Documento[],2,0)&amp;Presupuestos[[#This Row],[SERIE]]&amp;Presupuestos[[#This Row],[NUMERO]]&amp;Presupuestos[[#This Row],[RUC]],"")</f>
        <v>01F2001646020517035964</v>
      </c>
      <c r="V1177" s="3" t="s">
        <v>120</v>
      </c>
      <c r="W1177" s="7">
        <v>45891</v>
      </c>
      <c r="X1177" s="7">
        <v>45921</v>
      </c>
      <c r="Y1177" s="3" t="s">
        <v>678</v>
      </c>
      <c r="Z1177" s="3">
        <v>16460</v>
      </c>
      <c r="AA1177" s="3">
        <f>IFERROR(VLOOKUP(Presupuestos[[#This Row],[RAZON SOCIAL]],CHOOSE({1,2},Clientes_Proveedores[Razon Social],Clientes_Proveedores[Ruc / Dni]),2,0),"-")</f>
        <v>20517035964</v>
      </c>
      <c r="AB1177" s="31" t="s">
        <v>679</v>
      </c>
      <c r="AC1177" s="3" t="s">
        <v>670</v>
      </c>
      <c r="AD1177" s="5">
        <v>0.18</v>
      </c>
      <c r="AE1177" s="6">
        <v>219</v>
      </c>
      <c r="AF1177" s="6">
        <f>Presupuestos[[#This Row],[BASE]]*Presupuestos[[#This Row],[% IGV]]</f>
        <v>39.42</v>
      </c>
      <c r="AG1177" s="22">
        <f>ROUND(SUM(Presupuestos[[#This Row],[BASE]:[IGV]]),2)</f>
        <v>258.42</v>
      </c>
      <c r="AH1177" s="9" t="str">
        <f>IF(Presupuestos[[#This Row],[MONEDA]]="USD",VLOOKUP(Presupuestos[[#This Row],[FECHA DE EMISION]],Tipo_Cambio[],3,0),"")</f>
        <v/>
      </c>
      <c r="AI1177" s="22">
        <f>IFERROR(ROUND(IF(Presupuestos[[#This Row],[MONEDA]]="PEN",Presupuestos[[#This Row],[TOTAL]],Presupuestos[[#This Row],[TOTAL]]*Presupuestos[[#This Row],[TIPO DE CAMBIO]]),2),"")</f>
        <v>258.42</v>
      </c>
      <c r="AJ1177" s="5"/>
      <c r="AK1177" s="33" t="s">
        <v>671</v>
      </c>
      <c r="AL1177" s="5" t="s">
        <v>680</v>
      </c>
      <c r="AM1177" s="23" t="s">
        <v>671</v>
      </c>
      <c r="AN1177" s="23" t="s">
        <v>671</v>
      </c>
      <c r="AO1177" s="7">
        <f>IFERROR(VLOOKUP("1-"&amp;Presupuestos[[#This Row],[ID DOCUMENTO]],BD_Pagos[],7,0),"")</f>
        <v>0</v>
      </c>
      <c r="AP1177" s="16" t="str">
        <f>IFERROR(VLOOKUP("1-"&amp;Presupuestos[[#This Row],[ID DOCUMENTO]],BD_Pagos[],8,0),"")</f>
        <v/>
      </c>
      <c r="AQ1177" s="17" t="str">
        <f>IFERROR(VLOOKUP("1-"&amp;Presupuestos[[#This Row],[ID DOCUMENTO]],BD_Pagos[],9,0),"")</f>
        <v/>
      </c>
      <c r="AR1177" s="54"/>
      <c r="AS1177" s="7">
        <f>IFERROR(VLOOKUP("2-"&amp;Presupuestos[[#This Row],[ID DOCUMENTO]],BD_Pagos[],7,0),"")</f>
        <v>0</v>
      </c>
      <c r="AT1177" s="16" t="str">
        <f>IFERROR(VLOOKUP("2-"&amp;Presupuestos[[#This Row],[ID DOCUMENTO]],BD_Pagos[],8,0),"")</f>
        <v/>
      </c>
      <c r="AU1177" s="17">
        <f>IFERROR(VLOOKUP("2-"&amp;Presupuestos[[#This Row],[ID DOCUMENTO]],BD_Pagos[],9,0),"")</f>
        <v>0</v>
      </c>
      <c r="AV1177" s="20">
        <f>IF(IFERROR(VLOOKUP("2-"&amp;Presupuestos[[#This Row],[ID DOCUMENTO]],BD_Pagos[],10,0),0)&gt;Presupuestos[[#This Row],[TOTAL SOLES]],Presupuestos[[#This Row],[TOTAL SOLES]],IFERROR(VLOOKUP("2-"&amp;Presupuestos[[#This Row],[ID DOCUMENTO]],BD_Pagos[],10,0),0))</f>
        <v>0</v>
      </c>
      <c r="AW1177" s="7"/>
      <c r="AX1177" s="16"/>
      <c r="AY1177" s="17"/>
      <c r="AZ1177" s="20"/>
      <c r="BA1177" s="7"/>
      <c r="BB1177" s="16"/>
      <c r="BC1177" s="17"/>
      <c r="BD1177" s="20"/>
      <c r="BE1177" s="7">
        <f>IFERROR(VLOOKUP("5-"&amp;Presupuestos[[#This Row],[ID DOCUMENTO]],BD_Pagos[],7,0),"")</f>
        <v>0</v>
      </c>
      <c r="BF1177" s="17">
        <f>IFERROR(VLOOKUP("5-"&amp;Presupuestos[[#This Row],[ID DOCUMENTO]],BD_Pagos[],9,0),"")</f>
        <v>0</v>
      </c>
      <c r="BG1177" s="20">
        <f>IF(IFERROR(VLOOKUP("5-"&amp;Presupuestos[[#This Row],[ID DOCUMENTO]],BD_Pagos[],10,0),0)&gt;Presupuestos[[#This Row],[TOTAL SOLES]],Presupuestos[[#This Row],[TOTAL SOLES]],IFERROR(VLOOKUP("5-"&amp;Presupuestos[[#This Row],[ID DOCUMENTO]],BD_Pagos[],10,0),0))</f>
        <v>0</v>
      </c>
      <c r="BH1177" s="7">
        <f>IFERROR(VLOOKUP("1-Detraccion"&amp;Presupuestos[[#This Row],[ID DOCUMENTO]],BD_Pagos[],2,0),"")</f>
        <v>0</v>
      </c>
      <c r="BI1177" s="3" t="str">
        <f>IFERROR(VLOOKUP("1-Detraccion"&amp;Presupuestos[[#This Row],[ID DOCUMENTO]],BD_Pagos[],3,0),"")</f>
        <v/>
      </c>
      <c r="BJ1177" s="3">
        <f>IFERROR(VLOOKUP("1-Detraccion"&amp;Presupuestos[[#This Row],[ID DOCUMENTO]],BD_Pagos[],4,0),"")</f>
        <v>0</v>
      </c>
      <c r="BK1177" s="6">
        <f>IF(IFERROR(VLOOKUP("1-Detraccion"&amp;Presupuestos[[#This Row],[ID DOCUMENTO]],BD_Pagos[],5,0),0)&gt;Presupuestos[[#This Row],[TOTAL SOLES]],Presupuestos[[#This Row],[TOTAL SOLES]],IFERROR(VLOOKUP("1-Detraccion"&amp;Presupuestos[[#This Row],[ID DOCUMENTO]],BD_Pagos[],5,0),0))</f>
        <v>0</v>
      </c>
      <c r="BL1177" s="6">
        <f>IF(IFERROR(VLOOKUP("1-Detraccion"&amp;Presupuestos[[#This Row],[ID DOCUMENTO]],BD_Pagos[],6,0),0)&gt;Presupuestos[[#This Row],[TOTAL SOLES]],Presupuestos[[#This Row],[TOTAL SOLES]],IFERROR(VLOOKUP("1-Detraccion"&amp;Presupuestos[[#This Row],[ID DOCUMENTO]],BD_Pagos[],6,0),0))</f>
        <v>0</v>
      </c>
      <c r="BM1177" s="37"/>
      <c r="BN1177" s="3"/>
      <c r="BO1177" s="3"/>
      <c r="BP1177" s="6"/>
      <c r="BQ117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258.42</v>
      </c>
      <c r="BR1177" s="23" t="str">
        <f>IF(Presupuestos[[#This Row],[SALDO ME-MN]]&gt;0,"PENDIENTE","CANCELADO")</f>
        <v>PENDIENTE</v>
      </c>
      <c r="BS1177" s="23" t="str">
        <f>IF(COUNTIFS($U$4:$U1176,Presupuestos[[#This Row],[ID DOCUMENTO]])&gt;=1,IF(B1176=Presupuestos[[#This Row],[ID]],"OK","DOC. DUPLICADO"),"OK")</f>
        <v>OK</v>
      </c>
    </row>
    <row r="1178" spans="2:71" ht="24" x14ac:dyDescent="0.25">
      <c r="B1178" s="34">
        <f>IF(Presupuestos[[#This Row],[ID DOCUMENTO]]=U1177,B1177,IF(B1177="ID",1,B1177+1))</f>
        <v>991</v>
      </c>
      <c r="C1178" s="2">
        <v>45887</v>
      </c>
      <c r="D1178" s="2">
        <v>45887</v>
      </c>
      <c r="E1178" s="3" t="s">
        <v>2232</v>
      </c>
      <c r="F1178" s="25" t="s">
        <v>35</v>
      </c>
      <c r="G1178" s="25" t="s">
        <v>211</v>
      </c>
      <c r="H1178" s="25" t="s">
        <v>253</v>
      </c>
      <c r="I1178" s="36" t="str">
        <f>IFERROR(VLOOKUP(Presupuestos[[#This Row],[AREA]]&amp;Presupuestos[[#This Row],[CONCEPTO]]&amp;Presupuestos[[#This Row],[DESCRIPCION]],Tabla28[[Columna1]:[CÓDIGO NUEVO]],2,0),"")</f>
        <v>P0302008</v>
      </c>
      <c r="J1178" s="3" t="s">
        <v>2337</v>
      </c>
      <c r="K1178" s="3" t="s">
        <v>2338</v>
      </c>
      <c r="L1178" s="3" t="s">
        <v>666</v>
      </c>
      <c r="M1178" s="31" t="s">
        <v>2339</v>
      </c>
      <c r="N1178" s="3"/>
      <c r="O1178" s="3" t="s">
        <v>315</v>
      </c>
      <c r="P1178" s="3" t="s">
        <v>122</v>
      </c>
      <c r="Q1178" s="3" t="str">
        <f>IFERROR(VLOOKUP(Presupuestos[[#This Row],[CLASIFICACIÓN (N)]],Tabla17[],2,0),"")</f>
        <v>Costos de ventas</v>
      </c>
      <c r="R1178" s="3" t="str">
        <f>IFERROR(VLOOKUP(Presupuestos[[#This Row],[CLASIFICACIÓN (N)]],Tabla17[],3,0),"")</f>
        <v>Operativo</v>
      </c>
      <c r="S1178" s="3" t="s">
        <v>16</v>
      </c>
      <c r="T1178" s="3" t="str">
        <f>IFERROR(VLOOKUP(Presupuestos[[#This Row],[ALMACEN]],Tabla5[],2,0),"")</f>
        <v>Arequipa</v>
      </c>
      <c r="U1178" s="19" t="str">
        <f>IFERROR(VLOOKUP(Presupuestos[[#This Row],[TIPO DE DOCUMENTO]],Tipo_Documento[],2,0)&amp;Presupuestos[[#This Row],[SERIE]]&amp;Presupuestos[[#This Row],[NUMERO]]&amp;Presupuestos[[#This Row],[RUC]],"")</f>
        <v>01E00175620603001461</v>
      </c>
      <c r="V1178" s="3" t="s">
        <v>120</v>
      </c>
      <c r="W1178" s="7">
        <v>45887</v>
      </c>
      <c r="X1178" s="7">
        <v>45887</v>
      </c>
      <c r="Y1178" s="3" t="s">
        <v>668</v>
      </c>
      <c r="Z1178" s="3">
        <v>756</v>
      </c>
      <c r="AA1178" s="3">
        <f>IFERROR(VLOOKUP(Presupuestos[[#This Row],[RAZON SOCIAL]],CHOOSE({1,2},Clientes_Proveedores[Razon Social],Clientes_Proveedores[Ruc / Dni]),2,0),"-")</f>
        <v>20603001461</v>
      </c>
      <c r="AB1178" s="31" t="s">
        <v>684</v>
      </c>
      <c r="AC1178" s="3" t="s">
        <v>670</v>
      </c>
      <c r="AD1178" s="5">
        <v>0.18</v>
      </c>
      <c r="AE1178" s="6">
        <v>50.85</v>
      </c>
      <c r="AF1178" s="6">
        <f>Presupuestos[[#This Row],[BASE]]*Presupuestos[[#This Row],[% IGV]]</f>
        <v>9.1530000000000005</v>
      </c>
      <c r="AG1178" s="22">
        <f>ROUND(SUM(Presupuestos[[#This Row],[BASE]:[IGV]]),2)</f>
        <v>60</v>
      </c>
      <c r="AH1178" s="9" t="str">
        <f>IF(Presupuestos[[#This Row],[MONEDA]]="USD",VLOOKUP(Presupuestos[[#This Row],[FECHA DE EMISION]],Tipo_Cambio[],3,0),"")</f>
        <v/>
      </c>
      <c r="AI1178" s="22">
        <f>IFERROR(ROUND(IF(Presupuestos[[#This Row],[MONEDA]]="PEN",Presupuestos[[#This Row],[TOTAL]],Presupuestos[[#This Row],[TOTAL]]*Presupuestos[[#This Row],[TIPO DE CAMBIO]]),2),"")</f>
        <v>60</v>
      </c>
      <c r="AJ1178" s="5"/>
      <c r="AK1178" s="33" t="s">
        <v>671</v>
      </c>
      <c r="AL1178" s="5" t="s">
        <v>680</v>
      </c>
      <c r="AM1178" s="23" t="s">
        <v>671</v>
      </c>
      <c r="AN1178" s="23" t="s">
        <v>671</v>
      </c>
      <c r="AO1178" s="7">
        <f>IFERROR(VLOOKUP("1-"&amp;Presupuestos[[#This Row],[ID DOCUMENTO]],BD_Pagos[],7,0),"")</f>
        <v>45894</v>
      </c>
      <c r="AP1178" s="16" t="str">
        <f>IFERROR(VLOOKUP("1-"&amp;Presupuestos[[#This Row],[ID DOCUMENTO]],BD_Pagos[],8,0),"")</f>
        <v>B-BCP - Soles</v>
      </c>
      <c r="AQ1178" s="17">
        <f>IFERROR(VLOOKUP("1-"&amp;Presupuestos[[#This Row],[ID DOCUMENTO]],BD_Pagos[],9,0),"")</f>
        <v>1210537</v>
      </c>
      <c r="AR1178" s="54"/>
      <c r="AS1178" s="7">
        <f>IFERROR(VLOOKUP("2-"&amp;Presupuestos[[#This Row],[ID DOCUMENTO]],BD_Pagos[],7,0),"")</f>
        <v>0</v>
      </c>
      <c r="AT1178" s="16" t="str">
        <f>IFERROR(VLOOKUP("2-"&amp;Presupuestos[[#This Row],[ID DOCUMENTO]],BD_Pagos[],8,0),"")</f>
        <v/>
      </c>
      <c r="AU1178" s="17">
        <f>IFERROR(VLOOKUP("2-"&amp;Presupuestos[[#This Row],[ID DOCUMENTO]],BD_Pagos[],9,0),"")</f>
        <v>0</v>
      </c>
      <c r="AV1178" s="20">
        <f>IF(IFERROR(VLOOKUP("2-"&amp;Presupuestos[[#This Row],[ID DOCUMENTO]],BD_Pagos[],10,0),0)&gt;Presupuestos[[#This Row],[TOTAL SOLES]],Presupuestos[[#This Row],[TOTAL SOLES]],IFERROR(VLOOKUP("2-"&amp;Presupuestos[[#This Row],[ID DOCUMENTO]],BD_Pagos[],10,0),0))</f>
        <v>0</v>
      </c>
      <c r="AW1178" s="7"/>
      <c r="AX1178" s="16"/>
      <c r="AY1178" s="17"/>
      <c r="AZ1178" s="20"/>
      <c r="BA1178" s="7"/>
      <c r="BB1178" s="16"/>
      <c r="BC1178" s="17"/>
      <c r="BD1178" s="20"/>
      <c r="BE1178" s="7">
        <f>IFERROR(VLOOKUP("5-"&amp;Presupuestos[[#This Row],[ID DOCUMENTO]],BD_Pagos[],7,0),"")</f>
        <v>0</v>
      </c>
      <c r="BF1178" s="17">
        <f>IFERROR(VLOOKUP("5-"&amp;Presupuestos[[#This Row],[ID DOCUMENTO]],BD_Pagos[],9,0),"")</f>
        <v>0</v>
      </c>
      <c r="BG1178" s="20">
        <f>IF(IFERROR(VLOOKUP("5-"&amp;Presupuestos[[#This Row],[ID DOCUMENTO]],BD_Pagos[],10,0),0)&gt;Presupuestos[[#This Row],[TOTAL SOLES]],Presupuestos[[#This Row],[TOTAL SOLES]],IFERROR(VLOOKUP("5-"&amp;Presupuestos[[#This Row],[ID DOCUMENTO]],BD_Pagos[],10,0),0))</f>
        <v>0</v>
      </c>
      <c r="BH1178" s="7">
        <f>IFERROR(VLOOKUP("1-Detraccion"&amp;Presupuestos[[#This Row],[ID DOCUMENTO]],BD_Pagos[],2,0),"")</f>
        <v>0</v>
      </c>
      <c r="BI1178" s="3" t="str">
        <f>IFERROR(VLOOKUP("1-Detraccion"&amp;Presupuestos[[#This Row],[ID DOCUMENTO]],BD_Pagos[],3,0),"")</f>
        <v/>
      </c>
      <c r="BJ1178" s="3">
        <f>IFERROR(VLOOKUP("1-Detraccion"&amp;Presupuestos[[#This Row],[ID DOCUMENTO]],BD_Pagos[],4,0),"")</f>
        <v>0</v>
      </c>
      <c r="BK1178" s="6">
        <f>IF(IFERROR(VLOOKUP("1-Detraccion"&amp;Presupuestos[[#This Row],[ID DOCUMENTO]],BD_Pagos[],5,0),0)&gt;Presupuestos[[#This Row],[TOTAL SOLES]],Presupuestos[[#This Row],[TOTAL SOLES]],IFERROR(VLOOKUP("1-Detraccion"&amp;Presupuestos[[#This Row],[ID DOCUMENTO]],BD_Pagos[],5,0),0))</f>
        <v>0</v>
      </c>
      <c r="BL1178" s="6">
        <f>IF(IFERROR(VLOOKUP("1-Detraccion"&amp;Presupuestos[[#This Row],[ID DOCUMENTO]],BD_Pagos[],6,0),0)&gt;Presupuestos[[#This Row],[TOTAL SOLES]],Presupuestos[[#This Row],[TOTAL SOLES]],IFERROR(VLOOKUP("1-Detraccion"&amp;Presupuestos[[#This Row],[ID DOCUMENTO]],BD_Pagos[],6,0),0))</f>
        <v>0</v>
      </c>
      <c r="BM1178" s="37"/>
      <c r="BN1178" s="3"/>
      <c r="BO1178" s="3"/>
      <c r="BP1178" s="6"/>
      <c r="BQ117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60</v>
      </c>
      <c r="BR1178" s="23" t="str">
        <f>IF(Presupuestos[[#This Row],[SALDO ME-MN]]&gt;0,"PENDIENTE","CANCELADO")</f>
        <v>PENDIENTE</v>
      </c>
      <c r="BS1178" s="23" t="str">
        <f>IF(COUNTIFS($U$4:$U1177,Presupuestos[[#This Row],[ID DOCUMENTO]])&gt;=1,IF(B1177=Presupuestos[[#This Row],[ID]],"OK","DOC. DUPLICADO"),"OK")</f>
        <v>OK</v>
      </c>
    </row>
    <row r="1179" spans="2:71" ht="24" x14ac:dyDescent="0.25">
      <c r="B1179" s="34">
        <f>IF(Presupuestos[[#This Row],[ID DOCUMENTO]]=U1178,B1178,IF(B1178="ID",1,B1178+1))</f>
        <v>992</v>
      </c>
      <c r="C1179" s="2">
        <v>45891</v>
      </c>
      <c r="D1179" s="2">
        <v>45891</v>
      </c>
      <c r="E1179" s="3" t="s">
        <v>2161</v>
      </c>
      <c r="F1179" s="25" t="s">
        <v>35</v>
      </c>
      <c r="G1179" s="25" t="s">
        <v>211</v>
      </c>
      <c r="H1179" s="25" t="s">
        <v>245</v>
      </c>
      <c r="I1179" s="36" t="str">
        <f>IFERROR(VLOOKUP(Presupuestos[[#This Row],[AREA]]&amp;Presupuestos[[#This Row],[CONCEPTO]]&amp;Presupuestos[[#This Row],[DESCRIPCION]],Tabla28[[Columna1]:[CÓDIGO NUEVO]],2,0),"")</f>
        <v>P0302006</v>
      </c>
      <c r="J1179" s="3" t="s">
        <v>2340</v>
      </c>
      <c r="K1179" s="3" t="s">
        <v>2341</v>
      </c>
      <c r="L1179" s="3" t="s">
        <v>2316</v>
      </c>
      <c r="M1179" s="31" t="s">
        <v>2342</v>
      </c>
      <c r="N1179" s="3" t="s">
        <v>47</v>
      </c>
      <c r="O1179" s="3" t="s">
        <v>315</v>
      </c>
      <c r="P1179" s="3" t="s">
        <v>122</v>
      </c>
      <c r="Q1179" s="3" t="str">
        <f>IFERROR(VLOOKUP(Presupuestos[[#This Row],[CLASIFICACIÓN (N)]],Tabla17[],2,0),"")</f>
        <v>Costos de ventas</v>
      </c>
      <c r="R1179" s="3" t="str">
        <f>IFERROR(VLOOKUP(Presupuestos[[#This Row],[CLASIFICACIÓN (N)]],Tabla17[],3,0),"")</f>
        <v>Operativo</v>
      </c>
      <c r="S1179" s="3" t="s">
        <v>16</v>
      </c>
      <c r="T1179" s="3" t="str">
        <f>IFERROR(VLOOKUP(Presupuestos[[#This Row],[ALMACEN]],Tabla5[],2,0),"")</f>
        <v>Arequipa</v>
      </c>
      <c r="U1179" s="19" t="str">
        <f>IFERROR(VLOOKUP(Presupuestos[[#This Row],[TIPO DE DOCUMENTO]],Tipo_Documento[],2,0)&amp;Presupuestos[[#This Row],[SERIE]]&amp;Presupuestos[[#This Row],[NUMERO]]&amp;Presupuestos[[#This Row],[RUC]],"")</f>
        <v>01F0013749020602484425</v>
      </c>
      <c r="V1179" s="3" t="s">
        <v>120</v>
      </c>
      <c r="W1179" s="7">
        <v>45891</v>
      </c>
      <c r="X1179" s="7">
        <v>45891</v>
      </c>
      <c r="Y1179" s="3" t="s">
        <v>688</v>
      </c>
      <c r="Z1179" s="3">
        <v>37490</v>
      </c>
      <c r="AA1179" s="3">
        <f>IFERROR(VLOOKUP(Presupuestos[[#This Row],[RAZON SOCIAL]],CHOOSE({1,2},Clientes_Proveedores[Razon Social],Clientes_Proveedores[Ruc / Dni]),2,0),"-")</f>
        <v>20602484425</v>
      </c>
      <c r="AB1179" s="31" t="s">
        <v>2343</v>
      </c>
      <c r="AC1179" s="3" t="s">
        <v>670</v>
      </c>
      <c r="AD1179" s="5">
        <v>0.18</v>
      </c>
      <c r="AE1179" s="6">
        <v>84.745000000000005</v>
      </c>
      <c r="AF1179" s="6">
        <f>Presupuestos[[#This Row],[BASE]]*Presupuestos[[#This Row],[% IGV]]</f>
        <v>15.254100000000001</v>
      </c>
      <c r="AG1179" s="22">
        <f>ROUND(SUM(Presupuestos[[#This Row],[BASE]:[IGV]]),2)</f>
        <v>100</v>
      </c>
      <c r="AH1179" s="9" t="str">
        <f>IF(Presupuestos[[#This Row],[MONEDA]]="USD",VLOOKUP(Presupuestos[[#This Row],[FECHA DE EMISION]],Tipo_Cambio[],3,0),"")</f>
        <v/>
      </c>
      <c r="AI1179" s="22">
        <f>IFERROR(ROUND(IF(Presupuestos[[#This Row],[MONEDA]]="PEN",Presupuestos[[#This Row],[TOTAL]],Presupuestos[[#This Row],[TOTAL]]*Presupuestos[[#This Row],[TIPO DE CAMBIO]]),2),"")</f>
        <v>100</v>
      </c>
      <c r="AJ1179" s="5"/>
      <c r="AK1179" s="33" t="s">
        <v>671</v>
      </c>
      <c r="AL1179" s="5" t="s">
        <v>680</v>
      </c>
      <c r="AM1179" s="23" t="s">
        <v>671</v>
      </c>
      <c r="AN1179" s="23" t="s">
        <v>759</v>
      </c>
      <c r="AO1179" s="7" t="str">
        <f>IFERROR(VLOOKUP("1-"&amp;Presupuestos[[#This Row],[ID DOCUMENTO]],BD_Pagos[],7,0),"")</f>
        <v/>
      </c>
      <c r="AP1179" s="16" t="str">
        <f>IFERROR(VLOOKUP("1-"&amp;Presupuestos[[#This Row],[ID DOCUMENTO]],BD_Pagos[],8,0),"")</f>
        <v/>
      </c>
      <c r="AQ1179" s="17" t="str">
        <f>IFERROR(VLOOKUP("1-"&amp;Presupuestos[[#This Row],[ID DOCUMENTO]],BD_Pagos[],9,0),"")</f>
        <v/>
      </c>
      <c r="AR1179" s="54"/>
      <c r="AS1179" s="7" t="str">
        <f>IFERROR(VLOOKUP("2-"&amp;Presupuestos[[#This Row],[ID DOCUMENTO]],BD_Pagos[],7,0),"")</f>
        <v/>
      </c>
      <c r="AT1179" s="16" t="str">
        <f>IFERROR(VLOOKUP("2-"&amp;Presupuestos[[#This Row],[ID DOCUMENTO]],BD_Pagos[],8,0),"")</f>
        <v/>
      </c>
      <c r="AU1179" s="17" t="str">
        <f>IFERROR(VLOOKUP("2-"&amp;Presupuestos[[#This Row],[ID DOCUMENTO]],BD_Pagos[],9,0),"")</f>
        <v/>
      </c>
      <c r="AV1179" s="20">
        <f>IF(IFERROR(VLOOKUP("2-"&amp;Presupuestos[[#This Row],[ID DOCUMENTO]],BD_Pagos[],10,0),0)&gt;Presupuestos[[#This Row],[TOTAL SOLES]],Presupuestos[[#This Row],[TOTAL SOLES]],IFERROR(VLOOKUP("2-"&amp;Presupuestos[[#This Row],[ID DOCUMENTO]],BD_Pagos[],10,0),0))</f>
        <v>0</v>
      </c>
      <c r="AW1179" s="7"/>
      <c r="AX1179" s="16"/>
      <c r="AY1179" s="17"/>
      <c r="AZ1179" s="20"/>
      <c r="BA1179" s="7"/>
      <c r="BB1179" s="16"/>
      <c r="BC1179" s="17"/>
      <c r="BD1179" s="20"/>
      <c r="BE1179" s="7" t="str">
        <f>IFERROR(VLOOKUP("5-"&amp;Presupuestos[[#This Row],[ID DOCUMENTO]],BD_Pagos[],7,0),"")</f>
        <v/>
      </c>
      <c r="BF1179" s="17" t="str">
        <f>IFERROR(VLOOKUP("5-"&amp;Presupuestos[[#This Row],[ID DOCUMENTO]],BD_Pagos[],9,0),"")</f>
        <v/>
      </c>
      <c r="BG1179" s="20">
        <f>IF(IFERROR(VLOOKUP("5-"&amp;Presupuestos[[#This Row],[ID DOCUMENTO]],BD_Pagos[],10,0),0)&gt;Presupuestos[[#This Row],[TOTAL SOLES]],Presupuestos[[#This Row],[TOTAL SOLES]],IFERROR(VLOOKUP("5-"&amp;Presupuestos[[#This Row],[ID DOCUMENTO]],BD_Pagos[],10,0),0))</f>
        <v>0</v>
      </c>
      <c r="BH1179" s="7" t="str">
        <f>IFERROR(VLOOKUP("1-Detraccion"&amp;Presupuestos[[#This Row],[ID DOCUMENTO]],BD_Pagos[],2,0),"")</f>
        <v/>
      </c>
      <c r="BI1179" s="3" t="str">
        <f>IFERROR(VLOOKUP("1-Detraccion"&amp;Presupuestos[[#This Row],[ID DOCUMENTO]],BD_Pagos[],3,0),"")</f>
        <v/>
      </c>
      <c r="BJ1179" s="3" t="str">
        <f>IFERROR(VLOOKUP("1-Detraccion"&amp;Presupuestos[[#This Row],[ID DOCUMENTO]],BD_Pagos[],4,0),"")</f>
        <v/>
      </c>
      <c r="BK1179" s="6">
        <f>IF(IFERROR(VLOOKUP("1-Detraccion"&amp;Presupuestos[[#This Row],[ID DOCUMENTO]],BD_Pagos[],5,0),0)&gt;Presupuestos[[#This Row],[TOTAL SOLES]],Presupuestos[[#This Row],[TOTAL SOLES]],IFERROR(VLOOKUP("1-Detraccion"&amp;Presupuestos[[#This Row],[ID DOCUMENTO]],BD_Pagos[],5,0),0))</f>
        <v>0</v>
      </c>
      <c r="BL1179" s="6">
        <f>IF(IFERROR(VLOOKUP("1-Detraccion"&amp;Presupuestos[[#This Row],[ID DOCUMENTO]],BD_Pagos[],6,0),0)&gt;Presupuestos[[#This Row],[TOTAL SOLES]],Presupuestos[[#This Row],[TOTAL SOLES]],IFERROR(VLOOKUP("1-Detraccion"&amp;Presupuestos[[#This Row],[ID DOCUMENTO]],BD_Pagos[],6,0),0))</f>
        <v>0</v>
      </c>
      <c r="BM1179" s="37"/>
      <c r="BN1179" s="3"/>
      <c r="BO1179" s="3"/>
      <c r="BP1179" s="6"/>
      <c r="BQ117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100</v>
      </c>
      <c r="BR1179" s="23" t="str">
        <f>IF(Presupuestos[[#This Row],[SALDO ME-MN]]&gt;0,"PENDIENTE","CANCELADO")</f>
        <v>PENDIENTE</v>
      </c>
      <c r="BS1179" s="23" t="str">
        <f>IF(COUNTIFS($U$4:$U1178,Presupuestos[[#This Row],[ID DOCUMENTO]])&gt;=1,IF(B1178=Presupuestos[[#This Row],[ID]],"OK","DOC. DUPLICADO"),"OK")</f>
        <v>OK</v>
      </c>
    </row>
    <row r="1180" spans="2:71" ht="24" x14ac:dyDescent="0.25">
      <c r="B1180" s="34">
        <f>IF(Presupuestos[[#This Row],[ID DOCUMENTO]]=U1179,B1179,IF(B1179="ID",1,B1179+1))</f>
        <v>993</v>
      </c>
      <c r="C1180" s="2">
        <v>45891</v>
      </c>
      <c r="D1180" s="2">
        <v>45891</v>
      </c>
      <c r="E1180" s="3" t="s">
        <v>2161</v>
      </c>
      <c r="F1180" s="25" t="s">
        <v>35</v>
      </c>
      <c r="G1180" s="25" t="s">
        <v>211</v>
      </c>
      <c r="H1180" s="25" t="s">
        <v>245</v>
      </c>
      <c r="I1180" s="36" t="str">
        <f>IFERROR(VLOOKUP(Presupuestos[[#This Row],[AREA]]&amp;Presupuestos[[#This Row],[CONCEPTO]]&amp;Presupuestos[[#This Row],[DESCRIPCION]],Tabla28[[Columna1]:[CÓDIGO NUEVO]],2,0),"")</f>
        <v>P0302006</v>
      </c>
      <c r="J1180" s="3" t="s">
        <v>2340</v>
      </c>
      <c r="K1180" s="3" t="s">
        <v>2341</v>
      </c>
      <c r="L1180" s="3" t="s">
        <v>2316</v>
      </c>
      <c r="M1180" s="31" t="s">
        <v>2344</v>
      </c>
      <c r="N1180" s="3" t="s">
        <v>47</v>
      </c>
      <c r="O1180" s="3" t="s">
        <v>315</v>
      </c>
      <c r="P1180" s="3" t="s">
        <v>122</v>
      </c>
      <c r="Q1180" s="3" t="str">
        <f>IFERROR(VLOOKUP(Presupuestos[[#This Row],[CLASIFICACIÓN (N)]],Tabla17[],2,0),"")</f>
        <v>Costos de ventas</v>
      </c>
      <c r="R1180" s="3" t="str">
        <f>IFERROR(VLOOKUP(Presupuestos[[#This Row],[CLASIFICACIÓN (N)]],Tabla17[],3,0),"")</f>
        <v>Operativo</v>
      </c>
      <c r="S1180" s="3" t="s">
        <v>16</v>
      </c>
      <c r="T1180" s="3" t="str">
        <f>IFERROR(VLOOKUP(Presupuestos[[#This Row],[ALMACEN]],Tabla5[],2,0),"")</f>
        <v>Arequipa</v>
      </c>
      <c r="U1180" s="19" t="str">
        <f>IFERROR(VLOOKUP(Presupuestos[[#This Row],[TIPO DE DOCUMENTO]],Tipo_Documento[],2,0)&amp;Presupuestos[[#This Row],[SERIE]]&amp;Presupuestos[[#This Row],[NUMERO]]&amp;Presupuestos[[#This Row],[RUC]],"")</f>
        <v>01F0013749120602484425</v>
      </c>
      <c r="V1180" s="3" t="s">
        <v>120</v>
      </c>
      <c r="W1180" s="7">
        <v>45891</v>
      </c>
      <c r="X1180" s="7">
        <v>45891</v>
      </c>
      <c r="Y1180" s="3" t="s">
        <v>688</v>
      </c>
      <c r="Z1180" s="3">
        <v>37491</v>
      </c>
      <c r="AA1180" s="3">
        <f>IFERROR(VLOOKUP(Presupuestos[[#This Row],[RAZON SOCIAL]],CHOOSE({1,2},Clientes_Proveedores[Razon Social],Clientes_Proveedores[Ruc / Dni]),2,0),"-")</f>
        <v>20602484425</v>
      </c>
      <c r="AB1180" s="31" t="s">
        <v>2343</v>
      </c>
      <c r="AC1180" s="3" t="s">
        <v>670</v>
      </c>
      <c r="AD1180" s="5">
        <v>0.18</v>
      </c>
      <c r="AE1180" s="6">
        <v>101.69499999999999</v>
      </c>
      <c r="AF1180" s="6">
        <f>Presupuestos[[#This Row],[BASE]]*Presupuestos[[#This Row],[% IGV]]</f>
        <v>18.305099999999999</v>
      </c>
      <c r="AG1180" s="22">
        <f>ROUND(SUM(Presupuestos[[#This Row],[BASE]:[IGV]]),2)</f>
        <v>120</v>
      </c>
      <c r="AH1180" s="9" t="str">
        <f>IF(Presupuestos[[#This Row],[MONEDA]]="USD",VLOOKUP(Presupuestos[[#This Row],[FECHA DE EMISION]],Tipo_Cambio[],3,0),"")</f>
        <v/>
      </c>
      <c r="AI1180" s="22">
        <f>IFERROR(ROUND(IF(Presupuestos[[#This Row],[MONEDA]]="PEN",Presupuestos[[#This Row],[TOTAL]],Presupuestos[[#This Row],[TOTAL]]*Presupuestos[[#This Row],[TIPO DE CAMBIO]]),2),"")</f>
        <v>120</v>
      </c>
      <c r="AJ1180" s="5"/>
      <c r="AK1180" s="33" t="s">
        <v>671</v>
      </c>
      <c r="AL1180" s="5" t="s">
        <v>680</v>
      </c>
      <c r="AM1180" s="23" t="s">
        <v>671</v>
      </c>
      <c r="AN1180" s="23" t="s">
        <v>759</v>
      </c>
      <c r="AO1180" s="7" t="str">
        <f>IFERROR(VLOOKUP("1-"&amp;Presupuestos[[#This Row],[ID DOCUMENTO]],BD_Pagos[],7,0),"")</f>
        <v/>
      </c>
      <c r="AP1180" s="16" t="str">
        <f>IFERROR(VLOOKUP("1-"&amp;Presupuestos[[#This Row],[ID DOCUMENTO]],BD_Pagos[],8,0),"")</f>
        <v/>
      </c>
      <c r="AQ1180" s="17" t="str">
        <f>IFERROR(VLOOKUP("1-"&amp;Presupuestos[[#This Row],[ID DOCUMENTO]],BD_Pagos[],9,0),"")</f>
        <v/>
      </c>
      <c r="AR1180" s="54"/>
      <c r="AS1180" s="7" t="str">
        <f>IFERROR(VLOOKUP("2-"&amp;Presupuestos[[#This Row],[ID DOCUMENTO]],BD_Pagos[],7,0),"")</f>
        <v/>
      </c>
      <c r="AT1180" s="16" t="str">
        <f>IFERROR(VLOOKUP("2-"&amp;Presupuestos[[#This Row],[ID DOCUMENTO]],BD_Pagos[],8,0),"")</f>
        <v/>
      </c>
      <c r="AU1180" s="17" t="str">
        <f>IFERROR(VLOOKUP("2-"&amp;Presupuestos[[#This Row],[ID DOCUMENTO]],BD_Pagos[],9,0),"")</f>
        <v/>
      </c>
      <c r="AV1180" s="20">
        <f>IF(IFERROR(VLOOKUP("2-"&amp;Presupuestos[[#This Row],[ID DOCUMENTO]],BD_Pagos[],10,0),0)&gt;Presupuestos[[#This Row],[TOTAL SOLES]],Presupuestos[[#This Row],[TOTAL SOLES]],IFERROR(VLOOKUP("2-"&amp;Presupuestos[[#This Row],[ID DOCUMENTO]],BD_Pagos[],10,0),0))</f>
        <v>0</v>
      </c>
      <c r="AW1180" s="7"/>
      <c r="AX1180" s="16"/>
      <c r="AY1180" s="17"/>
      <c r="AZ1180" s="20"/>
      <c r="BA1180" s="7"/>
      <c r="BB1180" s="16"/>
      <c r="BC1180" s="17"/>
      <c r="BD1180" s="20"/>
      <c r="BE1180" s="7" t="str">
        <f>IFERROR(VLOOKUP("5-"&amp;Presupuestos[[#This Row],[ID DOCUMENTO]],BD_Pagos[],7,0),"")</f>
        <v/>
      </c>
      <c r="BF1180" s="17" t="str">
        <f>IFERROR(VLOOKUP("5-"&amp;Presupuestos[[#This Row],[ID DOCUMENTO]],BD_Pagos[],9,0),"")</f>
        <v/>
      </c>
      <c r="BG1180" s="20">
        <f>IF(IFERROR(VLOOKUP("5-"&amp;Presupuestos[[#This Row],[ID DOCUMENTO]],BD_Pagos[],10,0),0)&gt;Presupuestos[[#This Row],[TOTAL SOLES]],Presupuestos[[#This Row],[TOTAL SOLES]],IFERROR(VLOOKUP("5-"&amp;Presupuestos[[#This Row],[ID DOCUMENTO]],BD_Pagos[],10,0),0))</f>
        <v>0</v>
      </c>
      <c r="BH1180" s="7" t="str">
        <f>IFERROR(VLOOKUP("1-Detraccion"&amp;Presupuestos[[#This Row],[ID DOCUMENTO]],BD_Pagos[],2,0),"")</f>
        <v/>
      </c>
      <c r="BI1180" s="3" t="str">
        <f>IFERROR(VLOOKUP("1-Detraccion"&amp;Presupuestos[[#This Row],[ID DOCUMENTO]],BD_Pagos[],3,0),"")</f>
        <v/>
      </c>
      <c r="BJ1180" s="3" t="str">
        <f>IFERROR(VLOOKUP("1-Detraccion"&amp;Presupuestos[[#This Row],[ID DOCUMENTO]],BD_Pagos[],4,0),"")</f>
        <v/>
      </c>
      <c r="BK1180" s="6">
        <f>IF(IFERROR(VLOOKUP("1-Detraccion"&amp;Presupuestos[[#This Row],[ID DOCUMENTO]],BD_Pagos[],5,0),0)&gt;Presupuestos[[#This Row],[TOTAL SOLES]],Presupuestos[[#This Row],[TOTAL SOLES]],IFERROR(VLOOKUP("1-Detraccion"&amp;Presupuestos[[#This Row],[ID DOCUMENTO]],BD_Pagos[],5,0),0))</f>
        <v>0</v>
      </c>
      <c r="BL1180" s="6">
        <f>IF(IFERROR(VLOOKUP("1-Detraccion"&amp;Presupuestos[[#This Row],[ID DOCUMENTO]],BD_Pagos[],6,0),0)&gt;Presupuestos[[#This Row],[TOTAL SOLES]],Presupuestos[[#This Row],[TOTAL SOLES]],IFERROR(VLOOKUP("1-Detraccion"&amp;Presupuestos[[#This Row],[ID DOCUMENTO]],BD_Pagos[],6,0),0))</f>
        <v>0</v>
      </c>
      <c r="BM1180" s="37"/>
      <c r="BN1180" s="3"/>
      <c r="BO1180" s="3"/>
      <c r="BP1180" s="6"/>
      <c r="BQ118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120</v>
      </c>
      <c r="BR1180" s="23" t="str">
        <f>IF(Presupuestos[[#This Row],[SALDO ME-MN]]&gt;0,"PENDIENTE","CANCELADO")</f>
        <v>PENDIENTE</v>
      </c>
      <c r="BS1180" s="23" t="str">
        <f>IF(COUNTIFS($U$4:$U1179,Presupuestos[[#This Row],[ID DOCUMENTO]])&gt;=1,IF(B1179=Presupuestos[[#This Row],[ID]],"OK","DOC. DUPLICADO"),"OK")</f>
        <v>OK</v>
      </c>
    </row>
    <row r="1181" spans="2:71" x14ac:dyDescent="0.25">
      <c r="B1181" s="34">
        <f>IF(Presupuestos[[#This Row],[ID DOCUMENTO]]=U1180,B1180,IF(B1180="ID",1,B1180+1))</f>
        <v>994</v>
      </c>
      <c r="C1181" s="2">
        <v>45881</v>
      </c>
      <c r="D1181" s="2">
        <v>45881</v>
      </c>
      <c r="E1181" s="3" t="s">
        <v>1199</v>
      </c>
      <c r="F1181" s="25" t="s">
        <v>35</v>
      </c>
      <c r="G1181" s="25" t="s">
        <v>223</v>
      </c>
      <c r="H1181" s="25" t="s">
        <v>214</v>
      </c>
      <c r="I1181" s="36" t="str">
        <f>IFERROR(VLOOKUP(Presupuestos[[#This Row],[AREA]]&amp;Presupuestos[[#This Row],[CONCEPTO]]&amp;Presupuestos[[#This Row],[DESCRIPCION]],Tabla28[[Columna1]:[CÓDIGO NUEVO]],2,0),"")</f>
        <v>P0303002</v>
      </c>
      <c r="J1181" s="3" t="s">
        <v>666</v>
      </c>
      <c r="K1181" s="3" t="s">
        <v>666</v>
      </c>
      <c r="L1181" s="3" t="s">
        <v>666</v>
      </c>
      <c r="M1181" s="31" t="s">
        <v>2345</v>
      </c>
      <c r="N1181" s="3" t="s">
        <v>15</v>
      </c>
      <c r="O1181" s="3" t="s">
        <v>300</v>
      </c>
      <c r="P1181" s="3" t="s">
        <v>122</v>
      </c>
      <c r="Q1181" s="3" t="str">
        <f>IFERROR(VLOOKUP(Presupuestos[[#This Row],[CLASIFICACIÓN (N)]],Tabla17[],2,0),"")</f>
        <v>Costos de ventas</v>
      </c>
      <c r="R1181" s="3" t="str">
        <f>IFERROR(VLOOKUP(Presupuestos[[#This Row],[CLASIFICACIÓN (N)]],Tabla17[],3,0),"")</f>
        <v>Operativo</v>
      </c>
      <c r="S1181" s="3" t="s">
        <v>16</v>
      </c>
      <c r="T1181" s="3" t="str">
        <f>IFERROR(VLOOKUP(Presupuestos[[#This Row],[ALMACEN]],Tabla5[],2,0),"")</f>
        <v>Arequipa</v>
      </c>
      <c r="U1181" s="19" t="str">
        <f>IFERROR(VLOOKUP(Presupuestos[[#This Row],[TIPO DE DOCUMENTO]],Tipo_Documento[],2,0)&amp;Presupuestos[[#This Row],[SERIE]]&amp;Presupuestos[[#This Row],[NUMERO]]&amp;Presupuestos[[#This Row],[RUC]],"")</f>
        <v>01F211243273320517252558</v>
      </c>
      <c r="V1181" s="3" t="s">
        <v>120</v>
      </c>
      <c r="W1181" s="7">
        <v>45881</v>
      </c>
      <c r="X1181" s="7">
        <v>45881</v>
      </c>
      <c r="Y1181" s="3" t="s">
        <v>829</v>
      </c>
      <c r="Z1181" s="3">
        <v>2432733</v>
      </c>
      <c r="AA1181" s="3">
        <f>IFERROR(VLOOKUP(Presupuestos[[#This Row],[RAZON SOCIAL]],CHOOSE({1,2},Clientes_Proveedores[Razon Social],Clientes_Proveedores[Ruc / Dni]),2,0),"-")</f>
        <v>20517252558</v>
      </c>
      <c r="AB1181" s="31" t="s">
        <v>714</v>
      </c>
      <c r="AC1181" s="3" t="s">
        <v>670</v>
      </c>
      <c r="AD1181" s="5">
        <v>0.18</v>
      </c>
      <c r="AE1181" s="6">
        <v>10.169</v>
      </c>
      <c r="AF1181" s="6">
        <f>Presupuestos[[#This Row],[BASE]]*Presupuestos[[#This Row],[% IGV]]</f>
        <v>1.8304199999999999</v>
      </c>
      <c r="AG1181" s="22">
        <f>ROUND(SUM(Presupuestos[[#This Row],[BASE]:[IGV]]),2)</f>
        <v>12</v>
      </c>
      <c r="AH1181" s="9" t="str">
        <f>IF(Presupuestos[[#This Row],[MONEDA]]="USD",VLOOKUP(Presupuestos[[#This Row],[FECHA DE EMISION]],Tipo_Cambio[],3,0),"")</f>
        <v/>
      </c>
      <c r="AI1181" s="22">
        <f>IFERROR(ROUND(IF(Presupuestos[[#This Row],[MONEDA]]="PEN",Presupuestos[[#This Row],[TOTAL]],Presupuestos[[#This Row],[TOTAL]]*Presupuestos[[#This Row],[TIPO DE CAMBIO]]),2),"")</f>
        <v>12</v>
      </c>
      <c r="AJ1181" s="5"/>
      <c r="AK1181" s="33" t="s">
        <v>671</v>
      </c>
      <c r="AL1181" s="5" t="s">
        <v>715</v>
      </c>
      <c r="AM1181" s="23" t="s">
        <v>671</v>
      </c>
      <c r="AN1181" s="23" t="s">
        <v>671</v>
      </c>
      <c r="AO1181" s="7">
        <f>IFERROR(VLOOKUP("1-"&amp;Presupuestos[[#This Row],[ID DOCUMENTO]],BD_Pagos[],7,0),"")</f>
        <v>45881</v>
      </c>
      <c r="AP1181" s="16" t="str">
        <f>IFERROR(VLOOKUP("1-"&amp;Presupuestos[[#This Row],[ID DOCUMENTO]],BD_Pagos[],8,0),"")</f>
        <v>C_Ope_003</v>
      </c>
      <c r="AQ1181" s="17">
        <f>IFERROR(VLOOKUP("1-"&amp;Presupuestos[[#This Row],[ID DOCUMENTO]],BD_Pagos[],9,0),"")</f>
        <v>25150</v>
      </c>
      <c r="AR1181" s="54"/>
      <c r="AS1181" s="7">
        <f>IFERROR(VLOOKUP("2-"&amp;Presupuestos[[#This Row],[ID DOCUMENTO]],BD_Pagos[],7,0),"")</f>
        <v>0</v>
      </c>
      <c r="AT1181" s="16" t="str">
        <f>IFERROR(VLOOKUP("2-"&amp;Presupuestos[[#This Row],[ID DOCUMENTO]],BD_Pagos[],8,0),"")</f>
        <v/>
      </c>
      <c r="AU1181" s="17">
        <f>IFERROR(VLOOKUP("2-"&amp;Presupuestos[[#This Row],[ID DOCUMENTO]],BD_Pagos[],9,0),"")</f>
        <v>0</v>
      </c>
      <c r="AV1181" s="20">
        <f>IF(IFERROR(VLOOKUP("2-"&amp;Presupuestos[[#This Row],[ID DOCUMENTO]],BD_Pagos[],10,0),0)&gt;Presupuestos[[#This Row],[TOTAL SOLES]],Presupuestos[[#This Row],[TOTAL SOLES]],IFERROR(VLOOKUP("2-"&amp;Presupuestos[[#This Row],[ID DOCUMENTO]],BD_Pagos[],10,0),0))</f>
        <v>0</v>
      </c>
      <c r="AW1181" s="7"/>
      <c r="AX1181" s="16"/>
      <c r="AY1181" s="17"/>
      <c r="AZ1181" s="20"/>
      <c r="BA1181" s="7"/>
      <c r="BB1181" s="16"/>
      <c r="BC1181" s="17"/>
      <c r="BD1181" s="20"/>
      <c r="BE1181" s="7">
        <f>IFERROR(VLOOKUP("5-"&amp;Presupuestos[[#This Row],[ID DOCUMENTO]],BD_Pagos[],7,0),"")</f>
        <v>0</v>
      </c>
      <c r="BF1181" s="17">
        <f>IFERROR(VLOOKUP("5-"&amp;Presupuestos[[#This Row],[ID DOCUMENTO]],BD_Pagos[],9,0),"")</f>
        <v>0</v>
      </c>
      <c r="BG1181" s="20">
        <f>IF(IFERROR(VLOOKUP("5-"&amp;Presupuestos[[#This Row],[ID DOCUMENTO]],BD_Pagos[],10,0),0)&gt;Presupuestos[[#This Row],[TOTAL SOLES]],Presupuestos[[#This Row],[TOTAL SOLES]],IFERROR(VLOOKUP("5-"&amp;Presupuestos[[#This Row],[ID DOCUMENTO]],BD_Pagos[],10,0),0))</f>
        <v>0</v>
      </c>
      <c r="BH1181" s="7">
        <f>IFERROR(VLOOKUP("1-Detraccion"&amp;Presupuestos[[#This Row],[ID DOCUMENTO]],BD_Pagos[],2,0),"")</f>
        <v>0</v>
      </c>
      <c r="BI1181" s="3" t="str">
        <f>IFERROR(VLOOKUP("1-Detraccion"&amp;Presupuestos[[#This Row],[ID DOCUMENTO]],BD_Pagos[],3,0),"")</f>
        <v/>
      </c>
      <c r="BJ1181" s="3">
        <f>IFERROR(VLOOKUP("1-Detraccion"&amp;Presupuestos[[#This Row],[ID DOCUMENTO]],BD_Pagos[],4,0),"")</f>
        <v>0</v>
      </c>
      <c r="BK1181" s="6">
        <f>IF(IFERROR(VLOOKUP("1-Detraccion"&amp;Presupuestos[[#This Row],[ID DOCUMENTO]],BD_Pagos[],5,0),0)&gt;Presupuestos[[#This Row],[TOTAL SOLES]],Presupuestos[[#This Row],[TOTAL SOLES]],IFERROR(VLOOKUP("1-Detraccion"&amp;Presupuestos[[#This Row],[ID DOCUMENTO]],BD_Pagos[],5,0),0))</f>
        <v>0</v>
      </c>
      <c r="BL1181" s="6">
        <f>IF(IFERROR(VLOOKUP("1-Detraccion"&amp;Presupuestos[[#This Row],[ID DOCUMENTO]],BD_Pagos[],6,0),0)&gt;Presupuestos[[#This Row],[TOTAL SOLES]],Presupuestos[[#This Row],[TOTAL SOLES]],IFERROR(VLOOKUP("1-Detraccion"&amp;Presupuestos[[#This Row],[ID DOCUMENTO]],BD_Pagos[],6,0),0))</f>
        <v>0</v>
      </c>
      <c r="BM1181" s="37"/>
      <c r="BN1181" s="3"/>
      <c r="BO1181" s="3"/>
      <c r="BP1181" s="6"/>
      <c r="BQ118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1181" s="23" t="str">
        <f>IF(Presupuestos[[#This Row],[SALDO ME-MN]]&gt;0,"PENDIENTE","CANCELADO")</f>
        <v>PENDIENTE</v>
      </c>
      <c r="BS1181" s="23" t="str">
        <f>IF(COUNTIFS($U$4:$U1180,Presupuestos[[#This Row],[ID DOCUMENTO]])&gt;=1,IF(B1180=Presupuestos[[#This Row],[ID]],"OK","DOC. DUPLICADO"),"OK")</f>
        <v>OK</v>
      </c>
    </row>
    <row r="1182" spans="2:71" ht="24" x14ac:dyDescent="0.25">
      <c r="B1182" s="34">
        <f>IF(Presupuestos[[#This Row],[ID DOCUMENTO]]=U1181,B1181,IF(B1181="ID",1,B1181+1))</f>
        <v>995</v>
      </c>
      <c r="C1182" s="2">
        <v>45883</v>
      </c>
      <c r="D1182" s="2">
        <v>45883</v>
      </c>
      <c r="E1182" s="3" t="s">
        <v>1199</v>
      </c>
      <c r="F1182" s="25" t="s">
        <v>35</v>
      </c>
      <c r="G1182" s="25" t="s">
        <v>223</v>
      </c>
      <c r="H1182" s="25" t="s">
        <v>199</v>
      </c>
      <c r="I1182" s="36" t="str">
        <f>IFERROR(VLOOKUP(Presupuestos[[#This Row],[AREA]]&amp;Presupuestos[[#This Row],[CONCEPTO]]&amp;Presupuestos[[#This Row],[DESCRIPCION]],Tabla28[[Columna1]:[CÓDIGO NUEVO]],2,0),"")</f>
        <v>P0303001</v>
      </c>
      <c r="J1182" s="3" t="s">
        <v>666</v>
      </c>
      <c r="K1182" s="3" t="s">
        <v>666</v>
      </c>
      <c r="L1182" s="3" t="s">
        <v>666</v>
      </c>
      <c r="M1182" s="31" t="s">
        <v>2346</v>
      </c>
      <c r="N1182" s="3" t="s">
        <v>15</v>
      </c>
      <c r="O1182" s="3" t="s">
        <v>300</v>
      </c>
      <c r="P1182" s="3" t="s">
        <v>122</v>
      </c>
      <c r="Q1182" s="3" t="str">
        <f>IFERROR(VLOOKUP(Presupuestos[[#This Row],[CLASIFICACIÓN (N)]],Tabla17[],2,0),"")</f>
        <v>Costos de ventas</v>
      </c>
      <c r="R1182" s="3" t="str">
        <f>IFERROR(VLOOKUP(Presupuestos[[#This Row],[CLASIFICACIÓN (N)]],Tabla17[],3,0),"")</f>
        <v>Operativo</v>
      </c>
      <c r="S1182" s="3" t="s">
        <v>16</v>
      </c>
      <c r="T1182" s="3" t="str">
        <f>IFERROR(VLOOKUP(Presupuestos[[#This Row],[ALMACEN]],Tabla5[],2,0),"")</f>
        <v>Arequipa</v>
      </c>
      <c r="U1182" s="19" t="str">
        <f>IFERROR(VLOOKUP(Presupuestos[[#This Row],[TIPO DE DOCUMENTO]],Tipo_Documento[],2,0)&amp;Presupuestos[[#This Row],[SERIE]]&amp;Presupuestos[[#This Row],[NUMERO]]&amp;Presupuestos[[#This Row],[RUC]],"")</f>
        <v>01FE021733420259858934</v>
      </c>
      <c r="V1182" s="3" t="s">
        <v>120</v>
      </c>
      <c r="W1182" s="7">
        <v>45883</v>
      </c>
      <c r="X1182" s="7">
        <v>45883</v>
      </c>
      <c r="Y1182" s="3" t="s">
        <v>841</v>
      </c>
      <c r="Z1182" s="3">
        <v>17334</v>
      </c>
      <c r="AA1182" s="3">
        <f>IFERROR(VLOOKUP(Presupuestos[[#This Row],[RAZON SOCIAL]],CHOOSE({1,2},Clientes_Proveedores[Razon Social],Clientes_Proveedores[Ruc / Dni]),2,0),"-")</f>
        <v>20259858934</v>
      </c>
      <c r="AB1182" s="31" t="s">
        <v>842</v>
      </c>
      <c r="AC1182" s="3" t="s">
        <v>670</v>
      </c>
      <c r="AD1182" s="5">
        <v>0.18</v>
      </c>
      <c r="AE1182" s="6">
        <v>16.949000000000002</v>
      </c>
      <c r="AF1182" s="6">
        <f>Presupuestos[[#This Row],[BASE]]*Presupuestos[[#This Row],[% IGV]]</f>
        <v>3.0508200000000003</v>
      </c>
      <c r="AG1182" s="22">
        <f>ROUND(SUM(Presupuestos[[#This Row],[BASE]:[IGV]]),2)</f>
        <v>20</v>
      </c>
      <c r="AH1182" s="9" t="str">
        <f>IF(Presupuestos[[#This Row],[MONEDA]]="USD",VLOOKUP(Presupuestos[[#This Row],[FECHA DE EMISION]],Tipo_Cambio[],3,0),"")</f>
        <v/>
      </c>
      <c r="AI1182" s="22">
        <f>IFERROR(ROUND(IF(Presupuestos[[#This Row],[MONEDA]]="PEN",Presupuestos[[#This Row],[TOTAL]],Presupuestos[[#This Row],[TOTAL]]*Presupuestos[[#This Row],[TIPO DE CAMBIO]]),2),"")</f>
        <v>20</v>
      </c>
      <c r="AJ1182" s="5"/>
      <c r="AK1182" s="33" t="s">
        <v>671</v>
      </c>
      <c r="AL1182" s="5" t="s">
        <v>715</v>
      </c>
      <c r="AM1182" s="23" t="s">
        <v>671</v>
      </c>
      <c r="AN1182" s="23" t="s">
        <v>671</v>
      </c>
      <c r="AO1182" s="7">
        <f>IFERROR(VLOOKUP("1-"&amp;Presupuestos[[#This Row],[ID DOCUMENTO]],BD_Pagos[],7,0),"")</f>
        <v>45883</v>
      </c>
      <c r="AP1182" s="16" t="str">
        <f>IFERROR(VLOOKUP("1-"&amp;Presupuestos[[#This Row],[ID DOCUMENTO]],BD_Pagos[],8,0),"")</f>
        <v>C_Ope_003</v>
      </c>
      <c r="AQ1182" s="17">
        <f>IFERROR(VLOOKUP("1-"&amp;Presupuestos[[#This Row],[ID DOCUMENTO]],BD_Pagos[],9,0),"")</f>
        <v>25162</v>
      </c>
      <c r="AR1182" s="54"/>
      <c r="AS1182" s="7">
        <f>IFERROR(VLOOKUP("2-"&amp;Presupuestos[[#This Row],[ID DOCUMENTO]],BD_Pagos[],7,0),"")</f>
        <v>0</v>
      </c>
      <c r="AT1182" s="16" t="str">
        <f>IFERROR(VLOOKUP("2-"&amp;Presupuestos[[#This Row],[ID DOCUMENTO]],BD_Pagos[],8,0),"")</f>
        <v/>
      </c>
      <c r="AU1182" s="17">
        <f>IFERROR(VLOOKUP("2-"&amp;Presupuestos[[#This Row],[ID DOCUMENTO]],BD_Pagos[],9,0),"")</f>
        <v>0</v>
      </c>
      <c r="AV1182" s="20">
        <f>IF(IFERROR(VLOOKUP("2-"&amp;Presupuestos[[#This Row],[ID DOCUMENTO]],BD_Pagos[],10,0),0)&gt;Presupuestos[[#This Row],[TOTAL SOLES]],Presupuestos[[#This Row],[TOTAL SOLES]],IFERROR(VLOOKUP("2-"&amp;Presupuestos[[#This Row],[ID DOCUMENTO]],BD_Pagos[],10,0),0))</f>
        <v>0</v>
      </c>
      <c r="AW1182" s="7"/>
      <c r="AX1182" s="16"/>
      <c r="AY1182" s="17"/>
      <c r="AZ1182" s="20"/>
      <c r="BA1182" s="7"/>
      <c r="BB1182" s="16"/>
      <c r="BC1182" s="17"/>
      <c r="BD1182" s="20"/>
      <c r="BE1182" s="7">
        <f>IFERROR(VLOOKUP("5-"&amp;Presupuestos[[#This Row],[ID DOCUMENTO]],BD_Pagos[],7,0),"")</f>
        <v>0</v>
      </c>
      <c r="BF1182" s="17">
        <f>IFERROR(VLOOKUP("5-"&amp;Presupuestos[[#This Row],[ID DOCUMENTO]],BD_Pagos[],9,0),"")</f>
        <v>0</v>
      </c>
      <c r="BG1182" s="20">
        <f>IF(IFERROR(VLOOKUP("5-"&amp;Presupuestos[[#This Row],[ID DOCUMENTO]],BD_Pagos[],10,0),0)&gt;Presupuestos[[#This Row],[TOTAL SOLES]],Presupuestos[[#This Row],[TOTAL SOLES]],IFERROR(VLOOKUP("5-"&amp;Presupuestos[[#This Row],[ID DOCUMENTO]],BD_Pagos[],10,0),0))</f>
        <v>0</v>
      </c>
      <c r="BH1182" s="7">
        <f>IFERROR(VLOOKUP("1-Detraccion"&amp;Presupuestos[[#This Row],[ID DOCUMENTO]],BD_Pagos[],2,0),"")</f>
        <v>0</v>
      </c>
      <c r="BI1182" s="3" t="str">
        <f>IFERROR(VLOOKUP("1-Detraccion"&amp;Presupuestos[[#This Row],[ID DOCUMENTO]],BD_Pagos[],3,0),"")</f>
        <v/>
      </c>
      <c r="BJ1182" s="3">
        <f>IFERROR(VLOOKUP("1-Detraccion"&amp;Presupuestos[[#This Row],[ID DOCUMENTO]],BD_Pagos[],4,0),"")</f>
        <v>0</v>
      </c>
      <c r="BK1182" s="6">
        <f>IF(IFERROR(VLOOKUP("1-Detraccion"&amp;Presupuestos[[#This Row],[ID DOCUMENTO]],BD_Pagos[],5,0),0)&gt;Presupuestos[[#This Row],[TOTAL SOLES]],Presupuestos[[#This Row],[TOTAL SOLES]],IFERROR(VLOOKUP("1-Detraccion"&amp;Presupuestos[[#This Row],[ID DOCUMENTO]],BD_Pagos[],5,0),0))</f>
        <v>0</v>
      </c>
      <c r="BL1182" s="6">
        <f>IF(IFERROR(VLOOKUP("1-Detraccion"&amp;Presupuestos[[#This Row],[ID DOCUMENTO]],BD_Pagos[],6,0),0)&gt;Presupuestos[[#This Row],[TOTAL SOLES]],Presupuestos[[#This Row],[TOTAL SOLES]],IFERROR(VLOOKUP("1-Detraccion"&amp;Presupuestos[[#This Row],[ID DOCUMENTO]],BD_Pagos[],6,0),0))</f>
        <v>0</v>
      </c>
      <c r="BM1182" s="37"/>
      <c r="BN1182" s="3"/>
      <c r="BO1182" s="3"/>
      <c r="BP1182" s="6"/>
      <c r="BQ118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182" s="23" t="str">
        <f>IF(Presupuestos[[#This Row],[SALDO ME-MN]]&gt;0,"PENDIENTE","CANCELADO")</f>
        <v>PENDIENTE</v>
      </c>
      <c r="BS1182" s="23" t="str">
        <f>IF(COUNTIFS($U$4:$U1181,Presupuestos[[#This Row],[ID DOCUMENTO]])&gt;=1,IF(B1181=Presupuestos[[#This Row],[ID]],"OK","DOC. DUPLICADO"),"OK")</f>
        <v>OK</v>
      </c>
    </row>
    <row r="1183" spans="2:71" x14ac:dyDescent="0.25">
      <c r="B1183" s="34">
        <f>IF(Presupuestos[[#This Row],[ID DOCUMENTO]]=U1182,B1182,IF(B1182="ID",1,B1182+1))</f>
        <v>996</v>
      </c>
      <c r="C1183" s="2">
        <v>45883</v>
      </c>
      <c r="D1183" s="2">
        <v>45883</v>
      </c>
      <c r="E1183" s="3" t="s">
        <v>1199</v>
      </c>
      <c r="F1183" s="25" t="s">
        <v>35</v>
      </c>
      <c r="G1183" s="25" t="s">
        <v>211</v>
      </c>
      <c r="H1183" s="25" t="s">
        <v>249</v>
      </c>
      <c r="I1183" s="36" t="str">
        <f>IFERROR(VLOOKUP(Presupuestos[[#This Row],[AREA]]&amp;Presupuestos[[#This Row],[CONCEPTO]]&amp;Presupuestos[[#This Row],[DESCRIPCION]],Tabla28[[Columna1]:[CÓDIGO NUEVO]],2,0),"")</f>
        <v>P0302007</v>
      </c>
      <c r="J1183" s="3" t="s">
        <v>666</v>
      </c>
      <c r="K1183" s="3" t="s">
        <v>666</v>
      </c>
      <c r="L1183" s="3" t="s">
        <v>666</v>
      </c>
      <c r="M1183" s="31" t="s">
        <v>2347</v>
      </c>
      <c r="N1183" s="3" t="s">
        <v>15</v>
      </c>
      <c r="O1183" s="3" t="s">
        <v>300</v>
      </c>
      <c r="P1183" s="3" t="s">
        <v>122</v>
      </c>
      <c r="Q1183" s="3" t="str">
        <f>IFERROR(VLOOKUP(Presupuestos[[#This Row],[CLASIFICACIÓN (N)]],Tabla17[],2,0),"")</f>
        <v>Costos de ventas</v>
      </c>
      <c r="R1183" s="3" t="str">
        <f>IFERROR(VLOOKUP(Presupuestos[[#This Row],[CLASIFICACIÓN (N)]],Tabla17[],3,0),"")</f>
        <v>Operativo</v>
      </c>
      <c r="S1183" s="3" t="s">
        <v>16</v>
      </c>
      <c r="T1183" s="3" t="str">
        <f>IFERROR(VLOOKUP(Presupuestos[[#This Row],[ALMACEN]],Tabla5[],2,0),"")</f>
        <v>Arequipa</v>
      </c>
      <c r="U1183" s="19" t="str">
        <f>IFERROR(VLOOKUP(Presupuestos[[#This Row],[TIPO DE DOCUMENTO]],Tipo_Documento[],2,0)&amp;Presupuestos[[#This Row],[SERIE]]&amp;Presupuestos[[#This Row],[NUMERO]]&amp;Presupuestos[[#This Row],[RUC]],"")</f>
        <v>031259810460411195</v>
      </c>
      <c r="V1183" s="3" t="s">
        <v>130</v>
      </c>
      <c r="W1183" s="7">
        <v>45883</v>
      </c>
      <c r="X1183" s="7">
        <v>45883</v>
      </c>
      <c r="Y1183" s="3">
        <v>1</v>
      </c>
      <c r="Z1183" s="3">
        <v>2598</v>
      </c>
      <c r="AA1183" s="3">
        <f>IFERROR(VLOOKUP(Presupuestos[[#This Row],[RAZON SOCIAL]],CHOOSE({1,2},Clientes_Proveedores[Razon Social],Clientes_Proveedores[Ruc / Dni]),2,0),"-")</f>
        <v>10460411195</v>
      </c>
      <c r="AB1183" s="31" t="s">
        <v>2348</v>
      </c>
      <c r="AC1183" s="3" t="s">
        <v>670</v>
      </c>
      <c r="AD1183" s="5"/>
      <c r="AE1183" s="6">
        <v>50</v>
      </c>
      <c r="AF1183" s="6">
        <f>Presupuestos[[#This Row],[BASE]]*Presupuestos[[#This Row],[% IGV]]</f>
        <v>0</v>
      </c>
      <c r="AG1183" s="22">
        <f>ROUND(SUM(Presupuestos[[#This Row],[BASE]:[IGV]]),2)</f>
        <v>50</v>
      </c>
      <c r="AH1183" s="9" t="str">
        <f>IF(Presupuestos[[#This Row],[MONEDA]]="USD",VLOOKUP(Presupuestos[[#This Row],[FECHA DE EMISION]],Tipo_Cambio[],3,0),"")</f>
        <v/>
      </c>
      <c r="AI1183" s="22">
        <f>IFERROR(ROUND(IF(Presupuestos[[#This Row],[MONEDA]]="PEN",Presupuestos[[#This Row],[TOTAL]],Presupuestos[[#This Row],[TOTAL]]*Presupuestos[[#This Row],[TIPO DE CAMBIO]]),2),"")</f>
        <v>50</v>
      </c>
      <c r="AJ1183" s="5"/>
      <c r="AK1183" s="33" t="s">
        <v>671</v>
      </c>
      <c r="AL1183" s="5" t="s">
        <v>715</v>
      </c>
      <c r="AM1183" s="23" t="s">
        <v>671</v>
      </c>
      <c r="AN1183" s="23" t="s">
        <v>671</v>
      </c>
      <c r="AO1183" s="7">
        <f>IFERROR(VLOOKUP("1-"&amp;Presupuestos[[#This Row],[ID DOCUMENTO]],BD_Pagos[],7,0),"")</f>
        <v>45883</v>
      </c>
      <c r="AP1183" s="16" t="str">
        <f>IFERROR(VLOOKUP("1-"&amp;Presupuestos[[#This Row],[ID DOCUMENTO]],BD_Pagos[],8,0),"")</f>
        <v>C_Ope_003</v>
      </c>
      <c r="AQ1183" s="17">
        <f>IFERROR(VLOOKUP("1-"&amp;Presupuestos[[#This Row],[ID DOCUMENTO]],BD_Pagos[],9,0),"")</f>
        <v>25163</v>
      </c>
      <c r="AR1183" s="54"/>
      <c r="AS1183" s="7">
        <f>IFERROR(VLOOKUP("2-"&amp;Presupuestos[[#This Row],[ID DOCUMENTO]],BD_Pagos[],7,0),"")</f>
        <v>0</v>
      </c>
      <c r="AT1183" s="16" t="str">
        <f>IFERROR(VLOOKUP("2-"&amp;Presupuestos[[#This Row],[ID DOCUMENTO]],BD_Pagos[],8,0),"")</f>
        <v/>
      </c>
      <c r="AU1183" s="17">
        <f>IFERROR(VLOOKUP("2-"&amp;Presupuestos[[#This Row],[ID DOCUMENTO]],BD_Pagos[],9,0),"")</f>
        <v>0</v>
      </c>
      <c r="AV1183" s="20">
        <f>IF(IFERROR(VLOOKUP("2-"&amp;Presupuestos[[#This Row],[ID DOCUMENTO]],BD_Pagos[],10,0),0)&gt;Presupuestos[[#This Row],[TOTAL SOLES]],Presupuestos[[#This Row],[TOTAL SOLES]],IFERROR(VLOOKUP("2-"&amp;Presupuestos[[#This Row],[ID DOCUMENTO]],BD_Pagos[],10,0),0))</f>
        <v>0</v>
      </c>
      <c r="AW1183" s="7"/>
      <c r="AX1183" s="16"/>
      <c r="AY1183" s="17"/>
      <c r="AZ1183" s="20"/>
      <c r="BA1183" s="7"/>
      <c r="BB1183" s="16"/>
      <c r="BC1183" s="17"/>
      <c r="BD1183" s="20"/>
      <c r="BE1183" s="7">
        <f>IFERROR(VLOOKUP("5-"&amp;Presupuestos[[#This Row],[ID DOCUMENTO]],BD_Pagos[],7,0),"")</f>
        <v>0</v>
      </c>
      <c r="BF1183" s="17">
        <f>IFERROR(VLOOKUP("5-"&amp;Presupuestos[[#This Row],[ID DOCUMENTO]],BD_Pagos[],9,0),"")</f>
        <v>0</v>
      </c>
      <c r="BG1183" s="20">
        <f>IF(IFERROR(VLOOKUP("5-"&amp;Presupuestos[[#This Row],[ID DOCUMENTO]],BD_Pagos[],10,0),0)&gt;Presupuestos[[#This Row],[TOTAL SOLES]],Presupuestos[[#This Row],[TOTAL SOLES]],IFERROR(VLOOKUP("5-"&amp;Presupuestos[[#This Row],[ID DOCUMENTO]],BD_Pagos[],10,0),0))</f>
        <v>0</v>
      </c>
      <c r="BH1183" s="7">
        <f>IFERROR(VLOOKUP("1-Detraccion"&amp;Presupuestos[[#This Row],[ID DOCUMENTO]],BD_Pagos[],2,0),"")</f>
        <v>0</v>
      </c>
      <c r="BI1183" s="3" t="str">
        <f>IFERROR(VLOOKUP("1-Detraccion"&amp;Presupuestos[[#This Row],[ID DOCUMENTO]],BD_Pagos[],3,0),"")</f>
        <v/>
      </c>
      <c r="BJ1183" s="3">
        <f>IFERROR(VLOOKUP("1-Detraccion"&amp;Presupuestos[[#This Row],[ID DOCUMENTO]],BD_Pagos[],4,0),"")</f>
        <v>0</v>
      </c>
      <c r="BK1183" s="6">
        <f>IF(IFERROR(VLOOKUP("1-Detraccion"&amp;Presupuestos[[#This Row],[ID DOCUMENTO]],BD_Pagos[],5,0),0)&gt;Presupuestos[[#This Row],[TOTAL SOLES]],Presupuestos[[#This Row],[TOTAL SOLES]],IFERROR(VLOOKUP("1-Detraccion"&amp;Presupuestos[[#This Row],[ID DOCUMENTO]],BD_Pagos[],5,0),0))</f>
        <v>0</v>
      </c>
      <c r="BL1183" s="6">
        <f>IF(IFERROR(VLOOKUP("1-Detraccion"&amp;Presupuestos[[#This Row],[ID DOCUMENTO]],BD_Pagos[],6,0),0)&gt;Presupuestos[[#This Row],[TOTAL SOLES]],Presupuestos[[#This Row],[TOTAL SOLES]],IFERROR(VLOOKUP("1-Detraccion"&amp;Presupuestos[[#This Row],[ID DOCUMENTO]],BD_Pagos[],6,0),0))</f>
        <v>0</v>
      </c>
      <c r="BM1183" s="37"/>
      <c r="BN1183" s="3"/>
      <c r="BO1183" s="3"/>
      <c r="BP1183" s="6"/>
      <c r="BQ118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v>
      </c>
      <c r="BR1183" s="23" t="str">
        <f>IF(Presupuestos[[#This Row],[SALDO ME-MN]]&gt;0,"PENDIENTE","CANCELADO")</f>
        <v>PENDIENTE</v>
      </c>
      <c r="BS1183" s="23" t="str">
        <f>IF(COUNTIFS($U$4:$U1182,Presupuestos[[#This Row],[ID DOCUMENTO]])&gt;=1,IF(B1182=Presupuestos[[#This Row],[ID]],"OK","DOC. DUPLICADO"),"OK")</f>
        <v>OK</v>
      </c>
    </row>
    <row r="1184" spans="2:71" x14ac:dyDescent="0.25">
      <c r="B1184" s="34">
        <f>IF(Presupuestos[[#This Row],[ID DOCUMENTO]]=U1183,B1183,IF(B1183="ID",1,B1183+1))</f>
        <v>997</v>
      </c>
      <c r="C1184" s="2">
        <v>45888</v>
      </c>
      <c r="D1184" s="2">
        <v>45888</v>
      </c>
      <c r="E1184" s="3" t="s">
        <v>1199</v>
      </c>
      <c r="F1184" s="25" t="s">
        <v>35</v>
      </c>
      <c r="G1184" s="25" t="s">
        <v>223</v>
      </c>
      <c r="H1184" s="25" t="s">
        <v>214</v>
      </c>
      <c r="I1184" s="36" t="str">
        <f>IFERROR(VLOOKUP(Presupuestos[[#This Row],[AREA]]&amp;Presupuestos[[#This Row],[CONCEPTO]]&amp;Presupuestos[[#This Row],[DESCRIPCION]],Tabla28[[Columna1]:[CÓDIGO NUEVO]],2,0),"")</f>
        <v>P0303002</v>
      </c>
      <c r="J1184" s="3" t="s">
        <v>666</v>
      </c>
      <c r="K1184" s="3" t="s">
        <v>666</v>
      </c>
      <c r="L1184" s="3" t="s">
        <v>666</v>
      </c>
      <c r="M1184" s="31" t="s">
        <v>2349</v>
      </c>
      <c r="N1184" s="3" t="s">
        <v>15</v>
      </c>
      <c r="O1184" s="3" t="s">
        <v>300</v>
      </c>
      <c r="P1184" s="3" t="s">
        <v>122</v>
      </c>
      <c r="Q1184" s="3" t="str">
        <f>IFERROR(VLOOKUP(Presupuestos[[#This Row],[CLASIFICACIÓN (N)]],Tabla17[],2,0),"")</f>
        <v>Costos de ventas</v>
      </c>
      <c r="R1184" s="3" t="str">
        <f>IFERROR(VLOOKUP(Presupuestos[[#This Row],[CLASIFICACIÓN (N)]],Tabla17[],3,0),"")</f>
        <v>Operativo</v>
      </c>
      <c r="S1184" s="3" t="s">
        <v>16</v>
      </c>
      <c r="T1184" s="3" t="str">
        <f>IFERROR(VLOOKUP(Presupuestos[[#This Row],[ALMACEN]],Tabla5[],2,0),"")</f>
        <v>Arequipa</v>
      </c>
      <c r="U1184" s="19" t="str">
        <f>IFERROR(VLOOKUP(Presupuestos[[#This Row],[TIPO DE DOCUMENTO]],Tipo_Documento[],2,0)&amp;Presupuestos[[#This Row],[SERIE]]&amp;Presupuestos[[#This Row],[NUMERO]]&amp;Presupuestos[[#This Row],[RUC]],"")</f>
        <v>01F213183648820517252558</v>
      </c>
      <c r="V1184" s="3" t="s">
        <v>120</v>
      </c>
      <c r="W1184" s="7">
        <v>45888</v>
      </c>
      <c r="X1184" s="7">
        <v>45888</v>
      </c>
      <c r="Y1184" s="3" t="s">
        <v>719</v>
      </c>
      <c r="Z1184" s="3">
        <v>1836488</v>
      </c>
      <c r="AA1184" s="3">
        <f>IFERROR(VLOOKUP(Presupuestos[[#This Row],[RAZON SOCIAL]],CHOOSE({1,2},Clientes_Proveedores[Razon Social],Clientes_Proveedores[Ruc / Dni]),2,0),"-")</f>
        <v>20517252558</v>
      </c>
      <c r="AB1184" s="31" t="s">
        <v>714</v>
      </c>
      <c r="AC1184" s="3" t="s">
        <v>670</v>
      </c>
      <c r="AD1184" s="5">
        <v>0.18</v>
      </c>
      <c r="AE1184" s="6">
        <v>10.169</v>
      </c>
      <c r="AF1184" s="6">
        <f>Presupuestos[[#This Row],[BASE]]*Presupuestos[[#This Row],[% IGV]]</f>
        <v>1.8304199999999999</v>
      </c>
      <c r="AG1184" s="22">
        <f>ROUND(SUM(Presupuestos[[#This Row],[BASE]:[IGV]]),2)</f>
        <v>12</v>
      </c>
      <c r="AH1184" s="9" t="str">
        <f>IF(Presupuestos[[#This Row],[MONEDA]]="USD",VLOOKUP(Presupuestos[[#This Row],[FECHA DE EMISION]],Tipo_Cambio[],3,0),"")</f>
        <v/>
      </c>
      <c r="AI1184" s="22">
        <f>IFERROR(ROUND(IF(Presupuestos[[#This Row],[MONEDA]]="PEN",Presupuestos[[#This Row],[TOTAL]],Presupuestos[[#This Row],[TOTAL]]*Presupuestos[[#This Row],[TIPO DE CAMBIO]]),2),"")</f>
        <v>12</v>
      </c>
      <c r="AJ1184" s="5"/>
      <c r="AK1184" s="33" t="s">
        <v>671</v>
      </c>
      <c r="AL1184" s="5" t="s">
        <v>715</v>
      </c>
      <c r="AM1184" s="23" t="s">
        <v>671</v>
      </c>
      <c r="AN1184" s="23" t="s">
        <v>671</v>
      </c>
      <c r="AO1184" s="7">
        <f>IFERROR(VLOOKUP("1-"&amp;Presupuestos[[#This Row],[ID DOCUMENTO]],BD_Pagos[],7,0),"")</f>
        <v>45888</v>
      </c>
      <c r="AP1184" s="16" t="str">
        <f>IFERROR(VLOOKUP("1-"&amp;Presupuestos[[#This Row],[ID DOCUMENTO]],BD_Pagos[],8,0),"")</f>
        <v>C_Ope_003</v>
      </c>
      <c r="AQ1184" s="17">
        <f>IFERROR(VLOOKUP("1-"&amp;Presupuestos[[#This Row],[ID DOCUMENTO]],BD_Pagos[],9,0),"")</f>
        <v>25185</v>
      </c>
      <c r="AR1184" s="54"/>
      <c r="AS1184" s="7">
        <f>IFERROR(VLOOKUP("2-"&amp;Presupuestos[[#This Row],[ID DOCUMENTO]],BD_Pagos[],7,0),"")</f>
        <v>0</v>
      </c>
      <c r="AT1184" s="16" t="str">
        <f>IFERROR(VLOOKUP("2-"&amp;Presupuestos[[#This Row],[ID DOCUMENTO]],BD_Pagos[],8,0),"")</f>
        <v/>
      </c>
      <c r="AU1184" s="17">
        <f>IFERROR(VLOOKUP("2-"&amp;Presupuestos[[#This Row],[ID DOCUMENTO]],BD_Pagos[],9,0),"")</f>
        <v>0</v>
      </c>
      <c r="AV1184" s="20">
        <f>IF(IFERROR(VLOOKUP("2-"&amp;Presupuestos[[#This Row],[ID DOCUMENTO]],BD_Pagos[],10,0),0)&gt;Presupuestos[[#This Row],[TOTAL SOLES]],Presupuestos[[#This Row],[TOTAL SOLES]],IFERROR(VLOOKUP("2-"&amp;Presupuestos[[#This Row],[ID DOCUMENTO]],BD_Pagos[],10,0),0))</f>
        <v>0</v>
      </c>
      <c r="AW1184" s="7"/>
      <c r="AX1184" s="16"/>
      <c r="AY1184" s="17"/>
      <c r="AZ1184" s="20"/>
      <c r="BA1184" s="7"/>
      <c r="BB1184" s="16"/>
      <c r="BC1184" s="17"/>
      <c r="BD1184" s="20"/>
      <c r="BE1184" s="7">
        <f>IFERROR(VLOOKUP("5-"&amp;Presupuestos[[#This Row],[ID DOCUMENTO]],BD_Pagos[],7,0),"")</f>
        <v>0</v>
      </c>
      <c r="BF1184" s="17">
        <f>IFERROR(VLOOKUP("5-"&amp;Presupuestos[[#This Row],[ID DOCUMENTO]],BD_Pagos[],9,0),"")</f>
        <v>0</v>
      </c>
      <c r="BG1184" s="20">
        <f>IF(IFERROR(VLOOKUP("5-"&amp;Presupuestos[[#This Row],[ID DOCUMENTO]],BD_Pagos[],10,0),0)&gt;Presupuestos[[#This Row],[TOTAL SOLES]],Presupuestos[[#This Row],[TOTAL SOLES]],IFERROR(VLOOKUP("5-"&amp;Presupuestos[[#This Row],[ID DOCUMENTO]],BD_Pagos[],10,0),0))</f>
        <v>0</v>
      </c>
      <c r="BH1184" s="7">
        <f>IFERROR(VLOOKUP("1-Detraccion"&amp;Presupuestos[[#This Row],[ID DOCUMENTO]],BD_Pagos[],2,0),"")</f>
        <v>0</v>
      </c>
      <c r="BI1184" s="3" t="str">
        <f>IFERROR(VLOOKUP("1-Detraccion"&amp;Presupuestos[[#This Row],[ID DOCUMENTO]],BD_Pagos[],3,0),"")</f>
        <v/>
      </c>
      <c r="BJ1184" s="3">
        <f>IFERROR(VLOOKUP("1-Detraccion"&amp;Presupuestos[[#This Row],[ID DOCUMENTO]],BD_Pagos[],4,0),"")</f>
        <v>0</v>
      </c>
      <c r="BK1184" s="6">
        <f>IF(IFERROR(VLOOKUP("1-Detraccion"&amp;Presupuestos[[#This Row],[ID DOCUMENTO]],BD_Pagos[],5,0),0)&gt;Presupuestos[[#This Row],[TOTAL SOLES]],Presupuestos[[#This Row],[TOTAL SOLES]],IFERROR(VLOOKUP("1-Detraccion"&amp;Presupuestos[[#This Row],[ID DOCUMENTO]],BD_Pagos[],5,0),0))</f>
        <v>0</v>
      </c>
      <c r="BL1184" s="6">
        <f>IF(IFERROR(VLOOKUP("1-Detraccion"&amp;Presupuestos[[#This Row],[ID DOCUMENTO]],BD_Pagos[],6,0),0)&gt;Presupuestos[[#This Row],[TOTAL SOLES]],Presupuestos[[#This Row],[TOTAL SOLES]],IFERROR(VLOOKUP("1-Detraccion"&amp;Presupuestos[[#This Row],[ID DOCUMENTO]],BD_Pagos[],6,0),0))</f>
        <v>0</v>
      </c>
      <c r="BM1184" s="37"/>
      <c r="BN1184" s="3"/>
      <c r="BO1184" s="3"/>
      <c r="BP1184" s="6"/>
      <c r="BQ118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1184" s="23" t="str">
        <f>IF(Presupuestos[[#This Row],[SALDO ME-MN]]&gt;0,"PENDIENTE","CANCELADO")</f>
        <v>PENDIENTE</v>
      </c>
      <c r="BS1184" s="23" t="str">
        <f>IF(COUNTIFS($U$4:$U1183,Presupuestos[[#This Row],[ID DOCUMENTO]])&gt;=1,IF(B1183=Presupuestos[[#This Row],[ID]],"OK","DOC. DUPLICADO"),"OK")</f>
        <v>OK</v>
      </c>
    </row>
    <row r="1185" spans="2:71" x14ac:dyDescent="0.25">
      <c r="B1185" s="34">
        <f>IF(Presupuestos[[#This Row],[ID DOCUMENTO]]=U1184,B1184,IF(B1184="ID",1,B1184+1))</f>
        <v>998</v>
      </c>
      <c r="C1185" s="2">
        <v>45890</v>
      </c>
      <c r="D1185" s="2">
        <v>45890</v>
      </c>
      <c r="E1185" s="3" t="s">
        <v>1199</v>
      </c>
      <c r="F1185" s="25" t="s">
        <v>35</v>
      </c>
      <c r="G1185" s="25" t="s">
        <v>223</v>
      </c>
      <c r="H1185" s="25" t="s">
        <v>214</v>
      </c>
      <c r="I1185" s="36" t="str">
        <f>IFERROR(VLOOKUP(Presupuestos[[#This Row],[AREA]]&amp;Presupuestos[[#This Row],[CONCEPTO]]&amp;Presupuestos[[#This Row],[DESCRIPCION]],Tabla28[[Columna1]:[CÓDIGO NUEVO]],2,0),"")</f>
        <v>P0303002</v>
      </c>
      <c r="J1185" s="3" t="s">
        <v>666</v>
      </c>
      <c r="K1185" s="3" t="s">
        <v>666</v>
      </c>
      <c r="L1185" s="3" t="s">
        <v>666</v>
      </c>
      <c r="M1185" s="31" t="s">
        <v>2350</v>
      </c>
      <c r="N1185" s="3" t="s">
        <v>15</v>
      </c>
      <c r="O1185" s="3" t="s">
        <v>300</v>
      </c>
      <c r="P1185" s="3" t="s">
        <v>122</v>
      </c>
      <c r="Q1185" s="3" t="str">
        <f>IFERROR(VLOOKUP(Presupuestos[[#This Row],[CLASIFICACIÓN (N)]],Tabla17[],2,0),"")</f>
        <v>Costos de ventas</v>
      </c>
      <c r="R1185" s="3" t="str">
        <f>IFERROR(VLOOKUP(Presupuestos[[#This Row],[CLASIFICACIÓN (N)]],Tabla17[],3,0),"")</f>
        <v>Operativo</v>
      </c>
      <c r="S1185" s="3" t="s">
        <v>16</v>
      </c>
      <c r="T1185" s="3" t="str">
        <f>IFERROR(VLOOKUP(Presupuestos[[#This Row],[ALMACEN]],Tabla5[],2,0),"")</f>
        <v>Arequipa</v>
      </c>
      <c r="U1185" s="19" t="str">
        <f>IFERROR(VLOOKUP(Presupuestos[[#This Row],[TIPO DE DOCUMENTO]],Tipo_Documento[],2,0)&amp;Presupuestos[[#This Row],[SERIE]]&amp;Presupuestos[[#This Row],[NUMERO]]&amp;Presupuestos[[#This Row],[RUC]],"")</f>
        <v>01F211244378320517252558</v>
      </c>
      <c r="V1185" s="3" t="s">
        <v>120</v>
      </c>
      <c r="W1185" s="7">
        <v>45890</v>
      </c>
      <c r="X1185" s="7">
        <v>45890</v>
      </c>
      <c r="Y1185" s="3" t="s">
        <v>829</v>
      </c>
      <c r="Z1185" s="3">
        <v>2443783</v>
      </c>
      <c r="AA1185" s="3">
        <f>IFERROR(VLOOKUP(Presupuestos[[#This Row],[RAZON SOCIAL]],CHOOSE({1,2},Clientes_Proveedores[Razon Social],Clientes_Proveedores[Ruc / Dni]),2,0),"-")</f>
        <v>20517252558</v>
      </c>
      <c r="AB1185" s="31" t="s">
        <v>714</v>
      </c>
      <c r="AC1185" s="3" t="s">
        <v>670</v>
      </c>
      <c r="AD1185" s="5">
        <v>0.18</v>
      </c>
      <c r="AE1185" s="6">
        <v>10.169</v>
      </c>
      <c r="AF1185" s="6">
        <f>Presupuestos[[#This Row],[BASE]]*Presupuestos[[#This Row],[% IGV]]</f>
        <v>1.8304199999999999</v>
      </c>
      <c r="AG1185" s="22">
        <f>ROUND(SUM(Presupuestos[[#This Row],[BASE]:[IGV]]),2)</f>
        <v>12</v>
      </c>
      <c r="AH1185" s="9" t="str">
        <f>IF(Presupuestos[[#This Row],[MONEDA]]="USD",VLOOKUP(Presupuestos[[#This Row],[FECHA DE EMISION]],Tipo_Cambio[],3,0),"")</f>
        <v/>
      </c>
      <c r="AI1185" s="22">
        <f>IFERROR(ROUND(IF(Presupuestos[[#This Row],[MONEDA]]="PEN",Presupuestos[[#This Row],[TOTAL]],Presupuestos[[#This Row],[TOTAL]]*Presupuestos[[#This Row],[TIPO DE CAMBIO]]),2),"")</f>
        <v>12</v>
      </c>
      <c r="AJ1185" s="5"/>
      <c r="AK1185" s="33" t="s">
        <v>671</v>
      </c>
      <c r="AL1185" s="5" t="s">
        <v>715</v>
      </c>
      <c r="AM1185" s="23" t="s">
        <v>671</v>
      </c>
      <c r="AN1185" s="23" t="s">
        <v>671</v>
      </c>
      <c r="AO1185" s="7">
        <f>IFERROR(VLOOKUP("1-"&amp;Presupuestos[[#This Row],[ID DOCUMENTO]],BD_Pagos[],7,0),"")</f>
        <v>45890</v>
      </c>
      <c r="AP1185" s="16" t="str">
        <f>IFERROR(VLOOKUP("1-"&amp;Presupuestos[[#This Row],[ID DOCUMENTO]],BD_Pagos[],8,0),"")</f>
        <v>C_Ope_003</v>
      </c>
      <c r="AQ1185" s="17">
        <f>IFERROR(VLOOKUP("1-"&amp;Presupuestos[[#This Row],[ID DOCUMENTO]],BD_Pagos[],9,0),"")</f>
        <v>25225</v>
      </c>
      <c r="AR1185" s="54"/>
      <c r="AS1185" s="7">
        <f>IFERROR(VLOOKUP("2-"&amp;Presupuestos[[#This Row],[ID DOCUMENTO]],BD_Pagos[],7,0),"")</f>
        <v>0</v>
      </c>
      <c r="AT1185" s="16" t="str">
        <f>IFERROR(VLOOKUP("2-"&amp;Presupuestos[[#This Row],[ID DOCUMENTO]],BD_Pagos[],8,0),"")</f>
        <v/>
      </c>
      <c r="AU1185" s="17">
        <f>IFERROR(VLOOKUP("2-"&amp;Presupuestos[[#This Row],[ID DOCUMENTO]],BD_Pagos[],9,0),"")</f>
        <v>0</v>
      </c>
      <c r="AV1185" s="20">
        <f>IF(IFERROR(VLOOKUP("2-"&amp;Presupuestos[[#This Row],[ID DOCUMENTO]],BD_Pagos[],10,0),0)&gt;Presupuestos[[#This Row],[TOTAL SOLES]],Presupuestos[[#This Row],[TOTAL SOLES]],IFERROR(VLOOKUP("2-"&amp;Presupuestos[[#This Row],[ID DOCUMENTO]],BD_Pagos[],10,0),0))</f>
        <v>0</v>
      </c>
      <c r="AW1185" s="7"/>
      <c r="AX1185" s="16"/>
      <c r="AY1185" s="17"/>
      <c r="AZ1185" s="20"/>
      <c r="BA1185" s="7"/>
      <c r="BB1185" s="16"/>
      <c r="BC1185" s="17"/>
      <c r="BD1185" s="20"/>
      <c r="BE1185" s="7">
        <f>IFERROR(VLOOKUP("5-"&amp;Presupuestos[[#This Row],[ID DOCUMENTO]],BD_Pagos[],7,0),"")</f>
        <v>0</v>
      </c>
      <c r="BF1185" s="17">
        <f>IFERROR(VLOOKUP("5-"&amp;Presupuestos[[#This Row],[ID DOCUMENTO]],BD_Pagos[],9,0),"")</f>
        <v>0</v>
      </c>
      <c r="BG1185" s="20">
        <f>IF(IFERROR(VLOOKUP("5-"&amp;Presupuestos[[#This Row],[ID DOCUMENTO]],BD_Pagos[],10,0),0)&gt;Presupuestos[[#This Row],[TOTAL SOLES]],Presupuestos[[#This Row],[TOTAL SOLES]],IFERROR(VLOOKUP("5-"&amp;Presupuestos[[#This Row],[ID DOCUMENTO]],BD_Pagos[],10,0),0))</f>
        <v>0</v>
      </c>
      <c r="BH1185" s="7">
        <f>IFERROR(VLOOKUP("1-Detraccion"&amp;Presupuestos[[#This Row],[ID DOCUMENTO]],BD_Pagos[],2,0),"")</f>
        <v>0</v>
      </c>
      <c r="BI1185" s="3" t="str">
        <f>IFERROR(VLOOKUP("1-Detraccion"&amp;Presupuestos[[#This Row],[ID DOCUMENTO]],BD_Pagos[],3,0),"")</f>
        <v/>
      </c>
      <c r="BJ1185" s="3">
        <f>IFERROR(VLOOKUP("1-Detraccion"&amp;Presupuestos[[#This Row],[ID DOCUMENTO]],BD_Pagos[],4,0),"")</f>
        <v>0</v>
      </c>
      <c r="BK1185" s="6">
        <f>IF(IFERROR(VLOOKUP("1-Detraccion"&amp;Presupuestos[[#This Row],[ID DOCUMENTO]],BD_Pagos[],5,0),0)&gt;Presupuestos[[#This Row],[TOTAL SOLES]],Presupuestos[[#This Row],[TOTAL SOLES]],IFERROR(VLOOKUP("1-Detraccion"&amp;Presupuestos[[#This Row],[ID DOCUMENTO]],BD_Pagos[],5,0),0))</f>
        <v>0</v>
      </c>
      <c r="BL1185" s="6">
        <f>IF(IFERROR(VLOOKUP("1-Detraccion"&amp;Presupuestos[[#This Row],[ID DOCUMENTO]],BD_Pagos[],6,0),0)&gt;Presupuestos[[#This Row],[TOTAL SOLES]],Presupuestos[[#This Row],[TOTAL SOLES]],IFERROR(VLOOKUP("1-Detraccion"&amp;Presupuestos[[#This Row],[ID DOCUMENTO]],BD_Pagos[],6,0),0))</f>
        <v>0</v>
      </c>
      <c r="BM1185" s="37"/>
      <c r="BN1185" s="3"/>
      <c r="BO1185" s="3"/>
      <c r="BP1185" s="6"/>
      <c r="BQ118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1185" s="23" t="str">
        <f>IF(Presupuestos[[#This Row],[SALDO ME-MN]]&gt;0,"PENDIENTE","CANCELADO")</f>
        <v>PENDIENTE</v>
      </c>
      <c r="BS1185" s="23" t="str">
        <f>IF(COUNTIFS($U$4:$U1184,Presupuestos[[#This Row],[ID DOCUMENTO]])&gt;=1,IF(B1184=Presupuestos[[#This Row],[ID]],"OK","DOC. DUPLICADO"),"OK")</f>
        <v>OK</v>
      </c>
    </row>
    <row r="1186" spans="2:71" ht="24" x14ac:dyDescent="0.25">
      <c r="B1186" s="34">
        <f>IF(Presupuestos[[#This Row],[ID DOCUMENTO]]=U1185,B1185,IF(B1185="ID",1,B1185+1))</f>
        <v>999</v>
      </c>
      <c r="C1186" s="2">
        <v>45890</v>
      </c>
      <c r="D1186" s="2">
        <v>45890</v>
      </c>
      <c r="E1186" s="3" t="s">
        <v>1199</v>
      </c>
      <c r="F1186" s="25" t="s">
        <v>27</v>
      </c>
      <c r="G1186" s="25" t="s">
        <v>128</v>
      </c>
      <c r="H1186" s="25" t="s">
        <v>100</v>
      </c>
      <c r="I1186" s="36" t="str">
        <f>IFERROR(VLOOKUP(Presupuestos[[#This Row],[AREA]]&amp;Presupuestos[[#This Row],[CONCEPTO]]&amp;Presupuestos[[#This Row],[DESCRIPCION]],Tabla28[[Columna1]:[CÓDIGO NUEVO]],2,0),"")</f>
        <v>P0210001</v>
      </c>
      <c r="J1186" s="3" t="s">
        <v>666</v>
      </c>
      <c r="K1186" s="3" t="s">
        <v>666</v>
      </c>
      <c r="L1186" s="3" t="s">
        <v>666</v>
      </c>
      <c r="M1186" s="31" t="s">
        <v>2351</v>
      </c>
      <c r="N1186" s="3" t="s">
        <v>15</v>
      </c>
      <c r="O1186" s="3" t="s">
        <v>308</v>
      </c>
      <c r="P1186" s="3" t="s">
        <v>122</v>
      </c>
      <c r="Q1186" s="3" t="str">
        <f>IFERROR(VLOOKUP(Presupuestos[[#This Row],[CLASIFICACIÓN (N)]],Tabla17[],2,0),"")</f>
        <v>Costos de ventas</v>
      </c>
      <c r="R1186" s="3" t="str">
        <f>IFERROR(VLOOKUP(Presupuestos[[#This Row],[CLASIFICACIÓN (N)]],Tabla17[],3,0),"")</f>
        <v>Operativo</v>
      </c>
      <c r="S1186" s="3" t="s">
        <v>16</v>
      </c>
      <c r="T1186" s="3" t="str">
        <f>IFERROR(VLOOKUP(Presupuestos[[#This Row],[ALMACEN]],Tabla5[],2,0),"")</f>
        <v>Arequipa</v>
      </c>
      <c r="U1186" s="19" t="str">
        <f>IFERROR(VLOOKUP(Presupuestos[[#This Row],[TIPO DE DOCUMENTO]],Tipo_Documento[],2,0)&amp;Presupuestos[[#This Row],[SERIE]]&amp;Presupuestos[[#This Row],[NUMERO]]&amp;Presupuestos[[#This Row],[RUC]],"")</f>
        <v>01F00213582920124952850</v>
      </c>
      <c r="V1186" s="3" t="s">
        <v>120</v>
      </c>
      <c r="W1186" s="7">
        <v>45890</v>
      </c>
      <c r="X1186" s="7">
        <v>45890</v>
      </c>
      <c r="Y1186" s="3" t="s">
        <v>721</v>
      </c>
      <c r="Z1186" s="3">
        <v>135829</v>
      </c>
      <c r="AA1186" s="3">
        <f>IFERROR(VLOOKUP(Presupuestos[[#This Row],[RAZON SOCIAL]],CHOOSE({1,2},Clientes_Proveedores[Razon Social],Clientes_Proveedores[Ruc / Dni]),2,0),"-")</f>
        <v>20124952850</v>
      </c>
      <c r="AB1186" s="31" t="s">
        <v>722</v>
      </c>
      <c r="AC1186" s="3" t="s">
        <v>670</v>
      </c>
      <c r="AD1186" s="5">
        <v>0.18</v>
      </c>
      <c r="AE1186" s="6">
        <v>8.4749999999999996</v>
      </c>
      <c r="AF1186" s="6">
        <f>Presupuestos[[#This Row],[BASE]]*Presupuestos[[#This Row],[% IGV]]</f>
        <v>1.5254999999999999</v>
      </c>
      <c r="AG1186" s="22">
        <f>ROUND(SUM(Presupuestos[[#This Row],[BASE]:[IGV]]),2)</f>
        <v>10</v>
      </c>
      <c r="AH1186" s="9" t="str">
        <f>IF(Presupuestos[[#This Row],[MONEDA]]="USD",VLOOKUP(Presupuestos[[#This Row],[FECHA DE EMISION]],Tipo_Cambio[],3,0),"")</f>
        <v/>
      </c>
      <c r="AI1186" s="22">
        <f>IFERROR(ROUND(IF(Presupuestos[[#This Row],[MONEDA]]="PEN",Presupuestos[[#This Row],[TOTAL]],Presupuestos[[#This Row],[TOTAL]]*Presupuestos[[#This Row],[TIPO DE CAMBIO]]),2),"")</f>
        <v>10</v>
      </c>
      <c r="AJ1186" s="5"/>
      <c r="AK1186" s="33" t="s">
        <v>671</v>
      </c>
      <c r="AL1186" s="5" t="s">
        <v>715</v>
      </c>
      <c r="AM1186" s="23" t="s">
        <v>671</v>
      </c>
      <c r="AN1186" s="23" t="s">
        <v>671</v>
      </c>
      <c r="AO1186" s="7">
        <f>IFERROR(VLOOKUP("1-"&amp;Presupuestos[[#This Row],[ID DOCUMENTO]],BD_Pagos[],7,0),"")</f>
        <v>45890</v>
      </c>
      <c r="AP1186" s="16" t="str">
        <f>IFERROR(VLOOKUP("1-"&amp;Presupuestos[[#This Row],[ID DOCUMENTO]],BD_Pagos[],8,0),"")</f>
        <v>C_Ope_003</v>
      </c>
      <c r="AQ1186" s="17">
        <f>IFERROR(VLOOKUP("1-"&amp;Presupuestos[[#This Row],[ID DOCUMENTO]],BD_Pagos[],9,0),"")</f>
        <v>25223</v>
      </c>
      <c r="AR1186" s="54"/>
      <c r="AS1186" s="7">
        <f>IFERROR(VLOOKUP("2-"&amp;Presupuestos[[#This Row],[ID DOCUMENTO]],BD_Pagos[],7,0),"")</f>
        <v>0</v>
      </c>
      <c r="AT1186" s="16" t="str">
        <f>IFERROR(VLOOKUP("2-"&amp;Presupuestos[[#This Row],[ID DOCUMENTO]],BD_Pagos[],8,0),"")</f>
        <v/>
      </c>
      <c r="AU1186" s="17">
        <f>IFERROR(VLOOKUP("2-"&amp;Presupuestos[[#This Row],[ID DOCUMENTO]],BD_Pagos[],9,0),"")</f>
        <v>0</v>
      </c>
      <c r="AV1186" s="20">
        <f>IF(IFERROR(VLOOKUP("2-"&amp;Presupuestos[[#This Row],[ID DOCUMENTO]],BD_Pagos[],10,0),0)&gt;Presupuestos[[#This Row],[TOTAL SOLES]],Presupuestos[[#This Row],[TOTAL SOLES]],IFERROR(VLOOKUP("2-"&amp;Presupuestos[[#This Row],[ID DOCUMENTO]],BD_Pagos[],10,0),0))</f>
        <v>0</v>
      </c>
      <c r="AW1186" s="7"/>
      <c r="AX1186" s="16"/>
      <c r="AY1186" s="17"/>
      <c r="AZ1186" s="20"/>
      <c r="BA1186" s="7"/>
      <c r="BB1186" s="16"/>
      <c r="BC1186" s="17"/>
      <c r="BD1186" s="20"/>
      <c r="BE1186" s="7">
        <f>IFERROR(VLOOKUP("5-"&amp;Presupuestos[[#This Row],[ID DOCUMENTO]],BD_Pagos[],7,0),"")</f>
        <v>0</v>
      </c>
      <c r="BF1186" s="17">
        <f>IFERROR(VLOOKUP("5-"&amp;Presupuestos[[#This Row],[ID DOCUMENTO]],BD_Pagos[],9,0),"")</f>
        <v>0</v>
      </c>
      <c r="BG1186" s="20">
        <f>IF(IFERROR(VLOOKUP("5-"&amp;Presupuestos[[#This Row],[ID DOCUMENTO]],BD_Pagos[],10,0),0)&gt;Presupuestos[[#This Row],[TOTAL SOLES]],Presupuestos[[#This Row],[TOTAL SOLES]],IFERROR(VLOOKUP("5-"&amp;Presupuestos[[#This Row],[ID DOCUMENTO]],BD_Pagos[],10,0),0))</f>
        <v>0</v>
      </c>
      <c r="BH1186" s="7">
        <f>IFERROR(VLOOKUP("1-Detraccion"&amp;Presupuestos[[#This Row],[ID DOCUMENTO]],BD_Pagos[],2,0),"")</f>
        <v>0</v>
      </c>
      <c r="BI1186" s="3" t="str">
        <f>IFERROR(VLOOKUP("1-Detraccion"&amp;Presupuestos[[#This Row],[ID DOCUMENTO]],BD_Pagos[],3,0),"")</f>
        <v/>
      </c>
      <c r="BJ1186" s="3">
        <f>IFERROR(VLOOKUP("1-Detraccion"&amp;Presupuestos[[#This Row],[ID DOCUMENTO]],BD_Pagos[],4,0),"")</f>
        <v>0</v>
      </c>
      <c r="BK1186" s="6">
        <f>IF(IFERROR(VLOOKUP("1-Detraccion"&amp;Presupuestos[[#This Row],[ID DOCUMENTO]],BD_Pagos[],5,0),0)&gt;Presupuestos[[#This Row],[TOTAL SOLES]],Presupuestos[[#This Row],[TOTAL SOLES]],IFERROR(VLOOKUP("1-Detraccion"&amp;Presupuestos[[#This Row],[ID DOCUMENTO]],BD_Pagos[],5,0),0))</f>
        <v>0</v>
      </c>
      <c r="BL1186" s="6">
        <f>IF(IFERROR(VLOOKUP("1-Detraccion"&amp;Presupuestos[[#This Row],[ID DOCUMENTO]],BD_Pagos[],6,0),0)&gt;Presupuestos[[#This Row],[TOTAL SOLES]],Presupuestos[[#This Row],[TOTAL SOLES]],IFERROR(VLOOKUP("1-Detraccion"&amp;Presupuestos[[#This Row],[ID DOCUMENTO]],BD_Pagos[],6,0),0))</f>
        <v>0</v>
      </c>
      <c r="BM1186" s="37"/>
      <c r="BN1186" s="3"/>
      <c r="BO1186" s="3"/>
      <c r="BP1186" s="6"/>
      <c r="BQ118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186" s="23" t="str">
        <f>IF(Presupuestos[[#This Row],[SALDO ME-MN]]&gt;0,"PENDIENTE","CANCELADO")</f>
        <v>PENDIENTE</v>
      </c>
      <c r="BS1186" s="23" t="str">
        <f>IF(COUNTIFS($U$4:$U1185,Presupuestos[[#This Row],[ID DOCUMENTO]])&gt;=1,IF(B1185=Presupuestos[[#This Row],[ID]],"OK","DOC. DUPLICADO"),"OK")</f>
        <v>OK</v>
      </c>
    </row>
    <row r="1187" spans="2:71" ht="24" x14ac:dyDescent="0.25">
      <c r="B1187" s="34">
        <f>IF(Presupuestos[[#This Row],[ID DOCUMENTO]]=U1186,B1186,IF(B1186="ID",1,B1186+1))</f>
        <v>1000</v>
      </c>
      <c r="C1187" s="2">
        <v>45890</v>
      </c>
      <c r="D1187" s="2">
        <v>45890</v>
      </c>
      <c r="E1187" s="3" t="s">
        <v>1199</v>
      </c>
      <c r="F1187" s="25" t="s">
        <v>27</v>
      </c>
      <c r="G1187" s="25" t="s">
        <v>128</v>
      </c>
      <c r="H1187" s="25" t="s">
        <v>100</v>
      </c>
      <c r="I1187" s="36" t="str">
        <f>IFERROR(VLOOKUP(Presupuestos[[#This Row],[AREA]]&amp;Presupuestos[[#This Row],[CONCEPTO]]&amp;Presupuestos[[#This Row],[DESCRIPCION]],Tabla28[[Columna1]:[CÓDIGO NUEVO]],2,0),"")</f>
        <v>P0210001</v>
      </c>
      <c r="J1187" s="3" t="s">
        <v>666</v>
      </c>
      <c r="K1187" s="3" t="s">
        <v>666</v>
      </c>
      <c r="L1187" s="3" t="s">
        <v>666</v>
      </c>
      <c r="M1187" s="31" t="s">
        <v>2352</v>
      </c>
      <c r="N1187" s="3" t="s">
        <v>15</v>
      </c>
      <c r="O1187" s="3" t="s">
        <v>308</v>
      </c>
      <c r="P1187" s="3" t="s">
        <v>122</v>
      </c>
      <c r="Q1187" s="3" t="str">
        <f>IFERROR(VLOOKUP(Presupuestos[[#This Row],[CLASIFICACIÓN (N)]],Tabla17[],2,0),"")</f>
        <v>Costos de ventas</v>
      </c>
      <c r="R1187" s="3" t="str">
        <f>IFERROR(VLOOKUP(Presupuestos[[#This Row],[CLASIFICACIÓN (N)]],Tabla17[],3,0),"")</f>
        <v>Operativo</v>
      </c>
      <c r="S1187" s="3" t="s">
        <v>16</v>
      </c>
      <c r="T1187" s="3" t="str">
        <f>IFERROR(VLOOKUP(Presupuestos[[#This Row],[ALMACEN]],Tabla5[],2,0),"")</f>
        <v>Arequipa</v>
      </c>
      <c r="U1187" s="19" t="str">
        <f>IFERROR(VLOOKUP(Presupuestos[[#This Row],[TIPO DE DOCUMENTO]],Tipo_Documento[],2,0)&amp;Presupuestos[[#This Row],[SERIE]]&amp;Presupuestos[[#This Row],[NUMERO]]&amp;Presupuestos[[#This Row],[RUC]],"")</f>
        <v>01F00213583020124952850</v>
      </c>
      <c r="V1187" s="3" t="s">
        <v>120</v>
      </c>
      <c r="W1187" s="7">
        <v>45890</v>
      </c>
      <c r="X1187" s="7">
        <v>45890</v>
      </c>
      <c r="Y1187" s="3" t="s">
        <v>721</v>
      </c>
      <c r="Z1187" s="3">
        <v>135830</v>
      </c>
      <c r="AA1187" s="3">
        <f>IFERROR(VLOOKUP(Presupuestos[[#This Row],[RAZON SOCIAL]],CHOOSE({1,2},Clientes_Proveedores[Razon Social],Clientes_Proveedores[Ruc / Dni]),2,0),"-")</f>
        <v>20124952850</v>
      </c>
      <c r="AB1187" s="31" t="s">
        <v>722</v>
      </c>
      <c r="AC1187" s="3" t="s">
        <v>670</v>
      </c>
      <c r="AD1187" s="5">
        <v>0.18</v>
      </c>
      <c r="AE1187" s="6">
        <v>8.4749999999999996</v>
      </c>
      <c r="AF1187" s="6">
        <f>Presupuestos[[#This Row],[BASE]]*Presupuestos[[#This Row],[% IGV]]</f>
        <v>1.5254999999999999</v>
      </c>
      <c r="AG1187" s="22">
        <f>ROUND(SUM(Presupuestos[[#This Row],[BASE]:[IGV]]),2)</f>
        <v>10</v>
      </c>
      <c r="AH1187" s="9" t="str">
        <f>IF(Presupuestos[[#This Row],[MONEDA]]="USD",VLOOKUP(Presupuestos[[#This Row],[FECHA DE EMISION]],Tipo_Cambio[],3,0),"")</f>
        <v/>
      </c>
      <c r="AI1187" s="22">
        <f>IFERROR(ROUND(IF(Presupuestos[[#This Row],[MONEDA]]="PEN",Presupuestos[[#This Row],[TOTAL]],Presupuestos[[#This Row],[TOTAL]]*Presupuestos[[#This Row],[TIPO DE CAMBIO]]),2),"")</f>
        <v>10</v>
      </c>
      <c r="AJ1187" s="5"/>
      <c r="AK1187" s="33" t="s">
        <v>671</v>
      </c>
      <c r="AL1187" s="5" t="s">
        <v>715</v>
      </c>
      <c r="AM1187" s="23" t="s">
        <v>671</v>
      </c>
      <c r="AN1187" s="23" t="s">
        <v>671</v>
      </c>
      <c r="AO1187" s="7">
        <f>IFERROR(VLOOKUP("1-"&amp;Presupuestos[[#This Row],[ID DOCUMENTO]],BD_Pagos[],7,0),"")</f>
        <v>45890</v>
      </c>
      <c r="AP1187" s="16" t="str">
        <f>IFERROR(VLOOKUP("1-"&amp;Presupuestos[[#This Row],[ID DOCUMENTO]],BD_Pagos[],8,0),"")</f>
        <v>C_Ope_003</v>
      </c>
      <c r="AQ1187" s="17">
        <f>IFERROR(VLOOKUP("1-"&amp;Presupuestos[[#This Row],[ID DOCUMENTO]],BD_Pagos[],9,0),"")</f>
        <v>25224</v>
      </c>
      <c r="AR1187" s="54"/>
      <c r="AS1187" s="7">
        <f>IFERROR(VLOOKUP("2-"&amp;Presupuestos[[#This Row],[ID DOCUMENTO]],BD_Pagos[],7,0),"")</f>
        <v>0</v>
      </c>
      <c r="AT1187" s="16" t="str">
        <f>IFERROR(VLOOKUP("2-"&amp;Presupuestos[[#This Row],[ID DOCUMENTO]],BD_Pagos[],8,0),"")</f>
        <v/>
      </c>
      <c r="AU1187" s="17">
        <f>IFERROR(VLOOKUP("2-"&amp;Presupuestos[[#This Row],[ID DOCUMENTO]],BD_Pagos[],9,0),"")</f>
        <v>0</v>
      </c>
      <c r="AV1187" s="20">
        <f>IF(IFERROR(VLOOKUP("2-"&amp;Presupuestos[[#This Row],[ID DOCUMENTO]],BD_Pagos[],10,0),0)&gt;Presupuestos[[#This Row],[TOTAL SOLES]],Presupuestos[[#This Row],[TOTAL SOLES]],IFERROR(VLOOKUP("2-"&amp;Presupuestos[[#This Row],[ID DOCUMENTO]],BD_Pagos[],10,0),0))</f>
        <v>0</v>
      </c>
      <c r="AW1187" s="7"/>
      <c r="AX1187" s="16"/>
      <c r="AY1187" s="17"/>
      <c r="AZ1187" s="20"/>
      <c r="BA1187" s="7"/>
      <c r="BB1187" s="16"/>
      <c r="BC1187" s="17"/>
      <c r="BD1187" s="20"/>
      <c r="BE1187" s="7">
        <f>IFERROR(VLOOKUP("5-"&amp;Presupuestos[[#This Row],[ID DOCUMENTO]],BD_Pagos[],7,0),"")</f>
        <v>0</v>
      </c>
      <c r="BF1187" s="17">
        <f>IFERROR(VLOOKUP("5-"&amp;Presupuestos[[#This Row],[ID DOCUMENTO]],BD_Pagos[],9,0),"")</f>
        <v>0</v>
      </c>
      <c r="BG1187" s="20">
        <f>IF(IFERROR(VLOOKUP("5-"&amp;Presupuestos[[#This Row],[ID DOCUMENTO]],BD_Pagos[],10,0),0)&gt;Presupuestos[[#This Row],[TOTAL SOLES]],Presupuestos[[#This Row],[TOTAL SOLES]],IFERROR(VLOOKUP("5-"&amp;Presupuestos[[#This Row],[ID DOCUMENTO]],BD_Pagos[],10,0),0))</f>
        <v>0</v>
      </c>
      <c r="BH1187" s="7">
        <f>IFERROR(VLOOKUP("1-Detraccion"&amp;Presupuestos[[#This Row],[ID DOCUMENTO]],BD_Pagos[],2,0),"")</f>
        <v>0</v>
      </c>
      <c r="BI1187" s="3" t="str">
        <f>IFERROR(VLOOKUP("1-Detraccion"&amp;Presupuestos[[#This Row],[ID DOCUMENTO]],BD_Pagos[],3,0),"")</f>
        <v/>
      </c>
      <c r="BJ1187" s="3">
        <f>IFERROR(VLOOKUP("1-Detraccion"&amp;Presupuestos[[#This Row],[ID DOCUMENTO]],BD_Pagos[],4,0),"")</f>
        <v>0</v>
      </c>
      <c r="BK1187" s="6">
        <f>IF(IFERROR(VLOOKUP("1-Detraccion"&amp;Presupuestos[[#This Row],[ID DOCUMENTO]],BD_Pagos[],5,0),0)&gt;Presupuestos[[#This Row],[TOTAL SOLES]],Presupuestos[[#This Row],[TOTAL SOLES]],IFERROR(VLOOKUP("1-Detraccion"&amp;Presupuestos[[#This Row],[ID DOCUMENTO]],BD_Pagos[],5,0),0))</f>
        <v>0</v>
      </c>
      <c r="BL1187" s="6">
        <f>IF(IFERROR(VLOOKUP("1-Detraccion"&amp;Presupuestos[[#This Row],[ID DOCUMENTO]],BD_Pagos[],6,0),0)&gt;Presupuestos[[#This Row],[TOTAL SOLES]],Presupuestos[[#This Row],[TOTAL SOLES]],IFERROR(VLOOKUP("1-Detraccion"&amp;Presupuestos[[#This Row],[ID DOCUMENTO]],BD_Pagos[],6,0),0))</f>
        <v>0</v>
      </c>
      <c r="BM1187" s="37"/>
      <c r="BN1187" s="3"/>
      <c r="BO1187" s="3"/>
      <c r="BP1187" s="6"/>
      <c r="BQ118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187" s="23" t="str">
        <f>IF(Presupuestos[[#This Row],[SALDO ME-MN]]&gt;0,"PENDIENTE","CANCELADO")</f>
        <v>PENDIENTE</v>
      </c>
      <c r="BS1187" s="23" t="str">
        <f>IF(COUNTIFS($U$4:$U1186,Presupuestos[[#This Row],[ID DOCUMENTO]])&gt;=1,IF(B1186=Presupuestos[[#This Row],[ID]],"OK","DOC. DUPLICADO"),"OK")</f>
        <v>OK</v>
      </c>
    </row>
    <row r="1188" spans="2:71" ht="24" x14ac:dyDescent="0.25">
      <c r="B1188" s="34">
        <f>IF(Presupuestos[[#This Row],[ID DOCUMENTO]]=U1187,B1187,IF(B1187="ID",1,B1187+1))</f>
        <v>1001</v>
      </c>
      <c r="C1188" s="2">
        <v>45891</v>
      </c>
      <c r="D1188" s="2">
        <v>45891</v>
      </c>
      <c r="E1188" s="3" t="s">
        <v>1199</v>
      </c>
      <c r="F1188" s="25" t="s">
        <v>35</v>
      </c>
      <c r="G1188" s="25" t="s">
        <v>223</v>
      </c>
      <c r="H1188" s="25" t="s">
        <v>214</v>
      </c>
      <c r="I1188" s="36" t="str">
        <f>IFERROR(VLOOKUP(Presupuestos[[#This Row],[AREA]]&amp;Presupuestos[[#This Row],[CONCEPTO]]&amp;Presupuestos[[#This Row],[DESCRIPCION]],Tabla28[[Columna1]:[CÓDIGO NUEVO]],2,0),"")</f>
        <v>P0303002</v>
      </c>
      <c r="J1188" s="3" t="s">
        <v>666</v>
      </c>
      <c r="K1188" s="3" t="s">
        <v>666</v>
      </c>
      <c r="L1188" s="3" t="s">
        <v>666</v>
      </c>
      <c r="M1188" s="31" t="s">
        <v>2353</v>
      </c>
      <c r="N1188" s="3" t="s">
        <v>15</v>
      </c>
      <c r="O1188" s="3" t="s">
        <v>300</v>
      </c>
      <c r="P1188" s="3" t="s">
        <v>122</v>
      </c>
      <c r="Q1188" s="3" t="str">
        <f>IFERROR(VLOOKUP(Presupuestos[[#This Row],[CLASIFICACIÓN (N)]],Tabla17[],2,0),"")</f>
        <v>Costos de ventas</v>
      </c>
      <c r="R1188" s="3" t="str">
        <f>IFERROR(VLOOKUP(Presupuestos[[#This Row],[CLASIFICACIÓN (N)]],Tabla17[],3,0),"")</f>
        <v>Operativo</v>
      </c>
      <c r="S1188" s="3" t="s">
        <v>16</v>
      </c>
      <c r="T1188" s="3" t="str">
        <f>IFERROR(VLOOKUP(Presupuestos[[#This Row],[ALMACEN]],Tabla5[],2,0),"")</f>
        <v>Arequipa</v>
      </c>
      <c r="U1188" s="19" t="str">
        <f>IFERROR(VLOOKUP(Presupuestos[[#This Row],[TIPO DE DOCUMENTO]],Tipo_Documento[],2,0)&amp;Presupuestos[[#This Row],[SERIE]]&amp;Presupuestos[[#This Row],[NUMERO]]&amp;Presupuestos[[#This Row],[RUC]],"")</f>
        <v>01F213183979120517252558</v>
      </c>
      <c r="V1188" s="3" t="s">
        <v>120</v>
      </c>
      <c r="W1188" s="7">
        <v>45891</v>
      </c>
      <c r="X1188" s="7">
        <v>45891</v>
      </c>
      <c r="Y1188" s="3" t="s">
        <v>719</v>
      </c>
      <c r="Z1188" s="3">
        <v>1839791</v>
      </c>
      <c r="AA1188" s="3">
        <f>IFERROR(VLOOKUP(Presupuestos[[#This Row],[RAZON SOCIAL]],CHOOSE({1,2},Clientes_Proveedores[Razon Social],Clientes_Proveedores[Ruc / Dni]),2,0),"-")</f>
        <v>20517252558</v>
      </c>
      <c r="AB1188" s="31" t="s">
        <v>714</v>
      </c>
      <c r="AC1188" s="3" t="s">
        <v>670</v>
      </c>
      <c r="AD1188" s="5">
        <v>0.18</v>
      </c>
      <c r="AE1188" s="6">
        <v>10.169</v>
      </c>
      <c r="AF1188" s="6">
        <f>Presupuestos[[#This Row],[BASE]]*Presupuestos[[#This Row],[% IGV]]</f>
        <v>1.8304199999999999</v>
      </c>
      <c r="AG1188" s="22">
        <f>ROUND(SUM(Presupuestos[[#This Row],[BASE]:[IGV]]),2)</f>
        <v>12</v>
      </c>
      <c r="AH1188" s="9" t="str">
        <f>IF(Presupuestos[[#This Row],[MONEDA]]="USD",VLOOKUP(Presupuestos[[#This Row],[FECHA DE EMISION]],Tipo_Cambio[],3,0),"")</f>
        <v/>
      </c>
      <c r="AI1188" s="22">
        <f>IFERROR(ROUND(IF(Presupuestos[[#This Row],[MONEDA]]="PEN",Presupuestos[[#This Row],[TOTAL]],Presupuestos[[#This Row],[TOTAL]]*Presupuestos[[#This Row],[TIPO DE CAMBIO]]),2),"")</f>
        <v>12</v>
      </c>
      <c r="AJ1188" s="5"/>
      <c r="AK1188" s="33" t="s">
        <v>671</v>
      </c>
      <c r="AL1188" s="5" t="s">
        <v>715</v>
      </c>
      <c r="AM1188" s="23" t="s">
        <v>671</v>
      </c>
      <c r="AN1188" s="23" t="s">
        <v>671</v>
      </c>
      <c r="AO1188" s="7">
        <f>IFERROR(VLOOKUP("1-"&amp;Presupuestos[[#This Row],[ID DOCUMENTO]],BD_Pagos[],7,0),"")</f>
        <v>45891</v>
      </c>
      <c r="AP1188" s="16" t="str">
        <f>IFERROR(VLOOKUP("1-"&amp;Presupuestos[[#This Row],[ID DOCUMENTO]],BD_Pagos[],8,0),"")</f>
        <v>C_Ope_003</v>
      </c>
      <c r="AQ1188" s="17">
        <f>IFERROR(VLOOKUP("1-"&amp;Presupuestos[[#This Row],[ID DOCUMENTO]],BD_Pagos[],9,0),"")</f>
        <v>25233</v>
      </c>
      <c r="AR1188" s="54"/>
      <c r="AS1188" s="7">
        <f>IFERROR(VLOOKUP("2-"&amp;Presupuestos[[#This Row],[ID DOCUMENTO]],BD_Pagos[],7,0),"")</f>
        <v>0</v>
      </c>
      <c r="AT1188" s="16" t="str">
        <f>IFERROR(VLOOKUP("2-"&amp;Presupuestos[[#This Row],[ID DOCUMENTO]],BD_Pagos[],8,0),"")</f>
        <v/>
      </c>
      <c r="AU1188" s="17">
        <f>IFERROR(VLOOKUP("2-"&amp;Presupuestos[[#This Row],[ID DOCUMENTO]],BD_Pagos[],9,0),"")</f>
        <v>0</v>
      </c>
      <c r="AV1188" s="20">
        <f>IF(IFERROR(VLOOKUP("2-"&amp;Presupuestos[[#This Row],[ID DOCUMENTO]],BD_Pagos[],10,0),0)&gt;Presupuestos[[#This Row],[TOTAL SOLES]],Presupuestos[[#This Row],[TOTAL SOLES]],IFERROR(VLOOKUP("2-"&amp;Presupuestos[[#This Row],[ID DOCUMENTO]],BD_Pagos[],10,0),0))</f>
        <v>0</v>
      </c>
      <c r="AW1188" s="7"/>
      <c r="AX1188" s="16"/>
      <c r="AY1188" s="17"/>
      <c r="AZ1188" s="20"/>
      <c r="BA1188" s="7"/>
      <c r="BB1188" s="16"/>
      <c r="BC1188" s="17"/>
      <c r="BD1188" s="20"/>
      <c r="BE1188" s="7">
        <f>IFERROR(VLOOKUP("5-"&amp;Presupuestos[[#This Row],[ID DOCUMENTO]],BD_Pagos[],7,0),"")</f>
        <v>0</v>
      </c>
      <c r="BF1188" s="17">
        <f>IFERROR(VLOOKUP("5-"&amp;Presupuestos[[#This Row],[ID DOCUMENTO]],BD_Pagos[],9,0),"")</f>
        <v>0</v>
      </c>
      <c r="BG1188" s="20">
        <f>IF(IFERROR(VLOOKUP("5-"&amp;Presupuestos[[#This Row],[ID DOCUMENTO]],BD_Pagos[],10,0),0)&gt;Presupuestos[[#This Row],[TOTAL SOLES]],Presupuestos[[#This Row],[TOTAL SOLES]],IFERROR(VLOOKUP("5-"&amp;Presupuestos[[#This Row],[ID DOCUMENTO]],BD_Pagos[],10,0),0))</f>
        <v>0</v>
      </c>
      <c r="BH1188" s="7">
        <f>IFERROR(VLOOKUP("1-Detraccion"&amp;Presupuestos[[#This Row],[ID DOCUMENTO]],BD_Pagos[],2,0),"")</f>
        <v>0</v>
      </c>
      <c r="BI1188" s="3" t="str">
        <f>IFERROR(VLOOKUP("1-Detraccion"&amp;Presupuestos[[#This Row],[ID DOCUMENTO]],BD_Pagos[],3,0),"")</f>
        <v/>
      </c>
      <c r="BJ1188" s="3">
        <f>IFERROR(VLOOKUP("1-Detraccion"&amp;Presupuestos[[#This Row],[ID DOCUMENTO]],BD_Pagos[],4,0),"")</f>
        <v>0</v>
      </c>
      <c r="BK1188" s="6">
        <f>IF(IFERROR(VLOOKUP("1-Detraccion"&amp;Presupuestos[[#This Row],[ID DOCUMENTO]],BD_Pagos[],5,0),0)&gt;Presupuestos[[#This Row],[TOTAL SOLES]],Presupuestos[[#This Row],[TOTAL SOLES]],IFERROR(VLOOKUP("1-Detraccion"&amp;Presupuestos[[#This Row],[ID DOCUMENTO]],BD_Pagos[],5,0),0))</f>
        <v>0</v>
      </c>
      <c r="BL1188" s="6">
        <f>IF(IFERROR(VLOOKUP("1-Detraccion"&amp;Presupuestos[[#This Row],[ID DOCUMENTO]],BD_Pagos[],6,0),0)&gt;Presupuestos[[#This Row],[TOTAL SOLES]],Presupuestos[[#This Row],[TOTAL SOLES]],IFERROR(VLOOKUP("1-Detraccion"&amp;Presupuestos[[#This Row],[ID DOCUMENTO]],BD_Pagos[],6,0),0))</f>
        <v>0</v>
      </c>
      <c r="BM1188" s="37"/>
      <c r="BN1188" s="3"/>
      <c r="BO1188" s="3"/>
      <c r="BP1188" s="6"/>
      <c r="BQ118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1188" s="23" t="str">
        <f>IF(Presupuestos[[#This Row],[SALDO ME-MN]]&gt;0,"PENDIENTE","CANCELADO")</f>
        <v>PENDIENTE</v>
      </c>
      <c r="BS1188" s="23" t="str">
        <f>IF(COUNTIFS($U$4:$U1187,Presupuestos[[#This Row],[ID DOCUMENTO]])&gt;=1,IF(B1187=Presupuestos[[#This Row],[ID]],"OK","DOC. DUPLICADO"),"OK")</f>
        <v>OK</v>
      </c>
    </row>
    <row r="1189" spans="2:71" x14ac:dyDescent="0.25">
      <c r="B1189" s="34">
        <f>IF(Presupuestos[[#This Row],[ID DOCUMENTO]]=U1188,B1188,IF(B1188="ID",1,B1188+1))</f>
        <v>1002</v>
      </c>
      <c r="C1189" s="2">
        <v>45891</v>
      </c>
      <c r="D1189" s="2">
        <v>45891</v>
      </c>
      <c r="E1189" s="3" t="s">
        <v>1199</v>
      </c>
      <c r="F1189" s="25" t="s">
        <v>35</v>
      </c>
      <c r="G1189" s="25" t="s">
        <v>223</v>
      </c>
      <c r="H1189" s="25" t="s">
        <v>214</v>
      </c>
      <c r="I1189" s="36" t="str">
        <f>IFERROR(VLOOKUP(Presupuestos[[#This Row],[AREA]]&amp;Presupuestos[[#This Row],[CONCEPTO]]&amp;Presupuestos[[#This Row],[DESCRIPCION]],Tabla28[[Columna1]:[CÓDIGO NUEVO]],2,0),"")</f>
        <v>P0303002</v>
      </c>
      <c r="J1189" s="3" t="s">
        <v>666</v>
      </c>
      <c r="K1189" s="3" t="s">
        <v>666</v>
      </c>
      <c r="L1189" s="3" t="s">
        <v>666</v>
      </c>
      <c r="M1189" s="31" t="s">
        <v>2354</v>
      </c>
      <c r="N1189" s="3" t="s">
        <v>15</v>
      </c>
      <c r="O1189" s="3" t="s">
        <v>300</v>
      </c>
      <c r="P1189" s="3" t="s">
        <v>122</v>
      </c>
      <c r="Q1189" s="3" t="str">
        <f>IFERROR(VLOOKUP(Presupuestos[[#This Row],[CLASIFICACIÓN (N)]],Tabla17[],2,0),"")</f>
        <v>Costos de ventas</v>
      </c>
      <c r="R1189" s="3" t="str">
        <f>IFERROR(VLOOKUP(Presupuestos[[#This Row],[CLASIFICACIÓN (N)]],Tabla17[],3,0),"")</f>
        <v>Operativo</v>
      </c>
      <c r="S1189" s="3" t="s">
        <v>16</v>
      </c>
      <c r="T1189" s="3" t="str">
        <f>IFERROR(VLOOKUP(Presupuestos[[#This Row],[ALMACEN]],Tabla5[],2,0),"")</f>
        <v>Arequipa</v>
      </c>
      <c r="U1189" s="19" t="str">
        <f>IFERROR(VLOOKUP(Presupuestos[[#This Row],[TIPO DE DOCUMENTO]],Tipo_Documento[],2,0)&amp;Presupuestos[[#This Row],[SERIE]]&amp;Presupuestos[[#This Row],[NUMERO]]&amp;Presupuestos[[#This Row],[RUC]],"")</f>
        <v>01F212181943720517252558</v>
      </c>
      <c r="V1189" s="3" t="s">
        <v>120</v>
      </c>
      <c r="W1189" s="7">
        <v>45891</v>
      </c>
      <c r="X1189" s="7">
        <v>45891</v>
      </c>
      <c r="Y1189" s="3" t="s">
        <v>713</v>
      </c>
      <c r="Z1189" s="3">
        <v>1819437</v>
      </c>
      <c r="AA1189" s="3">
        <f>IFERROR(VLOOKUP(Presupuestos[[#This Row],[RAZON SOCIAL]],CHOOSE({1,2},Clientes_Proveedores[Razon Social],Clientes_Proveedores[Ruc / Dni]),2,0),"-")</f>
        <v>20517252558</v>
      </c>
      <c r="AB1189" s="31" t="s">
        <v>714</v>
      </c>
      <c r="AC1189" s="3" t="s">
        <v>670</v>
      </c>
      <c r="AD1189" s="5">
        <v>0.18</v>
      </c>
      <c r="AE1189" s="6">
        <v>10.169</v>
      </c>
      <c r="AF1189" s="6">
        <f>Presupuestos[[#This Row],[BASE]]*Presupuestos[[#This Row],[% IGV]]</f>
        <v>1.8304199999999999</v>
      </c>
      <c r="AG1189" s="22">
        <f>ROUND(SUM(Presupuestos[[#This Row],[BASE]:[IGV]]),2)</f>
        <v>12</v>
      </c>
      <c r="AH1189" s="9" t="str">
        <f>IF(Presupuestos[[#This Row],[MONEDA]]="USD",VLOOKUP(Presupuestos[[#This Row],[FECHA DE EMISION]],Tipo_Cambio[],3,0),"")</f>
        <v/>
      </c>
      <c r="AI1189" s="22">
        <f>IFERROR(ROUND(IF(Presupuestos[[#This Row],[MONEDA]]="PEN",Presupuestos[[#This Row],[TOTAL]],Presupuestos[[#This Row],[TOTAL]]*Presupuestos[[#This Row],[TIPO DE CAMBIO]]),2),"")</f>
        <v>12</v>
      </c>
      <c r="AJ1189" s="5"/>
      <c r="AK1189" s="33" t="s">
        <v>671</v>
      </c>
      <c r="AL1189" s="5" t="s">
        <v>715</v>
      </c>
      <c r="AM1189" s="23" t="s">
        <v>671</v>
      </c>
      <c r="AN1189" s="23" t="s">
        <v>671</v>
      </c>
      <c r="AO1189" s="7">
        <f>IFERROR(VLOOKUP("1-"&amp;Presupuestos[[#This Row],[ID DOCUMENTO]],BD_Pagos[],7,0),"")</f>
        <v>45891</v>
      </c>
      <c r="AP1189" s="16" t="str">
        <f>IFERROR(VLOOKUP("1-"&amp;Presupuestos[[#This Row],[ID DOCUMENTO]],BD_Pagos[],8,0),"")</f>
        <v>C_Ope_003</v>
      </c>
      <c r="AQ1189" s="17">
        <f>IFERROR(VLOOKUP("1-"&amp;Presupuestos[[#This Row],[ID DOCUMENTO]],BD_Pagos[],9,0),"")</f>
        <v>25239</v>
      </c>
      <c r="AR1189" s="54"/>
      <c r="AS1189" s="7">
        <f>IFERROR(VLOOKUP("2-"&amp;Presupuestos[[#This Row],[ID DOCUMENTO]],BD_Pagos[],7,0),"")</f>
        <v>0</v>
      </c>
      <c r="AT1189" s="16" t="str">
        <f>IFERROR(VLOOKUP("2-"&amp;Presupuestos[[#This Row],[ID DOCUMENTO]],BD_Pagos[],8,0),"")</f>
        <v/>
      </c>
      <c r="AU1189" s="17">
        <f>IFERROR(VLOOKUP("2-"&amp;Presupuestos[[#This Row],[ID DOCUMENTO]],BD_Pagos[],9,0),"")</f>
        <v>0</v>
      </c>
      <c r="AV1189" s="20">
        <f>IF(IFERROR(VLOOKUP("2-"&amp;Presupuestos[[#This Row],[ID DOCUMENTO]],BD_Pagos[],10,0),0)&gt;Presupuestos[[#This Row],[TOTAL SOLES]],Presupuestos[[#This Row],[TOTAL SOLES]],IFERROR(VLOOKUP("2-"&amp;Presupuestos[[#This Row],[ID DOCUMENTO]],BD_Pagos[],10,0),0))</f>
        <v>0</v>
      </c>
      <c r="AW1189" s="7"/>
      <c r="AX1189" s="16"/>
      <c r="AY1189" s="17"/>
      <c r="AZ1189" s="20"/>
      <c r="BA1189" s="7"/>
      <c r="BB1189" s="16"/>
      <c r="BC1189" s="17"/>
      <c r="BD1189" s="20"/>
      <c r="BE1189" s="7">
        <f>IFERROR(VLOOKUP("5-"&amp;Presupuestos[[#This Row],[ID DOCUMENTO]],BD_Pagos[],7,0),"")</f>
        <v>0</v>
      </c>
      <c r="BF1189" s="17">
        <f>IFERROR(VLOOKUP("5-"&amp;Presupuestos[[#This Row],[ID DOCUMENTO]],BD_Pagos[],9,0),"")</f>
        <v>0</v>
      </c>
      <c r="BG1189" s="20">
        <f>IF(IFERROR(VLOOKUP("5-"&amp;Presupuestos[[#This Row],[ID DOCUMENTO]],BD_Pagos[],10,0),0)&gt;Presupuestos[[#This Row],[TOTAL SOLES]],Presupuestos[[#This Row],[TOTAL SOLES]],IFERROR(VLOOKUP("5-"&amp;Presupuestos[[#This Row],[ID DOCUMENTO]],BD_Pagos[],10,0),0))</f>
        <v>0</v>
      </c>
      <c r="BH1189" s="7">
        <f>IFERROR(VLOOKUP("1-Detraccion"&amp;Presupuestos[[#This Row],[ID DOCUMENTO]],BD_Pagos[],2,0),"")</f>
        <v>0</v>
      </c>
      <c r="BI1189" s="3" t="str">
        <f>IFERROR(VLOOKUP("1-Detraccion"&amp;Presupuestos[[#This Row],[ID DOCUMENTO]],BD_Pagos[],3,0),"")</f>
        <v/>
      </c>
      <c r="BJ1189" s="3">
        <f>IFERROR(VLOOKUP("1-Detraccion"&amp;Presupuestos[[#This Row],[ID DOCUMENTO]],BD_Pagos[],4,0),"")</f>
        <v>0</v>
      </c>
      <c r="BK1189" s="6">
        <f>IF(IFERROR(VLOOKUP("1-Detraccion"&amp;Presupuestos[[#This Row],[ID DOCUMENTO]],BD_Pagos[],5,0),0)&gt;Presupuestos[[#This Row],[TOTAL SOLES]],Presupuestos[[#This Row],[TOTAL SOLES]],IFERROR(VLOOKUP("1-Detraccion"&amp;Presupuestos[[#This Row],[ID DOCUMENTO]],BD_Pagos[],5,0),0))</f>
        <v>0</v>
      </c>
      <c r="BL1189" s="6">
        <f>IF(IFERROR(VLOOKUP("1-Detraccion"&amp;Presupuestos[[#This Row],[ID DOCUMENTO]],BD_Pagos[],6,0),0)&gt;Presupuestos[[#This Row],[TOTAL SOLES]],Presupuestos[[#This Row],[TOTAL SOLES]],IFERROR(VLOOKUP("1-Detraccion"&amp;Presupuestos[[#This Row],[ID DOCUMENTO]],BD_Pagos[],6,0),0))</f>
        <v>0</v>
      </c>
      <c r="BM1189" s="37"/>
      <c r="BN1189" s="3"/>
      <c r="BO1189" s="3"/>
      <c r="BP1189" s="6"/>
      <c r="BQ118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1189" s="23" t="str">
        <f>IF(Presupuestos[[#This Row],[SALDO ME-MN]]&gt;0,"PENDIENTE","CANCELADO")</f>
        <v>PENDIENTE</v>
      </c>
      <c r="BS1189" s="23" t="str">
        <f>IF(COUNTIFS($U$4:$U1188,Presupuestos[[#This Row],[ID DOCUMENTO]])&gt;=1,IF(B1188=Presupuestos[[#This Row],[ID]],"OK","DOC. DUPLICADO"),"OK")</f>
        <v>OK</v>
      </c>
    </row>
    <row r="1190" spans="2:71" x14ac:dyDescent="0.25">
      <c r="B1190" s="34">
        <f>IF(Presupuestos[[#This Row],[ID DOCUMENTO]]=U1189,B1189,IF(B1189="ID",1,B1189+1))</f>
        <v>1003</v>
      </c>
      <c r="C1190" s="2">
        <v>45891</v>
      </c>
      <c r="D1190" s="2">
        <v>45891</v>
      </c>
      <c r="E1190" s="3" t="s">
        <v>1199</v>
      </c>
      <c r="F1190" s="25" t="s">
        <v>35</v>
      </c>
      <c r="G1190" s="25" t="s">
        <v>223</v>
      </c>
      <c r="H1190" s="25" t="s">
        <v>214</v>
      </c>
      <c r="I1190" s="36" t="str">
        <f>IFERROR(VLOOKUP(Presupuestos[[#This Row],[AREA]]&amp;Presupuestos[[#This Row],[CONCEPTO]]&amp;Presupuestos[[#This Row],[DESCRIPCION]],Tabla28[[Columna1]:[CÓDIGO NUEVO]],2,0),"")</f>
        <v>P0303002</v>
      </c>
      <c r="J1190" s="3" t="s">
        <v>666</v>
      </c>
      <c r="K1190" s="3" t="s">
        <v>666</v>
      </c>
      <c r="L1190" s="3" t="s">
        <v>666</v>
      </c>
      <c r="M1190" s="31" t="s">
        <v>2354</v>
      </c>
      <c r="N1190" s="3" t="s">
        <v>15</v>
      </c>
      <c r="O1190" s="3" t="s">
        <v>300</v>
      </c>
      <c r="P1190" s="3" t="s">
        <v>122</v>
      </c>
      <c r="Q1190" s="3" t="str">
        <f>IFERROR(VLOOKUP(Presupuestos[[#This Row],[CLASIFICACIÓN (N)]],Tabla17[],2,0),"")</f>
        <v>Costos de ventas</v>
      </c>
      <c r="R1190" s="3" t="str">
        <f>IFERROR(VLOOKUP(Presupuestos[[#This Row],[CLASIFICACIÓN (N)]],Tabla17[],3,0),"")</f>
        <v>Operativo</v>
      </c>
      <c r="S1190" s="3" t="s">
        <v>16</v>
      </c>
      <c r="T1190" s="3" t="str">
        <f>IFERROR(VLOOKUP(Presupuestos[[#This Row],[ALMACEN]],Tabla5[],2,0),"")</f>
        <v>Arequipa</v>
      </c>
      <c r="U1190" s="19" t="str">
        <f>IFERROR(VLOOKUP(Presupuestos[[#This Row],[TIPO DE DOCUMENTO]],Tipo_Documento[],2,0)&amp;Presupuestos[[#This Row],[SERIE]]&amp;Presupuestos[[#This Row],[NUMERO]]&amp;Presupuestos[[#This Row],[RUC]],"")</f>
        <v>01F214215340420517252558</v>
      </c>
      <c r="V1190" s="3" t="s">
        <v>120</v>
      </c>
      <c r="W1190" s="7">
        <v>45891</v>
      </c>
      <c r="X1190" s="7">
        <v>45891</v>
      </c>
      <c r="Y1190" s="3" t="s">
        <v>716</v>
      </c>
      <c r="Z1190" s="3">
        <v>2153404</v>
      </c>
      <c r="AA1190" s="3">
        <f>IFERROR(VLOOKUP(Presupuestos[[#This Row],[RAZON SOCIAL]],CHOOSE({1,2},Clientes_Proveedores[Razon Social],Clientes_Proveedores[Ruc / Dni]),2,0),"-")</f>
        <v>20517252558</v>
      </c>
      <c r="AB1190" s="31" t="s">
        <v>714</v>
      </c>
      <c r="AC1190" s="3" t="s">
        <v>670</v>
      </c>
      <c r="AD1190" s="5">
        <v>0.18</v>
      </c>
      <c r="AE1190" s="6">
        <v>10.169</v>
      </c>
      <c r="AF1190" s="6">
        <f>Presupuestos[[#This Row],[BASE]]*Presupuestos[[#This Row],[% IGV]]</f>
        <v>1.8304199999999999</v>
      </c>
      <c r="AG1190" s="22">
        <f>ROUND(SUM(Presupuestos[[#This Row],[BASE]:[IGV]]),2)</f>
        <v>12</v>
      </c>
      <c r="AH1190" s="9" t="str">
        <f>IF(Presupuestos[[#This Row],[MONEDA]]="USD",VLOOKUP(Presupuestos[[#This Row],[FECHA DE EMISION]],Tipo_Cambio[],3,0),"")</f>
        <v/>
      </c>
      <c r="AI1190" s="22">
        <f>IFERROR(ROUND(IF(Presupuestos[[#This Row],[MONEDA]]="PEN",Presupuestos[[#This Row],[TOTAL]],Presupuestos[[#This Row],[TOTAL]]*Presupuestos[[#This Row],[TIPO DE CAMBIO]]),2),"")</f>
        <v>12</v>
      </c>
      <c r="AJ1190" s="5"/>
      <c r="AK1190" s="33" t="s">
        <v>671</v>
      </c>
      <c r="AL1190" s="5" t="s">
        <v>715</v>
      </c>
      <c r="AM1190" s="23" t="s">
        <v>671</v>
      </c>
      <c r="AN1190" s="23" t="s">
        <v>671</v>
      </c>
      <c r="AO1190" s="7">
        <f>IFERROR(VLOOKUP("1-"&amp;Presupuestos[[#This Row],[ID DOCUMENTO]],BD_Pagos[],7,0),"")</f>
        <v>45891</v>
      </c>
      <c r="AP1190" s="16" t="str">
        <f>IFERROR(VLOOKUP("1-"&amp;Presupuestos[[#This Row],[ID DOCUMENTO]],BD_Pagos[],8,0),"")</f>
        <v>C_Ope_003</v>
      </c>
      <c r="AQ1190" s="17">
        <f>IFERROR(VLOOKUP("1-"&amp;Presupuestos[[#This Row],[ID DOCUMENTO]],BD_Pagos[],9,0),"")</f>
        <v>25240</v>
      </c>
      <c r="AR1190" s="54"/>
      <c r="AS1190" s="7">
        <f>IFERROR(VLOOKUP("2-"&amp;Presupuestos[[#This Row],[ID DOCUMENTO]],BD_Pagos[],7,0),"")</f>
        <v>0</v>
      </c>
      <c r="AT1190" s="16" t="str">
        <f>IFERROR(VLOOKUP("2-"&amp;Presupuestos[[#This Row],[ID DOCUMENTO]],BD_Pagos[],8,0),"")</f>
        <v/>
      </c>
      <c r="AU1190" s="17">
        <f>IFERROR(VLOOKUP("2-"&amp;Presupuestos[[#This Row],[ID DOCUMENTO]],BD_Pagos[],9,0),"")</f>
        <v>0</v>
      </c>
      <c r="AV1190" s="20">
        <f>IF(IFERROR(VLOOKUP("2-"&amp;Presupuestos[[#This Row],[ID DOCUMENTO]],BD_Pagos[],10,0),0)&gt;Presupuestos[[#This Row],[TOTAL SOLES]],Presupuestos[[#This Row],[TOTAL SOLES]],IFERROR(VLOOKUP("2-"&amp;Presupuestos[[#This Row],[ID DOCUMENTO]],BD_Pagos[],10,0),0))</f>
        <v>0</v>
      </c>
      <c r="AW1190" s="7"/>
      <c r="AX1190" s="16"/>
      <c r="AY1190" s="17"/>
      <c r="AZ1190" s="20"/>
      <c r="BA1190" s="7"/>
      <c r="BB1190" s="16"/>
      <c r="BC1190" s="17"/>
      <c r="BD1190" s="20"/>
      <c r="BE1190" s="7">
        <f>IFERROR(VLOOKUP("5-"&amp;Presupuestos[[#This Row],[ID DOCUMENTO]],BD_Pagos[],7,0),"")</f>
        <v>0</v>
      </c>
      <c r="BF1190" s="17">
        <f>IFERROR(VLOOKUP("5-"&amp;Presupuestos[[#This Row],[ID DOCUMENTO]],BD_Pagos[],9,0),"")</f>
        <v>0</v>
      </c>
      <c r="BG1190" s="20">
        <f>IF(IFERROR(VLOOKUP("5-"&amp;Presupuestos[[#This Row],[ID DOCUMENTO]],BD_Pagos[],10,0),0)&gt;Presupuestos[[#This Row],[TOTAL SOLES]],Presupuestos[[#This Row],[TOTAL SOLES]],IFERROR(VLOOKUP("5-"&amp;Presupuestos[[#This Row],[ID DOCUMENTO]],BD_Pagos[],10,0),0))</f>
        <v>0</v>
      </c>
      <c r="BH1190" s="7">
        <f>IFERROR(VLOOKUP("1-Detraccion"&amp;Presupuestos[[#This Row],[ID DOCUMENTO]],BD_Pagos[],2,0),"")</f>
        <v>0</v>
      </c>
      <c r="BI1190" s="3" t="str">
        <f>IFERROR(VLOOKUP("1-Detraccion"&amp;Presupuestos[[#This Row],[ID DOCUMENTO]],BD_Pagos[],3,0),"")</f>
        <v/>
      </c>
      <c r="BJ1190" s="3">
        <f>IFERROR(VLOOKUP("1-Detraccion"&amp;Presupuestos[[#This Row],[ID DOCUMENTO]],BD_Pagos[],4,0),"")</f>
        <v>0</v>
      </c>
      <c r="BK1190" s="6">
        <f>IF(IFERROR(VLOOKUP("1-Detraccion"&amp;Presupuestos[[#This Row],[ID DOCUMENTO]],BD_Pagos[],5,0),0)&gt;Presupuestos[[#This Row],[TOTAL SOLES]],Presupuestos[[#This Row],[TOTAL SOLES]],IFERROR(VLOOKUP("1-Detraccion"&amp;Presupuestos[[#This Row],[ID DOCUMENTO]],BD_Pagos[],5,0),0))</f>
        <v>0</v>
      </c>
      <c r="BL1190" s="6">
        <f>IF(IFERROR(VLOOKUP("1-Detraccion"&amp;Presupuestos[[#This Row],[ID DOCUMENTO]],BD_Pagos[],6,0),0)&gt;Presupuestos[[#This Row],[TOTAL SOLES]],Presupuestos[[#This Row],[TOTAL SOLES]],IFERROR(VLOOKUP("1-Detraccion"&amp;Presupuestos[[#This Row],[ID DOCUMENTO]],BD_Pagos[],6,0),0))</f>
        <v>0</v>
      </c>
      <c r="BM1190" s="37"/>
      <c r="BN1190" s="3"/>
      <c r="BO1190" s="3"/>
      <c r="BP1190" s="6"/>
      <c r="BQ119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1190" s="23" t="str">
        <f>IF(Presupuestos[[#This Row],[SALDO ME-MN]]&gt;0,"PENDIENTE","CANCELADO")</f>
        <v>PENDIENTE</v>
      </c>
      <c r="BS1190" s="23" t="str">
        <f>IF(COUNTIFS($U$4:$U1189,Presupuestos[[#This Row],[ID DOCUMENTO]])&gt;=1,IF(B1189=Presupuestos[[#This Row],[ID]],"OK","DOC. DUPLICADO"),"OK")</f>
        <v>OK</v>
      </c>
    </row>
    <row r="1191" spans="2:71" ht="24" x14ac:dyDescent="0.25">
      <c r="B1191" s="34">
        <f>IF(Presupuestos[[#This Row],[ID DOCUMENTO]]=U1190,B1190,IF(B1190="ID",1,B1190+1))</f>
        <v>1004</v>
      </c>
      <c r="C1191" s="2">
        <v>45882</v>
      </c>
      <c r="D1191" s="2">
        <v>45882</v>
      </c>
      <c r="E1191" s="3" t="s">
        <v>2161</v>
      </c>
      <c r="F1191" s="25" t="s">
        <v>35</v>
      </c>
      <c r="G1191" s="25" t="s">
        <v>211</v>
      </c>
      <c r="H1191" s="25" t="s">
        <v>225</v>
      </c>
      <c r="I1191" s="36" t="str">
        <f>IFERROR(VLOOKUP(Presupuestos[[#This Row],[AREA]]&amp;Presupuestos[[#This Row],[CONCEPTO]]&amp;Presupuestos[[#This Row],[DESCRIPCION]],Tabla28[[Columna1]:[CÓDIGO NUEVO]],2,0),"")</f>
        <v>P0302003</v>
      </c>
      <c r="J1191" s="3" t="s">
        <v>666</v>
      </c>
      <c r="K1191" s="3" t="s">
        <v>666</v>
      </c>
      <c r="L1191" s="3" t="s">
        <v>666</v>
      </c>
      <c r="M1191" s="31" t="s">
        <v>2355</v>
      </c>
      <c r="N1191" s="3" t="s">
        <v>47</v>
      </c>
      <c r="O1191" s="3" t="s">
        <v>315</v>
      </c>
      <c r="P1191" s="3" t="s">
        <v>122</v>
      </c>
      <c r="Q1191" s="3" t="str">
        <f>IFERROR(VLOOKUP(Presupuestos[[#This Row],[CLASIFICACIÓN (N)]],Tabla17[],2,0),"")</f>
        <v>Costos de ventas</v>
      </c>
      <c r="R1191" s="3" t="str">
        <f>IFERROR(VLOOKUP(Presupuestos[[#This Row],[CLASIFICACIÓN (N)]],Tabla17[],3,0),"")</f>
        <v>Operativo</v>
      </c>
      <c r="S1191" s="3" t="s">
        <v>16</v>
      </c>
      <c r="T1191" s="3" t="str">
        <f>IFERROR(VLOOKUP(Presupuestos[[#This Row],[ALMACEN]],Tabla5[],2,0),"")</f>
        <v>Arequipa</v>
      </c>
      <c r="U1191" s="19" t="str">
        <f>IFERROR(VLOOKUP(Presupuestos[[#This Row],[TIPO DE DOCUMENTO]],Tipo_Documento[],2,0)&amp;Presupuestos[[#This Row],[SERIE]]&amp;Presupuestos[[#This Row],[NUMERO]]&amp;Presupuestos[[#This Row],[RUC]],"")</f>
        <v>01FA01100820605533125</v>
      </c>
      <c r="V1191" s="3" t="s">
        <v>120</v>
      </c>
      <c r="W1191" s="7">
        <v>45882</v>
      </c>
      <c r="X1191" s="7">
        <v>45882</v>
      </c>
      <c r="Y1191" s="3" t="s">
        <v>2318</v>
      </c>
      <c r="Z1191" s="3">
        <v>1008</v>
      </c>
      <c r="AA1191" s="3">
        <f>IFERROR(VLOOKUP(Presupuestos[[#This Row],[RAZON SOCIAL]],CHOOSE({1,2},Clientes_Proveedores[Razon Social],Clientes_Proveedores[Ruc / Dni]),2,0),"-")</f>
        <v>20605533125</v>
      </c>
      <c r="AB1191" s="31" t="s">
        <v>2319</v>
      </c>
      <c r="AC1191" s="3" t="s">
        <v>670</v>
      </c>
      <c r="AD1191" s="5">
        <v>0.18</v>
      </c>
      <c r="AE1191" s="6">
        <v>50.847000000000001</v>
      </c>
      <c r="AF1191" s="6">
        <f>Presupuestos[[#This Row],[BASE]]*Presupuestos[[#This Row],[% IGV]]</f>
        <v>9.1524599999999996</v>
      </c>
      <c r="AG1191" s="22">
        <f>ROUND(SUM(Presupuestos[[#This Row],[BASE]:[IGV]]),2)</f>
        <v>60</v>
      </c>
      <c r="AH1191" s="9" t="str">
        <f>IF(Presupuestos[[#This Row],[MONEDA]]="USD",VLOOKUP(Presupuestos[[#This Row],[FECHA DE EMISION]],Tipo_Cambio[],3,0),"")</f>
        <v/>
      </c>
      <c r="AI1191" s="22">
        <f>IFERROR(ROUND(IF(Presupuestos[[#This Row],[MONEDA]]="PEN",Presupuestos[[#This Row],[TOTAL]],Presupuestos[[#This Row],[TOTAL]]*Presupuestos[[#This Row],[TIPO DE CAMBIO]]),2),"")</f>
        <v>60</v>
      </c>
      <c r="AJ1191" s="5"/>
      <c r="AK1191" s="33" t="s">
        <v>671</v>
      </c>
      <c r="AL1191" s="5" t="s">
        <v>715</v>
      </c>
      <c r="AM1191" s="23" t="s">
        <v>671</v>
      </c>
      <c r="AN1191" s="23" t="s">
        <v>671</v>
      </c>
      <c r="AO1191" s="7">
        <f>IFERROR(VLOOKUP("1-"&amp;Presupuestos[[#This Row],[ID DOCUMENTO]],BD_Pagos[],7,0),"")</f>
        <v>45882</v>
      </c>
      <c r="AP1191" s="16" t="str">
        <f>IFERROR(VLOOKUP("1-"&amp;Presupuestos[[#This Row],[ID DOCUMENTO]],BD_Pagos[],8,0),"")</f>
        <v>C_Ope_008</v>
      </c>
      <c r="AQ1191" s="17">
        <f>IFERROR(VLOOKUP("1-"&amp;Presupuestos[[#This Row],[ID DOCUMENTO]],BD_Pagos[],9,0),"")</f>
        <v>25164</v>
      </c>
      <c r="AR1191" s="54"/>
      <c r="AS1191" s="7">
        <f>IFERROR(VLOOKUP("2-"&amp;Presupuestos[[#This Row],[ID DOCUMENTO]],BD_Pagos[],7,0),"")</f>
        <v>0</v>
      </c>
      <c r="AT1191" s="16" t="str">
        <f>IFERROR(VLOOKUP("2-"&amp;Presupuestos[[#This Row],[ID DOCUMENTO]],BD_Pagos[],8,0),"")</f>
        <v/>
      </c>
      <c r="AU1191" s="17">
        <f>IFERROR(VLOOKUP("2-"&amp;Presupuestos[[#This Row],[ID DOCUMENTO]],BD_Pagos[],9,0),"")</f>
        <v>0</v>
      </c>
      <c r="AV1191" s="20">
        <f>IF(IFERROR(VLOOKUP("2-"&amp;Presupuestos[[#This Row],[ID DOCUMENTO]],BD_Pagos[],10,0),0)&gt;Presupuestos[[#This Row],[TOTAL SOLES]],Presupuestos[[#This Row],[TOTAL SOLES]],IFERROR(VLOOKUP("2-"&amp;Presupuestos[[#This Row],[ID DOCUMENTO]],BD_Pagos[],10,0),0))</f>
        <v>0</v>
      </c>
      <c r="AW1191" s="7"/>
      <c r="AX1191" s="16"/>
      <c r="AY1191" s="17"/>
      <c r="AZ1191" s="20"/>
      <c r="BA1191" s="7"/>
      <c r="BB1191" s="16"/>
      <c r="BC1191" s="17"/>
      <c r="BD1191" s="20"/>
      <c r="BE1191" s="7">
        <f>IFERROR(VLOOKUP("5-"&amp;Presupuestos[[#This Row],[ID DOCUMENTO]],BD_Pagos[],7,0),"")</f>
        <v>0</v>
      </c>
      <c r="BF1191" s="17">
        <f>IFERROR(VLOOKUP("5-"&amp;Presupuestos[[#This Row],[ID DOCUMENTO]],BD_Pagos[],9,0),"")</f>
        <v>0</v>
      </c>
      <c r="BG1191" s="20">
        <f>IF(IFERROR(VLOOKUP("5-"&amp;Presupuestos[[#This Row],[ID DOCUMENTO]],BD_Pagos[],10,0),0)&gt;Presupuestos[[#This Row],[TOTAL SOLES]],Presupuestos[[#This Row],[TOTAL SOLES]],IFERROR(VLOOKUP("5-"&amp;Presupuestos[[#This Row],[ID DOCUMENTO]],BD_Pagos[],10,0),0))</f>
        <v>0</v>
      </c>
      <c r="BH1191" s="7">
        <f>IFERROR(VLOOKUP("1-Detraccion"&amp;Presupuestos[[#This Row],[ID DOCUMENTO]],BD_Pagos[],2,0),"")</f>
        <v>0</v>
      </c>
      <c r="BI1191" s="3" t="str">
        <f>IFERROR(VLOOKUP("1-Detraccion"&amp;Presupuestos[[#This Row],[ID DOCUMENTO]],BD_Pagos[],3,0),"")</f>
        <v/>
      </c>
      <c r="BJ1191" s="3">
        <f>IFERROR(VLOOKUP("1-Detraccion"&amp;Presupuestos[[#This Row],[ID DOCUMENTO]],BD_Pagos[],4,0),"")</f>
        <v>0</v>
      </c>
      <c r="BK1191" s="6">
        <f>IF(IFERROR(VLOOKUP("1-Detraccion"&amp;Presupuestos[[#This Row],[ID DOCUMENTO]],BD_Pagos[],5,0),0)&gt;Presupuestos[[#This Row],[TOTAL SOLES]],Presupuestos[[#This Row],[TOTAL SOLES]],IFERROR(VLOOKUP("1-Detraccion"&amp;Presupuestos[[#This Row],[ID DOCUMENTO]],BD_Pagos[],5,0),0))</f>
        <v>0</v>
      </c>
      <c r="BL1191" s="6">
        <f>IF(IFERROR(VLOOKUP("1-Detraccion"&amp;Presupuestos[[#This Row],[ID DOCUMENTO]],BD_Pagos[],6,0),0)&gt;Presupuestos[[#This Row],[TOTAL SOLES]],Presupuestos[[#This Row],[TOTAL SOLES]],IFERROR(VLOOKUP("1-Detraccion"&amp;Presupuestos[[#This Row],[ID DOCUMENTO]],BD_Pagos[],6,0),0))</f>
        <v>0</v>
      </c>
      <c r="BM1191" s="37"/>
      <c r="BN1191" s="3"/>
      <c r="BO1191" s="3"/>
      <c r="BP1191" s="6"/>
      <c r="BQ119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60</v>
      </c>
      <c r="BR1191" s="23" t="str">
        <f>IF(Presupuestos[[#This Row],[SALDO ME-MN]]&gt;0,"PENDIENTE","CANCELADO")</f>
        <v>PENDIENTE</v>
      </c>
      <c r="BS1191" s="23" t="str">
        <f>IF(COUNTIFS($U$4:$U1190,Presupuestos[[#This Row],[ID DOCUMENTO]])&gt;=1,IF(B1190=Presupuestos[[#This Row],[ID]],"OK","DOC. DUPLICADO"),"OK")</f>
        <v>OK</v>
      </c>
    </row>
    <row r="1192" spans="2:71" x14ac:dyDescent="0.25">
      <c r="B1192" s="34">
        <f>IF(Presupuestos[[#This Row],[ID DOCUMENTO]]=U1191,B1191,IF(B1191="ID",1,B1191+1))</f>
        <v>1005</v>
      </c>
      <c r="C1192" s="2">
        <v>45884</v>
      </c>
      <c r="D1192" s="2">
        <v>45884</v>
      </c>
      <c r="E1192" s="3" t="s">
        <v>2161</v>
      </c>
      <c r="F1192" s="25" t="s">
        <v>35</v>
      </c>
      <c r="G1192" s="25" t="s">
        <v>211</v>
      </c>
      <c r="H1192" s="25" t="s">
        <v>225</v>
      </c>
      <c r="I1192" s="36" t="str">
        <f>IFERROR(VLOOKUP(Presupuestos[[#This Row],[AREA]]&amp;Presupuestos[[#This Row],[CONCEPTO]]&amp;Presupuestos[[#This Row],[DESCRIPCION]],Tabla28[[Columna1]:[CÓDIGO NUEVO]],2,0),"")</f>
        <v>P0302003</v>
      </c>
      <c r="J1192" s="3" t="s">
        <v>666</v>
      </c>
      <c r="K1192" s="3" t="s">
        <v>666</v>
      </c>
      <c r="L1192" s="3" t="s">
        <v>666</v>
      </c>
      <c r="M1192" s="31" t="s">
        <v>2356</v>
      </c>
      <c r="N1192" s="3" t="s">
        <v>25</v>
      </c>
      <c r="O1192" s="3" t="s">
        <v>315</v>
      </c>
      <c r="P1192" s="3" t="s">
        <v>122</v>
      </c>
      <c r="Q1192" s="3" t="str">
        <f>IFERROR(VLOOKUP(Presupuestos[[#This Row],[CLASIFICACIÓN (N)]],Tabla17[],2,0),"")</f>
        <v>Costos de ventas</v>
      </c>
      <c r="R1192" s="3" t="str">
        <f>IFERROR(VLOOKUP(Presupuestos[[#This Row],[CLASIFICACIÓN (N)]],Tabla17[],3,0),"")</f>
        <v>Operativo</v>
      </c>
      <c r="S1192" s="3" t="s">
        <v>41</v>
      </c>
      <c r="T1192" s="3" t="str">
        <f>IFERROR(VLOOKUP(Presupuestos[[#This Row],[ALMACEN]],Tabla5[],2,0),"")</f>
        <v>Lima</v>
      </c>
      <c r="U1192" s="19" t="str">
        <f>IFERROR(VLOOKUP(Presupuestos[[#This Row],[TIPO DE DOCUMENTO]],Tipo_Documento[],2,0)&amp;Presupuestos[[#This Row],[SERIE]]&amp;Presupuestos[[#This Row],[NUMERO]]&amp;Presupuestos[[#This Row],[RUC]],"")</f>
        <v>01F001792310413228722</v>
      </c>
      <c r="V1192" s="3" t="s">
        <v>120</v>
      </c>
      <c r="W1192" s="7">
        <v>45884</v>
      </c>
      <c r="X1192" s="7">
        <v>45884</v>
      </c>
      <c r="Y1192" s="3" t="s">
        <v>688</v>
      </c>
      <c r="Z1192" s="3">
        <v>7923</v>
      </c>
      <c r="AA1192" s="3">
        <f>IFERROR(VLOOKUP(Presupuestos[[#This Row],[RAZON SOCIAL]],CHOOSE({1,2},Clientes_Proveedores[Razon Social],Clientes_Proveedores[Ruc / Dni]),2,0),"-")</f>
        <v>10413228722</v>
      </c>
      <c r="AB1192" s="31" t="s">
        <v>1583</v>
      </c>
      <c r="AC1192" s="3" t="s">
        <v>670</v>
      </c>
      <c r="AD1192" s="5">
        <v>0.18</v>
      </c>
      <c r="AE1192" s="6">
        <v>74.575999999999993</v>
      </c>
      <c r="AF1192" s="6">
        <f>Presupuestos[[#This Row],[BASE]]*Presupuestos[[#This Row],[% IGV]]</f>
        <v>13.423679999999999</v>
      </c>
      <c r="AG1192" s="22">
        <f>ROUND(SUM(Presupuestos[[#This Row],[BASE]:[IGV]]),2)</f>
        <v>88</v>
      </c>
      <c r="AH1192" s="9" t="str">
        <f>IF(Presupuestos[[#This Row],[MONEDA]]="USD",VLOOKUP(Presupuestos[[#This Row],[FECHA DE EMISION]],Tipo_Cambio[],3,0),"")</f>
        <v/>
      </c>
      <c r="AI1192" s="22">
        <f>IFERROR(ROUND(IF(Presupuestos[[#This Row],[MONEDA]]="PEN",Presupuestos[[#This Row],[TOTAL]],Presupuestos[[#This Row],[TOTAL]]*Presupuestos[[#This Row],[TIPO DE CAMBIO]]),2),"")</f>
        <v>88</v>
      </c>
      <c r="AJ1192" s="5"/>
      <c r="AK1192" s="33" t="s">
        <v>671</v>
      </c>
      <c r="AL1192" s="5" t="s">
        <v>715</v>
      </c>
      <c r="AM1192" s="23" t="s">
        <v>671</v>
      </c>
      <c r="AN1192" s="23" t="s">
        <v>671</v>
      </c>
      <c r="AO1192" s="7">
        <f>IFERROR(VLOOKUP("1-"&amp;Presupuestos[[#This Row],[ID DOCUMENTO]],BD_Pagos[],7,0),"")</f>
        <v>45884</v>
      </c>
      <c r="AP1192" s="16" t="str">
        <f>IFERROR(VLOOKUP("1-"&amp;Presupuestos[[#This Row],[ID DOCUMENTO]],BD_Pagos[],8,0),"")</f>
        <v>C_Ope_008</v>
      </c>
      <c r="AQ1192" s="17">
        <f>IFERROR(VLOOKUP("1-"&amp;Presupuestos[[#This Row],[ID DOCUMENTO]],BD_Pagos[],9,0),"")</f>
        <v>25176</v>
      </c>
      <c r="AR1192" s="54"/>
      <c r="AS1192" s="7">
        <f>IFERROR(VLOOKUP("2-"&amp;Presupuestos[[#This Row],[ID DOCUMENTO]],BD_Pagos[],7,0),"")</f>
        <v>0</v>
      </c>
      <c r="AT1192" s="16" t="str">
        <f>IFERROR(VLOOKUP("2-"&amp;Presupuestos[[#This Row],[ID DOCUMENTO]],BD_Pagos[],8,0),"")</f>
        <v/>
      </c>
      <c r="AU1192" s="17">
        <f>IFERROR(VLOOKUP("2-"&amp;Presupuestos[[#This Row],[ID DOCUMENTO]],BD_Pagos[],9,0),"")</f>
        <v>0</v>
      </c>
      <c r="AV1192" s="20">
        <f>IF(IFERROR(VLOOKUP("2-"&amp;Presupuestos[[#This Row],[ID DOCUMENTO]],BD_Pagos[],10,0),0)&gt;Presupuestos[[#This Row],[TOTAL SOLES]],Presupuestos[[#This Row],[TOTAL SOLES]],IFERROR(VLOOKUP("2-"&amp;Presupuestos[[#This Row],[ID DOCUMENTO]],BD_Pagos[],10,0),0))</f>
        <v>0</v>
      </c>
      <c r="AW1192" s="7"/>
      <c r="AX1192" s="16"/>
      <c r="AY1192" s="17"/>
      <c r="AZ1192" s="20"/>
      <c r="BA1192" s="7"/>
      <c r="BB1192" s="16"/>
      <c r="BC1192" s="17"/>
      <c r="BD1192" s="20"/>
      <c r="BE1192" s="7">
        <f>IFERROR(VLOOKUP("5-"&amp;Presupuestos[[#This Row],[ID DOCUMENTO]],BD_Pagos[],7,0),"")</f>
        <v>0</v>
      </c>
      <c r="BF1192" s="17">
        <f>IFERROR(VLOOKUP("5-"&amp;Presupuestos[[#This Row],[ID DOCUMENTO]],BD_Pagos[],9,0),"")</f>
        <v>0</v>
      </c>
      <c r="BG1192" s="20">
        <f>IF(IFERROR(VLOOKUP("5-"&amp;Presupuestos[[#This Row],[ID DOCUMENTO]],BD_Pagos[],10,0),0)&gt;Presupuestos[[#This Row],[TOTAL SOLES]],Presupuestos[[#This Row],[TOTAL SOLES]],IFERROR(VLOOKUP("5-"&amp;Presupuestos[[#This Row],[ID DOCUMENTO]],BD_Pagos[],10,0),0))</f>
        <v>0</v>
      </c>
      <c r="BH1192" s="7">
        <f>IFERROR(VLOOKUP("1-Detraccion"&amp;Presupuestos[[#This Row],[ID DOCUMENTO]],BD_Pagos[],2,0),"")</f>
        <v>0</v>
      </c>
      <c r="BI1192" s="3" t="str">
        <f>IFERROR(VLOOKUP("1-Detraccion"&amp;Presupuestos[[#This Row],[ID DOCUMENTO]],BD_Pagos[],3,0),"")</f>
        <v/>
      </c>
      <c r="BJ1192" s="3">
        <f>IFERROR(VLOOKUP("1-Detraccion"&amp;Presupuestos[[#This Row],[ID DOCUMENTO]],BD_Pagos[],4,0),"")</f>
        <v>0</v>
      </c>
      <c r="BK1192" s="6">
        <f>IF(IFERROR(VLOOKUP("1-Detraccion"&amp;Presupuestos[[#This Row],[ID DOCUMENTO]],BD_Pagos[],5,0),0)&gt;Presupuestos[[#This Row],[TOTAL SOLES]],Presupuestos[[#This Row],[TOTAL SOLES]],IFERROR(VLOOKUP("1-Detraccion"&amp;Presupuestos[[#This Row],[ID DOCUMENTO]],BD_Pagos[],5,0),0))</f>
        <v>0</v>
      </c>
      <c r="BL1192" s="6">
        <f>IF(IFERROR(VLOOKUP("1-Detraccion"&amp;Presupuestos[[#This Row],[ID DOCUMENTO]],BD_Pagos[],6,0),0)&gt;Presupuestos[[#This Row],[TOTAL SOLES]],Presupuestos[[#This Row],[TOTAL SOLES]],IFERROR(VLOOKUP("1-Detraccion"&amp;Presupuestos[[#This Row],[ID DOCUMENTO]],BD_Pagos[],6,0),0))</f>
        <v>0</v>
      </c>
      <c r="BM1192" s="37"/>
      <c r="BN1192" s="3"/>
      <c r="BO1192" s="3"/>
      <c r="BP1192" s="6"/>
      <c r="BQ119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88</v>
      </c>
      <c r="BR1192" s="23" t="str">
        <f>IF(Presupuestos[[#This Row],[SALDO ME-MN]]&gt;0,"PENDIENTE","CANCELADO")</f>
        <v>PENDIENTE</v>
      </c>
      <c r="BS1192" s="23" t="str">
        <f>IF(COUNTIFS($U$4:$U1191,Presupuestos[[#This Row],[ID DOCUMENTO]])&gt;=1,IF(B1191=Presupuestos[[#This Row],[ID]],"OK","DOC. DUPLICADO"),"OK")</f>
        <v>OK</v>
      </c>
    </row>
    <row r="1193" spans="2:71" ht="24" x14ac:dyDescent="0.25">
      <c r="B1193" s="34">
        <f>IF(Presupuestos[[#This Row],[ID DOCUMENTO]]=U1192,B1192,IF(B1192="ID",1,B1192+1))</f>
        <v>1006</v>
      </c>
      <c r="C1193" s="2">
        <v>45884</v>
      </c>
      <c r="D1193" s="2">
        <v>45884</v>
      </c>
      <c r="E1193" s="3" t="s">
        <v>2161</v>
      </c>
      <c r="F1193" s="25" t="s">
        <v>35</v>
      </c>
      <c r="G1193" s="25" t="s">
        <v>211</v>
      </c>
      <c r="H1193" s="25" t="s">
        <v>225</v>
      </c>
      <c r="I1193" s="36" t="str">
        <f>IFERROR(VLOOKUP(Presupuestos[[#This Row],[AREA]]&amp;Presupuestos[[#This Row],[CONCEPTO]]&amp;Presupuestos[[#This Row],[DESCRIPCION]],Tabla28[[Columna1]:[CÓDIGO NUEVO]],2,0),"")</f>
        <v>P0302003</v>
      </c>
      <c r="J1193" s="3" t="s">
        <v>666</v>
      </c>
      <c r="K1193" s="3" t="s">
        <v>666</v>
      </c>
      <c r="L1193" s="3" t="s">
        <v>666</v>
      </c>
      <c r="M1193" s="31" t="s">
        <v>2357</v>
      </c>
      <c r="N1193" s="3" t="s">
        <v>25</v>
      </c>
      <c r="O1193" s="3" t="s">
        <v>315</v>
      </c>
      <c r="P1193" s="3" t="s">
        <v>122</v>
      </c>
      <c r="Q1193" s="3" t="str">
        <f>IFERROR(VLOOKUP(Presupuestos[[#This Row],[CLASIFICACIÓN (N)]],Tabla17[],2,0),"")</f>
        <v>Costos de ventas</v>
      </c>
      <c r="R1193" s="3" t="str">
        <f>IFERROR(VLOOKUP(Presupuestos[[#This Row],[CLASIFICACIÓN (N)]],Tabla17[],3,0),"")</f>
        <v>Operativo</v>
      </c>
      <c r="S1193" s="3" t="s">
        <v>41</v>
      </c>
      <c r="T1193" s="3" t="str">
        <f>IFERROR(VLOOKUP(Presupuestos[[#This Row],[ALMACEN]],Tabla5[],2,0),"")</f>
        <v>Lima</v>
      </c>
      <c r="U1193" s="19" t="str">
        <f>IFERROR(VLOOKUP(Presupuestos[[#This Row],[TIPO DE DOCUMENTO]],Tipo_Documento[],2,0)&amp;Presupuestos[[#This Row],[SERIE]]&amp;Presupuestos[[#This Row],[NUMERO]]&amp;Presupuestos[[#This Row],[RUC]],"")</f>
        <v>01F001792410413228722</v>
      </c>
      <c r="V1193" s="3" t="s">
        <v>120</v>
      </c>
      <c r="W1193" s="7">
        <v>45884</v>
      </c>
      <c r="X1193" s="7">
        <v>45884</v>
      </c>
      <c r="Y1193" s="3" t="s">
        <v>688</v>
      </c>
      <c r="Z1193" s="3">
        <v>7924</v>
      </c>
      <c r="AA1193" s="3">
        <f>IFERROR(VLOOKUP(Presupuestos[[#This Row],[RAZON SOCIAL]],CHOOSE({1,2},Clientes_Proveedores[Razon Social],Clientes_Proveedores[Ruc / Dni]),2,0),"-")</f>
        <v>10413228722</v>
      </c>
      <c r="AB1193" s="31" t="s">
        <v>1583</v>
      </c>
      <c r="AC1193" s="3" t="s">
        <v>670</v>
      </c>
      <c r="AD1193" s="5">
        <v>0.18</v>
      </c>
      <c r="AE1193" s="6">
        <v>70.338999999999999</v>
      </c>
      <c r="AF1193" s="6">
        <f>Presupuestos[[#This Row],[BASE]]*Presupuestos[[#This Row],[% IGV]]</f>
        <v>12.661019999999999</v>
      </c>
      <c r="AG1193" s="22">
        <f>ROUND(SUM(Presupuestos[[#This Row],[BASE]:[IGV]]),2)</f>
        <v>83</v>
      </c>
      <c r="AH1193" s="9" t="str">
        <f>IF(Presupuestos[[#This Row],[MONEDA]]="USD",VLOOKUP(Presupuestos[[#This Row],[FECHA DE EMISION]],Tipo_Cambio[],3,0),"")</f>
        <v/>
      </c>
      <c r="AI1193" s="22">
        <f>IFERROR(ROUND(IF(Presupuestos[[#This Row],[MONEDA]]="PEN",Presupuestos[[#This Row],[TOTAL]],Presupuestos[[#This Row],[TOTAL]]*Presupuestos[[#This Row],[TIPO DE CAMBIO]]),2),"")</f>
        <v>83</v>
      </c>
      <c r="AJ1193" s="5"/>
      <c r="AK1193" s="33" t="s">
        <v>671</v>
      </c>
      <c r="AL1193" s="5" t="s">
        <v>715</v>
      </c>
      <c r="AM1193" s="23" t="s">
        <v>671</v>
      </c>
      <c r="AN1193" s="23" t="s">
        <v>671</v>
      </c>
      <c r="AO1193" s="7">
        <f>IFERROR(VLOOKUP("1-"&amp;Presupuestos[[#This Row],[ID DOCUMENTO]],BD_Pagos[],7,0),"")</f>
        <v>45884</v>
      </c>
      <c r="AP1193" s="16" t="str">
        <f>IFERROR(VLOOKUP("1-"&amp;Presupuestos[[#This Row],[ID DOCUMENTO]],BD_Pagos[],8,0),"")</f>
        <v>C_Ope_008</v>
      </c>
      <c r="AQ1193" s="17">
        <f>IFERROR(VLOOKUP("1-"&amp;Presupuestos[[#This Row],[ID DOCUMENTO]],BD_Pagos[],9,0),"")</f>
        <v>25177</v>
      </c>
      <c r="AR1193" s="54"/>
      <c r="AS1193" s="7">
        <f>IFERROR(VLOOKUP("2-"&amp;Presupuestos[[#This Row],[ID DOCUMENTO]],BD_Pagos[],7,0),"")</f>
        <v>0</v>
      </c>
      <c r="AT1193" s="16" t="str">
        <f>IFERROR(VLOOKUP("2-"&amp;Presupuestos[[#This Row],[ID DOCUMENTO]],BD_Pagos[],8,0),"")</f>
        <v/>
      </c>
      <c r="AU1193" s="17">
        <f>IFERROR(VLOOKUP("2-"&amp;Presupuestos[[#This Row],[ID DOCUMENTO]],BD_Pagos[],9,0),"")</f>
        <v>0</v>
      </c>
      <c r="AV1193" s="20">
        <f>IF(IFERROR(VLOOKUP("2-"&amp;Presupuestos[[#This Row],[ID DOCUMENTO]],BD_Pagos[],10,0),0)&gt;Presupuestos[[#This Row],[TOTAL SOLES]],Presupuestos[[#This Row],[TOTAL SOLES]],IFERROR(VLOOKUP("2-"&amp;Presupuestos[[#This Row],[ID DOCUMENTO]],BD_Pagos[],10,0),0))</f>
        <v>0</v>
      </c>
      <c r="AW1193" s="7"/>
      <c r="AX1193" s="16"/>
      <c r="AY1193" s="17"/>
      <c r="AZ1193" s="20"/>
      <c r="BA1193" s="7"/>
      <c r="BB1193" s="16"/>
      <c r="BC1193" s="17"/>
      <c r="BD1193" s="20"/>
      <c r="BE1193" s="7">
        <f>IFERROR(VLOOKUP("5-"&amp;Presupuestos[[#This Row],[ID DOCUMENTO]],BD_Pagos[],7,0),"")</f>
        <v>0</v>
      </c>
      <c r="BF1193" s="17">
        <f>IFERROR(VLOOKUP("5-"&amp;Presupuestos[[#This Row],[ID DOCUMENTO]],BD_Pagos[],9,0),"")</f>
        <v>0</v>
      </c>
      <c r="BG1193" s="20">
        <f>IF(IFERROR(VLOOKUP("5-"&amp;Presupuestos[[#This Row],[ID DOCUMENTO]],BD_Pagos[],10,0),0)&gt;Presupuestos[[#This Row],[TOTAL SOLES]],Presupuestos[[#This Row],[TOTAL SOLES]],IFERROR(VLOOKUP("5-"&amp;Presupuestos[[#This Row],[ID DOCUMENTO]],BD_Pagos[],10,0),0))</f>
        <v>0</v>
      </c>
      <c r="BH1193" s="7">
        <f>IFERROR(VLOOKUP("1-Detraccion"&amp;Presupuestos[[#This Row],[ID DOCUMENTO]],BD_Pagos[],2,0),"")</f>
        <v>0</v>
      </c>
      <c r="BI1193" s="3" t="str">
        <f>IFERROR(VLOOKUP("1-Detraccion"&amp;Presupuestos[[#This Row],[ID DOCUMENTO]],BD_Pagos[],3,0),"")</f>
        <v/>
      </c>
      <c r="BJ1193" s="3">
        <f>IFERROR(VLOOKUP("1-Detraccion"&amp;Presupuestos[[#This Row],[ID DOCUMENTO]],BD_Pagos[],4,0),"")</f>
        <v>0</v>
      </c>
      <c r="BK1193" s="6">
        <f>IF(IFERROR(VLOOKUP("1-Detraccion"&amp;Presupuestos[[#This Row],[ID DOCUMENTO]],BD_Pagos[],5,0),0)&gt;Presupuestos[[#This Row],[TOTAL SOLES]],Presupuestos[[#This Row],[TOTAL SOLES]],IFERROR(VLOOKUP("1-Detraccion"&amp;Presupuestos[[#This Row],[ID DOCUMENTO]],BD_Pagos[],5,0),0))</f>
        <v>0</v>
      </c>
      <c r="BL1193" s="6">
        <f>IF(IFERROR(VLOOKUP("1-Detraccion"&amp;Presupuestos[[#This Row],[ID DOCUMENTO]],BD_Pagos[],6,0),0)&gt;Presupuestos[[#This Row],[TOTAL SOLES]],Presupuestos[[#This Row],[TOTAL SOLES]],IFERROR(VLOOKUP("1-Detraccion"&amp;Presupuestos[[#This Row],[ID DOCUMENTO]],BD_Pagos[],6,0),0))</f>
        <v>0</v>
      </c>
      <c r="BM1193" s="37"/>
      <c r="BN1193" s="3"/>
      <c r="BO1193" s="3"/>
      <c r="BP1193" s="6"/>
      <c r="BQ119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83</v>
      </c>
      <c r="BR1193" s="23" t="str">
        <f>IF(Presupuestos[[#This Row],[SALDO ME-MN]]&gt;0,"PENDIENTE","CANCELADO")</f>
        <v>PENDIENTE</v>
      </c>
      <c r="BS1193" s="23" t="str">
        <f>IF(COUNTIFS($U$4:$U1192,Presupuestos[[#This Row],[ID DOCUMENTO]])&gt;=1,IF(B1192=Presupuestos[[#This Row],[ID]],"OK","DOC. DUPLICADO"),"OK")</f>
        <v>OK</v>
      </c>
    </row>
    <row r="1194" spans="2:71" ht="36" x14ac:dyDescent="0.25">
      <c r="B1194" s="34">
        <f>IF(Presupuestos[[#This Row],[ID DOCUMENTO]]=U1193,B1193,IF(B1193="ID",1,B1193+1))</f>
        <v>1007</v>
      </c>
      <c r="C1194" s="2">
        <v>45884</v>
      </c>
      <c r="D1194" s="2">
        <v>45884</v>
      </c>
      <c r="E1194" s="3" t="s">
        <v>2161</v>
      </c>
      <c r="F1194" s="25" t="s">
        <v>35</v>
      </c>
      <c r="G1194" s="25" t="s">
        <v>211</v>
      </c>
      <c r="H1194" s="25" t="s">
        <v>225</v>
      </c>
      <c r="I1194" s="36" t="str">
        <f>IFERROR(VLOOKUP(Presupuestos[[#This Row],[AREA]]&amp;Presupuestos[[#This Row],[CONCEPTO]]&amp;Presupuestos[[#This Row],[DESCRIPCION]],Tabla28[[Columna1]:[CÓDIGO NUEVO]],2,0),"")</f>
        <v>P0302003</v>
      </c>
      <c r="J1194" s="3" t="s">
        <v>666</v>
      </c>
      <c r="K1194" s="3" t="s">
        <v>666</v>
      </c>
      <c r="L1194" s="3" t="s">
        <v>666</v>
      </c>
      <c r="M1194" s="31" t="s">
        <v>2358</v>
      </c>
      <c r="N1194" s="3" t="s">
        <v>25</v>
      </c>
      <c r="O1194" s="3" t="s">
        <v>315</v>
      </c>
      <c r="P1194" s="3" t="s">
        <v>122</v>
      </c>
      <c r="Q1194" s="3" t="str">
        <f>IFERROR(VLOOKUP(Presupuestos[[#This Row],[CLASIFICACIÓN (N)]],Tabla17[],2,0),"")</f>
        <v>Costos de ventas</v>
      </c>
      <c r="R1194" s="3" t="str">
        <f>IFERROR(VLOOKUP(Presupuestos[[#This Row],[CLASIFICACIÓN (N)]],Tabla17[],3,0),"")</f>
        <v>Operativo</v>
      </c>
      <c r="S1194" s="3" t="s">
        <v>41</v>
      </c>
      <c r="T1194" s="3" t="str">
        <f>IFERROR(VLOOKUP(Presupuestos[[#This Row],[ALMACEN]],Tabla5[],2,0),"")</f>
        <v>Lima</v>
      </c>
      <c r="U1194" s="19" t="str">
        <f>IFERROR(VLOOKUP(Presupuestos[[#This Row],[TIPO DE DOCUMENTO]],Tipo_Documento[],2,0)&amp;Presupuestos[[#This Row],[SERIE]]&amp;Presupuestos[[#This Row],[NUMERO]]&amp;Presupuestos[[#This Row],[RUC]],"")</f>
        <v>01F0023391420601292727</v>
      </c>
      <c r="V1194" s="3" t="s">
        <v>120</v>
      </c>
      <c r="W1194" s="7">
        <v>45884</v>
      </c>
      <c r="X1194" s="7">
        <v>45884</v>
      </c>
      <c r="Y1194" s="3" t="s">
        <v>721</v>
      </c>
      <c r="Z1194" s="3">
        <v>33914</v>
      </c>
      <c r="AA1194" s="3">
        <f>IFERROR(VLOOKUP(Presupuestos[[#This Row],[RAZON SOCIAL]],CHOOSE({1,2},Clientes_Proveedores[Razon Social],Clientes_Proveedores[Ruc / Dni]),2,0),"-")</f>
        <v>20601292727</v>
      </c>
      <c r="AB1194" s="31" t="s">
        <v>2359</v>
      </c>
      <c r="AC1194" s="3" t="s">
        <v>670</v>
      </c>
      <c r="AD1194" s="5">
        <v>0.18</v>
      </c>
      <c r="AE1194" s="6">
        <v>43.22</v>
      </c>
      <c r="AF1194" s="6">
        <f>Presupuestos[[#This Row],[BASE]]*Presupuestos[[#This Row],[% IGV]]</f>
        <v>7.7795999999999994</v>
      </c>
      <c r="AG1194" s="22">
        <f>ROUND(SUM(Presupuestos[[#This Row],[BASE]:[IGV]]),2)</f>
        <v>51</v>
      </c>
      <c r="AH1194" s="9" t="str">
        <f>IF(Presupuestos[[#This Row],[MONEDA]]="USD",VLOOKUP(Presupuestos[[#This Row],[FECHA DE EMISION]],Tipo_Cambio[],3,0),"")</f>
        <v/>
      </c>
      <c r="AI1194" s="22">
        <f>IFERROR(ROUND(IF(Presupuestos[[#This Row],[MONEDA]]="PEN",Presupuestos[[#This Row],[TOTAL]],Presupuestos[[#This Row],[TOTAL]]*Presupuestos[[#This Row],[TIPO DE CAMBIO]]),2),"")</f>
        <v>51</v>
      </c>
      <c r="AJ1194" s="5"/>
      <c r="AK1194" s="33" t="s">
        <v>671</v>
      </c>
      <c r="AL1194" s="5" t="s">
        <v>715</v>
      </c>
      <c r="AM1194" s="23" t="s">
        <v>671</v>
      </c>
      <c r="AN1194" s="23" t="s">
        <v>671</v>
      </c>
      <c r="AO1194" s="7">
        <f>IFERROR(VLOOKUP("1-"&amp;Presupuestos[[#This Row],[ID DOCUMENTO]],BD_Pagos[],7,0),"")</f>
        <v>45884</v>
      </c>
      <c r="AP1194" s="16" t="str">
        <f>IFERROR(VLOOKUP("1-"&amp;Presupuestos[[#This Row],[ID DOCUMENTO]],BD_Pagos[],8,0),"")</f>
        <v>C_Ope_008</v>
      </c>
      <c r="AQ1194" s="17">
        <f>IFERROR(VLOOKUP("1-"&amp;Presupuestos[[#This Row],[ID DOCUMENTO]],BD_Pagos[],9,0),"")</f>
        <v>25178</v>
      </c>
      <c r="AR1194" s="54"/>
      <c r="AS1194" s="7">
        <f>IFERROR(VLOOKUP("2-"&amp;Presupuestos[[#This Row],[ID DOCUMENTO]],BD_Pagos[],7,0),"")</f>
        <v>0</v>
      </c>
      <c r="AT1194" s="16" t="str">
        <f>IFERROR(VLOOKUP("2-"&amp;Presupuestos[[#This Row],[ID DOCUMENTO]],BD_Pagos[],8,0),"")</f>
        <v/>
      </c>
      <c r="AU1194" s="17">
        <f>IFERROR(VLOOKUP("2-"&amp;Presupuestos[[#This Row],[ID DOCUMENTO]],BD_Pagos[],9,0),"")</f>
        <v>0</v>
      </c>
      <c r="AV1194" s="20">
        <f>IF(IFERROR(VLOOKUP("2-"&amp;Presupuestos[[#This Row],[ID DOCUMENTO]],BD_Pagos[],10,0),0)&gt;Presupuestos[[#This Row],[TOTAL SOLES]],Presupuestos[[#This Row],[TOTAL SOLES]],IFERROR(VLOOKUP("2-"&amp;Presupuestos[[#This Row],[ID DOCUMENTO]],BD_Pagos[],10,0),0))</f>
        <v>0</v>
      </c>
      <c r="AW1194" s="7"/>
      <c r="AX1194" s="16"/>
      <c r="AY1194" s="17"/>
      <c r="AZ1194" s="20"/>
      <c r="BA1194" s="7"/>
      <c r="BB1194" s="16"/>
      <c r="BC1194" s="17"/>
      <c r="BD1194" s="20"/>
      <c r="BE1194" s="7">
        <f>IFERROR(VLOOKUP("5-"&amp;Presupuestos[[#This Row],[ID DOCUMENTO]],BD_Pagos[],7,0),"")</f>
        <v>0</v>
      </c>
      <c r="BF1194" s="17">
        <f>IFERROR(VLOOKUP("5-"&amp;Presupuestos[[#This Row],[ID DOCUMENTO]],BD_Pagos[],9,0),"")</f>
        <v>0</v>
      </c>
      <c r="BG1194" s="20">
        <f>IF(IFERROR(VLOOKUP("5-"&amp;Presupuestos[[#This Row],[ID DOCUMENTO]],BD_Pagos[],10,0),0)&gt;Presupuestos[[#This Row],[TOTAL SOLES]],Presupuestos[[#This Row],[TOTAL SOLES]],IFERROR(VLOOKUP("5-"&amp;Presupuestos[[#This Row],[ID DOCUMENTO]],BD_Pagos[],10,0),0))</f>
        <v>0</v>
      </c>
      <c r="BH1194" s="7">
        <f>IFERROR(VLOOKUP("1-Detraccion"&amp;Presupuestos[[#This Row],[ID DOCUMENTO]],BD_Pagos[],2,0),"")</f>
        <v>0</v>
      </c>
      <c r="BI1194" s="3" t="str">
        <f>IFERROR(VLOOKUP("1-Detraccion"&amp;Presupuestos[[#This Row],[ID DOCUMENTO]],BD_Pagos[],3,0),"")</f>
        <v/>
      </c>
      <c r="BJ1194" s="3">
        <f>IFERROR(VLOOKUP("1-Detraccion"&amp;Presupuestos[[#This Row],[ID DOCUMENTO]],BD_Pagos[],4,0),"")</f>
        <v>0</v>
      </c>
      <c r="BK1194" s="6">
        <f>IF(IFERROR(VLOOKUP("1-Detraccion"&amp;Presupuestos[[#This Row],[ID DOCUMENTO]],BD_Pagos[],5,0),0)&gt;Presupuestos[[#This Row],[TOTAL SOLES]],Presupuestos[[#This Row],[TOTAL SOLES]],IFERROR(VLOOKUP("1-Detraccion"&amp;Presupuestos[[#This Row],[ID DOCUMENTO]],BD_Pagos[],5,0),0))</f>
        <v>0</v>
      </c>
      <c r="BL1194" s="6">
        <f>IF(IFERROR(VLOOKUP("1-Detraccion"&amp;Presupuestos[[#This Row],[ID DOCUMENTO]],BD_Pagos[],6,0),0)&gt;Presupuestos[[#This Row],[TOTAL SOLES]],Presupuestos[[#This Row],[TOTAL SOLES]],IFERROR(VLOOKUP("1-Detraccion"&amp;Presupuestos[[#This Row],[ID DOCUMENTO]],BD_Pagos[],6,0),0))</f>
        <v>0</v>
      </c>
      <c r="BM1194" s="37"/>
      <c r="BN1194" s="3"/>
      <c r="BO1194" s="3"/>
      <c r="BP1194" s="6"/>
      <c r="BQ119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51</v>
      </c>
      <c r="BR1194" s="23" t="str">
        <f>IF(Presupuestos[[#This Row],[SALDO ME-MN]]&gt;0,"PENDIENTE","CANCELADO")</f>
        <v>PENDIENTE</v>
      </c>
      <c r="BS1194" s="23" t="str">
        <f>IF(COUNTIFS($U$4:$U1193,Presupuestos[[#This Row],[ID DOCUMENTO]])&gt;=1,IF(B1193=Presupuestos[[#This Row],[ID]],"OK","DOC. DUPLICADO"),"OK")</f>
        <v>OK</v>
      </c>
    </row>
    <row r="1195" spans="2:71" ht="24" x14ac:dyDescent="0.25">
      <c r="B1195" s="34">
        <f>IF(Presupuestos[[#This Row],[ID DOCUMENTO]]=U1194,B1194,IF(B1194="ID",1,B1194+1))</f>
        <v>1008</v>
      </c>
      <c r="C1195" s="2">
        <v>45884</v>
      </c>
      <c r="D1195" s="2">
        <v>45884</v>
      </c>
      <c r="E1195" s="3" t="s">
        <v>2161</v>
      </c>
      <c r="F1195" s="25" t="s">
        <v>35</v>
      </c>
      <c r="G1195" s="25" t="s">
        <v>211</v>
      </c>
      <c r="H1195" s="25" t="s">
        <v>225</v>
      </c>
      <c r="I1195" s="36" t="str">
        <f>IFERROR(VLOOKUP(Presupuestos[[#This Row],[AREA]]&amp;Presupuestos[[#This Row],[CONCEPTO]]&amp;Presupuestos[[#This Row],[DESCRIPCION]],Tabla28[[Columna1]:[CÓDIGO NUEVO]],2,0),"")</f>
        <v>P0302003</v>
      </c>
      <c r="J1195" s="3" t="s">
        <v>666</v>
      </c>
      <c r="K1195" s="3" t="s">
        <v>666</v>
      </c>
      <c r="L1195" s="3" t="s">
        <v>666</v>
      </c>
      <c r="M1195" s="31" t="s">
        <v>2360</v>
      </c>
      <c r="N1195" s="3" t="s">
        <v>25</v>
      </c>
      <c r="O1195" s="3" t="s">
        <v>315</v>
      </c>
      <c r="P1195" s="3" t="s">
        <v>122</v>
      </c>
      <c r="Q1195" s="3" t="str">
        <f>IFERROR(VLOOKUP(Presupuestos[[#This Row],[CLASIFICACIÓN (N)]],Tabla17[],2,0),"")</f>
        <v>Costos de ventas</v>
      </c>
      <c r="R1195" s="3" t="str">
        <f>IFERROR(VLOOKUP(Presupuestos[[#This Row],[CLASIFICACIÓN (N)]],Tabla17[],3,0),"")</f>
        <v>Operativo</v>
      </c>
      <c r="S1195" s="3" t="s">
        <v>41</v>
      </c>
      <c r="T1195" s="3" t="str">
        <f>IFERROR(VLOOKUP(Presupuestos[[#This Row],[ALMACEN]],Tabla5[],2,0),"")</f>
        <v>Lima</v>
      </c>
      <c r="U1195" s="19" t="str">
        <f>IFERROR(VLOOKUP(Presupuestos[[#This Row],[TIPO DE DOCUMENTO]],Tipo_Documento[],2,0)&amp;Presupuestos[[#This Row],[SERIE]]&amp;Presupuestos[[#This Row],[NUMERO]]&amp;Presupuestos[[#This Row],[RUC]],"")</f>
        <v>01F0023391520601292727</v>
      </c>
      <c r="V1195" s="3" t="s">
        <v>120</v>
      </c>
      <c r="W1195" s="7">
        <v>45884</v>
      </c>
      <c r="X1195" s="7">
        <v>45884</v>
      </c>
      <c r="Y1195" s="3" t="s">
        <v>721</v>
      </c>
      <c r="Z1195" s="3">
        <v>33915</v>
      </c>
      <c r="AA1195" s="3">
        <f>IFERROR(VLOOKUP(Presupuestos[[#This Row],[RAZON SOCIAL]],CHOOSE({1,2},Clientes_Proveedores[Razon Social],Clientes_Proveedores[Ruc / Dni]),2,0),"-")</f>
        <v>20601292727</v>
      </c>
      <c r="AB1195" s="31" t="s">
        <v>2359</v>
      </c>
      <c r="AC1195" s="3" t="s">
        <v>670</v>
      </c>
      <c r="AD1195" s="5">
        <v>0.18</v>
      </c>
      <c r="AE1195" s="6">
        <v>66.948999999999998</v>
      </c>
      <c r="AF1195" s="6">
        <f>Presupuestos[[#This Row],[BASE]]*Presupuestos[[#This Row],[% IGV]]</f>
        <v>12.05082</v>
      </c>
      <c r="AG1195" s="22">
        <f>ROUND(SUM(Presupuestos[[#This Row],[BASE]:[IGV]]),2)</f>
        <v>79</v>
      </c>
      <c r="AH1195" s="9" t="str">
        <f>IF(Presupuestos[[#This Row],[MONEDA]]="USD",VLOOKUP(Presupuestos[[#This Row],[FECHA DE EMISION]],Tipo_Cambio[],3,0),"")</f>
        <v/>
      </c>
      <c r="AI1195" s="22">
        <f>IFERROR(ROUND(IF(Presupuestos[[#This Row],[MONEDA]]="PEN",Presupuestos[[#This Row],[TOTAL]],Presupuestos[[#This Row],[TOTAL]]*Presupuestos[[#This Row],[TIPO DE CAMBIO]]),2),"")</f>
        <v>79</v>
      </c>
      <c r="AJ1195" s="5"/>
      <c r="AK1195" s="33" t="s">
        <v>671</v>
      </c>
      <c r="AL1195" s="5" t="s">
        <v>715</v>
      </c>
      <c r="AM1195" s="23" t="s">
        <v>671</v>
      </c>
      <c r="AN1195" s="23" t="s">
        <v>671</v>
      </c>
      <c r="AO1195" s="7">
        <f>IFERROR(VLOOKUP("1-"&amp;Presupuestos[[#This Row],[ID DOCUMENTO]],BD_Pagos[],7,0),"")</f>
        <v>45884</v>
      </c>
      <c r="AP1195" s="16" t="str">
        <f>IFERROR(VLOOKUP("1-"&amp;Presupuestos[[#This Row],[ID DOCUMENTO]],BD_Pagos[],8,0),"")</f>
        <v>C_Ope_008</v>
      </c>
      <c r="AQ1195" s="17">
        <f>IFERROR(VLOOKUP("1-"&amp;Presupuestos[[#This Row],[ID DOCUMENTO]],BD_Pagos[],9,0),"")</f>
        <v>25179</v>
      </c>
      <c r="AR1195" s="54"/>
      <c r="AS1195" s="7">
        <f>IFERROR(VLOOKUP("2-"&amp;Presupuestos[[#This Row],[ID DOCUMENTO]],BD_Pagos[],7,0),"")</f>
        <v>0</v>
      </c>
      <c r="AT1195" s="16" t="str">
        <f>IFERROR(VLOOKUP("2-"&amp;Presupuestos[[#This Row],[ID DOCUMENTO]],BD_Pagos[],8,0),"")</f>
        <v/>
      </c>
      <c r="AU1195" s="17">
        <f>IFERROR(VLOOKUP("2-"&amp;Presupuestos[[#This Row],[ID DOCUMENTO]],BD_Pagos[],9,0),"")</f>
        <v>0</v>
      </c>
      <c r="AV1195" s="20">
        <f>IF(IFERROR(VLOOKUP("2-"&amp;Presupuestos[[#This Row],[ID DOCUMENTO]],BD_Pagos[],10,0),0)&gt;Presupuestos[[#This Row],[TOTAL SOLES]],Presupuestos[[#This Row],[TOTAL SOLES]],IFERROR(VLOOKUP("2-"&amp;Presupuestos[[#This Row],[ID DOCUMENTO]],BD_Pagos[],10,0),0))</f>
        <v>0</v>
      </c>
      <c r="AW1195" s="7"/>
      <c r="AX1195" s="16"/>
      <c r="AY1195" s="17"/>
      <c r="AZ1195" s="20"/>
      <c r="BA1195" s="7"/>
      <c r="BB1195" s="16"/>
      <c r="BC1195" s="17"/>
      <c r="BD1195" s="20"/>
      <c r="BE1195" s="7">
        <f>IFERROR(VLOOKUP("5-"&amp;Presupuestos[[#This Row],[ID DOCUMENTO]],BD_Pagos[],7,0),"")</f>
        <v>0</v>
      </c>
      <c r="BF1195" s="17">
        <f>IFERROR(VLOOKUP("5-"&amp;Presupuestos[[#This Row],[ID DOCUMENTO]],BD_Pagos[],9,0),"")</f>
        <v>0</v>
      </c>
      <c r="BG1195" s="20">
        <f>IF(IFERROR(VLOOKUP("5-"&amp;Presupuestos[[#This Row],[ID DOCUMENTO]],BD_Pagos[],10,0),0)&gt;Presupuestos[[#This Row],[TOTAL SOLES]],Presupuestos[[#This Row],[TOTAL SOLES]],IFERROR(VLOOKUP("5-"&amp;Presupuestos[[#This Row],[ID DOCUMENTO]],BD_Pagos[],10,0),0))</f>
        <v>0</v>
      </c>
      <c r="BH1195" s="7">
        <f>IFERROR(VLOOKUP("1-Detraccion"&amp;Presupuestos[[#This Row],[ID DOCUMENTO]],BD_Pagos[],2,0),"")</f>
        <v>0</v>
      </c>
      <c r="BI1195" s="3" t="str">
        <f>IFERROR(VLOOKUP("1-Detraccion"&amp;Presupuestos[[#This Row],[ID DOCUMENTO]],BD_Pagos[],3,0),"")</f>
        <v/>
      </c>
      <c r="BJ1195" s="3">
        <f>IFERROR(VLOOKUP("1-Detraccion"&amp;Presupuestos[[#This Row],[ID DOCUMENTO]],BD_Pagos[],4,0),"")</f>
        <v>0</v>
      </c>
      <c r="BK1195" s="6">
        <f>IF(IFERROR(VLOOKUP("1-Detraccion"&amp;Presupuestos[[#This Row],[ID DOCUMENTO]],BD_Pagos[],5,0),0)&gt;Presupuestos[[#This Row],[TOTAL SOLES]],Presupuestos[[#This Row],[TOTAL SOLES]],IFERROR(VLOOKUP("1-Detraccion"&amp;Presupuestos[[#This Row],[ID DOCUMENTO]],BD_Pagos[],5,0),0))</f>
        <v>0</v>
      </c>
      <c r="BL1195" s="6">
        <f>IF(IFERROR(VLOOKUP("1-Detraccion"&amp;Presupuestos[[#This Row],[ID DOCUMENTO]],BD_Pagos[],6,0),0)&gt;Presupuestos[[#This Row],[TOTAL SOLES]],Presupuestos[[#This Row],[TOTAL SOLES]],IFERROR(VLOOKUP("1-Detraccion"&amp;Presupuestos[[#This Row],[ID DOCUMENTO]],BD_Pagos[],6,0),0))</f>
        <v>0</v>
      </c>
      <c r="BM1195" s="37"/>
      <c r="BN1195" s="3"/>
      <c r="BO1195" s="3"/>
      <c r="BP1195" s="6"/>
      <c r="BQ119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79</v>
      </c>
      <c r="BR1195" s="23" t="str">
        <f>IF(Presupuestos[[#This Row],[SALDO ME-MN]]&gt;0,"PENDIENTE","CANCELADO")</f>
        <v>PENDIENTE</v>
      </c>
      <c r="BS1195" s="23" t="str">
        <f>IF(COUNTIFS($U$4:$U1194,Presupuestos[[#This Row],[ID DOCUMENTO]])&gt;=1,IF(B1194=Presupuestos[[#This Row],[ID]],"OK","DOC. DUPLICADO"),"OK")</f>
        <v>OK</v>
      </c>
    </row>
    <row r="1196" spans="2:71" x14ac:dyDescent="0.25">
      <c r="B1196" s="34">
        <f>IF(Presupuestos[[#This Row],[ID DOCUMENTO]]=U1195,B1195,IF(B1195="ID",1,B1195+1))</f>
        <v>1009</v>
      </c>
      <c r="C1196" s="2">
        <v>45887</v>
      </c>
      <c r="D1196" s="2">
        <v>45887</v>
      </c>
      <c r="E1196" s="3" t="s">
        <v>2161</v>
      </c>
      <c r="F1196" s="25" t="s">
        <v>35</v>
      </c>
      <c r="G1196" s="25" t="s">
        <v>211</v>
      </c>
      <c r="H1196" s="25" t="s">
        <v>225</v>
      </c>
      <c r="I1196" s="36" t="str">
        <f>IFERROR(VLOOKUP(Presupuestos[[#This Row],[AREA]]&amp;Presupuestos[[#This Row],[CONCEPTO]]&amp;Presupuestos[[#This Row],[DESCRIPCION]],Tabla28[[Columna1]:[CÓDIGO NUEVO]],2,0),"")</f>
        <v>P0302003</v>
      </c>
      <c r="J1196" s="3" t="s">
        <v>666</v>
      </c>
      <c r="K1196" s="3" t="s">
        <v>666</v>
      </c>
      <c r="L1196" s="3" t="s">
        <v>666</v>
      </c>
      <c r="M1196" s="31" t="s">
        <v>2361</v>
      </c>
      <c r="N1196" s="3" t="s">
        <v>47</v>
      </c>
      <c r="O1196" s="3" t="s">
        <v>315</v>
      </c>
      <c r="P1196" s="3" t="s">
        <v>122</v>
      </c>
      <c r="Q1196" s="3" t="str">
        <f>IFERROR(VLOOKUP(Presupuestos[[#This Row],[CLASIFICACIÓN (N)]],Tabla17[],2,0),"")</f>
        <v>Costos de ventas</v>
      </c>
      <c r="R1196" s="3" t="str">
        <f>IFERROR(VLOOKUP(Presupuestos[[#This Row],[CLASIFICACIÓN (N)]],Tabla17[],3,0),"")</f>
        <v>Operativo</v>
      </c>
      <c r="S1196" s="3" t="s">
        <v>16</v>
      </c>
      <c r="T1196" s="3" t="str">
        <f>IFERROR(VLOOKUP(Presupuestos[[#This Row],[ALMACEN]],Tabla5[],2,0),"")</f>
        <v>Arequipa</v>
      </c>
      <c r="U1196" s="19" t="str">
        <f>IFERROR(VLOOKUP(Presupuestos[[#This Row],[TIPO DE DOCUMENTO]],Tipo_Documento[],2,0)&amp;Presupuestos[[#This Row],[SERIE]]&amp;Presupuestos[[#This Row],[NUMERO]]&amp;Presupuestos[[#This Row],[RUC]],"")</f>
        <v>01F0021395910294164630</v>
      </c>
      <c r="V1196" s="3" t="s">
        <v>120</v>
      </c>
      <c r="W1196" s="7">
        <v>45887</v>
      </c>
      <c r="X1196" s="7">
        <v>45887</v>
      </c>
      <c r="Y1196" s="3" t="s">
        <v>721</v>
      </c>
      <c r="Z1196" s="3">
        <v>13959</v>
      </c>
      <c r="AA1196" s="3">
        <f>IFERROR(VLOOKUP(Presupuestos[[#This Row],[RAZON SOCIAL]],CHOOSE({1,2},Clientes_Proveedores[Razon Social],Clientes_Proveedores[Ruc / Dni]),2,0),"-")</f>
        <v>10294164630</v>
      </c>
      <c r="AB1196" s="31" t="s">
        <v>2362</v>
      </c>
      <c r="AC1196" s="3" t="s">
        <v>670</v>
      </c>
      <c r="AD1196" s="5">
        <v>0.18</v>
      </c>
      <c r="AE1196" s="6">
        <v>21.186</v>
      </c>
      <c r="AF1196" s="6">
        <f>Presupuestos[[#This Row],[BASE]]*Presupuestos[[#This Row],[% IGV]]</f>
        <v>3.8134799999999998</v>
      </c>
      <c r="AG1196" s="22">
        <f>ROUND(SUM(Presupuestos[[#This Row],[BASE]:[IGV]]),2)</f>
        <v>25</v>
      </c>
      <c r="AH1196" s="9" t="str">
        <f>IF(Presupuestos[[#This Row],[MONEDA]]="USD",VLOOKUP(Presupuestos[[#This Row],[FECHA DE EMISION]],Tipo_Cambio[],3,0),"")</f>
        <v/>
      </c>
      <c r="AI1196" s="22">
        <f>IFERROR(ROUND(IF(Presupuestos[[#This Row],[MONEDA]]="PEN",Presupuestos[[#This Row],[TOTAL]],Presupuestos[[#This Row],[TOTAL]]*Presupuestos[[#This Row],[TIPO DE CAMBIO]]),2),"")</f>
        <v>25</v>
      </c>
      <c r="AJ1196" s="5"/>
      <c r="AK1196" s="33" t="s">
        <v>671</v>
      </c>
      <c r="AL1196" s="5" t="s">
        <v>715</v>
      </c>
      <c r="AM1196" s="23" t="s">
        <v>671</v>
      </c>
      <c r="AN1196" s="23" t="s">
        <v>671</v>
      </c>
      <c r="AO1196" s="7">
        <f>IFERROR(VLOOKUP("1-"&amp;Presupuestos[[#This Row],[ID DOCUMENTO]],BD_Pagos[],7,0),"")</f>
        <v>45887</v>
      </c>
      <c r="AP1196" s="16" t="str">
        <f>IFERROR(VLOOKUP("1-"&amp;Presupuestos[[#This Row],[ID DOCUMENTO]],BD_Pagos[],8,0),"")</f>
        <v>C_Ope_008</v>
      </c>
      <c r="AQ1196" s="17">
        <f>IFERROR(VLOOKUP("1-"&amp;Presupuestos[[#This Row],[ID DOCUMENTO]],BD_Pagos[],9,0),"")</f>
        <v>25180</v>
      </c>
      <c r="AR1196" s="54"/>
      <c r="AS1196" s="7">
        <f>IFERROR(VLOOKUP("2-"&amp;Presupuestos[[#This Row],[ID DOCUMENTO]],BD_Pagos[],7,0),"")</f>
        <v>0</v>
      </c>
      <c r="AT1196" s="16" t="str">
        <f>IFERROR(VLOOKUP("2-"&amp;Presupuestos[[#This Row],[ID DOCUMENTO]],BD_Pagos[],8,0),"")</f>
        <v/>
      </c>
      <c r="AU1196" s="17">
        <f>IFERROR(VLOOKUP("2-"&amp;Presupuestos[[#This Row],[ID DOCUMENTO]],BD_Pagos[],9,0),"")</f>
        <v>0</v>
      </c>
      <c r="AV1196" s="20">
        <f>IF(IFERROR(VLOOKUP("2-"&amp;Presupuestos[[#This Row],[ID DOCUMENTO]],BD_Pagos[],10,0),0)&gt;Presupuestos[[#This Row],[TOTAL SOLES]],Presupuestos[[#This Row],[TOTAL SOLES]],IFERROR(VLOOKUP("2-"&amp;Presupuestos[[#This Row],[ID DOCUMENTO]],BD_Pagos[],10,0),0))</f>
        <v>0</v>
      </c>
      <c r="AW1196" s="7"/>
      <c r="AX1196" s="16"/>
      <c r="AY1196" s="17"/>
      <c r="AZ1196" s="20"/>
      <c r="BA1196" s="7"/>
      <c r="BB1196" s="16"/>
      <c r="BC1196" s="17"/>
      <c r="BD1196" s="20"/>
      <c r="BE1196" s="7">
        <f>IFERROR(VLOOKUP("5-"&amp;Presupuestos[[#This Row],[ID DOCUMENTO]],BD_Pagos[],7,0),"")</f>
        <v>0</v>
      </c>
      <c r="BF1196" s="17">
        <f>IFERROR(VLOOKUP("5-"&amp;Presupuestos[[#This Row],[ID DOCUMENTO]],BD_Pagos[],9,0),"")</f>
        <v>0</v>
      </c>
      <c r="BG1196" s="20">
        <f>IF(IFERROR(VLOOKUP("5-"&amp;Presupuestos[[#This Row],[ID DOCUMENTO]],BD_Pagos[],10,0),0)&gt;Presupuestos[[#This Row],[TOTAL SOLES]],Presupuestos[[#This Row],[TOTAL SOLES]],IFERROR(VLOOKUP("5-"&amp;Presupuestos[[#This Row],[ID DOCUMENTO]],BD_Pagos[],10,0),0))</f>
        <v>0</v>
      </c>
      <c r="BH1196" s="7">
        <f>IFERROR(VLOOKUP("1-Detraccion"&amp;Presupuestos[[#This Row],[ID DOCUMENTO]],BD_Pagos[],2,0),"")</f>
        <v>0</v>
      </c>
      <c r="BI1196" s="3" t="str">
        <f>IFERROR(VLOOKUP("1-Detraccion"&amp;Presupuestos[[#This Row],[ID DOCUMENTO]],BD_Pagos[],3,0),"")</f>
        <v/>
      </c>
      <c r="BJ1196" s="3">
        <f>IFERROR(VLOOKUP("1-Detraccion"&amp;Presupuestos[[#This Row],[ID DOCUMENTO]],BD_Pagos[],4,0),"")</f>
        <v>0</v>
      </c>
      <c r="BK1196" s="6">
        <f>IF(IFERROR(VLOOKUP("1-Detraccion"&amp;Presupuestos[[#This Row],[ID DOCUMENTO]],BD_Pagos[],5,0),0)&gt;Presupuestos[[#This Row],[TOTAL SOLES]],Presupuestos[[#This Row],[TOTAL SOLES]],IFERROR(VLOOKUP("1-Detraccion"&amp;Presupuestos[[#This Row],[ID DOCUMENTO]],BD_Pagos[],5,0),0))</f>
        <v>0</v>
      </c>
      <c r="BL1196" s="6">
        <f>IF(IFERROR(VLOOKUP("1-Detraccion"&amp;Presupuestos[[#This Row],[ID DOCUMENTO]],BD_Pagos[],6,0),0)&gt;Presupuestos[[#This Row],[TOTAL SOLES]],Presupuestos[[#This Row],[TOTAL SOLES]],IFERROR(VLOOKUP("1-Detraccion"&amp;Presupuestos[[#This Row],[ID DOCUMENTO]],BD_Pagos[],6,0),0))</f>
        <v>0</v>
      </c>
      <c r="BM1196" s="37"/>
      <c r="BN1196" s="3"/>
      <c r="BO1196" s="3"/>
      <c r="BP1196" s="6"/>
      <c r="BQ119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v>
      </c>
      <c r="BR1196" s="23" t="str">
        <f>IF(Presupuestos[[#This Row],[SALDO ME-MN]]&gt;0,"PENDIENTE","CANCELADO")</f>
        <v>PENDIENTE</v>
      </c>
      <c r="BS1196" s="23" t="str">
        <f>IF(COUNTIFS($U$4:$U1195,Presupuestos[[#This Row],[ID DOCUMENTO]])&gt;=1,IF(B1195=Presupuestos[[#This Row],[ID]],"OK","DOC. DUPLICADO"),"OK")</f>
        <v>OK</v>
      </c>
    </row>
    <row r="1197" spans="2:71" ht="24" x14ac:dyDescent="0.25">
      <c r="B1197" s="34">
        <f>IF(Presupuestos[[#This Row],[ID DOCUMENTO]]=U1196,B1196,IF(B1196="ID",1,B1196+1))</f>
        <v>1010</v>
      </c>
      <c r="C1197" s="2">
        <v>45887</v>
      </c>
      <c r="D1197" s="2">
        <v>45887</v>
      </c>
      <c r="E1197" s="3" t="s">
        <v>2161</v>
      </c>
      <c r="F1197" s="25" t="s">
        <v>35</v>
      </c>
      <c r="G1197" s="25" t="s">
        <v>211</v>
      </c>
      <c r="H1197" s="25" t="s">
        <v>225</v>
      </c>
      <c r="I1197" s="36" t="str">
        <f>IFERROR(VLOOKUP(Presupuestos[[#This Row],[AREA]]&amp;Presupuestos[[#This Row],[CONCEPTO]]&amp;Presupuestos[[#This Row],[DESCRIPCION]],Tabla28[[Columna1]:[CÓDIGO NUEVO]],2,0),"")</f>
        <v>P0302003</v>
      </c>
      <c r="J1197" s="3" t="s">
        <v>666</v>
      </c>
      <c r="K1197" s="3" t="s">
        <v>666</v>
      </c>
      <c r="L1197" s="3" t="s">
        <v>666</v>
      </c>
      <c r="M1197" s="31" t="s">
        <v>2363</v>
      </c>
      <c r="N1197" s="3" t="s">
        <v>40</v>
      </c>
      <c r="O1197" s="3" t="s">
        <v>315</v>
      </c>
      <c r="P1197" s="3" t="s">
        <v>122</v>
      </c>
      <c r="Q1197" s="3" t="str">
        <f>IFERROR(VLOOKUP(Presupuestos[[#This Row],[CLASIFICACIÓN (N)]],Tabla17[],2,0),"")</f>
        <v>Costos de ventas</v>
      </c>
      <c r="R1197" s="3" t="str">
        <f>IFERROR(VLOOKUP(Presupuestos[[#This Row],[CLASIFICACIÓN (N)]],Tabla17[],3,0),"")</f>
        <v>Operativo</v>
      </c>
      <c r="S1197" s="3" t="s">
        <v>16</v>
      </c>
      <c r="T1197" s="3" t="str">
        <f>IFERROR(VLOOKUP(Presupuestos[[#This Row],[ALMACEN]],Tabla5[],2,0),"")</f>
        <v>Arequipa</v>
      </c>
      <c r="U1197" s="19" t="str">
        <f>IFERROR(VLOOKUP(Presupuestos[[#This Row],[TIPO DE DOCUMENTO]],Tipo_Documento[],2,0)&amp;Presupuestos[[#This Row],[SERIE]]&amp;Presupuestos[[#This Row],[NUMERO]]&amp;Presupuestos[[#This Row],[RUC]],"")</f>
        <v>01F0021397010294164630</v>
      </c>
      <c r="V1197" s="3" t="s">
        <v>120</v>
      </c>
      <c r="W1197" s="7">
        <v>45887</v>
      </c>
      <c r="X1197" s="7">
        <v>45887</v>
      </c>
      <c r="Y1197" s="3" t="s">
        <v>721</v>
      </c>
      <c r="Z1197" s="3">
        <v>13970</v>
      </c>
      <c r="AA1197" s="3">
        <f>IFERROR(VLOOKUP(Presupuestos[[#This Row],[RAZON SOCIAL]],CHOOSE({1,2},Clientes_Proveedores[Razon Social],Clientes_Proveedores[Ruc / Dni]),2,0),"-")</f>
        <v>10294164630</v>
      </c>
      <c r="AB1197" s="31" t="s">
        <v>2362</v>
      </c>
      <c r="AC1197" s="3" t="s">
        <v>670</v>
      </c>
      <c r="AD1197" s="5">
        <v>0.18</v>
      </c>
      <c r="AE1197" s="6">
        <v>8.4749999999999996</v>
      </c>
      <c r="AF1197" s="6">
        <f>Presupuestos[[#This Row],[BASE]]*Presupuestos[[#This Row],[% IGV]]</f>
        <v>1.5254999999999999</v>
      </c>
      <c r="AG1197" s="22">
        <f>ROUND(SUM(Presupuestos[[#This Row],[BASE]:[IGV]]),2)</f>
        <v>10</v>
      </c>
      <c r="AH1197" s="9" t="str">
        <f>IF(Presupuestos[[#This Row],[MONEDA]]="USD",VLOOKUP(Presupuestos[[#This Row],[FECHA DE EMISION]],Tipo_Cambio[],3,0),"")</f>
        <v/>
      </c>
      <c r="AI1197" s="22">
        <f>IFERROR(ROUND(IF(Presupuestos[[#This Row],[MONEDA]]="PEN",Presupuestos[[#This Row],[TOTAL]],Presupuestos[[#This Row],[TOTAL]]*Presupuestos[[#This Row],[TIPO DE CAMBIO]]),2),"")</f>
        <v>10</v>
      </c>
      <c r="AJ1197" s="5"/>
      <c r="AK1197" s="33" t="s">
        <v>671</v>
      </c>
      <c r="AL1197" s="5" t="s">
        <v>715</v>
      </c>
      <c r="AM1197" s="23" t="s">
        <v>671</v>
      </c>
      <c r="AN1197" s="23" t="s">
        <v>671</v>
      </c>
      <c r="AO1197" s="7">
        <f>IFERROR(VLOOKUP("1-"&amp;Presupuestos[[#This Row],[ID DOCUMENTO]],BD_Pagos[],7,0),"")</f>
        <v>45887</v>
      </c>
      <c r="AP1197" s="16" t="str">
        <f>IFERROR(VLOOKUP("1-"&amp;Presupuestos[[#This Row],[ID DOCUMENTO]],BD_Pagos[],8,0),"")</f>
        <v>C_Ope_008</v>
      </c>
      <c r="AQ1197" s="17">
        <f>IFERROR(VLOOKUP("1-"&amp;Presupuestos[[#This Row],[ID DOCUMENTO]],BD_Pagos[],9,0),"")</f>
        <v>25181</v>
      </c>
      <c r="AR1197" s="54"/>
      <c r="AS1197" s="7">
        <f>IFERROR(VLOOKUP("2-"&amp;Presupuestos[[#This Row],[ID DOCUMENTO]],BD_Pagos[],7,0),"")</f>
        <v>0</v>
      </c>
      <c r="AT1197" s="16" t="str">
        <f>IFERROR(VLOOKUP("2-"&amp;Presupuestos[[#This Row],[ID DOCUMENTO]],BD_Pagos[],8,0),"")</f>
        <v/>
      </c>
      <c r="AU1197" s="17">
        <f>IFERROR(VLOOKUP("2-"&amp;Presupuestos[[#This Row],[ID DOCUMENTO]],BD_Pagos[],9,0),"")</f>
        <v>0</v>
      </c>
      <c r="AV1197" s="20">
        <f>IF(IFERROR(VLOOKUP("2-"&amp;Presupuestos[[#This Row],[ID DOCUMENTO]],BD_Pagos[],10,0),0)&gt;Presupuestos[[#This Row],[TOTAL SOLES]],Presupuestos[[#This Row],[TOTAL SOLES]],IFERROR(VLOOKUP("2-"&amp;Presupuestos[[#This Row],[ID DOCUMENTO]],BD_Pagos[],10,0),0))</f>
        <v>0</v>
      </c>
      <c r="AW1197" s="7"/>
      <c r="AX1197" s="16"/>
      <c r="AY1197" s="17"/>
      <c r="AZ1197" s="20"/>
      <c r="BA1197" s="7"/>
      <c r="BB1197" s="16"/>
      <c r="BC1197" s="17"/>
      <c r="BD1197" s="20"/>
      <c r="BE1197" s="7">
        <f>IFERROR(VLOOKUP("5-"&amp;Presupuestos[[#This Row],[ID DOCUMENTO]],BD_Pagos[],7,0),"")</f>
        <v>0</v>
      </c>
      <c r="BF1197" s="17">
        <f>IFERROR(VLOOKUP("5-"&amp;Presupuestos[[#This Row],[ID DOCUMENTO]],BD_Pagos[],9,0),"")</f>
        <v>0</v>
      </c>
      <c r="BG1197" s="20">
        <f>IF(IFERROR(VLOOKUP("5-"&amp;Presupuestos[[#This Row],[ID DOCUMENTO]],BD_Pagos[],10,0),0)&gt;Presupuestos[[#This Row],[TOTAL SOLES]],Presupuestos[[#This Row],[TOTAL SOLES]],IFERROR(VLOOKUP("5-"&amp;Presupuestos[[#This Row],[ID DOCUMENTO]],BD_Pagos[],10,0),0))</f>
        <v>0</v>
      </c>
      <c r="BH1197" s="7">
        <f>IFERROR(VLOOKUP("1-Detraccion"&amp;Presupuestos[[#This Row],[ID DOCUMENTO]],BD_Pagos[],2,0),"")</f>
        <v>0</v>
      </c>
      <c r="BI1197" s="3" t="str">
        <f>IFERROR(VLOOKUP("1-Detraccion"&amp;Presupuestos[[#This Row],[ID DOCUMENTO]],BD_Pagos[],3,0),"")</f>
        <v/>
      </c>
      <c r="BJ1197" s="3">
        <f>IFERROR(VLOOKUP("1-Detraccion"&amp;Presupuestos[[#This Row],[ID DOCUMENTO]],BD_Pagos[],4,0),"")</f>
        <v>0</v>
      </c>
      <c r="BK1197" s="6">
        <f>IF(IFERROR(VLOOKUP("1-Detraccion"&amp;Presupuestos[[#This Row],[ID DOCUMENTO]],BD_Pagos[],5,0),0)&gt;Presupuestos[[#This Row],[TOTAL SOLES]],Presupuestos[[#This Row],[TOTAL SOLES]],IFERROR(VLOOKUP("1-Detraccion"&amp;Presupuestos[[#This Row],[ID DOCUMENTO]],BD_Pagos[],5,0),0))</f>
        <v>0</v>
      </c>
      <c r="BL1197" s="6">
        <f>IF(IFERROR(VLOOKUP("1-Detraccion"&amp;Presupuestos[[#This Row],[ID DOCUMENTO]],BD_Pagos[],6,0),0)&gt;Presupuestos[[#This Row],[TOTAL SOLES]],Presupuestos[[#This Row],[TOTAL SOLES]],IFERROR(VLOOKUP("1-Detraccion"&amp;Presupuestos[[#This Row],[ID DOCUMENTO]],BD_Pagos[],6,0),0))</f>
        <v>0</v>
      </c>
      <c r="BM1197" s="37"/>
      <c r="BN1197" s="3"/>
      <c r="BO1197" s="3"/>
      <c r="BP1197" s="6"/>
      <c r="BQ119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197" s="23" t="str">
        <f>IF(Presupuestos[[#This Row],[SALDO ME-MN]]&gt;0,"PENDIENTE","CANCELADO")</f>
        <v>PENDIENTE</v>
      </c>
      <c r="BS1197" s="23" t="str">
        <f>IF(COUNTIFS($U$4:$U1196,Presupuestos[[#This Row],[ID DOCUMENTO]])&gt;=1,IF(B1196=Presupuestos[[#This Row],[ID]],"OK","DOC. DUPLICADO"),"OK")</f>
        <v>OK</v>
      </c>
    </row>
    <row r="1198" spans="2:71" x14ac:dyDescent="0.25">
      <c r="B1198" s="34">
        <f>IF(Presupuestos[[#This Row],[ID DOCUMENTO]]=U1197,B1197,IF(B1197="ID",1,B1197+1))</f>
        <v>1011</v>
      </c>
      <c r="C1198" s="2">
        <v>45888</v>
      </c>
      <c r="D1198" s="2">
        <v>45888</v>
      </c>
      <c r="E1198" s="3" t="s">
        <v>2161</v>
      </c>
      <c r="F1198" s="25" t="s">
        <v>35</v>
      </c>
      <c r="G1198" s="25" t="s">
        <v>211</v>
      </c>
      <c r="H1198" s="25" t="s">
        <v>225</v>
      </c>
      <c r="I1198" s="36" t="str">
        <f>IFERROR(VLOOKUP(Presupuestos[[#This Row],[AREA]]&amp;Presupuestos[[#This Row],[CONCEPTO]]&amp;Presupuestos[[#This Row],[DESCRIPCION]],Tabla28[[Columna1]:[CÓDIGO NUEVO]],2,0),"")</f>
        <v>P0302003</v>
      </c>
      <c r="J1198" s="3" t="s">
        <v>666</v>
      </c>
      <c r="K1198" s="3" t="s">
        <v>666</v>
      </c>
      <c r="L1198" s="3" t="s">
        <v>666</v>
      </c>
      <c r="M1198" s="31" t="s">
        <v>2364</v>
      </c>
      <c r="N1198" s="3" t="s">
        <v>40</v>
      </c>
      <c r="O1198" s="3" t="s">
        <v>315</v>
      </c>
      <c r="P1198" s="3" t="s">
        <v>122</v>
      </c>
      <c r="Q1198" s="3" t="str">
        <f>IFERROR(VLOOKUP(Presupuestos[[#This Row],[CLASIFICACIÓN (N)]],Tabla17[],2,0),"")</f>
        <v>Costos de ventas</v>
      </c>
      <c r="R1198" s="3" t="str">
        <f>IFERROR(VLOOKUP(Presupuestos[[#This Row],[CLASIFICACIÓN (N)]],Tabla17[],3,0),"")</f>
        <v>Operativo</v>
      </c>
      <c r="S1198" s="3" t="s">
        <v>16</v>
      </c>
      <c r="T1198" s="3" t="str">
        <f>IFERROR(VLOOKUP(Presupuestos[[#This Row],[ALMACEN]],Tabla5[],2,0),"")</f>
        <v>Arequipa</v>
      </c>
      <c r="U1198" s="19" t="str">
        <f>IFERROR(VLOOKUP(Presupuestos[[#This Row],[TIPO DE DOCUMENTO]],Tipo_Documento[],2,0)&amp;Presupuestos[[#This Row],[SERIE]]&amp;Presupuestos[[#This Row],[NUMERO]]&amp;Presupuestos[[#This Row],[RUC]],"")</f>
        <v>01F043630320601014956</v>
      </c>
      <c r="V1198" s="3" t="s">
        <v>120</v>
      </c>
      <c r="W1198" s="7">
        <v>45888</v>
      </c>
      <c r="X1198" s="7">
        <v>45888</v>
      </c>
      <c r="Y1198" s="3" t="s">
        <v>2365</v>
      </c>
      <c r="Z1198" s="3">
        <v>6303</v>
      </c>
      <c r="AA1198" s="3">
        <f>IFERROR(VLOOKUP(Presupuestos[[#This Row],[RAZON SOCIAL]],CHOOSE({1,2},Clientes_Proveedores[Razon Social],Clientes_Proveedores[Ruc / Dni]),2,0),"-")</f>
        <v>20601014956</v>
      </c>
      <c r="AB1198" s="31" t="s">
        <v>2366</v>
      </c>
      <c r="AC1198" s="3" t="s">
        <v>670</v>
      </c>
      <c r="AD1198" s="5">
        <v>0.18</v>
      </c>
      <c r="AE1198" s="6">
        <v>6.3559999999999999</v>
      </c>
      <c r="AF1198" s="6">
        <f>Presupuestos[[#This Row],[BASE]]*Presupuestos[[#This Row],[% IGV]]</f>
        <v>1.14408</v>
      </c>
      <c r="AG1198" s="22">
        <f>ROUND(SUM(Presupuestos[[#This Row],[BASE]:[IGV]]),2)</f>
        <v>7.5</v>
      </c>
      <c r="AH1198" s="9" t="str">
        <f>IF(Presupuestos[[#This Row],[MONEDA]]="USD",VLOOKUP(Presupuestos[[#This Row],[FECHA DE EMISION]],Tipo_Cambio[],3,0),"")</f>
        <v/>
      </c>
      <c r="AI1198" s="22">
        <f>IFERROR(ROUND(IF(Presupuestos[[#This Row],[MONEDA]]="PEN",Presupuestos[[#This Row],[TOTAL]],Presupuestos[[#This Row],[TOTAL]]*Presupuestos[[#This Row],[TIPO DE CAMBIO]]),2),"")</f>
        <v>7.5</v>
      </c>
      <c r="AJ1198" s="5"/>
      <c r="AK1198" s="33" t="s">
        <v>671</v>
      </c>
      <c r="AL1198" s="5" t="s">
        <v>715</v>
      </c>
      <c r="AM1198" s="23" t="s">
        <v>671</v>
      </c>
      <c r="AN1198" s="23" t="s">
        <v>671</v>
      </c>
      <c r="AO1198" s="7">
        <f>IFERROR(VLOOKUP("1-"&amp;Presupuestos[[#This Row],[ID DOCUMENTO]],BD_Pagos[],7,0),"")</f>
        <v>45888</v>
      </c>
      <c r="AP1198" s="16" t="str">
        <f>IFERROR(VLOOKUP("1-"&amp;Presupuestos[[#This Row],[ID DOCUMENTO]],BD_Pagos[],8,0),"")</f>
        <v>C_Ope_008</v>
      </c>
      <c r="AQ1198" s="17">
        <f>IFERROR(VLOOKUP("1-"&amp;Presupuestos[[#This Row],[ID DOCUMENTO]],BD_Pagos[],9,0),"")</f>
        <v>25193</v>
      </c>
      <c r="AR1198" s="54"/>
      <c r="AS1198" s="7">
        <f>IFERROR(VLOOKUP("2-"&amp;Presupuestos[[#This Row],[ID DOCUMENTO]],BD_Pagos[],7,0),"")</f>
        <v>0</v>
      </c>
      <c r="AT1198" s="16" t="str">
        <f>IFERROR(VLOOKUP("2-"&amp;Presupuestos[[#This Row],[ID DOCUMENTO]],BD_Pagos[],8,0),"")</f>
        <v/>
      </c>
      <c r="AU1198" s="17">
        <f>IFERROR(VLOOKUP("2-"&amp;Presupuestos[[#This Row],[ID DOCUMENTO]],BD_Pagos[],9,0),"")</f>
        <v>0</v>
      </c>
      <c r="AV1198" s="20">
        <f>IF(IFERROR(VLOOKUP("2-"&amp;Presupuestos[[#This Row],[ID DOCUMENTO]],BD_Pagos[],10,0),0)&gt;Presupuestos[[#This Row],[TOTAL SOLES]],Presupuestos[[#This Row],[TOTAL SOLES]],IFERROR(VLOOKUP("2-"&amp;Presupuestos[[#This Row],[ID DOCUMENTO]],BD_Pagos[],10,0),0))</f>
        <v>0</v>
      </c>
      <c r="AW1198" s="7"/>
      <c r="AX1198" s="16"/>
      <c r="AY1198" s="17"/>
      <c r="AZ1198" s="20"/>
      <c r="BA1198" s="7"/>
      <c r="BB1198" s="16"/>
      <c r="BC1198" s="17"/>
      <c r="BD1198" s="20"/>
      <c r="BE1198" s="7">
        <f>IFERROR(VLOOKUP("5-"&amp;Presupuestos[[#This Row],[ID DOCUMENTO]],BD_Pagos[],7,0),"")</f>
        <v>0</v>
      </c>
      <c r="BF1198" s="17">
        <f>IFERROR(VLOOKUP("5-"&amp;Presupuestos[[#This Row],[ID DOCUMENTO]],BD_Pagos[],9,0),"")</f>
        <v>0</v>
      </c>
      <c r="BG1198" s="20">
        <f>IF(IFERROR(VLOOKUP("5-"&amp;Presupuestos[[#This Row],[ID DOCUMENTO]],BD_Pagos[],10,0),0)&gt;Presupuestos[[#This Row],[TOTAL SOLES]],Presupuestos[[#This Row],[TOTAL SOLES]],IFERROR(VLOOKUP("5-"&amp;Presupuestos[[#This Row],[ID DOCUMENTO]],BD_Pagos[],10,0),0))</f>
        <v>0</v>
      </c>
      <c r="BH1198" s="7">
        <f>IFERROR(VLOOKUP("1-Detraccion"&amp;Presupuestos[[#This Row],[ID DOCUMENTO]],BD_Pagos[],2,0),"")</f>
        <v>0</v>
      </c>
      <c r="BI1198" s="3" t="str">
        <f>IFERROR(VLOOKUP("1-Detraccion"&amp;Presupuestos[[#This Row],[ID DOCUMENTO]],BD_Pagos[],3,0),"")</f>
        <v/>
      </c>
      <c r="BJ1198" s="3">
        <f>IFERROR(VLOOKUP("1-Detraccion"&amp;Presupuestos[[#This Row],[ID DOCUMENTO]],BD_Pagos[],4,0),"")</f>
        <v>0</v>
      </c>
      <c r="BK1198" s="6">
        <f>IF(IFERROR(VLOOKUP("1-Detraccion"&amp;Presupuestos[[#This Row],[ID DOCUMENTO]],BD_Pagos[],5,0),0)&gt;Presupuestos[[#This Row],[TOTAL SOLES]],Presupuestos[[#This Row],[TOTAL SOLES]],IFERROR(VLOOKUP("1-Detraccion"&amp;Presupuestos[[#This Row],[ID DOCUMENTO]],BD_Pagos[],5,0),0))</f>
        <v>0</v>
      </c>
      <c r="BL1198" s="6">
        <f>IF(IFERROR(VLOOKUP("1-Detraccion"&amp;Presupuestos[[#This Row],[ID DOCUMENTO]],BD_Pagos[],6,0),0)&gt;Presupuestos[[#This Row],[TOTAL SOLES]],Presupuestos[[#This Row],[TOTAL SOLES]],IFERROR(VLOOKUP("1-Detraccion"&amp;Presupuestos[[#This Row],[ID DOCUMENTO]],BD_Pagos[],6,0),0))</f>
        <v>0</v>
      </c>
      <c r="BM1198" s="37"/>
      <c r="BN1198" s="3"/>
      <c r="BO1198" s="3"/>
      <c r="BP1198" s="6"/>
      <c r="BQ119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7.5</v>
      </c>
      <c r="BR1198" s="23" t="str">
        <f>IF(Presupuestos[[#This Row],[SALDO ME-MN]]&gt;0,"PENDIENTE","CANCELADO")</f>
        <v>PENDIENTE</v>
      </c>
      <c r="BS1198" s="23" t="str">
        <f>IF(COUNTIFS($U$4:$U1197,Presupuestos[[#This Row],[ID DOCUMENTO]])&gt;=1,IF(B1197=Presupuestos[[#This Row],[ID]],"OK","DOC. DUPLICADO"),"OK")</f>
        <v>OK</v>
      </c>
    </row>
    <row r="1199" spans="2:71" x14ac:dyDescent="0.25">
      <c r="B1199" s="34">
        <f>IF(Presupuestos[[#This Row],[ID DOCUMENTO]]=U1198,B1198,IF(B1198="ID",1,B1198+1))</f>
        <v>1012</v>
      </c>
      <c r="C1199" s="2">
        <v>45889</v>
      </c>
      <c r="D1199" s="2">
        <v>45889</v>
      </c>
      <c r="E1199" s="3" t="s">
        <v>2161</v>
      </c>
      <c r="F1199" s="25" t="s">
        <v>35</v>
      </c>
      <c r="G1199" s="25" t="s">
        <v>211</v>
      </c>
      <c r="H1199" s="25" t="s">
        <v>225</v>
      </c>
      <c r="I1199" s="36" t="str">
        <f>IFERROR(VLOOKUP(Presupuestos[[#This Row],[AREA]]&amp;Presupuestos[[#This Row],[CONCEPTO]]&amp;Presupuestos[[#This Row],[DESCRIPCION]],Tabla28[[Columna1]:[CÓDIGO NUEVO]],2,0),"")</f>
        <v>P0302003</v>
      </c>
      <c r="J1199" s="3" t="s">
        <v>666</v>
      </c>
      <c r="K1199" s="3" t="s">
        <v>666</v>
      </c>
      <c r="L1199" s="3" t="s">
        <v>666</v>
      </c>
      <c r="M1199" s="31" t="s">
        <v>2367</v>
      </c>
      <c r="N1199" s="3" t="s">
        <v>47</v>
      </c>
      <c r="O1199" s="3" t="s">
        <v>315</v>
      </c>
      <c r="P1199" s="3" t="s">
        <v>122</v>
      </c>
      <c r="Q1199" s="3" t="str">
        <f>IFERROR(VLOOKUP(Presupuestos[[#This Row],[CLASIFICACIÓN (N)]],Tabla17[],2,0),"")</f>
        <v>Costos de ventas</v>
      </c>
      <c r="R1199" s="3" t="str">
        <f>IFERROR(VLOOKUP(Presupuestos[[#This Row],[CLASIFICACIÓN (N)]],Tabla17[],3,0),"")</f>
        <v>Operativo</v>
      </c>
      <c r="S1199" s="3" t="s">
        <v>16</v>
      </c>
      <c r="T1199" s="3" t="str">
        <f>IFERROR(VLOOKUP(Presupuestos[[#This Row],[ALMACEN]],Tabla5[],2,0),"")</f>
        <v>Arequipa</v>
      </c>
      <c r="U1199" s="19" t="str">
        <f>IFERROR(VLOOKUP(Presupuestos[[#This Row],[TIPO DE DOCUMENTO]],Tipo_Documento[],2,0)&amp;Presupuestos[[#This Row],[SERIE]]&amp;Presupuestos[[#This Row],[NUMERO]]&amp;Presupuestos[[#This Row],[RUC]],"")</f>
        <v>01FS04145320611135271</v>
      </c>
      <c r="V1199" s="3" t="s">
        <v>120</v>
      </c>
      <c r="W1199" s="7">
        <v>45889</v>
      </c>
      <c r="X1199" s="7">
        <v>45889</v>
      </c>
      <c r="Y1199" s="3" t="s">
        <v>2368</v>
      </c>
      <c r="Z1199" s="3">
        <v>1453</v>
      </c>
      <c r="AA1199" s="3">
        <f>IFERROR(VLOOKUP(Presupuestos[[#This Row],[RAZON SOCIAL]],CHOOSE({1,2},Clientes_Proveedores[Razon Social],Clientes_Proveedores[Ruc / Dni]),2,0),"-")</f>
        <v>20611135271</v>
      </c>
      <c r="AB1199" s="31" t="s">
        <v>2369</v>
      </c>
      <c r="AC1199" s="3" t="s">
        <v>670</v>
      </c>
      <c r="AD1199" s="5">
        <v>0.18</v>
      </c>
      <c r="AE1199" s="6">
        <v>35.363999999999997</v>
      </c>
      <c r="AF1199" s="6">
        <f>Presupuestos[[#This Row],[BASE]]*Presupuestos[[#This Row],[% IGV]]</f>
        <v>6.3655199999999992</v>
      </c>
      <c r="AG1199" s="22">
        <f>ROUND(SUM(Presupuestos[[#This Row],[BASE]:[IGV]]),2)</f>
        <v>41.73</v>
      </c>
      <c r="AH1199" s="9" t="str">
        <f>IF(Presupuestos[[#This Row],[MONEDA]]="USD",VLOOKUP(Presupuestos[[#This Row],[FECHA DE EMISION]],Tipo_Cambio[],3,0),"")</f>
        <v/>
      </c>
      <c r="AI1199" s="22">
        <f>IFERROR(ROUND(IF(Presupuestos[[#This Row],[MONEDA]]="PEN",Presupuestos[[#This Row],[TOTAL]],Presupuestos[[#This Row],[TOTAL]]*Presupuestos[[#This Row],[TIPO DE CAMBIO]]),2),"")</f>
        <v>41.73</v>
      </c>
      <c r="AJ1199" s="5"/>
      <c r="AK1199" s="33" t="s">
        <v>671</v>
      </c>
      <c r="AL1199" s="5" t="s">
        <v>715</v>
      </c>
      <c r="AM1199" s="23" t="s">
        <v>671</v>
      </c>
      <c r="AN1199" s="23" t="s">
        <v>671</v>
      </c>
      <c r="AO1199" s="7">
        <f>IFERROR(VLOOKUP("1-"&amp;Presupuestos[[#This Row],[ID DOCUMENTO]],BD_Pagos[],7,0),"")</f>
        <v>45889</v>
      </c>
      <c r="AP1199" s="16" t="str">
        <f>IFERROR(VLOOKUP("1-"&amp;Presupuestos[[#This Row],[ID DOCUMENTO]],BD_Pagos[],8,0),"")</f>
        <v>C_Ope_008</v>
      </c>
      <c r="AQ1199" s="17">
        <f>IFERROR(VLOOKUP("1-"&amp;Presupuestos[[#This Row],[ID DOCUMENTO]],BD_Pagos[],9,0),"")</f>
        <v>25205</v>
      </c>
      <c r="AR1199" s="54"/>
      <c r="AS1199" s="7">
        <f>IFERROR(VLOOKUP("2-"&amp;Presupuestos[[#This Row],[ID DOCUMENTO]],BD_Pagos[],7,0),"")</f>
        <v>0</v>
      </c>
      <c r="AT1199" s="16" t="str">
        <f>IFERROR(VLOOKUP("2-"&amp;Presupuestos[[#This Row],[ID DOCUMENTO]],BD_Pagos[],8,0),"")</f>
        <v/>
      </c>
      <c r="AU1199" s="17">
        <f>IFERROR(VLOOKUP("2-"&amp;Presupuestos[[#This Row],[ID DOCUMENTO]],BD_Pagos[],9,0),"")</f>
        <v>0</v>
      </c>
      <c r="AV1199" s="20">
        <f>IF(IFERROR(VLOOKUP("2-"&amp;Presupuestos[[#This Row],[ID DOCUMENTO]],BD_Pagos[],10,0),0)&gt;Presupuestos[[#This Row],[TOTAL SOLES]],Presupuestos[[#This Row],[TOTAL SOLES]],IFERROR(VLOOKUP("2-"&amp;Presupuestos[[#This Row],[ID DOCUMENTO]],BD_Pagos[],10,0),0))</f>
        <v>0</v>
      </c>
      <c r="AW1199" s="7"/>
      <c r="AX1199" s="16"/>
      <c r="AY1199" s="17"/>
      <c r="AZ1199" s="20"/>
      <c r="BA1199" s="7"/>
      <c r="BB1199" s="16"/>
      <c r="BC1199" s="17"/>
      <c r="BD1199" s="20"/>
      <c r="BE1199" s="7">
        <f>IFERROR(VLOOKUP("5-"&amp;Presupuestos[[#This Row],[ID DOCUMENTO]],BD_Pagos[],7,0),"")</f>
        <v>0</v>
      </c>
      <c r="BF1199" s="17">
        <f>IFERROR(VLOOKUP("5-"&amp;Presupuestos[[#This Row],[ID DOCUMENTO]],BD_Pagos[],9,0),"")</f>
        <v>0</v>
      </c>
      <c r="BG1199" s="20">
        <f>IF(IFERROR(VLOOKUP("5-"&amp;Presupuestos[[#This Row],[ID DOCUMENTO]],BD_Pagos[],10,0),0)&gt;Presupuestos[[#This Row],[TOTAL SOLES]],Presupuestos[[#This Row],[TOTAL SOLES]],IFERROR(VLOOKUP("5-"&amp;Presupuestos[[#This Row],[ID DOCUMENTO]],BD_Pagos[],10,0),0))</f>
        <v>0</v>
      </c>
      <c r="BH1199" s="7">
        <f>IFERROR(VLOOKUP("1-Detraccion"&amp;Presupuestos[[#This Row],[ID DOCUMENTO]],BD_Pagos[],2,0),"")</f>
        <v>0</v>
      </c>
      <c r="BI1199" s="3" t="str">
        <f>IFERROR(VLOOKUP("1-Detraccion"&amp;Presupuestos[[#This Row],[ID DOCUMENTO]],BD_Pagos[],3,0),"")</f>
        <v/>
      </c>
      <c r="BJ1199" s="3">
        <f>IFERROR(VLOOKUP("1-Detraccion"&amp;Presupuestos[[#This Row],[ID DOCUMENTO]],BD_Pagos[],4,0),"")</f>
        <v>0</v>
      </c>
      <c r="BK1199" s="6">
        <f>IF(IFERROR(VLOOKUP("1-Detraccion"&amp;Presupuestos[[#This Row],[ID DOCUMENTO]],BD_Pagos[],5,0),0)&gt;Presupuestos[[#This Row],[TOTAL SOLES]],Presupuestos[[#This Row],[TOTAL SOLES]],IFERROR(VLOOKUP("1-Detraccion"&amp;Presupuestos[[#This Row],[ID DOCUMENTO]],BD_Pagos[],5,0),0))</f>
        <v>0</v>
      </c>
      <c r="BL1199" s="6">
        <f>IF(IFERROR(VLOOKUP("1-Detraccion"&amp;Presupuestos[[#This Row],[ID DOCUMENTO]],BD_Pagos[],6,0),0)&gt;Presupuestos[[#This Row],[TOTAL SOLES]],Presupuestos[[#This Row],[TOTAL SOLES]],IFERROR(VLOOKUP("1-Detraccion"&amp;Presupuestos[[#This Row],[ID DOCUMENTO]],BD_Pagos[],6,0),0))</f>
        <v>0</v>
      </c>
      <c r="BM1199" s="37"/>
      <c r="BN1199" s="3"/>
      <c r="BO1199" s="3"/>
      <c r="BP1199" s="6"/>
      <c r="BQ119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41.73</v>
      </c>
      <c r="BR1199" s="23" t="str">
        <f>IF(Presupuestos[[#This Row],[SALDO ME-MN]]&gt;0,"PENDIENTE","CANCELADO")</f>
        <v>PENDIENTE</v>
      </c>
      <c r="BS1199" s="23" t="str">
        <f>IF(COUNTIFS($U$4:$U1198,Presupuestos[[#This Row],[ID DOCUMENTO]])&gt;=1,IF(B1198=Presupuestos[[#This Row],[ID]],"OK","DOC. DUPLICADO"),"OK")</f>
        <v>OK</v>
      </c>
    </row>
    <row r="1200" spans="2:71" x14ac:dyDescent="0.25">
      <c r="B1200" s="34">
        <f>IF(Presupuestos[[#This Row],[ID DOCUMENTO]]=U1199,B1199,IF(B1199="ID",1,B1199+1))</f>
        <v>1013</v>
      </c>
      <c r="C1200" s="2">
        <v>45889</v>
      </c>
      <c r="D1200" s="2">
        <v>45889</v>
      </c>
      <c r="E1200" s="3" t="s">
        <v>2161</v>
      </c>
      <c r="F1200" s="25" t="s">
        <v>35</v>
      </c>
      <c r="G1200" s="25" t="s">
        <v>211</v>
      </c>
      <c r="H1200" s="25" t="s">
        <v>225</v>
      </c>
      <c r="I1200" s="36" t="str">
        <f>IFERROR(VLOOKUP(Presupuestos[[#This Row],[AREA]]&amp;Presupuestos[[#This Row],[CONCEPTO]]&amp;Presupuestos[[#This Row],[DESCRIPCION]],Tabla28[[Columna1]:[CÓDIGO NUEVO]],2,0),"")</f>
        <v>P0302003</v>
      </c>
      <c r="J1200" s="3" t="s">
        <v>666</v>
      </c>
      <c r="K1200" s="3" t="s">
        <v>666</v>
      </c>
      <c r="L1200" s="3" t="s">
        <v>666</v>
      </c>
      <c r="M1200" s="31" t="s">
        <v>2370</v>
      </c>
      <c r="N1200" s="3" t="s">
        <v>25</v>
      </c>
      <c r="O1200" s="3" t="s">
        <v>315</v>
      </c>
      <c r="P1200" s="3" t="s">
        <v>122</v>
      </c>
      <c r="Q1200" s="3" t="str">
        <f>IFERROR(VLOOKUP(Presupuestos[[#This Row],[CLASIFICACIÓN (N)]],Tabla17[],2,0),"")</f>
        <v>Costos de ventas</v>
      </c>
      <c r="R1200" s="3" t="str">
        <f>IFERROR(VLOOKUP(Presupuestos[[#This Row],[CLASIFICACIÓN (N)]],Tabla17[],3,0),"")</f>
        <v>Operativo</v>
      </c>
      <c r="S1200" s="3" t="s">
        <v>16</v>
      </c>
      <c r="T1200" s="3" t="str">
        <f>IFERROR(VLOOKUP(Presupuestos[[#This Row],[ALMACEN]],Tabla5[],2,0),"")</f>
        <v>Arequipa</v>
      </c>
      <c r="U1200" s="19" t="str">
        <f>IFERROR(VLOOKUP(Presupuestos[[#This Row],[TIPO DE DOCUMENTO]],Tipo_Documento[],2,0)&amp;Presupuestos[[#This Row],[SERIE]]&amp;Presupuestos[[#This Row],[NUMERO]]&amp;Presupuestos[[#This Row],[RUC]],"")</f>
        <v>01F001794010413228722</v>
      </c>
      <c r="V1200" s="3" t="s">
        <v>120</v>
      </c>
      <c r="W1200" s="7">
        <v>45889</v>
      </c>
      <c r="X1200" s="7">
        <v>45889</v>
      </c>
      <c r="Y1200" s="3" t="s">
        <v>688</v>
      </c>
      <c r="Z1200" s="3">
        <v>7940</v>
      </c>
      <c r="AA1200" s="3">
        <f>IFERROR(VLOOKUP(Presupuestos[[#This Row],[RAZON SOCIAL]],CHOOSE({1,2},Clientes_Proveedores[Razon Social],Clientes_Proveedores[Ruc / Dni]),2,0),"-")</f>
        <v>10413228722</v>
      </c>
      <c r="AB1200" s="31" t="s">
        <v>1583</v>
      </c>
      <c r="AC1200" s="3" t="s">
        <v>670</v>
      </c>
      <c r="AD1200" s="5">
        <v>0.18</v>
      </c>
      <c r="AE1200" s="6">
        <v>22.033999999999999</v>
      </c>
      <c r="AF1200" s="6">
        <f>Presupuestos[[#This Row],[BASE]]*Presupuestos[[#This Row],[% IGV]]</f>
        <v>3.9661199999999996</v>
      </c>
      <c r="AG1200" s="22">
        <f>ROUND(SUM(Presupuestos[[#This Row],[BASE]:[IGV]]),2)</f>
        <v>26</v>
      </c>
      <c r="AH1200" s="9" t="str">
        <f>IF(Presupuestos[[#This Row],[MONEDA]]="USD",VLOOKUP(Presupuestos[[#This Row],[FECHA DE EMISION]],Tipo_Cambio[],3,0),"")</f>
        <v/>
      </c>
      <c r="AI1200" s="22">
        <f>IFERROR(ROUND(IF(Presupuestos[[#This Row],[MONEDA]]="PEN",Presupuestos[[#This Row],[TOTAL]],Presupuestos[[#This Row],[TOTAL]]*Presupuestos[[#This Row],[TIPO DE CAMBIO]]),2),"")</f>
        <v>26</v>
      </c>
      <c r="AJ1200" s="5"/>
      <c r="AK1200" s="33" t="s">
        <v>671</v>
      </c>
      <c r="AL1200" s="5" t="s">
        <v>715</v>
      </c>
      <c r="AM1200" s="23" t="s">
        <v>671</v>
      </c>
      <c r="AN1200" s="23" t="s">
        <v>671</v>
      </c>
      <c r="AO1200" s="7">
        <f>IFERROR(VLOOKUP("1-"&amp;Presupuestos[[#This Row],[ID DOCUMENTO]],BD_Pagos[],7,0),"")</f>
        <v>45889</v>
      </c>
      <c r="AP1200" s="16" t="str">
        <f>IFERROR(VLOOKUP("1-"&amp;Presupuestos[[#This Row],[ID DOCUMENTO]],BD_Pagos[],8,0),"")</f>
        <v>C_Ope_008</v>
      </c>
      <c r="AQ1200" s="17">
        <f>IFERROR(VLOOKUP("1-"&amp;Presupuestos[[#This Row],[ID DOCUMENTO]],BD_Pagos[],9,0),"")</f>
        <v>25226</v>
      </c>
      <c r="AR1200" s="54"/>
      <c r="AS1200" s="7">
        <f>IFERROR(VLOOKUP("2-"&amp;Presupuestos[[#This Row],[ID DOCUMENTO]],BD_Pagos[],7,0),"")</f>
        <v>0</v>
      </c>
      <c r="AT1200" s="16" t="str">
        <f>IFERROR(VLOOKUP("2-"&amp;Presupuestos[[#This Row],[ID DOCUMENTO]],BD_Pagos[],8,0),"")</f>
        <v/>
      </c>
      <c r="AU1200" s="17">
        <f>IFERROR(VLOOKUP("2-"&amp;Presupuestos[[#This Row],[ID DOCUMENTO]],BD_Pagos[],9,0),"")</f>
        <v>0</v>
      </c>
      <c r="AV1200" s="20">
        <f>IF(IFERROR(VLOOKUP("2-"&amp;Presupuestos[[#This Row],[ID DOCUMENTO]],BD_Pagos[],10,0),0)&gt;Presupuestos[[#This Row],[TOTAL SOLES]],Presupuestos[[#This Row],[TOTAL SOLES]],IFERROR(VLOOKUP("2-"&amp;Presupuestos[[#This Row],[ID DOCUMENTO]],BD_Pagos[],10,0),0))</f>
        <v>0</v>
      </c>
      <c r="AW1200" s="7"/>
      <c r="AX1200" s="16"/>
      <c r="AY1200" s="17"/>
      <c r="AZ1200" s="20"/>
      <c r="BA1200" s="7"/>
      <c r="BB1200" s="16"/>
      <c r="BC1200" s="17"/>
      <c r="BD1200" s="20"/>
      <c r="BE1200" s="7">
        <f>IFERROR(VLOOKUP("5-"&amp;Presupuestos[[#This Row],[ID DOCUMENTO]],BD_Pagos[],7,0),"")</f>
        <v>0</v>
      </c>
      <c r="BF1200" s="17">
        <f>IFERROR(VLOOKUP("5-"&amp;Presupuestos[[#This Row],[ID DOCUMENTO]],BD_Pagos[],9,0),"")</f>
        <v>0</v>
      </c>
      <c r="BG1200" s="20">
        <f>IF(IFERROR(VLOOKUP("5-"&amp;Presupuestos[[#This Row],[ID DOCUMENTO]],BD_Pagos[],10,0),0)&gt;Presupuestos[[#This Row],[TOTAL SOLES]],Presupuestos[[#This Row],[TOTAL SOLES]],IFERROR(VLOOKUP("5-"&amp;Presupuestos[[#This Row],[ID DOCUMENTO]],BD_Pagos[],10,0),0))</f>
        <v>0</v>
      </c>
      <c r="BH1200" s="7">
        <f>IFERROR(VLOOKUP("1-Detraccion"&amp;Presupuestos[[#This Row],[ID DOCUMENTO]],BD_Pagos[],2,0),"")</f>
        <v>0</v>
      </c>
      <c r="BI1200" s="3" t="str">
        <f>IFERROR(VLOOKUP("1-Detraccion"&amp;Presupuestos[[#This Row],[ID DOCUMENTO]],BD_Pagos[],3,0),"")</f>
        <v/>
      </c>
      <c r="BJ1200" s="3">
        <f>IFERROR(VLOOKUP("1-Detraccion"&amp;Presupuestos[[#This Row],[ID DOCUMENTO]],BD_Pagos[],4,0),"")</f>
        <v>0</v>
      </c>
      <c r="BK1200" s="6">
        <f>IF(IFERROR(VLOOKUP("1-Detraccion"&amp;Presupuestos[[#This Row],[ID DOCUMENTO]],BD_Pagos[],5,0),0)&gt;Presupuestos[[#This Row],[TOTAL SOLES]],Presupuestos[[#This Row],[TOTAL SOLES]],IFERROR(VLOOKUP("1-Detraccion"&amp;Presupuestos[[#This Row],[ID DOCUMENTO]],BD_Pagos[],5,0),0))</f>
        <v>0</v>
      </c>
      <c r="BL1200" s="6">
        <f>IF(IFERROR(VLOOKUP("1-Detraccion"&amp;Presupuestos[[#This Row],[ID DOCUMENTO]],BD_Pagos[],6,0),0)&gt;Presupuestos[[#This Row],[TOTAL SOLES]],Presupuestos[[#This Row],[TOTAL SOLES]],IFERROR(VLOOKUP("1-Detraccion"&amp;Presupuestos[[#This Row],[ID DOCUMENTO]],BD_Pagos[],6,0),0))</f>
        <v>0</v>
      </c>
      <c r="BM1200" s="37"/>
      <c r="BN1200" s="3"/>
      <c r="BO1200" s="3"/>
      <c r="BP1200" s="6"/>
      <c r="BQ120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26</v>
      </c>
      <c r="BR1200" s="23" t="str">
        <f>IF(Presupuestos[[#This Row],[SALDO ME-MN]]&gt;0,"PENDIENTE","CANCELADO")</f>
        <v>PENDIENTE</v>
      </c>
      <c r="BS1200" s="23" t="str">
        <f>IF(COUNTIFS($U$4:$U1199,Presupuestos[[#This Row],[ID DOCUMENTO]])&gt;=1,IF(B1199=Presupuestos[[#This Row],[ID]],"OK","DOC. DUPLICADO"),"OK")</f>
        <v>OK</v>
      </c>
    </row>
    <row r="1201" spans="2:71" ht="24" x14ac:dyDescent="0.25">
      <c r="B1201" s="34">
        <f>IF(Presupuestos[[#This Row],[ID DOCUMENTO]]=U1200,B1200,IF(B1200="ID",1,B1200+1))</f>
        <v>1014</v>
      </c>
      <c r="C1201" s="2">
        <v>45894</v>
      </c>
      <c r="D1201" s="2">
        <v>45894</v>
      </c>
      <c r="E1201" s="3" t="s">
        <v>2161</v>
      </c>
      <c r="F1201" s="25" t="s">
        <v>35</v>
      </c>
      <c r="G1201" s="25" t="s">
        <v>211</v>
      </c>
      <c r="H1201" s="25" t="s">
        <v>225</v>
      </c>
      <c r="I1201" s="36" t="str">
        <f>IFERROR(VLOOKUP(Presupuestos[[#This Row],[AREA]]&amp;Presupuestos[[#This Row],[CONCEPTO]]&amp;Presupuestos[[#This Row],[DESCRIPCION]],Tabla28[[Columna1]:[CÓDIGO NUEVO]],2,0),"")</f>
        <v>P0302003</v>
      </c>
      <c r="J1201" s="3" t="s">
        <v>666</v>
      </c>
      <c r="K1201" s="3" t="s">
        <v>666</v>
      </c>
      <c r="L1201" s="3" t="s">
        <v>666</v>
      </c>
      <c r="M1201" s="31" t="s">
        <v>2371</v>
      </c>
      <c r="N1201" s="3" t="s">
        <v>15</v>
      </c>
      <c r="O1201" s="3" t="s">
        <v>315</v>
      </c>
      <c r="P1201" s="3" t="s">
        <v>122</v>
      </c>
      <c r="Q1201" s="3" t="str">
        <f>IFERROR(VLOOKUP(Presupuestos[[#This Row],[CLASIFICACIÓN (N)]],Tabla17[],2,0),"")</f>
        <v>Costos de ventas</v>
      </c>
      <c r="R1201" s="3" t="str">
        <f>IFERROR(VLOOKUP(Presupuestos[[#This Row],[CLASIFICACIÓN (N)]],Tabla17[],3,0),"")</f>
        <v>Operativo</v>
      </c>
      <c r="S1201" s="3" t="s">
        <v>16</v>
      </c>
      <c r="T1201" s="3" t="str">
        <f>IFERROR(VLOOKUP(Presupuestos[[#This Row],[ALMACEN]],Tabla5[],2,0),"")</f>
        <v>Arequipa</v>
      </c>
      <c r="U1201" s="19" t="str">
        <f>IFERROR(VLOOKUP(Presupuestos[[#This Row],[TIPO DE DOCUMENTO]],Tipo_Documento[],2,0)&amp;Presupuestos[[#This Row],[SERIE]]&amp;Presupuestos[[#This Row],[NUMERO]]&amp;Presupuestos[[#This Row],[RUC]],"")</f>
        <v>01F0034602420608545591</v>
      </c>
      <c r="V1201" s="3" t="s">
        <v>120</v>
      </c>
      <c r="W1201" s="7">
        <v>45894</v>
      </c>
      <c r="X1201" s="7">
        <v>45894</v>
      </c>
      <c r="Y1201" s="3" t="s">
        <v>869</v>
      </c>
      <c r="Z1201" s="3">
        <v>46024</v>
      </c>
      <c r="AA1201" s="3">
        <f>IFERROR(VLOOKUP(Presupuestos[[#This Row],[RAZON SOCIAL]],CHOOSE({1,2},Clientes_Proveedores[Razon Social],Clientes_Proveedores[Ruc / Dni]),2,0),"-")</f>
        <v>20608545591</v>
      </c>
      <c r="AB1201" s="31" t="s">
        <v>870</v>
      </c>
      <c r="AC1201" s="3" t="s">
        <v>670</v>
      </c>
      <c r="AD1201" s="5">
        <v>0.18</v>
      </c>
      <c r="AE1201" s="6">
        <v>11.016999999999999</v>
      </c>
      <c r="AF1201" s="6">
        <f>Presupuestos[[#This Row],[BASE]]*Presupuestos[[#This Row],[% IGV]]</f>
        <v>1.9830599999999998</v>
      </c>
      <c r="AG1201" s="22">
        <f>ROUND(SUM(Presupuestos[[#This Row],[BASE]:[IGV]]),2)</f>
        <v>13</v>
      </c>
      <c r="AH1201" s="9" t="str">
        <f>IF(Presupuestos[[#This Row],[MONEDA]]="USD",VLOOKUP(Presupuestos[[#This Row],[FECHA DE EMISION]],Tipo_Cambio[],3,0),"")</f>
        <v/>
      </c>
      <c r="AI1201" s="22">
        <f>IFERROR(ROUND(IF(Presupuestos[[#This Row],[MONEDA]]="PEN",Presupuestos[[#This Row],[TOTAL]],Presupuestos[[#This Row],[TOTAL]]*Presupuestos[[#This Row],[TIPO DE CAMBIO]]),2),"")</f>
        <v>13</v>
      </c>
      <c r="AJ1201" s="5"/>
      <c r="AK1201" s="33" t="s">
        <v>671</v>
      </c>
      <c r="AL1201" s="5" t="s">
        <v>715</v>
      </c>
      <c r="AM1201" s="23" t="s">
        <v>671</v>
      </c>
      <c r="AN1201" s="23" t="s">
        <v>671</v>
      </c>
      <c r="AO1201" s="7">
        <f>IFERROR(VLOOKUP("1-"&amp;Presupuestos[[#This Row],[ID DOCUMENTO]],BD_Pagos[],7,0),"")</f>
        <v>45894</v>
      </c>
      <c r="AP1201" s="16" t="str">
        <f>IFERROR(VLOOKUP("1-"&amp;Presupuestos[[#This Row],[ID DOCUMENTO]],BD_Pagos[],8,0),"")</f>
        <v>C_Ope_008</v>
      </c>
      <c r="AQ1201" s="17">
        <f>IFERROR(VLOOKUP("1-"&amp;Presupuestos[[#This Row],[ID DOCUMENTO]],BD_Pagos[],9,0),"")</f>
        <v>25257</v>
      </c>
      <c r="AR1201" s="54"/>
      <c r="AS1201" s="7">
        <f>IFERROR(VLOOKUP("2-"&amp;Presupuestos[[#This Row],[ID DOCUMENTO]],BD_Pagos[],7,0),"")</f>
        <v>0</v>
      </c>
      <c r="AT1201" s="16" t="str">
        <f>IFERROR(VLOOKUP("2-"&amp;Presupuestos[[#This Row],[ID DOCUMENTO]],BD_Pagos[],8,0),"")</f>
        <v/>
      </c>
      <c r="AU1201" s="17">
        <f>IFERROR(VLOOKUP("2-"&amp;Presupuestos[[#This Row],[ID DOCUMENTO]],BD_Pagos[],9,0),"")</f>
        <v>0</v>
      </c>
      <c r="AV1201" s="20">
        <f>IF(IFERROR(VLOOKUP("2-"&amp;Presupuestos[[#This Row],[ID DOCUMENTO]],BD_Pagos[],10,0),0)&gt;Presupuestos[[#This Row],[TOTAL SOLES]],Presupuestos[[#This Row],[TOTAL SOLES]],IFERROR(VLOOKUP("2-"&amp;Presupuestos[[#This Row],[ID DOCUMENTO]],BD_Pagos[],10,0),0))</f>
        <v>0</v>
      </c>
      <c r="AW1201" s="7"/>
      <c r="AX1201" s="16"/>
      <c r="AY1201" s="17"/>
      <c r="AZ1201" s="20"/>
      <c r="BA1201" s="7"/>
      <c r="BB1201" s="16"/>
      <c r="BC1201" s="17"/>
      <c r="BD1201" s="20"/>
      <c r="BE1201" s="7">
        <f>IFERROR(VLOOKUP("5-"&amp;Presupuestos[[#This Row],[ID DOCUMENTO]],BD_Pagos[],7,0),"")</f>
        <v>0</v>
      </c>
      <c r="BF1201" s="17">
        <f>IFERROR(VLOOKUP("5-"&amp;Presupuestos[[#This Row],[ID DOCUMENTO]],BD_Pagos[],9,0),"")</f>
        <v>0</v>
      </c>
      <c r="BG1201" s="20">
        <f>IF(IFERROR(VLOOKUP("5-"&amp;Presupuestos[[#This Row],[ID DOCUMENTO]],BD_Pagos[],10,0),0)&gt;Presupuestos[[#This Row],[TOTAL SOLES]],Presupuestos[[#This Row],[TOTAL SOLES]],IFERROR(VLOOKUP("5-"&amp;Presupuestos[[#This Row],[ID DOCUMENTO]],BD_Pagos[],10,0),0))</f>
        <v>0</v>
      </c>
      <c r="BH1201" s="7">
        <f>IFERROR(VLOOKUP("1-Detraccion"&amp;Presupuestos[[#This Row],[ID DOCUMENTO]],BD_Pagos[],2,0),"")</f>
        <v>0</v>
      </c>
      <c r="BI1201" s="3" t="str">
        <f>IFERROR(VLOOKUP("1-Detraccion"&amp;Presupuestos[[#This Row],[ID DOCUMENTO]],BD_Pagos[],3,0),"")</f>
        <v/>
      </c>
      <c r="BJ1201" s="3">
        <f>IFERROR(VLOOKUP("1-Detraccion"&amp;Presupuestos[[#This Row],[ID DOCUMENTO]],BD_Pagos[],4,0),"")</f>
        <v>0</v>
      </c>
      <c r="BK1201" s="6">
        <f>IF(IFERROR(VLOOKUP("1-Detraccion"&amp;Presupuestos[[#This Row],[ID DOCUMENTO]],BD_Pagos[],5,0),0)&gt;Presupuestos[[#This Row],[TOTAL SOLES]],Presupuestos[[#This Row],[TOTAL SOLES]],IFERROR(VLOOKUP("1-Detraccion"&amp;Presupuestos[[#This Row],[ID DOCUMENTO]],BD_Pagos[],5,0),0))</f>
        <v>0</v>
      </c>
      <c r="BL1201" s="6">
        <f>IF(IFERROR(VLOOKUP("1-Detraccion"&amp;Presupuestos[[#This Row],[ID DOCUMENTO]],BD_Pagos[],6,0),0)&gt;Presupuestos[[#This Row],[TOTAL SOLES]],Presupuestos[[#This Row],[TOTAL SOLES]],IFERROR(VLOOKUP("1-Detraccion"&amp;Presupuestos[[#This Row],[ID DOCUMENTO]],BD_Pagos[],6,0),0))</f>
        <v>0</v>
      </c>
      <c r="BM1201" s="37"/>
      <c r="BN1201" s="3"/>
      <c r="BO1201" s="3"/>
      <c r="BP1201" s="6"/>
      <c r="BQ120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v>
      </c>
      <c r="BR1201" s="23" t="str">
        <f>IF(Presupuestos[[#This Row],[SALDO ME-MN]]&gt;0,"PENDIENTE","CANCELADO")</f>
        <v>PENDIENTE</v>
      </c>
      <c r="BS1201" s="23" t="str">
        <f>IF(COUNTIFS($U$4:$U1200,Presupuestos[[#This Row],[ID DOCUMENTO]])&gt;=1,IF(B1200=Presupuestos[[#This Row],[ID]],"OK","DOC. DUPLICADO"),"OK")</f>
        <v>OK</v>
      </c>
    </row>
    <row r="1202" spans="2:71" ht="48" x14ac:dyDescent="0.25">
      <c r="B1202" s="34">
        <f>IF(Presupuestos[[#This Row],[ID DOCUMENTO]]=U1201,B1201,IF(B1201="ID",1,B1201+1))</f>
        <v>1015</v>
      </c>
      <c r="C1202" s="2">
        <v>45890</v>
      </c>
      <c r="D1202" s="2">
        <v>45890</v>
      </c>
      <c r="E1202" s="3" t="s">
        <v>966</v>
      </c>
      <c r="F1202" s="25" t="s">
        <v>35</v>
      </c>
      <c r="G1202" s="25" t="s">
        <v>118</v>
      </c>
      <c r="H1202" s="25" t="s">
        <v>219</v>
      </c>
      <c r="I1202" s="36" t="str">
        <f>IFERROR(VLOOKUP(Presupuestos[[#This Row],[AREA]]&amp;Presupuestos[[#This Row],[CONCEPTO]]&amp;Presupuestos[[#This Row],[DESCRIPCION]],Tabla28[[Columna1]:[CÓDIGO NUEVO]],2,0),"")</f>
        <v>P0311002</v>
      </c>
      <c r="J1202" s="3" t="s">
        <v>2372</v>
      </c>
      <c r="K1202" s="3" t="s">
        <v>2373</v>
      </c>
      <c r="L1202" s="3" t="s">
        <v>2374</v>
      </c>
      <c r="M1202" s="31" t="s">
        <v>2375</v>
      </c>
      <c r="N1202" s="3"/>
      <c r="O1202" s="3" t="s">
        <v>300</v>
      </c>
      <c r="P1202" s="3" t="s">
        <v>132</v>
      </c>
      <c r="Q1202" s="3" t="str">
        <f>IFERROR(VLOOKUP(Presupuestos[[#This Row],[CLASIFICACIÓN (N)]],Tabla17[],2,0),"")</f>
        <v>Gastos operativos</v>
      </c>
      <c r="R1202" s="3" t="str">
        <f>IFERROR(VLOOKUP(Presupuestos[[#This Row],[CLASIFICACIÓN (N)]],Tabla17[],3,0),"")</f>
        <v>Operativo</v>
      </c>
      <c r="S1202" s="3" t="s">
        <v>41</v>
      </c>
      <c r="T1202" s="3" t="str">
        <f>IFERROR(VLOOKUP(Presupuestos[[#This Row],[ALMACEN]],Tabla5[],2,0),"")</f>
        <v>Lima</v>
      </c>
      <c r="U1202" s="19" t="str">
        <f>IFERROR(VLOOKUP(Presupuestos[[#This Row],[TIPO DE DOCUMENTO]],Tipo_Documento[],2,0)&amp;Presupuestos[[#This Row],[SERIE]]&amp;Presupuestos[[#This Row],[NUMERO]]&amp;Presupuestos[[#This Row],[RUC]],"")</f>
        <v>01E00159810211014194</v>
      </c>
      <c r="V1202" s="3" t="s">
        <v>120</v>
      </c>
      <c r="W1202" s="7">
        <v>45890</v>
      </c>
      <c r="X1202" s="7">
        <v>45891</v>
      </c>
      <c r="Y1202" s="3" t="s">
        <v>668</v>
      </c>
      <c r="Z1202" s="3">
        <v>598</v>
      </c>
      <c r="AA1202" s="3">
        <f>IFERROR(VLOOKUP(Presupuestos[[#This Row],[RAZON SOCIAL]],CHOOSE({1,2},Clientes_Proveedores[Razon Social],Clientes_Proveedores[Ruc / Dni]),2,0),"-")</f>
        <v>10211014194</v>
      </c>
      <c r="AB1202" s="31" t="s">
        <v>2376</v>
      </c>
      <c r="AC1202" s="3" t="s">
        <v>670</v>
      </c>
      <c r="AD1202" s="5">
        <v>0.18</v>
      </c>
      <c r="AE1202" s="6">
        <v>1500</v>
      </c>
      <c r="AF1202" s="6">
        <f>Presupuestos[[#This Row],[BASE]]*Presupuestos[[#This Row],[% IGV]]</f>
        <v>270</v>
      </c>
      <c r="AG1202" s="22">
        <f>ROUND(SUM(Presupuestos[[#This Row],[BASE]:[IGV]]),2)</f>
        <v>1770</v>
      </c>
      <c r="AH1202" s="9" t="str">
        <f>IF(Presupuestos[[#This Row],[MONEDA]]="USD",VLOOKUP(Presupuestos[[#This Row],[FECHA DE EMISION]],Tipo_Cambio[],3,0),"")</f>
        <v/>
      </c>
      <c r="AI1202" s="22">
        <f>IFERROR(ROUND(IF(Presupuestos[[#This Row],[MONEDA]]="PEN",Presupuestos[[#This Row],[TOTAL]],Presupuestos[[#This Row],[TOTAL]]*Presupuestos[[#This Row],[TIPO DE CAMBIO]]),2),"")</f>
        <v>1770</v>
      </c>
      <c r="AJ1202" s="5">
        <v>0.04</v>
      </c>
      <c r="AK1202" s="33" t="s">
        <v>671</v>
      </c>
      <c r="AL1202" s="5" t="s">
        <v>680</v>
      </c>
      <c r="AM1202" s="23" t="s">
        <v>671</v>
      </c>
      <c r="AN1202" s="23" t="s">
        <v>671</v>
      </c>
      <c r="AO1202" s="7">
        <f>IFERROR(VLOOKUP("1-"&amp;Presupuestos[[#This Row],[ID DOCUMENTO]],BD_Pagos[],7,0),"")</f>
        <v>0</v>
      </c>
      <c r="AP1202" s="16" t="str">
        <f>IFERROR(VLOOKUP("1-"&amp;Presupuestos[[#This Row],[ID DOCUMENTO]],BD_Pagos[],8,0),"")</f>
        <v/>
      </c>
      <c r="AQ1202" s="17" t="str">
        <f>IFERROR(VLOOKUP("1-"&amp;Presupuestos[[#This Row],[ID DOCUMENTO]],BD_Pagos[],9,0),"")</f>
        <v/>
      </c>
      <c r="AR1202" s="54"/>
      <c r="AS1202" s="7">
        <f>IFERROR(VLOOKUP("2-"&amp;Presupuestos[[#This Row],[ID DOCUMENTO]],BD_Pagos[],7,0),"")</f>
        <v>0</v>
      </c>
      <c r="AT1202" s="16" t="str">
        <f>IFERROR(VLOOKUP("2-"&amp;Presupuestos[[#This Row],[ID DOCUMENTO]],BD_Pagos[],8,0),"")</f>
        <v/>
      </c>
      <c r="AU1202" s="17">
        <f>IFERROR(VLOOKUP("2-"&amp;Presupuestos[[#This Row],[ID DOCUMENTO]],BD_Pagos[],9,0),"")</f>
        <v>0</v>
      </c>
      <c r="AV1202" s="20">
        <f>IF(IFERROR(VLOOKUP("2-"&amp;Presupuestos[[#This Row],[ID DOCUMENTO]],BD_Pagos[],10,0),0)&gt;Presupuestos[[#This Row],[TOTAL SOLES]],Presupuestos[[#This Row],[TOTAL SOLES]],IFERROR(VLOOKUP("2-"&amp;Presupuestos[[#This Row],[ID DOCUMENTO]],BD_Pagos[],10,0),0))</f>
        <v>0</v>
      </c>
      <c r="AW1202" s="7"/>
      <c r="AX1202" s="16"/>
      <c r="AY1202" s="17"/>
      <c r="AZ1202" s="20"/>
      <c r="BA1202" s="7"/>
      <c r="BB1202" s="16"/>
      <c r="BC1202" s="17"/>
      <c r="BD1202" s="20"/>
      <c r="BE1202" s="7">
        <f>IFERROR(VLOOKUP("5-"&amp;Presupuestos[[#This Row],[ID DOCUMENTO]],BD_Pagos[],7,0),"")</f>
        <v>0</v>
      </c>
      <c r="BF1202" s="17">
        <f>IFERROR(VLOOKUP("5-"&amp;Presupuestos[[#This Row],[ID DOCUMENTO]],BD_Pagos[],9,0),"")</f>
        <v>0</v>
      </c>
      <c r="BG1202" s="20">
        <f>IF(IFERROR(VLOOKUP("5-"&amp;Presupuestos[[#This Row],[ID DOCUMENTO]],BD_Pagos[],10,0),0)&gt;Presupuestos[[#This Row],[TOTAL SOLES]],Presupuestos[[#This Row],[TOTAL SOLES]],IFERROR(VLOOKUP("5-"&amp;Presupuestos[[#This Row],[ID DOCUMENTO]],BD_Pagos[],10,0),0))</f>
        <v>0</v>
      </c>
      <c r="BH1202" s="7">
        <f>IFERROR(VLOOKUP("1-Detraccion"&amp;Presupuestos[[#This Row],[ID DOCUMENTO]],BD_Pagos[],2,0),"")</f>
        <v>0</v>
      </c>
      <c r="BI1202" s="3" t="str">
        <f>IFERROR(VLOOKUP("1-Detraccion"&amp;Presupuestos[[#This Row],[ID DOCUMENTO]],BD_Pagos[],3,0),"")</f>
        <v/>
      </c>
      <c r="BJ1202" s="3">
        <f>IFERROR(VLOOKUP("1-Detraccion"&amp;Presupuestos[[#This Row],[ID DOCUMENTO]],BD_Pagos[],4,0),"")</f>
        <v>0</v>
      </c>
      <c r="BK1202" s="6">
        <f>IF(IFERROR(VLOOKUP("1-Detraccion"&amp;Presupuestos[[#This Row],[ID DOCUMENTO]],BD_Pagos[],5,0),0)&gt;Presupuestos[[#This Row],[TOTAL SOLES]],Presupuestos[[#This Row],[TOTAL SOLES]],IFERROR(VLOOKUP("1-Detraccion"&amp;Presupuestos[[#This Row],[ID DOCUMENTO]],BD_Pagos[],5,0),0))</f>
        <v>0</v>
      </c>
      <c r="BL1202" s="6">
        <f>IF(IFERROR(VLOOKUP("1-Detraccion"&amp;Presupuestos[[#This Row],[ID DOCUMENTO]],BD_Pagos[],6,0),0)&gt;Presupuestos[[#This Row],[TOTAL SOLES]],Presupuestos[[#This Row],[TOTAL SOLES]],IFERROR(VLOOKUP("1-Detraccion"&amp;Presupuestos[[#This Row],[ID DOCUMENTO]],BD_Pagos[],6,0),0))</f>
        <v>0</v>
      </c>
      <c r="BM1202" s="37"/>
      <c r="BN1202" s="3"/>
      <c r="BO1202" s="3"/>
      <c r="BP1202" s="6"/>
      <c r="BQ120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1770</v>
      </c>
      <c r="BR1202" s="23" t="str">
        <f>IF(Presupuestos[[#This Row],[SALDO ME-MN]]&gt;0,"PENDIENTE","CANCELADO")</f>
        <v>PENDIENTE</v>
      </c>
      <c r="BS1202" s="23" t="str">
        <f>IF(COUNTIFS($U$4:$U1201,Presupuestos[[#This Row],[ID DOCUMENTO]])&gt;=1,IF(B1201=Presupuestos[[#This Row],[ID]],"OK","DOC. DUPLICADO"),"OK")</f>
        <v>OK</v>
      </c>
    </row>
    <row r="1203" spans="2:71" ht="36" x14ac:dyDescent="0.25">
      <c r="B1203" s="34">
        <f>IF(Presupuestos[[#This Row],[ID DOCUMENTO]]=U1202,B1202,IF(B1202="ID",1,B1202+1))</f>
        <v>1016</v>
      </c>
      <c r="C1203" s="2">
        <v>45894</v>
      </c>
      <c r="D1203" s="2">
        <v>45894</v>
      </c>
      <c r="E1203" s="3" t="s">
        <v>966</v>
      </c>
      <c r="F1203" s="25" t="s">
        <v>35</v>
      </c>
      <c r="G1203" s="25" t="s">
        <v>118</v>
      </c>
      <c r="H1203" s="25" t="s">
        <v>206</v>
      </c>
      <c r="I1203" s="36" t="str">
        <f>IFERROR(VLOOKUP(Presupuestos[[#This Row],[AREA]]&amp;Presupuestos[[#This Row],[CONCEPTO]]&amp;Presupuestos[[#This Row],[DESCRIPCION]],Tabla28[[Columna1]:[CÓDIGO NUEVO]],2,0),"")</f>
        <v>P0311001</v>
      </c>
      <c r="J1203" s="3" t="s">
        <v>2377</v>
      </c>
      <c r="K1203" s="3" t="s">
        <v>2378</v>
      </c>
      <c r="L1203" s="3" t="s">
        <v>2379</v>
      </c>
      <c r="M1203" s="31" t="s">
        <v>2380</v>
      </c>
      <c r="N1203" s="3"/>
      <c r="O1203" s="3" t="s">
        <v>300</v>
      </c>
      <c r="P1203" s="3" t="s">
        <v>132</v>
      </c>
      <c r="Q1203" s="3" t="str">
        <f>IFERROR(VLOOKUP(Presupuestos[[#This Row],[CLASIFICACIÓN (N)]],Tabla17[],2,0),"")</f>
        <v>Gastos operativos</v>
      </c>
      <c r="R1203" s="3" t="str">
        <f>IFERROR(VLOOKUP(Presupuestos[[#This Row],[CLASIFICACIÓN (N)]],Tabla17[],3,0),"")</f>
        <v>Operativo</v>
      </c>
      <c r="S1203" s="3" t="s">
        <v>34</v>
      </c>
      <c r="T1203" s="3" t="str">
        <f>IFERROR(VLOOKUP(Presupuestos[[#This Row],[ALMACEN]],Tabla5[],2,0),"")</f>
        <v>Arequipa</v>
      </c>
      <c r="U1203" s="19" t="str">
        <f>IFERROR(VLOOKUP(Presupuestos[[#This Row],[TIPO DE DOCUMENTO]],Tipo_Documento[],2,0)&amp;Presupuestos[[#This Row],[SERIE]]&amp;Presupuestos[[#This Row],[NUMERO]]&amp;Presupuestos[[#This Row],[RUC]],"")</f>
        <v>01E00135020606866861</v>
      </c>
      <c r="V1203" s="3" t="s">
        <v>120</v>
      </c>
      <c r="W1203" s="7">
        <v>45894</v>
      </c>
      <c r="X1203" s="7">
        <v>45894</v>
      </c>
      <c r="Y1203" s="3" t="s">
        <v>668</v>
      </c>
      <c r="Z1203" s="3">
        <v>350</v>
      </c>
      <c r="AA1203" s="3">
        <f>IFERROR(VLOOKUP(Presupuestos[[#This Row],[RAZON SOCIAL]],CHOOSE({1,2},Clientes_Proveedores[Razon Social],Clientes_Proveedores[Ruc / Dni]),2,0),"-")</f>
        <v>20606866861</v>
      </c>
      <c r="AB1203" s="31" t="s">
        <v>2381</v>
      </c>
      <c r="AC1203" s="3" t="s">
        <v>670</v>
      </c>
      <c r="AD1203" s="5">
        <v>0.18</v>
      </c>
      <c r="AE1203" s="6">
        <v>423.73</v>
      </c>
      <c r="AF1203" s="6">
        <f>Presupuestos[[#This Row],[BASE]]*Presupuestos[[#This Row],[% IGV]]</f>
        <v>76.2714</v>
      </c>
      <c r="AG1203" s="22">
        <f>ROUND(SUM(Presupuestos[[#This Row],[BASE]:[IGV]]),2)</f>
        <v>500</v>
      </c>
      <c r="AH1203" s="9" t="str">
        <f>IF(Presupuestos[[#This Row],[MONEDA]]="USD",VLOOKUP(Presupuestos[[#This Row],[FECHA DE EMISION]],Tipo_Cambio[],3,0),"")</f>
        <v/>
      </c>
      <c r="AI1203" s="22">
        <f>IFERROR(ROUND(IF(Presupuestos[[#This Row],[MONEDA]]="PEN",Presupuestos[[#This Row],[TOTAL]],Presupuestos[[#This Row],[TOTAL]]*Presupuestos[[#This Row],[TIPO DE CAMBIO]]),2),"")</f>
        <v>500</v>
      </c>
      <c r="AJ1203" s="5">
        <v>0.04</v>
      </c>
      <c r="AK1203" s="33" t="s">
        <v>671</v>
      </c>
      <c r="AL1203" s="5" t="s">
        <v>680</v>
      </c>
      <c r="AM1203" s="23" t="s">
        <v>671</v>
      </c>
      <c r="AN1203" s="23" t="s">
        <v>671</v>
      </c>
      <c r="AO1203" s="7">
        <f>IFERROR(VLOOKUP("1-"&amp;Presupuestos[[#This Row],[ID DOCUMENTO]],BD_Pagos[],7,0),"")</f>
        <v>0</v>
      </c>
      <c r="AP1203" s="16" t="str">
        <f>IFERROR(VLOOKUP("1-"&amp;Presupuestos[[#This Row],[ID DOCUMENTO]],BD_Pagos[],8,0),"")</f>
        <v/>
      </c>
      <c r="AQ1203" s="17" t="str">
        <f>IFERROR(VLOOKUP("1-"&amp;Presupuestos[[#This Row],[ID DOCUMENTO]],BD_Pagos[],9,0),"")</f>
        <v/>
      </c>
      <c r="AR1203" s="54"/>
      <c r="AS1203" s="7">
        <f>IFERROR(VLOOKUP("2-"&amp;Presupuestos[[#This Row],[ID DOCUMENTO]],BD_Pagos[],7,0),"")</f>
        <v>0</v>
      </c>
      <c r="AT1203" s="16" t="str">
        <f>IFERROR(VLOOKUP("2-"&amp;Presupuestos[[#This Row],[ID DOCUMENTO]],BD_Pagos[],8,0),"")</f>
        <v/>
      </c>
      <c r="AU1203" s="17">
        <f>IFERROR(VLOOKUP("2-"&amp;Presupuestos[[#This Row],[ID DOCUMENTO]],BD_Pagos[],9,0),"")</f>
        <v>0</v>
      </c>
      <c r="AV1203" s="20">
        <f>IF(IFERROR(VLOOKUP("2-"&amp;Presupuestos[[#This Row],[ID DOCUMENTO]],BD_Pagos[],10,0),0)&gt;Presupuestos[[#This Row],[TOTAL SOLES]],Presupuestos[[#This Row],[TOTAL SOLES]],IFERROR(VLOOKUP("2-"&amp;Presupuestos[[#This Row],[ID DOCUMENTO]],BD_Pagos[],10,0),0))</f>
        <v>0</v>
      </c>
      <c r="AW1203" s="7"/>
      <c r="AX1203" s="16"/>
      <c r="AY1203" s="17"/>
      <c r="AZ1203" s="20"/>
      <c r="BA1203" s="7"/>
      <c r="BB1203" s="16"/>
      <c r="BC1203" s="17"/>
      <c r="BD1203" s="20"/>
      <c r="BE1203" s="7">
        <f>IFERROR(VLOOKUP("5-"&amp;Presupuestos[[#This Row],[ID DOCUMENTO]],BD_Pagos[],7,0),"")</f>
        <v>0</v>
      </c>
      <c r="BF1203" s="17">
        <f>IFERROR(VLOOKUP("5-"&amp;Presupuestos[[#This Row],[ID DOCUMENTO]],BD_Pagos[],9,0),"")</f>
        <v>0</v>
      </c>
      <c r="BG1203" s="20">
        <f>IF(IFERROR(VLOOKUP("5-"&amp;Presupuestos[[#This Row],[ID DOCUMENTO]],BD_Pagos[],10,0),0)&gt;Presupuestos[[#This Row],[TOTAL SOLES]],Presupuestos[[#This Row],[TOTAL SOLES]],IFERROR(VLOOKUP("5-"&amp;Presupuestos[[#This Row],[ID DOCUMENTO]],BD_Pagos[],10,0),0))</f>
        <v>0</v>
      </c>
      <c r="BH1203" s="7">
        <f>IFERROR(VLOOKUP("1-Detraccion"&amp;Presupuestos[[#This Row],[ID DOCUMENTO]],BD_Pagos[],2,0),"")</f>
        <v>0</v>
      </c>
      <c r="BI1203" s="3" t="str">
        <f>IFERROR(VLOOKUP("1-Detraccion"&amp;Presupuestos[[#This Row],[ID DOCUMENTO]],BD_Pagos[],3,0),"")</f>
        <v/>
      </c>
      <c r="BJ1203" s="3">
        <f>IFERROR(VLOOKUP("1-Detraccion"&amp;Presupuestos[[#This Row],[ID DOCUMENTO]],BD_Pagos[],4,0),"")</f>
        <v>0</v>
      </c>
      <c r="BK1203" s="6">
        <f>IF(IFERROR(VLOOKUP("1-Detraccion"&amp;Presupuestos[[#This Row],[ID DOCUMENTO]],BD_Pagos[],5,0),0)&gt;Presupuestos[[#This Row],[TOTAL SOLES]],Presupuestos[[#This Row],[TOTAL SOLES]],IFERROR(VLOOKUP("1-Detraccion"&amp;Presupuestos[[#This Row],[ID DOCUMENTO]],BD_Pagos[],5,0),0))</f>
        <v>0</v>
      </c>
      <c r="BL1203" s="6">
        <f>IF(IFERROR(VLOOKUP("1-Detraccion"&amp;Presupuestos[[#This Row],[ID DOCUMENTO]],BD_Pagos[],6,0),0)&gt;Presupuestos[[#This Row],[TOTAL SOLES]],Presupuestos[[#This Row],[TOTAL SOLES]],IFERROR(VLOOKUP("1-Detraccion"&amp;Presupuestos[[#This Row],[ID DOCUMENTO]],BD_Pagos[],6,0),0))</f>
        <v>0</v>
      </c>
      <c r="BM1203" s="37"/>
      <c r="BN1203" s="3"/>
      <c r="BO1203" s="3"/>
      <c r="BP1203" s="6"/>
      <c r="BQ120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500</v>
      </c>
      <c r="BR1203" s="23" t="str">
        <f>IF(Presupuestos[[#This Row],[SALDO ME-MN]]&gt;0,"PENDIENTE","CANCELADO")</f>
        <v>PENDIENTE</v>
      </c>
      <c r="BS1203" s="23" t="str">
        <f>IF(COUNTIFS($U$4:$U1202,Presupuestos[[#This Row],[ID DOCUMENTO]])&gt;=1,IF(B1202=Presupuestos[[#This Row],[ID]],"OK","DOC. DUPLICADO"),"OK")</f>
        <v>OK</v>
      </c>
    </row>
    <row r="1204" spans="2:71" x14ac:dyDescent="0.25">
      <c r="B1204" s="34">
        <f>IF(Presupuestos[[#This Row],[ID DOCUMENTO]]=U1203,B1203,IF(B1203="ID",1,B1203+1))</f>
        <v>1017</v>
      </c>
      <c r="C1204" s="2">
        <v>45863</v>
      </c>
      <c r="D1204" s="2">
        <v>45863</v>
      </c>
      <c r="E1204" s="3" t="s">
        <v>723</v>
      </c>
      <c r="F1204" s="25" t="s">
        <v>35</v>
      </c>
      <c r="G1204" s="25" t="s">
        <v>223</v>
      </c>
      <c r="H1204" s="25" t="s">
        <v>214</v>
      </c>
      <c r="I1204" s="36" t="str">
        <f>IFERROR(VLOOKUP(Presupuestos[[#This Row],[AREA]]&amp;Presupuestos[[#This Row],[CONCEPTO]]&amp;Presupuestos[[#This Row],[DESCRIPCION]],Tabla28[[Columna1]:[CÓDIGO NUEVO]],2,0),"")</f>
        <v>P0303002</v>
      </c>
      <c r="J1204" s="3" t="s">
        <v>666</v>
      </c>
      <c r="K1204" s="3" t="s">
        <v>666</v>
      </c>
      <c r="L1204" s="3" t="s">
        <v>666</v>
      </c>
      <c r="M1204" s="31" t="s">
        <v>724</v>
      </c>
      <c r="N1204" s="3" t="s">
        <v>25</v>
      </c>
      <c r="O1204" s="3" t="s">
        <v>300</v>
      </c>
      <c r="P1204" s="3" t="s">
        <v>122</v>
      </c>
      <c r="Q1204" s="3" t="str">
        <f>IFERROR(VLOOKUP(Presupuestos[[#This Row],[CLASIFICACIÓN (N)]],Tabla17[],2,0),"")</f>
        <v>Costos de ventas</v>
      </c>
      <c r="R1204" s="3" t="str">
        <f>IFERROR(VLOOKUP(Presupuestos[[#This Row],[CLASIFICACIÓN (N)]],Tabla17[],3,0),"")</f>
        <v>Operativo</v>
      </c>
      <c r="S1204" s="3" t="s">
        <v>41</v>
      </c>
      <c r="T1204" s="3" t="str">
        <f>IFERROR(VLOOKUP(Presupuestos[[#This Row],[ALMACEN]],Tabla5[],2,0),"")</f>
        <v>Lima</v>
      </c>
      <c r="U1204" s="19" t="str">
        <f>IFERROR(VLOOKUP(Presupuestos[[#This Row],[TIPO DE DOCUMENTO]],Tipo_Documento[],2,0)&amp;Presupuestos[[#This Row],[SERIE]]&amp;Presupuestos[[#This Row],[NUMERO]]&amp;Presupuestos[[#This Row],[RUC]],"")</f>
        <v>01F218166560220550372640</v>
      </c>
      <c r="V1204" s="3" t="s">
        <v>120</v>
      </c>
      <c r="W1204" s="7">
        <v>45863</v>
      </c>
      <c r="X1204" s="7">
        <v>45863</v>
      </c>
      <c r="Y1204" s="3" t="s">
        <v>2382</v>
      </c>
      <c r="Z1204" s="3">
        <v>1665602</v>
      </c>
      <c r="AA1204" s="3">
        <f>IFERROR(VLOOKUP(Presupuestos[[#This Row],[RAZON SOCIAL]],CHOOSE({1,2},Clientes_Proveedores[Razon Social],Clientes_Proveedores[Ruc / Dni]),2,0),"-")</f>
        <v>20550372640</v>
      </c>
      <c r="AB1204" s="31" t="s">
        <v>726</v>
      </c>
      <c r="AC1204" s="3" t="s">
        <v>670</v>
      </c>
      <c r="AD1204" s="5">
        <v>0.18</v>
      </c>
      <c r="AE1204" s="6">
        <v>12.712</v>
      </c>
      <c r="AF1204" s="6">
        <f>Presupuestos[[#This Row],[BASE]]*Presupuestos[[#This Row],[% IGV]]</f>
        <v>2.28816</v>
      </c>
      <c r="AG1204" s="22">
        <f>ROUND(SUM(Presupuestos[[#This Row],[BASE]:[IGV]]),2)</f>
        <v>15</v>
      </c>
      <c r="AH1204" s="9" t="str">
        <f>IF(Presupuestos[[#This Row],[MONEDA]]="USD",VLOOKUP(Presupuestos[[#This Row],[FECHA DE EMISION]],Tipo_Cambio[],3,0),"")</f>
        <v/>
      </c>
      <c r="AI1204" s="22">
        <f>IFERROR(ROUND(IF(Presupuestos[[#This Row],[MONEDA]]="PEN",Presupuestos[[#This Row],[TOTAL]],Presupuestos[[#This Row],[TOTAL]]*Presupuestos[[#This Row],[TIPO DE CAMBIO]]),2),"")</f>
        <v>15</v>
      </c>
      <c r="AJ1204" s="5"/>
      <c r="AK1204" s="33" t="s">
        <v>671</v>
      </c>
      <c r="AL1204" s="5" t="s">
        <v>715</v>
      </c>
      <c r="AM1204" s="23" t="s">
        <v>671</v>
      </c>
      <c r="AN1204" s="23" t="s">
        <v>671</v>
      </c>
      <c r="AO1204" s="7">
        <f>IFERROR(VLOOKUP("1-"&amp;Presupuestos[[#This Row],[ID DOCUMENTO]],BD_Pagos[],7,0),"")</f>
        <v>45863</v>
      </c>
      <c r="AP1204" s="16" t="str">
        <f>IFERROR(VLOOKUP("1-"&amp;Presupuestos[[#This Row],[ID DOCUMENTO]],BD_Pagos[],8,0),"")</f>
        <v>C_Ope_004</v>
      </c>
      <c r="AQ1204" s="17">
        <f>IFERROR(VLOOKUP("1-"&amp;Presupuestos[[#This Row],[ID DOCUMENTO]],BD_Pagos[],9,0),"")</f>
        <v>25201</v>
      </c>
      <c r="AR1204" s="54"/>
      <c r="AS1204" s="7">
        <f>IFERROR(VLOOKUP("2-"&amp;Presupuestos[[#This Row],[ID DOCUMENTO]],BD_Pagos[],7,0),"")</f>
        <v>0</v>
      </c>
      <c r="AT1204" s="16" t="str">
        <f>IFERROR(VLOOKUP("2-"&amp;Presupuestos[[#This Row],[ID DOCUMENTO]],BD_Pagos[],8,0),"")</f>
        <v/>
      </c>
      <c r="AU1204" s="17">
        <f>IFERROR(VLOOKUP("2-"&amp;Presupuestos[[#This Row],[ID DOCUMENTO]],BD_Pagos[],9,0),"")</f>
        <v>0</v>
      </c>
      <c r="AV1204" s="20">
        <f>IF(IFERROR(VLOOKUP("2-"&amp;Presupuestos[[#This Row],[ID DOCUMENTO]],BD_Pagos[],10,0),0)&gt;Presupuestos[[#This Row],[TOTAL SOLES]],Presupuestos[[#This Row],[TOTAL SOLES]],IFERROR(VLOOKUP("2-"&amp;Presupuestos[[#This Row],[ID DOCUMENTO]],BD_Pagos[],10,0),0))</f>
        <v>0</v>
      </c>
      <c r="AW1204" s="7"/>
      <c r="AX1204" s="16"/>
      <c r="AY1204" s="17"/>
      <c r="AZ1204" s="20"/>
      <c r="BA1204" s="7"/>
      <c r="BB1204" s="16"/>
      <c r="BC1204" s="17"/>
      <c r="BD1204" s="20"/>
      <c r="BE1204" s="7">
        <f>IFERROR(VLOOKUP("5-"&amp;Presupuestos[[#This Row],[ID DOCUMENTO]],BD_Pagos[],7,0),"")</f>
        <v>0</v>
      </c>
      <c r="BF1204" s="17">
        <f>IFERROR(VLOOKUP("5-"&amp;Presupuestos[[#This Row],[ID DOCUMENTO]],BD_Pagos[],9,0),"")</f>
        <v>0</v>
      </c>
      <c r="BG1204" s="20">
        <f>IF(IFERROR(VLOOKUP("5-"&amp;Presupuestos[[#This Row],[ID DOCUMENTO]],BD_Pagos[],10,0),0)&gt;Presupuestos[[#This Row],[TOTAL SOLES]],Presupuestos[[#This Row],[TOTAL SOLES]],IFERROR(VLOOKUP("5-"&amp;Presupuestos[[#This Row],[ID DOCUMENTO]],BD_Pagos[],10,0),0))</f>
        <v>0</v>
      </c>
      <c r="BH1204" s="7">
        <f>IFERROR(VLOOKUP("1-Detraccion"&amp;Presupuestos[[#This Row],[ID DOCUMENTO]],BD_Pagos[],2,0),"")</f>
        <v>0</v>
      </c>
      <c r="BI1204" s="3" t="str">
        <f>IFERROR(VLOOKUP("1-Detraccion"&amp;Presupuestos[[#This Row],[ID DOCUMENTO]],BD_Pagos[],3,0),"")</f>
        <v/>
      </c>
      <c r="BJ1204" s="3">
        <f>IFERROR(VLOOKUP("1-Detraccion"&amp;Presupuestos[[#This Row],[ID DOCUMENTO]],BD_Pagos[],4,0),"")</f>
        <v>0</v>
      </c>
      <c r="BK1204" s="6">
        <f>IF(IFERROR(VLOOKUP("1-Detraccion"&amp;Presupuestos[[#This Row],[ID DOCUMENTO]],BD_Pagos[],5,0),0)&gt;Presupuestos[[#This Row],[TOTAL SOLES]],Presupuestos[[#This Row],[TOTAL SOLES]],IFERROR(VLOOKUP("1-Detraccion"&amp;Presupuestos[[#This Row],[ID DOCUMENTO]],BD_Pagos[],5,0),0))</f>
        <v>0</v>
      </c>
      <c r="BL1204" s="6">
        <f>IF(IFERROR(VLOOKUP("1-Detraccion"&amp;Presupuestos[[#This Row],[ID DOCUMENTO]],BD_Pagos[],6,0),0)&gt;Presupuestos[[#This Row],[TOTAL SOLES]],Presupuestos[[#This Row],[TOTAL SOLES]],IFERROR(VLOOKUP("1-Detraccion"&amp;Presupuestos[[#This Row],[ID DOCUMENTO]],BD_Pagos[],6,0),0))</f>
        <v>0</v>
      </c>
      <c r="BM1204" s="37"/>
      <c r="BN1204" s="3"/>
      <c r="BO1204" s="3"/>
      <c r="BP1204" s="6"/>
      <c r="BQ120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204" s="23" t="str">
        <f>IF(Presupuestos[[#This Row],[SALDO ME-MN]]&gt;0,"PENDIENTE","CANCELADO")</f>
        <v>PENDIENTE</v>
      </c>
      <c r="BS1204" s="23" t="str">
        <f>IF(COUNTIFS($U$4:$U1203,Presupuestos[[#This Row],[ID DOCUMENTO]])&gt;=1,IF(B1203=Presupuestos[[#This Row],[ID]],"OK","DOC. DUPLICADO"),"OK")</f>
        <v>OK</v>
      </c>
    </row>
    <row r="1205" spans="2:71" x14ac:dyDescent="0.25">
      <c r="B1205" s="34">
        <f>IF(Presupuestos[[#This Row],[ID DOCUMENTO]]=U1204,B1204,IF(B1204="ID",1,B1204+1))</f>
        <v>1018</v>
      </c>
      <c r="C1205" s="2">
        <v>45863</v>
      </c>
      <c r="D1205" s="2">
        <v>45863</v>
      </c>
      <c r="E1205" s="3" t="s">
        <v>723</v>
      </c>
      <c r="F1205" s="25" t="s">
        <v>35</v>
      </c>
      <c r="G1205" s="25" t="s">
        <v>223</v>
      </c>
      <c r="H1205" s="25" t="s">
        <v>214</v>
      </c>
      <c r="I1205" s="36" t="str">
        <f>IFERROR(VLOOKUP(Presupuestos[[#This Row],[AREA]]&amp;Presupuestos[[#This Row],[CONCEPTO]]&amp;Presupuestos[[#This Row],[DESCRIPCION]],Tabla28[[Columna1]:[CÓDIGO NUEVO]],2,0),"")</f>
        <v>P0303002</v>
      </c>
      <c r="J1205" s="3" t="s">
        <v>666</v>
      </c>
      <c r="K1205" s="3" t="s">
        <v>666</v>
      </c>
      <c r="L1205" s="3" t="s">
        <v>666</v>
      </c>
      <c r="M1205" s="31" t="s">
        <v>727</v>
      </c>
      <c r="N1205" s="3" t="s">
        <v>25</v>
      </c>
      <c r="O1205" s="3" t="s">
        <v>300</v>
      </c>
      <c r="P1205" s="3" t="s">
        <v>122</v>
      </c>
      <c r="Q1205" s="3" t="str">
        <f>IFERROR(VLOOKUP(Presupuestos[[#This Row],[CLASIFICACIÓN (N)]],Tabla17[],2,0),"")</f>
        <v>Costos de ventas</v>
      </c>
      <c r="R1205" s="3" t="str">
        <f>IFERROR(VLOOKUP(Presupuestos[[#This Row],[CLASIFICACIÓN (N)]],Tabla17[],3,0),"")</f>
        <v>Operativo</v>
      </c>
      <c r="S1205" s="3" t="s">
        <v>41</v>
      </c>
      <c r="T1205" s="3" t="str">
        <f>IFERROR(VLOOKUP(Presupuestos[[#This Row],[ALMACEN]],Tabla5[],2,0),"")</f>
        <v>Lima</v>
      </c>
      <c r="U1205" s="19" t="str">
        <f>IFERROR(VLOOKUP(Presupuestos[[#This Row],[TIPO DE DOCUMENTO]],Tipo_Documento[],2,0)&amp;Presupuestos[[#This Row],[SERIE]]&amp;Presupuestos[[#This Row],[NUMERO]]&amp;Presupuestos[[#This Row],[RUC]],"")</f>
        <v>01F602377587720550372640</v>
      </c>
      <c r="V1205" s="3" t="s">
        <v>120</v>
      </c>
      <c r="W1205" s="7">
        <v>45863</v>
      </c>
      <c r="X1205" s="7">
        <v>45863</v>
      </c>
      <c r="Y1205" s="3" t="s">
        <v>965</v>
      </c>
      <c r="Z1205" s="3">
        <v>3775877</v>
      </c>
      <c r="AA1205" s="3">
        <f>IFERROR(VLOOKUP(Presupuestos[[#This Row],[RAZON SOCIAL]],CHOOSE({1,2},Clientes_Proveedores[Razon Social],Clientes_Proveedores[Ruc / Dni]),2,0),"-")</f>
        <v>20550372640</v>
      </c>
      <c r="AB1205" s="31" t="s">
        <v>726</v>
      </c>
      <c r="AC1205" s="3" t="s">
        <v>670</v>
      </c>
      <c r="AD1205" s="5">
        <v>0.18</v>
      </c>
      <c r="AE1205" s="6">
        <v>12.712</v>
      </c>
      <c r="AF1205" s="6">
        <f>Presupuestos[[#This Row],[BASE]]*Presupuestos[[#This Row],[% IGV]]</f>
        <v>2.28816</v>
      </c>
      <c r="AG1205" s="22">
        <f>ROUND(SUM(Presupuestos[[#This Row],[BASE]:[IGV]]),2)</f>
        <v>15</v>
      </c>
      <c r="AH1205" s="9" t="str">
        <f>IF(Presupuestos[[#This Row],[MONEDA]]="USD",VLOOKUP(Presupuestos[[#This Row],[FECHA DE EMISION]],Tipo_Cambio[],3,0),"")</f>
        <v/>
      </c>
      <c r="AI1205" s="22">
        <f>IFERROR(ROUND(IF(Presupuestos[[#This Row],[MONEDA]]="PEN",Presupuestos[[#This Row],[TOTAL]],Presupuestos[[#This Row],[TOTAL]]*Presupuestos[[#This Row],[TIPO DE CAMBIO]]),2),"")</f>
        <v>15</v>
      </c>
      <c r="AJ1205" s="5"/>
      <c r="AK1205" s="33" t="s">
        <v>671</v>
      </c>
      <c r="AL1205" s="5" t="s">
        <v>715</v>
      </c>
      <c r="AM1205" s="23" t="s">
        <v>671</v>
      </c>
      <c r="AN1205" s="23" t="s">
        <v>671</v>
      </c>
      <c r="AO1205" s="7">
        <f>IFERROR(VLOOKUP("1-"&amp;Presupuestos[[#This Row],[ID DOCUMENTO]],BD_Pagos[],7,0),"")</f>
        <v>45863</v>
      </c>
      <c r="AP1205" s="16" t="str">
        <f>IFERROR(VLOOKUP("1-"&amp;Presupuestos[[#This Row],[ID DOCUMENTO]],BD_Pagos[],8,0),"")</f>
        <v>C_Ope_004</v>
      </c>
      <c r="AQ1205" s="17">
        <f>IFERROR(VLOOKUP("1-"&amp;Presupuestos[[#This Row],[ID DOCUMENTO]],BD_Pagos[],9,0),"")</f>
        <v>25202</v>
      </c>
      <c r="AR1205" s="54"/>
      <c r="AS1205" s="7">
        <f>IFERROR(VLOOKUP("2-"&amp;Presupuestos[[#This Row],[ID DOCUMENTO]],BD_Pagos[],7,0),"")</f>
        <v>0</v>
      </c>
      <c r="AT1205" s="16" t="str">
        <f>IFERROR(VLOOKUP("2-"&amp;Presupuestos[[#This Row],[ID DOCUMENTO]],BD_Pagos[],8,0),"")</f>
        <v/>
      </c>
      <c r="AU1205" s="17">
        <f>IFERROR(VLOOKUP("2-"&amp;Presupuestos[[#This Row],[ID DOCUMENTO]],BD_Pagos[],9,0),"")</f>
        <v>0</v>
      </c>
      <c r="AV1205" s="20">
        <f>IF(IFERROR(VLOOKUP("2-"&amp;Presupuestos[[#This Row],[ID DOCUMENTO]],BD_Pagos[],10,0),0)&gt;Presupuestos[[#This Row],[TOTAL SOLES]],Presupuestos[[#This Row],[TOTAL SOLES]],IFERROR(VLOOKUP("2-"&amp;Presupuestos[[#This Row],[ID DOCUMENTO]],BD_Pagos[],10,0),0))</f>
        <v>0</v>
      </c>
      <c r="AW1205" s="7"/>
      <c r="AX1205" s="16"/>
      <c r="AY1205" s="17"/>
      <c r="AZ1205" s="20"/>
      <c r="BA1205" s="7"/>
      <c r="BB1205" s="16"/>
      <c r="BC1205" s="17"/>
      <c r="BD1205" s="20"/>
      <c r="BE1205" s="7">
        <f>IFERROR(VLOOKUP("5-"&amp;Presupuestos[[#This Row],[ID DOCUMENTO]],BD_Pagos[],7,0),"")</f>
        <v>0</v>
      </c>
      <c r="BF1205" s="17">
        <f>IFERROR(VLOOKUP("5-"&amp;Presupuestos[[#This Row],[ID DOCUMENTO]],BD_Pagos[],9,0),"")</f>
        <v>0</v>
      </c>
      <c r="BG1205" s="20">
        <f>IF(IFERROR(VLOOKUP("5-"&amp;Presupuestos[[#This Row],[ID DOCUMENTO]],BD_Pagos[],10,0),0)&gt;Presupuestos[[#This Row],[TOTAL SOLES]],Presupuestos[[#This Row],[TOTAL SOLES]],IFERROR(VLOOKUP("5-"&amp;Presupuestos[[#This Row],[ID DOCUMENTO]],BD_Pagos[],10,0),0))</f>
        <v>0</v>
      </c>
      <c r="BH1205" s="7">
        <f>IFERROR(VLOOKUP("1-Detraccion"&amp;Presupuestos[[#This Row],[ID DOCUMENTO]],BD_Pagos[],2,0),"")</f>
        <v>0</v>
      </c>
      <c r="BI1205" s="3" t="str">
        <f>IFERROR(VLOOKUP("1-Detraccion"&amp;Presupuestos[[#This Row],[ID DOCUMENTO]],BD_Pagos[],3,0),"")</f>
        <v/>
      </c>
      <c r="BJ1205" s="3">
        <f>IFERROR(VLOOKUP("1-Detraccion"&amp;Presupuestos[[#This Row],[ID DOCUMENTO]],BD_Pagos[],4,0),"")</f>
        <v>0</v>
      </c>
      <c r="BK1205" s="6">
        <f>IF(IFERROR(VLOOKUP("1-Detraccion"&amp;Presupuestos[[#This Row],[ID DOCUMENTO]],BD_Pagos[],5,0),0)&gt;Presupuestos[[#This Row],[TOTAL SOLES]],Presupuestos[[#This Row],[TOTAL SOLES]],IFERROR(VLOOKUP("1-Detraccion"&amp;Presupuestos[[#This Row],[ID DOCUMENTO]],BD_Pagos[],5,0),0))</f>
        <v>0</v>
      </c>
      <c r="BL1205" s="6">
        <f>IF(IFERROR(VLOOKUP("1-Detraccion"&amp;Presupuestos[[#This Row],[ID DOCUMENTO]],BD_Pagos[],6,0),0)&gt;Presupuestos[[#This Row],[TOTAL SOLES]],Presupuestos[[#This Row],[TOTAL SOLES]],IFERROR(VLOOKUP("1-Detraccion"&amp;Presupuestos[[#This Row],[ID DOCUMENTO]],BD_Pagos[],6,0),0))</f>
        <v>0</v>
      </c>
      <c r="BM1205" s="37"/>
      <c r="BN1205" s="3"/>
      <c r="BO1205" s="3"/>
      <c r="BP1205" s="6"/>
      <c r="BQ120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205" s="23" t="str">
        <f>IF(Presupuestos[[#This Row],[SALDO ME-MN]]&gt;0,"PENDIENTE","CANCELADO")</f>
        <v>PENDIENTE</v>
      </c>
      <c r="BS1205" s="23" t="str">
        <f>IF(COUNTIFS($U$4:$U1204,Presupuestos[[#This Row],[ID DOCUMENTO]])&gt;=1,IF(B1204=Presupuestos[[#This Row],[ID]],"OK","DOC. DUPLICADO"),"OK")</f>
        <v>OK</v>
      </c>
    </row>
    <row r="1206" spans="2:71" x14ac:dyDescent="0.25">
      <c r="B1206" s="34">
        <f>IF(Presupuestos[[#This Row],[ID DOCUMENTO]]=U1205,B1205,IF(B1205="ID",1,B1205+1))</f>
        <v>1019</v>
      </c>
      <c r="C1206" s="2">
        <v>45881</v>
      </c>
      <c r="D1206" s="2">
        <v>45881</v>
      </c>
      <c r="E1206" s="3" t="s">
        <v>723</v>
      </c>
      <c r="F1206" s="25" t="s">
        <v>35</v>
      </c>
      <c r="G1206" s="25" t="s">
        <v>223</v>
      </c>
      <c r="H1206" s="25" t="s">
        <v>214</v>
      </c>
      <c r="I1206" s="36" t="str">
        <f>IFERROR(VLOOKUP(Presupuestos[[#This Row],[AREA]]&amp;Presupuestos[[#This Row],[CONCEPTO]]&amp;Presupuestos[[#This Row],[DESCRIPCION]],Tabla28[[Columna1]:[CÓDIGO NUEVO]],2,0),"")</f>
        <v>P0303002</v>
      </c>
      <c r="J1206" s="3" t="s">
        <v>666</v>
      </c>
      <c r="K1206" s="3" t="s">
        <v>666</v>
      </c>
      <c r="L1206" s="3" t="s">
        <v>666</v>
      </c>
      <c r="M1206" s="31" t="s">
        <v>1801</v>
      </c>
      <c r="N1206" s="3" t="s">
        <v>25</v>
      </c>
      <c r="O1206" s="3" t="s">
        <v>300</v>
      </c>
      <c r="P1206" s="3" t="s">
        <v>122</v>
      </c>
      <c r="Q1206" s="3" t="str">
        <f>IFERROR(VLOOKUP(Presupuestos[[#This Row],[CLASIFICACIÓN (N)]],Tabla17[],2,0),"")</f>
        <v>Costos de ventas</v>
      </c>
      <c r="R1206" s="3" t="str">
        <f>IFERROR(VLOOKUP(Presupuestos[[#This Row],[CLASIFICACIÓN (N)]],Tabla17[],3,0),"")</f>
        <v>Operativo</v>
      </c>
      <c r="S1206" s="3" t="s">
        <v>41</v>
      </c>
      <c r="T1206" s="3" t="str">
        <f>IFERROR(VLOOKUP(Presupuestos[[#This Row],[ALMACEN]],Tabla5[],2,0),"")</f>
        <v>Lima</v>
      </c>
      <c r="U1206" s="19" t="str">
        <f>IFERROR(VLOOKUP(Presupuestos[[#This Row],[TIPO DE DOCUMENTO]],Tipo_Documento[],2,0)&amp;Presupuestos[[#This Row],[SERIE]]&amp;Presupuestos[[#This Row],[NUMERO]]&amp;Presupuestos[[#This Row],[RUC]],"")</f>
        <v>01F207118822820550372640</v>
      </c>
      <c r="V1206" s="3" t="s">
        <v>120</v>
      </c>
      <c r="W1206" s="7">
        <v>45881</v>
      </c>
      <c r="X1206" s="7">
        <v>45881</v>
      </c>
      <c r="Y1206" s="3" t="s">
        <v>1173</v>
      </c>
      <c r="Z1206" s="3">
        <v>1188228</v>
      </c>
      <c r="AA1206" s="3">
        <f>IFERROR(VLOOKUP(Presupuestos[[#This Row],[RAZON SOCIAL]],CHOOSE({1,2},Clientes_Proveedores[Razon Social],Clientes_Proveedores[Ruc / Dni]),2,0),"-")</f>
        <v>20550372640</v>
      </c>
      <c r="AB1206" s="31" t="s">
        <v>726</v>
      </c>
      <c r="AC1206" s="3" t="s">
        <v>670</v>
      </c>
      <c r="AD1206" s="5">
        <v>0.18</v>
      </c>
      <c r="AE1206" s="6">
        <v>12.712</v>
      </c>
      <c r="AF1206" s="6">
        <f>Presupuestos[[#This Row],[BASE]]*Presupuestos[[#This Row],[% IGV]]</f>
        <v>2.28816</v>
      </c>
      <c r="AG1206" s="22">
        <f>ROUND(SUM(Presupuestos[[#This Row],[BASE]:[IGV]]),2)</f>
        <v>15</v>
      </c>
      <c r="AH1206" s="9" t="str">
        <f>IF(Presupuestos[[#This Row],[MONEDA]]="USD",VLOOKUP(Presupuestos[[#This Row],[FECHA DE EMISION]],Tipo_Cambio[],3,0),"")</f>
        <v/>
      </c>
      <c r="AI1206" s="22">
        <f>IFERROR(ROUND(IF(Presupuestos[[#This Row],[MONEDA]]="PEN",Presupuestos[[#This Row],[TOTAL]],Presupuestos[[#This Row],[TOTAL]]*Presupuestos[[#This Row],[TIPO DE CAMBIO]]),2),"")</f>
        <v>15</v>
      </c>
      <c r="AJ1206" s="5"/>
      <c r="AK1206" s="33" t="s">
        <v>671</v>
      </c>
      <c r="AL1206" s="5" t="s">
        <v>715</v>
      </c>
      <c r="AM1206" s="23" t="s">
        <v>671</v>
      </c>
      <c r="AN1206" s="23" t="s">
        <v>671</v>
      </c>
      <c r="AO1206" s="7">
        <f>IFERROR(VLOOKUP("1-"&amp;Presupuestos[[#This Row],[ID DOCUMENTO]],BD_Pagos[],7,0),"")</f>
        <v>45881</v>
      </c>
      <c r="AP1206" s="16" t="str">
        <f>IFERROR(VLOOKUP("1-"&amp;Presupuestos[[#This Row],[ID DOCUMENTO]],BD_Pagos[],8,0),"")</f>
        <v>C_Ope_004</v>
      </c>
      <c r="AQ1206" s="17">
        <f>IFERROR(VLOOKUP("1-"&amp;Presupuestos[[#This Row],[ID DOCUMENTO]],BD_Pagos[],9,0),"")</f>
        <v>25165</v>
      </c>
      <c r="AR1206" s="54"/>
      <c r="AS1206" s="7">
        <f>IFERROR(VLOOKUP("2-"&amp;Presupuestos[[#This Row],[ID DOCUMENTO]],BD_Pagos[],7,0),"")</f>
        <v>0</v>
      </c>
      <c r="AT1206" s="16" t="str">
        <f>IFERROR(VLOOKUP("2-"&amp;Presupuestos[[#This Row],[ID DOCUMENTO]],BD_Pagos[],8,0),"")</f>
        <v/>
      </c>
      <c r="AU1206" s="17">
        <f>IFERROR(VLOOKUP("2-"&amp;Presupuestos[[#This Row],[ID DOCUMENTO]],BD_Pagos[],9,0),"")</f>
        <v>0</v>
      </c>
      <c r="AV1206" s="20">
        <f>IF(IFERROR(VLOOKUP("2-"&amp;Presupuestos[[#This Row],[ID DOCUMENTO]],BD_Pagos[],10,0),0)&gt;Presupuestos[[#This Row],[TOTAL SOLES]],Presupuestos[[#This Row],[TOTAL SOLES]],IFERROR(VLOOKUP("2-"&amp;Presupuestos[[#This Row],[ID DOCUMENTO]],BD_Pagos[],10,0),0))</f>
        <v>0</v>
      </c>
      <c r="AW1206" s="7"/>
      <c r="AX1206" s="16"/>
      <c r="AY1206" s="17"/>
      <c r="AZ1206" s="20"/>
      <c r="BA1206" s="7"/>
      <c r="BB1206" s="16"/>
      <c r="BC1206" s="17"/>
      <c r="BD1206" s="20"/>
      <c r="BE1206" s="7">
        <f>IFERROR(VLOOKUP("5-"&amp;Presupuestos[[#This Row],[ID DOCUMENTO]],BD_Pagos[],7,0),"")</f>
        <v>0</v>
      </c>
      <c r="BF1206" s="17">
        <f>IFERROR(VLOOKUP("5-"&amp;Presupuestos[[#This Row],[ID DOCUMENTO]],BD_Pagos[],9,0),"")</f>
        <v>0</v>
      </c>
      <c r="BG1206" s="20">
        <f>IF(IFERROR(VLOOKUP("5-"&amp;Presupuestos[[#This Row],[ID DOCUMENTO]],BD_Pagos[],10,0),0)&gt;Presupuestos[[#This Row],[TOTAL SOLES]],Presupuestos[[#This Row],[TOTAL SOLES]],IFERROR(VLOOKUP("5-"&amp;Presupuestos[[#This Row],[ID DOCUMENTO]],BD_Pagos[],10,0),0))</f>
        <v>0</v>
      </c>
      <c r="BH1206" s="7">
        <f>IFERROR(VLOOKUP("1-Detraccion"&amp;Presupuestos[[#This Row],[ID DOCUMENTO]],BD_Pagos[],2,0),"")</f>
        <v>0</v>
      </c>
      <c r="BI1206" s="3" t="str">
        <f>IFERROR(VLOOKUP("1-Detraccion"&amp;Presupuestos[[#This Row],[ID DOCUMENTO]],BD_Pagos[],3,0),"")</f>
        <v/>
      </c>
      <c r="BJ1206" s="3">
        <f>IFERROR(VLOOKUP("1-Detraccion"&amp;Presupuestos[[#This Row],[ID DOCUMENTO]],BD_Pagos[],4,0),"")</f>
        <v>0</v>
      </c>
      <c r="BK1206" s="6">
        <f>IF(IFERROR(VLOOKUP("1-Detraccion"&amp;Presupuestos[[#This Row],[ID DOCUMENTO]],BD_Pagos[],5,0),0)&gt;Presupuestos[[#This Row],[TOTAL SOLES]],Presupuestos[[#This Row],[TOTAL SOLES]],IFERROR(VLOOKUP("1-Detraccion"&amp;Presupuestos[[#This Row],[ID DOCUMENTO]],BD_Pagos[],5,0),0))</f>
        <v>0</v>
      </c>
      <c r="BL1206" s="6">
        <f>IF(IFERROR(VLOOKUP("1-Detraccion"&amp;Presupuestos[[#This Row],[ID DOCUMENTO]],BD_Pagos[],6,0),0)&gt;Presupuestos[[#This Row],[TOTAL SOLES]],Presupuestos[[#This Row],[TOTAL SOLES]],IFERROR(VLOOKUP("1-Detraccion"&amp;Presupuestos[[#This Row],[ID DOCUMENTO]],BD_Pagos[],6,0),0))</f>
        <v>0</v>
      </c>
      <c r="BM1206" s="37"/>
      <c r="BN1206" s="3"/>
      <c r="BO1206" s="3"/>
      <c r="BP1206" s="6"/>
      <c r="BQ120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206" s="23" t="str">
        <f>IF(Presupuestos[[#This Row],[SALDO ME-MN]]&gt;0,"PENDIENTE","CANCELADO")</f>
        <v>PENDIENTE</v>
      </c>
      <c r="BS1206" s="23" t="str">
        <f>IF(COUNTIFS($U$4:$U1205,Presupuestos[[#This Row],[ID DOCUMENTO]])&gt;=1,IF(B1205=Presupuestos[[#This Row],[ID]],"OK","DOC. DUPLICADO"),"OK")</f>
        <v>OK</v>
      </c>
    </row>
    <row r="1207" spans="2:71" ht="24" x14ac:dyDescent="0.25">
      <c r="B1207" s="34">
        <f>IF(Presupuestos[[#This Row],[ID DOCUMENTO]]=U1206,B1206,IF(B1206="ID",1,B1206+1))</f>
        <v>1020</v>
      </c>
      <c r="C1207" s="2">
        <v>45881</v>
      </c>
      <c r="D1207" s="2">
        <v>45881</v>
      </c>
      <c r="E1207" s="3" t="s">
        <v>723</v>
      </c>
      <c r="F1207" s="25" t="s">
        <v>35</v>
      </c>
      <c r="G1207" s="25" t="s">
        <v>223</v>
      </c>
      <c r="H1207" s="25" t="s">
        <v>214</v>
      </c>
      <c r="I1207" s="36" t="str">
        <f>IFERROR(VLOOKUP(Presupuestos[[#This Row],[AREA]]&amp;Presupuestos[[#This Row],[CONCEPTO]]&amp;Presupuestos[[#This Row],[DESCRIPCION]],Tabla28[[Columna1]:[CÓDIGO NUEVO]],2,0),"")</f>
        <v>P0303002</v>
      </c>
      <c r="J1207" s="3" t="s">
        <v>666</v>
      </c>
      <c r="K1207" s="3" t="s">
        <v>666</v>
      </c>
      <c r="L1207" s="3" t="s">
        <v>666</v>
      </c>
      <c r="M1207" s="31" t="s">
        <v>2383</v>
      </c>
      <c r="N1207" s="3" t="s">
        <v>25</v>
      </c>
      <c r="O1207" s="3" t="s">
        <v>300</v>
      </c>
      <c r="P1207" s="3" t="s">
        <v>122</v>
      </c>
      <c r="Q1207" s="3" t="str">
        <f>IFERROR(VLOOKUP(Presupuestos[[#This Row],[CLASIFICACIÓN (N)]],Tabla17[],2,0),"")</f>
        <v>Costos de ventas</v>
      </c>
      <c r="R1207" s="3" t="str">
        <f>IFERROR(VLOOKUP(Presupuestos[[#This Row],[CLASIFICACIÓN (N)]],Tabla17[],3,0),"")</f>
        <v>Operativo</v>
      </c>
      <c r="S1207" s="3" t="s">
        <v>41</v>
      </c>
      <c r="T1207" s="3" t="str">
        <f>IFERROR(VLOOKUP(Presupuestos[[#This Row],[ALMACEN]],Tabla5[],2,0),"")</f>
        <v>Lima</v>
      </c>
      <c r="U1207" s="19" t="str">
        <f>IFERROR(VLOOKUP(Presupuestos[[#This Row],[TIPO DE DOCUMENTO]],Tipo_Documento[],2,0)&amp;Presupuestos[[#This Row],[SERIE]]&amp;Presupuestos[[#This Row],[NUMERO]]&amp;Presupuestos[[#This Row],[RUC]],"")</f>
        <v>01F604233236420550372640</v>
      </c>
      <c r="V1207" s="3" t="s">
        <v>120</v>
      </c>
      <c r="W1207" s="7">
        <v>45881</v>
      </c>
      <c r="X1207" s="7">
        <v>45881</v>
      </c>
      <c r="Y1207" s="3" t="s">
        <v>1177</v>
      </c>
      <c r="Z1207" s="3">
        <v>2332364</v>
      </c>
      <c r="AA1207" s="3">
        <f>IFERROR(VLOOKUP(Presupuestos[[#This Row],[RAZON SOCIAL]],CHOOSE({1,2},Clientes_Proveedores[Razon Social],Clientes_Proveedores[Ruc / Dni]),2,0),"-")</f>
        <v>20550372640</v>
      </c>
      <c r="AB1207" s="31" t="s">
        <v>726</v>
      </c>
      <c r="AC1207" s="3" t="s">
        <v>670</v>
      </c>
      <c r="AD1207" s="5">
        <v>0.18</v>
      </c>
      <c r="AE1207" s="6">
        <v>12.712</v>
      </c>
      <c r="AF1207" s="6">
        <f>Presupuestos[[#This Row],[BASE]]*Presupuestos[[#This Row],[% IGV]]</f>
        <v>2.28816</v>
      </c>
      <c r="AG1207" s="22">
        <f>ROUND(SUM(Presupuestos[[#This Row],[BASE]:[IGV]]),2)</f>
        <v>15</v>
      </c>
      <c r="AH1207" s="9" t="str">
        <f>IF(Presupuestos[[#This Row],[MONEDA]]="USD",VLOOKUP(Presupuestos[[#This Row],[FECHA DE EMISION]],Tipo_Cambio[],3,0),"")</f>
        <v/>
      </c>
      <c r="AI1207" s="22">
        <f>IFERROR(ROUND(IF(Presupuestos[[#This Row],[MONEDA]]="PEN",Presupuestos[[#This Row],[TOTAL]],Presupuestos[[#This Row],[TOTAL]]*Presupuestos[[#This Row],[TIPO DE CAMBIO]]),2),"")</f>
        <v>15</v>
      </c>
      <c r="AJ1207" s="5"/>
      <c r="AK1207" s="33" t="s">
        <v>671</v>
      </c>
      <c r="AL1207" s="5" t="s">
        <v>715</v>
      </c>
      <c r="AM1207" s="23" t="s">
        <v>671</v>
      </c>
      <c r="AN1207" s="23" t="s">
        <v>671</v>
      </c>
      <c r="AO1207" s="7">
        <f>IFERROR(VLOOKUP("1-"&amp;Presupuestos[[#This Row],[ID DOCUMENTO]],BD_Pagos[],7,0),"")</f>
        <v>45881</v>
      </c>
      <c r="AP1207" s="16" t="str">
        <f>IFERROR(VLOOKUP("1-"&amp;Presupuestos[[#This Row],[ID DOCUMENTO]],BD_Pagos[],8,0),"")</f>
        <v>C_Ope_004</v>
      </c>
      <c r="AQ1207" s="17">
        <f>IFERROR(VLOOKUP("1-"&amp;Presupuestos[[#This Row],[ID DOCUMENTO]],BD_Pagos[],9,0),"")</f>
        <v>25166</v>
      </c>
      <c r="AR1207" s="54"/>
      <c r="AS1207" s="7">
        <f>IFERROR(VLOOKUP("2-"&amp;Presupuestos[[#This Row],[ID DOCUMENTO]],BD_Pagos[],7,0),"")</f>
        <v>0</v>
      </c>
      <c r="AT1207" s="16" t="str">
        <f>IFERROR(VLOOKUP("2-"&amp;Presupuestos[[#This Row],[ID DOCUMENTO]],BD_Pagos[],8,0),"")</f>
        <v/>
      </c>
      <c r="AU1207" s="17">
        <f>IFERROR(VLOOKUP("2-"&amp;Presupuestos[[#This Row],[ID DOCUMENTO]],BD_Pagos[],9,0),"")</f>
        <v>0</v>
      </c>
      <c r="AV1207" s="20">
        <f>IF(IFERROR(VLOOKUP("2-"&amp;Presupuestos[[#This Row],[ID DOCUMENTO]],BD_Pagos[],10,0),0)&gt;Presupuestos[[#This Row],[TOTAL SOLES]],Presupuestos[[#This Row],[TOTAL SOLES]],IFERROR(VLOOKUP("2-"&amp;Presupuestos[[#This Row],[ID DOCUMENTO]],BD_Pagos[],10,0),0))</f>
        <v>0</v>
      </c>
      <c r="AW1207" s="7"/>
      <c r="AX1207" s="16"/>
      <c r="AY1207" s="17"/>
      <c r="AZ1207" s="20"/>
      <c r="BA1207" s="7"/>
      <c r="BB1207" s="16"/>
      <c r="BC1207" s="17"/>
      <c r="BD1207" s="20"/>
      <c r="BE1207" s="7">
        <f>IFERROR(VLOOKUP("5-"&amp;Presupuestos[[#This Row],[ID DOCUMENTO]],BD_Pagos[],7,0),"")</f>
        <v>0</v>
      </c>
      <c r="BF1207" s="17">
        <f>IFERROR(VLOOKUP("5-"&amp;Presupuestos[[#This Row],[ID DOCUMENTO]],BD_Pagos[],9,0),"")</f>
        <v>0</v>
      </c>
      <c r="BG1207" s="20">
        <f>IF(IFERROR(VLOOKUP("5-"&amp;Presupuestos[[#This Row],[ID DOCUMENTO]],BD_Pagos[],10,0),0)&gt;Presupuestos[[#This Row],[TOTAL SOLES]],Presupuestos[[#This Row],[TOTAL SOLES]],IFERROR(VLOOKUP("5-"&amp;Presupuestos[[#This Row],[ID DOCUMENTO]],BD_Pagos[],10,0),0))</f>
        <v>0</v>
      </c>
      <c r="BH1207" s="7">
        <f>IFERROR(VLOOKUP("1-Detraccion"&amp;Presupuestos[[#This Row],[ID DOCUMENTO]],BD_Pagos[],2,0),"")</f>
        <v>0</v>
      </c>
      <c r="BI1207" s="3" t="str">
        <f>IFERROR(VLOOKUP("1-Detraccion"&amp;Presupuestos[[#This Row],[ID DOCUMENTO]],BD_Pagos[],3,0),"")</f>
        <v/>
      </c>
      <c r="BJ1207" s="3">
        <f>IFERROR(VLOOKUP("1-Detraccion"&amp;Presupuestos[[#This Row],[ID DOCUMENTO]],BD_Pagos[],4,0),"")</f>
        <v>0</v>
      </c>
      <c r="BK1207" s="6">
        <f>IF(IFERROR(VLOOKUP("1-Detraccion"&amp;Presupuestos[[#This Row],[ID DOCUMENTO]],BD_Pagos[],5,0),0)&gt;Presupuestos[[#This Row],[TOTAL SOLES]],Presupuestos[[#This Row],[TOTAL SOLES]],IFERROR(VLOOKUP("1-Detraccion"&amp;Presupuestos[[#This Row],[ID DOCUMENTO]],BD_Pagos[],5,0),0))</f>
        <v>0</v>
      </c>
      <c r="BL1207" s="6">
        <f>IF(IFERROR(VLOOKUP("1-Detraccion"&amp;Presupuestos[[#This Row],[ID DOCUMENTO]],BD_Pagos[],6,0),0)&gt;Presupuestos[[#This Row],[TOTAL SOLES]],Presupuestos[[#This Row],[TOTAL SOLES]],IFERROR(VLOOKUP("1-Detraccion"&amp;Presupuestos[[#This Row],[ID DOCUMENTO]],BD_Pagos[],6,0),0))</f>
        <v>0</v>
      </c>
      <c r="BM1207" s="37"/>
      <c r="BN1207" s="3"/>
      <c r="BO1207" s="3"/>
      <c r="BP1207" s="6"/>
      <c r="BQ120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207" s="23" t="str">
        <f>IF(Presupuestos[[#This Row],[SALDO ME-MN]]&gt;0,"PENDIENTE","CANCELADO")</f>
        <v>PENDIENTE</v>
      </c>
      <c r="BS1207" s="23" t="str">
        <f>IF(COUNTIFS($U$4:$U1206,Presupuestos[[#This Row],[ID DOCUMENTO]])&gt;=1,IF(B1206=Presupuestos[[#This Row],[ID]],"OK","DOC. DUPLICADO"),"OK")</f>
        <v>OK</v>
      </c>
    </row>
    <row r="1208" spans="2:71" x14ac:dyDescent="0.25">
      <c r="B1208" s="34">
        <f>IF(Presupuestos[[#This Row],[ID DOCUMENTO]]=U1207,B1207,IF(B1207="ID",1,B1207+1))</f>
        <v>1021</v>
      </c>
      <c r="C1208" s="2">
        <v>45888</v>
      </c>
      <c r="D1208" s="2">
        <v>45888</v>
      </c>
      <c r="E1208" s="3" t="s">
        <v>723</v>
      </c>
      <c r="F1208" s="25" t="s">
        <v>35</v>
      </c>
      <c r="G1208" s="25" t="s">
        <v>211</v>
      </c>
      <c r="H1208" s="25" t="s">
        <v>249</v>
      </c>
      <c r="I1208" s="36" t="str">
        <f>IFERROR(VLOOKUP(Presupuestos[[#This Row],[AREA]]&amp;Presupuestos[[#This Row],[CONCEPTO]]&amp;Presupuestos[[#This Row],[DESCRIPCION]],Tabla28[[Columna1]:[CÓDIGO NUEVO]],2,0),"")</f>
        <v>P0302007</v>
      </c>
      <c r="J1208" s="3" t="s">
        <v>666</v>
      </c>
      <c r="K1208" s="3" t="s">
        <v>666</v>
      </c>
      <c r="L1208" s="3" t="s">
        <v>666</v>
      </c>
      <c r="M1208" s="31" t="s">
        <v>2384</v>
      </c>
      <c r="N1208" s="3" t="s">
        <v>25</v>
      </c>
      <c r="O1208" s="3" t="s">
        <v>300</v>
      </c>
      <c r="P1208" s="3" t="s">
        <v>122</v>
      </c>
      <c r="Q1208" s="3" t="str">
        <f>IFERROR(VLOOKUP(Presupuestos[[#This Row],[CLASIFICACIÓN (N)]],Tabla17[],2,0),"")</f>
        <v>Costos de ventas</v>
      </c>
      <c r="R1208" s="3" t="str">
        <f>IFERROR(VLOOKUP(Presupuestos[[#This Row],[CLASIFICACIÓN (N)]],Tabla17[],3,0),"")</f>
        <v>Operativo</v>
      </c>
      <c r="S1208" s="3" t="s">
        <v>41</v>
      </c>
      <c r="T1208" s="3" t="str">
        <f>IFERROR(VLOOKUP(Presupuestos[[#This Row],[ALMACEN]],Tabla5[],2,0),"")</f>
        <v>Lima</v>
      </c>
      <c r="U1208" s="19" t="str">
        <f>IFERROR(VLOOKUP(Presupuestos[[#This Row],[TIPO DE DOCUMENTO]],Tipo_Documento[],2,0)&amp;Presupuestos[[#This Row],[SERIE]]&amp;Presupuestos[[#This Row],[NUMERO]]&amp;Presupuestos[[#This Row],[RUC]],"")</f>
        <v>01F0064280120514148539</v>
      </c>
      <c r="V1208" s="3" t="s">
        <v>120</v>
      </c>
      <c r="W1208" s="7">
        <v>45888</v>
      </c>
      <c r="X1208" s="7">
        <v>45888</v>
      </c>
      <c r="Y1208" s="3" t="s">
        <v>730</v>
      </c>
      <c r="Z1208" s="3">
        <v>42801</v>
      </c>
      <c r="AA1208" s="3">
        <f>IFERROR(VLOOKUP(Presupuestos[[#This Row],[RAZON SOCIAL]],CHOOSE({1,2},Clientes_Proveedores[Razon Social],Clientes_Proveedores[Ruc / Dni]),2,0),"-")</f>
        <v>20514148539</v>
      </c>
      <c r="AB1208" s="31" t="s">
        <v>731</v>
      </c>
      <c r="AC1208" s="3" t="s">
        <v>670</v>
      </c>
      <c r="AD1208" s="5">
        <v>0.18</v>
      </c>
      <c r="AE1208" s="6">
        <v>46.61</v>
      </c>
      <c r="AF1208" s="6">
        <f>Presupuestos[[#This Row],[BASE]]*Presupuestos[[#This Row],[% IGV]]</f>
        <v>8.3897999999999993</v>
      </c>
      <c r="AG1208" s="22">
        <f>ROUND(SUM(Presupuestos[[#This Row],[BASE]:[IGV]]),2)</f>
        <v>55</v>
      </c>
      <c r="AH1208" s="9" t="str">
        <f>IF(Presupuestos[[#This Row],[MONEDA]]="USD",VLOOKUP(Presupuestos[[#This Row],[FECHA DE EMISION]],Tipo_Cambio[],3,0),"")</f>
        <v/>
      </c>
      <c r="AI1208" s="22">
        <f>IFERROR(ROUND(IF(Presupuestos[[#This Row],[MONEDA]]="PEN",Presupuestos[[#This Row],[TOTAL]],Presupuestos[[#This Row],[TOTAL]]*Presupuestos[[#This Row],[TIPO DE CAMBIO]]),2),"")</f>
        <v>55</v>
      </c>
      <c r="AJ1208" s="5"/>
      <c r="AK1208" s="33" t="s">
        <v>671</v>
      </c>
      <c r="AL1208" s="5" t="s">
        <v>715</v>
      </c>
      <c r="AM1208" s="23" t="s">
        <v>671</v>
      </c>
      <c r="AN1208" s="23" t="s">
        <v>671</v>
      </c>
      <c r="AO1208" s="7">
        <f>IFERROR(VLOOKUP("1-"&amp;Presupuestos[[#This Row],[ID DOCUMENTO]],BD_Pagos[],7,0),"")</f>
        <v>45888</v>
      </c>
      <c r="AP1208" s="16" t="str">
        <f>IFERROR(VLOOKUP("1-"&amp;Presupuestos[[#This Row],[ID DOCUMENTO]],BD_Pagos[],8,0),"")</f>
        <v>C_Ope_004</v>
      </c>
      <c r="AQ1208" s="17">
        <f>IFERROR(VLOOKUP("1-"&amp;Presupuestos[[#This Row],[ID DOCUMENTO]],BD_Pagos[],9,0),"")</f>
        <v>25200</v>
      </c>
      <c r="AR1208" s="54"/>
      <c r="AS1208" s="7">
        <f>IFERROR(VLOOKUP("2-"&amp;Presupuestos[[#This Row],[ID DOCUMENTO]],BD_Pagos[],7,0),"")</f>
        <v>0</v>
      </c>
      <c r="AT1208" s="16" t="str">
        <f>IFERROR(VLOOKUP("2-"&amp;Presupuestos[[#This Row],[ID DOCUMENTO]],BD_Pagos[],8,0),"")</f>
        <v/>
      </c>
      <c r="AU1208" s="17">
        <f>IFERROR(VLOOKUP("2-"&amp;Presupuestos[[#This Row],[ID DOCUMENTO]],BD_Pagos[],9,0),"")</f>
        <v>0</v>
      </c>
      <c r="AV1208" s="20">
        <f>IF(IFERROR(VLOOKUP("2-"&amp;Presupuestos[[#This Row],[ID DOCUMENTO]],BD_Pagos[],10,0),0)&gt;Presupuestos[[#This Row],[TOTAL SOLES]],Presupuestos[[#This Row],[TOTAL SOLES]],IFERROR(VLOOKUP("2-"&amp;Presupuestos[[#This Row],[ID DOCUMENTO]],BD_Pagos[],10,0),0))</f>
        <v>0</v>
      </c>
      <c r="AW1208" s="7"/>
      <c r="AX1208" s="16"/>
      <c r="AY1208" s="17"/>
      <c r="AZ1208" s="20"/>
      <c r="BA1208" s="7"/>
      <c r="BB1208" s="16"/>
      <c r="BC1208" s="17"/>
      <c r="BD1208" s="20"/>
      <c r="BE1208" s="7">
        <f>IFERROR(VLOOKUP("5-"&amp;Presupuestos[[#This Row],[ID DOCUMENTO]],BD_Pagos[],7,0),"")</f>
        <v>0</v>
      </c>
      <c r="BF1208" s="17">
        <f>IFERROR(VLOOKUP("5-"&amp;Presupuestos[[#This Row],[ID DOCUMENTO]],BD_Pagos[],9,0),"")</f>
        <v>0</v>
      </c>
      <c r="BG1208" s="20">
        <f>IF(IFERROR(VLOOKUP("5-"&amp;Presupuestos[[#This Row],[ID DOCUMENTO]],BD_Pagos[],10,0),0)&gt;Presupuestos[[#This Row],[TOTAL SOLES]],Presupuestos[[#This Row],[TOTAL SOLES]],IFERROR(VLOOKUP("5-"&amp;Presupuestos[[#This Row],[ID DOCUMENTO]],BD_Pagos[],10,0),0))</f>
        <v>0</v>
      </c>
      <c r="BH1208" s="7">
        <f>IFERROR(VLOOKUP("1-Detraccion"&amp;Presupuestos[[#This Row],[ID DOCUMENTO]],BD_Pagos[],2,0),"")</f>
        <v>0</v>
      </c>
      <c r="BI1208" s="3" t="str">
        <f>IFERROR(VLOOKUP("1-Detraccion"&amp;Presupuestos[[#This Row],[ID DOCUMENTO]],BD_Pagos[],3,0),"")</f>
        <v/>
      </c>
      <c r="BJ1208" s="3">
        <f>IFERROR(VLOOKUP("1-Detraccion"&amp;Presupuestos[[#This Row],[ID DOCUMENTO]],BD_Pagos[],4,0),"")</f>
        <v>0</v>
      </c>
      <c r="BK1208" s="6">
        <f>IF(IFERROR(VLOOKUP("1-Detraccion"&amp;Presupuestos[[#This Row],[ID DOCUMENTO]],BD_Pagos[],5,0),0)&gt;Presupuestos[[#This Row],[TOTAL SOLES]],Presupuestos[[#This Row],[TOTAL SOLES]],IFERROR(VLOOKUP("1-Detraccion"&amp;Presupuestos[[#This Row],[ID DOCUMENTO]],BD_Pagos[],5,0),0))</f>
        <v>0</v>
      </c>
      <c r="BL1208" s="6">
        <f>IF(IFERROR(VLOOKUP("1-Detraccion"&amp;Presupuestos[[#This Row],[ID DOCUMENTO]],BD_Pagos[],6,0),0)&gt;Presupuestos[[#This Row],[TOTAL SOLES]],Presupuestos[[#This Row],[TOTAL SOLES]],IFERROR(VLOOKUP("1-Detraccion"&amp;Presupuestos[[#This Row],[ID DOCUMENTO]],BD_Pagos[],6,0),0))</f>
        <v>0</v>
      </c>
      <c r="BM1208" s="37"/>
      <c r="BN1208" s="3"/>
      <c r="BO1208" s="3"/>
      <c r="BP1208" s="6"/>
      <c r="BQ120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55</v>
      </c>
      <c r="BR1208" s="23" t="str">
        <f>IF(Presupuestos[[#This Row],[SALDO ME-MN]]&gt;0,"PENDIENTE","CANCELADO")</f>
        <v>PENDIENTE</v>
      </c>
      <c r="BS1208" s="23" t="str">
        <f>IF(COUNTIFS($U$4:$U1207,Presupuestos[[#This Row],[ID DOCUMENTO]])&gt;=1,IF(B1207=Presupuestos[[#This Row],[ID]],"OK","DOC. DUPLICADO"),"OK")</f>
        <v>OK</v>
      </c>
    </row>
    <row r="1209" spans="2:71" x14ac:dyDescent="0.25">
      <c r="B1209" s="34">
        <f>IF(Presupuestos[[#This Row],[ID DOCUMENTO]]=U1208,B1208,IF(B1208="ID",1,B1208+1))</f>
        <v>1022</v>
      </c>
      <c r="C1209" s="2">
        <v>45890</v>
      </c>
      <c r="D1209" s="2">
        <v>45890</v>
      </c>
      <c r="E1209" s="3" t="s">
        <v>723</v>
      </c>
      <c r="F1209" s="25" t="s">
        <v>35</v>
      </c>
      <c r="G1209" s="25" t="s">
        <v>223</v>
      </c>
      <c r="H1209" s="25" t="s">
        <v>214</v>
      </c>
      <c r="I1209" s="36" t="str">
        <f>IFERROR(VLOOKUP(Presupuestos[[#This Row],[AREA]]&amp;Presupuestos[[#This Row],[CONCEPTO]]&amp;Presupuestos[[#This Row],[DESCRIPCION]],Tabla28[[Columna1]:[CÓDIGO NUEVO]],2,0),"")</f>
        <v>P0303002</v>
      </c>
      <c r="J1209" s="3" t="s">
        <v>666</v>
      </c>
      <c r="K1209" s="3" t="s">
        <v>666</v>
      </c>
      <c r="L1209" s="3" t="s">
        <v>666</v>
      </c>
      <c r="M1209" s="31" t="s">
        <v>724</v>
      </c>
      <c r="N1209" s="3" t="s">
        <v>25</v>
      </c>
      <c r="O1209" s="3" t="s">
        <v>300</v>
      </c>
      <c r="P1209" s="3" t="s">
        <v>122</v>
      </c>
      <c r="Q1209" s="3" t="str">
        <f>IFERROR(VLOOKUP(Presupuestos[[#This Row],[CLASIFICACIÓN (N)]],Tabla17[],2,0),"")</f>
        <v>Costos de ventas</v>
      </c>
      <c r="R1209" s="3" t="str">
        <f>IFERROR(VLOOKUP(Presupuestos[[#This Row],[CLASIFICACIÓN (N)]],Tabla17[],3,0),"")</f>
        <v>Operativo</v>
      </c>
      <c r="S1209" s="3" t="s">
        <v>41</v>
      </c>
      <c r="T1209" s="3" t="str">
        <f>IFERROR(VLOOKUP(Presupuestos[[#This Row],[ALMACEN]],Tabla5[],2,0),"")</f>
        <v>Lima</v>
      </c>
      <c r="U1209" s="19" t="str">
        <f>IFERROR(VLOOKUP(Presupuestos[[#This Row],[TIPO DE DOCUMENTO]],Tipo_Documento[],2,0)&amp;Presupuestos[[#This Row],[SERIE]]&amp;Presupuestos[[#This Row],[NUMERO]]&amp;Presupuestos[[#This Row],[RUC]],"")</f>
        <v>01F209201684220550372640</v>
      </c>
      <c r="V1209" s="3" t="s">
        <v>120</v>
      </c>
      <c r="W1209" s="7">
        <v>45890</v>
      </c>
      <c r="X1209" s="7">
        <v>45890</v>
      </c>
      <c r="Y1209" s="3" t="s">
        <v>963</v>
      </c>
      <c r="Z1209" s="3">
        <v>2016842</v>
      </c>
      <c r="AA1209" s="3">
        <f>IFERROR(VLOOKUP(Presupuestos[[#This Row],[RAZON SOCIAL]],CHOOSE({1,2},Clientes_Proveedores[Razon Social],Clientes_Proveedores[Ruc / Dni]),2,0),"-")</f>
        <v>20550372640</v>
      </c>
      <c r="AB1209" s="31" t="s">
        <v>726</v>
      </c>
      <c r="AC1209" s="3" t="s">
        <v>670</v>
      </c>
      <c r="AD1209" s="5">
        <v>0.18</v>
      </c>
      <c r="AE1209" s="6">
        <v>12.712</v>
      </c>
      <c r="AF1209" s="6">
        <f>Presupuestos[[#This Row],[BASE]]*Presupuestos[[#This Row],[% IGV]]</f>
        <v>2.28816</v>
      </c>
      <c r="AG1209" s="22">
        <f>ROUND(SUM(Presupuestos[[#This Row],[BASE]:[IGV]]),2)</f>
        <v>15</v>
      </c>
      <c r="AH1209" s="9" t="str">
        <f>IF(Presupuestos[[#This Row],[MONEDA]]="USD",VLOOKUP(Presupuestos[[#This Row],[FECHA DE EMISION]],Tipo_Cambio[],3,0),"")</f>
        <v/>
      </c>
      <c r="AI1209" s="22">
        <f>IFERROR(ROUND(IF(Presupuestos[[#This Row],[MONEDA]]="PEN",Presupuestos[[#This Row],[TOTAL]],Presupuestos[[#This Row],[TOTAL]]*Presupuestos[[#This Row],[TIPO DE CAMBIO]]),2),"")</f>
        <v>15</v>
      </c>
      <c r="AJ1209" s="5"/>
      <c r="AK1209" s="33" t="s">
        <v>671</v>
      </c>
      <c r="AL1209" s="5" t="s">
        <v>715</v>
      </c>
      <c r="AM1209" s="23" t="s">
        <v>671</v>
      </c>
      <c r="AN1209" s="23" t="s">
        <v>671</v>
      </c>
      <c r="AO1209" s="7">
        <f>IFERROR(VLOOKUP("1-"&amp;Presupuestos[[#This Row],[ID DOCUMENTO]],BD_Pagos[],7,0),"")</f>
        <v>45890</v>
      </c>
      <c r="AP1209" s="16" t="str">
        <f>IFERROR(VLOOKUP("1-"&amp;Presupuestos[[#This Row],[ID DOCUMENTO]],BD_Pagos[],8,0),"")</f>
        <v>C_Ope_004</v>
      </c>
      <c r="AQ1209" s="17">
        <f>IFERROR(VLOOKUP("1-"&amp;Presupuestos[[#This Row],[ID DOCUMENTO]],BD_Pagos[],9,0),"")</f>
        <v>25234</v>
      </c>
      <c r="AR1209" s="54"/>
      <c r="AS1209" s="7">
        <f>IFERROR(VLOOKUP("2-"&amp;Presupuestos[[#This Row],[ID DOCUMENTO]],BD_Pagos[],7,0),"")</f>
        <v>0</v>
      </c>
      <c r="AT1209" s="16" t="str">
        <f>IFERROR(VLOOKUP("2-"&amp;Presupuestos[[#This Row],[ID DOCUMENTO]],BD_Pagos[],8,0),"")</f>
        <v/>
      </c>
      <c r="AU1209" s="17">
        <f>IFERROR(VLOOKUP("2-"&amp;Presupuestos[[#This Row],[ID DOCUMENTO]],BD_Pagos[],9,0),"")</f>
        <v>0</v>
      </c>
      <c r="AV1209" s="20">
        <f>IF(IFERROR(VLOOKUP("2-"&amp;Presupuestos[[#This Row],[ID DOCUMENTO]],BD_Pagos[],10,0),0)&gt;Presupuestos[[#This Row],[TOTAL SOLES]],Presupuestos[[#This Row],[TOTAL SOLES]],IFERROR(VLOOKUP("2-"&amp;Presupuestos[[#This Row],[ID DOCUMENTO]],BD_Pagos[],10,0),0))</f>
        <v>0</v>
      </c>
      <c r="AW1209" s="7"/>
      <c r="AX1209" s="16"/>
      <c r="AY1209" s="17"/>
      <c r="AZ1209" s="20"/>
      <c r="BA1209" s="7"/>
      <c r="BB1209" s="16"/>
      <c r="BC1209" s="17"/>
      <c r="BD1209" s="20"/>
      <c r="BE1209" s="7">
        <f>IFERROR(VLOOKUP("5-"&amp;Presupuestos[[#This Row],[ID DOCUMENTO]],BD_Pagos[],7,0),"")</f>
        <v>0</v>
      </c>
      <c r="BF1209" s="17">
        <f>IFERROR(VLOOKUP("5-"&amp;Presupuestos[[#This Row],[ID DOCUMENTO]],BD_Pagos[],9,0),"")</f>
        <v>0</v>
      </c>
      <c r="BG1209" s="20">
        <f>IF(IFERROR(VLOOKUP("5-"&amp;Presupuestos[[#This Row],[ID DOCUMENTO]],BD_Pagos[],10,0),0)&gt;Presupuestos[[#This Row],[TOTAL SOLES]],Presupuestos[[#This Row],[TOTAL SOLES]],IFERROR(VLOOKUP("5-"&amp;Presupuestos[[#This Row],[ID DOCUMENTO]],BD_Pagos[],10,0),0))</f>
        <v>0</v>
      </c>
      <c r="BH1209" s="7">
        <f>IFERROR(VLOOKUP("1-Detraccion"&amp;Presupuestos[[#This Row],[ID DOCUMENTO]],BD_Pagos[],2,0),"")</f>
        <v>0</v>
      </c>
      <c r="BI1209" s="3" t="str">
        <f>IFERROR(VLOOKUP("1-Detraccion"&amp;Presupuestos[[#This Row],[ID DOCUMENTO]],BD_Pagos[],3,0),"")</f>
        <v/>
      </c>
      <c r="BJ1209" s="3">
        <f>IFERROR(VLOOKUP("1-Detraccion"&amp;Presupuestos[[#This Row],[ID DOCUMENTO]],BD_Pagos[],4,0),"")</f>
        <v>0</v>
      </c>
      <c r="BK1209" s="6">
        <f>IF(IFERROR(VLOOKUP("1-Detraccion"&amp;Presupuestos[[#This Row],[ID DOCUMENTO]],BD_Pagos[],5,0),0)&gt;Presupuestos[[#This Row],[TOTAL SOLES]],Presupuestos[[#This Row],[TOTAL SOLES]],IFERROR(VLOOKUP("1-Detraccion"&amp;Presupuestos[[#This Row],[ID DOCUMENTO]],BD_Pagos[],5,0),0))</f>
        <v>0</v>
      </c>
      <c r="BL1209" s="6">
        <f>IF(IFERROR(VLOOKUP("1-Detraccion"&amp;Presupuestos[[#This Row],[ID DOCUMENTO]],BD_Pagos[],6,0),0)&gt;Presupuestos[[#This Row],[TOTAL SOLES]],Presupuestos[[#This Row],[TOTAL SOLES]],IFERROR(VLOOKUP("1-Detraccion"&amp;Presupuestos[[#This Row],[ID DOCUMENTO]],BD_Pagos[],6,0),0))</f>
        <v>0</v>
      </c>
      <c r="BM1209" s="37"/>
      <c r="BN1209" s="3"/>
      <c r="BO1209" s="3"/>
      <c r="BP1209" s="6"/>
      <c r="BQ120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209" s="23" t="str">
        <f>IF(Presupuestos[[#This Row],[SALDO ME-MN]]&gt;0,"PENDIENTE","CANCELADO")</f>
        <v>PENDIENTE</v>
      </c>
      <c r="BS1209" s="23" t="str">
        <f>IF(COUNTIFS($U$4:$U1208,Presupuestos[[#This Row],[ID DOCUMENTO]])&gt;=1,IF(B1208=Presupuestos[[#This Row],[ID]],"OK","DOC. DUPLICADO"),"OK")</f>
        <v>OK</v>
      </c>
    </row>
    <row r="1210" spans="2:71" x14ac:dyDescent="0.25">
      <c r="B1210" s="34">
        <f>IF(Presupuestos[[#This Row],[ID DOCUMENTO]]=U1209,B1209,IF(B1209="ID",1,B1209+1))</f>
        <v>1023</v>
      </c>
      <c r="C1210" s="2">
        <v>45890</v>
      </c>
      <c r="D1210" s="2">
        <v>45890</v>
      </c>
      <c r="E1210" s="3" t="s">
        <v>723</v>
      </c>
      <c r="F1210" s="25" t="s">
        <v>35</v>
      </c>
      <c r="G1210" s="25" t="s">
        <v>223</v>
      </c>
      <c r="H1210" s="25" t="s">
        <v>214</v>
      </c>
      <c r="I1210" s="36" t="str">
        <f>IFERROR(VLOOKUP(Presupuestos[[#This Row],[AREA]]&amp;Presupuestos[[#This Row],[CONCEPTO]]&amp;Presupuestos[[#This Row],[DESCRIPCION]],Tabla28[[Columna1]:[CÓDIGO NUEVO]],2,0),"")</f>
        <v>P0303002</v>
      </c>
      <c r="J1210" s="3" t="s">
        <v>666</v>
      </c>
      <c r="K1210" s="3" t="s">
        <v>666</v>
      </c>
      <c r="L1210" s="3" t="s">
        <v>666</v>
      </c>
      <c r="M1210" s="31" t="s">
        <v>727</v>
      </c>
      <c r="N1210" s="3" t="s">
        <v>25</v>
      </c>
      <c r="O1210" s="3" t="s">
        <v>300</v>
      </c>
      <c r="P1210" s="3" t="s">
        <v>122</v>
      </c>
      <c r="Q1210" s="3" t="str">
        <f>IFERROR(VLOOKUP(Presupuestos[[#This Row],[CLASIFICACIÓN (N)]],Tabla17[],2,0),"")</f>
        <v>Costos de ventas</v>
      </c>
      <c r="R1210" s="3" t="str">
        <f>IFERROR(VLOOKUP(Presupuestos[[#This Row],[CLASIFICACIÓN (N)]],Tabla17[],3,0),"")</f>
        <v>Operativo</v>
      </c>
      <c r="S1210" s="3" t="s">
        <v>41</v>
      </c>
      <c r="T1210" s="3" t="str">
        <f>IFERROR(VLOOKUP(Presupuestos[[#This Row],[ALMACEN]],Tabla5[],2,0),"")</f>
        <v>Lima</v>
      </c>
      <c r="U1210" s="19" t="str">
        <f>IFERROR(VLOOKUP(Presupuestos[[#This Row],[TIPO DE DOCUMENTO]],Tipo_Documento[],2,0)&amp;Presupuestos[[#This Row],[SERIE]]&amp;Presupuestos[[#This Row],[NUMERO]]&amp;Presupuestos[[#This Row],[RUC]],"")</f>
        <v>01F602380185220550372640</v>
      </c>
      <c r="V1210" s="3" t="s">
        <v>120</v>
      </c>
      <c r="W1210" s="7">
        <v>45890</v>
      </c>
      <c r="X1210" s="7">
        <v>45890</v>
      </c>
      <c r="Y1210" s="3" t="s">
        <v>965</v>
      </c>
      <c r="Z1210" s="3">
        <v>3801852</v>
      </c>
      <c r="AA1210" s="3">
        <f>IFERROR(VLOOKUP(Presupuestos[[#This Row],[RAZON SOCIAL]],CHOOSE({1,2},Clientes_Proveedores[Razon Social],Clientes_Proveedores[Ruc / Dni]),2,0),"-")</f>
        <v>20550372640</v>
      </c>
      <c r="AB1210" s="31" t="s">
        <v>726</v>
      </c>
      <c r="AC1210" s="3" t="s">
        <v>670</v>
      </c>
      <c r="AD1210" s="5">
        <v>0.18</v>
      </c>
      <c r="AE1210" s="6">
        <v>12.712</v>
      </c>
      <c r="AF1210" s="6">
        <f>Presupuestos[[#This Row],[BASE]]*Presupuestos[[#This Row],[% IGV]]</f>
        <v>2.28816</v>
      </c>
      <c r="AG1210" s="22">
        <f>ROUND(SUM(Presupuestos[[#This Row],[BASE]:[IGV]]),2)</f>
        <v>15</v>
      </c>
      <c r="AH1210" s="9" t="str">
        <f>IF(Presupuestos[[#This Row],[MONEDA]]="USD",VLOOKUP(Presupuestos[[#This Row],[FECHA DE EMISION]],Tipo_Cambio[],3,0),"")</f>
        <v/>
      </c>
      <c r="AI1210" s="22">
        <f>IFERROR(ROUND(IF(Presupuestos[[#This Row],[MONEDA]]="PEN",Presupuestos[[#This Row],[TOTAL]],Presupuestos[[#This Row],[TOTAL]]*Presupuestos[[#This Row],[TIPO DE CAMBIO]]),2),"")</f>
        <v>15</v>
      </c>
      <c r="AJ1210" s="5"/>
      <c r="AK1210" s="33" t="s">
        <v>671</v>
      </c>
      <c r="AL1210" s="5" t="s">
        <v>715</v>
      </c>
      <c r="AM1210" s="23" t="s">
        <v>671</v>
      </c>
      <c r="AN1210" s="23" t="s">
        <v>671</v>
      </c>
      <c r="AO1210" s="7">
        <f>IFERROR(VLOOKUP("1-"&amp;Presupuestos[[#This Row],[ID DOCUMENTO]],BD_Pagos[],7,0),"")</f>
        <v>45890</v>
      </c>
      <c r="AP1210" s="16" t="str">
        <f>IFERROR(VLOOKUP("1-"&amp;Presupuestos[[#This Row],[ID DOCUMENTO]],BD_Pagos[],8,0),"")</f>
        <v>C_Ope_004</v>
      </c>
      <c r="AQ1210" s="17">
        <f>IFERROR(VLOOKUP("1-"&amp;Presupuestos[[#This Row],[ID DOCUMENTO]],BD_Pagos[],9,0),"")</f>
        <v>25235</v>
      </c>
      <c r="AR1210" s="54"/>
      <c r="AS1210" s="7">
        <f>IFERROR(VLOOKUP("2-"&amp;Presupuestos[[#This Row],[ID DOCUMENTO]],BD_Pagos[],7,0),"")</f>
        <v>0</v>
      </c>
      <c r="AT1210" s="16" t="str">
        <f>IFERROR(VLOOKUP("2-"&amp;Presupuestos[[#This Row],[ID DOCUMENTO]],BD_Pagos[],8,0),"")</f>
        <v/>
      </c>
      <c r="AU1210" s="17">
        <f>IFERROR(VLOOKUP("2-"&amp;Presupuestos[[#This Row],[ID DOCUMENTO]],BD_Pagos[],9,0),"")</f>
        <v>0</v>
      </c>
      <c r="AV1210" s="20">
        <f>IF(IFERROR(VLOOKUP("2-"&amp;Presupuestos[[#This Row],[ID DOCUMENTO]],BD_Pagos[],10,0),0)&gt;Presupuestos[[#This Row],[TOTAL SOLES]],Presupuestos[[#This Row],[TOTAL SOLES]],IFERROR(VLOOKUP("2-"&amp;Presupuestos[[#This Row],[ID DOCUMENTO]],BD_Pagos[],10,0),0))</f>
        <v>0</v>
      </c>
      <c r="AW1210" s="7"/>
      <c r="AX1210" s="16"/>
      <c r="AY1210" s="17"/>
      <c r="AZ1210" s="20"/>
      <c r="BA1210" s="7"/>
      <c r="BB1210" s="16"/>
      <c r="BC1210" s="17"/>
      <c r="BD1210" s="20"/>
      <c r="BE1210" s="7">
        <f>IFERROR(VLOOKUP("5-"&amp;Presupuestos[[#This Row],[ID DOCUMENTO]],BD_Pagos[],7,0),"")</f>
        <v>0</v>
      </c>
      <c r="BF1210" s="17">
        <f>IFERROR(VLOOKUP("5-"&amp;Presupuestos[[#This Row],[ID DOCUMENTO]],BD_Pagos[],9,0),"")</f>
        <v>0</v>
      </c>
      <c r="BG1210" s="20">
        <f>IF(IFERROR(VLOOKUP("5-"&amp;Presupuestos[[#This Row],[ID DOCUMENTO]],BD_Pagos[],10,0),0)&gt;Presupuestos[[#This Row],[TOTAL SOLES]],Presupuestos[[#This Row],[TOTAL SOLES]],IFERROR(VLOOKUP("5-"&amp;Presupuestos[[#This Row],[ID DOCUMENTO]],BD_Pagos[],10,0),0))</f>
        <v>0</v>
      </c>
      <c r="BH1210" s="7">
        <f>IFERROR(VLOOKUP("1-Detraccion"&amp;Presupuestos[[#This Row],[ID DOCUMENTO]],BD_Pagos[],2,0),"")</f>
        <v>0</v>
      </c>
      <c r="BI1210" s="3" t="str">
        <f>IFERROR(VLOOKUP("1-Detraccion"&amp;Presupuestos[[#This Row],[ID DOCUMENTO]],BD_Pagos[],3,0),"")</f>
        <v/>
      </c>
      <c r="BJ1210" s="3">
        <f>IFERROR(VLOOKUP("1-Detraccion"&amp;Presupuestos[[#This Row],[ID DOCUMENTO]],BD_Pagos[],4,0),"")</f>
        <v>0</v>
      </c>
      <c r="BK1210" s="6">
        <f>IF(IFERROR(VLOOKUP("1-Detraccion"&amp;Presupuestos[[#This Row],[ID DOCUMENTO]],BD_Pagos[],5,0),0)&gt;Presupuestos[[#This Row],[TOTAL SOLES]],Presupuestos[[#This Row],[TOTAL SOLES]],IFERROR(VLOOKUP("1-Detraccion"&amp;Presupuestos[[#This Row],[ID DOCUMENTO]],BD_Pagos[],5,0),0))</f>
        <v>0</v>
      </c>
      <c r="BL1210" s="6">
        <f>IF(IFERROR(VLOOKUP("1-Detraccion"&amp;Presupuestos[[#This Row],[ID DOCUMENTO]],BD_Pagos[],6,0),0)&gt;Presupuestos[[#This Row],[TOTAL SOLES]],Presupuestos[[#This Row],[TOTAL SOLES]],IFERROR(VLOOKUP("1-Detraccion"&amp;Presupuestos[[#This Row],[ID DOCUMENTO]],BD_Pagos[],6,0),0))</f>
        <v>0</v>
      </c>
      <c r="BM1210" s="37"/>
      <c r="BN1210" s="3"/>
      <c r="BO1210" s="3"/>
      <c r="BP1210" s="6"/>
      <c r="BQ121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210" s="23" t="str">
        <f>IF(Presupuestos[[#This Row],[SALDO ME-MN]]&gt;0,"PENDIENTE","CANCELADO")</f>
        <v>PENDIENTE</v>
      </c>
      <c r="BS1210" s="23" t="str">
        <f>IF(COUNTIFS($U$4:$U1209,Presupuestos[[#This Row],[ID DOCUMENTO]])&gt;=1,IF(B1209=Presupuestos[[#This Row],[ID]],"OK","DOC. DUPLICADO"),"OK")</f>
        <v>OK</v>
      </c>
    </row>
    <row r="1211" spans="2:71" ht="24" x14ac:dyDescent="0.25">
      <c r="B1211" s="34">
        <f>IF(Presupuestos[[#This Row],[ID DOCUMENTO]]=U1210,B1210,IF(B1210="ID",1,B1210+1))</f>
        <v>1024</v>
      </c>
      <c r="C1211" s="2">
        <v>45870</v>
      </c>
      <c r="D1211" s="2">
        <v>45870</v>
      </c>
      <c r="E1211" s="3" t="s">
        <v>1588</v>
      </c>
      <c r="F1211" s="25" t="s">
        <v>35</v>
      </c>
      <c r="G1211" s="25" t="s">
        <v>19</v>
      </c>
      <c r="H1211" s="25" t="s">
        <v>99</v>
      </c>
      <c r="I1211" s="36" t="str">
        <f>IFERROR(VLOOKUP(Presupuestos[[#This Row],[AREA]]&amp;Presupuestos[[#This Row],[CONCEPTO]]&amp;Presupuestos[[#This Row],[DESCRIPCION]],Tabla28[[Columna1]:[CÓDIGO NUEVO]],2,0),"")</f>
        <v>P0307004</v>
      </c>
      <c r="J1211" s="3" t="s">
        <v>666</v>
      </c>
      <c r="K1211" s="3" t="s">
        <v>666</v>
      </c>
      <c r="L1211" s="3" t="s">
        <v>666</v>
      </c>
      <c r="M1211" s="31" t="s">
        <v>1598</v>
      </c>
      <c r="N1211" s="3"/>
      <c r="O1211" s="3" t="s">
        <v>308</v>
      </c>
      <c r="P1211" s="3" t="s">
        <v>122</v>
      </c>
      <c r="Q1211" s="3" t="str">
        <f>IFERROR(VLOOKUP(Presupuestos[[#This Row],[CLASIFICACIÓN (N)]],Tabla17[],2,0),"")</f>
        <v>Costos de ventas</v>
      </c>
      <c r="R1211" s="3" t="str">
        <f>IFERROR(VLOOKUP(Presupuestos[[#This Row],[CLASIFICACIÓN (N)]],Tabla17[],3,0),"")</f>
        <v>Operativo</v>
      </c>
      <c r="S1211" s="3" t="s">
        <v>41</v>
      </c>
      <c r="T1211" s="3" t="str">
        <f>IFERROR(VLOOKUP(Presupuestos[[#This Row],[ALMACEN]],Tabla5[],2,0),"")</f>
        <v>Lima</v>
      </c>
      <c r="U1211" s="19" t="str">
        <f>IFERROR(VLOOKUP(Presupuestos[[#This Row],[TIPO DE DOCUMENTO]],Tipo_Documento[],2,0)&amp;Presupuestos[[#This Row],[SERIE]]&amp;Presupuestos[[#This Row],[NUMERO]]&amp;Presupuestos[[#This Row],[RUC]],"")</f>
        <v>01F3527702520100686814</v>
      </c>
      <c r="V1211" s="3" t="s">
        <v>120</v>
      </c>
      <c r="W1211" s="7">
        <v>45870</v>
      </c>
      <c r="X1211" s="7">
        <v>45870</v>
      </c>
      <c r="Y1211" s="3" t="s">
        <v>1599</v>
      </c>
      <c r="Z1211" s="3">
        <v>77025</v>
      </c>
      <c r="AA1211" s="3">
        <f>IFERROR(VLOOKUP(Presupuestos[[#This Row],[RAZON SOCIAL]],CHOOSE({1,2},Clientes_Proveedores[Razon Social],Clientes_Proveedores[Ruc / Dni]),2,0),"-")</f>
        <v>20100686814</v>
      </c>
      <c r="AB1211" s="31" t="s">
        <v>1593</v>
      </c>
      <c r="AC1211" s="3" t="s">
        <v>670</v>
      </c>
      <c r="AD1211" s="5">
        <v>0.18</v>
      </c>
      <c r="AE1211" s="6">
        <v>11.86</v>
      </c>
      <c r="AF1211" s="6">
        <f>Presupuestos[[#This Row],[BASE]]*Presupuestos[[#This Row],[% IGV]]</f>
        <v>2.1347999999999998</v>
      </c>
      <c r="AG1211" s="22">
        <f>ROUND(SUM(Presupuestos[[#This Row],[BASE]:[IGV]]),2)</f>
        <v>13.99</v>
      </c>
      <c r="AH1211" s="9" t="str">
        <f>IF(Presupuestos[[#This Row],[MONEDA]]="USD",VLOOKUP(Presupuestos[[#This Row],[FECHA DE EMISION]],Tipo_Cambio[],3,0),"")</f>
        <v/>
      </c>
      <c r="AI1211" s="22">
        <f>IFERROR(ROUND(IF(Presupuestos[[#This Row],[MONEDA]]="PEN",Presupuestos[[#This Row],[TOTAL]],Presupuestos[[#This Row],[TOTAL]]*Presupuestos[[#This Row],[TIPO DE CAMBIO]]),2),"")</f>
        <v>13.99</v>
      </c>
      <c r="AJ1211" s="5"/>
      <c r="AK1211" s="33" t="s">
        <v>671</v>
      </c>
      <c r="AL1211" s="5" t="s">
        <v>715</v>
      </c>
      <c r="AM1211" s="23" t="s">
        <v>671</v>
      </c>
      <c r="AN1211" s="23" t="s">
        <v>671</v>
      </c>
      <c r="AO1211" s="7">
        <f>IFERROR(VLOOKUP("1-"&amp;Presupuestos[[#This Row],[ID DOCUMENTO]],BD_Pagos[],7,0),"")</f>
        <v>45870</v>
      </c>
      <c r="AP1211" s="16" t="str">
        <f>IFERROR(VLOOKUP("1-"&amp;Presupuestos[[#This Row],[ID DOCUMENTO]],BD_Pagos[],8,0),"")</f>
        <v>C_Ope_009</v>
      </c>
      <c r="AQ1211" s="17" t="str">
        <f>IFERROR(VLOOKUP("1-"&amp;Presupuestos[[#This Row],[ID DOCUMENTO]],BD_Pagos[],9,0),"")</f>
        <v>002-2419</v>
      </c>
      <c r="AR1211" s="54"/>
      <c r="AS1211" s="7">
        <f>IFERROR(VLOOKUP("2-"&amp;Presupuestos[[#This Row],[ID DOCUMENTO]],BD_Pagos[],7,0),"")</f>
        <v>0</v>
      </c>
      <c r="AT1211" s="16" t="str">
        <f>IFERROR(VLOOKUP("2-"&amp;Presupuestos[[#This Row],[ID DOCUMENTO]],BD_Pagos[],8,0),"")</f>
        <v/>
      </c>
      <c r="AU1211" s="17">
        <f>IFERROR(VLOOKUP("2-"&amp;Presupuestos[[#This Row],[ID DOCUMENTO]],BD_Pagos[],9,0),"")</f>
        <v>0</v>
      </c>
      <c r="AV1211" s="20">
        <f>IF(IFERROR(VLOOKUP("2-"&amp;Presupuestos[[#This Row],[ID DOCUMENTO]],BD_Pagos[],10,0),0)&gt;Presupuestos[[#This Row],[TOTAL SOLES]],Presupuestos[[#This Row],[TOTAL SOLES]],IFERROR(VLOOKUP("2-"&amp;Presupuestos[[#This Row],[ID DOCUMENTO]],BD_Pagos[],10,0),0))</f>
        <v>0</v>
      </c>
      <c r="AW1211" s="7"/>
      <c r="AX1211" s="16"/>
      <c r="AY1211" s="17"/>
      <c r="AZ1211" s="20"/>
      <c r="BA1211" s="7"/>
      <c r="BB1211" s="16"/>
      <c r="BC1211" s="17"/>
      <c r="BD1211" s="20"/>
      <c r="BE1211" s="7">
        <f>IFERROR(VLOOKUP("5-"&amp;Presupuestos[[#This Row],[ID DOCUMENTO]],BD_Pagos[],7,0),"")</f>
        <v>0</v>
      </c>
      <c r="BF1211" s="17">
        <f>IFERROR(VLOOKUP("5-"&amp;Presupuestos[[#This Row],[ID DOCUMENTO]],BD_Pagos[],9,0),"")</f>
        <v>0</v>
      </c>
      <c r="BG1211" s="20">
        <f>IF(IFERROR(VLOOKUP("5-"&amp;Presupuestos[[#This Row],[ID DOCUMENTO]],BD_Pagos[],10,0),0)&gt;Presupuestos[[#This Row],[TOTAL SOLES]],Presupuestos[[#This Row],[TOTAL SOLES]],IFERROR(VLOOKUP("5-"&amp;Presupuestos[[#This Row],[ID DOCUMENTO]],BD_Pagos[],10,0),0))</f>
        <v>0</v>
      </c>
      <c r="BH1211" s="7">
        <f>IFERROR(VLOOKUP("1-Detraccion"&amp;Presupuestos[[#This Row],[ID DOCUMENTO]],BD_Pagos[],2,0),"")</f>
        <v>0</v>
      </c>
      <c r="BI1211" s="3" t="str">
        <f>IFERROR(VLOOKUP("1-Detraccion"&amp;Presupuestos[[#This Row],[ID DOCUMENTO]],BD_Pagos[],3,0),"")</f>
        <v/>
      </c>
      <c r="BJ1211" s="3">
        <f>IFERROR(VLOOKUP("1-Detraccion"&amp;Presupuestos[[#This Row],[ID DOCUMENTO]],BD_Pagos[],4,0),"")</f>
        <v>0</v>
      </c>
      <c r="BK1211" s="6">
        <f>IF(IFERROR(VLOOKUP("1-Detraccion"&amp;Presupuestos[[#This Row],[ID DOCUMENTO]],BD_Pagos[],5,0),0)&gt;Presupuestos[[#This Row],[TOTAL SOLES]],Presupuestos[[#This Row],[TOTAL SOLES]],IFERROR(VLOOKUP("1-Detraccion"&amp;Presupuestos[[#This Row],[ID DOCUMENTO]],BD_Pagos[],5,0),0))</f>
        <v>0</v>
      </c>
      <c r="BL1211" s="6">
        <f>IF(IFERROR(VLOOKUP("1-Detraccion"&amp;Presupuestos[[#This Row],[ID DOCUMENTO]],BD_Pagos[],6,0),0)&gt;Presupuestos[[#This Row],[TOTAL SOLES]],Presupuestos[[#This Row],[TOTAL SOLES]],IFERROR(VLOOKUP("1-Detraccion"&amp;Presupuestos[[#This Row],[ID DOCUMENTO]],BD_Pagos[],6,0),0))</f>
        <v>0</v>
      </c>
      <c r="BM1211" s="37"/>
      <c r="BN1211" s="3"/>
      <c r="BO1211" s="3"/>
      <c r="BP1211" s="6"/>
      <c r="BQ121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13.99</v>
      </c>
      <c r="BR1211" s="23" t="str">
        <f>IF(Presupuestos[[#This Row],[SALDO ME-MN]]&gt;0,"PENDIENTE","CANCELADO")</f>
        <v>PENDIENTE</v>
      </c>
      <c r="BS1211" s="23" t="str">
        <f>IF(COUNTIFS($U$4:$U1210,Presupuestos[[#This Row],[ID DOCUMENTO]])&gt;=1,IF(B1210=Presupuestos[[#This Row],[ID]],"OK","DOC. DUPLICADO"),"OK")</f>
        <v>OK</v>
      </c>
    </row>
    <row r="1212" spans="2:71" ht="24" x14ac:dyDescent="0.25">
      <c r="B1212" s="34">
        <f>IF(Presupuestos[[#This Row],[ID DOCUMENTO]]=U1211,B1211,IF(B1211="ID",1,B1211+1))</f>
        <v>1025</v>
      </c>
      <c r="C1212" s="2">
        <v>45877</v>
      </c>
      <c r="D1212" s="2">
        <v>45877</v>
      </c>
      <c r="E1212" s="3" t="s">
        <v>1588</v>
      </c>
      <c r="F1212" s="25" t="s">
        <v>35</v>
      </c>
      <c r="G1212" s="25" t="s">
        <v>19</v>
      </c>
      <c r="H1212" s="25" t="s">
        <v>99</v>
      </c>
      <c r="I1212" s="36" t="str">
        <f>IFERROR(VLOOKUP(Presupuestos[[#This Row],[AREA]]&amp;Presupuestos[[#This Row],[CONCEPTO]]&amp;Presupuestos[[#This Row],[DESCRIPCION]],Tabla28[[Columna1]:[CÓDIGO NUEVO]],2,0),"")</f>
        <v>P0307004</v>
      </c>
      <c r="J1212" s="3" t="s">
        <v>666</v>
      </c>
      <c r="K1212" s="3" t="s">
        <v>666</v>
      </c>
      <c r="L1212" s="3" t="s">
        <v>666</v>
      </c>
      <c r="M1212" s="31" t="s">
        <v>1598</v>
      </c>
      <c r="N1212" s="3"/>
      <c r="O1212" s="3" t="s">
        <v>308</v>
      </c>
      <c r="P1212" s="3" t="s">
        <v>122</v>
      </c>
      <c r="Q1212" s="3" t="str">
        <f>IFERROR(VLOOKUP(Presupuestos[[#This Row],[CLASIFICACIÓN (N)]],Tabla17[],2,0),"")</f>
        <v>Costos de ventas</v>
      </c>
      <c r="R1212" s="3" t="str">
        <f>IFERROR(VLOOKUP(Presupuestos[[#This Row],[CLASIFICACIÓN (N)]],Tabla17[],3,0),"")</f>
        <v>Operativo</v>
      </c>
      <c r="S1212" s="3" t="s">
        <v>41</v>
      </c>
      <c r="T1212" s="3" t="str">
        <f>IFERROR(VLOOKUP(Presupuestos[[#This Row],[ALMACEN]],Tabla5[],2,0),"")</f>
        <v>Lima</v>
      </c>
      <c r="U1212" s="19" t="str">
        <f>IFERROR(VLOOKUP(Presupuestos[[#This Row],[TIPO DE DOCUMENTO]],Tipo_Documento[],2,0)&amp;Presupuestos[[#This Row],[SERIE]]&amp;Presupuestos[[#This Row],[NUMERO]]&amp;Presupuestos[[#This Row],[RUC]],"")</f>
        <v>01F3527706120100686814</v>
      </c>
      <c r="V1212" s="3" t="s">
        <v>120</v>
      </c>
      <c r="W1212" s="7">
        <v>45877</v>
      </c>
      <c r="X1212" s="7">
        <v>45877</v>
      </c>
      <c r="Y1212" s="3" t="s">
        <v>1599</v>
      </c>
      <c r="Z1212" s="3">
        <v>77061</v>
      </c>
      <c r="AA1212" s="3">
        <f>IFERROR(VLOOKUP(Presupuestos[[#This Row],[RAZON SOCIAL]],CHOOSE({1,2},Clientes_Proveedores[Razon Social],Clientes_Proveedores[Ruc / Dni]),2,0),"-")</f>
        <v>20100686814</v>
      </c>
      <c r="AB1212" s="31" t="s">
        <v>1593</v>
      </c>
      <c r="AC1212" s="3" t="s">
        <v>670</v>
      </c>
      <c r="AD1212" s="5">
        <v>0.18</v>
      </c>
      <c r="AE1212" s="6">
        <v>11.86</v>
      </c>
      <c r="AF1212" s="6">
        <f>Presupuestos[[#This Row],[BASE]]*Presupuestos[[#This Row],[% IGV]]</f>
        <v>2.1347999999999998</v>
      </c>
      <c r="AG1212" s="22">
        <f>ROUND(SUM(Presupuestos[[#This Row],[BASE]:[IGV]]),2)</f>
        <v>13.99</v>
      </c>
      <c r="AH1212" s="9" t="str">
        <f>IF(Presupuestos[[#This Row],[MONEDA]]="USD",VLOOKUP(Presupuestos[[#This Row],[FECHA DE EMISION]],Tipo_Cambio[],3,0),"")</f>
        <v/>
      </c>
      <c r="AI1212" s="22">
        <f>IFERROR(ROUND(IF(Presupuestos[[#This Row],[MONEDA]]="PEN",Presupuestos[[#This Row],[TOTAL]],Presupuestos[[#This Row],[TOTAL]]*Presupuestos[[#This Row],[TIPO DE CAMBIO]]),2),"")</f>
        <v>13.99</v>
      </c>
      <c r="AJ1212" s="5"/>
      <c r="AK1212" s="33" t="s">
        <v>671</v>
      </c>
      <c r="AL1212" s="5" t="s">
        <v>715</v>
      </c>
      <c r="AM1212" s="23" t="s">
        <v>671</v>
      </c>
      <c r="AN1212" s="23" t="s">
        <v>671</v>
      </c>
      <c r="AO1212" s="7">
        <f>IFERROR(VLOOKUP("1-"&amp;Presupuestos[[#This Row],[ID DOCUMENTO]],BD_Pagos[],7,0),"")</f>
        <v>45877</v>
      </c>
      <c r="AP1212" s="16" t="str">
        <f>IFERROR(VLOOKUP("1-"&amp;Presupuestos[[#This Row],[ID DOCUMENTO]],BD_Pagos[],8,0),"")</f>
        <v>C_Ope_009</v>
      </c>
      <c r="AQ1212" s="17" t="str">
        <f>IFERROR(VLOOKUP("1-"&amp;Presupuestos[[#This Row],[ID DOCUMENTO]],BD_Pagos[],9,0),"")</f>
        <v>002-2425</v>
      </c>
      <c r="AR1212" s="54"/>
      <c r="AS1212" s="7">
        <f>IFERROR(VLOOKUP("2-"&amp;Presupuestos[[#This Row],[ID DOCUMENTO]],BD_Pagos[],7,0),"")</f>
        <v>0</v>
      </c>
      <c r="AT1212" s="16" t="str">
        <f>IFERROR(VLOOKUP("2-"&amp;Presupuestos[[#This Row],[ID DOCUMENTO]],BD_Pagos[],8,0),"")</f>
        <v/>
      </c>
      <c r="AU1212" s="17">
        <f>IFERROR(VLOOKUP("2-"&amp;Presupuestos[[#This Row],[ID DOCUMENTO]],BD_Pagos[],9,0),"")</f>
        <v>0</v>
      </c>
      <c r="AV1212" s="20">
        <f>IF(IFERROR(VLOOKUP("2-"&amp;Presupuestos[[#This Row],[ID DOCUMENTO]],BD_Pagos[],10,0),0)&gt;Presupuestos[[#This Row],[TOTAL SOLES]],Presupuestos[[#This Row],[TOTAL SOLES]],IFERROR(VLOOKUP("2-"&amp;Presupuestos[[#This Row],[ID DOCUMENTO]],BD_Pagos[],10,0),0))</f>
        <v>0</v>
      </c>
      <c r="AW1212" s="7"/>
      <c r="AX1212" s="16"/>
      <c r="AY1212" s="17"/>
      <c r="AZ1212" s="20"/>
      <c r="BA1212" s="7"/>
      <c r="BB1212" s="16"/>
      <c r="BC1212" s="17"/>
      <c r="BD1212" s="20"/>
      <c r="BE1212" s="7">
        <f>IFERROR(VLOOKUP("5-"&amp;Presupuestos[[#This Row],[ID DOCUMENTO]],BD_Pagos[],7,0),"")</f>
        <v>0</v>
      </c>
      <c r="BF1212" s="17">
        <f>IFERROR(VLOOKUP("5-"&amp;Presupuestos[[#This Row],[ID DOCUMENTO]],BD_Pagos[],9,0),"")</f>
        <v>0</v>
      </c>
      <c r="BG1212" s="20">
        <f>IF(IFERROR(VLOOKUP("5-"&amp;Presupuestos[[#This Row],[ID DOCUMENTO]],BD_Pagos[],10,0),0)&gt;Presupuestos[[#This Row],[TOTAL SOLES]],Presupuestos[[#This Row],[TOTAL SOLES]],IFERROR(VLOOKUP("5-"&amp;Presupuestos[[#This Row],[ID DOCUMENTO]],BD_Pagos[],10,0),0))</f>
        <v>0</v>
      </c>
      <c r="BH1212" s="7">
        <f>IFERROR(VLOOKUP("1-Detraccion"&amp;Presupuestos[[#This Row],[ID DOCUMENTO]],BD_Pagos[],2,0),"")</f>
        <v>0</v>
      </c>
      <c r="BI1212" s="3" t="str">
        <f>IFERROR(VLOOKUP("1-Detraccion"&amp;Presupuestos[[#This Row],[ID DOCUMENTO]],BD_Pagos[],3,0),"")</f>
        <v/>
      </c>
      <c r="BJ1212" s="3">
        <f>IFERROR(VLOOKUP("1-Detraccion"&amp;Presupuestos[[#This Row],[ID DOCUMENTO]],BD_Pagos[],4,0),"")</f>
        <v>0</v>
      </c>
      <c r="BK1212" s="6">
        <f>IF(IFERROR(VLOOKUP("1-Detraccion"&amp;Presupuestos[[#This Row],[ID DOCUMENTO]],BD_Pagos[],5,0),0)&gt;Presupuestos[[#This Row],[TOTAL SOLES]],Presupuestos[[#This Row],[TOTAL SOLES]],IFERROR(VLOOKUP("1-Detraccion"&amp;Presupuestos[[#This Row],[ID DOCUMENTO]],BD_Pagos[],5,0),0))</f>
        <v>0</v>
      </c>
      <c r="BL1212" s="6">
        <f>IF(IFERROR(VLOOKUP("1-Detraccion"&amp;Presupuestos[[#This Row],[ID DOCUMENTO]],BD_Pagos[],6,0),0)&gt;Presupuestos[[#This Row],[TOTAL SOLES]],Presupuestos[[#This Row],[TOTAL SOLES]],IFERROR(VLOOKUP("1-Detraccion"&amp;Presupuestos[[#This Row],[ID DOCUMENTO]],BD_Pagos[],6,0),0))</f>
        <v>0</v>
      </c>
      <c r="BM1212" s="37"/>
      <c r="BN1212" s="3"/>
      <c r="BO1212" s="3"/>
      <c r="BP1212" s="6"/>
      <c r="BQ121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13.99</v>
      </c>
      <c r="BR1212" s="23" t="str">
        <f>IF(Presupuestos[[#This Row],[SALDO ME-MN]]&gt;0,"PENDIENTE","CANCELADO")</f>
        <v>PENDIENTE</v>
      </c>
      <c r="BS1212" s="23" t="str">
        <f>IF(COUNTIFS($U$4:$U1211,Presupuestos[[#This Row],[ID DOCUMENTO]])&gt;=1,IF(B1211=Presupuestos[[#This Row],[ID]],"OK","DOC. DUPLICADO"),"OK")</f>
        <v>OK</v>
      </c>
    </row>
    <row r="1213" spans="2:71" ht="24" x14ac:dyDescent="0.25">
      <c r="B1213" s="34">
        <f>IF(Presupuestos[[#This Row],[ID DOCUMENTO]]=U1212,B1212,IF(B1212="ID",1,B1212+1))</f>
        <v>1026</v>
      </c>
      <c r="C1213" s="2">
        <v>45853</v>
      </c>
      <c r="D1213" s="2">
        <v>45853</v>
      </c>
      <c r="E1213" s="3" t="s">
        <v>1880</v>
      </c>
      <c r="F1213" s="25" t="s">
        <v>54</v>
      </c>
      <c r="G1213" s="25" t="s">
        <v>330</v>
      </c>
      <c r="H1213" s="25" t="s">
        <v>264</v>
      </c>
      <c r="I1213" s="36" t="str">
        <f>IFERROR(VLOOKUP(Presupuestos[[#This Row],[AREA]]&amp;Presupuestos[[#This Row],[CONCEPTO]]&amp;Presupuestos[[#This Row],[DESCRIPCION]],Tabla28[[Columna1]:[CÓDIGO NUEVO]],2,0),"")</f>
        <v>P0601012</v>
      </c>
      <c r="J1213" s="3" t="s">
        <v>666</v>
      </c>
      <c r="K1213" s="3" t="s">
        <v>666</v>
      </c>
      <c r="L1213" s="3" t="s">
        <v>666</v>
      </c>
      <c r="M1213" s="31" t="s">
        <v>2385</v>
      </c>
      <c r="N1213" s="3"/>
      <c r="O1213" s="3" t="s">
        <v>315</v>
      </c>
      <c r="P1213" s="3" t="s">
        <v>86</v>
      </c>
      <c r="Q1213" s="3" t="str">
        <f>IFERROR(VLOOKUP(Presupuestos[[#This Row],[CLASIFICACIÓN (N)]],Tabla17[],2,0),"")</f>
        <v>Costos de ventas</v>
      </c>
      <c r="R1213" s="3" t="str">
        <f>IFERROR(VLOOKUP(Presupuestos[[#This Row],[CLASIFICACIÓN (N)]],Tabla17[],3,0),"")</f>
        <v>Operativo</v>
      </c>
      <c r="S1213" s="3" t="s">
        <v>16</v>
      </c>
      <c r="T1213" s="3" t="str">
        <f>IFERROR(VLOOKUP(Presupuestos[[#This Row],[ALMACEN]],Tabla5[],2,0),"")</f>
        <v>Arequipa</v>
      </c>
      <c r="U1213" s="19" t="str">
        <f>IFERROR(VLOOKUP(Presupuestos[[#This Row],[TIPO DE DOCUMENTO]],Tipo_Documento[],2,0)&amp;Presupuestos[[#This Row],[SERIE]]&amp;Presupuestos[[#This Row],[NUMERO]]&amp;Presupuestos[[#This Row],[RUC]],"")</f>
        <v>GRGR07160945818</v>
      </c>
      <c r="V1213" s="3" t="s">
        <v>264</v>
      </c>
      <c r="W1213" s="7">
        <v>45853</v>
      </c>
      <c r="X1213" s="7">
        <v>45853</v>
      </c>
      <c r="Y1213" s="3" t="s">
        <v>2386</v>
      </c>
      <c r="Z1213" s="3">
        <v>1</v>
      </c>
      <c r="AA1213" s="3">
        <f>IFERROR(VLOOKUP(Presupuestos[[#This Row],[RAZON SOCIAL]],CHOOSE({1,2},Clientes_Proveedores[Razon Social],Clientes_Proveedores[Ruc / Dni]),2,0),"-")</f>
        <v>60945818</v>
      </c>
      <c r="AB1213" s="31" t="s">
        <v>1918</v>
      </c>
      <c r="AC1213" s="3" t="s">
        <v>670</v>
      </c>
      <c r="AD1213" s="5"/>
      <c r="AE1213" s="6">
        <v>891.34</v>
      </c>
      <c r="AF1213" s="6">
        <f>Presupuestos[[#This Row],[BASE]]*Presupuestos[[#This Row],[% IGV]]</f>
        <v>0</v>
      </c>
      <c r="AG1213" s="22">
        <f>ROUND(SUM(Presupuestos[[#This Row],[BASE]:[IGV]]),2)</f>
        <v>891.34</v>
      </c>
      <c r="AH1213" s="9" t="str">
        <f>IF(Presupuestos[[#This Row],[MONEDA]]="USD",VLOOKUP(Presupuestos[[#This Row],[FECHA DE EMISION]],Tipo_Cambio[],3,0),"")</f>
        <v/>
      </c>
      <c r="AI1213" s="22">
        <f>IFERROR(ROUND(IF(Presupuestos[[#This Row],[MONEDA]]="PEN",Presupuestos[[#This Row],[TOTAL]],Presupuestos[[#This Row],[TOTAL]]*Presupuestos[[#This Row],[TIPO DE CAMBIO]]),2),"")</f>
        <v>891.34</v>
      </c>
      <c r="AJ1213" s="5"/>
      <c r="AK1213" s="33" t="s">
        <v>671</v>
      </c>
      <c r="AL1213" s="5" t="s">
        <v>680</v>
      </c>
      <c r="AM1213" s="23" t="s">
        <v>671</v>
      </c>
      <c r="AN1213" s="23" t="s">
        <v>671</v>
      </c>
      <c r="AO1213" s="7">
        <f>IFERROR(VLOOKUP("1-"&amp;Presupuestos[[#This Row],[ID DOCUMENTO]],BD_Pagos[],7,0),"")</f>
        <v>45853</v>
      </c>
      <c r="AP1213" s="16" t="str">
        <f>IFERROR(VLOOKUP("1-"&amp;Presupuestos[[#This Row],[ID DOCUMENTO]],BD_Pagos[],8,0),"")</f>
        <v>B-BCP - Soles</v>
      </c>
      <c r="AQ1213" s="17">
        <f>IFERROR(VLOOKUP("1-"&amp;Presupuestos[[#This Row],[ID DOCUMENTO]],BD_Pagos[],9,0),"")</f>
        <v>990263</v>
      </c>
      <c r="AR1213" s="54"/>
      <c r="AS1213" s="7">
        <f>IFERROR(VLOOKUP("2-"&amp;Presupuestos[[#This Row],[ID DOCUMENTO]],BD_Pagos[],7,0),"")</f>
        <v>0</v>
      </c>
      <c r="AT1213" s="16" t="str">
        <f>IFERROR(VLOOKUP("2-"&amp;Presupuestos[[#This Row],[ID DOCUMENTO]],BD_Pagos[],8,0),"")</f>
        <v/>
      </c>
      <c r="AU1213" s="17">
        <f>IFERROR(VLOOKUP("2-"&amp;Presupuestos[[#This Row],[ID DOCUMENTO]],BD_Pagos[],9,0),"")</f>
        <v>0</v>
      </c>
      <c r="AV1213" s="20">
        <f>IF(IFERROR(VLOOKUP("2-"&amp;Presupuestos[[#This Row],[ID DOCUMENTO]],BD_Pagos[],10,0),0)&gt;Presupuestos[[#This Row],[TOTAL SOLES]],Presupuestos[[#This Row],[TOTAL SOLES]],IFERROR(VLOOKUP("2-"&amp;Presupuestos[[#This Row],[ID DOCUMENTO]],BD_Pagos[],10,0),0))</f>
        <v>0</v>
      </c>
      <c r="AW1213" s="7"/>
      <c r="AX1213" s="16"/>
      <c r="AY1213" s="17"/>
      <c r="AZ1213" s="20"/>
      <c r="BA1213" s="7"/>
      <c r="BB1213" s="16"/>
      <c r="BC1213" s="17"/>
      <c r="BD1213" s="20"/>
      <c r="BE1213" s="7">
        <f>IFERROR(VLOOKUP("5-"&amp;Presupuestos[[#This Row],[ID DOCUMENTO]],BD_Pagos[],7,0),"")</f>
        <v>0</v>
      </c>
      <c r="BF1213" s="17">
        <f>IFERROR(VLOOKUP("5-"&amp;Presupuestos[[#This Row],[ID DOCUMENTO]],BD_Pagos[],9,0),"")</f>
        <v>0</v>
      </c>
      <c r="BG1213" s="20">
        <f>IF(IFERROR(VLOOKUP("5-"&amp;Presupuestos[[#This Row],[ID DOCUMENTO]],BD_Pagos[],10,0),0)&gt;Presupuestos[[#This Row],[TOTAL SOLES]],Presupuestos[[#This Row],[TOTAL SOLES]],IFERROR(VLOOKUP("5-"&amp;Presupuestos[[#This Row],[ID DOCUMENTO]],BD_Pagos[],10,0),0))</f>
        <v>0</v>
      </c>
      <c r="BH1213" s="7">
        <f>IFERROR(VLOOKUP("1-Detraccion"&amp;Presupuestos[[#This Row],[ID DOCUMENTO]],BD_Pagos[],2,0),"")</f>
        <v>0</v>
      </c>
      <c r="BI1213" s="3" t="str">
        <f>IFERROR(VLOOKUP("1-Detraccion"&amp;Presupuestos[[#This Row],[ID DOCUMENTO]],BD_Pagos[],3,0),"")</f>
        <v/>
      </c>
      <c r="BJ1213" s="3">
        <f>IFERROR(VLOOKUP("1-Detraccion"&amp;Presupuestos[[#This Row],[ID DOCUMENTO]],BD_Pagos[],4,0),"")</f>
        <v>0</v>
      </c>
      <c r="BK1213" s="6">
        <f>IF(IFERROR(VLOOKUP("1-Detraccion"&amp;Presupuestos[[#This Row],[ID DOCUMENTO]],BD_Pagos[],5,0),0)&gt;Presupuestos[[#This Row],[TOTAL SOLES]],Presupuestos[[#This Row],[TOTAL SOLES]],IFERROR(VLOOKUP("1-Detraccion"&amp;Presupuestos[[#This Row],[ID DOCUMENTO]],BD_Pagos[],5,0),0))</f>
        <v>0</v>
      </c>
      <c r="BL1213" s="6">
        <f>IF(IFERROR(VLOOKUP("1-Detraccion"&amp;Presupuestos[[#This Row],[ID DOCUMENTO]],BD_Pagos[],6,0),0)&gt;Presupuestos[[#This Row],[TOTAL SOLES]],Presupuestos[[#This Row],[TOTAL SOLES]],IFERROR(VLOOKUP("1-Detraccion"&amp;Presupuestos[[#This Row],[ID DOCUMENTO]],BD_Pagos[],6,0),0))</f>
        <v>0</v>
      </c>
      <c r="BM1213" s="37"/>
      <c r="BN1213" s="3"/>
      <c r="BO1213" s="3"/>
      <c r="BP1213" s="6"/>
      <c r="BQ121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891.34</v>
      </c>
      <c r="BR1213" s="23" t="str">
        <f>IF(Presupuestos[[#This Row],[SALDO ME-MN]]&gt;0,"PENDIENTE","CANCELADO")</f>
        <v>PENDIENTE</v>
      </c>
      <c r="BS1213" s="23" t="str">
        <f>IF(COUNTIFS($U$4:$U1212,Presupuestos[[#This Row],[ID DOCUMENTO]])&gt;=1,IF(B1212=Presupuestos[[#This Row],[ID]],"OK","DOC. DUPLICADO"),"OK")</f>
        <v>OK</v>
      </c>
    </row>
    <row r="1214" spans="2:71" ht="24" x14ac:dyDescent="0.25">
      <c r="B1214" s="34">
        <f>IF(Presupuestos[[#This Row],[ID DOCUMENTO]]=U1213,B1213,IF(B1213="ID",1,B1213+1))</f>
        <v>1027</v>
      </c>
      <c r="C1214" s="2">
        <v>45853</v>
      </c>
      <c r="D1214" s="2">
        <v>45853</v>
      </c>
      <c r="E1214" s="3" t="s">
        <v>1880</v>
      </c>
      <c r="F1214" s="25" t="s">
        <v>54</v>
      </c>
      <c r="G1214" s="25" t="s">
        <v>330</v>
      </c>
      <c r="H1214" s="25" t="s">
        <v>264</v>
      </c>
      <c r="I1214" s="36" t="str">
        <f>IFERROR(VLOOKUP(Presupuestos[[#This Row],[AREA]]&amp;Presupuestos[[#This Row],[CONCEPTO]]&amp;Presupuestos[[#This Row],[DESCRIPCION]],Tabla28[[Columna1]:[CÓDIGO NUEVO]],2,0),"")</f>
        <v>P0601012</v>
      </c>
      <c r="J1214" s="3" t="s">
        <v>666</v>
      </c>
      <c r="K1214" s="3" t="s">
        <v>666</v>
      </c>
      <c r="L1214" s="3" t="s">
        <v>666</v>
      </c>
      <c r="M1214" s="31" t="s">
        <v>2387</v>
      </c>
      <c r="N1214" s="3"/>
      <c r="O1214" s="3" t="s">
        <v>315</v>
      </c>
      <c r="P1214" s="3" t="s">
        <v>86</v>
      </c>
      <c r="Q1214" s="3" t="str">
        <f>IFERROR(VLOOKUP(Presupuestos[[#This Row],[CLASIFICACIÓN (N)]],Tabla17[],2,0),"")</f>
        <v>Costos de ventas</v>
      </c>
      <c r="R1214" s="3" t="str">
        <f>IFERROR(VLOOKUP(Presupuestos[[#This Row],[CLASIFICACIÓN (N)]],Tabla17[],3,0),"")</f>
        <v>Operativo</v>
      </c>
      <c r="S1214" s="3" t="s">
        <v>34</v>
      </c>
      <c r="T1214" s="3" t="str">
        <f>IFERROR(VLOOKUP(Presupuestos[[#This Row],[ALMACEN]],Tabla5[],2,0),"")</f>
        <v>Arequipa</v>
      </c>
      <c r="U1214" s="19" t="str">
        <f>IFERROR(VLOOKUP(Presupuestos[[#This Row],[TIPO DE DOCUMENTO]],Tipo_Documento[],2,0)&amp;Presupuestos[[#This Row],[SERIE]]&amp;Presupuestos[[#This Row],[NUMERO]]&amp;Presupuestos[[#This Row],[RUC]],"")</f>
        <v>GRGR07275560789</v>
      </c>
      <c r="V1214" s="3" t="s">
        <v>264</v>
      </c>
      <c r="W1214" s="7">
        <v>45853</v>
      </c>
      <c r="X1214" s="7">
        <v>45853</v>
      </c>
      <c r="Y1214" s="3" t="s">
        <v>2386</v>
      </c>
      <c r="Z1214" s="3">
        <v>2</v>
      </c>
      <c r="AA1214" s="3">
        <f>IFERROR(VLOOKUP(Presupuestos[[#This Row],[RAZON SOCIAL]],CHOOSE({1,2},Clientes_Proveedores[Razon Social],Clientes_Proveedores[Ruc / Dni]),2,0),"-")</f>
        <v>75560789</v>
      </c>
      <c r="AB1214" s="31" t="s">
        <v>1927</v>
      </c>
      <c r="AC1214" s="3" t="s">
        <v>670</v>
      </c>
      <c r="AD1214" s="5"/>
      <c r="AE1214" s="6">
        <v>1867.17</v>
      </c>
      <c r="AF1214" s="6">
        <f>Presupuestos[[#This Row],[BASE]]*Presupuestos[[#This Row],[% IGV]]</f>
        <v>0</v>
      </c>
      <c r="AG1214" s="22">
        <f>ROUND(SUM(Presupuestos[[#This Row],[BASE]:[IGV]]),2)</f>
        <v>1867.17</v>
      </c>
      <c r="AH1214" s="9" t="str">
        <f>IF(Presupuestos[[#This Row],[MONEDA]]="USD",VLOOKUP(Presupuestos[[#This Row],[FECHA DE EMISION]],Tipo_Cambio[],3,0),"")</f>
        <v/>
      </c>
      <c r="AI1214" s="22">
        <f>IFERROR(ROUND(IF(Presupuestos[[#This Row],[MONEDA]]="PEN",Presupuestos[[#This Row],[TOTAL]],Presupuestos[[#This Row],[TOTAL]]*Presupuestos[[#This Row],[TIPO DE CAMBIO]]),2),"")</f>
        <v>1867.17</v>
      </c>
      <c r="AJ1214" s="5"/>
      <c r="AK1214" s="33" t="s">
        <v>671</v>
      </c>
      <c r="AL1214" s="5" t="s">
        <v>680</v>
      </c>
      <c r="AM1214" s="23" t="s">
        <v>671</v>
      </c>
      <c r="AN1214" s="23" t="s">
        <v>671</v>
      </c>
      <c r="AO1214" s="7">
        <f>IFERROR(VLOOKUP("1-"&amp;Presupuestos[[#This Row],[ID DOCUMENTO]],BD_Pagos[],7,0),"")</f>
        <v>45853</v>
      </c>
      <c r="AP1214" s="16" t="str">
        <f>IFERROR(VLOOKUP("1-"&amp;Presupuestos[[#This Row],[ID DOCUMENTO]],BD_Pagos[],8,0),"")</f>
        <v>B-BCP - Soles</v>
      </c>
      <c r="AQ1214" s="17">
        <f>IFERROR(VLOOKUP("1-"&amp;Presupuestos[[#This Row],[ID DOCUMENTO]],BD_Pagos[],9,0),"")</f>
        <v>990263</v>
      </c>
      <c r="AR1214" s="54"/>
      <c r="AS1214" s="7">
        <f>IFERROR(VLOOKUP("2-"&amp;Presupuestos[[#This Row],[ID DOCUMENTO]],BD_Pagos[],7,0),"")</f>
        <v>0</v>
      </c>
      <c r="AT1214" s="16" t="str">
        <f>IFERROR(VLOOKUP("2-"&amp;Presupuestos[[#This Row],[ID DOCUMENTO]],BD_Pagos[],8,0),"")</f>
        <v/>
      </c>
      <c r="AU1214" s="17">
        <f>IFERROR(VLOOKUP("2-"&amp;Presupuestos[[#This Row],[ID DOCUMENTO]],BD_Pagos[],9,0),"")</f>
        <v>0</v>
      </c>
      <c r="AV1214" s="20">
        <f>IF(IFERROR(VLOOKUP("2-"&amp;Presupuestos[[#This Row],[ID DOCUMENTO]],BD_Pagos[],10,0),0)&gt;Presupuestos[[#This Row],[TOTAL SOLES]],Presupuestos[[#This Row],[TOTAL SOLES]],IFERROR(VLOOKUP("2-"&amp;Presupuestos[[#This Row],[ID DOCUMENTO]],BD_Pagos[],10,0),0))</f>
        <v>0</v>
      </c>
      <c r="AW1214" s="7"/>
      <c r="AX1214" s="16"/>
      <c r="AY1214" s="17"/>
      <c r="AZ1214" s="20"/>
      <c r="BA1214" s="7"/>
      <c r="BB1214" s="16"/>
      <c r="BC1214" s="17"/>
      <c r="BD1214" s="20"/>
      <c r="BE1214" s="7">
        <f>IFERROR(VLOOKUP("5-"&amp;Presupuestos[[#This Row],[ID DOCUMENTO]],BD_Pagos[],7,0),"")</f>
        <v>0</v>
      </c>
      <c r="BF1214" s="17">
        <f>IFERROR(VLOOKUP("5-"&amp;Presupuestos[[#This Row],[ID DOCUMENTO]],BD_Pagos[],9,0),"")</f>
        <v>0</v>
      </c>
      <c r="BG1214" s="20">
        <f>IF(IFERROR(VLOOKUP("5-"&amp;Presupuestos[[#This Row],[ID DOCUMENTO]],BD_Pagos[],10,0),0)&gt;Presupuestos[[#This Row],[TOTAL SOLES]],Presupuestos[[#This Row],[TOTAL SOLES]],IFERROR(VLOOKUP("5-"&amp;Presupuestos[[#This Row],[ID DOCUMENTO]],BD_Pagos[],10,0),0))</f>
        <v>0</v>
      </c>
      <c r="BH1214" s="7">
        <f>IFERROR(VLOOKUP("1-Detraccion"&amp;Presupuestos[[#This Row],[ID DOCUMENTO]],BD_Pagos[],2,0),"")</f>
        <v>0</v>
      </c>
      <c r="BI1214" s="3" t="str">
        <f>IFERROR(VLOOKUP("1-Detraccion"&amp;Presupuestos[[#This Row],[ID DOCUMENTO]],BD_Pagos[],3,0),"")</f>
        <v/>
      </c>
      <c r="BJ1214" s="3">
        <f>IFERROR(VLOOKUP("1-Detraccion"&amp;Presupuestos[[#This Row],[ID DOCUMENTO]],BD_Pagos[],4,0),"")</f>
        <v>0</v>
      </c>
      <c r="BK1214" s="6">
        <f>IF(IFERROR(VLOOKUP("1-Detraccion"&amp;Presupuestos[[#This Row],[ID DOCUMENTO]],BD_Pagos[],5,0),0)&gt;Presupuestos[[#This Row],[TOTAL SOLES]],Presupuestos[[#This Row],[TOTAL SOLES]],IFERROR(VLOOKUP("1-Detraccion"&amp;Presupuestos[[#This Row],[ID DOCUMENTO]],BD_Pagos[],5,0),0))</f>
        <v>0</v>
      </c>
      <c r="BL1214" s="6">
        <f>IF(IFERROR(VLOOKUP("1-Detraccion"&amp;Presupuestos[[#This Row],[ID DOCUMENTO]],BD_Pagos[],6,0),0)&gt;Presupuestos[[#This Row],[TOTAL SOLES]],Presupuestos[[#This Row],[TOTAL SOLES]],IFERROR(VLOOKUP("1-Detraccion"&amp;Presupuestos[[#This Row],[ID DOCUMENTO]],BD_Pagos[],6,0),0))</f>
        <v>0</v>
      </c>
      <c r="BM1214" s="37"/>
      <c r="BN1214" s="3"/>
      <c r="BO1214" s="3"/>
      <c r="BP1214" s="6"/>
      <c r="BQ121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1867.17</v>
      </c>
      <c r="BR1214" s="23" t="str">
        <f>IF(Presupuestos[[#This Row],[SALDO ME-MN]]&gt;0,"PENDIENTE","CANCELADO")</f>
        <v>PENDIENTE</v>
      </c>
      <c r="BS1214" s="23" t="str">
        <f>IF(COUNTIFS($U$4:$U1213,Presupuestos[[#This Row],[ID DOCUMENTO]])&gt;=1,IF(B1213=Presupuestos[[#This Row],[ID]],"OK","DOC. DUPLICADO"),"OK")</f>
        <v>OK</v>
      </c>
    </row>
    <row r="1215" spans="2:71" ht="24" x14ac:dyDescent="0.25">
      <c r="B1215" s="34">
        <f>IF(Presupuestos[[#This Row],[ID DOCUMENTO]]=U1214,B1214,IF(B1214="ID",1,B1214+1))</f>
        <v>1028</v>
      </c>
      <c r="C1215" s="2">
        <v>45853</v>
      </c>
      <c r="D1215" s="2">
        <v>45853</v>
      </c>
      <c r="E1215" s="3" t="s">
        <v>1880</v>
      </c>
      <c r="F1215" s="25" t="s">
        <v>54</v>
      </c>
      <c r="G1215" s="25" t="s">
        <v>330</v>
      </c>
      <c r="H1215" s="25" t="s">
        <v>264</v>
      </c>
      <c r="I1215" s="36" t="str">
        <f>IFERROR(VLOOKUP(Presupuestos[[#This Row],[AREA]]&amp;Presupuestos[[#This Row],[CONCEPTO]]&amp;Presupuestos[[#This Row],[DESCRIPCION]],Tabla28[[Columna1]:[CÓDIGO NUEVO]],2,0),"")</f>
        <v>P0601012</v>
      </c>
      <c r="J1215" s="3" t="s">
        <v>666</v>
      </c>
      <c r="K1215" s="3" t="s">
        <v>666</v>
      </c>
      <c r="L1215" s="3" t="s">
        <v>666</v>
      </c>
      <c r="M1215" s="31" t="s">
        <v>2388</v>
      </c>
      <c r="N1215" s="3"/>
      <c r="O1215" s="3" t="s">
        <v>315</v>
      </c>
      <c r="P1215" s="3" t="s">
        <v>114</v>
      </c>
      <c r="Q1215" s="3" t="str">
        <f>IFERROR(VLOOKUP(Presupuestos[[#This Row],[CLASIFICACIÓN (N)]],Tabla17[],2,0),"")</f>
        <v>Costos de ventas</v>
      </c>
      <c r="R1215" s="3" t="str">
        <f>IFERROR(VLOOKUP(Presupuestos[[#This Row],[CLASIFICACIÓN (N)]],Tabla17[],3,0),"")</f>
        <v>Operativo</v>
      </c>
      <c r="S1215" s="3" t="s">
        <v>16</v>
      </c>
      <c r="T1215" s="3" t="str">
        <f>IFERROR(VLOOKUP(Presupuestos[[#This Row],[ALMACEN]],Tabla5[],2,0),"")</f>
        <v>Arequipa</v>
      </c>
      <c r="U1215" s="19" t="str">
        <f>IFERROR(VLOOKUP(Presupuestos[[#This Row],[TIPO DE DOCUMENTO]],Tipo_Documento[],2,0)&amp;Presupuestos[[#This Row],[SERIE]]&amp;Presupuestos[[#This Row],[NUMERO]]&amp;Presupuestos[[#This Row],[RUC]],"")</f>
        <v>GRGR07372169020</v>
      </c>
      <c r="V1215" s="3" t="s">
        <v>264</v>
      </c>
      <c r="W1215" s="7">
        <v>45853</v>
      </c>
      <c r="X1215" s="7">
        <v>45853</v>
      </c>
      <c r="Y1215" s="3" t="s">
        <v>2386</v>
      </c>
      <c r="Z1215" s="3">
        <v>3</v>
      </c>
      <c r="AA1215" s="3">
        <f>IFERROR(VLOOKUP(Presupuestos[[#This Row],[RAZON SOCIAL]],CHOOSE({1,2},Clientes_Proveedores[Razon Social],Clientes_Proveedores[Ruc / Dni]),2,0),"-")</f>
        <v>72169020</v>
      </c>
      <c r="AB1215" s="31" t="s">
        <v>704</v>
      </c>
      <c r="AC1215" s="3" t="s">
        <v>670</v>
      </c>
      <c r="AD1215" s="5"/>
      <c r="AE1215" s="6">
        <v>2049.1999999999998</v>
      </c>
      <c r="AF1215" s="6">
        <f>Presupuestos[[#This Row],[BASE]]*Presupuestos[[#This Row],[% IGV]]</f>
        <v>0</v>
      </c>
      <c r="AG1215" s="22">
        <f>ROUND(SUM(Presupuestos[[#This Row],[BASE]:[IGV]]),2)</f>
        <v>2049.1999999999998</v>
      </c>
      <c r="AH1215" s="9" t="str">
        <f>IF(Presupuestos[[#This Row],[MONEDA]]="USD",VLOOKUP(Presupuestos[[#This Row],[FECHA DE EMISION]],Tipo_Cambio[],3,0),"")</f>
        <v/>
      </c>
      <c r="AI1215" s="22">
        <f>IFERROR(ROUND(IF(Presupuestos[[#This Row],[MONEDA]]="PEN",Presupuestos[[#This Row],[TOTAL]],Presupuestos[[#This Row],[TOTAL]]*Presupuestos[[#This Row],[TIPO DE CAMBIO]]),2),"")</f>
        <v>2049.1999999999998</v>
      </c>
      <c r="AJ1215" s="5"/>
      <c r="AK1215" s="33" t="s">
        <v>671</v>
      </c>
      <c r="AL1215" s="5" t="s">
        <v>680</v>
      </c>
      <c r="AM1215" s="23" t="s">
        <v>671</v>
      </c>
      <c r="AN1215" s="23" t="s">
        <v>671</v>
      </c>
      <c r="AO1215" s="7">
        <f>IFERROR(VLOOKUP("1-"&amp;Presupuestos[[#This Row],[ID DOCUMENTO]],BD_Pagos[],7,0),"")</f>
        <v>45853</v>
      </c>
      <c r="AP1215" s="16" t="str">
        <f>IFERROR(VLOOKUP("1-"&amp;Presupuestos[[#This Row],[ID DOCUMENTO]],BD_Pagos[],8,0),"")</f>
        <v>B-BCP - Soles</v>
      </c>
      <c r="AQ1215" s="17">
        <f>IFERROR(VLOOKUP("1-"&amp;Presupuestos[[#This Row],[ID DOCUMENTO]],BD_Pagos[],9,0),"")</f>
        <v>990263</v>
      </c>
      <c r="AR1215" s="54"/>
      <c r="AS1215" s="7">
        <f>IFERROR(VLOOKUP("2-"&amp;Presupuestos[[#This Row],[ID DOCUMENTO]],BD_Pagos[],7,0),"")</f>
        <v>0</v>
      </c>
      <c r="AT1215" s="16" t="str">
        <f>IFERROR(VLOOKUP("2-"&amp;Presupuestos[[#This Row],[ID DOCUMENTO]],BD_Pagos[],8,0),"")</f>
        <v/>
      </c>
      <c r="AU1215" s="17">
        <f>IFERROR(VLOOKUP("2-"&amp;Presupuestos[[#This Row],[ID DOCUMENTO]],BD_Pagos[],9,0),"")</f>
        <v>0</v>
      </c>
      <c r="AV1215" s="20">
        <f>IF(IFERROR(VLOOKUP("2-"&amp;Presupuestos[[#This Row],[ID DOCUMENTO]],BD_Pagos[],10,0),0)&gt;Presupuestos[[#This Row],[TOTAL SOLES]],Presupuestos[[#This Row],[TOTAL SOLES]],IFERROR(VLOOKUP("2-"&amp;Presupuestos[[#This Row],[ID DOCUMENTO]],BD_Pagos[],10,0),0))</f>
        <v>0</v>
      </c>
      <c r="AW1215" s="7"/>
      <c r="AX1215" s="16"/>
      <c r="AY1215" s="17"/>
      <c r="AZ1215" s="20"/>
      <c r="BA1215" s="7"/>
      <c r="BB1215" s="16"/>
      <c r="BC1215" s="17"/>
      <c r="BD1215" s="20"/>
      <c r="BE1215" s="7">
        <f>IFERROR(VLOOKUP("5-"&amp;Presupuestos[[#This Row],[ID DOCUMENTO]],BD_Pagos[],7,0),"")</f>
        <v>0</v>
      </c>
      <c r="BF1215" s="17">
        <f>IFERROR(VLOOKUP("5-"&amp;Presupuestos[[#This Row],[ID DOCUMENTO]],BD_Pagos[],9,0),"")</f>
        <v>0</v>
      </c>
      <c r="BG1215" s="20">
        <f>IF(IFERROR(VLOOKUP("5-"&amp;Presupuestos[[#This Row],[ID DOCUMENTO]],BD_Pagos[],10,0),0)&gt;Presupuestos[[#This Row],[TOTAL SOLES]],Presupuestos[[#This Row],[TOTAL SOLES]],IFERROR(VLOOKUP("5-"&amp;Presupuestos[[#This Row],[ID DOCUMENTO]],BD_Pagos[],10,0),0))</f>
        <v>0</v>
      </c>
      <c r="BH1215" s="7">
        <f>IFERROR(VLOOKUP("1-Detraccion"&amp;Presupuestos[[#This Row],[ID DOCUMENTO]],BD_Pagos[],2,0),"")</f>
        <v>0</v>
      </c>
      <c r="BI1215" s="3" t="str">
        <f>IFERROR(VLOOKUP("1-Detraccion"&amp;Presupuestos[[#This Row],[ID DOCUMENTO]],BD_Pagos[],3,0),"")</f>
        <v/>
      </c>
      <c r="BJ1215" s="3">
        <f>IFERROR(VLOOKUP("1-Detraccion"&amp;Presupuestos[[#This Row],[ID DOCUMENTO]],BD_Pagos[],4,0),"")</f>
        <v>0</v>
      </c>
      <c r="BK1215" s="6">
        <f>IF(IFERROR(VLOOKUP("1-Detraccion"&amp;Presupuestos[[#This Row],[ID DOCUMENTO]],BD_Pagos[],5,0),0)&gt;Presupuestos[[#This Row],[TOTAL SOLES]],Presupuestos[[#This Row],[TOTAL SOLES]],IFERROR(VLOOKUP("1-Detraccion"&amp;Presupuestos[[#This Row],[ID DOCUMENTO]],BD_Pagos[],5,0),0))</f>
        <v>0</v>
      </c>
      <c r="BL1215" s="6">
        <f>IF(IFERROR(VLOOKUP("1-Detraccion"&amp;Presupuestos[[#This Row],[ID DOCUMENTO]],BD_Pagos[],6,0),0)&gt;Presupuestos[[#This Row],[TOTAL SOLES]],Presupuestos[[#This Row],[TOTAL SOLES]],IFERROR(VLOOKUP("1-Detraccion"&amp;Presupuestos[[#This Row],[ID DOCUMENTO]],BD_Pagos[],6,0),0))</f>
        <v>0</v>
      </c>
      <c r="BM1215" s="37"/>
      <c r="BN1215" s="3"/>
      <c r="BO1215" s="3"/>
      <c r="BP1215" s="6"/>
      <c r="BQ121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2049.1999999999998</v>
      </c>
      <c r="BR1215" s="23" t="str">
        <f>IF(Presupuestos[[#This Row],[SALDO ME-MN]]&gt;0,"PENDIENTE","CANCELADO")</f>
        <v>PENDIENTE</v>
      </c>
      <c r="BS1215" s="23" t="str">
        <f>IF(COUNTIFS($U$4:$U1214,Presupuestos[[#This Row],[ID DOCUMENTO]])&gt;=1,IF(B1214=Presupuestos[[#This Row],[ID]],"OK","DOC. DUPLICADO"),"OK")</f>
        <v>OK</v>
      </c>
    </row>
    <row r="1216" spans="2:71" ht="24" x14ac:dyDescent="0.25">
      <c r="B1216" s="34">
        <f>IF(Presupuestos[[#This Row],[ID DOCUMENTO]]=U1215,B1215,IF(B1215="ID",1,B1215+1))</f>
        <v>1029</v>
      </c>
      <c r="C1216" s="2">
        <v>45853</v>
      </c>
      <c r="D1216" s="2">
        <v>45853</v>
      </c>
      <c r="E1216" s="3" t="s">
        <v>1880</v>
      </c>
      <c r="F1216" s="25" t="s">
        <v>54</v>
      </c>
      <c r="G1216" s="25" t="s">
        <v>330</v>
      </c>
      <c r="H1216" s="25" t="s">
        <v>264</v>
      </c>
      <c r="I1216" s="36" t="str">
        <f>IFERROR(VLOOKUP(Presupuestos[[#This Row],[AREA]]&amp;Presupuestos[[#This Row],[CONCEPTO]]&amp;Presupuestos[[#This Row],[DESCRIPCION]],Tabla28[[Columna1]:[CÓDIGO NUEVO]],2,0),"")</f>
        <v>P0601012</v>
      </c>
      <c r="J1216" s="3" t="s">
        <v>666</v>
      </c>
      <c r="K1216" s="3" t="s">
        <v>666</v>
      </c>
      <c r="L1216" s="3" t="s">
        <v>666</v>
      </c>
      <c r="M1216" s="31" t="s">
        <v>2389</v>
      </c>
      <c r="N1216" s="3"/>
      <c r="O1216" s="3" t="s">
        <v>315</v>
      </c>
      <c r="P1216" s="3" t="s">
        <v>86</v>
      </c>
      <c r="Q1216" s="3" t="str">
        <f>IFERROR(VLOOKUP(Presupuestos[[#This Row],[CLASIFICACIÓN (N)]],Tabla17[],2,0),"")</f>
        <v>Costos de ventas</v>
      </c>
      <c r="R1216" s="3" t="str">
        <f>IFERROR(VLOOKUP(Presupuestos[[#This Row],[CLASIFICACIÓN (N)]],Tabla17[],3,0),"")</f>
        <v>Operativo</v>
      </c>
      <c r="S1216" s="3" t="s">
        <v>34</v>
      </c>
      <c r="T1216" s="3" t="str">
        <f>IFERROR(VLOOKUP(Presupuestos[[#This Row],[ALMACEN]],Tabla5[],2,0),"")</f>
        <v>Arequipa</v>
      </c>
      <c r="U1216" s="19" t="str">
        <f>IFERROR(VLOOKUP(Presupuestos[[#This Row],[TIPO DE DOCUMENTO]],Tipo_Documento[],2,0)&amp;Presupuestos[[#This Row],[SERIE]]&amp;Presupuestos[[#This Row],[NUMERO]]&amp;Presupuestos[[#This Row],[RUC]],"")</f>
        <v>GRGR07448298276</v>
      </c>
      <c r="V1216" s="3" t="s">
        <v>264</v>
      </c>
      <c r="W1216" s="7">
        <v>45853</v>
      </c>
      <c r="X1216" s="7">
        <v>45853</v>
      </c>
      <c r="Y1216" s="3" t="s">
        <v>2386</v>
      </c>
      <c r="Z1216" s="3">
        <v>4</v>
      </c>
      <c r="AA1216" s="3">
        <f>IFERROR(VLOOKUP(Presupuestos[[#This Row],[RAZON SOCIAL]],CHOOSE({1,2},Clientes_Proveedores[Razon Social],Clientes_Proveedores[Ruc / Dni]),2,0),"-")</f>
        <v>48298276</v>
      </c>
      <c r="AB1216" s="31" t="s">
        <v>1934</v>
      </c>
      <c r="AC1216" s="3" t="s">
        <v>670</v>
      </c>
      <c r="AD1216" s="5"/>
      <c r="AE1216" s="6">
        <v>1035.8499999999999</v>
      </c>
      <c r="AF1216" s="6">
        <f>Presupuestos[[#This Row],[BASE]]*Presupuestos[[#This Row],[% IGV]]</f>
        <v>0</v>
      </c>
      <c r="AG1216" s="22">
        <f>ROUND(SUM(Presupuestos[[#This Row],[BASE]:[IGV]]),2)</f>
        <v>1035.8499999999999</v>
      </c>
      <c r="AH1216" s="9" t="str">
        <f>IF(Presupuestos[[#This Row],[MONEDA]]="USD",VLOOKUP(Presupuestos[[#This Row],[FECHA DE EMISION]],Tipo_Cambio[],3,0),"")</f>
        <v/>
      </c>
      <c r="AI1216" s="22">
        <f>IFERROR(ROUND(IF(Presupuestos[[#This Row],[MONEDA]]="PEN",Presupuestos[[#This Row],[TOTAL]],Presupuestos[[#This Row],[TOTAL]]*Presupuestos[[#This Row],[TIPO DE CAMBIO]]),2),"")</f>
        <v>1035.8499999999999</v>
      </c>
      <c r="AJ1216" s="5"/>
      <c r="AK1216" s="33" t="s">
        <v>671</v>
      </c>
      <c r="AL1216" s="5" t="s">
        <v>680</v>
      </c>
      <c r="AM1216" s="23" t="s">
        <v>671</v>
      </c>
      <c r="AN1216" s="23" t="s">
        <v>671</v>
      </c>
      <c r="AO1216" s="7">
        <f>IFERROR(VLOOKUP("1-"&amp;Presupuestos[[#This Row],[ID DOCUMENTO]],BD_Pagos[],7,0),"")</f>
        <v>45853</v>
      </c>
      <c r="AP1216" s="16" t="str">
        <f>IFERROR(VLOOKUP("1-"&amp;Presupuestos[[#This Row],[ID DOCUMENTO]],BD_Pagos[],8,0),"")</f>
        <v>B-BCP - Soles</v>
      </c>
      <c r="AQ1216" s="17">
        <f>IFERROR(VLOOKUP("1-"&amp;Presupuestos[[#This Row],[ID DOCUMENTO]],BD_Pagos[],9,0),"")</f>
        <v>990263</v>
      </c>
      <c r="AR1216" s="54"/>
      <c r="AS1216" s="7">
        <f>IFERROR(VLOOKUP("2-"&amp;Presupuestos[[#This Row],[ID DOCUMENTO]],BD_Pagos[],7,0),"")</f>
        <v>0</v>
      </c>
      <c r="AT1216" s="16" t="str">
        <f>IFERROR(VLOOKUP("2-"&amp;Presupuestos[[#This Row],[ID DOCUMENTO]],BD_Pagos[],8,0),"")</f>
        <v/>
      </c>
      <c r="AU1216" s="17">
        <f>IFERROR(VLOOKUP("2-"&amp;Presupuestos[[#This Row],[ID DOCUMENTO]],BD_Pagos[],9,0),"")</f>
        <v>0</v>
      </c>
      <c r="AV1216" s="20">
        <f>IF(IFERROR(VLOOKUP("2-"&amp;Presupuestos[[#This Row],[ID DOCUMENTO]],BD_Pagos[],10,0),0)&gt;Presupuestos[[#This Row],[TOTAL SOLES]],Presupuestos[[#This Row],[TOTAL SOLES]],IFERROR(VLOOKUP("2-"&amp;Presupuestos[[#This Row],[ID DOCUMENTO]],BD_Pagos[],10,0),0))</f>
        <v>0</v>
      </c>
      <c r="AW1216" s="7"/>
      <c r="AX1216" s="16"/>
      <c r="AY1216" s="17"/>
      <c r="AZ1216" s="20"/>
      <c r="BA1216" s="7"/>
      <c r="BB1216" s="16"/>
      <c r="BC1216" s="17"/>
      <c r="BD1216" s="20"/>
      <c r="BE1216" s="7">
        <f>IFERROR(VLOOKUP("5-"&amp;Presupuestos[[#This Row],[ID DOCUMENTO]],BD_Pagos[],7,0),"")</f>
        <v>0</v>
      </c>
      <c r="BF1216" s="17">
        <f>IFERROR(VLOOKUP("5-"&amp;Presupuestos[[#This Row],[ID DOCUMENTO]],BD_Pagos[],9,0),"")</f>
        <v>0</v>
      </c>
      <c r="BG1216" s="20">
        <f>IF(IFERROR(VLOOKUP("5-"&amp;Presupuestos[[#This Row],[ID DOCUMENTO]],BD_Pagos[],10,0),0)&gt;Presupuestos[[#This Row],[TOTAL SOLES]],Presupuestos[[#This Row],[TOTAL SOLES]],IFERROR(VLOOKUP("5-"&amp;Presupuestos[[#This Row],[ID DOCUMENTO]],BD_Pagos[],10,0),0))</f>
        <v>0</v>
      </c>
      <c r="BH1216" s="7">
        <f>IFERROR(VLOOKUP("1-Detraccion"&amp;Presupuestos[[#This Row],[ID DOCUMENTO]],BD_Pagos[],2,0),"")</f>
        <v>0</v>
      </c>
      <c r="BI1216" s="3" t="str">
        <f>IFERROR(VLOOKUP("1-Detraccion"&amp;Presupuestos[[#This Row],[ID DOCUMENTO]],BD_Pagos[],3,0),"")</f>
        <v/>
      </c>
      <c r="BJ1216" s="3">
        <f>IFERROR(VLOOKUP("1-Detraccion"&amp;Presupuestos[[#This Row],[ID DOCUMENTO]],BD_Pagos[],4,0),"")</f>
        <v>0</v>
      </c>
      <c r="BK1216" s="6">
        <f>IF(IFERROR(VLOOKUP("1-Detraccion"&amp;Presupuestos[[#This Row],[ID DOCUMENTO]],BD_Pagos[],5,0),0)&gt;Presupuestos[[#This Row],[TOTAL SOLES]],Presupuestos[[#This Row],[TOTAL SOLES]],IFERROR(VLOOKUP("1-Detraccion"&amp;Presupuestos[[#This Row],[ID DOCUMENTO]],BD_Pagos[],5,0),0))</f>
        <v>0</v>
      </c>
      <c r="BL1216" s="6">
        <f>IF(IFERROR(VLOOKUP("1-Detraccion"&amp;Presupuestos[[#This Row],[ID DOCUMENTO]],BD_Pagos[],6,0),0)&gt;Presupuestos[[#This Row],[TOTAL SOLES]],Presupuestos[[#This Row],[TOTAL SOLES]],IFERROR(VLOOKUP("1-Detraccion"&amp;Presupuestos[[#This Row],[ID DOCUMENTO]],BD_Pagos[],6,0),0))</f>
        <v>0</v>
      </c>
      <c r="BM1216" s="37"/>
      <c r="BN1216" s="3"/>
      <c r="BO1216" s="3"/>
      <c r="BP1216" s="6"/>
      <c r="BQ121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1035.8499999999999</v>
      </c>
      <c r="BR1216" s="23" t="str">
        <f>IF(Presupuestos[[#This Row],[SALDO ME-MN]]&gt;0,"PENDIENTE","CANCELADO")</f>
        <v>PENDIENTE</v>
      </c>
      <c r="BS1216" s="23" t="str">
        <f>IF(COUNTIFS($U$4:$U1215,Presupuestos[[#This Row],[ID DOCUMENTO]])&gt;=1,IF(B1215=Presupuestos[[#This Row],[ID]],"OK","DOC. DUPLICADO"),"OK")</f>
        <v>OK</v>
      </c>
    </row>
    <row r="1217" spans="2:71" ht="24" x14ac:dyDescent="0.25">
      <c r="B1217" s="34">
        <f>IF(Presupuestos[[#This Row],[ID DOCUMENTO]]=U1216,B1216,IF(B1216="ID",1,B1216+1))</f>
        <v>1030</v>
      </c>
      <c r="C1217" s="2">
        <v>45853</v>
      </c>
      <c r="D1217" s="2">
        <v>45853</v>
      </c>
      <c r="E1217" s="3" t="s">
        <v>1880</v>
      </c>
      <c r="F1217" s="25" t="s">
        <v>54</v>
      </c>
      <c r="G1217" s="25" t="s">
        <v>330</v>
      </c>
      <c r="H1217" s="25" t="s">
        <v>264</v>
      </c>
      <c r="I1217" s="36" t="str">
        <f>IFERROR(VLOOKUP(Presupuestos[[#This Row],[AREA]]&amp;Presupuestos[[#This Row],[CONCEPTO]]&amp;Presupuestos[[#This Row],[DESCRIPCION]],Tabla28[[Columna1]:[CÓDIGO NUEVO]],2,0),"")</f>
        <v>P0601012</v>
      </c>
      <c r="J1217" s="3" t="s">
        <v>666</v>
      </c>
      <c r="K1217" s="3" t="s">
        <v>666</v>
      </c>
      <c r="L1217" s="3" t="s">
        <v>666</v>
      </c>
      <c r="M1217" s="31" t="s">
        <v>2390</v>
      </c>
      <c r="N1217" s="3"/>
      <c r="O1217" s="3" t="s">
        <v>315</v>
      </c>
      <c r="P1217" s="3" t="s">
        <v>114</v>
      </c>
      <c r="Q1217" s="3" t="str">
        <f>IFERROR(VLOOKUP(Presupuestos[[#This Row],[CLASIFICACIÓN (N)]],Tabla17[],2,0),"")</f>
        <v>Costos de ventas</v>
      </c>
      <c r="R1217" s="3" t="str">
        <f>IFERROR(VLOOKUP(Presupuestos[[#This Row],[CLASIFICACIÓN (N)]],Tabla17[],3,0),"")</f>
        <v>Operativo</v>
      </c>
      <c r="S1217" s="3" t="s">
        <v>34</v>
      </c>
      <c r="T1217" s="3" t="str">
        <f>IFERROR(VLOOKUP(Presupuestos[[#This Row],[ALMACEN]],Tabla5[],2,0),"")</f>
        <v>Arequipa</v>
      </c>
      <c r="U1217" s="19" t="str">
        <f>IFERROR(VLOOKUP(Presupuestos[[#This Row],[TIPO DE DOCUMENTO]],Tipo_Documento[],2,0)&amp;Presupuestos[[#This Row],[SERIE]]&amp;Presupuestos[[#This Row],[NUMERO]]&amp;Presupuestos[[#This Row],[RUC]],"")</f>
        <v>GRGR07548164743</v>
      </c>
      <c r="V1217" s="3" t="s">
        <v>264</v>
      </c>
      <c r="W1217" s="7">
        <v>45853</v>
      </c>
      <c r="X1217" s="7">
        <v>45853</v>
      </c>
      <c r="Y1217" s="3" t="s">
        <v>2386</v>
      </c>
      <c r="Z1217" s="3">
        <v>5</v>
      </c>
      <c r="AA1217" s="3">
        <f>IFERROR(VLOOKUP(Presupuestos[[#This Row],[RAZON SOCIAL]],CHOOSE({1,2},Clientes_Proveedores[Razon Social],Clientes_Proveedores[Ruc / Dni]),2,0),"-")</f>
        <v>48164743</v>
      </c>
      <c r="AB1217" s="31" t="s">
        <v>1939</v>
      </c>
      <c r="AC1217" s="3" t="s">
        <v>670</v>
      </c>
      <c r="AD1217" s="5"/>
      <c r="AE1217" s="6">
        <v>1649.17</v>
      </c>
      <c r="AF1217" s="6">
        <f>Presupuestos[[#This Row],[BASE]]*Presupuestos[[#This Row],[% IGV]]</f>
        <v>0</v>
      </c>
      <c r="AG1217" s="22">
        <f>ROUND(SUM(Presupuestos[[#This Row],[BASE]:[IGV]]),2)</f>
        <v>1649.17</v>
      </c>
      <c r="AH1217" s="9" t="str">
        <f>IF(Presupuestos[[#This Row],[MONEDA]]="USD",VLOOKUP(Presupuestos[[#This Row],[FECHA DE EMISION]],Tipo_Cambio[],3,0),"")</f>
        <v/>
      </c>
      <c r="AI1217" s="22">
        <f>IFERROR(ROUND(IF(Presupuestos[[#This Row],[MONEDA]]="PEN",Presupuestos[[#This Row],[TOTAL]],Presupuestos[[#This Row],[TOTAL]]*Presupuestos[[#This Row],[TIPO DE CAMBIO]]),2),"")</f>
        <v>1649.17</v>
      </c>
      <c r="AJ1217" s="5"/>
      <c r="AK1217" s="33" t="s">
        <v>671</v>
      </c>
      <c r="AL1217" s="5" t="s">
        <v>680</v>
      </c>
      <c r="AM1217" s="23" t="s">
        <v>671</v>
      </c>
      <c r="AN1217" s="23" t="s">
        <v>671</v>
      </c>
      <c r="AO1217" s="7">
        <f>IFERROR(VLOOKUP("1-"&amp;Presupuestos[[#This Row],[ID DOCUMENTO]],BD_Pagos[],7,0),"")</f>
        <v>45853</v>
      </c>
      <c r="AP1217" s="16" t="str">
        <f>IFERROR(VLOOKUP("1-"&amp;Presupuestos[[#This Row],[ID DOCUMENTO]],BD_Pagos[],8,0),"")</f>
        <v>B-BCP - Soles</v>
      </c>
      <c r="AQ1217" s="17">
        <f>IFERROR(VLOOKUP("1-"&amp;Presupuestos[[#This Row],[ID DOCUMENTO]],BD_Pagos[],9,0),"")</f>
        <v>990263</v>
      </c>
      <c r="AR1217" s="54"/>
      <c r="AS1217" s="7">
        <f>IFERROR(VLOOKUP("2-"&amp;Presupuestos[[#This Row],[ID DOCUMENTO]],BD_Pagos[],7,0),"")</f>
        <v>0</v>
      </c>
      <c r="AT1217" s="16" t="str">
        <f>IFERROR(VLOOKUP("2-"&amp;Presupuestos[[#This Row],[ID DOCUMENTO]],BD_Pagos[],8,0),"")</f>
        <v/>
      </c>
      <c r="AU1217" s="17">
        <f>IFERROR(VLOOKUP("2-"&amp;Presupuestos[[#This Row],[ID DOCUMENTO]],BD_Pagos[],9,0),"")</f>
        <v>0</v>
      </c>
      <c r="AV1217" s="20">
        <f>IF(IFERROR(VLOOKUP("2-"&amp;Presupuestos[[#This Row],[ID DOCUMENTO]],BD_Pagos[],10,0),0)&gt;Presupuestos[[#This Row],[TOTAL SOLES]],Presupuestos[[#This Row],[TOTAL SOLES]],IFERROR(VLOOKUP("2-"&amp;Presupuestos[[#This Row],[ID DOCUMENTO]],BD_Pagos[],10,0),0))</f>
        <v>0</v>
      </c>
      <c r="AW1217" s="7"/>
      <c r="AX1217" s="16"/>
      <c r="AY1217" s="17"/>
      <c r="AZ1217" s="20"/>
      <c r="BA1217" s="7"/>
      <c r="BB1217" s="16"/>
      <c r="BC1217" s="17"/>
      <c r="BD1217" s="20"/>
      <c r="BE1217" s="7">
        <f>IFERROR(VLOOKUP("5-"&amp;Presupuestos[[#This Row],[ID DOCUMENTO]],BD_Pagos[],7,0),"")</f>
        <v>0</v>
      </c>
      <c r="BF1217" s="17">
        <f>IFERROR(VLOOKUP("5-"&amp;Presupuestos[[#This Row],[ID DOCUMENTO]],BD_Pagos[],9,0),"")</f>
        <v>0</v>
      </c>
      <c r="BG1217" s="20">
        <f>IF(IFERROR(VLOOKUP("5-"&amp;Presupuestos[[#This Row],[ID DOCUMENTO]],BD_Pagos[],10,0),0)&gt;Presupuestos[[#This Row],[TOTAL SOLES]],Presupuestos[[#This Row],[TOTAL SOLES]],IFERROR(VLOOKUP("5-"&amp;Presupuestos[[#This Row],[ID DOCUMENTO]],BD_Pagos[],10,0),0))</f>
        <v>0</v>
      </c>
      <c r="BH1217" s="7">
        <f>IFERROR(VLOOKUP("1-Detraccion"&amp;Presupuestos[[#This Row],[ID DOCUMENTO]],BD_Pagos[],2,0),"")</f>
        <v>0</v>
      </c>
      <c r="BI1217" s="3" t="str">
        <f>IFERROR(VLOOKUP("1-Detraccion"&amp;Presupuestos[[#This Row],[ID DOCUMENTO]],BD_Pagos[],3,0),"")</f>
        <v/>
      </c>
      <c r="BJ1217" s="3">
        <f>IFERROR(VLOOKUP("1-Detraccion"&amp;Presupuestos[[#This Row],[ID DOCUMENTO]],BD_Pagos[],4,0),"")</f>
        <v>0</v>
      </c>
      <c r="BK1217" s="6">
        <f>IF(IFERROR(VLOOKUP("1-Detraccion"&amp;Presupuestos[[#This Row],[ID DOCUMENTO]],BD_Pagos[],5,0),0)&gt;Presupuestos[[#This Row],[TOTAL SOLES]],Presupuestos[[#This Row],[TOTAL SOLES]],IFERROR(VLOOKUP("1-Detraccion"&amp;Presupuestos[[#This Row],[ID DOCUMENTO]],BD_Pagos[],5,0),0))</f>
        <v>0</v>
      </c>
      <c r="BL1217" s="6">
        <f>IF(IFERROR(VLOOKUP("1-Detraccion"&amp;Presupuestos[[#This Row],[ID DOCUMENTO]],BD_Pagos[],6,0),0)&gt;Presupuestos[[#This Row],[TOTAL SOLES]],Presupuestos[[#This Row],[TOTAL SOLES]],IFERROR(VLOOKUP("1-Detraccion"&amp;Presupuestos[[#This Row],[ID DOCUMENTO]],BD_Pagos[],6,0),0))</f>
        <v>0</v>
      </c>
      <c r="BM1217" s="37"/>
      <c r="BN1217" s="3"/>
      <c r="BO1217" s="3"/>
      <c r="BP1217" s="6"/>
      <c r="BQ121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1649.17</v>
      </c>
      <c r="BR1217" s="23" t="str">
        <f>IF(Presupuestos[[#This Row],[SALDO ME-MN]]&gt;0,"PENDIENTE","CANCELADO")</f>
        <v>PENDIENTE</v>
      </c>
      <c r="BS1217" s="23" t="str">
        <f>IF(COUNTIFS($U$4:$U1216,Presupuestos[[#This Row],[ID DOCUMENTO]])&gt;=1,IF(B1216=Presupuestos[[#This Row],[ID]],"OK","DOC. DUPLICADO"),"OK")</f>
        <v>OK</v>
      </c>
    </row>
    <row r="1218" spans="2:71" ht="24" x14ac:dyDescent="0.25">
      <c r="B1218" s="34">
        <f>IF(Presupuestos[[#This Row],[ID DOCUMENTO]]=U1217,B1217,IF(B1217="ID",1,B1217+1))</f>
        <v>1031</v>
      </c>
      <c r="C1218" s="2">
        <v>45853</v>
      </c>
      <c r="D1218" s="2">
        <v>45853</v>
      </c>
      <c r="E1218" s="3" t="s">
        <v>1880</v>
      </c>
      <c r="F1218" s="25" t="s">
        <v>54</v>
      </c>
      <c r="G1218" s="25" t="s">
        <v>330</v>
      </c>
      <c r="H1218" s="25" t="s">
        <v>264</v>
      </c>
      <c r="I1218" s="36" t="str">
        <f>IFERROR(VLOOKUP(Presupuestos[[#This Row],[AREA]]&amp;Presupuestos[[#This Row],[CONCEPTO]]&amp;Presupuestos[[#This Row],[DESCRIPCION]],Tabla28[[Columna1]:[CÓDIGO NUEVO]],2,0),"")</f>
        <v>P0601012</v>
      </c>
      <c r="J1218" s="3" t="s">
        <v>666</v>
      </c>
      <c r="K1218" s="3" t="s">
        <v>666</v>
      </c>
      <c r="L1218" s="3" t="s">
        <v>666</v>
      </c>
      <c r="M1218" s="31" t="s">
        <v>2391</v>
      </c>
      <c r="N1218" s="3"/>
      <c r="O1218" s="3" t="s">
        <v>315</v>
      </c>
      <c r="P1218" s="3" t="s">
        <v>127</v>
      </c>
      <c r="Q1218" s="3" t="str">
        <f>IFERROR(VLOOKUP(Presupuestos[[#This Row],[CLASIFICACIÓN (N)]],Tabla17[],2,0),"")</f>
        <v>Gastos operativos</v>
      </c>
      <c r="R1218" s="3" t="str">
        <f>IFERROR(VLOOKUP(Presupuestos[[#This Row],[CLASIFICACIÓN (N)]],Tabla17[],3,0),"")</f>
        <v>Operativo</v>
      </c>
      <c r="S1218" s="3" t="s">
        <v>16</v>
      </c>
      <c r="T1218" s="3" t="str">
        <f>IFERROR(VLOOKUP(Presupuestos[[#This Row],[ALMACEN]],Tabla5[],2,0),"")</f>
        <v>Arequipa</v>
      </c>
      <c r="U1218" s="19" t="str">
        <f>IFERROR(VLOOKUP(Presupuestos[[#This Row],[TIPO DE DOCUMENTO]],Tipo_Documento[],2,0)&amp;Presupuestos[[#This Row],[SERIE]]&amp;Presupuestos[[#This Row],[NUMERO]]&amp;Presupuestos[[#This Row],[RUC]],"")</f>
        <v>GRGR07676140901</v>
      </c>
      <c r="V1218" s="3" t="s">
        <v>264</v>
      </c>
      <c r="W1218" s="7">
        <v>45853</v>
      </c>
      <c r="X1218" s="7">
        <v>45853</v>
      </c>
      <c r="Y1218" s="3" t="s">
        <v>2386</v>
      </c>
      <c r="Z1218" s="3">
        <v>6</v>
      </c>
      <c r="AA1218" s="3">
        <f>IFERROR(VLOOKUP(Presupuestos[[#This Row],[RAZON SOCIAL]],CHOOSE({1,2},Clientes_Proveedores[Razon Social],Clientes_Proveedores[Ruc / Dni]),2,0),"-")</f>
        <v>76140901</v>
      </c>
      <c r="AB1218" s="31" t="s">
        <v>1944</v>
      </c>
      <c r="AC1218" s="3" t="s">
        <v>670</v>
      </c>
      <c r="AD1218" s="5"/>
      <c r="AE1218" s="6">
        <v>440.84</v>
      </c>
      <c r="AF1218" s="6">
        <f>Presupuestos[[#This Row],[BASE]]*Presupuestos[[#This Row],[% IGV]]</f>
        <v>0</v>
      </c>
      <c r="AG1218" s="22">
        <f>ROUND(SUM(Presupuestos[[#This Row],[BASE]:[IGV]]),2)</f>
        <v>440.84</v>
      </c>
      <c r="AH1218" s="9" t="str">
        <f>IF(Presupuestos[[#This Row],[MONEDA]]="USD",VLOOKUP(Presupuestos[[#This Row],[FECHA DE EMISION]],Tipo_Cambio[],3,0),"")</f>
        <v/>
      </c>
      <c r="AI1218" s="22">
        <f>IFERROR(ROUND(IF(Presupuestos[[#This Row],[MONEDA]]="PEN",Presupuestos[[#This Row],[TOTAL]],Presupuestos[[#This Row],[TOTAL]]*Presupuestos[[#This Row],[TIPO DE CAMBIO]]),2),"")</f>
        <v>440.84</v>
      </c>
      <c r="AJ1218" s="5"/>
      <c r="AK1218" s="33" t="s">
        <v>671</v>
      </c>
      <c r="AL1218" s="5" t="s">
        <v>680</v>
      </c>
      <c r="AM1218" s="23" t="s">
        <v>671</v>
      </c>
      <c r="AN1218" s="23" t="s">
        <v>671</v>
      </c>
      <c r="AO1218" s="7">
        <f>IFERROR(VLOOKUP("1-"&amp;Presupuestos[[#This Row],[ID DOCUMENTO]],BD_Pagos[],7,0),"")</f>
        <v>45853</v>
      </c>
      <c r="AP1218" s="16" t="str">
        <f>IFERROR(VLOOKUP("1-"&amp;Presupuestos[[#This Row],[ID DOCUMENTO]],BD_Pagos[],8,0),"")</f>
        <v>B-BCP - Soles</v>
      </c>
      <c r="AQ1218" s="17">
        <f>IFERROR(VLOOKUP("1-"&amp;Presupuestos[[#This Row],[ID DOCUMENTO]],BD_Pagos[],9,0),"")</f>
        <v>990263</v>
      </c>
      <c r="AR1218" s="54"/>
      <c r="AS1218" s="7">
        <f>IFERROR(VLOOKUP("2-"&amp;Presupuestos[[#This Row],[ID DOCUMENTO]],BD_Pagos[],7,0),"")</f>
        <v>0</v>
      </c>
      <c r="AT1218" s="16" t="str">
        <f>IFERROR(VLOOKUP("2-"&amp;Presupuestos[[#This Row],[ID DOCUMENTO]],BD_Pagos[],8,0),"")</f>
        <v/>
      </c>
      <c r="AU1218" s="17">
        <f>IFERROR(VLOOKUP("2-"&amp;Presupuestos[[#This Row],[ID DOCUMENTO]],BD_Pagos[],9,0),"")</f>
        <v>0</v>
      </c>
      <c r="AV1218" s="20">
        <f>IF(IFERROR(VLOOKUP("2-"&amp;Presupuestos[[#This Row],[ID DOCUMENTO]],BD_Pagos[],10,0),0)&gt;Presupuestos[[#This Row],[TOTAL SOLES]],Presupuestos[[#This Row],[TOTAL SOLES]],IFERROR(VLOOKUP("2-"&amp;Presupuestos[[#This Row],[ID DOCUMENTO]],BD_Pagos[],10,0),0))</f>
        <v>0</v>
      </c>
      <c r="AW1218" s="7"/>
      <c r="AX1218" s="16"/>
      <c r="AY1218" s="17"/>
      <c r="AZ1218" s="20"/>
      <c r="BA1218" s="7"/>
      <c r="BB1218" s="16"/>
      <c r="BC1218" s="17"/>
      <c r="BD1218" s="20"/>
      <c r="BE1218" s="7">
        <f>IFERROR(VLOOKUP("5-"&amp;Presupuestos[[#This Row],[ID DOCUMENTO]],BD_Pagos[],7,0),"")</f>
        <v>0</v>
      </c>
      <c r="BF1218" s="17">
        <f>IFERROR(VLOOKUP("5-"&amp;Presupuestos[[#This Row],[ID DOCUMENTO]],BD_Pagos[],9,0),"")</f>
        <v>0</v>
      </c>
      <c r="BG1218" s="20">
        <f>IF(IFERROR(VLOOKUP("5-"&amp;Presupuestos[[#This Row],[ID DOCUMENTO]],BD_Pagos[],10,0),0)&gt;Presupuestos[[#This Row],[TOTAL SOLES]],Presupuestos[[#This Row],[TOTAL SOLES]],IFERROR(VLOOKUP("5-"&amp;Presupuestos[[#This Row],[ID DOCUMENTO]],BD_Pagos[],10,0),0))</f>
        <v>0</v>
      </c>
      <c r="BH1218" s="7">
        <f>IFERROR(VLOOKUP("1-Detraccion"&amp;Presupuestos[[#This Row],[ID DOCUMENTO]],BD_Pagos[],2,0),"")</f>
        <v>0</v>
      </c>
      <c r="BI1218" s="3" t="str">
        <f>IFERROR(VLOOKUP("1-Detraccion"&amp;Presupuestos[[#This Row],[ID DOCUMENTO]],BD_Pagos[],3,0),"")</f>
        <v/>
      </c>
      <c r="BJ1218" s="3">
        <f>IFERROR(VLOOKUP("1-Detraccion"&amp;Presupuestos[[#This Row],[ID DOCUMENTO]],BD_Pagos[],4,0),"")</f>
        <v>0</v>
      </c>
      <c r="BK1218" s="6">
        <f>IF(IFERROR(VLOOKUP("1-Detraccion"&amp;Presupuestos[[#This Row],[ID DOCUMENTO]],BD_Pagos[],5,0),0)&gt;Presupuestos[[#This Row],[TOTAL SOLES]],Presupuestos[[#This Row],[TOTAL SOLES]],IFERROR(VLOOKUP("1-Detraccion"&amp;Presupuestos[[#This Row],[ID DOCUMENTO]],BD_Pagos[],5,0),0))</f>
        <v>0</v>
      </c>
      <c r="BL1218" s="6">
        <f>IF(IFERROR(VLOOKUP("1-Detraccion"&amp;Presupuestos[[#This Row],[ID DOCUMENTO]],BD_Pagos[],6,0),0)&gt;Presupuestos[[#This Row],[TOTAL SOLES]],Presupuestos[[#This Row],[TOTAL SOLES]],IFERROR(VLOOKUP("1-Detraccion"&amp;Presupuestos[[#This Row],[ID DOCUMENTO]],BD_Pagos[],6,0),0))</f>
        <v>0</v>
      </c>
      <c r="BM1218" s="37"/>
      <c r="BN1218" s="3"/>
      <c r="BO1218" s="3"/>
      <c r="BP1218" s="6"/>
      <c r="BQ121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440.84</v>
      </c>
      <c r="BR1218" s="23" t="str">
        <f>IF(Presupuestos[[#This Row],[SALDO ME-MN]]&gt;0,"PENDIENTE","CANCELADO")</f>
        <v>PENDIENTE</v>
      </c>
      <c r="BS1218" s="23" t="str">
        <f>IF(COUNTIFS($U$4:$U1217,Presupuestos[[#This Row],[ID DOCUMENTO]])&gt;=1,IF(B1217=Presupuestos[[#This Row],[ID]],"OK","DOC. DUPLICADO"),"OK")</f>
        <v>OK</v>
      </c>
    </row>
    <row r="1219" spans="2:71" ht="24" x14ac:dyDescent="0.25">
      <c r="B1219" s="34">
        <f>IF(Presupuestos[[#This Row],[ID DOCUMENTO]]=U1218,B1218,IF(B1218="ID",1,B1218+1))</f>
        <v>1032</v>
      </c>
      <c r="C1219" s="2">
        <v>45853</v>
      </c>
      <c r="D1219" s="2">
        <v>45853</v>
      </c>
      <c r="E1219" s="3" t="s">
        <v>1880</v>
      </c>
      <c r="F1219" s="25" t="s">
        <v>54</v>
      </c>
      <c r="G1219" s="25" t="s">
        <v>330</v>
      </c>
      <c r="H1219" s="25" t="s">
        <v>264</v>
      </c>
      <c r="I1219" s="36" t="str">
        <f>IFERROR(VLOOKUP(Presupuestos[[#This Row],[AREA]]&amp;Presupuestos[[#This Row],[CONCEPTO]]&amp;Presupuestos[[#This Row],[DESCRIPCION]],Tabla28[[Columna1]:[CÓDIGO NUEVO]],2,0),"")</f>
        <v>P0601012</v>
      </c>
      <c r="J1219" s="3" t="s">
        <v>666</v>
      </c>
      <c r="K1219" s="3" t="s">
        <v>666</v>
      </c>
      <c r="L1219" s="3" t="s">
        <v>666</v>
      </c>
      <c r="M1219" s="31" t="s">
        <v>2392</v>
      </c>
      <c r="N1219" s="3"/>
      <c r="O1219" s="3" t="s">
        <v>315</v>
      </c>
      <c r="P1219" s="3" t="s">
        <v>127</v>
      </c>
      <c r="Q1219" s="3" t="str">
        <f>IFERROR(VLOOKUP(Presupuestos[[#This Row],[CLASIFICACIÓN (N)]],Tabla17[],2,0),"")</f>
        <v>Gastos operativos</v>
      </c>
      <c r="R1219" s="3" t="str">
        <f>IFERROR(VLOOKUP(Presupuestos[[#This Row],[CLASIFICACIÓN (N)]],Tabla17[],3,0),"")</f>
        <v>Operativo</v>
      </c>
      <c r="S1219" s="3" t="s">
        <v>16</v>
      </c>
      <c r="T1219" s="3" t="str">
        <f>IFERROR(VLOOKUP(Presupuestos[[#This Row],[ALMACEN]],Tabla5[],2,0),"")</f>
        <v>Arequipa</v>
      </c>
      <c r="U1219" s="19" t="str">
        <f>IFERROR(VLOOKUP(Presupuestos[[#This Row],[TIPO DE DOCUMENTO]],Tipo_Documento[],2,0)&amp;Presupuestos[[#This Row],[SERIE]]&amp;Presupuestos[[#This Row],[NUMERO]]&amp;Presupuestos[[#This Row],[RUC]],"")</f>
        <v>GRGR07744162989</v>
      </c>
      <c r="V1219" s="3" t="s">
        <v>264</v>
      </c>
      <c r="W1219" s="7">
        <v>45853</v>
      </c>
      <c r="X1219" s="7">
        <v>45853</v>
      </c>
      <c r="Y1219" s="3" t="s">
        <v>2386</v>
      </c>
      <c r="Z1219" s="3">
        <v>7</v>
      </c>
      <c r="AA1219" s="3">
        <f>IFERROR(VLOOKUP(Presupuestos[[#This Row],[RAZON SOCIAL]],CHOOSE({1,2},Clientes_Proveedores[Razon Social],Clientes_Proveedores[Ruc / Dni]),2,0),"-")</f>
        <v>44162989</v>
      </c>
      <c r="AB1219" s="31" t="s">
        <v>1947</v>
      </c>
      <c r="AC1219" s="3" t="s">
        <v>670</v>
      </c>
      <c r="AD1219" s="5"/>
      <c r="AE1219" s="6">
        <v>1921.67</v>
      </c>
      <c r="AF1219" s="6">
        <f>Presupuestos[[#This Row],[BASE]]*Presupuestos[[#This Row],[% IGV]]</f>
        <v>0</v>
      </c>
      <c r="AG1219" s="22">
        <f>ROUND(SUM(Presupuestos[[#This Row],[BASE]:[IGV]]),2)</f>
        <v>1921.67</v>
      </c>
      <c r="AH1219" s="9" t="str">
        <f>IF(Presupuestos[[#This Row],[MONEDA]]="USD",VLOOKUP(Presupuestos[[#This Row],[FECHA DE EMISION]],Tipo_Cambio[],3,0),"")</f>
        <v/>
      </c>
      <c r="AI1219" s="22">
        <f>IFERROR(ROUND(IF(Presupuestos[[#This Row],[MONEDA]]="PEN",Presupuestos[[#This Row],[TOTAL]],Presupuestos[[#This Row],[TOTAL]]*Presupuestos[[#This Row],[TIPO DE CAMBIO]]),2),"")</f>
        <v>1921.67</v>
      </c>
      <c r="AJ1219" s="5"/>
      <c r="AK1219" s="33" t="s">
        <v>671</v>
      </c>
      <c r="AL1219" s="5" t="s">
        <v>680</v>
      </c>
      <c r="AM1219" s="23" t="s">
        <v>671</v>
      </c>
      <c r="AN1219" s="23" t="s">
        <v>671</v>
      </c>
      <c r="AO1219" s="7">
        <f>IFERROR(VLOOKUP("1-"&amp;Presupuestos[[#This Row],[ID DOCUMENTO]],BD_Pagos[],7,0),"")</f>
        <v>45853</v>
      </c>
      <c r="AP1219" s="16" t="str">
        <f>IFERROR(VLOOKUP("1-"&amp;Presupuestos[[#This Row],[ID DOCUMENTO]],BD_Pagos[],8,0),"")</f>
        <v>B-BCP - Soles</v>
      </c>
      <c r="AQ1219" s="17">
        <f>IFERROR(VLOOKUP("1-"&amp;Presupuestos[[#This Row],[ID DOCUMENTO]],BD_Pagos[],9,0),"")</f>
        <v>990263</v>
      </c>
      <c r="AR1219" s="54"/>
      <c r="AS1219" s="7">
        <f>IFERROR(VLOOKUP("2-"&amp;Presupuestos[[#This Row],[ID DOCUMENTO]],BD_Pagos[],7,0),"")</f>
        <v>0</v>
      </c>
      <c r="AT1219" s="16" t="str">
        <f>IFERROR(VLOOKUP("2-"&amp;Presupuestos[[#This Row],[ID DOCUMENTO]],BD_Pagos[],8,0),"")</f>
        <v/>
      </c>
      <c r="AU1219" s="17">
        <f>IFERROR(VLOOKUP("2-"&amp;Presupuestos[[#This Row],[ID DOCUMENTO]],BD_Pagos[],9,0),"")</f>
        <v>0</v>
      </c>
      <c r="AV1219" s="20">
        <f>IF(IFERROR(VLOOKUP("2-"&amp;Presupuestos[[#This Row],[ID DOCUMENTO]],BD_Pagos[],10,0),0)&gt;Presupuestos[[#This Row],[TOTAL SOLES]],Presupuestos[[#This Row],[TOTAL SOLES]],IFERROR(VLOOKUP("2-"&amp;Presupuestos[[#This Row],[ID DOCUMENTO]],BD_Pagos[],10,0),0))</f>
        <v>0</v>
      </c>
      <c r="AW1219" s="7"/>
      <c r="AX1219" s="16"/>
      <c r="AY1219" s="17"/>
      <c r="AZ1219" s="20"/>
      <c r="BA1219" s="7"/>
      <c r="BB1219" s="16"/>
      <c r="BC1219" s="17"/>
      <c r="BD1219" s="20"/>
      <c r="BE1219" s="7">
        <f>IFERROR(VLOOKUP("5-"&amp;Presupuestos[[#This Row],[ID DOCUMENTO]],BD_Pagos[],7,0),"")</f>
        <v>0</v>
      </c>
      <c r="BF1219" s="17">
        <f>IFERROR(VLOOKUP("5-"&amp;Presupuestos[[#This Row],[ID DOCUMENTO]],BD_Pagos[],9,0),"")</f>
        <v>0</v>
      </c>
      <c r="BG1219" s="20">
        <f>IF(IFERROR(VLOOKUP("5-"&amp;Presupuestos[[#This Row],[ID DOCUMENTO]],BD_Pagos[],10,0),0)&gt;Presupuestos[[#This Row],[TOTAL SOLES]],Presupuestos[[#This Row],[TOTAL SOLES]],IFERROR(VLOOKUP("5-"&amp;Presupuestos[[#This Row],[ID DOCUMENTO]],BD_Pagos[],10,0),0))</f>
        <v>0</v>
      </c>
      <c r="BH1219" s="7">
        <f>IFERROR(VLOOKUP("1-Detraccion"&amp;Presupuestos[[#This Row],[ID DOCUMENTO]],BD_Pagos[],2,0),"")</f>
        <v>0</v>
      </c>
      <c r="BI1219" s="3" t="str">
        <f>IFERROR(VLOOKUP("1-Detraccion"&amp;Presupuestos[[#This Row],[ID DOCUMENTO]],BD_Pagos[],3,0),"")</f>
        <v/>
      </c>
      <c r="BJ1219" s="3">
        <f>IFERROR(VLOOKUP("1-Detraccion"&amp;Presupuestos[[#This Row],[ID DOCUMENTO]],BD_Pagos[],4,0),"")</f>
        <v>0</v>
      </c>
      <c r="BK1219" s="6">
        <f>IF(IFERROR(VLOOKUP("1-Detraccion"&amp;Presupuestos[[#This Row],[ID DOCUMENTO]],BD_Pagos[],5,0),0)&gt;Presupuestos[[#This Row],[TOTAL SOLES]],Presupuestos[[#This Row],[TOTAL SOLES]],IFERROR(VLOOKUP("1-Detraccion"&amp;Presupuestos[[#This Row],[ID DOCUMENTO]],BD_Pagos[],5,0),0))</f>
        <v>0</v>
      </c>
      <c r="BL1219" s="6">
        <f>IF(IFERROR(VLOOKUP("1-Detraccion"&amp;Presupuestos[[#This Row],[ID DOCUMENTO]],BD_Pagos[],6,0),0)&gt;Presupuestos[[#This Row],[TOTAL SOLES]],Presupuestos[[#This Row],[TOTAL SOLES]],IFERROR(VLOOKUP("1-Detraccion"&amp;Presupuestos[[#This Row],[ID DOCUMENTO]],BD_Pagos[],6,0),0))</f>
        <v>0</v>
      </c>
      <c r="BM1219" s="37"/>
      <c r="BN1219" s="3"/>
      <c r="BO1219" s="3"/>
      <c r="BP1219" s="6"/>
      <c r="BQ121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1921.67</v>
      </c>
      <c r="BR1219" s="23" t="str">
        <f>IF(Presupuestos[[#This Row],[SALDO ME-MN]]&gt;0,"PENDIENTE","CANCELADO")</f>
        <v>PENDIENTE</v>
      </c>
      <c r="BS1219" s="23" t="str">
        <f>IF(COUNTIFS($U$4:$U1218,Presupuestos[[#This Row],[ID DOCUMENTO]])&gt;=1,IF(B1218=Presupuestos[[#This Row],[ID]],"OK","DOC. DUPLICADO"),"OK")</f>
        <v>OK</v>
      </c>
    </row>
    <row r="1220" spans="2:71" ht="24" x14ac:dyDescent="0.25">
      <c r="B1220" s="34">
        <f>IF(Presupuestos[[#This Row],[ID DOCUMENTO]]=U1219,B1219,IF(B1219="ID",1,B1219+1))</f>
        <v>1033</v>
      </c>
      <c r="C1220" s="2">
        <v>45853</v>
      </c>
      <c r="D1220" s="2">
        <v>45853</v>
      </c>
      <c r="E1220" s="3" t="s">
        <v>1880</v>
      </c>
      <c r="F1220" s="25" t="s">
        <v>54</v>
      </c>
      <c r="G1220" s="25" t="s">
        <v>330</v>
      </c>
      <c r="H1220" s="25" t="s">
        <v>264</v>
      </c>
      <c r="I1220" s="36" t="str">
        <f>IFERROR(VLOOKUP(Presupuestos[[#This Row],[AREA]]&amp;Presupuestos[[#This Row],[CONCEPTO]]&amp;Presupuestos[[#This Row],[DESCRIPCION]],Tabla28[[Columna1]:[CÓDIGO NUEVO]],2,0),"")</f>
        <v>P0601012</v>
      </c>
      <c r="J1220" s="3" t="s">
        <v>666</v>
      </c>
      <c r="K1220" s="3" t="s">
        <v>666</v>
      </c>
      <c r="L1220" s="3" t="s">
        <v>666</v>
      </c>
      <c r="M1220" s="31" t="s">
        <v>2393</v>
      </c>
      <c r="N1220" s="3"/>
      <c r="O1220" s="3" t="s">
        <v>315</v>
      </c>
      <c r="P1220" s="3" t="s">
        <v>127</v>
      </c>
      <c r="Q1220" s="3" t="str">
        <f>IFERROR(VLOOKUP(Presupuestos[[#This Row],[CLASIFICACIÓN (N)]],Tabla17[],2,0),"")</f>
        <v>Gastos operativos</v>
      </c>
      <c r="R1220" s="3" t="str">
        <f>IFERROR(VLOOKUP(Presupuestos[[#This Row],[CLASIFICACIÓN (N)]],Tabla17[],3,0),"")</f>
        <v>Operativo</v>
      </c>
      <c r="S1220" s="3" t="s">
        <v>16</v>
      </c>
      <c r="T1220" s="3" t="str">
        <f>IFERROR(VLOOKUP(Presupuestos[[#This Row],[ALMACEN]],Tabla5[],2,0),"")</f>
        <v>Arequipa</v>
      </c>
      <c r="U1220" s="19" t="str">
        <f>IFERROR(VLOOKUP(Presupuestos[[#This Row],[TIPO DE DOCUMENTO]],Tipo_Documento[],2,0)&amp;Presupuestos[[#This Row],[SERIE]]&amp;Presupuestos[[#This Row],[NUMERO]]&amp;Presupuestos[[#This Row],[RUC]],"")</f>
        <v>GRGR07845286301</v>
      </c>
      <c r="V1220" s="3" t="s">
        <v>264</v>
      </c>
      <c r="W1220" s="7">
        <v>45853</v>
      </c>
      <c r="X1220" s="7">
        <v>45853</v>
      </c>
      <c r="Y1220" s="3" t="s">
        <v>2386</v>
      </c>
      <c r="Z1220" s="3">
        <v>8</v>
      </c>
      <c r="AA1220" s="3">
        <f>IFERROR(VLOOKUP(Presupuestos[[#This Row],[RAZON SOCIAL]],CHOOSE({1,2},Clientes_Proveedores[Razon Social],Clientes_Proveedores[Ruc / Dni]),2,0),"-")</f>
        <v>45286301</v>
      </c>
      <c r="AB1220" s="31" t="s">
        <v>1950</v>
      </c>
      <c r="AC1220" s="3" t="s">
        <v>670</v>
      </c>
      <c r="AD1220" s="5"/>
      <c r="AE1220" s="6">
        <v>4557.29</v>
      </c>
      <c r="AF1220" s="6">
        <f>Presupuestos[[#This Row],[BASE]]*Presupuestos[[#This Row],[% IGV]]</f>
        <v>0</v>
      </c>
      <c r="AG1220" s="22">
        <f>ROUND(SUM(Presupuestos[[#This Row],[BASE]:[IGV]]),2)</f>
        <v>4557.29</v>
      </c>
      <c r="AH1220" s="9" t="str">
        <f>IF(Presupuestos[[#This Row],[MONEDA]]="USD",VLOOKUP(Presupuestos[[#This Row],[FECHA DE EMISION]],Tipo_Cambio[],3,0),"")</f>
        <v/>
      </c>
      <c r="AI1220" s="22">
        <f>IFERROR(ROUND(IF(Presupuestos[[#This Row],[MONEDA]]="PEN",Presupuestos[[#This Row],[TOTAL]],Presupuestos[[#This Row],[TOTAL]]*Presupuestos[[#This Row],[TIPO DE CAMBIO]]),2),"")</f>
        <v>4557.29</v>
      </c>
      <c r="AJ1220" s="5"/>
      <c r="AK1220" s="33" t="s">
        <v>671</v>
      </c>
      <c r="AL1220" s="5" t="s">
        <v>680</v>
      </c>
      <c r="AM1220" s="23" t="s">
        <v>671</v>
      </c>
      <c r="AN1220" s="23" t="s">
        <v>671</v>
      </c>
      <c r="AO1220" s="7">
        <f>IFERROR(VLOOKUP("1-"&amp;Presupuestos[[#This Row],[ID DOCUMENTO]],BD_Pagos[],7,0),"")</f>
        <v>45853</v>
      </c>
      <c r="AP1220" s="16" t="str">
        <f>IFERROR(VLOOKUP("1-"&amp;Presupuestos[[#This Row],[ID DOCUMENTO]],BD_Pagos[],8,0),"")</f>
        <v>B-BCP - Soles</v>
      </c>
      <c r="AQ1220" s="17">
        <f>IFERROR(VLOOKUP("1-"&amp;Presupuestos[[#This Row],[ID DOCUMENTO]],BD_Pagos[],9,0),"")</f>
        <v>990263</v>
      </c>
      <c r="AR1220" s="54"/>
      <c r="AS1220" s="7">
        <f>IFERROR(VLOOKUP("2-"&amp;Presupuestos[[#This Row],[ID DOCUMENTO]],BD_Pagos[],7,0),"")</f>
        <v>0</v>
      </c>
      <c r="AT1220" s="16" t="str">
        <f>IFERROR(VLOOKUP("2-"&amp;Presupuestos[[#This Row],[ID DOCUMENTO]],BD_Pagos[],8,0),"")</f>
        <v/>
      </c>
      <c r="AU1220" s="17">
        <f>IFERROR(VLOOKUP("2-"&amp;Presupuestos[[#This Row],[ID DOCUMENTO]],BD_Pagos[],9,0),"")</f>
        <v>0</v>
      </c>
      <c r="AV1220" s="20">
        <f>IF(IFERROR(VLOOKUP("2-"&amp;Presupuestos[[#This Row],[ID DOCUMENTO]],BD_Pagos[],10,0),0)&gt;Presupuestos[[#This Row],[TOTAL SOLES]],Presupuestos[[#This Row],[TOTAL SOLES]],IFERROR(VLOOKUP("2-"&amp;Presupuestos[[#This Row],[ID DOCUMENTO]],BD_Pagos[],10,0),0))</f>
        <v>0</v>
      </c>
      <c r="AW1220" s="7"/>
      <c r="AX1220" s="16"/>
      <c r="AY1220" s="17"/>
      <c r="AZ1220" s="20"/>
      <c r="BA1220" s="7"/>
      <c r="BB1220" s="16"/>
      <c r="BC1220" s="17"/>
      <c r="BD1220" s="20"/>
      <c r="BE1220" s="7">
        <f>IFERROR(VLOOKUP("5-"&amp;Presupuestos[[#This Row],[ID DOCUMENTO]],BD_Pagos[],7,0),"")</f>
        <v>0</v>
      </c>
      <c r="BF1220" s="17">
        <f>IFERROR(VLOOKUP("5-"&amp;Presupuestos[[#This Row],[ID DOCUMENTO]],BD_Pagos[],9,0),"")</f>
        <v>0</v>
      </c>
      <c r="BG1220" s="20">
        <f>IF(IFERROR(VLOOKUP("5-"&amp;Presupuestos[[#This Row],[ID DOCUMENTO]],BD_Pagos[],10,0),0)&gt;Presupuestos[[#This Row],[TOTAL SOLES]],Presupuestos[[#This Row],[TOTAL SOLES]],IFERROR(VLOOKUP("5-"&amp;Presupuestos[[#This Row],[ID DOCUMENTO]],BD_Pagos[],10,0),0))</f>
        <v>0</v>
      </c>
      <c r="BH1220" s="7">
        <f>IFERROR(VLOOKUP("1-Detraccion"&amp;Presupuestos[[#This Row],[ID DOCUMENTO]],BD_Pagos[],2,0),"")</f>
        <v>0</v>
      </c>
      <c r="BI1220" s="3" t="str">
        <f>IFERROR(VLOOKUP("1-Detraccion"&amp;Presupuestos[[#This Row],[ID DOCUMENTO]],BD_Pagos[],3,0),"")</f>
        <v/>
      </c>
      <c r="BJ1220" s="3">
        <f>IFERROR(VLOOKUP("1-Detraccion"&amp;Presupuestos[[#This Row],[ID DOCUMENTO]],BD_Pagos[],4,0),"")</f>
        <v>0</v>
      </c>
      <c r="BK1220" s="6">
        <f>IF(IFERROR(VLOOKUP("1-Detraccion"&amp;Presupuestos[[#This Row],[ID DOCUMENTO]],BD_Pagos[],5,0),0)&gt;Presupuestos[[#This Row],[TOTAL SOLES]],Presupuestos[[#This Row],[TOTAL SOLES]],IFERROR(VLOOKUP("1-Detraccion"&amp;Presupuestos[[#This Row],[ID DOCUMENTO]],BD_Pagos[],5,0),0))</f>
        <v>0</v>
      </c>
      <c r="BL1220" s="6">
        <f>IF(IFERROR(VLOOKUP("1-Detraccion"&amp;Presupuestos[[#This Row],[ID DOCUMENTO]],BD_Pagos[],6,0),0)&gt;Presupuestos[[#This Row],[TOTAL SOLES]],Presupuestos[[#This Row],[TOTAL SOLES]],IFERROR(VLOOKUP("1-Detraccion"&amp;Presupuestos[[#This Row],[ID DOCUMENTO]],BD_Pagos[],6,0),0))</f>
        <v>0</v>
      </c>
      <c r="BM1220" s="37"/>
      <c r="BN1220" s="3"/>
      <c r="BO1220" s="3"/>
      <c r="BP1220" s="6"/>
      <c r="BQ122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4557.29</v>
      </c>
      <c r="BR1220" s="23" t="str">
        <f>IF(Presupuestos[[#This Row],[SALDO ME-MN]]&gt;0,"PENDIENTE","CANCELADO")</f>
        <v>PENDIENTE</v>
      </c>
      <c r="BS1220" s="23" t="str">
        <f>IF(COUNTIFS($U$4:$U1219,Presupuestos[[#This Row],[ID DOCUMENTO]])&gt;=1,IF(B1219=Presupuestos[[#This Row],[ID]],"OK","DOC. DUPLICADO"),"OK")</f>
        <v>OK</v>
      </c>
    </row>
    <row r="1221" spans="2:71" ht="24" x14ac:dyDescent="0.25">
      <c r="B1221" s="34">
        <f>IF(Presupuestos[[#This Row],[ID DOCUMENTO]]=U1220,B1220,IF(B1220="ID",1,B1220+1))</f>
        <v>1034</v>
      </c>
      <c r="C1221" s="2">
        <v>45853</v>
      </c>
      <c r="D1221" s="2">
        <v>45853</v>
      </c>
      <c r="E1221" s="3" t="s">
        <v>1880</v>
      </c>
      <c r="F1221" s="25" t="s">
        <v>54</v>
      </c>
      <c r="G1221" s="25" t="s">
        <v>330</v>
      </c>
      <c r="H1221" s="25" t="s">
        <v>264</v>
      </c>
      <c r="I1221" s="36" t="str">
        <f>IFERROR(VLOOKUP(Presupuestos[[#This Row],[AREA]]&amp;Presupuestos[[#This Row],[CONCEPTO]]&amp;Presupuestos[[#This Row],[DESCRIPCION]],Tabla28[[Columna1]:[CÓDIGO NUEVO]],2,0),"")</f>
        <v>P0601012</v>
      </c>
      <c r="J1221" s="3" t="s">
        <v>666</v>
      </c>
      <c r="K1221" s="3" t="s">
        <v>666</v>
      </c>
      <c r="L1221" s="3" t="s">
        <v>666</v>
      </c>
      <c r="M1221" s="31" t="s">
        <v>2394</v>
      </c>
      <c r="N1221" s="3"/>
      <c r="O1221" s="3" t="s">
        <v>315</v>
      </c>
      <c r="P1221" s="3" t="s">
        <v>86</v>
      </c>
      <c r="Q1221" s="3" t="str">
        <f>IFERROR(VLOOKUP(Presupuestos[[#This Row],[CLASIFICACIÓN (N)]],Tabla17[],2,0),"")</f>
        <v>Costos de ventas</v>
      </c>
      <c r="R1221" s="3" t="str">
        <f>IFERROR(VLOOKUP(Presupuestos[[#This Row],[CLASIFICACIÓN (N)]],Tabla17[],3,0),"")</f>
        <v>Operativo</v>
      </c>
      <c r="S1221" s="3" t="s">
        <v>16</v>
      </c>
      <c r="T1221" s="3" t="str">
        <f>IFERROR(VLOOKUP(Presupuestos[[#This Row],[ALMACEN]],Tabla5[],2,0),"")</f>
        <v>Arequipa</v>
      </c>
      <c r="U1221" s="19" t="str">
        <f>IFERROR(VLOOKUP(Presupuestos[[#This Row],[TIPO DE DOCUMENTO]],Tipo_Documento[],2,0)&amp;Presupuestos[[#This Row],[SERIE]]&amp;Presupuestos[[#This Row],[NUMERO]]&amp;Presupuestos[[#This Row],[RUC]],"")</f>
        <v>GRGR07973444362</v>
      </c>
      <c r="V1221" s="3" t="s">
        <v>264</v>
      </c>
      <c r="W1221" s="7">
        <v>45853</v>
      </c>
      <c r="X1221" s="7">
        <v>45853</v>
      </c>
      <c r="Y1221" s="3" t="s">
        <v>2386</v>
      </c>
      <c r="Z1221" s="3">
        <v>9</v>
      </c>
      <c r="AA1221" s="3">
        <f>IFERROR(VLOOKUP(Presupuestos[[#This Row],[RAZON SOCIAL]],CHOOSE({1,2},Clientes_Proveedores[Razon Social],Clientes_Proveedores[Ruc / Dni]),2,0),"-")</f>
        <v>73444362</v>
      </c>
      <c r="AB1221" s="31" t="s">
        <v>1955</v>
      </c>
      <c r="AC1221" s="3" t="s">
        <v>670</v>
      </c>
      <c r="AD1221" s="5"/>
      <c r="AE1221" s="6">
        <v>2404.58</v>
      </c>
      <c r="AF1221" s="6">
        <f>Presupuestos[[#This Row],[BASE]]*Presupuestos[[#This Row],[% IGV]]</f>
        <v>0</v>
      </c>
      <c r="AG1221" s="22">
        <f>ROUND(SUM(Presupuestos[[#This Row],[BASE]:[IGV]]),2)</f>
        <v>2404.58</v>
      </c>
      <c r="AH1221" s="9" t="str">
        <f>IF(Presupuestos[[#This Row],[MONEDA]]="USD",VLOOKUP(Presupuestos[[#This Row],[FECHA DE EMISION]],Tipo_Cambio[],3,0),"")</f>
        <v/>
      </c>
      <c r="AI1221" s="22">
        <f>IFERROR(ROUND(IF(Presupuestos[[#This Row],[MONEDA]]="PEN",Presupuestos[[#This Row],[TOTAL]],Presupuestos[[#This Row],[TOTAL]]*Presupuestos[[#This Row],[TIPO DE CAMBIO]]),2),"")</f>
        <v>2404.58</v>
      </c>
      <c r="AJ1221" s="5"/>
      <c r="AK1221" s="33" t="s">
        <v>671</v>
      </c>
      <c r="AL1221" s="5" t="s">
        <v>680</v>
      </c>
      <c r="AM1221" s="23" t="s">
        <v>671</v>
      </c>
      <c r="AN1221" s="23" t="s">
        <v>671</v>
      </c>
      <c r="AO1221" s="7">
        <f>IFERROR(VLOOKUP("1-"&amp;Presupuestos[[#This Row],[ID DOCUMENTO]],BD_Pagos[],7,0),"")</f>
        <v>45853</v>
      </c>
      <c r="AP1221" s="16" t="str">
        <f>IFERROR(VLOOKUP("1-"&amp;Presupuestos[[#This Row],[ID DOCUMENTO]],BD_Pagos[],8,0),"")</f>
        <v>B-BCP - Soles</v>
      </c>
      <c r="AQ1221" s="17">
        <f>IFERROR(VLOOKUP("1-"&amp;Presupuestos[[#This Row],[ID DOCUMENTO]],BD_Pagos[],9,0),"")</f>
        <v>990263</v>
      </c>
      <c r="AR1221" s="54"/>
      <c r="AS1221" s="7">
        <f>IFERROR(VLOOKUP("2-"&amp;Presupuestos[[#This Row],[ID DOCUMENTO]],BD_Pagos[],7,0),"")</f>
        <v>0</v>
      </c>
      <c r="AT1221" s="16" t="str">
        <f>IFERROR(VLOOKUP("2-"&amp;Presupuestos[[#This Row],[ID DOCUMENTO]],BD_Pagos[],8,0),"")</f>
        <v/>
      </c>
      <c r="AU1221" s="17">
        <f>IFERROR(VLOOKUP("2-"&amp;Presupuestos[[#This Row],[ID DOCUMENTO]],BD_Pagos[],9,0),"")</f>
        <v>0</v>
      </c>
      <c r="AV1221" s="20">
        <f>IF(IFERROR(VLOOKUP("2-"&amp;Presupuestos[[#This Row],[ID DOCUMENTO]],BD_Pagos[],10,0),0)&gt;Presupuestos[[#This Row],[TOTAL SOLES]],Presupuestos[[#This Row],[TOTAL SOLES]],IFERROR(VLOOKUP("2-"&amp;Presupuestos[[#This Row],[ID DOCUMENTO]],BD_Pagos[],10,0),0))</f>
        <v>0</v>
      </c>
      <c r="AW1221" s="7"/>
      <c r="AX1221" s="16"/>
      <c r="AY1221" s="17"/>
      <c r="AZ1221" s="20"/>
      <c r="BA1221" s="7"/>
      <c r="BB1221" s="16"/>
      <c r="BC1221" s="17"/>
      <c r="BD1221" s="20"/>
      <c r="BE1221" s="7">
        <f>IFERROR(VLOOKUP("5-"&amp;Presupuestos[[#This Row],[ID DOCUMENTO]],BD_Pagos[],7,0),"")</f>
        <v>0</v>
      </c>
      <c r="BF1221" s="17">
        <f>IFERROR(VLOOKUP("5-"&amp;Presupuestos[[#This Row],[ID DOCUMENTO]],BD_Pagos[],9,0),"")</f>
        <v>0</v>
      </c>
      <c r="BG1221" s="20">
        <f>IF(IFERROR(VLOOKUP("5-"&amp;Presupuestos[[#This Row],[ID DOCUMENTO]],BD_Pagos[],10,0),0)&gt;Presupuestos[[#This Row],[TOTAL SOLES]],Presupuestos[[#This Row],[TOTAL SOLES]],IFERROR(VLOOKUP("5-"&amp;Presupuestos[[#This Row],[ID DOCUMENTO]],BD_Pagos[],10,0),0))</f>
        <v>0</v>
      </c>
      <c r="BH1221" s="7">
        <f>IFERROR(VLOOKUP("1-Detraccion"&amp;Presupuestos[[#This Row],[ID DOCUMENTO]],BD_Pagos[],2,0),"")</f>
        <v>0</v>
      </c>
      <c r="BI1221" s="3" t="str">
        <f>IFERROR(VLOOKUP("1-Detraccion"&amp;Presupuestos[[#This Row],[ID DOCUMENTO]],BD_Pagos[],3,0),"")</f>
        <v/>
      </c>
      <c r="BJ1221" s="3">
        <f>IFERROR(VLOOKUP("1-Detraccion"&amp;Presupuestos[[#This Row],[ID DOCUMENTO]],BD_Pagos[],4,0),"")</f>
        <v>0</v>
      </c>
      <c r="BK1221" s="6">
        <f>IF(IFERROR(VLOOKUP("1-Detraccion"&amp;Presupuestos[[#This Row],[ID DOCUMENTO]],BD_Pagos[],5,0),0)&gt;Presupuestos[[#This Row],[TOTAL SOLES]],Presupuestos[[#This Row],[TOTAL SOLES]],IFERROR(VLOOKUP("1-Detraccion"&amp;Presupuestos[[#This Row],[ID DOCUMENTO]],BD_Pagos[],5,0),0))</f>
        <v>0</v>
      </c>
      <c r="BL1221" s="6">
        <f>IF(IFERROR(VLOOKUP("1-Detraccion"&amp;Presupuestos[[#This Row],[ID DOCUMENTO]],BD_Pagos[],6,0),0)&gt;Presupuestos[[#This Row],[TOTAL SOLES]],Presupuestos[[#This Row],[TOTAL SOLES]],IFERROR(VLOOKUP("1-Detraccion"&amp;Presupuestos[[#This Row],[ID DOCUMENTO]],BD_Pagos[],6,0),0))</f>
        <v>0</v>
      </c>
      <c r="BM1221" s="37"/>
      <c r="BN1221" s="3"/>
      <c r="BO1221" s="3"/>
      <c r="BP1221" s="6"/>
      <c r="BQ122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2404.58</v>
      </c>
      <c r="BR1221" s="23" t="str">
        <f>IF(Presupuestos[[#This Row],[SALDO ME-MN]]&gt;0,"PENDIENTE","CANCELADO")</f>
        <v>PENDIENTE</v>
      </c>
      <c r="BS1221" s="23" t="str">
        <f>IF(COUNTIFS($U$4:$U1220,Presupuestos[[#This Row],[ID DOCUMENTO]])&gt;=1,IF(B1220=Presupuestos[[#This Row],[ID]],"OK","DOC. DUPLICADO"),"OK")</f>
        <v>OK</v>
      </c>
    </row>
    <row r="1222" spans="2:71" ht="24" x14ac:dyDescent="0.25">
      <c r="B1222" s="34">
        <f>IF(Presupuestos[[#This Row],[ID DOCUMENTO]]=U1221,B1221,IF(B1221="ID",1,B1221+1))</f>
        <v>1035</v>
      </c>
      <c r="C1222" s="2">
        <v>45853</v>
      </c>
      <c r="D1222" s="2">
        <v>45853</v>
      </c>
      <c r="E1222" s="3" t="s">
        <v>1880</v>
      </c>
      <c r="F1222" s="25" t="s">
        <v>54</v>
      </c>
      <c r="G1222" s="25" t="s">
        <v>330</v>
      </c>
      <c r="H1222" s="25" t="s">
        <v>264</v>
      </c>
      <c r="I1222" s="36" t="str">
        <f>IFERROR(VLOOKUP(Presupuestos[[#This Row],[AREA]]&amp;Presupuestos[[#This Row],[CONCEPTO]]&amp;Presupuestos[[#This Row],[DESCRIPCION]],Tabla28[[Columna1]:[CÓDIGO NUEVO]],2,0),"")</f>
        <v>P0601012</v>
      </c>
      <c r="J1222" s="3" t="s">
        <v>666</v>
      </c>
      <c r="K1222" s="3" t="s">
        <v>666</v>
      </c>
      <c r="L1222" s="3" t="s">
        <v>666</v>
      </c>
      <c r="M1222" s="31" t="s">
        <v>2395</v>
      </c>
      <c r="N1222" s="3"/>
      <c r="O1222" s="3" t="s">
        <v>315</v>
      </c>
      <c r="P1222" s="3" t="s">
        <v>86</v>
      </c>
      <c r="Q1222" s="3" t="str">
        <f>IFERROR(VLOOKUP(Presupuestos[[#This Row],[CLASIFICACIÓN (N)]],Tabla17[],2,0),"")</f>
        <v>Costos de ventas</v>
      </c>
      <c r="R1222" s="3" t="str">
        <f>IFERROR(VLOOKUP(Presupuestos[[#This Row],[CLASIFICACIÓN (N)]],Tabla17[],3,0),"")</f>
        <v>Operativo</v>
      </c>
      <c r="S1222" s="3" t="s">
        <v>34</v>
      </c>
      <c r="T1222" s="3" t="str">
        <f>IFERROR(VLOOKUP(Presupuestos[[#This Row],[ALMACEN]],Tabla5[],2,0),"")</f>
        <v>Arequipa</v>
      </c>
      <c r="U1222" s="19" t="str">
        <f>IFERROR(VLOOKUP(Presupuestos[[#This Row],[TIPO DE DOCUMENTO]],Tipo_Documento[],2,0)&amp;Presupuestos[[#This Row],[SERIE]]&amp;Presupuestos[[#This Row],[NUMERO]]&amp;Presupuestos[[#This Row],[RUC]],"")</f>
        <v>GRGR071072458502</v>
      </c>
      <c r="V1222" s="3" t="s">
        <v>264</v>
      </c>
      <c r="W1222" s="7">
        <v>45853</v>
      </c>
      <c r="X1222" s="7">
        <v>45853</v>
      </c>
      <c r="Y1222" s="3" t="s">
        <v>2386</v>
      </c>
      <c r="Z1222" s="3">
        <v>10</v>
      </c>
      <c r="AA1222" s="3">
        <f>IFERROR(VLOOKUP(Presupuestos[[#This Row],[RAZON SOCIAL]],CHOOSE({1,2},Clientes_Proveedores[Razon Social],Clientes_Proveedores[Ruc / Dni]),2,0),"-")</f>
        <v>72458502</v>
      </c>
      <c r="AB1222" s="31" t="s">
        <v>1962</v>
      </c>
      <c r="AC1222" s="3" t="s">
        <v>670</v>
      </c>
      <c r="AD1222" s="5"/>
      <c r="AE1222" s="6">
        <v>1659.53</v>
      </c>
      <c r="AF1222" s="6">
        <f>Presupuestos[[#This Row],[BASE]]*Presupuestos[[#This Row],[% IGV]]</f>
        <v>0</v>
      </c>
      <c r="AG1222" s="22">
        <f>ROUND(SUM(Presupuestos[[#This Row],[BASE]:[IGV]]),2)</f>
        <v>1659.53</v>
      </c>
      <c r="AH1222" s="9" t="str">
        <f>IF(Presupuestos[[#This Row],[MONEDA]]="USD",VLOOKUP(Presupuestos[[#This Row],[FECHA DE EMISION]],Tipo_Cambio[],3,0),"")</f>
        <v/>
      </c>
      <c r="AI1222" s="22">
        <f>IFERROR(ROUND(IF(Presupuestos[[#This Row],[MONEDA]]="PEN",Presupuestos[[#This Row],[TOTAL]],Presupuestos[[#This Row],[TOTAL]]*Presupuestos[[#This Row],[TIPO DE CAMBIO]]),2),"")</f>
        <v>1659.53</v>
      </c>
      <c r="AJ1222" s="5"/>
      <c r="AK1222" s="33" t="s">
        <v>671</v>
      </c>
      <c r="AL1222" s="5" t="s">
        <v>680</v>
      </c>
      <c r="AM1222" s="23" t="s">
        <v>671</v>
      </c>
      <c r="AN1222" s="23" t="s">
        <v>671</v>
      </c>
      <c r="AO1222" s="7">
        <f>IFERROR(VLOOKUP("1-"&amp;Presupuestos[[#This Row],[ID DOCUMENTO]],BD_Pagos[],7,0),"")</f>
        <v>45853</v>
      </c>
      <c r="AP1222" s="16" t="str">
        <f>IFERROR(VLOOKUP("1-"&amp;Presupuestos[[#This Row],[ID DOCUMENTO]],BD_Pagos[],8,0),"")</f>
        <v>B-BCP - Soles</v>
      </c>
      <c r="AQ1222" s="17">
        <f>IFERROR(VLOOKUP("1-"&amp;Presupuestos[[#This Row],[ID DOCUMENTO]],BD_Pagos[],9,0),"")</f>
        <v>990263</v>
      </c>
      <c r="AR1222" s="54"/>
      <c r="AS1222" s="7">
        <f>IFERROR(VLOOKUP("2-"&amp;Presupuestos[[#This Row],[ID DOCUMENTO]],BD_Pagos[],7,0),"")</f>
        <v>0</v>
      </c>
      <c r="AT1222" s="16" t="str">
        <f>IFERROR(VLOOKUP("2-"&amp;Presupuestos[[#This Row],[ID DOCUMENTO]],BD_Pagos[],8,0),"")</f>
        <v/>
      </c>
      <c r="AU1222" s="17">
        <f>IFERROR(VLOOKUP("2-"&amp;Presupuestos[[#This Row],[ID DOCUMENTO]],BD_Pagos[],9,0),"")</f>
        <v>0</v>
      </c>
      <c r="AV1222" s="20">
        <f>IF(IFERROR(VLOOKUP("2-"&amp;Presupuestos[[#This Row],[ID DOCUMENTO]],BD_Pagos[],10,0),0)&gt;Presupuestos[[#This Row],[TOTAL SOLES]],Presupuestos[[#This Row],[TOTAL SOLES]],IFERROR(VLOOKUP("2-"&amp;Presupuestos[[#This Row],[ID DOCUMENTO]],BD_Pagos[],10,0),0))</f>
        <v>0</v>
      </c>
      <c r="AW1222" s="7"/>
      <c r="AX1222" s="16"/>
      <c r="AY1222" s="17"/>
      <c r="AZ1222" s="20"/>
      <c r="BA1222" s="7"/>
      <c r="BB1222" s="16"/>
      <c r="BC1222" s="17"/>
      <c r="BD1222" s="20"/>
      <c r="BE1222" s="7">
        <f>IFERROR(VLOOKUP("5-"&amp;Presupuestos[[#This Row],[ID DOCUMENTO]],BD_Pagos[],7,0),"")</f>
        <v>0</v>
      </c>
      <c r="BF1222" s="17">
        <f>IFERROR(VLOOKUP("5-"&amp;Presupuestos[[#This Row],[ID DOCUMENTO]],BD_Pagos[],9,0),"")</f>
        <v>0</v>
      </c>
      <c r="BG1222" s="20">
        <f>IF(IFERROR(VLOOKUP("5-"&amp;Presupuestos[[#This Row],[ID DOCUMENTO]],BD_Pagos[],10,0),0)&gt;Presupuestos[[#This Row],[TOTAL SOLES]],Presupuestos[[#This Row],[TOTAL SOLES]],IFERROR(VLOOKUP("5-"&amp;Presupuestos[[#This Row],[ID DOCUMENTO]],BD_Pagos[],10,0),0))</f>
        <v>0</v>
      </c>
      <c r="BH1222" s="7">
        <f>IFERROR(VLOOKUP("1-Detraccion"&amp;Presupuestos[[#This Row],[ID DOCUMENTO]],BD_Pagos[],2,0),"")</f>
        <v>0</v>
      </c>
      <c r="BI1222" s="3" t="str">
        <f>IFERROR(VLOOKUP("1-Detraccion"&amp;Presupuestos[[#This Row],[ID DOCUMENTO]],BD_Pagos[],3,0),"")</f>
        <v/>
      </c>
      <c r="BJ1222" s="3">
        <f>IFERROR(VLOOKUP("1-Detraccion"&amp;Presupuestos[[#This Row],[ID DOCUMENTO]],BD_Pagos[],4,0),"")</f>
        <v>0</v>
      </c>
      <c r="BK1222" s="6">
        <f>IF(IFERROR(VLOOKUP("1-Detraccion"&amp;Presupuestos[[#This Row],[ID DOCUMENTO]],BD_Pagos[],5,0),0)&gt;Presupuestos[[#This Row],[TOTAL SOLES]],Presupuestos[[#This Row],[TOTAL SOLES]],IFERROR(VLOOKUP("1-Detraccion"&amp;Presupuestos[[#This Row],[ID DOCUMENTO]],BD_Pagos[],5,0),0))</f>
        <v>0</v>
      </c>
      <c r="BL1222" s="6">
        <f>IF(IFERROR(VLOOKUP("1-Detraccion"&amp;Presupuestos[[#This Row],[ID DOCUMENTO]],BD_Pagos[],6,0),0)&gt;Presupuestos[[#This Row],[TOTAL SOLES]],Presupuestos[[#This Row],[TOTAL SOLES]],IFERROR(VLOOKUP("1-Detraccion"&amp;Presupuestos[[#This Row],[ID DOCUMENTO]],BD_Pagos[],6,0),0))</f>
        <v>0</v>
      </c>
      <c r="BM1222" s="37"/>
      <c r="BN1222" s="3"/>
      <c r="BO1222" s="3"/>
      <c r="BP1222" s="6"/>
      <c r="BQ122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1659.53</v>
      </c>
      <c r="BR1222" s="23" t="str">
        <f>IF(Presupuestos[[#This Row],[SALDO ME-MN]]&gt;0,"PENDIENTE","CANCELADO")</f>
        <v>PENDIENTE</v>
      </c>
      <c r="BS1222" s="23" t="str">
        <f>IF(COUNTIFS($U$4:$U1221,Presupuestos[[#This Row],[ID DOCUMENTO]])&gt;=1,IF(B1221=Presupuestos[[#This Row],[ID]],"OK","DOC. DUPLICADO"),"OK")</f>
        <v>OK</v>
      </c>
    </row>
    <row r="1223" spans="2:71" ht="24" x14ac:dyDescent="0.25">
      <c r="B1223" s="34">
        <f>IF(Presupuestos[[#This Row],[ID DOCUMENTO]]=U1222,B1222,IF(B1222="ID",1,B1222+1))</f>
        <v>1036</v>
      </c>
      <c r="C1223" s="2">
        <v>45853</v>
      </c>
      <c r="D1223" s="2">
        <v>45853</v>
      </c>
      <c r="E1223" s="3" t="s">
        <v>1880</v>
      </c>
      <c r="F1223" s="25" t="s">
        <v>54</v>
      </c>
      <c r="G1223" s="25" t="s">
        <v>330</v>
      </c>
      <c r="H1223" s="25" t="s">
        <v>264</v>
      </c>
      <c r="I1223" s="36" t="str">
        <f>IFERROR(VLOOKUP(Presupuestos[[#This Row],[AREA]]&amp;Presupuestos[[#This Row],[CONCEPTO]]&amp;Presupuestos[[#This Row],[DESCRIPCION]],Tabla28[[Columna1]:[CÓDIGO NUEVO]],2,0),"")</f>
        <v>P0601012</v>
      </c>
      <c r="J1223" s="3" t="s">
        <v>666</v>
      </c>
      <c r="K1223" s="3" t="s">
        <v>666</v>
      </c>
      <c r="L1223" s="3" t="s">
        <v>666</v>
      </c>
      <c r="M1223" s="31" t="s">
        <v>2396</v>
      </c>
      <c r="N1223" s="3"/>
      <c r="O1223" s="3" t="s">
        <v>315</v>
      </c>
      <c r="P1223" s="3" t="s">
        <v>114</v>
      </c>
      <c r="Q1223" s="3" t="str">
        <f>IFERROR(VLOOKUP(Presupuestos[[#This Row],[CLASIFICACIÓN (N)]],Tabla17[],2,0),"")</f>
        <v>Costos de ventas</v>
      </c>
      <c r="R1223" s="3" t="str">
        <f>IFERROR(VLOOKUP(Presupuestos[[#This Row],[CLASIFICACIÓN (N)]],Tabla17[],3,0),"")</f>
        <v>Operativo</v>
      </c>
      <c r="S1223" s="3" t="s">
        <v>41</v>
      </c>
      <c r="T1223" s="3" t="str">
        <f>IFERROR(VLOOKUP(Presupuestos[[#This Row],[ALMACEN]],Tabla5[],2,0),"")</f>
        <v>Lima</v>
      </c>
      <c r="U1223" s="19" t="str">
        <f>IFERROR(VLOOKUP(Presupuestos[[#This Row],[TIPO DE DOCUMENTO]],Tipo_Documento[],2,0)&amp;Presupuestos[[#This Row],[SERIE]]&amp;Presupuestos[[#This Row],[NUMERO]]&amp;Presupuestos[[#This Row],[RUC]],"")</f>
        <v>GRGR071175424672</v>
      </c>
      <c r="V1223" s="3" t="s">
        <v>264</v>
      </c>
      <c r="W1223" s="7">
        <v>45853</v>
      </c>
      <c r="X1223" s="7">
        <v>45853</v>
      </c>
      <c r="Y1223" s="3" t="s">
        <v>2386</v>
      </c>
      <c r="Z1223" s="3">
        <v>11</v>
      </c>
      <c r="AA1223" s="3">
        <f>IFERROR(VLOOKUP(Presupuestos[[#This Row],[RAZON SOCIAL]],CHOOSE({1,2},Clientes_Proveedores[Razon Social],Clientes_Proveedores[Ruc / Dni]),2,0),"-")</f>
        <v>75424672</v>
      </c>
      <c r="AB1223" s="31" t="s">
        <v>1965</v>
      </c>
      <c r="AC1223" s="3" t="s">
        <v>670</v>
      </c>
      <c r="AD1223" s="5"/>
      <c r="AE1223" s="6">
        <v>1635</v>
      </c>
      <c r="AF1223" s="6">
        <f>Presupuestos[[#This Row],[BASE]]*Presupuestos[[#This Row],[% IGV]]</f>
        <v>0</v>
      </c>
      <c r="AG1223" s="22">
        <f>ROUND(SUM(Presupuestos[[#This Row],[BASE]:[IGV]]),2)</f>
        <v>1635</v>
      </c>
      <c r="AH1223" s="9" t="str">
        <f>IF(Presupuestos[[#This Row],[MONEDA]]="USD",VLOOKUP(Presupuestos[[#This Row],[FECHA DE EMISION]],Tipo_Cambio[],3,0),"")</f>
        <v/>
      </c>
      <c r="AI1223" s="22">
        <f>IFERROR(ROUND(IF(Presupuestos[[#This Row],[MONEDA]]="PEN",Presupuestos[[#This Row],[TOTAL]],Presupuestos[[#This Row],[TOTAL]]*Presupuestos[[#This Row],[TIPO DE CAMBIO]]),2),"")</f>
        <v>1635</v>
      </c>
      <c r="AJ1223" s="5"/>
      <c r="AK1223" s="33" t="s">
        <v>671</v>
      </c>
      <c r="AL1223" s="5" t="s">
        <v>680</v>
      </c>
      <c r="AM1223" s="23" t="s">
        <v>671</v>
      </c>
      <c r="AN1223" s="23" t="s">
        <v>671</v>
      </c>
      <c r="AO1223" s="7">
        <f>IFERROR(VLOOKUP("1-"&amp;Presupuestos[[#This Row],[ID DOCUMENTO]],BD_Pagos[],7,0),"")</f>
        <v>45853</v>
      </c>
      <c r="AP1223" s="16" t="str">
        <f>IFERROR(VLOOKUP("1-"&amp;Presupuestos[[#This Row],[ID DOCUMENTO]],BD_Pagos[],8,0),"")</f>
        <v>B-BCP - Soles</v>
      </c>
      <c r="AQ1223" s="17">
        <f>IFERROR(VLOOKUP("1-"&amp;Presupuestos[[#This Row],[ID DOCUMENTO]],BD_Pagos[],9,0),"")</f>
        <v>990263</v>
      </c>
      <c r="AR1223" s="54"/>
      <c r="AS1223" s="7">
        <f>IFERROR(VLOOKUP("2-"&amp;Presupuestos[[#This Row],[ID DOCUMENTO]],BD_Pagos[],7,0),"")</f>
        <v>0</v>
      </c>
      <c r="AT1223" s="16" t="str">
        <f>IFERROR(VLOOKUP("2-"&amp;Presupuestos[[#This Row],[ID DOCUMENTO]],BD_Pagos[],8,0),"")</f>
        <v/>
      </c>
      <c r="AU1223" s="17">
        <f>IFERROR(VLOOKUP("2-"&amp;Presupuestos[[#This Row],[ID DOCUMENTO]],BD_Pagos[],9,0),"")</f>
        <v>0</v>
      </c>
      <c r="AV1223" s="20">
        <f>IF(IFERROR(VLOOKUP("2-"&amp;Presupuestos[[#This Row],[ID DOCUMENTO]],BD_Pagos[],10,0),0)&gt;Presupuestos[[#This Row],[TOTAL SOLES]],Presupuestos[[#This Row],[TOTAL SOLES]],IFERROR(VLOOKUP("2-"&amp;Presupuestos[[#This Row],[ID DOCUMENTO]],BD_Pagos[],10,0),0))</f>
        <v>0</v>
      </c>
      <c r="AW1223" s="7"/>
      <c r="AX1223" s="16"/>
      <c r="AY1223" s="17"/>
      <c r="AZ1223" s="20"/>
      <c r="BA1223" s="7"/>
      <c r="BB1223" s="16"/>
      <c r="BC1223" s="17"/>
      <c r="BD1223" s="20"/>
      <c r="BE1223" s="7">
        <f>IFERROR(VLOOKUP("5-"&amp;Presupuestos[[#This Row],[ID DOCUMENTO]],BD_Pagos[],7,0),"")</f>
        <v>0</v>
      </c>
      <c r="BF1223" s="17">
        <f>IFERROR(VLOOKUP("5-"&amp;Presupuestos[[#This Row],[ID DOCUMENTO]],BD_Pagos[],9,0),"")</f>
        <v>0</v>
      </c>
      <c r="BG1223" s="20">
        <f>IF(IFERROR(VLOOKUP("5-"&amp;Presupuestos[[#This Row],[ID DOCUMENTO]],BD_Pagos[],10,0),0)&gt;Presupuestos[[#This Row],[TOTAL SOLES]],Presupuestos[[#This Row],[TOTAL SOLES]],IFERROR(VLOOKUP("5-"&amp;Presupuestos[[#This Row],[ID DOCUMENTO]],BD_Pagos[],10,0),0))</f>
        <v>0</v>
      </c>
      <c r="BH1223" s="7">
        <f>IFERROR(VLOOKUP("1-Detraccion"&amp;Presupuestos[[#This Row],[ID DOCUMENTO]],BD_Pagos[],2,0),"")</f>
        <v>0</v>
      </c>
      <c r="BI1223" s="3" t="str">
        <f>IFERROR(VLOOKUP("1-Detraccion"&amp;Presupuestos[[#This Row],[ID DOCUMENTO]],BD_Pagos[],3,0),"")</f>
        <v/>
      </c>
      <c r="BJ1223" s="3">
        <f>IFERROR(VLOOKUP("1-Detraccion"&amp;Presupuestos[[#This Row],[ID DOCUMENTO]],BD_Pagos[],4,0),"")</f>
        <v>0</v>
      </c>
      <c r="BK1223" s="6">
        <f>IF(IFERROR(VLOOKUP("1-Detraccion"&amp;Presupuestos[[#This Row],[ID DOCUMENTO]],BD_Pagos[],5,0),0)&gt;Presupuestos[[#This Row],[TOTAL SOLES]],Presupuestos[[#This Row],[TOTAL SOLES]],IFERROR(VLOOKUP("1-Detraccion"&amp;Presupuestos[[#This Row],[ID DOCUMENTO]],BD_Pagos[],5,0),0))</f>
        <v>0</v>
      </c>
      <c r="BL1223" s="6">
        <f>IF(IFERROR(VLOOKUP("1-Detraccion"&amp;Presupuestos[[#This Row],[ID DOCUMENTO]],BD_Pagos[],6,0),0)&gt;Presupuestos[[#This Row],[TOTAL SOLES]],Presupuestos[[#This Row],[TOTAL SOLES]],IFERROR(VLOOKUP("1-Detraccion"&amp;Presupuestos[[#This Row],[ID DOCUMENTO]],BD_Pagos[],6,0),0))</f>
        <v>0</v>
      </c>
      <c r="BM1223" s="37"/>
      <c r="BN1223" s="3"/>
      <c r="BO1223" s="3"/>
      <c r="BP1223" s="6"/>
      <c r="BQ122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1635</v>
      </c>
      <c r="BR1223" s="23" t="str">
        <f>IF(Presupuestos[[#This Row],[SALDO ME-MN]]&gt;0,"PENDIENTE","CANCELADO")</f>
        <v>PENDIENTE</v>
      </c>
      <c r="BS1223" s="23" t="str">
        <f>IF(COUNTIFS($U$4:$U1222,Presupuestos[[#This Row],[ID DOCUMENTO]])&gt;=1,IF(B1222=Presupuestos[[#This Row],[ID]],"OK","DOC. DUPLICADO"),"OK")</f>
        <v>OK</v>
      </c>
    </row>
    <row r="1224" spans="2:71" ht="24" x14ac:dyDescent="0.25">
      <c r="B1224" s="34">
        <f>IF(Presupuestos[[#This Row],[ID DOCUMENTO]]=U1223,B1223,IF(B1223="ID",1,B1223+1))</f>
        <v>1037</v>
      </c>
      <c r="C1224" s="2">
        <v>45853</v>
      </c>
      <c r="D1224" s="2">
        <v>45853</v>
      </c>
      <c r="E1224" s="3" t="s">
        <v>1880</v>
      </c>
      <c r="F1224" s="25" t="s">
        <v>54</v>
      </c>
      <c r="G1224" s="25" t="s">
        <v>330</v>
      </c>
      <c r="H1224" s="25" t="s">
        <v>264</v>
      </c>
      <c r="I1224" s="36" t="str">
        <f>IFERROR(VLOOKUP(Presupuestos[[#This Row],[AREA]]&amp;Presupuestos[[#This Row],[CONCEPTO]]&amp;Presupuestos[[#This Row],[DESCRIPCION]],Tabla28[[Columna1]:[CÓDIGO NUEVO]],2,0),"")</f>
        <v>P0601012</v>
      </c>
      <c r="J1224" s="3" t="s">
        <v>666</v>
      </c>
      <c r="K1224" s="3" t="s">
        <v>666</v>
      </c>
      <c r="L1224" s="3" t="s">
        <v>666</v>
      </c>
      <c r="M1224" s="31" t="s">
        <v>2397</v>
      </c>
      <c r="N1224" s="3"/>
      <c r="O1224" s="3" t="s">
        <v>315</v>
      </c>
      <c r="P1224" s="3" t="s">
        <v>86</v>
      </c>
      <c r="Q1224" s="3" t="str">
        <f>IFERROR(VLOOKUP(Presupuestos[[#This Row],[CLASIFICACIÓN (N)]],Tabla17[],2,0),"")</f>
        <v>Costos de ventas</v>
      </c>
      <c r="R1224" s="3" t="str">
        <f>IFERROR(VLOOKUP(Presupuestos[[#This Row],[CLASIFICACIÓN (N)]],Tabla17[],3,0),"")</f>
        <v>Operativo</v>
      </c>
      <c r="S1224" s="3" t="s">
        <v>16</v>
      </c>
      <c r="T1224" s="3" t="str">
        <f>IFERROR(VLOOKUP(Presupuestos[[#This Row],[ALMACEN]],Tabla5[],2,0),"")</f>
        <v>Arequipa</v>
      </c>
      <c r="U1224" s="19" t="str">
        <f>IFERROR(VLOOKUP(Presupuestos[[#This Row],[TIPO DE DOCUMENTO]],Tipo_Documento[],2,0)&amp;Presupuestos[[#This Row],[SERIE]]&amp;Presupuestos[[#This Row],[NUMERO]]&amp;Presupuestos[[#This Row],[RUC]],"")</f>
        <v>GRGR071270198916</v>
      </c>
      <c r="V1224" s="3" t="s">
        <v>264</v>
      </c>
      <c r="W1224" s="7">
        <v>45853</v>
      </c>
      <c r="X1224" s="7">
        <v>45853</v>
      </c>
      <c r="Y1224" s="3" t="s">
        <v>2386</v>
      </c>
      <c r="Z1224" s="3">
        <v>12</v>
      </c>
      <c r="AA1224" s="3">
        <f>IFERROR(VLOOKUP(Presupuestos[[#This Row],[RAZON SOCIAL]],CHOOSE({1,2},Clientes_Proveedores[Razon Social],Clientes_Proveedores[Ruc / Dni]),2,0),"-")</f>
        <v>70198916</v>
      </c>
      <c r="AB1224" s="31" t="s">
        <v>1970</v>
      </c>
      <c r="AC1224" s="3" t="s">
        <v>670</v>
      </c>
      <c r="AD1224" s="5"/>
      <c r="AE1224" s="6">
        <v>2255.36</v>
      </c>
      <c r="AF1224" s="6">
        <f>Presupuestos[[#This Row],[BASE]]*Presupuestos[[#This Row],[% IGV]]</f>
        <v>0</v>
      </c>
      <c r="AG1224" s="22">
        <f>ROUND(SUM(Presupuestos[[#This Row],[BASE]:[IGV]]),2)</f>
        <v>2255.36</v>
      </c>
      <c r="AH1224" s="9" t="str">
        <f>IF(Presupuestos[[#This Row],[MONEDA]]="USD",VLOOKUP(Presupuestos[[#This Row],[FECHA DE EMISION]],Tipo_Cambio[],3,0),"")</f>
        <v/>
      </c>
      <c r="AI1224" s="22">
        <f>IFERROR(ROUND(IF(Presupuestos[[#This Row],[MONEDA]]="PEN",Presupuestos[[#This Row],[TOTAL]],Presupuestos[[#This Row],[TOTAL]]*Presupuestos[[#This Row],[TIPO DE CAMBIO]]),2),"")</f>
        <v>2255.36</v>
      </c>
      <c r="AJ1224" s="5"/>
      <c r="AK1224" s="33" t="s">
        <v>671</v>
      </c>
      <c r="AL1224" s="5" t="s">
        <v>680</v>
      </c>
      <c r="AM1224" s="23" t="s">
        <v>671</v>
      </c>
      <c r="AN1224" s="23" t="s">
        <v>671</v>
      </c>
      <c r="AO1224" s="7">
        <f>IFERROR(VLOOKUP("1-"&amp;Presupuestos[[#This Row],[ID DOCUMENTO]],BD_Pagos[],7,0),"")</f>
        <v>45853</v>
      </c>
      <c r="AP1224" s="16" t="str">
        <f>IFERROR(VLOOKUP("1-"&amp;Presupuestos[[#This Row],[ID DOCUMENTO]],BD_Pagos[],8,0),"")</f>
        <v>B-BCP - Soles</v>
      </c>
      <c r="AQ1224" s="17">
        <f>IFERROR(VLOOKUP("1-"&amp;Presupuestos[[#This Row],[ID DOCUMENTO]],BD_Pagos[],9,0),"")</f>
        <v>990263</v>
      </c>
      <c r="AR1224" s="54"/>
      <c r="AS1224" s="7">
        <f>IFERROR(VLOOKUP("2-"&amp;Presupuestos[[#This Row],[ID DOCUMENTO]],BD_Pagos[],7,0),"")</f>
        <v>0</v>
      </c>
      <c r="AT1224" s="16" t="str">
        <f>IFERROR(VLOOKUP("2-"&amp;Presupuestos[[#This Row],[ID DOCUMENTO]],BD_Pagos[],8,0),"")</f>
        <v/>
      </c>
      <c r="AU1224" s="17">
        <f>IFERROR(VLOOKUP("2-"&amp;Presupuestos[[#This Row],[ID DOCUMENTO]],BD_Pagos[],9,0),"")</f>
        <v>0</v>
      </c>
      <c r="AV1224" s="20">
        <f>IF(IFERROR(VLOOKUP("2-"&amp;Presupuestos[[#This Row],[ID DOCUMENTO]],BD_Pagos[],10,0),0)&gt;Presupuestos[[#This Row],[TOTAL SOLES]],Presupuestos[[#This Row],[TOTAL SOLES]],IFERROR(VLOOKUP("2-"&amp;Presupuestos[[#This Row],[ID DOCUMENTO]],BD_Pagos[],10,0),0))</f>
        <v>0</v>
      </c>
      <c r="AW1224" s="7"/>
      <c r="AX1224" s="16"/>
      <c r="AY1224" s="17"/>
      <c r="AZ1224" s="20"/>
      <c r="BA1224" s="7"/>
      <c r="BB1224" s="16"/>
      <c r="BC1224" s="17"/>
      <c r="BD1224" s="20"/>
      <c r="BE1224" s="7">
        <f>IFERROR(VLOOKUP("5-"&amp;Presupuestos[[#This Row],[ID DOCUMENTO]],BD_Pagos[],7,0),"")</f>
        <v>0</v>
      </c>
      <c r="BF1224" s="17">
        <f>IFERROR(VLOOKUP("5-"&amp;Presupuestos[[#This Row],[ID DOCUMENTO]],BD_Pagos[],9,0),"")</f>
        <v>0</v>
      </c>
      <c r="BG1224" s="20">
        <f>IF(IFERROR(VLOOKUP("5-"&amp;Presupuestos[[#This Row],[ID DOCUMENTO]],BD_Pagos[],10,0),0)&gt;Presupuestos[[#This Row],[TOTAL SOLES]],Presupuestos[[#This Row],[TOTAL SOLES]],IFERROR(VLOOKUP("5-"&amp;Presupuestos[[#This Row],[ID DOCUMENTO]],BD_Pagos[],10,0),0))</f>
        <v>0</v>
      </c>
      <c r="BH1224" s="7">
        <f>IFERROR(VLOOKUP("1-Detraccion"&amp;Presupuestos[[#This Row],[ID DOCUMENTO]],BD_Pagos[],2,0),"")</f>
        <v>0</v>
      </c>
      <c r="BI1224" s="3" t="str">
        <f>IFERROR(VLOOKUP("1-Detraccion"&amp;Presupuestos[[#This Row],[ID DOCUMENTO]],BD_Pagos[],3,0),"")</f>
        <v/>
      </c>
      <c r="BJ1224" s="3">
        <f>IFERROR(VLOOKUP("1-Detraccion"&amp;Presupuestos[[#This Row],[ID DOCUMENTO]],BD_Pagos[],4,0),"")</f>
        <v>0</v>
      </c>
      <c r="BK1224" s="6">
        <f>IF(IFERROR(VLOOKUP("1-Detraccion"&amp;Presupuestos[[#This Row],[ID DOCUMENTO]],BD_Pagos[],5,0),0)&gt;Presupuestos[[#This Row],[TOTAL SOLES]],Presupuestos[[#This Row],[TOTAL SOLES]],IFERROR(VLOOKUP("1-Detraccion"&amp;Presupuestos[[#This Row],[ID DOCUMENTO]],BD_Pagos[],5,0),0))</f>
        <v>0</v>
      </c>
      <c r="BL1224" s="6">
        <f>IF(IFERROR(VLOOKUP("1-Detraccion"&amp;Presupuestos[[#This Row],[ID DOCUMENTO]],BD_Pagos[],6,0),0)&gt;Presupuestos[[#This Row],[TOTAL SOLES]],Presupuestos[[#This Row],[TOTAL SOLES]],IFERROR(VLOOKUP("1-Detraccion"&amp;Presupuestos[[#This Row],[ID DOCUMENTO]],BD_Pagos[],6,0),0))</f>
        <v>0</v>
      </c>
      <c r="BM1224" s="37"/>
      <c r="BN1224" s="3"/>
      <c r="BO1224" s="3"/>
      <c r="BP1224" s="6"/>
      <c r="BQ122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2255.36</v>
      </c>
      <c r="BR1224" s="23" t="str">
        <f>IF(Presupuestos[[#This Row],[SALDO ME-MN]]&gt;0,"PENDIENTE","CANCELADO")</f>
        <v>PENDIENTE</v>
      </c>
      <c r="BS1224" s="23" t="str">
        <f>IF(COUNTIFS($U$4:$U1223,Presupuestos[[#This Row],[ID DOCUMENTO]])&gt;=1,IF(B1223=Presupuestos[[#This Row],[ID]],"OK","DOC. DUPLICADO"),"OK")</f>
        <v>OK</v>
      </c>
    </row>
    <row r="1225" spans="2:71" ht="24" x14ac:dyDescent="0.25">
      <c r="B1225" s="34">
        <f>IF(Presupuestos[[#This Row],[ID DOCUMENTO]]=U1224,B1224,IF(B1224="ID",1,B1224+1))</f>
        <v>1038</v>
      </c>
      <c r="C1225" s="2">
        <v>45853</v>
      </c>
      <c r="D1225" s="2">
        <v>45853</v>
      </c>
      <c r="E1225" s="3" t="s">
        <v>1880</v>
      </c>
      <c r="F1225" s="25" t="s">
        <v>54</v>
      </c>
      <c r="G1225" s="25" t="s">
        <v>330</v>
      </c>
      <c r="H1225" s="25" t="s">
        <v>264</v>
      </c>
      <c r="I1225" s="36" t="str">
        <f>IFERROR(VLOOKUP(Presupuestos[[#This Row],[AREA]]&amp;Presupuestos[[#This Row],[CONCEPTO]]&amp;Presupuestos[[#This Row],[DESCRIPCION]],Tabla28[[Columna1]:[CÓDIGO NUEVO]],2,0),"")</f>
        <v>P0601012</v>
      </c>
      <c r="J1225" s="3" t="s">
        <v>666</v>
      </c>
      <c r="K1225" s="3" t="s">
        <v>666</v>
      </c>
      <c r="L1225" s="3" t="s">
        <v>666</v>
      </c>
      <c r="M1225" s="31" t="s">
        <v>2398</v>
      </c>
      <c r="N1225" s="3"/>
      <c r="O1225" s="3" t="s">
        <v>315</v>
      </c>
      <c r="P1225" s="3" t="s">
        <v>86</v>
      </c>
      <c r="Q1225" s="3" t="str">
        <f>IFERROR(VLOOKUP(Presupuestos[[#This Row],[CLASIFICACIÓN (N)]],Tabla17[],2,0),"")</f>
        <v>Costos de ventas</v>
      </c>
      <c r="R1225" s="3" t="str">
        <f>IFERROR(VLOOKUP(Presupuestos[[#This Row],[CLASIFICACIÓN (N)]],Tabla17[],3,0),"")</f>
        <v>Operativo</v>
      </c>
      <c r="S1225" s="3" t="s">
        <v>16</v>
      </c>
      <c r="T1225" s="3" t="str">
        <f>IFERROR(VLOOKUP(Presupuestos[[#This Row],[ALMACEN]],Tabla5[],2,0),"")</f>
        <v>Arequipa</v>
      </c>
      <c r="U1225" s="19" t="str">
        <f>IFERROR(VLOOKUP(Presupuestos[[#This Row],[TIPO DE DOCUMENTO]],Tipo_Documento[],2,0)&amp;Presupuestos[[#This Row],[SERIE]]&amp;Presupuestos[[#This Row],[NUMERO]]&amp;Presupuestos[[#This Row],[RUC]],"")</f>
        <v>GRGR071374600892</v>
      </c>
      <c r="V1225" s="3" t="s">
        <v>264</v>
      </c>
      <c r="W1225" s="7">
        <v>45853</v>
      </c>
      <c r="X1225" s="7">
        <v>45853</v>
      </c>
      <c r="Y1225" s="3" t="s">
        <v>2386</v>
      </c>
      <c r="Z1225" s="3">
        <v>13</v>
      </c>
      <c r="AA1225" s="3">
        <f>IFERROR(VLOOKUP(Presupuestos[[#This Row],[RAZON SOCIAL]],CHOOSE({1,2},Clientes_Proveedores[Razon Social],Clientes_Proveedores[Ruc / Dni]),2,0),"-")</f>
        <v>74600892</v>
      </c>
      <c r="AB1225" s="31" t="s">
        <v>1975</v>
      </c>
      <c r="AC1225" s="3" t="s">
        <v>670</v>
      </c>
      <c r="AD1225" s="5"/>
      <c r="AE1225" s="6">
        <v>1812.99</v>
      </c>
      <c r="AF1225" s="6">
        <f>Presupuestos[[#This Row],[BASE]]*Presupuestos[[#This Row],[% IGV]]</f>
        <v>0</v>
      </c>
      <c r="AG1225" s="22">
        <f>ROUND(SUM(Presupuestos[[#This Row],[BASE]:[IGV]]),2)</f>
        <v>1812.99</v>
      </c>
      <c r="AH1225" s="9" t="str">
        <f>IF(Presupuestos[[#This Row],[MONEDA]]="USD",VLOOKUP(Presupuestos[[#This Row],[FECHA DE EMISION]],Tipo_Cambio[],3,0),"")</f>
        <v/>
      </c>
      <c r="AI1225" s="22">
        <f>IFERROR(ROUND(IF(Presupuestos[[#This Row],[MONEDA]]="PEN",Presupuestos[[#This Row],[TOTAL]],Presupuestos[[#This Row],[TOTAL]]*Presupuestos[[#This Row],[TIPO DE CAMBIO]]),2),"")</f>
        <v>1812.99</v>
      </c>
      <c r="AJ1225" s="5"/>
      <c r="AK1225" s="33" t="s">
        <v>671</v>
      </c>
      <c r="AL1225" s="5" t="s">
        <v>680</v>
      </c>
      <c r="AM1225" s="23" t="s">
        <v>671</v>
      </c>
      <c r="AN1225" s="23" t="s">
        <v>671</v>
      </c>
      <c r="AO1225" s="7">
        <f>IFERROR(VLOOKUP("1-"&amp;Presupuestos[[#This Row],[ID DOCUMENTO]],BD_Pagos[],7,0),"")</f>
        <v>45853</v>
      </c>
      <c r="AP1225" s="16" t="str">
        <f>IFERROR(VLOOKUP("1-"&amp;Presupuestos[[#This Row],[ID DOCUMENTO]],BD_Pagos[],8,0),"")</f>
        <v>B-BCP - Soles</v>
      </c>
      <c r="AQ1225" s="17">
        <f>IFERROR(VLOOKUP("1-"&amp;Presupuestos[[#This Row],[ID DOCUMENTO]],BD_Pagos[],9,0),"")</f>
        <v>990263</v>
      </c>
      <c r="AR1225" s="54"/>
      <c r="AS1225" s="7">
        <f>IFERROR(VLOOKUP("2-"&amp;Presupuestos[[#This Row],[ID DOCUMENTO]],BD_Pagos[],7,0),"")</f>
        <v>0</v>
      </c>
      <c r="AT1225" s="16" t="str">
        <f>IFERROR(VLOOKUP("2-"&amp;Presupuestos[[#This Row],[ID DOCUMENTO]],BD_Pagos[],8,0),"")</f>
        <v/>
      </c>
      <c r="AU1225" s="17">
        <f>IFERROR(VLOOKUP("2-"&amp;Presupuestos[[#This Row],[ID DOCUMENTO]],BD_Pagos[],9,0),"")</f>
        <v>0</v>
      </c>
      <c r="AV1225" s="20">
        <f>IF(IFERROR(VLOOKUP("2-"&amp;Presupuestos[[#This Row],[ID DOCUMENTO]],BD_Pagos[],10,0),0)&gt;Presupuestos[[#This Row],[TOTAL SOLES]],Presupuestos[[#This Row],[TOTAL SOLES]],IFERROR(VLOOKUP("2-"&amp;Presupuestos[[#This Row],[ID DOCUMENTO]],BD_Pagos[],10,0),0))</f>
        <v>0</v>
      </c>
      <c r="AW1225" s="7"/>
      <c r="AX1225" s="16"/>
      <c r="AY1225" s="17"/>
      <c r="AZ1225" s="20"/>
      <c r="BA1225" s="7"/>
      <c r="BB1225" s="16"/>
      <c r="BC1225" s="17"/>
      <c r="BD1225" s="20"/>
      <c r="BE1225" s="7">
        <f>IFERROR(VLOOKUP("5-"&amp;Presupuestos[[#This Row],[ID DOCUMENTO]],BD_Pagos[],7,0),"")</f>
        <v>0</v>
      </c>
      <c r="BF1225" s="17">
        <f>IFERROR(VLOOKUP("5-"&amp;Presupuestos[[#This Row],[ID DOCUMENTO]],BD_Pagos[],9,0),"")</f>
        <v>0</v>
      </c>
      <c r="BG1225" s="20">
        <f>IF(IFERROR(VLOOKUP("5-"&amp;Presupuestos[[#This Row],[ID DOCUMENTO]],BD_Pagos[],10,0),0)&gt;Presupuestos[[#This Row],[TOTAL SOLES]],Presupuestos[[#This Row],[TOTAL SOLES]],IFERROR(VLOOKUP("5-"&amp;Presupuestos[[#This Row],[ID DOCUMENTO]],BD_Pagos[],10,0),0))</f>
        <v>0</v>
      </c>
      <c r="BH1225" s="7">
        <f>IFERROR(VLOOKUP("1-Detraccion"&amp;Presupuestos[[#This Row],[ID DOCUMENTO]],BD_Pagos[],2,0),"")</f>
        <v>0</v>
      </c>
      <c r="BI1225" s="3" t="str">
        <f>IFERROR(VLOOKUP("1-Detraccion"&amp;Presupuestos[[#This Row],[ID DOCUMENTO]],BD_Pagos[],3,0),"")</f>
        <v/>
      </c>
      <c r="BJ1225" s="3">
        <f>IFERROR(VLOOKUP("1-Detraccion"&amp;Presupuestos[[#This Row],[ID DOCUMENTO]],BD_Pagos[],4,0),"")</f>
        <v>0</v>
      </c>
      <c r="BK1225" s="6">
        <f>IF(IFERROR(VLOOKUP("1-Detraccion"&amp;Presupuestos[[#This Row],[ID DOCUMENTO]],BD_Pagos[],5,0),0)&gt;Presupuestos[[#This Row],[TOTAL SOLES]],Presupuestos[[#This Row],[TOTAL SOLES]],IFERROR(VLOOKUP("1-Detraccion"&amp;Presupuestos[[#This Row],[ID DOCUMENTO]],BD_Pagos[],5,0),0))</f>
        <v>0</v>
      </c>
      <c r="BL1225" s="6">
        <f>IF(IFERROR(VLOOKUP("1-Detraccion"&amp;Presupuestos[[#This Row],[ID DOCUMENTO]],BD_Pagos[],6,0),0)&gt;Presupuestos[[#This Row],[TOTAL SOLES]],Presupuestos[[#This Row],[TOTAL SOLES]],IFERROR(VLOOKUP("1-Detraccion"&amp;Presupuestos[[#This Row],[ID DOCUMENTO]],BD_Pagos[],6,0),0))</f>
        <v>0</v>
      </c>
      <c r="BM1225" s="37"/>
      <c r="BN1225" s="3"/>
      <c r="BO1225" s="3"/>
      <c r="BP1225" s="6"/>
      <c r="BQ122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1812.99</v>
      </c>
      <c r="BR1225" s="23" t="str">
        <f>IF(Presupuestos[[#This Row],[SALDO ME-MN]]&gt;0,"PENDIENTE","CANCELADO")</f>
        <v>PENDIENTE</v>
      </c>
      <c r="BS1225" s="23" t="str">
        <f>IF(COUNTIFS($U$4:$U1224,Presupuestos[[#This Row],[ID DOCUMENTO]])&gt;=1,IF(B1224=Presupuestos[[#This Row],[ID]],"OK","DOC. DUPLICADO"),"OK")</f>
        <v>OK</v>
      </c>
    </row>
    <row r="1226" spans="2:71" ht="24" x14ac:dyDescent="0.25">
      <c r="B1226" s="34">
        <f>IF(Presupuestos[[#This Row],[ID DOCUMENTO]]=U1225,B1225,IF(B1225="ID",1,B1225+1))</f>
        <v>1039</v>
      </c>
      <c r="C1226" s="2">
        <v>45853</v>
      </c>
      <c r="D1226" s="2">
        <v>45853</v>
      </c>
      <c r="E1226" s="3" t="s">
        <v>1880</v>
      </c>
      <c r="F1226" s="25" t="s">
        <v>54</v>
      </c>
      <c r="G1226" s="25" t="s">
        <v>330</v>
      </c>
      <c r="H1226" s="25" t="s">
        <v>264</v>
      </c>
      <c r="I1226" s="36" t="str">
        <f>IFERROR(VLOOKUP(Presupuestos[[#This Row],[AREA]]&amp;Presupuestos[[#This Row],[CONCEPTO]]&amp;Presupuestos[[#This Row],[DESCRIPCION]],Tabla28[[Columna1]:[CÓDIGO NUEVO]],2,0),"")</f>
        <v>P0601012</v>
      </c>
      <c r="J1226" s="3" t="s">
        <v>666</v>
      </c>
      <c r="K1226" s="3" t="s">
        <v>666</v>
      </c>
      <c r="L1226" s="3" t="s">
        <v>666</v>
      </c>
      <c r="M1226" s="31" t="s">
        <v>2399</v>
      </c>
      <c r="N1226" s="3"/>
      <c r="O1226" s="3" t="s">
        <v>315</v>
      </c>
      <c r="P1226" s="3" t="s">
        <v>127</v>
      </c>
      <c r="Q1226" s="3" t="str">
        <f>IFERROR(VLOOKUP(Presupuestos[[#This Row],[CLASIFICACIÓN (N)]],Tabla17[],2,0),"")</f>
        <v>Gastos operativos</v>
      </c>
      <c r="R1226" s="3" t="str">
        <f>IFERROR(VLOOKUP(Presupuestos[[#This Row],[CLASIFICACIÓN (N)]],Tabla17[],3,0),"")</f>
        <v>Operativo</v>
      </c>
      <c r="S1226" s="3" t="s">
        <v>16</v>
      </c>
      <c r="T1226" s="3" t="str">
        <f>IFERROR(VLOOKUP(Presupuestos[[#This Row],[ALMACEN]],Tabla5[],2,0),"")</f>
        <v>Arequipa</v>
      </c>
      <c r="U1226" s="19" t="str">
        <f>IFERROR(VLOOKUP(Presupuestos[[#This Row],[TIPO DE DOCUMENTO]],Tipo_Documento[],2,0)&amp;Presupuestos[[#This Row],[SERIE]]&amp;Presupuestos[[#This Row],[NUMERO]]&amp;Presupuestos[[#This Row],[RUC]],"")</f>
        <v>GRGR071444468346</v>
      </c>
      <c r="V1226" s="3" t="s">
        <v>264</v>
      </c>
      <c r="W1226" s="7">
        <v>45853</v>
      </c>
      <c r="X1226" s="7">
        <v>45853</v>
      </c>
      <c r="Y1226" s="3" t="s">
        <v>2386</v>
      </c>
      <c r="Z1226" s="3">
        <v>14</v>
      </c>
      <c r="AA1226" s="3">
        <f>IFERROR(VLOOKUP(Presupuestos[[#This Row],[RAZON SOCIAL]],CHOOSE({1,2},Clientes_Proveedores[Razon Social],Clientes_Proveedores[Ruc / Dni]),2,0),"-")</f>
        <v>44468346</v>
      </c>
      <c r="AB1226" s="31" t="s">
        <v>1067</v>
      </c>
      <c r="AC1226" s="3" t="s">
        <v>670</v>
      </c>
      <c r="AD1226" s="5"/>
      <c r="AE1226" s="6">
        <v>2060.1</v>
      </c>
      <c r="AF1226" s="6">
        <f>Presupuestos[[#This Row],[BASE]]*Presupuestos[[#This Row],[% IGV]]</f>
        <v>0</v>
      </c>
      <c r="AG1226" s="22">
        <f>ROUND(SUM(Presupuestos[[#This Row],[BASE]:[IGV]]),2)</f>
        <v>2060.1</v>
      </c>
      <c r="AH1226" s="9" t="str">
        <f>IF(Presupuestos[[#This Row],[MONEDA]]="USD",VLOOKUP(Presupuestos[[#This Row],[FECHA DE EMISION]],Tipo_Cambio[],3,0),"")</f>
        <v/>
      </c>
      <c r="AI1226" s="22">
        <f>IFERROR(ROUND(IF(Presupuestos[[#This Row],[MONEDA]]="PEN",Presupuestos[[#This Row],[TOTAL]],Presupuestos[[#This Row],[TOTAL]]*Presupuestos[[#This Row],[TIPO DE CAMBIO]]),2),"")</f>
        <v>2060.1</v>
      </c>
      <c r="AJ1226" s="5"/>
      <c r="AK1226" s="33" t="s">
        <v>671</v>
      </c>
      <c r="AL1226" s="5" t="s">
        <v>680</v>
      </c>
      <c r="AM1226" s="23" t="s">
        <v>671</v>
      </c>
      <c r="AN1226" s="23" t="s">
        <v>671</v>
      </c>
      <c r="AO1226" s="7">
        <f>IFERROR(VLOOKUP("1-"&amp;Presupuestos[[#This Row],[ID DOCUMENTO]],BD_Pagos[],7,0),"")</f>
        <v>45853</v>
      </c>
      <c r="AP1226" s="16" t="str">
        <f>IFERROR(VLOOKUP("1-"&amp;Presupuestos[[#This Row],[ID DOCUMENTO]],BD_Pagos[],8,0),"")</f>
        <v>B-BCP - Soles</v>
      </c>
      <c r="AQ1226" s="17">
        <f>IFERROR(VLOOKUP("1-"&amp;Presupuestos[[#This Row],[ID DOCUMENTO]],BD_Pagos[],9,0),"")</f>
        <v>990263</v>
      </c>
      <c r="AR1226" s="54"/>
      <c r="AS1226" s="7">
        <f>IFERROR(VLOOKUP("2-"&amp;Presupuestos[[#This Row],[ID DOCUMENTO]],BD_Pagos[],7,0),"")</f>
        <v>0</v>
      </c>
      <c r="AT1226" s="16" t="str">
        <f>IFERROR(VLOOKUP("2-"&amp;Presupuestos[[#This Row],[ID DOCUMENTO]],BD_Pagos[],8,0),"")</f>
        <v/>
      </c>
      <c r="AU1226" s="17">
        <f>IFERROR(VLOOKUP("2-"&amp;Presupuestos[[#This Row],[ID DOCUMENTO]],BD_Pagos[],9,0),"")</f>
        <v>0</v>
      </c>
      <c r="AV1226" s="20">
        <f>IF(IFERROR(VLOOKUP("2-"&amp;Presupuestos[[#This Row],[ID DOCUMENTO]],BD_Pagos[],10,0),0)&gt;Presupuestos[[#This Row],[TOTAL SOLES]],Presupuestos[[#This Row],[TOTAL SOLES]],IFERROR(VLOOKUP("2-"&amp;Presupuestos[[#This Row],[ID DOCUMENTO]],BD_Pagos[],10,0),0))</f>
        <v>0</v>
      </c>
      <c r="AW1226" s="7"/>
      <c r="AX1226" s="16"/>
      <c r="AY1226" s="17"/>
      <c r="AZ1226" s="20"/>
      <c r="BA1226" s="7"/>
      <c r="BB1226" s="16"/>
      <c r="BC1226" s="17"/>
      <c r="BD1226" s="20"/>
      <c r="BE1226" s="7">
        <f>IFERROR(VLOOKUP("5-"&amp;Presupuestos[[#This Row],[ID DOCUMENTO]],BD_Pagos[],7,0),"")</f>
        <v>0</v>
      </c>
      <c r="BF1226" s="17">
        <f>IFERROR(VLOOKUP("5-"&amp;Presupuestos[[#This Row],[ID DOCUMENTO]],BD_Pagos[],9,0),"")</f>
        <v>0</v>
      </c>
      <c r="BG1226" s="20">
        <f>IF(IFERROR(VLOOKUP("5-"&amp;Presupuestos[[#This Row],[ID DOCUMENTO]],BD_Pagos[],10,0),0)&gt;Presupuestos[[#This Row],[TOTAL SOLES]],Presupuestos[[#This Row],[TOTAL SOLES]],IFERROR(VLOOKUP("5-"&amp;Presupuestos[[#This Row],[ID DOCUMENTO]],BD_Pagos[],10,0),0))</f>
        <v>0</v>
      </c>
      <c r="BH1226" s="7">
        <f>IFERROR(VLOOKUP("1-Detraccion"&amp;Presupuestos[[#This Row],[ID DOCUMENTO]],BD_Pagos[],2,0),"")</f>
        <v>0</v>
      </c>
      <c r="BI1226" s="3" t="str">
        <f>IFERROR(VLOOKUP("1-Detraccion"&amp;Presupuestos[[#This Row],[ID DOCUMENTO]],BD_Pagos[],3,0),"")</f>
        <v/>
      </c>
      <c r="BJ1226" s="3">
        <f>IFERROR(VLOOKUP("1-Detraccion"&amp;Presupuestos[[#This Row],[ID DOCUMENTO]],BD_Pagos[],4,0),"")</f>
        <v>0</v>
      </c>
      <c r="BK1226" s="6">
        <f>IF(IFERROR(VLOOKUP("1-Detraccion"&amp;Presupuestos[[#This Row],[ID DOCUMENTO]],BD_Pagos[],5,0),0)&gt;Presupuestos[[#This Row],[TOTAL SOLES]],Presupuestos[[#This Row],[TOTAL SOLES]],IFERROR(VLOOKUP("1-Detraccion"&amp;Presupuestos[[#This Row],[ID DOCUMENTO]],BD_Pagos[],5,0),0))</f>
        <v>0</v>
      </c>
      <c r="BL1226" s="6">
        <f>IF(IFERROR(VLOOKUP("1-Detraccion"&amp;Presupuestos[[#This Row],[ID DOCUMENTO]],BD_Pagos[],6,0),0)&gt;Presupuestos[[#This Row],[TOTAL SOLES]],Presupuestos[[#This Row],[TOTAL SOLES]],IFERROR(VLOOKUP("1-Detraccion"&amp;Presupuestos[[#This Row],[ID DOCUMENTO]],BD_Pagos[],6,0),0))</f>
        <v>0</v>
      </c>
      <c r="BM1226" s="37"/>
      <c r="BN1226" s="3"/>
      <c r="BO1226" s="3"/>
      <c r="BP1226" s="6"/>
      <c r="BQ122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2060.1</v>
      </c>
      <c r="BR1226" s="23" t="str">
        <f>IF(Presupuestos[[#This Row],[SALDO ME-MN]]&gt;0,"PENDIENTE","CANCELADO")</f>
        <v>PENDIENTE</v>
      </c>
      <c r="BS1226" s="23" t="str">
        <f>IF(COUNTIFS($U$4:$U1225,Presupuestos[[#This Row],[ID DOCUMENTO]])&gt;=1,IF(B1225=Presupuestos[[#This Row],[ID]],"OK","DOC. DUPLICADO"),"OK")</f>
        <v>OK</v>
      </c>
    </row>
    <row r="1227" spans="2:71" ht="24" x14ac:dyDescent="0.25">
      <c r="B1227" s="34">
        <f>IF(Presupuestos[[#This Row],[ID DOCUMENTO]]=U1226,B1226,IF(B1226="ID",1,B1226+1))</f>
        <v>1040</v>
      </c>
      <c r="C1227" s="2">
        <v>45853</v>
      </c>
      <c r="D1227" s="2">
        <v>45853</v>
      </c>
      <c r="E1227" s="3" t="s">
        <v>1880</v>
      </c>
      <c r="F1227" s="25" t="s">
        <v>54</v>
      </c>
      <c r="G1227" s="25" t="s">
        <v>330</v>
      </c>
      <c r="H1227" s="25" t="s">
        <v>264</v>
      </c>
      <c r="I1227" s="36" t="str">
        <f>IFERROR(VLOOKUP(Presupuestos[[#This Row],[AREA]]&amp;Presupuestos[[#This Row],[CONCEPTO]]&amp;Presupuestos[[#This Row],[DESCRIPCION]],Tabla28[[Columna1]:[CÓDIGO NUEVO]],2,0),"")</f>
        <v>P0601012</v>
      </c>
      <c r="J1227" s="3" t="s">
        <v>666</v>
      </c>
      <c r="K1227" s="3" t="s">
        <v>666</v>
      </c>
      <c r="L1227" s="3" t="s">
        <v>666</v>
      </c>
      <c r="M1227" s="31" t="s">
        <v>2400</v>
      </c>
      <c r="N1227" s="3"/>
      <c r="O1227" s="3" t="s">
        <v>315</v>
      </c>
      <c r="P1227" s="3" t="s">
        <v>114</v>
      </c>
      <c r="Q1227" s="3" t="str">
        <f>IFERROR(VLOOKUP(Presupuestos[[#This Row],[CLASIFICACIÓN (N)]],Tabla17[],2,0),"")</f>
        <v>Costos de ventas</v>
      </c>
      <c r="R1227" s="3" t="str">
        <f>IFERROR(VLOOKUP(Presupuestos[[#This Row],[CLASIFICACIÓN (N)]],Tabla17[],3,0),"")</f>
        <v>Operativo</v>
      </c>
      <c r="S1227" s="3" t="s">
        <v>41</v>
      </c>
      <c r="T1227" s="3" t="str">
        <f>IFERROR(VLOOKUP(Presupuestos[[#This Row],[ALMACEN]],Tabla5[],2,0),"")</f>
        <v>Lima</v>
      </c>
      <c r="U1227" s="19" t="str">
        <f>IFERROR(VLOOKUP(Presupuestos[[#This Row],[TIPO DE DOCUMENTO]],Tipo_Documento[],2,0)&amp;Presupuestos[[#This Row],[SERIE]]&amp;Presupuestos[[#This Row],[NUMERO]]&amp;Presupuestos[[#This Row],[RUC]],"")</f>
        <v>GRGR071571334789</v>
      </c>
      <c r="V1227" s="3" t="s">
        <v>264</v>
      </c>
      <c r="W1227" s="7">
        <v>45853</v>
      </c>
      <c r="X1227" s="7">
        <v>45853</v>
      </c>
      <c r="Y1227" s="3" t="s">
        <v>2386</v>
      </c>
      <c r="Z1227" s="3">
        <v>15</v>
      </c>
      <c r="AA1227" s="3">
        <f>IFERROR(VLOOKUP(Presupuestos[[#This Row],[RAZON SOCIAL]],CHOOSE({1,2},Clientes_Proveedores[Razon Social],Clientes_Proveedores[Ruc / Dni]),2,0),"-")</f>
        <v>71334789</v>
      </c>
      <c r="AB1227" s="31" t="s">
        <v>1984</v>
      </c>
      <c r="AC1227" s="3" t="s">
        <v>670</v>
      </c>
      <c r="AD1227" s="5"/>
      <c r="AE1227" s="6">
        <v>526.83000000000004</v>
      </c>
      <c r="AF1227" s="6">
        <f>Presupuestos[[#This Row],[BASE]]*Presupuestos[[#This Row],[% IGV]]</f>
        <v>0</v>
      </c>
      <c r="AG1227" s="22">
        <f>ROUND(SUM(Presupuestos[[#This Row],[BASE]:[IGV]]),2)</f>
        <v>526.83000000000004</v>
      </c>
      <c r="AH1227" s="9" t="str">
        <f>IF(Presupuestos[[#This Row],[MONEDA]]="USD",VLOOKUP(Presupuestos[[#This Row],[FECHA DE EMISION]],Tipo_Cambio[],3,0),"")</f>
        <v/>
      </c>
      <c r="AI1227" s="22">
        <f>IFERROR(ROUND(IF(Presupuestos[[#This Row],[MONEDA]]="PEN",Presupuestos[[#This Row],[TOTAL]],Presupuestos[[#This Row],[TOTAL]]*Presupuestos[[#This Row],[TIPO DE CAMBIO]]),2),"")</f>
        <v>526.83000000000004</v>
      </c>
      <c r="AJ1227" s="5"/>
      <c r="AK1227" s="33" t="s">
        <v>671</v>
      </c>
      <c r="AL1227" s="5" t="s">
        <v>680</v>
      </c>
      <c r="AM1227" s="23" t="s">
        <v>671</v>
      </c>
      <c r="AN1227" s="23" t="s">
        <v>671</v>
      </c>
      <c r="AO1227" s="7">
        <f>IFERROR(VLOOKUP("1-"&amp;Presupuestos[[#This Row],[ID DOCUMENTO]],BD_Pagos[],7,0),"")</f>
        <v>45853</v>
      </c>
      <c r="AP1227" s="16" t="str">
        <f>IFERROR(VLOOKUP("1-"&amp;Presupuestos[[#This Row],[ID DOCUMENTO]],BD_Pagos[],8,0),"")</f>
        <v>B-BCP - Soles</v>
      </c>
      <c r="AQ1227" s="17">
        <f>IFERROR(VLOOKUP("1-"&amp;Presupuestos[[#This Row],[ID DOCUMENTO]],BD_Pagos[],9,0),"")</f>
        <v>990263</v>
      </c>
      <c r="AR1227" s="54"/>
      <c r="AS1227" s="7">
        <f>IFERROR(VLOOKUP("2-"&amp;Presupuestos[[#This Row],[ID DOCUMENTO]],BD_Pagos[],7,0),"")</f>
        <v>0</v>
      </c>
      <c r="AT1227" s="16" t="str">
        <f>IFERROR(VLOOKUP("2-"&amp;Presupuestos[[#This Row],[ID DOCUMENTO]],BD_Pagos[],8,0),"")</f>
        <v/>
      </c>
      <c r="AU1227" s="17">
        <f>IFERROR(VLOOKUP("2-"&amp;Presupuestos[[#This Row],[ID DOCUMENTO]],BD_Pagos[],9,0),"")</f>
        <v>0</v>
      </c>
      <c r="AV1227" s="20">
        <f>IF(IFERROR(VLOOKUP("2-"&amp;Presupuestos[[#This Row],[ID DOCUMENTO]],BD_Pagos[],10,0),0)&gt;Presupuestos[[#This Row],[TOTAL SOLES]],Presupuestos[[#This Row],[TOTAL SOLES]],IFERROR(VLOOKUP("2-"&amp;Presupuestos[[#This Row],[ID DOCUMENTO]],BD_Pagos[],10,0),0))</f>
        <v>0</v>
      </c>
      <c r="AW1227" s="7"/>
      <c r="AX1227" s="16"/>
      <c r="AY1227" s="17"/>
      <c r="AZ1227" s="20"/>
      <c r="BA1227" s="7"/>
      <c r="BB1227" s="16"/>
      <c r="BC1227" s="17"/>
      <c r="BD1227" s="20"/>
      <c r="BE1227" s="7">
        <f>IFERROR(VLOOKUP("5-"&amp;Presupuestos[[#This Row],[ID DOCUMENTO]],BD_Pagos[],7,0),"")</f>
        <v>0</v>
      </c>
      <c r="BF1227" s="17">
        <f>IFERROR(VLOOKUP("5-"&amp;Presupuestos[[#This Row],[ID DOCUMENTO]],BD_Pagos[],9,0),"")</f>
        <v>0</v>
      </c>
      <c r="BG1227" s="20">
        <f>IF(IFERROR(VLOOKUP("5-"&amp;Presupuestos[[#This Row],[ID DOCUMENTO]],BD_Pagos[],10,0),0)&gt;Presupuestos[[#This Row],[TOTAL SOLES]],Presupuestos[[#This Row],[TOTAL SOLES]],IFERROR(VLOOKUP("5-"&amp;Presupuestos[[#This Row],[ID DOCUMENTO]],BD_Pagos[],10,0),0))</f>
        <v>0</v>
      </c>
      <c r="BH1227" s="7">
        <f>IFERROR(VLOOKUP("1-Detraccion"&amp;Presupuestos[[#This Row],[ID DOCUMENTO]],BD_Pagos[],2,0),"")</f>
        <v>0</v>
      </c>
      <c r="BI1227" s="3" t="str">
        <f>IFERROR(VLOOKUP("1-Detraccion"&amp;Presupuestos[[#This Row],[ID DOCUMENTO]],BD_Pagos[],3,0),"")</f>
        <v/>
      </c>
      <c r="BJ1227" s="3">
        <f>IFERROR(VLOOKUP("1-Detraccion"&amp;Presupuestos[[#This Row],[ID DOCUMENTO]],BD_Pagos[],4,0),"")</f>
        <v>0</v>
      </c>
      <c r="BK1227" s="6">
        <f>IF(IFERROR(VLOOKUP("1-Detraccion"&amp;Presupuestos[[#This Row],[ID DOCUMENTO]],BD_Pagos[],5,0),0)&gt;Presupuestos[[#This Row],[TOTAL SOLES]],Presupuestos[[#This Row],[TOTAL SOLES]],IFERROR(VLOOKUP("1-Detraccion"&amp;Presupuestos[[#This Row],[ID DOCUMENTO]],BD_Pagos[],5,0),0))</f>
        <v>0</v>
      </c>
      <c r="BL1227" s="6">
        <f>IF(IFERROR(VLOOKUP("1-Detraccion"&amp;Presupuestos[[#This Row],[ID DOCUMENTO]],BD_Pagos[],6,0),0)&gt;Presupuestos[[#This Row],[TOTAL SOLES]],Presupuestos[[#This Row],[TOTAL SOLES]],IFERROR(VLOOKUP("1-Detraccion"&amp;Presupuestos[[#This Row],[ID DOCUMENTO]],BD_Pagos[],6,0),0))</f>
        <v>0</v>
      </c>
      <c r="BM1227" s="37"/>
      <c r="BN1227" s="3"/>
      <c r="BO1227" s="3"/>
      <c r="BP1227" s="6"/>
      <c r="BQ122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526.83000000000004</v>
      </c>
      <c r="BR1227" s="23" t="str">
        <f>IF(Presupuestos[[#This Row],[SALDO ME-MN]]&gt;0,"PENDIENTE","CANCELADO")</f>
        <v>PENDIENTE</v>
      </c>
      <c r="BS1227" s="23" t="str">
        <f>IF(COUNTIFS($U$4:$U1226,Presupuestos[[#This Row],[ID DOCUMENTO]])&gt;=1,IF(B1226=Presupuestos[[#This Row],[ID]],"OK","DOC. DUPLICADO"),"OK")</f>
        <v>OK</v>
      </c>
    </row>
    <row r="1228" spans="2:71" ht="24" x14ac:dyDescent="0.25">
      <c r="B1228" s="34">
        <f>IF(Presupuestos[[#This Row],[ID DOCUMENTO]]=U1227,B1227,IF(B1227="ID",1,B1227+1))</f>
        <v>1041</v>
      </c>
      <c r="C1228" s="2">
        <v>45853</v>
      </c>
      <c r="D1228" s="2">
        <v>45853</v>
      </c>
      <c r="E1228" s="3" t="s">
        <v>1880</v>
      </c>
      <c r="F1228" s="25" t="s">
        <v>54</v>
      </c>
      <c r="G1228" s="25" t="s">
        <v>330</v>
      </c>
      <c r="H1228" s="25" t="s">
        <v>264</v>
      </c>
      <c r="I1228" s="36" t="str">
        <f>IFERROR(VLOOKUP(Presupuestos[[#This Row],[AREA]]&amp;Presupuestos[[#This Row],[CONCEPTO]]&amp;Presupuestos[[#This Row],[DESCRIPCION]],Tabla28[[Columna1]:[CÓDIGO NUEVO]],2,0),"")</f>
        <v>P0601012</v>
      </c>
      <c r="J1228" s="3" t="s">
        <v>666</v>
      </c>
      <c r="K1228" s="3" t="s">
        <v>666</v>
      </c>
      <c r="L1228" s="3" t="s">
        <v>666</v>
      </c>
      <c r="M1228" s="31" t="s">
        <v>2401</v>
      </c>
      <c r="N1228" s="3"/>
      <c r="O1228" s="3" t="s">
        <v>315</v>
      </c>
      <c r="P1228" s="3" t="s">
        <v>86</v>
      </c>
      <c r="Q1228" s="3" t="str">
        <f>IFERROR(VLOOKUP(Presupuestos[[#This Row],[CLASIFICACIÓN (N)]],Tabla17[],2,0),"")</f>
        <v>Costos de ventas</v>
      </c>
      <c r="R1228" s="3" t="str">
        <f>IFERROR(VLOOKUP(Presupuestos[[#This Row],[CLASIFICACIÓN (N)]],Tabla17[],3,0),"")</f>
        <v>Operativo</v>
      </c>
      <c r="S1228" s="3" t="s">
        <v>41</v>
      </c>
      <c r="T1228" s="3" t="str">
        <f>IFERROR(VLOOKUP(Presupuestos[[#This Row],[ALMACEN]],Tabla5[],2,0),"")</f>
        <v>Lima</v>
      </c>
      <c r="U1228" s="19" t="str">
        <f>IFERROR(VLOOKUP(Presupuestos[[#This Row],[TIPO DE DOCUMENTO]],Tipo_Documento[],2,0)&amp;Presupuestos[[#This Row],[SERIE]]&amp;Presupuestos[[#This Row],[NUMERO]]&amp;Presupuestos[[#This Row],[RUC]],"")</f>
        <v>GRGR071670666331</v>
      </c>
      <c r="V1228" s="3" t="s">
        <v>264</v>
      </c>
      <c r="W1228" s="7">
        <v>45853</v>
      </c>
      <c r="X1228" s="7">
        <v>45853</v>
      </c>
      <c r="Y1228" s="3" t="s">
        <v>2386</v>
      </c>
      <c r="Z1228" s="3">
        <v>16</v>
      </c>
      <c r="AA1228" s="3">
        <f>IFERROR(VLOOKUP(Presupuestos[[#This Row],[RAZON SOCIAL]],CHOOSE({1,2},Clientes_Proveedores[Razon Social],Clientes_Proveedores[Ruc / Dni]),2,0),"-")</f>
        <v>70666331</v>
      </c>
      <c r="AB1228" s="31" t="s">
        <v>1991</v>
      </c>
      <c r="AC1228" s="3" t="s">
        <v>670</v>
      </c>
      <c r="AD1228" s="5"/>
      <c r="AE1228" s="6">
        <v>2072.61</v>
      </c>
      <c r="AF1228" s="6">
        <f>Presupuestos[[#This Row],[BASE]]*Presupuestos[[#This Row],[% IGV]]</f>
        <v>0</v>
      </c>
      <c r="AG1228" s="22">
        <f>ROUND(SUM(Presupuestos[[#This Row],[BASE]:[IGV]]),2)</f>
        <v>2072.61</v>
      </c>
      <c r="AH1228" s="9" t="str">
        <f>IF(Presupuestos[[#This Row],[MONEDA]]="USD",VLOOKUP(Presupuestos[[#This Row],[FECHA DE EMISION]],Tipo_Cambio[],3,0),"")</f>
        <v/>
      </c>
      <c r="AI1228" s="22">
        <f>IFERROR(ROUND(IF(Presupuestos[[#This Row],[MONEDA]]="PEN",Presupuestos[[#This Row],[TOTAL]],Presupuestos[[#This Row],[TOTAL]]*Presupuestos[[#This Row],[TIPO DE CAMBIO]]),2),"")</f>
        <v>2072.61</v>
      </c>
      <c r="AJ1228" s="5"/>
      <c r="AK1228" s="33" t="s">
        <v>671</v>
      </c>
      <c r="AL1228" s="5" t="s">
        <v>680</v>
      </c>
      <c r="AM1228" s="23" t="s">
        <v>671</v>
      </c>
      <c r="AN1228" s="23" t="s">
        <v>671</v>
      </c>
      <c r="AO1228" s="7">
        <f>IFERROR(VLOOKUP("1-"&amp;Presupuestos[[#This Row],[ID DOCUMENTO]],BD_Pagos[],7,0),"")</f>
        <v>45853</v>
      </c>
      <c r="AP1228" s="16" t="str">
        <f>IFERROR(VLOOKUP("1-"&amp;Presupuestos[[#This Row],[ID DOCUMENTO]],BD_Pagos[],8,0),"")</f>
        <v>B-BCP - Soles</v>
      </c>
      <c r="AQ1228" s="17">
        <f>IFERROR(VLOOKUP("1-"&amp;Presupuestos[[#This Row],[ID DOCUMENTO]],BD_Pagos[],9,0),"")</f>
        <v>990263</v>
      </c>
      <c r="AR1228" s="54"/>
      <c r="AS1228" s="7">
        <f>IFERROR(VLOOKUP("2-"&amp;Presupuestos[[#This Row],[ID DOCUMENTO]],BD_Pagos[],7,0),"")</f>
        <v>0</v>
      </c>
      <c r="AT1228" s="16" t="str">
        <f>IFERROR(VLOOKUP("2-"&amp;Presupuestos[[#This Row],[ID DOCUMENTO]],BD_Pagos[],8,0),"")</f>
        <v/>
      </c>
      <c r="AU1228" s="17">
        <f>IFERROR(VLOOKUP("2-"&amp;Presupuestos[[#This Row],[ID DOCUMENTO]],BD_Pagos[],9,0),"")</f>
        <v>0</v>
      </c>
      <c r="AV1228" s="20">
        <f>IF(IFERROR(VLOOKUP("2-"&amp;Presupuestos[[#This Row],[ID DOCUMENTO]],BD_Pagos[],10,0),0)&gt;Presupuestos[[#This Row],[TOTAL SOLES]],Presupuestos[[#This Row],[TOTAL SOLES]],IFERROR(VLOOKUP("2-"&amp;Presupuestos[[#This Row],[ID DOCUMENTO]],BD_Pagos[],10,0),0))</f>
        <v>0</v>
      </c>
      <c r="AW1228" s="7"/>
      <c r="AX1228" s="16"/>
      <c r="AY1228" s="17"/>
      <c r="AZ1228" s="20"/>
      <c r="BA1228" s="7"/>
      <c r="BB1228" s="16"/>
      <c r="BC1228" s="17"/>
      <c r="BD1228" s="20"/>
      <c r="BE1228" s="7">
        <f>IFERROR(VLOOKUP("5-"&amp;Presupuestos[[#This Row],[ID DOCUMENTO]],BD_Pagos[],7,0),"")</f>
        <v>0</v>
      </c>
      <c r="BF1228" s="17">
        <f>IFERROR(VLOOKUP("5-"&amp;Presupuestos[[#This Row],[ID DOCUMENTO]],BD_Pagos[],9,0),"")</f>
        <v>0</v>
      </c>
      <c r="BG1228" s="20">
        <f>IF(IFERROR(VLOOKUP("5-"&amp;Presupuestos[[#This Row],[ID DOCUMENTO]],BD_Pagos[],10,0),0)&gt;Presupuestos[[#This Row],[TOTAL SOLES]],Presupuestos[[#This Row],[TOTAL SOLES]],IFERROR(VLOOKUP("5-"&amp;Presupuestos[[#This Row],[ID DOCUMENTO]],BD_Pagos[],10,0),0))</f>
        <v>0</v>
      </c>
      <c r="BH1228" s="7">
        <f>IFERROR(VLOOKUP("1-Detraccion"&amp;Presupuestos[[#This Row],[ID DOCUMENTO]],BD_Pagos[],2,0),"")</f>
        <v>0</v>
      </c>
      <c r="BI1228" s="3" t="str">
        <f>IFERROR(VLOOKUP("1-Detraccion"&amp;Presupuestos[[#This Row],[ID DOCUMENTO]],BD_Pagos[],3,0),"")</f>
        <v/>
      </c>
      <c r="BJ1228" s="3">
        <f>IFERROR(VLOOKUP("1-Detraccion"&amp;Presupuestos[[#This Row],[ID DOCUMENTO]],BD_Pagos[],4,0),"")</f>
        <v>0</v>
      </c>
      <c r="BK1228" s="6">
        <f>IF(IFERROR(VLOOKUP("1-Detraccion"&amp;Presupuestos[[#This Row],[ID DOCUMENTO]],BD_Pagos[],5,0),0)&gt;Presupuestos[[#This Row],[TOTAL SOLES]],Presupuestos[[#This Row],[TOTAL SOLES]],IFERROR(VLOOKUP("1-Detraccion"&amp;Presupuestos[[#This Row],[ID DOCUMENTO]],BD_Pagos[],5,0),0))</f>
        <v>0</v>
      </c>
      <c r="BL1228" s="6">
        <f>IF(IFERROR(VLOOKUP("1-Detraccion"&amp;Presupuestos[[#This Row],[ID DOCUMENTO]],BD_Pagos[],6,0),0)&gt;Presupuestos[[#This Row],[TOTAL SOLES]],Presupuestos[[#This Row],[TOTAL SOLES]],IFERROR(VLOOKUP("1-Detraccion"&amp;Presupuestos[[#This Row],[ID DOCUMENTO]],BD_Pagos[],6,0),0))</f>
        <v>0</v>
      </c>
      <c r="BM1228" s="37"/>
      <c r="BN1228" s="3"/>
      <c r="BO1228" s="3"/>
      <c r="BP1228" s="6"/>
      <c r="BQ122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2072.61</v>
      </c>
      <c r="BR1228" s="23" t="str">
        <f>IF(Presupuestos[[#This Row],[SALDO ME-MN]]&gt;0,"PENDIENTE","CANCELADO")</f>
        <v>PENDIENTE</v>
      </c>
      <c r="BS1228" s="23" t="str">
        <f>IF(COUNTIFS($U$4:$U1227,Presupuestos[[#This Row],[ID DOCUMENTO]])&gt;=1,IF(B1227=Presupuestos[[#This Row],[ID]],"OK","DOC. DUPLICADO"),"OK")</f>
        <v>OK</v>
      </c>
    </row>
    <row r="1229" spans="2:71" ht="24" x14ac:dyDescent="0.25">
      <c r="B1229" s="34">
        <f>IF(Presupuestos[[#This Row],[ID DOCUMENTO]]=U1228,B1228,IF(B1228="ID",1,B1228+1))</f>
        <v>1042</v>
      </c>
      <c r="C1229" s="2">
        <v>45853</v>
      </c>
      <c r="D1229" s="2">
        <v>45853</v>
      </c>
      <c r="E1229" s="3" t="s">
        <v>1880</v>
      </c>
      <c r="F1229" s="25" t="s">
        <v>54</v>
      </c>
      <c r="G1229" s="25" t="s">
        <v>330</v>
      </c>
      <c r="H1229" s="25" t="s">
        <v>264</v>
      </c>
      <c r="I1229" s="36" t="str">
        <f>IFERROR(VLOOKUP(Presupuestos[[#This Row],[AREA]]&amp;Presupuestos[[#This Row],[CONCEPTO]]&amp;Presupuestos[[#This Row],[DESCRIPCION]],Tabla28[[Columna1]:[CÓDIGO NUEVO]],2,0),"")</f>
        <v>P0601012</v>
      </c>
      <c r="J1229" s="3" t="s">
        <v>666</v>
      </c>
      <c r="K1229" s="3" t="s">
        <v>666</v>
      </c>
      <c r="L1229" s="3" t="s">
        <v>666</v>
      </c>
      <c r="M1229" s="31" t="s">
        <v>2402</v>
      </c>
      <c r="N1229" s="3"/>
      <c r="O1229" s="3" t="s">
        <v>315</v>
      </c>
      <c r="P1229" s="3" t="s">
        <v>114</v>
      </c>
      <c r="Q1229" s="3" t="str">
        <f>IFERROR(VLOOKUP(Presupuestos[[#This Row],[CLASIFICACIÓN (N)]],Tabla17[],2,0),"")</f>
        <v>Costos de ventas</v>
      </c>
      <c r="R1229" s="3" t="str">
        <f>IFERROR(VLOOKUP(Presupuestos[[#This Row],[CLASIFICACIÓN (N)]],Tabla17[],3,0),"")</f>
        <v>Operativo</v>
      </c>
      <c r="S1229" s="3" t="s">
        <v>34</v>
      </c>
      <c r="T1229" s="3" t="str">
        <f>IFERROR(VLOOKUP(Presupuestos[[#This Row],[ALMACEN]],Tabla5[],2,0),"")</f>
        <v>Arequipa</v>
      </c>
      <c r="U1229" s="19" t="str">
        <f>IFERROR(VLOOKUP(Presupuestos[[#This Row],[TIPO DE DOCUMENTO]],Tipo_Documento[],2,0)&amp;Presupuestos[[#This Row],[SERIE]]&amp;Presupuestos[[#This Row],[NUMERO]]&amp;Presupuestos[[#This Row],[RUC]],"")</f>
        <v>GRGR071743814375</v>
      </c>
      <c r="V1229" s="3" t="s">
        <v>264</v>
      </c>
      <c r="W1229" s="7">
        <v>45853</v>
      </c>
      <c r="X1229" s="7">
        <v>45853</v>
      </c>
      <c r="Y1229" s="3" t="s">
        <v>2386</v>
      </c>
      <c r="Z1229" s="3">
        <v>17</v>
      </c>
      <c r="AA1229" s="3">
        <f>IFERROR(VLOOKUP(Presupuestos[[#This Row],[RAZON SOCIAL]],CHOOSE({1,2},Clientes_Proveedores[Razon Social],Clientes_Proveedores[Ruc / Dni]),2,0),"-")</f>
        <v>43814375</v>
      </c>
      <c r="AB1229" s="31" t="s">
        <v>1996</v>
      </c>
      <c r="AC1229" s="3" t="s">
        <v>670</v>
      </c>
      <c r="AD1229" s="5"/>
      <c r="AE1229" s="6">
        <v>1435.98</v>
      </c>
      <c r="AF1229" s="6">
        <f>Presupuestos[[#This Row],[BASE]]*Presupuestos[[#This Row],[% IGV]]</f>
        <v>0</v>
      </c>
      <c r="AG1229" s="22">
        <f>ROUND(SUM(Presupuestos[[#This Row],[BASE]:[IGV]]),2)</f>
        <v>1435.98</v>
      </c>
      <c r="AH1229" s="9" t="str">
        <f>IF(Presupuestos[[#This Row],[MONEDA]]="USD",VLOOKUP(Presupuestos[[#This Row],[FECHA DE EMISION]],Tipo_Cambio[],3,0),"")</f>
        <v/>
      </c>
      <c r="AI1229" s="22">
        <f>IFERROR(ROUND(IF(Presupuestos[[#This Row],[MONEDA]]="PEN",Presupuestos[[#This Row],[TOTAL]],Presupuestos[[#This Row],[TOTAL]]*Presupuestos[[#This Row],[TIPO DE CAMBIO]]),2),"")</f>
        <v>1435.98</v>
      </c>
      <c r="AJ1229" s="5"/>
      <c r="AK1229" s="33" t="s">
        <v>671</v>
      </c>
      <c r="AL1229" s="5" t="s">
        <v>680</v>
      </c>
      <c r="AM1229" s="23" t="s">
        <v>671</v>
      </c>
      <c r="AN1229" s="23" t="s">
        <v>671</v>
      </c>
      <c r="AO1229" s="7">
        <f>IFERROR(VLOOKUP("1-"&amp;Presupuestos[[#This Row],[ID DOCUMENTO]],BD_Pagos[],7,0),"")</f>
        <v>45853</v>
      </c>
      <c r="AP1229" s="16" t="str">
        <f>IFERROR(VLOOKUP("1-"&amp;Presupuestos[[#This Row],[ID DOCUMENTO]],BD_Pagos[],8,0),"")</f>
        <v>B-BCP - Soles</v>
      </c>
      <c r="AQ1229" s="17">
        <f>IFERROR(VLOOKUP("1-"&amp;Presupuestos[[#This Row],[ID DOCUMENTO]],BD_Pagos[],9,0),"")</f>
        <v>990263</v>
      </c>
      <c r="AR1229" s="54"/>
      <c r="AS1229" s="7">
        <f>IFERROR(VLOOKUP("2-"&amp;Presupuestos[[#This Row],[ID DOCUMENTO]],BD_Pagos[],7,0),"")</f>
        <v>0</v>
      </c>
      <c r="AT1229" s="16" t="str">
        <f>IFERROR(VLOOKUP("2-"&amp;Presupuestos[[#This Row],[ID DOCUMENTO]],BD_Pagos[],8,0),"")</f>
        <v/>
      </c>
      <c r="AU1229" s="17">
        <f>IFERROR(VLOOKUP("2-"&amp;Presupuestos[[#This Row],[ID DOCUMENTO]],BD_Pagos[],9,0),"")</f>
        <v>0</v>
      </c>
      <c r="AV1229" s="20">
        <f>IF(IFERROR(VLOOKUP("2-"&amp;Presupuestos[[#This Row],[ID DOCUMENTO]],BD_Pagos[],10,0),0)&gt;Presupuestos[[#This Row],[TOTAL SOLES]],Presupuestos[[#This Row],[TOTAL SOLES]],IFERROR(VLOOKUP("2-"&amp;Presupuestos[[#This Row],[ID DOCUMENTO]],BD_Pagos[],10,0),0))</f>
        <v>0</v>
      </c>
      <c r="AW1229" s="7"/>
      <c r="AX1229" s="16"/>
      <c r="AY1229" s="17"/>
      <c r="AZ1229" s="20"/>
      <c r="BA1229" s="7"/>
      <c r="BB1229" s="16"/>
      <c r="BC1229" s="17"/>
      <c r="BD1229" s="20"/>
      <c r="BE1229" s="7">
        <f>IFERROR(VLOOKUP("5-"&amp;Presupuestos[[#This Row],[ID DOCUMENTO]],BD_Pagos[],7,0),"")</f>
        <v>0</v>
      </c>
      <c r="BF1229" s="17">
        <f>IFERROR(VLOOKUP("5-"&amp;Presupuestos[[#This Row],[ID DOCUMENTO]],BD_Pagos[],9,0),"")</f>
        <v>0</v>
      </c>
      <c r="BG1229" s="20">
        <f>IF(IFERROR(VLOOKUP("5-"&amp;Presupuestos[[#This Row],[ID DOCUMENTO]],BD_Pagos[],10,0),0)&gt;Presupuestos[[#This Row],[TOTAL SOLES]],Presupuestos[[#This Row],[TOTAL SOLES]],IFERROR(VLOOKUP("5-"&amp;Presupuestos[[#This Row],[ID DOCUMENTO]],BD_Pagos[],10,0),0))</f>
        <v>0</v>
      </c>
      <c r="BH1229" s="7">
        <f>IFERROR(VLOOKUP("1-Detraccion"&amp;Presupuestos[[#This Row],[ID DOCUMENTO]],BD_Pagos[],2,0),"")</f>
        <v>0</v>
      </c>
      <c r="BI1229" s="3" t="str">
        <f>IFERROR(VLOOKUP("1-Detraccion"&amp;Presupuestos[[#This Row],[ID DOCUMENTO]],BD_Pagos[],3,0),"")</f>
        <v/>
      </c>
      <c r="BJ1229" s="3">
        <f>IFERROR(VLOOKUP("1-Detraccion"&amp;Presupuestos[[#This Row],[ID DOCUMENTO]],BD_Pagos[],4,0),"")</f>
        <v>0</v>
      </c>
      <c r="BK1229" s="6">
        <f>IF(IFERROR(VLOOKUP("1-Detraccion"&amp;Presupuestos[[#This Row],[ID DOCUMENTO]],BD_Pagos[],5,0),0)&gt;Presupuestos[[#This Row],[TOTAL SOLES]],Presupuestos[[#This Row],[TOTAL SOLES]],IFERROR(VLOOKUP("1-Detraccion"&amp;Presupuestos[[#This Row],[ID DOCUMENTO]],BD_Pagos[],5,0),0))</f>
        <v>0</v>
      </c>
      <c r="BL1229" s="6">
        <f>IF(IFERROR(VLOOKUP("1-Detraccion"&amp;Presupuestos[[#This Row],[ID DOCUMENTO]],BD_Pagos[],6,0),0)&gt;Presupuestos[[#This Row],[TOTAL SOLES]],Presupuestos[[#This Row],[TOTAL SOLES]],IFERROR(VLOOKUP("1-Detraccion"&amp;Presupuestos[[#This Row],[ID DOCUMENTO]],BD_Pagos[],6,0),0))</f>
        <v>0</v>
      </c>
      <c r="BM1229" s="37"/>
      <c r="BN1229" s="3"/>
      <c r="BO1229" s="3"/>
      <c r="BP1229" s="6"/>
      <c r="BQ122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1435.98</v>
      </c>
      <c r="BR1229" s="23" t="str">
        <f>IF(Presupuestos[[#This Row],[SALDO ME-MN]]&gt;0,"PENDIENTE","CANCELADO")</f>
        <v>PENDIENTE</v>
      </c>
      <c r="BS1229" s="23" t="str">
        <f>IF(COUNTIFS($U$4:$U1228,Presupuestos[[#This Row],[ID DOCUMENTO]])&gt;=1,IF(B1228=Presupuestos[[#This Row],[ID]],"OK","DOC. DUPLICADO"),"OK")</f>
        <v>OK</v>
      </c>
    </row>
    <row r="1230" spans="2:71" ht="24" x14ac:dyDescent="0.25">
      <c r="B1230" s="34">
        <f>IF(Presupuestos[[#This Row],[ID DOCUMENTO]]=U1229,B1229,IF(B1229="ID",1,B1229+1))</f>
        <v>1043</v>
      </c>
      <c r="C1230" s="2">
        <v>45853</v>
      </c>
      <c r="D1230" s="2">
        <v>45853</v>
      </c>
      <c r="E1230" s="3" t="s">
        <v>1880</v>
      </c>
      <c r="F1230" s="25" t="s">
        <v>54</v>
      </c>
      <c r="G1230" s="25" t="s">
        <v>330</v>
      </c>
      <c r="H1230" s="25" t="s">
        <v>264</v>
      </c>
      <c r="I1230" s="36" t="str">
        <f>IFERROR(VLOOKUP(Presupuestos[[#This Row],[AREA]]&amp;Presupuestos[[#This Row],[CONCEPTO]]&amp;Presupuestos[[#This Row],[DESCRIPCION]],Tabla28[[Columna1]:[CÓDIGO NUEVO]],2,0),"")</f>
        <v>P0601012</v>
      </c>
      <c r="J1230" s="3" t="s">
        <v>666</v>
      </c>
      <c r="K1230" s="3" t="s">
        <v>666</v>
      </c>
      <c r="L1230" s="3" t="s">
        <v>666</v>
      </c>
      <c r="M1230" s="31" t="s">
        <v>2403</v>
      </c>
      <c r="N1230" s="3"/>
      <c r="O1230" s="3" t="s">
        <v>315</v>
      </c>
      <c r="P1230" s="3" t="s">
        <v>86</v>
      </c>
      <c r="Q1230" s="3" t="str">
        <f>IFERROR(VLOOKUP(Presupuestos[[#This Row],[CLASIFICACIÓN (N)]],Tabla17[],2,0),"")</f>
        <v>Costos de ventas</v>
      </c>
      <c r="R1230" s="3" t="str">
        <f>IFERROR(VLOOKUP(Presupuestos[[#This Row],[CLASIFICACIÓN (N)]],Tabla17[],3,0),"")</f>
        <v>Operativo</v>
      </c>
      <c r="S1230" s="3" t="s">
        <v>16</v>
      </c>
      <c r="T1230" s="3" t="str">
        <f>IFERROR(VLOOKUP(Presupuestos[[#This Row],[ALMACEN]],Tabla5[],2,0),"")</f>
        <v>Arequipa</v>
      </c>
      <c r="U1230" s="19" t="str">
        <f>IFERROR(VLOOKUP(Presupuestos[[#This Row],[TIPO DE DOCUMENTO]],Tipo_Documento[],2,0)&amp;Presupuestos[[#This Row],[SERIE]]&amp;Presupuestos[[#This Row],[NUMERO]]&amp;Presupuestos[[#This Row],[RUC]],"")</f>
        <v>GRGR071810736055631</v>
      </c>
      <c r="V1230" s="3" t="s">
        <v>264</v>
      </c>
      <c r="W1230" s="7">
        <v>45853</v>
      </c>
      <c r="X1230" s="7">
        <v>45853</v>
      </c>
      <c r="Y1230" s="3" t="s">
        <v>2386</v>
      </c>
      <c r="Z1230" s="3">
        <v>18</v>
      </c>
      <c r="AA1230" s="3">
        <f>IFERROR(VLOOKUP(Presupuestos[[#This Row],[RAZON SOCIAL]],CHOOSE({1,2},Clientes_Proveedores[Razon Social],Clientes_Proveedores[Ruc / Dni]),2,0),"-")</f>
        <v>10736055631</v>
      </c>
      <c r="AB1230" s="31" t="s">
        <v>1080</v>
      </c>
      <c r="AC1230" s="3" t="s">
        <v>670</v>
      </c>
      <c r="AD1230" s="5"/>
      <c r="AE1230" s="6">
        <v>2155.0500000000002</v>
      </c>
      <c r="AF1230" s="6">
        <f>Presupuestos[[#This Row],[BASE]]*Presupuestos[[#This Row],[% IGV]]</f>
        <v>0</v>
      </c>
      <c r="AG1230" s="22">
        <f>ROUND(SUM(Presupuestos[[#This Row],[BASE]:[IGV]]),2)</f>
        <v>2155.0500000000002</v>
      </c>
      <c r="AH1230" s="9" t="str">
        <f>IF(Presupuestos[[#This Row],[MONEDA]]="USD",VLOOKUP(Presupuestos[[#This Row],[FECHA DE EMISION]],Tipo_Cambio[],3,0),"")</f>
        <v/>
      </c>
      <c r="AI1230" s="22">
        <f>IFERROR(ROUND(IF(Presupuestos[[#This Row],[MONEDA]]="PEN",Presupuestos[[#This Row],[TOTAL]],Presupuestos[[#This Row],[TOTAL]]*Presupuestos[[#This Row],[TIPO DE CAMBIO]]),2),"")</f>
        <v>2155.0500000000002</v>
      </c>
      <c r="AJ1230" s="5"/>
      <c r="AK1230" s="33" t="s">
        <v>671</v>
      </c>
      <c r="AL1230" s="5" t="s">
        <v>680</v>
      </c>
      <c r="AM1230" s="23" t="s">
        <v>671</v>
      </c>
      <c r="AN1230" s="23" t="s">
        <v>671</v>
      </c>
      <c r="AO1230" s="7">
        <f>IFERROR(VLOOKUP("1-"&amp;Presupuestos[[#This Row],[ID DOCUMENTO]],BD_Pagos[],7,0),"")</f>
        <v>45853</v>
      </c>
      <c r="AP1230" s="16" t="str">
        <f>IFERROR(VLOOKUP("1-"&amp;Presupuestos[[#This Row],[ID DOCUMENTO]],BD_Pagos[],8,0),"")</f>
        <v>B-BCP - Soles</v>
      </c>
      <c r="AQ1230" s="17">
        <f>IFERROR(VLOOKUP("1-"&amp;Presupuestos[[#This Row],[ID DOCUMENTO]],BD_Pagos[],9,0),"")</f>
        <v>990263</v>
      </c>
      <c r="AR1230" s="54"/>
      <c r="AS1230" s="7">
        <f>IFERROR(VLOOKUP("2-"&amp;Presupuestos[[#This Row],[ID DOCUMENTO]],BD_Pagos[],7,0),"")</f>
        <v>0</v>
      </c>
      <c r="AT1230" s="16" t="str">
        <f>IFERROR(VLOOKUP("2-"&amp;Presupuestos[[#This Row],[ID DOCUMENTO]],BD_Pagos[],8,0),"")</f>
        <v/>
      </c>
      <c r="AU1230" s="17">
        <f>IFERROR(VLOOKUP("2-"&amp;Presupuestos[[#This Row],[ID DOCUMENTO]],BD_Pagos[],9,0),"")</f>
        <v>0</v>
      </c>
      <c r="AV1230" s="20">
        <f>IF(IFERROR(VLOOKUP("2-"&amp;Presupuestos[[#This Row],[ID DOCUMENTO]],BD_Pagos[],10,0),0)&gt;Presupuestos[[#This Row],[TOTAL SOLES]],Presupuestos[[#This Row],[TOTAL SOLES]],IFERROR(VLOOKUP("2-"&amp;Presupuestos[[#This Row],[ID DOCUMENTO]],BD_Pagos[],10,0),0))</f>
        <v>0</v>
      </c>
      <c r="AW1230" s="7"/>
      <c r="AX1230" s="16"/>
      <c r="AY1230" s="17"/>
      <c r="AZ1230" s="20"/>
      <c r="BA1230" s="7"/>
      <c r="BB1230" s="16"/>
      <c r="BC1230" s="17"/>
      <c r="BD1230" s="20"/>
      <c r="BE1230" s="7">
        <f>IFERROR(VLOOKUP("5-"&amp;Presupuestos[[#This Row],[ID DOCUMENTO]],BD_Pagos[],7,0),"")</f>
        <v>0</v>
      </c>
      <c r="BF1230" s="17">
        <f>IFERROR(VLOOKUP("5-"&amp;Presupuestos[[#This Row],[ID DOCUMENTO]],BD_Pagos[],9,0),"")</f>
        <v>0</v>
      </c>
      <c r="BG1230" s="20">
        <f>IF(IFERROR(VLOOKUP("5-"&amp;Presupuestos[[#This Row],[ID DOCUMENTO]],BD_Pagos[],10,0),0)&gt;Presupuestos[[#This Row],[TOTAL SOLES]],Presupuestos[[#This Row],[TOTAL SOLES]],IFERROR(VLOOKUP("5-"&amp;Presupuestos[[#This Row],[ID DOCUMENTO]],BD_Pagos[],10,0),0))</f>
        <v>0</v>
      </c>
      <c r="BH1230" s="7">
        <f>IFERROR(VLOOKUP("1-Detraccion"&amp;Presupuestos[[#This Row],[ID DOCUMENTO]],BD_Pagos[],2,0),"")</f>
        <v>0</v>
      </c>
      <c r="BI1230" s="3" t="str">
        <f>IFERROR(VLOOKUP("1-Detraccion"&amp;Presupuestos[[#This Row],[ID DOCUMENTO]],BD_Pagos[],3,0),"")</f>
        <v/>
      </c>
      <c r="BJ1230" s="3">
        <f>IFERROR(VLOOKUP("1-Detraccion"&amp;Presupuestos[[#This Row],[ID DOCUMENTO]],BD_Pagos[],4,0),"")</f>
        <v>0</v>
      </c>
      <c r="BK1230" s="6">
        <f>IF(IFERROR(VLOOKUP("1-Detraccion"&amp;Presupuestos[[#This Row],[ID DOCUMENTO]],BD_Pagos[],5,0),0)&gt;Presupuestos[[#This Row],[TOTAL SOLES]],Presupuestos[[#This Row],[TOTAL SOLES]],IFERROR(VLOOKUP("1-Detraccion"&amp;Presupuestos[[#This Row],[ID DOCUMENTO]],BD_Pagos[],5,0),0))</f>
        <v>0</v>
      </c>
      <c r="BL1230" s="6">
        <f>IF(IFERROR(VLOOKUP("1-Detraccion"&amp;Presupuestos[[#This Row],[ID DOCUMENTO]],BD_Pagos[],6,0),0)&gt;Presupuestos[[#This Row],[TOTAL SOLES]],Presupuestos[[#This Row],[TOTAL SOLES]],IFERROR(VLOOKUP("1-Detraccion"&amp;Presupuestos[[#This Row],[ID DOCUMENTO]],BD_Pagos[],6,0),0))</f>
        <v>0</v>
      </c>
      <c r="BM1230" s="37"/>
      <c r="BN1230" s="3"/>
      <c r="BO1230" s="3"/>
      <c r="BP1230" s="6"/>
      <c r="BQ123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2155.0500000000002</v>
      </c>
      <c r="BR1230" s="23" t="str">
        <f>IF(Presupuestos[[#This Row],[SALDO ME-MN]]&gt;0,"PENDIENTE","CANCELADO")</f>
        <v>PENDIENTE</v>
      </c>
      <c r="BS1230" s="23" t="str">
        <f>IF(COUNTIFS($U$4:$U1229,Presupuestos[[#This Row],[ID DOCUMENTO]])&gt;=1,IF(B1229=Presupuestos[[#This Row],[ID]],"OK","DOC. DUPLICADO"),"OK")</f>
        <v>OK</v>
      </c>
    </row>
    <row r="1231" spans="2:71" ht="24" x14ac:dyDescent="0.25">
      <c r="B1231" s="34">
        <f>IF(Presupuestos[[#This Row],[ID DOCUMENTO]]=U1230,B1230,IF(B1230="ID",1,B1230+1))</f>
        <v>1044</v>
      </c>
      <c r="C1231" s="2">
        <v>45853</v>
      </c>
      <c r="D1231" s="2">
        <v>45853</v>
      </c>
      <c r="E1231" s="3" t="s">
        <v>1880</v>
      </c>
      <c r="F1231" s="25" t="s">
        <v>54</v>
      </c>
      <c r="G1231" s="25" t="s">
        <v>330</v>
      </c>
      <c r="H1231" s="25" t="s">
        <v>264</v>
      </c>
      <c r="I1231" s="36" t="str">
        <f>IFERROR(VLOOKUP(Presupuestos[[#This Row],[AREA]]&amp;Presupuestos[[#This Row],[CONCEPTO]]&amp;Presupuestos[[#This Row],[DESCRIPCION]],Tabla28[[Columna1]:[CÓDIGO NUEVO]],2,0),"")</f>
        <v>P0601012</v>
      </c>
      <c r="J1231" s="3" t="s">
        <v>666</v>
      </c>
      <c r="K1231" s="3" t="s">
        <v>666</v>
      </c>
      <c r="L1231" s="3" t="s">
        <v>666</v>
      </c>
      <c r="M1231" s="31" t="s">
        <v>2404</v>
      </c>
      <c r="N1231" s="3"/>
      <c r="O1231" s="3" t="s">
        <v>315</v>
      </c>
      <c r="P1231" s="3" t="s">
        <v>86</v>
      </c>
      <c r="Q1231" s="3" t="str">
        <f>IFERROR(VLOOKUP(Presupuestos[[#This Row],[CLASIFICACIÓN (N)]],Tabla17[],2,0),"")</f>
        <v>Costos de ventas</v>
      </c>
      <c r="R1231" s="3" t="str">
        <f>IFERROR(VLOOKUP(Presupuestos[[#This Row],[CLASIFICACIÓN (N)]],Tabla17[],3,0),"")</f>
        <v>Operativo</v>
      </c>
      <c r="S1231" s="3" t="s">
        <v>41</v>
      </c>
      <c r="T1231" s="3" t="str">
        <f>IFERROR(VLOOKUP(Presupuestos[[#This Row],[ALMACEN]],Tabla5[],2,0),"")</f>
        <v>Lima</v>
      </c>
      <c r="U1231" s="19" t="str">
        <f>IFERROR(VLOOKUP(Presupuestos[[#This Row],[TIPO DE DOCUMENTO]],Tipo_Documento[],2,0)&amp;Presupuestos[[#This Row],[SERIE]]&amp;Presupuestos[[#This Row],[NUMERO]]&amp;Presupuestos[[#This Row],[RUC]],"")</f>
        <v>GRGR071945921913</v>
      </c>
      <c r="V1231" s="3" t="s">
        <v>264</v>
      </c>
      <c r="W1231" s="7">
        <v>45853</v>
      </c>
      <c r="X1231" s="7">
        <v>45853</v>
      </c>
      <c r="Y1231" s="3" t="s">
        <v>2386</v>
      </c>
      <c r="Z1231" s="3">
        <v>19</v>
      </c>
      <c r="AA1231" s="3">
        <f>IFERROR(VLOOKUP(Presupuestos[[#This Row],[RAZON SOCIAL]],CHOOSE({1,2},Clientes_Proveedores[Razon Social],Clientes_Proveedores[Ruc / Dni]),2,0),"-")</f>
        <v>45921913</v>
      </c>
      <c r="AB1231" s="31" t="s">
        <v>2006</v>
      </c>
      <c r="AC1231" s="3" t="s">
        <v>670</v>
      </c>
      <c r="AD1231" s="5"/>
      <c r="AE1231" s="6">
        <v>1695.37</v>
      </c>
      <c r="AF1231" s="6">
        <f>Presupuestos[[#This Row],[BASE]]*Presupuestos[[#This Row],[% IGV]]</f>
        <v>0</v>
      </c>
      <c r="AG1231" s="22">
        <f>ROUND(SUM(Presupuestos[[#This Row],[BASE]:[IGV]]),2)</f>
        <v>1695.37</v>
      </c>
      <c r="AH1231" s="9" t="str">
        <f>IF(Presupuestos[[#This Row],[MONEDA]]="USD",VLOOKUP(Presupuestos[[#This Row],[FECHA DE EMISION]],Tipo_Cambio[],3,0),"")</f>
        <v/>
      </c>
      <c r="AI1231" s="22">
        <f>IFERROR(ROUND(IF(Presupuestos[[#This Row],[MONEDA]]="PEN",Presupuestos[[#This Row],[TOTAL]],Presupuestos[[#This Row],[TOTAL]]*Presupuestos[[#This Row],[TIPO DE CAMBIO]]),2),"")</f>
        <v>1695.37</v>
      </c>
      <c r="AJ1231" s="5"/>
      <c r="AK1231" s="33" t="s">
        <v>671</v>
      </c>
      <c r="AL1231" s="5" t="s">
        <v>680</v>
      </c>
      <c r="AM1231" s="23" t="s">
        <v>671</v>
      </c>
      <c r="AN1231" s="23" t="s">
        <v>671</v>
      </c>
      <c r="AO1231" s="7">
        <f>IFERROR(VLOOKUP("1-"&amp;Presupuestos[[#This Row],[ID DOCUMENTO]],BD_Pagos[],7,0),"")</f>
        <v>45853</v>
      </c>
      <c r="AP1231" s="16" t="str">
        <f>IFERROR(VLOOKUP("1-"&amp;Presupuestos[[#This Row],[ID DOCUMENTO]],BD_Pagos[],8,0),"")</f>
        <v>B-BCP - Soles</v>
      </c>
      <c r="AQ1231" s="17">
        <f>IFERROR(VLOOKUP("1-"&amp;Presupuestos[[#This Row],[ID DOCUMENTO]],BD_Pagos[],9,0),"")</f>
        <v>990263</v>
      </c>
      <c r="AR1231" s="54"/>
      <c r="AS1231" s="7">
        <f>IFERROR(VLOOKUP("2-"&amp;Presupuestos[[#This Row],[ID DOCUMENTO]],BD_Pagos[],7,0),"")</f>
        <v>0</v>
      </c>
      <c r="AT1231" s="16" t="str">
        <f>IFERROR(VLOOKUP("2-"&amp;Presupuestos[[#This Row],[ID DOCUMENTO]],BD_Pagos[],8,0),"")</f>
        <v/>
      </c>
      <c r="AU1231" s="17">
        <f>IFERROR(VLOOKUP("2-"&amp;Presupuestos[[#This Row],[ID DOCUMENTO]],BD_Pagos[],9,0),"")</f>
        <v>0</v>
      </c>
      <c r="AV1231" s="20">
        <f>IF(IFERROR(VLOOKUP("2-"&amp;Presupuestos[[#This Row],[ID DOCUMENTO]],BD_Pagos[],10,0),0)&gt;Presupuestos[[#This Row],[TOTAL SOLES]],Presupuestos[[#This Row],[TOTAL SOLES]],IFERROR(VLOOKUP("2-"&amp;Presupuestos[[#This Row],[ID DOCUMENTO]],BD_Pagos[],10,0),0))</f>
        <v>0</v>
      </c>
      <c r="AW1231" s="7"/>
      <c r="AX1231" s="16"/>
      <c r="AY1231" s="17"/>
      <c r="AZ1231" s="20"/>
      <c r="BA1231" s="7"/>
      <c r="BB1231" s="16"/>
      <c r="BC1231" s="17"/>
      <c r="BD1231" s="20"/>
      <c r="BE1231" s="7">
        <f>IFERROR(VLOOKUP("5-"&amp;Presupuestos[[#This Row],[ID DOCUMENTO]],BD_Pagos[],7,0),"")</f>
        <v>0</v>
      </c>
      <c r="BF1231" s="17">
        <f>IFERROR(VLOOKUP("5-"&amp;Presupuestos[[#This Row],[ID DOCUMENTO]],BD_Pagos[],9,0),"")</f>
        <v>0</v>
      </c>
      <c r="BG1231" s="20">
        <f>IF(IFERROR(VLOOKUP("5-"&amp;Presupuestos[[#This Row],[ID DOCUMENTO]],BD_Pagos[],10,0),0)&gt;Presupuestos[[#This Row],[TOTAL SOLES]],Presupuestos[[#This Row],[TOTAL SOLES]],IFERROR(VLOOKUP("5-"&amp;Presupuestos[[#This Row],[ID DOCUMENTO]],BD_Pagos[],10,0),0))</f>
        <v>0</v>
      </c>
      <c r="BH1231" s="7">
        <f>IFERROR(VLOOKUP("1-Detraccion"&amp;Presupuestos[[#This Row],[ID DOCUMENTO]],BD_Pagos[],2,0),"")</f>
        <v>0</v>
      </c>
      <c r="BI1231" s="3" t="str">
        <f>IFERROR(VLOOKUP("1-Detraccion"&amp;Presupuestos[[#This Row],[ID DOCUMENTO]],BD_Pagos[],3,0),"")</f>
        <v/>
      </c>
      <c r="BJ1231" s="3">
        <f>IFERROR(VLOOKUP("1-Detraccion"&amp;Presupuestos[[#This Row],[ID DOCUMENTO]],BD_Pagos[],4,0),"")</f>
        <v>0</v>
      </c>
      <c r="BK1231" s="6">
        <f>IF(IFERROR(VLOOKUP("1-Detraccion"&amp;Presupuestos[[#This Row],[ID DOCUMENTO]],BD_Pagos[],5,0),0)&gt;Presupuestos[[#This Row],[TOTAL SOLES]],Presupuestos[[#This Row],[TOTAL SOLES]],IFERROR(VLOOKUP("1-Detraccion"&amp;Presupuestos[[#This Row],[ID DOCUMENTO]],BD_Pagos[],5,0),0))</f>
        <v>0</v>
      </c>
      <c r="BL1231" s="6">
        <f>IF(IFERROR(VLOOKUP("1-Detraccion"&amp;Presupuestos[[#This Row],[ID DOCUMENTO]],BD_Pagos[],6,0),0)&gt;Presupuestos[[#This Row],[TOTAL SOLES]],Presupuestos[[#This Row],[TOTAL SOLES]],IFERROR(VLOOKUP("1-Detraccion"&amp;Presupuestos[[#This Row],[ID DOCUMENTO]],BD_Pagos[],6,0),0))</f>
        <v>0</v>
      </c>
      <c r="BM1231" s="37"/>
      <c r="BN1231" s="3"/>
      <c r="BO1231" s="3"/>
      <c r="BP1231" s="6"/>
      <c r="BQ123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1695.37</v>
      </c>
      <c r="BR1231" s="23" t="str">
        <f>IF(Presupuestos[[#This Row],[SALDO ME-MN]]&gt;0,"PENDIENTE","CANCELADO")</f>
        <v>PENDIENTE</v>
      </c>
      <c r="BS1231" s="23" t="str">
        <f>IF(COUNTIFS($U$4:$U1230,Presupuestos[[#This Row],[ID DOCUMENTO]])&gt;=1,IF(B1230=Presupuestos[[#This Row],[ID]],"OK","DOC. DUPLICADO"),"OK")</f>
        <v>OK</v>
      </c>
    </row>
    <row r="1232" spans="2:71" ht="24" x14ac:dyDescent="0.25">
      <c r="B1232" s="34">
        <f>IF(Presupuestos[[#This Row],[ID DOCUMENTO]]=U1231,B1231,IF(B1231="ID",1,B1231+1))</f>
        <v>1045</v>
      </c>
      <c r="C1232" s="2">
        <v>45853</v>
      </c>
      <c r="D1232" s="2">
        <v>45853</v>
      </c>
      <c r="E1232" s="3" t="s">
        <v>1880</v>
      </c>
      <c r="F1232" s="25" t="s">
        <v>54</v>
      </c>
      <c r="G1232" s="25" t="s">
        <v>330</v>
      </c>
      <c r="H1232" s="25" t="s">
        <v>264</v>
      </c>
      <c r="I1232" s="36" t="str">
        <f>IFERROR(VLOOKUP(Presupuestos[[#This Row],[AREA]]&amp;Presupuestos[[#This Row],[CONCEPTO]]&amp;Presupuestos[[#This Row],[DESCRIPCION]],Tabla28[[Columna1]:[CÓDIGO NUEVO]],2,0),"")</f>
        <v>P0601012</v>
      </c>
      <c r="J1232" s="3" t="s">
        <v>666</v>
      </c>
      <c r="K1232" s="3" t="s">
        <v>666</v>
      </c>
      <c r="L1232" s="3" t="s">
        <v>666</v>
      </c>
      <c r="M1232" s="31" t="s">
        <v>2405</v>
      </c>
      <c r="N1232" s="3"/>
      <c r="O1232" s="3" t="s">
        <v>315</v>
      </c>
      <c r="P1232" s="3" t="s">
        <v>132</v>
      </c>
      <c r="Q1232" s="3" t="str">
        <f>IFERROR(VLOOKUP(Presupuestos[[#This Row],[CLASIFICACIÓN (N)]],Tabla17[],2,0),"")</f>
        <v>Gastos operativos</v>
      </c>
      <c r="R1232" s="3" t="str">
        <f>IFERROR(VLOOKUP(Presupuestos[[#This Row],[CLASIFICACIÓN (N)]],Tabla17[],3,0),"")</f>
        <v>Operativo</v>
      </c>
      <c r="S1232" s="3" t="s">
        <v>16</v>
      </c>
      <c r="T1232" s="3" t="str">
        <f>IFERROR(VLOOKUP(Presupuestos[[#This Row],[ALMACEN]],Tabla5[],2,0),"")</f>
        <v>Arequipa</v>
      </c>
      <c r="U1232" s="19" t="str">
        <f>IFERROR(VLOOKUP(Presupuestos[[#This Row],[TIPO DE DOCUMENTO]],Tipo_Documento[],2,0)&amp;Presupuestos[[#This Row],[SERIE]]&amp;Presupuestos[[#This Row],[NUMERO]]&amp;Presupuestos[[#This Row],[RUC]],"")</f>
        <v>GRGR072072302392</v>
      </c>
      <c r="V1232" s="3" t="s">
        <v>264</v>
      </c>
      <c r="W1232" s="7">
        <v>45853</v>
      </c>
      <c r="X1232" s="7">
        <v>45853</v>
      </c>
      <c r="Y1232" s="3" t="s">
        <v>2386</v>
      </c>
      <c r="Z1232" s="3">
        <v>20</v>
      </c>
      <c r="AA1232" s="3">
        <f>IFERROR(VLOOKUP(Presupuestos[[#This Row],[RAZON SOCIAL]],CHOOSE({1,2},Clientes_Proveedores[Razon Social],Clientes_Proveedores[Ruc / Dni]),2,0),"-")</f>
        <v>72302392</v>
      </c>
      <c r="AB1232" s="31" t="s">
        <v>1242</v>
      </c>
      <c r="AC1232" s="3" t="s">
        <v>670</v>
      </c>
      <c r="AD1232" s="5"/>
      <c r="AE1232" s="6">
        <v>1918.4</v>
      </c>
      <c r="AF1232" s="6">
        <f>Presupuestos[[#This Row],[BASE]]*Presupuestos[[#This Row],[% IGV]]</f>
        <v>0</v>
      </c>
      <c r="AG1232" s="22">
        <f>ROUND(SUM(Presupuestos[[#This Row],[BASE]:[IGV]]),2)</f>
        <v>1918.4</v>
      </c>
      <c r="AH1232" s="9" t="str">
        <f>IF(Presupuestos[[#This Row],[MONEDA]]="USD",VLOOKUP(Presupuestos[[#This Row],[FECHA DE EMISION]],Tipo_Cambio[],3,0),"")</f>
        <v/>
      </c>
      <c r="AI1232" s="22">
        <f>IFERROR(ROUND(IF(Presupuestos[[#This Row],[MONEDA]]="PEN",Presupuestos[[#This Row],[TOTAL]],Presupuestos[[#This Row],[TOTAL]]*Presupuestos[[#This Row],[TIPO DE CAMBIO]]),2),"")</f>
        <v>1918.4</v>
      </c>
      <c r="AJ1232" s="5"/>
      <c r="AK1232" s="33" t="s">
        <v>671</v>
      </c>
      <c r="AL1232" s="5" t="s">
        <v>680</v>
      </c>
      <c r="AM1232" s="23" t="s">
        <v>671</v>
      </c>
      <c r="AN1232" s="23" t="s">
        <v>671</v>
      </c>
      <c r="AO1232" s="7">
        <f>IFERROR(VLOOKUP("1-"&amp;Presupuestos[[#This Row],[ID DOCUMENTO]],BD_Pagos[],7,0),"")</f>
        <v>45853</v>
      </c>
      <c r="AP1232" s="16" t="str">
        <f>IFERROR(VLOOKUP("1-"&amp;Presupuestos[[#This Row],[ID DOCUMENTO]],BD_Pagos[],8,0),"")</f>
        <v>B-BCP - Soles</v>
      </c>
      <c r="AQ1232" s="17">
        <f>IFERROR(VLOOKUP("1-"&amp;Presupuestos[[#This Row],[ID DOCUMENTO]],BD_Pagos[],9,0),"")</f>
        <v>990263</v>
      </c>
      <c r="AR1232" s="54"/>
      <c r="AS1232" s="7">
        <f>IFERROR(VLOOKUP("2-"&amp;Presupuestos[[#This Row],[ID DOCUMENTO]],BD_Pagos[],7,0),"")</f>
        <v>0</v>
      </c>
      <c r="AT1232" s="16" t="str">
        <f>IFERROR(VLOOKUP("2-"&amp;Presupuestos[[#This Row],[ID DOCUMENTO]],BD_Pagos[],8,0),"")</f>
        <v/>
      </c>
      <c r="AU1232" s="17">
        <f>IFERROR(VLOOKUP("2-"&amp;Presupuestos[[#This Row],[ID DOCUMENTO]],BD_Pagos[],9,0),"")</f>
        <v>0</v>
      </c>
      <c r="AV1232" s="20">
        <f>IF(IFERROR(VLOOKUP("2-"&amp;Presupuestos[[#This Row],[ID DOCUMENTO]],BD_Pagos[],10,0),0)&gt;Presupuestos[[#This Row],[TOTAL SOLES]],Presupuestos[[#This Row],[TOTAL SOLES]],IFERROR(VLOOKUP("2-"&amp;Presupuestos[[#This Row],[ID DOCUMENTO]],BD_Pagos[],10,0),0))</f>
        <v>0</v>
      </c>
      <c r="AW1232" s="7"/>
      <c r="AX1232" s="16"/>
      <c r="AY1232" s="17"/>
      <c r="AZ1232" s="20"/>
      <c r="BA1232" s="7"/>
      <c r="BB1232" s="16"/>
      <c r="BC1232" s="17"/>
      <c r="BD1232" s="20"/>
      <c r="BE1232" s="7">
        <f>IFERROR(VLOOKUP("5-"&amp;Presupuestos[[#This Row],[ID DOCUMENTO]],BD_Pagos[],7,0),"")</f>
        <v>0</v>
      </c>
      <c r="BF1232" s="17">
        <f>IFERROR(VLOOKUP("5-"&amp;Presupuestos[[#This Row],[ID DOCUMENTO]],BD_Pagos[],9,0),"")</f>
        <v>0</v>
      </c>
      <c r="BG1232" s="20">
        <f>IF(IFERROR(VLOOKUP("5-"&amp;Presupuestos[[#This Row],[ID DOCUMENTO]],BD_Pagos[],10,0),0)&gt;Presupuestos[[#This Row],[TOTAL SOLES]],Presupuestos[[#This Row],[TOTAL SOLES]],IFERROR(VLOOKUP("5-"&amp;Presupuestos[[#This Row],[ID DOCUMENTO]],BD_Pagos[],10,0),0))</f>
        <v>0</v>
      </c>
      <c r="BH1232" s="7">
        <f>IFERROR(VLOOKUP("1-Detraccion"&amp;Presupuestos[[#This Row],[ID DOCUMENTO]],BD_Pagos[],2,0),"")</f>
        <v>0</v>
      </c>
      <c r="BI1232" s="3" t="str">
        <f>IFERROR(VLOOKUP("1-Detraccion"&amp;Presupuestos[[#This Row],[ID DOCUMENTO]],BD_Pagos[],3,0),"")</f>
        <v/>
      </c>
      <c r="BJ1232" s="3">
        <f>IFERROR(VLOOKUP("1-Detraccion"&amp;Presupuestos[[#This Row],[ID DOCUMENTO]],BD_Pagos[],4,0),"")</f>
        <v>0</v>
      </c>
      <c r="BK1232" s="6">
        <f>IF(IFERROR(VLOOKUP("1-Detraccion"&amp;Presupuestos[[#This Row],[ID DOCUMENTO]],BD_Pagos[],5,0),0)&gt;Presupuestos[[#This Row],[TOTAL SOLES]],Presupuestos[[#This Row],[TOTAL SOLES]],IFERROR(VLOOKUP("1-Detraccion"&amp;Presupuestos[[#This Row],[ID DOCUMENTO]],BD_Pagos[],5,0),0))</f>
        <v>0</v>
      </c>
      <c r="BL1232" s="6">
        <f>IF(IFERROR(VLOOKUP("1-Detraccion"&amp;Presupuestos[[#This Row],[ID DOCUMENTO]],BD_Pagos[],6,0),0)&gt;Presupuestos[[#This Row],[TOTAL SOLES]],Presupuestos[[#This Row],[TOTAL SOLES]],IFERROR(VLOOKUP("1-Detraccion"&amp;Presupuestos[[#This Row],[ID DOCUMENTO]],BD_Pagos[],6,0),0))</f>
        <v>0</v>
      </c>
      <c r="BM1232" s="37"/>
      <c r="BN1232" s="3"/>
      <c r="BO1232" s="3"/>
      <c r="BP1232" s="6"/>
      <c r="BQ123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1918.4</v>
      </c>
      <c r="BR1232" s="23" t="str">
        <f>IF(Presupuestos[[#This Row],[SALDO ME-MN]]&gt;0,"PENDIENTE","CANCELADO")</f>
        <v>PENDIENTE</v>
      </c>
      <c r="BS1232" s="23" t="str">
        <f>IF(COUNTIFS($U$4:$U1231,Presupuestos[[#This Row],[ID DOCUMENTO]])&gt;=1,IF(B1231=Presupuestos[[#This Row],[ID]],"OK","DOC. DUPLICADO"),"OK")</f>
        <v>OK</v>
      </c>
    </row>
    <row r="1233" spans="2:71" ht="24" x14ac:dyDescent="0.25">
      <c r="B1233" s="34">
        <f>IF(Presupuestos[[#This Row],[ID DOCUMENTO]]=U1232,B1232,IF(B1232="ID",1,B1232+1))</f>
        <v>1046</v>
      </c>
      <c r="C1233" s="2">
        <v>45853</v>
      </c>
      <c r="D1233" s="2">
        <v>45853</v>
      </c>
      <c r="E1233" s="3" t="s">
        <v>1880</v>
      </c>
      <c r="F1233" s="25" t="s">
        <v>54</v>
      </c>
      <c r="G1233" s="25" t="s">
        <v>330</v>
      </c>
      <c r="H1233" s="25" t="s">
        <v>264</v>
      </c>
      <c r="I1233" s="36" t="str">
        <f>IFERROR(VLOOKUP(Presupuestos[[#This Row],[AREA]]&amp;Presupuestos[[#This Row],[CONCEPTO]]&amp;Presupuestos[[#This Row],[DESCRIPCION]],Tabla28[[Columna1]:[CÓDIGO NUEVO]],2,0),"")</f>
        <v>P0601012</v>
      </c>
      <c r="J1233" s="3" t="s">
        <v>666</v>
      </c>
      <c r="K1233" s="3" t="s">
        <v>666</v>
      </c>
      <c r="L1233" s="3" t="s">
        <v>666</v>
      </c>
      <c r="M1233" s="31" t="s">
        <v>2406</v>
      </c>
      <c r="N1233" s="3"/>
      <c r="O1233" s="3" t="s">
        <v>315</v>
      </c>
      <c r="P1233" s="3" t="s">
        <v>114</v>
      </c>
      <c r="Q1233" s="3" t="str">
        <f>IFERROR(VLOOKUP(Presupuestos[[#This Row],[CLASIFICACIÓN (N)]],Tabla17[],2,0),"")</f>
        <v>Costos de ventas</v>
      </c>
      <c r="R1233" s="3" t="str">
        <f>IFERROR(VLOOKUP(Presupuestos[[#This Row],[CLASIFICACIÓN (N)]],Tabla17[],3,0),"")</f>
        <v>Operativo</v>
      </c>
      <c r="S1233" s="3" t="s">
        <v>16</v>
      </c>
      <c r="T1233" s="3" t="str">
        <f>IFERROR(VLOOKUP(Presupuestos[[#This Row],[ALMACEN]],Tabla5[],2,0),"")</f>
        <v>Arequipa</v>
      </c>
      <c r="U1233" s="19" t="str">
        <f>IFERROR(VLOOKUP(Presupuestos[[#This Row],[TIPO DE DOCUMENTO]],Tipo_Documento[],2,0)&amp;Presupuestos[[#This Row],[SERIE]]&amp;Presupuestos[[#This Row],[NUMERO]]&amp;Presupuestos[[#This Row],[RUC]],"")</f>
        <v>GRGR072180355193</v>
      </c>
      <c r="V1233" s="3" t="s">
        <v>264</v>
      </c>
      <c r="W1233" s="7">
        <v>45853</v>
      </c>
      <c r="X1233" s="7">
        <v>45853</v>
      </c>
      <c r="Y1233" s="3" t="s">
        <v>2386</v>
      </c>
      <c r="Z1233" s="3">
        <v>21</v>
      </c>
      <c r="AA1233" s="3">
        <f>IFERROR(VLOOKUP(Presupuestos[[#This Row],[RAZON SOCIAL]],CHOOSE({1,2},Clientes_Proveedores[Razon Social],Clientes_Proveedores[Ruc / Dni]),2,0),"-")</f>
        <v>80355193</v>
      </c>
      <c r="AB1233" s="31" t="s">
        <v>2018</v>
      </c>
      <c r="AC1233" s="3" t="s">
        <v>670</v>
      </c>
      <c r="AD1233" s="5"/>
      <c r="AE1233" s="6">
        <v>1431.17</v>
      </c>
      <c r="AF1233" s="6">
        <f>Presupuestos[[#This Row],[BASE]]*Presupuestos[[#This Row],[% IGV]]</f>
        <v>0</v>
      </c>
      <c r="AG1233" s="22">
        <f>ROUND(SUM(Presupuestos[[#This Row],[BASE]:[IGV]]),2)</f>
        <v>1431.17</v>
      </c>
      <c r="AH1233" s="9" t="str">
        <f>IF(Presupuestos[[#This Row],[MONEDA]]="USD",VLOOKUP(Presupuestos[[#This Row],[FECHA DE EMISION]],Tipo_Cambio[],3,0),"")</f>
        <v/>
      </c>
      <c r="AI1233" s="22">
        <f>IFERROR(ROUND(IF(Presupuestos[[#This Row],[MONEDA]]="PEN",Presupuestos[[#This Row],[TOTAL]],Presupuestos[[#This Row],[TOTAL]]*Presupuestos[[#This Row],[TIPO DE CAMBIO]]),2),"")</f>
        <v>1431.17</v>
      </c>
      <c r="AJ1233" s="5"/>
      <c r="AK1233" s="33" t="s">
        <v>671</v>
      </c>
      <c r="AL1233" s="5" t="s">
        <v>680</v>
      </c>
      <c r="AM1233" s="23" t="s">
        <v>671</v>
      </c>
      <c r="AN1233" s="23" t="s">
        <v>671</v>
      </c>
      <c r="AO1233" s="7">
        <f>IFERROR(VLOOKUP("1-"&amp;Presupuestos[[#This Row],[ID DOCUMENTO]],BD_Pagos[],7,0),"")</f>
        <v>45853</v>
      </c>
      <c r="AP1233" s="16" t="str">
        <f>IFERROR(VLOOKUP("1-"&amp;Presupuestos[[#This Row],[ID DOCUMENTO]],BD_Pagos[],8,0),"")</f>
        <v>B-BCP - Soles</v>
      </c>
      <c r="AQ1233" s="17">
        <f>IFERROR(VLOOKUP("1-"&amp;Presupuestos[[#This Row],[ID DOCUMENTO]],BD_Pagos[],9,0),"")</f>
        <v>990263</v>
      </c>
      <c r="AR1233" s="54"/>
      <c r="AS1233" s="7">
        <f>IFERROR(VLOOKUP("2-"&amp;Presupuestos[[#This Row],[ID DOCUMENTO]],BD_Pagos[],7,0),"")</f>
        <v>0</v>
      </c>
      <c r="AT1233" s="16" t="str">
        <f>IFERROR(VLOOKUP("2-"&amp;Presupuestos[[#This Row],[ID DOCUMENTO]],BD_Pagos[],8,0),"")</f>
        <v/>
      </c>
      <c r="AU1233" s="17">
        <f>IFERROR(VLOOKUP("2-"&amp;Presupuestos[[#This Row],[ID DOCUMENTO]],BD_Pagos[],9,0),"")</f>
        <v>0</v>
      </c>
      <c r="AV1233" s="20">
        <f>IF(IFERROR(VLOOKUP("2-"&amp;Presupuestos[[#This Row],[ID DOCUMENTO]],BD_Pagos[],10,0),0)&gt;Presupuestos[[#This Row],[TOTAL SOLES]],Presupuestos[[#This Row],[TOTAL SOLES]],IFERROR(VLOOKUP("2-"&amp;Presupuestos[[#This Row],[ID DOCUMENTO]],BD_Pagos[],10,0),0))</f>
        <v>0</v>
      </c>
      <c r="AW1233" s="7"/>
      <c r="AX1233" s="16"/>
      <c r="AY1233" s="17"/>
      <c r="AZ1233" s="20"/>
      <c r="BA1233" s="7"/>
      <c r="BB1233" s="16"/>
      <c r="BC1233" s="17"/>
      <c r="BD1233" s="20"/>
      <c r="BE1233" s="7">
        <f>IFERROR(VLOOKUP("5-"&amp;Presupuestos[[#This Row],[ID DOCUMENTO]],BD_Pagos[],7,0),"")</f>
        <v>0</v>
      </c>
      <c r="BF1233" s="17">
        <f>IFERROR(VLOOKUP("5-"&amp;Presupuestos[[#This Row],[ID DOCUMENTO]],BD_Pagos[],9,0),"")</f>
        <v>0</v>
      </c>
      <c r="BG1233" s="20">
        <f>IF(IFERROR(VLOOKUP("5-"&amp;Presupuestos[[#This Row],[ID DOCUMENTO]],BD_Pagos[],10,0),0)&gt;Presupuestos[[#This Row],[TOTAL SOLES]],Presupuestos[[#This Row],[TOTAL SOLES]],IFERROR(VLOOKUP("5-"&amp;Presupuestos[[#This Row],[ID DOCUMENTO]],BD_Pagos[],10,0),0))</f>
        <v>0</v>
      </c>
      <c r="BH1233" s="7">
        <f>IFERROR(VLOOKUP("1-Detraccion"&amp;Presupuestos[[#This Row],[ID DOCUMENTO]],BD_Pagos[],2,0),"")</f>
        <v>0</v>
      </c>
      <c r="BI1233" s="3" t="str">
        <f>IFERROR(VLOOKUP("1-Detraccion"&amp;Presupuestos[[#This Row],[ID DOCUMENTO]],BD_Pagos[],3,0),"")</f>
        <v/>
      </c>
      <c r="BJ1233" s="3">
        <f>IFERROR(VLOOKUP("1-Detraccion"&amp;Presupuestos[[#This Row],[ID DOCUMENTO]],BD_Pagos[],4,0),"")</f>
        <v>0</v>
      </c>
      <c r="BK1233" s="6">
        <f>IF(IFERROR(VLOOKUP("1-Detraccion"&amp;Presupuestos[[#This Row],[ID DOCUMENTO]],BD_Pagos[],5,0),0)&gt;Presupuestos[[#This Row],[TOTAL SOLES]],Presupuestos[[#This Row],[TOTAL SOLES]],IFERROR(VLOOKUP("1-Detraccion"&amp;Presupuestos[[#This Row],[ID DOCUMENTO]],BD_Pagos[],5,0),0))</f>
        <v>0</v>
      </c>
      <c r="BL1233" s="6">
        <f>IF(IFERROR(VLOOKUP("1-Detraccion"&amp;Presupuestos[[#This Row],[ID DOCUMENTO]],BD_Pagos[],6,0),0)&gt;Presupuestos[[#This Row],[TOTAL SOLES]],Presupuestos[[#This Row],[TOTAL SOLES]],IFERROR(VLOOKUP("1-Detraccion"&amp;Presupuestos[[#This Row],[ID DOCUMENTO]],BD_Pagos[],6,0),0))</f>
        <v>0</v>
      </c>
      <c r="BM1233" s="37"/>
      <c r="BN1233" s="3"/>
      <c r="BO1233" s="3"/>
      <c r="BP1233" s="6"/>
      <c r="BQ123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1431.17</v>
      </c>
      <c r="BR1233" s="23" t="str">
        <f>IF(Presupuestos[[#This Row],[SALDO ME-MN]]&gt;0,"PENDIENTE","CANCELADO")</f>
        <v>PENDIENTE</v>
      </c>
      <c r="BS1233" s="23" t="str">
        <f>IF(COUNTIFS($U$4:$U1232,Presupuestos[[#This Row],[ID DOCUMENTO]])&gt;=1,IF(B1232=Presupuestos[[#This Row],[ID]],"OK","DOC. DUPLICADO"),"OK")</f>
        <v>OK</v>
      </c>
    </row>
    <row r="1234" spans="2:71" ht="24" x14ac:dyDescent="0.25">
      <c r="B1234" s="34">
        <f>IF(Presupuestos[[#This Row],[ID DOCUMENTO]]=U1233,B1233,IF(B1233="ID",1,B1233+1))</f>
        <v>1047</v>
      </c>
      <c r="C1234" s="2">
        <v>45853</v>
      </c>
      <c r="D1234" s="2">
        <v>45853</v>
      </c>
      <c r="E1234" s="3" t="s">
        <v>1880</v>
      </c>
      <c r="F1234" s="25" t="s">
        <v>54</v>
      </c>
      <c r="G1234" s="25" t="s">
        <v>330</v>
      </c>
      <c r="H1234" s="25" t="s">
        <v>264</v>
      </c>
      <c r="I1234" s="36" t="str">
        <f>IFERROR(VLOOKUP(Presupuestos[[#This Row],[AREA]]&amp;Presupuestos[[#This Row],[CONCEPTO]]&amp;Presupuestos[[#This Row],[DESCRIPCION]],Tabla28[[Columna1]:[CÓDIGO NUEVO]],2,0),"")</f>
        <v>P0601012</v>
      </c>
      <c r="J1234" s="3" t="s">
        <v>666</v>
      </c>
      <c r="K1234" s="3" t="s">
        <v>666</v>
      </c>
      <c r="L1234" s="3" t="s">
        <v>666</v>
      </c>
      <c r="M1234" s="31" t="s">
        <v>2407</v>
      </c>
      <c r="N1234" s="3"/>
      <c r="O1234" s="3" t="s">
        <v>315</v>
      </c>
      <c r="P1234" s="3" t="s">
        <v>86</v>
      </c>
      <c r="Q1234" s="3" t="str">
        <f>IFERROR(VLOOKUP(Presupuestos[[#This Row],[CLASIFICACIÓN (N)]],Tabla17[],2,0),"")</f>
        <v>Costos de ventas</v>
      </c>
      <c r="R1234" s="3" t="str">
        <f>IFERROR(VLOOKUP(Presupuestos[[#This Row],[CLASIFICACIÓN (N)]],Tabla17[],3,0),"")</f>
        <v>Operativo</v>
      </c>
      <c r="S1234" s="3" t="s">
        <v>41</v>
      </c>
      <c r="T1234" s="3" t="str">
        <f>IFERROR(VLOOKUP(Presupuestos[[#This Row],[ALMACEN]],Tabla5[],2,0),"")</f>
        <v>Lima</v>
      </c>
      <c r="U1234" s="19" t="str">
        <f>IFERROR(VLOOKUP(Presupuestos[[#This Row],[TIPO DE DOCUMENTO]],Tipo_Documento[],2,0)&amp;Presupuestos[[#This Row],[SERIE]]&amp;Presupuestos[[#This Row],[NUMERO]]&amp;Presupuestos[[#This Row],[RUC]],"")</f>
        <v>GRGR07221829028</v>
      </c>
      <c r="V1234" s="3" t="s">
        <v>264</v>
      </c>
      <c r="W1234" s="7">
        <v>45853</v>
      </c>
      <c r="X1234" s="7">
        <v>45853</v>
      </c>
      <c r="Y1234" s="3" t="s">
        <v>2386</v>
      </c>
      <c r="Z1234" s="3">
        <v>22</v>
      </c>
      <c r="AA1234" s="3">
        <f>IFERROR(VLOOKUP(Presupuestos[[#This Row],[RAZON SOCIAL]],CHOOSE({1,2},Clientes_Proveedores[Razon Social],Clientes_Proveedores[Ruc / Dni]),2,0),"-")</f>
        <v>1829028</v>
      </c>
      <c r="AB1234" s="31" t="s">
        <v>2022</v>
      </c>
      <c r="AC1234" s="3" t="s">
        <v>670</v>
      </c>
      <c r="AD1234" s="5"/>
      <c r="AE1234" s="6">
        <v>2103.6799999999998</v>
      </c>
      <c r="AF1234" s="6">
        <f>Presupuestos[[#This Row],[BASE]]*Presupuestos[[#This Row],[% IGV]]</f>
        <v>0</v>
      </c>
      <c r="AG1234" s="22">
        <f>ROUND(SUM(Presupuestos[[#This Row],[BASE]:[IGV]]),2)</f>
        <v>2103.6799999999998</v>
      </c>
      <c r="AH1234" s="9" t="str">
        <f>IF(Presupuestos[[#This Row],[MONEDA]]="USD",VLOOKUP(Presupuestos[[#This Row],[FECHA DE EMISION]],Tipo_Cambio[],3,0),"")</f>
        <v/>
      </c>
      <c r="AI1234" s="22">
        <f>IFERROR(ROUND(IF(Presupuestos[[#This Row],[MONEDA]]="PEN",Presupuestos[[#This Row],[TOTAL]],Presupuestos[[#This Row],[TOTAL]]*Presupuestos[[#This Row],[TIPO DE CAMBIO]]),2),"")</f>
        <v>2103.6799999999998</v>
      </c>
      <c r="AJ1234" s="5"/>
      <c r="AK1234" s="33" t="s">
        <v>671</v>
      </c>
      <c r="AL1234" s="5" t="s">
        <v>680</v>
      </c>
      <c r="AM1234" s="23" t="s">
        <v>671</v>
      </c>
      <c r="AN1234" s="23" t="s">
        <v>671</v>
      </c>
      <c r="AO1234" s="7">
        <f>IFERROR(VLOOKUP("1-"&amp;Presupuestos[[#This Row],[ID DOCUMENTO]],BD_Pagos[],7,0),"")</f>
        <v>45853</v>
      </c>
      <c r="AP1234" s="16" t="str">
        <f>IFERROR(VLOOKUP("1-"&amp;Presupuestos[[#This Row],[ID DOCUMENTO]],BD_Pagos[],8,0),"")</f>
        <v>B-BCP - Soles</v>
      </c>
      <c r="AQ1234" s="17">
        <f>IFERROR(VLOOKUP("1-"&amp;Presupuestos[[#This Row],[ID DOCUMENTO]],BD_Pagos[],9,0),"")</f>
        <v>990263</v>
      </c>
      <c r="AR1234" s="54"/>
      <c r="AS1234" s="7">
        <f>IFERROR(VLOOKUP("2-"&amp;Presupuestos[[#This Row],[ID DOCUMENTO]],BD_Pagos[],7,0),"")</f>
        <v>0</v>
      </c>
      <c r="AT1234" s="16" t="str">
        <f>IFERROR(VLOOKUP("2-"&amp;Presupuestos[[#This Row],[ID DOCUMENTO]],BD_Pagos[],8,0),"")</f>
        <v/>
      </c>
      <c r="AU1234" s="17">
        <f>IFERROR(VLOOKUP("2-"&amp;Presupuestos[[#This Row],[ID DOCUMENTO]],BD_Pagos[],9,0),"")</f>
        <v>0</v>
      </c>
      <c r="AV1234" s="20">
        <f>IF(IFERROR(VLOOKUP("2-"&amp;Presupuestos[[#This Row],[ID DOCUMENTO]],BD_Pagos[],10,0),0)&gt;Presupuestos[[#This Row],[TOTAL SOLES]],Presupuestos[[#This Row],[TOTAL SOLES]],IFERROR(VLOOKUP("2-"&amp;Presupuestos[[#This Row],[ID DOCUMENTO]],BD_Pagos[],10,0),0))</f>
        <v>0</v>
      </c>
      <c r="AW1234" s="7"/>
      <c r="AX1234" s="16"/>
      <c r="AY1234" s="17"/>
      <c r="AZ1234" s="20"/>
      <c r="BA1234" s="7"/>
      <c r="BB1234" s="16"/>
      <c r="BC1234" s="17"/>
      <c r="BD1234" s="20"/>
      <c r="BE1234" s="7">
        <f>IFERROR(VLOOKUP("5-"&amp;Presupuestos[[#This Row],[ID DOCUMENTO]],BD_Pagos[],7,0),"")</f>
        <v>0</v>
      </c>
      <c r="BF1234" s="17">
        <f>IFERROR(VLOOKUP("5-"&amp;Presupuestos[[#This Row],[ID DOCUMENTO]],BD_Pagos[],9,0),"")</f>
        <v>0</v>
      </c>
      <c r="BG1234" s="20">
        <f>IF(IFERROR(VLOOKUP("5-"&amp;Presupuestos[[#This Row],[ID DOCUMENTO]],BD_Pagos[],10,0),0)&gt;Presupuestos[[#This Row],[TOTAL SOLES]],Presupuestos[[#This Row],[TOTAL SOLES]],IFERROR(VLOOKUP("5-"&amp;Presupuestos[[#This Row],[ID DOCUMENTO]],BD_Pagos[],10,0),0))</f>
        <v>0</v>
      </c>
      <c r="BH1234" s="7">
        <f>IFERROR(VLOOKUP("1-Detraccion"&amp;Presupuestos[[#This Row],[ID DOCUMENTO]],BD_Pagos[],2,0),"")</f>
        <v>0</v>
      </c>
      <c r="BI1234" s="3" t="str">
        <f>IFERROR(VLOOKUP("1-Detraccion"&amp;Presupuestos[[#This Row],[ID DOCUMENTO]],BD_Pagos[],3,0),"")</f>
        <v/>
      </c>
      <c r="BJ1234" s="3">
        <f>IFERROR(VLOOKUP("1-Detraccion"&amp;Presupuestos[[#This Row],[ID DOCUMENTO]],BD_Pagos[],4,0),"")</f>
        <v>0</v>
      </c>
      <c r="BK1234" s="6">
        <f>IF(IFERROR(VLOOKUP("1-Detraccion"&amp;Presupuestos[[#This Row],[ID DOCUMENTO]],BD_Pagos[],5,0),0)&gt;Presupuestos[[#This Row],[TOTAL SOLES]],Presupuestos[[#This Row],[TOTAL SOLES]],IFERROR(VLOOKUP("1-Detraccion"&amp;Presupuestos[[#This Row],[ID DOCUMENTO]],BD_Pagos[],5,0),0))</f>
        <v>0</v>
      </c>
      <c r="BL1234" s="6">
        <f>IF(IFERROR(VLOOKUP("1-Detraccion"&amp;Presupuestos[[#This Row],[ID DOCUMENTO]],BD_Pagos[],6,0),0)&gt;Presupuestos[[#This Row],[TOTAL SOLES]],Presupuestos[[#This Row],[TOTAL SOLES]],IFERROR(VLOOKUP("1-Detraccion"&amp;Presupuestos[[#This Row],[ID DOCUMENTO]],BD_Pagos[],6,0),0))</f>
        <v>0</v>
      </c>
      <c r="BM1234" s="37"/>
      <c r="BN1234" s="3"/>
      <c r="BO1234" s="3"/>
      <c r="BP1234" s="6"/>
      <c r="BQ123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2103.6799999999998</v>
      </c>
      <c r="BR1234" s="23" t="str">
        <f>IF(Presupuestos[[#This Row],[SALDO ME-MN]]&gt;0,"PENDIENTE","CANCELADO")</f>
        <v>PENDIENTE</v>
      </c>
      <c r="BS1234" s="23" t="str">
        <f>IF(COUNTIFS($U$4:$U1233,Presupuestos[[#This Row],[ID DOCUMENTO]])&gt;=1,IF(B1233=Presupuestos[[#This Row],[ID]],"OK","DOC. DUPLICADO"),"OK")</f>
        <v>OK</v>
      </c>
    </row>
    <row r="1235" spans="2:71" ht="24" x14ac:dyDescent="0.25">
      <c r="B1235" s="34">
        <f>IF(Presupuestos[[#This Row],[ID DOCUMENTO]]=U1234,B1234,IF(B1234="ID",1,B1234+1))</f>
        <v>1048</v>
      </c>
      <c r="C1235" s="2">
        <v>45853</v>
      </c>
      <c r="D1235" s="2">
        <v>45853</v>
      </c>
      <c r="E1235" s="3" t="s">
        <v>1880</v>
      </c>
      <c r="F1235" s="25" t="s">
        <v>54</v>
      </c>
      <c r="G1235" s="25" t="s">
        <v>330</v>
      </c>
      <c r="H1235" s="25" t="s">
        <v>264</v>
      </c>
      <c r="I1235" s="36" t="str">
        <f>IFERROR(VLOOKUP(Presupuestos[[#This Row],[AREA]]&amp;Presupuestos[[#This Row],[CONCEPTO]]&amp;Presupuestos[[#This Row],[DESCRIPCION]],Tabla28[[Columna1]:[CÓDIGO NUEVO]],2,0),"")</f>
        <v>P0601012</v>
      </c>
      <c r="J1235" s="3" t="s">
        <v>666</v>
      </c>
      <c r="K1235" s="3" t="s">
        <v>666</v>
      </c>
      <c r="L1235" s="3" t="s">
        <v>666</v>
      </c>
      <c r="M1235" s="31" t="s">
        <v>2408</v>
      </c>
      <c r="N1235" s="3"/>
      <c r="O1235" s="3" t="s">
        <v>315</v>
      </c>
      <c r="P1235" s="3" t="s">
        <v>132</v>
      </c>
      <c r="Q1235" s="3" t="str">
        <f>IFERROR(VLOOKUP(Presupuestos[[#This Row],[CLASIFICACIÓN (N)]],Tabla17[],2,0),"")</f>
        <v>Gastos operativos</v>
      </c>
      <c r="R1235" s="3" t="str">
        <f>IFERROR(VLOOKUP(Presupuestos[[#This Row],[CLASIFICACIÓN (N)]],Tabla17[],3,0),"")</f>
        <v>Operativo</v>
      </c>
      <c r="S1235" s="3" t="s">
        <v>16</v>
      </c>
      <c r="T1235" s="3" t="str">
        <f>IFERROR(VLOOKUP(Presupuestos[[#This Row],[ALMACEN]],Tabla5[],2,0),"")</f>
        <v>Arequipa</v>
      </c>
      <c r="U1235" s="19" t="str">
        <f>IFERROR(VLOOKUP(Presupuestos[[#This Row],[TIPO DE DOCUMENTO]],Tipo_Documento[],2,0)&amp;Presupuestos[[#This Row],[SERIE]]&amp;Presupuestos[[#This Row],[NUMERO]]&amp;Presupuestos[[#This Row],[RUC]],"")</f>
        <v>GRGR072372450429</v>
      </c>
      <c r="V1235" s="3" t="s">
        <v>264</v>
      </c>
      <c r="W1235" s="7">
        <v>45853</v>
      </c>
      <c r="X1235" s="7">
        <v>45853</v>
      </c>
      <c r="Y1235" s="3" t="s">
        <v>2386</v>
      </c>
      <c r="Z1235" s="3">
        <v>23</v>
      </c>
      <c r="AA1235" s="3">
        <f>IFERROR(VLOOKUP(Presupuestos[[#This Row],[RAZON SOCIAL]],CHOOSE({1,2},Clientes_Proveedores[Razon Social],Clientes_Proveedores[Ruc / Dni]),2,0),"-")</f>
        <v>72450429</v>
      </c>
      <c r="AB1235" s="31" t="s">
        <v>697</v>
      </c>
      <c r="AC1235" s="3" t="s">
        <v>670</v>
      </c>
      <c r="AD1235" s="5"/>
      <c r="AE1235" s="6">
        <v>3022.06</v>
      </c>
      <c r="AF1235" s="6">
        <f>Presupuestos[[#This Row],[BASE]]*Presupuestos[[#This Row],[% IGV]]</f>
        <v>0</v>
      </c>
      <c r="AG1235" s="22">
        <f>ROUND(SUM(Presupuestos[[#This Row],[BASE]:[IGV]]),2)</f>
        <v>3022.06</v>
      </c>
      <c r="AH1235" s="9" t="str">
        <f>IF(Presupuestos[[#This Row],[MONEDA]]="USD",VLOOKUP(Presupuestos[[#This Row],[FECHA DE EMISION]],Tipo_Cambio[],3,0),"")</f>
        <v/>
      </c>
      <c r="AI1235" s="22">
        <f>IFERROR(ROUND(IF(Presupuestos[[#This Row],[MONEDA]]="PEN",Presupuestos[[#This Row],[TOTAL]],Presupuestos[[#This Row],[TOTAL]]*Presupuestos[[#This Row],[TIPO DE CAMBIO]]),2),"")</f>
        <v>3022.06</v>
      </c>
      <c r="AJ1235" s="5"/>
      <c r="AK1235" s="33" t="s">
        <v>671</v>
      </c>
      <c r="AL1235" s="5" t="s">
        <v>680</v>
      </c>
      <c r="AM1235" s="23" t="s">
        <v>671</v>
      </c>
      <c r="AN1235" s="23" t="s">
        <v>671</v>
      </c>
      <c r="AO1235" s="7">
        <f>IFERROR(VLOOKUP("1-"&amp;Presupuestos[[#This Row],[ID DOCUMENTO]],BD_Pagos[],7,0),"")</f>
        <v>45853</v>
      </c>
      <c r="AP1235" s="16" t="str">
        <f>IFERROR(VLOOKUP("1-"&amp;Presupuestos[[#This Row],[ID DOCUMENTO]],BD_Pagos[],8,0),"")</f>
        <v>B-BCP - Soles</v>
      </c>
      <c r="AQ1235" s="17">
        <f>IFERROR(VLOOKUP("1-"&amp;Presupuestos[[#This Row],[ID DOCUMENTO]],BD_Pagos[],9,0),"")</f>
        <v>990263</v>
      </c>
      <c r="AR1235" s="54"/>
      <c r="AS1235" s="7">
        <f>IFERROR(VLOOKUP("2-"&amp;Presupuestos[[#This Row],[ID DOCUMENTO]],BD_Pagos[],7,0),"")</f>
        <v>0</v>
      </c>
      <c r="AT1235" s="16" t="str">
        <f>IFERROR(VLOOKUP("2-"&amp;Presupuestos[[#This Row],[ID DOCUMENTO]],BD_Pagos[],8,0),"")</f>
        <v/>
      </c>
      <c r="AU1235" s="17">
        <f>IFERROR(VLOOKUP("2-"&amp;Presupuestos[[#This Row],[ID DOCUMENTO]],BD_Pagos[],9,0),"")</f>
        <v>0</v>
      </c>
      <c r="AV1235" s="20">
        <f>IF(IFERROR(VLOOKUP("2-"&amp;Presupuestos[[#This Row],[ID DOCUMENTO]],BD_Pagos[],10,0),0)&gt;Presupuestos[[#This Row],[TOTAL SOLES]],Presupuestos[[#This Row],[TOTAL SOLES]],IFERROR(VLOOKUP("2-"&amp;Presupuestos[[#This Row],[ID DOCUMENTO]],BD_Pagos[],10,0),0))</f>
        <v>0</v>
      </c>
      <c r="AW1235" s="7"/>
      <c r="AX1235" s="16"/>
      <c r="AY1235" s="17"/>
      <c r="AZ1235" s="20"/>
      <c r="BA1235" s="7"/>
      <c r="BB1235" s="16"/>
      <c r="BC1235" s="17"/>
      <c r="BD1235" s="20"/>
      <c r="BE1235" s="7">
        <f>IFERROR(VLOOKUP("5-"&amp;Presupuestos[[#This Row],[ID DOCUMENTO]],BD_Pagos[],7,0),"")</f>
        <v>0</v>
      </c>
      <c r="BF1235" s="17">
        <f>IFERROR(VLOOKUP("5-"&amp;Presupuestos[[#This Row],[ID DOCUMENTO]],BD_Pagos[],9,0),"")</f>
        <v>0</v>
      </c>
      <c r="BG1235" s="20">
        <f>IF(IFERROR(VLOOKUP("5-"&amp;Presupuestos[[#This Row],[ID DOCUMENTO]],BD_Pagos[],10,0),0)&gt;Presupuestos[[#This Row],[TOTAL SOLES]],Presupuestos[[#This Row],[TOTAL SOLES]],IFERROR(VLOOKUP("5-"&amp;Presupuestos[[#This Row],[ID DOCUMENTO]],BD_Pagos[],10,0),0))</f>
        <v>0</v>
      </c>
      <c r="BH1235" s="7">
        <f>IFERROR(VLOOKUP("1-Detraccion"&amp;Presupuestos[[#This Row],[ID DOCUMENTO]],BD_Pagos[],2,0),"")</f>
        <v>0</v>
      </c>
      <c r="BI1235" s="3" t="str">
        <f>IFERROR(VLOOKUP("1-Detraccion"&amp;Presupuestos[[#This Row],[ID DOCUMENTO]],BD_Pagos[],3,0),"")</f>
        <v/>
      </c>
      <c r="BJ1235" s="3">
        <f>IFERROR(VLOOKUP("1-Detraccion"&amp;Presupuestos[[#This Row],[ID DOCUMENTO]],BD_Pagos[],4,0),"")</f>
        <v>0</v>
      </c>
      <c r="BK1235" s="6">
        <f>IF(IFERROR(VLOOKUP("1-Detraccion"&amp;Presupuestos[[#This Row],[ID DOCUMENTO]],BD_Pagos[],5,0),0)&gt;Presupuestos[[#This Row],[TOTAL SOLES]],Presupuestos[[#This Row],[TOTAL SOLES]],IFERROR(VLOOKUP("1-Detraccion"&amp;Presupuestos[[#This Row],[ID DOCUMENTO]],BD_Pagos[],5,0),0))</f>
        <v>0</v>
      </c>
      <c r="BL1235" s="6">
        <f>IF(IFERROR(VLOOKUP("1-Detraccion"&amp;Presupuestos[[#This Row],[ID DOCUMENTO]],BD_Pagos[],6,0),0)&gt;Presupuestos[[#This Row],[TOTAL SOLES]],Presupuestos[[#This Row],[TOTAL SOLES]],IFERROR(VLOOKUP("1-Detraccion"&amp;Presupuestos[[#This Row],[ID DOCUMENTO]],BD_Pagos[],6,0),0))</f>
        <v>0</v>
      </c>
      <c r="BM1235" s="37"/>
      <c r="BN1235" s="3"/>
      <c r="BO1235" s="3"/>
      <c r="BP1235" s="6"/>
      <c r="BQ123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3022.06</v>
      </c>
      <c r="BR1235" s="23" t="str">
        <f>IF(Presupuestos[[#This Row],[SALDO ME-MN]]&gt;0,"PENDIENTE","CANCELADO")</f>
        <v>PENDIENTE</v>
      </c>
      <c r="BS1235" s="23" t="str">
        <f>IF(COUNTIFS($U$4:$U1234,Presupuestos[[#This Row],[ID DOCUMENTO]])&gt;=1,IF(B1234=Presupuestos[[#This Row],[ID]],"OK","DOC. DUPLICADO"),"OK")</f>
        <v>OK</v>
      </c>
    </row>
    <row r="1236" spans="2:71" ht="24" x14ac:dyDescent="0.25">
      <c r="B1236" s="34">
        <f>IF(Presupuestos[[#This Row],[ID DOCUMENTO]]=U1235,B1235,IF(B1235="ID",1,B1235+1))</f>
        <v>1049</v>
      </c>
      <c r="C1236" s="2">
        <v>45853</v>
      </c>
      <c r="D1236" s="2">
        <v>45853</v>
      </c>
      <c r="E1236" s="3" t="s">
        <v>1880</v>
      </c>
      <c r="F1236" s="25" t="s">
        <v>54</v>
      </c>
      <c r="G1236" s="25" t="s">
        <v>330</v>
      </c>
      <c r="H1236" s="25" t="s">
        <v>264</v>
      </c>
      <c r="I1236" s="36" t="str">
        <f>IFERROR(VLOOKUP(Presupuestos[[#This Row],[AREA]]&amp;Presupuestos[[#This Row],[CONCEPTO]]&amp;Presupuestos[[#This Row],[DESCRIPCION]],Tabla28[[Columna1]:[CÓDIGO NUEVO]],2,0),"")</f>
        <v>P0601012</v>
      </c>
      <c r="J1236" s="3" t="s">
        <v>666</v>
      </c>
      <c r="K1236" s="3" t="s">
        <v>666</v>
      </c>
      <c r="L1236" s="3" t="s">
        <v>666</v>
      </c>
      <c r="M1236" s="31" t="s">
        <v>2409</v>
      </c>
      <c r="N1236" s="3"/>
      <c r="O1236" s="3" t="s">
        <v>315</v>
      </c>
      <c r="P1236" s="3" t="s">
        <v>127</v>
      </c>
      <c r="Q1236" s="3" t="str">
        <f>IFERROR(VLOOKUP(Presupuestos[[#This Row],[CLASIFICACIÓN (N)]],Tabla17[],2,0),"")</f>
        <v>Gastos operativos</v>
      </c>
      <c r="R1236" s="3" t="str">
        <f>IFERROR(VLOOKUP(Presupuestos[[#This Row],[CLASIFICACIÓN (N)]],Tabla17[],3,0),"")</f>
        <v>Operativo</v>
      </c>
      <c r="S1236" s="3" t="s">
        <v>16</v>
      </c>
      <c r="T1236" s="3" t="str">
        <f>IFERROR(VLOOKUP(Presupuestos[[#This Row],[ALMACEN]],Tabla5[],2,0),"")</f>
        <v>Arequipa</v>
      </c>
      <c r="U1236" s="19" t="str">
        <f>IFERROR(VLOOKUP(Presupuestos[[#This Row],[TIPO DE DOCUMENTO]],Tipo_Documento[],2,0)&amp;Presupuestos[[#This Row],[SERIE]]&amp;Presupuestos[[#This Row],[NUMERO]]&amp;Presupuestos[[#This Row],[RUC]],"")</f>
        <v>GRGR072448197510</v>
      </c>
      <c r="V1236" s="3" t="s">
        <v>264</v>
      </c>
      <c r="W1236" s="7">
        <v>45853</v>
      </c>
      <c r="X1236" s="7">
        <v>45853</v>
      </c>
      <c r="Y1236" s="3" t="s">
        <v>2386</v>
      </c>
      <c r="Z1236" s="3">
        <v>24</v>
      </c>
      <c r="AA1236" s="3">
        <f>IFERROR(VLOOKUP(Presupuestos[[#This Row],[RAZON SOCIAL]],CHOOSE({1,2},Clientes_Proveedores[Razon Social],Clientes_Proveedores[Ruc / Dni]),2,0),"-")</f>
        <v>48197510</v>
      </c>
      <c r="AB1236" s="31" t="s">
        <v>788</v>
      </c>
      <c r="AC1236" s="3" t="s">
        <v>670</v>
      </c>
      <c r="AD1236" s="5"/>
      <c r="AE1236" s="6">
        <v>566.19000000000005</v>
      </c>
      <c r="AF1236" s="6">
        <f>Presupuestos[[#This Row],[BASE]]*Presupuestos[[#This Row],[% IGV]]</f>
        <v>0</v>
      </c>
      <c r="AG1236" s="22">
        <f>ROUND(SUM(Presupuestos[[#This Row],[BASE]:[IGV]]),2)</f>
        <v>566.19000000000005</v>
      </c>
      <c r="AH1236" s="9" t="str">
        <f>IF(Presupuestos[[#This Row],[MONEDA]]="USD",VLOOKUP(Presupuestos[[#This Row],[FECHA DE EMISION]],Tipo_Cambio[],3,0),"")</f>
        <v/>
      </c>
      <c r="AI1236" s="22">
        <f>IFERROR(ROUND(IF(Presupuestos[[#This Row],[MONEDA]]="PEN",Presupuestos[[#This Row],[TOTAL]],Presupuestos[[#This Row],[TOTAL]]*Presupuestos[[#This Row],[TIPO DE CAMBIO]]),2),"")</f>
        <v>566.19000000000005</v>
      </c>
      <c r="AJ1236" s="5"/>
      <c r="AK1236" s="33" t="s">
        <v>671</v>
      </c>
      <c r="AL1236" s="5" t="s">
        <v>680</v>
      </c>
      <c r="AM1236" s="23" t="s">
        <v>671</v>
      </c>
      <c r="AN1236" s="23" t="s">
        <v>671</v>
      </c>
      <c r="AO1236" s="7">
        <f>IFERROR(VLOOKUP("1-"&amp;Presupuestos[[#This Row],[ID DOCUMENTO]],BD_Pagos[],7,0),"")</f>
        <v>45853</v>
      </c>
      <c r="AP1236" s="16" t="str">
        <f>IFERROR(VLOOKUP("1-"&amp;Presupuestos[[#This Row],[ID DOCUMENTO]],BD_Pagos[],8,0),"")</f>
        <v>B-BCP - Soles</v>
      </c>
      <c r="AQ1236" s="17">
        <f>IFERROR(VLOOKUP("1-"&amp;Presupuestos[[#This Row],[ID DOCUMENTO]],BD_Pagos[],9,0),"")</f>
        <v>990263</v>
      </c>
      <c r="AR1236" s="54"/>
      <c r="AS1236" s="7">
        <f>IFERROR(VLOOKUP("2-"&amp;Presupuestos[[#This Row],[ID DOCUMENTO]],BD_Pagos[],7,0),"")</f>
        <v>0</v>
      </c>
      <c r="AT1236" s="16" t="str">
        <f>IFERROR(VLOOKUP("2-"&amp;Presupuestos[[#This Row],[ID DOCUMENTO]],BD_Pagos[],8,0),"")</f>
        <v/>
      </c>
      <c r="AU1236" s="17">
        <f>IFERROR(VLOOKUP("2-"&amp;Presupuestos[[#This Row],[ID DOCUMENTO]],BD_Pagos[],9,0),"")</f>
        <v>0</v>
      </c>
      <c r="AV1236" s="20">
        <f>IF(IFERROR(VLOOKUP("2-"&amp;Presupuestos[[#This Row],[ID DOCUMENTO]],BD_Pagos[],10,0),0)&gt;Presupuestos[[#This Row],[TOTAL SOLES]],Presupuestos[[#This Row],[TOTAL SOLES]],IFERROR(VLOOKUP("2-"&amp;Presupuestos[[#This Row],[ID DOCUMENTO]],BD_Pagos[],10,0),0))</f>
        <v>0</v>
      </c>
      <c r="AW1236" s="7"/>
      <c r="AX1236" s="16"/>
      <c r="AY1236" s="17"/>
      <c r="AZ1236" s="20"/>
      <c r="BA1236" s="7"/>
      <c r="BB1236" s="16"/>
      <c r="BC1236" s="17"/>
      <c r="BD1236" s="20"/>
      <c r="BE1236" s="7">
        <f>IFERROR(VLOOKUP("5-"&amp;Presupuestos[[#This Row],[ID DOCUMENTO]],BD_Pagos[],7,0),"")</f>
        <v>0</v>
      </c>
      <c r="BF1236" s="17">
        <f>IFERROR(VLOOKUP("5-"&amp;Presupuestos[[#This Row],[ID DOCUMENTO]],BD_Pagos[],9,0),"")</f>
        <v>0</v>
      </c>
      <c r="BG1236" s="20">
        <f>IF(IFERROR(VLOOKUP("5-"&amp;Presupuestos[[#This Row],[ID DOCUMENTO]],BD_Pagos[],10,0),0)&gt;Presupuestos[[#This Row],[TOTAL SOLES]],Presupuestos[[#This Row],[TOTAL SOLES]],IFERROR(VLOOKUP("5-"&amp;Presupuestos[[#This Row],[ID DOCUMENTO]],BD_Pagos[],10,0),0))</f>
        <v>0</v>
      </c>
      <c r="BH1236" s="7">
        <f>IFERROR(VLOOKUP("1-Detraccion"&amp;Presupuestos[[#This Row],[ID DOCUMENTO]],BD_Pagos[],2,0),"")</f>
        <v>0</v>
      </c>
      <c r="BI1236" s="3" t="str">
        <f>IFERROR(VLOOKUP("1-Detraccion"&amp;Presupuestos[[#This Row],[ID DOCUMENTO]],BD_Pagos[],3,0),"")</f>
        <v/>
      </c>
      <c r="BJ1236" s="3">
        <f>IFERROR(VLOOKUP("1-Detraccion"&amp;Presupuestos[[#This Row],[ID DOCUMENTO]],BD_Pagos[],4,0),"")</f>
        <v>0</v>
      </c>
      <c r="BK1236" s="6">
        <f>IF(IFERROR(VLOOKUP("1-Detraccion"&amp;Presupuestos[[#This Row],[ID DOCUMENTO]],BD_Pagos[],5,0),0)&gt;Presupuestos[[#This Row],[TOTAL SOLES]],Presupuestos[[#This Row],[TOTAL SOLES]],IFERROR(VLOOKUP("1-Detraccion"&amp;Presupuestos[[#This Row],[ID DOCUMENTO]],BD_Pagos[],5,0),0))</f>
        <v>0</v>
      </c>
      <c r="BL1236" s="6">
        <f>IF(IFERROR(VLOOKUP("1-Detraccion"&amp;Presupuestos[[#This Row],[ID DOCUMENTO]],BD_Pagos[],6,0),0)&gt;Presupuestos[[#This Row],[TOTAL SOLES]],Presupuestos[[#This Row],[TOTAL SOLES]],IFERROR(VLOOKUP("1-Detraccion"&amp;Presupuestos[[#This Row],[ID DOCUMENTO]],BD_Pagos[],6,0),0))</f>
        <v>0</v>
      </c>
      <c r="BM1236" s="37"/>
      <c r="BN1236" s="3"/>
      <c r="BO1236" s="3"/>
      <c r="BP1236" s="6"/>
      <c r="BQ123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566.19000000000005</v>
      </c>
      <c r="BR1236" s="23" t="str">
        <f>IF(Presupuestos[[#This Row],[SALDO ME-MN]]&gt;0,"PENDIENTE","CANCELADO")</f>
        <v>PENDIENTE</v>
      </c>
      <c r="BS1236" s="23" t="str">
        <f>IF(COUNTIFS($U$4:$U1235,Presupuestos[[#This Row],[ID DOCUMENTO]])&gt;=1,IF(B1235=Presupuestos[[#This Row],[ID]],"OK","DOC. DUPLICADO"),"OK")</f>
        <v>OK</v>
      </c>
    </row>
    <row r="1237" spans="2:71" ht="24" x14ac:dyDescent="0.25">
      <c r="B1237" s="34">
        <f>IF(Presupuestos[[#This Row],[ID DOCUMENTO]]=U1236,B1236,IF(B1236="ID",1,B1236+1))</f>
        <v>1050</v>
      </c>
      <c r="C1237" s="2">
        <v>45853</v>
      </c>
      <c r="D1237" s="2">
        <v>45853</v>
      </c>
      <c r="E1237" s="3" t="s">
        <v>1880</v>
      </c>
      <c r="F1237" s="25" t="s">
        <v>54</v>
      </c>
      <c r="G1237" s="25" t="s">
        <v>330</v>
      </c>
      <c r="H1237" s="25" t="s">
        <v>264</v>
      </c>
      <c r="I1237" s="36" t="str">
        <f>IFERROR(VLOOKUP(Presupuestos[[#This Row],[AREA]]&amp;Presupuestos[[#This Row],[CONCEPTO]]&amp;Presupuestos[[#This Row],[DESCRIPCION]],Tabla28[[Columna1]:[CÓDIGO NUEVO]],2,0),"")</f>
        <v>P0601012</v>
      </c>
      <c r="J1237" s="3" t="s">
        <v>666</v>
      </c>
      <c r="K1237" s="3" t="s">
        <v>666</v>
      </c>
      <c r="L1237" s="3" t="s">
        <v>666</v>
      </c>
      <c r="M1237" s="31" t="s">
        <v>2410</v>
      </c>
      <c r="N1237" s="3"/>
      <c r="O1237" s="3" t="s">
        <v>315</v>
      </c>
      <c r="P1237" s="3" t="s">
        <v>86</v>
      </c>
      <c r="Q1237" s="3" t="str">
        <f>IFERROR(VLOOKUP(Presupuestos[[#This Row],[CLASIFICACIÓN (N)]],Tabla17[],2,0),"")</f>
        <v>Costos de ventas</v>
      </c>
      <c r="R1237" s="3" t="str">
        <f>IFERROR(VLOOKUP(Presupuestos[[#This Row],[CLASIFICACIÓN (N)]],Tabla17[],3,0),"")</f>
        <v>Operativo</v>
      </c>
      <c r="S1237" s="3" t="s">
        <v>34</v>
      </c>
      <c r="T1237" s="3" t="str">
        <f>IFERROR(VLOOKUP(Presupuestos[[#This Row],[ALMACEN]],Tabla5[],2,0),"")</f>
        <v>Arequipa</v>
      </c>
      <c r="U1237" s="19" t="str">
        <f>IFERROR(VLOOKUP(Presupuestos[[#This Row],[TIPO DE DOCUMENTO]],Tipo_Documento[],2,0)&amp;Presupuestos[[#This Row],[SERIE]]&amp;Presupuestos[[#This Row],[NUMERO]]&amp;Presupuestos[[#This Row],[RUC]],"")</f>
        <v>GRGR072547461440</v>
      </c>
      <c r="V1237" s="3" t="s">
        <v>264</v>
      </c>
      <c r="W1237" s="7">
        <v>45853</v>
      </c>
      <c r="X1237" s="7">
        <v>45853</v>
      </c>
      <c r="Y1237" s="3" t="s">
        <v>2386</v>
      </c>
      <c r="Z1237" s="3">
        <v>25</v>
      </c>
      <c r="AA1237" s="3">
        <f>IFERROR(VLOOKUP(Presupuestos[[#This Row],[RAZON SOCIAL]],CHOOSE({1,2},Clientes_Proveedores[Razon Social],Clientes_Proveedores[Ruc / Dni]),2,0),"-")</f>
        <v>47461440</v>
      </c>
      <c r="AB1237" s="31" t="s">
        <v>1892</v>
      </c>
      <c r="AC1237" s="3" t="s">
        <v>670</v>
      </c>
      <c r="AD1237" s="5"/>
      <c r="AE1237" s="6">
        <v>2901.04</v>
      </c>
      <c r="AF1237" s="6">
        <f>Presupuestos[[#This Row],[BASE]]*Presupuestos[[#This Row],[% IGV]]</f>
        <v>0</v>
      </c>
      <c r="AG1237" s="22">
        <f>ROUND(SUM(Presupuestos[[#This Row],[BASE]:[IGV]]),2)</f>
        <v>2901.04</v>
      </c>
      <c r="AH1237" s="9" t="str">
        <f>IF(Presupuestos[[#This Row],[MONEDA]]="USD",VLOOKUP(Presupuestos[[#This Row],[FECHA DE EMISION]],Tipo_Cambio[],3,0),"")</f>
        <v/>
      </c>
      <c r="AI1237" s="22">
        <f>IFERROR(ROUND(IF(Presupuestos[[#This Row],[MONEDA]]="PEN",Presupuestos[[#This Row],[TOTAL]],Presupuestos[[#This Row],[TOTAL]]*Presupuestos[[#This Row],[TIPO DE CAMBIO]]),2),"")</f>
        <v>2901.04</v>
      </c>
      <c r="AJ1237" s="5"/>
      <c r="AK1237" s="33" t="s">
        <v>671</v>
      </c>
      <c r="AL1237" s="5" t="s">
        <v>680</v>
      </c>
      <c r="AM1237" s="23" t="s">
        <v>671</v>
      </c>
      <c r="AN1237" s="23" t="s">
        <v>671</v>
      </c>
      <c r="AO1237" s="7">
        <f>IFERROR(VLOOKUP("1-"&amp;Presupuestos[[#This Row],[ID DOCUMENTO]],BD_Pagos[],7,0),"")</f>
        <v>45853</v>
      </c>
      <c r="AP1237" s="16" t="str">
        <f>IFERROR(VLOOKUP("1-"&amp;Presupuestos[[#This Row],[ID DOCUMENTO]],BD_Pagos[],8,0),"")</f>
        <v>B-BCP - Soles</v>
      </c>
      <c r="AQ1237" s="17">
        <f>IFERROR(VLOOKUP("1-"&amp;Presupuestos[[#This Row],[ID DOCUMENTO]],BD_Pagos[],9,0),"")</f>
        <v>990263</v>
      </c>
      <c r="AR1237" s="54"/>
      <c r="AS1237" s="7">
        <f>IFERROR(VLOOKUP("2-"&amp;Presupuestos[[#This Row],[ID DOCUMENTO]],BD_Pagos[],7,0),"")</f>
        <v>0</v>
      </c>
      <c r="AT1237" s="16" t="str">
        <f>IFERROR(VLOOKUP("2-"&amp;Presupuestos[[#This Row],[ID DOCUMENTO]],BD_Pagos[],8,0),"")</f>
        <v/>
      </c>
      <c r="AU1237" s="17">
        <f>IFERROR(VLOOKUP("2-"&amp;Presupuestos[[#This Row],[ID DOCUMENTO]],BD_Pagos[],9,0),"")</f>
        <v>0</v>
      </c>
      <c r="AV1237" s="20">
        <f>IF(IFERROR(VLOOKUP("2-"&amp;Presupuestos[[#This Row],[ID DOCUMENTO]],BD_Pagos[],10,0),0)&gt;Presupuestos[[#This Row],[TOTAL SOLES]],Presupuestos[[#This Row],[TOTAL SOLES]],IFERROR(VLOOKUP("2-"&amp;Presupuestos[[#This Row],[ID DOCUMENTO]],BD_Pagos[],10,0),0))</f>
        <v>0</v>
      </c>
      <c r="AW1237" s="7"/>
      <c r="AX1237" s="16"/>
      <c r="AY1237" s="17"/>
      <c r="AZ1237" s="20"/>
      <c r="BA1237" s="7"/>
      <c r="BB1237" s="16"/>
      <c r="BC1237" s="17"/>
      <c r="BD1237" s="20"/>
      <c r="BE1237" s="7">
        <f>IFERROR(VLOOKUP("5-"&amp;Presupuestos[[#This Row],[ID DOCUMENTO]],BD_Pagos[],7,0),"")</f>
        <v>0</v>
      </c>
      <c r="BF1237" s="17">
        <f>IFERROR(VLOOKUP("5-"&amp;Presupuestos[[#This Row],[ID DOCUMENTO]],BD_Pagos[],9,0),"")</f>
        <v>0</v>
      </c>
      <c r="BG1237" s="20">
        <f>IF(IFERROR(VLOOKUP("5-"&amp;Presupuestos[[#This Row],[ID DOCUMENTO]],BD_Pagos[],10,0),0)&gt;Presupuestos[[#This Row],[TOTAL SOLES]],Presupuestos[[#This Row],[TOTAL SOLES]],IFERROR(VLOOKUP("5-"&amp;Presupuestos[[#This Row],[ID DOCUMENTO]],BD_Pagos[],10,0),0))</f>
        <v>0</v>
      </c>
      <c r="BH1237" s="7">
        <f>IFERROR(VLOOKUP("1-Detraccion"&amp;Presupuestos[[#This Row],[ID DOCUMENTO]],BD_Pagos[],2,0),"")</f>
        <v>0</v>
      </c>
      <c r="BI1237" s="3" t="str">
        <f>IFERROR(VLOOKUP("1-Detraccion"&amp;Presupuestos[[#This Row],[ID DOCUMENTO]],BD_Pagos[],3,0),"")</f>
        <v/>
      </c>
      <c r="BJ1237" s="3">
        <f>IFERROR(VLOOKUP("1-Detraccion"&amp;Presupuestos[[#This Row],[ID DOCUMENTO]],BD_Pagos[],4,0),"")</f>
        <v>0</v>
      </c>
      <c r="BK1237" s="6">
        <f>IF(IFERROR(VLOOKUP("1-Detraccion"&amp;Presupuestos[[#This Row],[ID DOCUMENTO]],BD_Pagos[],5,0),0)&gt;Presupuestos[[#This Row],[TOTAL SOLES]],Presupuestos[[#This Row],[TOTAL SOLES]],IFERROR(VLOOKUP("1-Detraccion"&amp;Presupuestos[[#This Row],[ID DOCUMENTO]],BD_Pagos[],5,0),0))</f>
        <v>0</v>
      </c>
      <c r="BL1237" s="6">
        <f>IF(IFERROR(VLOOKUP("1-Detraccion"&amp;Presupuestos[[#This Row],[ID DOCUMENTO]],BD_Pagos[],6,0),0)&gt;Presupuestos[[#This Row],[TOTAL SOLES]],Presupuestos[[#This Row],[TOTAL SOLES]],IFERROR(VLOOKUP("1-Detraccion"&amp;Presupuestos[[#This Row],[ID DOCUMENTO]],BD_Pagos[],6,0),0))</f>
        <v>0</v>
      </c>
      <c r="BM1237" s="37"/>
      <c r="BN1237" s="3"/>
      <c r="BO1237" s="3"/>
      <c r="BP1237" s="6"/>
      <c r="BQ123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2901.04</v>
      </c>
      <c r="BR1237" s="23" t="str">
        <f>IF(Presupuestos[[#This Row],[SALDO ME-MN]]&gt;0,"PENDIENTE","CANCELADO")</f>
        <v>PENDIENTE</v>
      </c>
      <c r="BS1237" s="23" t="str">
        <f>IF(COUNTIFS($U$4:$U1236,Presupuestos[[#This Row],[ID DOCUMENTO]])&gt;=1,IF(B1236=Presupuestos[[#This Row],[ID]],"OK","DOC. DUPLICADO"),"OK")</f>
        <v>OK</v>
      </c>
    </row>
    <row r="1238" spans="2:71" ht="24" x14ac:dyDescent="0.25">
      <c r="B1238" s="34">
        <f>IF(Presupuestos[[#This Row],[ID DOCUMENTO]]=U1237,B1237,IF(B1237="ID",1,B1237+1))</f>
        <v>1051</v>
      </c>
      <c r="C1238" s="2">
        <v>45853</v>
      </c>
      <c r="D1238" s="2">
        <v>45853</v>
      </c>
      <c r="E1238" s="3" t="s">
        <v>1880</v>
      </c>
      <c r="F1238" s="25" t="s">
        <v>54</v>
      </c>
      <c r="G1238" s="25" t="s">
        <v>330</v>
      </c>
      <c r="H1238" s="25" t="s">
        <v>264</v>
      </c>
      <c r="I1238" s="36" t="str">
        <f>IFERROR(VLOOKUP(Presupuestos[[#This Row],[AREA]]&amp;Presupuestos[[#This Row],[CONCEPTO]]&amp;Presupuestos[[#This Row],[DESCRIPCION]],Tabla28[[Columna1]:[CÓDIGO NUEVO]],2,0),"")</f>
        <v>P0601012</v>
      </c>
      <c r="J1238" s="3" t="s">
        <v>666</v>
      </c>
      <c r="K1238" s="3" t="s">
        <v>666</v>
      </c>
      <c r="L1238" s="3" t="s">
        <v>666</v>
      </c>
      <c r="M1238" s="31" t="s">
        <v>2411</v>
      </c>
      <c r="N1238" s="3"/>
      <c r="O1238" s="3" t="s">
        <v>315</v>
      </c>
      <c r="P1238" s="3" t="s">
        <v>86</v>
      </c>
      <c r="Q1238" s="3" t="str">
        <f>IFERROR(VLOOKUP(Presupuestos[[#This Row],[CLASIFICACIÓN (N)]],Tabla17[],2,0),"")</f>
        <v>Costos de ventas</v>
      </c>
      <c r="R1238" s="3" t="str">
        <f>IFERROR(VLOOKUP(Presupuestos[[#This Row],[CLASIFICACIÓN (N)]],Tabla17[],3,0),"")</f>
        <v>Operativo</v>
      </c>
      <c r="S1238" s="3" t="s">
        <v>34</v>
      </c>
      <c r="T1238" s="3" t="str">
        <f>IFERROR(VLOOKUP(Presupuestos[[#This Row],[ALMACEN]],Tabla5[],2,0),"")</f>
        <v>Arequipa</v>
      </c>
      <c r="U1238" s="19" t="str">
        <f>IFERROR(VLOOKUP(Presupuestos[[#This Row],[TIPO DE DOCUMENTO]],Tipo_Documento[],2,0)&amp;Presupuestos[[#This Row],[SERIE]]&amp;Presupuestos[[#This Row],[NUMERO]]&amp;Presupuestos[[#This Row],[RUC]],"")</f>
        <v>GRGR072678803424</v>
      </c>
      <c r="V1238" s="3" t="s">
        <v>264</v>
      </c>
      <c r="W1238" s="7">
        <v>45853</v>
      </c>
      <c r="X1238" s="7">
        <v>45853</v>
      </c>
      <c r="Y1238" s="3" t="s">
        <v>2386</v>
      </c>
      <c r="Z1238" s="3">
        <v>26</v>
      </c>
      <c r="AA1238" s="3">
        <f>IFERROR(VLOOKUP(Presupuestos[[#This Row],[RAZON SOCIAL]],CHOOSE({1,2},Clientes_Proveedores[Razon Social],Clientes_Proveedores[Ruc / Dni]),2,0),"-")</f>
        <v>78803424</v>
      </c>
      <c r="AB1238" s="31" t="s">
        <v>2037</v>
      </c>
      <c r="AC1238" s="3" t="s">
        <v>670</v>
      </c>
      <c r="AD1238" s="5"/>
      <c r="AE1238" s="6">
        <v>2550.4</v>
      </c>
      <c r="AF1238" s="6">
        <f>Presupuestos[[#This Row],[BASE]]*Presupuestos[[#This Row],[% IGV]]</f>
        <v>0</v>
      </c>
      <c r="AG1238" s="22">
        <f>ROUND(SUM(Presupuestos[[#This Row],[BASE]:[IGV]]),2)</f>
        <v>2550.4</v>
      </c>
      <c r="AH1238" s="9" t="str">
        <f>IF(Presupuestos[[#This Row],[MONEDA]]="USD",VLOOKUP(Presupuestos[[#This Row],[FECHA DE EMISION]],Tipo_Cambio[],3,0),"")</f>
        <v/>
      </c>
      <c r="AI1238" s="22">
        <f>IFERROR(ROUND(IF(Presupuestos[[#This Row],[MONEDA]]="PEN",Presupuestos[[#This Row],[TOTAL]],Presupuestos[[#This Row],[TOTAL]]*Presupuestos[[#This Row],[TIPO DE CAMBIO]]),2),"")</f>
        <v>2550.4</v>
      </c>
      <c r="AJ1238" s="5"/>
      <c r="AK1238" s="33" t="s">
        <v>671</v>
      </c>
      <c r="AL1238" s="5" t="s">
        <v>680</v>
      </c>
      <c r="AM1238" s="23" t="s">
        <v>671</v>
      </c>
      <c r="AN1238" s="23" t="s">
        <v>671</v>
      </c>
      <c r="AO1238" s="7">
        <f>IFERROR(VLOOKUP("1-"&amp;Presupuestos[[#This Row],[ID DOCUMENTO]],BD_Pagos[],7,0),"")</f>
        <v>45853</v>
      </c>
      <c r="AP1238" s="16" t="str">
        <f>IFERROR(VLOOKUP("1-"&amp;Presupuestos[[#This Row],[ID DOCUMENTO]],BD_Pagos[],8,0),"")</f>
        <v>B-BCP - Soles</v>
      </c>
      <c r="AQ1238" s="17">
        <f>IFERROR(VLOOKUP("1-"&amp;Presupuestos[[#This Row],[ID DOCUMENTO]],BD_Pagos[],9,0),"")</f>
        <v>990263</v>
      </c>
      <c r="AR1238" s="54"/>
      <c r="AS1238" s="7">
        <f>IFERROR(VLOOKUP("2-"&amp;Presupuestos[[#This Row],[ID DOCUMENTO]],BD_Pagos[],7,0),"")</f>
        <v>0</v>
      </c>
      <c r="AT1238" s="16" t="str">
        <f>IFERROR(VLOOKUP("2-"&amp;Presupuestos[[#This Row],[ID DOCUMENTO]],BD_Pagos[],8,0),"")</f>
        <v/>
      </c>
      <c r="AU1238" s="17">
        <f>IFERROR(VLOOKUP("2-"&amp;Presupuestos[[#This Row],[ID DOCUMENTO]],BD_Pagos[],9,0),"")</f>
        <v>0</v>
      </c>
      <c r="AV1238" s="20">
        <f>IF(IFERROR(VLOOKUP("2-"&amp;Presupuestos[[#This Row],[ID DOCUMENTO]],BD_Pagos[],10,0),0)&gt;Presupuestos[[#This Row],[TOTAL SOLES]],Presupuestos[[#This Row],[TOTAL SOLES]],IFERROR(VLOOKUP("2-"&amp;Presupuestos[[#This Row],[ID DOCUMENTO]],BD_Pagos[],10,0),0))</f>
        <v>0</v>
      </c>
      <c r="AW1238" s="7"/>
      <c r="AX1238" s="16"/>
      <c r="AY1238" s="17"/>
      <c r="AZ1238" s="20"/>
      <c r="BA1238" s="7"/>
      <c r="BB1238" s="16"/>
      <c r="BC1238" s="17"/>
      <c r="BD1238" s="20"/>
      <c r="BE1238" s="7">
        <f>IFERROR(VLOOKUP("5-"&amp;Presupuestos[[#This Row],[ID DOCUMENTO]],BD_Pagos[],7,0),"")</f>
        <v>0</v>
      </c>
      <c r="BF1238" s="17">
        <f>IFERROR(VLOOKUP("5-"&amp;Presupuestos[[#This Row],[ID DOCUMENTO]],BD_Pagos[],9,0),"")</f>
        <v>0</v>
      </c>
      <c r="BG1238" s="20">
        <f>IF(IFERROR(VLOOKUP("5-"&amp;Presupuestos[[#This Row],[ID DOCUMENTO]],BD_Pagos[],10,0),0)&gt;Presupuestos[[#This Row],[TOTAL SOLES]],Presupuestos[[#This Row],[TOTAL SOLES]],IFERROR(VLOOKUP("5-"&amp;Presupuestos[[#This Row],[ID DOCUMENTO]],BD_Pagos[],10,0),0))</f>
        <v>0</v>
      </c>
      <c r="BH1238" s="7">
        <f>IFERROR(VLOOKUP("1-Detraccion"&amp;Presupuestos[[#This Row],[ID DOCUMENTO]],BD_Pagos[],2,0),"")</f>
        <v>0</v>
      </c>
      <c r="BI1238" s="3" t="str">
        <f>IFERROR(VLOOKUP("1-Detraccion"&amp;Presupuestos[[#This Row],[ID DOCUMENTO]],BD_Pagos[],3,0),"")</f>
        <v/>
      </c>
      <c r="BJ1238" s="3">
        <f>IFERROR(VLOOKUP("1-Detraccion"&amp;Presupuestos[[#This Row],[ID DOCUMENTO]],BD_Pagos[],4,0),"")</f>
        <v>0</v>
      </c>
      <c r="BK1238" s="6">
        <f>IF(IFERROR(VLOOKUP("1-Detraccion"&amp;Presupuestos[[#This Row],[ID DOCUMENTO]],BD_Pagos[],5,0),0)&gt;Presupuestos[[#This Row],[TOTAL SOLES]],Presupuestos[[#This Row],[TOTAL SOLES]],IFERROR(VLOOKUP("1-Detraccion"&amp;Presupuestos[[#This Row],[ID DOCUMENTO]],BD_Pagos[],5,0),0))</f>
        <v>0</v>
      </c>
      <c r="BL1238" s="6">
        <f>IF(IFERROR(VLOOKUP("1-Detraccion"&amp;Presupuestos[[#This Row],[ID DOCUMENTO]],BD_Pagos[],6,0),0)&gt;Presupuestos[[#This Row],[TOTAL SOLES]],Presupuestos[[#This Row],[TOTAL SOLES]],IFERROR(VLOOKUP("1-Detraccion"&amp;Presupuestos[[#This Row],[ID DOCUMENTO]],BD_Pagos[],6,0),0))</f>
        <v>0</v>
      </c>
      <c r="BM1238" s="37"/>
      <c r="BN1238" s="3"/>
      <c r="BO1238" s="3"/>
      <c r="BP1238" s="6"/>
      <c r="BQ123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2550.4</v>
      </c>
      <c r="BR1238" s="23" t="str">
        <f>IF(Presupuestos[[#This Row],[SALDO ME-MN]]&gt;0,"PENDIENTE","CANCELADO")</f>
        <v>PENDIENTE</v>
      </c>
      <c r="BS1238" s="23" t="str">
        <f>IF(COUNTIFS($U$4:$U1237,Presupuestos[[#This Row],[ID DOCUMENTO]])&gt;=1,IF(B1237=Presupuestos[[#This Row],[ID]],"OK","DOC. DUPLICADO"),"OK")</f>
        <v>OK</v>
      </c>
    </row>
    <row r="1239" spans="2:71" ht="24" x14ac:dyDescent="0.25">
      <c r="B1239" s="34">
        <f>IF(Presupuestos[[#This Row],[ID DOCUMENTO]]=U1238,B1238,IF(B1238="ID",1,B1238+1))</f>
        <v>1052</v>
      </c>
      <c r="C1239" s="2">
        <v>45853</v>
      </c>
      <c r="D1239" s="2">
        <v>45853</v>
      </c>
      <c r="E1239" s="3" t="s">
        <v>1880</v>
      </c>
      <c r="F1239" s="25" t="s">
        <v>54</v>
      </c>
      <c r="G1239" s="25" t="s">
        <v>330</v>
      </c>
      <c r="H1239" s="25" t="s">
        <v>264</v>
      </c>
      <c r="I1239" s="36" t="str">
        <f>IFERROR(VLOOKUP(Presupuestos[[#This Row],[AREA]]&amp;Presupuestos[[#This Row],[CONCEPTO]]&amp;Presupuestos[[#This Row],[DESCRIPCION]],Tabla28[[Columna1]:[CÓDIGO NUEVO]],2,0),"")</f>
        <v>P0601012</v>
      </c>
      <c r="J1239" s="3" t="s">
        <v>666</v>
      </c>
      <c r="K1239" s="3" t="s">
        <v>666</v>
      </c>
      <c r="L1239" s="3" t="s">
        <v>666</v>
      </c>
      <c r="M1239" s="31" t="s">
        <v>2412</v>
      </c>
      <c r="N1239" s="3"/>
      <c r="O1239" s="3" t="s">
        <v>315</v>
      </c>
      <c r="P1239" s="3" t="s">
        <v>127</v>
      </c>
      <c r="Q1239" s="3" t="str">
        <f>IFERROR(VLOOKUP(Presupuestos[[#This Row],[CLASIFICACIÓN (N)]],Tabla17[],2,0),"")</f>
        <v>Gastos operativos</v>
      </c>
      <c r="R1239" s="3" t="str">
        <f>IFERROR(VLOOKUP(Presupuestos[[#This Row],[CLASIFICACIÓN (N)]],Tabla17[],3,0),"")</f>
        <v>Operativo</v>
      </c>
      <c r="S1239" s="3" t="s">
        <v>16</v>
      </c>
      <c r="T1239" s="3" t="str">
        <f>IFERROR(VLOOKUP(Presupuestos[[#This Row],[ALMACEN]],Tabla5[],2,0),"")</f>
        <v>Arequipa</v>
      </c>
      <c r="U1239" s="19" t="str">
        <f>IFERROR(VLOOKUP(Presupuestos[[#This Row],[TIPO DE DOCUMENTO]],Tipo_Documento[],2,0)&amp;Presupuestos[[#This Row],[SERIE]]&amp;Presupuestos[[#This Row],[NUMERO]]&amp;Presupuestos[[#This Row],[RUC]],"")</f>
        <v>GRGR072772144092</v>
      </c>
      <c r="V1239" s="3" t="s">
        <v>264</v>
      </c>
      <c r="W1239" s="7">
        <v>45853</v>
      </c>
      <c r="X1239" s="7">
        <v>45853</v>
      </c>
      <c r="Y1239" s="3" t="s">
        <v>2386</v>
      </c>
      <c r="Z1239" s="3">
        <v>27</v>
      </c>
      <c r="AA1239" s="3">
        <f>IFERROR(VLOOKUP(Presupuestos[[#This Row],[RAZON SOCIAL]],CHOOSE({1,2},Clientes_Proveedores[Razon Social],Clientes_Proveedores[Ruc / Dni]),2,0),"-")</f>
        <v>72144092</v>
      </c>
      <c r="AB1239" s="31" t="s">
        <v>2046</v>
      </c>
      <c r="AC1239" s="3" t="s">
        <v>670</v>
      </c>
      <c r="AD1239" s="5"/>
      <c r="AE1239" s="6">
        <v>2376.1999999999998</v>
      </c>
      <c r="AF1239" s="6">
        <f>Presupuestos[[#This Row],[BASE]]*Presupuestos[[#This Row],[% IGV]]</f>
        <v>0</v>
      </c>
      <c r="AG1239" s="22">
        <f>ROUND(SUM(Presupuestos[[#This Row],[BASE]:[IGV]]),2)</f>
        <v>2376.1999999999998</v>
      </c>
      <c r="AH1239" s="9" t="str">
        <f>IF(Presupuestos[[#This Row],[MONEDA]]="USD",VLOOKUP(Presupuestos[[#This Row],[FECHA DE EMISION]],Tipo_Cambio[],3,0),"")</f>
        <v/>
      </c>
      <c r="AI1239" s="22">
        <f>IFERROR(ROUND(IF(Presupuestos[[#This Row],[MONEDA]]="PEN",Presupuestos[[#This Row],[TOTAL]],Presupuestos[[#This Row],[TOTAL]]*Presupuestos[[#This Row],[TIPO DE CAMBIO]]),2),"")</f>
        <v>2376.1999999999998</v>
      </c>
      <c r="AJ1239" s="5"/>
      <c r="AK1239" s="33" t="s">
        <v>671</v>
      </c>
      <c r="AL1239" s="5" t="s">
        <v>680</v>
      </c>
      <c r="AM1239" s="23" t="s">
        <v>671</v>
      </c>
      <c r="AN1239" s="23" t="s">
        <v>671</v>
      </c>
      <c r="AO1239" s="7">
        <f>IFERROR(VLOOKUP("1-"&amp;Presupuestos[[#This Row],[ID DOCUMENTO]],BD_Pagos[],7,0),"")</f>
        <v>45853</v>
      </c>
      <c r="AP1239" s="16" t="str">
        <f>IFERROR(VLOOKUP("1-"&amp;Presupuestos[[#This Row],[ID DOCUMENTO]],BD_Pagos[],8,0),"")</f>
        <v>B-BCP - Soles</v>
      </c>
      <c r="AQ1239" s="17">
        <f>IFERROR(VLOOKUP("1-"&amp;Presupuestos[[#This Row],[ID DOCUMENTO]],BD_Pagos[],9,0),"")</f>
        <v>990263</v>
      </c>
      <c r="AR1239" s="54"/>
      <c r="AS1239" s="7">
        <f>IFERROR(VLOOKUP("2-"&amp;Presupuestos[[#This Row],[ID DOCUMENTO]],BD_Pagos[],7,0),"")</f>
        <v>0</v>
      </c>
      <c r="AT1239" s="16" t="str">
        <f>IFERROR(VLOOKUP("2-"&amp;Presupuestos[[#This Row],[ID DOCUMENTO]],BD_Pagos[],8,0),"")</f>
        <v/>
      </c>
      <c r="AU1239" s="17">
        <f>IFERROR(VLOOKUP("2-"&amp;Presupuestos[[#This Row],[ID DOCUMENTO]],BD_Pagos[],9,0),"")</f>
        <v>0</v>
      </c>
      <c r="AV1239" s="20">
        <f>IF(IFERROR(VLOOKUP("2-"&amp;Presupuestos[[#This Row],[ID DOCUMENTO]],BD_Pagos[],10,0),0)&gt;Presupuestos[[#This Row],[TOTAL SOLES]],Presupuestos[[#This Row],[TOTAL SOLES]],IFERROR(VLOOKUP("2-"&amp;Presupuestos[[#This Row],[ID DOCUMENTO]],BD_Pagos[],10,0),0))</f>
        <v>0</v>
      </c>
      <c r="AW1239" s="7"/>
      <c r="AX1239" s="16"/>
      <c r="AY1239" s="17"/>
      <c r="AZ1239" s="20"/>
      <c r="BA1239" s="7"/>
      <c r="BB1239" s="16"/>
      <c r="BC1239" s="17"/>
      <c r="BD1239" s="20"/>
      <c r="BE1239" s="7">
        <f>IFERROR(VLOOKUP("5-"&amp;Presupuestos[[#This Row],[ID DOCUMENTO]],BD_Pagos[],7,0),"")</f>
        <v>0</v>
      </c>
      <c r="BF1239" s="17">
        <f>IFERROR(VLOOKUP("5-"&amp;Presupuestos[[#This Row],[ID DOCUMENTO]],BD_Pagos[],9,0),"")</f>
        <v>0</v>
      </c>
      <c r="BG1239" s="20">
        <f>IF(IFERROR(VLOOKUP("5-"&amp;Presupuestos[[#This Row],[ID DOCUMENTO]],BD_Pagos[],10,0),0)&gt;Presupuestos[[#This Row],[TOTAL SOLES]],Presupuestos[[#This Row],[TOTAL SOLES]],IFERROR(VLOOKUP("5-"&amp;Presupuestos[[#This Row],[ID DOCUMENTO]],BD_Pagos[],10,0),0))</f>
        <v>0</v>
      </c>
      <c r="BH1239" s="7">
        <f>IFERROR(VLOOKUP("1-Detraccion"&amp;Presupuestos[[#This Row],[ID DOCUMENTO]],BD_Pagos[],2,0),"")</f>
        <v>0</v>
      </c>
      <c r="BI1239" s="3" t="str">
        <f>IFERROR(VLOOKUP("1-Detraccion"&amp;Presupuestos[[#This Row],[ID DOCUMENTO]],BD_Pagos[],3,0),"")</f>
        <v/>
      </c>
      <c r="BJ1239" s="3">
        <f>IFERROR(VLOOKUP("1-Detraccion"&amp;Presupuestos[[#This Row],[ID DOCUMENTO]],BD_Pagos[],4,0),"")</f>
        <v>0</v>
      </c>
      <c r="BK1239" s="6">
        <f>IF(IFERROR(VLOOKUP("1-Detraccion"&amp;Presupuestos[[#This Row],[ID DOCUMENTO]],BD_Pagos[],5,0),0)&gt;Presupuestos[[#This Row],[TOTAL SOLES]],Presupuestos[[#This Row],[TOTAL SOLES]],IFERROR(VLOOKUP("1-Detraccion"&amp;Presupuestos[[#This Row],[ID DOCUMENTO]],BD_Pagos[],5,0),0))</f>
        <v>0</v>
      </c>
      <c r="BL1239" s="6">
        <f>IF(IFERROR(VLOOKUP("1-Detraccion"&amp;Presupuestos[[#This Row],[ID DOCUMENTO]],BD_Pagos[],6,0),0)&gt;Presupuestos[[#This Row],[TOTAL SOLES]],Presupuestos[[#This Row],[TOTAL SOLES]],IFERROR(VLOOKUP("1-Detraccion"&amp;Presupuestos[[#This Row],[ID DOCUMENTO]],BD_Pagos[],6,0),0))</f>
        <v>0</v>
      </c>
      <c r="BM1239" s="37"/>
      <c r="BN1239" s="3"/>
      <c r="BO1239" s="3"/>
      <c r="BP1239" s="6"/>
      <c r="BQ123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2376.1999999999998</v>
      </c>
      <c r="BR1239" s="23" t="str">
        <f>IF(Presupuestos[[#This Row],[SALDO ME-MN]]&gt;0,"PENDIENTE","CANCELADO")</f>
        <v>PENDIENTE</v>
      </c>
      <c r="BS1239" s="23" t="str">
        <f>IF(COUNTIFS($U$4:$U1238,Presupuestos[[#This Row],[ID DOCUMENTO]])&gt;=1,IF(B1238=Presupuestos[[#This Row],[ID]],"OK","DOC. DUPLICADO"),"OK")</f>
        <v>OK</v>
      </c>
    </row>
    <row r="1240" spans="2:71" ht="24" x14ac:dyDescent="0.25">
      <c r="B1240" s="34">
        <f>IF(Presupuestos[[#This Row],[ID DOCUMENTO]]=U1239,B1239,IF(B1239="ID",1,B1239+1))</f>
        <v>1053</v>
      </c>
      <c r="C1240" s="2">
        <v>45853</v>
      </c>
      <c r="D1240" s="2">
        <v>45853</v>
      </c>
      <c r="E1240" s="3" t="s">
        <v>1880</v>
      </c>
      <c r="F1240" s="25" t="s">
        <v>54</v>
      </c>
      <c r="G1240" s="25" t="s">
        <v>330</v>
      </c>
      <c r="H1240" s="25" t="s">
        <v>264</v>
      </c>
      <c r="I1240" s="36" t="str">
        <f>IFERROR(VLOOKUP(Presupuestos[[#This Row],[AREA]]&amp;Presupuestos[[#This Row],[CONCEPTO]]&amp;Presupuestos[[#This Row],[DESCRIPCION]],Tabla28[[Columna1]:[CÓDIGO NUEVO]],2,0),"")</f>
        <v>P0601012</v>
      </c>
      <c r="J1240" s="3" t="s">
        <v>666</v>
      </c>
      <c r="K1240" s="3" t="s">
        <v>666</v>
      </c>
      <c r="L1240" s="3" t="s">
        <v>666</v>
      </c>
      <c r="M1240" s="31" t="s">
        <v>2413</v>
      </c>
      <c r="N1240" s="3"/>
      <c r="O1240" s="3" t="s">
        <v>315</v>
      </c>
      <c r="P1240" s="3" t="s">
        <v>127</v>
      </c>
      <c r="Q1240" s="3" t="str">
        <f>IFERROR(VLOOKUP(Presupuestos[[#This Row],[CLASIFICACIÓN (N)]],Tabla17[],2,0),"")</f>
        <v>Gastos operativos</v>
      </c>
      <c r="R1240" s="3" t="str">
        <f>IFERROR(VLOOKUP(Presupuestos[[#This Row],[CLASIFICACIÓN (N)]],Tabla17[],3,0),"")</f>
        <v>Operativo</v>
      </c>
      <c r="S1240" s="3" t="s">
        <v>16</v>
      </c>
      <c r="T1240" s="3" t="str">
        <f>IFERROR(VLOOKUP(Presupuestos[[#This Row],[ALMACEN]],Tabla5[],2,0),"")</f>
        <v>Arequipa</v>
      </c>
      <c r="U1240" s="19" t="str">
        <f>IFERROR(VLOOKUP(Presupuestos[[#This Row],[TIPO DE DOCUMENTO]],Tipo_Documento[],2,0)&amp;Presupuestos[[#This Row],[SERIE]]&amp;Presupuestos[[#This Row],[NUMERO]]&amp;Presupuestos[[#This Row],[RUC]],"")</f>
        <v>GRGR072872131384</v>
      </c>
      <c r="V1240" s="3" t="s">
        <v>264</v>
      </c>
      <c r="W1240" s="7">
        <v>45853</v>
      </c>
      <c r="X1240" s="7">
        <v>45853</v>
      </c>
      <c r="Y1240" s="3" t="s">
        <v>2386</v>
      </c>
      <c r="Z1240" s="3">
        <v>28</v>
      </c>
      <c r="AA1240" s="3">
        <f>IFERROR(VLOOKUP(Presupuestos[[#This Row],[RAZON SOCIAL]],CHOOSE({1,2},Clientes_Proveedores[Razon Social],Clientes_Proveedores[Ruc / Dni]),2,0),"-")</f>
        <v>72131384</v>
      </c>
      <c r="AB1240" s="31" t="s">
        <v>2049</v>
      </c>
      <c r="AC1240" s="3" t="s">
        <v>670</v>
      </c>
      <c r="AD1240" s="5"/>
      <c r="AE1240" s="6">
        <v>2853.84</v>
      </c>
      <c r="AF1240" s="6">
        <f>Presupuestos[[#This Row],[BASE]]*Presupuestos[[#This Row],[% IGV]]</f>
        <v>0</v>
      </c>
      <c r="AG1240" s="22">
        <f>ROUND(SUM(Presupuestos[[#This Row],[BASE]:[IGV]]),2)</f>
        <v>2853.84</v>
      </c>
      <c r="AH1240" s="9" t="str">
        <f>IF(Presupuestos[[#This Row],[MONEDA]]="USD",VLOOKUP(Presupuestos[[#This Row],[FECHA DE EMISION]],Tipo_Cambio[],3,0),"")</f>
        <v/>
      </c>
      <c r="AI1240" s="22">
        <f>IFERROR(ROUND(IF(Presupuestos[[#This Row],[MONEDA]]="PEN",Presupuestos[[#This Row],[TOTAL]],Presupuestos[[#This Row],[TOTAL]]*Presupuestos[[#This Row],[TIPO DE CAMBIO]]),2),"")</f>
        <v>2853.84</v>
      </c>
      <c r="AJ1240" s="5"/>
      <c r="AK1240" s="33" t="s">
        <v>671</v>
      </c>
      <c r="AL1240" s="5" t="s">
        <v>680</v>
      </c>
      <c r="AM1240" s="23" t="s">
        <v>671</v>
      </c>
      <c r="AN1240" s="23" t="s">
        <v>671</v>
      </c>
      <c r="AO1240" s="7">
        <f>IFERROR(VLOOKUP("1-"&amp;Presupuestos[[#This Row],[ID DOCUMENTO]],BD_Pagos[],7,0),"")</f>
        <v>45853</v>
      </c>
      <c r="AP1240" s="16" t="str">
        <f>IFERROR(VLOOKUP("1-"&amp;Presupuestos[[#This Row],[ID DOCUMENTO]],BD_Pagos[],8,0),"")</f>
        <v>B-BCP - Soles</v>
      </c>
      <c r="AQ1240" s="17">
        <f>IFERROR(VLOOKUP("1-"&amp;Presupuestos[[#This Row],[ID DOCUMENTO]],BD_Pagos[],9,0),"")</f>
        <v>990263</v>
      </c>
      <c r="AR1240" s="54"/>
      <c r="AS1240" s="7">
        <f>IFERROR(VLOOKUP("2-"&amp;Presupuestos[[#This Row],[ID DOCUMENTO]],BD_Pagos[],7,0),"")</f>
        <v>0</v>
      </c>
      <c r="AT1240" s="16" t="str">
        <f>IFERROR(VLOOKUP("2-"&amp;Presupuestos[[#This Row],[ID DOCUMENTO]],BD_Pagos[],8,0),"")</f>
        <v/>
      </c>
      <c r="AU1240" s="17">
        <f>IFERROR(VLOOKUP("2-"&amp;Presupuestos[[#This Row],[ID DOCUMENTO]],BD_Pagos[],9,0),"")</f>
        <v>0</v>
      </c>
      <c r="AV1240" s="20">
        <f>IF(IFERROR(VLOOKUP("2-"&amp;Presupuestos[[#This Row],[ID DOCUMENTO]],BD_Pagos[],10,0),0)&gt;Presupuestos[[#This Row],[TOTAL SOLES]],Presupuestos[[#This Row],[TOTAL SOLES]],IFERROR(VLOOKUP("2-"&amp;Presupuestos[[#This Row],[ID DOCUMENTO]],BD_Pagos[],10,0),0))</f>
        <v>0</v>
      </c>
      <c r="AW1240" s="7"/>
      <c r="AX1240" s="16"/>
      <c r="AY1240" s="17"/>
      <c r="AZ1240" s="20"/>
      <c r="BA1240" s="7"/>
      <c r="BB1240" s="16"/>
      <c r="BC1240" s="17"/>
      <c r="BD1240" s="20"/>
      <c r="BE1240" s="7">
        <f>IFERROR(VLOOKUP("5-"&amp;Presupuestos[[#This Row],[ID DOCUMENTO]],BD_Pagos[],7,0),"")</f>
        <v>0</v>
      </c>
      <c r="BF1240" s="17">
        <f>IFERROR(VLOOKUP("5-"&amp;Presupuestos[[#This Row],[ID DOCUMENTO]],BD_Pagos[],9,0),"")</f>
        <v>0</v>
      </c>
      <c r="BG1240" s="20">
        <f>IF(IFERROR(VLOOKUP("5-"&amp;Presupuestos[[#This Row],[ID DOCUMENTO]],BD_Pagos[],10,0),0)&gt;Presupuestos[[#This Row],[TOTAL SOLES]],Presupuestos[[#This Row],[TOTAL SOLES]],IFERROR(VLOOKUP("5-"&amp;Presupuestos[[#This Row],[ID DOCUMENTO]],BD_Pagos[],10,0),0))</f>
        <v>0</v>
      </c>
      <c r="BH1240" s="7">
        <f>IFERROR(VLOOKUP("1-Detraccion"&amp;Presupuestos[[#This Row],[ID DOCUMENTO]],BD_Pagos[],2,0),"")</f>
        <v>0</v>
      </c>
      <c r="BI1240" s="3" t="str">
        <f>IFERROR(VLOOKUP("1-Detraccion"&amp;Presupuestos[[#This Row],[ID DOCUMENTO]],BD_Pagos[],3,0),"")</f>
        <v/>
      </c>
      <c r="BJ1240" s="3">
        <f>IFERROR(VLOOKUP("1-Detraccion"&amp;Presupuestos[[#This Row],[ID DOCUMENTO]],BD_Pagos[],4,0),"")</f>
        <v>0</v>
      </c>
      <c r="BK1240" s="6">
        <f>IF(IFERROR(VLOOKUP("1-Detraccion"&amp;Presupuestos[[#This Row],[ID DOCUMENTO]],BD_Pagos[],5,0),0)&gt;Presupuestos[[#This Row],[TOTAL SOLES]],Presupuestos[[#This Row],[TOTAL SOLES]],IFERROR(VLOOKUP("1-Detraccion"&amp;Presupuestos[[#This Row],[ID DOCUMENTO]],BD_Pagos[],5,0),0))</f>
        <v>0</v>
      </c>
      <c r="BL1240" s="6">
        <f>IF(IFERROR(VLOOKUP("1-Detraccion"&amp;Presupuestos[[#This Row],[ID DOCUMENTO]],BD_Pagos[],6,0),0)&gt;Presupuestos[[#This Row],[TOTAL SOLES]],Presupuestos[[#This Row],[TOTAL SOLES]],IFERROR(VLOOKUP("1-Detraccion"&amp;Presupuestos[[#This Row],[ID DOCUMENTO]],BD_Pagos[],6,0),0))</f>
        <v>0</v>
      </c>
      <c r="BM1240" s="37"/>
      <c r="BN1240" s="3"/>
      <c r="BO1240" s="3"/>
      <c r="BP1240" s="6"/>
      <c r="BQ124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2853.84</v>
      </c>
      <c r="BR1240" s="23" t="str">
        <f>IF(Presupuestos[[#This Row],[SALDO ME-MN]]&gt;0,"PENDIENTE","CANCELADO")</f>
        <v>PENDIENTE</v>
      </c>
      <c r="BS1240" s="23" t="str">
        <f>IF(COUNTIFS($U$4:$U1239,Presupuestos[[#This Row],[ID DOCUMENTO]])&gt;=1,IF(B1239=Presupuestos[[#This Row],[ID]],"OK","DOC. DUPLICADO"),"OK")</f>
        <v>OK</v>
      </c>
    </row>
    <row r="1241" spans="2:71" ht="24" x14ac:dyDescent="0.25">
      <c r="B1241" s="34">
        <f>IF(Presupuestos[[#This Row],[ID DOCUMENTO]]=U1240,B1240,IF(B1240="ID",1,B1240+1))</f>
        <v>1054</v>
      </c>
      <c r="C1241" s="2">
        <v>45853</v>
      </c>
      <c r="D1241" s="2">
        <v>45853</v>
      </c>
      <c r="E1241" s="3" t="s">
        <v>1880</v>
      </c>
      <c r="F1241" s="25" t="s">
        <v>54</v>
      </c>
      <c r="G1241" s="25" t="s">
        <v>330</v>
      </c>
      <c r="H1241" s="25" t="s">
        <v>264</v>
      </c>
      <c r="I1241" s="36" t="str">
        <f>IFERROR(VLOOKUP(Presupuestos[[#This Row],[AREA]]&amp;Presupuestos[[#This Row],[CONCEPTO]]&amp;Presupuestos[[#This Row],[DESCRIPCION]],Tabla28[[Columna1]:[CÓDIGO NUEVO]],2,0),"")</f>
        <v>P0601012</v>
      </c>
      <c r="J1241" s="3" t="s">
        <v>666</v>
      </c>
      <c r="K1241" s="3" t="s">
        <v>666</v>
      </c>
      <c r="L1241" s="3" t="s">
        <v>666</v>
      </c>
      <c r="M1241" s="31" t="s">
        <v>2414</v>
      </c>
      <c r="N1241" s="3"/>
      <c r="O1241" s="3" t="s">
        <v>315</v>
      </c>
      <c r="P1241" s="3" t="s">
        <v>127</v>
      </c>
      <c r="Q1241" s="3" t="str">
        <f>IFERROR(VLOOKUP(Presupuestos[[#This Row],[CLASIFICACIÓN (N)]],Tabla17[],2,0),"")</f>
        <v>Gastos operativos</v>
      </c>
      <c r="R1241" s="3" t="str">
        <f>IFERROR(VLOOKUP(Presupuestos[[#This Row],[CLASIFICACIÓN (N)]],Tabla17[],3,0),"")</f>
        <v>Operativo</v>
      </c>
      <c r="S1241" s="3" t="s">
        <v>16</v>
      </c>
      <c r="T1241" s="3" t="str">
        <f>IFERROR(VLOOKUP(Presupuestos[[#This Row],[ALMACEN]],Tabla5[],2,0),"")</f>
        <v>Arequipa</v>
      </c>
      <c r="U1241" s="19" t="str">
        <f>IFERROR(VLOOKUP(Presupuestos[[#This Row],[TIPO DE DOCUMENTO]],Tipo_Documento[],2,0)&amp;Presupuestos[[#This Row],[SERIE]]&amp;Presupuestos[[#This Row],[NUMERO]]&amp;Presupuestos[[#This Row],[RUC]],"")</f>
        <v>GRGR072976390500</v>
      </c>
      <c r="V1241" s="3" t="s">
        <v>264</v>
      </c>
      <c r="W1241" s="7">
        <v>45853</v>
      </c>
      <c r="X1241" s="7">
        <v>45853</v>
      </c>
      <c r="Y1241" s="3" t="s">
        <v>2386</v>
      </c>
      <c r="Z1241" s="3">
        <v>29</v>
      </c>
      <c r="AA1241" s="3">
        <f>IFERROR(VLOOKUP(Presupuestos[[#This Row],[RAZON SOCIAL]],CHOOSE({1,2},Clientes_Proveedores[Razon Social],Clientes_Proveedores[Ruc / Dni]),2,0),"-")</f>
        <v>76390500</v>
      </c>
      <c r="AB1241" s="31" t="s">
        <v>1302</v>
      </c>
      <c r="AC1241" s="3" t="s">
        <v>670</v>
      </c>
      <c r="AD1241" s="5"/>
      <c r="AE1241" s="6">
        <v>1462.42</v>
      </c>
      <c r="AF1241" s="6">
        <f>Presupuestos[[#This Row],[BASE]]*Presupuestos[[#This Row],[% IGV]]</f>
        <v>0</v>
      </c>
      <c r="AG1241" s="22">
        <f>ROUND(SUM(Presupuestos[[#This Row],[BASE]:[IGV]]),2)</f>
        <v>1462.42</v>
      </c>
      <c r="AH1241" s="9" t="str">
        <f>IF(Presupuestos[[#This Row],[MONEDA]]="USD",VLOOKUP(Presupuestos[[#This Row],[FECHA DE EMISION]],Tipo_Cambio[],3,0),"")</f>
        <v/>
      </c>
      <c r="AI1241" s="22">
        <f>IFERROR(ROUND(IF(Presupuestos[[#This Row],[MONEDA]]="PEN",Presupuestos[[#This Row],[TOTAL]],Presupuestos[[#This Row],[TOTAL]]*Presupuestos[[#This Row],[TIPO DE CAMBIO]]),2),"")</f>
        <v>1462.42</v>
      </c>
      <c r="AJ1241" s="5"/>
      <c r="AK1241" s="33" t="s">
        <v>671</v>
      </c>
      <c r="AL1241" s="5" t="s">
        <v>680</v>
      </c>
      <c r="AM1241" s="23" t="s">
        <v>671</v>
      </c>
      <c r="AN1241" s="23" t="s">
        <v>671</v>
      </c>
      <c r="AO1241" s="7">
        <f>IFERROR(VLOOKUP("1-"&amp;Presupuestos[[#This Row],[ID DOCUMENTO]],BD_Pagos[],7,0),"")</f>
        <v>45853</v>
      </c>
      <c r="AP1241" s="16" t="str">
        <f>IFERROR(VLOOKUP("1-"&amp;Presupuestos[[#This Row],[ID DOCUMENTO]],BD_Pagos[],8,0),"")</f>
        <v>B-BCP - Soles</v>
      </c>
      <c r="AQ1241" s="17">
        <f>IFERROR(VLOOKUP("1-"&amp;Presupuestos[[#This Row],[ID DOCUMENTO]],BD_Pagos[],9,0),"")</f>
        <v>990263</v>
      </c>
      <c r="AR1241" s="54"/>
      <c r="AS1241" s="7">
        <f>IFERROR(VLOOKUP("2-"&amp;Presupuestos[[#This Row],[ID DOCUMENTO]],BD_Pagos[],7,0),"")</f>
        <v>0</v>
      </c>
      <c r="AT1241" s="16" t="str">
        <f>IFERROR(VLOOKUP("2-"&amp;Presupuestos[[#This Row],[ID DOCUMENTO]],BD_Pagos[],8,0),"")</f>
        <v/>
      </c>
      <c r="AU1241" s="17">
        <f>IFERROR(VLOOKUP("2-"&amp;Presupuestos[[#This Row],[ID DOCUMENTO]],BD_Pagos[],9,0),"")</f>
        <v>0</v>
      </c>
      <c r="AV1241" s="20">
        <f>IF(IFERROR(VLOOKUP("2-"&amp;Presupuestos[[#This Row],[ID DOCUMENTO]],BD_Pagos[],10,0),0)&gt;Presupuestos[[#This Row],[TOTAL SOLES]],Presupuestos[[#This Row],[TOTAL SOLES]],IFERROR(VLOOKUP("2-"&amp;Presupuestos[[#This Row],[ID DOCUMENTO]],BD_Pagos[],10,0),0))</f>
        <v>0</v>
      </c>
      <c r="AW1241" s="7"/>
      <c r="AX1241" s="16"/>
      <c r="AY1241" s="17"/>
      <c r="AZ1241" s="20"/>
      <c r="BA1241" s="7"/>
      <c r="BB1241" s="16"/>
      <c r="BC1241" s="17"/>
      <c r="BD1241" s="20"/>
      <c r="BE1241" s="7">
        <f>IFERROR(VLOOKUP("5-"&amp;Presupuestos[[#This Row],[ID DOCUMENTO]],BD_Pagos[],7,0),"")</f>
        <v>0</v>
      </c>
      <c r="BF1241" s="17">
        <f>IFERROR(VLOOKUP("5-"&amp;Presupuestos[[#This Row],[ID DOCUMENTO]],BD_Pagos[],9,0),"")</f>
        <v>0</v>
      </c>
      <c r="BG1241" s="20">
        <f>IF(IFERROR(VLOOKUP("5-"&amp;Presupuestos[[#This Row],[ID DOCUMENTO]],BD_Pagos[],10,0),0)&gt;Presupuestos[[#This Row],[TOTAL SOLES]],Presupuestos[[#This Row],[TOTAL SOLES]],IFERROR(VLOOKUP("5-"&amp;Presupuestos[[#This Row],[ID DOCUMENTO]],BD_Pagos[],10,0),0))</f>
        <v>0</v>
      </c>
      <c r="BH1241" s="7">
        <f>IFERROR(VLOOKUP("1-Detraccion"&amp;Presupuestos[[#This Row],[ID DOCUMENTO]],BD_Pagos[],2,0),"")</f>
        <v>0</v>
      </c>
      <c r="BI1241" s="3" t="str">
        <f>IFERROR(VLOOKUP("1-Detraccion"&amp;Presupuestos[[#This Row],[ID DOCUMENTO]],BD_Pagos[],3,0),"")</f>
        <v/>
      </c>
      <c r="BJ1241" s="3">
        <f>IFERROR(VLOOKUP("1-Detraccion"&amp;Presupuestos[[#This Row],[ID DOCUMENTO]],BD_Pagos[],4,0),"")</f>
        <v>0</v>
      </c>
      <c r="BK1241" s="6">
        <f>IF(IFERROR(VLOOKUP("1-Detraccion"&amp;Presupuestos[[#This Row],[ID DOCUMENTO]],BD_Pagos[],5,0),0)&gt;Presupuestos[[#This Row],[TOTAL SOLES]],Presupuestos[[#This Row],[TOTAL SOLES]],IFERROR(VLOOKUP("1-Detraccion"&amp;Presupuestos[[#This Row],[ID DOCUMENTO]],BD_Pagos[],5,0),0))</f>
        <v>0</v>
      </c>
      <c r="BL1241" s="6">
        <f>IF(IFERROR(VLOOKUP("1-Detraccion"&amp;Presupuestos[[#This Row],[ID DOCUMENTO]],BD_Pagos[],6,0),0)&gt;Presupuestos[[#This Row],[TOTAL SOLES]],Presupuestos[[#This Row],[TOTAL SOLES]],IFERROR(VLOOKUP("1-Detraccion"&amp;Presupuestos[[#This Row],[ID DOCUMENTO]],BD_Pagos[],6,0),0))</f>
        <v>0</v>
      </c>
      <c r="BM1241" s="37"/>
      <c r="BN1241" s="3"/>
      <c r="BO1241" s="3"/>
      <c r="BP1241" s="6"/>
      <c r="BQ124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1462.42</v>
      </c>
      <c r="BR1241" s="23" t="str">
        <f>IF(Presupuestos[[#This Row],[SALDO ME-MN]]&gt;0,"PENDIENTE","CANCELADO")</f>
        <v>PENDIENTE</v>
      </c>
      <c r="BS1241" s="23" t="str">
        <f>IF(COUNTIFS($U$4:$U1240,Presupuestos[[#This Row],[ID DOCUMENTO]])&gt;=1,IF(B1240=Presupuestos[[#This Row],[ID]],"OK","DOC. DUPLICADO"),"OK")</f>
        <v>OK</v>
      </c>
    </row>
    <row r="1242" spans="2:71" ht="24" x14ac:dyDescent="0.25">
      <c r="B1242" s="34">
        <f>IF(Presupuestos[[#This Row],[ID DOCUMENTO]]=U1241,B1241,IF(B1241="ID",1,B1241+1))</f>
        <v>1055</v>
      </c>
      <c r="C1242" s="2">
        <v>45853</v>
      </c>
      <c r="D1242" s="2">
        <v>45853</v>
      </c>
      <c r="E1242" s="3" t="s">
        <v>1880</v>
      </c>
      <c r="F1242" s="25" t="s">
        <v>54</v>
      </c>
      <c r="G1242" s="25" t="s">
        <v>330</v>
      </c>
      <c r="H1242" s="25" t="s">
        <v>264</v>
      </c>
      <c r="I1242" s="36" t="str">
        <f>IFERROR(VLOOKUP(Presupuestos[[#This Row],[AREA]]&amp;Presupuestos[[#This Row],[CONCEPTO]]&amp;Presupuestos[[#This Row],[DESCRIPCION]],Tabla28[[Columna1]:[CÓDIGO NUEVO]],2,0),"")</f>
        <v>P0601012</v>
      </c>
      <c r="J1242" s="3" t="s">
        <v>666</v>
      </c>
      <c r="K1242" s="3" t="s">
        <v>666</v>
      </c>
      <c r="L1242" s="3" t="s">
        <v>666</v>
      </c>
      <c r="M1242" s="31" t="s">
        <v>2415</v>
      </c>
      <c r="N1242" s="3"/>
      <c r="O1242" s="3" t="s">
        <v>315</v>
      </c>
      <c r="P1242" s="3" t="s">
        <v>114</v>
      </c>
      <c r="Q1242" s="3" t="str">
        <f>IFERROR(VLOOKUP(Presupuestos[[#This Row],[CLASIFICACIÓN (N)]],Tabla17[],2,0),"")</f>
        <v>Costos de ventas</v>
      </c>
      <c r="R1242" s="3" t="str">
        <f>IFERROR(VLOOKUP(Presupuestos[[#This Row],[CLASIFICACIÓN (N)]],Tabla17[],3,0),"")</f>
        <v>Operativo</v>
      </c>
      <c r="S1242" s="3" t="s">
        <v>16</v>
      </c>
      <c r="T1242" s="3" t="str">
        <f>IFERROR(VLOOKUP(Presupuestos[[#This Row],[ALMACEN]],Tabla5[],2,0),"")</f>
        <v>Arequipa</v>
      </c>
      <c r="U1242" s="19" t="str">
        <f>IFERROR(VLOOKUP(Presupuestos[[#This Row],[TIPO DE DOCUMENTO]],Tipo_Documento[],2,0)&amp;Presupuestos[[#This Row],[SERIE]]&amp;Presupuestos[[#This Row],[NUMERO]]&amp;Presupuestos[[#This Row],[RUC]],"")</f>
        <v>GRGR073044314304</v>
      </c>
      <c r="V1242" s="3" t="s">
        <v>264</v>
      </c>
      <c r="W1242" s="7">
        <v>45853</v>
      </c>
      <c r="X1242" s="7">
        <v>45853</v>
      </c>
      <c r="Y1242" s="3" t="s">
        <v>2386</v>
      </c>
      <c r="Z1242" s="3">
        <v>30</v>
      </c>
      <c r="AA1242" s="3">
        <f>IFERROR(VLOOKUP(Presupuestos[[#This Row],[RAZON SOCIAL]],CHOOSE({1,2},Clientes_Proveedores[Razon Social],Clientes_Proveedores[Ruc / Dni]),2,0),"-")</f>
        <v>44314304</v>
      </c>
      <c r="AB1242" s="31" t="s">
        <v>996</v>
      </c>
      <c r="AC1242" s="3" t="s">
        <v>670</v>
      </c>
      <c r="AD1242" s="5"/>
      <c r="AE1242" s="6">
        <v>3727.07</v>
      </c>
      <c r="AF1242" s="6">
        <f>Presupuestos[[#This Row],[BASE]]*Presupuestos[[#This Row],[% IGV]]</f>
        <v>0</v>
      </c>
      <c r="AG1242" s="22">
        <f>ROUND(SUM(Presupuestos[[#This Row],[BASE]:[IGV]]),2)</f>
        <v>3727.07</v>
      </c>
      <c r="AH1242" s="9" t="str">
        <f>IF(Presupuestos[[#This Row],[MONEDA]]="USD",VLOOKUP(Presupuestos[[#This Row],[FECHA DE EMISION]],Tipo_Cambio[],3,0),"")</f>
        <v/>
      </c>
      <c r="AI1242" s="22">
        <f>IFERROR(ROUND(IF(Presupuestos[[#This Row],[MONEDA]]="PEN",Presupuestos[[#This Row],[TOTAL]],Presupuestos[[#This Row],[TOTAL]]*Presupuestos[[#This Row],[TIPO DE CAMBIO]]),2),"")</f>
        <v>3727.07</v>
      </c>
      <c r="AJ1242" s="5"/>
      <c r="AK1242" s="33" t="s">
        <v>671</v>
      </c>
      <c r="AL1242" s="5" t="s">
        <v>680</v>
      </c>
      <c r="AM1242" s="23" t="s">
        <v>671</v>
      </c>
      <c r="AN1242" s="23" t="s">
        <v>671</v>
      </c>
      <c r="AO1242" s="7">
        <f>IFERROR(VLOOKUP("1-"&amp;Presupuestos[[#This Row],[ID DOCUMENTO]],BD_Pagos[],7,0),"")</f>
        <v>45853</v>
      </c>
      <c r="AP1242" s="16" t="str">
        <f>IFERROR(VLOOKUP("1-"&amp;Presupuestos[[#This Row],[ID DOCUMENTO]],BD_Pagos[],8,0),"")</f>
        <v>B-BCP - Soles</v>
      </c>
      <c r="AQ1242" s="17">
        <f>IFERROR(VLOOKUP("1-"&amp;Presupuestos[[#This Row],[ID DOCUMENTO]],BD_Pagos[],9,0),"")</f>
        <v>990263</v>
      </c>
      <c r="AR1242" s="54"/>
      <c r="AS1242" s="7">
        <f>IFERROR(VLOOKUP("2-"&amp;Presupuestos[[#This Row],[ID DOCUMENTO]],BD_Pagos[],7,0),"")</f>
        <v>0</v>
      </c>
      <c r="AT1242" s="16" t="str">
        <f>IFERROR(VLOOKUP("2-"&amp;Presupuestos[[#This Row],[ID DOCUMENTO]],BD_Pagos[],8,0),"")</f>
        <v/>
      </c>
      <c r="AU1242" s="17">
        <f>IFERROR(VLOOKUP("2-"&amp;Presupuestos[[#This Row],[ID DOCUMENTO]],BD_Pagos[],9,0),"")</f>
        <v>0</v>
      </c>
      <c r="AV1242" s="20">
        <f>IF(IFERROR(VLOOKUP("2-"&amp;Presupuestos[[#This Row],[ID DOCUMENTO]],BD_Pagos[],10,0),0)&gt;Presupuestos[[#This Row],[TOTAL SOLES]],Presupuestos[[#This Row],[TOTAL SOLES]],IFERROR(VLOOKUP("2-"&amp;Presupuestos[[#This Row],[ID DOCUMENTO]],BD_Pagos[],10,0),0))</f>
        <v>0</v>
      </c>
      <c r="AW1242" s="7"/>
      <c r="AX1242" s="16"/>
      <c r="AY1242" s="17"/>
      <c r="AZ1242" s="20"/>
      <c r="BA1242" s="7"/>
      <c r="BB1242" s="16"/>
      <c r="BC1242" s="17"/>
      <c r="BD1242" s="20"/>
      <c r="BE1242" s="7">
        <f>IFERROR(VLOOKUP("5-"&amp;Presupuestos[[#This Row],[ID DOCUMENTO]],BD_Pagos[],7,0),"")</f>
        <v>0</v>
      </c>
      <c r="BF1242" s="17">
        <f>IFERROR(VLOOKUP("5-"&amp;Presupuestos[[#This Row],[ID DOCUMENTO]],BD_Pagos[],9,0),"")</f>
        <v>0</v>
      </c>
      <c r="BG1242" s="20">
        <f>IF(IFERROR(VLOOKUP("5-"&amp;Presupuestos[[#This Row],[ID DOCUMENTO]],BD_Pagos[],10,0),0)&gt;Presupuestos[[#This Row],[TOTAL SOLES]],Presupuestos[[#This Row],[TOTAL SOLES]],IFERROR(VLOOKUP("5-"&amp;Presupuestos[[#This Row],[ID DOCUMENTO]],BD_Pagos[],10,0),0))</f>
        <v>0</v>
      </c>
      <c r="BH1242" s="7">
        <f>IFERROR(VLOOKUP("1-Detraccion"&amp;Presupuestos[[#This Row],[ID DOCUMENTO]],BD_Pagos[],2,0),"")</f>
        <v>0</v>
      </c>
      <c r="BI1242" s="3" t="str">
        <f>IFERROR(VLOOKUP("1-Detraccion"&amp;Presupuestos[[#This Row],[ID DOCUMENTO]],BD_Pagos[],3,0),"")</f>
        <v/>
      </c>
      <c r="BJ1242" s="3">
        <f>IFERROR(VLOOKUP("1-Detraccion"&amp;Presupuestos[[#This Row],[ID DOCUMENTO]],BD_Pagos[],4,0),"")</f>
        <v>0</v>
      </c>
      <c r="BK1242" s="6">
        <f>IF(IFERROR(VLOOKUP("1-Detraccion"&amp;Presupuestos[[#This Row],[ID DOCUMENTO]],BD_Pagos[],5,0),0)&gt;Presupuestos[[#This Row],[TOTAL SOLES]],Presupuestos[[#This Row],[TOTAL SOLES]],IFERROR(VLOOKUP("1-Detraccion"&amp;Presupuestos[[#This Row],[ID DOCUMENTO]],BD_Pagos[],5,0),0))</f>
        <v>0</v>
      </c>
      <c r="BL1242" s="6">
        <f>IF(IFERROR(VLOOKUP("1-Detraccion"&amp;Presupuestos[[#This Row],[ID DOCUMENTO]],BD_Pagos[],6,0),0)&gt;Presupuestos[[#This Row],[TOTAL SOLES]],Presupuestos[[#This Row],[TOTAL SOLES]],IFERROR(VLOOKUP("1-Detraccion"&amp;Presupuestos[[#This Row],[ID DOCUMENTO]],BD_Pagos[],6,0),0))</f>
        <v>0</v>
      </c>
      <c r="BM1242" s="37"/>
      <c r="BN1242" s="3"/>
      <c r="BO1242" s="3"/>
      <c r="BP1242" s="6"/>
      <c r="BQ124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3727.07</v>
      </c>
      <c r="BR1242" s="23" t="str">
        <f>IF(Presupuestos[[#This Row],[SALDO ME-MN]]&gt;0,"PENDIENTE","CANCELADO")</f>
        <v>PENDIENTE</v>
      </c>
      <c r="BS1242" s="23" t="str">
        <f>IF(COUNTIFS($U$4:$U1241,Presupuestos[[#This Row],[ID DOCUMENTO]])&gt;=1,IF(B1241=Presupuestos[[#This Row],[ID]],"OK","DOC. DUPLICADO"),"OK")</f>
        <v>OK</v>
      </c>
    </row>
    <row r="1243" spans="2:71" ht="24" x14ac:dyDescent="0.25">
      <c r="B1243" s="34">
        <f>IF(Presupuestos[[#This Row],[ID DOCUMENTO]]=U1242,B1242,IF(B1242="ID",1,B1242+1))</f>
        <v>1056</v>
      </c>
      <c r="C1243" s="2">
        <v>45853</v>
      </c>
      <c r="D1243" s="2">
        <v>45853</v>
      </c>
      <c r="E1243" s="3" t="s">
        <v>1880</v>
      </c>
      <c r="F1243" s="25" t="s">
        <v>54</v>
      </c>
      <c r="G1243" s="25" t="s">
        <v>330</v>
      </c>
      <c r="H1243" s="25" t="s">
        <v>264</v>
      </c>
      <c r="I1243" s="36" t="str">
        <f>IFERROR(VLOOKUP(Presupuestos[[#This Row],[AREA]]&amp;Presupuestos[[#This Row],[CONCEPTO]]&amp;Presupuestos[[#This Row],[DESCRIPCION]],Tabla28[[Columna1]:[CÓDIGO NUEVO]],2,0),"")</f>
        <v>P0601012</v>
      </c>
      <c r="J1243" s="3" t="s">
        <v>666</v>
      </c>
      <c r="K1243" s="3" t="s">
        <v>666</v>
      </c>
      <c r="L1243" s="3" t="s">
        <v>666</v>
      </c>
      <c r="M1243" s="31" t="s">
        <v>2416</v>
      </c>
      <c r="N1243" s="3"/>
      <c r="O1243" s="3" t="s">
        <v>315</v>
      </c>
      <c r="P1243" s="3" t="s">
        <v>86</v>
      </c>
      <c r="Q1243" s="3" t="str">
        <f>IFERROR(VLOOKUP(Presupuestos[[#This Row],[CLASIFICACIÓN (N)]],Tabla17[],2,0),"")</f>
        <v>Costos de ventas</v>
      </c>
      <c r="R1243" s="3" t="str">
        <f>IFERROR(VLOOKUP(Presupuestos[[#This Row],[CLASIFICACIÓN (N)]],Tabla17[],3,0),"")</f>
        <v>Operativo</v>
      </c>
      <c r="S1243" s="3" t="s">
        <v>16</v>
      </c>
      <c r="T1243" s="3" t="str">
        <f>IFERROR(VLOOKUP(Presupuestos[[#This Row],[ALMACEN]],Tabla5[],2,0),"")</f>
        <v>Arequipa</v>
      </c>
      <c r="U1243" s="19" t="str">
        <f>IFERROR(VLOOKUP(Presupuestos[[#This Row],[TIPO DE DOCUMENTO]],Tipo_Documento[],2,0)&amp;Presupuestos[[#This Row],[SERIE]]&amp;Presupuestos[[#This Row],[NUMERO]]&amp;Presupuestos[[#This Row],[RUC]],"")</f>
        <v>GRGR073147760988</v>
      </c>
      <c r="V1243" s="3" t="s">
        <v>264</v>
      </c>
      <c r="W1243" s="7">
        <v>45853</v>
      </c>
      <c r="X1243" s="7">
        <v>45853</v>
      </c>
      <c r="Y1243" s="3" t="s">
        <v>2386</v>
      </c>
      <c r="Z1243" s="3">
        <v>31</v>
      </c>
      <c r="AA1243" s="3">
        <f>IFERROR(VLOOKUP(Presupuestos[[#This Row],[RAZON SOCIAL]],CHOOSE({1,2},Clientes_Proveedores[Razon Social],Clientes_Proveedores[Ruc / Dni]),2,0),"-")</f>
        <v>47760988</v>
      </c>
      <c r="AB1243" s="31" t="s">
        <v>2061</v>
      </c>
      <c r="AC1243" s="3" t="s">
        <v>670</v>
      </c>
      <c r="AD1243" s="5"/>
      <c r="AE1243" s="6">
        <v>2584.61</v>
      </c>
      <c r="AF1243" s="6">
        <f>Presupuestos[[#This Row],[BASE]]*Presupuestos[[#This Row],[% IGV]]</f>
        <v>0</v>
      </c>
      <c r="AG1243" s="22">
        <f>ROUND(SUM(Presupuestos[[#This Row],[BASE]:[IGV]]),2)</f>
        <v>2584.61</v>
      </c>
      <c r="AH1243" s="9" t="str">
        <f>IF(Presupuestos[[#This Row],[MONEDA]]="USD",VLOOKUP(Presupuestos[[#This Row],[FECHA DE EMISION]],Tipo_Cambio[],3,0),"")</f>
        <v/>
      </c>
      <c r="AI1243" s="22">
        <f>IFERROR(ROUND(IF(Presupuestos[[#This Row],[MONEDA]]="PEN",Presupuestos[[#This Row],[TOTAL]],Presupuestos[[#This Row],[TOTAL]]*Presupuestos[[#This Row],[TIPO DE CAMBIO]]),2),"")</f>
        <v>2584.61</v>
      </c>
      <c r="AJ1243" s="5"/>
      <c r="AK1243" s="33" t="s">
        <v>671</v>
      </c>
      <c r="AL1243" s="5" t="s">
        <v>680</v>
      </c>
      <c r="AM1243" s="23" t="s">
        <v>671</v>
      </c>
      <c r="AN1243" s="23" t="s">
        <v>671</v>
      </c>
      <c r="AO1243" s="7">
        <f>IFERROR(VLOOKUP("1-"&amp;Presupuestos[[#This Row],[ID DOCUMENTO]],BD_Pagos[],7,0),"")</f>
        <v>45853</v>
      </c>
      <c r="AP1243" s="16" t="str">
        <f>IFERROR(VLOOKUP("1-"&amp;Presupuestos[[#This Row],[ID DOCUMENTO]],BD_Pagos[],8,0),"")</f>
        <v>B-BCP - Soles</v>
      </c>
      <c r="AQ1243" s="17">
        <f>IFERROR(VLOOKUP("1-"&amp;Presupuestos[[#This Row],[ID DOCUMENTO]],BD_Pagos[],9,0),"")</f>
        <v>990263</v>
      </c>
      <c r="AR1243" s="54"/>
      <c r="AS1243" s="7">
        <f>IFERROR(VLOOKUP("2-"&amp;Presupuestos[[#This Row],[ID DOCUMENTO]],BD_Pagos[],7,0),"")</f>
        <v>0</v>
      </c>
      <c r="AT1243" s="16" t="str">
        <f>IFERROR(VLOOKUP("2-"&amp;Presupuestos[[#This Row],[ID DOCUMENTO]],BD_Pagos[],8,0),"")</f>
        <v/>
      </c>
      <c r="AU1243" s="17">
        <f>IFERROR(VLOOKUP("2-"&amp;Presupuestos[[#This Row],[ID DOCUMENTO]],BD_Pagos[],9,0),"")</f>
        <v>0</v>
      </c>
      <c r="AV1243" s="20">
        <f>IF(IFERROR(VLOOKUP("2-"&amp;Presupuestos[[#This Row],[ID DOCUMENTO]],BD_Pagos[],10,0),0)&gt;Presupuestos[[#This Row],[TOTAL SOLES]],Presupuestos[[#This Row],[TOTAL SOLES]],IFERROR(VLOOKUP("2-"&amp;Presupuestos[[#This Row],[ID DOCUMENTO]],BD_Pagos[],10,0),0))</f>
        <v>0</v>
      </c>
      <c r="AW1243" s="7"/>
      <c r="AX1243" s="16"/>
      <c r="AY1243" s="17"/>
      <c r="AZ1243" s="20"/>
      <c r="BA1243" s="7"/>
      <c r="BB1243" s="16"/>
      <c r="BC1243" s="17"/>
      <c r="BD1243" s="20"/>
      <c r="BE1243" s="7">
        <f>IFERROR(VLOOKUP("5-"&amp;Presupuestos[[#This Row],[ID DOCUMENTO]],BD_Pagos[],7,0),"")</f>
        <v>0</v>
      </c>
      <c r="BF1243" s="17">
        <f>IFERROR(VLOOKUP("5-"&amp;Presupuestos[[#This Row],[ID DOCUMENTO]],BD_Pagos[],9,0),"")</f>
        <v>0</v>
      </c>
      <c r="BG1243" s="20">
        <f>IF(IFERROR(VLOOKUP("5-"&amp;Presupuestos[[#This Row],[ID DOCUMENTO]],BD_Pagos[],10,0),0)&gt;Presupuestos[[#This Row],[TOTAL SOLES]],Presupuestos[[#This Row],[TOTAL SOLES]],IFERROR(VLOOKUP("5-"&amp;Presupuestos[[#This Row],[ID DOCUMENTO]],BD_Pagos[],10,0),0))</f>
        <v>0</v>
      </c>
      <c r="BH1243" s="7">
        <f>IFERROR(VLOOKUP("1-Detraccion"&amp;Presupuestos[[#This Row],[ID DOCUMENTO]],BD_Pagos[],2,0),"")</f>
        <v>0</v>
      </c>
      <c r="BI1243" s="3" t="str">
        <f>IFERROR(VLOOKUP("1-Detraccion"&amp;Presupuestos[[#This Row],[ID DOCUMENTO]],BD_Pagos[],3,0),"")</f>
        <v/>
      </c>
      <c r="BJ1243" s="3">
        <f>IFERROR(VLOOKUP("1-Detraccion"&amp;Presupuestos[[#This Row],[ID DOCUMENTO]],BD_Pagos[],4,0),"")</f>
        <v>0</v>
      </c>
      <c r="BK1243" s="6">
        <f>IF(IFERROR(VLOOKUP("1-Detraccion"&amp;Presupuestos[[#This Row],[ID DOCUMENTO]],BD_Pagos[],5,0),0)&gt;Presupuestos[[#This Row],[TOTAL SOLES]],Presupuestos[[#This Row],[TOTAL SOLES]],IFERROR(VLOOKUP("1-Detraccion"&amp;Presupuestos[[#This Row],[ID DOCUMENTO]],BD_Pagos[],5,0),0))</f>
        <v>0</v>
      </c>
      <c r="BL1243" s="6">
        <f>IF(IFERROR(VLOOKUP("1-Detraccion"&amp;Presupuestos[[#This Row],[ID DOCUMENTO]],BD_Pagos[],6,0),0)&gt;Presupuestos[[#This Row],[TOTAL SOLES]],Presupuestos[[#This Row],[TOTAL SOLES]],IFERROR(VLOOKUP("1-Detraccion"&amp;Presupuestos[[#This Row],[ID DOCUMENTO]],BD_Pagos[],6,0),0))</f>
        <v>0</v>
      </c>
      <c r="BM1243" s="37"/>
      <c r="BN1243" s="3"/>
      <c r="BO1243" s="3"/>
      <c r="BP1243" s="6"/>
      <c r="BQ124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2584.61</v>
      </c>
      <c r="BR1243" s="23" t="str">
        <f>IF(Presupuestos[[#This Row],[SALDO ME-MN]]&gt;0,"PENDIENTE","CANCELADO")</f>
        <v>PENDIENTE</v>
      </c>
      <c r="BS1243" s="23" t="str">
        <f>IF(COUNTIFS($U$4:$U1242,Presupuestos[[#This Row],[ID DOCUMENTO]])&gt;=1,IF(B1242=Presupuestos[[#This Row],[ID]],"OK","DOC. DUPLICADO"),"OK")</f>
        <v>OK</v>
      </c>
    </row>
    <row r="1244" spans="2:71" ht="24" x14ac:dyDescent="0.25">
      <c r="B1244" s="34">
        <f>IF(Presupuestos[[#This Row],[ID DOCUMENTO]]=U1243,B1243,IF(B1243="ID",1,B1243+1))</f>
        <v>1057</v>
      </c>
      <c r="C1244" s="2">
        <v>45853</v>
      </c>
      <c r="D1244" s="2">
        <v>45853</v>
      </c>
      <c r="E1244" s="3" t="s">
        <v>1880</v>
      </c>
      <c r="F1244" s="25" t="s">
        <v>54</v>
      </c>
      <c r="G1244" s="25" t="s">
        <v>330</v>
      </c>
      <c r="H1244" s="25" t="s">
        <v>264</v>
      </c>
      <c r="I1244" s="36" t="str">
        <f>IFERROR(VLOOKUP(Presupuestos[[#This Row],[AREA]]&amp;Presupuestos[[#This Row],[CONCEPTO]]&amp;Presupuestos[[#This Row],[DESCRIPCION]],Tabla28[[Columna1]:[CÓDIGO NUEVO]],2,0),"")</f>
        <v>P0601012</v>
      </c>
      <c r="J1244" s="3" t="s">
        <v>666</v>
      </c>
      <c r="K1244" s="3" t="s">
        <v>666</v>
      </c>
      <c r="L1244" s="3" t="s">
        <v>666</v>
      </c>
      <c r="M1244" s="31" t="s">
        <v>2417</v>
      </c>
      <c r="N1244" s="3"/>
      <c r="O1244" s="3" t="s">
        <v>315</v>
      </c>
      <c r="P1244" s="3" t="s">
        <v>114</v>
      </c>
      <c r="Q1244" s="3" t="str">
        <f>IFERROR(VLOOKUP(Presupuestos[[#This Row],[CLASIFICACIÓN (N)]],Tabla17[],2,0),"")</f>
        <v>Costos de ventas</v>
      </c>
      <c r="R1244" s="3" t="str">
        <f>IFERROR(VLOOKUP(Presupuestos[[#This Row],[CLASIFICACIÓN (N)]],Tabla17[],3,0),"")</f>
        <v>Operativo</v>
      </c>
      <c r="S1244" s="3" t="s">
        <v>16</v>
      </c>
      <c r="T1244" s="3" t="str">
        <f>IFERROR(VLOOKUP(Presupuestos[[#This Row],[ALMACEN]],Tabla5[],2,0),"")</f>
        <v>Arequipa</v>
      </c>
      <c r="U1244" s="19" t="str">
        <f>IFERROR(VLOOKUP(Presupuestos[[#This Row],[TIPO DE DOCUMENTO]],Tipo_Documento[],2,0)&amp;Presupuestos[[#This Row],[SERIE]]&amp;Presupuestos[[#This Row],[NUMERO]]&amp;Presupuestos[[#This Row],[RUC]],"")</f>
        <v>GRGR073224800480</v>
      </c>
      <c r="V1244" s="3" t="s">
        <v>264</v>
      </c>
      <c r="W1244" s="7">
        <v>45853</v>
      </c>
      <c r="X1244" s="7">
        <v>45853</v>
      </c>
      <c r="Y1244" s="3" t="s">
        <v>2386</v>
      </c>
      <c r="Z1244" s="3">
        <v>32</v>
      </c>
      <c r="AA1244" s="3">
        <f>IFERROR(VLOOKUP(Presupuestos[[#This Row],[RAZON SOCIAL]],CHOOSE({1,2},Clientes_Proveedores[Razon Social],Clientes_Proveedores[Ruc / Dni]),2,0),"-")</f>
        <v>24800480</v>
      </c>
      <c r="AB1244" s="31" t="s">
        <v>2065</v>
      </c>
      <c r="AC1244" s="3" t="s">
        <v>670</v>
      </c>
      <c r="AD1244" s="5"/>
      <c r="AE1244" s="6">
        <v>1736.38</v>
      </c>
      <c r="AF1244" s="6">
        <f>Presupuestos[[#This Row],[BASE]]*Presupuestos[[#This Row],[% IGV]]</f>
        <v>0</v>
      </c>
      <c r="AG1244" s="22">
        <f>ROUND(SUM(Presupuestos[[#This Row],[BASE]:[IGV]]),2)</f>
        <v>1736.38</v>
      </c>
      <c r="AH1244" s="9" t="str">
        <f>IF(Presupuestos[[#This Row],[MONEDA]]="USD",VLOOKUP(Presupuestos[[#This Row],[FECHA DE EMISION]],Tipo_Cambio[],3,0),"")</f>
        <v/>
      </c>
      <c r="AI1244" s="22">
        <f>IFERROR(ROUND(IF(Presupuestos[[#This Row],[MONEDA]]="PEN",Presupuestos[[#This Row],[TOTAL]],Presupuestos[[#This Row],[TOTAL]]*Presupuestos[[#This Row],[TIPO DE CAMBIO]]),2),"")</f>
        <v>1736.38</v>
      </c>
      <c r="AJ1244" s="5"/>
      <c r="AK1244" s="33" t="s">
        <v>671</v>
      </c>
      <c r="AL1244" s="5" t="s">
        <v>680</v>
      </c>
      <c r="AM1244" s="23" t="s">
        <v>671</v>
      </c>
      <c r="AN1244" s="23" t="s">
        <v>671</v>
      </c>
      <c r="AO1244" s="7">
        <f>IFERROR(VLOOKUP("1-"&amp;Presupuestos[[#This Row],[ID DOCUMENTO]],BD_Pagos[],7,0),"")</f>
        <v>45853</v>
      </c>
      <c r="AP1244" s="16" t="str">
        <f>IFERROR(VLOOKUP("1-"&amp;Presupuestos[[#This Row],[ID DOCUMENTO]],BD_Pagos[],8,0),"")</f>
        <v>B-BCP - Soles</v>
      </c>
      <c r="AQ1244" s="17">
        <f>IFERROR(VLOOKUP("1-"&amp;Presupuestos[[#This Row],[ID DOCUMENTO]],BD_Pagos[],9,0),"")</f>
        <v>990263</v>
      </c>
      <c r="AR1244" s="54"/>
      <c r="AS1244" s="7">
        <f>IFERROR(VLOOKUP("2-"&amp;Presupuestos[[#This Row],[ID DOCUMENTO]],BD_Pagos[],7,0),"")</f>
        <v>0</v>
      </c>
      <c r="AT1244" s="16" t="str">
        <f>IFERROR(VLOOKUP("2-"&amp;Presupuestos[[#This Row],[ID DOCUMENTO]],BD_Pagos[],8,0),"")</f>
        <v/>
      </c>
      <c r="AU1244" s="17">
        <f>IFERROR(VLOOKUP("2-"&amp;Presupuestos[[#This Row],[ID DOCUMENTO]],BD_Pagos[],9,0),"")</f>
        <v>0</v>
      </c>
      <c r="AV1244" s="20">
        <f>IF(IFERROR(VLOOKUP("2-"&amp;Presupuestos[[#This Row],[ID DOCUMENTO]],BD_Pagos[],10,0),0)&gt;Presupuestos[[#This Row],[TOTAL SOLES]],Presupuestos[[#This Row],[TOTAL SOLES]],IFERROR(VLOOKUP("2-"&amp;Presupuestos[[#This Row],[ID DOCUMENTO]],BD_Pagos[],10,0),0))</f>
        <v>0</v>
      </c>
      <c r="AW1244" s="7"/>
      <c r="AX1244" s="16"/>
      <c r="AY1244" s="17"/>
      <c r="AZ1244" s="20"/>
      <c r="BA1244" s="7"/>
      <c r="BB1244" s="16"/>
      <c r="BC1244" s="17"/>
      <c r="BD1244" s="20"/>
      <c r="BE1244" s="7">
        <f>IFERROR(VLOOKUP("5-"&amp;Presupuestos[[#This Row],[ID DOCUMENTO]],BD_Pagos[],7,0),"")</f>
        <v>0</v>
      </c>
      <c r="BF1244" s="17">
        <f>IFERROR(VLOOKUP("5-"&amp;Presupuestos[[#This Row],[ID DOCUMENTO]],BD_Pagos[],9,0),"")</f>
        <v>0</v>
      </c>
      <c r="BG1244" s="20">
        <f>IF(IFERROR(VLOOKUP("5-"&amp;Presupuestos[[#This Row],[ID DOCUMENTO]],BD_Pagos[],10,0),0)&gt;Presupuestos[[#This Row],[TOTAL SOLES]],Presupuestos[[#This Row],[TOTAL SOLES]],IFERROR(VLOOKUP("5-"&amp;Presupuestos[[#This Row],[ID DOCUMENTO]],BD_Pagos[],10,0),0))</f>
        <v>0</v>
      </c>
      <c r="BH1244" s="7">
        <f>IFERROR(VLOOKUP("1-Detraccion"&amp;Presupuestos[[#This Row],[ID DOCUMENTO]],BD_Pagos[],2,0),"")</f>
        <v>0</v>
      </c>
      <c r="BI1244" s="3" t="str">
        <f>IFERROR(VLOOKUP("1-Detraccion"&amp;Presupuestos[[#This Row],[ID DOCUMENTO]],BD_Pagos[],3,0),"")</f>
        <v/>
      </c>
      <c r="BJ1244" s="3">
        <f>IFERROR(VLOOKUP("1-Detraccion"&amp;Presupuestos[[#This Row],[ID DOCUMENTO]],BD_Pagos[],4,0),"")</f>
        <v>0</v>
      </c>
      <c r="BK1244" s="6">
        <f>IF(IFERROR(VLOOKUP("1-Detraccion"&amp;Presupuestos[[#This Row],[ID DOCUMENTO]],BD_Pagos[],5,0),0)&gt;Presupuestos[[#This Row],[TOTAL SOLES]],Presupuestos[[#This Row],[TOTAL SOLES]],IFERROR(VLOOKUP("1-Detraccion"&amp;Presupuestos[[#This Row],[ID DOCUMENTO]],BD_Pagos[],5,0),0))</f>
        <v>0</v>
      </c>
      <c r="BL1244" s="6">
        <f>IF(IFERROR(VLOOKUP("1-Detraccion"&amp;Presupuestos[[#This Row],[ID DOCUMENTO]],BD_Pagos[],6,0),0)&gt;Presupuestos[[#This Row],[TOTAL SOLES]],Presupuestos[[#This Row],[TOTAL SOLES]],IFERROR(VLOOKUP("1-Detraccion"&amp;Presupuestos[[#This Row],[ID DOCUMENTO]],BD_Pagos[],6,0),0))</f>
        <v>0</v>
      </c>
      <c r="BM1244" s="37"/>
      <c r="BN1244" s="3"/>
      <c r="BO1244" s="3"/>
      <c r="BP1244" s="6"/>
      <c r="BQ124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1736.38</v>
      </c>
      <c r="BR1244" s="23" t="str">
        <f>IF(Presupuestos[[#This Row],[SALDO ME-MN]]&gt;0,"PENDIENTE","CANCELADO")</f>
        <v>PENDIENTE</v>
      </c>
      <c r="BS1244" s="23" t="str">
        <f>IF(COUNTIFS($U$4:$U1243,Presupuestos[[#This Row],[ID DOCUMENTO]])&gt;=1,IF(B1243=Presupuestos[[#This Row],[ID]],"OK","DOC. DUPLICADO"),"OK")</f>
        <v>OK</v>
      </c>
    </row>
    <row r="1245" spans="2:71" ht="24" x14ac:dyDescent="0.25">
      <c r="B1245" s="34">
        <f>IF(Presupuestos[[#This Row],[ID DOCUMENTO]]=U1244,B1244,IF(B1244="ID",1,B1244+1))</f>
        <v>1058</v>
      </c>
      <c r="C1245" s="2">
        <v>45853</v>
      </c>
      <c r="D1245" s="2">
        <v>45853</v>
      </c>
      <c r="E1245" s="3" t="s">
        <v>1880</v>
      </c>
      <c r="F1245" s="25" t="s">
        <v>54</v>
      </c>
      <c r="G1245" s="25" t="s">
        <v>330</v>
      </c>
      <c r="H1245" s="25" t="s">
        <v>264</v>
      </c>
      <c r="I1245" s="36" t="str">
        <f>IFERROR(VLOOKUP(Presupuestos[[#This Row],[AREA]]&amp;Presupuestos[[#This Row],[CONCEPTO]]&amp;Presupuestos[[#This Row],[DESCRIPCION]],Tabla28[[Columna1]:[CÓDIGO NUEVO]],2,0),"")</f>
        <v>P0601012</v>
      </c>
      <c r="J1245" s="3" t="s">
        <v>666</v>
      </c>
      <c r="K1245" s="3" t="s">
        <v>666</v>
      </c>
      <c r="L1245" s="3" t="s">
        <v>666</v>
      </c>
      <c r="M1245" s="31" t="s">
        <v>2418</v>
      </c>
      <c r="N1245" s="3"/>
      <c r="O1245" s="3" t="s">
        <v>315</v>
      </c>
      <c r="P1245" s="3" t="s">
        <v>114</v>
      </c>
      <c r="Q1245" s="3" t="str">
        <f>IFERROR(VLOOKUP(Presupuestos[[#This Row],[CLASIFICACIÓN (N)]],Tabla17[],2,0),"")</f>
        <v>Costos de ventas</v>
      </c>
      <c r="R1245" s="3" t="str">
        <f>IFERROR(VLOOKUP(Presupuestos[[#This Row],[CLASIFICACIÓN (N)]],Tabla17[],3,0),"")</f>
        <v>Operativo</v>
      </c>
      <c r="S1245" s="3" t="s">
        <v>16</v>
      </c>
      <c r="T1245" s="3" t="str">
        <f>IFERROR(VLOOKUP(Presupuestos[[#This Row],[ALMACEN]],Tabla5[],2,0),"")</f>
        <v>Arequipa</v>
      </c>
      <c r="U1245" s="19" t="str">
        <f>IFERROR(VLOOKUP(Presupuestos[[#This Row],[TIPO DE DOCUMENTO]],Tipo_Documento[],2,0)&amp;Presupuestos[[#This Row],[SERIE]]&amp;Presupuestos[[#This Row],[NUMERO]]&amp;Presupuestos[[#This Row],[RUC]],"")</f>
        <v>GRGR073348536654</v>
      </c>
      <c r="V1245" s="3" t="s">
        <v>264</v>
      </c>
      <c r="W1245" s="7">
        <v>45853</v>
      </c>
      <c r="X1245" s="7">
        <v>45853</v>
      </c>
      <c r="Y1245" s="3" t="s">
        <v>2386</v>
      </c>
      <c r="Z1245" s="3">
        <v>33</v>
      </c>
      <c r="AA1245" s="3">
        <f>IFERROR(VLOOKUP(Presupuestos[[#This Row],[RAZON SOCIAL]],CHOOSE({1,2},Clientes_Proveedores[Razon Social],Clientes_Proveedores[Ruc / Dni]),2,0),"-")</f>
        <v>48536654</v>
      </c>
      <c r="AB1245" s="31" t="s">
        <v>1619</v>
      </c>
      <c r="AC1245" s="3" t="s">
        <v>670</v>
      </c>
      <c r="AD1245" s="5"/>
      <c r="AE1245" s="6">
        <v>2416.88</v>
      </c>
      <c r="AF1245" s="6">
        <f>Presupuestos[[#This Row],[BASE]]*Presupuestos[[#This Row],[% IGV]]</f>
        <v>0</v>
      </c>
      <c r="AG1245" s="22">
        <f>ROUND(SUM(Presupuestos[[#This Row],[BASE]:[IGV]]),2)</f>
        <v>2416.88</v>
      </c>
      <c r="AH1245" s="9" t="str">
        <f>IF(Presupuestos[[#This Row],[MONEDA]]="USD",VLOOKUP(Presupuestos[[#This Row],[FECHA DE EMISION]],Tipo_Cambio[],3,0),"")</f>
        <v/>
      </c>
      <c r="AI1245" s="22">
        <f>IFERROR(ROUND(IF(Presupuestos[[#This Row],[MONEDA]]="PEN",Presupuestos[[#This Row],[TOTAL]],Presupuestos[[#This Row],[TOTAL]]*Presupuestos[[#This Row],[TIPO DE CAMBIO]]),2),"")</f>
        <v>2416.88</v>
      </c>
      <c r="AJ1245" s="5"/>
      <c r="AK1245" s="33" t="s">
        <v>671</v>
      </c>
      <c r="AL1245" s="5" t="s">
        <v>680</v>
      </c>
      <c r="AM1245" s="23" t="s">
        <v>671</v>
      </c>
      <c r="AN1245" s="23" t="s">
        <v>671</v>
      </c>
      <c r="AO1245" s="7">
        <f>IFERROR(VLOOKUP("1-"&amp;Presupuestos[[#This Row],[ID DOCUMENTO]],BD_Pagos[],7,0),"")</f>
        <v>45853</v>
      </c>
      <c r="AP1245" s="16" t="str">
        <f>IFERROR(VLOOKUP("1-"&amp;Presupuestos[[#This Row],[ID DOCUMENTO]],BD_Pagos[],8,0),"")</f>
        <v>B-BCP - Soles</v>
      </c>
      <c r="AQ1245" s="17">
        <f>IFERROR(VLOOKUP("1-"&amp;Presupuestos[[#This Row],[ID DOCUMENTO]],BD_Pagos[],9,0),"")</f>
        <v>990263</v>
      </c>
      <c r="AR1245" s="54"/>
      <c r="AS1245" s="7">
        <f>IFERROR(VLOOKUP("2-"&amp;Presupuestos[[#This Row],[ID DOCUMENTO]],BD_Pagos[],7,0),"")</f>
        <v>0</v>
      </c>
      <c r="AT1245" s="16" t="str">
        <f>IFERROR(VLOOKUP("2-"&amp;Presupuestos[[#This Row],[ID DOCUMENTO]],BD_Pagos[],8,0),"")</f>
        <v/>
      </c>
      <c r="AU1245" s="17">
        <f>IFERROR(VLOOKUP("2-"&amp;Presupuestos[[#This Row],[ID DOCUMENTO]],BD_Pagos[],9,0),"")</f>
        <v>0</v>
      </c>
      <c r="AV1245" s="20">
        <f>IF(IFERROR(VLOOKUP("2-"&amp;Presupuestos[[#This Row],[ID DOCUMENTO]],BD_Pagos[],10,0),0)&gt;Presupuestos[[#This Row],[TOTAL SOLES]],Presupuestos[[#This Row],[TOTAL SOLES]],IFERROR(VLOOKUP("2-"&amp;Presupuestos[[#This Row],[ID DOCUMENTO]],BD_Pagos[],10,0),0))</f>
        <v>0</v>
      </c>
      <c r="AW1245" s="7"/>
      <c r="AX1245" s="16"/>
      <c r="AY1245" s="17"/>
      <c r="AZ1245" s="20"/>
      <c r="BA1245" s="7"/>
      <c r="BB1245" s="16"/>
      <c r="BC1245" s="17"/>
      <c r="BD1245" s="20"/>
      <c r="BE1245" s="7">
        <f>IFERROR(VLOOKUP("5-"&amp;Presupuestos[[#This Row],[ID DOCUMENTO]],BD_Pagos[],7,0),"")</f>
        <v>0</v>
      </c>
      <c r="BF1245" s="17">
        <f>IFERROR(VLOOKUP("5-"&amp;Presupuestos[[#This Row],[ID DOCUMENTO]],BD_Pagos[],9,0),"")</f>
        <v>0</v>
      </c>
      <c r="BG1245" s="20">
        <f>IF(IFERROR(VLOOKUP("5-"&amp;Presupuestos[[#This Row],[ID DOCUMENTO]],BD_Pagos[],10,0),0)&gt;Presupuestos[[#This Row],[TOTAL SOLES]],Presupuestos[[#This Row],[TOTAL SOLES]],IFERROR(VLOOKUP("5-"&amp;Presupuestos[[#This Row],[ID DOCUMENTO]],BD_Pagos[],10,0),0))</f>
        <v>0</v>
      </c>
      <c r="BH1245" s="7">
        <f>IFERROR(VLOOKUP("1-Detraccion"&amp;Presupuestos[[#This Row],[ID DOCUMENTO]],BD_Pagos[],2,0),"")</f>
        <v>0</v>
      </c>
      <c r="BI1245" s="3" t="str">
        <f>IFERROR(VLOOKUP("1-Detraccion"&amp;Presupuestos[[#This Row],[ID DOCUMENTO]],BD_Pagos[],3,0),"")</f>
        <v/>
      </c>
      <c r="BJ1245" s="3">
        <f>IFERROR(VLOOKUP("1-Detraccion"&amp;Presupuestos[[#This Row],[ID DOCUMENTO]],BD_Pagos[],4,0),"")</f>
        <v>0</v>
      </c>
      <c r="BK1245" s="6">
        <f>IF(IFERROR(VLOOKUP("1-Detraccion"&amp;Presupuestos[[#This Row],[ID DOCUMENTO]],BD_Pagos[],5,0),0)&gt;Presupuestos[[#This Row],[TOTAL SOLES]],Presupuestos[[#This Row],[TOTAL SOLES]],IFERROR(VLOOKUP("1-Detraccion"&amp;Presupuestos[[#This Row],[ID DOCUMENTO]],BD_Pagos[],5,0),0))</f>
        <v>0</v>
      </c>
      <c r="BL1245" s="6">
        <f>IF(IFERROR(VLOOKUP("1-Detraccion"&amp;Presupuestos[[#This Row],[ID DOCUMENTO]],BD_Pagos[],6,0),0)&gt;Presupuestos[[#This Row],[TOTAL SOLES]],Presupuestos[[#This Row],[TOTAL SOLES]],IFERROR(VLOOKUP("1-Detraccion"&amp;Presupuestos[[#This Row],[ID DOCUMENTO]],BD_Pagos[],6,0),0))</f>
        <v>0</v>
      </c>
      <c r="BM1245" s="37"/>
      <c r="BN1245" s="3"/>
      <c r="BO1245" s="3"/>
      <c r="BP1245" s="6"/>
      <c r="BQ124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2416.88</v>
      </c>
      <c r="BR1245" s="23" t="str">
        <f>IF(Presupuestos[[#This Row],[SALDO ME-MN]]&gt;0,"PENDIENTE","CANCELADO")</f>
        <v>PENDIENTE</v>
      </c>
      <c r="BS1245" s="23" t="str">
        <f>IF(COUNTIFS($U$4:$U1244,Presupuestos[[#This Row],[ID DOCUMENTO]])&gt;=1,IF(B1244=Presupuestos[[#This Row],[ID]],"OK","DOC. DUPLICADO"),"OK")</f>
        <v>OK</v>
      </c>
    </row>
    <row r="1246" spans="2:71" ht="24" x14ac:dyDescent="0.25">
      <c r="B1246" s="34">
        <f>IF(Presupuestos[[#This Row],[ID DOCUMENTO]]=U1245,B1245,IF(B1245="ID",1,B1245+1))</f>
        <v>1059</v>
      </c>
      <c r="C1246" s="2">
        <v>45853</v>
      </c>
      <c r="D1246" s="2">
        <v>45853</v>
      </c>
      <c r="E1246" s="3" t="s">
        <v>1880</v>
      </c>
      <c r="F1246" s="25" t="s">
        <v>54</v>
      </c>
      <c r="G1246" s="25" t="s">
        <v>330</v>
      </c>
      <c r="H1246" s="25" t="s">
        <v>264</v>
      </c>
      <c r="I1246" s="36" t="str">
        <f>IFERROR(VLOOKUP(Presupuestos[[#This Row],[AREA]]&amp;Presupuestos[[#This Row],[CONCEPTO]]&amp;Presupuestos[[#This Row],[DESCRIPCION]],Tabla28[[Columna1]:[CÓDIGO NUEVO]],2,0),"")</f>
        <v>P0601012</v>
      </c>
      <c r="J1246" s="3" t="s">
        <v>666</v>
      </c>
      <c r="K1246" s="3" t="s">
        <v>666</v>
      </c>
      <c r="L1246" s="3" t="s">
        <v>666</v>
      </c>
      <c r="M1246" s="31" t="s">
        <v>2419</v>
      </c>
      <c r="N1246" s="3"/>
      <c r="O1246" s="3" t="s">
        <v>315</v>
      </c>
      <c r="P1246" s="3" t="s">
        <v>114</v>
      </c>
      <c r="Q1246" s="3" t="str">
        <f>IFERROR(VLOOKUP(Presupuestos[[#This Row],[CLASIFICACIÓN (N)]],Tabla17[],2,0),"")</f>
        <v>Costos de ventas</v>
      </c>
      <c r="R1246" s="3" t="str">
        <f>IFERROR(VLOOKUP(Presupuestos[[#This Row],[CLASIFICACIÓN (N)]],Tabla17[],3,0),"")</f>
        <v>Operativo</v>
      </c>
      <c r="S1246" s="3" t="s">
        <v>16</v>
      </c>
      <c r="T1246" s="3" t="str">
        <f>IFERROR(VLOOKUP(Presupuestos[[#This Row],[ALMACEN]],Tabla5[],2,0),"")</f>
        <v>Arequipa</v>
      </c>
      <c r="U1246" s="19" t="str">
        <f>IFERROR(VLOOKUP(Presupuestos[[#This Row],[TIPO DE DOCUMENTO]],Tipo_Documento[],2,0)&amp;Presupuestos[[#This Row],[SERIE]]&amp;Presupuestos[[#This Row],[NUMERO]]&amp;Presupuestos[[#This Row],[RUC]],"")</f>
        <v>GRGR073472537561</v>
      </c>
      <c r="V1246" s="3" t="s">
        <v>264</v>
      </c>
      <c r="W1246" s="7">
        <v>45853</v>
      </c>
      <c r="X1246" s="7">
        <v>45853</v>
      </c>
      <c r="Y1246" s="3" t="s">
        <v>2386</v>
      </c>
      <c r="Z1246" s="3">
        <v>34</v>
      </c>
      <c r="AA1246" s="3">
        <f>IFERROR(VLOOKUP(Presupuestos[[#This Row],[RAZON SOCIAL]],CHOOSE({1,2},Clientes_Proveedores[Razon Social],Clientes_Proveedores[Ruc / Dni]),2,0),"-")</f>
        <v>72537561</v>
      </c>
      <c r="AB1246" s="31" t="s">
        <v>740</v>
      </c>
      <c r="AC1246" s="3" t="s">
        <v>670</v>
      </c>
      <c r="AD1246" s="5"/>
      <c r="AE1246" s="6">
        <v>2253.36</v>
      </c>
      <c r="AF1246" s="6">
        <f>Presupuestos[[#This Row],[BASE]]*Presupuestos[[#This Row],[% IGV]]</f>
        <v>0</v>
      </c>
      <c r="AG1246" s="22">
        <f>ROUND(SUM(Presupuestos[[#This Row],[BASE]:[IGV]]),2)</f>
        <v>2253.36</v>
      </c>
      <c r="AH1246" s="9" t="str">
        <f>IF(Presupuestos[[#This Row],[MONEDA]]="USD",VLOOKUP(Presupuestos[[#This Row],[FECHA DE EMISION]],Tipo_Cambio[],3,0),"")</f>
        <v/>
      </c>
      <c r="AI1246" s="22">
        <f>IFERROR(ROUND(IF(Presupuestos[[#This Row],[MONEDA]]="PEN",Presupuestos[[#This Row],[TOTAL]],Presupuestos[[#This Row],[TOTAL]]*Presupuestos[[#This Row],[TIPO DE CAMBIO]]),2),"")</f>
        <v>2253.36</v>
      </c>
      <c r="AJ1246" s="5"/>
      <c r="AK1246" s="33" t="s">
        <v>671</v>
      </c>
      <c r="AL1246" s="5" t="s">
        <v>680</v>
      </c>
      <c r="AM1246" s="23" t="s">
        <v>671</v>
      </c>
      <c r="AN1246" s="23" t="s">
        <v>671</v>
      </c>
      <c r="AO1246" s="7">
        <f>IFERROR(VLOOKUP("1-"&amp;Presupuestos[[#This Row],[ID DOCUMENTO]],BD_Pagos[],7,0),"")</f>
        <v>45853</v>
      </c>
      <c r="AP1246" s="16" t="str">
        <f>IFERROR(VLOOKUP("1-"&amp;Presupuestos[[#This Row],[ID DOCUMENTO]],BD_Pagos[],8,0),"")</f>
        <v>B-BCP - Soles</v>
      </c>
      <c r="AQ1246" s="17">
        <f>IFERROR(VLOOKUP("1-"&amp;Presupuestos[[#This Row],[ID DOCUMENTO]],BD_Pagos[],9,0),"")</f>
        <v>990263</v>
      </c>
      <c r="AR1246" s="54"/>
      <c r="AS1246" s="7">
        <f>IFERROR(VLOOKUP("2-"&amp;Presupuestos[[#This Row],[ID DOCUMENTO]],BD_Pagos[],7,0),"")</f>
        <v>0</v>
      </c>
      <c r="AT1246" s="16" t="str">
        <f>IFERROR(VLOOKUP("2-"&amp;Presupuestos[[#This Row],[ID DOCUMENTO]],BD_Pagos[],8,0),"")</f>
        <v/>
      </c>
      <c r="AU1246" s="17">
        <f>IFERROR(VLOOKUP("2-"&amp;Presupuestos[[#This Row],[ID DOCUMENTO]],BD_Pagos[],9,0),"")</f>
        <v>0</v>
      </c>
      <c r="AV1246" s="20">
        <f>IF(IFERROR(VLOOKUP("2-"&amp;Presupuestos[[#This Row],[ID DOCUMENTO]],BD_Pagos[],10,0),0)&gt;Presupuestos[[#This Row],[TOTAL SOLES]],Presupuestos[[#This Row],[TOTAL SOLES]],IFERROR(VLOOKUP("2-"&amp;Presupuestos[[#This Row],[ID DOCUMENTO]],BD_Pagos[],10,0),0))</f>
        <v>0</v>
      </c>
      <c r="AW1246" s="7"/>
      <c r="AX1246" s="16"/>
      <c r="AY1246" s="17"/>
      <c r="AZ1246" s="20"/>
      <c r="BA1246" s="7"/>
      <c r="BB1246" s="16"/>
      <c r="BC1246" s="17"/>
      <c r="BD1246" s="20"/>
      <c r="BE1246" s="7">
        <f>IFERROR(VLOOKUP("5-"&amp;Presupuestos[[#This Row],[ID DOCUMENTO]],BD_Pagos[],7,0),"")</f>
        <v>0</v>
      </c>
      <c r="BF1246" s="17">
        <f>IFERROR(VLOOKUP("5-"&amp;Presupuestos[[#This Row],[ID DOCUMENTO]],BD_Pagos[],9,0),"")</f>
        <v>0</v>
      </c>
      <c r="BG1246" s="20">
        <f>IF(IFERROR(VLOOKUP("5-"&amp;Presupuestos[[#This Row],[ID DOCUMENTO]],BD_Pagos[],10,0),0)&gt;Presupuestos[[#This Row],[TOTAL SOLES]],Presupuestos[[#This Row],[TOTAL SOLES]],IFERROR(VLOOKUP("5-"&amp;Presupuestos[[#This Row],[ID DOCUMENTO]],BD_Pagos[],10,0),0))</f>
        <v>0</v>
      </c>
      <c r="BH1246" s="7">
        <f>IFERROR(VLOOKUP("1-Detraccion"&amp;Presupuestos[[#This Row],[ID DOCUMENTO]],BD_Pagos[],2,0),"")</f>
        <v>0</v>
      </c>
      <c r="BI1246" s="3" t="str">
        <f>IFERROR(VLOOKUP("1-Detraccion"&amp;Presupuestos[[#This Row],[ID DOCUMENTO]],BD_Pagos[],3,0),"")</f>
        <v/>
      </c>
      <c r="BJ1246" s="3">
        <f>IFERROR(VLOOKUP("1-Detraccion"&amp;Presupuestos[[#This Row],[ID DOCUMENTO]],BD_Pagos[],4,0),"")</f>
        <v>0</v>
      </c>
      <c r="BK1246" s="6">
        <f>IF(IFERROR(VLOOKUP("1-Detraccion"&amp;Presupuestos[[#This Row],[ID DOCUMENTO]],BD_Pagos[],5,0),0)&gt;Presupuestos[[#This Row],[TOTAL SOLES]],Presupuestos[[#This Row],[TOTAL SOLES]],IFERROR(VLOOKUP("1-Detraccion"&amp;Presupuestos[[#This Row],[ID DOCUMENTO]],BD_Pagos[],5,0),0))</f>
        <v>0</v>
      </c>
      <c r="BL1246" s="6">
        <f>IF(IFERROR(VLOOKUP("1-Detraccion"&amp;Presupuestos[[#This Row],[ID DOCUMENTO]],BD_Pagos[],6,0),0)&gt;Presupuestos[[#This Row],[TOTAL SOLES]],Presupuestos[[#This Row],[TOTAL SOLES]],IFERROR(VLOOKUP("1-Detraccion"&amp;Presupuestos[[#This Row],[ID DOCUMENTO]],BD_Pagos[],6,0),0))</f>
        <v>0</v>
      </c>
      <c r="BM1246" s="37"/>
      <c r="BN1246" s="3"/>
      <c r="BO1246" s="3"/>
      <c r="BP1246" s="6"/>
      <c r="BQ124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2253.36</v>
      </c>
      <c r="BR1246" s="23" t="str">
        <f>IF(Presupuestos[[#This Row],[SALDO ME-MN]]&gt;0,"PENDIENTE","CANCELADO")</f>
        <v>PENDIENTE</v>
      </c>
      <c r="BS1246" s="23" t="str">
        <f>IF(COUNTIFS($U$4:$U1245,Presupuestos[[#This Row],[ID DOCUMENTO]])&gt;=1,IF(B1245=Presupuestos[[#This Row],[ID]],"OK","DOC. DUPLICADO"),"OK")</f>
        <v>OK</v>
      </c>
    </row>
    <row r="1247" spans="2:71" ht="24" x14ac:dyDescent="0.25">
      <c r="B1247" s="34">
        <f>IF(Presupuestos[[#This Row],[ID DOCUMENTO]]=U1246,B1246,IF(B1246="ID",1,B1246+1))</f>
        <v>1060</v>
      </c>
      <c r="C1247" s="2">
        <v>45853</v>
      </c>
      <c r="D1247" s="2">
        <v>45853</v>
      </c>
      <c r="E1247" s="3" t="s">
        <v>1880</v>
      </c>
      <c r="F1247" s="25" t="s">
        <v>54</v>
      </c>
      <c r="G1247" s="25" t="s">
        <v>330</v>
      </c>
      <c r="H1247" s="25" t="s">
        <v>264</v>
      </c>
      <c r="I1247" s="36" t="str">
        <f>IFERROR(VLOOKUP(Presupuestos[[#This Row],[AREA]]&amp;Presupuestos[[#This Row],[CONCEPTO]]&amp;Presupuestos[[#This Row],[DESCRIPCION]],Tabla28[[Columna1]:[CÓDIGO NUEVO]],2,0),"")</f>
        <v>P0601012</v>
      </c>
      <c r="J1247" s="3" t="s">
        <v>666</v>
      </c>
      <c r="K1247" s="3" t="s">
        <v>666</v>
      </c>
      <c r="L1247" s="3" t="s">
        <v>666</v>
      </c>
      <c r="M1247" s="31" t="s">
        <v>2420</v>
      </c>
      <c r="N1247" s="3"/>
      <c r="O1247" s="3" t="s">
        <v>315</v>
      </c>
      <c r="P1247" s="3" t="s">
        <v>114</v>
      </c>
      <c r="Q1247" s="3" t="str">
        <f>IFERROR(VLOOKUP(Presupuestos[[#This Row],[CLASIFICACIÓN (N)]],Tabla17[],2,0),"")</f>
        <v>Costos de ventas</v>
      </c>
      <c r="R1247" s="3" t="str">
        <f>IFERROR(VLOOKUP(Presupuestos[[#This Row],[CLASIFICACIÓN (N)]],Tabla17[],3,0),"")</f>
        <v>Operativo</v>
      </c>
      <c r="S1247" s="3" t="s">
        <v>16</v>
      </c>
      <c r="T1247" s="3" t="str">
        <f>IFERROR(VLOOKUP(Presupuestos[[#This Row],[ALMACEN]],Tabla5[],2,0),"")</f>
        <v>Arequipa</v>
      </c>
      <c r="U1247" s="19" t="str">
        <f>IFERROR(VLOOKUP(Presupuestos[[#This Row],[TIPO DE DOCUMENTO]],Tipo_Documento[],2,0)&amp;Presupuestos[[#This Row],[SERIE]]&amp;Presupuestos[[#This Row],[NUMERO]]&amp;Presupuestos[[#This Row],[RUC]],"")</f>
        <v>GRGR073575276411</v>
      </c>
      <c r="V1247" s="3" t="s">
        <v>264</v>
      </c>
      <c r="W1247" s="7">
        <v>45853</v>
      </c>
      <c r="X1247" s="7">
        <v>45853</v>
      </c>
      <c r="Y1247" s="3" t="s">
        <v>2386</v>
      </c>
      <c r="Z1247" s="3">
        <v>35</v>
      </c>
      <c r="AA1247" s="3">
        <f>IFERROR(VLOOKUP(Presupuestos[[#This Row],[RAZON SOCIAL]],CHOOSE({1,2},Clientes_Proveedores[Razon Social],Clientes_Proveedores[Ruc / Dni]),2,0),"-")</f>
        <v>75276411</v>
      </c>
      <c r="AB1247" s="31" t="s">
        <v>2078</v>
      </c>
      <c r="AC1247" s="3" t="s">
        <v>670</v>
      </c>
      <c r="AD1247" s="5"/>
      <c r="AE1247" s="6">
        <v>637.65</v>
      </c>
      <c r="AF1247" s="6">
        <f>Presupuestos[[#This Row],[BASE]]*Presupuestos[[#This Row],[% IGV]]</f>
        <v>0</v>
      </c>
      <c r="AG1247" s="22">
        <f>ROUND(SUM(Presupuestos[[#This Row],[BASE]:[IGV]]),2)</f>
        <v>637.65</v>
      </c>
      <c r="AH1247" s="9" t="str">
        <f>IF(Presupuestos[[#This Row],[MONEDA]]="USD",VLOOKUP(Presupuestos[[#This Row],[FECHA DE EMISION]],Tipo_Cambio[],3,0),"")</f>
        <v/>
      </c>
      <c r="AI1247" s="22">
        <f>IFERROR(ROUND(IF(Presupuestos[[#This Row],[MONEDA]]="PEN",Presupuestos[[#This Row],[TOTAL]],Presupuestos[[#This Row],[TOTAL]]*Presupuestos[[#This Row],[TIPO DE CAMBIO]]),2),"")</f>
        <v>637.65</v>
      </c>
      <c r="AJ1247" s="5"/>
      <c r="AK1247" s="33" t="s">
        <v>671</v>
      </c>
      <c r="AL1247" s="5" t="s">
        <v>680</v>
      </c>
      <c r="AM1247" s="23" t="s">
        <v>671</v>
      </c>
      <c r="AN1247" s="23" t="s">
        <v>671</v>
      </c>
      <c r="AO1247" s="7">
        <f>IFERROR(VLOOKUP("1-"&amp;Presupuestos[[#This Row],[ID DOCUMENTO]],BD_Pagos[],7,0),"")</f>
        <v>45853</v>
      </c>
      <c r="AP1247" s="16" t="str">
        <f>IFERROR(VLOOKUP("1-"&amp;Presupuestos[[#This Row],[ID DOCUMENTO]],BD_Pagos[],8,0),"")</f>
        <v>B-BCP - Soles</v>
      </c>
      <c r="AQ1247" s="17">
        <f>IFERROR(VLOOKUP("1-"&amp;Presupuestos[[#This Row],[ID DOCUMENTO]],BD_Pagos[],9,0),"")</f>
        <v>990263</v>
      </c>
      <c r="AR1247" s="54"/>
      <c r="AS1247" s="7">
        <f>IFERROR(VLOOKUP("2-"&amp;Presupuestos[[#This Row],[ID DOCUMENTO]],BD_Pagos[],7,0),"")</f>
        <v>0</v>
      </c>
      <c r="AT1247" s="16" t="str">
        <f>IFERROR(VLOOKUP("2-"&amp;Presupuestos[[#This Row],[ID DOCUMENTO]],BD_Pagos[],8,0),"")</f>
        <v/>
      </c>
      <c r="AU1247" s="17">
        <f>IFERROR(VLOOKUP("2-"&amp;Presupuestos[[#This Row],[ID DOCUMENTO]],BD_Pagos[],9,0),"")</f>
        <v>0</v>
      </c>
      <c r="AV1247" s="20">
        <f>IF(IFERROR(VLOOKUP("2-"&amp;Presupuestos[[#This Row],[ID DOCUMENTO]],BD_Pagos[],10,0),0)&gt;Presupuestos[[#This Row],[TOTAL SOLES]],Presupuestos[[#This Row],[TOTAL SOLES]],IFERROR(VLOOKUP("2-"&amp;Presupuestos[[#This Row],[ID DOCUMENTO]],BD_Pagos[],10,0),0))</f>
        <v>0</v>
      </c>
      <c r="AW1247" s="7"/>
      <c r="AX1247" s="16"/>
      <c r="AY1247" s="17"/>
      <c r="AZ1247" s="20"/>
      <c r="BA1247" s="7"/>
      <c r="BB1247" s="16"/>
      <c r="BC1247" s="17"/>
      <c r="BD1247" s="20"/>
      <c r="BE1247" s="7">
        <f>IFERROR(VLOOKUP("5-"&amp;Presupuestos[[#This Row],[ID DOCUMENTO]],BD_Pagos[],7,0),"")</f>
        <v>0</v>
      </c>
      <c r="BF1247" s="17">
        <f>IFERROR(VLOOKUP("5-"&amp;Presupuestos[[#This Row],[ID DOCUMENTO]],BD_Pagos[],9,0),"")</f>
        <v>0</v>
      </c>
      <c r="BG1247" s="20">
        <f>IF(IFERROR(VLOOKUP("5-"&amp;Presupuestos[[#This Row],[ID DOCUMENTO]],BD_Pagos[],10,0),0)&gt;Presupuestos[[#This Row],[TOTAL SOLES]],Presupuestos[[#This Row],[TOTAL SOLES]],IFERROR(VLOOKUP("5-"&amp;Presupuestos[[#This Row],[ID DOCUMENTO]],BD_Pagos[],10,0),0))</f>
        <v>0</v>
      </c>
      <c r="BH1247" s="7">
        <f>IFERROR(VLOOKUP("1-Detraccion"&amp;Presupuestos[[#This Row],[ID DOCUMENTO]],BD_Pagos[],2,0),"")</f>
        <v>0</v>
      </c>
      <c r="BI1247" s="3" t="str">
        <f>IFERROR(VLOOKUP("1-Detraccion"&amp;Presupuestos[[#This Row],[ID DOCUMENTO]],BD_Pagos[],3,0),"")</f>
        <v/>
      </c>
      <c r="BJ1247" s="3">
        <f>IFERROR(VLOOKUP("1-Detraccion"&amp;Presupuestos[[#This Row],[ID DOCUMENTO]],BD_Pagos[],4,0),"")</f>
        <v>0</v>
      </c>
      <c r="BK1247" s="6">
        <f>IF(IFERROR(VLOOKUP("1-Detraccion"&amp;Presupuestos[[#This Row],[ID DOCUMENTO]],BD_Pagos[],5,0),0)&gt;Presupuestos[[#This Row],[TOTAL SOLES]],Presupuestos[[#This Row],[TOTAL SOLES]],IFERROR(VLOOKUP("1-Detraccion"&amp;Presupuestos[[#This Row],[ID DOCUMENTO]],BD_Pagos[],5,0),0))</f>
        <v>0</v>
      </c>
      <c r="BL1247" s="6">
        <f>IF(IFERROR(VLOOKUP("1-Detraccion"&amp;Presupuestos[[#This Row],[ID DOCUMENTO]],BD_Pagos[],6,0),0)&gt;Presupuestos[[#This Row],[TOTAL SOLES]],Presupuestos[[#This Row],[TOTAL SOLES]],IFERROR(VLOOKUP("1-Detraccion"&amp;Presupuestos[[#This Row],[ID DOCUMENTO]],BD_Pagos[],6,0),0))</f>
        <v>0</v>
      </c>
      <c r="BM1247" s="37"/>
      <c r="BN1247" s="3"/>
      <c r="BO1247" s="3"/>
      <c r="BP1247" s="6"/>
      <c r="BQ124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637.65</v>
      </c>
      <c r="BR1247" s="23" t="str">
        <f>IF(Presupuestos[[#This Row],[SALDO ME-MN]]&gt;0,"PENDIENTE","CANCELADO")</f>
        <v>PENDIENTE</v>
      </c>
      <c r="BS1247" s="23" t="str">
        <f>IF(COUNTIFS($U$4:$U1246,Presupuestos[[#This Row],[ID DOCUMENTO]])&gt;=1,IF(B1246=Presupuestos[[#This Row],[ID]],"OK","DOC. DUPLICADO"),"OK")</f>
        <v>OK</v>
      </c>
    </row>
    <row r="1248" spans="2:71" ht="24" x14ac:dyDescent="0.25">
      <c r="B1248" s="34">
        <f>IF(Presupuestos[[#This Row],[ID DOCUMENTO]]=U1247,B1247,IF(B1247="ID",1,B1247+1))</f>
        <v>1061</v>
      </c>
      <c r="C1248" s="2">
        <v>45853</v>
      </c>
      <c r="D1248" s="2">
        <v>45853</v>
      </c>
      <c r="E1248" s="3" t="s">
        <v>1880</v>
      </c>
      <c r="F1248" s="25" t="s">
        <v>54</v>
      </c>
      <c r="G1248" s="25" t="s">
        <v>330</v>
      </c>
      <c r="H1248" s="25" t="s">
        <v>264</v>
      </c>
      <c r="I1248" s="36" t="str">
        <f>IFERROR(VLOOKUP(Presupuestos[[#This Row],[AREA]]&amp;Presupuestos[[#This Row],[CONCEPTO]]&amp;Presupuestos[[#This Row],[DESCRIPCION]],Tabla28[[Columna1]:[CÓDIGO NUEVO]],2,0),"")</f>
        <v>P0601012</v>
      </c>
      <c r="J1248" s="3" t="s">
        <v>666</v>
      </c>
      <c r="K1248" s="3" t="s">
        <v>666</v>
      </c>
      <c r="L1248" s="3" t="s">
        <v>666</v>
      </c>
      <c r="M1248" s="31" t="s">
        <v>2421</v>
      </c>
      <c r="N1248" s="3"/>
      <c r="O1248" s="3" t="s">
        <v>315</v>
      </c>
      <c r="P1248" s="3" t="s">
        <v>114</v>
      </c>
      <c r="Q1248" s="3" t="str">
        <f>IFERROR(VLOOKUP(Presupuestos[[#This Row],[CLASIFICACIÓN (N)]],Tabla17[],2,0),"")</f>
        <v>Costos de ventas</v>
      </c>
      <c r="R1248" s="3" t="str">
        <f>IFERROR(VLOOKUP(Presupuestos[[#This Row],[CLASIFICACIÓN (N)]],Tabla17[],3,0),"")</f>
        <v>Operativo</v>
      </c>
      <c r="S1248" s="3" t="s">
        <v>16</v>
      </c>
      <c r="T1248" s="3" t="str">
        <f>IFERROR(VLOOKUP(Presupuestos[[#This Row],[ALMACEN]],Tabla5[],2,0),"")</f>
        <v>Arequipa</v>
      </c>
      <c r="U1248" s="19" t="str">
        <f>IFERROR(VLOOKUP(Presupuestos[[#This Row],[TIPO DE DOCUMENTO]],Tipo_Documento[],2,0)&amp;Presupuestos[[#This Row],[SERIE]]&amp;Presupuestos[[#This Row],[NUMERO]]&amp;Presupuestos[[#This Row],[RUC]],"")</f>
        <v>GRGR073673530159</v>
      </c>
      <c r="V1248" s="3" t="s">
        <v>264</v>
      </c>
      <c r="W1248" s="7">
        <v>45853</v>
      </c>
      <c r="X1248" s="7">
        <v>45853</v>
      </c>
      <c r="Y1248" s="3" t="s">
        <v>2386</v>
      </c>
      <c r="Z1248" s="3">
        <v>36</v>
      </c>
      <c r="AA1248" s="3">
        <f>IFERROR(VLOOKUP(Presupuestos[[#This Row],[RAZON SOCIAL]],CHOOSE({1,2},Clientes_Proveedores[Razon Social],Clientes_Proveedores[Ruc / Dni]),2,0),"-")</f>
        <v>73530159</v>
      </c>
      <c r="AB1248" s="31" t="s">
        <v>2080</v>
      </c>
      <c r="AC1248" s="3" t="s">
        <v>670</v>
      </c>
      <c r="AD1248" s="5"/>
      <c r="AE1248" s="6">
        <v>1832.13</v>
      </c>
      <c r="AF1248" s="6">
        <f>Presupuestos[[#This Row],[BASE]]*Presupuestos[[#This Row],[% IGV]]</f>
        <v>0</v>
      </c>
      <c r="AG1248" s="22">
        <f>ROUND(SUM(Presupuestos[[#This Row],[BASE]:[IGV]]),2)</f>
        <v>1832.13</v>
      </c>
      <c r="AH1248" s="9" t="str">
        <f>IF(Presupuestos[[#This Row],[MONEDA]]="USD",VLOOKUP(Presupuestos[[#This Row],[FECHA DE EMISION]],Tipo_Cambio[],3,0),"")</f>
        <v/>
      </c>
      <c r="AI1248" s="22">
        <f>IFERROR(ROUND(IF(Presupuestos[[#This Row],[MONEDA]]="PEN",Presupuestos[[#This Row],[TOTAL]],Presupuestos[[#This Row],[TOTAL]]*Presupuestos[[#This Row],[TIPO DE CAMBIO]]),2),"")</f>
        <v>1832.13</v>
      </c>
      <c r="AJ1248" s="5"/>
      <c r="AK1248" s="33" t="s">
        <v>671</v>
      </c>
      <c r="AL1248" s="5" t="s">
        <v>680</v>
      </c>
      <c r="AM1248" s="23" t="s">
        <v>671</v>
      </c>
      <c r="AN1248" s="23" t="s">
        <v>671</v>
      </c>
      <c r="AO1248" s="7">
        <f>IFERROR(VLOOKUP("1-"&amp;Presupuestos[[#This Row],[ID DOCUMENTO]],BD_Pagos[],7,0),"")</f>
        <v>45853</v>
      </c>
      <c r="AP1248" s="16" t="str">
        <f>IFERROR(VLOOKUP("1-"&amp;Presupuestos[[#This Row],[ID DOCUMENTO]],BD_Pagos[],8,0),"")</f>
        <v>B-BCP - Soles</v>
      </c>
      <c r="AQ1248" s="17">
        <f>IFERROR(VLOOKUP("1-"&amp;Presupuestos[[#This Row],[ID DOCUMENTO]],BD_Pagos[],9,0),"")</f>
        <v>990263</v>
      </c>
      <c r="AR1248" s="54"/>
      <c r="AS1248" s="7">
        <f>IFERROR(VLOOKUP("2-"&amp;Presupuestos[[#This Row],[ID DOCUMENTO]],BD_Pagos[],7,0),"")</f>
        <v>0</v>
      </c>
      <c r="AT1248" s="16" t="str">
        <f>IFERROR(VLOOKUP("2-"&amp;Presupuestos[[#This Row],[ID DOCUMENTO]],BD_Pagos[],8,0),"")</f>
        <v/>
      </c>
      <c r="AU1248" s="17">
        <f>IFERROR(VLOOKUP("2-"&amp;Presupuestos[[#This Row],[ID DOCUMENTO]],BD_Pagos[],9,0),"")</f>
        <v>0</v>
      </c>
      <c r="AV1248" s="20">
        <f>IF(IFERROR(VLOOKUP("2-"&amp;Presupuestos[[#This Row],[ID DOCUMENTO]],BD_Pagos[],10,0),0)&gt;Presupuestos[[#This Row],[TOTAL SOLES]],Presupuestos[[#This Row],[TOTAL SOLES]],IFERROR(VLOOKUP("2-"&amp;Presupuestos[[#This Row],[ID DOCUMENTO]],BD_Pagos[],10,0),0))</f>
        <v>0</v>
      </c>
      <c r="AW1248" s="7"/>
      <c r="AX1248" s="16"/>
      <c r="AY1248" s="17"/>
      <c r="AZ1248" s="20"/>
      <c r="BA1248" s="7"/>
      <c r="BB1248" s="16"/>
      <c r="BC1248" s="17"/>
      <c r="BD1248" s="20"/>
      <c r="BE1248" s="7">
        <f>IFERROR(VLOOKUP("5-"&amp;Presupuestos[[#This Row],[ID DOCUMENTO]],BD_Pagos[],7,0),"")</f>
        <v>0</v>
      </c>
      <c r="BF1248" s="17">
        <f>IFERROR(VLOOKUP("5-"&amp;Presupuestos[[#This Row],[ID DOCUMENTO]],BD_Pagos[],9,0),"")</f>
        <v>0</v>
      </c>
      <c r="BG1248" s="20">
        <f>IF(IFERROR(VLOOKUP("5-"&amp;Presupuestos[[#This Row],[ID DOCUMENTO]],BD_Pagos[],10,0),0)&gt;Presupuestos[[#This Row],[TOTAL SOLES]],Presupuestos[[#This Row],[TOTAL SOLES]],IFERROR(VLOOKUP("5-"&amp;Presupuestos[[#This Row],[ID DOCUMENTO]],BD_Pagos[],10,0),0))</f>
        <v>0</v>
      </c>
      <c r="BH1248" s="7">
        <f>IFERROR(VLOOKUP("1-Detraccion"&amp;Presupuestos[[#This Row],[ID DOCUMENTO]],BD_Pagos[],2,0),"")</f>
        <v>0</v>
      </c>
      <c r="BI1248" s="3" t="str">
        <f>IFERROR(VLOOKUP("1-Detraccion"&amp;Presupuestos[[#This Row],[ID DOCUMENTO]],BD_Pagos[],3,0),"")</f>
        <v/>
      </c>
      <c r="BJ1248" s="3">
        <f>IFERROR(VLOOKUP("1-Detraccion"&amp;Presupuestos[[#This Row],[ID DOCUMENTO]],BD_Pagos[],4,0),"")</f>
        <v>0</v>
      </c>
      <c r="BK1248" s="6">
        <f>IF(IFERROR(VLOOKUP("1-Detraccion"&amp;Presupuestos[[#This Row],[ID DOCUMENTO]],BD_Pagos[],5,0),0)&gt;Presupuestos[[#This Row],[TOTAL SOLES]],Presupuestos[[#This Row],[TOTAL SOLES]],IFERROR(VLOOKUP("1-Detraccion"&amp;Presupuestos[[#This Row],[ID DOCUMENTO]],BD_Pagos[],5,0),0))</f>
        <v>0</v>
      </c>
      <c r="BL1248" s="6">
        <f>IF(IFERROR(VLOOKUP("1-Detraccion"&amp;Presupuestos[[#This Row],[ID DOCUMENTO]],BD_Pagos[],6,0),0)&gt;Presupuestos[[#This Row],[TOTAL SOLES]],Presupuestos[[#This Row],[TOTAL SOLES]],IFERROR(VLOOKUP("1-Detraccion"&amp;Presupuestos[[#This Row],[ID DOCUMENTO]],BD_Pagos[],6,0),0))</f>
        <v>0</v>
      </c>
      <c r="BM1248" s="37"/>
      <c r="BN1248" s="3"/>
      <c r="BO1248" s="3"/>
      <c r="BP1248" s="6"/>
      <c r="BQ124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1832.13</v>
      </c>
      <c r="BR1248" s="23" t="str">
        <f>IF(Presupuestos[[#This Row],[SALDO ME-MN]]&gt;0,"PENDIENTE","CANCELADO")</f>
        <v>PENDIENTE</v>
      </c>
      <c r="BS1248" s="23" t="str">
        <f>IF(COUNTIFS($U$4:$U1247,Presupuestos[[#This Row],[ID DOCUMENTO]])&gt;=1,IF(B1247=Presupuestos[[#This Row],[ID]],"OK","DOC. DUPLICADO"),"OK")</f>
        <v>OK</v>
      </c>
    </row>
    <row r="1249" spans="2:71" ht="24" x14ac:dyDescent="0.25">
      <c r="B1249" s="34">
        <f>IF(Presupuestos[[#This Row],[ID DOCUMENTO]]=U1248,B1248,IF(B1248="ID",1,B1248+1))</f>
        <v>1062</v>
      </c>
      <c r="C1249" s="2">
        <v>45853</v>
      </c>
      <c r="D1249" s="2">
        <v>45853</v>
      </c>
      <c r="E1249" s="3" t="s">
        <v>1880</v>
      </c>
      <c r="F1249" s="25" t="s">
        <v>54</v>
      </c>
      <c r="G1249" s="25" t="s">
        <v>330</v>
      </c>
      <c r="H1249" s="25" t="s">
        <v>264</v>
      </c>
      <c r="I1249" s="36" t="str">
        <f>IFERROR(VLOOKUP(Presupuestos[[#This Row],[AREA]]&amp;Presupuestos[[#This Row],[CONCEPTO]]&amp;Presupuestos[[#This Row],[DESCRIPCION]],Tabla28[[Columna1]:[CÓDIGO NUEVO]],2,0),"")</f>
        <v>P0601012</v>
      </c>
      <c r="J1249" s="3" t="s">
        <v>666</v>
      </c>
      <c r="K1249" s="3" t="s">
        <v>666</v>
      </c>
      <c r="L1249" s="3" t="s">
        <v>666</v>
      </c>
      <c r="M1249" s="31" t="s">
        <v>2422</v>
      </c>
      <c r="N1249" s="3"/>
      <c r="O1249" s="3" t="s">
        <v>315</v>
      </c>
      <c r="P1249" s="3" t="s">
        <v>114</v>
      </c>
      <c r="Q1249" s="3" t="str">
        <f>IFERROR(VLOOKUP(Presupuestos[[#This Row],[CLASIFICACIÓN (N)]],Tabla17[],2,0),"")</f>
        <v>Costos de ventas</v>
      </c>
      <c r="R1249" s="3" t="str">
        <f>IFERROR(VLOOKUP(Presupuestos[[#This Row],[CLASIFICACIÓN (N)]],Tabla17[],3,0),"")</f>
        <v>Operativo</v>
      </c>
      <c r="S1249" s="3" t="s">
        <v>16</v>
      </c>
      <c r="T1249" s="3" t="str">
        <f>IFERROR(VLOOKUP(Presupuestos[[#This Row],[ALMACEN]],Tabla5[],2,0),"")</f>
        <v>Arequipa</v>
      </c>
      <c r="U1249" s="19" t="str">
        <f>IFERROR(VLOOKUP(Presupuestos[[#This Row],[TIPO DE DOCUMENTO]],Tipo_Documento[],2,0)&amp;Presupuestos[[#This Row],[SERIE]]&amp;Presupuestos[[#This Row],[NUMERO]]&amp;Presupuestos[[#This Row],[RUC]],"")</f>
        <v>GRGR073746126507</v>
      </c>
      <c r="V1249" s="3" t="s">
        <v>264</v>
      </c>
      <c r="W1249" s="7">
        <v>45853</v>
      </c>
      <c r="X1249" s="7">
        <v>45853</v>
      </c>
      <c r="Y1249" s="3" t="s">
        <v>2386</v>
      </c>
      <c r="Z1249" s="3">
        <v>37</v>
      </c>
      <c r="AA1249" s="3">
        <f>IFERROR(VLOOKUP(Presupuestos[[#This Row],[RAZON SOCIAL]],CHOOSE({1,2},Clientes_Proveedores[Razon Social],Clientes_Proveedores[Ruc / Dni]),2,0),"-")</f>
        <v>46126507</v>
      </c>
      <c r="AB1249" s="31" t="s">
        <v>2087</v>
      </c>
      <c r="AC1249" s="3" t="s">
        <v>670</v>
      </c>
      <c r="AD1249" s="5"/>
      <c r="AE1249" s="6">
        <v>1870.38</v>
      </c>
      <c r="AF1249" s="6">
        <f>Presupuestos[[#This Row],[BASE]]*Presupuestos[[#This Row],[% IGV]]</f>
        <v>0</v>
      </c>
      <c r="AG1249" s="22">
        <f>ROUND(SUM(Presupuestos[[#This Row],[BASE]:[IGV]]),2)</f>
        <v>1870.38</v>
      </c>
      <c r="AH1249" s="9" t="str">
        <f>IF(Presupuestos[[#This Row],[MONEDA]]="USD",VLOOKUP(Presupuestos[[#This Row],[FECHA DE EMISION]],Tipo_Cambio[],3,0),"")</f>
        <v/>
      </c>
      <c r="AI1249" s="22">
        <f>IFERROR(ROUND(IF(Presupuestos[[#This Row],[MONEDA]]="PEN",Presupuestos[[#This Row],[TOTAL]],Presupuestos[[#This Row],[TOTAL]]*Presupuestos[[#This Row],[TIPO DE CAMBIO]]),2),"")</f>
        <v>1870.38</v>
      </c>
      <c r="AJ1249" s="5"/>
      <c r="AK1249" s="33" t="s">
        <v>671</v>
      </c>
      <c r="AL1249" s="5" t="s">
        <v>680</v>
      </c>
      <c r="AM1249" s="23" t="s">
        <v>671</v>
      </c>
      <c r="AN1249" s="23" t="s">
        <v>671</v>
      </c>
      <c r="AO1249" s="7">
        <f>IFERROR(VLOOKUP("1-"&amp;Presupuestos[[#This Row],[ID DOCUMENTO]],BD_Pagos[],7,0),"")</f>
        <v>45853</v>
      </c>
      <c r="AP1249" s="16" t="str">
        <f>IFERROR(VLOOKUP("1-"&amp;Presupuestos[[#This Row],[ID DOCUMENTO]],BD_Pagos[],8,0),"")</f>
        <v>B-BCP - Soles</v>
      </c>
      <c r="AQ1249" s="17">
        <f>IFERROR(VLOOKUP("1-"&amp;Presupuestos[[#This Row],[ID DOCUMENTO]],BD_Pagos[],9,0),"")</f>
        <v>990263</v>
      </c>
      <c r="AR1249" s="54"/>
      <c r="AS1249" s="7">
        <f>IFERROR(VLOOKUP("2-"&amp;Presupuestos[[#This Row],[ID DOCUMENTO]],BD_Pagos[],7,0),"")</f>
        <v>0</v>
      </c>
      <c r="AT1249" s="16" t="str">
        <f>IFERROR(VLOOKUP("2-"&amp;Presupuestos[[#This Row],[ID DOCUMENTO]],BD_Pagos[],8,0),"")</f>
        <v/>
      </c>
      <c r="AU1249" s="17">
        <f>IFERROR(VLOOKUP("2-"&amp;Presupuestos[[#This Row],[ID DOCUMENTO]],BD_Pagos[],9,0),"")</f>
        <v>0</v>
      </c>
      <c r="AV1249" s="20">
        <f>IF(IFERROR(VLOOKUP("2-"&amp;Presupuestos[[#This Row],[ID DOCUMENTO]],BD_Pagos[],10,0),0)&gt;Presupuestos[[#This Row],[TOTAL SOLES]],Presupuestos[[#This Row],[TOTAL SOLES]],IFERROR(VLOOKUP("2-"&amp;Presupuestos[[#This Row],[ID DOCUMENTO]],BD_Pagos[],10,0),0))</f>
        <v>0</v>
      </c>
      <c r="AW1249" s="7"/>
      <c r="AX1249" s="16"/>
      <c r="AY1249" s="17"/>
      <c r="AZ1249" s="20"/>
      <c r="BA1249" s="7"/>
      <c r="BB1249" s="16"/>
      <c r="BC1249" s="17"/>
      <c r="BD1249" s="20"/>
      <c r="BE1249" s="7">
        <f>IFERROR(VLOOKUP("5-"&amp;Presupuestos[[#This Row],[ID DOCUMENTO]],BD_Pagos[],7,0),"")</f>
        <v>0</v>
      </c>
      <c r="BF1249" s="17">
        <f>IFERROR(VLOOKUP("5-"&amp;Presupuestos[[#This Row],[ID DOCUMENTO]],BD_Pagos[],9,0),"")</f>
        <v>0</v>
      </c>
      <c r="BG1249" s="20">
        <f>IF(IFERROR(VLOOKUP("5-"&amp;Presupuestos[[#This Row],[ID DOCUMENTO]],BD_Pagos[],10,0),0)&gt;Presupuestos[[#This Row],[TOTAL SOLES]],Presupuestos[[#This Row],[TOTAL SOLES]],IFERROR(VLOOKUP("5-"&amp;Presupuestos[[#This Row],[ID DOCUMENTO]],BD_Pagos[],10,0),0))</f>
        <v>0</v>
      </c>
      <c r="BH1249" s="7">
        <f>IFERROR(VLOOKUP("1-Detraccion"&amp;Presupuestos[[#This Row],[ID DOCUMENTO]],BD_Pagos[],2,0),"")</f>
        <v>0</v>
      </c>
      <c r="BI1249" s="3" t="str">
        <f>IFERROR(VLOOKUP("1-Detraccion"&amp;Presupuestos[[#This Row],[ID DOCUMENTO]],BD_Pagos[],3,0),"")</f>
        <v/>
      </c>
      <c r="BJ1249" s="3">
        <f>IFERROR(VLOOKUP("1-Detraccion"&amp;Presupuestos[[#This Row],[ID DOCUMENTO]],BD_Pagos[],4,0),"")</f>
        <v>0</v>
      </c>
      <c r="BK1249" s="6">
        <f>IF(IFERROR(VLOOKUP("1-Detraccion"&amp;Presupuestos[[#This Row],[ID DOCUMENTO]],BD_Pagos[],5,0),0)&gt;Presupuestos[[#This Row],[TOTAL SOLES]],Presupuestos[[#This Row],[TOTAL SOLES]],IFERROR(VLOOKUP("1-Detraccion"&amp;Presupuestos[[#This Row],[ID DOCUMENTO]],BD_Pagos[],5,0),0))</f>
        <v>0</v>
      </c>
      <c r="BL1249" s="6">
        <f>IF(IFERROR(VLOOKUP("1-Detraccion"&amp;Presupuestos[[#This Row],[ID DOCUMENTO]],BD_Pagos[],6,0),0)&gt;Presupuestos[[#This Row],[TOTAL SOLES]],Presupuestos[[#This Row],[TOTAL SOLES]],IFERROR(VLOOKUP("1-Detraccion"&amp;Presupuestos[[#This Row],[ID DOCUMENTO]],BD_Pagos[],6,0),0))</f>
        <v>0</v>
      </c>
      <c r="BM1249" s="37"/>
      <c r="BN1249" s="3"/>
      <c r="BO1249" s="3"/>
      <c r="BP1249" s="6"/>
      <c r="BQ124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1870.38</v>
      </c>
      <c r="BR1249" s="23" t="str">
        <f>IF(Presupuestos[[#This Row],[SALDO ME-MN]]&gt;0,"PENDIENTE","CANCELADO")</f>
        <v>PENDIENTE</v>
      </c>
      <c r="BS1249" s="23" t="str">
        <f>IF(COUNTIFS($U$4:$U1248,Presupuestos[[#This Row],[ID DOCUMENTO]])&gt;=1,IF(B1248=Presupuestos[[#This Row],[ID]],"OK","DOC. DUPLICADO"),"OK")</f>
        <v>OK</v>
      </c>
    </row>
    <row r="1250" spans="2:71" ht="24" x14ac:dyDescent="0.25">
      <c r="B1250" s="34">
        <f>IF(Presupuestos[[#This Row],[ID DOCUMENTO]]=U1249,B1249,IF(B1249="ID",1,B1249+1))</f>
        <v>1063</v>
      </c>
      <c r="C1250" s="2">
        <v>45853</v>
      </c>
      <c r="D1250" s="2">
        <v>45853</v>
      </c>
      <c r="E1250" s="3" t="s">
        <v>1880</v>
      </c>
      <c r="F1250" s="25" t="s">
        <v>54</v>
      </c>
      <c r="G1250" s="25" t="s">
        <v>330</v>
      </c>
      <c r="H1250" s="25" t="s">
        <v>264</v>
      </c>
      <c r="I1250" s="36" t="str">
        <f>IFERROR(VLOOKUP(Presupuestos[[#This Row],[AREA]]&amp;Presupuestos[[#This Row],[CONCEPTO]]&amp;Presupuestos[[#This Row],[DESCRIPCION]],Tabla28[[Columna1]:[CÓDIGO NUEVO]],2,0),"")</f>
        <v>P0601012</v>
      </c>
      <c r="J1250" s="3" t="s">
        <v>666</v>
      </c>
      <c r="K1250" s="3" t="s">
        <v>666</v>
      </c>
      <c r="L1250" s="3" t="s">
        <v>666</v>
      </c>
      <c r="M1250" s="31" t="s">
        <v>2423</v>
      </c>
      <c r="N1250" s="3"/>
      <c r="O1250" s="3" t="s">
        <v>315</v>
      </c>
      <c r="P1250" s="3" t="s">
        <v>127</v>
      </c>
      <c r="Q1250" s="3" t="str">
        <f>IFERROR(VLOOKUP(Presupuestos[[#This Row],[CLASIFICACIÓN (N)]],Tabla17[],2,0),"")</f>
        <v>Gastos operativos</v>
      </c>
      <c r="R1250" s="3" t="str">
        <f>IFERROR(VLOOKUP(Presupuestos[[#This Row],[CLASIFICACIÓN (N)]],Tabla17[],3,0),"")</f>
        <v>Operativo</v>
      </c>
      <c r="S1250" s="3" t="s">
        <v>16</v>
      </c>
      <c r="T1250" s="3" t="str">
        <f>IFERROR(VLOOKUP(Presupuestos[[#This Row],[ALMACEN]],Tabla5[],2,0),"")</f>
        <v>Arequipa</v>
      </c>
      <c r="U1250" s="19" t="str">
        <f>IFERROR(VLOOKUP(Presupuestos[[#This Row],[TIPO DE DOCUMENTO]],Tipo_Documento[],2,0)&amp;Presupuestos[[#This Row],[SERIE]]&amp;Presupuestos[[#This Row],[NUMERO]]&amp;Presupuestos[[#This Row],[RUC]],"")</f>
        <v>GRGR073873195103</v>
      </c>
      <c r="V1250" s="3" t="s">
        <v>264</v>
      </c>
      <c r="W1250" s="7">
        <v>45853</v>
      </c>
      <c r="X1250" s="7">
        <v>45853</v>
      </c>
      <c r="Y1250" s="3" t="s">
        <v>2386</v>
      </c>
      <c r="Z1250" s="3">
        <v>38</v>
      </c>
      <c r="AA1250" s="3">
        <f>IFERROR(VLOOKUP(Presupuestos[[#This Row],[RAZON SOCIAL]],CHOOSE({1,2},Clientes_Proveedores[Razon Social],Clientes_Proveedores[Ruc / Dni]),2,0),"-")</f>
        <v>73195103</v>
      </c>
      <c r="AB1250" s="31" t="s">
        <v>1239</v>
      </c>
      <c r="AC1250" s="3" t="s">
        <v>670</v>
      </c>
      <c r="AD1250" s="5"/>
      <c r="AE1250" s="6">
        <v>1733.1</v>
      </c>
      <c r="AF1250" s="6">
        <f>Presupuestos[[#This Row],[BASE]]*Presupuestos[[#This Row],[% IGV]]</f>
        <v>0</v>
      </c>
      <c r="AG1250" s="22">
        <f>ROUND(SUM(Presupuestos[[#This Row],[BASE]:[IGV]]),2)</f>
        <v>1733.1</v>
      </c>
      <c r="AH1250" s="9" t="str">
        <f>IF(Presupuestos[[#This Row],[MONEDA]]="USD",VLOOKUP(Presupuestos[[#This Row],[FECHA DE EMISION]],Tipo_Cambio[],3,0),"")</f>
        <v/>
      </c>
      <c r="AI1250" s="22">
        <f>IFERROR(ROUND(IF(Presupuestos[[#This Row],[MONEDA]]="PEN",Presupuestos[[#This Row],[TOTAL]],Presupuestos[[#This Row],[TOTAL]]*Presupuestos[[#This Row],[TIPO DE CAMBIO]]),2),"")</f>
        <v>1733.1</v>
      </c>
      <c r="AJ1250" s="5"/>
      <c r="AK1250" s="33" t="s">
        <v>671</v>
      </c>
      <c r="AL1250" s="5" t="s">
        <v>680</v>
      </c>
      <c r="AM1250" s="23" t="s">
        <v>671</v>
      </c>
      <c r="AN1250" s="23" t="s">
        <v>671</v>
      </c>
      <c r="AO1250" s="7">
        <f>IFERROR(VLOOKUP("1-"&amp;Presupuestos[[#This Row],[ID DOCUMENTO]],BD_Pagos[],7,0),"")</f>
        <v>45853</v>
      </c>
      <c r="AP1250" s="16" t="str">
        <f>IFERROR(VLOOKUP("1-"&amp;Presupuestos[[#This Row],[ID DOCUMENTO]],BD_Pagos[],8,0),"")</f>
        <v>B-BCP - Soles</v>
      </c>
      <c r="AQ1250" s="17">
        <f>IFERROR(VLOOKUP("1-"&amp;Presupuestos[[#This Row],[ID DOCUMENTO]],BD_Pagos[],9,0),"")</f>
        <v>990263</v>
      </c>
      <c r="AR1250" s="54"/>
      <c r="AS1250" s="7">
        <f>IFERROR(VLOOKUP("2-"&amp;Presupuestos[[#This Row],[ID DOCUMENTO]],BD_Pagos[],7,0),"")</f>
        <v>0</v>
      </c>
      <c r="AT1250" s="16" t="str">
        <f>IFERROR(VLOOKUP("2-"&amp;Presupuestos[[#This Row],[ID DOCUMENTO]],BD_Pagos[],8,0),"")</f>
        <v/>
      </c>
      <c r="AU1250" s="17">
        <f>IFERROR(VLOOKUP("2-"&amp;Presupuestos[[#This Row],[ID DOCUMENTO]],BD_Pagos[],9,0),"")</f>
        <v>0</v>
      </c>
      <c r="AV1250" s="20">
        <f>IF(IFERROR(VLOOKUP("2-"&amp;Presupuestos[[#This Row],[ID DOCUMENTO]],BD_Pagos[],10,0),0)&gt;Presupuestos[[#This Row],[TOTAL SOLES]],Presupuestos[[#This Row],[TOTAL SOLES]],IFERROR(VLOOKUP("2-"&amp;Presupuestos[[#This Row],[ID DOCUMENTO]],BD_Pagos[],10,0),0))</f>
        <v>0</v>
      </c>
      <c r="AW1250" s="7"/>
      <c r="AX1250" s="16"/>
      <c r="AY1250" s="17"/>
      <c r="AZ1250" s="20"/>
      <c r="BA1250" s="7"/>
      <c r="BB1250" s="16"/>
      <c r="BC1250" s="17"/>
      <c r="BD1250" s="20"/>
      <c r="BE1250" s="7">
        <f>IFERROR(VLOOKUP("5-"&amp;Presupuestos[[#This Row],[ID DOCUMENTO]],BD_Pagos[],7,0),"")</f>
        <v>0</v>
      </c>
      <c r="BF1250" s="17">
        <f>IFERROR(VLOOKUP("5-"&amp;Presupuestos[[#This Row],[ID DOCUMENTO]],BD_Pagos[],9,0),"")</f>
        <v>0</v>
      </c>
      <c r="BG1250" s="20">
        <f>IF(IFERROR(VLOOKUP("5-"&amp;Presupuestos[[#This Row],[ID DOCUMENTO]],BD_Pagos[],10,0),0)&gt;Presupuestos[[#This Row],[TOTAL SOLES]],Presupuestos[[#This Row],[TOTAL SOLES]],IFERROR(VLOOKUP("5-"&amp;Presupuestos[[#This Row],[ID DOCUMENTO]],BD_Pagos[],10,0),0))</f>
        <v>0</v>
      </c>
      <c r="BH1250" s="7">
        <f>IFERROR(VLOOKUP("1-Detraccion"&amp;Presupuestos[[#This Row],[ID DOCUMENTO]],BD_Pagos[],2,0),"")</f>
        <v>0</v>
      </c>
      <c r="BI1250" s="3" t="str">
        <f>IFERROR(VLOOKUP("1-Detraccion"&amp;Presupuestos[[#This Row],[ID DOCUMENTO]],BD_Pagos[],3,0),"")</f>
        <v/>
      </c>
      <c r="BJ1250" s="3">
        <f>IFERROR(VLOOKUP("1-Detraccion"&amp;Presupuestos[[#This Row],[ID DOCUMENTO]],BD_Pagos[],4,0),"")</f>
        <v>0</v>
      </c>
      <c r="BK1250" s="6">
        <f>IF(IFERROR(VLOOKUP("1-Detraccion"&amp;Presupuestos[[#This Row],[ID DOCUMENTO]],BD_Pagos[],5,0),0)&gt;Presupuestos[[#This Row],[TOTAL SOLES]],Presupuestos[[#This Row],[TOTAL SOLES]],IFERROR(VLOOKUP("1-Detraccion"&amp;Presupuestos[[#This Row],[ID DOCUMENTO]],BD_Pagos[],5,0),0))</f>
        <v>0</v>
      </c>
      <c r="BL1250" s="6">
        <f>IF(IFERROR(VLOOKUP("1-Detraccion"&amp;Presupuestos[[#This Row],[ID DOCUMENTO]],BD_Pagos[],6,0),0)&gt;Presupuestos[[#This Row],[TOTAL SOLES]],Presupuestos[[#This Row],[TOTAL SOLES]],IFERROR(VLOOKUP("1-Detraccion"&amp;Presupuestos[[#This Row],[ID DOCUMENTO]],BD_Pagos[],6,0),0))</f>
        <v>0</v>
      </c>
      <c r="BM1250" s="37"/>
      <c r="BN1250" s="3"/>
      <c r="BO1250" s="3"/>
      <c r="BP1250" s="6"/>
      <c r="BQ125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1733.1</v>
      </c>
      <c r="BR1250" s="23" t="str">
        <f>IF(Presupuestos[[#This Row],[SALDO ME-MN]]&gt;0,"PENDIENTE","CANCELADO")</f>
        <v>PENDIENTE</v>
      </c>
      <c r="BS1250" s="23" t="str">
        <f>IF(COUNTIFS($U$4:$U1249,Presupuestos[[#This Row],[ID DOCUMENTO]])&gt;=1,IF(B1249=Presupuestos[[#This Row],[ID]],"OK","DOC. DUPLICADO"),"OK")</f>
        <v>OK</v>
      </c>
    </row>
    <row r="1251" spans="2:71" ht="24" x14ac:dyDescent="0.25">
      <c r="B1251" s="34">
        <f>IF(Presupuestos[[#This Row],[ID DOCUMENTO]]=U1250,B1250,IF(B1250="ID",1,B1250+1))</f>
        <v>1064</v>
      </c>
      <c r="C1251" s="2">
        <v>45853</v>
      </c>
      <c r="D1251" s="2">
        <v>45853</v>
      </c>
      <c r="E1251" s="3" t="s">
        <v>1880</v>
      </c>
      <c r="F1251" s="25" t="s">
        <v>54</v>
      </c>
      <c r="G1251" s="25" t="s">
        <v>330</v>
      </c>
      <c r="H1251" s="25" t="s">
        <v>264</v>
      </c>
      <c r="I1251" s="36" t="str">
        <f>IFERROR(VLOOKUP(Presupuestos[[#This Row],[AREA]]&amp;Presupuestos[[#This Row],[CONCEPTO]]&amp;Presupuestos[[#This Row],[DESCRIPCION]],Tabla28[[Columna1]:[CÓDIGO NUEVO]],2,0),"")</f>
        <v>P0601012</v>
      </c>
      <c r="J1251" s="3" t="s">
        <v>666</v>
      </c>
      <c r="K1251" s="3" t="s">
        <v>666</v>
      </c>
      <c r="L1251" s="3" t="s">
        <v>666</v>
      </c>
      <c r="M1251" s="31" t="s">
        <v>2424</v>
      </c>
      <c r="N1251" s="3"/>
      <c r="O1251" s="3" t="s">
        <v>315</v>
      </c>
      <c r="P1251" s="3" t="s">
        <v>86</v>
      </c>
      <c r="Q1251" s="3" t="str">
        <f>IFERROR(VLOOKUP(Presupuestos[[#This Row],[CLASIFICACIÓN (N)]],Tabla17[],2,0),"")</f>
        <v>Costos de ventas</v>
      </c>
      <c r="R1251" s="3" t="str">
        <f>IFERROR(VLOOKUP(Presupuestos[[#This Row],[CLASIFICACIÓN (N)]],Tabla17[],3,0),"")</f>
        <v>Operativo</v>
      </c>
      <c r="S1251" s="3" t="s">
        <v>41</v>
      </c>
      <c r="T1251" s="3" t="str">
        <f>IFERROR(VLOOKUP(Presupuestos[[#This Row],[ALMACEN]],Tabla5[],2,0),"")</f>
        <v>Lima</v>
      </c>
      <c r="U1251" s="19" t="str">
        <f>IFERROR(VLOOKUP(Presupuestos[[#This Row],[TIPO DE DOCUMENTO]],Tipo_Documento[],2,0)&amp;Presupuestos[[#This Row],[SERIE]]&amp;Presupuestos[[#This Row],[NUMERO]]&amp;Presupuestos[[#This Row],[RUC]],"")</f>
        <v>GRGR073947557239</v>
      </c>
      <c r="V1251" s="3" t="s">
        <v>264</v>
      </c>
      <c r="W1251" s="7">
        <v>45853</v>
      </c>
      <c r="X1251" s="7">
        <v>45853</v>
      </c>
      <c r="Y1251" s="3" t="s">
        <v>2386</v>
      </c>
      <c r="Z1251" s="3">
        <v>39</v>
      </c>
      <c r="AA1251" s="3">
        <f>IFERROR(VLOOKUP(Presupuestos[[#This Row],[RAZON SOCIAL]],CHOOSE({1,2},Clientes_Proveedores[Razon Social],Clientes_Proveedores[Ruc / Dni]),2,0),"-")</f>
        <v>47557239</v>
      </c>
      <c r="AB1251" s="31" t="s">
        <v>2094</v>
      </c>
      <c r="AC1251" s="3" t="s">
        <v>670</v>
      </c>
      <c r="AD1251" s="5"/>
      <c r="AE1251" s="6">
        <v>1580.5</v>
      </c>
      <c r="AF1251" s="6">
        <f>Presupuestos[[#This Row],[BASE]]*Presupuestos[[#This Row],[% IGV]]</f>
        <v>0</v>
      </c>
      <c r="AG1251" s="22">
        <f>ROUND(SUM(Presupuestos[[#This Row],[BASE]:[IGV]]),2)</f>
        <v>1580.5</v>
      </c>
      <c r="AH1251" s="9" t="str">
        <f>IF(Presupuestos[[#This Row],[MONEDA]]="USD",VLOOKUP(Presupuestos[[#This Row],[FECHA DE EMISION]],Tipo_Cambio[],3,0),"")</f>
        <v/>
      </c>
      <c r="AI1251" s="22">
        <f>IFERROR(ROUND(IF(Presupuestos[[#This Row],[MONEDA]]="PEN",Presupuestos[[#This Row],[TOTAL]],Presupuestos[[#This Row],[TOTAL]]*Presupuestos[[#This Row],[TIPO DE CAMBIO]]),2),"")</f>
        <v>1580.5</v>
      </c>
      <c r="AJ1251" s="5"/>
      <c r="AK1251" s="33" t="s">
        <v>671</v>
      </c>
      <c r="AL1251" s="5" t="s">
        <v>680</v>
      </c>
      <c r="AM1251" s="23" t="s">
        <v>671</v>
      </c>
      <c r="AN1251" s="23" t="s">
        <v>671</v>
      </c>
      <c r="AO1251" s="7">
        <f>IFERROR(VLOOKUP("1-"&amp;Presupuestos[[#This Row],[ID DOCUMENTO]],BD_Pagos[],7,0),"")</f>
        <v>45853</v>
      </c>
      <c r="AP1251" s="16" t="str">
        <f>IFERROR(VLOOKUP("1-"&amp;Presupuestos[[#This Row],[ID DOCUMENTO]],BD_Pagos[],8,0),"")</f>
        <v>B-BCP - Soles</v>
      </c>
      <c r="AQ1251" s="17">
        <f>IFERROR(VLOOKUP("1-"&amp;Presupuestos[[#This Row],[ID DOCUMENTO]],BD_Pagos[],9,0),"")</f>
        <v>990263</v>
      </c>
      <c r="AR1251" s="54"/>
      <c r="AS1251" s="7">
        <f>IFERROR(VLOOKUP("2-"&amp;Presupuestos[[#This Row],[ID DOCUMENTO]],BD_Pagos[],7,0),"")</f>
        <v>0</v>
      </c>
      <c r="AT1251" s="16" t="str">
        <f>IFERROR(VLOOKUP("2-"&amp;Presupuestos[[#This Row],[ID DOCUMENTO]],BD_Pagos[],8,0),"")</f>
        <v/>
      </c>
      <c r="AU1251" s="17">
        <f>IFERROR(VLOOKUP("2-"&amp;Presupuestos[[#This Row],[ID DOCUMENTO]],BD_Pagos[],9,0),"")</f>
        <v>0</v>
      </c>
      <c r="AV1251" s="20">
        <f>IF(IFERROR(VLOOKUP("2-"&amp;Presupuestos[[#This Row],[ID DOCUMENTO]],BD_Pagos[],10,0),0)&gt;Presupuestos[[#This Row],[TOTAL SOLES]],Presupuestos[[#This Row],[TOTAL SOLES]],IFERROR(VLOOKUP("2-"&amp;Presupuestos[[#This Row],[ID DOCUMENTO]],BD_Pagos[],10,0),0))</f>
        <v>0</v>
      </c>
      <c r="AW1251" s="7"/>
      <c r="AX1251" s="16"/>
      <c r="AY1251" s="17"/>
      <c r="AZ1251" s="20"/>
      <c r="BA1251" s="7"/>
      <c r="BB1251" s="16"/>
      <c r="BC1251" s="17"/>
      <c r="BD1251" s="20"/>
      <c r="BE1251" s="7">
        <f>IFERROR(VLOOKUP("5-"&amp;Presupuestos[[#This Row],[ID DOCUMENTO]],BD_Pagos[],7,0),"")</f>
        <v>0</v>
      </c>
      <c r="BF1251" s="17">
        <f>IFERROR(VLOOKUP("5-"&amp;Presupuestos[[#This Row],[ID DOCUMENTO]],BD_Pagos[],9,0),"")</f>
        <v>0</v>
      </c>
      <c r="BG1251" s="20">
        <f>IF(IFERROR(VLOOKUP("5-"&amp;Presupuestos[[#This Row],[ID DOCUMENTO]],BD_Pagos[],10,0),0)&gt;Presupuestos[[#This Row],[TOTAL SOLES]],Presupuestos[[#This Row],[TOTAL SOLES]],IFERROR(VLOOKUP("5-"&amp;Presupuestos[[#This Row],[ID DOCUMENTO]],BD_Pagos[],10,0),0))</f>
        <v>0</v>
      </c>
      <c r="BH1251" s="7">
        <f>IFERROR(VLOOKUP("1-Detraccion"&amp;Presupuestos[[#This Row],[ID DOCUMENTO]],BD_Pagos[],2,0),"")</f>
        <v>0</v>
      </c>
      <c r="BI1251" s="3" t="str">
        <f>IFERROR(VLOOKUP("1-Detraccion"&amp;Presupuestos[[#This Row],[ID DOCUMENTO]],BD_Pagos[],3,0),"")</f>
        <v/>
      </c>
      <c r="BJ1251" s="3">
        <f>IFERROR(VLOOKUP("1-Detraccion"&amp;Presupuestos[[#This Row],[ID DOCUMENTO]],BD_Pagos[],4,0),"")</f>
        <v>0</v>
      </c>
      <c r="BK1251" s="6">
        <f>IF(IFERROR(VLOOKUP("1-Detraccion"&amp;Presupuestos[[#This Row],[ID DOCUMENTO]],BD_Pagos[],5,0),0)&gt;Presupuestos[[#This Row],[TOTAL SOLES]],Presupuestos[[#This Row],[TOTAL SOLES]],IFERROR(VLOOKUP("1-Detraccion"&amp;Presupuestos[[#This Row],[ID DOCUMENTO]],BD_Pagos[],5,0),0))</f>
        <v>0</v>
      </c>
      <c r="BL1251" s="6">
        <f>IF(IFERROR(VLOOKUP("1-Detraccion"&amp;Presupuestos[[#This Row],[ID DOCUMENTO]],BD_Pagos[],6,0),0)&gt;Presupuestos[[#This Row],[TOTAL SOLES]],Presupuestos[[#This Row],[TOTAL SOLES]],IFERROR(VLOOKUP("1-Detraccion"&amp;Presupuestos[[#This Row],[ID DOCUMENTO]],BD_Pagos[],6,0),0))</f>
        <v>0</v>
      </c>
      <c r="BM1251" s="37"/>
      <c r="BN1251" s="3"/>
      <c r="BO1251" s="3"/>
      <c r="BP1251" s="6"/>
      <c r="BQ125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1580.5</v>
      </c>
      <c r="BR1251" s="23" t="str">
        <f>IF(Presupuestos[[#This Row],[SALDO ME-MN]]&gt;0,"PENDIENTE","CANCELADO")</f>
        <v>PENDIENTE</v>
      </c>
      <c r="BS1251" s="23" t="str">
        <f>IF(COUNTIFS($U$4:$U1250,Presupuestos[[#This Row],[ID DOCUMENTO]])&gt;=1,IF(B1250=Presupuestos[[#This Row],[ID]],"OK","DOC. DUPLICADO"),"OK")</f>
        <v>OK</v>
      </c>
    </row>
    <row r="1252" spans="2:71" ht="24" x14ac:dyDescent="0.25">
      <c r="B1252" s="34">
        <f>IF(Presupuestos[[#This Row],[ID DOCUMENTO]]=U1251,B1251,IF(B1251="ID",1,B1251+1))</f>
        <v>1065</v>
      </c>
      <c r="C1252" s="2">
        <v>45853</v>
      </c>
      <c r="D1252" s="2">
        <v>45853</v>
      </c>
      <c r="E1252" s="3" t="s">
        <v>1880</v>
      </c>
      <c r="F1252" s="25" t="s">
        <v>54</v>
      </c>
      <c r="G1252" s="25" t="s">
        <v>330</v>
      </c>
      <c r="H1252" s="25" t="s">
        <v>264</v>
      </c>
      <c r="I1252" s="36" t="str">
        <f>IFERROR(VLOOKUP(Presupuestos[[#This Row],[AREA]]&amp;Presupuestos[[#This Row],[CONCEPTO]]&amp;Presupuestos[[#This Row],[DESCRIPCION]],Tabla28[[Columna1]:[CÓDIGO NUEVO]],2,0),"")</f>
        <v>P0601012</v>
      </c>
      <c r="J1252" s="3" t="s">
        <v>666</v>
      </c>
      <c r="K1252" s="3" t="s">
        <v>666</v>
      </c>
      <c r="L1252" s="3" t="s">
        <v>666</v>
      </c>
      <c r="M1252" s="31" t="s">
        <v>2425</v>
      </c>
      <c r="N1252" s="3"/>
      <c r="O1252" s="3" t="s">
        <v>315</v>
      </c>
      <c r="P1252" s="3" t="s">
        <v>132</v>
      </c>
      <c r="Q1252" s="3" t="str">
        <f>IFERROR(VLOOKUP(Presupuestos[[#This Row],[CLASIFICACIÓN (N)]],Tabla17[],2,0),"")</f>
        <v>Gastos operativos</v>
      </c>
      <c r="R1252" s="3" t="str">
        <f>IFERROR(VLOOKUP(Presupuestos[[#This Row],[CLASIFICACIÓN (N)]],Tabla17[],3,0),"")</f>
        <v>Operativo</v>
      </c>
      <c r="S1252" s="3" t="s">
        <v>16</v>
      </c>
      <c r="T1252" s="3" t="str">
        <f>IFERROR(VLOOKUP(Presupuestos[[#This Row],[ALMACEN]],Tabla5[],2,0),"")</f>
        <v>Arequipa</v>
      </c>
      <c r="U1252" s="19" t="str">
        <f>IFERROR(VLOOKUP(Presupuestos[[#This Row],[TIPO DE DOCUMENTO]],Tipo_Documento[],2,0)&amp;Presupuestos[[#This Row],[SERIE]]&amp;Presupuestos[[#This Row],[NUMERO]]&amp;Presupuestos[[#This Row],[RUC]],"")</f>
        <v>GRGR074072728100</v>
      </c>
      <c r="V1252" s="3" t="s">
        <v>264</v>
      </c>
      <c r="W1252" s="7">
        <v>45853</v>
      </c>
      <c r="X1252" s="7">
        <v>45853</v>
      </c>
      <c r="Y1252" s="3" t="s">
        <v>2386</v>
      </c>
      <c r="Z1252" s="3">
        <v>40</v>
      </c>
      <c r="AA1252" s="3">
        <f>IFERROR(VLOOKUP(Presupuestos[[#This Row],[RAZON SOCIAL]],CHOOSE({1,2},Clientes_Proveedores[Razon Social],Clientes_Proveedores[Ruc / Dni]),2,0),"-")</f>
        <v>72728100</v>
      </c>
      <c r="AB1252" s="31" t="s">
        <v>1371</v>
      </c>
      <c r="AC1252" s="3" t="s">
        <v>670</v>
      </c>
      <c r="AD1252" s="5"/>
      <c r="AE1252" s="6">
        <v>1853</v>
      </c>
      <c r="AF1252" s="6">
        <f>Presupuestos[[#This Row],[BASE]]*Presupuestos[[#This Row],[% IGV]]</f>
        <v>0</v>
      </c>
      <c r="AG1252" s="22">
        <f>ROUND(SUM(Presupuestos[[#This Row],[BASE]:[IGV]]),2)</f>
        <v>1853</v>
      </c>
      <c r="AH1252" s="9" t="str">
        <f>IF(Presupuestos[[#This Row],[MONEDA]]="USD",VLOOKUP(Presupuestos[[#This Row],[FECHA DE EMISION]],Tipo_Cambio[],3,0),"")</f>
        <v/>
      </c>
      <c r="AI1252" s="22">
        <f>IFERROR(ROUND(IF(Presupuestos[[#This Row],[MONEDA]]="PEN",Presupuestos[[#This Row],[TOTAL]],Presupuestos[[#This Row],[TOTAL]]*Presupuestos[[#This Row],[TIPO DE CAMBIO]]),2),"")</f>
        <v>1853</v>
      </c>
      <c r="AJ1252" s="5"/>
      <c r="AK1252" s="33" t="s">
        <v>671</v>
      </c>
      <c r="AL1252" s="5" t="s">
        <v>680</v>
      </c>
      <c r="AM1252" s="23" t="s">
        <v>671</v>
      </c>
      <c r="AN1252" s="23" t="s">
        <v>671</v>
      </c>
      <c r="AO1252" s="7">
        <f>IFERROR(VLOOKUP("1-"&amp;Presupuestos[[#This Row],[ID DOCUMENTO]],BD_Pagos[],7,0),"")</f>
        <v>45853</v>
      </c>
      <c r="AP1252" s="16" t="str">
        <f>IFERROR(VLOOKUP("1-"&amp;Presupuestos[[#This Row],[ID DOCUMENTO]],BD_Pagos[],8,0),"")</f>
        <v>B-BCP - Soles</v>
      </c>
      <c r="AQ1252" s="17">
        <f>IFERROR(VLOOKUP("1-"&amp;Presupuestos[[#This Row],[ID DOCUMENTO]],BD_Pagos[],9,0),"")</f>
        <v>990263</v>
      </c>
      <c r="AR1252" s="54"/>
      <c r="AS1252" s="7">
        <f>IFERROR(VLOOKUP("2-"&amp;Presupuestos[[#This Row],[ID DOCUMENTO]],BD_Pagos[],7,0),"")</f>
        <v>0</v>
      </c>
      <c r="AT1252" s="16" t="str">
        <f>IFERROR(VLOOKUP("2-"&amp;Presupuestos[[#This Row],[ID DOCUMENTO]],BD_Pagos[],8,0),"")</f>
        <v/>
      </c>
      <c r="AU1252" s="17">
        <f>IFERROR(VLOOKUP("2-"&amp;Presupuestos[[#This Row],[ID DOCUMENTO]],BD_Pagos[],9,0),"")</f>
        <v>0</v>
      </c>
      <c r="AV1252" s="20">
        <f>IF(IFERROR(VLOOKUP("2-"&amp;Presupuestos[[#This Row],[ID DOCUMENTO]],BD_Pagos[],10,0),0)&gt;Presupuestos[[#This Row],[TOTAL SOLES]],Presupuestos[[#This Row],[TOTAL SOLES]],IFERROR(VLOOKUP("2-"&amp;Presupuestos[[#This Row],[ID DOCUMENTO]],BD_Pagos[],10,0),0))</f>
        <v>0</v>
      </c>
      <c r="AW1252" s="7"/>
      <c r="AX1252" s="16"/>
      <c r="AY1252" s="17"/>
      <c r="AZ1252" s="20"/>
      <c r="BA1252" s="7"/>
      <c r="BB1252" s="16"/>
      <c r="BC1252" s="17"/>
      <c r="BD1252" s="20"/>
      <c r="BE1252" s="7">
        <f>IFERROR(VLOOKUP("5-"&amp;Presupuestos[[#This Row],[ID DOCUMENTO]],BD_Pagos[],7,0),"")</f>
        <v>0</v>
      </c>
      <c r="BF1252" s="17">
        <f>IFERROR(VLOOKUP("5-"&amp;Presupuestos[[#This Row],[ID DOCUMENTO]],BD_Pagos[],9,0),"")</f>
        <v>0</v>
      </c>
      <c r="BG1252" s="20">
        <f>IF(IFERROR(VLOOKUP("5-"&amp;Presupuestos[[#This Row],[ID DOCUMENTO]],BD_Pagos[],10,0),0)&gt;Presupuestos[[#This Row],[TOTAL SOLES]],Presupuestos[[#This Row],[TOTAL SOLES]],IFERROR(VLOOKUP("5-"&amp;Presupuestos[[#This Row],[ID DOCUMENTO]],BD_Pagos[],10,0),0))</f>
        <v>0</v>
      </c>
      <c r="BH1252" s="7">
        <f>IFERROR(VLOOKUP("1-Detraccion"&amp;Presupuestos[[#This Row],[ID DOCUMENTO]],BD_Pagos[],2,0),"")</f>
        <v>0</v>
      </c>
      <c r="BI1252" s="3" t="str">
        <f>IFERROR(VLOOKUP("1-Detraccion"&amp;Presupuestos[[#This Row],[ID DOCUMENTO]],BD_Pagos[],3,0),"")</f>
        <v/>
      </c>
      <c r="BJ1252" s="3">
        <f>IFERROR(VLOOKUP("1-Detraccion"&amp;Presupuestos[[#This Row],[ID DOCUMENTO]],BD_Pagos[],4,0),"")</f>
        <v>0</v>
      </c>
      <c r="BK1252" s="6">
        <f>IF(IFERROR(VLOOKUP("1-Detraccion"&amp;Presupuestos[[#This Row],[ID DOCUMENTO]],BD_Pagos[],5,0),0)&gt;Presupuestos[[#This Row],[TOTAL SOLES]],Presupuestos[[#This Row],[TOTAL SOLES]],IFERROR(VLOOKUP("1-Detraccion"&amp;Presupuestos[[#This Row],[ID DOCUMENTO]],BD_Pagos[],5,0),0))</f>
        <v>0</v>
      </c>
      <c r="BL1252" s="6">
        <f>IF(IFERROR(VLOOKUP("1-Detraccion"&amp;Presupuestos[[#This Row],[ID DOCUMENTO]],BD_Pagos[],6,0),0)&gt;Presupuestos[[#This Row],[TOTAL SOLES]],Presupuestos[[#This Row],[TOTAL SOLES]],IFERROR(VLOOKUP("1-Detraccion"&amp;Presupuestos[[#This Row],[ID DOCUMENTO]],BD_Pagos[],6,0),0))</f>
        <v>0</v>
      </c>
      <c r="BM1252" s="37"/>
      <c r="BN1252" s="3"/>
      <c r="BO1252" s="3"/>
      <c r="BP1252" s="6"/>
      <c r="BQ125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1853</v>
      </c>
      <c r="BR1252" s="23" t="str">
        <f>IF(Presupuestos[[#This Row],[SALDO ME-MN]]&gt;0,"PENDIENTE","CANCELADO")</f>
        <v>PENDIENTE</v>
      </c>
      <c r="BS1252" s="23" t="str">
        <f>IF(COUNTIFS($U$4:$U1251,Presupuestos[[#This Row],[ID DOCUMENTO]])&gt;=1,IF(B1251=Presupuestos[[#This Row],[ID]],"OK","DOC. DUPLICADO"),"OK")</f>
        <v>OK</v>
      </c>
    </row>
    <row r="1253" spans="2:71" ht="24" x14ac:dyDescent="0.25">
      <c r="B1253" s="34">
        <f>IF(Presupuestos[[#This Row],[ID DOCUMENTO]]=U1252,B1252,IF(B1252="ID",1,B1252+1))</f>
        <v>1066</v>
      </c>
      <c r="C1253" s="2">
        <v>45853</v>
      </c>
      <c r="D1253" s="2">
        <v>45853</v>
      </c>
      <c r="E1253" s="3" t="s">
        <v>1880</v>
      </c>
      <c r="F1253" s="25" t="s">
        <v>54</v>
      </c>
      <c r="G1253" s="25" t="s">
        <v>330</v>
      </c>
      <c r="H1253" s="25" t="s">
        <v>264</v>
      </c>
      <c r="I1253" s="36" t="str">
        <f>IFERROR(VLOOKUP(Presupuestos[[#This Row],[AREA]]&amp;Presupuestos[[#This Row],[CONCEPTO]]&amp;Presupuestos[[#This Row],[DESCRIPCION]],Tabla28[[Columna1]:[CÓDIGO NUEVO]],2,0),"")</f>
        <v>P0601012</v>
      </c>
      <c r="J1253" s="3" t="s">
        <v>666</v>
      </c>
      <c r="K1253" s="3" t="s">
        <v>666</v>
      </c>
      <c r="L1253" s="3" t="s">
        <v>666</v>
      </c>
      <c r="M1253" s="31" t="s">
        <v>2426</v>
      </c>
      <c r="N1253" s="3"/>
      <c r="O1253" s="3" t="s">
        <v>315</v>
      </c>
      <c r="P1253" s="3" t="s">
        <v>127</v>
      </c>
      <c r="Q1253" s="3" t="str">
        <f>IFERROR(VLOOKUP(Presupuestos[[#This Row],[CLASIFICACIÓN (N)]],Tabla17[],2,0),"")</f>
        <v>Gastos operativos</v>
      </c>
      <c r="R1253" s="3" t="str">
        <f>IFERROR(VLOOKUP(Presupuestos[[#This Row],[CLASIFICACIÓN (N)]],Tabla17[],3,0),"")</f>
        <v>Operativo</v>
      </c>
      <c r="S1253" s="3" t="s">
        <v>16</v>
      </c>
      <c r="T1253" s="3" t="str">
        <f>IFERROR(VLOOKUP(Presupuestos[[#This Row],[ALMACEN]],Tabla5[],2,0),"")</f>
        <v>Arequipa</v>
      </c>
      <c r="U1253" s="19" t="str">
        <f>IFERROR(VLOOKUP(Presupuestos[[#This Row],[TIPO DE DOCUMENTO]],Tipo_Documento[],2,0)&amp;Presupuestos[[#This Row],[SERIE]]&amp;Presupuestos[[#This Row],[NUMERO]]&amp;Presupuestos[[#This Row],[RUC]],"")</f>
        <v>GRGR074171311214</v>
      </c>
      <c r="V1253" s="3" t="s">
        <v>264</v>
      </c>
      <c r="W1253" s="7">
        <v>45853</v>
      </c>
      <c r="X1253" s="7">
        <v>45853</v>
      </c>
      <c r="Y1253" s="3" t="s">
        <v>2386</v>
      </c>
      <c r="Z1253" s="3">
        <v>41</v>
      </c>
      <c r="AA1253" s="3">
        <f>IFERROR(VLOOKUP(Presupuestos[[#This Row],[RAZON SOCIAL]],CHOOSE({1,2},Clientes_Proveedores[Razon Social],Clientes_Proveedores[Ruc / Dni]),2,0),"-")</f>
        <v>71311214</v>
      </c>
      <c r="AB1253" s="31" t="s">
        <v>2102</v>
      </c>
      <c r="AC1253" s="3" t="s">
        <v>670</v>
      </c>
      <c r="AD1253" s="5"/>
      <c r="AE1253" s="6">
        <v>1678.6</v>
      </c>
      <c r="AF1253" s="6">
        <f>Presupuestos[[#This Row],[BASE]]*Presupuestos[[#This Row],[% IGV]]</f>
        <v>0</v>
      </c>
      <c r="AG1253" s="22">
        <f>ROUND(SUM(Presupuestos[[#This Row],[BASE]:[IGV]]),2)</f>
        <v>1678.6</v>
      </c>
      <c r="AH1253" s="9" t="str">
        <f>IF(Presupuestos[[#This Row],[MONEDA]]="USD",VLOOKUP(Presupuestos[[#This Row],[FECHA DE EMISION]],Tipo_Cambio[],3,0),"")</f>
        <v/>
      </c>
      <c r="AI1253" s="22">
        <f>IFERROR(ROUND(IF(Presupuestos[[#This Row],[MONEDA]]="PEN",Presupuestos[[#This Row],[TOTAL]],Presupuestos[[#This Row],[TOTAL]]*Presupuestos[[#This Row],[TIPO DE CAMBIO]]),2),"")</f>
        <v>1678.6</v>
      </c>
      <c r="AJ1253" s="5"/>
      <c r="AK1253" s="33" t="s">
        <v>671</v>
      </c>
      <c r="AL1253" s="5" t="s">
        <v>680</v>
      </c>
      <c r="AM1253" s="23" t="s">
        <v>671</v>
      </c>
      <c r="AN1253" s="23" t="s">
        <v>671</v>
      </c>
      <c r="AO1253" s="7">
        <f>IFERROR(VLOOKUP("1-"&amp;Presupuestos[[#This Row],[ID DOCUMENTO]],BD_Pagos[],7,0),"")</f>
        <v>45853</v>
      </c>
      <c r="AP1253" s="16" t="str">
        <f>IFERROR(VLOOKUP("1-"&amp;Presupuestos[[#This Row],[ID DOCUMENTO]],BD_Pagos[],8,0),"")</f>
        <v>B-BCP - Soles</v>
      </c>
      <c r="AQ1253" s="17">
        <f>IFERROR(VLOOKUP("1-"&amp;Presupuestos[[#This Row],[ID DOCUMENTO]],BD_Pagos[],9,0),"")</f>
        <v>990263</v>
      </c>
      <c r="AR1253" s="54"/>
      <c r="AS1253" s="7">
        <f>IFERROR(VLOOKUP("2-"&amp;Presupuestos[[#This Row],[ID DOCUMENTO]],BD_Pagos[],7,0),"")</f>
        <v>0</v>
      </c>
      <c r="AT1253" s="16" t="str">
        <f>IFERROR(VLOOKUP("2-"&amp;Presupuestos[[#This Row],[ID DOCUMENTO]],BD_Pagos[],8,0),"")</f>
        <v/>
      </c>
      <c r="AU1253" s="17">
        <f>IFERROR(VLOOKUP("2-"&amp;Presupuestos[[#This Row],[ID DOCUMENTO]],BD_Pagos[],9,0),"")</f>
        <v>0</v>
      </c>
      <c r="AV1253" s="20">
        <f>IF(IFERROR(VLOOKUP("2-"&amp;Presupuestos[[#This Row],[ID DOCUMENTO]],BD_Pagos[],10,0),0)&gt;Presupuestos[[#This Row],[TOTAL SOLES]],Presupuestos[[#This Row],[TOTAL SOLES]],IFERROR(VLOOKUP("2-"&amp;Presupuestos[[#This Row],[ID DOCUMENTO]],BD_Pagos[],10,0),0))</f>
        <v>0</v>
      </c>
      <c r="AW1253" s="7"/>
      <c r="AX1253" s="16"/>
      <c r="AY1253" s="17"/>
      <c r="AZ1253" s="20"/>
      <c r="BA1253" s="7"/>
      <c r="BB1253" s="16"/>
      <c r="BC1253" s="17"/>
      <c r="BD1253" s="20"/>
      <c r="BE1253" s="7">
        <f>IFERROR(VLOOKUP("5-"&amp;Presupuestos[[#This Row],[ID DOCUMENTO]],BD_Pagos[],7,0),"")</f>
        <v>0</v>
      </c>
      <c r="BF1253" s="17">
        <f>IFERROR(VLOOKUP("5-"&amp;Presupuestos[[#This Row],[ID DOCUMENTO]],BD_Pagos[],9,0),"")</f>
        <v>0</v>
      </c>
      <c r="BG1253" s="20">
        <f>IF(IFERROR(VLOOKUP("5-"&amp;Presupuestos[[#This Row],[ID DOCUMENTO]],BD_Pagos[],10,0),0)&gt;Presupuestos[[#This Row],[TOTAL SOLES]],Presupuestos[[#This Row],[TOTAL SOLES]],IFERROR(VLOOKUP("5-"&amp;Presupuestos[[#This Row],[ID DOCUMENTO]],BD_Pagos[],10,0),0))</f>
        <v>0</v>
      </c>
      <c r="BH1253" s="7">
        <f>IFERROR(VLOOKUP("1-Detraccion"&amp;Presupuestos[[#This Row],[ID DOCUMENTO]],BD_Pagos[],2,0),"")</f>
        <v>0</v>
      </c>
      <c r="BI1253" s="3" t="str">
        <f>IFERROR(VLOOKUP("1-Detraccion"&amp;Presupuestos[[#This Row],[ID DOCUMENTO]],BD_Pagos[],3,0),"")</f>
        <v/>
      </c>
      <c r="BJ1253" s="3">
        <f>IFERROR(VLOOKUP("1-Detraccion"&amp;Presupuestos[[#This Row],[ID DOCUMENTO]],BD_Pagos[],4,0),"")</f>
        <v>0</v>
      </c>
      <c r="BK1253" s="6">
        <f>IF(IFERROR(VLOOKUP("1-Detraccion"&amp;Presupuestos[[#This Row],[ID DOCUMENTO]],BD_Pagos[],5,0),0)&gt;Presupuestos[[#This Row],[TOTAL SOLES]],Presupuestos[[#This Row],[TOTAL SOLES]],IFERROR(VLOOKUP("1-Detraccion"&amp;Presupuestos[[#This Row],[ID DOCUMENTO]],BD_Pagos[],5,0),0))</f>
        <v>0</v>
      </c>
      <c r="BL1253" s="6">
        <f>IF(IFERROR(VLOOKUP("1-Detraccion"&amp;Presupuestos[[#This Row],[ID DOCUMENTO]],BD_Pagos[],6,0),0)&gt;Presupuestos[[#This Row],[TOTAL SOLES]],Presupuestos[[#This Row],[TOTAL SOLES]],IFERROR(VLOOKUP("1-Detraccion"&amp;Presupuestos[[#This Row],[ID DOCUMENTO]],BD_Pagos[],6,0),0))</f>
        <v>0</v>
      </c>
      <c r="BM1253" s="37"/>
      <c r="BN1253" s="3"/>
      <c r="BO1253" s="3"/>
      <c r="BP1253" s="6"/>
      <c r="BQ125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1678.6</v>
      </c>
      <c r="BR1253" s="23" t="str">
        <f>IF(Presupuestos[[#This Row],[SALDO ME-MN]]&gt;0,"PENDIENTE","CANCELADO")</f>
        <v>PENDIENTE</v>
      </c>
      <c r="BS1253" s="23" t="str">
        <f>IF(COUNTIFS($U$4:$U1252,Presupuestos[[#This Row],[ID DOCUMENTO]])&gt;=1,IF(B1252=Presupuestos[[#This Row],[ID]],"OK","DOC. DUPLICADO"),"OK")</f>
        <v>OK</v>
      </c>
    </row>
    <row r="1254" spans="2:71" ht="24" x14ac:dyDescent="0.25">
      <c r="B1254" s="34">
        <f>IF(Presupuestos[[#This Row],[ID DOCUMENTO]]=U1253,B1253,IF(B1253="ID",1,B1253+1))</f>
        <v>1067</v>
      </c>
      <c r="C1254" s="2">
        <v>45853</v>
      </c>
      <c r="D1254" s="2">
        <v>45853</v>
      </c>
      <c r="E1254" s="3" t="s">
        <v>1880</v>
      </c>
      <c r="F1254" s="25" t="s">
        <v>54</v>
      </c>
      <c r="G1254" s="25" t="s">
        <v>330</v>
      </c>
      <c r="H1254" s="25" t="s">
        <v>264</v>
      </c>
      <c r="I1254" s="36" t="str">
        <f>IFERROR(VLOOKUP(Presupuestos[[#This Row],[AREA]]&amp;Presupuestos[[#This Row],[CONCEPTO]]&amp;Presupuestos[[#This Row],[DESCRIPCION]],Tabla28[[Columna1]:[CÓDIGO NUEVO]],2,0),"")</f>
        <v>P0601012</v>
      </c>
      <c r="J1254" s="3" t="s">
        <v>666</v>
      </c>
      <c r="K1254" s="3" t="s">
        <v>666</v>
      </c>
      <c r="L1254" s="3" t="s">
        <v>666</v>
      </c>
      <c r="M1254" s="31" t="s">
        <v>2427</v>
      </c>
      <c r="N1254" s="3"/>
      <c r="O1254" s="3" t="s">
        <v>315</v>
      </c>
      <c r="P1254" s="3" t="s">
        <v>86</v>
      </c>
      <c r="Q1254" s="3" t="str">
        <f>IFERROR(VLOOKUP(Presupuestos[[#This Row],[CLASIFICACIÓN (N)]],Tabla17[],2,0),"")</f>
        <v>Costos de ventas</v>
      </c>
      <c r="R1254" s="3" t="str">
        <f>IFERROR(VLOOKUP(Presupuestos[[#This Row],[CLASIFICACIÓN (N)]],Tabla17[],3,0),"")</f>
        <v>Operativo</v>
      </c>
      <c r="S1254" s="3" t="s">
        <v>16</v>
      </c>
      <c r="T1254" s="3" t="str">
        <f>IFERROR(VLOOKUP(Presupuestos[[#This Row],[ALMACEN]],Tabla5[],2,0),"")</f>
        <v>Arequipa</v>
      </c>
      <c r="U1254" s="19" t="str">
        <f>IFERROR(VLOOKUP(Presupuestos[[#This Row],[TIPO DE DOCUMENTO]],Tipo_Documento[],2,0)&amp;Presupuestos[[#This Row],[SERIE]]&amp;Presupuestos[[#This Row],[NUMERO]]&amp;Presupuestos[[#This Row],[RUC]],"")</f>
        <v>GRGR074271654750</v>
      </c>
      <c r="V1254" s="3" t="s">
        <v>264</v>
      </c>
      <c r="W1254" s="7">
        <v>45853</v>
      </c>
      <c r="X1254" s="7">
        <v>45853</v>
      </c>
      <c r="Y1254" s="3" t="s">
        <v>2386</v>
      </c>
      <c r="Z1254" s="3">
        <v>42</v>
      </c>
      <c r="AA1254" s="3">
        <f>IFERROR(VLOOKUP(Presupuestos[[#This Row],[RAZON SOCIAL]],CHOOSE({1,2},Clientes_Proveedores[Razon Social],Clientes_Proveedores[Ruc / Dni]),2,0),"-")</f>
        <v>71654750</v>
      </c>
      <c r="AB1254" s="31" t="s">
        <v>2105</v>
      </c>
      <c r="AC1254" s="3" t="s">
        <v>670</v>
      </c>
      <c r="AD1254" s="5"/>
      <c r="AE1254" s="6">
        <v>2055.9499999999998</v>
      </c>
      <c r="AF1254" s="6">
        <f>Presupuestos[[#This Row],[BASE]]*Presupuestos[[#This Row],[% IGV]]</f>
        <v>0</v>
      </c>
      <c r="AG1254" s="22">
        <f>ROUND(SUM(Presupuestos[[#This Row],[BASE]:[IGV]]),2)</f>
        <v>2055.9499999999998</v>
      </c>
      <c r="AH1254" s="9" t="str">
        <f>IF(Presupuestos[[#This Row],[MONEDA]]="USD",VLOOKUP(Presupuestos[[#This Row],[FECHA DE EMISION]],Tipo_Cambio[],3,0),"")</f>
        <v/>
      </c>
      <c r="AI1254" s="22">
        <f>IFERROR(ROUND(IF(Presupuestos[[#This Row],[MONEDA]]="PEN",Presupuestos[[#This Row],[TOTAL]],Presupuestos[[#This Row],[TOTAL]]*Presupuestos[[#This Row],[TIPO DE CAMBIO]]),2),"")</f>
        <v>2055.9499999999998</v>
      </c>
      <c r="AJ1254" s="5"/>
      <c r="AK1254" s="33" t="s">
        <v>671</v>
      </c>
      <c r="AL1254" s="5" t="s">
        <v>680</v>
      </c>
      <c r="AM1254" s="23" t="s">
        <v>671</v>
      </c>
      <c r="AN1254" s="23" t="s">
        <v>671</v>
      </c>
      <c r="AO1254" s="7">
        <f>IFERROR(VLOOKUP("1-"&amp;Presupuestos[[#This Row],[ID DOCUMENTO]],BD_Pagos[],7,0),"")</f>
        <v>45853</v>
      </c>
      <c r="AP1254" s="16" t="str">
        <f>IFERROR(VLOOKUP("1-"&amp;Presupuestos[[#This Row],[ID DOCUMENTO]],BD_Pagos[],8,0),"")</f>
        <v>B-BCP - Soles</v>
      </c>
      <c r="AQ1254" s="17">
        <f>IFERROR(VLOOKUP("1-"&amp;Presupuestos[[#This Row],[ID DOCUMENTO]],BD_Pagos[],9,0),"")</f>
        <v>990263</v>
      </c>
      <c r="AR1254" s="54"/>
      <c r="AS1254" s="7">
        <f>IFERROR(VLOOKUP("2-"&amp;Presupuestos[[#This Row],[ID DOCUMENTO]],BD_Pagos[],7,0),"")</f>
        <v>0</v>
      </c>
      <c r="AT1254" s="16" t="str">
        <f>IFERROR(VLOOKUP("2-"&amp;Presupuestos[[#This Row],[ID DOCUMENTO]],BD_Pagos[],8,0),"")</f>
        <v/>
      </c>
      <c r="AU1254" s="17">
        <f>IFERROR(VLOOKUP("2-"&amp;Presupuestos[[#This Row],[ID DOCUMENTO]],BD_Pagos[],9,0),"")</f>
        <v>0</v>
      </c>
      <c r="AV1254" s="20">
        <f>IF(IFERROR(VLOOKUP("2-"&amp;Presupuestos[[#This Row],[ID DOCUMENTO]],BD_Pagos[],10,0),0)&gt;Presupuestos[[#This Row],[TOTAL SOLES]],Presupuestos[[#This Row],[TOTAL SOLES]],IFERROR(VLOOKUP("2-"&amp;Presupuestos[[#This Row],[ID DOCUMENTO]],BD_Pagos[],10,0),0))</f>
        <v>0</v>
      </c>
      <c r="AW1254" s="7"/>
      <c r="AX1254" s="16"/>
      <c r="AY1254" s="17"/>
      <c r="AZ1254" s="20"/>
      <c r="BA1254" s="7"/>
      <c r="BB1254" s="16"/>
      <c r="BC1254" s="17"/>
      <c r="BD1254" s="20"/>
      <c r="BE1254" s="7">
        <f>IFERROR(VLOOKUP("5-"&amp;Presupuestos[[#This Row],[ID DOCUMENTO]],BD_Pagos[],7,0),"")</f>
        <v>0</v>
      </c>
      <c r="BF1254" s="17">
        <f>IFERROR(VLOOKUP("5-"&amp;Presupuestos[[#This Row],[ID DOCUMENTO]],BD_Pagos[],9,0),"")</f>
        <v>0</v>
      </c>
      <c r="BG1254" s="20">
        <f>IF(IFERROR(VLOOKUP("5-"&amp;Presupuestos[[#This Row],[ID DOCUMENTO]],BD_Pagos[],10,0),0)&gt;Presupuestos[[#This Row],[TOTAL SOLES]],Presupuestos[[#This Row],[TOTAL SOLES]],IFERROR(VLOOKUP("5-"&amp;Presupuestos[[#This Row],[ID DOCUMENTO]],BD_Pagos[],10,0),0))</f>
        <v>0</v>
      </c>
      <c r="BH1254" s="7">
        <f>IFERROR(VLOOKUP("1-Detraccion"&amp;Presupuestos[[#This Row],[ID DOCUMENTO]],BD_Pagos[],2,0),"")</f>
        <v>0</v>
      </c>
      <c r="BI1254" s="3" t="str">
        <f>IFERROR(VLOOKUP("1-Detraccion"&amp;Presupuestos[[#This Row],[ID DOCUMENTO]],BD_Pagos[],3,0),"")</f>
        <v/>
      </c>
      <c r="BJ1254" s="3">
        <f>IFERROR(VLOOKUP("1-Detraccion"&amp;Presupuestos[[#This Row],[ID DOCUMENTO]],BD_Pagos[],4,0),"")</f>
        <v>0</v>
      </c>
      <c r="BK1254" s="6">
        <f>IF(IFERROR(VLOOKUP("1-Detraccion"&amp;Presupuestos[[#This Row],[ID DOCUMENTO]],BD_Pagos[],5,0),0)&gt;Presupuestos[[#This Row],[TOTAL SOLES]],Presupuestos[[#This Row],[TOTAL SOLES]],IFERROR(VLOOKUP("1-Detraccion"&amp;Presupuestos[[#This Row],[ID DOCUMENTO]],BD_Pagos[],5,0),0))</f>
        <v>0</v>
      </c>
      <c r="BL1254" s="6">
        <f>IF(IFERROR(VLOOKUP("1-Detraccion"&amp;Presupuestos[[#This Row],[ID DOCUMENTO]],BD_Pagos[],6,0),0)&gt;Presupuestos[[#This Row],[TOTAL SOLES]],Presupuestos[[#This Row],[TOTAL SOLES]],IFERROR(VLOOKUP("1-Detraccion"&amp;Presupuestos[[#This Row],[ID DOCUMENTO]],BD_Pagos[],6,0),0))</f>
        <v>0</v>
      </c>
      <c r="BM1254" s="37"/>
      <c r="BN1254" s="3"/>
      <c r="BO1254" s="3"/>
      <c r="BP1254" s="6"/>
      <c r="BQ125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2055.9499999999998</v>
      </c>
      <c r="BR1254" s="23" t="str">
        <f>IF(Presupuestos[[#This Row],[SALDO ME-MN]]&gt;0,"PENDIENTE","CANCELADO")</f>
        <v>PENDIENTE</v>
      </c>
      <c r="BS1254" s="23" t="str">
        <f>IF(COUNTIFS($U$4:$U1253,Presupuestos[[#This Row],[ID DOCUMENTO]])&gt;=1,IF(B1253=Presupuestos[[#This Row],[ID]],"OK","DOC. DUPLICADO"),"OK")</f>
        <v>OK</v>
      </c>
    </row>
    <row r="1255" spans="2:71" ht="24" x14ac:dyDescent="0.25">
      <c r="B1255" s="34">
        <f>IF(Presupuestos[[#This Row],[ID DOCUMENTO]]=U1254,B1254,IF(B1254="ID",1,B1254+1))</f>
        <v>1068</v>
      </c>
      <c r="C1255" s="2">
        <v>45853</v>
      </c>
      <c r="D1255" s="2">
        <v>45853</v>
      </c>
      <c r="E1255" s="3" t="s">
        <v>1880</v>
      </c>
      <c r="F1255" s="25" t="s">
        <v>54</v>
      </c>
      <c r="G1255" s="25" t="s">
        <v>330</v>
      </c>
      <c r="H1255" s="25" t="s">
        <v>264</v>
      </c>
      <c r="I1255" s="36" t="str">
        <f>IFERROR(VLOOKUP(Presupuestos[[#This Row],[AREA]]&amp;Presupuestos[[#This Row],[CONCEPTO]]&amp;Presupuestos[[#This Row],[DESCRIPCION]],Tabla28[[Columna1]:[CÓDIGO NUEVO]],2,0),"")</f>
        <v>P0601012</v>
      </c>
      <c r="J1255" s="3" t="s">
        <v>666</v>
      </c>
      <c r="K1255" s="3" t="s">
        <v>666</v>
      </c>
      <c r="L1255" s="3" t="s">
        <v>666</v>
      </c>
      <c r="M1255" s="31" t="s">
        <v>2428</v>
      </c>
      <c r="N1255" s="3"/>
      <c r="O1255" s="3" t="s">
        <v>315</v>
      </c>
      <c r="P1255" s="3" t="s">
        <v>114</v>
      </c>
      <c r="Q1255" s="3" t="str">
        <f>IFERROR(VLOOKUP(Presupuestos[[#This Row],[CLASIFICACIÓN (N)]],Tabla17[],2,0),"")</f>
        <v>Costos de ventas</v>
      </c>
      <c r="R1255" s="3" t="str">
        <f>IFERROR(VLOOKUP(Presupuestos[[#This Row],[CLASIFICACIÓN (N)]],Tabla17[],3,0),"")</f>
        <v>Operativo</v>
      </c>
      <c r="S1255" s="3" t="s">
        <v>16</v>
      </c>
      <c r="T1255" s="3" t="str">
        <f>IFERROR(VLOOKUP(Presupuestos[[#This Row],[ALMACEN]],Tabla5[],2,0),"")</f>
        <v>Arequipa</v>
      </c>
      <c r="U1255" s="19" t="str">
        <f>IFERROR(VLOOKUP(Presupuestos[[#This Row],[TIPO DE DOCUMENTO]],Tipo_Documento[],2,0)&amp;Presupuestos[[#This Row],[SERIE]]&amp;Presupuestos[[#This Row],[NUMERO]]&amp;Presupuestos[[#This Row],[RUC]],"")</f>
        <v>GRGR074372682665</v>
      </c>
      <c r="V1255" s="3" t="s">
        <v>264</v>
      </c>
      <c r="W1255" s="7">
        <v>45853</v>
      </c>
      <c r="X1255" s="7">
        <v>45853</v>
      </c>
      <c r="Y1255" s="3" t="s">
        <v>2386</v>
      </c>
      <c r="Z1255" s="3">
        <v>43</v>
      </c>
      <c r="AA1255" s="3">
        <f>IFERROR(VLOOKUP(Presupuestos[[#This Row],[RAZON SOCIAL]],CHOOSE({1,2},Clientes_Proveedores[Razon Social],Clientes_Proveedores[Ruc / Dni]),2,0),"-")</f>
        <v>72682665</v>
      </c>
      <c r="AB1255" s="31" t="s">
        <v>695</v>
      </c>
      <c r="AC1255" s="3" t="s">
        <v>670</v>
      </c>
      <c r="AD1255" s="5"/>
      <c r="AE1255" s="6">
        <v>1667.7</v>
      </c>
      <c r="AF1255" s="6">
        <f>Presupuestos[[#This Row],[BASE]]*Presupuestos[[#This Row],[% IGV]]</f>
        <v>0</v>
      </c>
      <c r="AG1255" s="22">
        <f>ROUND(SUM(Presupuestos[[#This Row],[BASE]:[IGV]]),2)</f>
        <v>1667.7</v>
      </c>
      <c r="AH1255" s="9" t="str">
        <f>IF(Presupuestos[[#This Row],[MONEDA]]="USD",VLOOKUP(Presupuestos[[#This Row],[FECHA DE EMISION]],Tipo_Cambio[],3,0),"")</f>
        <v/>
      </c>
      <c r="AI1255" s="22">
        <f>IFERROR(ROUND(IF(Presupuestos[[#This Row],[MONEDA]]="PEN",Presupuestos[[#This Row],[TOTAL]],Presupuestos[[#This Row],[TOTAL]]*Presupuestos[[#This Row],[TIPO DE CAMBIO]]),2),"")</f>
        <v>1667.7</v>
      </c>
      <c r="AJ1255" s="5"/>
      <c r="AK1255" s="33" t="s">
        <v>671</v>
      </c>
      <c r="AL1255" s="5" t="s">
        <v>680</v>
      </c>
      <c r="AM1255" s="23" t="s">
        <v>671</v>
      </c>
      <c r="AN1255" s="23" t="s">
        <v>671</v>
      </c>
      <c r="AO1255" s="7">
        <f>IFERROR(VLOOKUP("1-"&amp;Presupuestos[[#This Row],[ID DOCUMENTO]],BD_Pagos[],7,0),"")</f>
        <v>45853</v>
      </c>
      <c r="AP1255" s="16" t="str">
        <f>IFERROR(VLOOKUP("1-"&amp;Presupuestos[[#This Row],[ID DOCUMENTO]],BD_Pagos[],8,0),"")</f>
        <v>B-BCP - Soles</v>
      </c>
      <c r="AQ1255" s="17">
        <f>IFERROR(VLOOKUP("1-"&amp;Presupuestos[[#This Row],[ID DOCUMENTO]],BD_Pagos[],9,0),"")</f>
        <v>990263</v>
      </c>
      <c r="AR1255" s="54"/>
      <c r="AS1255" s="7">
        <f>IFERROR(VLOOKUP("2-"&amp;Presupuestos[[#This Row],[ID DOCUMENTO]],BD_Pagos[],7,0),"")</f>
        <v>0</v>
      </c>
      <c r="AT1255" s="16" t="str">
        <f>IFERROR(VLOOKUP("2-"&amp;Presupuestos[[#This Row],[ID DOCUMENTO]],BD_Pagos[],8,0),"")</f>
        <v/>
      </c>
      <c r="AU1255" s="17">
        <f>IFERROR(VLOOKUP("2-"&amp;Presupuestos[[#This Row],[ID DOCUMENTO]],BD_Pagos[],9,0),"")</f>
        <v>0</v>
      </c>
      <c r="AV1255" s="20">
        <f>IF(IFERROR(VLOOKUP("2-"&amp;Presupuestos[[#This Row],[ID DOCUMENTO]],BD_Pagos[],10,0),0)&gt;Presupuestos[[#This Row],[TOTAL SOLES]],Presupuestos[[#This Row],[TOTAL SOLES]],IFERROR(VLOOKUP("2-"&amp;Presupuestos[[#This Row],[ID DOCUMENTO]],BD_Pagos[],10,0),0))</f>
        <v>0</v>
      </c>
      <c r="AW1255" s="7"/>
      <c r="AX1255" s="16"/>
      <c r="AY1255" s="17"/>
      <c r="AZ1255" s="20"/>
      <c r="BA1255" s="7"/>
      <c r="BB1255" s="16"/>
      <c r="BC1255" s="17"/>
      <c r="BD1255" s="20"/>
      <c r="BE1255" s="7">
        <f>IFERROR(VLOOKUP("5-"&amp;Presupuestos[[#This Row],[ID DOCUMENTO]],BD_Pagos[],7,0),"")</f>
        <v>0</v>
      </c>
      <c r="BF1255" s="17">
        <f>IFERROR(VLOOKUP("5-"&amp;Presupuestos[[#This Row],[ID DOCUMENTO]],BD_Pagos[],9,0),"")</f>
        <v>0</v>
      </c>
      <c r="BG1255" s="20">
        <f>IF(IFERROR(VLOOKUP("5-"&amp;Presupuestos[[#This Row],[ID DOCUMENTO]],BD_Pagos[],10,0),0)&gt;Presupuestos[[#This Row],[TOTAL SOLES]],Presupuestos[[#This Row],[TOTAL SOLES]],IFERROR(VLOOKUP("5-"&amp;Presupuestos[[#This Row],[ID DOCUMENTO]],BD_Pagos[],10,0),0))</f>
        <v>0</v>
      </c>
      <c r="BH1255" s="7">
        <f>IFERROR(VLOOKUP("1-Detraccion"&amp;Presupuestos[[#This Row],[ID DOCUMENTO]],BD_Pagos[],2,0),"")</f>
        <v>0</v>
      </c>
      <c r="BI1255" s="3" t="str">
        <f>IFERROR(VLOOKUP("1-Detraccion"&amp;Presupuestos[[#This Row],[ID DOCUMENTO]],BD_Pagos[],3,0),"")</f>
        <v/>
      </c>
      <c r="BJ1255" s="3">
        <f>IFERROR(VLOOKUP("1-Detraccion"&amp;Presupuestos[[#This Row],[ID DOCUMENTO]],BD_Pagos[],4,0),"")</f>
        <v>0</v>
      </c>
      <c r="BK1255" s="6">
        <f>IF(IFERROR(VLOOKUP("1-Detraccion"&amp;Presupuestos[[#This Row],[ID DOCUMENTO]],BD_Pagos[],5,0),0)&gt;Presupuestos[[#This Row],[TOTAL SOLES]],Presupuestos[[#This Row],[TOTAL SOLES]],IFERROR(VLOOKUP("1-Detraccion"&amp;Presupuestos[[#This Row],[ID DOCUMENTO]],BD_Pagos[],5,0),0))</f>
        <v>0</v>
      </c>
      <c r="BL1255" s="6">
        <f>IF(IFERROR(VLOOKUP("1-Detraccion"&amp;Presupuestos[[#This Row],[ID DOCUMENTO]],BD_Pagos[],6,0),0)&gt;Presupuestos[[#This Row],[TOTAL SOLES]],Presupuestos[[#This Row],[TOTAL SOLES]],IFERROR(VLOOKUP("1-Detraccion"&amp;Presupuestos[[#This Row],[ID DOCUMENTO]],BD_Pagos[],6,0),0))</f>
        <v>0</v>
      </c>
      <c r="BM1255" s="37"/>
      <c r="BN1255" s="3"/>
      <c r="BO1255" s="3"/>
      <c r="BP1255" s="6"/>
      <c r="BQ125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1667.7</v>
      </c>
      <c r="BR1255" s="23" t="str">
        <f>IF(Presupuestos[[#This Row],[SALDO ME-MN]]&gt;0,"PENDIENTE","CANCELADO")</f>
        <v>PENDIENTE</v>
      </c>
      <c r="BS1255" s="23" t="str">
        <f>IF(COUNTIFS($U$4:$U1254,Presupuestos[[#This Row],[ID DOCUMENTO]])&gt;=1,IF(B1254=Presupuestos[[#This Row],[ID]],"OK","DOC. DUPLICADO"),"OK")</f>
        <v>OK</v>
      </c>
    </row>
    <row r="1256" spans="2:71" ht="24" x14ac:dyDescent="0.25">
      <c r="B1256" s="34">
        <f>IF(Presupuestos[[#This Row],[ID DOCUMENTO]]=U1255,B1255,IF(B1255="ID",1,B1255+1))</f>
        <v>1069</v>
      </c>
      <c r="C1256" s="2">
        <v>45853</v>
      </c>
      <c r="D1256" s="2">
        <v>45853</v>
      </c>
      <c r="E1256" s="3" t="s">
        <v>1880</v>
      </c>
      <c r="F1256" s="25" t="s">
        <v>54</v>
      </c>
      <c r="G1256" s="25" t="s">
        <v>330</v>
      </c>
      <c r="H1256" s="25" t="s">
        <v>264</v>
      </c>
      <c r="I1256" s="36" t="str">
        <f>IFERROR(VLOOKUP(Presupuestos[[#This Row],[AREA]]&amp;Presupuestos[[#This Row],[CONCEPTO]]&amp;Presupuestos[[#This Row],[DESCRIPCION]],Tabla28[[Columna1]:[CÓDIGO NUEVO]],2,0),"")</f>
        <v>P0601012</v>
      </c>
      <c r="J1256" s="3" t="s">
        <v>666</v>
      </c>
      <c r="K1256" s="3" t="s">
        <v>666</v>
      </c>
      <c r="L1256" s="3" t="s">
        <v>666</v>
      </c>
      <c r="M1256" s="31" t="s">
        <v>2429</v>
      </c>
      <c r="N1256" s="3"/>
      <c r="O1256" s="3" t="s">
        <v>315</v>
      </c>
      <c r="P1256" s="3" t="s">
        <v>86</v>
      </c>
      <c r="Q1256" s="3" t="str">
        <f>IFERROR(VLOOKUP(Presupuestos[[#This Row],[CLASIFICACIÓN (N)]],Tabla17[],2,0),"")</f>
        <v>Costos de ventas</v>
      </c>
      <c r="R1256" s="3" t="str">
        <f>IFERROR(VLOOKUP(Presupuestos[[#This Row],[CLASIFICACIÓN (N)]],Tabla17[],3,0),"")</f>
        <v>Operativo</v>
      </c>
      <c r="S1256" s="3" t="s">
        <v>16</v>
      </c>
      <c r="T1256" s="3" t="str">
        <f>IFERROR(VLOOKUP(Presupuestos[[#This Row],[ALMACEN]],Tabla5[],2,0),"")</f>
        <v>Arequipa</v>
      </c>
      <c r="U1256" s="19" t="str">
        <f>IFERROR(VLOOKUP(Presupuestos[[#This Row],[TIPO DE DOCUMENTO]],Tipo_Documento[],2,0)&amp;Presupuestos[[#This Row],[SERIE]]&amp;Presupuestos[[#This Row],[NUMERO]]&amp;Presupuestos[[#This Row],[RUC]],"")</f>
        <v>GRGR074448362717</v>
      </c>
      <c r="V1256" s="3" t="s">
        <v>264</v>
      </c>
      <c r="W1256" s="7">
        <v>45853</v>
      </c>
      <c r="X1256" s="7">
        <v>45853</v>
      </c>
      <c r="Y1256" s="3" t="s">
        <v>2386</v>
      </c>
      <c r="Z1256" s="3">
        <v>44</v>
      </c>
      <c r="AA1256" s="3">
        <f>IFERROR(VLOOKUP(Presupuestos[[#This Row],[RAZON SOCIAL]],CHOOSE({1,2},Clientes_Proveedores[Razon Social],Clientes_Proveedores[Ruc / Dni]),2,0),"-")</f>
        <v>48362717</v>
      </c>
      <c r="AB1256" s="31" t="s">
        <v>2115</v>
      </c>
      <c r="AC1256" s="3" t="s">
        <v>670</v>
      </c>
      <c r="AD1256" s="5"/>
      <c r="AE1256" s="6">
        <v>1461.22</v>
      </c>
      <c r="AF1256" s="6">
        <f>Presupuestos[[#This Row],[BASE]]*Presupuestos[[#This Row],[% IGV]]</f>
        <v>0</v>
      </c>
      <c r="AG1256" s="22">
        <f>ROUND(SUM(Presupuestos[[#This Row],[BASE]:[IGV]]),2)</f>
        <v>1461.22</v>
      </c>
      <c r="AH1256" s="9" t="str">
        <f>IF(Presupuestos[[#This Row],[MONEDA]]="USD",VLOOKUP(Presupuestos[[#This Row],[FECHA DE EMISION]],Tipo_Cambio[],3,0),"")</f>
        <v/>
      </c>
      <c r="AI1256" s="22">
        <f>IFERROR(ROUND(IF(Presupuestos[[#This Row],[MONEDA]]="PEN",Presupuestos[[#This Row],[TOTAL]],Presupuestos[[#This Row],[TOTAL]]*Presupuestos[[#This Row],[TIPO DE CAMBIO]]),2),"")</f>
        <v>1461.22</v>
      </c>
      <c r="AJ1256" s="5"/>
      <c r="AK1256" s="33" t="s">
        <v>671</v>
      </c>
      <c r="AL1256" s="5" t="s">
        <v>680</v>
      </c>
      <c r="AM1256" s="23" t="s">
        <v>671</v>
      </c>
      <c r="AN1256" s="23" t="s">
        <v>671</v>
      </c>
      <c r="AO1256" s="7">
        <f>IFERROR(VLOOKUP("1-"&amp;Presupuestos[[#This Row],[ID DOCUMENTO]],BD_Pagos[],7,0),"")</f>
        <v>45853</v>
      </c>
      <c r="AP1256" s="16" t="str">
        <f>IFERROR(VLOOKUP("1-"&amp;Presupuestos[[#This Row],[ID DOCUMENTO]],BD_Pagos[],8,0),"")</f>
        <v>B-BCP - Soles</v>
      </c>
      <c r="AQ1256" s="17">
        <f>IFERROR(VLOOKUP("1-"&amp;Presupuestos[[#This Row],[ID DOCUMENTO]],BD_Pagos[],9,0),"")</f>
        <v>990263</v>
      </c>
      <c r="AR1256" s="54"/>
      <c r="AS1256" s="7">
        <f>IFERROR(VLOOKUP("2-"&amp;Presupuestos[[#This Row],[ID DOCUMENTO]],BD_Pagos[],7,0),"")</f>
        <v>0</v>
      </c>
      <c r="AT1256" s="16" t="str">
        <f>IFERROR(VLOOKUP("2-"&amp;Presupuestos[[#This Row],[ID DOCUMENTO]],BD_Pagos[],8,0),"")</f>
        <v/>
      </c>
      <c r="AU1256" s="17">
        <f>IFERROR(VLOOKUP("2-"&amp;Presupuestos[[#This Row],[ID DOCUMENTO]],BD_Pagos[],9,0),"")</f>
        <v>0</v>
      </c>
      <c r="AV1256" s="20">
        <f>IF(IFERROR(VLOOKUP("2-"&amp;Presupuestos[[#This Row],[ID DOCUMENTO]],BD_Pagos[],10,0),0)&gt;Presupuestos[[#This Row],[TOTAL SOLES]],Presupuestos[[#This Row],[TOTAL SOLES]],IFERROR(VLOOKUP("2-"&amp;Presupuestos[[#This Row],[ID DOCUMENTO]],BD_Pagos[],10,0),0))</f>
        <v>0</v>
      </c>
      <c r="AW1256" s="7"/>
      <c r="AX1256" s="16"/>
      <c r="AY1256" s="17"/>
      <c r="AZ1256" s="20"/>
      <c r="BA1256" s="7"/>
      <c r="BB1256" s="16"/>
      <c r="BC1256" s="17"/>
      <c r="BD1256" s="20"/>
      <c r="BE1256" s="7">
        <f>IFERROR(VLOOKUP("5-"&amp;Presupuestos[[#This Row],[ID DOCUMENTO]],BD_Pagos[],7,0),"")</f>
        <v>0</v>
      </c>
      <c r="BF1256" s="17">
        <f>IFERROR(VLOOKUP("5-"&amp;Presupuestos[[#This Row],[ID DOCUMENTO]],BD_Pagos[],9,0),"")</f>
        <v>0</v>
      </c>
      <c r="BG1256" s="20">
        <f>IF(IFERROR(VLOOKUP("5-"&amp;Presupuestos[[#This Row],[ID DOCUMENTO]],BD_Pagos[],10,0),0)&gt;Presupuestos[[#This Row],[TOTAL SOLES]],Presupuestos[[#This Row],[TOTAL SOLES]],IFERROR(VLOOKUP("5-"&amp;Presupuestos[[#This Row],[ID DOCUMENTO]],BD_Pagos[],10,0),0))</f>
        <v>0</v>
      </c>
      <c r="BH1256" s="7">
        <f>IFERROR(VLOOKUP("1-Detraccion"&amp;Presupuestos[[#This Row],[ID DOCUMENTO]],BD_Pagos[],2,0),"")</f>
        <v>0</v>
      </c>
      <c r="BI1256" s="3" t="str">
        <f>IFERROR(VLOOKUP("1-Detraccion"&amp;Presupuestos[[#This Row],[ID DOCUMENTO]],BD_Pagos[],3,0),"")</f>
        <v/>
      </c>
      <c r="BJ1256" s="3">
        <f>IFERROR(VLOOKUP("1-Detraccion"&amp;Presupuestos[[#This Row],[ID DOCUMENTO]],BD_Pagos[],4,0),"")</f>
        <v>0</v>
      </c>
      <c r="BK1256" s="6">
        <f>IF(IFERROR(VLOOKUP("1-Detraccion"&amp;Presupuestos[[#This Row],[ID DOCUMENTO]],BD_Pagos[],5,0),0)&gt;Presupuestos[[#This Row],[TOTAL SOLES]],Presupuestos[[#This Row],[TOTAL SOLES]],IFERROR(VLOOKUP("1-Detraccion"&amp;Presupuestos[[#This Row],[ID DOCUMENTO]],BD_Pagos[],5,0),0))</f>
        <v>0</v>
      </c>
      <c r="BL1256" s="6">
        <f>IF(IFERROR(VLOOKUP("1-Detraccion"&amp;Presupuestos[[#This Row],[ID DOCUMENTO]],BD_Pagos[],6,0),0)&gt;Presupuestos[[#This Row],[TOTAL SOLES]],Presupuestos[[#This Row],[TOTAL SOLES]],IFERROR(VLOOKUP("1-Detraccion"&amp;Presupuestos[[#This Row],[ID DOCUMENTO]],BD_Pagos[],6,0),0))</f>
        <v>0</v>
      </c>
      <c r="BM1256" s="37"/>
      <c r="BN1256" s="3"/>
      <c r="BO1256" s="3"/>
      <c r="BP1256" s="6"/>
      <c r="BQ125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1461.22</v>
      </c>
      <c r="BR1256" s="23" t="str">
        <f>IF(Presupuestos[[#This Row],[SALDO ME-MN]]&gt;0,"PENDIENTE","CANCELADO")</f>
        <v>PENDIENTE</v>
      </c>
      <c r="BS1256" s="23" t="str">
        <f>IF(COUNTIFS($U$4:$U1255,Presupuestos[[#This Row],[ID DOCUMENTO]])&gt;=1,IF(B1255=Presupuestos[[#This Row],[ID]],"OK","DOC. DUPLICADO"),"OK")</f>
        <v>OK</v>
      </c>
    </row>
    <row r="1257" spans="2:71" ht="24" x14ac:dyDescent="0.25">
      <c r="B1257" s="34">
        <f>IF(Presupuestos[[#This Row],[ID DOCUMENTO]]=U1256,B1256,IF(B1256="ID",1,B1256+1))</f>
        <v>1070</v>
      </c>
      <c r="C1257" s="2">
        <v>45853</v>
      </c>
      <c r="D1257" s="2">
        <v>45853</v>
      </c>
      <c r="E1257" s="3" t="s">
        <v>1880</v>
      </c>
      <c r="F1257" s="25" t="s">
        <v>54</v>
      </c>
      <c r="G1257" s="25" t="s">
        <v>330</v>
      </c>
      <c r="H1257" s="25" t="s">
        <v>264</v>
      </c>
      <c r="I1257" s="36" t="str">
        <f>IFERROR(VLOOKUP(Presupuestos[[#This Row],[AREA]]&amp;Presupuestos[[#This Row],[CONCEPTO]]&amp;Presupuestos[[#This Row],[DESCRIPCION]],Tabla28[[Columna1]:[CÓDIGO NUEVO]],2,0),"")</f>
        <v>P0601012</v>
      </c>
      <c r="J1257" s="3" t="s">
        <v>666</v>
      </c>
      <c r="K1257" s="3" t="s">
        <v>666</v>
      </c>
      <c r="L1257" s="3" t="s">
        <v>666</v>
      </c>
      <c r="M1257" s="31" t="s">
        <v>2430</v>
      </c>
      <c r="N1257" s="3"/>
      <c r="O1257" s="3" t="s">
        <v>315</v>
      </c>
      <c r="P1257" s="3" t="s">
        <v>86</v>
      </c>
      <c r="Q1257" s="3" t="str">
        <f>IFERROR(VLOOKUP(Presupuestos[[#This Row],[CLASIFICACIÓN (N)]],Tabla17[],2,0),"")</f>
        <v>Costos de ventas</v>
      </c>
      <c r="R1257" s="3" t="str">
        <f>IFERROR(VLOOKUP(Presupuestos[[#This Row],[CLASIFICACIÓN (N)]],Tabla17[],3,0),"")</f>
        <v>Operativo</v>
      </c>
      <c r="S1257" s="3" t="s">
        <v>16</v>
      </c>
      <c r="T1257" s="3" t="str">
        <f>IFERROR(VLOOKUP(Presupuestos[[#This Row],[ALMACEN]],Tabla5[],2,0),"")</f>
        <v>Arequipa</v>
      </c>
      <c r="U1257" s="19" t="str">
        <f>IFERROR(VLOOKUP(Presupuestos[[#This Row],[TIPO DE DOCUMENTO]],Tipo_Documento[],2,0)&amp;Presupuestos[[#This Row],[SERIE]]&amp;Presupuestos[[#This Row],[NUMERO]]&amp;Presupuestos[[#This Row],[RUC]],"")</f>
        <v>GRGR074580454870</v>
      </c>
      <c r="V1257" s="3" t="s">
        <v>264</v>
      </c>
      <c r="W1257" s="7">
        <v>45853</v>
      </c>
      <c r="X1257" s="7">
        <v>45853</v>
      </c>
      <c r="Y1257" s="3" t="s">
        <v>2386</v>
      </c>
      <c r="Z1257" s="3">
        <v>45</v>
      </c>
      <c r="AA1257" s="3">
        <f>IFERROR(VLOOKUP(Presupuestos[[#This Row],[RAZON SOCIAL]],CHOOSE({1,2},Clientes_Proveedores[Razon Social],Clientes_Proveedores[Ruc / Dni]),2,0),"-")</f>
        <v>80454870</v>
      </c>
      <c r="AB1257" s="31" t="s">
        <v>2120</v>
      </c>
      <c r="AC1257" s="3" t="s">
        <v>670</v>
      </c>
      <c r="AD1257" s="5"/>
      <c r="AE1257" s="6">
        <v>2480.56</v>
      </c>
      <c r="AF1257" s="6">
        <f>Presupuestos[[#This Row],[BASE]]*Presupuestos[[#This Row],[% IGV]]</f>
        <v>0</v>
      </c>
      <c r="AG1257" s="22">
        <f>ROUND(SUM(Presupuestos[[#This Row],[BASE]:[IGV]]),2)</f>
        <v>2480.56</v>
      </c>
      <c r="AH1257" s="9" t="str">
        <f>IF(Presupuestos[[#This Row],[MONEDA]]="USD",VLOOKUP(Presupuestos[[#This Row],[FECHA DE EMISION]],Tipo_Cambio[],3,0),"")</f>
        <v/>
      </c>
      <c r="AI1257" s="22">
        <f>IFERROR(ROUND(IF(Presupuestos[[#This Row],[MONEDA]]="PEN",Presupuestos[[#This Row],[TOTAL]],Presupuestos[[#This Row],[TOTAL]]*Presupuestos[[#This Row],[TIPO DE CAMBIO]]),2),"")</f>
        <v>2480.56</v>
      </c>
      <c r="AJ1257" s="5"/>
      <c r="AK1257" s="33" t="s">
        <v>671</v>
      </c>
      <c r="AL1257" s="5" t="s">
        <v>680</v>
      </c>
      <c r="AM1257" s="23" t="s">
        <v>671</v>
      </c>
      <c r="AN1257" s="23" t="s">
        <v>671</v>
      </c>
      <c r="AO1257" s="7">
        <f>IFERROR(VLOOKUP("1-"&amp;Presupuestos[[#This Row],[ID DOCUMENTO]],BD_Pagos[],7,0),"")</f>
        <v>45853</v>
      </c>
      <c r="AP1257" s="16" t="str">
        <f>IFERROR(VLOOKUP("1-"&amp;Presupuestos[[#This Row],[ID DOCUMENTO]],BD_Pagos[],8,0),"")</f>
        <v>B-BCP - Soles</v>
      </c>
      <c r="AQ1257" s="17">
        <f>IFERROR(VLOOKUP("1-"&amp;Presupuestos[[#This Row],[ID DOCUMENTO]],BD_Pagos[],9,0),"")</f>
        <v>990263</v>
      </c>
      <c r="AR1257" s="54"/>
      <c r="AS1257" s="7">
        <f>IFERROR(VLOOKUP("2-"&amp;Presupuestos[[#This Row],[ID DOCUMENTO]],BD_Pagos[],7,0),"")</f>
        <v>0</v>
      </c>
      <c r="AT1257" s="16" t="str">
        <f>IFERROR(VLOOKUP("2-"&amp;Presupuestos[[#This Row],[ID DOCUMENTO]],BD_Pagos[],8,0),"")</f>
        <v/>
      </c>
      <c r="AU1257" s="17">
        <f>IFERROR(VLOOKUP("2-"&amp;Presupuestos[[#This Row],[ID DOCUMENTO]],BD_Pagos[],9,0),"")</f>
        <v>0</v>
      </c>
      <c r="AV1257" s="20">
        <f>IF(IFERROR(VLOOKUP("2-"&amp;Presupuestos[[#This Row],[ID DOCUMENTO]],BD_Pagos[],10,0),0)&gt;Presupuestos[[#This Row],[TOTAL SOLES]],Presupuestos[[#This Row],[TOTAL SOLES]],IFERROR(VLOOKUP("2-"&amp;Presupuestos[[#This Row],[ID DOCUMENTO]],BD_Pagos[],10,0),0))</f>
        <v>0</v>
      </c>
      <c r="AW1257" s="7"/>
      <c r="AX1257" s="16"/>
      <c r="AY1257" s="17"/>
      <c r="AZ1257" s="20"/>
      <c r="BA1257" s="7"/>
      <c r="BB1257" s="16"/>
      <c r="BC1257" s="17"/>
      <c r="BD1257" s="20"/>
      <c r="BE1257" s="7">
        <f>IFERROR(VLOOKUP("5-"&amp;Presupuestos[[#This Row],[ID DOCUMENTO]],BD_Pagos[],7,0),"")</f>
        <v>0</v>
      </c>
      <c r="BF1257" s="17">
        <f>IFERROR(VLOOKUP("5-"&amp;Presupuestos[[#This Row],[ID DOCUMENTO]],BD_Pagos[],9,0),"")</f>
        <v>0</v>
      </c>
      <c r="BG1257" s="20">
        <f>IF(IFERROR(VLOOKUP("5-"&amp;Presupuestos[[#This Row],[ID DOCUMENTO]],BD_Pagos[],10,0),0)&gt;Presupuestos[[#This Row],[TOTAL SOLES]],Presupuestos[[#This Row],[TOTAL SOLES]],IFERROR(VLOOKUP("5-"&amp;Presupuestos[[#This Row],[ID DOCUMENTO]],BD_Pagos[],10,0),0))</f>
        <v>0</v>
      </c>
      <c r="BH1257" s="7">
        <f>IFERROR(VLOOKUP("1-Detraccion"&amp;Presupuestos[[#This Row],[ID DOCUMENTO]],BD_Pagos[],2,0),"")</f>
        <v>0</v>
      </c>
      <c r="BI1257" s="3" t="str">
        <f>IFERROR(VLOOKUP("1-Detraccion"&amp;Presupuestos[[#This Row],[ID DOCUMENTO]],BD_Pagos[],3,0),"")</f>
        <v/>
      </c>
      <c r="BJ1257" s="3">
        <f>IFERROR(VLOOKUP("1-Detraccion"&amp;Presupuestos[[#This Row],[ID DOCUMENTO]],BD_Pagos[],4,0),"")</f>
        <v>0</v>
      </c>
      <c r="BK1257" s="6">
        <f>IF(IFERROR(VLOOKUP("1-Detraccion"&amp;Presupuestos[[#This Row],[ID DOCUMENTO]],BD_Pagos[],5,0),0)&gt;Presupuestos[[#This Row],[TOTAL SOLES]],Presupuestos[[#This Row],[TOTAL SOLES]],IFERROR(VLOOKUP("1-Detraccion"&amp;Presupuestos[[#This Row],[ID DOCUMENTO]],BD_Pagos[],5,0),0))</f>
        <v>0</v>
      </c>
      <c r="BL1257" s="6">
        <f>IF(IFERROR(VLOOKUP("1-Detraccion"&amp;Presupuestos[[#This Row],[ID DOCUMENTO]],BD_Pagos[],6,0),0)&gt;Presupuestos[[#This Row],[TOTAL SOLES]],Presupuestos[[#This Row],[TOTAL SOLES]],IFERROR(VLOOKUP("1-Detraccion"&amp;Presupuestos[[#This Row],[ID DOCUMENTO]],BD_Pagos[],6,0),0))</f>
        <v>0</v>
      </c>
      <c r="BM1257" s="37"/>
      <c r="BN1257" s="3"/>
      <c r="BO1257" s="3"/>
      <c r="BP1257" s="6"/>
      <c r="BQ125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2480.56</v>
      </c>
      <c r="BR1257" s="23" t="str">
        <f>IF(Presupuestos[[#This Row],[SALDO ME-MN]]&gt;0,"PENDIENTE","CANCELADO")</f>
        <v>PENDIENTE</v>
      </c>
      <c r="BS1257" s="23" t="str">
        <f>IF(COUNTIFS($U$4:$U1256,Presupuestos[[#This Row],[ID DOCUMENTO]])&gt;=1,IF(B1256=Presupuestos[[#This Row],[ID]],"OK","DOC. DUPLICADO"),"OK")</f>
        <v>OK</v>
      </c>
    </row>
    <row r="1258" spans="2:71" ht="24" x14ac:dyDescent="0.25">
      <c r="B1258" s="34">
        <f>IF(Presupuestos[[#This Row],[ID DOCUMENTO]]=U1257,B1257,IF(B1257="ID",1,B1257+1))</f>
        <v>1071</v>
      </c>
      <c r="C1258" s="2">
        <v>45853</v>
      </c>
      <c r="D1258" s="2">
        <v>45853</v>
      </c>
      <c r="E1258" s="3" t="s">
        <v>1880</v>
      </c>
      <c r="F1258" s="25" t="s">
        <v>54</v>
      </c>
      <c r="G1258" s="25" t="s">
        <v>330</v>
      </c>
      <c r="H1258" s="25" t="s">
        <v>264</v>
      </c>
      <c r="I1258" s="36" t="str">
        <f>IFERROR(VLOOKUP(Presupuestos[[#This Row],[AREA]]&amp;Presupuestos[[#This Row],[CONCEPTO]]&amp;Presupuestos[[#This Row],[DESCRIPCION]],Tabla28[[Columna1]:[CÓDIGO NUEVO]],2,0),"")</f>
        <v>P0601012</v>
      </c>
      <c r="J1258" s="3" t="s">
        <v>666</v>
      </c>
      <c r="K1258" s="3" t="s">
        <v>666</v>
      </c>
      <c r="L1258" s="3" t="s">
        <v>666</v>
      </c>
      <c r="M1258" s="31" t="s">
        <v>2431</v>
      </c>
      <c r="N1258" s="3"/>
      <c r="O1258" s="3" t="s">
        <v>315</v>
      </c>
      <c r="P1258" s="3" t="s">
        <v>86</v>
      </c>
      <c r="Q1258" s="3" t="str">
        <f>IFERROR(VLOOKUP(Presupuestos[[#This Row],[CLASIFICACIÓN (N)]],Tabla17[],2,0),"")</f>
        <v>Costos de ventas</v>
      </c>
      <c r="R1258" s="3" t="str">
        <f>IFERROR(VLOOKUP(Presupuestos[[#This Row],[CLASIFICACIÓN (N)]],Tabla17[],3,0),"")</f>
        <v>Operativo</v>
      </c>
      <c r="S1258" s="3" t="s">
        <v>16</v>
      </c>
      <c r="T1258" s="3" t="str">
        <f>IFERROR(VLOOKUP(Presupuestos[[#This Row],[ALMACEN]],Tabla5[],2,0),"")</f>
        <v>Arequipa</v>
      </c>
      <c r="U1258" s="19" t="str">
        <f>IFERROR(VLOOKUP(Presupuestos[[#This Row],[TIPO DE DOCUMENTO]],Tipo_Documento[],2,0)&amp;Presupuestos[[#This Row],[SERIE]]&amp;Presupuestos[[#This Row],[NUMERO]]&amp;Presupuestos[[#This Row],[RUC]],"")</f>
        <v>GRGR074660248415</v>
      </c>
      <c r="V1258" s="3" t="s">
        <v>264</v>
      </c>
      <c r="W1258" s="7">
        <v>45853</v>
      </c>
      <c r="X1258" s="7">
        <v>45853</v>
      </c>
      <c r="Y1258" s="3" t="s">
        <v>2386</v>
      </c>
      <c r="Z1258" s="3">
        <v>46</v>
      </c>
      <c r="AA1258" s="3">
        <f>IFERROR(VLOOKUP(Presupuestos[[#This Row],[RAZON SOCIAL]],CHOOSE({1,2},Clientes_Proveedores[Razon Social],Clientes_Proveedores[Ruc / Dni]),2,0),"-")</f>
        <v>60248415</v>
      </c>
      <c r="AB1258" s="31" t="s">
        <v>2127</v>
      </c>
      <c r="AC1258" s="3" t="s">
        <v>670</v>
      </c>
      <c r="AD1258" s="5"/>
      <c r="AE1258" s="6">
        <v>958.77</v>
      </c>
      <c r="AF1258" s="6">
        <f>Presupuestos[[#This Row],[BASE]]*Presupuestos[[#This Row],[% IGV]]</f>
        <v>0</v>
      </c>
      <c r="AG1258" s="22">
        <f>ROUND(SUM(Presupuestos[[#This Row],[BASE]:[IGV]]),2)</f>
        <v>958.77</v>
      </c>
      <c r="AH1258" s="9" t="str">
        <f>IF(Presupuestos[[#This Row],[MONEDA]]="USD",VLOOKUP(Presupuestos[[#This Row],[FECHA DE EMISION]],Tipo_Cambio[],3,0),"")</f>
        <v/>
      </c>
      <c r="AI1258" s="22">
        <f>IFERROR(ROUND(IF(Presupuestos[[#This Row],[MONEDA]]="PEN",Presupuestos[[#This Row],[TOTAL]],Presupuestos[[#This Row],[TOTAL]]*Presupuestos[[#This Row],[TIPO DE CAMBIO]]),2),"")</f>
        <v>958.77</v>
      </c>
      <c r="AJ1258" s="5"/>
      <c r="AK1258" s="33" t="s">
        <v>671</v>
      </c>
      <c r="AL1258" s="5" t="s">
        <v>680</v>
      </c>
      <c r="AM1258" s="23" t="s">
        <v>671</v>
      </c>
      <c r="AN1258" s="23" t="s">
        <v>671</v>
      </c>
      <c r="AO1258" s="7">
        <f>IFERROR(VLOOKUP("1-"&amp;Presupuestos[[#This Row],[ID DOCUMENTO]],BD_Pagos[],7,0),"")</f>
        <v>45853</v>
      </c>
      <c r="AP1258" s="16" t="str">
        <f>IFERROR(VLOOKUP("1-"&amp;Presupuestos[[#This Row],[ID DOCUMENTO]],BD_Pagos[],8,0),"")</f>
        <v>B-BCP - Soles</v>
      </c>
      <c r="AQ1258" s="17">
        <f>IFERROR(VLOOKUP("1-"&amp;Presupuestos[[#This Row],[ID DOCUMENTO]],BD_Pagos[],9,0),"")</f>
        <v>990263</v>
      </c>
      <c r="AR1258" s="54"/>
      <c r="AS1258" s="7">
        <f>IFERROR(VLOOKUP("2-"&amp;Presupuestos[[#This Row],[ID DOCUMENTO]],BD_Pagos[],7,0),"")</f>
        <v>0</v>
      </c>
      <c r="AT1258" s="16" t="str">
        <f>IFERROR(VLOOKUP("2-"&amp;Presupuestos[[#This Row],[ID DOCUMENTO]],BD_Pagos[],8,0),"")</f>
        <v/>
      </c>
      <c r="AU1258" s="17">
        <f>IFERROR(VLOOKUP("2-"&amp;Presupuestos[[#This Row],[ID DOCUMENTO]],BD_Pagos[],9,0),"")</f>
        <v>0</v>
      </c>
      <c r="AV1258" s="20">
        <f>IF(IFERROR(VLOOKUP("2-"&amp;Presupuestos[[#This Row],[ID DOCUMENTO]],BD_Pagos[],10,0),0)&gt;Presupuestos[[#This Row],[TOTAL SOLES]],Presupuestos[[#This Row],[TOTAL SOLES]],IFERROR(VLOOKUP("2-"&amp;Presupuestos[[#This Row],[ID DOCUMENTO]],BD_Pagos[],10,0),0))</f>
        <v>0</v>
      </c>
      <c r="AW1258" s="7"/>
      <c r="AX1258" s="16"/>
      <c r="AY1258" s="17"/>
      <c r="AZ1258" s="20"/>
      <c r="BA1258" s="7"/>
      <c r="BB1258" s="16"/>
      <c r="BC1258" s="17"/>
      <c r="BD1258" s="20"/>
      <c r="BE1258" s="7">
        <f>IFERROR(VLOOKUP("5-"&amp;Presupuestos[[#This Row],[ID DOCUMENTO]],BD_Pagos[],7,0),"")</f>
        <v>0</v>
      </c>
      <c r="BF1258" s="17">
        <f>IFERROR(VLOOKUP("5-"&amp;Presupuestos[[#This Row],[ID DOCUMENTO]],BD_Pagos[],9,0),"")</f>
        <v>0</v>
      </c>
      <c r="BG1258" s="20">
        <f>IF(IFERROR(VLOOKUP("5-"&amp;Presupuestos[[#This Row],[ID DOCUMENTO]],BD_Pagos[],10,0),0)&gt;Presupuestos[[#This Row],[TOTAL SOLES]],Presupuestos[[#This Row],[TOTAL SOLES]],IFERROR(VLOOKUP("5-"&amp;Presupuestos[[#This Row],[ID DOCUMENTO]],BD_Pagos[],10,0),0))</f>
        <v>0</v>
      </c>
      <c r="BH1258" s="7">
        <f>IFERROR(VLOOKUP("1-Detraccion"&amp;Presupuestos[[#This Row],[ID DOCUMENTO]],BD_Pagos[],2,0),"")</f>
        <v>0</v>
      </c>
      <c r="BI1258" s="3" t="str">
        <f>IFERROR(VLOOKUP("1-Detraccion"&amp;Presupuestos[[#This Row],[ID DOCUMENTO]],BD_Pagos[],3,0),"")</f>
        <v/>
      </c>
      <c r="BJ1258" s="3">
        <f>IFERROR(VLOOKUP("1-Detraccion"&amp;Presupuestos[[#This Row],[ID DOCUMENTO]],BD_Pagos[],4,0),"")</f>
        <v>0</v>
      </c>
      <c r="BK1258" s="6">
        <f>IF(IFERROR(VLOOKUP("1-Detraccion"&amp;Presupuestos[[#This Row],[ID DOCUMENTO]],BD_Pagos[],5,0),0)&gt;Presupuestos[[#This Row],[TOTAL SOLES]],Presupuestos[[#This Row],[TOTAL SOLES]],IFERROR(VLOOKUP("1-Detraccion"&amp;Presupuestos[[#This Row],[ID DOCUMENTO]],BD_Pagos[],5,0),0))</f>
        <v>0</v>
      </c>
      <c r="BL1258" s="6">
        <f>IF(IFERROR(VLOOKUP("1-Detraccion"&amp;Presupuestos[[#This Row],[ID DOCUMENTO]],BD_Pagos[],6,0),0)&gt;Presupuestos[[#This Row],[TOTAL SOLES]],Presupuestos[[#This Row],[TOTAL SOLES]],IFERROR(VLOOKUP("1-Detraccion"&amp;Presupuestos[[#This Row],[ID DOCUMENTO]],BD_Pagos[],6,0),0))</f>
        <v>0</v>
      </c>
      <c r="BM1258" s="37"/>
      <c r="BN1258" s="3"/>
      <c r="BO1258" s="3"/>
      <c r="BP1258" s="6"/>
      <c r="BQ125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958.77</v>
      </c>
      <c r="BR1258" s="23" t="str">
        <f>IF(Presupuestos[[#This Row],[SALDO ME-MN]]&gt;0,"PENDIENTE","CANCELADO")</f>
        <v>PENDIENTE</v>
      </c>
      <c r="BS1258" s="23" t="str">
        <f>IF(COUNTIFS($U$4:$U1257,Presupuestos[[#This Row],[ID DOCUMENTO]])&gt;=1,IF(B1257=Presupuestos[[#This Row],[ID]],"OK","DOC. DUPLICADO"),"OK")</f>
        <v>OK</v>
      </c>
    </row>
    <row r="1259" spans="2:71" ht="24" x14ac:dyDescent="0.25">
      <c r="B1259" s="34">
        <f>IF(Presupuestos[[#This Row],[ID DOCUMENTO]]=U1258,B1258,IF(B1258="ID",1,B1258+1))</f>
        <v>1072</v>
      </c>
      <c r="C1259" s="2">
        <v>45853</v>
      </c>
      <c r="D1259" s="2">
        <v>45853</v>
      </c>
      <c r="E1259" s="3" t="s">
        <v>1880</v>
      </c>
      <c r="F1259" s="25" t="s">
        <v>54</v>
      </c>
      <c r="G1259" s="25" t="s">
        <v>330</v>
      </c>
      <c r="H1259" s="25" t="s">
        <v>264</v>
      </c>
      <c r="I1259" s="36" t="str">
        <f>IFERROR(VLOOKUP(Presupuestos[[#This Row],[AREA]]&amp;Presupuestos[[#This Row],[CONCEPTO]]&amp;Presupuestos[[#This Row],[DESCRIPCION]],Tabla28[[Columna1]:[CÓDIGO NUEVO]],2,0),"")</f>
        <v>P0601012</v>
      </c>
      <c r="J1259" s="3" t="s">
        <v>666</v>
      </c>
      <c r="K1259" s="3" t="s">
        <v>666</v>
      </c>
      <c r="L1259" s="3" t="s">
        <v>666</v>
      </c>
      <c r="M1259" s="31" t="s">
        <v>2432</v>
      </c>
      <c r="N1259" s="3"/>
      <c r="O1259" s="3" t="s">
        <v>315</v>
      </c>
      <c r="P1259" s="3" t="s">
        <v>114</v>
      </c>
      <c r="Q1259" s="3" t="str">
        <f>IFERROR(VLOOKUP(Presupuestos[[#This Row],[CLASIFICACIÓN (N)]],Tabla17[],2,0),"")</f>
        <v>Costos de ventas</v>
      </c>
      <c r="R1259" s="3" t="str">
        <f>IFERROR(VLOOKUP(Presupuestos[[#This Row],[CLASIFICACIÓN (N)]],Tabla17[],3,0),"")</f>
        <v>Operativo</v>
      </c>
      <c r="S1259" s="3" t="s">
        <v>16</v>
      </c>
      <c r="T1259" s="3" t="str">
        <f>IFERROR(VLOOKUP(Presupuestos[[#This Row],[ALMACEN]],Tabla5[],2,0),"")</f>
        <v>Arequipa</v>
      </c>
      <c r="U1259" s="19" t="str">
        <f>IFERROR(VLOOKUP(Presupuestos[[#This Row],[TIPO DE DOCUMENTO]],Tipo_Documento[],2,0)&amp;Presupuestos[[#This Row],[SERIE]]&amp;Presupuestos[[#This Row],[NUMERO]]&amp;Presupuestos[[#This Row],[RUC]],"")</f>
        <v>GRGR074777089939</v>
      </c>
      <c r="V1259" s="3" t="s">
        <v>264</v>
      </c>
      <c r="W1259" s="7">
        <v>45853</v>
      </c>
      <c r="X1259" s="7">
        <v>45853</v>
      </c>
      <c r="Y1259" s="3" t="s">
        <v>2386</v>
      </c>
      <c r="Z1259" s="3">
        <v>47</v>
      </c>
      <c r="AA1259" s="3">
        <f>IFERROR(VLOOKUP(Presupuestos[[#This Row],[RAZON SOCIAL]],CHOOSE({1,2},Clientes_Proveedores[Razon Social],Clientes_Proveedores[Ruc / Dni]),2,0),"-")</f>
        <v>77089939</v>
      </c>
      <c r="AB1259" s="31" t="s">
        <v>2135</v>
      </c>
      <c r="AC1259" s="3" t="s">
        <v>670</v>
      </c>
      <c r="AD1259" s="5"/>
      <c r="AE1259" s="6">
        <v>1440.6</v>
      </c>
      <c r="AF1259" s="6">
        <f>Presupuestos[[#This Row],[BASE]]*Presupuestos[[#This Row],[% IGV]]</f>
        <v>0</v>
      </c>
      <c r="AG1259" s="22">
        <f>ROUND(SUM(Presupuestos[[#This Row],[BASE]:[IGV]]),2)</f>
        <v>1440.6</v>
      </c>
      <c r="AH1259" s="9" t="str">
        <f>IF(Presupuestos[[#This Row],[MONEDA]]="USD",VLOOKUP(Presupuestos[[#This Row],[FECHA DE EMISION]],Tipo_Cambio[],3,0),"")</f>
        <v/>
      </c>
      <c r="AI1259" s="22">
        <f>IFERROR(ROUND(IF(Presupuestos[[#This Row],[MONEDA]]="PEN",Presupuestos[[#This Row],[TOTAL]],Presupuestos[[#This Row],[TOTAL]]*Presupuestos[[#This Row],[TIPO DE CAMBIO]]),2),"")</f>
        <v>1440.6</v>
      </c>
      <c r="AJ1259" s="5"/>
      <c r="AK1259" s="33" t="s">
        <v>671</v>
      </c>
      <c r="AL1259" s="5" t="s">
        <v>680</v>
      </c>
      <c r="AM1259" s="23" t="s">
        <v>671</v>
      </c>
      <c r="AN1259" s="23" t="s">
        <v>671</v>
      </c>
      <c r="AO1259" s="7">
        <f>IFERROR(VLOOKUP("1-"&amp;Presupuestos[[#This Row],[ID DOCUMENTO]],BD_Pagos[],7,0),"")</f>
        <v>45853</v>
      </c>
      <c r="AP1259" s="16" t="str">
        <f>IFERROR(VLOOKUP("1-"&amp;Presupuestos[[#This Row],[ID DOCUMENTO]],BD_Pagos[],8,0),"")</f>
        <v>B-BCP - Soles</v>
      </c>
      <c r="AQ1259" s="17">
        <f>IFERROR(VLOOKUP("1-"&amp;Presupuestos[[#This Row],[ID DOCUMENTO]],BD_Pagos[],9,0),"")</f>
        <v>990263</v>
      </c>
      <c r="AR1259" s="54"/>
      <c r="AS1259" s="7">
        <f>IFERROR(VLOOKUP("2-"&amp;Presupuestos[[#This Row],[ID DOCUMENTO]],BD_Pagos[],7,0),"")</f>
        <v>0</v>
      </c>
      <c r="AT1259" s="16" t="str">
        <f>IFERROR(VLOOKUP("2-"&amp;Presupuestos[[#This Row],[ID DOCUMENTO]],BD_Pagos[],8,0),"")</f>
        <v/>
      </c>
      <c r="AU1259" s="17">
        <f>IFERROR(VLOOKUP("2-"&amp;Presupuestos[[#This Row],[ID DOCUMENTO]],BD_Pagos[],9,0),"")</f>
        <v>0</v>
      </c>
      <c r="AV1259" s="20">
        <f>IF(IFERROR(VLOOKUP("2-"&amp;Presupuestos[[#This Row],[ID DOCUMENTO]],BD_Pagos[],10,0),0)&gt;Presupuestos[[#This Row],[TOTAL SOLES]],Presupuestos[[#This Row],[TOTAL SOLES]],IFERROR(VLOOKUP("2-"&amp;Presupuestos[[#This Row],[ID DOCUMENTO]],BD_Pagos[],10,0),0))</f>
        <v>0</v>
      </c>
      <c r="AW1259" s="7"/>
      <c r="AX1259" s="16"/>
      <c r="AY1259" s="17"/>
      <c r="AZ1259" s="20"/>
      <c r="BA1259" s="7"/>
      <c r="BB1259" s="16"/>
      <c r="BC1259" s="17"/>
      <c r="BD1259" s="20"/>
      <c r="BE1259" s="7">
        <f>IFERROR(VLOOKUP("5-"&amp;Presupuestos[[#This Row],[ID DOCUMENTO]],BD_Pagos[],7,0),"")</f>
        <v>0</v>
      </c>
      <c r="BF1259" s="17">
        <f>IFERROR(VLOOKUP("5-"&amp;Presupuestos[[#This Row],[ID DOCUMENTO]],BD_Pagos[],9,0),"")</f>
        <v>0</v>
      </c>
      <c r="BG1259" s="20">
        <f>IF(IFERROR(VLOOKUP("5-"&amp;Presupuestos[[#This Row],[ID DOCUMENTO]],BD_Pagos[],10,0),0)&gt;Presupuestos[[#This Row],[TOTAL SOLES]],Presupuestos[[#This Row],[TOTAL SOLES]],IFERROR(VLOOKUP("5-"&amp;Presupuestos[[#This Row],[ID DOCUMENTO]],BD_Pagos[],10,0),0))</f>
        <v>0</v>
      </c>
      <c r="BH1259" s="7">
        <f>IFERROR(VLOOKUP("1-Detraccion"&amp;Presupuestos[[#This Row],[ID DOCUMENTO]],BD_Pagos[],2,0),"")</f>
        <v>0</v>
      </c>
      <c r="BI1259" s="3" t="str">
        <f>IFERROR(VLOOKUP("1-Detraccion"&amp;Presupuestos[[#This Row],[ID DOCUMENTO]],BD_Pagos[],3,0),"")</f>
        <v/>
      </c>
      <c r="BJ1259" s="3">
        <f>IFERROR(VLOOKUP("1-Detraccion"&amp;Presupuestos[[#This Row],[ID DOCUMENTO]],BD_Pagos[],4,0),"")</f>
        <v>0</v>
      </c>
      <c r="BK1259" s="6">
        <f>IF(IFERROR(VLOOKUP("1-Detraccion"&amp;Presupuestos[[#This Row],[ID DOCUMENTO]],BD_Pagos[],5,0),0)&gt;Presupuestos[[#This Row],[TOTAL SOLES]],Presupuestos[[#This Row],[TOTAL SOLES]],IFERROR(VLOOKUP("1-Detraccion"&amp;Presupuestos[[#This Row],[ID DOCUMENTO]],BD_Pagos[],5,0),0))</f>
        <v>0</v>
      </c>
      <c r="BL1259" s="6">
        <f>IF(IFERROR(VLOOKUP("1-Detraccion"&amp;Presupuestos[[#This Row],[ID DOCUMENTO]],BD_Pagos[],6,0),0)&gt;Presupuestos[[#This Row],[TOTAL SOLES]],Presupuestos[[#This Row],[TOTAL SOLES]],IFERROR(VLOOKUP("1-Detraccion"&amp;Presupuestos[[#This Row],[ID DOCUMENTO]],BD_Pagos[],6,0),0))</f>
        <v>0</v>
      </c>
      <c r="BM1259" s="37"/>
      <c r="BN1259" s="3"/>
      <c r="BO1259" s="3"/>
      <c r="BP1259" s="6"/>
      <c r="BQ125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1440.6</v>
      </c>
      <c r="BR1259" s="23" t="str">
        <f>IF(Presupuestos[[#This Row],[SALDO ME-MN]]&gt;0,"PENDIENTE","CANCELADO")</f>
        <v>PENDIENTE</v>
      </c>
      <c r="BS1259" s="23" t="str">
        <f>IF(COUNTIFS($U$4:$U1258,Presupuestos[[#This Row],[ID DOCUMENTO]])&gt;=1,IF(B1258=Presupuestos[[#This Row],[ID]],"OK","DOC. DUPLICADO"),"OK")</f>
        <v>OK</v>
      </c>
    </row>
    <row r="1260" spans="2:71" ht="24" x14ac:dyDescent="0.25">
      <c r="B1260" s="34">
        <f>IF(Presupuestos[[#This Row],[ID DOCUMENTO]]=U1259,B1259,IF(B1259="ID",1,B1259+1))</f>
        <v>1073</v>
      </c>
      <c r="C1260" s="2">
        <v>45853</v>
      </c>
      <c r="D1260" s="2">
        <v>45853</v>
      </c>
      <c r="E1260" s="3" t="s">
        <v>1880</v>
      </c>
      <c r="F1260" s="25" t="s">
        <v>54</v>
      </c>
      <c r="G1260" s="25" t="s">
        <v>330</v>
      </c>
      <c r="H1260" s="25" t="s">
        <v>264</v>
      </c>
      <c r="I1260" s="36" t="str">
        <f>IFERROR(VLOOKUP(Presupuestos[[#This Row],[AREA]]&amp;Presupuestos[[#This Row],[CONCEPTO]]&amp;Presupuestos[[#This Row],[DESCRIPCION]],Tabla28[[Columna1]:[CÓDIGO NUEVO]],2,0),"")</f>
        <v>P0601012</v>
      </c>
      <c r="J1260" s="3" t="s">
        <v>666</v>
      </c>
      <c r="K1260" s="3" t="s">
        <v>666</v>
      </c>
      <c r="L1260" s="3" t="s">
        <v>666</v>
      </c>
      <c r="M1260" s="31" t="s">
        <v>2433</v>
      </c>
      <c r="N1260" s="3"/>
      <c r="O1260" s="3" t="s">
        <v>315</v>
      </c>
      <c r="P1260" s="3" t="s">
        <v>86</v>
      </c>
      <c r="Q1260" s="3" t="str">
        <f>IFERROR(VLOOKUP(Presupuestos[[#This Row],[CLASIFICACIÓN (N)]],Tabla17[],2,0),"")</f>
        <v>Costos de ventas</v>
      </c>
      <c r="R1260" s="3" t="str">
        <f>IFERROR(VLOOKUP(Presupuestos[[#This Row],[CLASIFICACIÓN (N)]],Tabla17[],3,0),"")</f>
        <v>Operativo</v>
      </c>
      <c r="S1260" s="3" t="s">
        <v>16</v>
      </c>
      <c r="T1260" s="3" t="str">
        <f>IFERROR(VLOOKUP(Presupuestos[[#This Row],[ALMACEN]],Tabla5[],2,0),"")</f>
        <v>Arequipa</v>
      </c>
      <c r="U1260" s="19" t="str">
        <f>IFERROR(VLOOKUP(Presupuestos[[#This Row],[TIPO DE DOCUMENTO]],Tipo_Documento[],2,0)&amp;Presupuestos[[#This Row],[SERIE]]&amp;Presupuestos[[#This Row],[NUMERO]]&amp;Presupuestos[[#This Row],[RUC]],"")</f>
        <v>GRGR074873376012</v>
      </c>
      <c r="V1260" s="3" t="s">
        <v>264</v>
      </c>
      <c r="W1260" s="7">
        <v>45853</v>
      </c>
      <c r="X1260" s="7">
        <v>45853</v>
      </c>
      <c r="Y1260" s="3" t="s">
        <v>2386</v>
      </c>
      <c r="Z1260" s="3">
        <v>48</v>
      </c>
      <c r="AA1260" s="3">
        <f>IFERROR(VLOOKUP(Presupuestos[[#This Row],[RAZON SOCIAL]],CHOOSE({1,2},Clientes_Proveedores[Razon Social],Clientes_Proveedores[Ruc / Dni]),2,0),"-")</f>
        <v>73376012</v>
      </c>
      <c r="AB1260" s="31" t="s">
        <v>2142</v>
      </c>
      <c r="AC1260" s="3" t="s">
        <v>670</v>
      </c>
      <c r="AD1260" s="5"/>
      <c r="AE1260" s="6">
        <v>1017.21</v>
      </c>
      <c r="AF1260" s="6">
        <f>Presupuestos[[#This Row],[BASE]]*Presupuestos[[#This Row],[% IGV]]</f>
        <v>0</v>
      </c>
      <c r="AG1260" s="22">
        <f>ROUND(SUM(Presupuestos[[#This Row],[BASE]:[IGV]]),2)</f>
        <v>1017.21</v>
      </c>
      <c r="AH1260" s="9" t="str">
        <f>IF(Presupuestos[[#This Row],[MONEDA]]="USD",VLOOKUP(Presupuestos[[#This Row],[FECHA DE EMISION]],Tipo_Cambio[],3,0),"")</f>
        <v/>
      </c>
      <c r="AI1260" s="22">
        <f>IFERROR(ROUND(IF(Presupuestos[[#This Row],[MONEDA]]="PEN",Presupuestos[[#This Row],[TOTAL]],Presupuestos[[#This Row],[TOTAL]]*Presupuestos[[#This Row],[TIPO DE CAMBIO]]),2),"")</f>
        <v>1017.21</v>
      </c>
      <c r="AJ1260" s="5"/>
      <c r="AK1260" s="33" t="s">
        <v>671</v>
      </c>
      <c r="AL1260" s="5" t="s">
        <v>680</v>
      </c>
      <c r="AM1260" s="23" t="s">
        <v>671</v>
      </c>
      <c r="AN1260" s="23" t="s">
        <v>671</v>
      </c>
      <c r="AO1260" s="7">
        <f>IFERROR(VLOOKUP("1-"&amp;Presupuestos[[#This Row],[ID DOCUMENTO]],BD_Pagos[],7,0),"")</f>
        <v>45853</v>
      </c>
      <c r="AP1260" s="16" t="str">
        <f>IFERROR(VLOOKUP("1-"&amp;Presupuestos[[#This Row],[ID DOCUMENTO]],BD_Pagos[],8,0),"")</f>
        <v>B-BCP - Soles</v>
      </c>
      <c r="AQ1260" s="17">
        <f>IFERROR(VLOOKUP("1-"&amp;Presupuestos[[#This Row],[ID DOCUMENTO]],BD_Pagos[],9,0),"")</f>
        <v>990263</v>
      </c>
      <c r="AR1260" s="54"/>
      <c r="AS1260" s="7">
        <f>IFERROR(VLOOKUP("2-"&amp;Presupuestos[[#This Row],[ID DOCUMENTO]],BD_Pagos[],7,0),"")</f>
        <v>0</v>
      </c>
      <c r="AT1260" s="16" t="str">
        <f>IFERROR(VLOOKUP("2-"&amp;Presupuestos[[#This Row],[ID DOCUMENTO]],BD_Pagos[],8,0),"")</f>
        <v/>
      </c>
      <c r="AU1260" s="17">
        <f>IFERROR(VLOOKUP("2-"&amp;Presupuestos[[#This Row],[ID DOCUMENTO]],BD_Pagos[],9,0),"")</f>
        <v>0</v>
      </c>
      <c r="AV1260" s="20">
        <f>IF(IFERROR(VLOOKUP("2-"&amp;Presupuestos[[#This Row],[ID DOCUMENTO]],BD_Pagos[],10,0),0)&gt;Presupuestos[[#This Row],[TOTAL SOLES]],Presupuestos[[#This Row],[TOTAL SOLES]],IFERROR(VLOOKUP("2-"&amp;Presupuestos[[#This Row],[ID DOCUMENTO]],BD_Pagos[],10,0),0))</f>
        <v>0</v>
      </c>
      <c r="AW1260" s="7"/>
      <c r="AX1260" s="16"/>
      <c r="AY1260" s="17"/>
      <c r="AZ1260" s="20"/>
      <c r="BA1260" s="7"/>
      <c r="BB1260" s="16"/>
      <c r="BC1260" s="17"/>
      <c r="BD1260" s="20"/>
      <c r="BE1260" s="7">
        <f>IFERROR(VLOOKUP("5-"&amp;Presupuestos[[#This Row],[ID DOCUMENTO]],BD_Pagos[],7,0),"")</f>
        <v>0</v>
      </c>
      <c r="BF1260" s="17">
        <f>IFERROR(VLOOKUP("5-"&amp;Presupuestos[[#This Row],[ID DOCUMENTO]],BD_Pagos[],9,0),"")</f>
        <v>0</v>
      </c>
      <c r="BG1260" s="20">
        <f>IF(IFERROR(VLOOKUP("5-"&amp;Presupuestos[[#This Row],[ID DOCUMENTO]],BD_Pagos[],10,0),0)&gt;Presupuestos[[#This Row],[TOTAL SOLES]],Presupuestos[[#This Row],[TOTAL SOLES]],IFERROR(VLOOKUP("5-"&amp;Presupuestos[[#This Row],[ID DOCUMENTO]],BD_Pagos[],10,0),0))</f>
        <v>0</v>
      </c>
      <c r="BH1260" s="7">
        <f>IFERROR(VLOOKUP("1-Detraccion"&amp;Presupuestos[[#This Row],[ID DOCUMENTO]],BD_Pagos[],2,0),"")</f>
        <v>0</v>
      </c>
      <c r="BI1260" s="3" t="str">
        <f>IFERROR(VLOOKUP("1-Detraccion"&amp;Presupuestos[[#This Row],[ID DOCUMENTO]],BD_Pagos[],3,0),"")</f>
        <v/>
      </c>
      <c r="BJ1260" s="3">
        <f>IFERROR(VLOOKUP("1-Detraccion"&amp;Presupuestos[[#This Row],[ID DOCUMENTO]],BD_Pagos[],4,0),"")</f>
        <v>0</v>
      </c>
      <c r="BK1260" s="6">
        <f>IF(IFERROR(VLOOKUP("1-Detraccion"&amp;Presupuestos[[#This Row],[ID DOCUMENTO]],BD_Pagos[],5,0),0)&gt;Presupuestos[[#This Row],[TOTAL SOLES]],Presupuestos[[#This Row],[TOTAL SOLES]],IFERROR(VLOOKUP("1-Detraccion"&amp;Presupuestos[[#This Row],[ID DOCUMENTO]],BD_Pagos[],5,0),0))</f>
        <v>0</v>
      </c>
      <c r="BL1260" s="6">
        <f>IF(IFERROR(VLOOKUP("1-Detraccion"&amp;Presupuestos[[#This Row],[ID DOCUMENTO]],BD_Pagos[],6,0),0)&gt;Presupuestos[[#This Row],[TOTAL SOLES]],Presupuestos[[#This Row],[TOTAL SOLES]],IFERROR(VLOOKUP("1-Detraccion"&amp;Presupuestos[[#This Row],[ID DOCUMENTO]],BD_Pagos[],6,0),0))</f>
        <v>0</v>
      </c>
      <c r="BM1260" s="37"/>
      <c r="BN1260" s="3"/>
      <c r="BO1260" s="3"/>
      <c r="BP1260" s="6"/>
      <c r="BQ126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1017.21</v>
      </c>
      <c r="BR1260" s="23" t="str">
        <f>IF(Presupuestos[[#This Row],[SALDO ME-MN]]&gt;0,"PENDIENTE","CANCELADO")</f>
        <v>PENDIENTE</v>
      </c>
      <c r="BS1260" s="23" t="str">
        <f>IF(COUNTIFS($U$4:$U1259,Presupuestos[[#This Row],[ID DOCUMENTO]])&gt;=1,IF(B1259=Presupuestos[[#This Row],[ID]],"OK","DOC. DUPLICADO"),"OK")</f>
        <v>OK</v>
      </c>
    </row>
    <row r="1261" spans="2:71" ht="24" x14ac:dyDescent="0.25">
      <c r="B1261" s="34">
        <f>IF(Presupuestos[[#This Row],[ID DOCUMENTO]]=U1260,B1260,IF(B1260="ID",1,B1260+1))</f>
        <v>1074</v>
      </c>
      <c r="C1261" s="2">
        <v>45869</v>
      </c>
      <c r="D1261" s="2">
        <v>45869</v>
      </c>
      <c r="E1261" s="3" t="s">
        <v>1880</v>
      </c>
      <c r="F1261" s="25" t="s">
        <v>54</v>
      </c>
      <c r="G1261" s="25" t="s">
        <v>330</v>
      </c>
      <c r="H1261" s="25" t="s">
        <v>394</v>
      </c>
      <c r="I1261" s="36" t="str">
        <f>IFERROR(VLOOKUP(Presupuestos[[#This Row],[AREA]]&amp;Presupuestos[[#This Row],[CONCEPTO]]&amp;Presupuestos[[#This Row],[DESCRIPCION]],Tabla28[[Columna1]:[CÓDIGO NUEVO]],2,0),"")</f>
        <v>P0601004</v>
      </c>
      <c r="J1261" s="3" t="s">
        <v>666</v>
      </c>
      <c r="K1261" s="3" t="s">
        <v>666</v>
      </c>
      <c r="L1261" s="3" t="s">
        <v>666</v>
      </c>
      <c r="M1261" s="31" t="s">
        <v>2434</v>
      </c>
      <c r="N1261" s="3"/>
      <c r="O1261" s="3" t="s">
        <v>315</v>
      </c>
      <c r="P1261" s="3" t="s">
        <v>86</v>
      </c>
      <c r="Q1261" s="3" t="str">
        <f>IFERROR(VLOOKUP(Presupuestos[[#This Row],[CLASIFICACIÓN (N)]],Tabla17[],2,0),"")</f>
        <v>Costos de ventas</v>
      </c>
      <c r="R1261" s="3" t="str">
        <f>IFERROR(VLOOKUP(Presupuestos[[#This Row],[CLASIFICACIÓN (N)]],Tabla17[],3,0),"")</f>
        <v>Operativo</v>
      </c>
      <c r="S1261" s="3" t="s">
        <v>16</v>
      </c>
      <c r="T1261" s="3" t="str">
        <f>IFERROR(VLOOKUP(Presupuestos[[#This Row],[ALMACEN]],Tabla5[],2,0),"")</f>
        <v>Arequipa</v>
      </c>
      <c r="U1261" s="19" t="str">
        <f>IFERROR(VLOOKUP(Presupuestos[[#This Row],[TIPO DE DOCUMENTO]],Tipo_Documento[],2,0)&amp;Presupuestos[[#This Row],[SERIE]]&amp;Presupuestos[[#This Row],[NUMERO]]&amp;Presupuestos[[#This Row],[RUC]],"")</f>
        <v>PLR ES07 160945818</v>
      </c>
      <c r="V1261" s="3" t="s">
        <v>258</v>
      </c>
      <c r="W1261" s="7">
        <v>45869</v>
      </c>
      <c r="X1261" s="7">
        <v>45869</v>
      </c>
      <c r="Y1261" s="3" t="s">
        <v>2435</v>
      </c>
      <c r="Z1261" s="3">
        <v>1</v>
      </c>
      <c r="AA1261" s="3">
        <f>IFERROR(VLOOKUP(Presupuestos[[#This Row],[RAZON SOCIAL]],CHOOSE({1,2},Clientes_Proveedores[Razon Social],Clientes_Proveedores[Ruc / Dni]),2,0),"-")</f>
        <v>60945818</v>
      </c>
      <c r="AB1261" s="31" t="s">
        <v>1918</v>
      </c>
      <c r="AC1261" s="3" t="s">
        <v>670</v>
      </c>
      <c r="AD1261" s="5"/>
      <c r="AE1261" s="6">
        <v>157.5</v>
      </c>
      <c r="AF1261" s="6">
        <f>Presupuestos[[#This Row],[BASE]]*Presupuestos[[#This Row],[% IGV]]</f>
        <v>0</v>
      </c>
      <c r="AG1261" s="22">
        <f>ROUND(SUM(Presupuestos[[#This Row],[BASE]:[IGV]]),2)</f>
        <v>157.5</v>
      </c>
      <c r="AH1261" s="9" t="str">
        <f>IF(Presupuestos[[#This Row],[MONEDA]]="USD",VLOOKUP(Presupuestos[[#This Row],[FECHA DE EMISION]],Tipo_Cambio[],3,0),"")</f>
        <v/>
      </c>
      <c r="AI1261" s="22">
        <f>IFERROR(ROUND(IF(Presupuestos[[#This Row],[MONEDA]]="PEN",Presupuestos[[#This Row],[TOTAL]],Presupuestos[[#This Row],[TOTAL]]*Presupuestos[[#This Row],[TIPO DE CAMBIO]]),2),"")</f>
        <v>157.5</v>
      </c>
      <c r="AJ1261" s="5"/>
      <c r="AK1261" s="33" t="s">
        <v>671</v>
      </c>
      <c r="AL1261" s="5" t="s">
        <v>680</v>
      </c>
      <c r="AM1261" s="23" t="s">
        <v>671</v>
      </c>
      <c r="AN1261" s="23" t="s">
        <v>671</v>
      </c>
      <c r="AO1261" s="7" t="str">
        <f>IFERROR(VLOOKUP("1-"&amp;Presupuestos[[#This Row],[ID DOCUMENTO]],BD_Pagos[],7,0),"")</f>
        <v/>
      </c>
      <c r="AP1261" s="16" t="str">
        <f>IFERROR(VLOOKUP("1-"&amp;Presupuestos[[#This Row],[ID DOCUMENTO]],BD_Pagos[],8,0),"")</f>
        <v/>
      </c>
      <c r="AQ1261" s="17" t="str">
        <f>IFERROR(VLOOKUP("1-"&amp;Presupuestos[[#This Row],[ID DOCUMENTO]],BD_Pagos[],9,0),"")</f>
        <v/>
      </c>
      <c r="AR1261" s="54"/>
      <c r="AS1261" s="7" t="str">
        <f>IFERROR(VLOOKUP("2-"&amp;Presupuestos[[#This Row],[ID DOCUMENTO]],BD_Pagos[],7,0),"")</f>
        <v/>
      </c>
      <c r="AT1261" s="16" t="str">
        <f>IFERROR(VLOOKUP("2-"&amp;Presupuestos[[#This Row],[ID DOCUMENTO]],BD_Pagos[],8,0),"")</f>
        <v/>
      </c>
      <c r="AU1261" s="17" t="str">
        <f>IFERROR(VLOOKUP("2-"&amp;Presupuestos[[#This Row],[ID DOCUMENTO]],BD_Pagos[],9,0),"")</f>
        <v/>
      </c>
      <c r="AV1261" s="20">
        <f>IF(IFERROR(VLOOKUP("2-"&amp;Presupuestos[[#This Row],[ID DOCUMENTO]],BD_Pagos[],10,0),0)&gt;Presupuestos[[#This Row],[TOTAL SOLES]],Presupuestos[[#This Row],[TOTAL SOLES]],IFERROR(VLOOKUP("2-"&amp;Presupuestos[[#This Row],[ID DOCUMENTO]],BD_Pagos[],10,0),0))</f>
        <v>0</v>
      </c>
      <c r="AW1261" s="7"/>
      <c r="AX1261" s="16"/>
      <c r="AY1261" s="17"/>
      <c r="AZ1261" s="20"/>
      <c r="BA1261" s="7"/>
      <c r="BB1261" s="16"/>
      <c r="BC1261" s="17"/>
      <c r="BD1261" s="20"/>
      <c r="BE1261" s="7" t="str">
        <f>IFERROR(VLOOKUP("5-"&amp;Presupuestos[[#This Row],[ID DOCUMENTO]],BD_Pagos[],7,0),"")</f>
        <v/>
      </c>
      <c r="BF1261" s="17" t="str">
        <f>IFERROR(VLOOKUP("5-"&amp;Presupuestos[[#This Row],[ID DOCUMENTO]],BD_Pagos[],9,0),"")</f>
        <v/>
      </c>
      <c r="BG1261" s="20">
        <f>IF(IFERROR(VLOOKUP("5-"&amp;Presupuestos[[#This Row],[ID DOCUMENTO]],BD_Pagos[],10,0),0)&gt;Presupuestos[[#This Row],[TOTAL SOLES]],Presupuestos[[#This Row],[TOTAL SOLES]],IFERROR(VLOOKUP("5-"&amp;Presupuestos[[#This Row],[ID DOCUMENTO]],BD_Pagos[],10,0),0))</f>
        <v>0</v>
      </c>
      <c r="BH1261" s="7" t="str">
        <f>IFERROR(VLOOKUP("1-Detraccion"&amp;Presupuestos[[#This Row],[ID DOCUMENTO]],BD_Pagos[],2,0),"")</f>
        <v/>
      </c>
      <c r="BI1261" s="3" t="str">
        <f>IFERROR(VLOOKUP("1-Detraccion"&amp;Presupuestos[[#This Row],[ID DOCUMENTO]],BD_Pagos[],3,0),"")</f>
        <v/>
      </c>
      <c r="BJ1261" s="3" t="str">
        <f>IFERROR(VLOOKUP("1-Detraccion"&amp;Presupuestos[[#This Row],[ID DOCUMENTO]],BD_Pagos[],4,0),"")</f>
        <v/>
      </c>
      <c r="BK1261" s="6">
        <f>IF(IFERROR(VLOOKUP("1-Detraccion"&amp;Presupuestos[[#This Row],[ID DOCUMENTO]],BD_Pagos[],5,0),0)&gt;Presupuestos[[#This Row],[TOTAL SOLES]],Presupuestos[[#This Row],[TOTAL SOLES]],IFERROR(VLOOKUP("1-Detraccion"&amp;Presupuestos[[#This Row],[ID DOCUMENTO]],BD_Pagos[],5,0),0))</f>
        <v>0</v>
      </c>
      <c r="BL1261" s="6">
        <f>IF(IFERROR(VLOOKUP("1-Detraccion"&amp;Presupuestos[[#This Row],[ID DOCUMENTO]],BD_Pagos[],6,0),0)&gt;Presupuestos[[#This Row],[TOTAL SOLES]],Presupuestos[[#This Row],[TOTAL SOLES]],IFERROR(VLOOKUP("1-Detraccion"&amp;Presupuestos[[#This Row],[ID DOCUMENTO]],BD_Pagos[],6,0),0))</f>
        <v>0</v>
      </c>
      <c r="BM1261" s="37"/>
      <c r="BN1261" s="3"/>
      <c r="BO1261" s="3"/>
      <c r="BP1261" s="6"/>
      <c r="BQ126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157.5</v>
      </c>
      <c r="BR1261" s="23" t="str">
        <f>IF(Presupuestos[[#This Row],[SALDO ME-MN]]&gt;0,"PENDIENTE","CANCELADO")</f>
        <v>PENDIENTE</v>
      </c>
      <c r="BS1261" s="23" t="str">
        <f>IF(COUNTIFS($U$4:$U1260,Presupuestos[[#This Row],[ID DOCUMENTO]])&gt;=1,IF(B1260=Presupuestos[[#This Row],[ID]],"OK","DOC. DUPLICADO"),"OK")</f>
        <v>OK</v>
      </c>
    </row>
    <row r="1262" spans="2:71" ht="24" x14ac:dyDescent="0.25">
      <c r="B1262" s="34">
        <f>IF(Presupuestos[[#This Row],[ID DOCUMENTO]]=U1261,B1261,IF(B1261="ID",1,B1261+1))</f>
        <v>1075</v>
      </c>
      <c r="C1262" s="2">
        <v>45869</v>
      </c>
      <c r="D1262" s="2">
        <v>45869</v>
      </c>
      <c r="E1262" s="3" t="s">
        <v>1880</v>
      </c>
      <c r="F1262" s="25" t="s">
        <v>54</v>
      </c>
      <c r="G1262" s="25" t="s">
        <v>330</v>
      </c>
      <c r="H1262" s="25" t="s">
        <v>394</v>
      </c>
      <c r="I1262" s="36" t="str">
        <f>IFERROR(VLOOKUP(Presupuestos[[#This Row],[AREA]]&amp;Presupuestos[[#This Row],[CONCEPTO]]&amp;Presupuestos[[#This Row],[DESCRIPCION]],Tabla28[[Columna1]:[CÓDIGO NUEVO]],2,0),"")</f>
        <v>P0601004</v>
      </c>
      <c r="J1262" s="3" t="s">
        <v>666</v>
      </c>
      <c r="K1262" s="3" t="s">
        <v>666</v>
      </c>
      <c r="L1262" s="3" t="s">
        <v>666</v>
      </c>
      <c r="M1262" s="31" t="s">
        <v>2436</v>
      </c>
      <c r="N1262" s="3"/>
      <c r="O1262" s="3" t="s">
        <v>315</v>
      </c>
      <c r="P1262" s="3" t="s">
        <v>86</v>
      </c>
      <c r="Q1262" s="3" t="str">
        <f>IFERROR(VLOOKUP(Presupuestos[[#This Row],[CLASIFICACIÓN (N)]],Tabla17[],2,0),"")</f>
        <v>Costos de ventas</v>
      </c>
      <c r="R1262" s="3" t="str">
        <f>IFERROR(VLOOKUP(Presupuestos[[#This Row],[CLASIFICACIÓN (N)]],Tabla17[],3,0),"")</f>
        <v>Operativo</v>
      </c>
      <c r="S1262" s="3" t="s">
        <v>16</v>
      </c>
      <c r="T1262" s="3" t="str">
        <f>IFERROR(VLOOKUP(Presupuestos[[#This Row],[ALMACEN]],Tabla5[],2,0),"")</f>
        <v>Arequipa</v>
      </c>
      <c r="U1262" s="19" t="str">
        <f>IFERROR(VLOOKUP(Presupuestos[[#This Row],[TIPO DE DOCUMENTO]],Tipo_Documento[],2,0)&amp;Presupuestos[[#This Row],[SERIE]]&amp;Presupuestos[[#This Row],[NUMERO]]&amp;Presupuestos[[#This Row],[RUC]],"")</f>
        <v>PLR ES07 273238347</v>
      </c>
      <c r="V1262" s="3" t="s">
        <v>258</v>
      </c>
      <c r="W1262" s="7">
        <v>45869</v>
      </c>
      <c r="X1262" s="7">
        <v>45869</v>
      </c>
      <c r="Y1262" s="3" t="s">
        <v>2435</v>
      </c>
      <c r="Z1262" s="3">
        <v>2</v>
      </c>
      <c r="AA1262" s="3">
        <f>IFERROR(VLOOKUP(Presupuestos[[#This Row],[RAZON SOCIAL]],CHOOSE({1,2},Clientes_Proveedores[Razon Social],Clientes_Proveedores[Ruc / Dni]),2,0),"-")</f>
        <v>73238347</v>
      </c>
      <c r="AB1262" s="31" t="s">
        <v>1924</v>
      </c>
      <c r="AC1262" s="3" t="s">
        <v>670</v>
      </c>
      <c r="AD1262" s="5"/>
      <c r="AE1262" s="6">
        <v>106.44</v>
      </c>
      <c r="AF1262" s="6">
        <f>Presupuestos[[#This Row],[BASE]]*Presupuestos[[#This Row],[% IGV]]</f>
        <v>0</v>
      </c>
      <c r="AG1262" s="22">
        <f>ROUND(SUM(Presupuestos[[#This Row],[BASE]:[IGV]]),2)</f>
        <v>106.44</v>
      </c>
      <c r="AH1262" s="9" t="str">
        <f>IF(Presupuestos[[#This Row],[MONEDA]]="USD",VLOOKUP(Presupuestos[[#This Row],[FECHA DE EMISION]],Tipo_Cambio[],3,0),"")</f>
        <v/>
      </c>
      <c r="AI1262" s="22">
        <f>IFERROR(ROUND(IF(Presupuestos[[#This Row],[MONEDA]]="PEN",Presupuestos[[#This Row],[TOTAL]],Presupuestos[[#This Row],[TOTAL]]*Presupuestos[[#This Row],[TIPO DE CAMBIO]]),2),"")</f>
        <v>106.44</v>
      </c>
      <c r="AJ1262" s="5"/>
      <c r="AK1262" s="33" t="s">
        <v>671</v>
      </c>
      <c r="AL1262" s="5" t="s">
        <v>680</v>
      </c>
      <c r="AM1262" s="23" t="s">
        <v>671</v>
      </c>
      <c r="AN1262" s="23" t="s">
        <v>671</v>
      </c>
      <c r="AO1262" s="7" t="str">
        <f>IFERROR(VLOOKUP("1-"&amp;Presupuestos[[#This Row],[ID DOCUMENTO]],BD_Pagos[],7,0),"")</f>
        <v/>
      </c>
      <c r="AP1262" s="16" t="str">
        <f>IFERROR(VLOOKUP("1-"&amp;Presupuestos[[#This Row],[ID DOCUMENTO]],BD_Pagos[],8,0),"")</f>
        <v/>
      </c>
      <c r="AQ1262" s="17" t="str">
        <f>IFERROR(VLOOKUP("1-"&amp;Presupuestos[[#This Row],[ID DOCUMENTO]],BD_Pagos[],9,0),"")</f>
        <v/>
      </c>
      <c r="AR1262" s="55"/>
      <c r="AS1262" s="7" t="str">
        <f>IFERROR(VLOOKUP("2-"&amp;Presupuestos[[#This Row],[ID DOCUMENTO]],BD_Pagos[],7,0),"")</f>
        <v/>
      </c>
      <c r="AT1262" s="16" t="str">
        <f>IFERROR(VLOOKUP("2-"&amp;Presupuestos[[#This Row],[ID DOCUMENTO]],BD_Pagos[],8,0),"")</f>
        <v/>
      </c>
      <c r="AU1262" s="17" t="str">
        <f>IFERROR(VLOOKUP("2-"&amp;Presupuestos[[#This Row],[ID DOCUMENTO]],BD_Pagos[],9,0),"")</f>
        <v/>
      </c>
      <c r="AV1262" s="20">
        <f>IF(IFERROR(VLOOKUP("2-"&amp;Presupuestos[[#This Row],[ID DOCUMENTO]],BD_Pagos[],10,0),0)&gt;Presupuestos[[#This Row],[TOTAL SOLES]],Presupuestos[[#This Row],[TOTAL SOLES]],IFERROR(VLOOKUP("2-"&amp;Presupuestos[[#This Row],[ID DOCUMENTO]],BD_Pagos[],10,0),0))</f>
        <v>0</v>
      </c>
      <c r="AW1262" s="7"/>
      <c r="AX1262" s="16"/>
      <c r="AY1262" s="17"/>
      <c r="AZ1262" s="20"/>
      <c r="BA1262" s="7"/>
      <c r="BB1262" s="16"/>
      <c r="BC1262" s="17"/>
      <c r="BD1262" s="20"/>
      <c r="BE1262" s="7" t="str">
        <f>IFERROR(VLOOKUP("5-"&amp;Presupuestos[[#This Row],[ID DOCUMENTO]],BD_Pagos[],7,0),"")</f>
        <v/>
      </c>
      <c r="BF1262" s="17" t="str">
        <f>IFERROR(VLOOKUP("5-"&amp;Presupuestos[[#This Row],[ID DOCUMENTO]],BD_Pagos[],9,0),"")</f>
        <v/>
      </c>
      <c r="BG1262" s="20">
        <f>IF(IFERROR(VLOOKUP("5-"&amp;Presupuestos[[#This Row],[ID DOCUMENTO]],BD_Pagos[],10,0),0)&gt;Presupuestos[[#This Row],[TOTAL SOLES]],Presupuestos[[#This Row],[TOTAL SOLES]],IFERROR(VLOOKUP("5-"&amp;Presupuestos[[#This Row],[ID DOCUMENTO]],BD_Pagos[],10,0),0))</f>
        <v>0</v>
      </c>
      <c r="BH1262" s="7" t="str">
        <f>IFERROR(VLOOKUP("1-Detraccion"&amp;Presupuestos[[#This Row],[ID DOCUMENTO]],BD_Pagos[],2,0),"")</f>
        <v/>
      </c>
      <c r="BI1262" s="3" t="str">
        <f>IFERROR(VLOOKUP("1-Detraccion"&amp;Presupuestos[[#This Row],[ID DOCUMENTO]],BD_Pagos[],3,0),"")</f>
        <v/>
      </c>
      <c r="BJ1262" s="3" t="str">
        <f>IFERROR(VLOOKUP("1-Detraccion"&amp;Presupuestos[[#This Row],[ID DOCUMENTO]],BD_Pagos[],4,0),"")</f>
        <v/>
      </c>
      <c r="BK1262" s="6">
        <f>IF(IFERROR(VLOOKUP("1-Detraccion"&amp;Presupuestos[[#This Row],[ID DOCUMENTO]],BD_Pagos[],5,0),0)&gt;Presupuestos[[#This Row],[TOTAL SOLES]],Presupuestos[[#This Row],[TOTAL SOLES]],IFERROR(VLOOKUP("1-Detraccion"&amp;Presupuestos[[#This Row],[ID DOCUMENTO]],BD_Pagos[],5,0),0))</f>
        <v>0</v>
      </c>
      <c r="BL1262" s="6">
        <f>IF(IFERROR(VLOOKUP("1-Detraccion"&amp;Presupuestos[[#This Row],[ID DOCUMENTO]],BD_Pagos[],6,0),0)&gt;Presupuestos[[#This Row],[TOTAL SOLES]],Presupuestos[[#This Row],[TOTAL SOLES]],IFERROR(VLOOKUP("1-Detraccion"&amp;Presupuestos[[#This Row],[ID DOCUMENTO]],BD_Pagos[],6,0),0))</f>
        <v>0</v>
      </c>
      <c r="BM1262" s="37"/>
      <c r="BN1262" s="3"/>
      <c r="BO1262" s="3"/>
      <c r="BP1262" s="6"/>
      <c r="BQ126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106.44</v>
      </c>
      <c r="BR1262" s="23" t="str">
        <f>IF(Presupuestos[[#This Row],[SALDO ME-MN]]&gt;0,"PENDIENTE","CANCELADO")</f>
        <v>PENDIENTE</v>
      </c>
      <c r="BS1262" s="12" t="str">
        <f>IF(COUNTIFS($U$4:$U1261,Presupuestos[[#This Row],[ID DOCUMENTO]])&gt;=1,IF(B1261=Presupuestos[[#This Row],[ID]],"OK","DOC. DUPLICADO"),"OK")</f>
        <v>OK</v>
      </c>
    </row>
    <row r="1263" spans="2:71" ht="24" x14ac:dyDescent="0.25">
      <c r="B1263" s="34">
        <f>IF(Presupuestos[[#This Row],[ID DOCUMENTO]]=U1262,B1262,IF(B1262="ID",1,B1262+1))</f>
        <v>1076</v>
      </c>
      <c r="C1263" s="2">
        <v>45869</v>
      </c>
      <c r="D1263" s="2">
        <v>45869</v>
      </c>
      <c r="E1263" s="3" t="s">
        <v>1880</v>
      </c>
      <c r="F1263" s="25" t="s">
        <v>54</v>
      </c>
      <c r="G1263" s="25" t="s">
        <v>330</v>
      </c>
      <c r="H1263" s="25" t="s">
        <v>394</v>
      </c>
      <c r="I1263" s="36" t="str">
        <f>IFERROR(VLOOKUP(Presupuestos[[#This Row],[AREA]]&amp;Presupuestos[[#This Row],[CONCEPTO]]&amp;Presupuestos[[#This Row],[DESCRIPCION]],Tabla28[[Columna1]:[CÓDIGO NUEVO]],2,0),"")</f>
        <v>P0601004</v>
      </c>
      <c r="J1263" s="3" t="s">
        <v>666</v>
      </c>
      <c r="K1263" s="3" t="s">
        <v>666</v>
      </c>
      <c r="L1263" s="3" t="s">
        <v>666</v>
      </c>
      <c r="M1263" s="31" t="s">
        <v>2437</v>
      </c>
      <c r="N1263" s="3"/>
      <c r="O1263" s="3" t="s">
        <v>315</v>
      </c>
      <c r="P1263" s="3" t="s">
        <v>86</v>
      </c>
      <c r="Q1263" s="3" t="str">
        <f>IFERROR(VLOOKUP(Presupuestos[[#This Row],[CLASIFICACIÓN (N)]],Tabla17[],2,0),"")</f>
        <v>Costos de ventas</v>
      </c>
      <c r="R1263" s="3" t="str">
        <f>IFERROR(VLOOKUP(Presupuestos[[#This Row],[CLASIFICACIÓN (N)]],Tabla17[],3,0),"")</f>
        <v>Operativo</v>
      </c>
      <c r="S1263" s="3" t="s">
        <v>34</v>
      </c>
      <c r="T1263" s="3" t="str">
        <f>IFERROR(VLOOKUP(Presupuestos[[#This Row],[ALMACEN]],Tabla5[],2,0),"")</f>
        <v>Arequipa</v>
      </c>
      <c r="U1263" s="19" t="str">
        <f>IFERROR(VLOOKUP(Presupuestos[[#This Row],[TIPO DE DOCUMENTO]],Tipo_Documento[],2,0)&amp;Presupuestos[[#This Row],[SERIE]]&amp;Presupuestos[[#This Row],[NUMERO]]&amp;Presupuestos[[#This Row],[RUC]],"")</f>
        <v>PLR ES07 375560789</v>
      </c>
      <c r="V1263" s="3" t="s">
        <v>258</v>
      </c>
      <c r="W1263" s="7">
        <v>45869</v>
      </c>
      <c r="X1263" s="7">
        <v>45869</v>
      </c>
      <c r="Y1263" s="3" t="s">
        <v>2435</v>
      </c>
      <c r="Z1263" s="3">
        <v>3</v>
      </c>
      <c r="AA1263" s="3">
        <f>IFERROR(VLOOKUP(Presupuestos[[#This Row],[RAZON SOCIAL]],CHOOSE({1,2},Clientes_Proveedores[Razon Social],Clientes_Proveedores[Ruc / Dni]),2,0),"-")</f>
        <v>75560789</v>
      </c>
      <c r="AB1263" s="31" t="s">
        <v>1927</v>
      </c>
      <c r="AC1263" s="3" t="s">
        <v>670</v>
      </c>
      <c r="AD1263" s="5"/>
      <c r="AE1263" s="6">
        <v>146.21</v>
      </c>
      <c r="AF1263" s="6">
        <f>Presupuestos[[#This Row],[BASE]]*Presupuestos[[#This Row],[% IGV]]</f>
        <v>0</v>
      </c>
      <c r="AG1263" s="22">
        <f>ROUND(SUM(Presupuestos[[#This Row],[BASE]:[IGV]]),2)</f>
        <v>146.21</v>
      </c>
      <c r="AH1263" s="9" t="str">
        <f>IF(Presupuestos[[#This Row],[MONEDA]]="USD",VLOOKUP(Presupuestos[[#This Row],[FECHA DE EMISION]],Tipo_Cambio[],3,0),"")</f>
        <v/>
      </c>
      <c r="AI1263" s="22">
        <f>IFERROR(ROUND(IF(Presupuestos[[#This Row],[MONEDA]]="PEN",Presupuestos[[#This Row],[TOTAL]],Presupuestos[[#This Row],[TOTAL]]*Presupuestos[[#This Row],[TIPO DE CAMBIO]]),2),"")</f>
        <v>146.21</v>
      </c>
      <c r="AJ1263" s="5"/>
      <c r="AK1263" s="33" t="s">
        <v>671</v>
      </c>
      <c r="AL1263" s="5" t="s">
        <v>680</v>
      </c>
      <c r="AM1263" s="23" t="s">
        <v>671</v>
      </c>
      <c r="AN1263" s="23" t="s">
        <v>671</v>
      </c>
      <c r="AO1263" s="7" t="str">
        <f>IFERROR(VLOOKUP("1-"&amp;Presupuestos[[#This Row],[ID DOCUMENTO]],BD_Pagos[],7,0),"")</f>
        <v/>
      </c>
      <c r="AP1263" s="16" t="str">
        <f>IFERROR(VLOOKUP("1-"&amp;Presupuestos[[#This Row],[ID DOCUMENTO]],BD_Pagos[],8,0),"")</f>
        <v/>
      </c>
      <c r="AQ1263" s="17" t="str">
        <f>IFERROR(VLOOKUP("1-"&amp;Presupuestos[[#This Row],[ID DOCUMENTO]],BD_Pagos[],9,0),"")</f>
        <v/>
      </c>
      <c r="AR1263" s="54"/>
      <c r="AS1263" s="7" t="str">
        <f>IFERROR(VLOOKUP("2-"&amp;Presupuestos[[#This Row],[ID DOCUMENTO]],BD_Pagos[],7,0),"")</f>
        <v/>
      </c>
      <c r="AT1263" s="16" t="str">
        <f>IFERROR(VLOOKUP("2-"&amp;Presupuestos[[#This Row],[ID DOCUMENTO]],BD_Pagos[],8,0),"")</f>
        <v/>
      </c>
      <c r="AU1263" s="17" t="str">
        <f>IFERROR(VLOOKUP("2-"&amp;Presupuestos[[#This Row],[ID DOCUMENTO]],BD_Pagos[],9,0),"")</f>
        <v/>
      </c>
      <c r="AV1263" s="20">
        <f>IF(IFERROR(VLOOKUP("2-"&amp;Presupuestos[[#This Row],[ID DOCUMENTO]],BD_Pagos[],10,0),0)&gt;Presupuestos[[#This Row],[TOTAL SOLES]],Presupuestos[[#This Row],[TOTAL SOLES]],IFERROR(VLOOKUP("2-"&amp;Presupuestos[[#This Row],[ID DOCUMENTO]],BD_Pagos[],10,0),0))</f>
        <v>0</v>
      </c>
      <c r="AW1263" s="7"/>
      <c r="AX1263" s="16"/>
      <c r="AY1263" s="17"/>
      <c r="AZ1263" s="20"/>
      <c r="BA1263" s="7"/>
      <c r="BB1263" s="16"/>
      <c r="BC1263" s="17"/>
      <c r="BD1263" s="20"/>
      <c r="BE1263" s="7" t="str">
        <f>IFERROR(VLOOKUP("5-"&amp;Presupuestos[[#This Row],[ID DOCUMENTO]],BD_Pagos[],7,0),"")</f>
        <v/>
      </c>
      <c r="BF1263" s="17" t="str">
        <f>IFERROR(VLOOKUP("5-"&amp;Presupuestos[[#This Row],[ID DOCUMENTO]],BD_Pagos[],9,0),"")</f>
        <v/>
      </c>
      <c r="BG1263" s="20">
        <f>IF(IFERROR(VLOOKUP("5-"&amp;Presupuestos[[#This Row],[ID DOCUMENTO]],BD_Pagos[],10,0),0)&gt;Presupuestos[[#This Row],[TOTAL SOLES]],Presupuestos[[#This Row],[TOTAL SOLES]],IFERROR(VLOOKUP("5-"&amp;Presupuestos[[#This Row],[ID DOCUMENTO]],BD_Pagos[],10,0),0))</f>
        <v>0</v>
      </c>
      <c r="BH1263" s="7" t="str">
        <f>IFERROR(VLOOKUP("1-Detraccion"&amp;Presupuestos[[#This Row],[ID DOCUMENTO]],BD_Pagos[],2,0),"")</f>
        <v/>
      </c>
      <c r="BI1263" s="3" t="str">
        <f>IFERROR(VLOOKUP("1-Detraccion"&amp;Presupuestos[[#This Row],[ID DOCUMENTO]],BD_Pagos[],3,0),"")</f>
        <v/>
      </c>
      <c r="BJ1263" s="3" t="str">
        <f>IFERROR(VLOOKUP("1-Detraccion"&amp;Presupuestos[[#This Row],[ID DOCUMENTO]],BD_Pagos[],4,0),"")</f>
        <v/>
      </c>
      <c r="BK1263" s="6">
        <f>IF(IFERROR(VLOOKUP("1-Detraccion"&amp;Presupuestos[[#This Row],[ID DOCUMENTO]],BD_Pagos[],5,0),0)&gt;Presupuestos[[#This Row],[TOTAL SOLES]],Presupuestos[[#This Row],[TOTAL SOLES]],IFERROR(VLOOKUP("1-Detraccion"&amp;Presupuestos[[#This Row],[ID DOCUMENTO]],BD_Pagos[],5,0),0))</f>
        <v>0</v>
      </c>
      <c r="BL1263" s="6">
        <f>IF(IFERROR(VLOOKUP("1-Detraccion"&amp;Presupuestos[[#This Row],[ID DOCUMENTO]],BD_Pagos[],6,0),0)&gt;Presupuestos[[#This Row],[TOTAL SOLES]],Presupuestos[[#This Row],[TOTAL SOLES]],IFERROR(VLOOKUP("1-Detraccion"&amp;Presupuestos[[#This Row],[ID DOCUMENTO]],BD_Pagos[],6,0),0))</f>
        <v>0</v>
      </c>
      <c r="BM1263" s="37"/>
      <c r="BN1263" s="3"/>
      <c r="BO1263" s="3"/>
      <c r="BP1263" s="6"/>
      <c r="BQ126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146.21</v>
      </c>
      <c r="BR1263" s="23" t="str">
        <f>IF(Presupuestos[[#This Row],[SALDO ME-MN]]&gt;0,"PENDIENTE","CANCELADO")</f>
        <v>PENDIENTE</v>
      </c>
      <c r="BS1263" s="23" t="str">
        <f>IF(COUNTIFS($U$4:$U1262,Presupuestos[[#This Row],[ID DOCUMENTO]])&gt;=1,IF(B1262=Presupuestos[[#This Row],[ID]],"OK","DOC. DUPLICADO"),"OK")</f>
        <v>OK</v>
      </c>
    </row>
    <row r="1264" spans="2:71" ht="24" x14ac:dyDescent="0.25">
      <c r="B1264" s="34">
        <f>IF(Presupuestos[[#This Row],[ID DOCUMENTO]]=U1263,B1263,IF(B1263="ID",1,B1263+1))</f>
        <v>1077</v>
      </c>
      <c r="C1264" s="2">
        <v>45869</v>
      </c>
      <c r="D1264" s="2">
        <v>45869</v>
      </c>
      <c r="E1264" s="3" t="s">
        <v>1880</v>
      </c>
      <c r="F1264" s="25" t="s">
        <v>54</v>
      </c>
      <c r="G1264" s="25" t="s">
        <v>330</v>
      </c>
      <c r="H1264" s="25" t="s">
        <v>394</v>
      </c>
      <c r="I1264" s="36" t="str">
        <f>IFERROR(VLOOKUP(Presupuestos[[#This Row],[AREA]]&amp;Presupuestos[[#This Row],[CONCEPTO]]&amp;Presupuestos[[#This Row],[DESCRIPCION]],Tabla28[[Columna1]:[CÓDIGO NUEVO]],2,0),"")</f>
        <v>P0601004</v>
      </c>
      <c r="J1264" s="3" t="s">
        <v>666</v>
      </c>
      <c r="K1264" s="3" t="s">
        <v>666</v>
      </c>
      <c r="L1264" s="3" t="s">
        <v>666</v>
      </c>
      <c r="M1264" s="31" t="s">
        <v>2438</v>
      </c>
      <c r="N1264" s="3"/>
      <c r="O1264" s="3" t="s">
        <v>315</v>
      </c>
      <c r="P1264" s="3" t="s">
        <v>114</v>
      </c>
      <c r="Q1264" s="3" t="str">
        <f>IFERROR(VLOOKUP(Presupuestos[[#This Row],[CLASIFICACIÓN (N)]],Tabla17[],2,0),"")</f>
        <v>Costos de ventas</v>
      </c>
      <c r="R1264" s="3" t="str">
        <f>IFERROR(VLOOKUP(Presupuestos[[#This Row],[CLASIFICACIÓN (N)]],Tabla17[],3,0),"")</f>
        <v>Operativo</v>
      </c>
      <c r="S1264" s="3" t="s">
        <v>16</v>
      </c>
      <c r="T1264" s="3" t="str">
        <f>IFERROR(VLOOKUP(Presupuestos[[#This Row],[ALMACEN]],Tabla5[],2,0),"")</f>
        <v>Arequipa</v>
      </c>
      <c r="U1264" s="19" t="str">
        <f>IFERROR(VLOOKUP(Presupuestos[[#This Row],[TIPO DE DOCUMENTO]],Tipo_Documento[],2,0)&amp;Presupuestos[[#This Row],[SERIE]]&amp;Presupuestos[[#This Row],[NUMERO]]&amp;Presupuestos[[#This Row],[RUC]],"")</f>
        <v>PLR ES07 472169020</v>
      </c>
      <c r="V1264" s="3" t="s">
        <v>258</v>
      </c>
      <c r="W1264" s="7">
        <v>45869</v>
      </c>
      <c r="X1264" s="7">
        <v>45869</v>
      </c>
      <c r="Y1264" s="3" t="s">
        <v>2435</v>
      </c>
      <c r="Z1264" s="3">
        <v>4</v>
      </c>
      <c r="AA1264" s="3">
        <f>IFERROR(VLOOKUP(Presupuestos[[#This Row],[RAZON SOCIAL]],CHOOSE({1,2},Clientes_Proveedores[Razon Social],Clientes_Proveedores[Ruc / Dni]),2,0),"-")</f>
        <v>72169020</v>
      </c>
      <c r="AB1264" s="31" t="s">
        <v>704</v>
      </c>
      <c r="AC1264" s="3" t="s">
        <v>670</v>
      </c>
      <c r="AD1264" s="5"/>
      <c r="AE1264" s="6">
        <v>162.9</v>
      </c>
      <c r="AF1264" s="6">
        <f>Presupuestos[[#This Row],[BASE]]*Presupuestos[[#This Row],[% IGV]]</f>
        <v>0</v>
      </c>
      <c r="AG1264" s="22">
        <f>ROUND(SUM(Presupuestos[[#This Row],[BASE]:[IGV]]),2)</f>
        <v>162.9</v>
      </c>
      <c r="AH1264" s="9" t="str">
        <f>IF(Presupuestos[[#This Row],[MONEDA]]="USD",VLOOKUP(Presupuestos[[#This Row],[FECHA DE EMISION]],Tipo_Cambio[],3,0),"")</f>
        <v/>
      </c>
      <c r="AI1264" s="22">
        <f>IFERROR(ROUND(IF(Presupuestos[[#This Row],[MONEDA]]="PEN",Presupuestos[[#This Row],[TOTAL]],Presupuestos[[#This Row],[TOTAL]]*Presupuestos[[#This Row],[TIPO DE CAMBIO]]),2),"")</f>
        <v>162.9</v>
      </c>
      <c r="AJ1264" s="5"/>
      <c r="AK1264" s="33" t="s">
        <v>671</v>
      </c>
      <c r="AL1264" s="5" t="s">
        <v>680</v>
      </c>
      <c r="AM1264" s="23" t="s">
        <v>671</v>
      </c>
      <c r="AN1264" s="23" t="s">
        <v>671</v>
      </c>
      <c r="AO1264" s="7" t="str">
        <f>IFERROR(VLOOKUP("1-"&amp;Presupuestos[[#This Row],[ID DOCUMENTO]],BD_Pagos[],7,0),"")</f>
        <v/>
      </c>
      <c r="AP1264" s="16" t="str">
        <f>IFERROR(VLOOKUP("1-"&amp;Presupuestos[[#This Row],[ID DOCUMENTO]],BD_Pagos[],8,0),"")</f>
        <v/>
      </c>
      <c r="AQ1264" s="17" t="str">
        <f>IFERROR(VLOOKUP("1-"&amp;Presupuestos[[#This Row],[ID DOCUMENTO]],BD_Pagos[],9,0),"")</f>
        <v/>
      </c>
      <c r="AR1264" s="54"/>
      <c r="AS1264" s="7" t="str">
        <f>IFERROR(VLOOKUP("2-"&amp;Presupuestos[[#This Row],[ID DOCUMENTO]],BD_Pagos[],7,0),"")</f>
        <v/>
      </c>
      <c r="AT1264" s="16" t="str">
        <f>IFERROR(VLOOKUP("2-"&amp;Presupuestos[[#This Row],[ID DOCUMENTO]],BD_Pagos[],8,0),"")</f>
        <v/>
      </c>
      <c r="AU1264" s="17" t="str">
        <f>IFERROR(VLOOKUP("2-"&amp;Presupuestos[[#This Row],[ID DOCUMENTO]],BD_Pagos[],9,0),"")</f>
        <v/>
      </c>
      <c r="AV1264" s="20">
        <f>IF(IFERROR(VLOOKUP("2-"&amp;Presupuestos[[#This Row],[ID DOCUMENTO]],BD_Pagos[],10,0),0)&gt;Presupuestos[[#This Row],[TOTAL SOLES]],Presupuestos[[#This Row],[TOTAL SOLES]],IFERROR(VLOOKUP("2-"&amp;Presupuestos[[#This Row],[ID DOCUMENTO]],BD_Pagos[],10,0),0))</f>
        <v>0</v>
      </c>
      <c r="AW1264" s="7"/>
      <c r="AX1264" s="16"/>
      <c r="AY1264" s="17"/>
      <c r="AZ1264" s="20"/>
      <c r="BA1264" s="7"/>
      <c r="BB1264" s="16"/>
      <c r="BC1264" s="17"/>
      <c r="BD1264" s="20"/>
      <c r="BE1264" s="7" t="str">
        <f>IFERROR(VLOOKUP("5-"&amp;Presupuestos[[#This Row],[ID DOCUMENTO]],BD_Pagos[],7,0),"")</f>
        <v/>
      </c>
      <c r="BF1264" s="17" t="str">
        <f>IFERROR(VLOOKUP("5-"&amp;Presupuestos[[#This Row],[ID DOCUMENTO]],BD_Pagos[],9,0),"")</f>
        <v/>
      </c>
      <c r="BG1264" s="20">
        <f>IF(IFERROR(VLOOKUP("5-"&amp;Presupuestos[[#This Row],[ID DOCUMENTO]],BD_Pagos[],10,0),0)&gt;Presupuestos[[#This Row],[TOTAL SOLES]],Presupuestos[[#This Row],[TOTAL SOLES]],IFERROR(VLOOKUP("5-"&amp;Presupuestos[[#This Row],[ID DOCUMENTO]],BD_Pagos[],10,0),0))</f>
        <v>0</v>
      </c>
      <c r="BH1264" s="7" t="str">
        <f>IFERROR(VLOOKUP("1-Detraccion"&amp;Presupuestos[[#This Row],[ID DOCUMENTO]],BD_Pagos[],2,0),"")</f>
        <v/>
      </c>
      <c r="BI1264" s="3" t="str">
        <f>IFERROR(VLOOKUP("1-Detraccion"&amp;Presupuestos[[#This Row],[ID DOCUMENTO]],BD_Pagos[],3,0),"")</f>
        <v/>
      </c>
      <c r="BJ1264" s="3" t="str">
        <f>IFERROR(VLOOKUP("1-Detraccion"&amp;Presupuestos[[#This Row],[ID DOCUMENTO]],BD_Pagos[],4,0),"")</f>
        <v/>
      </c>
      <c r="BK1264" s="6">
        <f>IF(IFERROR(VLOOKUP("1-Detraccion"&amp;Presupuestos[[#This Row],[ID DOCUMENTO]],BD_Pagos[],5,0),0)&gt;Presupuestos[[#This Row],[TOTAL SOLES]],Presupuestos[[#This Row],[TOTAL SOLES]],IFERROR(VLOOKUP("1-Detraccion"&amp;Presupuestos[[#This Row],[ID DOCUMENTO]],BD_Pagos[],5,0),0))</f>
        <v>0</v>
      </c>
      <c r="BL1264" s="6">
        <f>IF(IFERROR(VLOOKUP("1-Detraccion"&amp;Presupuestos[[#This Row],[ID DOCUMENTO]],BD_Pagos[],6,0),0)&gt;Presupuestos[[#This Row],[TOTAL SOLES]],Presupuestos[[#This Row],[TOTAL SOLES]],IFERROR(VLOOKUP("1-Detraccion"&amp;Presupuestos[[#This Row],[ID DOCUMENTO]],BD_Pagos[],6,0),0))</f>
        <v>0</v>
      </c>
      <c r="BM1264" s="37"/>
      <c r="BN1264" s="3"/>
      <c r="BO1264" s="3"/>
      <c r="BP1264" s="6"/>
      <c r="BQ126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162.9</v>
      </c>
      <c r="BR1264" s="23" t="str">
        <f>IF(Presupuestos[[#This Row],[SALDO ME-MN]]&gt;0,"PENDIENTE","CANCELADO")</f>
        <v>PENDIENTE</v>
      </c>
      <c r="BS1264" s="23" t="str">
        <f>IF(COUNTIFS($U$4:$U1263,Presupuestos[[#This Row],[ID DOCUMENTO]])&gt;=1,IF(B1263=Presupuestos[[#This Row],[ID]],"OK","DOC. DUPLICADO"),"OK")</f>
        <v>OK</v>
      </c>
    </row>
    <row r="1265" spans="2:71" ht="24" x14ac:dyDescent="0.25">
      <c r="B1265" s="34">
        <f>IF(Presupuestos[[#This Row],[ID DOCUMENTO]]=U1264,B1264,IF(B1264="ID",1,B1264+1))</f>
        <v>1078</v>
      </c>
      <c r="C1265" s="2">
        <v>45869</v>
      </c>
      <c r="D1265" s="2">
        <v>45869</v>
      </c>
      <c r="E1265" s="3" t="s">
        <v>1880</v>
      </c>
      <c r="F1265" s="25" t="s">
        <v>54</v>
      </c>
      <c r="G1265" s="25" t="s">
        <v>330</v>
      </c>
      <c r="H1265" s="25" t="s">
        <v>394</v>
      </c>
      <c r="I1265" s="36" t="str">
        <f>IFERROR(VLOOKUP(Presupuestos[[#This Row],[AREA]]&amp;Presupuestos[[#This Row],[CONCEPTO]]&amp;Presupuestos[[#This Row],[DESCRIPCION]],Tabla28[[Columna1]:[CÓDIGO NUEVO]],2,0),"")</f>
        <v>P0601004</v>
      </c>
      <c r="J1265" s="3" t="s">
        <v>666</v>
      </c>
      <c r="K1265" s="3" t="s">
        <v>666</v>
      </c>
      <c r="L1265" s="3" t="s">
        <v>666</v>
      </c>
      <c r="M1265" s="31" t="s">
        <v>2439</v>
      </c>
      <c r="N1265" s="3"/>
      <c r="O1265" s="3" t="s">
        <v>315</v>
      </c>
      <c r="P1265" s="3" t="s">
        <v>86</v>
      </c>
      <c r="Q1265" s="3" t="str">
        <f>IFERROR(VLOOKUP(Presupuestos[[#This Row],[CLASIFICACIÓN (N)]],Tabla17[],2,0),"")</f>
        <v>Costos de ventas</v>
      </c>
      <c r="R1265" s="3" t="str">
        <f>IFERROR(VLOOKUP(Presupuestos[[#This Row],[CLASIFICACIÓN (N)]],Tabla17[],3,0),"")</f>
        <v>Operativo</v>
      </c>
      <c r="S1265" s="3" t="s">
        <v>34</v>
      </c>
      <c r="T1265" s="3" t="str">
        <f>IFERROR(VLOOKUP(Presupuestos[[#This Row],[ALMACEN]],Tabla5[],2,0),"")</f>
        <v>Arequipa</v>
      </c>
      <c r="U1265" s="19" t="str">
        <f>IFERROR(VLOOKUP(Presupuestos[[#This Row],[TIPO DE DOCUMENTO]],Tipo_Documento[],2,0)&amp;Presupuestos[[#This Row],[SERIE]]&amp;Presupuestos[[#This Row],[NUMERO]]&amp;Presupuestos[[#This Row],[RUC]],"")</f>
        <v>PLR ES07 548298276</v>
      </c>
      <c r="V1265" s="3" t="s">
        <v>258</v>
      </c>
      <c r="W1265" s="7">
        <v>45869</v>
      </c>
      <c r="X1265" s="7">
        <v>45869</v>
      </c>
      <c r="Y1265" s="3" t="s">
        <v>2435</v>
      </c>
      <c r="Z1265" s="3">
        <v>5</v>
      </c>
      <c r="AA1265" s="3">
        <f>IFERROR(VLOOKUP(Presupuestos[[#This Row],[RAZON SOCIAL]],CHOOSE({1,2},Clientes_Proveedores[Razon Social],Clientes_Proveedores[Ruc / Dni]),2,0),"-")</f>
        <v>48298276</v>
      </c>
      <c r="AB1265" s="31" t="s">
        <v>1934</v>
      </c>
      <c r="AC1265" s="3" t="s">
        <v>670</v>
      </c>
      <c r="AD1265" s="5"/>
      <c r="AE1265" s="6">
        <v>113.6</v>
      </c>
      <c r="AF1265" s="6">
        <f>Presupuestos[[#This Row],[BASE]]*Presupuestos[[#This Row],[% IGV]]</f>
        <v>0</v>
      </c>
      <c r="AG1265" s="22">
        <f>ROUND(SUM(Presupuestos[[#This Row],[BASE]:[IGV]]),2)</f>
        <v>113.6</v>
      </c>
      <c r="AH1265" s="9" t="str">
        <f>IF(Presupuestos[[#This Row],[MONEDA]]="USD",VLOOKUP(Presupuestos[[#This Row],[FECHA DE EMISION]],Tipo_Cambio[],3,0),"")</f>
        <v/>
      </c>
      <c r="AI1265" s="22">
        <f>IFERROR(ROUND(IF(Presupuestos[[#This Row],[MONEDA]]="PEN",Presupuestos[[#This Row],[TOTAL]],Presupuestos[[#This Row],[TOTAL]]*Presupuestos[[#This Row],[TIPO DE CAMBIO]]),2),"")</f>
        <v>113.6</v>
      </c>
      <c r="AJ1265" s="5"/>
      <c r="AK1265" s="33" t="s">
        <v>671</v>
      </c>
      <c r="AL1265" s="5" t="s">
        <v>680</v>
      </c>
      <c r="AM1265" s="23" t="s">
        <v>671</v>
      </c>
      <c r="AN1265" s="23" t="s">
        <v>671</v>
      </c>
      <c r="AO1265" s="7" t="str">
        <f>IFERROR(VLOOKUP("1-"&amp;Presupuestos[[#This Row],[ID DOCUMENTO]],BD_Pagos[],7,0),"")</f>
        <v/>
      </c>
      <c r="AP1265" s="16" t="str">
        <f>IFERROR(VLOOKUP("1-"&amp;Presupuestos[[#This Row],[ID DOCUMENTO]],BD_Pagos[],8,0),"")</f>
        <v/>
      </c>
      <c r="AQ1265" s="17" t="str">
        <f>IFERROR(VLOOKUP("1-"&amp;Presupuestos[[#This Row],[ID DOCUMENTO]],BD_Pagos[],9,0),"")</f>
        <v/>
      </c>
      <c r="AR1265" s="54"/>
      <c r="AS1265" s="7" t="str">
        <f>IFERROR(VLOOKUP("2-"&amp;Presupuestos[[#This Row],[ID DOCUMENTO]],BD_Pagos[],7,0),"")</f>
        <v/>
      </c>
      <c r="AT1265" s="16" t="str">
        <f>IFERROR(VLOOKUP("2-"&amp;Presupuestos[[#This Row],[ID DOCUMENTO]],BD_Pagos[],8,0),"")</f>
        <v/>
      </c>
      <c r="AU1265" s="17" t="str">
        <f>IFERROR(VLOOKUP("2-"&amp;Presupuestos[[#This Row],[ID DOCUMENTO]],BD_Pagos[],9,0),"")</f>
        <v/>
      </c>
      <c r="AV1265" s="20">
        <f>IF(IFERROR(VLOOKUP("2-"&amp;Presupuestos[[#This Row],[ID DOCUMENTO]],BD_Pagos[],10,0),0)&gt;Presupuestos[[#This Row],[TOTAL SOLES]],Presupuestos[[#This Row],[TOTAL SOLES]],IFERROR(VLOOKUP("2-"&amp;Presupuestos[[#This Row],[ID DOCUMENTO]],BD_Pagos[],10,0),0))</f>
        <v>0</v>
      </c>
      <c r="AW1265" s="7"/>
      <c r="AX1265" s="16"/>
      <c r="AY1265" s="17"/>
      <c r="AZ1265" s="20"/>
      <c r="BA1265" s="7"/>
      <c r="BB1265" s="16"/>
      <c r="BC1265" s="17"/>
      <c r="BD1265" s="20"/>
      <c r="BE1265" s="7" t="str">
        <f>IFERROR(VLOOKUP("5-"&amp;Presupuestos[[#This Row],[ID DOCUMENTO]],BD_Pagos[],7,0),"")</f>
        <v/>
      </c>
      <c r="BF1265" s="17" t="str">
        <f>IFERROR(VLOOKUP("5-"&amp;Presupuestos[[#This Row],[ID DOCUMENTO]],BD_Pagos[],9,0),"")</f>
        <v/>
      </c>
      <c r="BG1265" s="20">
        <f>IF(IFERROR(VLOOKUP("5-"&amp;Presupuestos[[#This Row],[ID DOCUMENTO]],BD_Pagos[],10,0),0)&gt;Presupuestos[[#This Row],[TOTAL SOLES]],Presupuestos[[#This Row],[TOTAL SOLES]],IFERROR(VLOOKUP("5-"&amp;Presupuestos[[#This Row],[ID DOCUMENTO]],BD_Pagos[],10,0),0))</f>
        <v>0</v>
      </c>
      <c r="BH1265" s="7" t="str">
        <f>IFERROR(VLOOKUP("1-Detraccion"&amp;Presupuestos[[#This Row],[ID DOCUMENTO]],BD_Pagos[],2,0),"")</f>
        <v/>
      </c>
      <c r="BI1265" s="3" t="str">
        <f>IFERROR(VLOOKUP("1-Detraccion"&amp;Presupuestos[[#This Row],[ID DOCUMENTO]],BD_Pagos[],3,0),"")</f>
        <v/>
      </c>
      <c r="BJ1265" s="3" t="str">
        <f>IFERROR(VLOOKUP("1-Detraccion"&amp;Presupuestos[[#This Row],[ID DOCUMENTO]],BD_Pagos[],4,0),"")</f>
        <v/>
      </c>
      <c r="BK1265" s="6">
        <f>IF(IFERROR(VLOOKUP("1-Detraccion"&amp;Presupuestos[[#This Row],[ID DOCUMENTO]],BD_Pagos[],5,0),0)&gt;Presupuestos[[#This Row],[TOTAL SOLES]],Presupuestos[[#This Row],[TOTAL SOLES]],IFERROR(VLOOKUP("1-Detraccion"&amp;Presupuestos[[#This Row],[ID DOCUMENTO]],BD_Pagos[],5,0),0))</f>
        <v>0</v>
      </c>
      <c r="BL1265" s="6">
        <f>IF(IFERROR(VLOOKUP("1-Detraccion"&amp;Presupuestos[[#This Row],[ID DOCUMENTO]],BD_Pagos[],6,0),0)&gt;Presupuestos[[#This Row],[TOTAL SOLES]],Presupuestos[[#This Row],[TOTAL SOLES]],IFERROR(VLOOKUP("1-Detraccion"&amp;Presupuestos[[#This Row],[ID DOCUMENTO]],BD_Pagos[],6,0),0))</f>
        <v>0</v>
      </c>
      <c r="BM1265" s="37"/>
      <c r="BN1265" s="3"/>
      <c r="BO1265" s="3"/>
      <c r="BP1265" s="6"/>
      <c r="BQ126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113.6</v>
      </c>
      <c r="BR1265" s="23" t="str">
        <f>IF(Presupuestos[[#This Row],[SALDO ME-MN]]&gt;0,"PENDIENTE","CANCELADO")</f>
        <v>PENDIENTE</v>
      </c>
      <c r="BS1265" s="23" t="str">
        <f>IF(COUNTIFS($U$4:$U1264,Presupuestos[[#This Row],[ID DOCUMENTO]])&gt;=1,IF(B1264=Presupuestos[[#This Row],[ID]],"OK","DOC. DUPLICADO"),"OK")</f>
        <v>OK</v>
      </c>
    </row>
    <row r="1266" spans="2:71" ht="24" x14ac:dyDescent="0.25">
      <c r="B1266" s="34">
        <f>IF(Presupuestos[[#This Row],[ID DOCUMENTO]]=U1265,B1265,IF(B1265="ID",1,B1265+1))</f>
        <v>1079</v>
      </c>
      <c r="C1266" s="2">
        <v>45869</v>
      </c>
      <c r="D1266" s="2">
        <v>45869</v>
      </c>
      <c r="E1266" s="3" t="s">
        <v>1880</v>
      </c>
      <c r="F1266" s="25" t="s">
        <v>54</v>
      </c>
      <c r="G1266" s="25" t="s">
        <v>330</v>
      </c>
      <c r="H1266" s="25" t="s">
        <v>394</v>
      </c>
      <c r="I1266" s="36" t="str">
        <f>IFERROR(VLOOKUP(Presupuestos[[#This Row],[AREA]]&amp;Presupuestos[[#This Row],[CONCEPTO]]&amp;Presupuestos[[#This Row],[DESCRIPCION]],Tabla28[[Columna1]:[CÓDIGO NUEVO]],2,0),"")</f>
        <v>P0601004</v>
      </c>
      <c r="J1266" s="3" t="s">
        <v>666</v>
      </c>
      <c r="K1266" s="3" t="s">
        <v>666</v>
      </c>
      <c r="L1266" s="3" t="s">
        <v>666</v>
      </c>
      <c r="M1266" s="31" t="s">
        <v>2440</v>
      </c>
      <c r="N1266" s="3"/>
      <c r="O1266" s="3" t="s">
        <v>315</v>
      </c>
      <c r="P1266" s="3" t="s">
        <v>114</v>
      </c>
      <c r="Q1266" s="3" t="str">
        <f>IFERROR(VLOOKUP(Presupuestos[[#This Row],[CLASIFICACIÓN (N)]],Tabla17[],2,0),"")</f>
        <v>Costos de ventas</v>
      </c>
      <c r="R1266" s="3" t="str">
        <f>IFERROR(VLOOKUP(Presupuestos[[#This Row],[CLASIFICACIÓN (N)]],Tabla17[],3,0),"")</f>
        <v>Operativo</v>
      </c>
      <c r="S1266" s="3" t="s">
        <v>34</v>
      </c>
      <c r="T1266" s="3" t="str">
        <f>IFERROR(VLOOKUP(Presupuestos[[#This Row],[ALMACEN]],Tabla5[],2,0),"")</f>
        <v>Arequipa</v>
      </c>
      <c r="U1266" s="19" t="str">
        <f>IFERROR(VLOOKUP(Presupuestos[[#This Row],[TIPO DE DOCUMENTO]],Tipo_Documento[],2,0)&amp;Presupuestos[[#This Row],[SERIE]]&amp;Presupuestos[[#This Row],[NUMERO]]&amp;Presupuestos[[#This Row],[RUC]],"")</f>
        <v>PLR ES07 648164743</v>
      </c>
      <c r="V1266" s="3" t="s">
        <v>258</v>
      </c>
      <c r="W1266" s="7">
        <v>45869</v>
      </c>
      <c r="X1266" s="7">
        <v>45869</v>
      </c>
      <c r="Y1266" s="3" t="s">
        <v>2435</v>
      </c>
      <c r="Z1266" s="3">
        <v>6</v>
      </c>
      <c r="AA1266" s="3">
        <f>IFERROR(VLOOKUP(Presupuestos[[#This Row],[RAZON SOCIAL]],CHOOSE({1,2},Clientes_Proveedores[Razon Social],Clientes_Proveedores[Ruc / Dni]),2,0),"-")</f>
        <v>48164743</v>
      </c>
      <c r="AB1266" s="31" t="s">
        <v>1939</v>
      </c>
      <c r="AC1266" s="3" t="s">
        <v>670</v>
      </c>
      <c r="AD1266" s="5"/>
      <c r="AE1266" s="6">
        <v>133.97</v>
      </c>
      <c r="AF1266" s="6">
        <f>Presupuestos[[#This Row],[BASE]]*Presupuestos[[#This Row],[% IGV]]</f>
        <v>0</v>
      </c>
      <c r="AG1266" s="22">
        <f>ROUND(SUM(Presupuestos[[#This Row],[BASE]:[IGV]]),2)</f>
        <v>133.97</v>
      </c>
      <c r="AH1266" s="9" t="str">
        <f>IF(Presupuestos[[#This Row],[MONEDA]]="USD",VLOOKUP(Presupuestos[[#This Row],[FECHA DE EMISION]],Tipo_Cambio[],3,0),"")</f>
        <v/>
      </c>
      <c r="AI1266" s="22">
        <f>IFERROR(ROUND(IF(Presupuestos[[#This Row],[MONEDA]]="PEN",Presupuestos[[#This Row],[TOTAL]],Presupuestos[[#This Row],[TOTAL]]*Presupuestos[[#This Row],[TIPO DE CAMBIO]]),2),"")</f>
        <v>133.97</v>
      </c>
      <c r="AJ1266" s="5"/>
      <c r="AK1266" s="33" t="s">
        <v>671</v>
      </c>
      <c r="AL1266" s="5" t="s">
        <v>680</v>
      </c>
      <c r="AM1266" s="23" t="s">
        <v>671</v>
      </c>
      <c r="AN1266" s="23" t="s">
        <v>671</v>
      </c>
      <c r="AO1266" s="7" t="str">
        <f>IFERROR(VLOOKUP("1-"&amp;Presupuestos[[#This Row],[ID DOCUMENTO]],BD_Pagos[],7,0),"")</f>
        <v/>
      </c>
      <c r="AP1266" s="16" t="str">
        <f>IFERROR(VLOOKUP("1-"&amp;Presupuestos[[#This Row],[ID DOCUMENTO]],BD_Pagos[],8,0),"")</f>
        <v/>
      </c>
      <c r="AQ1266" s="17" t="str">
        <f>IFERROR(VLOOKUP("1-"&amp;Presupuestos[[#This Row],[ID DOCUMENTO]],BD_Pagos[],9,0),"")</f>
        <v/>
      </c>
      <c r="AR1266" s="54"/>
      <c r="AS1266" s="7" t="str">
        <f>IFERROR(VLOOKUP("2-"&amp;Presupuestos[[#This Row],[ID DOCUMENTO]],BD_Pagos[],7,0),"")</f>
        <v/>
      </c>
      <c r="AT1266" s="16" t="str">
        <f>IFERROR(VLOOKUP("2-"&amp;Presupuestos[[#This Row],[ID DOCUMENTO]],BD_Pagos[],8,0),"")</f>
        <v/>
      </c>
      <c r="AU1266" s="17" t="str">
        <f>IFERROR(VLOOKUP("2-"&amp;Presupuestos[[#This Row],[ID DOCUMENTO]],BD_Pagos[],9,0),"")</f>
        <v/>
      </c>
      <c r="AV1266" s="20">
        <f>IF(IFERROR(VLOOKUP("2-"&amp;Presupuestos[[#This Row],[ID DOCUMENTO]],BD_Pagos[],10,0),0)&gt;Presupuestos[[#This Row],[TOTAL SOLES]],Presupuestos[[#This Row],[TOTAL SOLES]],IFERROR(VLOOKUP("2-"&amp;Presupuestos[[#This Row],[ID DOCUMENTO]],BD_Pagos[],10,0),0))</f>
        <v>0</v>
      </c>
      <c r="AW1266" s="7"/>
      <c r="AX1266" s="16"/>
      <c r="AY1266" s="17"/>
      <c r="AZ1266" s="20"/>
      <c r="BA1266" s="7"/>
      <c r="BB1266" s="16"/>
      <c r="BC1266" s="17"/>
      <c r="BD1266" s="20"/>
      <c r="BE1266" s="7" t="str">
        <f>IFERROR(VLOOKUP("5-"&amp;Presupuestos[[#This Row],[ID DOCUMENTO]],BD_Pagos[],7,0),"")</f>
        <v/>
      </c>
      <c r="BF1266" s="17" t="str">
        <f>IFERROR(VLOOKUP("5-"&amp;Presupuestos[[#This Row],[ID DOCUMENTO]],BD_Pagos[],9,0),"")</f>
        <v/>
      </c>
      <c r="BG1266" s="20">
        <f>IF(IFERROR(VLOOKUP("5-"&amp;Presupuestos[[#This Row],[ID DOCUMENTO]],BD_Pagos[],10,0),0)&gt;Presupuestos[[#This Row],[TOTAL SOLES]],Presupuestos[[#This Row],[TOTAL SOLES]],IFERROR(VLOOKUP("5-"&amp;Presupuestos[[#This Row],[ID DOCUMENTO]],BD_Pagos[],10,0),0))</f>
        <v>0</v>
      </c>
      <c r="BH1266" s="7" t="str">
        <f>IFERROR(VLOOKUP("1-Detraccion"&amp;Presupuestos[[#This Row],[ID DOCUMENTO]],BD_Pagos[],2,0),"")</f>
        <v/>
      </c>
      <c r="BI1266" s="3" t="str">
        <f>IFERROR(VLOOKUP("1-Detraccion"&amp;Presupuestos[[#This Row],[ID DOCUMENTO]],BD_Pagos[],3,0),"")</f>
        <v/>
      </c>
      <c r="BJ1266" s="3" t="str">
        <f>IFERROR(VLOOKUP("1-Detraccion"&amp;Presupuestos[[#This Row],[ID DOCUMENTO]],BD_Pagos[],4,0),"")</f>
        <v/>
      </c>
      <c r="BK1266" s="6">
        <f>IF(IFERROR(VLOOKUP("1-Detraccion"&amp;Presupuestos[[#This Row],[ID DOCUMENTO]],BD_Pagos[],5,0),0)&gt;Presupuestos[[#This Row],[TOTAL SOLES]],Presupuestos[[#This Row],[TOTAL SOLES]],IFERROR(VLOOKUP("1-Detraccion"&amp;Presupuestos[[#This Row],[ID DOCUMENTO]],BD_Pagos[],5,0),0))</f>
        <v>0</v>
      </c>
      <c r="BL1266" s="6">
        <f>IF(IFERROR(VLOOKUP("1-Detraccion"&amp;Presupuestos[[#This Row],[ID DOCUMENTO]],BD_Pagos[],6,0),0)&gt;Presupuestos[[#This Row],[TOTAL SOLES]],Presupuestos[[#This Row],[TOTAL SOLES]],IFERROR(VLOOKUP("1-Detraccion"&amp;Presupuestos[[#This Row],[ID DOCUMENTO]],BD_Pagos[],6,0),0))</f>
        <v>0</v>
      </c>
      <c r="BM1266" s="37"/>
      <c r="BN1266" s="3"/>
      <c r="BO1266" s="3"/>
      <c r="BP1266" s="6"/>
      <c r="BQ126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133.97</v>
      </c>
      <c r="BR1266" s="23" t="str">
        <f>IF(Presupuestos[[#This Row],[SALDO ME-MN]]&gt;0,"PENDIENTE","CANCELADO")</f>
        <v>PENDIENTE</v>
      </c>
      <c r="BS1266" s="23" t="str">
        <f>IF(COUNTIFS($U$4:$U1265,Presupuestos[[#This Row],[ID DOCUMENTO]])&gt;=1,IF(B1265=Presupuestos[[#This Row],[ID]],"OK","DOC. DUPLICADO"),"OK")</f>
        <v>OK</v>
      </c>
    </row>
    <row r="1267" spans="2:71" ht="24" x14ac:dyDescent="0.25">
      <c r="B1267" s="34">
        <f>IF(Presupuestos[[#This Row],[ID DOCUMENTO]]=U1266,B1266,IF(B1266="ID",1,B1266+1))</f>
        <v>1080</v>
      </c>
      <c r="C1267" s="2">
        <v>45869</v>
      </c>
      <c r="D1267" s="2">
        <v>45869</v>
      </c>
      <c r="E1267" s="3" t="s">
        <v>1880</v>
      </c>
      <c r="F1267" s="25" t="s">
        <v>54</v>
      </c>
      <c r="G1267" s="25" t="s">
        <v>330</v>
      </c>
      <c r="H1267" s="25" t="s">
        <v>394</v>
      </c>
      <c r="I1267" s="36" t="str">
        <f>IFERROR(VLOOKUP(Presupuestos[[#This Row],[AREA]]&amp;Presupuestos[[#This Row],[CONCEPTO]]&amp;Presupuestos[[#This Row],[DESCRIPCION]],Tabla28[[Columna1]:[CÓDIGO NUEVO]],2,0),"")</f>
        <v>P0601004</v>
      </c>
      <c r="J1267" s="3" t="s">
        <v>666</v>
      </c>
      <c r="K1267" s="3" t="s">
        <v>666</v>
      </c>
      <c r="L1267" s="3" t="s">
        <v>666</v>
      </c>
      <c r="M1267" s="31" t="s">
        <v>2441</v>
      </c>
      <c r="N1267" s="3"/>
      <c r="O1267" s="3" t="s">
        <v>315</v>
      </c>
      <c r="P1267" s="3" t="s">
        <v>127</v>
      </c>
      <c r="Q1267" s="3" t="str">
        <f>IFERROR(VLOOKUP(Presupuestos[[#This Row],[CLASIFICACIÓN (N)]],Tabla17[],2,0),"")</f>
        <v>Gastos operativos</v>
      </c>
      <c r="R1267" s="3" t="str">
        <f>IFERROR(VLOOKUP(Presupuestos[[#This Row],[CLASIFICACIÓN (N)]],Tabla17[],3,0),"")</f>
        <v>Operativo</v>
      </c>
      <c r="S1267" s="3" t="s">
        <v>16</v>
      </c>
      <c r="T1267" s="3" t="str">
        <f>IFERROR(VLOOKUP(Presupuestos[[#This Row],[ALMACEN]],Tabla5[],2,0),"")</f>
        <v>Arequipa</v>
      </c>
      <c r="U1267" s="19" t="str">
        <f>IFERROR(VLOOKUP(Presupuestos[[#This Row],[TIPO DE DOCUMENTO]],Tipo_Documento[],2,0)&amp;Presupuestos[[#This Row],[SERIE]]&amp;Presupuestos[[#This Row],[NUMERO]]&amp;Presupuestos[[#This Row],[RUC]],"")</f>
        <v>PLR ES07 776140901</v>
      </c>
      <c r="V1267" s="3" t="s">
        <v>258</v>
      </c>
      <c r="W1267" s="7">
        <v>45869</v>
      </c>
      <c r="X1267" s="7">
        <v>45869</v>
      </c>
      <c r="Y1267" s="3" t="s">
        <v>2435</v>
      </c>
      <c r="Z1267" s="3">
        <v>7</v>
      </c>
      <c r="AA1267" s="3">
        <f>IFERROR(VLOOKUP(Presupuestos[[#This Row],[RAZON SOCIAL]],CHOOSE({1,2},Clientes_Proveedores[Razon Social],Clientes_Proveedores[Ruc / Dni]),2,0),"-")</f>
        <v>76140901</v>
      </c>
      <c r="AB1267" s="31" t="s">
        <v>1944</v>
      </c>
      <c r="AC1267" s="3" t="s">
        <v>670</v>
      </c>
      <c r="AD1267" s="5"/>
      <c r="AE1267" s="6">
        <v>117.46</v>
      </c>
      <c r="AF1267" s="6">
        <f>Presupuestos[[#This Row],[BASE]]*Presupuestos[[#This Row],[% IGV]]</f>
        <v>0</v>
      </c>
      <c r="AG1267" s="22">
        <f>ROUND(SUM(Presupuestos[[#This Row],[BASE]:[IGV]]),2)</f>
        <v>117.46</v>
      </c>
      <c r="AH1267" s="9" t="str">
        <f>IF(Presupuestos[[#This Row],[MONEDA]]="USD",VLOOKUP(Presupuestos[[#This Row],[FECHA DE EMISION]],Tipo_Cambio[],3,0),"")</f>
        <v/>
      </c>
      <c r="AI1267" s="22">
        <f>IFERROR(ROUND(IF(Presupuestos[[#This Row],[MONEDA]]="PEN",Presupuestos[[#This Row],[TOTAL]],Presupuestos[[#This Row],[TOTAL]]*Presupuestos[[#This Row],[TIPO DE CAMBIO]]),2),"")</f>
        <v>117.46</v>
      </c>
      <c r="AJ1267" s="5"/>
      <c r="AK1267" s="33" t="s">
        <v>671</v>
      </c>
      <c r="AL1267" s="5" t="s">
        <v>680</v>
      </c>
      <c r="AM1267" s="23" t="s">
        <v>671</v>
      </c>
      <c r="AN1267" s="23" t="s">
        <v>671</v>
      </c>
      <c r="AO1267" s="7" t="str">
        <f>IFERROR(VLOOKUP("1-"&amp;Presupuestos[[#This Row],[ID DOCUMENTO]],BD_Pagos[],7,0),"")</f>
        <v/>
      </c>
      <c r="AP1267" s="16" t="str">
        <f>IFERROR(VLOOKUP("1-"&amp;Presupuestos[[#This Row],[ID DOCUMENTO]],BD_Pagos[],8,0),"")</f>
        <v/>
      </c>
      <c r="AQ1267" s="17" t="str">
        <f>IFERROR(VLOOKUP("1-"&amp;Presupuestos[[#This Row],[ID DOCUMENTO]],BD_Pagos[],9,0),"")</f>
        <v/>
      </c>
      <c r="AR1267" s="54"/>
      <c r="AS1267" s="7" t="str">
        <f>IFERROR(VLOOKUP("2-"&amp;Presupuestos[[#This Row],[ID DOCUMENTO]],BD_Pagos[],7,0),"")</f>
        <v/>
      </c>
      <c r="AT1267" s="16" t="str">
        <f>IFERROR(VLOOKUP("2-"&amp;Presupuestos[[#This Row],[ID DOCUMENTO]],BD_Pagos[],8,0),"")</f>
        <v/>
      </c>
      <c r="AU1267" s="17" t="str">
        <f>IFERROR(VLOOKUP("2-"&amp;Presupuestos[[#This Row],[ID DOCUMENTO]],BD_Pagos[],9,0),"")</f>
        <v/>
      </c>
      <c r="AV1267" s="20">
        <f>IF(IFERROR(VLOOKUP("2-"&amp;Presupuestos[[#This Row],[ID DOCUMENTO]],BD_Pagos[],10,0),0)&gt;Presupuestos[[#This Row],[TOTAL SOLES]],Presupuestos[[#This Row],[TOTAL SOLES]],IFERROR(VLOOKUP("2-"&amp;Presupuestos[[#This Row],[ID DOCUMENTO]],BD_Pagos[],10,0),0))</f>
        <v>0</v>
      </c>
      <c r="AW1267" s="7"/>
      <c r="AX1267" s="16"/>
      <c r="AY1267" s="17"/>
      <c r="AZ1267" s="20"/>
      <c r="BA1267" s="7"/>
      <c r="BB1267" s="16"/>
      <c r="BC1267" s="17"/>
      <c r="BD1267" s="20"/>
      <c r="BE1267" s="7" t="str">
        <f>IFERROR(VLOOKUP("5-"&amp;Presupuestos[[#This Row],[ID DOCUMENTO]],BD_Pagos[],7,0),"")</f>
        <v/>
      </c>
      <c r="BF1267" s="17" t="str">
        <f>IFERROR(VLOOKUP("5-"&amp;Presupuestos[[#This Row],[ID DOCUMENTO]],BD_Pagos[],9,0),"")</f>
        <v/>
      </c>
      <c r="BG1267" s="20">
        <f>IF(IFERROR(VLOOKUP("5-"&amp;Presupuestos[[#This Row],[ID DOCUMENTO]],BD_Pagos[],10,0),0)&gt;Presupuestos[[#This Row],[TOTAL SOLES]],Presupuestos[[#This Row],[TOTAL SOLES]],IFERROR(VLOOKUP("5-"&amp;Presupuestos[[#This Row],[ID DOCUMENTO]],BD_Pagos[],10,0),0))</f>
        <v>0</v>
      </c>
      <c r="BH1267" s="7" t="str">
        <f>IFERROR(VLOOKUP("1-Detraccion"&amp;Presupuestos[[#This Row],[ID DOCUMENTO]],BD_Pagos[],2,0),"")</f>
        <v/>
      </c>
      <c r="BI1267" s="3" t="str">
        <f>IFERROR(VLOOKUP("1-Detraccion"&amp;Presupuestos[[#This Row],[ID DOCUMENTO]],BD_Pagos[],3,0),"")</f>
        <v/>
      </c>
      <c r="BJ1267" s="3" t="str">
        <f>IFERROR(VLOOKUP("1-Detraccion"&amp;Presupuestos[[#This Row],[ID DOCUMENTO]],BD_Pagos[],4,0),"")</f>
        <v/>
      </c>
      <c r="BK1267" s="6">
        <f>IF(IFERROR(VLOOKUP("1-Detraccion"&amp;Presupuestos[[#This Row],[ID DOCUMENTO]],BD_Pagos[],5,0),0)&gt;Presupuestos[[#This Row],[TOTAL SOLES]],Presupuestos[[#This Row],[TOTAL SOLES]],IFERROR(VLOOKUP("1-Detraccion"&amp;Presupuestos[[#This Row],[ID DOCUMENTO]],BD_Pagos[],5,0),0))</f>
        <v>0</v>
      </c>
      <c r="BL1267" s="6">
        <f>IF(IFERROR(VLOOKUP("1-Detraccion"&amp;Presupuestos[[#This Row],[ID DOCUMENTO]],BD_Pagos[],6,0),0)&gt;Presupuestos[[#This Row],[TOTAL SOLES]],Presupuestos[[#This Row],[TOTAL SOLES]],IFERROR(VLOOKUP("1-Detraccion"&amp;Presupuestos[[#This Row],[ID DOCUMENTO]],BD_Pagos[],6,0),0))</f>
        <v>0</v>
      </c>
      <c r="BM1267" s="37"/>
      <c r="BN1267" s="3"/>
      <c r="BO1267" s="3"/>
      <c r="BP1267" s="6"/>
      <c r="BQ126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117.46</v>
      </c>
      <c r="BR1267" s="23" t="str">
        <f>IF(Presupuestos[[#This Row],[SALDO ME-MN]]&gt;0,"PENDIENTE","CANCELADO")</f>
        <v>PENDIENTE</v>
      </c>
      <c r="BS1267" s="23" t="str">
        <f>IF(COUNTIFS($U$4:$U1266,Presupuestos[[#This Row],[ID DOCUMENTO]])&gt;=1,IF(B1266=Presupuestos[[#This Row],[ID]],"OK","DOC. DUPLICADO"),"OK")</f>
        <v>OK</v>
      </c>
    </row>
    <row r="1268" spans="2:71" ht="24" x14ac:dyDescent="0.25">
      <c r="B1268" s="34">
        <f>IF(Presupuestos[[#This Row],[ID DOCUMENTO]]=U1267,B1267,IF(B1267="ID",1,B1267+1))</f>
        <v>1081</v>
      </c>
      <c r="C1268" s="2">
        <v>45869</v>
      </c>
      <c r="D1268" s="2">
        <v>45869</v>
      </c>
      <c r="E1268" s="3" t="s">
        <v>1880</v>
      </c>
      <c r="F1268" s="25" t="s">
        <v>54</v>
      </c>
      <c r="G1268" s="25" t="s">
        <v>330</v>
      </c>
      <c r="H1268" s="25" t="s">
        <v>394</v>
      </c>
      <c r="I1268" s="36" t="str">
        <f>IFERROR(VLOOKUP(Presupuestos[[#This Row],[AREA]]&amp;Presupuestos[[#This Row],[CONCEPTO]]&amp;Presupuestos[[#This Row],[DESCRIPCION]],Tabla28[[Columna1]:[CÓDIGO NUEVO]],2,0),"")</f>
        <v>P0601004</v>
      </c>
      <c r="J1268" s="3" t="s">
        <v>666</v>
      </c>
      <c r="K1268" s="3" t="s">
        <v>666</v>
      </c>
      <c r="L1268" s="3" t="s">
        <v>666</v>
      </c>
      <c r="M1268" s="31" t="s">
        <v>2442</v>
      </c>
      <c r="N1268" s="3"/>
      <c r="O1268" s="3" t="s">
        <v>315</v>
      </c>
      <c r="P1268" s="3" t="s">
        <v>127</v>
      </c>
      <c r="Q1268" s="3" t="str">
        <f>IFERROR(VLOOKUP(Presupuestos[[#This Row],[CLASIFICACIÓN (N)]],Tabla17[],2,0),"")</f>
        <v>Gastos operativos</v>
      </c>
      <c r="R1268" s="3" t="str">
        <f>IFERROR(VLOOKUP(Presupuestos[[#This Row],[CLASIFICACIÓN (N)]],Tabla17[],3,0),"")</f>
        <v>Operativo</v>
      </c>
      <c r="S1268" s="3" t="s">
        <v>16</v>
      </c>
      <c r="T1268" s="3" t="str">
        <f>IFERROR(VLOOKUP(Presupuestos[[#This Row],[ALMACEN]],Tabla5[],2,0),"")</f>
        <v>Arequipa</v>
      </c>
      <c r="U1268" s="19" t="str">
        <f>IFERROR(VLOOKUP(Presupuestos[[#This Row],[TIPO DE DOCUMENTO]],Tipo_Documento[],2,0)&amp;Presupuestos[[#This Row],[SERIE]]&amp;Presupuestos[[#This Row],[NUMERO]]&amp;Presupuestos[[#This Row],[RUC]],"")</f>
        <v>PLR ES07 844162989</v>
      </c>
      <c r="V1268" s="3" t="s">
        <v>258</v>
      </c>
      <c r="W1268" s="7">
        <v>45869</v>
      </c>
      <c r="X1268" s="7">
        <v>45869</v>
      </c>
      <c r="Y1268" s="3" t="s">
        <v>2435</v>
      </c>
      <c r="Z1268" s="3">
        <v>8</v>
      </c>
      <c r="AA1268" s="3">
        <f>IFERROR(VLOOKUP(Presupuestos[[#This Row],[RAZON SOCIAL]],CHOOSE({1,2},Clientes_Proveedores[Razon Social],Clientes_Proveedores[Ruc / Dni]),2,0),"-")</f>
        <v>44162989</v>
      </c>
      <c r="AB1268" s="31" t="s">
        <v>1947</v>
      </c>
      <c r="AC1268" s="3" t="s">
        <v>670</v>
      </c>
      <c r="AD1268" s="5"/>
      <c r="AE1268" s="6">
        <v>158.66999999999999</v>
      </c>
      <c r="AF1268" s="6">
        <f>Presupuestos[[#This Row],[BASE]]*Presupuestos[[#This Row],[% IGV]]</f>
        <v>0</v>
      </c>
      <c r="AG1268" s="22">
        <f>ROUND(SUM(Presupuestos[[#This Row],[BASE]:[IGV]]),2)</f>
        <v>158.66999999999999</v>
      </c>
      <c r="AH1268" s="9" t="str">
        <f>IF(Presupuestos[[#This Row],[MONEDA]]="USD",VLOOKUP(Presupuestos[[#This Row],[FECHA DE EMISION]],Tipo_Cambio[],3,0),"")</f>
        <v/>
      </c>
      <c r="AI1268" s="22">
        <f>IFERROR(ROUND(IF(Presupuestos[[#This Row],[MONEDA]]="PEN",Presupuestos[[#This Row],[TOTAL]],Presupuestos[[#This Row],[TOTAL]]*Presupuestos[[#This Row],[TIPO DE CAMBIO]]),2),"")</f>
        <v>158.66999999999999</v>
      </c>
      <c r="AJ1268" s="5"/>
      <c r="AK1268" s="33" t="s">
        <v>671</v>
      </c>
      <c r="AL1268" s="5" t="s">
        <v>680</v>
      </c>
      <c r="AM1268" s="23" t="s">
        <v>671</v>
      </c>
      <c r="AN1268" s="23" t="s">
        <v>671</v>
      </c>
      <c r="AO1268" s="7" t="str">
        <f>IFERROR(VLOOKUP("1-"&amp;Presupuestos[[#This Row],[ID DOCUMENTO]],BD_Pagos[],7,0),"")</f>
        <v/>
      </c>
      <c r="AP1268" s="16" t="str">
        <f>IFERROR(VLOOKUP("1-"&amp;Presupuestos[[#This Row],[ID DOCUMENTO]],BD_Pagos[],8,0),"")</f>
        <v/>
      </c>
      <c r="AQ1268" s="17" t="str">
        <f>IFERROR(VLOOKUP("1-"&amp;Presupuestos[[#This Row],[ID DOCUMENTO]],BD_Pagos[],9,0),"")</f>
        <v/>
      </c>
      <c r="AR1268" s="54"/>
      <c r="AS1268" s="7" t="str">
        <f>IFERROR(VLOOKUP("2-"&amp;Presupuestos[[#This Row],[ID DOCUMENTO]],BD_Pagos[],7,0),"")</f>
        <v/>
      </c>
      <c r="AT1268" s="16" t="str">
        <f>IFERROR(VLOOKUP("2-"&amp;Presupuestos[[#This Row],[ID DOCUMENTO]],BD_Pagos[],8,0),"")</f>
        <v/>
      </c>
      <c r="AU1268" s="17" t="str">
        <f>IFERROR(VLOOKUP("2-"&amp;Presupuestos[[#This Row],[ID DOCUMENTO]],BD_Pagos[],9,0),"")</f>
        <v/>
      </c>
      <c r="AV1268" s="20">
        <f>IF(IFERROR(VLOOKUP("2-"&amp;Presupuestos[[#This Row],[ID DOCUMENTO]],BD_Pagos[],10,0),0)&gt;Presupuestos[[#This Row],[TOTAL SOLES]],Presupuestos[[#This Row],[TOTAL SOLES]],IFERROR(VLOOKUP("2-"&amp;Presupuestos[[#This Row],[ID DOCUMENTO]],BD_Pagos[],10,0),0))</f>
        <v>0</v>
      </c>
      <c r="AW1268" s="7"/>
      <c r="AX1268" s="16"/>
      <c r="AY1268" s="17"/>
      <c r="AZ1268" s="20"/>
      <c r="BA1268" s="7"/>
      <c r="BB1268" s="16"/>
      <c r="BC1268" s="17"/>
      <c r="BD1268" s="20"/>
      <c r="BE1268" s="7" t="str">
        <f>IFERROR(VLOOKUP("5-"&amp;Presupuestos[[#This Row],[ID DOCUMENTO]],BD_Pagos[],7,0),"")</f>
        <v/>
      </c>
      <c r="BF1268" s="17" t="str">
        <f>IFERROR(VLOOKUP("5-"&amp;Presupuestos[[#This Row],[ID DOCUMENTO]],BD_Pagos[],9,0),"")</f>
        <v/>
      </c>
      <c r="BG1268" s="20">
        <f>IF(IFERROR(VLOOKUP("5-"&amp;Presupuestos[[#This Row],[ID DOCUMENTO]],BD_Pagos[],10,0),0)&gt;Presupuestos[[#This Row],[TOTAL SOLES]],Presupuestos[[#This Row],[TOTAL SOLES]],IFERROR(VLOOKUP("5-"&amp;Presupuestos[[#This Row],[ID DOCUMENTO]],BD_Pagos[],10,0),0))</f>
        <v>0</v>
      </c>
      <c r="BH1268" s="7" t="str">
        <f>IFERROR(VLOOKUP("1-Detraccion"&amp;Presupuestos[[#This Row],[ID DOCUMENTO]],BD_Pagos[],2,0),"")</f>
        <v/>
      </c>
      <c r="BI1268" s="3" t="str">
        <f>IFERROR(VLOOKUP("1-Detraccion"&amp;Presupuestos[[#This Row],[ID DOCUMENTO]],BD_Pagos[],3,0),"")</f>
        <v/>
      </c>
      <c r="BJ1268" s="3" t="str">
        <f>IFERROR(VLOOKUP("1-Detraccion"&amp;Presupuestos[[#This Row],[ID DOCUMENTO]],BD_Pagos[],4,0),"")</f>
        <v/>
      </c>
      <c r="BK1268" s="6">
        <f>IF(IFERROR(VLOOKUP("1-Detraccion"&amp;Presupuestos[[#This Row],[ID DOCUMENTO]],BD_Pagos[],5,0),0)&gt;Presupuestos[[#This Row],[TOTAL SOLES]],Presupuestos[[#This Row],[TOTAL SOLES]],IFERROR(VLOOKUP("1-Detraccion"&amp;Presupuestos[[#This Row],[ID DOCUMENTO]],BD_Pagos[],5,0),0))</f>
        <v>0</v>
      </c>
      <c r="BL1268" s="6">
        <f>IF(IFERROR(VLOOKUP("1-Detraccion"&amp;Presupuestos[[#This Row],[ID DOCUMENTO]],BD_Pagos[],6,0),0)&gt;Presupuestos[[#This Row],[TOTAL SOLES]],Presupuestos[[#This Row],[TOTAL SOLES]],IFERROR(VLOOKUP("1-Detraccion"&amp;Presupuestos[[#This Row],[ID DOCUMENTO]],BD_Pagos[],6,0),0))</f>
        <v>0</v>
      </c>
      <c r="BM1268" s="37"/>
      <c r="BN1268" s="3"/>
      <c r="BO1268" s="3"/>
      <c r="BP1268" s="6"/>
      <c r="BQ126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158.66999999999999</v>
      </c>
      <c r="BR1268" s="23" t="str">
        <f>IF(Presupuestos[[#This Row],[SALDO ME-MN]]&gt;0,"PENDIENTE","CANCELADO")</f>
        <v>PENDIENTE</v>
      </c>
      <c r="BS1268" s="23" t="str">
        <f>IF(COUNTIFS($U$4:$U1267,Presupuestos[[#This Row],[ID DOCUMENTO]])&gt;=1,IF(B1267=Presupuestos[[#This Row],[ID]],"OK","DOC. DUPLICADO"),"OK")</f>
        <v>OK</v>
      </c>
    </row>
    <row r="1269" spans="2:71" ht="24" x14ac:dyDescent="0.25">
      <c r="B1269" s="34">
        <f>IF(Presupuestos[[#This Row],[ID DOCUMENTO]]=U1268,B1268,IF(B1268="ID",1,B1268+1))</f>
        <v>1082</v>
      </c>
      <c r="C1269" s="2">
        <v>45869</v>
      </c>
      <c r="D1269" s="2">
        <v>45869</v>
      </c>
      <c r="E1269" s="3" t="s">
        <v>1880</v>
      </c>
      <c r="F1269" s="25" t="s">
        <v>54</v>
      </c>
      <c r="G1269" s="25" t="s">
        <v>330</v>
      </c>
      <c r="H1269" s="25" t="s">
        <v>394</v>
      </c>
      <c r="I1269" s="36" t="str">
        <f>IFERROR(VLOOKUP(Presupuestos[[#This Row],[AREA]]&amp;Presupuestos[[#This Row],[CONCEPTO]]&amp;Presupuestos[[#This Row],[DESCRIPCION]],Tabla28[[Columna1]:[CÓDIGO NUEVO]],2,0),"")</f>
        <v>P0601004</v>
      </c>
      <c r="J1269" s="3" t="s">
        <v>666</v>
      </c>
      <c r="K1269" s="3" t="s">
        <v>666</v>
      </c>
      <c r="L1269" s="3" t="s">
        <v>666</v>
      </c>
      <c r="M1269" s="31" t="s">
        <v>2443</v>
      </c>
      <c r="N1269" s="3"/>
      <c r="O1269" s="3" t="s">
        <v>315</v>
      </c>
      <c r="P1269" s="3" t="s">
        <v>127</v>
      </c>
      <c r="Q1269" s="3" t="str">
        <f>IFERROR(VLOOKUP(Presupuestos[[#This Row],[CLASIFICACIÓN (N)]],Tabla17[],2,0),"")</f>
        <v>Gastos operativos</v>
      </c>
      <c r="R1269" s="3" t="str">
        <f>IFERROR(VLOOKUP(Presupuestos[[#This Row],[CLASIFICACIÓN (N)]],Tabla17[],3,0),"")</f>
        <v>Operativo</v>
      </c>
      <c r="S1269" s="3" t="s">
        <v>16</v>
      </c>
      <c r="T1269" s="3" t="str">
        <f>IFERROR(VLOOKUP(Presupuestos[[#This Row],[ALMACEN]],Tabla5[],2,0),"")</f>
        <v>Arequipa</v>
      </c>
      <c r="U1269" s="19" t="str">
        <f>IFERROR(VLOOKUP(Presupuestos[[#This Row],[TIPO DE DOCUMENTO]],Tipo_Documento[],2,0)&amp;Presupuestos[[#This Row],[SERIE]]&amp;Presupuestos[[#This Row],[NUMERO]]&amp;Presupuestos[[#This Row],[RUC]],"")</f>
        <v>PLR ES07 945286301</v>
      </c>
      <c r="V1269" s="3" t="s">
        <v>258</v>
      </c>
      <c r="W1269" s="7">
        <v>45869</v>
      </c>
      <c r="X1269" s="7">
        <v>45869</v>
      </c>
      <c r="Y1269" s="3" t="s">
        <v>2435</v>
      </c>
      <c r="Z1269" s="3">
        <v>9</v>
      </c>
      <c r="AA1269" s="3">
        <f>IFERROR(VLOOKUP(Presupuestos[[#This Row],[RAZON SOCIAL]],CHOOSE({1,2},Clientes_Proveedores[Razon Social],Clientes_Proveedores[Ruc / Dni]),2,0),"-")</f>
        <v>45286301</v>
      </c>
      <c r="AB1269" s="31" t="s">
        <v>1950</v>
      </c>
      <c r="AC1269" s="3" t="s">
        <v>670</v>
      </c>
      <c r="AD1269" s="5"/>
      <c r="AE1269" s="6">
        <v>386.72</v>
      </c>
      <c r="AF1269" s="6">
        <f>Presupuestos[[#This Row],[BASE]]*Presupuestos[[#This Row],[% IGV]]</f>
        <v>0</v>
      </c>
      <c r="AG1269" s="22">
        <f>ROUND(SUM(Presupuestos[[#This Row],[BASE]:[IGV]]),2)</f>
        <v>386.72</v>
      </c>
      <c r="AH1269" s="9" t="str">
        <f>IF(Presupuestos[[#This Row],[MONEDA]]="USD",VLOOKUP(Presupuestos[[#This Row],[FECHA DE EMISION]],Tipo_Cambio[],3,0),"")</f>
        <v/>
      </c>
      <c r="AI1269" s="22">
        <f>IFERROR(ROUND(IF(Presupuestos[[#This Row],[MONEDA]]="PEN",Presupuestos[[#This Row],[TOTAL]],Presupuestos[[#This Row],[TOTAL]]*Presupuestos[[#This Row],[TIPO DE CAMBIO]]),2),"")</f>
        <v>386.72</v>
      </c>
      <c r="AJ1269" s="5"/>
      <c r="AK1269" s="33" t="s">
        <v>671</v>
      </c>
      <c r="AL1269" s="5" t="s">
        <v>680</v>
      </c>
      <c r="AM1269" s="23" t="s">
        <v>671</v>
      </c>
      <c r="AN1269" s="23" t="s">
        <v>671</v>
      </c>
      <c r="AO1269" s="7" t="str">
        <f>IFERROR(VLOOKUP("1-"&amp;Presupuestos[[#This Row],[ID DOCUMENTO]],BD_Pagos[],7,0),"")</f>
        <v/>
      </c>
      <c r="AP1269" s="16" t="str">
        <f>IFERROR(VLOOKUP("1-"&amp;Presupuestos[[#This Row],[ID DOCUMENTO]],BD_Pagos[],8,0),"")</f>
        <v/>
      </c>
      <c r="AQ1269" s="17" t="str">
        <f>IFERROR(VLOOKUP("1-"&amp;Presupuestos[[#This Row],[ID DOCUMENTO]],BD_Pagos[],9,0),"")</f>
        <v/>
      </c>
      <c r="AR1269" s="54"/>
      <c r="AS1269" s="7" t="str">
        <f>IFERROR(VLOOKUP("2-"&amp;Presupuestos[[#This Row],[ID DOCUMENTO]],BD_Pagos[],7,0),"")</f>
        <v/>
      </c>
      <c r="AT1269" s="16" t="str">
        <f>IFERROR(VLOOKUP("2-"&amp;Presupuestos[[#This Row],[ID DOCUMENTO]],BD_Pagos[],8,0),"")</f>
        <v/>
      </c>
      <c r="AU1269" s="17" t="str">
        <f>IFERROR(VLOOKUP("2-"&amp;Presupuestos[[#This Row],[ID DOCUMENTO]],BD_Pagos[],9,0),"")</f>
        <v/>
      </c>
      <c r="AV1269" s="20">
        <f>IF(IFERROR(VLOOKUP("2-"&amp;Presupuestos[[#This Row],[ID DOCUMENTO]],BD_Pagos[],10,0),0)&gt;Presupuestos[[#This Row],[TOTAL SOLES]],Presupuestos[[#This Row],[TOTAL SOLES]],IFERROR(VLOOKUP("2-"&amp;Presupuestos[[#This Row],[ID DOCUMENTO]],BD_Pagos[],10,0),0))</f>
        <v>0</v>
      </c>
      <c r="AW1269" s="7"/>
      <c r="AX1269" s="16"/>
      <c r="AY1269" s="17"/>
      <c r="AZ1269" s="20"/>
      <c r="BA1269" s="7"/>
      <c r="BB1269" s="16"/>
      <c r="BC1269" s="17"/>
      <c r="BD1269" s="20"/>
      <c r="BE1269" s="7" t="str">
        <f>IFERROR(VLOOKUP("5-"&amp;Presupuestos[[#This Row],[ID DOCUMENTO]],BD_Pagos[],7,0),"")</f>
        <v/>
      </c>
      <c r="BF1269" s="17" t="str">
        <f>IFERROR(VLOOKUP("5-"&amp;Presupuestos[[#This Row],[ID DOCUMENTO]],BD_Pagos[],9,0),"")</f>
        <v/>
      </c>
      <c r="BG1269" s="20">
        <f>IF(IFERROR(VLOOKUP("5-"&amp;Presupuestos[[#This Row],[ID DOCUMENTO]],BD_Pagos[],10,0),0)&gt;Presupuestos[[#This Row],[TOTAL SOLES]],Presupuestos[[#This Row],[TOTAL SOLES]],IFERROR(VLOOKUP("5-"&amp;Presupuestos[[#This Row],[ID DOCUMENTO]],BD_Pagos[],10,0),0))</f>
        <v>0</v>
      </c>
      <c r="BH1269" s="7" t="str">
        <f>IFERROR(VLOOKUP("1-Detraccion"&amp;Presupuestos[[#This Row],[ID DOCUMENTO]],BD_Pagos[],2,0),"")</f>
        <v/>
      </c>
      <c r="BI1269" s="3" t="str">
        <f>IFERROR(VLOOKUP("1-Detraccion"&amp;Presupuestos[[#This Row],[ID DOCUMENTO]],BD_Pagos[],3,0),"")</f>
        <v/>
      </c>
      <c r="BJ1269" s="3" t="str">
        <f>IFERROR(VLOOKUP("1-Detraccion"&amp;Presupuestos[[#This Row],[ID DOCUMENTO]],BD_Pagos[],4,0),"")</f>
        <v/>
      </c>
      <c r="BK1269" s="6">
        <f>IF(IFERROR(VLOOKUP("1-Detraccion"&amp;Presupuestos[[#This Row],[ID DOCUMENTO]],BD_Pagos[],5,0),0)&gt;Presupuestos[[#This Row],[TOTAL SOLES]],Presupuestos[[#This Row],[TOTAL SOLES]],IFERROR(VLOOKUP("1-Detraccion"&amp;Presupuestos[[#This Row],[ID DOCUMENTO]],BD_Pagos[],5,0),0))</f>
        <v>0</v>
      </c>
      <c r="BL1269" s="6">
        <f>IF(IFERROR(VLOOKUP("1-Detraccion"&amp;Presupuestos[[#This Row],[ID DOCUMENTO]],BD_Pagos[],6,0),0)&gt;Presupuestos[[#This Row],[TOTAL SOLES]],Presupuestos[[#This Row],[TOTAL SOLES]],IFERROR(VLOOKUP("1-Detraccion"&amp;Presupuestos[[#This Row],[ID DOCUMENTO]],BD_Pagos[],6,0),0))</f>
        <v>0</v>
      </c>
      <c r="BM1269" s="37"/>
      <c r="BN1269" s="3"/>
      <c r="BO1269" s="3"/>
      <c r="BP1269" s="6"/>
      <c r="BQ126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386.72</v>
      </c>
      <c r="BR1269" s="23" t="str">
        <f>IF(Presupuestos[[#This Row],[SALDO ME-MN]]&gt;0,"PENDIENTE","CANCELADO")</f>
        <v>PENDIENTE</v>
      </c>
      <c r="BS1269" s="23" t="str">
        <f>IF(COUNTIFS($U$4:$U1268,Presupuestos[[#This Row],[ID DOCUMENTO]])&gt;=1,IF(B1268=Presupuestos[[#This Row],[ID]],"OK","DOC. DUPLICADO"),"OK")</f>
        <v>OK</v>
      </c>
    </row>
    <row r="1270" spans="2:71" ht="24" x14ac:dyDescent="0.25">
      <c r="B1270" s="34">
        <f>IF(Presupuestos[[#This Row],[ID DOCUMENTO]]=U1269,B1269,IF(B1269="ID",1,B1269+1))</f>
        <v>1083</v>
      </c>
      <c r="C1270" s="2">
        <v>45869</v>
      </c>
      <c r="D1270" s="2">
        <v>45869</v>
      </c>
      <c r="E1270" s="3" t="s">
        <v>1880</v>
      </c>
      <c r="F1270" s="25" t="s">
        <v>54</v>
      </c>
      <c r="G1270" s="25" t="s">
        <v>330</v>
      </c>
      <c r="H1270" s="25" t="s">
        <v>394</v>
      </c>
      <c r="I1270" s="36" t="str">
        <f>IFERROR(VLOOKUP(Presupuestos[[#This Row],[AREA]]&amp;Presupuestos[[#This Row],[CONCEPTO]]&amp;Presupuestos[[#This Row],[DESCRIPCION]],Tabla28[[Columna1]:[CÓDIGO NUEVO]],2,0),"")</f>
        <v>P0601004</v>
      </c>
      <c r="J1270" s="3" t="s">
        <v>666</v>
      </c>
      <c r="K1270" s="3" t="s">
        <v>666</v>
      </c>
      <c r="L1270" s="3" t="s">
        <v>666</v>
      </c>
      <c r="M1270" s="31" t="s">
        <v>2444</v>
      </c>
      <c r="N1270" s="3"/>
      <c r="O1270" s="3" t="s">
        <v>315</v>
      </c>
      <c r="P1270" s="3" t="s">
        <v>86</v>
      </c>
      <c r="Q1270" s="3" t="str">
        <f>IFERROR(VLOOKUP(Presupuestos[[#This Row],[CLASIFICACIÓN (N)]],Tabla17[],2,0),"")</f>
        <v>Costos de ventas</v>
      </c>
      <c r="R1270" s="3" t="str">
        <f>IFERROR(VLOOKUP(Presupuestos[[#This Row],[CLASIFICACIÓN (N)]],Tabla17[],3,0),"")</f>
        <v>Operativo</v>
      </c>
      <c r="S1270" s="3" t="s">
        <v>16</v>
      </c>
      <c r="T1270" s="3" t="str">
        <f>IFERROR(VLOOKUP(Presupuestos[[#This Row],[ALMACEN]],Tabla5[],2,0),"")</f>
        <v>Arequipa</v>
      </c>
      <c r="U1270" s="19" t="str">
        <f>IFERROR(VLOOKUP(Presupuestos[[#This Row],[TIPO DE DOCUMENTO]],Tipo_Documento[],2,0)&amp;Presupuestos[[#This Row],[SERIE]]&amp;Presupuestos[[#This Row],[NUMERO]]&amp;Presupuestos[[#This Row],[RUC]],"")</f>
        <v>PLR ES07 1073444362</v>
      </c>
      <c r="V1270" s="3" t="s">
        <v>258</v>
      </c>
      <c r="W1270" s="7">
        <v>45869</v>
      </c>
      <c r="X1270" s="7">
        <v>45869</v>
      </c>
      <c r="Y1270" s="3" t="s">
        <v>2435</v>
      </c>
      <c r="Z1270" s="3">
        <v>10</v>
      </c>
      <c r="AA1270" s="3">
        <f>IFERROR(VLOOKUP(Presupuestos[[#This Row],[RAZON SOCIAL]],CHOOSE({1,2},Clientes_Proveedores[Razon Social],Clientes_Proveedores[Ruc / Dni]),2,0),"-")</f>
        <v>73444362</v>
      </c>
      <c r="AB1270" s="31" t="s">
        <v>1955</v>
      </c>
      <c r="AC1270" s="3" t="s">
        <v>670</v>
      </c>
      <c r="AD1270" s="5"/>
      <c r="AE1270" s="6">
        <v>219.14</v>
      </c>
      <c r="AF1270" s="6">
        <f>Presupuestos[[#This Row],[BASE]]*Presupuestos[[#This Row],[% IGV]]</f>
        <v>0</v>
      </c>
      <c r="AG1270" s="22">
        <f>ROUND(SUM(Presupuestos[[#This Row],[BASE]:[IGV]]),2)</f>
        <v>219.14</v>
      </c>
      <c r="AH1270" s="9" t="str">
        <f>IF(Presupuestos[[#This Row],[MONEDA]]="USD",VLOOKUP(Presupuestos[[#This Row],[FECHA DE EMISION]],Tipo_Cambio[],3,0),"")</f>
        <v/>
      </c>
      <c r="AI1270" s="22">
        <f>IFERROR(ROUND(IF(Presupuestos[[#This Row],[MONEDA]]="PEN",Presupuestos[[#This Row],[TOTAL]],Presupuestos[[#This Row],[TOTAL]]*Presupuestos[[#This Row],[TIPO DE CAMBIO]]),2),"")</f>
        <v>219.14</v>
      </c>
      <c r="AJ1270" s="5"/>
      <c r="AK1270" s="33" t="s">
        <v>671</v>
      </c>
      <c r="AL1270" s="5" t="s">
        <v>680</v>
      </c>
      <c r="AM1270" s="23" t="s">
        <v>671</v>
      </c>
      <c r="AN1270" s="23" t="s">
        <v>671</v>
      </c>
      <c r="AO1270" s="7" t="str">
        <f>IFERROR(VLOOKUP("1-"&amp;Presupuestos[[#This Row],[ID DOCUMENTO]],BD_Pagos[],7,0),"")</f>
        <v/>
      </c>
      <c r="AP1270" s="16" t="str">
        <f>IFERROR(VLOOKUP("1-"&amp;Presupuestos[[#This Row],[ID DOCUMENTO]],BD_Pagos[],8,0),"")</f>
        <v/>
      </c>
      <c r="AQ1270" s="17" t="str">
        <f>IFERROR(VLOOKUP("1-"&amp;Presupuestos[[#This Row],[ID DOCUMENTO]],BD_Pagos[],9,0),"")</f>
        <v/>
      </c>
      <c r="AR1270" s="54"/>
      <c r="AS1270" s="7" t="str">
        <f>IFERROR(VLOOKUP("2-"&amp;Presupuestos[[#This Row],[ID DOCUMENTO]],BD_Pagos[],7,0),"")</f>
        <v/>
      </c>
      <c r="AT1270" s="16" t="str">
        <f>IFERROR(VLOOKUP("2-"&amp;Presupuestos[[#This Row],[ID DOCUMENTO]],BD_Pagos[],8,0),"")</f>
        <v/>
      </c>
      <c r="AU1270" s="17" t="str">
        <f>IFERROR(VLOOKUP("2-"&amp;Presupuestos[[#This Row],[ID DOCUMENTO]],BD_Pagos[],9,0),"")</f>
        <v/>
      </c>
      <c r="AV1270" s="20">
        <f>IF(IFERROR(VLOOKUP("2-"&amp;Presupuestos[[#This Row],[ID DOCUMENTO]],BD_Pagos[],10,0),0)&gt;Presupuestos[[#This Row],[TOTAL SOLES]],Presupuestos[[#This Row],[TOTAL SOLES]],IFERROR(VLOOKUP("2-"&amp;Presupuestos[[#This Row],[ID DOCUMENTO]],BD_Pagos[],10,0),0))</f>
        <v>0</v>
      </c>
      <c r="AW1270" s="7"/>
      <c r="AX1270" s="16"/>
      <c r="AY1270" s="17"/>
      <c r="AZ1270" s="20"/>
      <c r="BA1270" s="7"/>
      <c r="BB1270" s="16"/>
      <c r="BC1270" s="17"/>
      <c r="BD1270" s="20"/>
      <c r="BE1270" s="7" t="str">
        <f>IFERROR(VLOOKUP("5-"&amp;Presupuestos[[#This Row],[ID DOCUMENTO]],BD_Pagos[],7,0),"")</f>
        <v/>
      </c>
      <c r="BF1270" s="17" t="str">
        <f>IFERROR(VLOOKUP("5-"&amp;Presupuestos[[#This Row],[ID DOCUMENTO]],BD_Pagos[],9,0),"")</f>
        <v/>
      </c>
      <c r="BG1270" s="20">
        <f>IF(IFERROR(VLOOKUP("5-"&amp;Presupuestos[[#This Row],[ID DOCUMENTO]],BD_Pagos[],10,0),0)&gt;Presupuestos[[#This Row],[TOTAL SOLES]],Presupuestos[[#This Row],[TOTAL SOLES]],IFERROR(VLOOKUP("5-"&amp;Presupuestos[[#This Row],[ID DOCUMENTO]],BD_Pagos[],10,0),0))</f>
        <v>0</v>
      </c>
      <c r="BH1270" s="7" t="str">
        <f>IFERROR(VLOOKUP("1-Detraccion"&amp;Presupuestos[[#This Row],[ID DOCUMENTO]],BD_Pagos[],2,0),"")</f>
        <v/>
      </c>
      <c r="BI1270" s="3" t="str">
        <f>IFERROR(VLOOKUP("1-Detraccion"&amp;Presupuestos[[#This Row],[ID DOCUMENTO]],BD_Pagos[],3,0),"")</f>
        <v/>
      </c>
      <c r="BJ1270" s="3" t="str">
        <f>IFERROR(VLOOKUP("1-Detraccion"&amp;Presupuestos[[#This Row],[ID DOCUMENTO]],BD_Pagos[],4,0),"")</f>
        <v/>
      </c>
      <c r="BK1270" s="6">
        <f>IF(IFERROR(VLOOKUP("1-Detraccion"&amp;Presupuestos[[#This Row],[ID DOCUMENTO]],BD_Pagos[],5,0),0)&gt;Presupuestos[[#This Row],[TOTAL SOLES]],Presupuestos[[#This Row],[TOTAL SOLES]],IFERROR(VLOOKUP("1-Detraccion"&amp;Presupuestos[[#This Row],[ID DOCUMENTO]],BD_Pagos[],5,0),0))</f>
        <v>0</v>
      </c>
      <c r="BL1270" s="6">
        <f>IF(IFERROR(VLOOKUP("1-Detraccion"&amp;Presupuestos[[#This Row],[ID DOCUMENTO]],BD_Pagos[],6,0),0)&gt;Presupuestos[[#This Row],[TOTAL SOLES]],Presupuestos[[#This Row],[TOTAL SOLES]],IFERROR(VLOOKUP("1-Detraccion"&amp;Presupuestos[[#This Row],[ID DOCUMENTO]],BD_Pagos[],6,0),0))</f>
        <v>0</v>
      </c>
      <c r="BM1270" s="37"/>
      <c r="BN1270" s="3"/>
      <c r="BO1270" s="3"/>
      <c r="BP1270" s="6"/>
      <c r="BQ127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219.14</v>
      </c>
      <c r="BR1270" s="23" t="str">
        <f>IF(Presupuestos[[#This Row],[SALDO ME-MN]]&gt;0,"PENDIENTE","CANCELADO")</f>
        <v>PENDIENTE</v>
      </c>
      <c r="BS1270" s="23" t="str">
        <f>IF(COUNTIFS($U$4:$U1269,Presupuestos[[#This Row],[ID DOCUMENTO]])&gt;=1,IF(B1269=Presupuestos[[#This Row],[ID]],"OK","DOC. DUPLICADO"),"OK")</f>
        <v>OK</v>
      </c>
    </row>
    <row r="1271" spans="2:71" ht="24" x14ac:dyDescent="0.25">
      <c r="B1271" s="34">
        <f>IF(Presupuestos[[#This Row],[ID DOCUMENTO]]=U1270,B1270,IF(B1270="ID",1,B1270+1))</f>
        <v>1084</v>
      </c>
      <c r="C1271" s="2">
        <v>45869</v>
      </c>
      <c r="D1271" s="2">
        <v>45869</v>
      </c>
      <c r="E1271" s="3" t="s">
        <v>1880</v>
      </c>
      <c r="F1271" s="25" t="s">
        <v>54</v>
      </c>
      <c r="G1271" s="25" t="s">
        <v>330</v>
      </c>
      <c r="H1271" s="25" t="s">
        <v>394</v>
      </c>
      <c r="I1271" s="36" t="str">
        <f>IFERROR(VLOOKUP(Presupuestos[[#This Row],[AREA]]&amp;Presupuestos[[#This Row],[CONCEPTO]]&amp;Presupuestos[[#This Row],[DESCRIPCION]],Tabla28[[Columna1]:[CÓDIGO NUEVO]],2,0),"")</f>
        <v>P0601004</v>
      </c>
      <c r="J1271" s="3" t="s">
        <v>666</v>
      </c>
      <c r="K1271" s="3" t="s">
        <v>666</v>
      </c>
      <c r="L1271" s="3" t="s">
        <v>666</v>
      </c>
      <c r="M1271" s="31" t="s">
        <v>2445</v>
      </c>
      <c r="N1271" s="3"/>
      <c r="O1271" s="3" t="s">
        <v>315</v>
      </c>
      <c r="P1271" s="3" t="s">
        <v>86</v>
      </c>
      <c r="Q1271" s="3" t="str">
        <f>IFERROR(VLOOKUP(Presupuestos[[#This Row],[CLASIFICACIÓN (N)]],Tabla17[],2,0),"")</f>
        <v>Costos de ventas</v>
      </c>
      <c r="R1271" s="3" t="str">
        <f>IFERROR(VLOOKUP(Presupuestos[[#This Row],[CLASIFICACIÓN (N)]],Tabla17[],3,0),"")</f>
        <v>Operativo</v>
      </c>
      <c r="S1271" s="3" t="s">
        <v>34</v>
      </c>
      <c r="T1271" s="3" t="str">
        <f>IFERROR(VLOOKUP(Presupuestos[[#This Row],[ALMACEN]],Tabla5[],2,0),"")</f>
        <v>Arequipa</v>
      </c>
      <c r="U1271" s="19" t="str">
        <f>IFERROR(VLOOKUP(Presupuestos[[#This Row],[TIPO DE DOCUMENTO]],Tipo_Documento[],2,0)&amp;Presupuestos[[#This Row],[SERIE]]&amp;Presupuestos[[#This Row],[NUMERO]]&amp;Presupuestos[[#This Row],[RUC]],"")</f>
        <v>PLR ES07 1172458502</v>
      </c>
      <c r="V1271" s="3" t="s">
        <v>258</v>
      </c>
      <c r="W1271" s="7">
        <v>45869</v>
      </c>
      <c r="X1271" s="7">
        <v>45869</v>
      </c>
      <c r="Y1271" s="3" t="s">
        <v>2435</v>
      </c>
      <c r="Z1271" s="3">
        <v>11</v>
      </c>
      <c r="AA1271" s="3">
        <f>IFERROR(VLOOKUP(Presupuestos[[#This Row],[RAZON SOCIAL]],CHOOSE({1,2},Clientes_Proveedores[Razon Social],Clientes_Proveedores[Ruc / Dni]),2,0),"-")</f>
        <v>72458502</v>
      </c>
      <c r="AB1271" s="31" t="s">
        <v>1962</v>
      </c>
      <c r="AC1271" s="3" t="s">
        <v>670</v>
      </c>
      <c r="AD1271" s="5"/>
      <c r="AE1271" s="6">
        <v>153.38</v>
      </c>
      <c r="AF1271" s="6">
        <f>Presupuestos[[#This Row],[BASE]]*Presupuestos[[#This Row],[% IGV]]</f>
        <v>0</v>
      </c>
      <c r="AG1271" s="22">
        <f>ROUND(SUM(Presupuestos[[#This Row],[BASE]:[IGV]]),2)</f>
        <v>153.38</v>
      </c>
      <c r="AH1271" s="9" t="str">
        <f>IF(Presupuestos[[#This Row],[MONEDA]]="USD",VLOOKUP(Presupuestos[[#This Row],[FECHA DE EMISION]],Tipo_Cambio[],3,0),"")</f>
        <v/>
      </c>
      <c r="AI1271" s="22">
        <f>IFERROR(ROUND(IF(Presupuestos[[#This Row],[MONEDA]]="PEN",Presupuestos[[#This Row],[TOTAL]],Presupuestos[[#This Row],[TOTAL]]*Presupuestos[[#This Row],[TIPO DE CAMBIO]]),2),"")</f>
        <v>153.38</v>
      </c>
      <c r="AJ1271" s="5"/>
      <c r="AK1271" s="33" t="s">
        <v>671</v>
      </c>
      <c r="AL1271" s="5" t="s">
        <v>680</v>
      </c>
      <c r="AM1271" s="23" t="s">
        <v>671</v>
      </c>
      <c r="AN1271" s="23" t="s">
        <v>671</v>
      </c>
      <c r="AO1271" s="7" t="str">
        <f>IFERROR(VLOOKUP("1-"&amp;Presupuestos[[#This Row],[ID DOCUMENTO]],BD_Pagos[],7,0),"")</f>
        <v/>
      </c>
      <c r="AP1271" s="16" t="str">
        <f>IFERROR(VLOOKUP("1-"&amp;Presupuestos[[#This Row],[ID DOCUMENTO]],BD_Pagos[],8,0),"")</f>
        <v/>
      </c>
      <c r="AQ1271" s="17" t="str">
        <f>IFERROR(VLOOKUP("1-"&amp;Presupuestos[[#This Row],[ID DOCUMENTO]],BD_Pagos[],9,0),"")</f>
        <v/>
      </c>
      <c r="AR1271" s="54"/>
      <c r="AS1271" s="7" t="str">
        <f>IFERROR(VLOOKUP("2-"&amp;Presupuestos[[#This Row],[ID DOCUMENTO]],BD_Pagos[],7,0),"")</f>
        <v/>
      </c>
      <c r="AT1271" s="16" t="str">
        <f>IFERROR(VLOOKUP("2-"&amp;Presupuestos[[#This Row],[ID DOCUMENTO]],BD_Pagos[],8,0),"")</f>
        <v/>
      </c>
      <c r="AU1271" s="17" t="str">
        <f>IFERROR(VLOOKUP("2-"&amp;Presupuestos[[#This Row],[ID DOCUMENTO]],BD_Pagos[],9,0),"")</f>
        <v/>
      </c>
      <c r="AV1271" s="20">
        <f>IF(IFERROR(VLOOKUP("2-"&amp;Presupuestos[[#This Row],[ID DOCUMENTO]],BD_Pagos[],10,0),0)&gt;Presupuestos[[#This Row],[TOTAL SOLES]],Presupuestos[[#This Row],[TOTAL SOLES]],IFERROR(VLOOKUP("2-"&amp;Presupuestos[[#This Row],[ID DOCUMENTO]],BD_Pagos[],10,0),0))</f>
        <v>0</v>
      </c>
      <c r="AW1271" s="7"/>
      <c r="AX1271" s="16"/>
      <c r="AY1271" s="17"/>
      <c r="AZ1271" s="20"/>
      <c r="BA1271" s="7"/>
      <c r="BB1271" s="16"/>
      <c r="BC1271" s="17"/>
      <c r="BD1271" s="20"/>
      <c r="BE1271" s="7" t="str">
        <f>IFERROR(VLOOKUP("5-"&amp;Presupuestos[[#This Row],[ID DOCUMENTO]],BD_Pagos[],7,0),"")</f>
        <v/>
      </c>
      <c r="BF1271" s="17" t="str">
        <f>IFERROR(VLOOKUP("5-"&amp;Presupuestos[[#This Row],[ID DOCUMENTO]],BD_Pagos[],9,0),"")</f>
        <v/>
      </c>
      <c r="BG1271" s="20">
        <f>IF(IFERROR(VLOOKUP("5-"&amp;Presupuestos[[#This Row],[ID DOCUMENTO]],BD_Pagos[],10,0),0)&gt;Presupuestos[[#This Row],[TOTAL SOLES]],Presupuestos[[#This Row],[TOTAL SOLES]],IFERROR(VLOOKUP("5-"&amp;Presupuestos[[#This Row],[ID DOCUMENTO]],BD_Pagos[],10,0),0))</f>
        <v>0</v>
      </c>
      <c r="BH1271" s="7" t="str">
        <f>IFERROR(VLOOKUP("1-Detraccion"&amp;Presupuestos[[#This Row],[ID DOCUMENTO]],BD_Pagos[],2,0),"")</f>
        <v/>
      </c>
      <c r="BI1271" s="3" t="str">
        <f>IFERROR(VLOOKUP("1-Detraccion"&amp;Presupuestos[[#This Row],[ID DOCUMENTO]],BD_Pagos[],3,0),"")</f>
        <v/>
      </c>
      <c r="BJ1271" s="3" t="str">
        <f>IFERROR(VLOOKUP("1-Detraccion"&amp;Presupuestos[[#This Row],[ID DOCUMENTO]],BD_Pagos[],4,0),"")</f>
        <v/>
      </c>
      <c r="BK1271" s="6">
        <f>IF(IFERROR(VLOOKUP("1-Detraccion"&amp;Presupuestos[[#This Row],[ID DOCUMENTO]],BD_Pagos[],5,0),0)&gt;Presupuestos[[#This Row],[TOTAL SOLES]],Presupuestos[[#This Row],[TOTAL SOLES]],IFERROR(VLOOKUP("1-Detraccion"&amp;Presupuestos[[#This Row],[ID DOCUMENTO]],BD_Pagos[],5,0),0))</f>
        <v>0</v>
      </c>
      <c r="BL1271" s="6">
        <f>IF(IFERROR(VLOOKUP("1-Detraccion"&amp;Presupuestos[[#This Row],[ID DOCUMENTO]],BD_Pagos[],6,0),0)&gt;Presupuestos[[#This Row],[TOTAL SOLES]],Presupuestos[[#This Row],[TOTAL SOLES]],IFERROR(VLOOKUP("1-Detraccion"&amp;Presupuestos[[#This Row],[ID DOCUMENTO]],BD_Pagos[],6,0),0))</f>
        <v>0</v>
      </c>
      <c r="BM1271" s="37"/>
      <c r="BN1271" s="3"/>
      <c r="BO1271" s="3"/>
      <c r="BP1271" s="6"/>
      <c r="BQ127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153.38</v>
      </c>
      <c r="BR1271" s="23" t="str">
        <f>IF(Presupuestos[[#This Row],[SALDO ME-MN]]&gt;0,"PENDIENTE","CANCELADO")</f>
        <v>PENDIENTE</v>
      </c>
      <c r="BS1271" s="23" t="str">
        <f>IF(COUNTIFS($U$4:$U1270,Presupuestos[[#This Row],[ID DOCUMENTO]])&gt;=1,IF(B1270=Presupuestos[[#This Row],[ID]],"OK","DOC. DUPLICADO"),"OK")</f>
        <v>OK</v>
      </c>
    </row>
    <row r="1272" spans="2:71" ht="24" x14ac:dyDescent="0.25">
      <c r="B1272" s="34">
        <f>IF(Presupuestos[[#This Row],[ID DOCUMENTO]]=U1271,B1271,IF(B1271="ID",1,B1271+1))</f>
        <v>1085</v>
      </c>
      <c r="C1272" s="2">
        <v>45869</v>
      </c>
      <c r="D1272" s="2">
        <v>45869</v>
      </c>
      <c r="E1272" s="3" t="s">
        <v>1880</v>
      </c>
      <c r="F1272" s="25" t="s">
        <v>54</v>
      </c>
      <c r="G1272" s="25" t="s">
        <v>330</v>
      </c>
      <c r="H1272" s="25" t="s">
        <v>394</v>
      </c>
      <c r="I1272" s="36" t="str">
        <f>IFERROR(VLOOKUP(Presupuestos[[#This Row],[AREA]]&amp;Presupuestos[[#This Row],[CONCEPTO]]&amp;Presupuestos[[#This Row],[DESCRIPCION]],Tabla28[[Columna1]:[CÓDIGO NUEVO]],2,0),"")</f>
        <v>P0601004</v>
      </c>
      <c r="J1272" s="3" t="s">
        <v>666</v>
      </c>
      <c r="K1272" s="3" t="s">
        <v>666</v>
      </c>
      <c r="L1272" s="3" t="s">
        <v>666</v>
      </c>
      <c r="M1272" s="31" t="s">
        <v>2446</v>
      </c>
      <c r="N1272" s="3"/>
      <c r="O1272" s="3" t="s">
        <v>315</v>
      </c>
      <c r="P1272" s="3" t="s">
        <v>114</v>
      </c>
      <c r="Q1272" s="3" t="str">
        <f>IFERROR(VLOOKUP(Presupuestos[[#This Row],[CLASIFICACIÓN (N)]],Tabla17[],2,0),"")</f>
        <v>Costos de ventas</v>
      </c>
      <c r="R1272" s="3" t="str">
        <f>IFERROR(VLOOKUP(Presupuestos[[#This Row],[CLASIFICACIÓN (N)]],Tabla17[],3,0),"")</f>
        <v>Operativo</v>
      </c>
      <c r="S1272" s="3" t="s">
        <v>41</v>
      </c>
      <c r="T1272" s="3" t="str">
        <f>IFERROR(VLOOKUP(Presupuestos[[#This Row],[ALMACEN]],Tabla5[],2,0),"")</f>
        <v>Lima</v>
      </c>
      <c r="U1272" s="19" t="str">
        <f>IFERROR(VLOOKUP(Presupuestos[[#This Row],[TIPO DE DOCUMENTO]],Tipo_Documento[],2,0)&amp;Presupuestos[[#This Row],[SERIE]]&amp;Presupuestos[[#This Row],[NUMERO]]&amp;Presupuestos[[#This Row],[RUC]],"")</f>
        <v>PLR ES07 1275424672</v>
      </c>
      <c r="V1272" s="3" t="s">
        <v>258</v>
      </c>
      <c r="W1272" s="7">
        <v>45869</v>
      </c>
      <c r="X1272" s="7">
        <v>45869</v>
      </c>
      <c r="Y1272" s="3" t="s">
        <v>2435</v>
      </c>
      <c r="Z1272" s="3">
        <v>12</v>
      </c>
      <c r="AA1272" s="3">
        <f>IFERROR(VLOOKUP(Presupuestos[[#This Row],[RAZON SOCIAL]],CHOOSE({1,2},Clientes_Proveedores[Razon Social],Clientes_Proveedores[Ruc / Dni]),2,0),"-")</f>
        <v>75424672</v>
      </c>
      <c r="AB1272" s="31" t="s">
        <v>1965</v>
      </c>
      <c r="AC1272" s="3" t="s">
        <v>670</v>
      </c>
      <c r="AD1272" s="5"/>
      <c r="AE1272" s="6">
        <v>138.75</v>
      </c>
      <c r="AF1272" s="6">
        <f>Presupuestos[[#This Row],[BASE]]*Presupuestos[[#This Row],[% IGV]]</f>
        <v>0</v>
      </c>
      <c r="AG1272" s="22">
        <f>ROUND(SUM(Presupuestos[[#This Row],[BASE]:[IGV]]),2)</f>
        <v>138.75</v>
      </c>
      <c r="AH1272" s="9" t="str">
        <f>IF(Presupuestos[[#This Row],[MONEDA]]="USD",VLOOKUP(Presupuestos[[#This Row],[FECHA DE EMISION]],Tipo_Cambio[],3,0),"")</f>
        <v/>
      </c>
      <c r="AI1272" s="22">
        <f>IFERROR(ROUND(IF(Presupuestos[[#This Row],[MONEDA]]="PEN",Presupuestos[[#This Row],[TOTAL]],Presupuestos[[#This Row],[TOTAL]]*Presupuestos[[#This Row],[TIPO DE CAMBIO]]),2),"")</f>
        <v>138.75</v>
      </c>
      <c r="AJ1272" s="5"/>
      <c r="AK1272" s="33" t="s">
        <v>671</v>
      </c>
      <c r="AL1272" s="5" t="s">
        <v>680</v>
      </c>
      <c r="AM1272" s="23" t="s">
        <v>671</v>
      </c>
      <c r="AN1272" s="23" t="s">
        <v>671</v>
      </c>
      <c r="AO1272" s="7" t="str">
        <f>IFERROR(VLOOKUP("1-"&amp;Presupuestos[[#This Row],[ID DOCUMENTO]],BD_Pagos[],7,0),"")</f>
        <v/>
      </c>
      <c r="AP1272" s="16" t="str">
        <f>IFERROR(VLOOKUP("1-"&amp;Presupuestos[[#This Row],[ID DOCUMENTO]],BD_Pagos[],8,0),"")</f>
        <v/>
      </c>
      <c r="AQ1272" s="17" t="str">
        <f>IFERROR(VLOOKUP("1-"&amp;Presupuestos[[#This Row],[ID DOCUMENTO]],BD_Pagos[],9,0),"")</f>
        <v/>
      </c>
      <c r="AR1272" s="54"/>
      <c r="AS1272" s="7" t="str">
        <f>IFERROR(VLOOKUP("2-"&amp;Presupuestos[[#This Row],[ID DOCUMENTO]],BD_Pagos[],7,0),"")</f>
        <v/>
      </c>
      <c r="AT1272" s="16" t="str">
        <f>IFERROR(VLOOKUP("2-"&amp;Presupuestos[[#This Row],[ID DOCUMENTO]],BD_Pagos[],8,0),"")</f>
        <v/>
      </c>
      <c r="AU1272" s="17" t="str">
        <f>IFERROR(VLOOKUP("2-"&amp;Presupuestos[[#This Row],[ID DOCUMENTO]],BD_Pagos[],9,0),"")</f>
        <v/>
      </c>
      <c r="AV1272" s="20">
        <f>IF(IFERROR(VLOOKUP("2-"&amp;Presupuestos[[#This Row],[ID DOCUMENTO]],BD_Pagos[],10,0),0)&gt;Presupuestos[[#This Row],[TOTAL SOLES]],Presupuestos[[#This Row],[TOTAL SOLES]],IFERROR(VLOOKUP("2-"&amp;Presupuestos[[#This Row],[ID DOCUMENTO]],BD_Pagos[],10,0),0))</f>
        <v>0</v>
      </c>
      <c r="AW1272" s="7"/>
      <c r="AX1272" s="16"/>
      <c r="AY1272" s="17"/>
      <c r="AZ1272" s="20"/>
      <c r="BA1272" s="7"/>
      <c r="BB1272" s="16"/>
      <c r="BC1272" s="17"/>
      <c r="BD1272" s="20"/>
      <c r="BE1272" s="7" t="str">
        <f>IFERROR(VLOOKUP("5-"&amp;Presupuestos[[#This Row],[ID DOCUMENTO]],BD_Pagos[],7,0),"")</f>
        <v/>
      </c>
      <c r="BF1272" s="17" t="str">
        <f>IFERROR(VLOOKUP("5-"&amp;Presupuestos[[#This Row],[ID DOCUMENTO]],BD_Pagos[],9,0),"")</f>
        <v/>
      </c>
      <c r="BG1272" s="20">
        <f>IF(IFERROR(VLOOKUP("5-"&amp;Presupuestos[[#This Row],[ID DOCUMENTO]],BD_Pagos[],10,0),0)&gt;Presupuestos[[#This Row],[TOTAL SOLES]],Presupuestos[[#This Row],[TOTAL SOLES]],IFERROR(VLOOKUP("5-"&amp;Presupuestos[[#This Row],[ID DOCUMENTO]],BD_Pagos[],10,0),0))</f>
        <v>0</v>
      </c>
      <c r="BH1272" s="7" t="str">
        <f>IFERROR(VLOOKUP("1-Detraccion"&amp;Presupuestos[[#This Row],[ID DOCUMENTO]],BD_Pagos[],2,0),"")</f>
        <v/>
      </c>
      <c r="BI1272" s="3" t="str">
        <f>IFERROR(VLOOKUP("1-Detraccion"&amp;Presupuestos[[#This Row],[ID DOCUMENTO]],BD_Pagos[],3,0),"")</f>
        <v/>
      </c>
      <c r="BJ1272" s="3" t="str">
        <f>IFERROR(VLOOKUP("1-Detraccion"&amp;Presupuestos[[#This Row],[ID DOCUMENTO]],BD_Pagos[],4,0),"")</f>
        <v/>
      </c>
      <c r="BK1272" s="6">
        <f>IF(IFERROR(VLOOKUP("1-Detraccion"&amp;Presupuestos[[#This Row],[ID DOCUMENTO]],BD_Pagos[],5,0),0)&gt;Presupuestos[[#This Row],[TOTAL SOLES]],Presupuestos[[#This Row],[TOTAL SOLES]],IFERROR(VLOOKUP("1-Detraccion"&amp;Presupuestos[[#This Row],[ID DOCUMENTO]],BD_Pagos[],5,0),0))</f>
        <v>0</v>
      </c>
      <c r="BL1272" s="6">
        <f>IF(IFERROR(VLOOKUP("1-Detraccion"&amp;Presupuestos[[#This Row],[ID DOCUMENTO]],BD_Pagos[],6,0),0)&gt;Presupuestos[[#This Row],[TOTAL SOLES]],Presupuestos[[#This Row],[TOTAL SOLES]],IFERROR(VLOOKUP("1-Detraccion"&amp;Presupuestos[[#This Row],[ID DOCUMENTO]],BD_Pagos[],6,0),0))</f>
        <v>0</v>
      </c>
      <c r="BM1272" s="37"/>
      <c r="BN1272" s="3"/>
      <c r="BO1272" s="3"/>
      <c r="BP1272" s="6"/>
      <c r="BQ127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138.75</v>
      </c>
      <c r="BR1272" s="23" t="str">
        <f>IF(Presupuestos[[#This Row],[SALDO ME-MN]]&gt;0,"PENDIENTE","CANCELADO")</f>
        <v>PENDIENTE</v>
      </c>
      <c r="BS1272" s="23" t="str">
        <f>IF(COUNTIFS($U$4:$U1271,Presupuestos[[#This Row],[ID DOCUMENTO]])&gt;=1,IF(B1271=Presupuestos[[#This Row],[ID]],"OK","DOC. DUPLICADO"),"OK")</f>
        <v>OK</v>
      </c>
    </row>
    <row r="1273" spans="2:71" ht="24" x14ac:dyDescent="0.25">
      <c r="B1273" s="34">
        <f>IF(Presupuestos[[#This Row],[ID DOCUMENTO]]=U1272,B1272,IF(B1272="ID",1,B1272+1))</f>
        <v>1086</v>
      </c>
      <c r="C1273" s="2">
        <v>45869</v>
      </c>
      <c r="D1273" s="2">
        <v>45869</v>
      </c>
      <c r="E1273" s="3" t="s">
        <v>1880</v>
      </c>
      <c r="F1273" s="25" t="s">
        <v>54</v>
      </c>
      <c r="G1273" s="25" t="s">
        <v>330</v>
      </c>
      <c r="H1273" s="25" t="s">
        <v>394</v>
      </c>
      <c r="I1273" s="36" t="str">
        <f>IFERROR(VLOOKUP(Presupuestos[[#This Row],[AREA]]&amp;Presupuestos[[#This Row],[CONCEPTO]]&amp;Presupuestos[[#This Row],[DESCRIPCION]],Tabla28[[Columna1]:[CÓDIGO NUEVO]],2,0),"")</f>
        <v>P0601004</v>
      </c>
      <c r="J1273" s="3" t="s">
        <v>666</v>
      </c>
      <c r="K1273" s="3" t="s">
        <v>666</v>
      </c>
      <c r="L1273" s="3" t="s">
        <v>666</v>
      </c>
      <c r="M1273" s="31" t="s">
        <v>2447</v>
      </c>
      <c r="N1273" s="3"/>
      <c r="O1273" s="3" t="s">
        <v>315</v>
      </c>
      <c r="P1273" s="3" t="s">
        <v>86</v>
      </c>
      <c r="Q1273" s="3" t="str">
        <f>IFERROR(VLOOKUP(Presupuestos[[#This Row],[CLASIFICACIÓN (N)]],Tabla17[],2,0),"")</f>
        <v>Costos de ventas</v>
      </c>
      <c r="R1273" s="3" t="str">
        <f>IFERROR(VLOOKUP(Presupuestos[[#This Row],[CLASIFICACIÓN (N)]],Tabla17[],3,0),"")</f>
        <v>Operativo</v>
      </c>
      <c r="S1273" s="3" t="s">
        <v>16</v>
      </c>
      <c r="T1273" s="3" t="str">
        <f>IFERROR(VLOOKUP(Presupuestos[[#This Row],[ALMACEN]],Tabla5[],2,0),"")</f>
        <v>Arequipa</v>
      </c>
      <c r="U1273" s="19" t="str">
        <f>IFERROR(VLOOKUP(Presupuestos[[#This Row],[TIPO DE DOCUMENTO]],Tipo_Documento[],2,0)&amp;Presupuestos[[#This Row],[SERIE]]&amp;Presupuestos[[#This Row],[NUMERO]]&amp;Presupuestos[[#This Row],[RUC]],"")</f>
        <v>PLR ES07 1370198916</v>
      </c>
      <c r="V1273" s="3" t="s">
        <v>258</v>
      </c>
      <c r="W1273" s="7">
        <v>45869</v>
      </c>
      <c r="X1273" s="7">
        <v>45869</v>
      </c>
      <c r="Y1273" s="3" t="s">
        <v>2435</v>
      </c>
      <c r="Z1273" s="3">
        <v>13</v>
      </c>
      <c r="AA1273" s="3">
        <f>IFERROR(VLOOKUP(Presupuestos[[#This Row],[RAZON SOCIAL]],CHOOSE({1,2},Clientes_Proveedores[Razon Social],Clientes_Proveedores[Ruc / Dni]),2,0),"-")</f>
        <v>70198916</v>
      </c>
      <c r="AB1273" s="31" t="s">
        <v>1970</v>
      </c>
      <c r="AC1273" s="3" t="s">
        <v>670</v>
      </c>
      <c r="AD1273" s="5"/>
      <c r="AE1273" s="6">
        <v>372.43</v>
      </c>
      <c r="AF1273" s="6">
        <f>Presupuestos[[#This Row],[BASE]]*Presupuestos[[#This Row],[% IGV]]</f>
        <v>0</v>
      </c>
      <c r="AG1273" s="22">
        <f>ROUND(SUM(Presupuestos[[#This Row],[BASE]:[IGV]]),2)</f>
        <v>372.43</v>
      </c>
      <c r="AH1273" s="9" t="str">
        <f>IF(Presupuestos[[#This Row],[MONEDA]]="USD",VLOOKUP(Presupuestos[[#This Row],[FECHA DE EMISION]],Tipo_Cambio[],3,0),"")</f>
        <v/>
      </c>
      <c r="AI1273" s="22">
        <f>IFERROR(ROUND(IF(Presupuestos[[#This Row],[MONEDA]]="PEN",Presupuestos[[#This Row],[TOTAL]],Presupuestos[[#This Row],[TOTAL]]*Presupuestos[[#This Row],[TIPO DE CAMBIO]]),2),"")</f>
        <v>372.43</v>
      </c>
      <c r="AJ1273" s="5"/>
      <c r="AK1273" s="33" t="s">
        <v>671</v>
      </c>
      <c r="AL1273" s="5" t="s">
        <v>680</v>
      </c>
      <c r="AM1273" s="23" t="s">
        <v>671</v>
      </c>
      <c r="AN1273" s="23" t="s">
        <v>671</v>
      </c>
      <c r="AO1273" s="7" t="str">
        <f>IFERROR(VLOOKUP("1-"&amp;Presupuestos[[#This Row],[ID DOCUMENTO]],BD_Pagos[],7,0),"")</f>
        <v/>
      </c>
      <c r="AP1273" s="16" t="str">
        <f>IFERROR(VLOOKUP("1-"&amp;Presupuestos[[#This Row],[ID DOCUMENTO]],BD_Pagos[],8,0),"")</f>
        <v/>
      </c>
      <c r="AQ1273" s="17" t="str">
        <f>IFERROR(VLOOKUP("1-"&amp;Presupuestos[[#This Row],[ID DOCUMENTO]],BD_Pagos[],9,0),"")</f>
        <v/>
      </c>
      <c r="AR1273" s="54"/>
      <c r="AS1273" s="7" t="str">
        <f>IFERROR(VLOOKUP("2-"&amp;Presupuestos[[#This Row],[ID DOCUMENTO]],BD_Pagos[],7,0),"")</f>
        <v/>
      </c>
      <c r="AT1273" s="16" t="str">
        <f>IFERROR(VLOOKUP("2-"&amp;Presupuestos[[#This Row],[ID DOCUMENTO]],BD_Pagos[],8,0),"")</f>
        <v/>
      </c>
      <c r="AU1273" s="17" t="str">
        <f>IFERROR(VLOOKUP("2-"&amp;Presupuestos[[#This Row],[ID DOCUMENTO]],BD_Pagos[],9,0),"")</f>
        <v/>
      </c>
      <c r="AV1273" s="20">
        <f>IF(IFERROR(VLOOKUP("2-"&amp;Presupuestos[[#This Row],[ID DOCUMENTO]],BD_Pagos[],10,0),0)&gt;Presupuestos[[#This Row],[TOTAL SOLES]],Presupuestos[[#This Row],[TOTAL SOLES]],IFERROR(VLOOKUP("2-"&amp;Presupuestos[[#This Row],[ID DOCUMENTO]],BD_Pagos[],10,0),0))</f>
        <v>0</v>
      </c>
      <c r="AW1273" s="7"/>
      <c r="AX1273" s="16"/>
      <c r="AY1273" s="17"/>
      <c r="AZ1273" s="20"/>
      <c r="BA1273" s="7"/>
      <c r="BB1273" s="16"/>
      <c r="BC1273" s="17"/>
      <c r="BD1273" s="20"/>
      <c r="BE1273" s="7" t="str">
        <f>IFERROR(VLOOKUP("5-"&amp;Presupuestos[[#This Row],[ID DOCUMENTO]],BD_Pagos[],7,0),"")</f>
        <v/>
      </c>
      <c r="BF1273" s="17" t="str">
        <f>IFERROR(VLOOKUP("5-"&amp;Presupuestos[[#This Row],[ID DOCUMENTO]],BD_Pagos[],9,0),"")</f>
        <v/>
      </c>
      <c r="BG1273" s="20">
        <f>IF(IFERROR(VLOOKUP("5-"&amp;Presupuestos[[#This Row],[ID DOCUMENTO]],BD_Pagos[],10,0),0)&gt;Presupuestos[[#This Row],[TOTAL SOLES]],Presupuestos[[#This Row],[TOTAL SOLES]],IFERROR(VLOOKUP("5-"&amp;Presupuestos[[#This Row],[ID DOCUMENTO]],BD_Pagos[],10,0),0))</f>
        <v>0</v>
      </c>
      <c r="BH1273" s="7" t="str">
        <f>IFERROR(VLOOKUP("1-Detraccion"&amp;Presupuestos[[#This Row],[ID DOCUMENTO]],BD_Pagos[],2,0),"")</f>
        <v/>
      </c>
      <c r="BI1273" s="3" t="str">
        <f>IFERROR(VLOOKUP("1-Detraccion"&amp;Presupuestos[[#This Row],[ID DOCUMENTO]],BD_Pagos[],3,0),"")</f>
        <v/>
      </c>
      <c r="BJ1273" s="3" t="str">
        <f>IFERROR(VLOOKUP("1-Detraccion"&amp;Presupuestos[[#This Row],[ID DOCUMENTO]],BD_Pagos[],4,0),"")</f>
        <v/>
      </c>
      <c r="BK1273" s="6">
        <f>IF(IFERROR(VLOOKUP("1-Detraccion"&amp;Presupuestos[[#This Row],[ID DOCUMENTO]],BD_Pagos[],5,0),0)&gt;Presupuestos[[#This Row],[TOTAL SOLES]],Presupuestos[[#This Row],[TOTAL SOLES]],IFERROR(VLOOKUP("1-Detraccion"&amp;Presupuestos[[#This Row],[ID DOCUMENTO]],BD_Pagos[],5,0),0))</f>
        <v>0</v>
      </c>
      <c r="BL1273" s="6">
        <f>IF(IFERROR(VLOOKUP("1-Detraccion"&amp;Presupuestos[[#This Row],[ID DOCUMENTO]],BD_Pagos[],6,0),0)&gt;Presupuestos[[#This Row],[TOTAL SOLES]],Presupuestos[[#This Row],[TOTAL SOLES]],IFERROR(VLOOKUP("1-Detraccion"&amp;Presupuestos[[#This Row],[ID DOCUMENTO]],BD_Pagos[],6,0),0))</f>
        <v>0</v>
      </c>
      <c r="BM1273" s="37"/>
      <c r="BN1273" s="3"/>
      <c r="BO1273" s="3"/>
      <c r="BP1273" s="6"/>
      <c r="BQ127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372.43</v>
      </c>
      <c r="BR1273" s="23" t="str">
        <f>IF(Presupuestos[[#This Row],[SALDO ME-MN]]&gt;0,"PENDIENTE","CANCELADO")</f>
        <v>PENDIENTE</v>
      </c>
      <c r="BS1273" s="23" t="str">
        <f>IF(COUNTIFS($U$4:$U1272,Presupuestos[[#This Row],[ID DOCUMENTO]])&gt;=1,IF(B1272=Presupuestos[[#This Row],[ID]],"OK","DOC. DUPLICADO"),"OK")</f>
        <v>OK</v>
      </c>
    </row>
    <row r="1274" spans="2:71" ht="24" x14ac:dyDescent="0.25">
      <c r="B1274" s="34">
        <f>IF(Presupuestos[[#This Row],[ID DOCUMENTO]]=U1273,B1273,IF(B1273="ID",1,B1273+1))</f>
        <v>1087</v>
      </c>
      <c r="C1274" s="2">
        <v>45869</v>
      </c>
      <c r="D1274" s="2">
        <v>45869</v>
      </c>
      <c r="E1274" s="3" t="s">
        <v>1880</v>
      </c>
      <c r="F1274" s="25" t="s">
        <v>54</v>
      </c>
      <c r="G1274" s="25" t="s">
        <v>330</v>
      </c>
      <c r="H1274" s="25" t="s">
        <v>394</v>
      </c>
      <c r="I1274" s="36" t="str">
        <f>IFERROR(VLOOKUP(Presupuestos[[#This Row],[AREA]]&amp;Presupuestos[[#This Row],[CONCEPTO]]&amp;Presupuestos[[#This Row],[DESCRIPCION]],Tabla28[[Columna1]:[CÓDIGO NUEVO]],2,0),"")</f>
        <v>P0601004</v>
      </c>
      <c r="J1274" s="3" t="s">
        <v>666</v>
      </c>
      <c r="K1274" s="3" t="s">
        <v>666</v>
      </c>
      <c r="L1274" s="3" t="s">
        <v>666</v>
      </c>
      <c r="M1274" s="31" t="s">
        <v>2448</v>
      </c>
      <c r="N1274" s="3"/>
      <c r="O1274" s="3" t="s">
        <v>315</v>
      </c>
      <c r="P1274" s="3" t="s">
        <v>86</v>
      </c>
      <c r="Q1274" s="3" t="str">
        <f>IFERROR(VLOOKUP(Presupuestos[[#This Row],[CLASIFICACIÓN (N)]],Tabla17[],2,0),"")</f>
        <v>Costos de ventas</v>
      </c>
      <c r="R1274" s="3" t="str">
        <f>IFERROR(VLOOKUP(Presupuestos[[#This Row],[CLASIFICACIÓN (N)]],Tabla17[],3,0),"")</f>
        <v>Operativo</v>
      </c>
      <c r="S1274" s="3" t="s">
        <v>16</v>
      </c>
      <c r="T1274" s="3" t="str">
        <f>IFERROR(VLOOKUP(Presupuestos[[#This Row],[ALMACEN]],Tabla5[],2,0),"")</f>
        <v>Arequipa</v>
      </c>
      <c r="U1274" s="19" t="str">
        <f>IFERROR(VLOOKUP(Presupuestos[[#This Row],[TIPO DE DOCUMENTO]],Tipo_Documento[],2,0)&amp;Presupuestos[[#This Row],[SERIE]]&amp;Presupuestos[[#This Row],[NUMERO]]&amp;Presupuestos[[#This Row],[RUC]],"")</f>
        <v>PLR ES07 1474600892</v>
      </c>
      <c r="V1274" s="3" t="s">
        <v>258</v>
      </c>
      <c r="W1274" s="7">
        <v>45869</v>
      </c>
      <c r="X1274" s="7">
        <v>45869</v>
      </c>
      <c r="Y1274" s="3" t="s">
        <v>2435</v>
      </c>
      <c r="Z1274" s="3">
        <v>14</v>
      </c>
      <c r="AA1274" s="3">
        <f>IFERROR(VLOOKUP(Presupuestos[[#This Row],[RAZON SOCIAL]],CHOOSE({1,2},Clientes_Proveedores[Razon Social],Clientes_Proveedores[Ruc / Dni]),2,0),"-")</f>
        <v>74600892</v>
      </c>
      <c r="AB1274" s="31" t="s">
        <v>1975</v>
      </c>
      <c r="AC1274" s="3" t="s">
        <v>670</v>
      </c>
      <c r="AD1274" s="5"/>
      <c r="AE1274" s="6">
        <v>155.22999999999999</v>
      </c>
      <c r="AF1274" s="6">
        <f>Presupuestos[[#This Row],[BASE]]*Presupuestos[[#This Row],[% IGV]]</f>
        <v>0</v>
      </c>
      <c r="AG1274" s="22">
        <f>ROUND(SUM(Presupuestos[[#This Row],[BASE]:[IGV]]),2)</f>
        <v>155.22999999999999</v>
      </c>
      <c r="AH1274" s="9" t="str">
        <f>IF(Presupuestos[[#This Row],[MONEDA]]="USD",VLOOKUP(Presupuestos[[#This Row],[FECHA DE EMISION]],Tipo_Cambio[],3,0),"")</f>
        <v/>
      </c>
      <c r="AI1274" s="22">
        <f>IFERROR(ROUND(IF(Presupuestos[[#This Row],[MONEDA]]="PEN",Presupuestos[[#This Row],[TOTAL]],Presupuestos[[#This Row],[TOTAL]]*Presupuestos[[#This Row],[TIPO DE CAMBIO]]),2),"")</f>
        <v>155.22999999999999</v>
      </c>
      <c r="AJ1274" s="5"/>
      <c r="AK1274" s="33" t="s">
        <v>671</v>
      </c>
      <c r="AL1274" s="5" t="s">
        <v>680</v>
      </c>
      <c r="AM1274" s="23" t="s">
        <v>671</v>
      </c>
      <c r="AN1274" s="23" t="s">
        <v>671</v>
      </c>
      <c r="AO1274" s="7" t="str">
        <f>IFERROR(VLOOKUP("1-"&amp;Presupuestos[[#This Row],[ID DOCUMENTO]],BD_Pagos[],7,0),"")</f>
        <v/>
      </c>
      <c r="AP1274" s="16" t="str">
        <f>IFERROR(VLOOKUP("1-"&amp;Presupuestos[[#This Row],[ID DOCUMENTO]],BD_Pagos[],8,0),"")</f>
        <v/>
      </c>
      <c r="AQ1274" s="17" t="str">
        <f>IFERROR(VLOOKUP("1-"&amp;Presupuestos[[#This Row],[ID DOCUMENTO]],BD_Pagos[],9,0),"")</f>
        <v/>
      </c>
      <c r="AR1274" s="54"/>
      <c r="AS1274" s="7" t="str">
        <f>IFERROR(VLOOKUP("2-"&amp;Presupuestos[[#This Row],[ID DOCUMENTO]],BD_Pagos[],7,0),"")</f>
        <v/>
      </c>
      <c r="AT1274" s="16" t="str">
        <f>IFERROR(VLOOKUP("2-"&amp;Presupuestos[[#This Row],[ID DOCUMENTO]],BD_Pagos[],8,0),"")</f>
        <v/>
      </c>
      <c r="AU1274" s="17" t="str">
        <f>IFERROR(VLOOKUP("2-"&amp;Presupuestos[[#This Row],[ID DOCUMENTO]],BD_Pagos[],9,0),"")</f>
        <v/>
      </c>
      <c r="AV1274" s="20">
        <f>IF(IFERROR(VLOOKUP("2-"&amp;Presupuestos[[#This Row],[ID DOCUMENTO]],BD_Pagos[],10,0),0)&gt;Presupuestos[[#This Row],[TOTAL SOLES]],Presupuestos[[#This Row],[TOTAL SOLES]],IFERROR(VLOOKUP("2-"&amp;Presupuestos[[#This Row],[ID DOCUMENTO]],BD_Pagos[],10,0),0))</f>
        <v>0</v>
      </c>
      <c r="AW1274" s="7"/>
      <c r="AX1274" s="16"/>
      <c r="AY1274" s="17"/>
      <c r="AZ1274" s="20"/>
      <c r="BA1274" s="7"/>
      <c r="BB1274" s="16"/>
      <c r="BC1274" s="17"/>
      <c r="BD1274" s="20"/>
      <c r="BE1274" s="7" t="str">
        <f>IFERROR(VLOOKUP("5-"&amp;Presupuestos[[#This Row],[ID DOCUMENTO]],BD_Pagos[],7,0),"")</f>
        <v/>
      </c>
      <c r="BF1274" s="17" t="str">
        <f>IFERROR(VLOOKUP("5-"&amp;Presupuestos[[#This Row],[ID DOCUMENTO]],BD_Pagos[],9,0),"")</f>
        <v/>
      </c>
      <c r="BG1274" s="20">
        <f>IF(IFERROR(VLOOKUP("5-"&amp;Presupuestos[[#This Row],[ID DOCUMENTO]],BD_Pagos[],10,0),0)&gt;Presupuestos[[#This Row],[TOTAL SOLES]],Presupuestos[[#This Row],[TOTAL SOLES]],IFERROR(VLOOKUP("5-"&amp;Presupuestos[[#This Row],[ID DOCUMENTO]],BD_Pagos[],10,0),0))</f>
        <v>0</v>
      </c>
      <c r="BH1274" s="7" t="str">
        <f>IFERROR(VLOOKUP("1-Detraccion"&amp;Presupuestos[[#This Row],[ID DOCUMENTO]],BD_Pagos[],2,0),"")</f>
        <v/>
      </c>
      <c r="BI1274" s="3" t="str">
        <f>IFERROR(VLOOKUP("1-Detraccion"&amp;Presupuestos[[#This Row],[ID DOCUMENTO]],BD_Pagos[],3,0),"")</f>
        <v/>
      </c>
      <c r="BJ1274" s="3" t="str">
        <f>IFERROR(VLOOKUP("1-Detraccion"&amp;Presupuestos[[#This Row],[ID DOCUMENTO]],BD_Pagos[],4,0),"")</f>
        <v/>
      </c>
      <c r="BK1274" s="6">
        <f>IF(IFERROR(VLOOKUP("1-Detraccion"&amp;Presupuestos[[#This Row],[ID DOCUMENTO]],BD_Pagos[],5,0),0)&gt;Presupuestos[[#This Row],[TOTAL SOLES]],Presupuestos[[#This Row],[TOTAL SOLES]],IFERROR(VLOOKUP("1-Detraccion"&amp;Presupuestos[[#This Row],[ID DOCUMENTO]],BD_Pagos[],5,0),0))</f>
        <v>0</v>
      </c>
      <c r="BL1274" s="6">
        <f>IF(IFERROR(VLOOKUP("1-Detraccion"&amp;Presupuestos[[#This Row],[ID DOCUMENTO]],BD_Pagos[],6,0),0)&gt;Presupuestos[[#This Row],[TOTAL SOLES]],Presupuestos[[#This Row],[TOTAL SOLES]],IFERROR(VLOOKUP("1-Detraccion"&amp;Presupuestos[[#This Row],[ID DOCUMENTO]],BD_Pagos[],6,0),0))</f>
        <v>0</v>
      </c>
      <c r="BM1274" s="37"/>
      <c r="BN1274" s="3"/>
      <c r="BO1274" s="3"/>
      <c r="BP1274" s="6"/>
      <c r="BQ127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155.22999999999999</v>
      </c>
      <c r="BR1274" s="23" t="str">
        <f>IF(Presupuestos[[#This Row],[SALDO ME-MN]]&gt;0,"PENDIENTE","CANCELADO")</f>
        <v>PENDIENTE</v>
      </c>
      <c r="BS1274" s="23" t="str">
        <f>IF(COUNTIFS($U$4:$U1273,Presupuestos[[#This Row],[ID DOCUMENTO]])&gt;=1,IF(B1273=Presupuestos[[#This Row],[ID]],"OK","DOC. DUPLICADO"),"OK")</f>
        <v>OK</v>
      </c>
    </row>
    <row r="1275" spans="2:71" ht="24" x14ac:dyDescent="0.25">
      <c r="B1275" s="34">
        <f>IF(Presupuestos[[#This Row],[ID DOCUMENTO]]=U1274,B1274,IF(B1274="ID",1,B1274+1))</f>
        <v>1088</v>
      </c>
      <c r="C1275" s="2">
        <v>45869</v>
      </c>
      <c r="D1275" s="2">
        <v>45869</v>
      </c>
      <c r="E1275" s="3" t="s">
        <v>1880</v>
      </c>
      <c r="F1275" s="25" t="s">
        <v>54</v>
      </c>
      <c r="G1275" s="25" t="s">
        <v>330</v>
      </c>
      <c r="H1275" s="25" t="s">
        <v>394</v>
      </c>
      <c r="I1275" s="36" t="str">
        <f>IFERROR(VLOOKUP(Presupuestos[[#This Row],[AREA]]&amp;Presupuestos[[#This Row],[CONCEPTO]]&amp;Presupuestos[[#This Row],[DESCRIPCION]],Tabla28[[Columna1]:[CÓDIGO NUEVO]],2,0),"")</f>
        <v>P0601004</v>
      </c>
      <c r="J1275" s="3" t="s">
        <v>666</v>
      </c>
      <c r="K1275" s="3" t="s">
        <v>666</v>
      </c>
      <c r="L1275" s="3" t="s">
        <v>666</v>
      </c>
      <c r="M1275" s="31" t="s">
        <v>2449</v>
      </c>
      <c r="N1275" s="3"/>
      <c r="O1275" s="3" t="s">
        <v>315</v>
      </c>
      <c r="P1275" s="3" t="s">
        <v>127</v>
      </c>
      <c r="Q1275" s="3" t="str">
        <f>IFERROR(VLOOKUP(Presupuestos[[#This Row],[CLASIFICACIÓN (N)]],Tabla17[],2,0),"")</f>
        <v>Gastos operativos</v>
      </c>
      <c r="R1275" s="3" t="str">
        <f>IFERROR(VLOOKUP(Presupuestos[[#This Row],[CLASIFICACIÓN (N)]],Tabla17[],3,0),"")</f>
        <v>Operativo</v>
      </c>
      <c r="S1275" s="3" t="s">
        <v>16</v>
      </c>
      <c r="T1275" s="3" t="str">
        <f>IFERROR(VLOOKUP(Presupuestos[[#This Row],[ALMACEN]],Tabla5[],2,0),"")</f>
        <v>Arequipa</v>
      </c>
      <c r="U1275" s="19" t="str">
        <f>IFERROR(VLOOKUP(Presupuestos[[#This Row],[TIPO DE DOCUMENTO]],Tipo_Documento[],2,0)&amp;Presupuestos[[#This Row],[SERIE]]&amp;Presupuestos[[#This Row],[NUMERO]]&amp;Presupuestos[[#This Row],[RUC]],"")</f>
        <v>PLR ES07 1544468346</v>
      </c>
      <c r="V1275" s="3" t="s">
        <v>258</v>
      </c>
      <c r="W1275" s="7">
        <v>45869</v>
      </c>
      <c r="X1275" s="7">
        <v>45869</v>
      </c>
      <c r="Y1275" s="3" t="s">
        <v>2435</v>
      </c>
      <c r="Z1275" s="3">
        <v>15</v>
      </c>
      <c r="AA1275" s="3">
        <f>IFERROR(VLOOKUP(Presupuestos[[#This Row],[RAZON SOCIAL]],CHOOSE({1,2},Clientes_Proveedores[Razon Social],Clientes_Proveedores[Ruc / Dni]),2,0),"-")</f>
        <v>44468346</v>
      </c>
      <c r="AB1275" s="31" t="s">
        <v>1067</v>
      </c>
      <c r="AC1275" s="3" t="s">
        <v>670</v>
      </c>
      <c r="AD1275" s="5"/>
      <c r="AE1275" s="6">
        <v>172.18</v>
      </c>
      <c r="AF1275" s="6">
        <f>Presupuestos[[#This Row],[BASE]]*Presupuestos[[#This Row],[% IGV]]</f>
        <v>0</v>
      </c>
      <c r="AG1275" s="22">
        <f>ROUND(SUM(Presupuestos[[#This Row],[BASE]:[IGV]]),2)</f>
        <v>172.18</v>
      </c>
      <c r="AH1275" s="9" t="str">
        <f>IF(Presupuestos[[#This Row],[MONEDA]]="USD",VLOOKUP(Presupuestos[[#This Row],[FECHA DE EMISION]],Tipo_Cambio[],3,0),"")</f>
        <v/>
      </c>
      <c r="AI1275" s="22">
        <f>IFERROR(ROUND(IF(Presupuestos[[#This Row],[MONEDA]]="PEN",Presupuestos[[#This Row],[TOTAL]],Presupuestos[[#This Row],[TOTAL]]*Presupuestos[[#This Row],[TIPO DE CAMBIO]]),2),"")</f>
        <v>172.18</v>
      </c>
      <c r="AJ1275" s="5"/>
      <c r="AK1275" s="33" t="s">
        <v>671</v>
      </c>
      <c r="AL1275" s="5" t="s">
        <v>680</v>
      </c>
      <c r="AM1275" s="23" t="s">
        <v>671</v>
      </c>
      <c r="AN1275" s="23" t="s">
        <v>671</v>
      </c>
      <c r="AO1275" s="7" t="str">
        <f>IFERROR(VLOOKUP("1-"&amp;Presupuestos[[#This Row],[ID DOCUMENTO]],BD_Pagos[],7,0),"")</f>
        <v/>
      </c>
      <c r="AP1275" s="16" t="str">
        <f>IFERROR(VLOOKUP("1-"&amp;Presupuestos[[#This Row],[ID DOCUMENTO]],BD_Pagos[],8,0),"")</f>
        <v/>
      </c>
      <c r="AQ1275" s="17" t="str">
        <f>IFERROR(VLOOKUP("1-"&amp;Presupuestos[[#This Row],[ID DOCUMENTO]],BD_Pagos[],9,0),"")</f>
        <v/>
      </c>
      <c r="AR1275" s="54"/>
      <c r="AS1275" s="7" t="str">
        <f>IFERROR(VLOOKUP("2-"&amp;Presupuestos[[#This Row],[ID DOCUMENTO]],BD_Pagos[],7,0),"")</f>
        <v/>
      </c>
      <c r="AT1275" s="16" t="str">
        <f>IFERROR(VLOOKUP("2-"&amp;Presupuestos[[#This Row],[ID DOCUMENTO]],BD_Pagos[],8,0),"")</f>
        <v/>
      </c>
      <c r="AU1275" s="17" t="str">
        <f>IFERROR(VLOOKUP("2-"&amp;Presupuestos[[#This Row],[ID DOCUMENTO]],BD_Pagos[],9,0),"")</f>
        <v/>
      </c>
      <c r="AV1275" s="20">
        <f>IF(IFERROR(VLOOKUP("2-"&amp;Presupuestos[[#This Row],[ID DOCUMENTO]],BD_Pagos[],10,0),0)&gt;Presupuestos[[#This Row],[TOTAL SOLES]],Presupuestos[[#This Row],[TOTAL SOLES]],IFERROR(VLOOKUP("2-"&amp;Presupuestos[[#This Row],[ID DOCUMENTO]],BD_Pagos[],10,0),0))</f>
        <v>0</v>
      </c>
      <c r="AW1275" s="7"/>
      <c r="AX1275" s="16"/>
      <c r="AY1275" s="17"/>
      <c r="AZ1275" s="20"/>
      <c r="BA1275" s="7"/>
      <c r="BB1275" s="16"/>
      <c r="BC1275" s="17"/>
      <c r="BD1275" s="20"/>
      <c r="BE1275" s="7" t="str">
        <f>IFERROR(VLOOKUP("5-"&amp;Presupuestos[[#This Row],[ID DOCUMENTO]],BD_Pagos[],7,0),"")</f>
        <v/>
      </c>
      <c r="BF1275" s="17" t="str">
        <f>IFERROR(VLOOKUP("5-"&amp;Presupuestos[[#This Row],[ID DOCUMENTO]],BD_Pagos[],9,0),"")</f>
        <v/>
      </c>
      <c r="BG1275" s="20">
        <f>IF(IFERROR(VLOOKUP("5-"&amp;Presupuestos[[#This Row],[ID DOCUMENTO]],BD_Pagos[],10,0),0)&gt;Presupuestos[[#This Row],[TOTAL SOLES]],Presupuestos[[#This Row],[TOTAL SOLES]],IFERROR(VLOOKUP("5-"&amp;Presupuestos[[#This Row],[ID DOCUMENTO]],BD_Pagos[],10,0),0))</f>
        <v>0</v>
      </c>
      <c r="BH1275" s="7" t="str">
        <f>IFERROR(VLOOKUP("1-Detraccion"&amp;Presupuestos[[#This Row],[ID DOCUMENTO]],BD_Pagos[],2,0),"")</f>
        <v/>
      </c>
      <c r="BI1275" s="3" t="str">
        <f>IFERROR(VLOOKUP("1-Detraccion"&amp;Presupuestos[[#This Row],[ID DOCUMENTO]],BD_Pagos[],3,0),"")</f>
        <v/>
      </c>
      <c r="BJ1275" s="3" t="str">
        <f>IFERROR(VLOOKUP("1-Detraccion"&amp;Presupuestos[[#This Row],[ID DOCUMENTO]],BD_Pagos[],4,0),"")</f>
        <v/>
      </c>
      <c r="BK1275" s="6">
        <f>IF(IFERROR(VLOOKUP("1-Detraccion"&amp;Presupuestos[[#This Row],[ID DOCUMENTO]],BD_Pagos[],5,0),0)&gt;Presupuestos[[#This Row],[TOTAL SOLES]],Presupuestos[[#This Row],[TOTAL SOLES]],IFERROR(VLOOKUP("1-Detraccion"&amp;Presupuestos[[#This Row],[ID DOCUMENTO]],BD_Pagos[],5,0),0))</f>
        <v>0</v>
      </c>
      <c r="BL1275" s="6">
        <f>IF(IFERROR(VLOOKUP("1-Detraccion"&amp;Presupuestos[[#This Row],[ID DOCUMENTO]],BD_Pagos[],6,0),0)&gt;Presupuestos[[#This Row],[TOTAL SOLES]],Presupuestos[[#This Row],[TOTAL SOLES]],IFERROR(VLOOKUP("1-Detraccion"&amp;Presupuestos[[#This Row],[ID DOCUMENTO]],BD_Pagos[],6,0),0))</f>
        <v>0</v>
      </c>
      <c r="BM1275" s="37"/>
      <c r="BN1275" s="3"/>
      <c r="BO1275" s="3"/>
      <c r="BP1275" s="6"/>
      <c r="BQ127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172.18</v>
      </c>
      <c r="BR1275" s="23" t="str">
        <f>IF(Presupuestos[[#This Row],[SALDO ME-MN]]&gt;0,"PENDIENTE","CANCELADO")</f>
        <v>PENDIENTE</v>
      </c>
      <c r="BS1275" s="23" t="str">
        <f>IF(COUNTIFS($U$4:$U1274,Presupuestos[[#This Row],[ID DOCUMENTO]])&gt;=1,IF(B1274=Presupuestos[[#This Row],[ID]],"OK","DOC. DUPLICADO"),"OK")</f>
        <v>OK</v>
      </c>
    </row>
    <row r="1276" spans="2:71" ht="24" x14ac:dyDescent="0.25">
      <c r="B1276" s="34">
        <f>IF(Presupuestos[[#This Row],[ID DOCUMENTO]]=U1275,B1275,IF(B1275="ID",1,B1275+1))</f>
        <v>1089</v>
      </c>
      <c r="C1276" s="2">
        <v>45869</v>
      </c>
      <c r="D1276" s="2">
        <v>45869</v>
      </c>
      <c r="E1276" s="3" t="s">
        <v>1880</v>
      </c>
      <c r="F1276" s="25" t="s">
        <v>54</v>
      </c>
      <c r="G1276" s="25" t="s">
        <v>330</v>
      </c>
      <c r="H1276" s="25" t="s">
        <v>394</v>
      </c>
      <c r="I1276" s="36" t="str">
        <f>IFERROR(VLOOKUP(Presupuestos[[#This Row],[AREA]]&amp;Presupuestos[[#This Row],[CONCEPTO]]&amp;Presupuestos[[#This Row],[DESCRIPCION]],Tabla28[[Columna1]:[CÓDIGO NUEVO]],2,0),"")</f>
        <v>P0601004</v>
      </c>
      <c r="J1276" s="3" t="s">
        <v>666</v>
      </c>
      <c r="K1276" s="3" t="s">
        <v>666</v>
      </c>
      <c r="L1276" s="3" t="s">
        <v>666</v>
      </c>
      <c r="M1276" s="31" t="s">
        <v>2450</v>
      </c>
      <c r="N1276" s="3"/>
      <c r="O1276" s="3" t="s">
        <v>315</v>
      </c>
      <c r="P1276" s="3" t="s">
        <v>114</v>
      </c>
      <c r="Q1276" s="3" t="str">
        <f>IFERROR(VLOOKUP(Presupuestos[[#This Row],[CLASIFICACIÓN (N)]],Tabla17[],2,0),"")</f>
        <v>Costos de ventas</v>
      </c>
      <c r="R1276" s="3" t="str">
        <f>IFERROR(VLOOKUP(Presupuestos[[#This Row],[CLASIFICACIÓN (N)]],Tabla17[],3,0),"")</f>
        <v>Operativo</v>
      </c>
      <c r="S1276" s="3" t="s">
        <v>41</v>
      </c>
      <c r="T1276" s="3" t="str">
        <f>IFERROR(VLOOKUP(Presupuestos[[#This Row],[ALMACEN]],Tabla5[],2,0),"")</f>
        <v>Lima</v>
      </c>
      <c r="U1276" s="19" t="str">
        <f>IFERROR(VLOOKUP(Presupuestos[[#This Row],[TIPO DE DOCUMENTO]],Tipo_Documento[],2,0)&amp;Presupuestos[[#This Row],[SERIE]]&amp;Presupuestos[[#This Row],[NUMERO]]&amp;Presupuestos[[#This Row],[RUC]],"")</f>
        <v>PLR ES07 1671334789</v>
      </c>
      <c r="V1276" s="3" t="s">
        <v>258</v>
      </c>
      <c r="W1276" s="7">
        <v>45869</v>
      </c>
      <c r="X1276" s="7">
        <v>45869</v>
      </c>
      <c r="Y1276" s="3" t="s">
        <v>2435</v>
      </c>
      <c r="Z1276" s="3">
        <v>16</v>
      </c>
      <c r="AA1276" s="3">
        <f>IFERROR(VLOOKUP(Presupuestos[[#This Row],[RAZON SOCIAL]],CHOOSE({1,2},Clientes_Proveedores[Razon Social],Clientes_Proveedores[Ruc / Dni]),2,0),"-")</f>
        <v>71334789</v>
      </c>
      <c r="AB1276" s="31" t="s">
        <v>1984</v>
      </c>
      <c r="AC1276" s="3" t="s">
        <v>670</v>
      </c>
      <c r="AD1276" s="5"/>
      <c r="AE1276" s="6">
        <v>159.72999999999999</v>
      </c>
      <c r="AF1276" s="6">
        <f>Presupuestos[[#This Row],[BASE]]*Presupuestos[[#This Row],[% IGV]]</f>
        <v>0</v>
      </c>
      <c r="AG1276" s="22">
        <f>ROUND(SUM(Presupuestos[[#This Row],[BASE]:[IGV]]),2)</f>
        <v>159.72999999999999</v>
      </c>
      <c r="AH1276" s="9" t="str">
        <f>IF(Presupuestos[[#This Row],[MONEDA]]="USD",VLOOKUP(Presupuestos[[#This Row],[FECHA DE EMISION]],Tipo_Cambio[],3,0),"")</f>
        <v/>
      </c>
      <c r="AI1276" s="22">
        <f>IFERROR(ROUND(IF(Presupuestos[[#This Row],[MONEDA]]="PEN",Presupuestos[[#This Row],[TOTAL]],Presupuestos[[#This Row],[TOTAL]]*Presupuestos[[#This Row],[TIPO DE CAMBIO]]),2),"")</f>
        <v>159.72999999999999</v>
      </c>
      <c r="AJ1276" s="5"/>
      <c r="AK1276" s="33" t="s">
        <v>671</v>
      </c>
      <c r="AL1276" s="5" t="s">
        <v>680</v>
      </c>
      <c r="AM1276" s="23" t="s">
        <v>671</v>
      </c>
      <c r="AN1276" s="23" t="s">
        <v>671</v>
      </c>
      <c r="AO1276" s="7" t="str">
        <f>IFERROR(VLOOKUP("1-"&amp;Presupuestos[[#This Row],[ID DOCUMENTO]],BD_Pagos[],7,0),"")</f>
        <v/>
      </c>
      <c r="AP1276" s="16" t="str">
        <f>IFERROR(VLOOKUP("1-"&amp;Presupuestos[[#This Row],[ID DOCUMENTO]],BD_Pagos[],8,0),"")</f>
        <v/>
      </c>
      <c r="AQ1276" s="17" t="str">
        <f>IFERROR(VLOOKUP("1-"&amp;Presupuestos[[#This Row],[ID DOCUMENTO]],BD_Pagos[],9,0),"")</f>
        <v/>
      </c>
      <c r="AR1276" s="54"/>
      <c r="AS1276" s="7" t="str">
        <f>IFERROR(VLOOKUP("2-"&amp;Presupuestos[[#This Row],[ID DOCUMENTO]],BD_Pagos[],7,0),"")</f>
        <v/>
      </c>
      <c r="AT1276" s="16" t="str">
        <f>IFERROR(VLOOKUP("2-"&amp;Presupuestos[[#This Row],[ID DOCUMENTO]],BD_Pagos[],8,0),"")</f>
        <v/>
      </c>
      <c r="AU1276" s="17" t="str">
        <f>IFERROR(VLOOKUP("2-"&amp;Presupuestos[[#This Row],[ID DOCUMENTO]],BD_Pagos[],9,0),"")</f>
        <v/>
      </c>
      <c r="AV1276" s="20">
        <f>IF(IFERROR(VLOOKUP("2-"&amp;Presupuestos[[#This Row],[ID DOCUMENTO]],BD_Pagos[],10,0),0)&gt;Presupuestos[[#This Row],[TOTAL SOLES]],Presupuestos[[#This Row],[TOTAL SOLES]],IFERROR(VLOOKUP("2-"&amp;Presupuestos[[#This Row],[ID DOCUMENTO]],BD_Pagos[],10,0),0))</f>
        <v>0</v>
      </c>
      <c r="AW1276" s="7"/>
      <c r="AX1276" s="16"/>
      <c r="AY1276" s="17"/>
      <c r="AZ1276" s="20"/>
      <c r="BA1276" s="7"/>
      <c r="BB1276" s="16"/>
      <c r="BC1276" s="17"/>
      <c r="BD1276" s="20"/>
      <c r="BE1276" s="7" t="str">
        <f>IFERROR(VLOOKUP("5-"&amp;Presupuestos[[#This Row],[ID DOCUMENTO]],BD_Pagos[],7,0),"")</f>
        <v/>
      </c>
      <c r="BF1276" s="17" t="str">
        <f>IFERROR(VLOOKUP("5-"&amp;Presupuestos[[#This Row],[ID DOCUMENTO]],BD_Pagos[],9,0),"")</f>
        <v/>
      </c>
      <c r="BG1276" s="20">
        <f>IF(IFERROR(VLOOKUP("5-"&amp;Presupuestos[[#This Row],[ID DOCUMENTO]],BD_Pagos[],10,0),0)&gt;Presupuestos[[#This Row],[TOTAL SOLES]],Presupuestos[[#This Row],[TOTAL SOLES]],IFERROR(VLOOKUP("5-"&amp;Presupuestos[[#This Row],[ID DOCUMENTO]],BD_Pagos[],10,0),0))</f>
        <v>0</v>
      </c>
      <c r="BH1276" s="7" t="str">
        <f>IFERROR(VLOOKUP("1-Detraccion"&amp;Presupuestos[[#This Row],[ID DOCUMENTO]],BD_Pagos[],2,0),"")</f>
        <v/>
      </c>
      <c r="BI1276" s="3" t="str">
        <f>IFERROR(VLOOKUP("1-Detraccion"&amp;Presupuestos[[#This Row],[ID DOCUMENTO]],BD_Pagos[],3,0),"")</f>
        <v/>
      </c>
      <c r="BJ1276" s="3" t="str">
        <f>IFERROR(VLOOKUP("1-Detraccion"&amp;Presupuestos[[#This Row],[ID DOCUMENTO]],BD_Pagos[],4,0),"")</f>
        <v/>
      </c>
      <c r="BK1276" s="6">
        <f>IF(IFERROR(VLOOKUP("1-Detraccion"&amp;Presupuestos[[#This Row],[ID DOCUMENTO]],BD_Pagos[],5,0),0)&gt;Presupuestos[[#This Row],[TOTAL SOLES]],Presupuestos[[#This Row],[TOTAL SOLES]],IFERROR(VLOOKUP("1-Detraccion"&amp;Presupuestos[[#This Row],[ID DOCUMENTO]],BD_Pagos[],5,0),0))</f>
        <v>0</v>
      </c>
      <c r="BL1276" s="6">
        <f>IF(IFERROR(VLOOKUP("1-Detraccion"&amp;Presupuestos[[#This Row],[ID DOCUMENTO]],BD_Pagos[],6,0),0)&gt;Presupuestos[[#This Row],[TOTAL SOLES]],Presupuestos[[#This Row],[TOTAL SOLES]],IFERROR(VLOOKUP("1-Detraccion"&amp;Presupuestos[[#This Row],[ID DOCUMENTO]],BD_Pagos[],6,0),0))</f>
        <v>0</v>
      </c>
      <c r="BM1276" s="37"/>
      <c r="BN1276" s="3"/>
      <c r="BO1276" s="3"/>
      <c r="BP1276" s="6"/>
      <c r="BQ127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159.72999999999999</v>
      </c>
      <c r="BR1276" s="23" t="str">
        <f>IF(Presupuestos[[#This Row],[SALDO ME-MN]]&gt;0,"PENDIENTE","CANCELADO")</f>
        <v>PENDIENTE</v>
      </c>
      <c r="BS1276" s="23" t="str">
        <f>IF(COUNTIFS($U$4:$U1275,Presupuestos[[#This Row],[ID DOCUMENTO]])&gt;=1,IF(B1275=Presupuestos[[#This Row],[ID]],"OK","DOC. DUPLICADO"),"OK")</f>
        <v>OK</v>
      </c>
    </row>
    <row r="1277" spans="2:71" ht="24" x14ac:dyDescent="0.25">
      <c r="B1277" s="34">
        <f>IF(Presupuestos[[#This Row],[ID DOCUMENTO]]=U1276,B1276,IF(B1276="ID",1,B1276+1))</f>
        <v>1090</v>
      </c>
      <c r="C1277" s="2">
        <v>45869</v>
      </c>
      <c r="D1277" s="2">
        <v>45869</v>
      </c>
      <c r="E1277" s="3" t="s">
        <v>1880</v>
      </c>
      <c r="F1277" s="25" t="s">
        <v>54</v>
      </c>
      <c r="G1277" s="25" t="s">
        <v>330</v>
      </c>
      <c r="H1277" s="25" t="s">
        <v>394</v>
      </c>
      <c r="I1277" s="36" t="str">
        <f>IFERROR(VLOOKUP(Presupuestos[[#This Row],[AREA]]&amp;Presupuestos[[#This Row],[CONCEPTO]]&amp;Presupuestos[[#This Row],[DESCRIPCION]],Tabla28[[Columna1]:[CÓDIGO NUEVO]],2,0),"")</f>
        <v>P0601004</v>
      </c>
      <c r="J1277" s="3" t="s">
        <v>666</v>
      </c>
      <c r="K1277" s="3" t="s">
        <v>666</v>
      </c>
      <c r="L1277" s="3" t="s">
        <v>666</v>
      </c>
      <c r="M1277" s="31" t="s">
        <v>2451</v>
      </c>
      <c r="N1277" s="3"/>
      <c r="O1277" s="3" t="s">
        <v>315</v>
      </c>
      <c r="P1277" s="3" t="s">
        <v>114</v>
      </c>
      <c r="Q1277" s="3" t="str">
        <f>IFERROR(VLOOKUP(Presupuestos[[#This Row],[CLASIFICACIÓN (N)]],Tabla17[],2,0),"")</f>
        <v>Costos de ventas</v>
      </c>
      <c r="R1277" s="3" t="str">
        <f>IFERROR(VLOOKUP(Presupuestos[[#This Row],[CLASIFICACIÓN (N)]],Tabla17[],3,0),"")</f>
        <v>Operativo</v>
      </c>
      <c r="S1277" s="3" t="s">
        <v>16</v>
      </c>
      <c r="T1277" s="3" t="str">
        <f>IFERROR(VLOOKUP(Presupuestos[[#This Row],[ALMACEN]],Tabla5[],2,0),"")</f>
        <v>Arequipa</v>
      </c>
      <c r="U1277" s="19" t="str">
        <f>IFERROR(VLOOKUP(Presupuestos[[#This Row],[TIPO DE DOCUMENTO]],Tipo_Documento[],2,0)&amp;Presupuestos[[#This Row],[SERIE]]&amp;Presupuestos[[#This Row],[NUMERO]]&amp;Presupuestos[[#This Row],[RUC]],"")</f>
        <v>PLR ES07 1770517150</v>
      </c>
      <c r="V1277" s="3" t="s">
        <v>258</v>
      </c>
      <c r="W1277" s="7">
        <v>45869</v>
      </c>
      <c r="X1277" s="7">
        <v>45869</v>
      </c>
      <c r="Y1277" s="3" t="s">
        <v>2435</v>
      </c>
      <c r="Z1277" s="3">
        <v>17</v>
      </c>
      <c r="AA1277" s="3">
        <f>IFERROR(VLOOKUP(Presupuestos[[#This Row],[RAZON SOCIAL]],CHOOSE({1,2},Clientes_Proveedores[Razon Social],Clientes_Proveedores[Ruc / Dni]),2,0),"-")</f>
        <v>70517150</v>
      </c>
      <c r="AB1277" s="31" t="s">
        <v>706</v>
      </c>
      <c r="AC1277" s="3" t="s">
        <v>670</v>
      </c>
      <c r="AD1277" s="5"/>
      <c r="AE1277" s="6">
        <v>126.9</v>
      </c>
      <c r="AF1277" s="6">
        <f>Presupuestos[[#This Row],[BASE]]*Presupuestos[[#This Row],[% IGV]]</f>
        <v>0</v>
      </c>
      <c r="AG1277" s="22">
        <f>ROUND(SUM(Presupuestos[[#This Row],[BASE]:[IGV]]),2)</f>
        <v>126.9</v>
      </c>
      <c r="AH1277" s="9" t="str">
        <f>IF(Presupuestos[[#This Row],[MONEDA]]="USD",VLOOKUP(Presupuestos[[#This Row],[FECHA DE EMISION]],Tipo_Cambio[],3,0),"")</f>
        <v/>
      </c>
      <c r="AI1277" s="22">
        <f>IFERROR(ROUND(IF(Presupuestos[[#This Row],[MONEDA]]="PEN",Presupuestos[[#This Row],[TOTAL]],Presupuestos[[#This Row],[TOTAL]]*Presupuestos[[#This Row],[TIPO DE CAMBIO]]),2),"")</f>
        <v>126.9</v>
      </c>
      <c r="AJ1277" s="5"/>
      <c r="AK1277" s="33" t="s">
        <v>671</v>
      </c>
      <c r="AL1277" s="5" t="s">
        <v>680</v>
      </c>
      <c r="AM1277" s="23" t="s">
        <v>671</v>
      </c>
      <c r="AN1277" s="23" t="s">
        <v>671</v>
      </c>
      <c r="AO1277" s="7" t="str">
        <f>IFERROR(VLOOKUP("1-"&amp;Presupuestos[[#This Row],[ID DOCUMENTO]],BD_Pagos[],7,0),"")</f>
        <v/>
      </c>
      <c r="AP1277" s="16" t="str">
        <f>IFERROR(VLOOKUP("1-"&amp;Presupuestos[[#This Row],[ID DOCUMENTO]],BD_Pagos[],8,0),"")</f>
        <v/>
      </c>
      <c r="AQ1277" s="17" t="str">
        <f>IFERROR(VLOOKUP("1-"&amp;Presupuestos[[#This Row],[ID DOCUMENTO]],BD_Pagos[],9,0),"")</f>
        <v/>
      </c>
      <c r="AR1277" s="54"/>
      <c r="AS1277" s="7" t="str">
        <f>IFERROR(VLOOKUP("2-"&amp;Presupuestos[[#This Row],[ID DOCUMENTO]],BD_Pagos[],7,0),"")</f>
        <v/>
      </c>
      <c r="AT1277" s="16" t="str">
        <f>IFERROR(VLOOKUP("2-"&amp;Presupuestos[[#This Row],[ID DOCUMENTO]],BD_Pagos[],8,0),"")</f>
        <v/>
      </c>
      <c r="AU1277" s="17" t="str">
        <f>IFERROR(VLOOKUP("2-"&amp;Presupuestos[[#This Row],[ID DOCUMENTO]],BD_Pagos[],9,0),"")</f>
        <v/>
      </c>
      <c r="AV1277" s="20">
        <f>IF(IFERROR(VLOOKUP("2-"&amp;Presupuestos[[#This Row],[ID DOCUMENTO]],BD_Pagos[],10,0),0)&gt;Presupuestos[[#This Row],[TOTAL SOLES]],Presupuestos[[#This Row],[TOTAL SOLES]],IFERROR(VLOOKUP("2-"&amp;Presupuestos[[#This Row],[ID DOCUMENTO]],BD_Pagos[],10,0),0))</f>
        <v>0</v>
      </c>
      <c r="AW1277" s="7"/>
      <c r="AX1277" s="16"/>
      <c r="AY1277" s="17"/>
      <c r="AZ1277" s="20"/>
      <c r="BA1277" s="7"/>
      <c r="BB1277" s="16"/>
      <c r="BC1277" s="17"/>
      <c r="BD1277" s="20"/>
      <c r="BE1277" s="7" t="str">
        <f>IFERROR(VLOOKUP("5-"&amp;Presupuestos[[#This Row],[ID DOCUMENTO]],BD_Pagos[],7,0),"")</f>
        <v/>
      </c>
      <c r="BF1277" s="17" t="str">
        <f>IFERROR(VLOOKUP("5-"&amp;Presupuestos[[#This Row],[ID DOCUMENTO]],BD_Pagos[],9,0),"")</f>
        <v/>
      </c>
      <c r="BG1277" s="20">
        <f>IF(IFERROR(VLOOKUP("5-"&amp;Presupuestos[[#This Row],[ID DOCUMENTO]],BD_Pagos[],10,0),0)&gt;Presupuestos[[#This Row],[TOTAL SOLES]],Presupuestos[[#This Row],[TOTAL SOLES]],IFERROR(VLOOKUP("5-"&amp;Presupuestos[[#This Row],[ID DOCUMENTO]],BD_Pagos[],10,0),0))</f>
        <v>0</v>
      </c>
      <c r="BH1277" s="7" t="str">
        <f>IFERROR(VLOOKUP("1-Detraccion"&amp;Presupuestos[[#This Row],[ID DOCUMENTO]],BD_Pagos[],2,0),"")</f>
        <v/>
      </c>
      <c r="BI1277" s="3" t="str">
        <f>IFERROR(VLOOKUP("1-Detraccion"&amp;Presupuestos[[#This Row],[ID DOCUMENTO]],BD_Pagos[],3,0),"")</f>
        <v/>
      </c>
      <c r="BJ1277" s="3" t="str">
        <f>IFERROR(VLOOKUP("1-Detraccion"&amp;Presupuestos[[#This Row],[ID DOCUMENTO]],BD_Pagos[],4,0),"")</f>
        <v/>
      </c>
      <c r="BK1277" s="6">
        <f>IF(IFERROR(VLOOKUP("1-Detraccion"&amp;Presupuestos[[#This Row],[ID DOCUMENTO]],BD_Pagos[],5,0),0)&gt;Presupuestos[[#This Row],[TOTAL SOLES]],Presupuestos[[#This Row],[TOTAL SOLES]],IFERROR(VLOOKUP("1-Detraccion"&amp;Presupuestos[[#This Row],[ID DOCUMENTO]],BD_Pagos[],5,0),0))</f>
        <v>0</v>
      </c>
      <c r="BL1277" s="6">
        <f>IF(IFERROR(VLOOKUP("1-Detraccion"&amp;Presupuestos[[#This Row],[ID DOCUMENTO]],BD_Pagos[],6,0),0)&gt;Presupuestos[[#This Row],[TOTAL SOLES]],Presupuestos[[#This Row],[TOTAL SOLES]],IFERROR(VLOOKUP("1-Detraccion"&amp;Presupuestos[[#This Row],[ID DOCUMENTO]],BD_Pagos[],6,0),0))</f>
        <v>0</v>
      </c>
      <c r="BM1277" s="37"/>
      <c r="BN1277" s="3"/>
      <c r="BO1277" s="3"/>
      <c r="BP1277" s="6"/>
      <c r="BQ127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126.9</v>
      </c>
      <c r="BR1277" s="23" t="str">
        <f>IF(Presupuestos[[#This Row],[SALDO ME-MN]]&gt;0,"PENDIENTE","CANCELADO")</f>
        <v>PENDIENTE</v>
      </c>
      <c r="BS1277" s="23" t="str">
        <f>IF(COUNTIFS($U$4:$U1276,Presupuestos[[#This Row],[ID DOCUMENTO]])&gt;=1,IF(B1276=Presupuestos[[#This Row],[ID]],"OK","DOC. DUPLICADO"),"OK")</f>
        <v>OK</v>
      </c>
    </row>
    <row r="1278" spans="2:71" ht="24" x14ac:dyDescent="0.25">
      <c r="B1278" s="34">
        <f>IF(Presupuestos[[#This Row],[ID DOCUMENTO]]=U1277,B1277,IF(B1277="ID",1,B1277+1))</f>
        <v>1091</v>
      </c>
      <c r="C1278" s="2">
        <v>45869</v>
      </c>
      <c r="D1278" s="2">
        <v>45869</v>
      </c>
      <c r="E1278" s="3" t="s">
        <v>1880</v>
      </c>
      <c r="F1278" s="25" t="s">
        <v>54</v>
      </c>
      <c r="G1278" s="25" t="s">
        <v>330</v>
      </c>
      <c r="H1278" s="25" t="s">
        <v>394</v>
      </c>
      <c r="I1278" s="36" t="str">
        <f>IFERROR(VLOOKUP(Presupuestos[[#This Row],[AREA]]&amp;Presupuestos[[#This Row],[CONCEPTO]]&amp;Presupuestos[[#This Row],[DESCRIPCION]],Tabla28[[Columna1]:[CÓDIGO NUEVO]],2,0),"")</f>
        <v>P0601004</v>
      </c>
      <c r="J1278" s="3" t="s">
        <v>666</v>
      </c>
      <c r="K1278" s="3" t="s">
        <v>666</v>
      </c>
      <c r="L1278" s="3" t="s">
        <v>666</v>
      </c>
      <c r="M1278" s="31" t="s">
        <v>2452</v>
      </c>
      <c r="N1278" s="3"/>
      <c r="O1278" s="3" t="s">
        <v>315</v>
      </c>
      <c r="P1278" s="3" t="s">
        <v>86</v>
      </c>
      <c r="Q1278" s="3" t="str">
        <f>IFERROR(VLOOKUP(Presupuestos[[#This Row],[CLASIFICACIÓN (N)]],Tabla17[],2,0),"")</f>
        <v>Costos de ventas</v>
      </c>
      <c r="R1278" s="3" t="str">
        <f>IFERROR(VLOOKUP(Presupuestos[[#This Row],[CLASIFICACIÓN (N)]],Tabla17[],3,0),"")</f>
        <v>Operativo</v>
      </c>
      <c r="S1278" s="3" t="s">
        <v>41</v>
      </c>
      <c r="T1278" s="3" t="str">
        <f>IFERROR(VLOOKUP(Presupuestos[[#This Row],[ALMACEN]],Tabla5[],2,0),"")</f>
        <v>Lima</v>
      </c>
      <c r="U1278" s="19" t="str">
        <f>IFERROR(VLOOKUP(Presupuestos[[#This Row],[TIPO DE DOCUMENTO]],Tipo_Documento[],2,0)&amp;Presupuestos[[#This Row],[SERIE]]&amp;Presupuestos[[#This Row],[NUMERO]]&amp;Presupuestos[[#This Row],[RUC]],"")</f>
        <v>PLR ES07 1870666331</v>
      </c>
      <c r="V1278" s="3" t="s">
        <v>258</v>
      </c>
      <c r="W1278" s="7">
        <v>45869</v>
      </c>
      <c r="X1278" s="7">
        <v>45869</v>
      </c>
      <c r="Y1278" s="3" t="s">
        <v>2435</v>
      </c>
      <c r="Z1278" s="3">
        <v>18</v>
      </c>
      <c r="AA1278" s="3">
        <f>IFERROR(VLOOKUP(Presupuestos[[#This Row],[RAZON SOCIAL]],CHOOSE({1,2},Clientes_Proveedores[Razon Social],Clientes_Proveedores[Ruc / Dni]),2,0),"-")</f>
        <v>70666331</v>
      </c>
      <c r="AB1278" s="31" t="s">
        <v>1991</v>
      </c>
      <c r="AC1278" s="3" t="s">
        <v>670</v>
      </c>
      <c r="AD1278" s="5"/>
      <c r="AE1278" s="6">
        <v>164.58</v>
      </c>
      <c r="AF1278" s="6">
        <f>Presupuestos[[#This Row],[BASE]]*Presupuestos[[#This Row],[% IGV]]</f>
        <v>0</v>
      </c>
      <c r="AG1278" s="22">
        <f>ROUND(SUM(Presupuestos[[#This Row],[BASE]:[IGV]]),2)</f>
        <v>164.58</v>
      </c>
      <c r="AH1278" s="9" t="str">
        <f>IF(Presupuestos[[#This Row],[MONEDA]]="USD",VLOOKUP(Presupuestos[[#This Row],[FECHA DE EMISION]],Tipo_Cambio[],3,0),"")</f>
        <v/>
      </c>
      <c r="AI1278" s="22">
        <f>IFERROR(ROUND(IF(Presupuestos[[#This Row],[MONEDA]]="PEN",Presupuestos[[#This Row],[TOTAL]],Presupuestos[[#This Row],[TOTAL]]*Presupuestos[[#This Row],[TIPO DE CAMBIO]]),2),"")</f>
        <v>164.58</v>
      </c>
      <c r="AJ1278" s="5"/>
      <c r="AK1278" s="33" t="s">
        <v>671</v>
      </c>
      <c r="AL1278" s="5" t="s">
        <v>680</v>
      </c>
      <c r="AM1278" s="23" t="s">
        <v>671</v>
      </c>
      <c r="AN1278" s="23" t="s">
        <v>671</v>
      </c>
      <c r="AO1278" s="7" t="str">
        <f>IFERROR(VLOOKUP("1-"&amp;Presupuestos[[#This Row],[ID DOCUMENTO]],BD_Pagos[],7,0),"")</f>
        <v/>
      </c>
      <c r="AP1278" s="16" t="str">
        <f>IFERROR(VLOOKUP("1-"&amp;Presupuestos[[#This Row],[ID DOCUMENTO]],BD_Pagos[],8,0),"")</f>
        <v/>
      </c>
      <c r="AQ1278" s="17" t="str">
        <f>IFERROR(VLOOKUP("1-"&amp;Presupuestos[[#This Row],[ID DOCUMENTO]],BD_Pagos[],9,0),"")</f>
        <v/>
      </c>
      <c r="AR1278" s="54"/>
      <c r="AS1278" s="7" t="str">
        <f>IFERROR(VLOOKUP("2-"&amp;Presupuestos[[#This Row],[ID DOCUMENTO]],BD_Pagos[],7,0),"")</f>
        <v/>
      </c>
      <c r="AT1278" s="16" t="str">
        <f>IFERROR(VLOOKUP("2-"&amp;Presupuestos[[#This Row],[ID DOCUMENTO]],BD_Pagos[],8,0),"")</f>
        <v/>
      </c>
      <c r="AU1278" s="17" t="str">
        <f>IFERROR(VLOOKUP("2-"&amp;Presupuestos[[#This Row],[ID DOCUMENTO]],BD_Pagos[],9,0),"")</f>
        <v/>
      </c>
      <c r="AV1278" s="20">
        <f>IF(IFERROR(VLOOKUP("2-"&amp;Presupuestos[[#This Row],[ID DOCUMENTO]],BD_Pagos[],10,0),0)&gt;Presupuestos[[#This Row],[TOTAL SOLES]],Presupuestos[[#This Row],[TOTAL SOLES]],IFERROR(VLOOKUP("2-"&amp;Presupuestos[[#This Row],[ID DOCUMENTO]],BD_Pagos[],10,0),0))</f>
        <v>0</v>
      </c>
      <c r="AW1278" s="7"/>
      <c r="AX1278" s="16"/>
      <c r="AY1278" s="17"/>
      <c r="AZ1278" s="20"/>
      <c r="BA1278" s="7"/>
      <c r="BB1278" s="16"/>
      <c r="BC1278" s="17"/>
      <c r="BD1278" s="20"/>
      <c r="BE1278" s="7" t="str">
        <f>IFERROR(VLOOKUP("5-"&amp;Presupuestos[[#This Row],[ID DOCUMENTO]],BD_Pagos[],7,0),"")</f>
        <v/>
      </c>
      <c r="BF1278" s="17" t="str">
        <f>IFERROR(VLOOKUP("5-"&amp;Presupuestos[[#This Row],[ID DOCUMENTO]],BD_Pagos[],9,0),"")</f>
        <v/>
      </c>
      <c r="BG1278" s="20">
        <f>IF(IFERROR(VLOOKUP("5-"&amp;Presupuestos[[#This Row],[ID DOCUMENTO]],BD_Pagos[],10,0),0)&gt;Presupuestos[[#This Row],[TOTAL SOLES]],Presupuestos[[#This Row],[TOTAL SOLES]],IFERROR(VLOOKUP("5-"&amp;Presupuestos[[#This Row],[ID DOCUMENTO]],BD_Pagos[],10,0),0))</f>
        <v>0</v>
      </c>
      <c r="BH1278" s="7" t="str">
        <f>IFERROR(VLOOKUP("1-Detraccion"&amp;Presupuestos[[#This Row],[ID DOCUMENTO]],BD_Pagos[],2,0),"")</f>
        <v/>
      </c>
      <c r="BI1278" s="3" t="str">
        <f>IFERROR(VLOOKUP("1-Detraccion"&amp;Presupuestos[[#This Row],[ID DOCUMENTO]],BD_Pagos[],3,0),"")</f>
        <v/>
      </c>
      <c r="BJ1278" s="3" t="str">
        <f>IFERROR(VLOOKUP("1-Detraccion"&amp;Presupuestos[[#This Row],[ID DOCUMENTO]],BD_Pagos[],4,0),"")</f>
        <v/>
      </c>
      <c r="BK1278" s="6">
        <f>IF(IFERROR(VLOOKUP("1-Detraccion"&amp;Presupuestos[[#This Row],[ID DOCUMENTO]],BD_Pagos[],5,0),0)&gt;Presupuestos[[#This Row],[TOTAL SOLES]],Presupuestos[[#This Row],[TOTAL SOLES]],IFERROR(VLOOKUP("1-Detraccion"&amp;Presupuestos[[#This Row],[ID DOCUMENTO]],BD_Pagos[],5,0),0))</f>
        <v>0</v>
      </c>
      <c r="BL1278" s="6">
        <f>IF(IFERROR(VLOOKUP("1-Detraccion"&amp;Presupuestos[[#This Row],[ID DOCUMENTO]],BD_Pagos[],6,0),0)&gt;Presupuestos[[#This Row],[TOTAL SOLES]],Presupuestos[[#This Row],[TOTAL SOLES]],IFERROR(VLOOKUP("1-Detraccion"&amp;Presupuestos[[#This Row],[ID DOCUMENTO]],BD_Pagos[],6,0),0))</f>
        <v>0</v>
      </c>
      <c r="BM1278" s="37"/>
      <c r="BN1278" s="3"/>
      <c r="BO1278" s="3"/>
      <c r="BP1278" s="6"/>
      <c r="BQ127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164.58</v>
      </c>
      <c r="BR1278" s="23" t="str">
        <f>IF(Presupuestos[[#This Row],[SALDO ME-MN]]&gt;0,"PENDIENTE","CANCELADO")</f>
        <v>PENDIENTE</v>
      </c>
      <c r="BS1278" s="23" t="str">
        <f>IF(COUNTIFS($U$4:$U1277,Presupuestos[[#This Row],[ID DOCUMENTO]])&gt;=1,IF(B1277=Presupuestos[[#This Row],[ID]],"OK","DOC. DUPLICADO"),"OK")</f>
        <v>OK</v>
      </c>
    </row>
    <row r="1279" spans="2:71" ht="24" x14ac:dyDescent="0.25">
      <c r="B1279" s="34">
        <f>IF(Presupuestos[[#This Row],[ID DOCUMENTO]]=U1278,B1278,IF(B1278="ID",1,B1278+1))</f>
        <v>1092</v>
      </c>
      <c r="C1279" s="2">
        <v>45869</v>
      </c>
      <c r="D1279" s="2">
        <v>45869</v>
      </c>
      <c r="E1279" s="3" t="s">
        <v>1880</v>
      </c>
      <c r="F1279" s="25" t="s">
        <v>54</v>
      </c>
      <c r="G1279" s="25" t="s">
        <v>330</v>
      </c>
      <c r="H1279" s="25" t="s">
        <v>394</v>
      </c>
      <c r="I1279" s="36" t="str">
        <f>IFERROR(VLOOKUP(Presupuestos[[#This Row],[AREA]]&amp;Presupuestos[[#This Row],[CONCEPTO]]&amp;Presupuestos[[#This Row],[DESCRIPCION]],Tabla28[[Columna1]:[CÓDIGO NUEVO]],2,0),"")</f>
        <v>P0601004</v>
      </c>
      <c r="J1279" s="3" t="s">
        <v>666</v>
      </c>
      <c r="K1279" s="3" t="s">
        <v>666</v>
      </c>
      <c r="L1279" s="3" t="s">
        <v>666</v>
      </c>
      <c r="M1279" s="31" t="s">
        <v>2453</v>
      </c>
      <c r="N1279" s="3"/>
      <c r="O1279" s="3" t="s">
        <v>315</v>
      </c>
      <c r="P1279" s="3" t="s">
        <v>114</v>
      </c>
      <c r="Q1279" s="3" t="str">
        <f>IFERROR(VLOOKUP(Presupuestos[[#This Row],[CLASIFICACIÓN (N)]],Tabla17[],2,0),"")</f>
        <v>Costos de ventas</v>
      </c>
      <c r="R1279" s="3" t="str">
        <f>IFERROR(VLOOKUP(Presupuestos[[#This Row],[CLASIFICACIÓN (N)]],Tabla17[],3,0),"")</f>
        <v>Operativo</v>
      </c>
      <c r="S1279" s="3" t="s">
        <v>34</v>
      </c>
      <c r="T1279" s="3" t="str">
        <f>IFERROR(VLOOKUP(Presupuestos[[#This Row],[ALMACEN]],Tabla5[],2,0),"")</f>
        <v>Arequipa</v>
      </c>
      <c r="U1279" s="19" t="str">
        <f>IFERROR(VLOOKUP(Presupuestos[[#This Row],[TIPO DE DOCUMENTO]],Tipo_Documento[],2,0)&amp;Presupuestos[[#This Row],[SERIE]]&amp;Presupuestos[[#This Row],[NUMERO]]&amp;Presupuestos[[#This Row],[RUC]],"")</f>
        <v>PLR ES07 1943814375</v>
      </c>
      <c r="V1279" s="3" t="s">
        <v>258</v>
      </c>
      <c r="W1279" s="7">
        <v>45869</v>
      </c>
      <c r="X1279" s="7">
        <v>45869</v>
      </c>
      <c r="Y1279" s="3" t="s">
        <v>2435</v>
      </c>
      <c r="Z1279" s="3">
        <v>19</v>
      </c>
      <c r="AA1279" s="3">
        <f>IFERROR(VLOOKUP(Presupuestos[[#This Row],[RAZON SOCIAL]],CHOOSE({1,2},Clientes_Proveedores[Razon Social],Clientes_Proveedores[Ruc / Dni]),2,0),"-")</f>
        <v>43814375</v>
      </c>
      <c r="AB1279" s="31" t="s">
        <v>1996</v>
      </c>
      <c r="AC1279" s="3" t="s">
        <v>670</v>
      </c>
      <c r="AD1279" s="5"/>
      <c r="AE1279" s="6">
        <v>107.25</v>
      </c>
      <c r="AF1279" s="6">
        <f>Presupuestos[[#This Row],[BASE]]*Presupuestos[[#This Row],[% IGV]]</f>
        <v>0</v>
      </c>
      <c r="AG1279" s="22">
        <f>ROUND(SUM(Presupuestos[[#This Row],[BASE]:[IGV]]),2)</f>
        <v>107.25</v>
      </c>
      <c r="AH1279" s="9" t="str">
        <f>IF(Presupuestos[[#This Row],[MONEDA]]="USD",VLOOKUP(Presupuestos[[#This Row],[FECHA DE EMISION]],Tipo_Cambio[],3,0),"")</f>
        <v/>
      </c>
      <c r="AI1279" s="22">
        <f>IFERROR(ROUND(IF(Presupuestos[[#This Row],[MONEDA]]="PEN",Presupuestos[[#This Row],[TOTAL]],Presupuestos[[#This Row],[TOTAL]]*Presupuestos[[#This Row],[TIPO DE CAMBIO]]),2),"")</f>
        <v>107.25</v>
      </c>
      <c r="AJ1279" s="5"/>
      <c r="AK1279" s="33" t="s">
        <v>671</v>
      </c>
      <c r="AL1279" s="5" t="s">
        <v>680</v>
      </c>
      <c r="AM1279" s="23" t="s">
        <v>671</v>
      </c>
      <c r="AN1279" s="23" t="s">
        <v>671</v>
      </c>
      <c r="AO1279" s="7" t="str">
        <f>IFERROR(VLOOKUP("1-"&amp;Presupuestos[[#This Row],[ID DOCUMENTO]],BD_Pagos[],7,0),"")</f>
        <v/>
      </c>
      <c r="AP1279" s="16" t="str">
        <f>IFERROR(VLOOKUP("1-"&amp;Presupuestos[[#This Row],[ID DOCUMENTO]],BD_Pagos[],8,0),"")</f>
        <v/>
      </c>
      <c r="AQ1279" s="17" t="str">
        <f>IFERROR(VLOOKUP("1-"&amp;Presupuestos[[#This Row],[ID DOCUMENTO]],BD_Pagos[],9,0),"")</f>
        <v/>
      </c>
      <c r="AR1279" s="54"/>
      <c r="AS1279" s="7" t="str">
        <f>IFERROR(VLOOKUP("2-"&amp;Presupuestos[[#This Row],[ID DOCUMENTO]],BD_Pagos[],7,0),"")</f>
        <v/>
      </c>
      <c r="AT1279" s="16" t="str">
        <f>IFERROR(VLOOKUP("2-"&amp;Presupuestos[[#This Row],[ID DOCUMENTO]],BD_Pagos[],8,0),"")</f>
        <v/>
      </c>
      <c r="AU1279" s="17" t="str">
        <f>IFERROR(VLOOKUP("2-"&amp;Presupuestos[[#This Row],[ID DOCUMENTO]],BD_Pagos[],9,0),"")</f>
        <v/>
      </c>
      <c r="AV1279" s="20">
        <f>IF(IFERROR(VLOOKUP("2-"&amp;Presupuestos[[#This Row],[ID DOCUMENTO]],BD_Pagos[],10,0),0)&gt;Presupuestos[[#This Row],[TOTAL SOLES]],Presupuestos[[#This Row],[TOTAL SOLES]],IFERROR(VLOOKUP("2-"&amp;Presupuestos[[#This Row],[ID DOCUMENTO]],BD_Pagos[],10,0),0))</f>
        <v>0</v>
      </c>
      <c r="AW1279" s="7"/>
      <c r="AX1279" s="16"/>
      <c r="AY1279" s="17"/>
      <c r="AZ1279" s="20"/>
      <c r="BA1279" s="7"/>
      <c r="BB1279" s="16"/>
      <c r="BC1279" s="17"/>
      <c r="BD1279" s="20"/>
      <c r="BE1279" s="7" t="str">
        <f>IFERROR(VLOOKUP("5-"&amp;Presupuestos[[#This Row],[ID DOCUMENTO]],BD_Pagos[],7,0),"")</f>
        <v/>
      </c>
      <c r="BF1279" s="17" t="str">
        <f>IFERROR(VLOOKUP("5-"&amp;Presupuestos[[#This Row],[ID DOCUMENTO]],BD_Pagos[],9,0),"")</f>
        <v/>
      </c>
      <c r="BG1279" s="20">
        <f>IF(IFERROR(VLOOKUP("5-"&amp;Presupuestos[[#This Row],[ID DOCUMENTO]],BD_Pagos[],10,0),0)&gt;Presupuestos[[#This Row],[TOTAL SOLES]],Presupuestos[[#This Row],[TOTAL SOLES]],IFERROR(VLOOKUP("5-"&amp;Presupuestos[[#This Row],[ID DOCUMENTO]],BD_Pagos[],10,0),0))</f>
        <v>0</v>
      </c>
      <c r="BH1279" s="7" t="str">
        <f>IFERROR(VLOOKUP("1-Detraccion"&amp;Presupuestos[[#This Row],[ID DOCUMENTO]],BD_Pagos[],2,0),"")</f>
        <v/>
      </c>
      <c r="BI1279" s="3" t="str">
        <f>IFERROR(VLOOKUP("1-Detraccion"&amp;Presupuestos[[#This Row],[ID DOCUMENTO]],BD_Pagos[],3,0),"")</f>
        <v/>
      </c>
      <c r="BJ1279" s="3" t="str">
        <f>IFERROR(VLOOKUP("1-Detraccion"&amp;Presupuestos[[#This Row],[ID DOCUMENTO]],BD_Pagos[],4,0),"")</f>
        <v/>
      </c>
      <c r="BK1279" s="6">
        <f>IF(IFERROR(VLOOKUP("1-Detraccion"&amp;Presupuestos[[#This Row],[ID DOCUMENTO]],BD_Pagos[],5,0),0)&gt;Presupuestos[[#This Row],[TOTAL SOLES]],Presupuestos[[#This Row],[TOTAL SOLES]],IFERROR(VLOOKUP("1-Detraccion"&amp;Presupuestos[[#This Row],[ID DOCUMENTO]],BD_Pagos[],5,0),0))</f>
        <v>0</v>
      </c>
      <c r="BL1279" s="6">
        <f>IF(IFERROR(VLOOKUP("1-Detraccion"&amp;Presupuestos[[#This Row],[ID DOCUMENTO]],BD_Pagos[],6,0),0)&gt;Presupuestos[[#This Row],[TOTAL SOLES]],Presupuestos[[#This Row],[TOTAL SOLES]],IFERROR(VLOOKUP("1-Detraccion"&amp;Presupuestos[[#This Row],[ID DOCUMENTO]],BD_Pagos[],6,0),0))</f>
        <v>0</v>
      </c>
      <c r="BM1279" s="37"/>
      <c r="BN1279" s="3"/>
      <c r="BO1279" s="3"/>
      <c r="BP1279" s="6"/>
      <c r="BQ127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107.25</v>
      </c>
      <c r="BR1279" s="23" t="str">
        <f>IF(Presupuestos[[#This Row],[SALDO ME-MN]]&gt;0,"PENDIENTE","CANCELADO")</f>
        <v>PENDIENTE</v>
      </c>
      <c r="BS1279" s="23" t="str">
        <f>IF(COUNTIFS($U$4:$U1278,Presupuestos[[#This Row],[ID DOCUMENTO]])&gt;=1,IF(B1278=Presupuestos[[#This Row],[ID]],"OK","DOC. DUPLICADO"),"OK")</f>
        <v>OK</v>
      </c>
    </row>
    <row r="1280" spans="2:71" ht="24" x14ac:dyDescent="0.25">
      <c r="B1280" s="34">
        <f>IF(Presupuestos[[#This Row],[ID DOCUMENTO]]=U1279,B1279,IF(B1279="ID",1,B1279+1))</f>
        <v>1093</v>
      </c>
      <c r="C1280" s="2">
        <v>45869</v>
      </c>
      <c r="D1280" s="2">
        <v>45869</v>
      </c>
      <c r="E1280" s="3" t="s">
        <v>1880</v>
      </c>
      <c r="F1280" s="25" t="s">
        <v>54</v>
      </c>
      <c r="G1280" s="25" t="s">
        <v>330</v>
      </c>
      <c r="H1280" s="25" t="s">
        <v>394</v>
      </c>
      <c r="I1280" s="36" t="str">
        <f>IFERROR(VLOOKUP(Presupuestos[[#This Row],[AREA]]&amp;Presupuestos[[#This Row],[CONCEPTO]]&amp;Presupuestos[[#This Row],[DESCRIPCION]],Tabla28[[Columna1]:[CÓDIGO NUEVO]],2,0),"")</f>
        <v>P0601004</v>
      </c>
      <c r="J1280" s="3" t="s">
        <v>666</v>
      </c>
      <c r="K1280" s="3" t="s">
        <v>666</v>
      </c>
      <c r="L1280" s="3" t="s">
        <v>666</v>
      </c>
      <c r="M1280" s="31" t="s">
        <v>2454</v>
      </c>
      <c r="N1280" s="3"/>
      <c r="O1280" s="3" t="s">
        <v>315</v>
      </c>
      <c r="P1280" s="3" t="s">
        <v>86</v>
      </c>
      <c r="Q1280" s="3" t="str">
        <f>IFERROR(VLOOKUP(Presupuestos[[#This Row],[CLASIFICACIÓN (N)]],Tabla17[],2,0),"")</f>
        <v>Costos de ventas</v>
      </c>
      <c r="R1280" s="3" t="str">
        <f>IFERROR(VLOOKUP(Presupuestos[[#This Row],[CLASIFICACIÓN (N)]],Tabla17[],3,0),"")</f>
        <v>Operativo</v>
      </c>
      <c r="S1280" s="3" t="s">
        <v>16</v>
      </c>
      <c r="T1280" s="3" t="str">
        <f>IFERROR(VLOOKUP(Presupuestos[[#This Row],[ALMACEN]],Tabla5[],2,0),"")</f>
        <v>Arequipa</v>
      </c>
      <c r="U1280" s="19" t="str">
        <f>IFERROR(VLOOKUP(Presupuestos[[#This Row],[TIPO DE DOCUMENTO]],Tipo_Documento[],2,0)&amp;Presupuestos[[#This Row],[SERIE]]&amp;Presupuestos[[#This Row],[NUMERO]]&amp;Presupuestos[[#This Row],[RUC]],"")</f>
        <v>PLR ES07 2010736055631</v>
      </c>
      <c r="V1280" s="3" t="s">
        <v>258</v>
      </c>
      <c r="W1280" s="7">
        <v>45869</v>
      </c>
      <c r="X1280" s="7">
        <v>45869</v>
      </c>
      <c r="Y1280" s="3" t="s">
        <v>2435</v>
      </c>
      <c r="Z1280" s="3">
        <v>20</v>
      </c>
      <c r="AA1280" s="3">
        <f>IFERROR(VLOOKUP(Presupuestos[[#This Row],[RAZON SOCIAL]],CHOOSE({1,2},Clientes_Proveedores[Razon Social],Clientes_Proveedores[Ruc / Dni]),2,0),"-")</f>
        <v>10736055631</v>
      </c>
      <c r="AB1280" s="31" t="s">
        <v>1080</v>
      </c>
      <c r="AC1280" s="3" t="s">
        <v>670</v>
      </c>
      <c r="AD1280" s="5"/>
      <c r="AE1280" s="6">
        <v>347</v>
      </c>
      <c r="AF1280" s="6">
        <f>Presupuestos[[#This Row],[BASE]]*Presupuestos[[#This Row],[% IGV]]</f>
        <v>0</v>
      </c>
      <c r="AG1280" s="22">
        <f>ROUND(SUM(Presupuestos[[#This Row],[BASE]:[IGV]]),2)</f>
        <v>347</v>
      </c>
      <c r="AH1280" s="9" t="str">
        <f>IF(Presupuestos[[#This Row],[MONEDA]]="USD",VLOOKUP(Presupuestos[[#This Row],[FECHA DE EMISION]],Tipo_Cambio[],3,0),"")</f>
        <v/>
      </c>
      <c r="AI1280" s="22">
        <f>IFERROR(ROUND(IF(Presupuestos[[#This Row],[MONEDA]]="PEN",Presupuestos[[#This Row],[TOTAL]],Presupuestos[[#This Row],[TOTAL]]*Presupuestos[[#This Row],[TIPO DE CAMBIO]]),2),"")</f>
        <v>347</v>
      </c>
      <c r="AJ1280" s="5"/>
      <c r="AK1280" s="33" t="s">
        <v>671</v>
      </c>
      <c r="AL1280" s="5" t="s">
        <v>680</v>
      </c>
      <c r="AM1280" s="23" t="s">
        <v>671</v>
      </c>
      <c r="AN1280" s="23" t="s">
        <v>671</v>
      </c>
      <c r="AO1280" s="7" t="str">
        <f>IFERROR(VLOOKUP("1-"&amp;Presupuestos[[#This Row],[ID DOCUMENTO]],BD_Pagos[],7,0),"")</f>
        <v/>
      </c>
      <c r="AP1280" s="16" t="str">
        <f>IFERROR(VLOOKUP("1-"&amp;Presupuestos[[#This Row],[ID DOCUMENTO]],BD_Pagos[],8,0),"")</f>
        <v/>
      </c>
      <c r="AQ1280" s="17" t="str">
        <f>IFERROR(VLOOKUP("1-"&amp;Presupuestos[[#This Row],[ID DOCUMENTO]],BD_Pagos[],9,0),"")</f>
        <v/>
      </c>
      <c r="AR1280" s="54"/>
      <c r="AS1280" s="7" t="str">
        <f>IFERROR(VLOOKUP("2-"&amp;Presupuestos[[#This Row],[ID DOCUMENTO]],BD_Pagos[],7,0),"")</f>
        <v/>
      </c>
      <c r="AT1280" s="16" t="str">
        <f>IFERROR(VLOOKUP("2-"&amp;Presupuestos[[#This Row],[ID DOCUMENTO]],BD_Pagos[],8,0),"")</f>
        <v/>
      </c>
      <c r="AU1280" s="17" t="str">
        <f>IFERROR(VLOOKUP("2-"&amp;Presupuestos[[#This Row],[ID DOCUMENTO]],BD_Pagos[],9,0),"")</f>
        <v/>
      </c>
      <c r="AV1280" s="20">
        <f>IF(IFERROR(VLOOKUP("2-"&amp;Presupuestos[[#This Row],[ID DOCUMENTO]],BD_Pagos[],10,0),0)&gt;Presupuestos[[#This Row],[TOTAL SOLES]],Presupuestos[[#This Row],[TOTAL SOLES]],IFERROR(VLOOKUP("2-"&amp;Presupuestos[[#This Row],[ID DOCUMENTO]],BD_Pagos[],10,0),0))</f>
        <v>0</v>
      </c>
      <c r="AW1280" s="7"/>
      <c r="AX1280" s="16"/>
      <c r="AY1280" s="17"/>
      <c r="AZ1280" s="20"/>
      <c r="BA1280" s="7"/>
      <c r="BB1280" s="16"/>
      <c r="BC1280" s="17"/>
      <c r="BD1280" s="20"/>
      <c r="BE1280" s="7" t="str">
        <f>IFERROR(VLOOKUP("5-"&amp;Presupuestos[[#This Row],[ID DOCUMENTO]],BD_Pagos[],7,0),"")</f>
        <v/>
      </c>
      <c r="BF1280" s="17" t="str">
        <f>IFERROR(VLOOKUP("5-"&amp;Presupuestos[[#This Row],[ID DOCUMENTO]],BD_Pagos[],9,0),"")</f>
        <v/>
      </c>
      <c r="BG1280" s="20">
        <f>IF(IFERROR(VLOOKUP("5-"&amp;Presupuestos[[#This Row],[ID DOCUMENTO]],BD_Pagos[],10,0),0)&gt;Presupuestos[[#This Row],[TOTAL SOLES]],Presupuestos[[#This Row],[TOTAL SOLES]],IFERROR(VLOOKUP("5-"&amp;Presupuestos[[#This Row],[ID DOCUMENTO]],BD_Pagos[],10,0),0))</f>
        <v>0</v>
      </c>
      <c r="BH1280" s="7" t="str">
        <f>IFERROR(VLOOKUP("1-Detraccion"&amp;Presupuestos[[#This Row],[ID DOCUMENTO]],BD_Pagos[],2,0),"")</f>
        <v/>
      </c>
      <c r="BI1280" s="3" t="str">
        <f>IFERROR(VLOOKUP("1-Detraccion"&amp;Presupuestos[[#This Row],[ID DOCUMENTO]],BD_Pagos[],3,0),"")</f>
        <v/>
      </c>
      <c r="BJ1280" s="3" t="str">
        <f>IFERROR(VLOOKUP("1-Detraccion"&amp;Presupuestos[[#This Row],[ID DOCUMENTO]],BD_Pagos[],4,0),"")</f>
        <v/>
      </c>
      <c r="BK1280" s="6">
        <f>IF(IFERROR(VLOOKUP("1-Detraccion"&amp;Presupuestos[[#This Row],[ID DOCUMENTO]],BD_Pagos[],5,0),0)&gt;Presupuestos[[#This Row],[TOTAL SOLES]],Presupuestos[[#This Row],[TOTAL SOLES]],IFERROR(VLOOKUP("1-Detraccion"&amp;Presupuestos[[#This Row],[ID DOCUMENTO]],BD_Pagos[],5,0),0))</f>
        <v>0</v>
      </c>
      <c r="BL1280" s="6">
        <f>IF(IFERROR(VLOOKUP("1-Detraccion"&amp;Presupuestos[[#This Row],[ID DOCUMENTO]],BD_Pagos[],6,0),0)&gt;Presupuestos[[#This Row],[TOTAL SOLES]],Presupuestos[[#This Row],[TOTAL SOLES]],IFERROR(VLOOKUP("1-Detraccion"&amp;Presupuestos[[#This Row],[ID DOCUMENTO]],BD_Pagos[],6,0),0))</f>
        <v>0</v>
      </c>
      <c r="BM1280" s="37"/>
      <c r="BN1280" s="3"/>
      <c r="BO1280" s="3"/>
      <c r="BP1280" s="6"/>
      <c r="BQ128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347</v>
      </c>
      <c r="BR1280" s="23" t="str">
        <f>IF(Presupuestos[[#This Row],[SALDO ME-MN]]&gt;0,"PENDIENTE","CANCELADO")</f>
        <v>PENDIENTE</v>
      </c>
      <c r="BS1280" s="23" t="str">
        <f>IF(COUNTIFS($U$4:$U1279,Presupuestos[[#This Row],[ID DOCUMENTO]])&gt;=1,IF(B1279=Presupuestos[[#This Row],[ID]],"OK","DOC. DUPLICADO"),"OK")</f>
        <v>OK</v>
      </c>
    </row>
    <row r="1281" spans="2:71" ht="24" x14ac:dyDescent="0.25">
      <c r="B1281" s="34">
        <f>IF(Presupuestos[[#This Row],[ID DOCUMENTO]]=U1280,B1280,IF(B1280="ID",1,B1280+1))</f>
        <v>1094</v>
      </c>
      <c r="C1281" s="2">
        <v>45869</v>
      </c>
      <c r="D1281" s="2">
        <v>45869</v>
      </c>
      <c r="E1281" s="3" t="s">
        <v>1880</v>
      </c>
      <c r="F1281" s="25" t="s">
        <v>54</v>
      </c>
      <c r="G1281" s="25" t="s">
        <v>330</v>
      </c>
      <c r="H1281" s="25" t="s">
        <v>394</v>
      </c>
      <c r="I1281" s="36" t="str">
        <f>IFERROR(VLOOKUP(Presupuestos[[#This Row],[AREA]]&amp;Presupuestos[[#This Row],[CONCEPTO]]&amp;Presupuestos[[#This Row],[DESCRIPCION]],Tabla28[[Columna1]:[CÓDIGO NUEVO]],2,0),"")</f>
        <v>P0601004</v>
      </c>
      <c r="J1281" s="3" t="s">
        <v>666</v>
      </c>
      <c r="K1281" s="3" t="s">
        <v>666</v>
      </c>
      <c r="L1281" s="3" t="s">
        <v>666</v>
      </c>
      <c r="M1281" s="31" t="s">
        <v>2455</v>
      </c>
      <c r="N1281" s="3"/>
      <c r="O1281" s="3" t="s">
        <v>315</v>
      </c>
      <c r="P1281" s="3" t="s">
        <v>86</v>
      </c>
      <c r="Q1281" s="3" t="str">
        <f>IFERROR(VLOOKUP(Presupuestos[[#This Row],[CLASIFICACIÓN (N)]],Tabla17[],2,0),"")</f>
        <v>Costos de ventas</v>
      </c>
      <c r="R1281" s="3" t="str">
        <f>IFERROR(VLOOKUP(Presupuestos[[#This Row],[CLASIFICACIÓN (N)]],Tabla17[],3,0),"")</f>
        <v>Operativo</v>
      </c>
      <c r="S1281" s="3" t="s">
        <v>41</v>
      </c>
      <c r="T1281" s="3" t="str">
        <f>IFERROR(VLOOKUP(Presupuestos[[#This Row],[ALMACEN]],Tabla5[],2,0),"")</f>
        <v>Lima</v>
      </c>
      <c r="U1281" s="19" t="str">
        <f>IFERROR(VLOOKUP(Presupuestos[[#This Row],[TIPO DE DOCUMENTO]],Tipo_Documento[],2,0)&amp;Presupuestos[[#This Row],[SERIE]]&amp;Presupuestos[[#This Row],[NUMERO]]&amp;Presupuestos[[#This Row],[RUC]],"")</f>
        <v>PLR ES07 2145921913</v>
      </c>
      <c r="V1281" s="3" t="s">
        <v>258</v>
      </c>
      <c r="W1281" s="7">
        <v>45869</v>
      </c>
      <c r="X1281" s="7">
        <v>45869</v>
      </c>
      <c r="Y1281" s="3" t="s">
        <v>2435</v>
      </c>
      <c r="Z1281" s="3">
        <v>21</v>
      </c>
      <c r="AA1281" s="3">
        <f>IFERROR(VLOOKUP(Presupuestos[[#This Row],[RAZON SOCIAL]],CHOOSE({1,2},Clientes_Proveedores[Razon Social],Clientes_Proveedores[Ruc / Dni]),2,0),"-")</f>
        <v>45921913</v>
      </c>
      <c r="AB1281" s="31" t="s">
        <v>2006</v>
      </c>
      <c r="AC1281" s="3" t="s">
        <v>670</v>
      </c>
      <c r="AD1281" s="5"/>
      <c r="AE1281" s="6">
        <v>131.88</v>
      </c>
      <c r="AF1281" s="6">
        <f>Presupuestos[[#This Row],[BASE]]*Presupuestos[[#This Row],[% IGV]]</f>
        <v>0</v>
      </c>
      <c r="AG1281" s="22">
        <f>ROUND(SUM(Presupuestos[[#This Row],[BASE]:[IGV]]),2)</f>
        <v>131.88</v>
      </c>
      <c r="AH1281" s="9" t="str">
        <f>IF(Presupuestos[[#This Row],[MONEDA]]="USD",VLOOKUP(Presupuestos[[#This Row],[FECHA DE EMISION]],Tipo_Cambio[],3,0),"")</f>
        <v/>
      </c>
      <c r="AI1281" s="22">
        <f>IFERROR(ROUND(IF(Presupuestos[[#This Row],[MONEDA]]="PEN",Presupuestos[[#This Row],[TOTAL]],Presupuestos[[#This Row],[TOTAL]]*Presupuestos[[#This Row],[TIPO DE CAMBIO]]),2),"")</f>
        <v>131.88</v>
      </c>
      <c r="AJ1281" s="5"/>
      <c r="AK1281" s="33" t="s">
        <v>671</v>
      </c>
      <c r="AL1281" s="5" t="s">
        <v>680</v>
      </c>
      <c r="AM1281" s="23" t="s">
        <v>671</v>
      </c>
      <c r="AN1281" s="23" t="s">
        <v>671</v>
      </c>
      <c r="AO1281" s="7" t="str">
        <f>IFERROR(VLOOKUP("1-"&amp;Presupuestos[[#This Row],[ID DOCUMENTO]],BD_Pagos[],7,0),"")</f>
        <v/>
      </c>
      <c r="AP1281" s="16" t="str">
        <f>IFERROR(VLOOKUP("1-"&amp;Presupuestos[[#This Row],[ID DOCUMENTO]],BD_Pagos[],8,0),"")</f>
        <v/>
      </c>
      <c r="AQ1281" s="17" t="str">
        <f>IFERROR(VLOOKUP("1-"&amp;Presupuestos[[#This Row],[ID DOCUMENTO]],BD_Pagos[],9,0),"")</f>
        <v/>
      </c>
      <c r="AR1281" s="54"/>
      <c r="AS1281" s="7" t="str">
        <f>IFERROR(VLOOKUP("2-"&amp;Presupuestos[[#This Row],[ID DOCUMENTO]],BD_Pagos[],7,0),"")</f>
        <v/>
      </c>
      <c r="AT1281" s="16" t="str">
        <f>IFERROR(VLOOKUP("2-"&amp;Presupuestos[[#This Row],[ID DOCUMENTO]],BD_Pagos[],8,0),"")</f>
        <v/>
      </c>
      <c r="AU1281" s="17" t="str">
        <f>IFERROR(VLOOKUP("2-"&amp;Presupuestos[[#This Row],[ID DOCUMENTO]],BD_Pagos[],9,0),"")</f>
        <v/>
      </c>
      <c r="AV1281" s="20">
        <f>IF(IFERROR(VLOOKUP("2-"&amp;Presupuestos[[#This Row],[ID DOCUMENTO]],BD_Pagos[],10,0),0)&gt;Presupuestos[[#This Row],[TOTAL SOLES]],Presupuestos[[#This Row],[TOTAL SOLES]],IFERROR(VLOOKUP("2-"&amp;Presupuestos[[#This Row],[ID DOCUMENTO]],BD_Pagos[],10,0),0))</f>
        <v>0</v>
      </c>
      <c r="AW1281" s="7"/>
      <c r="AX1281" s="16"/>
      <c r="AY1281" s="17"/>
      <c r="AZ1281" s="20"/>
      <c r="BA1281" s="7"/>
      <c r="BB1281" s="16"/>
      <c r="BC1281" s="17"/>
      <c r="BD1281" s="20"/>
      <c r="BE1281" s="7" t="str">
        <f>IFERROR(VLOOKUP("5-"&amp;Presupuestos[[#This Row],[ID DOCUMENTO]],BD_Pagos[],7,0),"")</f>
        <v/>
      </c>
      <c r="BF1281" s="17" t="str">
        <f>IFERROR(VLOOKUP("5-"&amp;Presupuestos[[#This Row],[ID DOCUMENTO]],BD_Pagos[],9,0),"")</f>
        <v/>
      </c>
      <c r="BG1281" s="20">
        <f>IF(IFERROR(VLOOKUP("5-"&amp;Presupuestos[[#This Row],[ID DOCUMENTO]],BD_Pagos[],10,0),0)&gt;Presupuestos[[#This Row],[TOTAL SOLES]],Presupuestos[[#This Row],[TOTAL SOLES]],IFERROR(VLOOKUP("5-"&amp;Presupuestos[[#This Row],[ID DOCUMENTO]],BD_Pagos[],10,0),0))</f>
        <v>0</v>
      </c>
      <c r="BH1281" s="7" t="str">
        <f>IFERROR(VLOOKUP("1-Detraccion"&amp;Presupuestos[[#This Row],[ID DOCUMENTO]],BD_Pagos[],2,0),"")</f>
        <v/>
      </c>
      <c r="BI1281" s="3" t="str">
        <f>IFERROR(VLOOKUP("1-Detraccion"&amp;Presupuestos[[#This Row],[ID DOCUMENTO]],BD_Pagos[],3,0),"")</f>
        <v/>
      </c>
      <c r="BJ1281" s="3" t="str">
        <f>IFERROR(VLOOKUP("1-Detraccion"&amp;Presupuestos[[#This Row],[ID DOCUMENTO]],BD_Pagos[],4,0),"")</f>
        <v/>
      </c>
      <c r="BK1281" s="6">
        <f>IF(IFERROR(VLOOKUP("1-Detraccion"&amp;Presupuestos[[#This Row],[ID DOCUMENTO]],BD_Pagos[],5,0),0)&gt;Presupuestos[[#This Row],[TOTAL SOLES]],Presupuestos[[#This Row],[TOTAL SOLES]],IFERROR(VLOOKUP("1-Detraccion"&amp;Presupuestos[[#This Row],[ID DOCUMENTO]],BD_Pagos[],5,0),0))</f>
        <v>0</v>
      </c>
      <c r="BL1281" s="6">
        <f>IF(IFERROR(VLOOKUP("1-Detraccion"&amp;Presupuestos[[#This Row],[ID DOCUMENTO]],BD_Pagos[],6,0),0)&gt;Presupuestos[[#This Row],[TOTAL SOLES]],Presupuestos[[#This Row],[TOTAL SOLES]],IFERROR(VLOOKUP("1-Detraccion"&amp;Presupuestos[[#This Row],[ID DOCUMENTO]],BD_Pagos[],6,0),0))</f>
        <v>0</v>
      </c>
      <c r="BM1281" s="37"/>
      <c r="BN1281" s="3"/>
      <c r="BO1281" s="3"/>
      <c r="BP1281" s="6"/>
      <c r="BQ128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131.88</v>
      </c>
      <c r="BR1281" s="23" t="str">
        <f>IF(Presupuestos[[#This Row],[SALDO ME-MN]]&gt;0,"PENDIENTE","CANCELADO")</f>
        <v>PENDIENTE</v>
      </c>
      <c r="BS1281" s="23" t="str">
        <f>IF(COUNTIFS($U$4:$U1280,Presupuestos[[#This Row],[ID DOCUMENTO]])&gt;=1,IF(B1280=Presupuestos[[#This Row],[ID]],"OK","DOC. DUPLICADO"),"OK")</f>
        <v>OK</v>
      </c>
    </row>
    <row r="1282" spans="2:71" ht="24" x14ac:dyDescent="0.25">
      <c r="B1282" s="34">
        <f>IF(Presupuestos[[#This Row],[ID DOCUMENTO]]=U1281,B1281,IF(B1281="ID",1,B1281+1))</f>
        <v>1095</v>
      </c>
      <c r="C1282" s="2">
        <v>45869</v>
      </c>
      <c r="D1282" s="2">
        <v>45869</v>
      </c>
      <c r="E1282" s="3" t="s">
        <v>1880</v>
      </c>
      <c r="F1282" s="25" t="s">
        <v>54</v>
      </c>
      <c r="G1282" s="25" t="s">
        <v>330</v>
      </c>
      <c r="H1282" s="25" t="s">
        <v>394</v>
      </c>
      <c r="I1282" s="36" t="str">
        <f>IFERROR(VLOOKUP(Presupuestos[[#This Row],[AREA]]&amp;Presupuestos[[#This Row],[CONCEPTO]]&amp;Presupuestos[[#This Row],[DESCRIPCION]],Tabla28[[Columna1]:[CÓDIGO NUEVO]],2,0),"")</f>
        <v>P0601004</v>
      </c>
      <c r="J1282" s="3" t="s">
        <v>666</v>
      </c>
      <c r="K1282" s="3" t="s">
        <v>666</v>
      </c>
      <c r="L1282" s="3" t="s">
        <v>666</v>
      </c>
      <c r="M1282" s="31" t="s">
        <v>2456</v>
      </c>
      <c r="N1282" s="3"/>
      <c r="O1282" s="3" t="s">
        <v>315</v>
      </c>
      <c r="P1282" s="3" t="s">
        <v>86</v>
      </c>
      <c r="Q1282" s="3" t="str">
        <f>IFERROR(VLOOKUP(Presupuestos[[#This Row],[CLASIFICACIÓN (N)]],Tabla17[],2,0),"")</f>
        <v>Costos de ventas</v>
      </c>
      <c r="R1282" s="3" t="str">
        <f>IFERROR(VLOOKUP(Presupuestos[[#This Row],[CLASIFICACIÓN (N)]],Tabla17[],3,0),"")</f>
        <v>Operativo</v>
      </c>
      <c r="S1282" s="3" t="s">
        <v>16</v>
      </c>
      <c r="T1282" s="3" t="str">
        <f>IFERROR(VLOOKUP(Presupuestos[[#This Row],[ALMACEN]],Tabla5[],2,0),"")</f>
        <v>Arequipa</v>
      </c>
      <c r="U1282" s="19" t="str">
        <f>IFERROR(VLOOKUP(Presupuestos[[#This Row],[TIPO DE DOCUMENTO]],Tipo_Documento[],2,0)&amp;Presupuestos[[#This Row],[SERIE]]&amp;Presupuestos[[#This Row],[NUMERO]]&amp;Presupuestos[[#This Row],[RUC]],"")</f>
        <v>PLR ES07 2272551423</v>
      </c>
      <c r="V1282" s="3" t="s">
        <v>258</v>
      </c>
      <c r="W1282" s="7">
        <v>45869</v>
      </c>
      <c r="X1282" s="7">
        <v>45869</v>
      </c>
      <c r="Y1282" s="3" t="s">
        <v>2435</v>
      </c>
      <c r="Z1282" s="3">
        <v>22</v>
      </c>
      <c r="AA1282" s="3">
        <f>IFERROR(VLOOKUP(Presupuestos[[#This Row],[RAZON SOCIAL]],CHOOSE({1,2},Clientes_Proveedores[Razon Social],Clientes_Proveedores[Ruc / Dni]),2,0),"-")</f>
        <v>72551423</v>
      </c>
      <c r="AB1282" s="31" t="s">
        <v>2011</v>
      </c>
      <c r="AC1282" s="3" t="s">
        <v>670</v>
      </c>
      <c r="AD1282" s="5"/>
      <c r="AE1282" s="6">
        <v>118.43</v>
      </c>
      <c r="AF1282" s="6">
        <f>Presupuestos[[#This Row],[BASE]]*Presupuestos[[#This Row],[% IGV]]</f>
        <v>0</v>
      </c>
      <c r="AG1282" s="22">
        <f>ROUND(SUM(Presupuestos[[#This Row],[BASE]:[IGV]]),2)</f>
        <v>118.43</v>
      </c>
      <c r="AH1282" s="9" t="str">
        <f>IF(Presupuestos[[#This Row],[MONEDA]]="USD",VLOOKUP(Presupuestos[[#This Row],[FECHA DE EMISION]],Tipo_Cambio[],3,0),"")</f>
        <v/>
      </c>
      <c r="AI1282" s="22">
        <f>IFERROR(ROUND(IF(Presupuestos[[#This Row],[MONEDA]]="PEN",Presupuestos[[#This Row],[TOTAL]],Presupuestos[[#This Row],[TOTAL]]*Presupuestos[[#This Row],[TIPO DE CAMBIO]]),2),"")</f>
        <v>118.43</v>
      </c>
      <c r="AJ1282" s="5"/>
      <c r="AK1282" s="33" t="s">
        <v>671</v>
      </c>
      <c r="AL1282" s="5" t="s">
        <v>680</v>
      </c>
      <c r="AM1282" s="23" t="s">
        <v>671</v>
      </c>
      <c r="AN1282" s="23" t="s">
        <v>671</v>
      </c>
      <c r="AO1282" s="7" t="str">
        <f>IFERROR(VLOOKUP("1-"&amp;Presupuestos[[#This Row],[ID DOCUMENTO]],BD_Pagos[],7,0),"")</f>
        <v/>
      </c>
      <c r="AP1282" s="16" t="str">
        <f>IFERROR(VLOOKUP("1-"&amp;Presupuestos[[#This Row],[ID DOCUMENTO]],BD_Pagos[],8,0),"")</f>
        <v/>
      </c>
      <c r="AQ1282" s="17" t="str">
        <f>IFERROR(VLOOKUP("1-"&amp;Presupuestos[[#This Row],[ID DOCUMENTO]],BD_Pagos[],9,0),"")</f>
        <v/>
      </c>
      <c r="AR1282" s="54"/>
      <c r="AS1282" s="7" t="str">
        <f>IFERROR(VLOOKUP("2-"&amp;Presupuestos[[#This Row],[ID DOCUMENTO]],BD_Pagos[],7,0),"")</f>
        <v/>
      </c>
      <c r="AT1282" s="16" t="str">
        <f>IFERROR(VLOOKUP("2-"&amp;Presupuestos[[#This Row],[ID DOCUMENTO]],BD_Pagos[],8,0),"")</f>
        <v/>
      </c>
      <c r="AU1282" s="17" t="str">
        <f>IFERROR(VLOOKUP("2-"&amp;Presupuestos[[#This Row],[ID DOCUMENTO]],BD_Pagos[],9,0),"")</f>
        <v/>
      </c>
      <c r="AV1282" s="20">
        <f>IF(IFERROR(VLOOKUP("2-"&amp;Presupuestos[[#This Row],[ID DOCUMENTO]],BD_Pagos[],10,0),0)&gt;Presupuestos[[#This Row],[TOTAL SOLES]],Presupuestos[[#This Row],[TOTAL SOLES]],IFERROR(VLOOKUP("2-"&amp;Presupuestos[[#This Row],[ID DOCUMENTO]],BD_Pagos[],10,0),0))</f>
        <v>0</v>
      </c>
      <c r="AW1282" s="7"/>
      <c r="AX1282" s="16"/>
      <c r="AY1282" s="17"/>
      <c r="AZ1282" s="20"/>
      <c r="BA1282" s="7"/>
      <c r="BB1282" s="16"/>
      <c r="BC1282" s="17"/>
      <c r="BD1282" s="20"/>
      <c r="BE1282" s="7" t="str">
        <f>IFERROR(VLOOKUP("5-"&amp;Presupuestos[[#This Row],[ID DOCUMENTO]],BD_Pagos[],7,0),"")</f>
        <v/>
      </c>
      <c r="BF1282" s="17" t="str">
        <f>IFERROR(VLOOKUP("5-"&amp;Presupuestos[[#This Row],[ID DOCUMENTO]],BD_Pagos[],9,0),"")</f>
        <v/>
      </c>
      <c r="BG1282" s="20">
        <f>IF(IFERROR(VLOOKUP("5-"&amp;Presupuestos[[#This Row],[ID DOCUMENTO]],BD_Pagos[],10,0),0)&gt;Presupuestos[[#This Row],[TOTAL SOLES]],Presupuestos[[#This Row],[TOTAL SOLES]],IFERROR(VLOOKUP("5-"&amp;Presupuestos[[#This Row],[ID DOCUMENTO]],BD_Pagos[],10,0),0))</f>
        <v>0</v>
      </c>
      <c r="BH1282" s="7" t="str">
        <f>IFERROR(VLOOKUP("1-Detraccion"&amp;Presupuestos[[#This Row],[ID DOCUMENTO]],BD_Pagos[],2,0),"")</f>
        <v/>
      </c>
      <c r="BI1282" s="3" t="str">
        <f>IFERROR(VLOOKUP("1-Detraccion"&amp;Presupuestos[[#This Row],[ID DOCUMENTO]],BD_Pagos[],3,0),"")</f>
        <v/>
      </c>
      <c r="BJ1282" s="3" t="str">
        <f>IFERROR(VLOOKUP("1-Detraccion"&amp;Presupuestos[[#This Row],[ID DOCUMENTO]],BD_Pagos[],4,0),"")</f>
        <v/>
      </c>
      <c r="BK1282" s="6">
        <f>IF(IFERROR(VLOOKUP("1-Detraccion"&amp;Presupuestos[[#This Row],[ID DOCUMENTO]],BD_Pagos[],5,0),0)&gt;Presupuestos[[#This Row],[TOTAL SOLES]],Presupuestos[[#This Row],[TOTAL SOLES]],IFERROR(VLOOKUP("1-Detraccion"&amp;Presupuestos[[#This Row],[ID DOCUMENTO]],BD_Pagos[],5,0),0))</f>
        <v>0</v>
      </c>
      <c r="BL1282" s="6">
        <f>IF(IFERROR(VLOOKUP("1-Detraccion"&amp;Presupuestos[[#This Row],[ID DOCUMENTO]],BD_Pagos[],6,0),0)&gt;Presupuestos[[#This Row],[TOTAL SOLES]],Presupuestos[[#This Row],[TOTAL SOLES]],IFERROR(VLOOKUP("1-Detraccion"&amp;Presupuestos[[#This Row],[ID DOCUMENTO]],BD_Pagos[],6,0),0))</f>
        <v>0</v>
      </c>
      <c r="BM1282" s="37"/>
      <c r="BN1282" s="3"/>
      <c r="BO1282" s="3"/>
      <c r="BP1282" s="6"/>
      <c r="BQ128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118.43</v>
      </c>
      <c r="BR1282" s="23" t="str">
        <f>IF(Presupuestos[[#This Row],[SALDO ME-MN]]&gt;0,"PENDIENTE","CANCELADO")</f>
        <v>PENDIENTE</v>
      </c>
      <c r="BS1282" s="23" t="str">
        <f>IF(COUNTIFS($U$4:$U1281,Presupuestos[[#This Row],[ID DOCUMENTO]])&gt;=1,IF(B1281=Presupuestos[[#This Row],[ID]],"OK","DOC. DUPLICADO"),"OK")</f>
        <v>OK</v>
      </c>
    </row>
    <row r="1283" spans="2:71" ht="24" x14ac:dyDescent="0.25">
      <c r="B1283" s="34">
        <f>IF(Presupuestos[[#This Row],[ID DOCUMENTO]]=U1282,B1282,IF(B1282="ID",1,B1282+1))</f>
        <v>1096</v>
      </c>
      <c r="C1283" s="2">
        <v>45869</v>
      </c>
      <c r="D1283" s="2">
        <v>45869</v>
      </c>
      <c r="E1283" s="3" t="s">
        <v>1880</v>
      </c>
      <c r="F1283" s="25" t="s">
        <v>54</v>
      </c>
      <c r="G1283" s="25" t="s">
        <v>330</v>
      </c>
      <c r="H1283" s="25" t="s">
        <v>394</v>
      </c>
      <c r="I1283" s="36" t="str">
        <f>IFERROR(VLOOKUP(Presupuestos[[#This Row],[AREA]]&amp;Presupuestos[[#This Row],[CONCEPTO]]&amp;Presupuestos[[#This Row],[DESCRIPCION]],Tabla28[[Columna1]:[CÓDIGO NUEVO]],2,0),"")</f>
        <v>P0601004</v>
      </c>
      <c r="J1283" s="3" t="s">
        <v>666</v>
      </c>
      <c r="K1283" s="3" t="s">
        <v>666</v>
      </c>
      <c r="L1283" s="3" t="s">
        <v>666</v>
      </c>
      <c r="M1283" s="31" t="s">
        <v>2457</v>
      </c>
      <c r="N1283" s="3"/>
      <c r="O1283" s="3" t="s">
        <v>315</v>
      </c>
      <c r="P1283" s="3" t="s">
        <v>132</v>
      </c>
      <c r="Q1283" s="3" t="str">
        <f>IFERROR(VLOOKUP(Presupuestos[[#This Row],[CLASIFICACIÓN (N)]],Tabla17[],2,0),"")</f>
        <v>Gastos operativos</v>
      </c>
      <c r="R1283" s="3" t="str">
        <f>IFERROR(VLOOKUP(Presupuestos[[#This Row],[CLASIFICACIÓN (N)]],Tabla17[],3,0),"")</f>
        <v>Operativo</v>
      </c>
      <c r="S1283" s="3" t="s">
        <v>16</v>
      </c>
      <c r="T1283" s="3" t="str">
        <f>IFERROR(VLOOKUP(Presupuestos[[#This Row],[ALMACEN]],Tabla5[],2,0),"")</f>
        <v>Arequipa</v>
      </c>
      <c r="U1283" s="19" t="str">
        <f>IFERROR(VLOOKUP(Presupuestos[[#This Row],[TIPO DE DOCUMENTO]],Tipo_Documento[],2,0)&amp;Presupuestos[[#This Row],[SERIE]]&amp;Presupuestos[[#This Row],[NUMERO]]&amp;Presupuestos[[#This Row],[RUC]],"")</f>
        <v>PLR ES07 2372302392</v>
      </c>
      <c r="V1283" s="3" t="s">
        <v>258</v>
      </c>
      <c r="W1283" s="7">
        <v>45869</v>
      </c>
      <c r="X1283" s="7">
        <v>45869</v>
      </c>
      <c r="Y1283" s="3" t="s">
        <v>2435</v>
      </c>
      <c r="Z1283" s="3">
        <v>23</v>
      </c>
      <c r="AA1283" s="3">
        <f>IFERROR(VLOOKUP(Presupuestos[[#This Row],[RAZON SOCIAL]],CHOOSE({1,2},Clientes_Proveedores[Razon Social],Clientes_Proveedores[Ruc / Dni]),2,0),"-")</f>
        <v>72302392</v>
      </c>
      <c r="AB1283" s="31" t="s">
        <v>1242</v>
      </c>
      <c r="AC1283" s="3" t="s">
        <v>670</v>
      </c>
      <c r="AD1283" s="5"/>
      <c r="AE1283" s="6">
        <v>158.91</v>
      </c>
      <c r="AF1283" s="6">
        <f>Presupuestos[[#This Row],[BASE]]*Presupuestos[[#This Row],[% IGV]]</f>
        <v>0</v>
      </c>
      <c r="AG1283" s="22">
        <f>ROUND(SUM(Presupuestos[[#This Row],[BASE]:[IGV]]),2)</f>
        <v>158.91</v>
      </c>
      <c r="AH1283" s="9" t="str">
        <f>IF(Presupuestos[[#This Row],[MONEDA]]="USD",VLOOKUP(Presupuestos[[#This Row],[FECHA DE EMISION]],Tipo_Cambio[],3,0),"")</f>
        <v/>
      </c>
      <c r="AI1283" s="22">
        <f>IFERROR(ROUND(IF(Presupuestos[[#This Row],[MONEDA]]="PEN",Presupuestos[[#This Row],[TOTAL]],Presupuestos[[#This Row],[TOTAL]]*Presupuestos[[#This Row],[TIPO DE CAMBIO]]),2),"")</f>
        <v>158.91</v>
      </c>
      <c r="AJ1283" s="5"/>
      <c r="AK1283" s="33" t="s">
        <v>671</v>
      </c>
      <c r="AL1283" s="5" t="s">
        <v>680</v>
      </c>
      <c r="AM1283" s="23" t="s">
        <v>671</v>
      </c>
      <c r="AN1283" s="23" t="s">
        <v>671</v>
      </c>
      <c r="AO1283" s="7" t="str">
        <f>IFERROR(VLOOKUP("1-"&amp;Presupuestos[[#This Row],[ID DOCUMENTO]],BD_Pagos[],7,0),"")</f>
        <v/>
      </c>
      <c r="AP1283" s="16" t="str">
        <f>IFERROR(VLOOKUP("1-"&amp;Presupuestos[[#This Row],[ID DOCUMENTO]],BD_Pagos[],8,0),"")</f>
        <v/>
      </c>
      <c r="AQ1283" s="17" t="str">
        <f>IFERROR(VLOOKUP("1-"&amp;Presupuestos[[#This Row],[ID DOCUMENTO]],BD_Pagos[],9,0),"")</f>
        <v/>
      </c>
      <c r="AR1283" s="54"/>
      <c r="AS1283" s="7" t="str">
        <f>IFERROR(VLOOKUP("2-"&amp;Presupuestos[[#This Row],[ID DOCUMENTO]],BD_Pagos[],7,0),"")</f>
        <v/>
      </c>
      <c r="AT1283" s="16" t="str">
        <f>IFERROR(VLOOKUP("2-"&amp;Presupuestos[[#This Row],[ID DOCUMENTO]],BD_Pagos[],8,0),"")</f>
        <v/>
      </c>
      <c r="AU1283" s="17" t="str">
        <f>IFERROR(VLOOKUP("2-"&amp;Presupuestos[[#This Row],[ID DOCUMENTO]],BD_Pagos[],9,0),"")</f>
        <v/>
      </c>
      <c r="AV1283" s="20">
        <f>IF(IFERROR(VLOOKUP("2-"&amp;Presupuestos[[#This Row],[ID DOCUMENTO]],BD_Pagos[],10,0),0)&gt;Presupuestos[[#This Row],[TOTAL SOLES]],Presupuestos[[#This Row],[TOTAL SOLES]],IFERROR(VLOOKUP("2-"&amp;Presupuestos[[#This Row],[ID DOCUMENTO]],BD_Pagos[],10,0),0))</f>
        <v>0</v>
      </c>
      <c r="AW1283" s="7"/>
      <c r="AX1283" s="16"/>
      <c r="AY1283" s="17"/>
      <c r="AZ1283" s="20"/>
      <c r="BA1283" s="7"/>
      <c r="BB1283" s="16"/>
      <c r="BC1283" s="17"/>
      <c r="BD1283" s="20"/>
      <c r="BE1283" s="7" t="str">
        <f>IFERROR(VLOOKUP("5-"&amp;Presupuestos[[#This Row],[ID DOCUMENTO]],BD_Pagos[],7,0),"")</f>
        <v/>
      </c>
      <c r="BF1283" s="17" t="str">
        <f>IFERROR(VLOOKUP("5-"&amp;Presupuestos[[#This Row],[ID DOCUMENTO]],BD_Pagos[],9,0),"")</f>
        <v/>
      </c>
      <c r="BG1283" s="20">
        <f>IF(IFERROR(VLOOKUP("5-"&amp;Presupuestos[[#This Row],[ID DOCUMENTO]],BD_Pagos[],10,0),0)&gt;Presupuestos[[#This Row],[TOTAL SOLES]],Presupuestos[[#This Row],[TOTAL SOLES]],IFERROR(VLOOKUP("5-"&amp;Presupuestos[[#This Row],[ID DOCUMENTO]],BD_Pagos[],10,0),0))</f>
        <v>0</v>
      </c>
      <c r="BH1283" s="7" t="str">
        <f>IFERROR(VLOOKUP("1-Detraccion"&amp;Presupuestos[[#This Row],[ID DOCUMENTO]],BD_Pagos[],2,0),"")</f>
        <v/>
      </c>
      <c r="BI1283" s="3" t="str">
        <f>IFERROR(VLOOKUP("1-Detraccion"&amp;Presupuestos[[#This Row],[ID DOCUMENTO]],BD_Pagos[],3,0),"")</f>
        <v/>
      </c>
      <c r="BJ1283" s="3" t="str">
        <f>IFERROR(VLOOKUP("1-Detraccion"&amp;Presupuestos[[#This Row],[ID DOCUMENTO]],BD_Pagos[],4,0),"")</f>
        <v/>
      </c>
      <c r="BK1283" s="6">
        <f>IF(IFERROR(VLOOKUP("1-Detraccion"&amp;Presupuestos[[#This Row],[ID DOCUMENTO]],BD_Pagos[],5,0),0)&gt;Presupuestos[[#This Row],[TOTAL SOLES]],Presupuestos[[#This Row],[TOTAL SOLES]],IFERROR(VLOOKUP("1-Detraccion"&amp;Presupuestos[[#This Row],[ID DOCUMENTO]],BD_Pagos[],5,0),0))</f>
        <v>0</v>
      </c>
      <c r="BL1283" s="6">
        <f>IF(IFERROR(VLOOKUP("1-Detraccion"&amp;Presupuestos[[#This Row],[ID DOCUMENTO]],BD_Pagos[],6,0),0)&gt;Presupuestos[[#This Row],[TOTAL SOLES]],Presupuestos[[#This Row],[TOTAL SOLES]],IFERROR(VLOOKUP("1-Detraccion"&amp;Presupuestos[[#This Row],[ID DOCUMENTO]],BD_Pagos[],6,0),0))</f>
        <v>0</v>
      </c>
      <c r="BM1283" s="37"/>
      <c r="BN1283" s="3"/>
      <c r="BO1283" s="3"/>
      <c r="BP1283" s="6"/>
      <c r="BQ128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158.91</v>
      </c>
      <c r="BR1283" s="23" t="str">
        <f>IF(Presupuestos[[#This Row],[SALDO ME-MN]]&gt;0,"PENDIENTE","CANCELADO")</f>
        <v>PENDIENTE</v>
      </c>
      <c r="BS1283" s="23" t="str">
        <f>IF(COUNTIFS($U$4:$U1282,Presupuestos[[#This Row],[ID DOCUMENTO]])&gt;=1,IF(B1282=Presupuestos[[#This Row],[ID]],"OK","DOC. DUPLICADO"),"OK")</f>
        <v>OK</v>
      </c>
    </row>
    <row r="1284" spans="2:71" ht="24" x14ac:dyDescent="0.25">
      <c r="B1284" s="34">
        <f>IF(Presupuestos[[#This Row],[ID DOCUMENTO]]=U1283,B1283,IF(B1283="ID",1,B1283+1))</f>
        <v>1097</v>
      </c>
      <c r="C1284" s="2">
        <v>45869</v>
      </c>
      <c r="D1284" s="2">
        <v>45869</v>
      </c>
      <c r="E1284" s="3" t="s">
        <v>1880</v>
      </c>
      <c r="F1284" s="25" t="s">
        <v>54</v>
      </c>
      <c r="G1284" s="25" t="s">
        <v>330</v>
      </c>
      <c r="H1284" s="25" t="s">
        <v>394</v>
      </c>
      <c r="I1284" s="36" t="str">
        <f>IFERROR(VLOOKUP(Presupuestos[[#This Row],[AREA]]&amp;Presupuestos[[#This Row],[CONCEPTO]]&amp;Presupuestos[[#This Row],[DESCRIPCION]],Tabla28[[Columna1]:[CÓDIGO NUEVO]],2,0),"")</f>
        <v>P0601004</v>
      </c>
      <c r="J1284" s="3" t="s">
        <v>666</v>
      </c>
      <c r="K1284" s="3" t="s">
        <v>666</v>
      </c>
      <c r="L1284" s="3" t="s">
        <v>666</v>
      </c>
      <c r="M1284" s="31" t="s">
        <v>2458</v>
      </c>
      <c r="N1284" s="3"/>
      <c r="O1284" s="3" t="s">
        <v>315</v>
      </c>
      <c r="P1284" s="3" t="s">
        <v>114</v>
      </c>
      <c r="Q1284" s="3" t="str">
        <f>IFERROR(VLOOKUP(Presupuestos[[#This Row],[CLASIFICACIÓN (N)]],Tabla17[],2,0),"")</f>
        <v>Costos de ventas</v>
      </c>
      <c r="R1284" s="3" t="str">
        <f>IFERROR(VLOOKUP(Presupuestos[[#This Row],[CLASIFICACIÓN (N)]],Tabla17[],3,0),"")</f>
        <v>Operativo</v>
      </c>
      <c r="S1284" s="3" t="s">
        <v>16</v>
      </c>
      <c r="T1284" s="3" t="str">
        <f>IFERROR(VLOOKUP(Presupuestos[[#This Row],[ALMACEN]],Tabla5[],2,0),"")</f>
        <v>Arequipa</v>
      </c>
      <c r="U1284" s="19" t="str">
        <f>IFERROR(VLOOKUP(Presupuestos[[#This Row],[TIPO DE DOCUMENTO]],Tipo_Documento[],2,0)&amp;Presupuestos[[#This Row],[SERIE]]&amp;Presupuestos[[#This Row],[NUMERO]]&amp;Presupuestos[[#This Row],[RUC]],"")</f>
        <v>PLR ES07 2480355193</v>
      </c>
      <c r="V1284" s="3" t="s">
        <v>258</v>
      </c>
      <c r="W1284" s="7">
        <v>45869</v>
      </c>
      <c r="X1284" s="7">
        <v>45869</v>
      </c>
      <c r="Y1284" s="3" t="s">
        <v>2435</v>
      </c>
      <c r="Z1284" s="3">
        <v>24</v>
      </c>
      <c r="AA1284" s="3">
        <f>IFERROR(VLOOKUP(Presupuestos[[#This Row],[RAZON SOCIAL]],CHOOSE({1,2},Clientes_Proveedores[Razon Social],Clientes_Proveedores[Ruc / Dni]),2,0),"-")</f>
        <v>80355193</v>
      </c>
      <c r="AB1284" s="31" t="s">
        <v>2018</v>
      </c>
      <c r="AC1284" s="3" t="s">
        <v>670</v>
      </c>
      <c r="AD1284" s="5"/>
      <c r="AE1284" s="6">
        <v>118.64</v>
      </c>
      <c r="AF1284" s="6">
        <f>Presupuestos[[#This Row],[BASE]]*Presupuestos[[#This Row],[% IGV]]</f>
        <v>0</v>
      </c>
      <c r="AG1284" s="22">
        <f>ROUND(SUM(Presupuestos[[#This Row],[BASE]:[IGV]]),2)</f>
        <v>118.64</v>
      </c>
      <c r="AH1284" s="9" t="str">
        <f>IF(Presupuestos[[#This Row],[MONEDA]]="USD",VLOOKUP(Presupuestos[[#This Row],[FECHA DE EMISION]],Tipo_Cambio[],3,0),"")</f>
        <v/>
      </c>
      <c r="AI1284" s="22">
        <f>IFERROR(ROUND(IF(Presupuestos[[#This Row],[MONEDA]]="PEN",Presupuestos[[#This Row],[TOTAL]],Presupuestos[[#This Row],[TOTAL]]*Presupuestos[[#This Row],[TIPO DE CAMBIO]]),2),"")</f>
        <v>118.64</v>
      </c>
      <c r="AJ1284" s="5"/>
      <c r="AK1284" s="33" t="s">
        <v>671</v>
      </c>
      <c r="AL1284" s="5" t="s">
        <v>680</v>
      </c>
      <c r="AM1284" s="23" t="s">
        <v>671</v>
      </c>
      <c r="AN1284" s="23" t="s">
        <v>671</v>
      </c>
      <c r="AO1284" s="7" t="str">
        <f>IFERROR(VLOOKUP("1-"&amp;Presupuestos[[#This Row],[ID DOCUMENTO]],BD_Pagos[],7,0),"")</f>
        <v/>
      </c>
      <c r="AP1284" s="16" t="str">
        <f>IFERROR(VLOOKUP("1-"&amp;Presupuestos[[#This Row],[ID DOCUMENTO]],BD_Pagos[],8,0),"")</f>
        <v/>
      </c>
      <c r="AQ1284" s="17" t="str">
        <f>IFERROR(VLOOKUP("1-"&amp;Presupuestos[[#This Row],[ID DOCUMENTO]],BD_Pagos[],9,0),"")</f>
        <v/>
      </c>
      <c r="AR1284" s="54"/>
      <c r="AS1284" s="7" t="str">
        <f>IFERROR(VLOOKUP("2-"&amp;Presupuestos[[#This Row],[ID DOCUMENTO]],BD_Pagos[],7,0),"")</f>
        <v/>
      </c>
      <c r="AT1284" s="16" t="str">
        <f>IFERROR(VLOOKUP("2-"&amp;Presupuestos[[#This Row],[ID DOCUMENTO]],BD_Pagos[],8,0),"")</f>
        <v/>
      </c>
      <c r="AU1284" s="17" t="str">
        <f>IFERROR(VLOOKUP("2-"&amp;Presupuestos[[#This Row],[ID DOCUMENTO]],BD_Pagos[],9,0),"")</f>
        <v/>
      </c>
      <c r="AV1284" s="20">
        <f>IF(IFERROR(VLOOKUP("2-"&amp;Presupuestos[[#This Row],[ID DOCUMENTO]],BD_Pagos[],10,0),0)&gt;Presupuestos[[#This Row],[TOTAL SOLES]],Presupuestos[[#This Row],[TOTAL SOLES]],IFERROR(VLOOKUP("2-"&amp;Presupuestos[[#This Row],[ID DOCUMENTO]],BD_Pagos[],10,0),0))</f>
        <v>0</v>
      </c>
      <c r="AW1284" s="7"/>
      <c r="AX1284" s="16"/>
      <c r="AY1284" s="17"/>
      <c r="AZ1284" s="20"/>
      <c r="BA1284" s="7"/>
      <c r="BB1284" s="16"/>
      <c r="BC1284" s="17"/>
      <c r="BD1284" s="20"/>
      <c r="BE1284" s="7" t="str">
        <f>IFERROR(VLOOKUP("5-"&amp;Presupuestos[[#This Row],[ID DOCUMENTO]],BD_Pagos[],7,0),"")</f>
        <v/>
      </c>
      <c r="BF1284" s="17" t="str">
        <f>IFERROR(VLOOKUP("5-"&amp;Presupuestos[[#This Row],[ID DOCUMENTO]],BD_Pagos[],9,0),"")</f>
        <v/>
      </c>
      <c r="BG1284" s="20">
        <f>IF(IFERROR(VLOOKUP("5-"&amp;Presupuestos[[#This Row],[ID DOCUMENTO]],BD_Pagos[],10,0),0)&gt;Presupuestos[[#This Row],[TOTAL SOLES]],Presupuestos[[#This Row],[TOTAL SOLES]],IFERROR(VLOOKUP("5-"&amp;Presupuestos[[#This Row],[ID DOCUMENTO]],BD_Pagos[],10,0),0))</f>
        <v>0</v>
      </c>
      <c r="BH1284" s="7" t="str">
        <f>IFERROR(VLOOKUP("1-Detraccion"&amp;Presupuestos[[#This Row],[ID DOCUMENTO]],BD_Pagos[],2,0),"")</f>
        <v/>
      </c>
      <c r="BI1284" s="3" t="str">
        <f>IFERROR(VLOOKUP("1-Detraccion"&amp;Presupuestos[[#This Row],[ID DOCUMENTO]],BD_Pagos[],3,0),"")</f>
        <v/>
      </c>
      <c r="BJ1284" s="3" t="str">
        <f>IFERROR(VLOOKUP("1-Detraccion"&amp;Presupuestos[[#This Row],[ID DOCUMENTO]],BD_Pagos[],4,0),"")</f>
        <v/>
      </c>
      <c r="BK1284" s="6">
        <f>IF(IFERROR(VLOOKUP("1-Detraccion"&amp;Presupuestos[[#This Row],[ID DOCUMENTO]],BD_Pagos[],5,0),0)&gt;Presupuestos[[#This Row],[TOTAL SOLES]],Presupuestos[[#This Row],[TOTAL SOLES]],IFERROR(VLOOKUP("1-Detraccion"&amp;Presupuestos[[#This Row],[ID DOCUMENTO]],BD_Pagos[],5,0),0))</f>
        <v>0</v>
      </c>
      <c r="BL1284" s="6">
        <f>IF(IFERROR(VLOOKUP("1-Detraccion"&amp;Presupuestos[[#This Row],[ID DOCUMENTO]],BD_Pagos[],6,0),0)&gt;Presupuestos[[#This Row],[TOTAL SOLES]],Presupuestos[[#This Row],[TOTAL SOLES]],IFERROR(VLOOKUP("1-Detraccion"&amp;Presupuestos[[#This Row],[ID DOCUMENTO]],BD_Pagos[],6,0),0))</f>
        <v>0</v>
      </c>
      <c r="BM1284" s="37"/>
      <c r="BN1284" s="3"/>
      <c r="BO1284" s="3"/>
      <c r="BP1284" s="6"/>
      <c r="BQ128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118.64</v>
      </c>
      <c r="BR1284" s="23" t="str">
        <f>IF(Presupuestos[[#This Row],[SALDO ME-MN]]&gt;0,"PENDIENTE","CANCELADO")</f>
        <v>PENDIENTE</v>
      </c>
      <c r="BS1284" s="23" t="str">
        <f>IF(COUNTIFS($U$4:$U1283,Presupuestos[[#This Row],[ID DOCUMENTO]])&gt;=1,IF(B1283=Presupuestos[[#This Row],[ID]],"OK","DOC. DUPLICADO"),"OK")</f>
        <v>OK</v>
      </c>
    </row>
    <row r="1285" spans="2:71" x14ac:dyDescent="0.25">
      <c r="B1285" s="34">
        <f>IF(Presupuestos[[#This Row],[ID DOCUMENTO]]=U1284,B1284,IF(B1284="ID",1,B1284+1))</f>
        <v>1098</v>
      </c>
      <c r="C1285" s="2">
        <v>45869</v>
      </c>
      <c r="D1285" s="2">
        <v>45869</v>
      </c>
      <c r="E1285" s="3" t="s">
        <v>1880</v>
      </c>
      <c r="F1285" s="25" t="s">
        <v>54</v>
      </c>
      <c r="G1285" s="25" t="s">
        <v>330</v>
      </c>
      <c r="H1285" s="25" t="s">
        <v>394</v>
      </c>
      <c r="I1285" s="36" t="str">
        <f>IFERROR(VLOOKUP(Presupuestos[[#This Row],[AREA]]&amp;Presupuestos[[#This Row],[CONCEPTO]]&amp;Presupuestos[[#This Row],[DESCRIPCION]],Tabla28[[Columna1]:[CÓDIGO NUEVO]],2,0),"")</f>
        <v>P0601004</v>
      </c>
      <c r="J1285" s="3" t="s">
        <v>666</v>
      </c>
      <c r="K1285" s="3" t="s">
        <v>666</v>
      </c>
      <c r="L1285" s="3" t="s">
        <v>666</v>
      </c>
      <c r="M1285" s="31" t="s">
        <v>2459</v>
      </c>
      <c r="N1285" s="3"/>
      <c r="O1285" s="3" t="s">
        <v>315</v>
      </c>
      <c r="P1285" s="3" t="s">
        <v>86</v>
      </c>
      <c r="Q1285" s="3" t="str">
        <f>IFERROR(VLOOKUP(Presupuestos[[#This Row],[CLASIFICACIÓN (N)]],Tabla17[],2,0),"")</f>
        <v>Costos de ventas</v>
      </c>
      <c r="R1285" s="3" t="str">
        <f>IFERROR(VLOOKUP(Presupuestos[[#This Row],[CLASIFICACIÓN (N)]],Tabla17[],3,0),"")</f>
        <v>Operativo</v>
      </c>
      <c r="S1285" s="3" t="s">
        <v>41</v>
      </c>
      <c r="T1285" s="3" t="str">
        <f>IFERROR(VLOOKUP(Presupuestos[[#This Row],[ALMACEN]],Tabla5[],2,0),"")</f>
        <v>Lima</v>
      </c>
      <c r="U1285" s="19" t="str">
        <f>IFERROR(VLOOKUP(Presupuestos[[#This Row],[TIPO DE DOCUMENTO]],Tipo_Documento[],2,0)&amp;Presupuestos[[#This Row],[SERIE]]&amp;Presupuestos[[#This Row],[NUMERO]]&amp;Presupuestos[[#This Row],[RUC]],"")</f>
        <v>PLR ES07 251829028</v>
      </c>
      <c r="V1285" s="3" t="s">
        <v>258</v>
      </c>
      <c r="W1285" s="7">
        <v>45869</v>
      </c>
      <c r="X1285" s="7">
        <v>45869</v>
      </c>
      <c r="Y1285" s="3" t="s">
        <v>2435</v>
      </c>
      <c r="Z1285" s="3">
        <v>25</v>
      </c>
      <c r="AA1285" s="3">
        <f>IFERROR(VLOOKUP(Presupuestos[[#This Row],[RAZON SOCIAL]],CHOOSE({1,2},Clientes_Proveedores[Razon Social],Clientes_Proveedores[Ruc / Dni]),2,0),"-")</f>
        <v>1829028</v>
      </c>
      <c r="AB1285" s="31" t="s">
        <v>2022</v>
      </c>
      <c r="AC1285" s="3" t="s">
        <v>670</v>
      </c>
      <c r="AD1285" s="5"/>
      <c r="AE1285" s="6">
        <v>172.04</v>
      </c>
      <c r="AF1285" s="6">
        <f>Presupuestos[[#This Row],[BASE]]*Presupuestos[[#This Row],[% IGV]]</f>
        <v>0</v>
      </c>
      <c r="AG1285" s="22">
        <f>ROUND(SUM(Presupuestos[[#This Row],[BASE]:[IGV]]),2)</f>
        <v>172.04</v>
      </c>
      <c r="AH1285" s="9" t="str">
        <f>IF(Presupuestos[[#This Row],[MONEDA]]="USD",VLOOKUP(Presupuestos[[#This Row],[FECHA DE EMISION]],Tipo_Cambio[],3,0),"")</f>
        <v/>
      </c>
      <c r="AI1285" s="22">
        <f>IFERROR(ROUND(IF(Presupuestos[[#This Row],[MONEDA]]="PEN",Presupuestos[[#This Row],[TOTAL]],Presupuestos[[#This Row],[TOTAL]]*Presupuestos[[#This Row],[TIPO DE CAMBIO]]),2),"")</f>
        <v>172.04</v>
      </c>
      <c r="AJ1285" s="5"/>
      <c r="AK1285" s="33" t="s">
        <v>671</v>
      </c>
      <c r="AL1285" s="5" t="s">
        <v>680</v>
      </c>
      <c r="AM1285" s="23" t="s">
        <v>671</v>
      </c>
      <c r="AN1285" s="23" t="s">
        <v>671</v>
      </c>
      <c r="AO1285" s="7" t="str">
        <f>IFERROR(VLOOKUP("1-"&amp;Presupuestos[[#This Row],[ID DOCUMENTO]],BD_Pagos[],7,0),"")</f>
        <v/>
      </c>
      <c r="AP1285" s="16" t="str">
        <f>IFERROR(VLOOKUP("1-"&amp;Presupuestos[[#This Row],[ID DOCUMENTO]],BD_Pagos[],8,0),"")</f>
        <v/>
      </c>
      <c r="AQ1285" s="17" t="str">
        <f>IFERROR(VLOOKUP("1-"&amp;Presupuestos[[#This Row],[ID DOCUMENTO]],BD_Pagos[],9,0),"")</f>
        <v/>
      </c>
      <c r="AR1285" s="54"/>
      <c r="AS1285" s="7" t="str">
        <f>IFERROR(VLOOKUP("2-"&amp;Presupuestos[[#This Row],[ID DOCUMENTO]],BD_Pagos[],7,0),"")</f>
        <v/>
      </c>
      <c r="AT1285" s="16" t="str">
        <f>IFERROR(VLOOKUP("2-"&amp;Presupuestos[[#This Row],[ID DOCUMENTO]],BD_Pagos[],8,0),"")</f>
        <v/>
      </c>
      <c r="AU1285" s="17" t="str">
        <f>IFERROR(VLOOKUP("2-"&amp;Presupuestos[[#This Row],[ID DOCUMENTO]],BD_Pagos[],9,0),"")</f>
        <v/>
      </c>
      <c r="AV1285" s="20">
        <f>IF(IFERROR(VLOOKUP("2-"&amp;Presupuestos[[#This Row],[ID DOCUMENTO]],BD_Pagos[],10,0),0)&gt;Presupuestos[[#This Row],[TOTAL SOLES]],Presupuestos[[#This Row],[TOTAL SOLES]],IFERROR(VLOOKUP("2-"&amp;Presupuestos[[#This Row],[ID DOCUMENTO]],BD_Pagos[],10,0),0))</f>
        <v>0</v>
      </c>
      <c r="AW1285" s="7"/>
      <c r="AX1285" s="16"/>
      <c r="AY1285" s="17"/>
      <c r="AZ1285" s="20"/>
      <c r="BA1285" s="7"/>
      <c r="BB1285" s="16"/>
      <c r="BC1285" s="17"/>
      <c r="BD1285" s="20"/>
      <c r="BE1285" s="7" t="str">
        <f>IFERROR(VLOOKUP("5-"&amp;Presupuestos[[#This Row],[ID DOCUMENTO]],BD_Pagos[],7,0),"")</f>
        <v/>
      </c>
      <c r="BF1285" s="17" t="str">
        <f>IFERROR(VLOOKUP("5-"&amp;Presupuestos[[#This Row],[ID DOCUMENTO]],BD_Pagos[],9,0),"")</f>
        <v/>
      </c>
      <c r="BG1285" s="20">
        <f>IF(IFERROR(VLOOKUP("5-"&amp;Presupuestos[[#This Row],[ID DOCUMENTO]],BD_Pagos[],10,0),0)&gt;Presupuestos[[#This Row],[TOTAL SOLES]],Presupuestos[[#This Row],[TOTAL SOLES]],IFERROR(VLOOKUP("5-"&amp;Presupuestos[[#This Row],[ID DOCUMENTO]],BD_Pagos[],10,0),0))</f>
        <v>0</v>
      </c>
      <c r="BH1285" s="7" t="str">
        <f>IFERROR(VLOOKUP("1-Detraccion"&amp;Presupuestos[[#This Row],[ID DOCUMENTO]],BD_Pagos[],2,0),"")</f>
        <v/>
      </c>
      <c r="BI1285" s="3" t="str">
        <f>IFERROR(VLOOKUP("1-Detraccion"&amp;Presupuestos[[#This Row],[ID DOCUMENTO]],BD_Pagos[],3,0),"")</f>
        <v/>
      </c>
      <c r="BJ1285" s="3" t="str">
        <f>IFERROR(VLOOKUP("1-Detraccion"&amp;Presupuestos[[#This Row],[ID DOCUMENTO]],BD_Pagos[],4,0),"")</f>
        <v/>
      </c>
      <c r="BK1285" s="6">
        <f>IF(IFERROR(VLOOKUP("1-Detraccion"&amp;Presupuestos[[#This Row],[ID DOCUMENTO]],BD_Pagos[],5,0),0)&gt;Presupuestos[[#This Row],[TOTAL SOLES]],Presupuestos[[#This Row],[TOTAL SOLES]],IFERROR(VLOOKUP("1-Detraccion"&amp;Presupuestos[[#This Row],[ID DOCUMENTO]],BD_Pagos[],5,0),0))</f>
        <v>0</v>
      </c>
      <c r="BL1285" s="6">
        <f>IF(IFERROR(VLOOKUP("1-Detraccion"&amp;Presupuestos[[#This Row],[ID DOCUMENTO]],BD_Pagos[],6,0),0)&gt;Presupuestos[[#This Row],[TOTAL SOLES]],Presupuestos[[#This Row],[TOTAL SOLES]],IFERROR(VLOOKUP("1-Detraccion"&amp;Presupuestos[[#This Row],[ID DOCUMENTO]],BD_Pagos[],6,0),0))</f>
        <v>0</v>
      </c>
      <c r="BM1285" s="37"/>
      <c r="BN1285" s="3"/>
      <c r="BO1285" s="3"/>
      <c r="BP1285" s="6"/>
      <c r="BQ128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172.04</v>
      </c>
      <c r="BR1285" s="23" t="str">
        <f>IF(Presupuestos[[#This Row],[SALDO ME-MN]]&gt;0,"PENDIENTE","CANCELADO")</f>
        <v>PENDIENTE</v>
      </c>
      <c r="BS1285" s="23" t="str">
        <f>IF(COUNTIFS($U$4:$U1284,Presupuestos[[#This Row],[ID DOCUMENTO]])&gt;=1,IF(B1284=Presupuestos[[#This Row],[ID]],"OK","DOC. DUPLICADO"),"OK")</f>
        <v>OK</v>
      </c>
    </row>
    <row r="1286" spans="2:71" ht="24" x14ac:dyDescent="0.25">
      <c r="B1286" s="34">
        <f>IF(Presupuestos[[#This Row],[ID DOCUMENTO]]=U1285,B1285,IF(B1285="ID",1,B1285+1))</f>
        <v>1099</v>
      </c>
      <c r="C1286" s="2">
        <v>45869</v>
      </c>
      <c r="D1286" s="2">
        <v>45869</v>
      </c>
      <c r="E1286" s="3" t="s">
        <v>1880</v>
      </c>
      <c r="F1286" s="25" t="s">
        <v>54</v>
      </c>
      <c r="G1286" s="25" t="s">
        <v>330</v>
      </c>
      <c r="H1286" s="25" t="s">
        <v>394</v>
      </c>
      <c r="I1286" s="36" t="str">
        <f>IFERROR(VLOOKUP(Presupuestos[[#This Row],[AREA]]&amp;Presupuestos[[#This Row],[CONCEPTO]]&amp;Presupuestos[[#This Row],[DESCRIPCION]],Tabla28[[Columna1]:[CÓDIGO NUEVO]],2,0),"")</f>
        <v>P0601004</v>
      </c>
      <c r="J1286" s="3" t="s">
        <v>666</v>
      </c>
      <c r="K1286" s="3" t="s">
        <v>666</v>
      </c>
      <c r="L1286" s="3" t="s">
        <v>666</v>
      </c>
      <c r="M1286" s="31" t="s">
        <v>2460</v>
      </c>
      <c r="N1286" s="3"/>
      <c r="O1286" s="3" t="s">
        <v>315</v>
      </c>
      <c r="P1286" s="3" t="s">
        <v>132</v>
      </c>
      <c r="Q1286" s="3" t="str">
        <f>IFERROR(VLOOKUP(Presupuestos[[#This Row],[CLASIFICACIÓN (N)]],Tabla17[],2,0),"")</f>
        <v>Gastos operativos</v>
      </c>
      <c r="R1286" s="3" t="str">
        <f>IFERROR(VLOOKUP(Presupuestos[[#This Row],[CLASIFICACIÓN (N)]],Tabla17[],3,0),"")</f>
        <v>Operativo</v>
      </c>
      <c r="S1286" s="3" t="s">
        <v>16</v>
      </c>
      <c r="T1286" s="3" t="str">
        <f>IFERROR(VLOOKUP(Presupuestos[[#This Row],[ALMACEN]],Tabla5[],2,0),"")</f>
        <v>Arequipa</v>
      </c>
      <c r="U1286" s="19" t="str">
        <f>IFERROR(VLOOKUP(Presupuestos[[#This Row],[TIPO DE DOCUMENTO]],Tipo_Documento[],2,0)&amp;Presupuestos[[#This Row],[SERIE]]&amp;Presupuestos[[#This Row],[NUMERO]]&amp;Presupuestos[[#This Row],[RUC]],"")</f>
        <v>PLR ES07 2672450429</v>
      </c>
      <c r="V1286" s="3" t="s">
        <v>258</v>
      </c>
      <c r="W1286" s="7">
        <v>45869</v>
      </c>
      <c r="X1286" s="7">
        <v>45869</v>
      </c>
      <c r="Y1286" s="3" t="s">
        <v>2435</v>
      </c>
      <c r="Z1286" s="3">
        <v>26</v>
      </c>
      <c r="AA1286" s="3">
        <f>IFERROR(VLOOKUP(Presupuestos[[#This Row],[RAZON SOCIAL]],CHOOSE({1,2},Clientes_Proveedores[Razon Social],Clientes_Proveedores[Ruc / Dni]),2,0),"-")</f>
        <v>72450429</v>
      </c>
      <c r="AB1286" s="31" t="s">
        <v>697</v>
      </c>
      <c r="AC1286" s="3" t="s">
        <v>670</v>
      </c>
      <c r="AD1286" s="5"/>
      <c r="AE1286" s="6">
        <v>260.72000000000003</v>
      </c>
      <c r="AF1286" s="6">
        <f>Presupuestos[[#This Row],[BASE]]*Presupuestos[[#This Row],[% IGV]]</f>
        <v>0</v>
      </c>
      <c r="AG1286" s="22">
        <f>ROUND(SUM(Presupuestos[[#This Row],[BASE]:[IGV]]),2)</f>
        <v>260.72000000000003</v>
      </c>
      <c r="AH1286" s="9" t="str">
        <f>IF(Presupuestos[[#This Row],[MONEDA]]="USD",VLOOKUP(Presupuestos[[#This Row],[FECHA DE EMISION]],Tipo_Cambio[],3,0),"")</f>
        <v/>
      </c>
      <c r="AI1286" s="22">
        <f>IFERROR(ROUND(IF(Presupuestos[[#This Row],[MONEDA]]="PEN",Presupuestos[[#This Row],[TOTAL]],Presupuestos[[#This Row],[TOTAL]]*Presupuestos[[#This Row],[TIPO DE CAMBIO]]),2),"")</f>
        <v>260.72000000000003</v>
      </c>
      <c r="AJ1286" s="5"/>
      <c r="AK1286" s="33" t="s">
        <v>671</v>
      </c>
      <c r="AL1286" s="5" t="s">
        <v>680</v>
      </c>
      <c r="AM1286" s="23" t="s">
        <v>671</v>
      </c>
      <c r="AN1286" s="23" t="s">
        <v>671</v>
      </c>
      <c r="AO1286" s="7" t="str">
        <f>IFERROR(VLOOKUP("1-"&amp;Presupuestos[[#This Row],[ID DOCUMENTO]],BD_Pagos[],7,0),"")</f>
        <v/>
      </c>
      <c r="AP1286" s="16" t="str">
        <f>IFERROR(VLOOKUP("1-"&amp;Presupuestos[[#This Row],[ID DOCUMENTO]],BD_Pagos[],8,0),"")</f>
        <v/>
      </c>
      <c r="AQ1286" s="17" t="str">
        <f>IFERROR(VLOOKUP("1-"&amp;Presupuestos[[#This Row],[ID DOCUMENTO]],BD_Pagos[],9,0),"")</f>
        <v/>
      </c>
      <c r="AR1286" s="54"/>
      <c r="AS1286" s="7" t="str">
        <f>IFERROR(VLOOKUP("2-"&amp;Presupuestos[[#This Row],[ID DOCUMENTO]],BD_Pagos[],7,0),"")</f>
        <v/>
      </c>
      <c r="AT1286" s="16" t="str">
        <f>IFERROR(VLOOKUP("2-"&amp;Presupuestos[[#This Row],[ID DOCUMENTO]],BD_Pagos[],8,0),"")</f>
        <v/>
      </c>
      <c r="AU1286" s="17" t="str">
        <f>IFERROR(VLOOKUP("2-"&amp;Presupuestos[[#This Row],[ID DOCUMENTO]],BD_Pagos[],9,0),"")</f>
        <v/>
      </c>
      <c r="AV1286" s="20">
        <f>IF(IFERROR(VLOOKUP("2-"&amp;Presupuestos[[#This Row],[ID DOCUMENTO]],BD_Pagos[],10,0),0)&gt;Presupuestos[[#This Row],[TOTAL SOLES]],Presupuestos[[#This Row],[TOTAL SOLES]],IFERROR(VLOOKUP("2-"&amp;Presupuestos[[#This Row],[ID DOCUMENTO]],BD_Pagos[],10,0),0))</f>
        <v>0</v>
      </c>
      <c r="AW1286" s="7"/>
      <c r="AX1286" s="16"/>
      <c r="AY1286" s="17"/>
      <c r="AZ1286" s="20"/>
      <c r="BA1286" s="7"/>
      <c r="BB1286" s="16"/>
      <c r="BC1286" s="17"/>
      <c r="BD1286" s="20"/>
      <c r="BE1286" s="7" t="str">
        <f>IFERROR(VLOOKUP("5-"&amp;Presupuestos[[#This Row],[ID DOCUMENTO]],BD_Pagos[],7,0),"")</f>
        <v/>
      </c>
      <c r="BF1286" s="17" t="str">
        <f>IFERROR(VLOOKUP("5-"&amp;Presupuestos[[#This Row],[ID DOCUMENTO]],BD_Pagos[],9,0),"")</f>
        <v/>
      </c>
      <c r="BG1286" s="20">
        <f>IF(IFERROR(VLOOKUP("5-"&amp;Presupuestos[[#This Row],[ID DOCUMENTO]],BD_Pagos[],10,0),0)&gt;Presupuestos[[#This Row],[TOTAL SOLES]],Presupuestos[[#This Row],[TOTAL SOLES]],IFERROR(VLOOKUP("5-"&amp;Presupuestos[[#This Row],[ID DOCUMENTO]],BD_Pagos[],10,0),0))</f>
        <v>0</v>
      </c>
      <c r="BH1286" s="7" t="str">
        <f>IFERROR(VLOOKUP("1-Detraccion"&amp;Presupuestos[[#This Row],[ID DOCUMENTO]],BD_Pagos[],2,0),"")</f>
        <v/>
      </c>
      <c r="BI1286" s="3" t="str">
        <f>IFERROR(VLOOKUP("1-Detraccion"&amp;Presupuestos[[#This Row],[ID DOCUMENTO]],BD_Pagos[],3,0),"")</f>
        <v/>
      </c>
      <c r="BJ1286" s="3" t="str">
        <f>IFERROR(VLOOKUP("1-Detraccion"&amp;Presupuestos[[#This Row],[ID DOCUMENTO]],BD_Pagos[],4,0),"")</f>
        <v/>
      </c>
      <c r="BK1286" s="6">
        <f>IF(IFERROR(VLOOKUP("1-Detraccion"&amp;Presupuestos[[#This Row],[ID DOCUMENTO]],BD_Pagos[],5,0),0)&gt;Presupuestos[[#This Row],[TOTAL SOLES]],Presupuestos[[#This Row],[TOTAL SOLES]],IFERROR(VLOOKUP("1-Detraccion"&amp;Presupuestos[[#This Row],[ID DOCUMENTO]],BD_Pagos[],5,0),0))</f>
        <v>0</v>
      </c>
      <c r="BL1286" s="6">
        <f>IF(IFERROR(VLOOKUP("1-Detraccion"&amp;Presupuestos[[#This Row],[ID DOCUMENTO]],BD_Pagos[],6,0),0)&gt;Presupuestos[[#This Row],[TOTAL SOLES]],Presupuestos[[#This Row],[TOTAL SOLES]],IFERROR(VLOOKUP("1-Detraccion"&amp;Presupuestos[[#This Row],[ID DOCUMENTO]],BD_Pagos[],6,0),0))</f>
        <v>0</v>
      </c>
      <c r="BM1286" s="37"/>
      <c r="BN1286" s="3"/>
      <c r="BO1286" s="3"/>
      <c r="BP1286" s="6"/>
      <c r="BQ128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260.72000000000003</v>
      </c>
      <c r="BR1286" s="23" t="str">
        <f>IF(Presupuestos[[#This Row],[SALDO ME-MN]]&gt;0,"PENDIENTE","CANCELADO")</f>
        <v>PENDIENTE</v>
      </c>
      <c r="BS1286" s="23" t="str">
        <f>IF(COUNTIFS($U$4:$U1285,Presupuestos[[#This Row],[ID DOCUMENTO]])&gt;=1,IF(B1285=Presupuestos[[#This Row],[ID]],"OK","DOC. DUPLICADO"),"OK")</f>
        <v>OK</v>
      </c>
    </row>
    <row r="1287" spans="2:71" ht="24" x14ac:dyDescent="0.25">
      <c r="B1287" s="34">
        <f>IF(Presupuestos[[#This Row],[ID DOCUMENTO]]=U1286,B1286,IF(B1286="ID",1,B1286+1))</f>
        <v>1100</v>
      </c>
      <c r="C1287" s="2">
        <v>45869</v>
      </c>
      <c r="D1287" s="2">
        <v>45869</v>
      </c>
      <c r="E1287" s="3" t="s">
        <v>1880</v>
      </c>
      <c r="F1287" s="25" t="s">
        <v>54</v>
      </c>
      <c r="G1287" s="25" t="s">
        <v>330</v>
      </c>
      <c r="H1287" s="25" t="s">
        <v>394</v>
      </c>
      <c r="I1287" s="36" t="str">
        <f>IFERROR(VLOOKUP(Presupuestos[[#This Row],[AREA]]&amp;Presupuestos[[#This Row],[CONCEPTO]]&amp;Presupuestos[[#This Row],[DESCRIPCION]],Tabla28[[Columna1]:[CÓDIGO NUEVO]],2,0),"")</f>
        <v>P0601004</v>
      </c>
      <c r="J1287" s="3" t="s">
        <v>666</v>
      </c>
      <c r="K1287" s="3" t="s">
        <v>666</v>
      </c>
      <c r="L1287" s="3" t="s">
        <v>666</v>
      </c>
      <c r="M1287" s="31" t="s">
        <v>2461</v>
      </c>
      <c r="N1287" s="3"/>
      <c r="O1287" s="3" t="s">
        <v>315</v>
      </c>
      <c r="P1287" s="3" t="s">
        <v>127</v>
      </c>
      <c r="Q1287" s="3" t="str">
        <f>IFERROR(VLOOKUP(Presupuestos[[#This Row],[CLASIFICACIÓN (N)]],Tabla17[],2,0),"")</f>
        <v>Gastos operativos</v>
      </c>
      <c r="R1287" s="3" t="str">
        <f>IFERROR(VLOOKUP(Presupuestos[[#This Row],[CLASIFICACIÓN (N)]],Tabla17[],3,0),"")</f>
        <v>Operativo</v>
      </c>
      <c r="S1287" s="3" t="s">
        <v>16</v>
      </c>
      <c r="T1287" s="3" t="str">
        <f>IFERROR(VLOOKUP(Presupuestos[[#This Row],[ALMACEN]],Tabla5[],2,0),"")</f>
        <v>Arequipa</v>
      </c>
      <c r="U1287" s="19" t="str">
        <f>IFERROR(VLOOKUP(Presupuestos[[#This Row],[TIPO DE DOCUMENTO]],Tipo_Documento[],2,0)&amp;Presupuestos[[#This Row],[SERIE]]&amp;Presupuestos[[#This Row],[NUMERO]]&amp;Presupuestos[[#This Row],[RUC]],"")</f>
        <v>PLR ES07 2748197510</v>
      </c>
      <c r="V1287" s="3" t="s">
        <v>258</v>
      </c>
      <c r="W1287" s="7">
        <v>45869</v>
      </c>
      <c r="X1287" s="7">
        <v>45869</v>
      </c>
      <c r="Y1287" s="3" t="s">
        <v>2435</v>
      </c>
      <c r="Z1287" s="3">
        <v>27</v>
      </c>
      <c r="AA1287" s="3">
        <f>IFERROR(VLOOKUP(Presupuestos[[#This Row],[RAZON SOCIAL]],CHOOSE({1,2},Clientes_Proveedores[Razon Social],Clientes_Proveedores[Ruc / Dni]),2,0),"-")</f>
        <v>48197510</v>
      </c>
      <c r="AB1287" s="31" t="s">
        <v>788</v>
      </c>
      <c r="AC1287" s="3" t="s">
        <v>670</v>
      </c>
      <c r="AD1287" s="5"/>
      <c r="AE1287" s="6">
        <v>150.08000000000001</v>
      </c>
      <c r="AF1287" s="6">
        <f>Presupuestos[[#This Row],[BASE]]*Presupuestos[[#This Row],[% IGV]]</f>
        <v>0</v>
      </c>
      <c r="AG1287" s="22">
        <f>ROUND(SUM(Presupuestos[[#This Row],[BASE]:[IGV]]),2)</f>
        <v>150.08000000000001</v>
      </c>
      <c r="AH1287" s="9" t="str">
        <f>IF(Presupuestos[[#This Row],[MONEDA]]="USD",VLOOKUP(Presupuestos[[#This Row],[FECHA DE EMISION]],Tipo_Cambio[],3,0),"")</f>
        <v/>
      </c>
      <c r="AI1287" s="22">
        <f>IFERROR(ROUND(IF(Presupuestos[[#This Row],[MONEDA]]="PEN",Presupuestos[[#This Row],[TOTAL]],Presupuestos[[#This Row],[TOTAL]]*Presupuestos[[#This Row],[TIPO DE CAMBIO]]),2),"")</f>
        <v>150.08000000000001</v>
      </c>
      <c r="AJ1287" s="5"/>
      <c r="AK1287" s="33" t="s">
        <v>671</v>
      </c>
      <c r="AL1287" s="5" t="s">
        <v>680</v>
      </c>
      <c r="AM1287" s="23" t="s">
        <v>671</v>
      </c>
      <c r="AN1287" s="23" t="s">
        <v>671</v>
      </c>
      <c r="AO1287" s="7" t="str">
        <f>IFERROR(VLOOKUP("1-"&amp;Presupuestos[[#This Row],[ID DOCUMENTO]],BD_Pagos[],7,0),"")</f>
        <v/>
      </c>
      <c r="AP1287" s="16" t="str">
        <f>IFERROR(VLOOKUP("1-"&amp;Presupuestos[[#This Row],[ID DOCUMENTO]],BD_Pagos[],8,0),"")</f>
        <v/>
      </c>
      <c r="AQ1287" s="17" t="str">
        <f>IFERROR(VLOOKUP("1-"&amp;Presupuestos[[#This Row],[ID DOCUMENTO]],BD_Pagos[],9,0),"")</f>
        <v/>
      </c>
      <c r="AR1287" s="54"/>
      <c r="AS1287" s="7" t="str">
        <f>IFERROR(VLOOKUP("2-"&amp;Presupuestos[[#This Row],[ID DOCUMENTO]],BD_Pagos[],7,0),"")</f>
        <v/>
      </c>
      <c r="AT1287" s="16" t="str">
        <f>IFERROR(VLOOKUP("2-"&amp;Presupuestos[[#This Row],[ID DOCUMENTO]],BD_Pagos[],8,0),"")</f>
        <v/>
      </c>
      <c r="AU1287" s="17" t="str">
        <f>IFERROR(VLOOKUP("2-"&amp;Presupuestos[[#This Row],[ID DOCUMENTO]],BD_Pagos[],9,0),"")</f>
        <v/>
      </c>
      <c r="AV1287" s="20">
        <f>IF(IFERROR(VLOOKUP("2-"&amp;Presupuestos[[#This Row],[ID DOCUMENTO]],BD_Pagos[],10,0),0)&gt;Presupuestos[[#This Row],[TOTAL SOLES]],Presupuestos[[#This Row],[TOTAL SOLES]],IFERROR(VLOOKUP("2-"&amp;Presupuestos[[#This Row],[ID DOCUMENTO]],BD_Pagos[],10,0),0))</f>
        <v>0</v>
      </c>
      <c r="AW1287" s="7"/>
      <c r="AX1287" s="16"/>
      <c r="AY1287" s="17"/>
      <c r="AZ1287" s="20"/>
      <c r="BA1287" s="7"/>
      <c r="BB1287" s="16"/>
      <c r="BC1287" s="17"/>
      <c r="BD1287" s="20"/>
      <c r="BE1287" s="7" t="str">
        <f>IFERROR(VLOOKUP("5-"&amp;Presupuestos[[#This Row],[ID DOCUMENTO]],BD_Pagos[],7,0),"")</f>
        <v/>
      </c>
      <c r="BF1287" s="17" t="str">
        <f>IFERROR(VLOOKUP("5-"&amp;Presupuestos[[#This Row],[ID DOCUMENTO]],BD_Pagos[],9,0),"")</f>
        <v/>
      </c>
      <c r="BG1287" s="20">
        <f>IF(IFERROR(VLOOKUP("5-"&amp;Presupuestos[[#This Row],[ID DOCUMENTO]],BD_Pagos[],10,0),0)&gt;Presupuestos[[#This Row],[TOTAL SOLES]],Presupuestos[[#This Row],[TOTAL SOLES]],IFERROR(VLOOKUP("5-"&amp;Presupuestos[[#This Row],[ID DOCUMENTO]],BD_Pagos[],10,0),0))</f>
        <v>0</v>
      </c>
      <c r="BH1287" s="7" t="str">
        <f>IFERROR(VLOOKUP("1-Detraccion"&amp;Presupuestos[[#This Row],[ID DOCUMENTO]],BD_Pagos[],2,0),"")</f>
        <v/>
      </c>
      <c r="BI1287" s="3" t="str">
        <f>IFERROR(VLOOKUP("1-Detraccion"&amp;Presupuestos[[#This Row],[ID DOCUMENTO]],BD_Pagos[],3,0),"")</f>
        <v/>
      </c>
      <c r="BJ1287" s="3" t="str">
        <f>IFERROR(VLOOKUP("1-Detraccion"&amp;Presupuestos[[#This Row],[ID DOCUMENTO]],BD_Pagos[],4,0),"")</f>
        <v/>
      </c>
      <c r="BK1287" s="6">
        <f>IF(IFERROR(VLOOKUP("1-Detraccion"&amp;Presupuestos[[#This Row],[ID DOCUMENTO]],BD_Pagos[],5,0),0)&gt;Presupuestos[[#This Row],[TOTAL SOLES]],Presupuestos[[#This Row],[TOTAL SOLES]],IFERROR(VLOOKUP("1-Detraccion"&amp;Presupuestos[[#This Row],[ID DOCUMENTO]],BD_Pagos[],5,0),0))</f>
        <v>0</v>
      </c>
      <c r="BL1287" s="6">
        <f>IF(IFERROR(VLOOKUP("1-Detraccion"&amp;Presupuestos[[#This Row],[ID DOCUMENTO]],BD_Pagos[],6,0),0)&gt;Presupuestos[[#This Row],[TOTAL SOLES]],Presupuestos[[#This Row],[TOTAL SOLES]],IFERROR(VLOOKUP("1-Detraccion"&amp;Presupuestos[[#This Row],[ID DOCUMENTO]],BD_Pagos[],6,0),0))</f>
        <v>0</v>
      </c>
      <c r="BM1287" s="37"/>
      <c r="BN1287" s="3"/>
      <c r="BO1287" s="3"/>
      <c r="BP1287" s="6"/>
      <c r="BQ128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150.08000000000001</v>
      </c>
      <c r="BR1287" s="23" t="str">
        <f>IF(Presupuestos[[#This Row],[SALDO ME-MN]]&gt;0,"PENDIENTE","CANCELADO")</f>
        <v>PENDIENTE</v>
      </c>
      <c r="BS1287" s="23" t="str">
        <f>IF(COUNTIFS($U$4:$U1286,Presupuestos[[#This Row],[ID DOCUMENTO]])&gt;=1,IF(B1286=Presupuestos[[#This Row],[ID]],"OK","DOC. DUPLICADO"),"OK")</f>
        <v>OK</v>
      </c>
    </row>
    <row r="1288" spans="2:71" ht="24" x14ac:dyDescent="0.25">
      <c r="B1288" s="34">
        <f>IF(Presupuestos[[#This Row],[ID DOCUMENTO]]=U1287,B1287,IF(B1287="ID",1,B1287+1))</f>
        <v>1101</v>
      </c>
      <c r="C1288" s="2">
        <v>45869</v>
      </c>
      <c r="D1288" s="2">
        <v>45869</v>
      </c>
      <c r="E1288" s="3" t="s">
        <v>1880</v>
      </c>
      <c r="F1288" s="25" t="s">
        <v>54</v>
      </c>
      <c r="G1288" s="25" t="s">
        <v>330</v>
      </c>
      <c r="H1288" s="25" t="s">
        <v>394</v>
      </c>
      <c r="I1288" s="36" t="str">
        <f>IFERROR(VLOOKUP(Presupuestos[[#This Row],[AREA]]&amp;Presupuestos[[#This Row],[CONCEPTO]]&amp;Presupuestos[[#This Row],[DESCRIPCION]],Tabla28[[Columna1]:[CÓDIGO NUEVO]],2,0),"")</f>
        <v>P0601004</v>
      </c>
      <c r="J1288" s="3" t="s">
        <v>666</v>
      </c>
      <c r="K1288" s="3" t="s">
        <v>666</v>
      </c>
      <c r="L1288" s="3" t="s">
        <v>666</v>
      </c>
      <c r="M1288" s="31" t="s">
        <v>2462</v>
      </c>
      <c r="N1288" s="3"/>
      <c r="O1288" s="3" t="s">
        <v>315</v>
      </c>
      <c r="P1288" s="3" t="s">
        <v>86</v>
      </c>
      <c r="Q1288" s="3" t="str">
        <f>IFERROR(VLOOKUP(Presupuestos[[#This Row],[CLASIFICACIÓN (N)]],Tabla17[],2,0),"")</f>
        <v>Costos de ventas</v>
      </c>
      <c r="R1288" s="3" t="str">
        <f>IFERROR(VLOOKUP(Presupuestos[[#This Row],[CLASIFICACIÓN (N)]],Tabla17[],3,0),"")</f>
        <v>Operativo</v>
      </c>
      <c r="S1288" s="3" t="s">
        <v>34</v>
      </c>
      <c r="T1288" s="3" t="str">
        <f>IFERROR(VLOOKUP(Presupuestos[[#This Row],[ALMACEN]],Tabla5[],2,0),"")</f>
        <v>Arequipa</v>
      </c>
      <c r="U1288" s="19" t="str">
        <f>IFERROR(VLOOKUP(Presupuestos[[#This Row],[TIPO DE DOCUMENTO]],Tipo_Documento[],2,0)&amp;Presupuestos[[#This Row],[SERIE]]&amp;Presupuestos[[#This Row],[NUMERO]]&amp;Presupuestos[[#This Row],[RUC]],"")</f>
        <v>PLR ES07 2847461440</v>
      </c>
      <c r="V1288" s="3" t="s">
        <v>258</v>
      </c>
      <c r="W1288" s="7">
        <v>45869</v>
      </c>
      <c r="X1288" s="7">
        <v>45869</v>
      </c>
      <c r="Y1288" s="3" t="s">
        <v>2435</v>
      </c>
      <c r="Z1288" s="3">
        <v>28</v>
      </c>
      <c r="AA1288" s="3">
        <f>IFERROR(VLOOKUP(Presupuestos[[#This Row],[RAZON SOCIAL]],CHOOSE({1,2},Clientes_Proveedores[Razon Social],Clientes_Proveedores[Ruc / Dni]),2,0),"-")</f>
        <v>47461440</v>
      </c>
      <c r="AB1288" s="31" t="s">
        <v>1892</v>
      </c>
      <c r="AC1288" s="3" t="s">
        <v>670</v>
      </c>
      <c r="AD1288" s="5"/>
      <c r="AE1288" s="6">
        <v>211.27</v>
      </c>
      <c r="AF1288" s="6">
        <f>Presupuestos[[#This Row],[BASE]]*Presupuestos[[#This Row],[% IGV]]</f>
        <v>0</v>
      </c>
      <c r="AG1288" s="22">
        <f>ROUND(SUM(Presupuestos[[#This Row],[BASE]:[IGV]]),2)</f>
        <v>211.27</v>
      </c>
      <c r="AH1288" s="9" t="str">
        <f>IF(Presupuestos[[#This Row],[MONEDA]]="USD",VLOOKUP(Presupuestos[[#This Row],[FECHA DE EMISION]],Tipo_Cambio[],3,0),"")</f>
        <v/>
      </c>
      <c r="AI1288" s="22">
        <f>IFERROR(ROUND(IF(Presupuestos[[#This Row],[MONEDA]]="PEN",Presupuestos[[#This Row],[TOTAL]],Presupuestos[[#This Row],[TOTAL]]*Presupuestos[[#This Row],[TIPO DE CAMBIO]]),2),"")</f>
        <v>211.27</v>
      </c>
      <c r="AJ1288" s="5"/>
      <c r="AK1288" s="33" t="s">
        <v>671</v>
      </c>
      <c r="AL1288" s="5" t="s">
        <v>680</v>
      </c>
      <c r="AM1288" s="23" t="s">
        <v>671</v>
      </c>
      <c r="AN1288" s="23" t="s">
        <v>671</v>
      </c>
      <c r="AO1288" s="7" t="str">
        <f>IFERROR(VLOOKUP("1-"&amp;Presupuestos[[#This Row],[ID DOCUMENTO]],BD_Pagos[],7,0),"")</f>
        <v/>
      </c>
      <c r="AP1288" s="16" t="str">
        <f>IFERROR(VLOOKUP("1-"&amp;Presupuestos[[#This Row],[ID DOCUMENTO]],BD_Pagos[],8,0),"")</f>
        <v/>
      </c>
      <c r="AQ1288" s="17" t="str">
        <f>IFERROR(VLOOKUP("1-"&amp;Presupuestos[[#This Row],[ID DOCUMENTO]],BD_Pagos[],9,0),"")</f>
        <v/>
      </c>
      <c r="AR1288" s="54"/>
      <c r="AS1288" s="7" t="str">
        <f>IFERROR(VLOOKUP("2-"&amp;Presupuestos[[#This Row],[ID DOCUMENTO]],BD_Pagos[],7,0),"")</f>
        <v/>
      </c>
      <c r="AT1288" s="16" t="str">
        <f>IFERROR(VLOOKUP("2-"&amp;Presupuestos[[#This Row],[ID DOCUMENTO]],BD_Pagos[],8,0),"")</f>
        <v/>
      </c>
      <c r="AU1288" s="17" t="str">
        <f>IFERROR(VLOOKUP("2-"&amp;Presupuestos[[#This Row],[ID DOCUMENTO]],BD_Pagos[],9,0),"")</f>
        <v/>
      </c>
      <c r="AV1288" s="20">
        <f>IF(IFERROR(VLOOKUP("2-"&amp;Presupuestos[[#This Row],[ID DOCUMENTO]],BD_Pagos[],10,0),0)&gt;Presupuestos[[#This Row],[TOTAL SOLES]],Presupuestos[[#This Row],[TOTAL SOLES]],IFERROR(VLOOKUP("2-"&amp;Presupuestos[[#This Row],[ID DOCUMENTO]],BD_Pagos[],10,0),0))</f>
        <v>0</v>
      </c>
      <c r="AW1288" s="7"/>
      <c r="AX1288" s="16"/>
      <c r="AY1288" s="17"/>
      <c r="AZ1288" s="20"/>
      <c r="BA1288" s="7"/>
      <c r="BB1288" s="16"/>
      <c r="BC1288" s="17"/>
      <c r="BD1288" s="20"/>
      <c r="BE1288" s="7" t="str">
        <f>IFERROR(VLOOKUP("5-"&amp;Presupuestos[[#This Row],[ID DOCUMENTO]],BD_Pagos[],7,0),"")</f>
        <v/>
      </c>
      <c r="BF1288" s="17" t="str">
        <f>IFERROR(VLOOKUP("5-"&amp;Presupuestos[[#This Row],[ID DOCUMENTO]],BD_Pagos[],9,0),"")</f>
        <v/>
      </c>
      <c r="BG1288" s="20">
        <f>IF(IFERROR(VLOOKUP("5-"&amp;Presupuestos[[#This Row],[ID DOCUMENTO]],BD_Pagos[],10,0),0)&gt;Presupuestos[[#This Row],[TOTAL SOLES]],Presupuestos[[#This Row],[TOTAL SOLES]],IFERROR(VLOOKUP("5-"&amp;Presupuestos[[#This Row],[ID DOCUMENTO]],BD_Pagos[],10,0),0))</f>
        <v>0</v>
      </c>
      <c r="BH1288" s="7" t="str">
        <f>IFERROR(VLOOKUP("1-Detraccion"&amp;Presupuestos[[#This Row],[ID DOCUMENTO]],BD_Pagos[],2,0),"")</f>
        <v/>
      </c>
      <c r="BI1288" s="3" t="str">
        <f>IFERROR(VLOOKUP("1-Detraccion"&amp;Presupuestos[[#This Row],[ID DOCUMENTO]],BD_Pagos[],3,0),"")</f>
        <v/>
      </c>
      <c r="BJ1288" s="3" t="str">
        <f>IFERROR(VLOOKUP("1-Detraccion"&amp;Presupuestos[[#This Row],[ID DOCUMENTO]],BD_Pagos[],4,0),"")</f>
        <v/>
      </c>
      <c r="BK1288" s="6">
        <f>IF(IFERROR(VLOOKUP("1-Detraccion"&amp;Presupuestos[[#This Row],[ID DOCUMENTO]],BD_Pagos[],5,0),0)&gt;Presupuestos[[#This Row],[TOTAL SOLES]],Presupuestos[[#This Row],[TOTAL SOLES]],IFERROR(VLOOKUP("1-Detraccion"&amp;Presupuestos[[#This Row],[ID DOCUMENTO]],BD_Pagos[],5,0),0))</f>
        <v>0</v>
      </c>
      <c r="BL1288" s="6">
        <f>IF(IFERROR(VLOOKUP("1-Detraccion"&amp;Presupuestos[[#This Row],[ID DOCUMENTO]],BD_Pagos[],6,0),0)&gt;Presupuestos[[#This Row],[TOTAL SOLES]],Presupuestos[[#This Row],[TOTAL SOLES]],IFERROR(VLOOKUP("1-Detraccion"&amp;Presupuestos[[#This Row],[ID DOCUMENTO]],BD_Pagos[],6,0),0))</f>
        <v>0</v>
      </c>
      <c r="BM1288" s="37"/>
      <c r="BN1288" s="3"/>
      <c r="BO1288" s="3"/>
      <c r="BP1288" s="6"/>
      <c r="BQ128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211.27</v>
      </c>
      <c r="BR1288" s="23" t="str">
        <f>IF(Presupuestos[[#This Row],[SALDO ME-MN]]&gt;0,"PENDIENTE","CANCELADO")</f>
        <v>PENDIENTE</v>
      </c>
      <c r="BS1288" s="23" t="str">
        <f>IF(COUNTIFS($U$4:$U1287,Presupuestos[[#This Row],[ID DOCUMENTO]])&gt;=1,IF(B1287=Presupuestos[[#This Row],[ID]],"OK","DOC. DUPLICADO"),"OK")</f>
        <v>OK</v>
      </c>
    </row>
    <row r="1289" spans="2:71" ht="24" x14ac:dyDescent="0.25">
      <c r="B1289" s="34">
        <f>IF(Presupuestos[[#This Row],[ID DOCUMENTO]]=U1288,B1288,IF(B1288="ID",1,B1288+1))</f>
        <v>1102</v>
      </c>
      <c r="C1289" s="2">
        <v>45869</v>
      </c>
      <c r="D1289" s="2">
        <v>45869</v>
      </c>
      <c r="E1289" s="3" t="s">
        <v>1880</v>
      </c>
      <c r="F1289" s="25" t="s">
        <v>54</v>
      </c>
      <c r="G1289" s="25" t="s">
        <v>330</v>
      </c>
      <c r="H1289" s="25" t="s">
        <v>394</v>
      </c>
      <c r="I1289" s="36" t="str">
        <f>IFERROR(VLOOKUP(Presupuestos[[#This Row],[AREA]]&amp;Presupuestos[[#This Row],[CONCEPTO]]&amp;Presupuestos[[#This Row],[DESCRIPCION]],Tabla28[[Columna1]:[CÓDIGO NUEVO]],2,0),"")</f>
        <v>P0601004</v>
      </c>
      <c r="J1289" s="3" t="s">
        <v>666</v>
      </c>
      <c r="K1289" s="3" t="s">
        <v>666</v>
      </c>
      <c r="L1289" s="3" t="s">
        <v>666</v>
      </c>
      <c r="M1289" s="31" t="s">
        <v>2463</v>
      </c>
      <c r="N1289" s="3"/>
      <c r="O1289" s="3" t="s">
        <v>315</v>
      </c>
      <c r="P1289" s="3" t="s">
        <v>86</v>
      </c>
      <c r="Q1289" s="3" t="str">
        <f>IFERROR(VLOOKUP(Presupuestos[[#This Row],[CLASIFICACIÓN (N)]],Tabla17[],2,0),"")</f>
        <v>Costos de ventas</v>
      </c>
      <c r="R1289" s="3" t="str">
        <f>IFERROR(VLOOKUP(Presupuestos[[#This Row],[CLASIFICACIÓN (N)]],Tabla17[],3,0),"")</f>
        <v>Operativo</v>
      </c>
      <c r="S1289" s="3" t="s">
        <v>34</v>
      </c>
      <c r="T1289" s="3" t="str">
        <f>IFERROR(VLOOKUP(Presupuestos[[#This Row],[ALMACEN]],Tabla5[],2,0),"")</f>
        <v>Arequipa</v>
      </c>
      <c r="U1289" s="19" t="str">
        <f>IFERROR(VLOOKUP(Presupuestos[[#This Row],[TIPO DE DOCUMENTO]],Tipo_Documento[],2,0)&amp;Presupuestos[[#This Row],[SERIE]]&amp;Presupuestos[[#This Row],[NUMERO]]&amp;Presupuestos[[#This Row],[RUC]],"")</f>
        <v>PLR ES07 2978803424</v>
      </c>
      <c r="V1289" s="3" t="s">
        <v>258</v>
      </c>
      <c r="W1289" s="7">
        <v>45869</v>
      </c>
      <c r="X1289" s="7">
        <v>45869</v>
      </c>
      <c r="Y1289" s="3" t="s">
        <v>2435</v>
      </c>
      <c r="Z1289" s="3">
        <v>29</v>
      </c>
      <c r="AA1289" s="3">
        <f>IFERROR(VLOOKUP(Presupuestos[[#This Row],[RAZON SOCIAL]],CHOOSE({1,2},Clientes_Proveedores[Razon Social],Clientes_Proveedores[Ruc / Dni]),2,0),"-")</f>
        <v>78803424</v>
      </c>
      <c r="AB1289" s="31" t="s">
        <v>2037</v>
      </c>
      <c r="AC1289" s="3" t="s">
        <v>670</v>
      </c>
      <c r="AD1289" s="5"/>
      <c r="AE1289" s="6">
        <v>185.64</v>
      </c>
      <c r="AF1289" s="6">
        <f>Presupuestos[[#This Row],[BASE]]*Presupuestos[[#This Row],[% IGV]]</f>
        <v>0</v>
      </c>
      <c r="AG1289" s="22">
        <f>ROUND(SUM(Presupuestos[[#This Row],[BASE]:[IGV]]),2)</f>
        <v>185.64</v>
      </c>
      <c r="AH1289" s="9" t="str">
        <f>IF(Presupuestos[[#This Row],[MONEDA]]="USD",VLOOKUP(Presupuestos[[#This Row],[FECHA DE EMISION]],Tipo_Cambio[],3,0),"")</f>
        <v/>
      </c>
      <c r="AI1289" s="22">
        <f>IFERROR(ROUND(IF(Presupuestos[[#This Row],[MONEDA]]="PEN",Presupuestos[[#This Row],[TOTAL]],Presupuestos[[#This Row],[TOTAL]]*Presupuestos[[#This Row],[TIPO DE CAMBIO]]),2),"")</f>
        <v>185.64</v>
      </c>
      <c r="AJ1289" s="5"/>
      <c r="AK1289" s="33" t="s">
        <v>671</v>
      </c>
      <c r="AL1289" s="5" t="s">
        <v>680</v>
      </c>
      <c r="AM1289" s="23" t="s">
        <v>671</v>
      </c>
      <c r="AN1289" s="23" t="s">
        <v>671</v>
      </c>
      <c r="AO1289" s="7" t="str">
        <f>IFERROR(VLOOKUP("1-"&amp;Presupuestos[[#This Row],[ID DOCUMENTO]],BD_Pagos[],7,0),"")</f>
        <v/>
      </c>
      <c r="AP1289" s="16" t="str">
        <f>IFERROR(VLOOKUP("1-"&amp;Presupuestos[[#This Row],[ID DOCUMENTO]],BD_Pagos[],8,0),"")</f>
        <v/>
      </c>
      <c r="AQ1289" s="17" t="str">
        <f>IFERROR(VLOOKUP("1-"&amp;Presupuestos[[#This Row],[ID DOCUMENTO]],BD_Pagos[],9,0),"")</f>
        <v/>
      </c>
      <c r="AR1289" s="54"/>
      <c r="AS1289" s="7" t="str">
        <f>IFERROR(VLOOKUP("2-"&amp;Presupuestos[[#This Row],[ID DOCUMENTO]],BD_Pagos[],7,0),"")</f>
        <v/>
      </c>
      <c r="AT1289" s="16" t="str">
        <f>IFERROR(VLOOKUP("2-"&amp;Presupuestos[[#This Row],[ID DOCUMENTO]],BD_Pagos[],8,0),"")</f>
        <v/>
      </c>
      <c r="AU1289" s="17" t="str">
        <f>IFERROR(VLOOKUP("2-"&amp;Presupuestos[[#This Row],[ID DOCUMENTO]],BD_Pagos[],9,0),"")</f>
        <v/>
      </c>
      <c r="AV1289" s="20">
        <f>IF(IFERROR(VLOOKUP("2-"&amp;Presupuestos[[#This Row],[ID DOCUMENTO]],BD_Pagos[],10,0),0)&gt;Presupuestos[[#This Row],[TOTAL SOLES]],Presupuestos[[#This Row],[TOTAL SOLES]],IFERROR(VLOOKUP("2-"&amp;Presupuestos[[#This Row],[ID DOCUMENTO]],BD_Pagos[],10,0),0))</f>
        <v>0</v>
      </c>
      <c r="AW1289" s="7"/>
      <c r="AX1289" s="16"/>
      <c r="AY1289" s="17"/>
      <c r="AZ1289" s="20"/>
      <c r="BA1289" s="7"/>
      <c r="BB1289" s="16"/>
      <c r="BC1289" s="17"/>
      <c r="BD1289" s="20"/>
      <c r="BE1289" s="7" t="str">
        <f>IFERROR(VLOOKUP("5-"&amp;Presupuestos[[#This Row],[ID DOCUMENTO]],BD_Pagos[],7,0),"")</f>
        <v/>
      </c>
      <c r="BF1289" s="17" t="str">
        <f>IFERROR(VLOOKUP("5-"&amp;Presupuestos[[#This Row],[ID DOCUMENTO]],BD_Pagos[],9,0),"")</f>
        <v/>
      </c>
      <c r="BG1289" s="20">
        <f>IF(IFERROR(VLOOKUP("5-"&amp;Presupuestos[[#This Row],[ID DOCUMENTO]],BD_Pagos[],10,0),0)&gt;Presupuestos[[#This Row],[TOTAL SOLES]],Presupuestos[[#This Row],[TOTAL SOLES]],IFERROR(VLOOKUP("5-"&amp;Presupuestos[[#This Row],[ID DOCUMENTO]],BD_Pagos[],10,0),0))</f>
        <v>0</v>
      </c>
      <c r="BH1289" s="7" t="str">
        <f>IFERROR(VLOOKUP("1-Detraccion"&amp;Presupuestos[[#This Row],[ID DOCUMENTO]],BD_Pagos[],2,0),"")</f>
        <v/>
      </c>
      <c r="BI1289" s="3" t="str">
        <f>IFERROR(VLOOKUP("1-Detraccion"&amp;Presupuestos[[#This Row],[ID DOCUMENTO]],BD_Pagos[],3,0),"")</f>
        <v/>
      </c>
      <c r="BJ1289" s="3" t="str">
        <f>IFERROR(VLOOKUP("1-Detraccion"&amp;Presupuestos[[#This Row],[ID DOCUMENTO]],BD_Pagos[],4,0),"")</f>
        <v/>
      </c>
      <c r="BK1289" s="6">
        <f>IF(IFERROR(VLOOKUP("1-Detraccion"&amp;Presupuestos[[#This Row],[ID DOCUMENTO]],BD_Pagos[],5,0),0)&gt;Presupuestos[[#This Row],[TOTAL SOLES]],Presupuestos[[#This Row],[TOTAL SOLES]],IFERROR(VLOOKUP("1-Detraccion"&amp;Presupuestos[[#This Row],[ID DOCUMENTO]],BD_Pagos[],5,0),0))</f>
        <v>0</v>
      </c>
      <c r="BL1289" s="6">
        <f>IF(IFERROR(VLOOKUP("1-Detraccion"&amp;Presupuestos[[#This Row],[ID DOCUMENTO]],BD_Pagos[],6,0),0)&gt;Presupuestos[[#This Row],[TOTAL SOLES]],Presupuestos[[#This Row],[TOTAL SOLES]],IFERROR(VLOOKUP("1-Detraccion"&amp;Presupuestos[[#This Row],[ID DOCUMENTO]],BD_Pagos[],6,0),0))</f>
        <v>0</v>
      </c>
      <c r="BM1289" s="37"/>
      <c r="BN1289" s="3"/>
      <c r="BO1289" s="3"/>
      <c r="BP1289" s="6"/>
      <c r="BQ128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185.64</v>
      </c>
      <c r="BR1289" s="23" t="str">
        <f>IF(Presupuestos[[#This Row],[SALDO ME-MN]]&gt;0,"PENDIENTE","CANCELADO")</f>
        <v>PENDIENTE</v>
      </c>
      <c r="BS1289" s="23" t="str">
        <f>IF(COUNTIFS($U$4:$U1288,Presupuestos[[#This Row],[ID DOCUMENTO]])&gt;=1,IF(B1288=Presupuestos[[#This Row],[ID]],"OK","DOC. DUPLICADO"),"OK")</f>
        <v>OK</v>
      </c>
    </row>
    <row r="1290" spans="2:71" ht="24" x14ac:dyDescent="0.25">
      <c r="B1290" s="34">
        <f>IF(Presupuestos[[#This Row],[ID DOCUMENTO]]=U1289,B1289,IF(B1289="ID",1,B1289+1))</f>
        <v>1103</v>
      </c>
      <c r="C1290" s="2">
        <v>45869</v>
      </c>
      <c r="D1290" s="2">
        <v>45869</v>
      </c>
      <c r="E1290" s="3" t="s">
        <v>1880</v>
      </c>
      <c r="F1290" s="25" t="s">
        <v>54</v>
      </c>
      <c r="G1290" s="25" t="s">
        <v>330</v>
      </c>
      <c r="H1290" s="25" t="s">
        <v>394</v>
      </c>
      <c r="I1290" s="36" t="str">
        <f>IFERROR(VLOOKUP(Presupuestos[[#This Row],[AREA]]&amp;Presupuestos[[#This Row],[CONCEPTO]]&amp;Presupuestos[[#This Row],[DESCRIPCION]],Tabla28[[Columna1]:[CÓDIGO NUEVO]],2,0),"")</f>
        <v>P0601004</v>
      </c>
      <c r="J1290" s="3" t="s">
        <v>666</v>
      </c>
      <c r="K1290" s="3" t="s">
        <v>666</v>
      </c>
      <c r="L1290" s="3" t="s">
        <v>666</v>
      </c>
      <c r="M1290" s="31" t="s">
        <v>2464</v>
      </c>
      <c r="N1290" s="3"/>
      <c r="O1290" s="3" t="s">
        <v>315</v>
      </c>
      <c r="P1290" s="3" t="s">
        <v>114</v>
      </c>
      <c r="Q1290" s="3" t="str">
        <f>IFERROR(VLOOKUP(Presupuestos[[#This Row],[CLASIFICACIÓN (N)]],Tabla17[],2,0),"")</f>
        <v>Costos de ventas</v>
      </c>
      <c r="R1290" s="3" t="str">
        <f>IFERROR(VLOOKUP(Presupuestos[[#This Row],[CLASIFICACIÓN (N)]],Tabla17[],3,0),"")</f>
        <v>Operativo</v>
      </c>
      <c r="S1290" s="3" t="s">
        <v>16</v>
      </c>
      <c r="T1290" s="3" t="str">
        <f>IFERROR(VLOOKUP(Presupuestos[[#This Row],[ALMACEN]],Tabla5[],2,0),"")</f>
        <v>Arequipa</v>
      </c>
      <c r="U1290" s="19" t="str">
        <f>IFERROR(VLOOKUP(Presupuestos[[#This Row],[TIPO DE DOCUMENTO]],Tipo_Documento[],2,0)&amp;Presupuestos[[#This Row],[SERIE]]&amp;Presupuestos[[#This Row],[NUMERO]]&amp;Presupuestos[[#This Row],[RUC]],"")</f>
        <v>PLR ES07 3072204134</v>
      </c>
      <c r="V1290" s="3" t="s">
        <v>258</v>
      </c>
      <c r="W1290" s="7">
        <v>45869</v>
      </c>
      <c r="X1290" s="7">
        <v>45869</v>
      </c>
      <c r="Y1290" s="3" t="s">
        <v>2435</v>
      </c>
      <c r="Z1290" s="3">
        <v>30</v>
      </c>
      <c r="AA1290" s="3">
        <f>IFERROR(VLOOKUP(Presupuestos[[#This Row],[RAZON SOCIAL]],CHOOSE({1,2},Clientes_Proveedores[Razon Social],Clientes_Proveedores[Ruc / Dni]),2,0),"-")</f>
        <v>72204134</v>
      </c>
      <c r="AB1290" s="31" t="s">
        <v>1300</v>
      </c>
      <c r="AC1290" s="3" t="s">
        <v>670</v>
      </c>
      <c r="AD1290" s="5"/>
      <c r="AE1290" s="6">
        <v>120.54</v>
      </c>
      <c r="AF1290" s="6">
        <f>Presupuestos[[#This Row],[BASE]]*Presupuestos[[#This Row],[% IGV]]</f>
        <v>0</v>
      </c>
      <c r="AG1290" s="22">
        <f>ROUND(SUM(Presupuestos[[#This Row],[BASE]:[IGV]]),2)</f>
        <v>120.54</v>
      </c>
      <c r="AH1290" s="9" t="str">
        <f>IF(Presupuestos[[#This Row],[MONEDA]]="USD",VLOOKUP(Presupuestos[[#This Row],[FECHA DE EMISION]],Tipo_Cambio[],3,0),"")</f>
        <v/>
      </c>
      <c r="AI1290" s="22">
        <f>IFERROR(ROUND(IF(Presupuestos[[#This Row],[MONEDA]]="PEN",Presupuestos[[#This Row],[TOTAL]],Presupuestos[[#This Row],[TOTAL]]*Presupuestos[[#This Row],[TIPO DE CAMBIO]]),2),"")</f>
        <v>120.54</v>
      </c>
      <c r="AJ1290" s="5"/>
      <c r="AK1290" s="33" t="s">
        <v>671</v>
      </c>
      <c r="AL1290" s="5" t="s">
        <v>680</v>
      </c>
      <c r="AM1290" s="23" t="s">
        <v>671</v>
      </c>
      <c r="AN1290" s="23" t="s">
        <v>671</v>
      </c>
      <c r="AO1290" s="7" t="str">
        <f>IFERROR(VLOOKUP("1-"&amp;Presupuestos[[#This Row],[ID DOCUMENTO]],BD_Pagos[],7,0),"")</f>
        <v/>
      </c>
      <c r="AP1290" s="16" t="str">
        <f>IFERROR(VLOOKUP("1-"&amp;Presupuestos[[#This Row],[ID DOCUMENTO]],BD_Pagos[],8,0),"")</f>
        <v/>
      </c>
      <c r="AQ1290" s="17" t="str">
        <f>IFERROR(VLOOKUP("1-"&amp;Presupuestos[[#This Row],[ID DOCUMENTO]],BD_Pagos[],9,0),"")</f>
        <v/>
      </c>
      <c r="AR1290" s="54"/>
      <c r="AS1290" s="7" t="str">
        <f>IFERROR(VLOOKUP("2-"&amp;Presupuestos[[#This Row],[ID DOCUMENTO]],BD_Pagos[],7,0),"")</f>
        <v/>
      </c>
      <c r="AT1290" s="16" t="str">
        <f>IFERROR(VLOOKUP("2-"&amp;Presupuestos[[#This Row],[ID DOCUMENTO]],BD_Pagos[],8,0),"")</f>
        <v/>
      </c>
      <c r="AU1290" s="17" t="str">
        <f>IFERROR(VLOOKUP("2-"&amp;Presupuestos[[#This Row],[ID DOCUMENTO]],BD_Pagos[],9,0),"")</f>
        <v/>
      </c>
      <c r="AV1290" s="20">
        <f>IF(IFERROR(VLOOKUP("2-"&amp;Presupuestos[[#This Row],[ID DOCUMENTO]],BD_Pagos[],10,0),0)&gt;Presupuestos[[#This Row],[TOTAL SOLES]],Presupuestos[[#This Row],[TOTAL SOLES]],IFERROR(VLOOKUP("2-"&amp;Presupuestos[[#This Row],[ID DOCUMENTO]],BD_Pagos[],10,0),0))</f>
        <v>0</v>
      </c>
      <c r="AW1290" s="7"/>
      <c r="AX1290" s="16"/>
      <c r="AY1290" s="17"/>
      <c r="AZ1290" s="20"/>
      <c r="BA1290" s="7"/>
      <c r="BB1290" s="16"/>
      <c r="BC1290" s="17"/>
      <c r="BD1290" s="20"/>
      <c r="BE1290" s="7" t="str">
        <f>IFERROR(VLOOKUP("5-"&amp;Presupuestos[[#This Row],[ID DOCUMENTO]],BD_Pagos[],7,0),"")</f>
        <v/>
      </c>
      <c r="BF1290" s="17" t="str">
        <f>IFERROR(VLOOKUP("5-"&amp;Presupuestos[[#This Row],[ID DOCUMENTO]],BD_Pagos[],9,0),"")</f>
        <v/>
      </c>
      <c r="BG1290" s="20">
        <f>IF(IFERROR(VLOOKUP("5-"&amp;Presupuestos[[#This Row],[ID DOCUMENTO]],BD_Pagos[],10,0),0)&gt;Presupuestos[[#This Row],[TOTAL SOLES]],Presupuestos[[#This Row],[TOTAL SOLES]],IFERROR(VLOOKUP("5-"&amp;Presupuestos[[#This Row],[ID DOCUMENTO]],BD_Pagos[],10,0),0))</f>
        <v>0</v>
      </c>
      <c r="BH1290" s="7" t="str">
        <f>IFERROR(VLOOKUP("1-Detraccion"&amp;Presupuestos[[#This Row],[ID DOCUMENTO]],BD_Pagos[],2,0),"")</f>
        <v/>
      </c>
      <c r="BI1290" s="3" t="str">
        <f>IFERROR(VLOOKUP("1-Detraccion"&amp;Presupuestos[[#This Row],[ID DOCUMENTO]],BD_Pagos[],3,0),"")</f>
        <v/>
      </c>
      <c r="BJ1290" s="3" t="str">
        <f>IFERROR(VLOOKUP("1-Detraccion"&amp;Presupuestos[[#This Row],[ID DOCUMENTO]],BD_Pagos[],4,0),"")</f>
        <v/>
      </c>
      <c r="BK1290" s="6">
        <f>IF(IFERROR(VLOOKUP("1-Detraccion"&amp;Presupuestos[[#This Row],[ID DOCUMENTO]],BD_Pagos[],5,0),0)&gt;Presupuestos[[#This Row],[TOTAL SOLES]],Presupuestos[[#This Row],[TOTAL SOLES]],IFERROR(VLOOKUP("1-Detraccion"&amp;Presupuestos[[#This Row],[ID DOCUMENTO]],BD_Pagos[],5,0),0))</f>
        <v>0</v>
      </c>
      <c r="BL1290" s="6">
        <f>IF(IFERROR(VLOOKUP("1-Detraccion"&amp;Presupuestos[[#This Row],[ID DOCUMENTO]],BD_Pagos[],6,0),0)&gt;Presupuestos[[#This Row],[TOTAL SOLES]],Presupuestos[[#This Row],[TOTAL SOLES]],IFERROR(VLOOKUP("1-Detraccion"&amp;Presupuestos[[#This Row],[ID DOCUMENTO]],BD_Pagos[],6,0),0))</f>
        <v>0</v>
      </c>
      <c r="BM1290" s="37"/>
      <c r="BN1290" s="3"/>
      <c r="BO1290" s="3"/>
      <c r="BP1290" s="6"/>
      <c r="BQ129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120.54</v>
      </c>
      <c r="BR1290" s="23" t="str">
        <f>IF(Presupuestos[[#This Row],[SALDO ME-MN]]&gt;0,"PENDIENTE","CANCELADO")</f>
        <v>PENDIENTE</v>
      </c>
      <c r="BS1290" s="23" t="str">
        <f>IF(COUNTIFS($U$4:$U1289,Presupuestos[[#This Row],[ID DOCUMENTO]])&gt;=1,IF(B1289=Presupuestos[[#This Row],[ID]],"OK","DOC. DUPLICADO"),"OK")</f>
        <v>OK</v>
      </c>
    </row>
    <row r="1291" spans="2:71" ht="24" x14ac:dyDescent="0.25">
      <c r="B1291" s="34">
        <f>IF(Presupuestos[[#This Row],[ID DOCUMENTO]]=U1290,B1290,IF(B1290="ID",1,B1290+1))</f>
        <v>1104</v>
      </c>
      <c r="C1291" s="2">
        <v>45869</v>
      </c>
      <c r="D1291" s="2">
        <v>45869</v>
      </c>
      <c r="E1291" s="3" t="s">
        <v>1880</v>
      </c>
      <c r="F1291" s="25" t="s">
        <v>54</v>
      </c>
      <c r="G1291" s="25" t="s">
        <v>330</v>
      </c>
      <c r="H1291" s="25" t="s">
        <v>394</v>
      </c>
      <c r="I1291" s="36" t="str">
        <f>IFERROR(VLOOKUP(Presupuestos[[#This Row],[AREA]]&amp;Presupuestos[[#This Row],[CONCEPTO]]&amp;Presupuestos[[#This Row],[DESCRIPCION]],Tabla28[[Columna1]:[CÓDIGO NUEVO]],2,0),"")</f>
        <v>P0601004</v>
      </c>
      <c r="J1291" s="3" t="s">
        <v>666</v>
      </c>
      <c r="K1291" s="3" t="s">
        <v>666</v>
      </c>
      <c r="L1291" s="3" t="s">
        <v>666</v>
      </c>
      <c r="M1291" s="31" t="s">
        <v>2465</v>
      </c>
      <c r="N1291" s="3"/>
      <c r="O1291" s="3" t="s">
        <v>315</v>
      </c>
      <c r="P1291" s="3" t="s">
        <v>127</v>
      </c>
      <c r="Q1291" s="3" t="str">
        <f>IFERROR(VLOOKUP(Presupuestos[[#This Row],[CLASIFICACIÓN (N)]],Tabla17[],2,0),"")</f>
        <v>Gastos operativos</v>
      </c>
      <c r="R1291" s="3" t="str">
        <f>IFERROR(VLOOKUP(Presupuestos[[#This Row],[CLASIFICACIÓN (N)]],Tabla17[],3,0),"")</f>
        <v>Operativo</v>
      </c>
      <c r="S1291" s="3" t="s">
        <v>16</v>
      </c>
      <c r="T1291" s="3" t="str">
        <f>IFERROR(VLOOKUP(Presupuestos[[#This Row],[ALMACEN]],Tabla5[],2,0),"")</f>
        <v>Arequipa</v>
      </c>
      <c r="U1291" s="19" t="str">
        <f>IFERROR(VLOOKUP(Presupuestos[[#This Row],[TIPO DE DOCUMENTO]],Tipo_Documento[],2,0)&amp;Presupuestos[[#This Row],[SERIE]]&amp;Presupuestos[[#This Row],[NUMERO]]&amp;Presupuestos[[#This Row],[RUC]],"")</f>
        <v>PLR ES07 3172144092</v>
      </c>
      <c r="V1291" s="3" t="s">
        <v>258</v>
      </c>
      <c r="W1291" s="7">
        <v>45869</v>
      </c>
      <c r="X1291" s="7">
        <v>45869</v>
      </c>
      <c r="Y1291" s="3" t="s">
        <v>2435</v>
      </c>
      <c r="Z1291" s="3">
        <v>31</v>
      </c>
      <c r="AA1291" s="3">
        <f>IFERROR(VLOOKUP(Presupuestos[[#This Row],[RAZON SOCIAL]],CHOOSE({1,2},Clientes_Proveedores[Razon Social],Clientes_Proveedores[Ruc / Dni]),2,0),"-")</f>
        <v>72144092</v>
      </c>
      <c r="AB1291" s="31" t="s">
        <v>2046</v>
      </c>
      <c r="AC1291" s="3" t="s">
        <v>670</v>
      </c>
      <c r="AD1291" s="5"/>
      <c r="AE1291" s="6">
        <v>194.12</v>
      </c>
      <c r="AF1291" s="6">
        <f>Presupuestos[[#This Row],[BASE]]*Presupuestos[[#This Row],[% IGV]]</f>
        <v>0</v>
      </c>
      <c r="AG1291" s="22">
        <f>ROUND(SUM(Presupuestos[[#This Row],[BASE]:[IGV]]),2)</f>
        <v>194.12</v>
      </c>
      <c r="AH1291" s="9" t="str">
        <f>IF(Presupuestos[[#This Row],[MONEDA]]="USD",VLOOKUP(Presupuestos[[#This Row],[FECHA DE EMISION]],Tipo_Cambio[],3,0),"")</f>
        <v/>
      </c>
      <c r="AI1291" s="22">
        <f>IFERROR(ROUND(IF(Presupuestos[[#This Row],[MONEDA]]="PEN",Presupuestos[[#This Row],[TOTAL]],Presupuestos[[#This Row],[TOTAL]]*Presupuestos[[#This Row],[TIPO DE CAMBIO]]),2),"")</f>
        <v>194.12</v>
      </c>
      <c r="AJ1291" s="5"/>
      <c r="AK1291" s="33" t="s">
        <v>671</v>
      </c>
      <c r="AL1291" s="5" t="s">
        <v>680</v>
      </c>
      <c r="AM1291" s="23" t="s">
        <v>671</v>
      </c>
      <c r="AN1291" s="23" t="s">
        <v>671</v>
      </c>
      <c r="AO1291" s="7" t="str">
        <f>IFERROR(VLOOKUP("1-"&amp;Presupuestos[[#This Row],[ID DOCUMENTO]],BD_Pagos[],7,0),"")</f>
        <v/>
      </c>
      <c r="AP1291" s="16" t="str">
        <f>IFERROR(VLOOKUP("1-"&amp;Presupuestos[[#This Row],[ID DOCUMENTO]],BD_Pagos[],8,0),"")</f>
        <v/>
      </c>
      <c r="AQ1291" s="17" t="str">
        <f>IFERROR(VLOOKUP("1-"&amp;Presupuestos[[#This Row],[ID DOCUMENTO]],BD_Pagos[],9,0),"")</f>
        <v/>
      </c>
      <c r="AR1291" s="54"/>
      <c r="AS1291" s="7" t="str">
        <f>IFERROR(VLOOKUP("2-"&amp;Presupuestos[[#This Row],[ID DOCUMENTO]],BD_Pagos[],7,0),"")</f>
        <v/>
      </c>
      <c r="AT1291" s="16" t="str">
        <f>IFERROR(VLOOKUP("2-"&amp;Presupuestos[[#This Row],[ID DOCUMENTO]],BD_Pagos[],8,0),"")</f>
        <v/>
      </c>
      <c r="AU1291" s="17" t="str">
        <f>IFERROR(VLOOKUP("2-"&amp;Presupuestos[[#This Row],[ID DOCUMENTO]],BD_Pagos[],9,0),"")</f>
        <v/>
      </c>
      <c r="AV1291" s="20">
        <f>IF(IFERROR(VLOOKUP("2-"&amp;Presupuestos[[#This Row],[ID DOCUMENTO]],BD_Pagos[],10,0),0)&gt;Presupuestos[[#This Row],[TOTAL SOLES]],Presupuestos[[#This Row],[TOTAL SOLES]],IFERROR(VLOOKUP("2-"&amp;Presupuestos[[#This Row],[ID DOCUMENTO]],BD_Pagos[],10,0),0))</f>
        <v>0</v>
      </c>
      <c r="AW1291" s="7"/>
      <c r="AX1291" s="16"/>
      <c r="AY1291" s="17"/>
      <c r="AZ1291" s="20"/>
      <c r="BA1291" s="7"/>
      <c r="BB1291" s="16"/>
      <c r="BC1291" s="17"/>
      <c r="BD1291" s="20"/>
      <c r="BE1291" s="7" t="str">
        <f>IFERROR(VLOOKUP("5-"&amp;Presupuestos[[#This Row],[ID DOCUMENTO]],BD_Pagos[],7,0),"")</f>
        <v/>
      </c>
      <c r="BF1291" s="17" t="str">
        <f>IFERROR(VLOOKUP("5-"&amp;Presupuestos[[#This Row],[ID DOCUMENTO]],BD_Pagos[],9,0),"")</f>
        <v/>
      </c>
      <c r="BG1291" s="20">
        <f>IF(IFERROR(VLOOKUP("5-"&amp;Presupuestos[[#This Row],[ID DOCUMENTO]],BD_Pagos[],10,0),0)&gt;Presupuestos[[#This Row],[TOTAL SOLES]],Presupuestos[[#This Row],[TOTAL SOLES]],IFERROR(VLOOKUP("5-"&amp;Presupuestos[[#This Row],[ID DOCUMENTO]],BD_Pagos[],10,0),0))</f>
        <v>0</v>
      </c>
      <c r="BH1291" s="7" t="str">
        <f>IFERROR(VLOOKUP("1-Detraccion"&amp;Presupuestos[[#This Row],[ID DOCUMENTO]],BD_Pagos[],2,0),"")</f>
        <v/>
      </c>
      <c r="BI1291" s="3" t="str">
        <f>IFERROR(VLOOKUP("1-Detraccion"&amp;Presupuestos[[#This Row],[ID DOCUMENTO]],BD_Pagos[],3,0),"")</f>
        <v/>
      </c>
      <c r="BJ1291" s="3" t="str">
        <f>IFERROR(VLOOKUP("1-Detraccion"&amp;Presupuestos[[#This Row],[ID DOCUMENTO]],BD_Pagos[],4,0),"")</f>
        <v/>
      </c>
      <c r="BK1291" s="6">
        <f>IF(IFERROR(VLOOKUP("1-Detraccion"&amp;Presupuestos[[#This Row],[ID DOCUMENTO]],BD_Pagos[],5,0),0)&gt;Presupuestos[[#This Row],[TOTAL SOLES]],Presupuestos[[#This Row],[TOTAL SOLES]],IFERROR(VLOOKUP("1-Detraccion"&amp;Presupuestos[[#This Row],[ID DOCUMENTO]],BD_Pagos[],5,0),0))</f>
        <v>0</v>
      </c>
      <c r="BL1291" s="6">
        <f>IF(IFERROR(VLOOKUP("1-Detraccion"&amp;Presupuestos[[#This Row],[ID DOCUMENTO]],BD_Pagos[],6,0),0)&gt;Presupuestos[[#This Row],[TOTAL SOLES]],Presupuestos[[#This Row],[TOTAL SOLES]],IFERROR(VLOOKUP("1-Detraccion"&amp;Presupuestos[[#This Row],[ID DOCUMENTO]],BD_Pagos[],6,0),0))</f>
        <v>0</v>
      </c>
      <c r="BM1291" s="37"/>
      <c r="BN1291" s="3"/>
      <c r="BO1291" s="3"/>
      <c r="BP1291" s="6"/>
      <c r="BQ129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194.12</v>
      </c>
      <c r="BR1291" s="23" t="str">
        <f>IF(Presupuestos[[#This Row],[SALDO ME-MN]]&gt;0,"PENDIENTE","CANCELADO")</f>
        <v>PENDIENTE</v>
      </c>
      <c r="BS1291" s="23" t="str">
        <f>IF(COUNTIFS($U$4:$U1290,Presupuestos[[#This Row],[ID DOCUMENTO]])&gt;=1,IF(B1290=Presupuestos[[#This Row],[ID]],"OK","DOC. DUPLICADO"),"OK")</f>
        <v>OK</v>
      </c>
    </row>
    <row r="1292" spans="2:71" ht="24" x14ac:dyDescent="0.25">
      <c r="B1292" s="34">
        <f>IF(Presupuestos[[#This Row],[ID DOCUMENTO]]=U1291,B1291,IF(B1291="ID",1,B1291+1))</f>
        <v>1105</v>
      </c>
      <c r="C1292" s="2">
        <v>45869</v>
      </c>
      <c r="D1292" s="2">
        <v>45869</v>
      </c>
      <c r="E1292" s="3" t="s">
        <v>1880</v>
      </c>
      <c r="F1292" s="25" t="s">
        <v>54</v>
      </c>
      <c r="G1292" s="25" t="s">
        <v>330</v>
      </c>
      <c r="H1292" s="25" t="s">
        <v>394</v>
      </c>
      <c r="I1292" s="36" t="str">
        <f>IFERROR(VLOOKUP(Presupuestos[[#This Row],[AREA]]&amp;Presupuestos[[#This Row],[CONCEPTO]]&amp;Presupuestos[[#This Row],[DESCRIPCION]],Tabla28[[Columna1]:[CÓDIGO NUEVO]],2,0),"")</f>
        <v>P0601004</v>
      </c>
      <c r="J1292" s="3" t="s">
        <v>666</v>
      </c>
      <c r="K1292" s="3" t="s">
        <v>666</v>
      </c>
      <c r="L1292" s="3" t="s">
        <v>666</v>
      </c>
      <c r="M1292" s="31" t="s">
        <v>2466</v>
      </c>
      <c r="N1292" s="3"/>
      <c r="O1292" s="3" t="s">
        <v>315</v>
      </c>
      <c r="P1292" s="3" t="s">
        <v>127</v>
      </c>
      <c r="Q1292" s="3" t="str">
        <f>IFERROR(VLOOKUP(Presupuestos[[#This Row],[CLASIFICACIÓN (N)]],Tabla17[],2,0),"")</f>
        <v>Gastos operativos</v>
      </c>
      <c r="R1292" s="3" t="str">
        <f>IFERROR(VLOOKUP(Presupuestos[[#This Row],[CLASIFICACIÓN (N)]],Tabla17[],3,0),"")</f>
        <v>Operativo</v>
      </c>
      <c r="S1292" s="3" t="s">
        <v>16</v>
      </c>
      <c r="T1292" s="3" t="str">
        <f>IFERROR(VLOOKUP(Presupuestos[[#This Row],[ALMACEN]],Tabla5[],2,0),"")</f>
        <v>Arequipa</v>
      </c>
      <c r="U1292" s="19" t="str">
        <f>IFERROR(VLOOKUP(Presupuestos[[#This Row],[TIPO DE DOCUMENTO]],Tipo_Documento[],2,0)&amp;Presupuestos[[#This Row],[SERIE]]&amp;Presupuestos[[#This Row],[NUMERO]]&amp;Presupuestos[[#This Row],[RUC]],"")</f>
        <v>PLR ES07 3272131384</v>
      </c>
      <c r="V1292" s="3" t="s">
        <v>258</v>
      </c>
      <c r="W1292" s="7">
        <v>45869</v>
      </c>
      <c r="X1292" s="7">
        <v>45869</v>
      </c>
      <c r="Y1292" s="3" t="s">
        <v>2435</v>
      </c>
      <c r="Z1292" s="3">
        <v>32</v>
      </c>
      <c r="AA1292" s="3">
        <f>IFERROR(VLOOKUP(Presupuestos[[#This Row],[RAZON SOCIAL]],CHOOSE({1,2},Clientes_Proveedores[Razon Social],Clientes_Proveedores[Ruc / Dni]),2,0),"-")</f>
        <v>72131384</v>
      </c>
      <c r="AB1292" s="31" t="s">
        <v>2049</v>
      </c>
      <c r="AC1292" s="3" t="s">
        <v>670</v>
      </c>
      <c r="AD1292" s="5"/>
      <c r="AE1292" s="6">
        <v>236.22</v>
      </c>
      <c r="AF1292" s="6">
        <f>Presupuestos[[#This Row],[BASE]]*Presupuestos[[#This Row],[% IGV]]</f>
        <v>0</v>
      </c>
      <c r="AG1292" s="22">
        <f>ROUND(SUM(Presupuestos[[#This Row],[BASE]:[IGV]]),2)</f>
        <v>236.22</v>
      </c>
      <c r="AH1292" s="9" t="str">
        <f>IF(Presupuestos[[#This Row],[MONEDA]]="USD",VLOOKUP(Presupuestos[[#This Row],[FECHA DE EMISION]],Tipo_Cambio[],3,0),"")</f>
        <v/>
      </c>
      <c r="AI1292" s="22">
        <f>IFERROR(ROUND(IF(Presupuestos[[#This Row],[MONEDA]]="PEN",Presupuestos[[#This Row],[TOTAL]],Presupuestos[[#This Row],[TOTAL]]*Presupuestos[[#This Row],[TIPO DE CAMBIO]]),2),"")</f>
        <v>236.22</v>
      </c>
      <c r="AJ1292" s="5"/>
      <c r="AK1292" s="33" t="s">
        <v>671</v>
      </c>
      <c r="AL1292" s="5" t="s">
        <v>680</v>
      </c>
      <c r="AM1292" s="23" t="s">
        <v>671</v>
      </c>
      <c r="AN1292" s="23" t="s">
        <v>671</v>
      </c>
      <c r="AO1292" s="7" t="str">
        <f>IFERROR(VLOOKUP("1-"&amp;Presupuestos[[#This Row],[ID DOCUMENTO]],BD_Pagos[],7,0),"")</f>
        <v/>
      </c>
      <c r="AP1292" s="16" t="str">
        <f>IFERROR(VLOOKUP("1-"&amp;Presupuestos[[#This Row],[ID DOCUMENTO]],BD_Pagos[],8,0),"")</f>
        <v/>
      </c>
      <c r="AQ1292" s="17" t="str">
        <f>IFERROR(VLOOKUP("1-"&amp;Presupuestos[[#This Row],[ID DOCUMENTO]],BD_Pagos[],9,0),"")</f>
        <v/>
      </c>
      <c r="AR1292" s="54"/>
      <c r="AS1292" s="7" t="str">
        <f>IFERROR(VLOOKUP("2-"&amp;Presupuestos[[#This Row],[ID DOCUMENTO]],BD_Pagos[],7,0),"")</f>
        <v/>
      </c>
      <c r="AT1292" s="16" t="str">
        <f>IFERROR(VLOOKUP("2-"&amp;Presupuestos[[#This Row],[ID DOCUMENTO]],BD_Pagos[],8,0),"")</f>
        <v/>
      </c>
      <c r="AU1292" s="17" t="str">
        <f>IFERROR(VLOOKUP("2-"&amp;Presupuestos[[#This Row],[ID DOCUMENTO]],BD_Pagos[],9,0),"")</f>
        <v/>
      </c>
      <c r="AV1292" s="20">
        <f>IF(IFERROR(VLOOKUP("2-"&amp;Presupuestos[[#This Row],[ID DOCUMENTO]],BD_Pagos[],10,0),0)&gt;Presupuestos[[#This Row],[TOTAL SOLES]],Presupuestos[[#This Row],[TOTAL SOLES]],IFERROR(VLOOKUP("2-"&amp;Presupuestos[[#This Row],[ID DOCUMENTO]],BD_Pagos[],10,0),0))</f>
        <v>0</v>
      </c>
      <c r="AW1292" s="7"/>
      <c r="AX1292" s="16"/>
      <c r="AY1292" s="17"/>
      <c r="AZ1292" s="20"/>
      <c r="BA1292" s="7"/>
      <c r="BB1292" s="16"/>
      <c r="BC1292" s="17"/>
      <c r="BD1292" s="20"/>
      <c r="BE1292" s="7" t="str">
        <f>IFERROR(VLOOKUP("5-"&amp;Presupuestos[[#This Row],[ID DOCUMENTO]],BD_Pagos[],7,0),"")</f>
        <v/>
      </c>
      <c r="BF1292" s="17" t="str">
        <f>IFERROR(VLOOKUP("5-"&amp;Presupuestos[[#This Row],[ID DOCUMENTO]],BD_Pagos[],9,0),"")</f>
        <v/>
      </c>
      <c r="BG1292" s="20">
        <f>IF(IFERROR(VLOOKUP("5-"&amp;Presupuestos[[#This Row],[ID DOCUMENTO]],BD_Pagos[],10,0),0)&gt;Presupuestos[[#This Row],[TOTAL SOLES]],Presupuestos[[#This Row],[TOTAL SOLES]],IFERROR(VLOOKUP("5-"&amp;Presupuestos[[#This Row],[ID DOCUMENTO]],BD_Pagos[],10,0),0))</f>
        <v>0</v>
      </c>
      <c r="BH1292" s="7" t="str">
        <f>IFERROR(VLOOKUP("1-Detraccion"&amp;Presupuestos[[#This Row],[ID DOCUMENTO]],BD_Pagos[],2,0),"")</f>
        <v/>
      </c>
      <c r="BI1292" s="3" t="str">
        <f>IFERROR(VLOOKUP("1-Detraccion"&amp;Presupuestos[[#This Row],[ID DOCUMENTO]],BD_Pagos[],3,0),"")</f>
        <v/>
      </c>
      <c r="BJ1292" s="3" t="str">
        <f>IFERROR(VLOOKUP("1-Detraccion"&amp;Presupuestos[[#This Row],[ID DOCUMENTO]],BD_Pagos[],4,0),"")</f>
        <v/>
      </c>
      <c r="BK1292" s="6">
        <f>IF(IFERROR(VLOOKUP("1-Detraccion"&amp;Presupuestos[[#This Row],[ID DOCUMENTO]],BD_Pagos[],5,0),0)&gt;Presupuestos[[#This Row],[TOTAL SOLES]],Presupuestos[[#This Row],[TOTAL SOLES]],IFERROR(VLOOKUP("1-Detraccion"&amp;Presupuestos[[#This Row],[ID DOCUMENTO]],BD_Pagos[],5,0),0))</f>
        <v>0</v>
      </c>
      <c r="BL1292" s="6">
        <f>IF(IFERROR(VLOOKUP("1-Detraccion"&amp;Presupuestos[[#This Row],[ID DOCUMENTO]],BD_Pagos[],6,0),0)&gt;Presupuestos[[#This Row],[TOTAL SOLES]],Presupuestos[[#This Row],[TOTAL SOLES]],IFERROR(VLOOKUP("1-Detraccion"&amp;Presupuestos[[#This Row],[ID DOCUMENTO]],BD_Pagos[],6,0),0))</f>
        <v>0</v>
      </c>
      <c r="BM1292" s="37"/>
      <c r="BN1292" s="3"/>
      <c r="BO1292" s="3"/>
      <c r="BP1292" s="6"/>
      <c r="BQ129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236.22</v>
      </c>
      <c r="BR1292" s="23" t="str">
        <f>IF(Presupuestos[[#This Row],[SALDO ME-MN]]&gt;0,"PENDIENTE","CANCELADO")</f>
        <v>PENDIENTE</v>
      </c>
      <c r="BS1292" s="23" t="str">
        <f>IF(COUNTIFS($U$4:$U1291,Presupuestos[[#This Row],[ID DOCUMENTO]])&gt;=1,IF(B1291=Presupuestos[[#This Row],[ID]],"OK","DOC. DUPLICADO"),"OK")</f>
        <v>OK</v>
      </c>
    </row>
    <row r="1293" spans="2:71" ht="24" x14ac:dyDescent="0.25">
      <c r="B1293" s="34">
        <f>IF(Presupuestos[[#This Row],[ID DOCUMENTO]]=U1292,B1292,IF(B1292="ID",1,B1292+1))</f>
        <v>1106</v>
      </c>
      <c r="C1293" s="2">
        <v>45869</v>
      </c>
      <c r="D1293" s="2">
        <v>45869</v>
      </c>
      <c r="E1293" s="3" t="s">
        <v>1880</v>
      </c>
      <c r="F1293" s="25" t="s">
        <v>54</v>
      </c>
      <c r="G1293" s="25" t="s">
        <v>330</v>
      </c>
      <c r="H1293" s="25" t="s">
        <v>394</v>
      </c>
      <c r="I1293" s="36" t="str">
        <f>IFERROR(VLOOKUP(Presupuestos[[#This Row],[AREA]]&amp;Presupuestos[[#This Row],[CONCEPTO]]&amp;Presupuestos[[#This Row],[DESCRIPCION]],Tabla28[[Columna1]:[CÓDIGO NUEVO]],2,0),"")</f>
        <v>P0601004</v>
      </c>
      <c r="J1293" s="3" t="s">
        <v>666</v>
      </c>
      <c r="K1293" s="3" t="s">
        <v>666</v>
      </c>
      <c r="L1293" s="3" t="s">
        <v>666</v>
      </c>
      <c r="M1293" s="31" t="s">
        <v>2467</v>
      </c>
      <c r="N1293" s="3"/>
      <c r="O1293" s="3" t="s">
        <v>315</v>
      </c>
      <c r="P1293" s="3" t="s">
        <v>127</v>
      </c>
      <c r="Q1293" s="3" t="str">
        <f>IFERROR(VLOOKUP(Presupuestos[[#This Row],[CLASIFICACIÓN (N)]],Tabla17[],2,0),"")</f>
        <v>Gastos operativos</v>
      </c>
      <c r="R1293" s="3" t="str">
        <f>IFERROR(VLOOKUP(Presupuestos[[#This Row],[CLASIFICACIÓN (N)]],Tabla17[],3,0),"")</f>
        <v>Operativo</v>
      </c>
      <c r="S1293" s="3" t="s">
        <v>16</v>
      </c>
      <c r="T1293" s="3" t="str">
        <f>IFERROR(VLOOKUP(Presupuestos[[#This Row],[ALMACEN]],Tabla5[],2,0),"")</f>
        <v>Arequipa</v>
      </c>
      <c r="U1293" s="19" t="str">
        <f>IFERROR(VLOOKUP(Presupuestos[[#This Row],[TIPO DE DOCUMENTO]],Tipo_Documento[],2,0)&amp;Presupuestos[[#This Row],[SERIE]]&amp;Presupuestos[[#This Row],[NUMERO]]&amp;Presupuestos[[#This Row],[RUC]],"")</f>
        <v>PLR ES07 3376390500</v>
      </c>
      <c r="V1293" s="3" t="s">
        <v>258</v>
      </c>
      <c r="W1293" s="7">
        <v>45869</v>
      </c>
      <c r="X1293" s="7">
        <v>45869</v>
      </c>
      <c r="Y1293" s="3" t="s">
        <v>2435</v>
      </c>
      <c r="Z1293" s="3">
        <v>33</v>
      </c>
      <c r="AA1293" s="3">
        <f>IFERROR(VLOOKUP(Presupuestos[[#This Row],[RAZON SOCIAL]],CHOOSE({1,2},Clientes_Proveedores[Razon Social],Clientes_Proveedores[Ruc / Dni]),2,0),"-")</f>
        <v>76390500</v>
      </c>
      <c r="AB1293" s="31" t="s">
        <v>1302</v>
      </c>
      <c r="AC1293" s="3" t="s">
        <v>670</v>
      </c>
      <c r="AD1293" s="5"/>
      <c r="AE1293" s="6">
        <v>147.62</v>
      </c>
      <c r="AF1293" s="6">
        <f>Presupuestos[[#This Row],[BASE]]*Presupuestos[[#This Row],[% IGV]]</f>
        <v>0</v>
      </c>
      <c r="AG1293" s="22">
        <f>ROUND(SUM(Presupuestos[[#This Row],[BASE]:[IGV]]),2)</f>
        <v>147.62</v>
      </c>
      <c r="AH1293" s="9" t="str">
        <f>IF(Presupuestos[[#This Row],[MONEDA]]="USD",VLOOKUP(Presupuestos[[#This Row],[FECHA DE EMISION]],Tipo_Cambio[],3,0),"")</f>
        <v/>
      </c>
      <c r="AI1293" s="22">
        <f>IFERROR(ROUND(IF(Presupuestos[[#This Row],[MONEDA]]="PEN",Presupuestos[[#This Row],[TOTAL]],Presupuestos[[#This Row],[TOTAL]]*Presupuestos[[#This Row],[TIPO DE CAMBIO]]),2),"")</f>
        <v>147.62</v>
      </c>
      <c r="AJ1293" s="5"/>
      <c r="AK1293" s="33" t="s">
        <v>671</v>
      </c>
      <c r="AL1293" s="5" t="s">
        <v>680</v>
      </c>
      <c r="AM1293" s="23" t="s">
        <v>671</v>
      </c>
      <c r="AN1293" s="23" t="s">
        <v>671</v>
      </c>
      <c r="AO1293" s="7" t="str">
        <f>IFERROR(VLOOKUP("1-"&amp;Presupuestos[[#This Row],[ID DOCUMENTO]],BD_Pagos[],7,0),"")</f>
        <v/>
      </c>
      <c r="AP1293" s="16" t="str">
        <f>IFERROR(VLOOKUP("1-"&amp;Presupuestos[[#This Row],[ID DOCUMENTO]],BD_Pagos[],8,0),"")</f>
        <v/>
      </c>
      <c r="AQ1293" s="17" t="str">
        <f>IFERROR(VLOOKUP("1-"&amp;Presupuestos[[#This Row],[ID DOCUMENTO]],BD_Pagos[],9,0),"")</f>
        <v/>
      </c>
      <c r="AR1293" s="54"/>
      <c r="AS1293" s="7" t="str">
        <f>IFERROR(VLOOKUP("2-"&amp;Presupuestos[[#This Row],[ID DOCUMENTO]],BD_Pagos[],7,0),"")</f>
        <v/>
      </c>
      <c r="AT1293" s="16" t="str">
        <f>IFERROR(VLOOKUP("2-"&amp;Presupuestos[[#This Row],[ID DOCUMENTO]],BD_Pagos[],8,0),"")</f>
        <v/>
      </c>
      <c r="AU1293" s="17" t="str">
        <f>IFERROR(VLOOKUP("2-"&amp;Presupuestos[[#This Row],[ID DOCUMENTO]],BD_Pagos[],9,0),"")</f>
        <v/>
      </c>
      <c r="AV1293" s="20">
        <f>IF(IFERROR(VLOOKUP("2-"&amp;Presupuestos[[#This Row],[ID DOCUMENTO]],BD_Pagos[],10,0),0)&gt;Presupuestos[[#This Row],[TOTAL SOLES]],Presupuestos[[#This Row],[TOTAL SOLES]],IFERROR(VLOOKUP("2-"&amp;Presupuestos[[#This Row],[ID DOCUMENTO]],BD_Pagos[],10,0),0))</f>
        <v>0</v>
      </c>
      <c r="AW1293" s="7"/>
      <c r="AX1293" s="16"/>
      <c r="AY1293" s="17"/>
      <c r="AZ1293" s="20"/>
      <c r="BA1293" s="7"/>
      <c r="BB1293" s="16"/>
      <c r="BC1293" s="17"/>
      <c r="BD1293" s="20"/>
      <c r="BE1293" s="7" t="str">
        <f>IFERROR(VLOOKUP("5-"&amp;Presupuestos[[#This Row],[ID DOCUMENTO]],BD_Pagos[],7,0),"")</f>
        <v/>
      </c>
      <c r="BF1293" s="17" t="str">
        <f>IFERROR(VLOOKUP("5-"&amp;Presupuestos[[#This Row],[ID DOCUMENTO]],BD_Pagos[],9,0),"")</f>
        <v/>
      </c>
      <c r="BG1293" s="20">
        <f>IF(IFERROR(VLOOKUP("5-"&amp;Presupuestos[[#This Row],[ID DOCUMENTO]],BD_Pagos[],10,0),0)&gt;Presupuestos[[#This Row],[TOTAL SOLES]],Presupuestos[[#This Row],[TOTAL SOLES]],IFERROR(VLOOKUP("5-"&amp;Presupuestos[[#This Row],[ID DOCUMENTO]],BD_Pagos[],10,0),0))</f>
        <v>0</v>
      </c>
      <c r="BH1293" s="7" t="str">
        <f>IFERROR(VLOOKUP("1-Detraccion"&amp;Presupuestos[[#This Row],[ID DOCUMENTO]],BD_Pagos[],2,0),"")</f>
        <v/>
      </c>
      <c r="BI1293" s="3" t="str">
        <f>IFERROR(VLOOKUP("1-Detraccion"&amp;Presupuestos[[#This Row],[ID DOCUMENTO]],BD_Pagos[],3,0),"")</f>
        <v/>
      </c>
      <c r="BJ1293" s="3" t="str">
        <f>IFERROR(VLOOKUP("1-Detraccion"&amp;Presupuestos[[#This Row],[ID DOCUMENTO]],BD_Pagos[],4,0),"")</f>
        <v/>
      </c>
      <c r="BK1293" s="6">
        <f>IF(IFERROR(VLOOKUP("1-Detraccion"&amp;Presupuestos[[#This Row],[ID DOCUMENTO]],BD_Pagos[],5,0),0)&gt;Presupuestos[[#This Row],[TOTAL SOLES]],Presupuestos[[#This Row],[TOTAL SOLES]],IFERROR(VLOOKUP("1-Detraccion"&amp;Presupuestos[[#This Row],[ID DOCUMENTO]],BD_Pagos[],5,0),0))</f>
        <v>0</v>
      </c>
      <c r="BL1293" s="6">
        <f>IF(IFERROR(VLOOKUP("1-Detraccion"&amp;Presupuestos[[#This Row],[ID DOCUMENTO]],BD_Pagos[],6,0),0)&gt;Presupuestos[[#This Row],[TOTAL SOLES]],Presupuestos[[#This Row],[TOTAL SOLES]],IFERROR(VLOOKUP("1-Detraccion"&amp;Presupuestos[[#This Row],[ID DOCUMENTO]],BD_Pagos[],6,0),0))</f>
        <v>0</v>
      </c>
      <c r="BM1293" s="37"/>
      <c r="BN1293" s="3"/>
      <c r="BO1293" s="3"/>
      <c r="BP1293" s="6"/>
      <c r="BQ129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147.62</v>
      </c>
      <c r="BR1293" s="23" t="str">
        <f>IF(Presupuestos[[#This Row],[SALDO ME-MN]]&gt;0,"PENDIENTE","CANCELADO")</f>
        <v>PENDIENTE</v>
      </c>
      <c r="BS1293" s="23" t="str">
        <f>IF(COUNTIFS($U$4:$U1292,Presupuestos[[#This Row],[ID DOCUMENTO]])&gt;=1,IF(B1292=Presupuestos[[#This Row],[ID]],"OK","DOC. DUPLICADO"),"OK")</f>
        <v>OK</v>
      </c>
    </row>
    <row r="1294" spans="2:71" ht="24" x14ac:dyDescent="0.25">
      <c r="B1294" s="34">
        <f>IF(Presupuestos[[#This Row],[ID DOCUMENTO]]=U1293,B1293,IF(B1293="ID",1,B1293+1))</f>
        <v>1107</v>
      </c>
      <c r="C1294" s="2">
        <v>45869</v>
      </c>
      <c r="D1294" s="2">
        <v>45869</v>
      </c>
      <c r="E1294" s="3" t="s">
        <v>1880</v>
      </c>
      <c r="F1294" s="25" t="s">
        <v>54</v>
      </c>
      <c r="G1294" s="25" t="s">
        <v>330</v>
      </c>
      <c r="H1294" s="25" t="s">
        <v>394</v>
      </c>
      <c r="I1294" s="36" t="str">
        <f>IFERROR(VLOOKUP(Presupuestos[[#This Row],[AREA]]&amp;Presupuestos[[#This Row],[CONCEPTO]]&amp;Presupuestos[[#This Row],[DESCRIPCION]],Tabla28[[Columna1]:[CÓDIGO NUEVO]],2,0),"")</f>
        <v>P0601004</v>
      </c>
      <c r="J1294" s="3" t="s">
        <v>666</v>
      </c>
      <c r="K1294" s="3" t="s">
        <v>666</v>
      </c>
      <c r="L1294" s="3" t="s">
        <v>666</v>
      </c>
      <c r="M1294" s="31" t="s">
        <v>2468</v>
      </c>
      <c r="N1294" s="3"/>
      <c r="O1294" s="3" t="s">
        <v>315</v>
      </c>
      <c r="P1294" s="3" t="s">
        <v>114</v>
      </c>
      <c r="Q1294" s="3" t="str">
        <f>IFERROR(VLOOKUP(Presupuestos[[#This Row],[CLASIFICACIÓN (N)]],Tabla17[],2,0),"")</f>
        <v>Costos de ventas</v>
      </c>
      <c r="R1294" s="3" t="str">
        <f>IFERROR(VLOOKUP(Presupuestos[[#This Row],[CLASIFICACIÓN (N)]],Tabla17[],3,0),"")</f>
        <v>Operativo</v>
      </c>
      <c r="S1294" s="3" t="s">
        <v>16</v>
      </c>
      <c r="T1294" s="3" t="str">
        <f>IFERROR(VLOOKUP(Presupuestos[[#This Row],[ALMACEN]],Tabla5[],2,0),"")</f>
        <v>Arequipa</v>
      </c>
      <c r="U1294" s="19" t="str">
        <f>IFERROR(VLOOKUP(Presupuestos[[#This Row],[TIPO DE DOCUMENTO]],Tipo_Documento[],2,0)&amp;Presupuestos[[#This Row],[SERIE]]&amp;Presupuestos[[#This Row],[NUMERO]]&amp;Presupuestos[[#This Row],[RUC]],"")</f>
        <v>PLR ES07 3444314304</v>
      </c>
      <c r="V1294" s="3" t="s">
        <v>258</v>
      </c>
      <c r="W1294" s="7">
        <v>45869</v>
      </c>
      <c r="X1294" s="7">
        <v>45869</v>
      </c>
      <c r="Y1294" s="3" t="s">
        <v>2435</v>
      </c>
      <c r="Z1294" s="3">
        <v>34</v>
      </c>
      <c r="AA1294" s="3">
        <f>IFERROR(VLOOKUP(Presupuestos[[#This Row],[RAZON SOCIAL]],CHOOSE({1,2},Clientes_Proveedores[Razon Social],Clientes_Proveedores[Ruc / Dni]),2,0),"-")</f>
        <v>44314304</v>
      </c>
      <c r="AB1294" s="31" t="s">
        <v>996</v>
      </c>
      <c r="AC1294" s="3" t="s">
        <v>670</v>
      </c>
      <c r="AD1294" s="5"/>
      <c r="AE1294" s="6">
        <v>333.06</v>
      </c>
      <c r="AF1294" s="6">
        <f>Presupuestos[[#This Row],[BASE]]*Presupuestos[[#This Row],[% IGV]]</f>
        <v>0</v>
      </c>
      <c r="AG1294" s="22">
        <f>ROUND(SUM(Presupuestos[[#This Row],[BASE]:[IGV]]),2)</f>
        <v>333.06</v>
      </c>
      <c r="AH1294" s="9" t="str">
        <f>IF(Presupuestos[[#This Row],[MONEDA]]="USD",VLOOKUP(Presupuestos[[#This Row],[FECHA DE EMISION]],Tipo_Cambio[],3,0),"")</f>
        <v/>
      </c>
      <c r="AI1294" s="22">
        <f>IFERROR(ROUND(IF(Presupuestos[[#This Row],[MONEDA]]="PEN",Presupuestos[[#This Row],[TOTAL]],Presupuestos[[#This Row],[TOTAL]]*Presupuestos[[#This Row],[TIPO DE CAMBIO]]),2),"")</f>
        <v>333.06</v>
      </c>
      <c r="AJ1294" s="5"/>
      <c r="AK1294" s="33" t="s">
        <v>671</v>
      </c>
      <c r="AL1294" s="5" t="s">
        <v>680</v>
      </c>
      <c r="AM1294" s="23" t="s">
        <v>671</v>
      </c>
      <c r="AN1294" s="23" t="s">
        <v>671</v>
      </c>
      <c r="AO1294" s="7" t="str">
        <f>IFERROR(VLOOKUP("1-"&amp;Presupuestos[[#This Row],[ID DOCUMENTO]],BD_Pagos[],7,0),"")</f>
        <v/>
      </c>
      <c r="AP1294" s="16" t="str">
        <f>IFERROR(VLOOKUP("1-"&amp;Presupuestos[[#This Row],[ID DOCUMENTO]],BD_Pagos[],8,0),"")</f>
        <v/>
      </c>
      <c r="AQ1294" s="17" t="str">
        <f>IFERROR(VLOOKUP("1-"&amp;Presupuestos[[#This Row],[ID DOCUMENTO]],BD_Pagos[],9,0),"")</f>
        <v/>
      </c>
      <c r="AR1294" s="54"/>
      <c r="AS1294" s="7" t="str">
        <f>IFERROR(VLOOKUP("2-"&amp;Presupuestos[[#This Row],[ID DOCUMENTO]],BD_Pagos[],7,0),"")</f>
        <v/>
      </c>
      <c r="AT1294" s="16" t="str">
        <f>IFERROR(VLOOKUP("2-"&amp;Presupuestos[[#This Row],[ID DOCUMENTO]],BD_Pagos[],8,0),"")</f>
        <v/>
      </c>
      <c r="AU1294" s="17" t="str">
        <f>IFERROR(VLOOKUP("2-"&amp;Presupuestos[[#This Row],[ID DOCUMENTO]],BD_Pagos[],9,0),"")</f>
        <v/>
      </c>
      <c r="AV1294" s="20">
        <f>IF(IFERROR(VLOOKUP("2-"&amp;Presupuestos[[#This Row],[ID DOCUMENTO]],BD_Pagos[],10,0),0)&gt;Presupuestos[[#This Row],[TOTAL SOLES]],Presupuestos[[#This Row],[TOTAL SOLES]],IFERROR(VLOOKUP("2-"&amp;Presupuestos[[#This Row],[ID DOCUMENTO]],BD_Pagos[],10,0),0))</f>
        <v>0</v>
      </c>
      <c r="AW1294" s="7"/>
      <c r="AX1294" s="16"/>
      <c r="AY1294" s="17"/>
      <c r="AZ1294" s="20"/>
      <c r="BA1294" s="7"/>
      <c r="BB1294" s="16"/>
      <c r="BC1294" s="17"/>
      <c r="BD1294" s="20"/>
      <c r="BE1294" s="7" t="str">
        <f>IFERROR(VLOOKUP("5-"&amp;Presupuestos[[#This Row],[ID DOCUMENTO]],BD_Pagos[],7,0),"")</f>
        <v/>
      </c>
      <c r="BF1294" s="17" t="str">
        <f>IFERROR(VLOOKUP("5-"&amp;Presupuestos[[#This Row],[ID DOCUMENTO]],BD_Pagos[],9,0),"")</f>
        <v/>
      </c>
      <c r="BG1294" s="20">
        <f>IF(IFERROR(VLOOKUP("5-"&amp;Presupuestos[[#This Row],[ID DOCUMENTO]],BD_Pagos[],10,0),0)&gt;Presupuestos[[#This Row],[TOTAL SOLES]],Presupuestos[[#This Row],[TOTAL SOLES]],IFERROR(VLOOKUP("5-"&amp;Presupuestos[[#This Row],[ID DOCUMENTO]],BD_Pagos[],10,0),0))</f>
        <v>0</v>
      </c>
      <c r="BH1294" s="7" t="str">
        <f>IFERROR(VLOOKUP("1-Detraccion"&amp;Presupuestos[[#This Row],[ID DOCUMENTO]],BD_Pagos[],2,0),"")</f>
        <v/>
      </c>
      <c r="BI1294" s="3" t="str">
        <f>IFERROR(VLOOKUP("1-Detraccion"&amp;Presupuestos[[#This Row],[ID DOCUMENTO]],BD_Pagos[],3,0),"")</f>
        <v/>
      </c>
      <c r="BJ1294" s="3" t="str">
        <f>IFERROR(VLOOKUP("1-Detraccion"&amp;Presupuestos[[#This Row],[ID DOCUMENTO]],BD_Pagos[],4,0),"")</f>
        <v/>
      </c>
      <c r="BK1294" s="6">
        <f>IF(IFERROR(VLOOKUP("1-Detraccion"&amp;Presupuestos[[#This Row],[ID DOCUMENTO]],BD_Pagos[],5,0),0)&gt;Presupuestos[[#This Row],[TOTAL SOLES]],Presupuestos[[#This Row],[TOTAL SOLES]],IFERROR(VLOOKUP("1-Detraccion"&amp;Presupuestos[[#This Row],[ID DOCUMENTO]],BD_Pagos[],5,0),0))</f>
        <v>0</v>
      </c>
      <c r="BL1294" s="6">
        <f>IF(IFERROR(VLOOKUP("1-Detraccion"&amp;Presupuestos[[#This Row],[ID DOCUMENTO]],BD_Pagos[],6,0),0)&gt;Presupuestos[[#This Row],[TOTAL SOLES]],Presupuestos[[#This Row],[TOTAL SOLES]],IFERROR(VLOOKUP("1-Detraccion"&amp;Presupuestos[[#This Row],[ID DOCUMENTO]],BD_Pagos[],6,0),0))</f>
        <v>0</v>
      </c>
      <c r="BM1294" s="37"/>
      <c r="BN1294" s="3"/>
      <c r="BO1294" s="3"/>
      <c r="BP1294" s="6"/>
      <c r="BQ129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333.06</v>
      </c>
      <c r="BR1294" s="23" t="str">
        <f>IF(Presupuestos[[#This Row],[SALDO ME-MN]]&gt;0,"PENDIENTE","CANCELADO")</f>
        <v>PENDIENTE</v>
      </c>
      <c r="BS1294" s="23" t="str">
        <f>IF(COUNTIFS($U$4:$U1293,Presupuestos[[#This Row],[ID DOCUMENTO]])&gt;=1,IF(B1293=Presupuestos[[#This Row],[ID]],"OK","DOC. DUPLICADO"),"OK")</f>
        <v>OK</v>
      </c>
    </row>
    <row r="1295" spans="2:71" x14ac:dyDescent="0.25">
      <c r="B1295" s="34">
        <f>IF(Presupuestos[[#This Row],[ID DOCUMENTO]]=U1294,B1294,IF(B1294="ID",1,B1294+1))</f>
        <v>1108</v>
      </c>
      <c r="C1295" s="2">
        <v>45869</v>
      </c>
      <c r="D1295" s="2">
        <v>45869</v>
      </c>
      <c r="E1295" s="3" t="s">
        <v>1880</v>
      </c>
      <c r="F1295" s="25" t="s">
        <v>54</v>
      </c>
      <c r="G1295" s="25" t="s">
        <v>330</v>
      </c>
      <c r="H1295" s="25" t="s">
        <v>394</v>
      </c>
      <c r="I1295" s="36" t="str">
        <f>IFERROR(VLOOKUP(Presupuestos[[#This Row],[AREA]]&amp;Presupuestos[[#This Row],[CONCEPTO]]&amp;Presupuestos[[#This Row],[DESCRIPCION]],Tabla28[[Columna1]:[CÓDIGO NUEVO]],2,0),"")</f>
        <v>P0601004</v>
      </c>
      <c r="J1295" s="3" t="s">
        <v>666</v>
      </c>
      <c r="K1295" s="3" t="s">
        <v>666</v>
      </c>
      <c r="L1295" s="3" t="s">
        <v>666</v>
      </c>
      <c r="M1295" s="31" t="s">
        <v>2469</v>
      </c>
      <c r="N1295" s="3"/>
      <c r="O1295" s="3" t="s">
        <v>315</v>
      </c>
      <c r="P1295" s="3" t="s">
        <v>86</v>
      </c>
      <c r="Q1295" s="3" t="str">
        <f>IFERROR(VLOOKUP(Presupuestos[[#This Row],[CLASIFICACIÓN (N)]],Tabla17[],2,0),"")</f>
        <v>Costos de ventas</v>
      </c>
      <c r="R1295" s="3" t="str">
        <f>IFERROR(VLOOKUP(Presupuestos[[#This Row],[CLASIFICACIÓN (N)]],Tabla17[],3,0),"")</f>
        <v>Operativo</v>
      </c>
      <c r="S1295" s="3" t="s">
        <v>16</v>
      </c>
      <c r="T1295" s="3" t="str">
        <f>IFERROR(VLOOKUP(Presupuestos[[#This Row],[ALMACEN]],Tabla5[],2,0),"")</f>
        <v>Arequipa</v>
      </c>
      <c r="U1295" s="19" t="str">
        <f>IFERROR(VLOOKUP(Presupuestos[[#This Row],[TIPO DE DOCUMENTO]],Tipo_Documento[],2,0)&amp;Presupuestos[[#This Row],[SERIE]]&amp;Presupuestos[[#This Row],[NUMERO]]&amp;Presupuestos[[#This Row],[RUC]],"")</f>
        <v>PLR ES07 3547760988</v>
      </c>
      <c r="V1295" s="3" t="s">
        <v>258</v>
      </c>
      <c r="W1295" s="7">
        <v>45869</v>
      </c>
      <c r="X1295" s="7">
        <v>45869</v>
      </c>
      <c r="Y1295" s="3" t="s">
        <v>2435</v>
      </c>
      <c r="Z1295" s="3">
        <v>35</v>
      </c>
      <c r="AA1295" s="3">
        <f>IFERROR(VLOOKUP(Presupuestos[[#This Row],[RAZON SOCIAL]],CHOOSE({1,2},Clientes_Proveedores[Razon Social],Clientes_Proveedores[Ruc / Dni]),2,0),"-")</f>
        <v>47760988</v>
      </c>
      <c r="AB1295" s="31" t="s">
        <v>2061</v>
      </c>
      <c r="AC1295" s="3" t="s">
        <v>670</v>
      </c>
      <c r="AD1295" s="5"/>
      <c r="AE1295" s="6">
        <v>190.55</v>
      </c>
      <c r="AF1295" s="6">
        <f>Presupuestos[[#This Row],[BASE]]*Presupuestos[[#This Row],[% IGV]]</f>
        <v>0</v>
      </c>
      <c r="AG1295" s="22">
        <f>ROUND(SUM(Presupuestos[[#This Row],[BASE]:[IGV]]),2)</f>
        <v>190.55</v>
      </c>
      <c r="AH1295" s="9" t="str">
        <f>IF(Presupuestos[[#This Row],[MONEDA]]="USD",VLOOKUP(Presupuestos[[#This Row],[FECHA DE EMISION]],Tipo_Cambio[],3,0),"")</f>
        <v/>
      </c>
      <c r="AI1295" s="22">
        <f>IFERROR(ROUND(IF(Presupuestos[[#This Row],[MONEDA]]="PEN",Presupuestos[[#This Row],[TOTAL]],Presupuestos[[#This Row],[TOTAL]]*Presupuestos[[#This Row],[TIPO DE CAMBIO]]),2),"")</f>
        <v>190.55</v>
      </c>
      <c r="AJ1295" s="5"/>
      <c r="AK1295" s="33" t="s">
        <v>671</v>
      </c>
      <c r="AL1295" s="5" t="s">
        <v>680</v>
      </c>
      <c r="AM1295" s="23" t="s">
        <v>671</v>
      </c>
      <c r="AN1295" s="23" t="s">
        <v>671</v>
      </c>
      <c r="AO1295" s="7" t="str">
        <f>IFERROR(VLOOKUP("1-"&amp;Presupuestos[[#This Row],[ID DOCUMENTO]],BD_Pagos[],7,0),"")</f>
        <v/>
      </c>
      <c r="AP1295" s="16" t="str">
        <f>IFERROR(VLOOKUP("1-"&amp;Presupuestos[[#This Row],[ID DOCUMENTO]],BD_Pagos[],8,0),"")</f>
        <v/>
      </c>
      <c r="AQ1295" s="17" t="str">
        <f>IFERROR(VLOOKUP("1-"&amp;Presupuestos[[#This Row],[ID DOCUMENTO]],BD_Pagos[],9,0),"")</f>
        <v/>
      </c>
      <c r="AR1295" s="54"/>
      <c r="AS1295" s="7" t="str">
        <f>IFERROR(VLOOKUP("2-"&amp;Presupuestos[[#This Row],[ID DOCUMENTO]],BD_Pagos[],7,0),"")</f>
        <v/>
      </c>
      <c r="AT1295" s="16" t="str">
        <f>IFERROR(VLOOKUP("2-"&amp;Presupuestos[[#This Row],[ID DOCUMENTO]],BD_Pagos[],8,0),"")</f>
        <v/>
      </c>
      <c r="AU1295" s="17" t="str">
        <f>IFERROR(VLOOKUP("2-"&amp;Presupuestos[[#This Row],[ID DOCUMENTO]],BD_Pagos[],9,0),"")</f>
        <v/>
      </c>
      <c r="AV1295" s="20">
        <f>IF(IFERROR(VLOOKUP("2-"&amp;Presupuestos[[#This Row],[ID DOCUMENTO]],BD_Pagos[],10,0),0)&gt;Presupuestos[[#This Row],[TOTAL SOLES]],Presupuestos[[#This Row],[TOTAL SOLES]],IFERROR(VLOOKUP("2-"&amp;Presupuestos[[#This Row],[ID DOCUMENTO]],BD_Pagos[],10,0),0))</f>
        <v>0</v>
      </c>
      <c r="AW1295" s="7"/>
      <c r="AX1295" s="16"/>
      <c r="AY1295" s="17"/>
      <c r="AZ1295" s="20"/>
      <c r="BA1295" s="7"/>
      <c r="BB1295" s="16"/>
      <c r="BC1295" s="17"/>
      <c r="BD1295" s="20"/>
      <c r="BE1295" s="7" t="str">
        <f>IFERROR(VLOOKUP("5-"&amp;Presupuestos[[#This Row],[ID DOCUMENTO]],BD_Pagos[],7,0),"")</f>
        <v/>
      </c>
      <c r="BF1295" s="17" t="str">
        <f>IFERROR(VLOOKUP("5-"&amp;Presupuestos[[#This Row],[ID DOCUMENTO]],BD_Pagos[],9,0),"")</f>
        <v/>
      </c>
      <c r="BG1295" s="20">
        <f>IF(IFERROR(VLOOKUP("5-"&amp;Presupuestos[[#This Row],[ID DOCUMENTO]],BD_Pagos[],10,0),0)&gt;Presupuestos[[#This Row],[TOTAL SOLES]],Presupuestos[[#This Row],[TOTAL SOLES]],IFERROR(VLOOKUP("5-"&amp;Presupuestos[[#This Row],[ID DOCUMENTO]],BD_Pagos[],10,0),0))</f>
        <v>0</v>
      </c>
      <c r="BH1295" s="7" t="str">
        <f>IFERROR(VLOOKUP("1-Detraccion"&amp;Presupuestos[[#This Row],[ID DOCUMENTO]],BD_Pagos[],2,0),"")</f>
        <v/>
      </c>
      <c r="BI1295" s="3" t="str">
        <f>IFERROR(VLOOKUP("1-Detraccion"&amp;Presupuestos[[#This Row],[ID DOCUMENTO]],BD_Pagos[],3,0),"")</f>
        <v/>
      </c>
      <c r="BJ1295" s="3" t="str">
        <f>IFERROR(VLOOKUP("1-Detraccion"&amp;Presupuestos[[#This Row],[ID DOCUMENTO]],BD_Pagos[],4,0),"")</f>
        <v/>
      </c>
      <c r="BK1295" s="6">
        <f>IF(IFERROR(VLOOKUP("1-Detraccion"&amp;Presupuestos[[#This Row],[ID DOCUMENTO]],BD_Pagos[],5,0),0)&gt;Presupuestos[[#This Row],[TOTAL SOLES]],Presupuestos[[#This Row],[TOTAL SOLES]],IFERROR(VLOOKUP("1-Detraccion"&amp;Presupuestos[[#This Row],[ID DOCUMENTO]],BD_Pagos[],5,0),0))</f>
        <v>0</v>
      </c>
      <c r="BL1295" s="6">
        <f>IF(IFERROR(VLOOKUP("1-Detraccion"&amp;Presupuestos[[#This Row],[ID DOCUMENTO]],BD_Pagos[],6,0),0)&gt;Presupuestos[[#This Row],[TOTAL SOLES]],Presupuestos[[#This Row],[TOTAL SOLES]],IFERROR(VLOOKUP("1-Detraccion"&amp;Presupuestos[[#This Row],[ID DOCUMENTO]],BD_Pagos[],6,0),0))</f>
        <v>0</v>
      </c>
      <c r="BM1295" s="37"/>
      <c r="BN1295" s="3"/>
      <c r="BO1295" s="3"/>
      <c r="BP1295" s="6"/>
      <c r="BQ129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190.55</v>
      </c>
      <c r="BR1295" s="23" t="str">
        <f>IF(Presupuestos[[#This Row],[SALDO ME-MN]]&gt;0,"PENDIENTE","CANCELADO")</f>
        <v>PENDIENTE</v>
      </c>
      <c r="BS1295" s="23" t="str">
        <f>IF(COUNTIFS($U$4:$U1294,Presupuestos[[#This Row],[ID DOCUMENTO]])&gt;=1,IF(B1294=Presupuestos[[#This Row],[ID]],"OK","DOC. DUPLICADO"),"OK")</f>
        <v>OK</v>
      </c>
    </row>
    <row r="1296" spans="2:71" ht="24" x14ac:dyDescent="0.25">
      <c r="B1296" s="34">
        <f>IF(Presupuestos[[#This Row],[ID DOCUMENTO]]=U1295,B1295,IF(B1295="ID",1,B1295+1))</f>
        <v>1109</v>
      </c>
      <c r="C1296" s="2">
        <v>45869</v>
      </c>
      <c r="D1296" s="2">
        <v>45869</v>
      </c>
      <c r="E1296" s="3" t="s">
        <v>1880</v>
      </c>
      <c r="F1296" s="25" t="s">
        <v>54</v>
      </c>
      <c r="G1296" s="25" t="s">
        <v>330</v>
      </c>
      <c r="H1296" s="25" t="s">
        <v>394</v>
      </c>
      <c r="I1296" s="36" t="str">
        <f>IFERROR(VLOOKUP(Presupuestos[[#This Row],[AREA]]&amp;Presupuestos[[#This Row],[CONCEPTO]]&amp;Presupuestos[[#This Row],[DESCRIPCION]],Tabla28[[Columna1]:[CÓDIGO NUEVO]],2,0),"")</f>
        <v>P0601004</v>
      </c>
      <c r="J1296" s="3" t="s">
        <v>666</v>
      </c>
      <c r="K1296" s="3" t="s">
        <v>666</v>
      </c>
      <c r="L1296" s="3" t="s">
        <v>666</v>
      </c>
      <c r="M1296" s="31" t="s">
        <v>2470</v>
      </c>
      <c r="N1296" s="3"/>
      <c r="O1296" s="3" t="s">
        <v>315</v>
      </c>
      <c r="P1296" s="3" t="s">
        <v>114</v>
      </c>
      <c r="Q1296" s="3" t="str">
        <f>IFERROR(VLOOKUP(Presupuestos[[#This Row],[CLASIFICACIÓN (N)]],Tabla17[],2,0),"")</f>
        <v>Costos de ventas</v>
      </c>
      <c r="R1296" s="3" t="str">
        <f>IFERROR(VLOOKUP(Presupuestos[[#This Row],[CLASIFICACIÓN (N)]],Tabla17[],3,0),"")</f>
        <v>Operativo</v>
      </c>
      <c r="S1296" s="3" t="s">
        <v>16</v>
      </c>
      <c r="T1296" s="3" t="str">
        <f>IFERROR(VLOOKUP(Presupuestos[[#This Row],[ALMACEN]],Tabla5[],2,0),"")</f>
        <v>Arequipa</v>
      </c>
      <c r="U1296" s="19" t="str">
        <f>IFERROR(VLOOKUP(Presupuestos[[#This Row],[TIPO DE DOCUMENTO]],Tipo_Documento[],2,0)&amp;Presupuestos[[#This Row],[SERIE]]&amp;Presupuestos[[#This Row],[NUMERO]]&amp;Presupuestos[[#This Row],[RUC]],"")</f>
        <v>PLR ES07 3624800480</v>
      </c>
      <c r="V1296" s="3" t="s">
        <v>258</v>
      </c>
      <c r="W1296" s="7">
        <v>45869</v>
      </c>
      <c r="X1296" s="7">
        <v>45869</v>
      </c>
      <c r="Y1296" s="3" t="s">
        <v>2435</v>
      </c>
      <c r="Z1296" s="3">
        <v>36</v>
      </c>
      <c r="AA1296" s="3">
        <f>IFERROR(VLOOKUP(Presupuestos[[#This Row],[RAZON SOCIAL]],CHOOSE({1,2},Clientes_Proveedores[Razon Social],Clientes_Proveedores[Ruc / Dni]),2,0),"-")</f>
        <v>24800480</v>
      </c>
      <c r="AB1296" s="31" t="s">
        <v>2065</v>
      </c>
      <c r="AC1296" s="3" t="s">
        <v>670</v>
      </c>
      <c r="AD1296" s="5"/>
      <c r="AE1296" s="6">
        <v>135.57</v>
      </c>
      <c r="AF1296" s="6">
        <f>Presupuestos[[#This Row],[BASE]]*Presupuestos[[#This Row],[% IGV]]</f>
        <v>0</v>
      </c>
      <c r="AG1296" s="22">
        <f>ROUND(SUM(Presupuestos[[#This Row],[BASE]:[IGV]]),2)</f>
        <v>135.57</v>
      </c>
      <c r="AH1296" s="9" t="str">
        <f>IF(Presupuestos[[#This Row],[MONEDA]]="USD",VLOOKUP(Presupuestos[[#This Row],[FECHA DE EMISION]],Tipo_Cambio[],3,0),"")</f>
        <v/>
      </c>
      <c r="AI1296" s="22">
        <f>IFERROR(ROUND(IF(Presupuestos[[#This Row],[MONEDA]]="PEN",Presupuestos[[#This Row],[TOTAL]],Presupuestos[[#This Row],[TOTAL]]*Presupuestos[[#This Row],[TIPO DE CAMBIO]]),2),"")</f>
        <v>135.57</v>
      </c>
      <c r="AJ1296" s="5"/>
      <c r="AK1296" s="33" t="s">
        <v>671</v>
      </c>
      <c r="AL1296" s="5" t="s">
        <v>680</v>
      </c>
      <c r="AM1296" s="23" t="s">
        <v>671</v>
      </c>
      <c r="AN1296" s="23" t="s">
        <v>671</v>
      </c>
      <c r="AO1296" s="7" t="str">
        <f>IFERROR(VLOOKUP("1-"&amp;Presupuestos[[#This Row],[ID DOCUMENTO]],BD_Pagos[],7,0),"")</f>
        <v/>
      </c>
      <c r="AP1296" s="16" t="str">
        <f>IFERROR(VLOOKUP("1-"&amp;Presupuestos[[#This Row],[ID DOCUMENTO]],BD_Pagos[],8,0),"")</f>
        <v/>
      </c>
      <c r="AQ1296" s="17" t="str">
        <f>IFERROR(VLOOKUP("1-"&amp;Presupuestos[[#This Row],[ID DOCUMENTO]],BD_Pagos[],9,0),"")</f>
        <v/>
      </c>
      <c r="AR1296" s="54"/>
      <c r="AS1296" s="7" t="str">
        <f>IFERROR(VLOOKUP("2-"&amp;Presupuestos[[#This Row],[ID DOCUMENTO]],BD_Pagos[],7,0),"")</f>
        <v/>
      </c>
      <c r="AT1296" s="16" t="str">
        <f>IFERROR(VLOOKUP("2-"&amp;Presupuestos[[#This Row],[ID DOCUMENTO]],BD_Pagos[],8,0),"")</f>
        <v/>
      </c>
      <c r="AU1296" s="17" t="str">
        <f>IFERROR(VLOOKUP("2-"&amp;Presupuestos[[#This Row],[ID DOCUMENTO]],BD_Pagos[],9,0),"")</f>
        <v/>
      </c>
      <c r="AV1296" s="20">
        <f>IF(IFERROR(VLOOKUP("2-"&amp;Presupuestos[[#This Row],[ID DOCUMENTO]],BD_Pagos[],10,0),0)&gt;Presupuestos[[#This Row],[TOTAL SOLES]],Presupuestos[[#This Row],[TOTAL SOLES]],IFERROR(VLOOKUP("2-"&amp;Presupuestos[[#This Row],[ID DOCUMENTO]],BD_Pagos[],10,0),0))</f>
        <v>0</v>
      </c>
      <c r="AW1296" s="7"/>
      <c r="AX1296" s="16"/>
      <c r="AY1296" s="17"/>
      <c r="AZ1296" s="20"/>
      <c r="BA1296" s="7"/>
      <c r="BB1296" s="16"/>
      <c r="BC1296" s="17"/>
      <c r="BD1296" s="20"/>
      <c r="BE1296" s="7" t="str">
        <f>IFERROR(VLOOKUP("5-"&amp;Presupuestos[[#This Row],[ID DOCUMENTO]],BD_Pagos[],7,0),"")</f>
        <v/>
      </c>
      <c r="BF1296" s="17" t="str">
        <f>IFERROR(VLOOKUP("5-"&amp;Presupuestos[[#This Row],[ID DOCUMENTO]],BD_Pagos[],9,0),"")</f>
        <v/>
      </c>
      <c r="BG1296" s="20">
        <f>IF(IFERROR(VLOOKUP("5-"&amp;Presupuestos[[#This Row],[ID DOCUMENTO]],BD_Pagos[],10,0),0)&gt;Presupuestos[[#This Row],[TOTAL SOLES]],Presupuestos[[#This Row],[TOTAL SOLES]],IFERROR(VLOOKUP("5-"&amp;Presupuestos[[#This Row],[ID DOCUMENTO]],BD_Pagos[],10,0),0))</f>
        <v>0</v>
      </c>
      <c r="BH1296" s="7" t="str">
        <f>IFERROR(VLOOKUP("1-Detraccion"&amp;Presupuestos[[#This Row],[ID DOCUMENTO]],BD_Pagos[],2,0),"")</f>
        <v/>
      </c>
      <c r="BI1296" s="3" t="str">
        <f>IFERROR(VLOOKUP("1-Detraccion"&amp;Presupuestos[[#This Row],[ID DOCUMENTO]],BD_Pagos[],3,0),"")</f>
        <v/>
      </c>
      <c r="BJ1296" s="3" t="str">
        <f>IFERROR(VLOOKUP("1-Detraccion"&amp;Presupuestos[[#This Row],[ID DOCUMENTO]],BD_Pagos[],4,0),"")</f>
        <v/>
      </c>
      <c r="BK1296" s="6">
        <f>IF(IFERROR(VLOOKUP("1-Detraccion"&amp;Presupuestos[[#This Row],[ID DOCUMENTO]],BD_Pagos[],5,0),0)&gt;Presupuestos[[#This Row],[TOTAL SOLES]],Presupuestos[[#This Row],[TOTAL SOLES]],IFERROR(VLOOKUP("1-Detraccion"&amp;Presupuestos[[#This Row],[ID DOCUMENTO]],BD_Pagos[],5,0),0))</f>
        <v>0</v>
      </c>
      <c r="BL1296" s="6">
        <f>IF(IFERROR(VLOOKUP("1-Detraccion"&amp;Presupuestos[[#This Row],[ID DOCUMENTO]],BD_Pagos[],6,0),0)&gt;Presupuestos[[#This Row],[TOTAL SOLES]],Presupuestos[[#This Row],[TOTAL SOLES]],IFERROR(VLOOKUP("1-Detraccion"&amp;Presupuestos[[#This Row],[ID DOCUMENTO]],BD_Pagos[],6,0),0))</f>
        <v>0</v>
      </c>
      <c r="BM1296" s="37"/>
      <c r="BN1296" s="3"/>
      <c r="BO1296" s="3"/>
      <c r="BP1296" s="6"/>
      <c r="BQ129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135.57</v>
      </c>
      <c r="BR1296" s="23" t="str">
        <f>IF(Presupuestos[[#This Row],[SALDO ME-MN]]&gt;0,"PENDIENTE","CANCELADO")</f>
        <v>PENDIENTE</v>
      </c>
      <c r="BS1296" s="23" t="str">
        <f>IF(COUNTIFS($U$4:$U1295,Presupuestos[[#This Row],[ID DOCUMENTO]])&gt;=1,IF(B1295=Presupuestos[[#This Row],[ID]],"OK","DOC. DUPLICADO"),"OK")</f>
        <v>OK</v>
      </c>
    </row>
    <row r="1297" spans="2:71" ht="24" x14ac:dyDescent="0.25">
      <c r="B1297" s="34">
        <f>IF(Presupuestos[[#This Row],[ID DOCUMENTO]]=U1296,B1296,IF(B1296="ID",1,B1296+1))</f>
        <v>1110</v>
      </c>
      <c r="C1297" s="2">
        <v>45869</v>
      </c>
      <c r="D1297" s="2">
        <v>45869</v>
      </c>
      <c r="E1297" s="3" t="s">
        <v>1880</v>
      </c>
      <c r="F1297" s="25" t="s">
        <v>54</v>
      </c>
      <c r="G1297" s="25" t="s">
        <v>330</v>
      </c>
      <c r="H1297" s="25" t="s">
        <v>394</v>
      </c>
      <c r="I1297" s="36" t="str">
        <f>IFERROR(VLOOKUP(Presupuestos[[#This Row],[AREA]]&amp;Presupuestos[[#This Row],[CONCEPTO]]&amp;Presupuestos[[#This Row],[DESCRIPCION]],Tabla28[[Columna1]:[CÓDIGO NUEVO]],2,0),"")</f>
        <v>P0601004</v>
      </c>
      <c r="J1297" s="3" t="s">
        <v>666</v>
      </c>
      <c r="K1297" s="3" t="s">
        <v>666</v>
      </c>
      <c r="L1297" s="3" t="s">
        <v>666</v>
      </c>
      <c r="M1297" s="31" t="s">
        <v>2471</v>
      </c>
      <c r="N1297" s="3"/>
      <c r="O1297" s="3" t="s">
        <v>315</v>
      </c>
      <c r="P1297" s="3" t="s">
        <v>114</v>
      </c>
      <c r="Q1297" s="3" t="str">
        <f>IFERROR(VLOOKUP(Presupuestos[[#This Row],[CLASIFICACIÓN (N)]],Tabla17[],2,0),"")</f>
        <v>Costos de ventas</v>
      </c>
      <c r="R1297" s="3" t="str">
        <f>IFERROR(VLOOKUP(Presupuestos[[#This Row],[CLASIFICACIÓN (N)]],Tabla17[],3,0),"")</f>
        <v>Operativo</v>
      </c>
      <c r="S1297" s="3" t="s">
        <v>16</v>
      </c>
      <c r="T1297" s="3" t="str">
        <f>IFERROR(VLOOKUP(Presupuestos[[#This Row],[ALMACEN]],Tabla5[],2,0),"")</f>
        <v>Arequipa</v>
      </c>
      <c r="U1297" s="19" t="str">
        <f>IFERROR(VLOOKUP(Presupuestos[[#This Row],[TIPO DE DOCUMENTO]],Tipo_Documento[],2,0)&amp;Presupuestos[[#This Row],[SERIE]]&amp;Presupuestos[[#This Row],[NUMERO]]&amp;Presupuestos[[#This Row],[RUC]],"")</f>
        <v>PLR ES07 3748536654</v>
      </c>
      <c r="V1297" s="3" t="s">
        <v>258</v>
      </c>
      <c r="W1297" s="7">
        <v>45869</v>
      </c>
      <c r="X1297" s="7">
        <v>45869</v>
      </c>
      <c r="Y1297" s="3" t="s">
        <v>2435</v>
      </c>
      <c r="Z1297" s="3">
        <v>37</v>
      </c>
      <c r="AA1297" s="3">
        <f>IFERROR(VLOOKUP(Presupuestos[[#This Row],[RAZON SOCIAL]],CHOOSE({1,2},Clientes_Proveedores[Razon Social],Clientes_Proveedores[Ruc / Dni]),2,0),"-")</f>
        <v>48536654</v>
      </c>
      <c r="AB1297" s="31" t="s">
        <v>1619</v>
      </c>
      <c r="AC1297" s="3" t="s">
        <v>670</v>
      </c>
      <c r="AD1297" s="5"/>
      <c r="AE1297" s="6">
        <v>192.87</v>
      </c>
      <c r="AF1297" s="6">
        <f>Presupuestos[[#This Row],[BASE]]*Presupuestos[[#This Row],[% IGV]]</f>
        <v>0</v>
      </c>
      <c r="AG1297" s="22">
        <f>ROUND(SUM(Presupuestos[[#This Row],[BASE]:[IGV]]),2)</f>
        <v>192.87</v>
      </c>
      <c r="AH1297" s="9" t="str">
        <f>IF(Presupuestos[[#This Row],[MONEDA]]="USD",VLOOKUP(Presupuestos[[#This Row],[FECHA DE EMISION]],Tipo_Cambio[],3,0),"")</f>
        <v/>
      </c>
      <c r="AI1297" s="22">
        <f>IFERROR(ROUND(IF(Presupuestos[[#This Row],[MONEDA]]="PEN",Presupuestos[[#This Row],[TOTAL]],Presupuestos[[#This Row],[TOTAL]]*Presupuestos[[#This Row],[TIPO DE CAMBIO]]),2),"")</f>
        <v>192.87</v>
      </c>
      <c r="AJ1297" s="5"/>
      <c r="AK1297" s="33" t="s">
        <v>671</v>
      </c>
      <c r="AL1297" s="5" t="s">
        <v>680</v>
      </c>
      <c r="AM1297" s="23" t="s">
        <v>671</v>
      </c>
      <c r="AN1297" s="23" t="s">
        <v>671</v>
      </c>
      <c r="AO1297" s="7" t="str">
        <f>IFERROR(VLOOKUP("1-"&amp;Presupuestos[[#This Row],[ID DOCUMENTO]],BD_Pagos[],7,0),"")</f>
        <v/>
      </c>
      <c r="AP1297" s="16" t="str">
        <f>IFERROR(VLOOKUP("1-"&amp;Presupuestos[[#This Row],[ID DOCUMENTO]],BD_Pagos[],8,0),"")</f>
        <v/>
      </c>
      <c r="AQ1297" s="17" t="str">
        <f>IFERROR(VLOOKUP("1-"&amp;Presupuestos[[#This Row],[ID DOCUMENTO]],BD_Pagos[],9,0),"")</f>
        <v/>
      </c>
      <c r="AR1297" s="54"/>
      <c r="AS1297" s="7" t="str">
        <f>IFERROR(VLOOKUP("2-"&amp;Presupuestos[[#This Row],[ID DOCUMENTO]],BD_Pagos[],7,0),"")</f>
        <v/>
      </c>
      <c r="AT1297" s="16" t="str">
        <f>IFERROR(VLOOKUP("2-"&amp;Presupuestos[[#This Row],[ID DOCUMENTO]],BD_Pagos[],8,0),"")</f>
        <v/>
      </c>
      <c r="AU1297" s="17" t="str">
        <f>IFERROR(VLOOKUP("2-"&amp;Presupuestos[[#This Row],[ID DOCUMENTO]],BD_Pagos[],9,0),"")</f>
        <v/>
      </c>
      <c r="AV1297" s="20">
        <f>IF(IFERROR(VLOOKUP("2-"&amp;Presupuestos[[#This Row],[ID DOCUMENTO]],BD_Pagos[],10,0),0)&gt;Presupuestos[[#This Row],[TOTAL SOLES]],Presupuestos[[#This Row],[TOTAL SOLES]],IFERROR(VLOOKUP("2-"&amp;Presupuestos[[#This Row],[ID DOCUMENTO]],BD_Pagos[],10,0),0))</f>
        <v>0</v>
      </c>
      <c r="AW1297" s="7"/>
      <c r="AX1297" s="16"/>
      <c r="AY1297" s="17"/>
      <c r="AZ1297" s="20"/>
      <c r="BA1297" s="7"/>
      <c r="BB1297" s="16"/>
      <c r="BC1297" s="17"/>
      <c r="BD1297" s="20"/>
      <c r="BE1297" s="7" t="str">
        <f>IFERROR(VLOOKUP("5-"&amp;Presupuestos[[#This Row],[ID DOCUMENTO]],BD_Pagos[],7,0),"")</f>
        <v/>
      </c>
      <c r="BF1297" s="17" t="str">
        <f>IFERROR(VLOOKUP("5-"&amp;Presupuestos[[#This Row],[ID DOCUMENTO]],BD_Pagos[],9,0),"")</f>
        <v/>
      </c>
      <c r="BG1297" s="20">
        <f>IF(IFERROR(VLOOKUP("5-"&amp;Presupuestos[[#This Row],[ID DOCUMENTO]],BD_Pagos[],10,0),0)&gt;Presupuestos[[#This Row],[TOTAL SOLES]],Presupuestos[[#This Row],[TOTAL SOLES]],IFERROR(VLOOKUP("5-"&amp;Presupuestos[[#This Row],[ID DOCUMENTO]],BD_Pagos[],10,0),0))</f>
        <v>0</v>
      </c>
      <c r="BH1297" s="7" t="str">
        <f>IFERROR(VLOOKUP("1-Detraccion"&amp;Presupuestos[[#This Row],[ID DOCUMENTO]],BD_Pagos[],2,0),"")</f>
        <v/>
      </c>
      <c r="BI1297" s="3" t="str">
        <f>IFERROR(VLOOKUP("1-Detraccion"&amp;Presupuestos[[#This Row],[ID DOCUMENTO]],BD_Pagos[],3,0),"")</f>
        <v/>
      </c>
      <c r="BJ1297" s="3" t="str">
        <f>IFERROR(VLOOKUP("1-Detraccion"&amp;Presupuestos[[#This Row],[ID DOCUMENTO]],BD_Pagos[],4,0),"")</f>
        <v/>
      </c>
      <c r="BK1297" s="6">
        <f>IF(IFERROR(VLOOKUP("1-Detraccion"&amp;Presupuestos[[#This Row],[ID DOCUMENTO]],BD_Pagos[],5,0),0)&gt;Presupuestos[[#This Row],[TOTAL SOLES]],Presupuestos[[#This Row],[TOTAL SOLES]],IFERROR(VLOOKUP("1-Detraccion"&amp;Presupuestos[[#This Row],[ID DOCUMENTO]],BD_Pagos[],5,0),0))</f>
        <v>0</v>
      </c>
      <c r="BL1297" s="6">
        <f>IF(IFERROR(VLOOKUP("1-Detraccion"&amp;Presupuestos[[#This Row],[ID DOCUMENTO]],BD_Pagos[],6,0),0)&gt;Presupuestos[[#This Row],[TOTAL SOLES]],Presupuestos[[#This Row],[TOTAL SOLES]],IFERROR(VLOOKUP("1-Detraccion"&amp;Presupuestos[[#This Row],[ID DOCUMENTO]],BD_Pagos[],6,0),0))</f>
        <v>0</v>
      </c>
      <c r="BM1297" s="37"/>
      <c r="BN1297" s="3"/>
      <c r="BO1297" s="3"/>
      <c r="BP1297" s="6"/>
      <c r="BQ129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192.87</v>
      </c>
      <c r="BR1297" s="23" t="str">
        <f>IF(Presupuestos[[#This Row],[SALDO ME-MN]]&gt;0,"PENDIENTE","CANCELADO")</f>
        <v>PENDIENTE</v>
      </c>
      <c r="BS1297" s="23" t="str">
        <f>IF(COUNTIFS($U$4:$U1296,Presupuestos[[#This Row],[ID DOCUMENTO]])&gt;=1,IF(B1296=Presupuestos[[#This Row],[ID]],"OK","DOC. DUPLICADO"),"OK")</f>
        <v>OK</v>
      </c>
    </row>
    <row r="1298" spans="2:71" ht="24" x14ac:dyDescent="0.25">
      <c r="B1298" s="34">
        <f>IF(Presupuestos[[#This Row],[ID DOCUMENTO]]=U1297,B1297,IF(B1297="ID",1,B1297+1))</f>
        <v>1111</v>
      </c>
      <c r="C1298" s="2">
        <v>45869</v>
      </c>
      <c r="D1298" s="2">
        <v>45869</v>
      </c>
      <c r="E1298" s="3" t="s">
        <v>1880</v>
      </c>
      <c r="F1298" s="25" t="s">
        <v>54</v>
      </c>
      <c r="G1298" s="25" t="s">
        <v>330</v>
      </c>
      <c r="H1298" s="25" t="s">
        <v>394</v>
      </c>
      <c r="I1298" s="36" t="str">
        <f>IFERROR(VLOOKUP(Presupuestos[[#This Row],[AREA]]&amp;Presupuestos[[#This Row],[CONCEPTO]]&amp;Presupuestos[[#This Row],[DESCRIPCION]],Tabla28[[Columna1]:[CÓDIGO NUEVO]],2,0),"")</f>
        <v>P0601004</v>
      </c>
      <c r="J1298" s="3" t="s">
        <v>666</v>
      </c>
      <c r="K1298" s="3" t="s">
        <v>666</v>
      </c>
      <c r="L1298" s="3" t="s">
        <v>666</v>
      </c>
      <c r="M1298" s="31" t="s">
        <v>2472</v>
      </c>
      <c r="N1298" s="3"/>
      <c r="O1298" s="3" t="s">
        <v>315</v>
      </c>
      <c r="P1298" s="3" t="s">
        <v>114</v>
      </c>
      <c r="Q1298" s="3" t="str">
        <f>IFERROR(VLOOKUP(Presupuestos[[#This Row],[CLASIFICACIÓN (N)]],Tabla17[],2,0),"")</f>
        <v>Costos de ventas</v>
      </c>
      <c r="R1298" s="3" t="str">
        <f>IFERROR(VLOOKUP(Presupuestos[[#This Row],[CLASIFICACIÓN (N)]],Tabla17[],3,0),"")</f>
        <v>Operativo</v>
      </c>
      <c r="S1298" s="3" t="s">
        <v>16</v>
      </c>
      <c r="T1298" s="3" t="str">
        <f>IFERROR(VLOOKUP(Presupuestos[[#This Row],[ALMACEN]],Tabla5[],2,0),"")</f>
        <v>Arequipa</v>
      </c>
      <c r="U1298" s="19" t="str">
        <f>IFERROR(VLOOKUP(Presupuestos[[#This Row],[TIPO DE DOCUMENTO]],Tipo_Documento[],2,0)&amp;Presupuestos[[#This Row],[SERIE]]&amp;Presupuestos[[#This Row],[NUMERO]]&amp;Presupuestos[[#This Row],[RUC]],"")</f>
        <v>PLR ES07 3872537561</v>
      </c>
      <c r="V1298" s="3" t="s">
        <v>258</v>
      </c>
      <c r="W1298" s="7">
        <v>45869</v>
      </c>
      <c r="X1298" s="7">
        <v>45869</v>
      </c>
      <c r="Y1298" s="3" t="s">
        <v>2435</v>
      </c>
      <c r="Z1298" s="3">
        <v>38</v>
      </c>
      <c r="AA1298" s="3">
        <f>IFERROR(VLOOKUP(Presupuestos[[#This Row],[RAZON SOCIAL]],CHOOSE({1,2},Clientes_Proveedores[Razon Social],Clientes_Proveedores[Ruc / Dni]),2,0),"-")</f>
        <v>72537561</v>
      </c>
      <c r="AB1298" s="31" t="s">
        <v>740</v>
      </c>
      <c r="AC1298" s="3" t="s">
        <v>670</v>
      </c>
      <c r="AD1298" s="5"/>
      <c r="AE1298" s="6">
        <v>166.01</v>
      </c>
      <c r="AF1298" s="6">
        <f>Presupuestos[[#This Row],[BASE]]*Presupuestos[[#This Row],[% IGV]]</f>
        <v>0</v>
      </c>
      <c r="AG1298" s="22">
        <f>ROUND(SUM(Presupuestos[[#This Row],[BASE]:[IGV]]),2)</f>
        <v>166.01</v>
      </c>
      <c r="AH1298" s="9" t="str">
        <f>IF(Presupuestos[[#This Row],[MONEDA]]="USD",VLOOKUP(Presupuestos[[#This Row],[FECHA DE EMISION]],Tipo_Cambio[],3,0),"")</f>
        <v/>
      </c>
      <c r="AI1298" s="22">
        <f>IFERROR(ROUND(IF(Presupuestos[[#This Row],[MONEDA]]="PEN",Presupuestos[[#This Row],[TOTAL]],Presupuestos[[#This Row],[TOTAL]]*Presupuestos[[#This Row],[TIPO DE CAMBIO]]),2),"")</f>
        <v>166.01</v>
      </c>
      <c r="AJ1298" s="5"/>
      <c r="AK1298" s="33" t="s">
        <v>671</v>
      </c>
      <c r="AL1298" s="5" t="s">
        <v>680</v>
      </c>
      <c r="AM1298" s="23" t="s">
        <v>671</v>
      </c>
      <c r="AN1298" s="23" t="s">
        <v>671</v>
      </c>
      <c r="AO1298" s="7" t="str">
        <f>IFERROR(VLOOKUP("1-"&amp;Presupuestos[[#This Row],[ID DOCUMENTO]],BD_Pagos[],7,0),"")</f>
        <v/>
      </c>
      <c r="AP1298" s="16" t="str">
        <f>IFERROR(VLOOKUP("1-"&amp;Presupuestos[[#This Row],[ID DOCUMENTO]],BD_Pagos[],8,0),"")</f>
        <v/>
      </c>
      <c r="AQ1298" s="17" t="str">
        <f>IFERROR(VLOOKUP("1-"&amp;Presupuestos[[#This Row],[ID DOCUMENTO]],BD_Pagos[],9,0),"")</f>
        <v/>
      </c>
      <c r="AR1298" s="54"/>
      <c r="AS1298" s="7" t="str">
        <f>IFERROR(VLOOKUP("2-"&amp;Presupuestos[[#This Row],[ID DOCUMENTO]],BD_Pagos[],7,0),"")</f>
        <v/>
      </c>
      <c r="AT1298" s="16" t="str">
        <f>IFERROR(VLOOKUP("2-"&amp;Presupuestos[[#This Row],[ID DOCUMENTO]],BD_Pagos[],8,0),"")</f>
        <v/>
      </c>
      <c r="AU1298" s="17" t="str">
        <f>IFERROR(VLOOKUP("2-"&amp;Presupuestos[[#This Row],[ID DOCUMENTO]],BD_Pagos[],9,0),"")</f>
        <v/>
      </c>
      <c r="AV1298" s="20">
        <f>IF(IFERROR(VLOOKUP("2-"&amp;Presupuestos[[#This Row],[ID DOCUMENTO]],BD_Pagos[],10,0),0)&gt;Presupuestos[[#This Row],[TOTAL SOLES]],Presupuestos[[#This Row],[TOTAL SOLES]],IFERROR(VLOOKUP("2-"&amp;Presupuestos[[#This Row],[ID DOCUMENTO]],BD_Pagos[],10,0),0))</f>
        <v>0</v>
      </c>
      <c r="AW1298" s="7"/>
      <c r="AX1298" s="16"/>
      <c r="AY1298" s="17"/>
      <c r="AZ1298" s="20"/>
      <c r="BA1298" s="7"/>
      <c r="BB1298" s="16"/>
      <c r="BC1298" s="17"/>
      <c r="BD1298" s="20"/>
      <c r="BE1298" s="7" t="str">
        <f>IFERROR(VLOOKUP("5-"&amp;Presupuestos[[#This Row],[ID DOCUMENTO]],BD_Pagos[],7,0),"")</f>
        <v/>
      </c>
      <c r="BF1298" s="17" t="str">
        <f>IFERROR(VLOOKUP("5-"&amp;Presupuestos[[#This Row],[ID DOCUMENTO]],BD_Pagos[],9,0),"")</f>
        <v/>
      </c>
      <c r="BG1298" s="20">
        <f>IF(IFERROR(VLOOKUP("5-"&amp;Presupuestos[[#This Row],[ID DOCUMENTO]],BD_Pagos[],10,0),0)&gt;Presupuestos[[#This Row],[TOTAL SOLES]],Presupuestos[[#This Row],[TOTAL SOLES]],IFERROR(VLOOKUP("5-"&amp;Presupuestos[[#This Row],[ID DOCUMENTO]],BD_Pagos[],10,0),0))</f>
        <v>0</v>
      </c>
      <c r="BH1298" s="7" t="str">
        <f>IFERROR(VLOOKUP("1-Detraccion"&amp;Presupuestos[[#This Row],[ID DOCUMENTO]],BD_Pagos[],2,0),"")</f>
        <v/>
      </c>
      <c r="BI1298" s="3" t="str">
        <f>IFERROR(VLOOKUP("1-Detraccion"&amp;Presupuestos[[#This Row],[ID DOCUMENTO]],BD_Pagos[],3,0),"")</f>
        <v/>
      </c>
      <c r="BJ1298" s="3" t="str">
        <f>IFERROR(VLOOKUP("1-Detraccion"&amp;Presupuestos[[#This Row],[ID DOCUMENTO]],BD_Pagos[],4,0),"")</f>
        <v/>
      </c>
      <c r="BK1298" s="6">
        <f>IF(IFERROR(VLOOKUP("1-Detraccion"&amp;Presupuestos[[#This Row],[ID DOCUMENTO]],BD_Pagos[],5,0),0)&gt;Presupuestos[[#This Row],[TOTAL SOLES]],Presupuestos[[#This Row],[TOTAL SOLES]],IFERROR(VLOOKUP("1-Detraccion"&amp;Presupuestos[[#This Row],[ID DOCUMENTO]],BD_Pagos[],5,0),0))</f>
        <v>0</v>
      </c>
      <c r="BL1298" s="6">
        <f>IF(IFERROR(VLOOKUP("1-Detraccion"&amp;Presupuestos[[#This Row],[ID DOCUMENTO]],BD_Pagos[],6,0),0)&gt;Presupuestos[[#This Row],[TOTAL SOLES]],Presupuestos[[#This Row],[TOTAL SOLES]],IFERROR(VLOOKUP("1-Detraccion"&amp;Presupuestos[[#This Row],[ID DOCUMENTO]],BD_Pagos[],6,0),0))</f>
        <v>0</v>
      </c>
      <c r="BM1298" s="37"/>
      <c r="BN1298" s="3"/>
      <c r="BO1298" s="3"/>
      <c r="BP1298" s="6"/>
      <c r="BQ129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166.01</v>
      </c>
      <c r="BR1298" s="23" t="str">
        <f>IF(Presupuestos[[#This Row],[SALDO ME-MN]]&gt;0,"PENDIENTE","CANCELADO")</f>
        <v>PENDIENTE</v>
      </c>
      <c r="BS1298" s="23" t="str">
        <f>IF(COUNTIFS($U$4:$U1297,Presupuestos[[#This Row],[ID DOCUMENTO]])&gt;=1,IF(B1297=Presupuestos[[#This Row],[ID]],"OK","DOC. DUPLICADO"),"OK")</f>
        <v>OK</v>
      </c>
    </row>
    <row r="1299" spans="2:71" ht="24" x14ac:dyDescent="0.25">
      <c r="B1299" s="34">
        <f>IF(Presupuestos[[#This Row],[ID DOCUMENTO]]=U1298,B1298,IF(B1298="ID",1,B1298+1))</f>
        <v>1112</v>
      </c>
      <c r="C1299" s="2">
        <v>45869</v>
      </c>
      <c r="D1299" s="2">
        <v>45869</v>
      </c>
      <c r="E1299" s="3" t="s">
        <v>1880</v>
      </c>
      <c r="F1299" s="25" t="s">
        <v>54</v>
      </c>
      <c r="G1299" s="25" t="s">
        <v>330</v>
      </c>
      <c r="H1299" s="25" t="s">
        <v>394</v>
      </c>
      <c r="I1299" s="36" t="str">
        <f>IFERROR(VLOOKUP(Presupuestos[[#This Row],[AREA]]&amp;Presupuestos[[#This Row],[CONCEPTO]]&amp;Presupuestos[[#This Row],[DESCRIPCION]],Tabla28[[Columna1]:[CÓDIGO NUEVO]],2,0),"")</f>
        <v>P0601004</v>
      </c>
      <c r="J1299" s="3" t="s">
        <v>666</v>
      </c>
      <c r="K1299" s="3" t="s">
        <v>666</v>
      </c>
      <c r="L1299" s="3" t="s">
        <v>666</v>
      </c>
      <c r="M1299" s="31" t="s">
        <v>2473</v>
      </c>
      <c r="N1299" s="3"/>
      <c r="O1299" s="3" t="s">
        <v>315</v>
      </c>
      <c r="P1299" s="3" t="s">
        <v>114</v>
      </c>
      <c r="Q1299" s="3" t="str">
        <f>IFERROR(VLOOKUP(Presupuestos[[#This Row],[CLASIFICACIÓN (N)]],Tabla17[],2,0),"")</f>
        <v>Costos de ventas</v>
      </c>
      <c r="R1299" s="3" t="str">
        <f>IFERROR(VLOOKUP(Presupuestos[[#This Row],[CLASIFICACIÓN (N)]],Tabla17[],3,0),"")</f>
        <v>Operativo</v>
      </c>
      <c r="S1299" s="3" t="s">
        <v>16</v>
      </c>
      <c r="T1299" s="3" t="str">
        <f>IFERROR(VLOOKUP(Presupuestos[[#This Row],[ALMACEN]],Tabla5[],2,0),"")</f>
        <v>Arequipa</v>
      </c>
      <c r="U1299" s="19" t="str">
        <f>IFERROR(VLOOKUP(Presupuestos[[#This Row],[TIPO DE DOCUMENTO]],Tipo_Documento[],2,0)&amp;Presupuestos[[#This Row],[SERIE]]&amp;Presupuestos[[#This Row],[NUMERO]]&amp;Presupuestos[[#This Row],[RUC]],"")</f>
        <v>PLR ES07 3975276411</v>
      </c>
      <c r="V1299" s="3" t="s">
        <v>258</v>
      </c>
      <c r="W1299" s="7">
        <v>45869</v>
      </c>
      <c r="X1299" s="7">
        <v>45869</v>
      </c>
      <c r="Y1299" s="3" t="s">
        <v>2435</v>
      </c>
      <c r="Z1299" s="3">
        <v>39</v>
      </c>
      <c r="AA1299" s="3">
        <f>IFERROR(VLOOKUP(Presupuestos[[#This Row],[RAZON SOCIAL]],CHOOSE({1,2},Clientes_Proveedores[Razon Social],Clientes_Proveedores[Ruc / Dni]),2,0),"-")</f>
        <v>75276411</v>
      </c>
      <c r="AB1299" s="31" t="s">
        <v>2078</v>
      </c>
      <c r="AC1299" s="3" t="s">
        <v>670</v>
      </c>
      <c r="AD1299" s="5"/>
      <c r="AE1299" s="6">
        <v>112.97</v>
      </c>
      <c r="AF1299" s="6">
        <f>Presupuestos[[#This Row],[BASE]]*Presupuestos[[#This Row],[% IGV]]</f>
        <v>0</v>
      </c>
      <c r="AG1299" s="22">
        <f>ROUND(SUM(Presupuestos[[#This Row],[BASE]:[IGV]]),2)</f>
        <v>112.97</v>
      </c>
      <c r="AH1299" s="9" t="str">
        <f>IF(Presupuestos[[#This Row],[MONEDA]]="USD",VLOOKUP(Presupuestos[[#This Row],[FECHA DE EMISION]],Tipo_Cambio[],3,0),"")</f>
        <v/>
      </c>
      <c r="AI1299" s="22">
        <f>IFERROR(ROUND(IF(Presupuestos[[#This Row],[MONEDA]]="PEN",Presupuestos[[#This Row],[TOTAL]],Presupuestos[[#This Row],[TOTAL]]*Presupuestos[[#This Row],[TIPO DE CAMBIO]]),2),"")</f>
        <v>112.97</v>
      </c>
      <c r="AJ1299" s="5"/>
      <c r="AK1299" s="33" t="s">
        <v>671</v>
      </c>
      <c r="AL1299" s="5" t="s">
        <v>680</v>
      </c>
      <c r="AM1299" s="23" t="s">
        <v>671</v>
      </c>
      <c r="AN1299" s="23" t="s">
        <v>671</v>
      </c>
      <c r="AO1299" s="7" t="str">
        <f>IFERROR(VLOOKUP("1-"&amp;Presupuestos[[#This Row],[ID DOCUMENTO]],BD_Pagos[],7,0),"")</f>
        <v/>
      </c>
      <c r="AP1299" s="16" t="str">
        <f>IFERROR(VLOOKUP("1-"&amp;Presupuestos[[#This Row],[ID DOCUMENTO]],BD_Pagos[],8,0),"")</f>
        <v/>
      </c>
      <c r="AQ1299" s="17" t="str">
        <f>IFERROR(VLOOKUP("1-"&amp;Presupuestos[[#This Row],[ID DOCUMENTO]],BD_Pagos[],9,0),"")</f>
        <v/>
      </c>
      <c r="AR1299" s="54"/>
      <c r="AS1299" s="7" t="str">
        <f>IFERROR(VLOOKUP("2-"&amp;Presupuestos[[#This Row],[ID DOCUMENTO]],BD_Pagos[],7,0),"")</f>
        <v/>
      </c>
      <c r="AT1299" s="16" t="str">
        <f>IFERROR(VLOOKUP("2-"&amp;Presupuestos[[#This Row],[ID DOCUMENTO]],BD_Pagos[],8,0),"")</f>
        <v/>
      </c>
      <c r="AU1299" s="17" t="str">
        <f>IFERROR(VLOOKUP("2-"&amp;Presupuestos[[#This Row],[ID DOCUMENTO]],BD_Pagos[],9,0),"")</f>
        <v/>
      </c>
      <c r="AV1299" s="20">
        <f>IF(IFERROR(VLOOKUP("2-"&amp;Presupuestos[[#This Row],[ID DOCUMENTO]],BD_Pagos[],10,0),0)&gt;Presupuestos[[#This Row],[TOTAL SOLES]],Presupuestos[[#This Row],[TOTAL SOLES]],IFERROR(VLOOKUP("2-"&amp;Presupuestos[[#This Row],[ID DOCUMENTO]],BD_Pagos[],10,0),0))</f>
        <v>0</v>
      </c>
      <c r="AW1299" s="7"/>
      <c r="AX1299" s="16"/>
      <c r="AY1299" s="17"/>
      <c r="AZ1299" s="20"/>
      <c r="BA1299" s="7"/>
      <c r="BB1299" s="16"/>
      <c r="BC1299" s="17"/>
      <c r="BD1299" s="20"/>
      <c r="BE1299" s="7" t="str">
        <f>IFERROR(VLOOKUP("5-"&amp;Presupuestos[[#This Row],[ID DOCUMENTO]],BD_Pagos[],7,0),"")</f>
        <v/>
      </c>
      <c r="BF1299" s="17" t="str">
        <f>IFERROR(VLOOKUP("5-"&amp;Presupuestos[[#This Row],[ID DOCUMENTO]],BD_Pagos[],9,0),"")</f>
        <v/>
      </c>
      <c r="BG1299" s="20">
        <f>IF(IFERROR(VLOOKUP("5-"&amp;Presupuestos[[#This Row],[ID DOCUMENTO]],BD_Pagos[],10,0),0)&gt;Presupuestos[[#This Row],[TOTAL SOLES]],Presupuestos[[#This Row],[TOTAL SOLES]],IFERROR(VLOOKUP("5-"&amp;Presupuestos[[#This Row],[ID DOCUMENTO]],BD_Pagos[],10,0),0))</f>
        <v>0</v>
      </c>
      <c r="BH1299" s="7" t="str">
        <f>IFERROR(VLOOKUP("1-Detraccion"&amp;Presupuestos[[#This Row],[ID DOCUMENTO]],BD_Pagos[],2,0),"")</f>
        <v/>
      </c>
      <c r="BI1299" s="3" t="str">
        <f>IFERROR(VLOOKUP("1-Detraccion"&amp;Presupuestos[[#This Row],[ID DOCUMENTO]],BD_Pagos[],3,0),"")</f>
        <v/>
      </c>
      <c r="BJ1299" s="3" t="str">
        <f>IFERROR(VLOOKUP("1-Detraccion"&amp;Presupuestos[[#This Row],[ID DOCUMENTO]],BD_Pagos[],4,0),"")</f>
        <v/>
      </c>
      <c r="BK1299" s="6">
        <f>IF(IFERROR(VLOOKUP("1-Detraccion"&amp;Presupuestos[[#This Row],[ID DOCUMENTO]],BD_Pagos[],5,0),0)&gt;Presupuestos[[#This Row],[TOTAL SOLES]],Presupuestos[[#This Row],[TOTAL SOLES]],IFERROR(VLOOKUP("1-Detraccion"&amp;Presupuestos[[#This Row],[ID DOCUMENTO]],BD_Pagos[],5,0),0))</f>
        <v>0</v>
      </c>
      <c r="BL1299" s="6">
        <f>IF(IFERROR(VLOOKUP("1-Detraccion"&amp;Presupuestos[[#This Row],[ID DOCUMENTO]],BD_Pagos[],6,0),0)&gt;Presupuestos[[#This Row],[TOTAL SOLES]],Presupuestos[[#This Row],[TOTAL SOLES]],IFERROR(VLOOKUP("1-Detraccion"&amp;Presupuestos[[#This Row],[ID DOCUMENTO]],BD_Pagos[],6,0),0))</f>
        <v>0</v>
      </c>
      <c r="BM1299" s="37"/>
      <c r="BN1299" s="3"/>
      <c r="BO1299" s="3"/>
      <c r="BP1299" s="6"/>
      <c r="BQ129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112.97</v>
      </c>
      <c r="BR1299" s="23" t="str">
        <f>IF(Presupuestos[[#This Row],[SALDO ME-MN]]&gt;0,"PENDIENTE","CANCELADO")</f>
        <v>PENDIENTE</v>
      </c>
      <c r="BS1299" s="23" t="str">
        <f>IF(COUNTIFS($U$4:$U1298,Presupuestos[[#This Row],[ID DOCUMENTO]])&gt;=1,IF(B1298=Presupuestos[[#This Row],[ID]],"OK","DOC. DUPLICADO"),"OK")</f>
        <v>OK</v>
      </c>
    </row>
    <row r="1300" spans="2:71" ht="24" x14ac:dyDescent="0.25">
      <c r="B1300" s="34">
        <f>IF(Presupuestos[[#This Row],[ID DOCUMENTO]]=U1299,B1299,IF(B1299="ID",1,B1299+1))</f>
        <v>1113</v>
      </c>
      <c r="C1300" s="2">
        <v>45869</v>
      </c>
      <c r="D1300" s="2">
        <v>45869</v>
      </c>
      <c r="E1300" s="3" t="s">
        <v>1880</v>
      </c>
      <c r="F1300" s="25" t="s">
        <v>54</v>
      </c>
      <c r="G1300" s="25" t="s">
        <v>330</v>
      </c>
      <c r="H1300" s="25" t="s">
        <v>394</v>
      </c>
      <c r="I1300" s="36" t="str">
        <f>IFERROR(VLOOKUP(Presupuestos[[#This Row],[AREA]]&amp;Presupuestos[[#This Row],[CONCEPTO]]&amp;Presupuestos[[#This Row],[DESCRIPCION]],Tabla28[[Columna1]:[CÓDIGO NUEVO]],2,0),"")</f>
        <v>P0601004</v>
      </c>
      <c r="J1300" s="3" t="s">
        <v>666</v>
      </c>
      <c r="K1300" s="3" t="s">
        <v>666</v>
      </c>
      <c r="L1300" s="3" t="s">
        <v>666</v>
      </c>
      <c r="M1300" s="31" t="s">
        <v>2474</v>
      </c>
      <c r="N1300" s="3"/>
      <c r="O1300" s="3" t="s">
        <v>315</v>
      </c>
      <c r="P1300" s="3" t="s">
        <v>114</v>
      </c>
      <c r="Q1300" s="3" t="str">
        <f>IFERROR(VLOOKUP(Presupuestos[[#This Row],[CLASIFICACIÓN (N)]],Tabla17[],2,0),"")</f>
        <v>Costos de ventas</v>
      </c>
      <c r="R1300" s="3" t="str">
        <f>IFERROR(VLOOKUP(Presupuestos[[#This Row],[CLASIFICACIÓN (N)]],Tabla17[],3,0),"")</f>
        <v>Operativo</v>
      </c>
      <c r="S1300" s="3" t="s">
        <v>16</v>
      </c>
      <c r="T1300" s="3" t="str">
        <f>IFERROR(VLOOKUP(Presupuestos[[#This Row],[ALMACEN]],Tabla5[],2,0),"")</f>
        <v>Arequipa</v>
      </c>
      <c r="U1300" s="19" t="str">
        <f>IFERROR(VLOOKUP(Presupuestos[[#This Row],[TIPO DE DOCUMENTO]],Tipo_Documento[],2,0)&amp;Presupuestos[[#This Row],[SERIE]]&amp;Presupuestos[[#This Row],[NUMERO]]&amp;Presupuestos[[#This Row],[RUC]],"")</f>
        <v>PLR ES07 4073530159</v>
      </c>
      <c r="V1300" s="3" t="s">
        <v>258</v>
      </c>
      <c r="W1300" s="7">
        <v>45869</v>
      </c>
      <c r="X1300" s="7">
        <v>45869</v>
      </c>
      <c r="Y1300" s="3" t="s">
        <v>2435</v>
      </c>
      <c r="Z1300" s="3">
        <v>40</v>
      </c>
      <c r="AA1300" s="3">
        <f>IFERROR(VLOOKUP(Presupuestos[[#This Row],[RAZON SOCIAL]],CHOOSE({1,2},Clientes_Proveedores[Razon Social],Clientes_Proveedores[Ruc / Dni]),2,0),"-")</f>
        <v>73530159</v>
      </c>
      <c r="AB1300" s="31" t="s">
        <v>2080</v>
      </c>
      <c r="AC1300" s="3" t="s">
        <v>670</v>
      </c>
      <c r="AD1300" s="5"/>
      <c r="AE1300" s="6">
        <v>326.92</v>
      </c>
      <c r="AF1300" s="6">
        <f>Presupuestos[[#This Row],[BASE]]*Presupuestos[[#This Row],[% IGV]]</f>
        <v>0</v>
      </c>
      <c r="AG1300" s="22">
        <f>ROUND(SUM(Presupuestos[[#This Row],[BASE]:[IGV]]),2)</f>
        <v>326.92</v>
      </c>
      <c r="AH1300" s="9" t="str">
        <f>IF(Presupuestos[[#This Row],[MONEDA]]="USD",VLOOKUP(Presupuestos[[#This Row],[FECHA DE EMISION]],Tipo_Cambio[],3,0),"")</f>
        <v/>
      </c>
      <c r="AI1300" s="22">
        <f>IFERROR(ROUND(IF(Presupuestos[[#This Row],[MONEDA]]="PEN",Presupuestos[[#This Row],[TOTAL]],Presupuestos[[#This Row],[TOTAL]]*Presupuestos[[#This Row],[TIPO DE CAMBIO]]),2),"")</f>
        <v>326.92</v>
      </c>
      <c r="AJ1300" s="5"/>
      <c r="AK1300" s="33" t="s">
        <v>671</v>
      </c>
      <c r="AL1300" s="5" t="s">
        <v>680</v>
      </c>
      <c r="AM1300" s="23" t="s">
        <v>671</v>
      </c>
      <c r="AN1300" s="23" t="s">
        <v>671</v>
      </c>
      <c r="AO1300" s="7" t="str">
        <f>IFERROR(VLOOKUP("1-"&amp;Presupuestos[[#This Row],[ID DOCUMENTO]],BD_Pagos[],7,0),"")</f>
        <v/>
      </c>
      <c r="AP1300" s="16" t="str">
        <f>IFERROR(VLOOKUP("1-"&amp;Presupuestos[[#This Row],[ID DOCUMENTO]],BD_Pagos[],8,0),"")</f>
        <v/>
      </c>
      <c r="AQ1300" s="17" t="str">
        <f>IFERROR(VLOOKUP("1-"&amp;Presupuestos[[#This Row],[ID DOCUMENTO]],BD_Pagos[],9,0),"")</f>
        <v/>
      </c>
      <c r="AR1300" s="54"/>
      <c r="AS1300" s="7" t="str">
        <f>IFERROR(VLOOKUP("2-"&amp;Presupuestos[[#This Row],[ID DOCUMENTO]],BD_Pagos[],7,0),"")</f>
        <v/>
      </c>
      <c r="AT1300" s="16" t="str">
        <f>IFERROR(VLOOKUP("2-"&amp;Presupuestos[[#This Row],[ID DOCUMENTO]],BD_Pagos[],8,0),"")</f>
        <v/>
      </c>
      <c r="AU1300" s="17" t="str">
        <f>IFERROR(VLOOKUP("2-"&amp;Presupuestos[[#This Row],[ID DOCUMENTO]],BD_Pagos[],9,0),"")</f>
        <v/>
      </c>
      <c r="AV1300" s="20">
        <f>IF(IFERROR(VLOOKUP("2-"&amp;Presupuestos[[#This Row],[ID DOCUMENTO]],BD_Pagos[],10,0),0)&gt;Presupuestos[[#This Row],[TOTAL SOLES]],Presupuestos[[#This Row],[TOTAL SOLES]],IFERROR(VLOOKUP("2-"&amp;Presupuestos[[#This Row],[ID DOCUMENTO]],BD_Pagos[],10,0),0))</f>
        <v>0</v>
      </c>
      <c r="AW1300" s="7"/>
      <c r="AX1300" s="16"/>
      <c r="AY1300" s="17"/>
      <c r="AZ1300" s="20"/>
      <c r="BA1300" s="7"/>
      <c r="BB1300" s="16"/>
      <c r="BC1300" s="17"/>
      <c r="BD1300" s="20"/>
      <c r="BE1300" s="7" t="str">
        <f>IFERROR(VLOOKUP("5-"&amp;Presupuestos[[#This Row],[ID DOCUMENTO]],BD_Pagos[],7,0),"")</f>
        <v/>
      </c>
      <c r="BF1300" s="17" t="str">
        <f>IFERROR(VLOOKUP("5-"&amp;Presupuestos[[#This Row],[ID DOCUMENTO]],BD_Pagos[],9,0),"")</f>
        <v/>
      </c>
      <c r="BG1300" s="20">
        <f>IF(IFERROR(VLOOKUP("5-"&amp;Presupuestos[[#This Row],[ID DOCUMENTO]],BD_Pagos[],10,0),0)&gt;Presupuestos[[#This Row],[TOTAL SOLES]],Presupuestos[[#This Row],[TOTAL SOLES]],IFERROR(VLOOKUP("5-"&amp;Presupuestos[[#This Row],[ID DOCUMENTO]],BD_Pagos[],10,0),0))</f>
        <v>0</v>
      </c>
      <c r="BH1300" s="7" t="str">
        <f>IFERROR(VLOOKUP("1-Detraccion"&amp;Presupuestos[[#This Row],[ID DOCUMENTO]],BD_Pagos[],2,0),"")</f>
        <v/>
      </c>
      <c r="BI1300" s="3" t="str">
        <f>IFERROR(VLOOKUP("1-Detraccion"&amp;Presupuestos[[#This Row],[ID DOCUMENTO]],BD_Pagos[],3,0),"")</f>
        <v/>
      </c>
      <c r="BJ1300" s="3" t="str">
        <f>IFERROR(VLOOKUP("1-Detraccion"&amp;Presupuestos[[#This Row],[ID DOCUMENTO]],BD_Pagos[],4,0),"")</f>
        <v/>
      </c>
      <c r="BK1300" s="6">
        <f>IF(IFERROR(VLOOKUP("1-Detraccion"&amp;Presupuestos[[#This Row],[ID DOCUMENTO]],BD_Pagos[],5,0),0)&gt;Presupuestos[[#This Row],[TOTAL SOLES]],Presupuestos[[#This Row],[TOTAL SOLES]],IFERROR(VLOOKUP("1-Detraccion"&amp;Presupuestos[[#This Row],[ID DOCUMENTO]],BD_Pagos[],5,0),0))</f>
        <v>0</v>
      </c>
      <c r="BL1300" s="6">
        <f>IF(IFERROR(VLOOKUP("1-Detraccion"&amp;Presupuestos[[#This Row],[ID DOCUMENTO]],BD_Pagos[],6,0),0)&gt;Presupuestos[[#This Row],[TOTAL SOLES]],Presupuestos[[#This Row],[TOTAL SOLES]],IFERROR(VLOOKUP("1-Detraccion"&amp;Presupuestos[[#This Row],[ID DOCUMENTO]],BD_Pagos[],6,0),0))</f>
        <v>0</v>
      </c>
      <c r="BM1300" s="37"/>
      <c r="BN1300" s="3"/>
      <c r="BO1300" s="3"/>
      <c r="BP1300" s="6"/>
      <c r="BQ130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326.92</v>
      </c>
      <c r="BR1300" s="23" t="str">
        <f>IF(Presupuestos[[#This Row],[SALDO ME-MN]]&gt;0,"PENDIENTE","CANCELADO")</f>
        <v>PENDIENTE</v>
      </c>
      <c r="BS1300" s="23" t="str">
        <f>IF(COUNTIFS($U$4:$U1299,Presupuestos[[#This Row],[ID DOCUMENTO]])&gt;=1,IF(B1299=Presupuestos[[#This Row],[ID]],"OK","DOC. DUPLICADO"),"OK")</f>
        <v>OK</v>
      </c>
    </row>
    <row r="1301" spans="2:71" ht="24" x14ac:dyDescent="0.25">
      <c r="B1301" s="34">
        <f>IF(Presupuestos[[#This Row],[ID DOCUMENTO]]=U1300,B1300,IF(B1300="ID",1,B1300+1))</f>
        <v>1114</v>
      </c>
      <c r="C1301" s="2">
        <v>45869</v>
      </c>
      <c r="D1301" s="2">
        <v>45869</v>
      </c>
      <c r="E1301" s="3" t="s">
        <v>1880</v>
      </c>
      <c r="F1301" s="25" t="s">
        <v>54</v>
      </c>
      <c r="G1301" s="25" t="s">
        <v>330</v>
      </c>
      <c r="H1301" s="25" t="s">
        <v>394</v>
      </c>
      <c r="I1301" s="36" t="str">
        <f>IFERROR(VLOOKUP(Presupuestos[[#This Row],[AREA]]&amp;Presupuestos[[#This Row],[CONCEPTO]]&amp;Presupuestos[[#This Row],[DESCRIPCION]],Tabla28[[Columna1]:[CÓDIGO NUEVO]],2,0),"")</f>
        <v>P0601004</v>
      </c>
      <c r="J1301" s="3" t="s">
        <v>666</v>
      </c>
      <c r="K1301" s="3" t="s">
        <v>666</v>
      </c>
      <c r="L1301" s="3" t="s">
        <v>666</v>
      </c>
      <c r="M1301" s="31" t="s">
        <v>2475</v>
      </c>
      <c r="N1301" s="3"/>
      <c r="O1301" s="3" t="s">
        <v>315</v>
      </c>
      <c r="P1301" s="3" t="s">
        <v>114</v>
      </c>
      <c r="Q1301" s="3" t="str">
        <f>IFERROR(VLOOKUP(Presupuestos[[#This Row],[CLASIFICACIÓN (N)]],Tabla17[],2,0),"")</f>
        <v>Costos de ventas</v>
      </c>
      <c r="R1301" s="3" t="str">
        <f>IFERROR(VLOOKUP(Presupuestos[[#This Row],[CLASIFICACIÓN (N)]],Tabla17[],3,0),"")</f>
        <v>Operativo</v>
      </c>
      <c r="S1301" s="3" t="s">
        <v>16</v>
      </c>
      <c r="T1301" s="3" t="str">
        <f>IFERROR(VLOOKUP(Presupuestos[[#This Row],[ALMACEN]],Tabla5[],2,0),"")</f>
        <v>Arequipa</v>
      </c>
      <c r="U1301" s="19" t="str">
        <f>IFERROR(VLOOKUP(Presupuestos[[#This Row],[TIPO DE DOCUMENTO]],Tipo_Documento[],2,0)&amp;Presupuestos[[#This Row],[SERIE]]&amp;Presupuestos[[#This Row],[NUMERO]]&amp;Presupuestos[[#This Row],[RUC]],"")</f>
        <v>PLR ES07 4146126507</v>
      </c>
      <c r="V1301" s="3" t="s">
        <v>258</v>
      </c>
      <c r="W1301" s="7">
        <v>45869</v>
      </c>
      <c r="X1301" s="7">
        <v>45869</v>
      </c>
      <c r="Y1301" s="3" t="s">
        <v>2435</v>
      </c>
      <c r="Z1301" s="3">
        <v>41</v>
      </c>
      <c r="AA1301" s="3">
        <f>IFERROR(VLOOKUP(Presupuestos[[#This Row],[RAZON SOCIAL]],CHOOSE({1,2},Clientes_Proveedores[Razon Social],Clientes_Proveedores[Ruc / Dni]),2,0),"-")</f>
        <v>46126507</v>
      </c>
      <c r="AB1301" s="31" t="s">
        <v>2087</v>
      </c>
      <c r="AC1301" s="3" t="s">
        <v>670</v>
      </c>
      <c r="AD1301" s="5"/>
      <c r="AE1301" s="6">
        <v>141.5</v>
      </c>
      <c r="AF1301" s="6">
        <f>Presupuestos[[#This Row],[BASE]]*Presupuestos[[#This Row],[% IGV]]</f>
        <v>0</v>
      </c>
      <c r="AG1301" s="22">
        <f>ROUND(SUM(Presupuestos[[#This Row],[BASE]:[IGV]]),2)</f>
        <v>141.5</v>
      </c>
      <c r="AH1301" s="9" t="str">
        <f>IF(Presupuestos[[#This Row],[MONEDA]]="USD",VLOOKUP(Presupuestos[[#This Row],[FECHA DE EMISION]],Tipo_Cambio[],3,0),"")</f>
        <v/>
      </c>
      <c r="AI1301" s="22">
        <f>IFERROR(ROUND(IF(Presupuestos[[#This Row],[MONEDA]]="PEN",Presupuestos[[#This Row],[TOTAL]],Presupuestos[[#This Row],[TOTAL]]*Presupuestos[[#This Row],[TIPO DE CAMBIO]]),2),"")</f>
        <v>141.5</v>
      </c>
      <c r="AJ1301" s="5"/>
      <c r="AK1301" s="33" t="s">
        <v>671</v>
      </c>
      <c r="AL1301" s="5" t="s">
        <v>680</v>
      </c>
      <c r="AM1301" s="23" t="s">
        <v>671</v>
      </c>
      <c r="AN1301" s="23" t="s">
        <v>671</v>
      </c>
      <c r="AO1301" s="7" t="str">
        <f>IFERROR(VLOOKUP("1-"&amp;Presupuestos[[#This Row],[ID DOCUMENTO]],BD_Pagos[],7,0),"")</f>
        <v/>
      </c>
      <c r="AP1301" s="16" t="str">
        <f>IFERROR(VLOOKUP("1-"&amp;Presupuestos[[#This Row],[ID DOCUMENTO]],BD_Pagos[],8,0),"")</f>
        <v/>
      </c>
      <c r="AQ1301" s="17" t="str">
        <f>IFERROR(VLOOKUP("1-"&amp;Presupuestos[[#This Row],[ID DOCUMENTO]],BD_Pagos[],9,0),"")</f>
        <v/>
      </c>
      <c r="AR1301" s="54"/>
      <c r="AS1301" s="7" t="str">
        <f>IFERROR(VLOOKUP("2-"&amp;Presupuestos[[#This Row],[ID DOCUMENTO]],BD_Pagos[],7,0),"")</f>
        <v/>
      </c>
      <c r="AT1301" s="16" t="str">
        <f>IFERROR(VLOOKUP("2-"&amp;Presupuestos[[#This Row],[ID DOCUMENTO]],BD_Pagos[],8,0),"")</f>
        <v/>
      </c>
      <c r="AU1301" s="17" t="str">
        <f>IFERROR(VLOOKUP("2-"&amp;Presupuestos[[#This Row],[ID DOCUMENTO]],BD_Pagos[],9,0),"")</f>
        <v/>
      </c>
      <c r="AV1301" s="20">
        <f>IF(IFERROR(VLOOKUP("2-"&amp;Presupuestos[[#This Row],[ID DOCUMENTO]],BD_Pagos[],10,0),0)&gt;Presupuestos[[#This Row],[TOTAL SOLES]],Presupuestos[[#This Row],[TOTAL SOLES]],IFERROR(VLOOKUP("2-"&amp;Presupuestos[[#This Row],[ID DOCUMENTO]],BD_Pagos[],10,0),0))</f>
        <v>0</v>
      </c>
      <c r="AW1301" s="7"/>
      <c r="AX1301" s="16"/>
      <c r="AY1301" s="17"/>
      <c r="AZ1301" s="20"/>
      <c r="BA1301" s="7"/>
      <c r="BB1301" s="16"/>
      <c r="BC1301" s="17"/>
      <c r="BD1301" s="20"/>
      <c r="BE1301" s="7" t="str">
        <f>IFERROR(VLOOKUP("5-"&amp;Presupuestos[[#This Row],[ID DOCUMENTO]],BD_Pagos[],7,0),"")</f>
        <v/>
      </c>
      <c r="BF1301" s="17" t="str">
        <f>IFERROR(VLOOKUP("5-"&amp;Presupuestos[[#This Row],[ID DOCUMENTO]],BD_Pagos[],9,0),"")</f>
        <v/>
      </c>
      <c r="BG1301" s="20">
        <f>IF(IFERROR(VLOOKUP("5-"&amp;Presupuestos[[#This Row],[ID DOCUMENTO]],BD_Pagos[],10,0),0)&gt;Presupuestos[[#This Row],[TOTAL SOLES]],Presupuestos[[#This Row],[TOTAL SOLES]],IFERROR(VLOOKUP("5-"&amp;Presupuestos[[#This Row],[ID DOCUMENTO]],BD_Pagos[],10,0),0))</f>
        <v>0</v>
      </c>
      <c r="BH1301" s="7" t="str">
        <f>IFERROR(VLOOKUP("1-Detraccion"&amp;Presupuestos[[#This Row],[ID DOCUMENTO]],BD_Pagos[],2,0),"")</f>
        <v/>
      </c>
      <c r="BI1301" s="3" t="str">
        <f>IFERROR(VLOOKUP("1-Detraccion"&amp;Presupuestos[[#This Row],[ID DOCUMENTO]],BD_Pagos[],3,0),"")</f>
        <v/>
      </c>
      <c r="BJ1301" s="3" t="str">
        <f>IFERROR(VLOOKUP("1-Detraccion"&amp;Presupuestos[[#This Row],[ID DOCUMENTO]],BD_Pagos[],4,0),"")</f>
        <v/>
      </c>
      <c r="BK1301" s="6">
        <f>IF(IFERROR(VLOOKUP("1-Detraccion"&amp;Presupuestos[[#This Row],[ID DOCUMENTO]],BD_Pagos[],5,0),0)&gt;Presupuestos[[#This Row],[TOTAL SOLES]],Presupuestos[[#This Row],[TOTAL SOLES]],IFERROR(VLOOKUP("1-Detraccion"&amp;Presupuestos[[#This Row],[ID DOCUMENTO]],BD_Pagos[],5,0),0))</f>
        <v>0</v>
      </c>
      <c r="BL1301" s="6">
        <f>IF(IFERROR(VLOOKUP("1-Detraccion"&amp;Presupuestos[[#This Row],[ID DOCUMENTO]],BD_Pagos[],6,0),0)&gt;Presupuestos[[#This Row],[TOTAL SOLES]],Presupuestos[[#This Row],[TOTAL SOLES]],IFERROR(VLOOKUP("1-Detraccion"&amp;Presupuestos[[#This Row],[ID DOCUMENTO]],BD_Pagos[],6,0),0))</f>
        <v>0</v>
      </c>
      <c r="BM1301" s="37"/>
      <c r="BN1301" s="3"/>
      <c r="BO1301" s="3"/>
      <c r="BP1301" s="6"/>
      <c r="BQ130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141.5</v>
      </c>
      <c r="BR1301" s="23" t="str">
        <f>IF(Presupuestos[[#This Row],[SALDO ME-MN]]&gt;0,"PENDIENTE","CANCELADO")</f>
        <v>PENDIENTE</v>
      </c>
      <c r="BS1301" s="23" t="str">
        <f>IF(COUNTIFS($U$4:$U1300,Presupuestos[[#This Row],[ID DOCUMENTO]])&gt;=1,IF(B1300=Presupuestos[[#This Row],[ID]],"OK","DOC. DUPLICADO"),"OK")</f>
        <v>OK</v>
      </c>
    </row>
    <row r="1302" spans="2:71" ht="24" x14ac:dyDescent="0.25">
      <c r="B1302" s="34">
        <f>IF(Presupuestos[[#This Row],[ID DOCUMENTO]]=U1301,B1301,IF(B1301="ID",1,B1301+1))</f>
        <v>1115</v>
      </c>
      <c r="C1302" s="2">
        <v>45869</v>
      </c>
      <c r="D1302" s="2">
        <v>45869</v>
      </c>
      <c r="E1302" s="3" t="s">
        <v>1880</v>
      </c>
      <c r="F1302" s="25" t="s">
        <v>54</v>
      </c>
      <c r="G1302" s="25" t="s">
        <v>330</v>
      </c>
      <c r="H1302" s="25" t="s">
        <v>394</v>
      </c>
      <c r="I1302" s="36" t="str">
        <f>IFERROR(VLOOKUP(Presupuestos[[#This Row],[AREA]]&amp;Presupuestos[[#This Row],[CONCEPTO]]&amp;Presupuestos[[#This Row],[DESCRIPCION]],Tabla28[[Columna1]:[CÓDIGO NUEVO]],2,0),"")</f>
        <v>P0601004</v>
      </c>
      <c r="J1302" s="3" t="s">
        <v>666</v>
      </c>
      <c r="K1302" s="3" t="s">
        <v>666</v>
      </c>
      <c r="L1302" s="3" t="s">
        <v>666</v>
      </c>
      <c r="M1302" s="31" t="s">
        <v>2476</v>
      </c>
      <c r="N1302" s="3"/>
      <c r="O1302" s="3" t="s">
        <v>315</v>
      </c>
      <c r="P1302" s="3" t="s">
        <v>127</v>
      </c>
      <c r="Q1302" s="3" t="str">
        <f>IFERROR(VLOOKUP(Presupuestos[[#This Row],[CLASIFICACIÓN (N)]],Tabla17[],2,0),"")</f>
        <v>Gastos operativos</v>
      </c>
      <c r="R1302" s="3" t="str">
        <f>IFERROR(VLOOKUP(Presupuestos[[#This Row],[CLASIFICACIÓN (N)]],Tabla17[],3,0),"")</f>
        <v>Operativo</v>
      </c>
      <c r="S1302" s="3" t="s">
        <v>16</v>
      </c>
      <c r="T1302" s="3" t="str">
        <f>IFERROR(VLOOKUP(Presupuestos[[#This Row],[ALMACEN]],Tabla5[],2,0),"")</f>
        <v>Arequipa</v>
      </c>
      <c r="U1302" s="19" t="str">
        <f>IFERROR(VLOOKUP(Presupuestos[[#This Row],[TIPO DE DOCUMENTO]],Tipo_Documento[],2,0)&amp;Presupuestos[[#This Row],[SERIE]]&amp;Presupuestos[[#This Row],[NUMERO]]&amp;Presupuestos[[#This Row],[RUC]],"")</f>
        <v>PLR ES07 4273195103</v>
      </c>
      <c r="V1302" s="3" t="s">
        <v>258</v>
      </c>
      <c r="W1302" s="7">
        <v>45869</v>
      </c>
      <c r="X1302" s="7">
        <v>45869</v>
      </c>
      <c r="Y1302" s="3" t="s">
        <v>2435</v>
      </c>
      <c r="Z1302" s="3">
        <v>42</v>
      </c>
      <c r="AA1302" s="3">
        <f>IFERROR(VLOOKUP(Presupuestos[[#This Row],[RAZON SOCIAL]],CHOOSE({1,2},Clientes_Proveedores[Razon Social],Clientes_Proveedores[Ruc / Dni]),2,0),"-")</f>
        <v>73195103</v>
      </c>
      <c r="AB1302" s="31" t="s">
        <v>1239</v>
      </c>
      <c r="AC1302" s="3" t="s">
        <v>670</v>
      </c>
      <c r="AD1302" s="5"/>
      <c r="AE1302" s="6">
        <v>144.47999999999999</v>
      </c>
      <c r="AF1302" s="6">
        <f>Presupuestos[[#This Row],[BASE]]*Presupuestos[[#This Row],[% IGV]]</f>
        <v>0</v>
      </c>
      <c r="AG1302" s="22">
        <f>ROUND(SUM(Presupuestos[[#This Row],[BASE]:[IGV]]),2)</f>
        <v>144.47999999999999</v>
      </c>
      <c r="AH1302" s="9" t="str">
        <f>IF(Presupuestos[[#This Row],[MONEDA]]="USD",VLOOKUP(Presupuestos[[#This Row],[FECHA DE EMISION]],Tipo_Cambio[],3,0),"")</f>
        <v/>
      </c>
      <c r="AI1302" s="22">
        <f>IFERROR(ROUND(IF(Presupuestos[[#This Row],[MONEDA]]="PEN",Presupuestos[[#This Row],[TOTAL]],Presupuestos[[#This Row],[TOTAL]]*Presupuestos[[#This Row],[TIPO DE CAMBIO]]),2),"")</f>
        <v>144.47999999999999</v>
      </c>
      <c r="AJ1302" s="5"/>
      <c r="AK1302" s="33" t="s">
        <v>671</v>
      </c>
      <c r="AL1302" s="5" t="s">
        <v>680</v>
      </c>
      <c r="AM1302" s="23" t="s">
        <v>671</v>
      </c>
      <c r="AN1302" s="23" t="s">
        <v>671</v>
      </c>
      <c r="AO1302" s="7" t="str">
        <f>IFERROR(VLOOKUP("1-"&amp;Presupuestos[[#This Row],[ID DOCUMENTO]],BD_Pagos[],7,0),"")</f>
        <v/>
      </c>
      <c r="AP1302" s="16" t="str">
        <f>IFERROR(VLOOKUP("1-"&amp;Presupuestos[[#This Row],[ID DOCUMENTO]],BD_Pagos[],8,0),"")</f>
        <v/>
      </c>
      <c r="AQ1302" s="17" t="str">
        <f>IFERROR(VLOOKUP("1-"&amp;Presupuestos[[#This Row],[ID DOCUMENTO]],BD_Pagos[],9,0),"")</f>
        <v/>
      </c>
      <c r="AR1302" s="54"/>
      <c r="AS1302" s="7" t="str">
        <f>IFERROR(VLOOKUP("2-"&amp;Presupuestos[[#This Row],[ID DOCUMENTO]],BD_Pagos[],7,0),"")</f>
        <v/>
      </c>
      <c r="AT1302" s="16" t="str">
        <f>IFERROR(VLOOKUP("2-"&amp;Presupuestos[[#This Row],[ID DOCUMENTO]],BD_Pagos[],8,0),"")</f>
        <v/>
      </c>
      <c r="AU1302" s="17" t="str">
        <f>IFERROR(VLOOKUP("2-"&amp;Presupuestos[[#This Row],[ID DOCUMENTO]],BD_Pagos[],9,0),"")</f>
        <v/>
      </c>
      <c r="AV1302" s="20">
        <f>IF(IFERROR(VLOOKUP("2-"&amp;Presupuestos[[#This Row],[ID DOCUMENTO]],BD_Pagos[],10,0),0)&gt;Presupuestos[[#This Row],[TOTAL SOLES]],Presupuestos[[#This Row],[TOTAL SOLES]],IFERROR(VLOOKUP("2-"&amp;Presupuestos[[#This Row],[ID DOCUMENTO]],BD_Pagos[],10,0),0))</f>
        <v>0</v>
      </c>
      <c r="AW1302" s="7"/>
      <c r="AX1302" s="16"/>
      <c r="AY1302" s="17"/>
      <c r="AZ1302" s="20"/>
      <c r="BA1302" s="7"/>
      <c r="BB1302" s="16"/>
      <c r="BC1302" s="17"/>
      <c r="BD1302" s="20"/>
      <c r="BE1302" s="7" t="str">
        <f>IFERROR(VLOOKUP("5-"&amp;Presupuestos[[#This Row],[ID DOCUMENTO]],BD_Pagos[],7,0),"")</f>
        <v/>
      </c>
      <c r="BF1302" s="17" t="str">
        <f>IFERROR(VLOOKUP("5-"&amp;Presupuestos[[#This Row],[ID DOCUMENTO]],BD_Pagos[],9,0),"")</f>
        <v/>
      </c>
      <c r="BG1302" s="20">
        <f>IF(IFERROR(VLOOKUP("5-"&amp;Presupuestos[[#This Row],[ID DOCUMENTO]],BD_Pagos[],10,0),0)&gt;Presupuestos[[#This Row],[TOTAL SOLES]],Presupuestos[[#This Row],[TOTAL SOLES]],IFERROR(VLOOKUP("5-"&amp;Presupuestos[[#This Row],[ID DOCUMENTO]],BD_Pagos[],10,0),0))</f>
        <v>0</v>
      </c>
      <c r="BH1302" s="7" t="str">
        <f>IFERROR(VLOOKUP("1-Detraccion"&amp;Presupuestos[[#This Row],[ID DOCUMENTO]],BD_Pagos[],2,0),"")</f>
        <v/>
      </c>
      <c r="BI1302" s="3" t="str">
        <f>IFERROR(VLOOKUP("1-Detraccion"&amp;Presupuestos[[#This Row],[ID DOCUMENTO]],BD_Pagos[],3,0),"")</f>
        <v/>
      </c>
      <c r="BJ1302" s="3" t="str">
        <f>IFERROR(VLOOKUP("1-Detraccion"&amp;Presupuestos[[#This Row],[ID DOCUMENTO]],BD_Pagos[],4,0),"")</f>
        <v/>
      </c>
      <c r="BK1302" s="6">
        <f>IF(IFERROR(VLOOKUP("1-Detraccion"&amp;Presupuestos[[#This Row],[ID DOCUMENTO]],BD_Pagos[],5,0),0)&gt;Presupuestos[[#This Row],[TOTAL SOLES]],Presupuestos[[#This Row],[TOTAL SOLES]],IFERROR(VLOOKUP("1-Detraccion"&amp;Presupuestos[[#This Row],[ID DOCUMENTO]],BD_Pagos[],5,0),0))</f>
        <v>0</v>
      </c>
      <c r="BL1302" s="6">
        <f>IF(IFERROR(VLOOKUP("1-Detraccion"&amp;Presupuestos[[#This Row],[ID DOCUMENTO]],BD_Pagos[],6,0),0)&gt;Presupuestos[[#This Row],[TOTAL SOLES]],Presupuestos[[#This Row],[TOTAL SOLES]],IFERROR(VLOOKUP("1-Detraccion"&amp;Presupuestos[[#This Row],[ID DOCUMENTO]],BD_Pagos[],6,0),0))</f>
        <v>0</v>
      </c>
      <c r="BM1302" s="37"/>
      <c r="BN1302" s="3"/>
      <c r="BO1302" s="3"/>
      <c r="BP1302" s="6"/>
      <c r="BQ130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144.47999999999999</v>
      </c>
      <c r="BR1302" s="23" t="str">
        <f>IF(Presupuestos[[#This Row],[SALDO ME-MN]]&gt;0,"PENDIENTE","CANCELADO")</f>
        <v>PENDIENTE</v>
      </c>
      <c r="BS1302" s="23" t="str">
        <f>IF(COUNTIFS($U$4:$U1301,Presupuestos[[#This Row],[ID DOCUMENTO]])&gt;=1,IF(B1301=Presupuestos[[#This Row],[ID]],"OK","DOC. DUPLICADO"),"OK")</f>
        <v>OK</v>
      </c>
    </row>
    <row r="1303" spans="2:71" ht="24" x14ac:dyDescent="0.25">
      <c r="B1303" s="34">
        <f>IF(Presupuestos[[#This Row],[ID DOCUMENTO]]=U1302,B1302,IF(B1302="ID",1,B1302+1))</f>
        <v>1116</v>
      </c>
      <c r="C1303" s="2">
        <v>45869</v>
      </c>
      <c r="D1303" s="2">
        <v>45869</v>
      </c>
      <c r="E1303" s="3" t="s">
        <v>1880</v>
      </c>
      <c r="F1303" s="25" t="s">
        <v>54</v>
      </c>
      <c r="G1303" s="25" t="s">
        <v>330</v>
      </c>
      <c r="H1303" s="25" t="s">
        <v>394</v>
      </c>
      <c r="I1303" s="36" t="str">
        <f>IFERROR(VLOOKUP(Presupuestos[[#This Row],[AREA]]&amp;Presupuestos[[#This Row],[CONCEPTO]]&amp;Presupuestos[[#This Row],[DESCRIPCION]],Tabla28[[Columna1]:[CÓDIGO NUEVO]],2,0),"")</f>
        <v>P0601004</v>
      </c>
      <c r="J1303" s="3" t="s">
        <v>666</v>
      </c>
      <c r="K1303" s="3" t="s">
        <v>666</v>
      </c>
      <c r="L1303" s="3" t="s">
        <v>666</v>
      </c>
      <c r="M1303" s="31" t="s">
        <v>2477</v>
      </c>
      <c r="N1303" s="3"/>
      <c r="O1303" s="3" t="s">
        <v>315</v>
      </c>
      <c r="P1303" s="3" t="s">
        <v>86</v>
      </c>
      <c r="Q1303" s="3" t="str">
        <f>IFERROR(VLOOKUP(Presupuestos[[#This Row],[CLASIFICACIÓN (N)]],Tabla17[],2,0),"")</f>
        <v>Costos de ventas</v>
      </c>
      <c r="R1303" s="3" t="str">
        <f>IFERROR(VLOOKUP(Presupuestos[[#This Row],[CLASIFICACIÓN (N)]],Tabla17[],3,0),"")</f>
        <v>Operativo</v>
      </c>
      <c r="S1303" s="3" t="s">
        <v>41</v>
      </c>
      <c r="T1303" s="3" t="str">
        <f>IFERROR(VLOOKUP(Presupuestos[[#This Row],[ALMACEN]],Tabla5[],2,0),"")</f>
        <v>Lima</v>
      </c>
      <c r="U1303" s="19" t="str">
        <f>IFERROR(VLOOKUP(Presupuestos[[#This Row],[TIPO DE DOCUMENTO]],Tipo_Documento[],2,0)&amp;Presupuestos[[#This Row],[SERIE]]&amp;Presupuestos[[#This Row],[NUMERO]]&amp;Presupuestos[[#This Row],[RUC]],"")</f>
        <v>PLR ES07 4347557239</v>
      </c>
      <c r="V1303" s="3" t="s">
        <v>258</v>
      </c>
      <c r="W1303" s="7">
        <v>45869</v>
      </c>
      <c r="X1303" s="7">
        <v>45869</v>
      </c>
      <c r="Y1303" s="3" t="s">
        <v>2435</v>
      </c>
      <c r="Z1303" s="3">
        <v>43</v>
      </c>
      <c r="AA1303" s="3">
        <f>IFERROR(VLOOKUP(Presupuestos[[#This Row],[RAZON SOCIAL]],CHOOSE({1,2},Clientes_Proveedores[Razon Social],Clientes_Proveedores[Ruc / Dni]),2,0),"-")</f>
        <v>47557239</v>
      </c>
      <c r="AB1303" s="31" t="s">
        <v>2094</v>
      </c>
      <c r="AC1303" s="3" t="s">
        <v>670</v>
      </c>
      <c r="AD1303" s="5"/>
      <c r="AE1303" s="6">
        <v>134.19</v>
      </c>
      <c r="AF1303" s="6">
        <f>Presupuestos[[#This Row],[BASE]]*Presupuestos[[#This Row],[% IGV]]</f>
        <v>0</v>
      </c>
      <c r="AG1303" s="22">
        <f>ROUND(SUM(Presupuestos[[#This Row],[BASE]:[IGV]]),2)</f>
        <v>134.19</v>
      </c>
      <c r="AH1303" s="9" t="str">
        <f>IF(Presupuestos[[#This Row],[MONEDA]]="USD",VLOOKUP(Presupuestos[[#This Row],[FECHA DE EMISION]],Tipo_Cambio[],3,0),"")</f>
        <v/>
      </c>
      <c r="AI1303" s="22">
        <f>IFERROR(ROUND(IF(Presupuestos[[#This Row],[MONEDA]]="PEN",Presupuestos[[#This Row],[TOTAL]],Presupuestos[[#This Row],[TOTAL]]*Presupuestos[[#This Row],[TIPO DE CAMBIO]]),2),"")</f>
        <v>134.19</v>
      </c>
      <c r="AJ1303" s="5"/>
      <c r="AK1303" s="33" t="s">
        <v>671</v>
      </c>
      <c r="AL1303" s="5" t="s">
        <v>680</v>
      </c>
      <c r="AM1303" s="23" t="s">
        <v>671</v>
      </c>
      <c r="AN1303" s="23" t="s">
        <v>671</v>
      </c>
      <c r="AO1303" s="7" t="str">
        <f>IFERROR(VLOOKUP("1-"&amp;Presupuestos[[#This Row],[ID DOCUMENTO]],BD_Pagos[],7,0),"")</f>
        <v/>
      </c>
      <c r="AP1303" s="16" t="str">
        <f>IFERROR(VLOOKUP("1-"&amp;Presupuestos[[#This Row],[ID DOCUMENTO]],BD_Pagos[],8,0),"")</f>
        <v/>
      </c>
      <c r="AQ1303" s="17" t="str">
        <f>IFERROR(VLOOKUP("1-"&amp;Presupuestos[[#This Row],[ID DOCUMENTO]],BD_Pagos[],9,0),"")</f>
        <v/>
      </c>
      <c r="AR1303" s="54"/>
      <c r="AS1303" s="7" t="str">
        <f>IFERROR(VLOOKUP("2-"&amp;Presupuestos[[#This Row],[ID DOCUMENTO]],BD_Pagos[],7,0),"")</f>
        <v/>
      </c>
      <c r="AT1303" s="16" t="str">
        <f>IFERROR(VLOOKUP("2-"&amp;Presupuestos[[#This Row],[ID DOCUMENTO]],BD_Pagos[],8,0),"")</f>
        <v/>
      </c>
      <c r="AU1303" s="17" t="str">
        <f>IFERROR(VLOOKUP("2-"&amp;Presupuestos[[#This Row],[ID DOCUMENTO]],BD_Pagos[],9,0),"")</f>
        <v/>
      </c>
      <c r="AV1303" s="20">
        <f>IF(IFERROR(VLOOKUP("2-"&amp;Presupuestos[[#This Row],[ID DOCUMENTO]],BD_Pagos[],10,0),0)&gt;Presupuestos[[#This Row],[TOTAL SOLES]],Presupuestos[[#This Row],[TOTAL SOLES]],IFERROR(VLOOKUP("2-"&amp;Presupuestos[[#This Row],[ID DOCUMENTO]],BD_Pagos[],10,0),0))</f>
        <v>0</v>
      </c>
      <c r="AW1303" s="7"/>
      <c r="AX1303" s="16"/>
      <c r="AY1303" s="17"/>
      <c r="AZ1303" s="20"/>
      <c r="BA1303" s="7"/>
      <c r="BB1303" s="16"/>
      <c r="BC1303" s="17"/>
      <c r="BD1303" s="20"/>
      <c r="BE1303" s="7" t="str">
        <f>IFERROR(VLOOKUP("5-"&amp;Presupuestos[[#This Row],[ID DOCUMENTO]],BD_Pagos[],7,0),"")</f>
        <v/>
      </c>
      <c r="BF1303" s="17" t="str">
        <f>IFERROR(VLOOKUP("5-"&amp;Presupuestos[[#This Row],[ID DOCUMENTO]],BD_Pagos[],9,0),"")</f>
        <v/>
      </c>
      <c r="BG1303" s="20">
        <f>IF(IFERROR(VLOOKUP("5-"&amp;Presupuestos[[#This Row],[ID DOCUMENTO]],BD_Pagos[],10,0),0)&gt;Presupuestos[[#This Row],[TOTAL SOLES]],Presupuestos[[#This Row],[TOTAL SOLES]],IFERROR(VLOOKUP("5-"&amp;Presupuestos[[#This Row],[ID DOCUMENTO]],BD_Pagos[],10,0),0))</f>
        <v>0</v>
      </c>
      <c r="BH1303" s="7" t="str">
        <f>IFERROR(VLOOKUP("1-Detraccion"&amp;Presupuestos[[#This Row],[ID DOCUMENTO]],BD_Pagos[],2,0),"")</f>
        <v/>
      </c>
      <c r="BI1303" s="3" t="str">
        <f>IFERROR(VLOOKUP("1-Detraccion"&amp;Presupuestos[[#This Row],[ID DOCUMENTO]],BD_Pagos[],3,0),"")</f>
        <v/>
      </c>
      <c r="BJ1303" s="3" t="str">
        <f>IFERROR(VLOOKUP("1-Detraccion"&amp;Presupuestos[[#This Row],[ID DOCUMENTO]],BD_Pagos[],4,0),"")</f>
        <v/>
      </c>
      <c r="BK1303" s="6">
        <f>IF(IFERROR(VLOOKUP("1-Detraccion"&amp;Presupuestos[[#This Row],[ID DOCUMENTO]],BD_Pagos[],5,0),0)&gt;Presupuestos[[#This Row],[TOTAL SOLES]],Presupuestos[[#This Row],[TOTAL SOLES]],IFERROR(VLOOKUP("1-Detraccion"&amp;Presupuestos[[#This Row],[ID DOCUMENTO]],BD_Pagos[],5,0),0))</f>
        <v>0</v>
      </c>
      <c r="BL1303" s="6">
        <f>IF(IFERROR(VLOOKUP("1-Detraccion"&amp;Presupuestos[[#This Row],[ID DOCUMENTO]],BD_Pagos[],6,0),0)&gt;Presupuestos[[#This Row],[TOTAL SOLES]],Presupuestos[[#This Row],[TOTAL SOLES]],IFERROR(VLOOKUP("1-Detraccion"&amp;Presupuestos[[#This Row],[ID DOCUMENTO]],BD_Pagos[],6,0),0))</f>
        <v>0</v>
      </c>
      <c r="BM1303" s="37"/>
      <c r="BN1303" s="3"/>
      <c r="BO1303" s="3"/>
      <c r="BP1303" s="6"/>
      <c r="BQ130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134.19</v>
      </c>
      <c r="BR1303" s="23" t="str">
        <f>IF(Presupuestos[[#This Row],[SALDO ME-MN]]&gt;0,"PENDIENTE","CANCELADO")</f>
        <v>PENDIENTE</v>
      </c>
      <c r="BS1303" s="23" t="str">
        <f>IF(COUNTIFS($U$4:$U1302,Presupuestos[[#This Row],[ID DOCUMENTO]])&gt;=1,IF(B1302=Presupuestos[[#This Row],[ID]],"OK","DOC. DUPLICADO"),"OK")</f>
        <v>OK</v>
      </c>
    </row>
    <row r="1304" spans="2:71" ht="24" x14ac:dyDescent="0.25">
      <c r="B1304" s="34">
        <f>IF(Presupuestos[[#This Row],[ID DOCUMENTO]]=U1303,B1303,IF(B1303="ID",1,B1303+1))</f>
        <v>1117</v>
      </c>
      <c r="C1304" s="2">
        <v>45869</v>
      </c>
      <c r="D1304" s="2">
        <v>45869</v>
      </c>
      <c r="E1304" s="3" t="s">
        <v>1880</v>
      </c>
      <c r="F1304" s="25" t="s">
        <v>54</v>
      </c>
      <c r="G1304" s="25" t="s">
        <v>330</v>
      </c>
      <c r="H1304" s="25" t="s">
        <v>394</v>
      </c>
      <c r="I1304" s="36" t="str">
        <f>IFERROR(VLOOKUP(Presupuestos[[#This Row],[AREA]]&amp;Presupuestos[[#This Row],[CONCEPTO]]&amp;Presupuestos[[#This Row],[DESCRIPCION]],Tabla28[[Columna1]:[CÓDIGO NUEVO]],2,0),"")</f>
        <v>P0601004</v>
      </c>
      <c r="J1304" s="3" t="s">
        <v>666</v>
      </c>
      <c r="K1304" s="3" t="s">
        <v>666</v>
      </c>
      <c r="L1304" s="3" t="s">
        <v>666</v>
      </c>
      <c r="M1304" s="31" t="s">
        <v>2478</v>
      </c>
      <c r="N1304" s="3"/>
      <c r="O1304" s="3" t="s">
        <v>315</v>
      </c>
      <c r="P1304" s="3" t="s">
        <v>132</v>
      </c>
      <c r="Q1304" s="3" t="str">
        <f>IFERROR(VLOOKUP(Presupuestos[[#This Row],[CLASIFICACIÓN (N)]],Tabla17[],2,0),"")</f>
        <v>Gastos operativos</v>
      </c>
      <c r="R1304" s="3" t="str">
        <f>IFERROR(VLOOKUP(Presupuestos[[#This Row],[CLASIFICACIÓN (N)]],Tabla17[],3,0),"")</f>
        <v>Operativo</v>
      </c>
      <c r="S1304" s="3" t="s">
        <v>16</v>
      </c>
      <c r="T1304" s="3" t="str">
        <f>IFERROR(VLOOKUP(Presupuestos[[#This Row],[ALMACEN]],Tabla5[],2,0),"")</f>
        <v>Arequipa</v>
      </c>
      <c r="U1304" s="19" t="str">
        <f>IFERROR(VLOOKUP(Presupuestos[[#This Row],[TIPO DE DOCUMENTO]],Tipo_Documento[],2,0)&amp;Presupuestos[[#This Row],[SERIE]]&amp;Presupuestos[[#This Row],[NUMERO]]&amp;Presupuestos[[#This Row],[RUC]],"")</f>
        <v>PLR ES07 4472728100</v>
      </c>
      <c r="V1304" s="3" t="s">
        <v>258</v>
      </c>
      <c r="W1304" s="7">
        <v>45869</v>
      </c>
      <c r="X1304" s="7">
        <v>45869</v>
      </c>
      <c r="Y1304" s="3" t="s">
        <v>2435</v>
      </c>
      <c r="Z1304" s="3">
        <v>44</v>
      </c>
      <c r="AA1304" s="3">
        <f>IFERROR(VLOOKUP(Presupuestos[[#This Row],[RAZON SOCIAL]],CHOOSE({1,2},Clientes_Proveedores[Razon Social],Clientes_Proveedores[Ruc / Dni]),2,0),"-")</f>
        <v>72728100</v>
      </c>
      <c r="AB1304" s="31" t="s">
        <v>1371</v>
      </c>
      <c r="AC1304" s="3" t="s">
        <v>670</v>
      </c>
      <c r="AD1304" s="5"/>
      <c r="AE1304" s="6">
        <v>154.47</v>
      </c>
      <c r="AF1304" s="6">
        <f>Presupuestos[[#This Row],[BASE]]*Presupuestos[[#This Row],[% IGV]]</f>
        <v>0</v>
      </c>
      <c r="AG1304" s="22">
        <f>ROUND(SUM(Presupuestos[[#This Row],[BASE]:[IGV]]),2)</f>
        <v>154.47</v>
      </c>
      <c r="AH1304" s="9" t="str">
        <f>IF(Presupuestos[[#This Row],[MONEDA]]="USD",VLOOKUP(Presupuestos[[#This Row],[FECHA DE EMISION]],Tipo_Cambio[],3,0),"")</f>
        <v/>
      </c>
      <c r="AI1304" s="22">
        <f>IFERROR(ROUND(IF(Presupuestos[[#This Row],[MONEDA]]="PEN",Presupuestos[[#This Row],[TOTAL]],Presupuestos[[#This Row],[TOTAL]]*Presupuestos[[#This Row],[TIPO DE CAMBIO]]),2),"")</f>
        <v>154.47</v>
      </c>
      <c r="AJ1304" s="5"/>
      <c r="AK1304" s="33" t="s">
        <v>671</v>
      </c>
      <c r="AL1304" s="5" t="s">
        <v>680</v>
      </c>
      <c r="AM1304" s="23" t="s">
        <v>671</v>
      </c>
      <c r="AN1304" s="23" t="s">
        <v>671</v>
      </c>
      <c r="AO1304" s="7" t="str">
        <f>IFERROR(VLOOKUP("1-"&amp;Presupuestos[[#This Row],[ID DOCUMENTO]],BD_Pagos[],7,0),"")</f>
        <v/>
      </c>
      <c r="AP1304" s="16" t="str">
        <f>IFERROR(VLOOKUP("1-"&amp;Presupuestos[[#This Row],[ID DOCUMENTO]],BD_Pagos[],8,0),"")</f>
        <v/>
      </c>
      <c r="AQ1304" s="17" t="str">
        <f>IFERROR(VLOOKUP("1-"&amp;Presupuestos[[#This Row],[ID DOCUMENTO]],BD_Pagos[],9,0),"")</f>
        <v/>
      </c>
      <c r="AR1304" s="54"/>
      <c r="AS1304" s="7" t="str">
        <f>IFERROR(VLOOKUP("2-"&amp;Presupuestos[[#This Row],[ID DOCUMENTO]],BD_Pagos[],7,0),"")</f>
        <v/>
      </c>
      <c r="AT1304" s="16" t="str">
        <f>IFERROR(VLOOKUP("2-"&amp;Presupuestos[[#This Row],[ID DOCUMENTO]],BD_Pagos[],8,0),"")</f>
        <v/>
      </c>
      <c r="AU1304" s="17" t="str">
        <f>IFERROR(VLOOKUP("2-"&amp;Presupuestos[[#This Row],[ID DOCUMENTO]],BD_Pagos[],9,0),"")</f>
        <v/>
      </c>
      <c r="AV1304" s="20">
        <f>IF(IFERROR(VLOOKUP("2-"&amp;Presupuestos[[#This Row],[ID DOCUMENTO]],BD_Pagos[],10,0),0)&gt;Presupuestos[[#This Row],[TOTAL SOLES]],Presupuestos[[#This Row],[TOTAL SOLES]],IFERROR(VLOOKUP("2-"&amp;Presupuestos[[#This Row],[ID DOCUMENTO]],BD_Pagos[],10,0),0))</f>
        <v>0</v>
      </c>
      <c r="AW1304" s="7"/>
      <c r="AX1304" s="16"/>
      <c r="AY1304" s="17"/>
      <c r="AZ1304" s="20"/>
      <c r="BA1304" s="7"/>
      <c r="BB1304" s="16"/>
      <c r="BC1304" s="17"/>
      <c r="BD1304" s="20"/>
      <c r="BE1304" s="7" t="str">
        <f>IFERROR(VLOOKUP("5-"&amp;Presupuestos[[#This Row],[ID DOCUMENTO]],BD_Pagos[],7,0),"")</f>
        <v/>
      </c>
      <c r="BF1304" s="17" t="str">
        <f>IFERROR(VLOOKUP("5-"&amp;Presupuestos[[#This Row],[ID DOCUMENTO]],BD_Pagos[],9,0),"")</f>
        <v/>
      </c>
      <c r="BG1304" s="20">
        <f>IF(IFERROR(VLOOKUP("5-"&amp;Presupuestos[[#This Row],[ID DOCUMENTO]],BD_Pagos[],10,0),0)&gt;Presupuestos[[#This Row],[TOTAL SOLES]],Presupuestos[[#This Row],[TOTAL SOLES]],IFERROR(VLOOKUP("5-"&amp;Presupuestos[[#This Row],[ID DOCUMENTO]],BD_Pagos[],10,0),0))</f>
        <v>0</v>
      </c>
      <c r="BH1304" s="7" t="str">
        <f>IFERROR(VLOOKUP("1-Detraccion"&amp;Presupuestos[[#This Row],[ID DOCUMENTO]],BD_Pagos[],2,0),"")</f>
        <v/>
      </c>
      <c r="BI1304" s="3" t="str">
        <f>IFERROR(VLOOKUP("1-Detraccion"&amp;Presupuestos[[#This Row],[ID DOCUMENTO]],BD_Pagos[],3,0),"")</f>
        <v/>
      </c>
      <c r="BJ1304" s="3" t="str">
        <f>IFERROR(VLOOKUP("1-Detraccion"&amp;Presupuestos[[#This Row],[ID DOCUMENTO]],BD_Pagos[],4,0),"")</f>
        <v/>
      </c>
      <c r="BK1304" s="6">
        <f>IF(IFERROR(VLOOKUP("1-Detraccion"&amp;Presupuestos[[#This Row],[ID DOCUMENTO]],BD_Pagos[],5,0),0)&gt;Presupuestos[[#This Row],[TOTAL SOLES]],Presupuestos[[#This Row],[TOTAL SOLES]],IFERROR(VLOOKUP("1-Detraccion"&amp;Presupuestos[[#This Row],[ID DOCUMENTO]],BD_Pagos[],5,0),0))</f>
        <v>0</v>
      </c>
      <c r="BL1304" s="6">
        <f>IF(IFERROR(VLOOKUP("1-Detraccion"&amp;Presupuestos[[#This Row],[ID DOCUMENTO]],BD_Pagos[],6,0),0)&gt;Presupuestos[[#This Row],[TOTAL SOLES]],Presupuestos[[#This Row],[TOTAL SOLES]],IFERROR(VLOOKUP("1-Detraccion"&amp;Presupuestos[[#This Row],[ID DOCUMENTO]],BD_Pagos[],6,0),0))</f>
        <v>0</v>
      </c>
      <c r="BM1304" s="37"/>
      <c r="BN1304" s="3"/>
      <c r="BO1304" s="3"/>
      <c r="BP1304" s="6"/>
      <c r="BQ130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154.47</v>
      </c>
      <c r="BR1304" s="23" t="str">
        <f>IF(Presupuestos[[#This Row],[SALDO ME-MN]]&gt;0,"PENDIENTE","CANCELADO")</f>
        <v>PENDIENTE</v>
      </c>
      <c r="BS1304" s="23" t="str">
        <f>IF(COUNTIFS($U$4:$U1303,Presupuestos[[#This Row],[ID DOCUMENTO]])&gt;=1,IF(B1303=Presupuestos[[#This Row],[ID]],"OK","DOC. DUPLICADO"),"OK")</f>
        <v>OK</v>
      </c>
    </row>
    <row r="1305" spans="2:71" ht="24" x14ac:dyDescent="0.25">
      <c r="B1305" s="34">
        <f>IF(Presupuestos[[#This Row],[ID DOCUMENTO]]=U1304,B1304,IF(B1304="ID",1,B1304+1))</f>
        <v>1118</v>
      </c>
      <c r="C1305" s="2">
        <v>45869</v>
      </c>
      <c r="D1305" s="2">
        <v>45869</v>
      </c>
      <c r="E1305" s="3" t="s">
        <v>1880</v>
      </c>
      <c r="F1305" s="25" t="s">
        <v>54</v>
      </c>
      <c r="G1305" s="25" t="s">
        <v>330</v>
      </c>
      <c r="H1305" s="25" t="s">
        <v>394</v>
      </c>
      <c r="I1305" s="36" t="str">
        <f>IFERROR(VLOOKUP(Presupuestos[[#This Row],[AREA]]&amp;Presupuestos[[#This Row],[CONCEPTO]]&amp;Presupuestos[[#This Row],[DESCRIPCION]],Tabla28[[Columna1]:[CÓDIGO NUEVO]],2,0),"")</f>
        <v>P0601004</v>
      </c>
      <c r="J1305" s="3" t="s">
        <v>666</v>
      </c>
      <c r="K1305" s="3" t="s">
        <v>666</v>
      </c>
      <c r="L1305" s="3" t="s">
        <v>666</v>
      </c>
      <c r="M1305" s="31" t="s">
        <v>2479</v>
      </c>
      <c r="N1305" s="3"/>
      <c r="O1305" s="3" t="s">
        <v>315</v>
      </c>
      <c r="P1305" s="3" t="s">
        <v>127</v>
      </c>
      <c r="Q1305" s="3" t="str">
        <f>IFERROR(VLOOKUP(Presupuestos[[#This Row],[CLASIFICACIÓN (N)]],Tabla17[],2,0),"")</f>
        <v>Gastos operativos</v>
      </c>
      <c r="R1305" s="3" t="str">
        <f>IFERROR(VLOOKUP(Presupuestos[[#This Row],[CLASIFICACIÓN (N)]],Tabla17[],3,0),"")</f>
        <v>Operativo</v>
      </c>
      <c r="S1305" s="3" t="s">
        <v>16</v>
      </c>
      <c r="T1305" s="3" t="str">
        <f>IFERROR(VLOOKUP(Presupuestos[[#This Row],[ALMACEN]],Tabla5[],2,0),"")</f>
        <v>Arequipa</v>
      </c>
      <c r="U1305" s="19" t="str">
        <f>IFERROR(VLOOKUP(Presupuestos[[#This Row],[TIPO DE DOCUMENTO]],Tipo_Documento[],2,0)&amp;Presupuestos[[#This Row],[SERIE]]&amp;Presupuestos[[#This Row],[NUMERO]]&amp;Presupuestos[[#This Row],[RUC]],"")</f>
        <v>PLR ES07 4571311214</v>
      </c>
      <c r="V1305" s="3" t="s">
        <v>258</v>
      </c>
      <c r="W1305" s="7">
        <v>45869</v>
      </c>
      <c r="X1305" s="7">
        <v>45869</v>
      </c>
      <c r="Y1305" s="3" t="s">
        <v>2435</v>
      </c>
      <c r="Z1305" s="3">
        <v>45</v>
      </c>
      <c r="AA1305" s="3">
        <f>IFERROR(VLOOKUP(Presupuestos[[#This Row],[RAZON SOCIAL]],CHOOSE({1,2},Clientes_Proveedores[Razon Social],Clientes_Proveedores[Ruc / Dni]),2,0),"-")</f>
        <v>71311214</v>
      </c>
      <c r="AB1305" s="31" t="s">
        <v>2102</v>
      </c>
      <c r="AC1305" s="3" t="s">
        <v>670</v>
      </c>
      <c r="AD1305" s="5"/>
      <c r="AE1305" s="6">
        <v>135.49</v>
      </c>
      <c r="AF1305" s="6">
        <f>Presupuestos[[#This Row],[BASE]]*Presupuestos[[#This Row],[% IGV]]</f>
        <v>0</v>
      </c>
      <c r="AG1305" s="22">
        <f>ROUND(SUM(Presupuestos[[#This Row],[BASE]:[IGV]]),2)</f>
        <v>135.49</v>
      </c>
      <c r="AH1305" s="9" t="str">
        <f>IF(Presupuestos[[#This Row],[MONEDA]]="USD",VLOOKUP(Presupuestos[[#This Row],[FECHA DE EMISION]],Tipo_Cambio[],3,0),"")</f>
        <v/>
      </c>
      <c r="AI1305" s="22">
        <f>IFERROR(ROUND(IF(Presupuestos[[#This Row],[MONEDA]]="PEN",Presupuestos[[#This Row],[TOTAL]],Presupuestos[[#This Row],[TOTAL]]*Presupuestos[[#This Row],[TIPO DE CAMBIO]]),2),"")</f>
        <v>135.49</v>
      </c>
      <c r="AJ1305" s="5"/>
      <c r="AK1305" s="33" t="s">
        <v>671</v>
      </c>
      <c r="AL1305" s="5" t="s">
        <v>680</v>
      </c>
      <c r="AM1305" s="23" t="s">
        <v>671</v>
      </c>
      <c r="AN1305" s="23" t="s">
        <v>671</v>
      </c>
      <c r="AO1305" s="7" t="str">
        <f>IFERROR(VLOOKUP("1-"&amp;Presupuestos[[#This Row],[ID DOCUMENTO]],BD_Pagos[],7,0),"")</f>
        <v/>
      </c>
      <c r="AP1305" s="16" t="str">
        <f>IFERROR(VLOOKUP("1-"&amp;Presupuestos[[#This Row],[ID DOCUMENTO]],BD_Pagos[],8,0),"")</f>
        <v/>
      </c>
      <c r="AQ1305" s="17" t="str">
        <f>IFERROR(VLOOKUP("1-"&amp;Presupuestos[[#This Row],[ID DOCUMENTO]],BD_Pagos[],9,0),"")</f>
        <v/>
      </c>
      <c r="AR1305" s="54"/>
      <c r="AS1305" s="7" t="str">
        <f>IFERROR(VLOOKUP("2-"&amp;Presupuestos[[#This Row],[ID DOCUMENTO]],BD_Pagos[],7,0),"")</f>
        <v/>
      </c>
      <c r="AT1305" s="16" t="str">
        <f>IFERROR(VLOOKUP("2-"&amp;Presupuestos[[#This Row],[ID DOCUMENTO]],BD_Pagos[],8,0),"")</f>
        <v/>
      </c>
      <c r="AU1305" s="17" t="str">
        <f>IFERROR(VLOOKUP("2-"&amp;Presupuestos[[#This Row],[ID DOCUMENTO]],BD_Pagos[],9,0),"")</f>
        <v/>
      </c>
      <c r="AV1305" s="20">
        <f>IF(IFERROR(VLOOKUP("2-"&amp;Presupuestos[[#This Row],[ID DOCUMENTO]],BD_Pagos[],10,0),0)&gt;Presupuestos[[#This Row],[TOTAL SOLES]],Presupuestos[[#This Row],[TOTAL SOLES]],IFERROR(VLOOKUP("2-"&amp;Presupuestos[[#This Row],[ID DOCUMENTO]],BD_Pagos[],10,0),0))</f>
        <v>0</v>
      </c>
      <c r="AW1305" s="7"/>
      <c r="AX1305" s="16"/>
      <c r="AY1305" s="17"/>
      <c r="AZ1305" s="20"/>
      <c r="BA1305" s="7"/>
      <c r="BB1305" s="16"/>
      <c r="BC1305" s="17"/>
      <c r="BD1305" s="20"/>
      <c r="BE1305" s="7" t="str">
        <f>IFERROR(VLOOKUP("5-"&amp;Presupuestos[[#This Row],[ID DOCUMENTO]],BD_Pagos[],7,0),"")</f>
        <v/>
      </c>
      <c r="BF1305" s="17" t="str">
        <f>IFERROR(VLOOKUP("5-"&amp;Presupuestos[[#This Row],[ID DOCUMENTO]],BD_Pagos[],9,0),"")</f>
        <v/>
      </c>
      <c r="BG1305" s="20">
        <f>IF(IFERROR(VLOOKUP("5-"&amp;Presupuestos[[#This Row],[ID DOCUMENTO]],BD_Pagos[],10,0),0)&gt;Presupuestos[[#This Row],[TOTAL SOLES]],Presupuestos[[#This Row],[TOTAL SOLES]],IFERROR(VLOOKUP("5-"&amp;Presupuestos[[#This Row],[ID DOCUMENTO]],BD_Pagos[],10,0),0))</f>
        <v>0</v>
      </c>
      <c r="BH1305" s="7" t="str">
        <f>IFERROR(VLOOKUP("1-Detraccion"&amp;Presupuestos[[#This Row],[ID DOCUMENTO]],BD_Pagos[],2,0),"")</f>
        <v/>
      </c>
      <c r="BI1305" s="3" t="str">
        <f>IFERROR(VLOOKUP("1-Detraccion"&amp;Presupuestos[[#This Row],[ID DOCUMENTO]],BD_Pagos[],3,0),"")</f>
        <v/>
      </c>
      <c r="BJ1305" s="3" t="str">
        <f>IFERROR(VLOOKUP("1-Detraccion"&amp;Presupuestos[[#This Row],[ID DOCUMENTO]],BD_Pagos[],4,0),"")</f>
        <v/>
      </c>
      <c r="BK1305" s="6">
        <f>IF(IFERROR(VLOOKUP("1-Detraccion"&amp;Presupuestos[[#This Row],[ID DOCUMENTO]],BD_Pagos[],5,0),0)&gt;Presupuestos[[#This Row],[TOTAL SOLES]],Presupuestos[[#This Row],[TOTAL SOLES]],IFERROR(VLOOKUP("1-Detraccion"&amp;Presupuestos[[#This Row],[ID DOCUMENTO]],BD_Pagos[],5,0),0))</f>
        <v>0</v>
      </c>
      <c r="BL1305" s="6">
        <f>IF(IFERROR(VLOOKUP("1-Detraccion"&amp;Presupuestos[[#This Row],[ID DOCUMENTO]],BD_Pagos[],6,0),0)&gt;Presupuestos[[#This Row],[TOTAL SOLES]],Presupuestos[[#This Row],[TOTAL SOLES]],IFERROR(VLOOKUP("1-Detraccion"&amp;Presupuestos[[#This Row],[ID DOCUMENTO]],BD_Pagos[],6,0),0))</f>
        <v>0</v>
      </c>
      <c r="BM1305" s="37"/>
      <c r="BN1305" s="3"/>
      <c r="BO1305" s="3"/>
      <c r="BP1305" s="6"/>
      <c r="BQ130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135.49</v>
      </c>
      <c r="BR1305" s="23" t="str">
        <f>IF(Presupuestos[[#This Row],[SALDO ME-MN]]&gt;0,"PENDIENTE","CANCELADO")</f>
        <v>PENDIENTE</v>
      </c>
      <c r="BS1305" s="23" t="str">
        <f>IF(COUNTIFS($U$4:$U1304,Presupuestos[[#This Row],[ID DOCUMENTO]])&gt;=1,IF(B1304=Presupuestos[[#This Row],[ID]],"OK","DOC. DUPLICADO"),"OK")</f>
        <v>OK</v>
      </c>
    </row>
    <row r="1306" spans="2:71" ht="24" x14ac:dyDescent="0.25">
      <c r="B1306" s="34">
        <f>IF(Presupuestos[[#This Row],[ID DOCUMENTO]]=U1305,B1305,IF(B1305="ID",1,B1305+1))</f>
        <v>1119</v>
      </c>
      <c r="C1306" s="2">
        <v>45869</v>
      </c>
      <c r="D1306" s="2">
        <v>45869</v>
      </c>
      <c r="E1306" s="3" t="s">
        <v>1880</v>
      </c>
      <c r="F1306" s="25" t="s">
        <v>54</v>
      </c>
      <c r="G1306" s="25" t="s">
        <v>330</v>
      </c>
      <c r="H1306" s="25" t="s">
        <v>394</v>
      </c>
      <c r="I1306" s="36" t="str">
        <f>IFERROR(VLOOKUP(Presupuestos[[#This Row],[AREA]]&amp;Presupuestos[[#This Row],[CONCEPTO]]&amp;Presupuestos[[#This Row],[DESCRIPCION]],Tabla28[[Columna1]:[CÓDIGO NUEVO]],2,0),"")</f>
        <v>P0601004</v>
      </c>
      <c r="J1306" s="3" t="s">
        <v>666</v>
      </c>
      <c r="K1306" s="3" t="s">
        <v>666</v>
      </c>
      <c r="L1306" s="3" t="s">
        <v>666</v>
      </c>
      <c r="M1306" s="31" t="s">
        <v>2480</v>
      </c>
      <c r="N1306" s="3"/>
      <c r="O1306" s="3" t="s">
        <v>315</v>
      </c>
      <c r="P1306" s="3" t="s">
        <v>86</v>
      </c>
      <c r="Q1306" s="3" t="str">
        <f>IFERROR(VLOOKUP(Presupuestos[[#This Row],[CLASIFICACIÓN (N)]],Tabla17[],2,0),"")</f>
        <v>Costos de ventas</v>
      </c>
      <c r="R1306" s="3" t="str">
        <f>IFERROR(VLOOKUP(Presupuestos[[#This Row],[CLASIFICACIÓN (N)]],Tabla17[],3,0),"")</f>
        <v>Operativo</v>
      </c>
      <c r="S1306" s="3" t="s">
        <v>16</v>
      </c>
      <c r="T1306" s="3" t="str">
        <f>IFERROR(VLOOKUP(Presupuestos[[#This Row],[ALMACEN]],Tabla5[],2,0),"")</f>
        <v>Arequipa</v>
      </c>
      <c r="U1306" s="19" t="str">
        <f>IFERROR(VLOOKUP(Presupuestos[[#This Row],[TIPO DE DOCUMENTO]],Tipo_Documento[],2,0)&amp;Presupuestos[[#This Row],[SERIE]]&amp;Presupuestos[[#This Row],[NUMERO]]&amp;Presupuestos[[#This Row],[RUC]],"")</f>
        <v>PLR ES07 4671654750</v>
      </c>
      <c r="V1306" s="3" t="s">
        <v>258</v>
      </c>
      <c r="W1306" s="7">
        <v>45869</v>
      </c>
      <c r="X1306" s="7">
        <v>45869</v>
      </c>
      <c r="Y1306" s="3" t="s">
        <v>2435</v>
      </c>
      <c r="Z1306" s="3">
        <v>46</v>
      </c>
      <c r="AA1306" s="3">
        <f>IFERROR(VLOOKUP(Presupuestos[[#This Row],[RAZON SOCIAL]],CHOOSE({1,2},Clientes_Proveedores[Razon Social],Clientes_Proveedores[Ruc / Dni]),2,0),"-")</f>
        <v>71654750</v>
      </c>
      <c r="AB1306" s="31" t="s">
        <v>2105</v>
      </c>
      <c r="AC1306" s="3" t="s">
        <v>670</v>
      </c>
      <c r="AD1306" s="5"/>
      <c r="AE1306" s="6">
        <v>301.83999999999997</v>
      </c>
      <c r="AF1306" s="6">
        <f>Presupuestos[[#This Row],[BASE]]*Presupuestos[[#This Row],[% IGV]]</f>
        <v>0</v>
      </c>
      <c r="AG1306" s="22">
        <f>ROUND(SUM(Presupuestos[[#This Row],[BASE]:[IGV]]),2)</f>
        <v>301.83999999999997</v>
      </c>
      <c r="AH1306" s="9" t="str">
        <f>IF(Presupuestos[[#This Row],[MONEDA]]="USD",VLOOKUP(Presupuestos[[#This Row],[FECHA DE EMISION]],Tipo_Cambio[],3,0),"")</f>
        <v/>
      </c>
      <c r="AI1306" s="22">
        <f>IFERROR(ROUND(IF(Presupuestos[[#This Row],[MONEDA]]="PEN",Presupuestos[[#This Row],[TOTAL]],Presupuestos[[#This Row],[TOTAL]]*Presupuestos[[#This Row],[TIPO DE CAMBIO]]),2),"")</f>
        <v>301.83999999999997</v>
      </c>
      <c r="AJ1306" s="5"/>
      <c r="AK1306" s="33" t="s">
        <v>671</v>
      </c>
      <c r="AL1306" s="5" t="s">
        <v>680</v>
      </c>
      <c r="AM1306" s="23" t="s">
        <v>671</v>
      </c>
      <c r="AN1306" s="23" t="s">
        <v>671</v>
      </c>
      <c r="AO1306" s="7" t="str">
        <f>IFERROR(VLOOKUP("1-"&amp;Presupuestos[[#This Row],[ID DOCUMENTO]],BD_Pagos[],7,0),"")</f>
        <v/>
      </c>
      <c r="AP1306" s="16" t="str">
        <f>IFERROR(VLOOKUP("1-"&amp;Presupuestos[[#This Row],[ID DOCUMENTO]],BD_Pagos[],8,0),"")</f>
        <v/>
      </c>
      <c r="AQ1306" s="17" t="str">
        <f>IFERROR(VLOOKUP("1-"&amp;Presupuestos[[#This Row],[ID DOCUMENTO]],BD_Pagos[],9,0),"")</f>
        <v/>
      </c>
      <c r="AR1306" s="54"/>
      <c r="AS1306" s="7" t="str">
        <f>IFERROR(VLOOKUP("2-"&amp;Presupuestos[[#This Row],[ID DOCUMENTO]],BD_Pagos[],7,0),"")</f>
        <v/>
      </c>
      <c r="AT1306" s="16" t="str">
        <f>IFERROR(VLOOKUP("2-"&amp;Presupuestos[[#This Row],[ID DOCUMENTO]],BD_Pagos[],8,0),"")</f>
        <v/>
      </c>
      <c r="AU1306" s="17" t="str">
        <f>IFERROR(VLOOKUP("2-"&amp;Presupuestos[[#This Row],[ID DOCUMENTO]],BD_Pagos[],9,0),"")</f>
        <v/>
      </c>
      <c r="AV1306" s="20">
        <f>IF(IFERROR(VLOOKUP("2-"&amp;Presupuestos[[#This Row],[ID DOCUMENTO]],BD_Pagos[],10,0),0)&gt;Presupuestos[[#This Row],[TOTAL SOLES]],Presupuestos[[#This Row],[TOTAL SOLES]],IFERROR(VLOOKUP("2-"&amp;Presupuestos[[#This Row],[ID DOCUMENTO]],BD_Pagos[],10,0),0))</f>
        <v>0</v>
      </c>
      <c r="AW1306" s="7"/>
      <c r="AX1306" s="16"/>
      <c r="AY1306" s="17"/>
      <c r="AZ1306" s="20"/>
      <c r="BA1306" s="7"/>
      <c r="BB1306" s="16"/>
      <c r="BC1306" s="17"/>
      <c r="BD1306" s="20"/>
      <c r="BE1306" s="7" t="str">
        <f>IFERROR(VLOOKUP("5-"&amp;Presupuestos[[#This Row],[ID DOCUMENTO]],BD_Pagos[],7,0),"")</f>
        <v/>
      </c>
      <c r="BF1306" s="17" t="str">
        <f>IFERROR(VLOOKUP("5-"&amp;Presupuestos[[#This Row],[ID DOCUMENTO]],BD_Pagos[],9,0),"")</f>
        <v/>
      </c>
      <c r="BG1306" s="20">
        <f>IF(IFERROR(VLOOKUP("5-"&amp;Presupuestos[[#This Row],[ID DOCUMENTO]],BD_Pagos[],10,0),0)&gt;Presupuestos[[#This Row],[TOTAL SOLES]],Presupuestos[[#This Row],[TOTAL SOLES]],IFERROR(VLOOKUP("5-"&amp;Presupuestos[[#This Row],[ID DOCUMENTO]],BD_Pagos[],10,0),0))</f>
        <v>0</v>
      </c>
      <c r="BH1306" s="7" t="str">
        <f>IFERROR(VLOOKUP("1-Detraccion"&amp;Presupuestos[[#This Row],[ID DOCUMENTO]],BD_Pagos[],2,0),"")</f>
        <v/>
      </c>
      <c r="BI1306" s="3" t="str">
        <f>IFERROR(VLOOKUP("1-Detraccion"&amp;Presupuestos[[#This Row],[ID DOCUMENTO]],BD_Pagos[],3,0),"")</f>
        <v/>
      </c>
      <c r="BJ1306" s="3" t="str">
        <f>IFERROR(VLOOKUP("1-Detraccion"&amp;Presupuestos[[#This Row],[ID DOCUMENTO]],BD_Pagos[],4,0),"")</f>
        <v/>
      </c>
      <c r="BK1306" s="6">
        <f>IF(IFERROR(VLOOKUP("1-Detraccion"&amp;Presupuestos[[#This Row],[ID DOCUMENTO]],BD_Pagos[],5,0),0)&gt;Presupuestos[[#This Row],[TOTAL SOLES]],Presupuestos[[#This Row],[TOTAL SOLES]],IFERROR(VLOOKUP("1-Detraccion"&amp;Presupuestos[[#This Row],[ID DOCUMENTO]],BD_Pagos[],5,0),0))</f>
        <v>0</v>
      </c>
      <c r="BL1306" s="6">
        <f>IF(IFERROR(VLOOKUP("1-Detraccion"&amp;Presupuestos[[#This Row],[ID DOCUMENTO]],BD_Pagos[],6,0),0)&gt;Presupuestos[[#This Row],[TOTAL SOLES]],Presupuestos[[#This Row],[TOTAL SOLES]],IFERROR(VLOOKUP("1-Detraccion"&amp;Presupuestos[[#This Row],[ID DOCUMENTO]],BD_Pagos[],6,0),0))</f>
        <v>0</v>
      </c>
      <c r="BM1306" s="37"/>
      <c r="BN1306" s="3"/>
      <c r="BO1306" s="3"/>
      <c r="BP1306" s="6"/>
      <c r="BQ130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301.83999999999997</v>
      </c>
      <c r="BR1306" s="23" t="str">
        <f>IF(Presupuestos[[#This Row],[SALDO ME-MN]]&gt;0,"PENDIENTE","CANCELADO")</f>
        <v>PENDIENTE</v>
      </c>
      <c r="BS1306" s="23" t="str">
        <f>IF(COUNTIFS($U$4:$U1305,Presupuestos[[#This Row],[ID DOCUMENTO]])&gt;=1,IF(B1305=Presupuestos[[#This Row],[ID]],"OK","DOC. DUPLICADO"),"OK")</f>
        <v>OK</v>
      </c>
    </row>
    <row r="1307" spans="2:71" ht="24" x14ac:dyDescent="0.25">
      <c r="B1307" s="34">
        <f>IF(Presupuestos[[#This Row],[ID DOCUMENTO]]=U1306,B1306,IF(B1306="ID",1,B1306+1))</f>
        <v>1120</v>
      </c>
      <c r="C1307" s="2">
        <v>45869</v>
      </c>
      <c r="D1307" s="2">
        <v>45869</v>
      </c>
      <c r="E1307" s="3" t="s">
        <v>1880</v>
      </c>
      <c r="F1307" s="25" t="s">
        <v>54</v>
      </c>
      <c r="G1307" s="25" t="s">
        <v>330</v>
      </c>
      <c r="H1307" s="25" t="s">
        <v>394</v>
      </c>
      <c r="I1307" s="36" t="str">
        <f>IFERROR(VLOOKUP(Presupuestos[[#This Row],[AREA]]&amp;Presupuestos[[#This Row],[CONCEPTO]]&amp;Presupuestos[[#This Row],[DESCRIPCION]],Tabla28[[Columna1]:[CÓDIGO NUEVO]],2,0),"")</f>
        <v>P0601004</v>
      </c>
      <c r="J1307" s="3" t="s">
        <v>666</v>
      </c>
      <c r="K1307" s="3" t="s">
        <v>666</v>
      </c>
      <c r="L1307" s="3" t="s">
        <v>666</v>
      </c>
      <c r="M1307" s="31" t="s">
        <v>2481</v>
      </c>
      <c r="N1307" s="3"/>
      <c r="O1307" s="3" t="s">
        <v>315</v>
      </c>
      <c r="P1307" s="3" t="s">
        <v>114</v>
      </c>
      <c r="Q1307" s="3" t="str">
        <f>IFERROR(VLOOKUP(Presupuestos[[#This Row],[CLASIFICACIÓN (N)]],Tabla17[],2,0),"")</f>
        <v>Costos de ventas</v>
      </c>
      <c r="R1307" s="3" t="str">
        <f>IFERROR(VLOOKUP(Presupuestos[[#This Row],[CLASIFICACIÓN (N)]],Tabla17[],3,0),"")</f>
        <v>Operativo</v>
      </c>
      <c r="S1307" s="3" t="s">
        <v>16</v>
      </c>
      <c r="T1307" s="3" t="str">
        <f>IFERROR(VLOOKUP(Presupuestos[[#This Row],[ALMACEN]],Tabla5[],2,0),"")</f>
        <v>Arequipa</v>
      </c>
      <c r="U1307" s="19" t="str">
        <f>IFERROR(VLOOKUP(Presupuestos[[#This Row],[TIPO DE DOCUMENTO]],Tipo_Documento[],2,0)&amp;Presupuestos[[#This Row],[SERIE]]&amp;Presupuestos[[#This Row],[NUMERO]]&amp;Presupuestos[[#This Row],[RUC]],"")</f>
        <v>PLR ES07 4772682665</v>
      </c>
      <c r="V1307" s="3" t="s">
        <v>258</v>
      </c>
      <c r="W1307" s="7">
        <v>45869</v>
      </c>
      <c r="X1307" s="7">
        <v>45869</v>
      </c>
      <c r="Y1307" s="3" t="s">
        <v>2435</v>
      </c>
      <c r="Z1307" s="3">
        <v>47</v>
      </c>
      <c r="AA1307" s="3">
        <f>IFERROR(VLOOKUP(Presupuestos[[#This Row],[RAZON SOCIAL]],CHOOSE({1,2},Clientes_Proveedores[Razon Social],Clientes_Proveedores[Ruc / Dni]),2,0),"-")</f>
        <v>72682665</v>
      </c>
      <c r="AB1307" s="31" t="s">
        <v>695</v>
      </c>
      <c r="AC1307" s="3" t="s">
        <v>670</v>
      </c>
      <c r="AD1307" s="5"/>
      <c r="AE1307" s="6">
        <v>133.62</v>
      </c>
      <c r="AF1307" s="6">
        <f>Presupuestos[[#This Row],[BASE]]*Presupuestos[[#This Row],[% IGV]]</f>
        <v>0</v>
      </c>
      <c r="AG1307" s="22">
        <f>ROUND(SUM(Presupuestos[[#This Row],[BASE]:[IGV]]),2)</f>
        <v>133.62</v>
      </c>
      <c r="AH1307" s="9" t="str">
        <f>IF(Presupuestos[[#This Row],[MONEDA]]="USD",VLOOKUP(Presupuestos[[#This Row],[FECHA DE EMISION]],Tipo_Cambio[],3,0),"")</f>
        <v/>
      </c>
      <c r="AI1307" s="22">
        <f>IFERROR(ROUND(IF(Presupuestos[[#This Row],[MONEDA]]="PEN",Presupuestos[[#This Row],[TOTAL]],Presupuestos[[#This Row],[TOTAL]]*Presupuestos[[#This Row],[TIPO DE CAMBIO]]),2),"")</f>
        <v>133.62</v>
      </c>
      <c r="AJ1307" s="5"/>
      <c r="AK1307" s="33" t="s">
        <v>671</v>
      </c>
      <c r="AL1307" s="5" t="s">
        <v>680</v>
      </c>
      <c r="AM1307" s="23" t="s">
        <v>671</v>
      </c>
      <c r="AN1307" s="23" t="s">
        <v>671</v>
      </c>
      <c r="AO1307" s="7" t="str">
        <f>IFERROR(VLOOKUP("1-"&amp;Presupuestos[[#This Row],[ID DOCUMENTO]],BD_Pagos[],7,0),"")</f>
        <v/>
      </c>
      <c r="AP1307" s="16" t="str">
        <f>IFERROR(VLOOKUP("1-"&amp;Presupuestos[[#This Row],[ID DOCUMENTO]],BD_Pagos[],8,0),"")</f>
        <v/>
      </c>
      <c r="AQ1307" s="17" t="str">
        <f>IFERROR(VLOOKUP("1-"&amp;Presupuestos[[#This Row],[ID DOCUMENTO]],BD_Pagos[],9,0),"")</f>
        <v/>
      </c>
      <c r="AR1307" s="54"/>
      <c r="AS1307" s="7" t="str">
        <f>IFERROR(VLOOKUP("2-"&amp;Presupuestos[[#This Row],[ID DOCUMENTO]],BD_Pagos[],7,0),"")</f>
        <v/>
      </c>
      <c r="AT1307" s="16" t="str">
        <f>IFERROR(VLOOKUP("2-"&amp;Presupuestos[[#This Row],[ID DOCUMENTO]],BD_Pagos[],8,0),"")</f>
        <v/>
      </c>
      <c r="AU1307" s="17" t="str">
        <f>IFERROR(VLOOKUP("2-"&amp;Presupuestos[[#This Row],[ID DOCUMENTO]],BD_Pagos[],9,0),"")</f>
        <v/>
      </c>
      <c r="AV1307" s="20">
        <f>IF(IFERROR(VLOOKUP("2-"&amp;Presupuestos[[#This Row],[ID DOCUMENTO]],BD_Pagos[],10,0),0)&gt;Presupuestos[[#This Row],[TOTAL SOLES]],Presupuestos[[#This Row],[TOTAL SOLES]],IFERROR(VLOOKUP("2-"&amp;Presupuestos[[#This Row],[ID DOCUMENTO]],BD_Pagos[],10,0),0))</f>
        <v>0</v>
      </c>
      <c r="AW1307" s="7"/>
      <c r="AX1307" s="16"/>
      <c r="AY1307" s="17"/>
      <c r="AZ1307" s="20"/>
      <c r="BA1307" s="7"/>
      <c r="BB1307" s="16"/>
      <c r="BC1307" s="17"/>
      <c r="BD1307" s="20"/>
      <c r="BE1307" s="7" t="str">
        <f>IFERROR(VLOOKUP("5-"&amp;Presupuestos[[#This Row],[ID DOCUMENTO]],BD_Pagos[],7,0),"")</f>
        <v/>
      </c>
      <c r="BF1307" s="17" t="str">
        <f>IFERROR(VLOOKUP("5-"&amp;Presupuestos[[#This Row],[ID DOCUMENTO]],BD_Pagos[],9,0),"")</f>
        <v/>
      </c>
      <c r="BG1307" s="20">
        <f>IF(IFERROR(VLOOKUP("5-"&amp;Presupuestos[[#This Row],[ID DOCUMENTO]],BD_Pagos[],10,0),0)&gt;Presupuestos[[#This Row],[TOTAL SOLES]],Presupuestos[[#This Row],[TOTAL SOLES]],IFERROR(VLOOKUP("5-"&amp;Presupuestos[[#This Row],[ID DOCUMENTO]],BD_Pagos[],10,0),0))</f>
        <v>0</v>
      </c>
      <c r="BH1307" s="7" t="str">
        <f>IFERROR(VLOOKUP("1-Detraccion"&amp;Presupuestos[[#This Row],[ID DOCUMENTO]],BD_Pagos[],2,0),"")</f>
        <v/>
      </c>
      <c r="BI1307" s="3" t="str">
        <f>IFERROR(VLOOKUP("1-Detraccion"&amp;Presupuestos[[#This Row],[ID DOCUMENTO]],BD_Pagos[],3,0),"")</f>
        <v/>
      </c>
      <c r="BJ1307" s="3" t="str">
        <f>IFERROR(VLOOKUP("1-Detraccion"&amp;Presupuestos[[#This Row],[ID DOCUMENTO]],BD_Pagos[],4,0),"")</f>
        <v/>
      </c>
      <c r="BK1307" s="6">
        <f>IF(IFERROR(VLOOKUP("1-Detraccion"&amp;Presupuestos[[#This Row],[ID DOCUMENTO]],BD_Pagos[],5,0),0)&gt;Presupuestos[[#This Row],[TOTAL SOLES]],Presupuestos[[#This Row],[TOTAL SOLES]],IFERROR(VLOOKUP("1-Detraccion"&amp;Presupuestos[[#This Row],[ID DOCUMENTO]],BD_Pagos[],5,0),0))</f>
        <v>0</v>
      </c>
      <c r="BL1307" s="6">
        <f>IF(IFERROR(VLOOKUP("1-Detraccion"&amp;Presupuestos[[#This Row],[ID DOCUMENTO]],BD_Pagos[],6,0),0)&gt;Presupuestos[[#This Row],[TOTAL SOLES]],Presupuestos[[#This Row],[TOTAL SOLES]],IFERROR(VLOOKUP("1-Detraccion"&amp;Presupuestos[[#This Row],[ID DOCUMENTO]],BD_Pagos[],6,0),0))</f>
        <v>0</v>
      </c>
      <c r="BM1307" s="37"/>
      <c r="BN1307" s="3"/>
      <c r="BO1307" s="3"/>
      <c r="BP1307" s="6"/>
      <c r="BQ130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133.62</v>
      </c>
      <c r="BR1307" s="23" t="str">
        <f>IF(Presupuestos[[#This Row],[SALDO ME-MN]]&gt;0,"PENDIENTE","CANCELADO")</f>
        <v>PENDIENTE</v>
      </c>
      <c r="BS1307" s="23" t="str">
        <f>IF(COUNTIFS($U$4:$U1306,Presupuestos[[#This Row],[ID DOCUMENTO]])&gt;=1,IF(B1306=Presupuestos[[#This Row],[ID]],"OK","DOC. DUPLICADO"),"OK")</f>
        <v>OK</v>
      </c>
    </row>
    <row r="1308" spans="2:71" ht="24" x14ac:dyDescent="0.25">
      <c r="B1308" s="34">
        <f>IF(Presupuestos[[#This Row],[ID DOCUMENTO]]=U1307,B1307,IF(B1307="ID",1,B1307+1))</f>
        <v>1121</v>
      </c>
      <c r="C1308" s="2">
        <v>45869</v>
      </c>
      <c r="D1308" s="2">
        <v>45869</v>
      </c>
      <c r="E1308" s="3" t="s">
        <v>1880</v>
      </c>
      <c r="F1308" s="25" t="s">
        <v>54</v>
      </c>
      <c r="G1308" s="25" t="s">
        <v>330</v>
      </c>
      <c r="H1308" s="25" t="s">
        <v>394</v>
      </c>
      <c r="I1308" s="36" t="str">
        <f>IFERROR(VLOOKUP(Presupuestos[[#This Row],[AREA]]&amp;Presupuestos[[#This Row],[CONCEPTO]]&amp;Presupuestos[[#This Row],[DESCRIPCION]],Tabla28[[Columna1]:[CÓDIGO NUEVO]],2,0),"")</f>
        <v>P0601004</v>
      </c>
      <c r="J1308" s="3" t="s">
        <v>666</v>
      </c>
      <c r="K1308" s="3" t="s">
        <v>666</v>
      </c>
      <c r="L1308" s="3" t="s">
        <v>666</v>
      </c>
      <c r="M1308" s="31" t="s">
        <v>2482</v>
      </c>
      <c r="N1308" s="3"/>
      <c r="O1308" s="3" t="s">
        <v>315</v>
      </c>
      <c r="P1308" s="3" t="s">
        <v>86</v>
      </c>
      <c r="Q1308" s="3" t="str">
        <f>IFERROR(VLOOKUP(Presupuestos[[#This Row],[CLASIFICACIÓN (N)]],Tabla17[],2,0),"")</f>
        <v>Costos de ventas</v>
      </c>
      <c r="R1308" s="3" t="str">
        <f>IFERROR(VLOOKUP(Presupuestos[[#This Row],[CLASIFICACIÓN (N)]],Tabla17[],3,0),"")</f>
        <v>Operativo</v>
      </c>
      <c r="S1308" s="3" t="s">
        <v>16</v>
      </c>
      <c r="T1308" s="3" t="str">
        <f>IFERROR(VLOOKUP(Presupuestos[[#This Row],[ALMACEN]],Tabla5[],2,0),"")</f>
        <v>Arequipa</v>
      </c>
      <c r="U1308" s="19" t="str">
        <f>IFERROR(VLOOKUP(Presupuestos[[#This Row],[TIPO DE DOCUMENTO]],Tipo_Documento[],2,0)&amp;Presupuestos[[#This Row],[SERIE]]&amp;Presupuestos[[#This Row],[NUMERO]]&amp;Presupuestos[[#This Row],[RUC]],"")</f>
        <v>PLR ES07 4848362717</v>
      </c>
      <c r="V1308" s="3" t="s">
        <v>258</v>
      </c>
      <c r="W1308" s="7">
        <v>45869</v>
      </c>
      <c r="X1308" s="7">
        <v>45869</v>
      </c>
      <c r="Y1308" s="3" t="s">
        <v>2435</v>
      </c>
      <c r="Z1308" s="3">
        <v>48</v>
      </c>
      <c r="AA1308" s="3">
        <f>IFERROR(VLOOKUP(Presupuestos[[#This Row],[RAZON SOCIAL]],CHOOSE({1,2},Clientes_Proveedores[Razon Social],Clientes_Proveedores[Ruc / Dni]),2,0),"-")</f>
        <v>48362717</v>
      </c>
      <c r="AB1308" s="31" t="s">
        <v>2115</v>
      </c>
      <c r="AC1308" s="3" t="s">
        <v>670</v>
      </c>
      <c r="AD1308" s="5"/>
      <c r="AE1308" s="6">
        <v>118.95</v>
      </c>
      <c r="AF1308" s="6">
        <f>Presupuestos[[#This Row],[BASE]]*Presupuestos[[#This Row],[% IGV]]</f>
        <v>0</v>
      </c>
      <c r="AG1308" s="22">
        <f>ROUND(SUM(Presupuestos[[#This Row],[BASE]:[IGV]]),2)</f>
        <v>118.95</v>
      </c>
      <c r="AH1308" s="9" t="str">
        <f>IF(Presupuestos[[#This Row],[MONEDA]]="USD",VLOOKUP(Presupuestos[[#This Row],[FECHA DE EMISION]],Tipo_Cambio[],3,0),"")</f>
        <v/>
      </c>
      <c r="AI1308" s="22">
        <f>IFERROR(ROUND(IF(Presupuestos[[#This Row],[MONEDA]]="PEN",Presupuestos[[#This Row],[TOTAL]],Presupuestos[[#This Row],[TOTAL]]*Presupuestos[[#This Row],[TIPO DE CAMBIO]]),2),"")</f>
        <v>118.95</v>
      </c>
      <c r="AJ1308" s="5"/>
      <c r="AK1308" s="33" t="s">
        <v>671</v>
      </c>
      <c r="AL1308" s="5" t="s">
        <v>680</v>
      </c>
      <c r="AM1308" s="23" t="s">
        <v>671</v>
      </c>
      <c r="AN1308" s="23" t="s">
        <v>671</v>
      </c>
      <c r="AO1308" s="7" t="str">
        <f>IFERROR(VLOOKUP("1-"&amp;Presupuestos[[#This Row],[ID DOCUMENTO]],BD_Pagos[],7,0),"")</f>
        <v/>
      </c>
      <c r="AP1308" s="16" t="str">
        <f>IFERROR(VLOOKUP("1-"&amp;Presupuestos[[#This Row],[ID DOCUMENTO]],BD_Pagos[],8,0),"")</f>
        <v/>
      </c>
      <c r="AQ1308" s="17" t="str">
        <f>IFERROR(VLOOKUP("1-"&amp;Presupuestos[[#This Row],[ID DOCUMENTO]],BD_Pagos[],9,0),"")</f>
        <v/>
      </c>
      <c r="AR1308" s="54"/>
      <c r="AS1308" s="7" t="str">
        <f>IFERROR(VLOOKUP("2-"&amp;Presupuestos[[#This Row],[ID DOCUMENTO]],BD_Pagos[],7,0),"")</f>
        <v/>
      </c>
      <c r="AT1308" s="16" t="str">
        <f>IFERROR(VLOOKUP("2-"&amp;Presupuestos[[#This Row],[ID DOCUMENTO]],BD_Pagos[],8,0),"")</f>
        <v/>
      </c>
      <c r="AU1308" s="17" t="str">
        <f>IFERROR(VLOOKUP("2-"&amp;Presupuestos[[#This Row],[ID DOCUMENTO]],BD_Pagos[],9,0),"")</f>
        <v/>
      </c>
      <c r="AV1308" s="20">
        <f>IF(IFERROR(VLOOKUP("2-"&amp;Presupuestos[[#This Row],[ID DOCUMENTO]],BD_Pagos[],10,0),0)&gt;Presupuestos[[#This Row],[TOTAL SOLES]],Presupuestos[[#This Row],[TOTAL SOLES]],IFERROR(VLOOKUP("2-"&amp;Presupuestos[[#This Row],[ID DOCUMENTO]],BD_Pagos[],10,0),0))</f>
        <v>0</v>
      </c>
      <c r="AW1308" s="7"/>
      <c r="AX1308" s="16"/>
      <c r="AY1308" s="17"/>
      <c r="AZ1308" s="20"/>
      <c r="BA1308" s="7"/>
      <c r="BB1308" s="16"/>
      <c r="BC1308" s="17"/>
      <c r="BD1308" s="20"/>
      <c r="BE1308" s="7" t="str">
        <f>IFERROR(VLOOKUP("5-"&amp;Presupuestos[[#This Row],[ID DOCUMENTO]],BD_Pagos[],7,0),"")</f>
        <v/>
      </c>
      <c r="BF1308" s="17" t="str">
        <f>IFERROR(VLOOKUP("5-"&amp;Presupuestos[[#This Row],[ID DOCUMENTO]],BD_Pagos[],9,0),"")</f>
        <v/>
      </c>
      <c r="BG1308" s="20">
        <f>IF(IFERROR(VLOOKUP("5-"&amp;Presupuestos[[#This Row],[ID DOCUMENTO]],BD_Pagos[],10,0),0)&gt;Presupuestos[[#This Row],[TOTAL SOLES]],Presupuestos[[#This Row],[TOTAL SOLES]],IFERROR(VLOOKUP("5-"&amp;Presupuestos[[#This Row],[ID DOCUMENTO]],BD_Pagos[],10,0),0))</f>
        <v>0</v>
      </c>
      <c r="BH1308" s="7" t="str">
        <f>IFERROR(VLOOKUP("1-Detraccion"&amp;Presupuestos[[#This Row],[ID DOCUMENTO]],BD_Pagos[],2,0),"")</f>
        <v/>
      </c>
      <c r="BI1308" s="3" t="str">
        <f>IFERROR(VLOOKUP("1-Detraccion"&amp;Presupuestos[[#This Row],[ID DOCUMENTO]],BD_Pagos[],3,0),"")</f>
        <v/>
      </c>
      <c r="BJ1308" s="3" t="str">
        <f>IFERROR(VLOOKUP("1-Detraccion"&amp;Presupuestos[[#This Row],[ID DOCUMENTO]],BD_Pagos[],4,0),"")</f>
        <v/>
      </c>
      <c r="BK1308" s="6">
        <f>IF(IFERROR(VLOOKUP("1-Detraccion"&amp;Presupuestos[[#This Row],[ID DOCUMENTO]],BD_Pagos[],5,0),0)&gt;Presupuestos[[#This Row],[TOTAL SOLES]],Presupuestos[[#This Row],[TOTAL SOLES]],IFERROR(VLOOKUP("1-Detraccion"&amp;Presupuestos[[#This Row],[ID DOCUMENTO]],BD_Pagos[],5,0),0))</f>
        <v>0</v>
      </c>
      <c r="BL1308" s="6">
        <f>IF(IFERROR(VLOOKUP("1-Detraccion"&amp;Presupuestos[[#This Row],[ID DOCUMENTO]],BD_Pagos[],6,0),0)&gt;Presupuestos[[#This Row],[TOTAL SOLES]],Presupuestos[[#This Row],[TOTAL SOLES]],IFERROR(VLOOKUP("1-Detraccion"&amp;Presupuestos[[#This Row],[ID DOCUMENTO]],BD_Pagos[],6,0),0))</f>
        <v>0</v>
      </c>
      <c r="BM1308" s="37"/>
      <c r="BN1308" s="3"/>
      <c r="BO1308" s="3"/>
      <c r="BP1308" s="6"/>
      <c r="BQ130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118.95</v>
      </c>
      <c r="BR1308" s="23" t="str">
        <f>IF(Presupuestos[[#This Row],[SALDO ME-MN]]&gt;0,"PENDIENTE","CANCELADO")</f>
        <v>PENDIENTE</v>
      </c>
      <c r="BS1308" s="23" t="str">
        <f>IF(COUNTIFS($U$4:$U1307,Presupuestos[[#This Row],[ID DOCUMENTO]])&gt;=1,IF(B1307=Presupuestos[[#This Row],[ID]],"OK","DOC. DUPLICADO"),"OK")</f>
        <v>OK</v>
      </c>
    </row>
    <row r="1309" spans="2:71" ht="24" x14ac:dyDescent="0.25">
      <c r="B1309" s="34">
        <f>IF(Presupuestos[[#This Row],[ID DOCUMENTO]]=U1308,B1308,IF(B1308="ID",1,B1308+1))</f>
        <v>1122</v>
      </c>
      <c r="C1309" s="2">
        <v>45869</v>
      </c>
      <c r="D1309" s="2">
        <v>45869</v>
      </c>
      <c r="E1309" s="3" t="s">
        <v>1880</v>
      </c>
      <c r="F1309" s="25" t="s">
        <v>54</v>
      </c>
      <c r="G1309" s="25" t="s">
        <v>330</v>
      </c>
      <c r="H1309" s="25" t="s">
        <v>394</v>
      </c>
      <c r="I1309" s="36" t="str">
        <f>IFERROR(VLOOKUP(Presupuestos[[#This Row],[AREA]]&amp;Presupuestos[[#This Row],[CONCEPTO]]&amp;Presupuestos[[#This Row],[DESCRIPCION]],Tabla28[[Columna1]:[CÓDIGO NUEVO]],2,0),"")</f>
        <v>P0601004</v>
      </c>
      <c r="J1309" s="3" t="s">
        <v>666</v>
      </c>
      <c r="K1309" s="3" t="s">
        <v>666</v>
      </c>
      <c r="L1309" s="3" t="s">
        <v>666</v>
      </c>
      <c r="M1309" s="31" t="s">
        <v>2483</v>
      </c>
      <c r="N1309" s="3"/>
      <c r="O1309" s="3" t="s">
        <v>315</v>
      </c>
      <c r="P1309" s="3" t="s">
        <v>86</v>
      </c>
      <c r="Q1309" s="3" t="str">
        <f>IFERROR(VLOOKUP(Presupuestos[[#This Row],[CLASIFICACIÓN (N)]],Tabla17[],2,0),"")</f>
        <v>Costos de ventas</v>
      </c>
      <c r="R1309" s="3" t="str">
        <f>IFERROR(VLOOKUP(Presupuestos[[#This Row],[CLASIFICACIÓN (N)]],Tabla17[],3,0),"")</f>
        <v>Operativo</v>
      </c>
      <c r="S1309" s="3" t="s">
        <v>16</v>
      </c>
      <c r="T1309" s="3" t="str">
        <f>IFERROR(VLOOKUP(Presupuestos[[#This Row],[ALMACEN]],Tabla5[],2,0),"")</f>
        <v>Arequipa</v>
      </c>
      <c r="U1309" s="19" t="str">
        <f>IFERROR(VLOOKUP(Presupuestos[[#This Row],[TIPO DE DOCUMENTO]],Tipo_Documento[],2,0)&amp;Presupuestos[[#This Row],[SERIE]]&amp;Presupuestos[[#This Row],[NUMERO]]&amp;Presupuestos[[#This Row],[RUC]],"")</f>
        <v>PLR ES07 4980454870</v>
      </c>
      <c r="V1309" s="3" t="s">
        <v>258</v>
      </c>
      <c r="W1309" s="7">
        <v>45869</v>
      </c>
      <c r="X1309" s="7">
        <v>45869</v>
      </c>
      <c r="Y1309" s="3" t="s">
        <v>2435</v>
      </c>
      <c r="Z1309" s="3">
        <v>49</v>
      </c>
      <c r="AA1309" s="3">
        <f>IFERROR(VLOOKUP(Presupuestos[[#This Row],[RAZON SOCIAL]],CHOOSE({1,2},Clientes_Proveedores[Razon Social],Clientes_Proveedores[Ruc / Dni]),2,0),"-")</f>
        <v>80454870</v>
      </c>
      <c r="AB1309" s="31" t="s">
        <v>2120</v>
      </c>
      <c r="AC1309" s="3" t="s">
        <v>670</v>
      </c>
      <c r="AD1309" s="5"/>
      <c r="AE1309" s="6">
        <v>202.13</v>
      </c>
      <c r="AF1309" s="6">
        <f>Presupuestos[[#This Row],[BASE]]*Presupuestos[[#This Row],[% IGV]]</f>
        <v>0</v>
      </c>
      <c r="AG1309" s="22">
        <f>ROUND(SUM(Presupuestos[[#This Row],[BASE]:[IGV]]),2)</f>
        <v>202.13</v>
      </c>
      <c r="AH1309" s="9" t="str">
        <f>IF(Presupuestos[[#This Row],[MONEDA]]="USD",VLOOKUP(Presupuestos[[#This Row],[FECHA DE EMISION]],Tipo_Cambio[],3,0),"")</f>
        <v/>
      </c>
      <c r="AI1309" s="22">
        <f>IFERROR(ROUND(IF(Presupuestos[[#This Row],[MONEDA]]="PEN",Presupuestos[[#This Row],[TOTAL]],Presupuestos[[#This Row],[TOTAL]]*Presupuestos[[#This Row],[TIPO DE CAMBIO]]),2),"")</f>
        <v>202.13</v>
      </c>
      <c r="AJ1309" s="5"/>
      <c r="AK1309" s="33" t="s">
        <v>671</v>
      </c>
      <c r="AL1309" s="5" t="s">
        <v>680</v>
      </c>
      <c r="AM1309" s="23" t="s">
        <v>671</v>
      </c>
      <c r="AN1309" s="23" t="s">
        <v>671</v>
      </c>
      <c r="AO1309" s="7" t="str">
        <f>IFERROR(VLOOKUP("1-"&amp;Presupuestos[[#This Row],[ID DOCUMENTO]],BD_Pagos[],7,0),"")</f>
        <v/>
      </c>
      <c r="AP1309" s="16" t="str">
        <f>IFERROR(VLOOKUP("1-"&amp;Presupuestos[[#This Row],[ID DOCUMENTO]],BD_Pagos[],8,0),"")</f>
        <v/>
      </c>
      <c r="AQ1309" s="17" t="str">
        <f>IFERROR(VLOOKUP("1-"&amp;Presupuestos[[#This Row],[ID DOCUMENTO]],BD_Pagos[],9,0),"")</f>
        <v/>
      </c>
      <c r="AR1309" s="54"/>
      <c r="AS1309" s="7" t="str">
        <f>IFERROR(VLOOKUP("2-"&amp;Presupuestos[[#This Row],[ID DOCUMENTO]],BD_Pagos[],7,0),"")</f>
        <v/>
      </c>
      <c r="AT1309" s="16" t="str">
        <f>IFERROR(VLOOKUP("2-"&amp;Presupuestos[[#This Row],[ID DOCUMENTO]],BD_Pagos[],8,0),"")</f>
        <v/>
      </c>
      <c r="AU1309" s="17" t="str">
        <f>IFERROR(VLOOKUP("2-"&amp;Presupuestos[[#This Row],[ID DOCUMENTO]],BD_Pagos[],9,0),"")</f>
        <v/>
      </c>
      <c r="AV1309" s="20">
        <f>IF(IFERROR(VLOOKUP("2-"&amp;Presupuestos[[#This Row],[ID DOCUMENTO]],BD_Pagos[],10,0),0)&gt;Presupuestos[[#This Row],[TOTAL SOLES]],Presupuestos[[#This Row],[TOTAL SOLES]],IFERROR(VLOOKUP("2-"&amp;Presupuestos[[#This Row],[ID DOCUMENTO]],BD_Pagos[],10,0),0))</f>
        <v>0</v>
      </c>
      <c r="AW1309" s="7"/>
      <c r="AX1309" s="16"/>
      <c r="AY1309" s="17"/>
      <c r="AZ1309" s="20"/>
      <c r="BA1309" s="7"/>
      <c r="BB1309" s="16"/>
      <c r="BC1309" s="17"/>
      <c r="BD1309" s="20"/>
      <c r="BE1309" s="7" t="str">
        <f>IFERROR(VLOOKUP("5-"&amp;Presupuestos[[#This Row],[ID DOCUMENTO]],BD_Pagos[],7,0),"")</f>
        <v/>
      </c>
      <c r="BF1309" s="17" t="str">
        <f>IFERROR(VLOOKUP("5-"&amp;Presupuestos[[#This Row],[ID DOCUMENTO]],BD_Pagos[],9,0),"")</f>
        <v/>
      </c>
      <c r="BG1309" s="20">
        <f>IF(IFERROR(VLOOKUP("5-"&amp;Presupuestos[[#This Row],[ID DOCUMENTO]],BD_Pagos[],10,0),0)&gt;Presupuestos[[#This Row],[TOTAL SOLES]],Presupuestos[[#This Row],[TOTAL SOLES]],IFERROR(VLOOKUP("5-"&amp;Presupuestos[[#This Row],[ID DOCUMENTO]],BD_Pagos[],10,0),0))</f>
        <v>0</v>
      </c>
      <c r="BH1309" s="7" t="str">
        <f>IFERROR(VLOOKUP("1-Detraccion"&amp;Presupuestos[[#This Row],[ID DOCUMENTO]],BD_Pagos[],2,0),"")</f>
        <v/>
      </c>
      <c r="BI1309" s="3" t="str">
        <f>IFERROR(VLOOKUP("1-Detraccion"&amp;Presupuestos[[#This Row],[ID DOCUMENTO]],BD_Pagos[],3,0),"")</f>
        <v/>
      </c>
      <c r="BJ1309" s="3" t="str">
        <f>IFERROR(VLOOKUP("1-Detraccion"&amp;Presupuestos[[#This Row],[ID DOCUMENTO]],BD_Pagos[],4,0),"")</f>
        <v/>
      </c>
      <c r="BK1309" s="6">
        <f>IF(IFERROR(VLOOKUP("1-Detraccion"&amp;Presupuestos[[#This Row],[ID DOCUMENTO]],BD_Pagos[],5,0),0)&gt;Presupuestos[[#This Row],[TOTAL SOLES]],Presupuestos[[#This Row],[TOTAL SOLES]],IFERROR(VLOOKUP("1-Detraccion"&amp;Presupuestos[[#This Row],[ID DOCUMENTO]],BD_Pagos[],5,0),0))</f>
        <v>0</v>
      </c>
      <c r="BL1309" s="6">
        <f>IF(IFERROR(VLOOKUP("1-Detraccion"&amp;Presupuestos[[#This Row],[ID DOCUMENTO]],BD_Pagos[],6,0),0)&gt;Presupuestos[[#This Row],[TOTAL SOLES]],Presupuestos[[#This Row],[TOTAL SOLES]],IFERROR(VLOOKUP("1-Detraccion"&amp;Presupuestos[[#This Row],[ID DOCUMENTO]],BD_Pagos[],6,0),0))</f>
        <v>0</v>
      </c>
      <c r="BM1309" s="37"/>
      <c r="BN1309" s="3"/>
      <c r="BO1309" s="3"/>
      <c r="BP1309" s="6"/>
      <c r="BQ130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202.13</v>
      </c>
      <c r="BR1309" s="23" t="str">
        <f>IF(Presupuestos[[#This Row],[SALDO ME-MN]]&gt;0,"PENDIENTE","CANCELADO")</f>
        <v>PENDIENTE</v>
      </c>
      <c r="BS1309" s="23" t="str">
        <f>IF(COUNTIFS($U$4:$U1308,Presupuestos[[#This Row],[ID DOCUMENTO]])&gt;=1,IF(B1308=Presupuestos[[#This Row],[ID]],"OK","DOC. DUPLICADO"),"OK")</f>
        <v>OK</v>
      </c>
    </row>
    <row r="1310" spans="2:71" ht="24" x14ac:dyDescent="0.25">
      <c r="B1310" s="34">
        <f>IF(Presupuestos[[#This Row],[ID DOCUMENTO]]=U1309,B1309,IF(B1309="ID",1,B1309+1))</f>
        <v>1123</v>
      </c>
      <c r="C1310" s="2">
        <v>45869</v>
      </c>
      <c r="D1310" s="2">
        <v>45869</v>
      </c>
      <c r="E1310" s="3" t="s">
        <v>1880</v>
      </c>
      <c r="F1310" s="25" t="s">
        <v>54</v>
      </c>
      <c r="G1310" s="25" t="s">
        <v>330</v>
      </c>
      <c r="H1310" s="25" t="s">
        <v>394</v>
      </c>
      <c r="I1310" s="36" t="str">
        <f>IFERROR(VLOOKUP(Presupuestos[[#This Row],[AREA]]&amp;Presupuestos[[#This Row],[CONCEPTO]]&amp;Presupuestos[[#This Row],[DESCRIPCION]],Tabla28[[Columna1]:[CÓDIGO NUEVO]],2,0),"")</f>
        <v>P0601004</v>
      </c>
      <c r="J1310" s="3" t="s">
        <v>666</v>
      </c>
      <c r="K1310" s="3" t="s">
        <v>666</v>
      </c>
      <c r="L1310" s="3" t="s">
        <v>666</v>
      </c>
      <c r="M1310" s="31" t="s">
        <v>2484</v>
      </c>
      <c r="N1310" s="3"/>
      <c r="O1310" s="3" t="s">
        <v>315</v>
      </c>
      <c r="P1310" s="3" t="s">
        <v>86</v>
      </c>
      <c r="Q1310" s="3" t="str">
        <f>IFERROR(VLOOKUP(Presupuestos[[#This Row],[CLASIFICACIÓN (N)]],Tabla17[],2,0),"")</f>
        <v>Costos de ventas</v>
      </c>
      <c r="R1310" s="3" t="str">
        <f>IFERROR(VLOOKUP(Presupuestos[[#This Row],[CLASIFICACIÓN (N)]],Tabla17[],3,0),"")</f>
        <v>Operativo</v>
      </c>
      <c r="S1310" s="3" t="s">
        <v>16</v>
      </c>
      <c r="T1310" s="3" t="str">
        <f>IFERROR(VLOOKUP(Presupuestos[[#This Row],[ALMACEN]],Tabla5[],2,0),"")</f>
        <v>Arequipa</v>
      </c>
      <c r="U1310" s="19" t="str">
        <f>IFERROR(VLOOKUP(Presupuestos[[#This Row],[TIPO DE DOCUMENTO]],Tipo_Documento[],2,0)&amp;Presupuestos[[#This Row],[SERIE]]&amp;Presupuestos[[#This Row],[NUMERO]]&amp;Presupuestos[[#This Row],[RUC]],"")</f>
        <v>PLR ES07 5060248415</v>
      </c>
      <c r="V1310" s="3" t="s">
        <v>258</v>
      </c>
      <c r="W1310" s="7">
        <v>45869</v>
      </c>
      <c r="X1310" s="7">
        <v>45869</v>
      </c>
      <c r="Y1310" s="3" t="s">
        <v>2435</v>
      </c>
      <c r="Z1310" s="3">
        <v>50</v>
      </c>
      <c r="AA1310" s="3">
        <f>IFERROR(VLOOKUP(Presupuestos[[#This Row],[RAZON SOCIAL]],CHOOSE({1,2},Clientes_Proveedores[Razon Social],Clientes_Proveedores[Ruc / Dni]),2,0),"-")</f>
        <v>60248415</v>
      </c>
      <c r="AB1310" s="31" t="s">
        <v>2127</v>
      </c>
      <c r="AC1310" s="3" t="s">
        <v>670</v>
      </c>
      <c r="AD1310" s="5"/>
      <c r="AE1310" s="6">
        <v>114.72</v>
      </c>
      <c r="AF1310" s="6">
        <f>Presupuestos[[#This Row],[BASE]]*Presupuestos[[#This Row],[% IGV]]</f>
        <v>0</v>
      </c>
      <c r="AG1310" s="22">
        <f>ROUND(SUM(Presupuestos[[#This Row],[BASE]:[IGV]]),2)</f>
        <v>114.72</v>
      </c>
      <c r="AH1310" s="9" t="str">
        <f>IF(Presupuestos[[#This Row],[MONEDA]]="USD",VLOOKUP(Presupuestos[[#This Row],[FECHA DE EMISION]],Tipo_Cambio[],3,0),"")</f>
        <v/>
      </c>
      <c r="AI1310" s="22">
        <f>IFERROR(ROUND(IF(Presupuestos[[#This Row],[MONEDA]]="PEN",Presupuestos[[#This Row],[TOTAL]],Presupuestos[[#This Row],[TOTAL]]*Presupuestos[[#This Row],[TIPO DE CAMBIO]]),2),"")</f>
        <v>114.72</v>
      </c>
      <c r="AJ1310" s="5"/>
      <c r="AK1310" s="33" t="s">
        <v>671</v>
      </c>
      <c r="AL1310" s="5" t="s">
        <v>680</v>
      </c>
      <c r="AM1310" s="23" t="s">
        <v>671</v>
      </c>
      <c r="AN1310" s="23" t="s">
        <v>671</v>
      </c>
      <c r="AO1310" s="7" t="str">
        <f>IFERROR(VLOOKUP("1-"&amp;Presupuestos[[#This Row],[ID DOCUMENTO]],BD_Pagos[],7,0),"")</f>
        <v/>
      </c>
      <c r="AP1310" s="16" t="str">
        <f>IFERROR(VLOOKUP("1-"&amp;Presupuestos[[#This Row],[ID DOCUMENTO]],BD_Pagos[],8,0),"")</f>
        <v/>
      </c>
      <c r="AQ1310" s="17" t="str">
        <f>IFERROR(VLOOKUP("1-"&amp;Presupuestos[[#This Row],[ID DOCUMENTO]],BD_Pagos[],9,0),"")</f>
        <v/>
      </c>
      <c r="AR1310" s="54"/>
      <c r="AS1310" s="7" t="str">
        <f>IFERROR(VLOOKUP("2-"&amp;Presupuestos[[#This Row],[ID DOCUMENTO]],BD_Pagos[],7,0),"")</f>
        <v/>
      </c>
      <c r="AT1310" s="16" t="str">
        <f>IFERROR(VLOOKUP("2-"&amp;Presupuestos[[#This Row],[ID DOCUMENTO]],BD_Pagos[],8,0),"")</f>
        <v/>
      </c>
      <c r="AU1310" s="17" t="str">
        <f>IFERROR(VLOOKUP("2-"&amp;Presupuestos[[#This Row],[ID DOCUMENTO]],BD_Pagos[],9,0),"")</f>
        <v/>
      </c>
      <c r="AV1310" s="20">
        <f>IF(IFERROR(VLOOKUP("2-"&amp;Presupuestos[[#This Row],[ID DOCUMENTO]],BD_Pagos[],10,0),0)&gt;Presupuestos[[#This Row],[TOTAL SOLES]],Presupuestos[[#This Row],[TOTAL SOLES]],IFERROR(VLOOKUP("2-"&amp;Presupuestos[[#This Row],[ID DOCUMENTO]],BD_Pagos[],10,0),0))</f>
        <v>0</v>
      </c>
      <c r="AW1310" s="7"/>
      <c r="AX1310" s="16"/>
      <c r="AY1310" s="17"/>
      <c r="AZ1310" s="20"/>
      <c r="BA1310" s="7"/>
      <c r="BB1310" s="16"/>
      <c r="BC1310" s="17"/>
      <c r="BD1310" s="20"/>
      <c r="BE1310" s="7" t="str">
        <f>IFERROR(VLOOKUP("5-"&amp;Presupuestos[[#This Row],[ID DOCUMENTO]],BD_Pagos[],7,0),"")</f>
        <v/>
      </c>
      <c r="BF1310" s="17" t="str">
        <f>IFERROR(VLOOKUP("5-"&amp;Presupuestos[[#This Row],[ID DOCUMENTO]],BD_Pagos[],9,0),"")</f>
        <v/>
      </c>
      <c r="BG1310" s="20">
        <f>IF(IFERROR(VLOOKUP("5-"&amp;Presupuestos[[#This Row],[ID DOCUMENTO]],BD_Pagos[],10,0),0)&gt;Presupuestos[[#This Row],[TOTAL SOLES]],Presupuestos[[#This Row],[TOTAL SOLES]],IFERROR(VLOOKUP("5-"&amp;Presupuestos[[#This Row],[ID DOCUMENTO]],BD_Pagos[],10,0),0))</f>
        <v>0</v>
      </c>
      <c r="BH1310" s="7" t="str">
        <f>IFERROR(VLOOKUP("1-Detraccion"&amp;Presupuestos[[#This Row],[ID DOCUMENTO]],BD_Pagos[],2,0),"")</f>
        <v/>
      </c>
      <c r="BI1310" s="3" t="str">
        <f>IFERROR(VLOOKUP("1-Detraccion"&amp;Presupuestos[[#This Row],[ID DOCUMENTO]],BD_Pagos[],3,0),"")</f>
        <v/>
      </c>
      <c r="BJ1310" s="3" t="str">
        <f>IFERROR(VLOOKUP("1-Detraccion"&amp;Presupuestos[[#This Row],[ID DOCUMENTO]],BD_Pagos[],4,0),"")</f>
        <v/>
      </c>
      <c r="BK1310" s="6">
        <f>IF(IFERROR(VLOOKUP("1-Detraccion"&amp;Presupuestos[[#This Row],[ID DOCUMENTO]],BD_Pagos[],5,0),0)&gt;Presupuestos[[#This Row],[TOTAL SOLES]],Presupuestos[[#This Row],[TOTAL SOLES]],IFERROR(VLOOKUP("1-Detraccion"&amp;Presupuestos[[#This Row],[ID DOCUMENTO]],BD_Pagos[],5,0),0))</f>
        <v>0</v>
      </c>
      <c r="BL1310" s="6">
        <f>IF(IFERROR(VLOOKUP("1-Detraccion"&amp;Presupuestos[[#This Row],[ID DOCUMENTO]],BD_Pagos[],6,0),0)&gt;Presupuestos[[#This Row],[TOTAL SOLES]],Presupuestos[[#This Row],[TOTAL SOLES]],IFERROR(VLOOKUP("1-Detraccion"&amp;Presupuestos[[#This Row],[ID DOCUMENTO]],BD_Pagos[],6,0),0))</f>
        <v>0</v>
      </c>
      <c r="BM1310" s="37"/>
      <c r="BN1310" s="3"/>
      <c r="BO1310" s="3"/>
      <c r="BP1310" s="6"/>
      <c r="BQ131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114.72</v>
      </c>
      <c r="BR1310" s="23" t="str">
        <f>IF(Presupuestos[[#This Row],[SALDO ME-MN]]&gt;0,"PENDIENTE","CANCELADO")</f>
        <v>PENDIENTE</v>
      </c>
      <c r="BS1310" s="23" t="str">
        <f>IF(COUNTIFS($U$4:$U1309,Presupuestos[[#This Row],[ID DOCUMENTO]])&gt;=1,IF(B1309=Presupuestos[[#This Row],[ID]],"OK","DOC. DUPLICADO"),"OK")</f>
        <v>OK</v>
      </c>
    </row>
    <row r="1311" spans="2:71" ht="24" x14ac:dyDescent="0.25">
      <c r="B1311" s="34">
        <f>IF(Presupuestos[[#This Row],[ID DOCUMENTO]]=U1310,B1310,IF(B1310="ID",1,B1310+1))</f>
        <v>1124</v>
      </c>
      <c r="C1311" s="2">
        <v>45869</v>
      </c>
      <c r="D1311" s="2">
        <v>45869</v>
      </c>
      <c r="E1311" s="3" t="s">
        <v>1880</v>
      </c>
      <c r="F1311" s="25" t="s">
        <v>54</v>
      </c>
      <c r="G1311" s="25" t="s">
        <v>330</v>
      </c>
      <c r="H1311" s="25" t="s">
        <v>394</v>
      </c>
      <c r="I1311" s="36" t="str">
        <f>IFERROR(VLOOKUP(Presupuestos[[#This Row],[AREA]]&amp;Presupuestos[[#This Row],[CONCEPTO]]&amp;Presupuestos[[#This Row],[DESCRIPCION]],Tabla28[[Columna1]:[CÓDIGO NUEVO]],2,0),"")</f>
        <v>P0601004</v>
      </c>
      <c r="J1311" s="3" t="s">
        <v>666</v>
      </c>
      <c r="K1311" s="3" t="s">
        <v>666</v>
      </c>
      <c r="L1311" s="3" t="s">
        <v>666</v>
      </c>
      <c r="M1311" s="31" t="s">
        <v>2485</v>
      </c>
      <c r="N1311" s="3"/>
      <c r="O1311" s="3" t="s">
        <v>315</v>
      </c>
      <c r="P1311" s="3" t="s">
        <v>86</v>
      </c>
      <c r="Q1311" s="3" t="str">
        <f>IFERROR(VLOOKUP(Presupuestos[[#This Row],[CLASIFICACIÓN (N)]],Tabla17[],2,0),"")</f>
        <v>Costos de ventas</v>
      </c>
      <c r="R1311" s="3" t="str">
        <f>IFERROR(VLOOKUP(Presupuestos[[#This Row],[CLASIFICACIÓN (N)]],Tabla17[],3,0),"")</f>
        <v>Operativo</v>
      </c>
      <c r="S1311" s="3" t="s">
        <v>16</v>
      </c>
      <c r="T1311" s="3" t="str">
        <f>IFERROR(VLOOKUP(Presupuestos[[#This Row],[ALMACEN]],Tabla5[],2,0),"")</f>
        <v>Arequipa</v>
      </c>
      <c r="U1311" s="19" t="str">
        <f>IFERROR(VLOOKUP(Presupuestos[[#This Row],[TIPO DE DOCUMENTO]],Tipo_Documento[],2,0)&amp;Presupuestos[[#This Row],[SERIE]]&amp;Presupuestos[[#This Row],[NUMERO]]&amp;Presupuestos[[#This Row],[RUC]],"")</f>
        <v>PLR ES07 5177175568</v>
      </c>
      <c r="V1311" s="3" t="s">
        <v>258</v>
      </c>
      <c r="W1311" s="7">
        <v>45869</v>
      </c>
      <c r="X1311" s="7">
        <v>45869</v>
      </c>
      <c r="Y1311" s="3" t="s">
        <v>2435</v>
      </c>
      <c r="Z1311" s="3">
        <v>51</v>
      </c>
      <c r="AA1311" s="3">
        <f>IFERROR(VLOOKUP(Presupuestos[[#This Row],[RAZON SOCIAL]],CHOOSE({1,2},Clientes_Proveedores[Razon Social],Clientes_Proveedores[Ruc / Dni]),2,0),"-")</f>
        <v>77175568</v>
      </c>
      <c r="AB1311" s="31" t="s">
        <v>2132</v>
      </c>
      <c r="AC1311" s="3" t="s">
        <v>670</v>
      </c>
      <c r="AD1311" s="5"/>
      <c r="AE1311" s="6">
        <v>101.7</v>
      </c>
      <c r="AF1311" s="6">
        <f>Presupuestos[[#This Row],[BASE]]*Presupuestos[[#This Row],[% IGV]]</f>
        <v>0</v>
      </c>
      <c r="AG1311" s="22">
        <f>ROUND(SUM(Presupuestos[[#This Row],[BASE]:[IGV]]),2)</f>
        <v>101.7</v>
      </c>
      <c r="AH1311" s="9" t="str">
        <f>IF(Presupuestos[[#This Row],[MONEDA]]="USD",VLOOKUP(Presupuestos[[#This Row],[FECHA DE EMISION]],Tipo_Cambio[],3,0),"")</f>
        <v/>
      </c>
      <c r="AI1311" s="22">
        <f>IFERROR(ROUND(IF(Presupuestos[[#This Row],[MONEDA]]="PEN",Presupuestos[[#This Row],[TOTAL]],Presupuestos[[#This Row],[TOTAL]]*Presupuestos[[#This Row],[TIPO DE CAMBIO]]),2),"")</f>
        <v>101.7</v>
      </c>
      <c r="AJ1311" s="5"/>
      <c r="AK1311" s="33" t="s">
        <v>671</v>
      </c>
      <c r="AL1311" s="5" t="s">
        <v>680</v>
      </c>
      <c r="AM1311" s="23" t="s">
        <v>671</v>
      </c>
      <c r="AN1311" s="23" t="s">
        <v>671</v>
      </c>
      <c r="AO1311" s="7" t="str">
        <f>IFERROR(VLOOKUP("1-"&amp;Presupuestos[[#This Row],[ID DOCUMENTO]],BD_Pagos[],7,0),"")</f>
        <v/>
      </c>
      <c r="AP1311" s="16" t="str">
        <f>IFERROR(VLOOKUP("1-"&amp;Presupuestos[[#This Row],[ID DOCUMENTO]],BD_Pagos[],8,0),"")</f>
        <v/>
      </c>
      <c r="AQ1311" s="17" t="str">
        <f>IFERROR(VLOOKUP("1-"&amp;Presupuestos[[#This Row],[ID DOCUMENTO]],BD_Pagos[],9,0),"")</f>
        <v/>
      </c>
      <c r="AR1311" s="54"/>
      <c r="AS1311" s="7" t="str">
        <f>IFERROR(VLOOKUP("2-"&amp;Presupuestos[[#This Row],[ID DOCUMENTO]],BD_Pagos[],7,0),"")</f>
        <v/>
      </c>
      <c r="AT1311" s="16" t="str">
        <f>IFERROR(VLOOKUP("2-"&amp;Presupuestos[[#This Row],[ID DOCUMENTO]],BD_Pagos[],8,0),"")</f>
        <v/>
      </c>
      <c r="AU1311" s="17" t="str">
        <f>IFERROR(VLOOKUP("2-"&amp;Presupuestos[[#This Row],[ID DOCUMENTO]],BD_Pagos[],9,0),"")</f>
        <v/>
      </c>
      <c r="AV1311" s="20">
        <f>IF(IFERROR(VLOOKUP("2-"&amp;Presupuestos[[#This Row],[ID DOCUMENTO]],BD_Pagos[],10,0),0)&gt;Presupuestos[[#This Row],[TOTAL SOLES]],Presupuestos[[#This Row],[TOTAL SOLES]],IFERROR(VLOOKUP("2-"&amp;Presupuestos[[#This Row],[ID DOCUMENTO]],BD_Pagos[],10,0),0))</f>
        <v>0</v>
      </c>
      <c r="AW1311" s="7"/>
      <c r="AX1311" s="16"/>
      <c r="AY1311" s="17"/>
      <c r="AZ1311" s="20"/>
      <c r="BA1311" s="7"/>
      <c r="BB1311" s="16"/>
      <c r="BC1311" s="17"/>
      <c r="BD1311" s="20"/>
      <c r="BE1311" s="7" t="str">
        <f>IFERROR(VLOOKUP("5-"&amp;Presupuestos[[#This Row],[ID DOCUMENTO]],BD_Pagos[],7,0),"")</f>
        <v/>
      </c>
      <c r="BF1311" s="17" t="str">
        <f>IFERROR(VLOOKUP("5-"&amp;Presupuestos[[#This Row],[ID DOCUMENTO]],BD_Pagos[],9,0),"")</f>
        <v/>
      </c>
      <c r="BG1311" s="20">
        <f>IF(IFERROR(VLOOKUP("5-"&amp;Presupuestos[[#This Row],[ID DOCUMENTO]],BD_Pagos[],10,0),0)&gt;Presupuestos[[#This Row],[TOTAL SOLES]],Presupuestos[[#This Row],[TOTAL SOLES]],IFERROR(VLOOKUP("5-"&amp;Presupuestos[[#This Row],[ID DOCUMENTO]],BD_Pagos[],10,0),0))</f>
        <v>0</v>
      </c>
      <c r="BH1311" s="7" t="str">
        <f>IFERROR(VLOOKUP("1-Detraccion"&amp;Presupuestos[[#This Row],[ID DOCUMENTO]],BD_Pagos[],2,0),"")</f>
        <v/>
      </c>
      <c r="BI1311" s="3" t="str">
        <f>IFERROR(VLOOKUP("1-Detraccion"&amp;Presupuestos[[#This Row],[ID DOCUMENTO]],BD_Pagos[],3,0),"")</f>
        <v/>
      </c>
      <c r="BJ1311" s="3" t="str">
        <f>IFERROR(VLOOKUP("1-Detraccion"&amp;Presupuestos[[#This Row],[ID DOCUMENTO]],BD_Pagos[],4,0),"")</f>
        <v/>
      </c>
      <c r="BK1311" s="6">
        <f>IF(IFERROR(VLOOKUP("1-Detraccion"&amp;Presupuestos[[#This Row],[ID DOCUMENTO]],BD_Pagos[],5,0),0)&gt;Presupuestos[[#This Row],[TOTAL SOLES]],Presupuestos[[#This Row],[TOTAL SOLES]],IFERROR(VLOOKUP("1-Detraccion"&amp;Presupuestos[[#This Row],[ID DOCUMENTO]],BD_Pagos[],5,0),0))</f>
        <v>0</v>
      </c>
      <c r="BL1311" s="6">
        <f>IF(IFERROR(VLOOKUP("1-Detraccion"&amp;Presupuestos[[#This Row],[ID DOCUMENTO]],BD_Pagos[],6,0),0)&gt;Presupuestos[[#This Row],[TOTAL SOLES]],Presupuestos[[#This Row],[TOTAL SOLES]],IFERROR(VLOOKUP("1-Detraccion"&amp;Presupuestos[[#This Row],[ID DOCUMENTO]],BD_Pagos[],6,0),0))</f>
        <v>0</v>
      </c>
      <c r="BM1311" s="37"/>
      <c r="BN1311" s="3"/>
      <c r="BO1311" s="3"/>
      <c r="BP1311" s="6"/>
      <c r="BQ131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101.7</v>
      </c>
      <c r="BR1311" s="23" t="str">
        <f>IF(Presupuestos[[#This Row],[SALDO ME-MN]]&gt;0,"PENDIENTE","CANCELADO")</f>
        <v>PENDIENTE</v>
      </c>
      <c r="BS1311" s="23" t="str">
        <f>IF(COUNTIFS($U$4:$U1310,Presupuestos[[#This Row],[ID DOCUMENTO]])&gt;=1,IF(B1310=Presupuestos[[#This Row],[ID]],"OK","DOC. DUPLICADO"),"OK")</f>
        <v>OK</v>
      </c>
    </row>
    <row r="1312" spans="2:71" ht="24" x14ac:dyDescent="0.25">
      <c r="B1312" s="34">
        <f>IF(Presupuestos[[#This Row],[ID DOCUMENTO]]=U1311,B1311,IF(B1311="ID",1,B1311+1))</f>
        <v>1125</v>
      </c>
      <c r="C1312" s="2">
        <v>45869</v>
      </c>
      <c r="D1312" s="2">
        <v>45869</v>
      </c>
      <c r="E1312" s="3" t="s">
        <v>1880</v>
      </c>
      <c r="F1312" s="25" t="s">
        <v>54</v>
      </c>
      <c r="G1312" s="25" t="s">
        <v>330</v>
      </c>
      <c r="H1312" s="25" t="s">
        <v>394</v>
      </c>
      <c r="I1312" s="36" t="str">
        <f>IFERROR(VLOOKUP(Presupuestos[[#This Row],[AREA]]&amp;Presupuestos[[#This Row],[CONCEPTO]]&amp;Presupuestos[[#This Row],[DESCRIPCION]],Tabla28[[Columna1]:[CÓDIGO NUEVO]],2,0),"")</f>
        <v>P0601004</v>
      </c>
      <c r="J1312" s="3" t="s">
        <v>666</v>
      </c>
      <c r="K1312" s="3" t="s">
        <v>666</v>
      </c>
      <c r="L1312" s="3" t="s">
        <v>666</v>
      </c>
      <c r="M1312" s="31" t="s">
        <v>2486</v>
      </c>
      <c r="N1312" s="3"/>
      <c r="O1312" s="3" t="s">
        <v>315</v>
      </c>
      <c r="P1312" s="3" t="s">
        <v>114</v>
      </c>
      <c r="Q1312" s="3" t="str">
        <f>IFERROR(VLOOKUP(Presupuestos[[#This Row],[CLASIFICACIÓN (N)]],Tabla17[],2,0),"")</f>
        <v>Costos de ventas</v>
      </c>
      <c r="R1312" s="3" t="str">
        <f>IFERROR(VLOOKUP(Presupuestos[[#This Row],[CLASIFICACIÓN (N)]],Tabla17[],3,0),"")</f>
        <v>Operativo</v>
      </c>
      <c r="S1312" s="3" t="s">
        <v>16</v>
      </c>
      <c r="T1312" s="3" t="str">
        <f>IFERROR(VLOOKUP(Presupuestos[[#This Row],[ALMACEN]],Tabla5[],2,0),"")</f>
        <v>Arequipa</v>
      </c>
      <c r="U1312" s="19" t="str">
        <f>IFERROR(VLOOKUP(Presupuestos[[#This Row],[TIPO DE DOCUMENTO]],Tipo_Documento[],2,0)&amp;Presupuestos[[#This Row],[SERIE]]&amp;Presupuestos[[#This Row],[NUMERO]]&amp;Presupuestos[[#This Row],[RUC]],"")</f>
        <v>PLR ES07 5277089939</v>
      </c>
      <c r="V1312" s="3" t="s">
        <v>258</v>
      </c>
      <c r="W1312" s="7">
        <v>45869</v>
      </c>
      <c r="X1312" s="7">
        <v>45869</v>
      </c>
      <c r="Y1312" s="3" t="s">
        <v>2435</v>
      </c>
      <c r="Z1312" s="3">
        <v>52</v>
      </c>
      <c r="AA1312" s="3">
        <f>IFERROR(VLOOKUP(Presupuestos[[#This Row],[RAZON SOCIAL]],CHOOSE({1,2},Clientes_Proveedores[Razon Social],Clientes_Proveedores[Ruc / Dni]),2,0),"-")</f>
        <v>77089939</v>
      </c>
      <c r="AB1312" s="31" t="s">
        <v>2135</v>
      </c>
      <c r="AC1312" s="3" t="s">
        <v>670</v>
      </c>
      <c r="AD1312" s="5"/>
      <c r="AE1312" s="6">
        <v>151.75</v>
      </c>
      <c r="AF1312" s="6">
        <f>Presupuestos[[#This Row],[BASE]]*Presupuestos[[#This Row],[% IGV]]</f>
        <v>0</v>
      </c>
      <c r="AG1312" s="22">
        <f>ROUND(SUM(Presupuestos[[#This Row],[BASE]:[IGV]]),2)</f>
        <v>151.75</v>
      </c>
      <c r="AH1312" s="9" t="str">
        <f>IF(Presupuestos[[#This Row],[MONEDA]]="USD",VLOOKUP(Presupuestos[[#This Row],[FECHA DE EMISION]],Tipo_Cambio[],3,0),"")</f>
        <v/>
      </c>
      <c r="AI1312" s="22">
        <f>IFERROR(ROUND(IF(Presupuestos[[#This Row],[MONEDA]]="PEN",Presupuestos[[#This Row],[TOTAL]],Presupuestos[[#This Row],[TOTAL]]*Presupuestos[[#This Row],[TIPO DE CAMBIO]]),2),"")</f>
        <v>151.75</v>
      </c>
      <c r="AJ1312" s="5"/>
      <c r="AK1312" s="33" t="s">
        <v>671</v>
      </c>
      <c r="AL1312" s="5" t="s">
        <v>680</v>
      </c>
      <c r="AM1312" s="23" t="s">
        <v>671</v>
      </c>
      <c r="AN1312" s="23" t="s">
        <v>671</v>
      </c>
      <c r="AO1312" s="7" t="str">
        <f>IFERROR(VLOOKUP("1-"&amp;Presupuestos[[#This Row],[ID DOCUMENTO]],BD_Pagos[],7,0),"")</f>
        <v/>
      </c>
      <c r="AP1312" s="16" t="str">
        <f>IFERROR(VLOOKUP("1-"&amp;Presupuestos[[#This Row],[ID DOCUMENTO]],BD_Pagos[],8,0),"")</f>
        <v/>
      </c>
      <c r="AQ1312" s="17" t="str">
        <f>IFERROR(VLOOKUP("1-"&amp;Presupuestos[[#This Row],[ID DOCUMENTO]],BD_Pagos[],9,0),"")</f>
        <v/>
      </c>
      <c r="AR1312" s="54"/>
      <c r="AS1312" s="7" t="str">
        <f>IFERROR(VLOOKUP("2-"&amp;Presupuestos[[#This Row],[ID DOCUMENTO]],BD_Pagos[],7,0),"")</f>
        <v/>
      </c>
      <c r="AT1312" s="16" t="str">
        <f>IFERROR(VLOOKUP("2-"&amp;Presupuestos[[#This Row],[ID DOCUMENTO]],BD_Pagos[],8,0),"")</f>
        <v/>
      </c>
      <c r="AU1312" s="17" t="str">
        <f>IFERROR(VLOOKUP("2-"&amp;Presupuestos[[#This Row],[ID DOCUMENTO]],BD_Pagos[],9,0),"")</f>
        <v/>
      </c>
      <c r="AV1312" s="20">
        <f>IF(IFERROR(VLOOKUP("2-"&amp;Presupuestos[[#This Row],[ID DOCUMENTO]],BD_Pagos[],10,0),0)&gt;Presupuestos[[#This Row],[TOTAL SOLES]],Presupuestos[[#This Row],[TOTAL SOLES]],IFERROR(VLOOKUP("2-"&amp;Presupuestos[[#This Row],[ID DOCUMENTO]],BD_Pagos[],10,0),0))</f>
        <v>0</v>
      </c>
      <c r="AW1312" s="7"/>
      <c r="AX1312" s="16"/>
      <c r="AY1312" s="17"/>
      <c r="AZ1312" s="20"/>
      <c r="BA1312" s="7"/>
      <c r="BB1312" s="16"/>
      <c r="BC1312" s="17"/>
      <c r="BD1312" s="20"/>
      <c r="BE1312" s="7" t="str">
        <f>IFERROR(VLOOKUP("5-"&amp;Presupuestos[[#This Row],[ID DOCUMENTO]],BD_Pagos[],7,0),"")</f>
        <v/>
      </c>
      <c r="BF1312" s="17" t="str">
        <f>IFERROR(VLOOKUP("5-"&amp;Presupuestos[[#This Row],[ID DOCUMENTO]],BD_Pagos[],9,0),"")</f>
        <v/>
      </c>
      <c r="BG1312" s="20">
        <f>IF(IFERROR(VLOOKUP("5-"&amp;Presupuestos[[#This Row],[ID DOCUMENTO]],BD_Pagos[],10,0),0)&gt;Presupuestos[[#This Row],[TOTAL SOLES]],Presupuestos[[#This Row],[TOTAL SOLES]],IFERROR(VLOOKUP("5-"&amp;Presupuestos[[#This Row],[ID DOCUMENTO]],BD_Pagos[],10,0),0))</f>
        <v>0</v>
      </c>
      <c r="BH1312" s="7" t="str">
        <f>IFERROR(VLOOKUP("1-Detraccion"&amp;Presupuestos[[#This Row],[ID DOCUMENTO]],BD_Pagos[],2,0),"")</f>
        <v/>
      </c>
      <c r="BI1312" s="3" t="str">
        <f>IFERROR(VLOOKUP("1-Detraccion"&amp;Presupuestos[[#This Row],[ID DOCUMENTO]],BD_Pagos[],3,0),"")</f>
        <v/>
      </c>
      <c r="BJ1312" s="3" t="str">
        <f>IFERROR(VLOOKUP("1-Detraccion"&amp;Presupuestos[[#This Row],[ID DOCUMENTO]],BD_Pagos[],4,0),"")</f>
        <v/>
      </c>
      <c r="BK1312" s="6">
        <f>IF(IFERROR(VLOOKUP("1-Detraccion"&amp;Presupuestos[[#This Row],[ID DOCUMENTO]],BD_Pagos[],5,0),0)&gt;Presupuestos[[#This Row],[TOTAL SOLES]],Presupuestos[[#This Row],[TOTAL SOLES]],IFERROR(VLOOKUP("1-Detraccion"&amp;Presupuestos[[#This Row],[ID DOCUMENTO]],BD_Pagos[],5,0),0))</f>
        <v>0</v>
      </c>
      <c r="BL1312" s="6">
        <f>IF(IFERROR(VLOOKUP("1-Detraccion"&amp;Presupuestos[[#This Row],[ID DOCUMENTO]],BD_Pagos[],6,0),0)&gt;Presupuestos[[#This Row],[TOTAL SOLES]],Presupuestos[[#This Row],[TOTAL SOLES]],IFERROR(VLOOKUP("1-Detraccion"&amp;Presupuestos[[#This Row],[ID DOCUMENTO]],BD_Pagos[],6,0),0))</f>
        <v>0</v>
      </c>
      <c r="BM1312" s="37"/>
      <c r="BN1312" s="3"/>
      <c r="BO1312" s="3"/>
      <c r="BP1312" s="6"/>
      <c r="BQ131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151.75</v>
      </c>
      <c r="BR1312" s="23" t="str">
        <f>IF(Presupuestos[[#This Row],[SALDO ME-MN]]&gt;0,"PENDIENTE","CANCELADO")</f>
        <v>PENDIENTE</v>
      </c>
      <c r="BS1312" s="23" t="str">
        <f>IF(COUNTIFS($U$4:$U1311,Presupuestos[[#This Row],[ID DOCUMENTO]])&gt;=1,IF(B1311=Presupuestos[[#This Row],[ID]],"OK","DOC. DUPLICADO"),"OK")</f>
        <v>OK</v>
      </c>
    </row>
    <row r="1313" spans="2:71" ht="24" x14ac:dyDescent="0.25">
      <c r="B1313" s="34">
        <f>IF(Presupuestos[[#This Row],[ID DOCUMENTO]]=U1312,B1312,IF(B1312="ID",1,B1312+1))</f>
        <v>1126</v>
      </c>
      <c r="C1313" s="2">
        <v>45869</v>
      </c>
      <c r="D1313" s="2">
        <v>45869</v>
      </c>
      <c r="E1313" s="3" t="s">
        <v>1880</v>
      </c>
      <c r="F1313" s="25" t="s">
        <v>54</v>
      </c>
      <c r="G1313" s="25" t="s">
        <v>330</v>
      </c>
      <c r="H1313" s="25" t="s">
        <v>394</v>
      </c>
      <c r="I1313" s="36" t="str">
        <f>IFERROR(VLOOKUP(Presupuestos[[#This Row],[AREA]]&amp;Presupuestos[[#This Row],[CONCEPTO]]&amp;Presupuestos[[#This Row],[DESCRIPCION]],Tabla28[[Columna1]:[CÓDIGO NUEVO]],2,0),"")</f>
        <v>P0601004</v>
      </c>
      <c r="J1313" s="3" t="s">
        <v>666</v>
      </c>
      <c r="K1313" s="3" t="s">
        <v>666</v>
      </c>
      <c r="L1313" s="3" t="s">
        <v>666</v>
      </c>
      <c r="M1313" s="31" t="s">
        <v>2487</v>
      </c>
      <c r="N1313" s="3"/>
      <c r="O1313" s="3" t="s">
        <v>315</v>
      </c>
      <c r="P1313" s="3" t="s">
        <v>86</v>
      </c>
      <c r="Q1313" s="3" t="str">
        <f>IFERROR(VLOOKUP(Presupuestos[[#This Row],[CLASIFICACIÓN (N)]],Tabla17[],2,0),"")</f>
        <v>Costos de ventas</v>
      </c>
      <c r="R1313" s="3" t="str">
        <f>IFERROR(VLOOKUP(Presupuestos[[#This Row],[CLASIFICACIÓN (N)]],Tabla17[],3,0),"")</f>
        <v>Operativo</v>
      </c>
      <c r="S1313" s="3" t="s">
        <v>16</v>
      </c>
      <c r="T1313" s="3" t="str">
        <f>IFERROR(VLOOKUP(Presupuestos[[#This Row],[ALMACEN]],Tabla5[],2,0),"")</f>
        <v>Arequipa</v>
      </c>
      <c r="U1313" s="19" t="str">
        <f>IFERROR(VLOOKUP(Presupuestos[[#This Row],[TIPO DE DOCUMENTO]],Tipo_Documento[],2,0)&amp;Presupuestos[[#This Row],[SERIE]]&amp;Presupuestos[[#This Row],[NUMERO]]&amp;Presupuestos[[#This Row],[RUC]],"")</f>
        <v>PLR ES07 5373376012</v>
      </c>
      <c r="V1313" s="3" t="s">
        <v>258</v>
      </c>
      <c r="W1313" s="7">
        <v>45869</v>
      </c>
      <c r="X1313" s="7">
        <v>45869</v>
      </c>
      <c r="Y1313" s="3" t="s">
        <v>2435</v>
      </c>
      <c r="Z1313" s="3">
        <v>53</v>
      </c>
      <c r="AA1313" s="3">
        <f>IFERROR(VLOOKUP(Presupuestos[[#This Row],[RAZON SOCIAL]],CHOOSE({1,2},Clientes_Proveedores[Razon Social],Clientes_Proveedores[Ruc / Dni]),2,0),"-")</f>
        <v>73376012</v>
      </c>
      <c r="AB1313" s="31" t="s">
        <v>2142</v>
      </c>
      <c r="AC1313" s="3" t="s">
        <v>670</v>
      </c>
      <c r="AD1313" s="5"/>
      <c r="AE1313" s="6">
        <v>103.34</v>
      </c>
      <c r="AF1313" s="6">
        <f>Presupuestos[[#This Row],[BASE]]*Presupuestos[[#This Row],[% IGV]]</f>
        <v>0</v>
      </c>
      <c r="AG1313" s="22">
        <f>ROUND(SUM(Presupuestos[[#This Row],[BASE]:[IGV]]),2)</f>
        <v>103.34</v>
      </c>
      <c r="AH1313" s="9" t="str">
        <f>IF(Presupuestos[[#This Row],[MONEDA]]="USD",VLOOKUP(Presupuestos[[#This Row],[FECHA DE EMISION]],Tipo_Cambio[],3,0),"")</f>
        <v/>
      </c>
      <c r="AI1313" s="22">
        <f>IFERROR(ROUND(IF(Presupuestos[[#This Row],[MONEDA]]="PEN",Presupuestos[[#This Row],[TOTAL]],Presupuestos[[#This Row],[TOTAL]]*Presupuestos[[#This Row],[TIPO DE CAMBIO]]),2),"")</f>
        <v>103.34</v>
      </c>
      <c r="AJ1313" s="5"/>
      <c r="AK1313" s="33" t="s">
        <v>671</v>
      </c>
      <c r="AL1313" s="5" t="s">
        <v>680</v>
      </c>
      <c r="AM1313" s="23" t="s">
        <v>671</v>
      </c>
      <c r="AN1313" s="23" t="s">
        <v>671</v>
      </c>
      <c r="AO1313" s="7" t="str">
        <f>IFERROR(VLOOKUP("1-"&amp;Presupuestos[[#This Row],[ID DOCUMENTO]],BD_Pagos[],7,0),"")</f>
        <v/>
      </c>
      <c r="AP1313" s="16" t="str">
        <f>IFERROR(VLOOKUP("1-"&amp;Presupuestos[[#This Row],[ID DOCUMENTO]],BD_Pagos[],8,0),"")</f>
        <v/>
      </c>
      <c r="AQ1313" s="17" t="str">
        <f>IFERROR(VLOOKUP("1-"&amp;Presupuestos[[#This Row],[ID DOCUMENTO]],BD_Pagos[],9,0),"")</f>
        <v/>
      </c>
      <c r="AR1313" s="54"/>
      <c r="AS1313" s="7" t="str">
        <f>IFERROR(VLOOKUP("2-"&amp;Presupuestos[[#This Row],[ID DOCUMENTO]],BD_Pagos[],7,0),"")</f>
        <v/>
      </c>
      <c r="AT1313" s="16" t="str">
        <f>IFERROR(VLOOKUP("2-"&amp;Presupuestos[[#This Row],[ID DOCUMENTO]],BD_Pagos[],8,0),"")</f>
        <v/>
      </c>
      <c r="AU1313" s="17" t="str">
        <f>IFERROR(VLOOKUP("2-"&amp;Presupuestos[[#This Row],[ID DOCUMENTO]],BD_Pagos[],9,0),"")</f>
        <v/>
      </c>
      <c r="AV1313" s="20">
        <f>IF(IFERROR(VLOOKUP("2-"&amp;Presupuestos[[#This Row],[ID DOCUMENTO]],BD_Pagos[],10,0),0)&gt;Presupuestos[[#This Row],[TOTAL SOLES]],Presupuestos[[#This Row],[TOTAL SOLES]],IFERROR(VLOOKUP("2-"&amp;Presupuestos[[#This Row],[ID DOCUMENTO]],BD_Pagos[],10,0),0))</f>
        <v>0</v>
      </c>
      <c r="AW1313" s="7"/>
      <c r="AX1313" s="16"/>
      <c r="AY1313" s="17"/>
      <c r="AZ1313" s="20"/>
      <c r="BA1313" s="7"/>
      <c r="BB1313" s="16"/>
      <c r="BC1313" s="17"/>
      <c r="BD1313" s="20"/>
      <c r="BE1313" s="7" t="str">
        <f>IFERROR(VLOOKUP("5-"&amp;Presupuestos[[#This Row],[ID DOCUMENTO]],BD_Pagos[],7,0),"")</f>
        <v/>
      </c>
      <c r="BF1313" s="17" t="str">
        <f>IFERROR(VLOOKUP("5-"&amp;Presupuestos[[#This Row],[ID DOCUMENTO]],BD_Pagos[],9,0),"")</f>
        <v/>
      </c>
      <c r="BG1313" s="20">
        <f>IF(IFERROR(VLOOKUP("5-"&amp;Presupuestos[[#This Row],[ID DOCUMENTO]],BD_Pagos[],10,0),0)&gt;Presupuestos[[#This Row],[TOTAL SOLES]],Presupuestos[[#This Row],[TOTAL SOLES]],IFERROR(VLOOKUP("5-"&amp;Presupuestos[[#This Row],[ID DOCUMENTO]],BD_Pagos[],10,0),0))</f>
        <v>0</v>
      </c>
      <c r="BH1313" s="7" t="str">
        <f>IFERROR(VLOOKUP("1-Detraccion"&amp;Presupuestos[[#This Row],[ID DOCUMENTO]],BD_Pagos[],2,0),"")</f>
        <v/>
      </c>
      <c r="BI1313" s="3" t="str">
        <f>IFERROR(VLOOKUP("1-Detraccion"&amp;Presupuestos[[#This Row],[ID DOCUMENTO]],BD_Pagos[],3,0),"")</f>
        <v/>
      </c>
      <c r="BJ1313" s="3" t="str">
        <f>IFERROR(VLOOKUP("1-Detraccion"&amp;Presupuestos[[#This Row],[ID DOCUMENTO]],BD_Pagos[],4,0),"")</f>
        <v/>
      </c>
      <c r="BK1313" s="6">
        <f>IF(IFERROR(VLOOKUP("1-Detraccion"&amp;Presupuestos[[#This Row],[ID DOCUMENTO]],BD_Pagos[],5,0),0)&gt;Presupuestos[[#This Row],[TOTAL SOLES]],Presupuestos[[#This Row],[TOTAL SOLES]],IFERROR(VLOOKUP("1-Detraccion"&amp;Presupuestos[[#This Row],[ID DOCUMENTO]],BD_Pagos[],5,0),0))</f>
        <v>0</v>
      </c>
      <c r="BL1313" s="6">
        <f>IF(IFERROR(VLOOKUP("1-Detraccion"&amp;Presupuestos[[#This Row],[ID DOCUMENTO]],BD_Pagos[],6,0),0)&gt;Presupuestos[[#This Row],[TOTAL SOLES]],Presupuestos[[#This Row],[TOTAL SOLES]],IFERROR(VLOOKUP("1-Detraccion"&amp;Presupuestos[[#This Row],[ID DOCUMENTO]],BD_Pagos[],6,0),0))</f>
        <v>0</v>
      </c>
      <c r="BM1313" s="37"/>
      <c r="BN1313" s="3"/>
      <c r="BO1313" s="3"/>
      <c r="BP1313" s="6"/>
      <c r="BQ131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103.34</v>
      </c>
      <c r="BR1313" s="23" t="str">
        <f>IF(Presupuestos[[#This Row],[SALDO ME-MN]]&gt;0,"PENDIENTE","CANCELADO")</f>
        <v>PENDIENTE</v>
      </c>
      <c r="BS1313" s="23" t="str">
        <f>IF(COUNTIFS($U$4:$U1312,Presupuestos[[#This Row],[ID DOCUMENTO]])&gt;=1,IF(B1312=Presupuestos[[#This Row],[ID]],"OK","DOC. DUPLICADO"),"OK")</f>
        <v>OK</v>
      </c>
    </row>
    <row r="1314" spans="2:71" ht="24" x14ac:dyDescent="0.25">
      <c r="B1314" s="34">
        <f>IF(Presupuestos[[#This Row],[ID DOCUMENTO]]=U1313,B1313,IF(B1313="ID",1,B1313+1))</f>
        <v>1127</v>
      </c>
      <c r="C1314" s="2">
        <v>45869</v>
      </c>
      <c r="D1314" s="2">
        <v>45869</v>
      </c>
      <c r="E1314" s="3" t="s">
        <v>1880</v>
      </c>
      <c r="F1314" s="25" t="s">
        <v>54</v>
      </c>
      <c r="G1314" s="25" t="s">
        <v>330</v>
      </c>
      <c r="H1314" s="25" t="s">
        <v>394</v>
      </c>
      <c r="I1314" s="36" t="str">
        <f>IFERROR(VLOOKUP(Presupuestos[[#This Row],[AREA]]&amp;Presupuestos[[#This Row],[CONCEPTO]]&amp;Presupuestos[[#This Row],[DESCRIPCION]],Tabla28[[Columna1]:[CÓDIGO NUEVO]],2,0),"")</f>
        <v>P0601004</v>
      </c>
      <c r="J1314" s="3" t="s">
        <v>666</v>
      </c>
      <c r="K1314" s="3" t="s">
        <v>666</v>
      </c>
      <c r="L1314" s="3" t="s">
        <v>666</v>
      </c>
      <c r="M1314" s="31" t="s">
        <v>2488</v>
      </c>
      <c r="N1314" s="3"/>
      <c r="O1314" s="3" t="s">
        <v>315</v>
      </c>
      <c r="P1314" s="3" t="s">
        <v>127</v>
      </c>
      <c r="Q1314" s="3" t="str">
        <f>IFERROR(VLOOKUP(Presupuestos[[#This Row],[CLASIFICACIÓN (N)]],Tabla17[],2,0),"")</f>
        <v>Gastos operativos</v>
      </c>
      <c r="R1314" s="3" t="str">
        <f>IFERROR(VLOOKUP(Presupuestos[[#This Row],[CLASIFICACIÓN (N)]],Tabla17[],3,0),"")</f>
        <v>Operativo</v>
      </c>
      <c r="S1314" s="3" t="s">
        <v>16</v>
      </c>
      <c r="T1314" s="3" t="str">
        <f>IFERROR(VLOOKUP(Presupuestos[[#This Row],[ALMACEN]],Tabla5[],2,0),"")</f>
        <v>Arequipa</v>
      </c>
      <c r="U1314" s="19" t="str">
        <f>IFERROR(VLOOKUP(Presupuestos[[#This Row],[TIPO DE DOCUMENTO]],Tipo_Documento[],2,0)&amp;Presupuestos[[#This Row],[SERIE]]&amp;Presupuestos[[#This Row],[NUMERO]]&amp;Presupuestos[[#This Row],[RUC]],"")</f>
        <v>PLR ES07 5470511606</v>
      </c>
      <c r="V1314" s="3" t="s">
        <v>258</v>
      </c>
      <c r="W1314" s="7">
        <v>45869</v>
      </c>
      <c r="X1314" s="7">
        <v>45869</v>
      </c>
      <c r="Y1314" s="3" t="s">
        <v>2435</v>
      </c>
      <c r="Z1314" s="3">
        <v>54</v>
      </c>
      <c r="AA1314" s="3">
        <f>IFERROR(VLOOKUP(Presupuestos[[#This Row],[RAZON SOCIAL]],CHOOSE({1,2},Clientes_Proveedores[Razon Social],Clientes_Proveedores[Ruc / Dni]),2,0),"-")</f>
        <v>70511606</v>
      </c>
      <c r="AB1314" s="31" t="s">
        <v>2146</v>
      </c>
      <c r="AC1314" s="3" t="s">
        <v>670</v>
      </c>
      <c r="AD1314" s="5"/>
      <c r="AE1314" s="6">
        <v>157.63</v>
      </c>
      <c r="AF1314" s="6">
        <f>Presupuestos[[#This Row],[BASE]]*Presupuestos[[#This Row],[% IGV]]</f>
        <v>0</v>
      </c>
      <c r="AG1314" s="22">
        <f>ROUND(SUM(Presupuestos[[#This Row],[BASE]:[IGV]]),2)</f>
        <v>157.63</v>
      </c>
      <c r="AH1314" s="9" t="str">
        <f>IF(Presupuestos[[#This Row],[MONEDA]]="USD",VLOOKUP(Presupuestos[[#This Row],[FECHA DE EMISION]],Tipo_Cambio[],3,0),"")</f>
        <v/>
      </c>
      <c r="AI1314" s="22">
        <f>IFERROR(ROUND(IF(Presupuestos[[#This Row],[MONEDA]]="PEN",Presupuestos[[#This Row],[TOTAL]],Presupuestos[[#This Row],[TOTAL]]*Presupuestos[[#This Row],[TIPO DE CAMBIO]]),2),"")</f>
        <v>157.63</v>
      </c>
      <c r="AJ1314" s="5"/>
      <c r="AK1314" s="33" t="s">
        <v>671</v>
      </c>
      <c r="AL1314" s="5" t="s">
        <v>680</v>
      </c>
      <c r="AM1314" s="23" t="s">
        <v>671</v>
      </c>
      <c r="AN1314" s="23" t="s">
        <v>671</v>
      </c>
      <c r="AO1314" s="7" t="str">
        <f>IFERROR(VLOOKUP("1-"&amp;Presupuestos[[#This Row],[ID DOCUMENTO]],BD_Pagos[],7,0),"")</f>
        <v/>
      </c>
      <c r="AP1314" s="16" t="str">
        <f>IFERROR(VLOOKUP("1-"&amp;Presupuestos[[#This Row],[ID DOCUMENTO]],BD_Pagos[],8,0),"")</f>
        <v/>
      </c>
      <c r="AQ1314" s="17" t="str">
        <f>IFERROR(VLOOKUP("1-"&amp;Presupuestos[[#This Row],[ID DOCUMENTO]],BD_Pagos[],9,0),"")</f>
        <v/>
      </c>
      <c r="AR1314" s="54"/>
      <c r="AS1314" s="7" t="str">
        <f>IFERROR(VLOOKUP("2-"&amp;Presupuestos[[#This Row],[ID DOCUMENTO]],BD_Pagos[],7,0),"")</f>
        <v/>
      </c>
      <c r="AT1314" s="16" t="str">
        <f>IFERROR(VLOOKUP("2-"&amp;Presupuestos[[#This Row],[ID DOCUMENTO]],BD_Pagos[],8,0),"")</f>
        <v/>
      </c>
      <c r="AU1314" s="17" t="str">
        <f>IFERROR(VLOOKUP("2-"&amp;Presupuestos[[#This Row],[ID DOCUMENTO]],BD_Pagos[],9,0),"")</f>
        <v/>
      </c>
      <c r="AV1314" s="20">
        <f>IF(IFERROR(VLOOKUP("2-"&amp;Presupuestos[[#This Row],[ID DOCUMENTO]],BD_Pagos[],10,0),0)&gt;Presupuestos[[#This Row],[TOTAL SOLES]],Presupuestos[[#This Row],[TOTAL SOLES]],IFERROR(VLOOKUP("2-"&amp;Presupuestos[[#This Row],[ID DOCUMENTO]],BD_Pagos[],10,0),0))</f>
        <v>0</v>
      </c>
      <c r="AW1314" s="7"/>
      <c r="AX1314" s="16"/>
      <c r="AY1314" s="17"/>
      <c r="AZ1314" s="20"/>
      <c r="BA1314" s="7"/>
      <c r="BB1314" s="16"/>
      <c r="BC1314" s="17"/>
      <c r="BD1314" s="20"/>
      <c r="BE1314" s="7" t="str">
        <f>IFERROR(VLOOKUP("5-"&amp;Presupuestos[[#This Row],[ID DOCUMENTO]],BD_Pagos[],7,0),"")</f>
        <v/>
      </c>
      <c r="BF1314" s="17" t="str">
        <f>IFERROR(VLOOKUP("5-"&amp;Presupuestos[[#This Row],[ID DOCUMENTO]],BD_Pagos[],9,0),"")</f>
        <v/>
      </c>
      <c r="BG1314" s="20">
        <f>IF(IFERROR(VLOOKUP("5-"&amp;Presupuestos[[#This Row],[ID DOCUMENTO]],BD_Pagos[],10,0),0)&gt;Presupuestos[[#This Row],[TOTAL SOLES]],Presupuestos[[#This Row],[TOTAL SOLES]],IFERROR(VLOOKUP("5-"&amp;Presupuestos[[#This Row],[ID DOCUMENTO]],BD_Pagos[],10,0),0))</f>
        <v>0</v>
      </c>
      <c r="BH1314" s="7" t="str">
        <f>IFERROR(VLOOKUP("1-Detraccion"&amp;Presupuestos[[#This Row],[ID DOCUMENTO]],BD_Pagos[],2,0),"")</f>
        <v/>
      </c>
      <c r="BI1314" s="3" t="str">
        <f>IFERROR(VLOOKUP("1-Detraccion"&amp;Presupuestos[[#This Row],[ID DOCUMENTO]],BD_Pagos[],3,0),"")</f>
        <v/>
      </c>
      <c r="BJ1314" s="3" t="str">
        <f>IFERROR(VLOOKUP("1-Detraccion"&amp;Presupuestos[[#This Row],[ID DOCUMENTO]],BD_Pagos[],4,0),"")</f>
        <v/>
      </c>
      <c r="BK1314" s="6">
        <f>IF(IFERROR(VLOOKUP("1-Detraccion"&amp;Presupuestos[[#This Row],[ID DOCUMENTO]],BD_Pagos[],5,0),0)&gt;Presupuestos[[#This Row],[TOTAL SOLES]],Presupuestos[[#This Row],[TOTAL SOLES]],IFERROR(VLOOKUP("1-Detraccion"&amp;Presupuestos[[#This Row],[ID DOCUMENTO]],BD_Pagos[],5,0),0))</f>
        <v>0</v>
      </c>
      <c r="BL1314" s="6">
        <f>IF(IFERROR(VLOOKUP("1-Detraccion"&amp;Presupuestos[[#This Row],[ID DOCUMENTO]],BD_Pagos[],6,0),0)&gt;Presupuestos[[#This Row],[TOTAL SOLES]],Presupuestos[[#This Row],[TOTAL SOLES]],IFERROR(VLOOKUP("1-Detraccion"&amp;Presupuestos[[#This Row],[ID DOCUMENTO]],BD_Pagos[],6,0),0))</f>
        <v>0</v>
      </c>
      <c r="BM1314" s="37"/>
      <c r="BN1314" s="3"/>
      <c r="BO1314" s="3"/>
      <c r="BP1314" s="6"/>
      <c r="BQ131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157.63</v>
      </c>
      <c r="BR1314" s="23" t="str">
        <f>IF(Presupuestos[[#This Row],[SALDO ME-MN]]&gt;0,"PENDIENTE","CANCELADO")</f>
        <v>PENDIENTE</v>
      </c>
      <c r="BS1314" s="23" t="str">
        <f>IF(COUNTIFS($U$4:$U1313,Presupuestos[[#This Row],[ID DOCUMENTO]])&gt;=1,IF(B1313=Presupuestos[[#This Row],[ID]],"OK","DOC. DUPLICADO"),"OK")</f>
        <v>OK</v>
      </c>
    </row>
    <row r="1315" spans="2:71" x14ac:dyDescent="0.25">
      <c r="B1315" s="34">
        <f>IF(Presupuestos[[#This Row],[ID DOCUMENTO]]=U1314,B1314,IF(B1314="ID",1,B1314+1))</f>
        <v>1128</v>
      </c>
      <c r="C1315" s="2">
        <v>45869</v>
      </c>
      <c r="D1315" s="2">
        <v>45869</v>
      </c>
      <c r="E1315" s="3" t="s">
        <v>1880</v>
      </c>
      <c r="F1315" s="25" t="s">
        <v>54</v>
      </c>
      <c r="G1315" s="25" t="s">
        <v>330</v>
      </c>
      <c r="H1315" s="25" t="s">
        <v>391</v>
      </c>
      <c r="I1315" s="36" t="str">
        <f>IFERROR(VLOOKUP(Presupuestos[[#This Row],[AREA]]&amp;Presupuestos[[#This Row],[CONCEPTO]]&amp;Presupuestos[[#This Row],[DESCRIPCION]],Tabla28[[Columna1]:[CÓDIGO NUEVO]],2,0),"")</f>
        <v>P0601003</v>
      </c>
      <c r="J1315" s="3" t="s">
        <v>666</v>
      </c>
      <c r="K1315" s="3" t="s">
        <v>666</v>
      </c>
      <c r="L1315" s="3" t="s">
        <v>666</v>
      </c>
      <c r="M1315" s="31" t="s">
        <v>2489</v>
      </c>
      <c r="N1315" s="3"/>
      <c r="O1315" s="3" t="s">
        <v>315</v>
      </c>
      <c r="P1315" s="3" t="s">
        <v>86</v>
      </c>
      <c r="Q1315" s="3" t="str">
        <f>IFERROR(VLOOKUP(Presupuestos[[#This Row],[CLASIFICACIÓN (N)]],Tabla17[],2,0),"")</f>
        <v>Costos de ventas</v>
      </c>
      <c r="R1315" s="3" t="str">
        <f>IFERROR(VLOOKUP(Presupuestos[[#This Row],[CLASIFICACIÓN (N)]],Tabla17[],3,0),"")</f>
        <v>Operativo</v>
      </c>
      <c r="S1315" s="3" t="s">
        <v>16</v>
      </c>
      <c r="T1315" s="3" t="str">
        <f>IFERROR(VLOOKUP(Presupuestos[[#This Row],[ALMACEN]],Tabla5[],2,0),"")</f>
        <v>Arequipa</v>
      </c>
      <c r="U1315" s="19" t="str">
        <f>IFERROR(VLOOKUP(Presupuestos[[#This Row],[TIPO DE DOCUMENTO]],Tipo_Documento[],2,0)&amp;Presupuestos[[#This Row],[SERIE]]&amp;Presupuestos[[#This Row],[NUMERO]]&amp;Presupuestos[[#This Row],[RUC]],"")</f>
        <v>PLRHABITAT_07173238347</v>
      </c>
      <c r="V1315" s="3" t="s">
        <v>258</v>
      </c>
      <c r="W1315" s="7">
        <v>45869</v>
      </c>
      <c r="X1315" s="7">
        <v>45869</v>
      </c>
      <c r="Y1315" s="3" t="s">
        <v>2490</v>
      </c>
      <c r="Z1315" s="3">
        <v>1</v>
      </c>
      <c r="AA1315" s="3">
        <f>IFERROR(VLOOKUP(Presupuestos[[#This Row],[RAZON SOCIAL]],CHOOSE({1,2},Clientes_Proveedores[Razon Social],Clientes_Proveedores[Ruc / Dni]),2,0),"-")</f>
        <v>73238347</v>
      </c>
      <c r="AB1315" s="31" t="s">
        <v>1924</v>
      </c>
      <c r="AC1315" s="3" t="s">
        <v>670</v>
      </c>
      <c r="AD1315" s="5"/>
      <c r="AE1315" s="6">
        <v>134.47</v>
      </c>
      <c r="AF1315" s="6">
        <f>Presupuestos[[#This Row],[BASE]]*Presupuestos[[#This Row],[% IGV]]</f>
        <v>0</v>
      </c>
      <c r="AG1315" s="22">
        <f>ROUND(SUM(Presupuestos[[#This Row],[BASE]:[IGV]]),2)</f>
        <v>134.47</v>
      </c>
      <c r="AH1315" s="9" t="str">
        <f>IF(Presupuestos[[#This Row],[MONEDA]]="USD",VLOOKUP(Presupuestos[[#This Row],[FECHA DE EMISION]],Tipo_Cambio[],3,0),"")</f>
        <v/>
      </c>
      <c r="AI1315" s="22">
        <f>IFERROR(ROUND(IF(Presupuestos[[#This Row],[MONEDA]]="PEN",Presupuestos[[#This Row],[TOTAL]],Presupuestos[[#This Row],[TOTAL]]*Presupuestos[[#This Row],[TIPO DE CAMBIO]]),2),"")</f>
        <v>134.47</v>
      </c>
      <c r="AJ1315" s="5"/>
      <c r="AK1315" s="33" t="s">
        <v>671</v>
      </c>
      <c r="AL1315" s="5" t="s">
        <v>680</v>
      </c>
      <c r="AM1315" s="23" t="s">
        <v>671</v>
      </c>
      <c r="AN1315" s="23" t="s">
        <v>671</v>
      </c>
      <c r="AO1315" s="7" t="str">
        <f>IFERROR(VLOOKUP("1-"&amp;Presupuestos[[#This Row],[ID DOCUMENTO]],BD_Pagos[],7,0),"")</f>
        <v/>
      </c>
      <c r="AP1315" s="16" t="str">
        <f>IFERROR(VLOOKUP("1-"&amp;Presupuestos[[#This Row],[ID DOCUMENTO]],BD_Pagos[],8,0),"")</f>
        <v/>
      </c>
      <c r="AQ1315" s="17" t="str">
        <f>IFERROR(VLOOKUP("1-"&amp;Presupuestos[[#This Row],[ID DOCUMENTO]],BD_Pagos[],9,0),"")</f>
        <v/>
      </c>
      <c r="AR1315" s="54"/>
      <c r="AS1315" s="7" t="str">
        <f>IFERROR(VLOOKUP("2-"&amp;Presupuestos[[#This Row],[ID DOCUMENTO]],BD_Pagos[],7,0),"")</f>
        <v/>
      </c>
      <c r="AT1315" s="16" t="str">
        <f>IFERROR(VLOOKUP("2-"&amp;Presupuestos[[#This Row],[ID DOCUMENTO]],BD_Pagos[],8,0),"")</f>
        <v/>
      </c>
      <c r="AU1315" s="17" t="str">
        <f>IFERROR(VLOOKUP("2-"&amp;Presupuestos[[#This Row],[ID DOCUMENTO]],BD_Pagos[],9,0),"")</f>
        <v/>
      </c>
      <c r="AV1315" s="20">
        <f>IF(IFERROR(VLOOKUP("2-"&amp;Presupuestos[[#This Row],[ID DOCUMENTO]],BD_Pagos[],10,0),0)&gt;Presupuestos[[#This Row],[TOTAL SOLES]],Presupuestos[[#This Row],[TOTAL SOLES]],IFERROR(VLOOKUP("2-"&amp;Presupuestos[[#This Row],[ID DOCUMENTO]],BD_Pagos[],10,0),0))</f>
        <v>0</v>
      </c>
      <c r="AW1315" s="7"/>
      <c r="AX1315" s="16"/>
      <c r="AY1315" s="17"/>
      <c r="AZ1315" s="20"/>
      <c r="BA1315" s="7"/>
      <c r="BB1315" s="16"/>
      <c r="BC1315" s="17"/>
      <c r="BD1315" s="20"/>
      <c r="BE1315" s="7" t="str">
        <f>IFERROR(VLOOKUP("5-"&amp;Presupuestos[[#This Row],[ID DOCUMENTO]],BD_Pagos[],7,0),"")</f>
        <v/>
      </c>
      <c r="BF1315" s="17" t="str">
        <f>IFERROR(VLOOKUP("5-"&amp;Presupuestos[[#This Row],[ID DOCUMENTO]],BD_Pagos[],9,0),"")</f>
        <v/>
      </c>
      <c r="BG1315" s="20">
        <f>IF(IFERROR(VLOOKUP("5-"&amp;Presupuestos[[#This Row],[ID DOCUMENTO]],BD_Pagos[],10,0),0)&gt;Presupuestos[[#This Row],[TOTAL SOLES]],Presupuestos[[#This Row],[TOTAL SOLES]],IFERROR(VLOOKUP("5-"&amp;Presupuestos[[#This Row],[ID DOCUMENTO]],BD_Pagos[],10,0),0))</f>
        <v>0</v>
      </c>
      <c r="BH1315" s="7" t="str">
        <f>IFERROR(VLOOKUP("1-Detraccion"&amp;Presupuestos[[#This Row],[ID DOCUMENTO]],BD_Pagos[],2,0),"")</f>
        <v/>
      </c>
      <c r="BI1315" s="3" t="str">
        <f>IFERROR(VLOOKUP("1-Detraccion"&amp;Presupuestos[[#This Row],[ID DOCUMENTO]],BD_Pagos[],3,0),"")</f>
        <v/>
      </c>
      <c r="BJ1315" s="3" t="str">
        <f>IFERROR(VLOOKUP("1-Detraccion"&amp;Presupuestos[[#This Row],[ID DOCUMENTO]],BD_Pagos[],4,0),"")</f>
        <v/>
      </c>
      <c r="BK1315" s="6">
        <f>IF(IFERROR(VLOOKUP("1-Detraccion"&amp;Presupuestos[[#This Row],[ID DOCUMENTO]],BD_Pagos[],5,0),0)&gt;Presupuestos[[#This Row],[TOTAL SOLES]],Presupuestos[[#This Row],[TOTAL SOLES]],IFERROR(VLOOKUP("1-Detraccion"&amp;Presupuestos[[#This Row],[ID DOCUMENTO]],BD_Pagos[],5,0),0))</f>
        <v>0</v>
      </c>
      <c r="BL1315" s="6">
        <f>IF(IFERROR(VLOOKUP("1-Detraccion"&amp;Presupuestos[[#This Row],[ID DOCUMENTO]],BD_Pagos[],6,0),0)&gt;Presupuestos[[#This Row],[TOTAL SOLES]],Presupuestos[[#This Row],[TOTAL SOLES]],IFERROR(VLOOKUP("1-Detraccion"&amp;Presupuestos[[#This Row],[ID DOCUMENTO]],BD_Pagos[],6,0),0))</f>
        <v>0</v>
      </c>
      <c r="BM1315" s="37"/>
      <c r="BN1315" s="3"/>
      <c r="BO1315" s="3"/>
      <c r="BP1315" s="6"/>
      <c r="BQ131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134.47</v>
      </c>
      <c r="BR1315" s="23" t="str">
        <f>IF(Presupuestos[[#This Row],[SALDO ME-MN]]&gt;0,"PENDIENTE","CANCELADO")</f>
        <v>PENDIENTE</v>
      </c>
      <c r="BS1315" s="23" t="str">
        <f>IF(COUNTIFS($U$4:$U1314,Presupuestos[[#This Row],[ID DOCUMENTO]])&gt;=1,IF(B1314=Presupuestos[[#This Row],[ID]],"OK","DOC. DUPLICADO"),"OK")</f>
        <v>OK</v>
      </c>
    </row>
    <row r="1316" spans="2:71" x14ac:dyDescent="0.25">
      <c r="B1316" s="34">
        <f>IF(Presupuestos[[#This Row],[ID DOCUMENTO]]=U1315,B1315,IF(B1315="ID",1,B1315+1))</f>
        <v>1129</v>
      </c>
      <c r="C1316" s="2">
        <v>45869</v>
      </c>
      <c r="D1316" s="2">
        <v>45869</v>
      </c>
      <c r="E1316" s="3" t="s">
        <v>1880</v>
      </c>
      <c r="F1316" s="25" t="s">
        <v>54</v>
      </c>
      <c r="G1316" s="25" t="s">
        <v>330</v>
      </c>
      <c r="H1316" s="25" t="s">
        <v>391</v>
      </c>
      <c r="I1316" s="36" t="str">
        <f>IFERROR(VLOOKUP(Presupuestos[[#This Row],[AREA]]&amp;Presupuestos[[#This Row],[CONCEPTO]]&amp;Presupuestos[[#This Row],[DESCRIPCION]],Tabla28[[Columna1]:[CÓDIGO NUEVO]],2,0),"")</f>
        <v>P0601003</v>
      </c>
      <c r="J1316" s="3" t="s">
        <v>666</v>
      </c>
      <c r="K1316" s="3" t="s">
        <v>666</v>
      </c>
      <c r="L1316" s="3" t="s">
        <v>666</v>
      </c>
      <c r="M1316" s="31" t="s">
        <v>2491</v>
      </c>
      <c r="N1316" s="3"/>
      <c r="O1316" s="3" t="s">
        <v>315</v>
      </c>
      <c r="P1316" s="3" t="s">
        <v>86</v>
      </c>
      <c r="Q1316" s="3" t="str">
        <f>IFERROR(VLOOKUP(Presupuestos[[#This Row],[CLASIFICACIÓN (N)]],Tabla17[],2,0),"")</f>
        <v>Costos de ventas</v>
      </c>
      <c r="R1316" s="3" t="str">
        <f>IFERROR(VLOOKUP(Presupuestos[[#This Row],[CLASIFICACIÓN (N)]],Tabla17[],3,0),"")</f>
        <v>Operativo</v>
      </c>
      <c r="S1316" s="3" t="s">
        <v>34</v>
      </c>
      <c r="T1316" s="3" t="str">
        <f>IFERROR(VLOOKUP(Presupuestos[[#This Row],[ALMACEN]],Tabla5[],2,0),"")</f>
        <v>Arequipa</v>
      </c>
      <c r="U1316" s="19" t="str">
        <f>IFERROR(VLOOKUP(Presupuestos[[#This Row],[TIPO DE DOCUMENTO]],Tipo_Documento[],2,0)&amp;Presupuestos[[#This Row],[SERIE]]&amp;Presupuestos[[#This Row],[NUMERO]]&amp;Presupuestos[[#This Row],[RUC]],"")</f>
        <v>PLRHABITAT_07272458502</v>
      </c>
      <c r="V1316" s="3" t="s">
        <v>258</v>
      </c>
      <c r="W1316" s="7">
        <v>45869</v>
      </c>
      <c r="X1316" s="7">
        <v>45869</v>
      </c>
      <c r="Y1316" s="3" t="s">
        <v>2490</v>
      </c>
      <c r="Z1316" s="3">
        <v>2</v>
      </c>
      <c r="AA1316" s="3">
        <f>IFERROR(VLOOKUP(Presupuestos[[#This Row],[RAZON SOCIAL]],CHOOSE({1,2},Clientes_Proveedores[Razon Social],Clientes_Proveedores[Ruc / Dni]),2,0),"-")</f>
        <v>72458502</v>
      </c>
      <c r="AB1316" s="31" t="s">
        <v>1962</v>
      </c>
      <c r="AC1316" s="3" t="s">
        <v>670</v>
      </c>
      <c r="AD1316" s="5"/>
      <c r="AE1316" s="6">
        <v>193.76999999999998</v>
      </c>
      <c r="AF1316" s="6">
        <f>Presupuestos[[#This Row],[BASE]]*Presupuestos[[#This Row],[% IGV]]</f>
        <v>0</v>
      </c>
      <c r="AG1316" s="22">
        <f>ROUND(SUM(Presupuestos[[#This Row],[BASE]:[IGV]]),2)</f>
        <v>193.77</v>
      </c>
      <c r="AH1316" s="9" t="str">
        <f>IF(Presupuestos[[#This Row],[MONEDA]]="USD",VLOOKUP(Presupuestos[[#This Row],[FECHA DE EMISION]],Tipo_Cambio[],3,0),"")</f>
        <v/>
      </c>
      <c r="AI1316" s="22">
        <f>IFERROR(ROUND(IF(Presupuestos[[#This Row],[MONEDA]]="PEN",Presupuestos[[#This Row],[TOTAL]],Presupuestos[[#This Row],[TOTAL]]*Presupuestos[[#This Row],[TIPO DE CAMBIO]]),2),"")</f>
        <v>193.77</v>
      </c>
      <c r="AJ1316" s="5"/>
      <c r="AK1316" s="33" t="s">
        <v>671</v>
      </c>
      <c r="AL1316" s="5" t="s">
        <v>680</v>
      </c>
      <c r="AM1316" s="23" t="s">
        <v>671</v>
      </c>
      <c r="AN1316" s="23" t="s">
        <v>671</v>
      </c>
      <c r="AO1316" s="7" t="str">
        <f>IFERROR(VLOOKUP("1-"&amp;Presupuestos[[#This Row],[ID DOCUMENTO]],BD_Pagos[],7,0),"")</f>
        <v/>
      </c>
      <c r="AP1316" s="16" t="str">
        <f>IFERROR(VLOOKUP("1-"&amp;Presupuestos[[#This Row],[ID DOCUMENTO]],BD_Pagos[],8,0),"")</f>
        <v/>
      </c>
      <c r="AQ1316" s="17" t="str">
        <f>IFERROR(VLOOKUP("1-"&amp;Presupuestos[[#This Row],[ID DOCUMENTO]],BD_Pagos[],9,0),"")</f>
        <v/>
      </c>
      <c r="AR1316" s="54"/>
      <c r="AS1316" s="7" t="str">
        <f>IFERROR(VLOOKUP("2-"&amp;Presupuestos[[#This Row],[ID DOCUMENTO]],BD_Pagos[],7,0),"")</f>
        <v/>
      </c>
      <c r="AT1316" s="16" t="str">
        <f>IFERROR(VLOOKUP("2-"&amp;Presupuestos[[#This Row],[ID DOCUMENTO]],BD_Pagos[],8,0),"")</f>
        <v/>
      </c>
      <c r="AU1316" s="17" t="str">
        <f>IFERROR(VLOOKUP("2-"&amp;Presupuestos[[#This Row],[ID DOCUMENTO]],BD_Pagos[],9,0),"")</f>
        <v/>
      </c>
      <c r="AV1316" s="20">
        <f>IF(IFERROR(VLOOKUP("2-"&amp;Presupuestos[[#This Row],[ID DOCUMENTO]],BD_Pagos[],10,0),0)&gt;Presupuestos[[#This Row],[TOTAL SOLES]],Presupuestos[[#This Row],[TOTAL SOLES]],IFERROR(VLOOKUP("2-"&amp;Presupuestos[[#This Row],[ID DOCUMENTO]],BD_Pagos[],10,0),0))</f>
        <v>0</v>
      </c>
      <c r="AW1316" s="7"/>
      <c r="AX1316" s="16"/>
      <c r="AY1316" s="17"/>
      <c r="AZ1316" s="20"/>
      <c r="BA1316" s="7"/>
      <c r="BB1316" s="16"/>
      <c r="BC1316" s="17"/>
      <c r="BD1316" s="20"/>
      <c r="BE1316" s="7" t="str">
        <f>IFERROR(VLOOKUP("5-"&amp;Presupuestos[[#This Row],[ID DOCUMENTO]],BD_Pagos[],7,0),"")</f>
        <v/>
      </c>
      <c r="BF1316" s="17" t="str">
        <f>IFERROR(VLOOKUP("5-"&amp;Presupuestos[[#This Row],[ID DOCUMENTO]],BD_Pagos[],9,0),"")</f>
        <v/>
      </c>
      <c r="BG1316" s="20">
        <f>IF(IFERROR(VLOOKUP("5-"&amp;Presupuestos[[#This Row],[ID DOCUMENTO]],BD_Pagos[],10,0),0)&gt;Presupuestos[[#This Row],[TOTAL SOLES]],Presupuestos[[#This Row],[TOTAL SOLES]],IFERROR(VLOOKUP("5-"&amp;Presupuestos[[#This Row],[ID DOCUMENTO]],BD_Pagos[],10,0),0))</f>
        <v>0</v>
      </c>
      <c r="BH1316" s="7" t="str">
        <f>IFERROR(VLOOKUP("1-Detraccion"&amp;Presupuestos[[#This Row],[ID DOCUMENTO]],BD_Pagos[],2,0),"")</f>
        <v/>
      </c>
      <c r="BI1316" s="3" t="str">
        <f>IFERROR(VLOOKUP("1-Detraccion"&amp;Presupuestos[[#This Row],[ID DOCUMENTO]],BD_Pagos[],3,0),"")</f>
        <v/>
      </c>
      <c r="BJ1316" s="3" t="str">
        <f>IFERROR(VLOOKUP("1-Detraccion"&amp;Presupuestos[[#This Row],[ID DOCUMENTO]],BD_Pagos[],4,0),"")</f>
        <v/>
      </c>
      <c r="BK1316" s="6">
        <f>IF(IFERROR(VLOOKUP("1-Detraccion"&amp;Presupuestos[[#This Row],[ID DOCUMENTO]],BD_Pagos[],5,0),0)&gt;Presupuestos[[#This Row],[TOTAL SOLES]],Presupuestos[[#This Row],[TOTAL SOLES]],IFERROR(VLOOKUP("1-Detraccion"&amp;Presupuestos[[#This Row],[ID DOCUMENTO]],BD_Pagos[],5,0),0))</f>
        <v>0</v>
      </c>
      <c r="BL1316" s="6">
        <f>IF(IFERROR(VLOOKUP("1-Detraccion"&amp;Presupuestos[[#This Row],[ID DOCUMENTO]],BD_Pagos[],6,0),0)&gt;Presupuestos[[#This Row],[TOTAL SOLES]],Presupuestos[[#This Row],[TOTAL SOLES]],IFERROR(VLOOKUP("1-Detraccion"&amp;Presupuestos[[#This Row],[ID DOCUMENTO]],BD_Pagos[],6,0),0))</f>
        <v>0</v>
      </c>
      <c r="BM1316" s="37"/>
      <c r="BN1316" s="3"/>
      <c r="BO1316" s="3"/>
      <c r="BP1316" s="6"/>
      <c r="BQ131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193.77</v>
      </c>
      <c r="BR1316" s="23" t="str">
        <f>IF(Presupuestos[[#This Row],[SALDO ME-MN]]&gt;0,"PENDIENTE","CANCELADO")</f>
        <v>PENDIENTE</v>
      </c>
      <c r="BS1316" s="23" t="str">
        <f>IF(COUNTIFS($U$4:$U1315,Presupuestos[[#This Row],[ID DOCUMENTO]])&gt;=1,IF(B1315=Presupuestos[[#This Row],[ID]],"OK","DOC. DUPLICADO"),"OK")</f>
        <v>OK</v>
      </c>
    </row>
    <row r="1317" spans="2:71" x14ac:dyDescent="0.25">
      <c r="B1317" s="34">
        <f>IF(Presupuestos[[#This Row],[ID DOCUMENTO]]=U1316,B1316,IF(B1316="ID",1,B1316+1))</f>
        <v>1130</v>
      </c>
      <c r="C1317" s="2">
        <v>45869</v>
      </c>
      <c r="D1317" s="2">
        <v>45869</v>
      </c>
      <c r="E1317" s="3" t="s">
        <v>1880</v>
      </c>
      <c r="F1317" s="25" t="s">
        <v>54</v>
      </c>
      <c r="G1317" s="25" t="s">
        <v>330</v>
      </c>
      <c r="H1317" s="25" t="s">
        <v>391</v>
      </c>
      <c r="I1317" s="36" t="str">
        <f>IFERROR(VLOOKUP(Presupuestos[[#This Row],[AREA]]&amp;Presupuestos[[#This Row],[CONCEPTO]]&amp;Presupuestos[[#This Row],[DESCRIPCION]],Tabla28[[Columna1]:[CÓDIGO NUEVO]],2,0),"")</f>
        <v>P0601003</v>
      </c>
      <c r="J1317" s="3" t="s">
        <v>666</v>
      </c>
      <c r="K1317" s="3" t="s">
        <v>666</v>
      </c>
      <c r="L1317" s="3" t="s">
        <v>666</v>
      </c>
      <c r="M1317" s="31" t="s">
        <v>2492</v>
      </c>
      <c r="N1317" s="3"/>
      <c r="O1317" s="3" t="s">
        <v>315</v>
      </c>
      <c r="P1317" s="3" t="s">
        <v>127</v>
      </c>
      <c r="Q1317" s="3" t="str">
        <f>IFERROR(VLOOKUP(Presupuestos[[#This Row],[CLASIFICACIÓN (N)]],Tabla17[],2,0),"")</f>
        <v>Gastos operativos</v>
      </c>
      <c r="R1317" s="3" t="str">
        <f>IFERROR(VLOOKUP(Presupuestos[[#This Row],[CLASIFICACIÓN (N)]],Tabla17[],3,0),"")</f>
        <v>Operativo</v>
      </c>
      <c r="S1317" s="3" t="s">
        <v>16</v>
      </c>
      <c r="T1317" s="3" t="str">
        <f>IFERROR(VLOOKUP(Presupuestos[[#This Row],[ALMACEN]],Tabla5[],2,0),"")</f>
        <v>Arequipa</v>
      </c>
      <c r="U1317" s="19" t="str">
        <f>IFERROR(VLOOKUP(Presupuestos[[#This Row],[TIPO DE DOCUMENTO]],Tipo_Documento[],2,0)&amp;Presupuestos[[#This Row],[SERIE]]&amp;Presupuestos[[#This Row],[NUMERO]]&amp;Presupuestos[[#This Row],[RUC]],"")</f>
        <v>PLRHABITAT_07372131384</v>
      </c>
      <c r="V1317" s="3" t="s">
        <v>258</v>
      </c>
      <c r="W1317" s="7">
        <v>45869</v>
      </c>
      <c r="X1317" s="7">
        <v>45869</v>
      </c>
      <c r="Y1317" s="3" t="s">
        <v>2490</v>
      </c>
      <c r="Z1317" s="3">
        <v>3</v>
      </c>
      <c r="AA1317" s="3">
        <f>IFERROR(VLOOKUP(Presupuestos[[#This Row],[RAZON SOCIAL]],CHOOSE({1,2},Clientes_Proveedores[Razon Social],Clientes_Proveedores[Ruc / Dni]),2,0),"-")</f>
        <v>72131384</v>
      </c>
      <c r="AB1317" s="31" t="s">
        <v>2049</v>
      </c>
      <c r="AC1317" s="3" t="s">
        <v>670</v>
      </c>
      <c r="AD1317" s="5"/>
      <c r="AE1317" s="6">
        <v>298.43</v>
      </c>
      <c r="AF1317" s="6">
        <f>Presupuestos[[#This Row],[BASE]]*Presupuestos[[#This Row],[% IGV]]</f>
        <v>0</v>
      </c>
      <c r="AG1317" s="22">
        <f>ROUND(SUM(Presupuestos[[#This Row],[BASE]:[IGV]]),2)</f>
        <v>298.43</v>
      </c>
      <c r="AH1317" s="9" t="str">
        <f>IF(Presupuestos[[#This Row],[MONEDA]]="USD",VLOOKUP(Presupuestos[[#This Row],[FECHA DE EMISION]],Tipo_Cambio[],3,0),"")</f>
        <v/>
      </c>
      <c r="AI1317" s="22">
        <f>IFERROR(ROUND(IF(Presupuestos[[#This Row],[MONEDA]]="PEN",Presupuestos[[#This Row],[TOTAL]],Presupuestos[[#This Row],[TOTAL]]*Presupuestos[[#This Row],[TIPO DE CAMBIO]]),2),"")</f>
        <v>298.43</v>
      </c>
      <c r="AJ1317" s="5"/>
      <c r="AK1317" s="33" t="s">
        <v>671</v>
      </c>
      <c r="AL1317" s="5" t="s">
        <v>680</v>
      </c>
      <c r="AM1317" s="23" t="s">
        <v>671</v>
      </c>
      <c r="AN1317" s="23" t="s">
        <v>671</v>
      </c>
      <c r="AO1317" s="7" t="str">
        <f>IFERROR(VLOOKUP("1-"&amp;Presupuestos[[#This Row],[ID DOCUMENTO]],BD_Pagos[],7,0),"")</f>
        <v/>
      </c>
      <c r="AP1317" s="16" t="str">
        <f>IFERROR(VLOOKUP("1-"&amp;Presupuestos[[#This Row],[ID DOCUMENTO]],BD_Pagos[],8,0),"")</f>
        <v/>
      </c>
      <c r="AQ1317" s="17" t="str">
        <f>IFERROR(VLOOKUP("1-"&amp;Presupuestos[[#This Row],[ID DOCUMENTO]],BD_Pagos[],9,0),"")</f>
        <v/>
      </c>
      <c r="AR1317" s="54"/>
      <c r="AS1317" s="7" t="str">
        <f>IFERROR(VLOOKUP("2-"&amp;Presupuestos[[#This Row],[ID DOCUMENTO]],BD_Pagos[],7,0),"")</f>
        <v/>
      </c>
      <c r="AT1317" s="16" t="str">
        <f>IFERROR(VLOOKUP("2-"&amp;Presupuestos[[#This Row],[ID DOCUMENTO]],BD_Pagos[],8,0),"")</f>
        <v/>
      </c>
      <c r="AU1317" s="17" t="str">
        <f>IFERROR(VLOOKUP("2-"&amp;Presupuestos[[#This Row],[ID DOCUMENTO]],BD_Pagos[],9,0),"")</f>
        <v/>
      </c>
      <c r="AV1317" s="20">
        <f>IF(IFERROR(VLOOKUP("2-"&amp;Presupuestos[[#This Row],[ID DOCUMENTO]],BD_Pagos[],10,0),0)&gt;Presupuestos[[#This Row],[TOTAL SOLES]],Presupuestos[[#This Row],[TOTAL SOLES]],IFERROR(VLOOKUP("2-"&amp;Presupuestos[[#This Row],[ID DOCUMENTO]],BD_Pagos[],10,0),0))</f>
        <v>0</v>
      </c>
      <c r="AW1317" s="7"/>
      <c r="AX1317" s="16"/>
      <c r="AY1317" s="17"/>
      <c r="AZ1317" s="20"/>
      <c r="BA1317" s="7"/>
      <c r="BB1317" s="16"/>
      <c r="BC1317" s="17"/>
      <c r="BD1317" s="20"/>
      <c r="BE1317" s="7" t="str">
        <f>IFERROR(VLOOKUP("5-"&amp;Presupuestos[[#This Row],[ID DOCUMENTO]],BD_Pagos[],7,0),"")</f>
        <v/>
      </c>
      <c r="BF1317" s="17" t="str">
        <f>IFERROR(VLOOKUP("5-"&amp;Presupuestos[[#This Row],[ID DOCUMENTO]],BD_Pagos[],9,0),"")</f>
        <v/>
      </c>
      <c r="BG1317" s="20">
        <f>IF(IFERROR(VLOOKUP("5-"&amp;Presupuestos[[#This Row],[ID DOCUMENTO]],BD_Pagos[],10,0),0)&gt;Presupuestos[[#This Row],[TOTAL SOLES]],Presupuestos[[#This Row],[TOTAL SOLES]],IFERROR(VLOOKUP("5-"&amp;Presupuestos[[#This Row],[ID DOCUMENTO]],BD_Pagos[],10,0),0))</f>
        <v>0</v>
      </c>
      <c r="BH1317" s="7" t="str">
        <f>IFERROR(VLOOKUP("1-Detraccion"&amp;Presupuestos[[#This Row],[ID DOCUMENTO]],BD_Pagos[],2,0),"")</f>
        <v/>
      </c>
      <c r="BI1317" s="3" t="str">
        <f>IFERROR(VLOOKUP("1-Detraccion"&amp;Presupuestos[[#This Row],[ID DOCUMENTO]],BD_Pagos[],3,0),"")</f>
        <v/>
      </c>
      <c r="BJ1317" s="3" t="str">
        <f>IFERROR(VLOOKUP("1-Detraccion"&amp;Presupuestos[[#This Row],[ID DOCUMENTO]],BD_Pagos[],4,0),"")</f>
        <v/>
      </c>
      <c r="BK1317" s="6">
        <f>IF(IFERROR(VLOOKUP("1-Detraccion"&amp;Presupuestos[[#This Row],[ID DOCUMENTO]],BD_Pagos[],5,0),0)&gt;Presupuestos[[#This Row],[TOTAL SOLES]],Presupuestos[[#This Row],[TOTAL SOLES]],IFERROR(VLOOKUP("1-Detraccion"&amp;Presupuestos[[#This Row],[ID DOCUMENTO]],BD_Pagos[],5,0),0))</f>
        <v>0</v>
      </c>
      <c r="BL1317" s="6">
        <f>IF(IFERROR(VLOOKUP("1-Detraccion"&amp;Presupuestos[[#This Row],[ID DOCUMENTO]],BD_Pagos[],6,0),0)&gt;Presupuestos[[#This Row],[TOTAL SOLES]],Presupuestos[[#This Row],[TOTAL SOLES]],IFERROR(VLOOKUP("1-Detraccion"&amp;Presupuestos[[#This Row],[ID DOCUMENTO]],BD_Pagos[],6,0),0))</f>
        <v>0</v>
      </c>
      <c r="BM1317" s="37"/>
      <c r="BN1317" s="3"/>
      <c r="BO1317" s="3"/>
      <c r="BP1317" s="6"/>
      <c r="BQ131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298.43</v>
      </c>
      <c r="BR1317" s="23" t="str">
        <f>IF(Presupuestos[[#This Row],[SALDO ME-MN]]&gt;0,"PENDIENTE","CANCELADO")</f>
        <v>PENDIENTE</v>
      </c>
      <c r="BS1317" s="23" t="str">
        <f>IF(COUNTIFS($U$4:$U1316,Presupuestos[[#This Row],[ID DOCUMENTO]])&gt;=1,IF(B1316=Presupuestos[[#This Row],[ID]],"OK","DOC. DUPLICADO"),"OK")</f>
        <v>OK</v>
      </c>
    </row>
    <row r="1318" spans="2:71" x14ac:dyDescent="0.25">
      <c r="B1318" s="34">
        <f>IF(Presupuestos[[#This Row],[ID DOCUMENTO]]=U1317,B1317,IF(B1317="ID",1,B1317+1))</f>
        <v>1131</v>
      </c>
      <c r="C1318" s="2">
        <v>45869</v>
      </c>
      <c r="D1318" s="2">
        <v>45869</v>
      </c>
      <c r="E1318" s="3" t="s">
        <v>1880</v>
      </c>
      <c r="F1318" s="25" t="s">
        <v>54</v>
      </c>
      <c r="G1318" s="25" t="s">
        <v>330</v>
      </c>
      <c r="H1318" s="25" t="s">
        <v>391</v>
      </c>
      <c r="I1318" s="36" t="str">
        <f>IFERROR(VLOOKUP(Presupuestos[[#This Row],[AREA]]&amp;Presupuestos[[#This Row],[CONCEPTO]]&amp;Presupuestos[[#This Row],[DESCRIPCION]],Tabla28[[Columna1]:[CÓDIGO NUEVO]],2,0),"")</f>
        <v>P0601003</v>
      </c>
      <c r="J1318" s="3" t="s">
        <v>666</v>
      </c>
      <c r="K1318" s="3" t="s">
        <v>666</v>
      </c>
      <c r="L1318" s="3" t="s">
        <v>666</v>
      </c>
      <c r="M1318" s="31" t="s">
        <v>2493</v>
      </c>
      <c r="N1318" s="3"/>
      <c r="O1318" s="3" t="s">
        <v>315</v>
      </c>
      <c r="P1318" s="3" t="s">
        <v>114</v>
      </c>
      <c r="Q1318" s="3" t="str">
        <f>IFERROR(VLOOKUP(Presupuestos[[#This Row],[CLASIFICACIÓN (N)]],Tabla17[],2,0),"")</f>
        <v>Costos de ventas</v>
      </c>
      <c r="R1318" s="3" t="str">
        <f>IFERROR(VLOOKUP(Presupuestos[[#This Row],[CLASIFICACIÓN (N)]],Tabla17[],3,0),"")</f>
        <v>Operativo</v>
      </c>
      <c r="S1318" s="3" t="s">
        <v>16</v>
      </c>
      <c r="T1318" s="3" t="str">
        <f>IFERROR(VLOOKUP(Presupuestos[[#This Row],[ALMACEN]],Tabla5[],2,0),"")</f>
        <v>Arequipa</v>
      </c>
      <c r="U1318" s="19" t="str">
        <f>IFERROR(VLOOKUP(Presupuestos[[#This Row],[TIPO DE DOCUMENTO]],Tipo_Documento[],2,0)&amp;Presupuestos[[#This Row],[SERIE]]&amp;Presupuestos[[#This Row],[NUMERO]]&amp;Presupuestos[[#This Row],[RUC]],"")</f>
        <v>PLRHABITAT_07472537561</v>
      </c>
      <c r="V1318" s="3" t="s">
        <v>258</v>
      </c>
      <c r="W1318" s="7">
        <v>45869</v>
      </c>
      <c r="X1318" s="7">
        <v>45869</v>
      </c>
      <c r="Y1318" s="3" t="s">
        <v>2490</v>
      </c>
      <c r="Z1318" s="3">
        <v>4</v>
      </c>
      <c r="AA1318" s="3">
        <f>IFERROR(VLOOKUP(Presupuestos[[#This Row],[RAZON SOCIAL]],CHOOSE({1,2},Clientes_Proveedores[Razon Social],Clientes_Proveedores[Ruc / Dni]),2,0),"-")</f>
        <v>72537561</v>
      </c>
      <c r="AB1318" s="31" t="s">
        <v>740</v>
      </c>
      <c r="AC1318" s="3" t="s">
        <v>670</v>
      </c>
      <c r="AD1318" s="5"/>
      <c r="AE1318" s="6">
        <v>209.73000000000002</v>
      </c>
      <c r="AF1318" s="6">
        <f>Presupuestos[[#This Row],[BASE]]*Presupuestos[[#This Row],[% IGV]]</f>
        <v>0</v>
      </c>
      <c r="AG1318" s="22">
        <f>ROUND(SUM(Presupuestos[[#This Row],[BASE]:[IGV]]),2)</f>
        <v>209.73</v>
      </c>
      <c r="AH1318" s="9" t="str">
        <f>IF(Presupuestos[[#This Row],[MONEDA]]="USD",VLOOKUP(Presupuestos[[#This Row],[FECHA DE EMISION]],Tipo_Cambio[],3,0),"")</f>
        <v/>
      </c>
      <c r="AI1318" s="22">
        <f>IFERROR(ROUND(IF(Presupuestos[[#This Row],[MONEDA]]="PEN",Presupuestos[[#This Row],[TOTAL]],Presupuestos[[#This Row],[TOTAL]]*Presupuestos[[#This Row],[TIPO DE CAMBIO]]),2),"")</f>
        <v>209.73</v>
      </c>
      <c r="AJ1318" s="5"/>
      <c r="AK1318" s="33" t="s">
        <v>671</v>
      </c>
      <c r="AL1318" s="5" t="s">
        <v>680</v>
      </c>
      <c r="AM1318" s="23" t="s">
        <v>671</v>
      </c>
      <c r="AN1318" s="23" t="s">
        <v>671</v>
      </c>
      <c r="AO1318" s="7" t="str">
        <f>IFERROR(VLOOKUP("1-"&amp;Presupuestos[[#This Row],[ID DOCUMENTO]],BD_Pagos[],7,0),"")</f>
        <v/>
      </c>
      <c r="AP1318" s="16" t="str">
        <f>IFERROR(VLOOKUP("1-"&amp;Presupuestos[[#This Row],[ID DOCUMENTO]],BD_Pagos[],8,0),"")</f>
        <v/>
      </c>
      <c r="AQ1318" s="17" t="str">
        <f>IFERROR(VLOOKUP("1-"&amp;Presupuestos[[#This Row],[ID DOCUMENTO]],BD_Pagos[],9,0),"")</f>
        <v/>
      </c>
      <c r="AR1318" s="54"/>
      <c r="AS1318" s="7" t="str">
        <f>IFERROR(VLOOKUP("2-"&amp;Presupuestos[[#This Row],[ID DOCUMENTO]],BD_Pagos[],7,0),"")</f>
        <v/>
      </c>
      <c r="AT1318" s="16" t="str">
        <f>IFERROR(VLOOKUP("2-"&amp;Presupuestos[[#This Row],[ID DOCUMENTO]],BD_Pagos[],8,0),"")</f>
        <v/>
      </c>
      <c r="AU1318" s="17" t="str">
        <f>IFERROR(VLOOKUP("2-"&amp;Presupuestos[[#This Row],[ID DOCUMENTO]],BD_Pagos[],9,0),"")</f>
        <v/>
      </c>
      <c r="AV1318" s="20">
        <f>IF(IFERROR(VLOOKUP("2-"&amp;Presupuestos[[#This Row],[ID DOCUMENTO]],BD_Pagos[],10,0),0)&gt;Presupuestos[[#This Row],[TOTAL SOLES]],Presupuestos[[#This Row],[TOTAL SOLES]],IFERROR(VLOOKUP("2-"&amp;Presupuestos[[#This Row],[ID DOCUMENTO]],BD_Pagos[],10,0),0))</f>
        <v>0</v>
      </c>
      <c r="AW1318" s="7"/>
      <c r="AX1318" s="16"/>
      <c r="AY1318" s="17"/>
      <c r="AZ1318" s="20"/>
      <c r="BA1318" s="7"/>
      <c r="BB1318" s="16"/>
      <c r="BC1318" s="17"/>
      <c r="BD1318" s="20"/>
      <c r="BE1318" s="7" t="str">
        <f>IFERROR(VLOOKUP("5-"&amp;Presupuestos[[#This Row],[ID DOCUMENTO]],BD_Pagos[],7,0),"")</f>
        <v/>
      </c>
      <c r="BF1318" s="17" t="str">
        <f>IFERROR(VLOOKUP("5-"&amp;Presupuestos[[#This Row],[ID DOCUMENTO]],BD_Pagos[],9,0),"")</f>
        <v/>
      </c>
      <c r="BG1318" s="20">
        <f>IF(IFERROR(VLOOKUP("5-"&amp;Presupuestos[[#This Row],[ID DOCUMENTO]],BD_Pagos[],10,0),0)&gt;Presupuestos[[#This Row],[TOTAL SOLES]],Presupuestos[[#This Row],[TOTAL SOLES]],IFERROR(VLOOKUP("5-"&amp;Presupuestos[[#This Row],[ID DOCUMENTO]],BD_Pagos[],10,0),0))</f>
        <v>0</v>
      </c>
      <c r="BH1318" s="7" t="str">
        <f>IFERROR(VLOOKUP("1-Detraccion"&amp;Presupuestos[[#This Row],[ID DOCUMENTO]],BD_Pagos[],2,0),"")</f>
        <v/>
      </c>
      <c r="BI1318" s="3" t="str">
        <f>IFERROR(VLOOKUP("1-Detraccion"&amp;Presupuestos[[#This Row],[ID DOCUMENTO]],BD_Pagos[],3,0),"")</f>
        <v/>
      </c>
      <c r="BJ1318" s="3" t="str">
        <f>IFERROR(VLOOKUP("1-Detraccion"&amp;Presupuestos[[#This Row],[ID DOCUMENTO]],BD_Pagos[],4,0),"")</f>
        <v/>
      </c>
      <c r="BK1318" s="6">
        <f>IF(IFERROR(VLOOKUP("1-Detraccion"&amp;Presupuestos[[#This Row],[ID DOCUMENTO]],BD_Pagos[],5,0),0)&gt;Presupuestos[[#This Row],[TOTAL SOLES]],Presupuestos[[#This Row],[TOTAL SOLES]],IFERROR(VLOOKUP("1-Detraccion"&amp;Presupuestos[[#This Row],[ID DOCUMENTO]],BD_Pagos[],5,0),0))</f>
        <v>0</v>
      </c>
      <c r="BL1318" s="6">
        <f>IF(IFERROR(VLOOKUP("1-Detraccion"&amp;Presupuestos[[#This Row],[ID DOCUMENTO]],BD_Pagos[],6,0),0)&gt;Presupuestos[[#This Row],[TOTAL SOLES]],Presupuestos[[#This Row],[TOTAL SOLES]],IFERROR(VLOOKUP("1-Detraccion"&amp;Presupuestos[[#This Row],[ID DOCUMENTO]],BD_Pagos[],6,0),0))</f>
        <v>0</v>
      </c>
      <c r="BM1318" s="37"/>
      <c r="BN1318" s="3"/>
      <c r="BO1318" s="3"/>
      <c r="BP1318" s="6"/>
      <c r="BQ131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209.73</v>
      </c>
      <c r="BR1318" s="23" t="str">
        <f>IF(Presupuestos[[#This Row],[SALDO ME-MN]]&gt;0,"PENDIENTE","CANCELADO")</f>
        <v>PENDIENTE</v>
      </c>
      <c r="BS1318" s="23" t="str">
        <f>IF(COUNTIFS($U$4:$U1317,Presupuestos[[#This Row],[ID DOCUMENTO]])&gt;=1,IF(B1317=Presupuestos[[#This Row],[ID]],"OK","DOC. DUPLICADO"),"OK")</f>
        <v>OK</v>
      </c>
    </row>
    <row r="1319" spans="2:71" x14ac:dyDescent="0.25">
      <c r="B1319" s="34">
        <f>IF(Presupuestos[[#This Row],[ID DOCUMENTO]]=U1318,B1318,IF(B1318="ID",1,B1318+1))</f>
        <v>1132</v>
      </c>
      <c r="C1319" s="2">
        <v>45869</v>
      </c>
      <c r="D1319" s="2">
        <v>45869</v>
      </c>
      <c r="E1319" s="3" t="s">
        <v>1880</v>
      </c>
      <c r="F1319" s="25" t="s">
        <v>54</v>
      </c>
      <c r="G1319" s="25" t="s">
        <v>330</v>
      </c>
      <c r="H1319" s="25" t="s">
        <v>391</v>
      </c>
      <c r="I1319" s="36" t="str">
        <f>IFERROR(VLOOKUP(Presupuestos[[#This Row],[AREA]]&amp;Presupuestos[[#This Row],[CONCEPTO]]&amp;Presupuestos[[#This Row],[DESCRIPCION]],Tabla28[[Columna1]:[CÓDIGO NUEVO]],2,0),"")</f>
        <v>P0601003</v>
      </c>
      <c r="J1319" s="3" t="s">
        <v>666</v>
      </c>
      <c r="K1319" s="3" t="s">
        <v>666</v>
      </c>
      <c r="L1319" s="3" t="s">
        <v>666</v>
      </c>
      <c r="M1319" s="31" t="s">
        <v>2494</v>
      </c>
      <c r="N1319" s="3"/>
      <c r="O1319" s="3" t="s">
        <v>315</v>
      </c>
      <c r="P1319" s="3" t="s">
        <v>86</v>
      </c>
      <c r="Q1319" s="3" t="str">
        <f>IFERROR(VLOOKUP(Presupuestos[[#This Row],[CLASIFICACIÓN (N)]],Tabla17[],2,0),"")</f>
        <v>Costos de ventas</v>
      </c>
      <c r="R1319" s="3" t="str">
        <f>IFERROR(VLOOKUP(Presupuestos[[#This Row],[CLASIFICACIÓN (N)]],Tabla17[],3,0),"")</f>
        <v>Operativo</v>
      </c>
      <c r="S1319" s="3" t="s">
        <v>16</v>
      </c>
      <c r="T1319" s="3" t="str">
        <f>IFERROR(VLOOKUP(Presupuestos[[#This Row],[ALMACEN]],Tabla5[],2,0),"")</f>
        <v>Arequipa</v>
      </c>
      <c r="U1319" s="19" t="str">
        <f>IFERROR(VLOOKUP(Presupuestos[[#This Row],[TIPO DE DOCUMENTO]],Tipo_Documento[],2,0)&amp;Presupuestos[[#This Row],[SERIE]]&amp;Presupuestos[[#This Row],[NUMERO]]&amp;Presupuestos[[#This Row],[RUC]],"")</f>
        <v>PLRINTEGRA_07160945818</v>
      </c>
      <c r="V1319" s="3" t="s">
        <v>258</v>
      </c>
      <c r="W1319" s="7">
        <v>45869</v>
      </c>
      <c r="X1319" s="7">
        <v>45869</v>
      </c>
      <c r="Y1319" s="3" t="s">
        <v>2495</v>
      </c>
      <c r="Z1319" s="3">
        <v>1</v>
      </c>
      <c r="AA1319" s="3">
        <f>IFERROR(VLOOKUP(Presupuestos[[#This Row],[RAZON SOCIAL]],CHOOSE({1,2},Clientes_Proveedores[Razon Social],Clientes_Proveedores[Ruc / Dni]),2,0),"-")</f>
        <v>60945818</v>
      </c>
      <c r="AB1319" s="31" t="s">
        <v>1918</v>
      </c>
      <c r="AC1319" s="3" t="s">
        <v>670</v>
      </c>
      <c r="AD1319" s="5"/>
      <c r="AE1319" s="6">
        <v>198.98</v>
      </c>
      <c r="AF1319" s="6">
        <f>Presupuestos[[#This Row],[BASE]]*Presupuestos[[#This Row],[% IGV]]</f>
        <v>0</v>
      </c>
      <c r="AG1319" s="22">
        <f>ROUND(SUM(Presupuestos[[#This Row],[BASE]:[IGV]]),2)</f>
        <v>198.98</v>
      </c>
      <c r="AH1319" s="9" t="str">
        <f>IF(Presupuestos[[#This Row],[MONEDA]]="USD",VLOOKUP(Presupuestos[[#This Row],[FECHA DE EMISION]],Tipo_Cambio[],3,0),"")</f>
        <v/>
      </c>
      <c r="AI1319" s="22">
        <f>IFERROR(ROUND(IF(Presupuestos[[#This Row],[MONEDA]]="PEN",Presupuestos[[#This Row],[TOTAL]],Presupuestos[[#This Row],[TOTAL]]*Presupuestos[[#This Row],[TIPO DE CAMBIO]]),2),"")</f>
        <v>198.98</v>
      </c>
      <c r="AJ1319" s="5"/>
      <c r="AK1319" s="33" t="s">
        <v>671</v>
      </c>
      <c r="AL1319" s="5" t="s">
        <v>680</v>
      </c>
      <c r="AM1319" s="23" t="s">
        <v>671</v>
      </c>
      <c r="AN1319" s="23" t="s">
        <v>671</v>
      </c>
      <c r="AO1319" s="7" t="str">
        <f>IFERROR(VLOOKUP("1-"&amp;Presupuestos[[#This Row],[ID DOCUMENTO]],BD_Pagos[],7,0),"")</f>
        <v/>
      </c>
      <c r="AP1319" s="16" t="str">
        <f>IFERROR(VLOOKUP("1-"&amp;Presupuestos[[#This Row],[ID DOCUMENTO]],BD_Pagos[],8,0),"")</f>
        <v/>
      </c>
      <c r="AQ1319" s="17" t="str">
        <f>IFERROR(VLOOKUP("1-"&amp;Presupuestos[[#This Row],[ID DOCUMENTO]],BD_Pagos[],9,0),"")</f>
        <v/>
      </c>
      <c r="AR1319" s="54"/>
      <c r="AS1319" s="7" t="str">
        <f>IFERROR(VLOOKUP("2-"&amp;Presupuestos[[#This Row],[ID DOCUMENTO]],BD_Pagos[],7,0),"")</f>
        <v/>
      </c>
      <c r="AT1319" s="16" t="str">
        <f>IFERROR(VLOOKUP("2-"&amp;Presupuestos[[#This Row],[ID DOCUMENTO]],BD_Pagos[],8,0),"")</f>
        <v/>
      </c>
      <c r="AU1319" s="17" t="str">
        <f>IFERROR(VLOOKUP("2-"&amp;Presupuestos[[#This Row],[ID DOCUMENTO]],BD_Pagos[],9,0),"")</f>
        <v/>
      </c>
      <c r="AV1319" s="20">
        <f>IF(IFERROR(VLOOKUP("2-"&amp;Presupuestos[[#This Row],[ID DOCUMENTO]],BD_Pagos[],10,0),0)&gt;Presupuestos[[#This Row],[TOTAL SOLES]],Presupuestos[[#This Row],[TOTAL SOLES]],IFERROR(VLOOKUP("2-"&amp;Presupuestos[[#This Row],[ID DOCUMENTO]],BD_Pagos[],10,0),0))</f>
        <v>0</v>
      </c>
      <c r="AW1319" s="7"/>
      <c r="AX1319" s="16"/>
      <c r="AY1319" s="17"/>
      <c r="AZ1319" s="20"/>
      <c r="BA1319" s="7"/>
      <c r="BB1319" s="16"/>
      <c r="BC1319" s="17"/>
      <c r="BD1319" s="20"/>
      <c r="BE1319" s="7" t="str">
        <f>IFERROR(VLOOKUP("5-"&amp;Presupuestos[[#This Row],[ID DOCUMENTO]],BD_Pagos[],7,0),"")</f>
        <v/>
      </c>
      <c r="BF1319" s="17" t="str">
        <f>IFERROR(VLOOKUP("5-"&amp;Presupuestos[[#This Row],[ID DOCUMENTO]],BD_Pagos[],9,0),"")</f>
        <v/>
      </c>
      <c r="BG1319" s="20">
        <f>IF(IFERROR(VLOOKUP("5-"&amp;Presupuestos[[#This Row],[ID DOCUMENTO]],BD_Pagos[],10,0),0)&gt;Presupuestos[[#This Row],[TOTAL SOLES]],Presupuestos[[#This Row],[TOTAL SOLES]],IFERROR(VLOOKUP("5-"&amp;Presupuestos[[#This Row],[ID DOCUMENTO]],BD_Pagos[],10,0),0))</f>
        <v>0</v>
      </c>
      <c r="BH1319" s="7" t="str">
        <f>IFERROR(VLOOKUP("1-Detraccion"&amp;Presupuestos[[#This Row],[ID DOCUMENTO]],BD_Pagos[],2,0),"")</f>
        <v/>
      </c>
      <c r="BI1319" s="3" t="str">
        <f>IFERROR(VLOOKUP("1-Detraccion"&amp;Presupuestos[[#This Row],[ID DOCUMENTO]],BD_Pagos[],3,0),"")</f>
        <v/>
      </c>
      <c r="BJ1319" s="3" t="str">
        <f>IFERROR(VLOOKUP("1-Detraccion"&amp;Presupuestos[[#This Row],[ID DOCUMENTO]],BD_Pagos[],4,0),"")</f>
        <v/>
      </c>
      <c r="BK1319" s="6">
        <f>IF(IFERROR(VLOOKUP("1-Detraccion"&amp;Presupuestos[[#This Row],[ID DOCUMENTO]],BD_Pagos[],5,0),0)&gt;Presupuestos[[#This Row],[TOTAL SOLES]],Presupuestos[[#This Row],[TOTAL SOLES]],IFERROR(VLOOKUP("1-Detraccion"&amp;Presupuestos[[#This Row],[ID DOCUMENTO]],BD_Pagos[],5,0),0))</f>
        <v>0</v>
      </c>
      <c r="BL1319" s="6">
        <f>IF(IFERROR(VLOOKUP("1-Detraccion"&amp;Presupuestos[[#This Row],[ID DOCUMENTO]],BD_Pagos[],6,0),0)&gt;Presupuestos[[#This Row],[TOTAL SOLES]],Presupuestos[[#This Row],[TOTAL SOLES]],IFERROR(VLOOKUP("1-Detraccion"&amp;Presupuestos[[#This Row],[ID DOCUMENTO]],BD_Pagos[],6,0),0))</f>
        <v>0</v>
      </c>
      <c r="BM1319" s="37"/>
      <c r="BN1319" s="3"/>
      <c r="BO1319" s="3"/>
      <c r="BP1319" s="6"/>
      <c r="BQ131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198.98</v>
      </c>
      <c r="BR1319" s="23" t="str">
        <f>IF(Presupuestos[[#This Row],[SALDO ME-MN]]&gt;0,"PENDIENTE","CANCELADO")</f>
        <v>PENDIENTE</v>
      </c>
      <c r="BS1319" s="23" t="str">
        <f>IF(COUNTIFS($U$4:$U1318,Presupuestos[[#This Row],[ID DOCUMENTO]])&gt;=1,IF(B1318=Presupuestos[[#This Row],[ID]],"OK","DOC. DUPLICADO"),"OK")</f>
        <v>OK</v>
      </c>
    </row>
    <row r="1320" spans="2:71" ht="24" x14ac:dyDescent="0.25">
      <c r="B1320" s="34">
        <f>IF(Presupuestos[[#This Row],[ID DOCUMENTO]]=U1319,B1319,IF(B1319="ID",1,B1319+1))</f>
        <v>1133</v>
      </c>
      <c r="C1320" s="2">
        <v>45869</v>
      </c>
      <c r="D1320" s="2">
        <v>45869</v>
      </c>
      <c r="E1320" s="3" t="s">
        <v>1880</v>
      </c>
      <c r="F1320" s="25" t="s">
        <v>54</v>
      </c>
      <c r="G1320" s="25" t="s">
        <v>330</v>
      </c>
      <c r="H1320" s="25" t="s">
        <v>391</v>
      </c>
      <c r="I1320" s="36" t="str">
        <f>IFERROR(VLOOKUP(Presupuestos[[#This Row],[AREA]]&amp;Presupuestos[[#This Row],[CONCEPTO]]&amp;Presupuestos[[#This Row],[DESCRIPCION]],Tabla28[[Columna1]:[CÓDIGO NUEVO]],2,0),"")</f>
        <v>P0601003</v>
      </c>
      <c r="J1320" s="3" t="s">
        <v>666</v>
      </c>
      <c r="K1320" s="3" t="s">
        <v>666</v>
      </c>
      <c r="L1320" s="3" t="s">
        <v>666</v>
      </c>
      <c r="M1320" s="31" t="s">
        <v>2496</v>
      </c>
      <c r="N1320" s="3"/>
      <c r="O1320" s="3" t="s">
        <v>315</v>
      </c>
      <c r="P1320" s="3" t="s">
        <v>114</v>
      </c>
      <c r="Q1320" s="3" t="str">
        <f>IFERROR(VLOOKUP(Presupuestos[[#This Row],[CLASIFICACIÓN (N)]],Tabla17[],2,0),"")</f>
        <v>Costos de ventas</v>
      </c>
      <c r="R1320" s="3" t="str">
        <f>IFERROR(VLOOKUP(Presupuestos[[#This Row],[CLASIFICACIÓN (N)]],Tabla17[],3,0),"")</f>
        <v>Operativo</v>
      </c>
      <c r="S1320" s="3" t="s">
        <v>16</v>
      </c>
      <c r="T1320" s="3" t="str">
        <f>IFERROR(VLOOKUP(Presupuestos[[#This Row],[ALMACEN]],Tabla5[],2,0),"")</f>
        <v>Arequipa</v>
      </c>
      <c r="U1320" s="19" t="str">
        <f>IFERROR(VLOOKUP(Presupuestos[[#This Row],[TIPO DE DOCUMENTO]],Tipo_Documento[],2,0)&amp;Presupuestos[[#This Row],[SERIE]]&amp;Presupuestos[[#This Row],[NUMERO]]&amp;Presupuestos[[#This Row],[RUC]],"")</f>
        <v>PLRINTEGRA_07272169020</v>
      </c>
      <c r="V1320" s="3" t="s">
        <v>258</v>
      </c>
      <c r="W1320" s="7">
        <v>45869</v>
      </c>
      <c r="X1320" s="7">
        <v>45869</v>
      </c>
      <c r="Y1320" s="3" t="s">
        <v>2495</v>
      </c>
      <c r="Z1320" s="3">
        <v>2</v>
      </c>
      <c r="AA1320" s="3">
        <f>IFERROR(VLOOKUP(Presupuestos[[#This Row],[RAZON SOCIAL]],CHOOSE({1,2},Clientes_Proveedores[Razon Social],Clientes_Proveedores[Ruc / Dni]),2,0),"-")</f>
        <v>72169020</v>
      </c>
      <c r="AB1320" s="31" t="s">
        <v>704</v>
      </c>
      <c r="AC1320" s="3" t="s">
        <v>670</v>
      </c>
      <c r="AD1320" s="5"/>
      <c r="AE1320" s="6">
        <v>205.8</v>
      </c>
      <c r="AF1320" s="6">
        <f>Presupuestos[[#This Row],[BASE]]*Presupuestos[[#This Row],[% IGV]]</f>
        <v>0</v>
      </c>
      <c r="AG1320" s="22">
        <f>ROUND(SUM(Presupuestos[[#This Row],[BASE]:[IGV]]),2)</f>
        <v>205.8</v>
      </c>
      <c r="AH1320" s="9" t="str">
        <f>IF(Presupuestos[[#This Row],[MONEDA]]="USD",VLOOKUP(Presupuestos[[#This Row],[FECHA DE EMISION]],Tipo_Cambio[],3,0),"")</f>
        <v/>
      </c>
      <c r="AI1320" s="22">
        <f>IFERROR(ROUND(IF(Presupuestos[[#This Row],[MONEDA]]="PEN",Presupuestos[[#This Row],[TOTAL]],Presupuestos[[#This Row],[TOTAL]]*Presupuestos[[#This Row],[TIPO DE CAMBIO]]),2),"")</f>
        <v>205.8</v>
      </c>
      <c r="AJ1320" s="5"/>
      <c r="AK1320" s="33" t="s">
        <v>671</v>
      </c>
      <c r="AL1320" s="5" t="s">
        <v>680</v>
      </c>
      <c r="AM1320" s="23" t="s">
        <v>671</v>
      </c>
      <c r="AN1320" s="23" t="s">
        <v>671</v>
      </c>
      <c r="AO1320" s="7" t="str">
        <f>IFERROR(VLOOKUP("1-"&amp;Presupuestos[[#This Row],[ID DOCUMENTO]],BD_Pagos[],7,0),"")</f>
        <v/>
      </c>
      <c r="AP1320" s="16" t="str">
        <f>IFERROR(VLOOKUP("1-"&amp;Presupuestos[[#This Row],[ID DOCUMENTO]],BD_Pagos[],8,0),"")</f>
        <v/>
      </c>
      <c r="AQ1320" s="17" t="str">
        <f>IFERROR(VLOOKUP("1-"&amp;Presupuestos[[#This Row],[ID DOCUMENTO]],BD_Pagos[],9,0),"")</f>
        <v/>
      </c>
      <c r="AR1320" s="54"/>
      <c r="AS1320" s="7" t="str">
        <f>IFERROR(VLOOKUP("2-"&amp;Presupuestos[[#This Row],[ID DOCUMENTO]],BD_Pagos[],7,0),"")</f>
        <v/>
      </c>
      <c r="AT1320" s="16" t="str">
        <f>IFERROR(VLOOKUP("2-"&amp;Presupuestos[[#This Row],[ID DOCUMENTO]],BD_Pagos[],8,0),"")</f>
        <v/>
      </c>
      <c r="AU1320" s="17" t="str">
        <f>IFERROR(VLOOKUP("2-"&amp;Presupuestos[[#This Row],[ID DOCUMENTO]],BD_Pagos[],9,0),"")</f>
        <v/>
      </c>
      <c r="AV1320" s="20">
        <f>IF(IFERROR(VLOOKUP("2-"&amp;Presupuestos[[#This Row],[ID DOCUMENTO]],BD_Pagos[],10,0),0)&gt;Presupuestos[[#This Row],[TOTAL SOLES]],Presupuestos[[#This Row],[TOTAL SOLES]],IFERROR(VLOOKUP("2-"&amp;Presupuestos[[#This Row],[ID DOCUMENTO]],BD_Pagos[],10,0),0))</f>
        <v>0</v>
      </c>
      <c r="AW1320" s="7"/>
      <c r="AX1320" s="16"/>
      <c r="AY1320" s="17"/>
      <c r="AZ1320" s="20"/>
      <c r="BA1320" s="7"/>
      <c r="BB1320" s="16"/>
      <c r="BC1320" s="17"/>
      <c r="BD1320" s="20"/>
      <c r="BE1320" s="7" t="str">
        <f>IFERROR(VLOOKUP("5-"&amp;Presupuestos[[#This Row],[ID DOCUMENTO]],BD_Pagos[],7,0),"")</f>
        <v/>
      </c>
      <c r="BF1320" s="17" t="str">
        <f>IFERROR(VLOOKUP("5-"&amp;Presupuestos[[#This Row],[ID DOCUMENTO]],BD_Pagos[],9,0),"")</f>
        <v/>
      </c>
      <c r="BG1320" s="20">
        <f>IF(IFERROR(VLOOKUP("5-"&amp;Presupuestos[[#This Row],[ID DOCUMENTO]],BD_Pagos[],10,0),0)&gt;Presupuestos[[#This Row],[TOTAL SOLES]],Presupuestos[[#This Row],[TOTAL SOLES]],IFERROR(VLOOKUP("5-"&amp;Presupuestos[[#This Row],[ID DOCUMENTO]],BD_Pagos[],10,0),0))</f>
        <v>0</v>
      </c>
      <c r="BH1320" s="7" t="str">
        <f>IFERROR(VLOOKUP("1-Detraccion"&amp;Presupuestos[[#This Row],[ID DOCUMENTO]],BD_Pagos[],2,0),"")</f>
        <v/>
      </c>
      <c r="BI1320" s="3" t="str">
        <f>IFERROR(VLOOKUP("1-Detraccion"&amp;Presupuestos[[#This Row],[ID DOCUMENTO]],BD_Pagos[],3,0),"")</f>
        <v/>
      </c>
      <c r="BJ1320" s="3" t="str">
        <f>IFERROR(VLOOKUP("1-Detraccion"&amp;Presupuestos[[#This Row],[ID DOCUMENTO]],BD_Pagos[],4,0),"")</f>
        <v/>
      </c>
      <c r="BK1320" s="6">
        <f>IF(IFERROR(VLOOKUP("1-Detraccion"&amp;Presupuestos[[#This Row],[ID DOCUMENTO]],BD_Pagos[],5,0),0)&gt;Presupuestos[[#This Row],[TOTAL SOLES]],Presupuestos[[#This Row],[TOTAL SOLES]],IFERROR(VLOOKUP("1-Detraccion"&amp;Presupuestos[[#This Row],[ID DOCUMENTO]],BD_Pagos[],5,0),0))</f>
        <v>0</v>
      </c>
      <c r="BL1320" s="6">
        <f>IF(IFERROR(VLOOKUP("1-Detraccion"&amp;Presupuestos[[#This Row],[ID DOCUMENTO]],BD_Pagos[],6,0),0)&gt;Presupuestos[[#This Row],[TOTAL SOLES]],Presupuestos[[#This Row],[TOTAL SOLES]],IFERROR(VLOOKUP("1-Detraccion"&amp;Presupuestos[[#This Row],[ID DOCUMENTO]],BD_Pagos[],6,0),0))</f>
        <v>0</v>
      </c>
      <c r="BM1320" s="37"/>
      <c r="BN1320" s="3"/>
      <c r="BO1320" s="3"/>
      <c r="BP1320" s="6"/>
      <c r="BQ132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205.8</v>
      </c>
      <c r="BR1320" s="23" t="str">
        <f>IF(Presupuestos[[#This Row],[SALDO ME-MN]]&gt;0,"PENDIENTE","CANCELADO")</f>
        <v>PENDIENTE</v>
      </c>
      <c r="BS1320" s="23" t="str">
        <f>IF(COUNTIFS($U$4:$U1319,Presupuestos[[#This Row],[ID DOCUMENTO]])&gt;=1,IF(B1319=Presupuestos[[#This Row],[ID]],"OK","DOC. DUPLICADO"),"OK")</f>
        <v>OK</v>
      </c>
    </row>
    <row r="1321" spans="2:71" x14ac:dyDescent="0.25">
      <c r="B1321" s="34">
        <f>IF(Presupuestos[[#This Row],[ID DOCUMENTO]]=U1320,B1320,IF(B1320="ID",1,B1320+1))</f>
        <v>1134</v>
      </c>
      <c r="C1321" s="2">
        <v>45869</v>
      </c>
      <c r="D1321" s="2">
        <v>45869</v>
      </c>
      <c r="E1321" s="3" t="s">
        <v>1880</v>
      </c>
      <c r="F1321" s="25" t="s">
        <v>54</v>
      </c>
      <c r="G1321" s="25" t="s">
        <v>330</v>
      </c>
      <c r="H1321" s="25" t="s">
        <v>391</v>
      </c>
      <c r="I1321" s="36" t="str">
        <f>IFERROR(VLOOKUP(Presupuestos[[#This Row],[AREA]]&amp;Presupuestos[[#This Row],[CONCEPTO]]&amp;Presupuestos[[#This Row],[DESCRIPCION]],Tabla28[[Columna1]:[CÓDIGO NUEVO]],2,0),"")</f>
        <v>P0601003</v>
      </c>
      <c r="J1321" s="3" t="s">
        <v>666</v>
      </c>
      <c r="K1321" s="3" t="s">
        <v>666</v>
      </c>
      <c r="L1321" s="3" t="s">
        <v>666</v>
      </c>
      <c r="M1321" s="31" t="s">
        <v>2497</v>
      </c>
      <c r="N1321" s="3"/>
      <c r="O1321" s="3" t="s">
        <v>315</v>
      </c>
      <c r="P1321" s="3" t="s">
        <v>127</v>
      </c>
      <c r="Q1321" s="3" t="str">
        <f>IFERROR(VLOOKUP(Presupuestos[[#This Row],[CLASIFICACIÓN (N)]],Tabla17[],2,0),"")</f>
        <v>Gastos operativos</v>
      </c>
      <c r="R1321" s="3" t="str">
        <f>IFERROR(VLOOKUP(Presupuestos[[#This Row],[CLASIFICACIÓN (N)]],Tabla17[],3,0),"")</f>
        <v>Operativo</v>
      </c>
      <c r="S1321" s="3" t="s">
        <v>16</v>
      </c>
      <c r="T1321" s="3" t="str">
        <f>IFERROR(VLOOKUP(Presupuestos[[#This Row],[ALMACEN]],Tabla5[],2,0),"")</f>
        <v>Arequipa</v>
      </c>
      <c r="U1321" s="19" t="str">
        <f>IFERROR(VLOOKUP(Presupuestos[[#This Row],[TIPO DE DOCUMENTO]],Tipo_Documento[],2,0)&amp;Presupuestos[[#This Row],[SERIE]]&amp;Presupuestos[[#This Row],[NUMERO]]&amp;Presupuestos[[#This Row],[RUC]],"")</f>
        <v>PLRINTEGRA_07376140901</v>
      </c>
      <c r="V1321" s="3" t="s">
        <v>258</v>
      </c>
      <c r="W1321" s="7">
        <v>45869</v>
      </c>
      <c r="X1321" s="7">
        <v>45869</v>
      </c>
      <c r="Y1321" s="3" t="s">
        <v>2495</v>
      </c>
      <c r="Z1321" s="3">
        <v>3</v>
      </c>
      <c r="AA1321" s="3">
        <f>IFERROR(VLOOKUP(Presupuestos[[#This Row],[RAZON SOCIAL]],CHOOSE({1,2},Clientes_Proveedores[Razon Social],Clientes_Proveedores[Ruc / Dni]),2,0),"-")</f>
        <v>76140901</v>
      </c>
      <c r="AB1321" s="31" t="s">
        <v>1944</v>
      </c>
      <c r="AC1321" s="3" t="s">
        <v>670</v>
      </c>
      <c r="AD1321" s="5"/>
      <c r="AE1321" s="6">
        <v>148.38999999999999</v>
      </c>
      <c r="AF1321" s="6">
        <f>Presupuestos[[#This Row],[BASE]]*Presupuestos[[#This Row],[% IGV]]</f>
        <v>0</v>
      </c>
      <c r="AG1321" s="22">
        <f>ROUND(SUM(Presupuestos[[#This Row],[BASE]:[IGV]]),2)</f>
        <v>148.38999999999999</v>
      </c>
      <c r="AH1321" s="9" t="str">
        <f>IF(Presupuestos[[#This Row],[MONEDA]]="USD",VLOOKUP(Presupuestos[[#This Row],[FECHA DE EMISION]],Tipo_Cambio[],3,0),"")</f>
        <v/>
      </c>
      <c r="AI1321" s="22">
        <f>IFERROR(ROUND(IF(Presupuestos[[#This Row],[MONEDA]]="PEN",Presupuestos[[#This Row],[TOTAL]],Presupuestos[[#This Row],[TOTAL]]*Presupuestos[[#This Row],[TIPO DE CAMBIO]]),2),"")</f>
        <v>148.38999999999999</v>
      </c>
      <c r="AJ1321" s="5"/>
      <c r="AK1321" s="33" t="s">
        <v>671</v>
      </c>
      <c r="AL1321" s="5" t="s">
        <v>680</v>
      </c>
      <c r="AM1321" s="23" t="s">
        <v>671</v>
      </c>
      <c r="AN1321" s="23" t="s">
        <v>671</v>
      </c>
      <c r="AO1321" s="7" t="str">
        <f>IFERROR(VLOOKUP("1-"&amp;Presupuestos[[#This Row],[ID DOCUMENTO]],BD_Pagos[],7,0),"")</f>
        <v/>
      </c>
      <c r="AP1321" s="16" t="str">
        <f>IFERROR(VLOOKUP("1-"&amp;Presupuestos[[#This Row],[ID DOCUMENTO]],BD_Pagos[],8,0),"")</f>
        <v/>
      </c>
      <c r="AQ1321" s="17" t="str">
        <f>IFERROR(VLOOKUP("1-"&amp;Presupuestos[[#This Row],[ID DOCUMENTO]],BD_Pagos[],9,0),"")</f>
        <v/>
      </c>
      <c r="AR1321" s="54"/>
      <c r="AS1321" s="7" t="str">
        <f>IFERROR(VLOOKUP("2-"&amp;Presupuestos[[#This Row],[ID DOCUMENTO]],BD_Pagos[],7,0),"")</f>
        <v/>
      </c>
      <c r="AT1321" s="16" t="str">
        <f>IFERROR(VLOOKUP("2-"&amp;Presupuestos[[#This Row],[ID DOCUMENTO]],BD_Pagos[],8,0),"")</f>
        <v/>
      </c>
      <c r="AU1321" s="17" t="str">
        <f>IFERROR(VLOOKUP("2-"&amp;Presupuestos[[#This Row],[ID DOCUMENTO]],BD_Pagos[],9,0),"")</f>
        <v/>
      </c>
      <c r="AV1321" s="20">
        <f>IF(IFERROR(VLOOKUP("2-"&amp;Presupuestos[[#This Row],[ID DOCUMENTO]],BD_Pagos[],10,0),0)&gt;Presupuestos[[#This Row],[TOTAL SOLES]],Presupuestos[[#This Row],[TOTAL SOLES]],IFERROR(VLOOKUP("2-"&amp;Presupuestos[[#This Row],[ID DOCUMENTO]],BD_Pagos[],10,0),0))</f>
        <v>0</v>
      </c>
      <c r="AW1321" s="7"/>
      <c r="AX1321" s="16"/>
      <c r="AY1321" s="17"/>
      <c r="AZ1321" s="20"/>
      <c r="BA1321" s="7"/>
      <c r="BB1321" s="16"/>
      <c r="BC1321" s="17"/>
      <c r="BD1321" s="20"/>
      <c r="BE1321" s="7" t="str">
        <f>IFERROR(VLOOKUP("5-"&amp;Presupuestos[[#This Row],[ID DOCUMENTO]],BD_Pagos[],7,0),"")</f>
        <v/>
      </c>
      <c r="BF1321" s="17" t="str">
        <f>IFERROR(VLOOKUP("5-"&amp;Presupuestos[[#This Row],[ID DOCUMENTO]],BD_Pagos[],9,0),"")</f>
        <v/>
      </c>
      <c r="BG1321" s="20">
        <f>IF(IFERROR(VLOOKUP("5-"&amp;Presupuestos[[#This Row],[ID DOCUMENTO]],BD_Pagos[],10,0),0)&gt;Presupuestos[[#This Row],[TOTAL SOLES]],Presupuestos[[#This Row],[TOTAL SOLES]],IFERROR(VLOOKUP("5-"&amp;Presupuestos[[#This Row],[ID DOCUMENTO]],BD_Pagos[],10,0),0))</f>
        <v>0</v>
      </c>
      <c r="BH1321" s="7" t="str">
        <f>IFERROR(VLOOKUP("1-Detraccion"&amp;Presupuestos[[#This Row],[ID DOCUMENTO]],BD_Pagos[],2,0),"")</f>
        <v/>
      </c>
      <c r="BI1321" s="3" t="str">
        <f>IFERROR(VLOOKUP("1-Detraccion"&amp;Presupuestos[[#This Row],[ID DOCUMENTO]],BD_Pagos[],3,0),"")</f>
        <v/>
      </c>
      <c r="BJ1321" s="3" t="str">
        <f>IFERROR(VLOOKUP("1-Detraccion"&amp;Presupuestos[[#This Row],[ID DOCUMENTO]],BD_Pagos[],4,0),"")</f>
        <v/>
      </c>
      <c r="BK1321" s="6">
        <f>IF(IFERROR(VLOOKUP("1-Detraccion"&amp;Presupuestos[[#This Row],[ID DOCUMENTO]],BD_Pagos[],5,0),0)&gt;Presupuestos[[#This Row],[TOTAL SOLES]],Presupuestos[[#This Row],[TOTAL SOLES]],IFERROR(VLOOKUP("1-Detraccion"&amp;Presupuestos[[#This Row],[ID DOCUMENTO]],BD_Pagos[],5,0),0))</f>
        <v>0</v>
      </c>
      <c r="BL1321" s="6">
        <f>IF(IFERROR(VLOOKUP("1-Detraccion"&amp;Presupuestos[[#This Row],[ID DOCUMENTO]],BD_Pagos[],6,0),0)&gt;Presupuestos[[#This Row],[TOTAL SOLES]],Presupuestos[[#This Row],[TOTAL SOLES]],IFERROR(VLOOKUP("1-Detraccion"&amp;Presupuestos[[#This Row],[ID DOCUMENTO]],BD_Pagos[],6,0),0))</f>
        <v>0</v>
      </c>
      <c r="BM1321" s="37"/>
      <c r="BN1321" s="3"/>
      <c r="BO1321" s="3"/>
      <c r="BP1321" s="6"/>
      <c r="BQ132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148.38999999999999</v>
      </c>
      <c r="BR1321" s="23" t="str">
        <f>IF(Presupuestos[[#This Row],[SALDO ME-MN]]&gt;0,"PENDIENTE","CANCELADO")</f>
        <v>PENDIENTE</v>
      </c>
      <c r="BS1321" s="23" t="str">
        <f>IF(COUNTIFS($U$4:$U1320,Presupuestos[[#This Row],[ID DOCUMENTO]])&gt;=1,IF(B1320=Presupuestos[[#This Row],[ID]],"OK","DOC. DUPLICADO"),"OK")</f>
        <v>OK</v>
      </c>
    </row>
    <row r="1322" spans="2:71" x14ac:dyDescent="0.25">
      <c r="B1322" s="34">
        <f>IF(Presupuestos[[#This Row],[ID DOCUMENTO]]=U1321,B1321,IF(B1321="ID",1,B1321+1))</f>
        <v>1135</v>
      </c>
      <c r="C1322" s="2">
        <v>45869</v>
      </c>
      <c r="D1322" s="2">
        <v>45869</v>
      </c>
      <c r="E1322" s="3" t="s">
        <v>1880</v>
      </c>
      <c r="F1322" s="25" t="s">
        <v>54</v>
      </c>
      <c r="G1322" s="25" t="s">
        <v>330</v>
      </c>
      <c r="H1322" s="25" t="s">
        <v>391</v>
      </c>
      <c r="I1322" s="36" t="str">
        <f>IFERROR(VLOOKUP(Presupuestos[[#This Row],[AREA]]&amp;Presupuestos[[#This Row],[CONCEPTO]]&amp;Presupuestos[[#This Row],[DESCRIPCION]],Tabla28[[Columna1]:[CÓDIGO NUEVO]],2,0),"")</f>
        <v>P0601003</v>
      </c>
      <c r="J1322" s="3" t="s">
        <v>666</v>
      </c>
      <c r="K1322" s="3" t="s">
        <v>666</v>
      </c>
      <c r="L1322" s="3" t="s">
        <v>666</v>
      </c>
      <c r="M1322" s="31" t="s">
        <v>2498</v>
      </c>
      <c r="N1322" s="3"/>
      <c r="O1322" s="3" t="s">
        <v>315</v>
      </c>
      <c r="P1322" s="3" t="s">
        <v>127</v>
      </c>
      <c r="Q1322" s="3" t="str">
        <f>IFERROR(VLOOKUP(Presupuestos[[#This Row],[CLASIFICACIÓN (N)]],Tabla17[],2,0),"")</f>
        <v>Gastos operativos</v>
      </c>
      <c r="R1322" s="3" t="str">
        <f>IFERROR(VLOOKUP(Presupuestos[[#This Row],[CLASIFICACIÓN (N)]],Tabla17[],3,0),"")</f>
        <v>Operativo</v>
      </c>
      <c r="S1322" s="3" t="s">
        <v>16</v>
      </c>
      <c r="T1322" s="3" t="str">
        <f>IFERROR(VLOOKUP(Presupuestos[[#This Row],[ALMACEN]],Tabla5[],2,0),"")</f>
        <v>Arequipa</v>
      </c>
      <c r="U1322" s="19" t="str">
        <f>IFERROR(VLOOKUP(Presupuestos[[#This Row],[TIPO DE DOCUMENTO]],Tipo_Documento[],2,0)&amp;Presupuestos[[#This Row],[SERIE]]&amp;Presupuestos[[#This Row],[NUMERO]]&amp;Presupuestos[[#This Row],[RUC]],"")</f>
        <v>PLRINTEGRA_07444162989</v>
      </c>
      <c r="V1322" s="3" t="s">
        <v>258</v>
      </c>
      <c r="W1322" s="7">
        <v>45869</v>
      </c>
      <c r="X1322" s="7">
        <v>45869</v>
      </c>
      <c r="Y1322" s="3" t="s">
        <v>2495</v>
      </c>
      <c r="Z1322" s="3">
        <v>4</v>
      </c>
      <c r="AA1322" s="3">
        <f>IFERROR(VLOOKUP(Presupuestos[[#This Row],[RAZON SOCIAL]],CHOOSE({1,2},Clientes_Proveedores[Razon Social],Clientes_Proveedores[Ruc / Dni]),2,0),"-")</f>
        <v>44162989</v>
      </c>
      <c r="AB1322" s="31" t="s">
        <v>1947</v>
      </c>
      <c r="AC1322" s="3" t="s">
        <v>670</v>
      </c>
      <c r="AD1322" s="5"/>
      <c r="AE1322" s="6">
        <v>200.45000000000002</v>
      </c>
      <c r="AF1322" s="6">
        <f>Presupuestos[[#This Row],[BASE]]*Presupuestos[[#This Row],[% IGV]]</f>
        <v>0</v>
      </c>
      <c r="AG1322" s="22">
        <f>ROUND(SUM(Presupuestos[[#This Row],[BASE]:[IGV]]),2)</f>
        <v>200.45</v>
      </c>
      <c r="AH1322" s="9" t="str">
        <f>IF(Presupuestos[[#This Row],[MONEDA]]="USD",VLOOKUP(Presupuestos[[#This Row],[FECHA DE EMISION]],Tipo_Cambio[],3,0),"")</f>
        <v/>
      </c>
      <c r="AI1322" s="22">
        <f>IFERROR(ROUND(IF(Presupuestos[[#This Row],[MONEDA]]="PEN",Presupuestos[[#This Row],[TOTAL]],Presupuestos[[#This Row],[TOTAL]]*Presupuestos[[#This Row],[TIPO DE CAMBIO]]),2),"")</f>
        <v>200.45</v>
      </c>
      <c r="AJ1322" s="5"/>
      <c r="AK1322" s="33" t="s">
        <v>671</v>
      </c>
      <c r="AL1322" s="5" t="s">
        <v>680</v>
      </c>
      <c r="AM1322" s="23" t="s">
        <v>671</v>
      </c>
      <c r="AN1322" s="23" t="s">
        <v>671</v>
      </c>
      <c r="AO1322" s="7" t="str">
        <f>IFERROR(VLOOKUP("1-"&amp;Presupuestos[[#This Row],[ID DOCUMENTO]],BD_Pagos[],7,0),"")</f>
        <v/>
      </c>
      <c r="AP1322" s="16" t="str">
        <f>IFERROR(VLOOKUP("1-"&amp;Presupuestos[[#This Row],[ID DOCUMENTO]],BD_Pagos[],8,0),"")</f>
        <v/>
      </c>
      <c r="AQ1322" s="17" t="str">
        <f>IFERROR(VLOOKUP("1-"&amp;Presupuestos[[#This Row],[ID DOCUMENTO]],BD_Pagos[],9,0),"")</f>
        <v/>
      </c>
      <c r="AR1322" s="54"/>
      <c r="AS1322" s="7" t="str">
        <f>IFERROR(VLOOKUP("2-"&amp;Presupuestos[[#This Row],[ID DOCUMENTO]],BD_Pagos[],7,0),"")</f>
        <v/>
      </c>
      <c r="AT1322" s="16" t="str">
        <f>IFERROR(VLOOKUP("2-"&amp;Presupuestos[[#This Row],[ID DOCUMENTO]],BD_Pagos[],8,0),"")</f>
        <v/>
      </c>
      <c r="AU1322" s="17" t="str">
        <f>IFERROR(VLOOKUP("2-"&amp;Presupuestos[[#This Row],[ID DOCUMENTO]],BD_Pagos[],9,0),"")</f>
        <v/>
      </c>
      <c r="AV1322" s="20">
        <f>IF(IFERROR(VLOOKUP("2-"&amp;Presupuestos[[#This Row],[ID DOCUMENTO]],BD_Pagos[],10,0),0)&gt;Presupuestos[[#This Row],[TOTAL SOLES]],Presupuestos[[#This Row],[TOTAL SOLES]],IFERROR(VLOOKUP("2-"&amp;Presupuestos[[#This Row],[ID DOCUMENTO]],BD_Pagos[],10,0),0))</f>
        <v>0</v>
      </c>
      <c r="AW1322" s="7"/>
      <c r="AX1322" s="16"/>
      <c r="AY1322" s="17"/>
      <c r="AZ1322" s="20"/>
      <c r="BA1322" s="7"/>
      <c r="BB1322" s="16"/>
      <c r="BC1322" s="17"/>
      <c r="BD1322" s="20"/>
      <c r="BE1322" s="7" t="str">
        <f>IFERROR(VLOOKUP("5-"&amp;Presupuestos[[#This Row],[ID DOCUMENTO]],BD_Pagos[],7,0),"")</f>
        <v/>
      </c>
      <c r="BF1322" s="17" t="str">
        <f>IFERROR(VLOOKUP("5-"&amp;Presupuestos[[#This Row],[ID DOCUMENTO]],BD_Pagos[],9,0),"")</f>
        <v/>
      </c>
      <c r="BG1322" s="20">
        <f>IF(IFERROR(VLOOKUP("5-"&amp;Presupuestos[[#This Row],[ID DOCUMENTO]],BD_Pagos[],10,0),0)&gt;Presupuestos[[#This Row],[TOTAL SOLES]],Presupuestos[[#This Row],[TOTAL SOLES]],IFERROR(VLOOKUP("5-"&amp;Presupuestos[[#This Row],[ID DOCUMENTO]],BD_Pagos[],10,0),0))</f>
        <v>0</v>
      </c>
      <c r="BH1322" s="7" t="str">
        <f>IFERROR(VLOOKUP("1-Detraccion"&amp;Presupuestos[[#This Row],[ID DOCUMENTO]],BD_Pagos[],2,0),"")</f>
        <v/>
      </c>
      <c r="BI1322" s="3" t="str">
        <f>IFERROR(VLOOKUP("1-Detraccion"&amp;Presupuestos[[#This Row],[ID DOCUMENTO]],BD_Pagos[],3,0),"")</f>
        <v/>
      </c>
      <c r="BJ1322" s="3" t="str">
        <f>IFERROR(VLOOKUP("1-Detraccion"&amp;Presupuestos[[#This Row],[ID DOCUMENTO]],BD_Pagos[],4,0),"")</f>
        <v/>
      </c>
      <c r="BK1322" s="6">
        <f>IF(IFERROR(VLOOKUP("1-Detraccion"&amp;Presupuestos[[#This Row],[ID DOCUMENTO]],BD_Pagos[],5,0),0)&gt;Presupuestos[[#This Row],[TOTAL SOLES]],Presupuestos[[#This Row],[TOTAL SOLES]],IFERROR(VLOOKUP("1-Detraccion"&amp;Presupuestos[[#This Row],[ID DOCUMENTO]],BD_Pagos[],5,0),0))</f>
        <v>0</v>
      </c>
      <c r="BL1322" s="6">
        <f>IF(IFERROR(VLOOKUP("1-Detraccion"&amp;Presupuestos[[#This Row],[ID DOCUMENTO]],BD_Pagos[],6,0),0)&gt;Presupuestos[[#This Row],[TOTAL SOLES]],Presupuestos[[#This Row],[TOTAL SOLES]],IFERROR(VLOOKUP("1-Detraccion"&amp;Presupuestos[[#This Row],[ID DOCUMENTO]],BD_Pagos[],6,0),0))</f>
        <v>0</v>
      </c>
      <c r="BM1322" s="37"/>
      <c r="BN1322" s="3"/>
      <c r="BO1322" s="3"/>
      <c r="BP1322" s="6"/>
      <c r="BQ132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200.45</v>
      </c>
      <c r="BR1322" s="23" t="str">
        <f>IF(Presupuestos[[#This Row],[SALDO ME-MN]]&gt;0,"PENDIENTE","CANCELADO")</f>
        <v>PENDIENTE</v>
      </c>
      <c r="BS1322" s="23" t="str">
        <f>IF(COUNTIFS($U$4:$U1321,Presupuestos[[#This Row],[ID DOCUMENTO]])&gt;=1,IF(B1321=Presupuestos[[#This Row],[ID]],"OK","DOC. DUPLICADO"),"OK")</f>
        <v>OK</v>
      </c>
    </row>
    <row r="1323" spans="2:71" x14ac:dyDescent="0.25">
      <c r="B1323" s="34">
        <f>IF(Presupuestos[[#This Row],[ID DOCUMENTO]]=U1322,B1322,IF(B1322="ID",1,B1322+1))</f>
        <v>1136</v>
      </c>
      <c r="C1323" s="2">
        <v>45869</v>
      </c>
      <c r="D1323" s="2">
        <v>45869</v>
      </c>
      <c r="E1323" s="3" t="s">
        <v>1880</v>
      </c>
      <c r="F1323" s="25" t="s">
        <v>54</v>
      </c>
      <c r="G1323" s="25" t="s">
        <v>330</v>
      </c>
      <c r="H1323" s="25" t="s">
        <v>391</v>
      </c>
      <c r="I1323" s="36" t="str">
        <f>IFERROR(VLOOKUP(Presupuestos[[#This Row],[AREA]]&amp;Presupuestos[[#This Row],[CONCEPTO]]&amp;Presupuestos[[#This Row],[DESCRIPCION]],Tabla28[[Columna1]:[CÓDIGO NUEVO]],2,0),"")</f>
        <v>P0601003</v>
      </c>
      <c r="J1323" s="3" t="s">
        <v>666</v>
      </c>
      <c r="K1323" s="3" t="s">
        <v>666</v>
      </c>
      <c r="L1323" s="3" t="s">
        <v>666</v>
      </c>
      <c r="M1323" s="31" t="s">
        <v>2499</v>
      </c>
      <c r="N1323" s="3"/>
      <c r="O1323" s="3" t="s">
        <v>315</v>
      </c>
      <c r="P1323" s="3" t="s">
        <v>86</v>
      </c>
      <c r="Q1323" s="3" t="str">
        <f>IFERROR(VLOOKUP(Presupuestos[[#This Row],[CLASIFICACIÓN (N)]],Tabla17[],2,0),"")</f>
        <v>Costos de ventas</v>
      </c>
      <c r="R1323" s="3" t="str">
        <f>IFERROR(VLOOKUP(Presupuestos[[#This Row],[CLASIFICACIÓN (N)]],Tabla17[],3,0),"")</f>
        <v>Operativo</v>
      </c>
      <c r="S1323" s="3" t="s">
        <v>16</v>
      </c>
      <c r="T1323" s="3" t="str">
        <f>IFERROR(VLOOKUP(Presupuestos[[#This Row],[ALMACEN]],Tabla5[],2,0),"")</f>
        <v>Arequipa</v>
      </c>
      <c r="U1323" s="19" t="str">
        <f>IFERROR(VLOOKUP(Presupuestos[[#This Row],[TIPO DE DOCUMENTO]],Tipo_Documento[],2,0)&amp;Presupuestos[[#This Row],[SERIE]]&amp;Presupuestos[[#This Row],[NUMERO]]&amp;Presupuestos[[#This Row],[RUC]],"")</f>
        <v>PLRINTEGRA_07573444362</v>
      </c>
      <c r="V1323" s="3" t="s">
        <v>258</v>
      </c>
      <c r="W1323" s="7">
        <v>45869</v>
      </c>
      <c r="X1323" s="7">
        <v>45869</v>
      </c>
      <c r="Y1323" s="3" t="s">
        <v>2495</v>
      </c>
      <c r="Z1323" s="3">
        <v>5</v>
      </c>
      <c r="AA1323" s="3">
        <f>IFERROR(VLOOKUP(Presupuestos[[#This Row],[RAZON SOCIAL]],CHOOSE({1,2},Clientes_Proveedores[Razon Social],Clientes_Proveedores[Ruc / Dni]),2,0),"-")</f>
        <v>73444362</v>
      </c>
      <c r="AB1323" s="31" t="s">
        <v>1955</v>
      </c>
      <c r="AC1323" s="3" t="s">
        <v>670</v>
      </c>
      <c r="AD1323" s="5"/>
      <c r="AE1323" s="6">
        <v>274.92</v>
      </c>
      <c r="AF1323" s="6">
        <f>Presupuestos[[#This Row],[BASE]]*Presupuestos[[#This Row],[% IGV]]</f>
        <v>0</v>
      </c>
      <c r="AG1323" s="22">
        <f>ROUND(SUM(Presupuestos[[#This Row],[BASE]:[IGV]]),2)</f>
        <v>274.92</v>
      </c>
      <c r="AH1323" s="9" t="str">
        <f>IF(Presupuestos[[#This Row],[MONEDA]]="USD",VLOOKUP(Presupuestos[[#This Row],[FECHA DE EMISION]],Tipo_Cambio[],3,0),"")</f>
        <v/>
      </c>
      <c r="AI1323" s="22">
        <f>IFERROR(ROUND(IF(Presupuestos[[#This Row],[MONEDA]]="PEN",Presupuestos[[#This Row],[TOTAL]],Presupuestos[[#This Row],[TOTAL]]*Presupuestos[[#This Row],[TIPO DE CAMBIO]]),2),"")</f>
        <v>274.92</v>
      </c>
      <c r="AJ1323" s="5"/>
      <c r="AK1323" s="33" t="s">
        <v>671</v>
      </c>
      <c r="AL1323" s="5" t="s">
        <v>680</v>
      </c>
      <c r="AM1323" s="23" t="s">
        <v>671</v>
      </c>
      <c r="AN1323" s="23" t="s">
        <v>671</v>
      </c>
      <c r="AO1323" s="7" t="str">
        <f>IFERROR(VLOOKUP("1-"&amp;Presupuestos[[#This Row],[ID DOCUMENTO]],BD_Pagos[],7,0),"")</f>
        <v/>
      </c>
      <c r="AP1323" s="16" t="str">
        <f>IFERROR(VLOOKUP("1-"&amp;Presupuestos[[#This Row],[ID DOCUMENTO]],BD_Pagos[],8,0),"")</f>
        <v/>
      </c>
      <c r="AQ1323" s="17" t="str">
        <f>IFERROR(VLOOKUP("1-"&amp;Presupuestos[[#This Row],[ID DOCUMENTO]],BD_Pagos[],9,0),"")</f>
        <v/>
      </c>
      <c r="AR1323" s="54"/>
      <c r="AS1323" s="7" t="str">
        <f>IFERROR(VLOOKUP("2-"&amp;Presupuestos[[#This Row],[ID DOCUMENTO]],BD_Pagos[],7,0),"")</f>
        <v/>
      </c>
      <c r="AT1323" s="16" t="str">
        <f>IFERROR(VLOOKUP("2-"&amp;Presupuestos[[#This Row],[ID DOCUMENTO]],BD_Pagos[],8,0),"")</f>
        <v/>
      </c>
      <c r="AU1323" s="17" t="str">
        <f>IFERROR(VLOOKUP("2-"&amp;Presupuestos[[#This Row],[ID DOCUMENTO]],BD_Pagos[],9,0),"")</f>
        <v/>
      </c>
      <c r="AV1323" s="20">
        <f>IF(IFERROR(VLOOKUP("2-"&amp;Presupuestos[[#This Row],[ID DOCUMENTO]],BD_Pagos[],10,0),0)&gt;Presupuestos[[#This Row],[TOTAL SOLES]],Presupuestos[[#This Row],[TOTAL SOLES]],IFERROR(VLOOKUP("2-"&amp;Presupuestos[[#This Row],[ID DOCUMENTO]],BD_Pagos[],10,0),0))</f>
        <v>0</v>
      </c>
      <c r="AW1323" s="7"/>
      <c r="AX1323" s="16"/>
      <c r="AY1323" s="17"/>
      <c r="AZ1323" s="20"/>
      <c r="BA1323" s="7"/>
      <c r="BB1323" s="16"/>
      <c r="BC1323" s="17"/>
      <c r="BD1323" s="20"/>
      <c r="BE1323" s="7" t="str">
        <f>IFERROR(VLOOKUP("5-"&amp;Presupuestos[[#This Row],[ID DOCUMENTO]],BD_Pagos[],7,0),"")</f>
        <v/>
      </c>
      <c r="BF1323" s="17" t="str">
        <f>IFERROR(VLOOKUP("5-"&amp;Presupuestos[[#This Row],[ID DOCUMENTO]],BD_Pagos[],9,0),"")</f>
        <v/>
      </c>
      <c r="BG1323" s="20">
        <f>IF(IFERROR(VLOOKUP("5-"&amp;Presupuestos[[#This Row],[ID DOCUMENTO]],BD_Pagos[],10,0),0)&gt;Presupuestos[[#This Row],[TOTAL SOLES]],Presupuestos[[#This Row],[TOTAL SOLES]],IFERROR(VLOOKUP("5-"&amp;Presupuestos[[#This Row],[ID DOCUMENTO]],BD_Pagos[],10,0),0))</f>
        <v>0</v>
      </c>
      <c r="BH1323" s="7" t="str">
        <f>IFERROR(VLOOKUP("1-Detraccion"&amp;Presupuestos[[#This Row],[ID DOCUMENTO]],BD_Pagos[],2,0),"")</f>
        <v/>
      </c>
      <c r="BI1323" s="3" t="str">
        <f>IFERROR(VLOOKUP("1-Detraccion"&amp;Presupuestos[[#This Row],[ID DOCUMENTO]],BD_Pagos[],3,0),"")</f>
        <v/>
      </c>
      <c r="BJ1323" s="3" t="str">
        <f>IFERROR(VLOOKUP("1-Detraccion"&amp;Presupuestos[[#This Row],[ID DOCUMENTO]],BD_Pagos[],4,0),"")</f>
        <v/>
      </c>
      <c r="BK1323" s="6">
        <f>IF(IFERROR(VLOOKUP("1-Detraccion"&amp;Presupuestos[[#This Row],[ID DOCUMENTO]],BD_Pagos[],5,0),0)&gt;Presupuestos[[#This Row],[TOTAL SOLES]],Presupuestos[[#This Row],[TOTAL SOLES]],IFERROR(VLOOKUP("1-Detraccion"&amp;Presupuestos[[#This Row],[ID DOCUMENTO]],BD_Pagos[],5,0),0))</f>
        <v>0</v>
      </c>
      <c r="BL1323" s="6">
        <f>IF(IFERROR(VLOOKUP("1-Detraccion"&amp;Presupuestos[[#This Row],[ID DOCUMENTO]],BD_Pagos[],6,0),0)&gt;Presupuestos[[#This Row],[TOTAL SOLES]],Presupuestos[[#This Row],[TOTAL SOLES]],IFERROR(VLOOKUP("1-Detraccion"&amp;Presupuestos[[#This Row],[ID DOCUMENTO]],BD_Pagos[],6,0),0))</f>
        <v>0</v>
      </c>
      <c r="BM1323" s="37"/>
      <c r="BN1323" s="3"/>
      <c r="BO1323" s="3"/>
      <c r="BP1323" s="6"/>
      <c r="BQ132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274.92</v>
      </c>
      <c r="BR1323" s="23" t="str">
        <f>IF(Presupuestos[[#This Row],[SALDO ME-MN]]&gt;0,"PENDIENTE","CANCELADO")</f>
        <v>PENDIENTE</v>
      </c>
      <c r="BS1323" s="23" t="str">
        <f>IF(COUNTIFS($U$4:$U1322,Presupuestos[[#This Row],[ID DOCUMENTO]])&gt;=1,IF(B1322=Presupuestos[[#This Row],[ID]],"OK","DOC. DUPLICADO"),"OK")</f>
        <v>OK</v>
      </c>
    </row>
    <row r="1324" spans="2:71" x14ac:dyDescent="0.25">
      <c r="B1324" s="34">
        <f>IF(Presupuestos[[#This Row],[ID DOCUMENTO]]=U1323,B1323,IF(B1323="ID",1,B1323+1))</f>
        <v>1137</v>
      </c>
      <c r="C1324" s="2">
        <v>45869</v>
      </c>
      <c r="D1324" s="2">
        <v>45869</v>
      </c>
      <c r="E1324" s="3" t="s">
        <v>1880</v>
      </c>
      <c r="F1324" s="25" t="s">
        <v>54</v>
      </c>
      <c r="G1324" s="25" t="s">
        <v>330</v>
      </c>
      <c r="H1324" s="25" t="s">
        <v>391</v>
      </c>
      <c r="I1324" s="36" t="str">
        <f>IFERROR(VLOOKUP(Presupuestos[[#This Row],[AREA]]&amp;Presupuestos[[#This Row],[CONCEPTO]]&amp;Presupuestos[[#This Row],[DESCRIPCION]],Tabla28[[Columna1]:[CÓDIGO NUEVO]],2,0),"")</f>
        <v>P0601003</v>
      </c>
      <c r="J1324" s="3" t="s">
        <v>666</v>
      </c>
      <c r="K1324" s="3" t="s">
        <v>666</v>
      </c>
      <c r="L1324" s="3" t="s">
        <v>666</v>
      </c>
      <c r="M1324" s="31" t="s">
        <v>2500</v>
      </c>
      <c r="N1324" s="3"/>
      <c r="O1324" s="3" t="s">
        <v>315</v>
      </c>
      <c r="P1324" s="3" t="s">
        <v>114</v>
      </c>
      <c r="Q1324" s="3" t="str">
        <f>IFERROR(VLOOKUP(Presupuestos[[#This Row],[CLASIFICACIÓN (N)]],Tabla17[],2,0),"")</f>
        <v>Costos de ventas</v>
      </c>
      <c r="R1324" s="3" t="str">
        <f>IFERROR(VLOOKUP(Presupuestos[[#This Row],[CLASIFICACIÓN (N)]],Tabla17[],3,0),"")</f>
        <v>Operativo</v>
      </c>
      <c r="S1324" s="3" t="s">
        <v>41</v>
      </c>
      <c r="T1324" s="3" t="str">
        <f>IFERROR(VLOOKUP(Presupuestos[[#This Row],[ALMACEN]],Tabla5[],2,0),"")</f>
        <v>Lima</v>
      </c>
      <c r="U1324" s="19" t="str">
        <f>IFERROR(VLOOKUP(Presupuestos[[#This Row],[TIPO DE DOCUMENTO]],Tipo_Documento[],2,0)&amp;Presupuestos[[#This Row],[SERIE]]&amp;Presupuestos[[#This Row],[NUMERO]]&amp;Presupuestos[[#This Row],[RUC]],"")</f>
        <v>PLRINTEGRA_07675424672</v>
      </c>
      <c r="V1324" s="3" t="s">
        <v>258</v>
      </c>
      <c r="W1324" s="7">
        <v>45869</v>
      </c>
      <c r="X1324" s="7">
        <v>45869</v>
      </c>
      <c r="Y1324" s="3" t="s">
        <v>2495</v>
      </c>
      <c r="Z1324" s="3">
        <v>6</v>
      </c>
      <c r="AA1324" s="3">
        <f>IFERROR(VLOOKUP(Presupuestos[[#This Row],[RAZON SOCIAL]],CHOOSE({1,2},Clientes_Proveedores[Razon Social],Clientes_Proveedores[Ruc / Dni]),2,0),"-")</f>
        <v>75424672</v>
      </c>
      <c r="AB1324" s="31" t="s">
        <v>1965</v>
      </c>
      <c r="AC1324" s="3" t="s">
        <v>670</v>
      </c>
      <c r="AD1324" s="5"/>
      <c r="AE1324" s="6">
        <v>175.29</v>
      </c>
      <c r="AF1324" s="6">
        <f>Presupuestos[[#This Row],[BASE]]*Presupuestos[[#This Row],[% IGV]]</f>
        <v>0</v>
      </c>
      <c r="AG1324" s="22">
        <f>ROUND(SUM(Presupuestos[[#This Row],[BASE]:[IGV]]),2)</f>
        <v>175.29</v>
      </c>
      <c r="AH1324" s="9" t="str">
        <f>IF(Presupuestos[[#This Row],[MONEDA]]="USD",VLOOKUP(Presupuestos[[#This Row],[FECHA DE EMISION]],Tipo_Cambio[],3,0),"")</f>
        <v/>
      </c>
      <c r="AI1324" s="22">
        <f>IFERROR(ROUND(IF(Presupuestos[[#This Row],[MONEDA]]="PEN",Presupuestos[[#This Row],[TOTAL]],Presupuestos[[#This Row],[TOTAL]]*Presupuestos[[#This Row],[TIPO DE CAMBIO]]),2),"")</f>
        <v>175.29</v>
      </c>
      <c r="AJ1324" s="5"/>
      <c r="AK1324" s="33" t="s">
        <v>671</v>
      </c>
      <c r="AL1324" s="5" t="s">
        <v>680</v>
      </c>
      <c r="AM1324" s="23" t="s">
        <v>671</v>
      </c>
      <c r="AN1324" s="23" t="s">
        <v>671</v>
      </c>
      <c r="AO1324" s="7" t="str">
        <f>IFERROR(VLOOKUP("1-"&amp;Presupuestos[[#This Row],[ID DOCUMENTO]],BD_Pagos[],7,0),"")</f>
        <v/>
      </c>
      <c r="AP1324" s="16" t="str">
        <f>IFERROR(VLOOKUP("1-"&amp;Presupuestos[[#This Row],[ID DOCUMENTO]],BD_Pagos[],8,0),"")</f>
        <v/>
      </c>
      <c r="AQ1324" s="17" t="str">
        <f>IFERROR(VLOOKUP("1-"&amp;Presupuestos[[#This Row],[ID DOCUMENTO]],BD_Pagos[],9,0),"")</f>
        <v/>
      </c>
      <c r="AR1324" s="54"/>
      <c r="AS1324" s="7" t="str">
        <f>IFERROR(VLOOKUP("2-"&amp;Presupuestos[[#This Row],[ID DOCUMENTO]],BD_Pagos[],7,0),"")</f>
        <v/>
      </c>
      <c r="AT1324" s="16" t="str">
        <f>IFERROR(VLOOKUP("2-"&amp;Presupuestos[[#This Row],[ID DOCUMENTO]],BD_Pagos[],8,0),"")</f>
        <v/>
      </c>
      <c r="AU1324" s="17" t="str">
        <f>IFERROR(VLOOKUP("2-"&amp;Presupuestos[[#This Row],[ID DOCUMENTO]],BD_Pagos[],9,0),"")</f>
        <v/>
      </c>
      <c r="AV1324" s="20">
        <f>IF(IFERROR(VLOOKUP("2-"&amp;Presupuestos[[#This Row],[ID DOCUMENTO]],BD_Pagos[],10,0),0)&gt;Presupuestos[[#This Row],[TOTAL SOLES]],Presupuestos[[#This Row],[TOTAL SOLES]],IFERROR(VLOOKUP("2-"&amp;Presupuestos[[#This Row],[ID DOCUMENTO]],BD_Pagos[],10,0),0))</f>
        <v>0</v>
      </c>
      <c r="AW1324" s="7"/>
      <c r="AX1324" s="16"/>
      <c r="AY1324" s="17"/>
      <c r="AZ1324" s="20"/>
      <c r="BA1324" s="7"/>
      <c r="BB1324" s="16"/>
      <c r="BC1324" s="17"/>
      <c r="BD1324" s="20"/>
      <c r="BE1324" s="7" t="str">
        <f>IFERROR(VLOOKUP("5-"&amp;Presupuestos[[#This Row],[ID DOCUMENTO]],BD_Pagos[],7,0),"")</f>
        <v/>
      </c>
      <c r="BF1324" s="17" t="str">
        <f>IFERROR(VLOOKUP("5-"&amp;Presupuestos[[#This Row],[ID DOCUMENTO]],BD_Pagos[],9,0),"")</f>
        <v/>
      </c>
      <c r="BG1324" s="20">
        <f>IF(IFERROR(VLOOKUP("5-"&amp;Presupuestos[[#This Row],[ID DOCUMENTO]],BD_Pagos[],10,0),0)&gt;Presupuestos[[#This Row],[TOTAL SOLES]],Presupuestos[[#This Row],[TOTAL SOLES]],IFERROR(VLOOKUP("5-"&amp;Presupuestos[[#This Row],[ID DOCUMENTO]],BD_Pagos[],10,0),0))</f>
        <v>0</v>
      </c>
      <c r="BH1324" s="7" t="str">
        <f>IFERROR(VLOOKUP("1-Detraccion"&amp;Presupuestos[[#This Row],[ID DOCUMENTO]],BD_Pagos[],2,0),"")</f>
        <v/>
      </c>
      <c r="BI1324" s="3" t="str">
        <f>IFERROR(VLOOKUP("1-Detraccion"&amp;Presupuestos[[#This Row],[ID DOCUMENTO]],BD_Pagos[],3,0),"")</f>
        <v/>
      </c>
      <c r="BJ1324" s="3" t="str">
        <f>IFERROR(VLOOKUP("1-Detraccion"&amp;Presupuestos[[#This Row],[ID DOCUMENTO]],BD_Pagos[],4,0),"")</f>
        <v/>
      </c>
      <c r="BK1324" s="6">
        <f>IF(IFERROR(VLOOKUP("1-Detraccion"&amp;Presupuestos[[#This Row],[ID DOCUMENTO]],BD_Pagos[],5,0),0)&gt;Presupuestos[[#This Row],[TOTAL SOLES]],Presupuestos[[#This Row],[TOTAL SOLES]],IFERROR(VLOOKUP("1-Detraccion"&amp;Presupuestos[[#This Row],[ID DOCUMENTO]],BD_Pagos[],5,0),0))</f>
        <v>0</v>
      </c>
      <c r="BL1324" s="6">
        <f>IF(IFERROR(VLOOKUP("1-Detraccion"&amp;Presupuestos[[#This Row],[ID DOCUMENTO]],BD_Pagos[],6,0),0)&gt;Presupuestos[[#This Row],[TOTAL SOLES]],Presupuestos[[#This Row],[TOTAL SOLES]],IFERROR(VLOOKUP("1-Detraccion"&amp;Presupuestos[[#This Row],[ID DOCUMENTO]],BD_Pagos[],6,0),0))</f>
        <v>0</v>
      </c>
      <c r="BM1324" s="37"/>
      <c r="BN1324" s="3"/>
      <c r="BO1324" s="3"/>
      <c r="BP1324" s="6"/>
      <c r="BQ132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175.29</v>
      </c>
      <c r="BR1324" s="23" t="str">
        <f>IF(Presupuestos[[#This Row],[SALDO ME-MN]]&gt;0,"PENDIENTE","CANCELADO")</f>
        <v>PENDIENTE</v>
      </c>
      <c r="BS1324" s="23" t="str">
        <f>IF(COUNTIFS($U$4:$U1323,Presupuestos[[#This Row],[ID DOCUMENTO]])&gt;=1,IF(B1323=Presupuestos[[#This Row],[ID]],"OK","DOC. DUPLICADO"),"OK")</f>
        <v>OK</v>
      </c>
    </row>
    <row r="1325" spans="2:71" x14ac:dyDescent="0.25">
      <c r="B1325" s="34">
        <f>IF(Presupuestos[[#This Row],[ID DOCUMENTO]]=U1324,B1324,IF(B1324="ID",1,B1324+1))</f>
        <v>1138</v>
      </c>
      <c r="C1325" s="2">
        <v>45869</v>
      </c>
      <c r="D1325" s="2">
        <v>45869</v>
      </c>
      <c r="E1325" s="3" t="s">
        <v>1880</v>
      </c>
      <c r="F1325" s="25" t="s">
        <v>54</v>
      </c>
      <c r="G1325" s="25" t="s">
        <v>330</v>
      </c>
      <c r="H1325" s="25" t="s">
        <v>391</v>
      </c>
      <c r="I1325" s="36" t="str">
        <f>IFERROR(VLOOKUP(Presupuestos[[#This Row],[AREA]]&amp;Presupuestos[[#This Row],[CONCEPTO]]&amp;Presupuestos[[#This Row],[DESCRIPCION]],Tabla28[[Columna1]:[CÓDIGO NUEVO]],2,0),"")</f>
        <v>P0601003</v>
      </c>
      <c r="J1325" s="3" t="s">
        <v>666</v>
      </c>
      <c r="K1325" s="3" t="s">
        <v>666</v>
      </c>
      <c r="L1325" s="3" t="s">
        <v>666</v>
      </c>
      <c r="M1325" s="31" t="s">
        <v>2501</v>
      </c>
      <c r="N1325" s="3"/>
      <c r="O1325" s="3" t="s">
        <v>315</v>
      </c>
      <c r="P1325" s="3" t="s">
        <v>86</v>
      </c>
      <c r="Q1325" s="3" t="str">
        <f>IFERROR(VLOOKUP(Presupuestos[[#This Row],[CLASIFICACIÓN (N)]],Tabla17[],2,0),"")</f>
        <v>Costos de ventas</v>
      </c>
      <c r="R1325" s="3" t="str">
        <f>IFERROR(VLOOKUP(Presupuestos[[#This Row],[CLASIFICACIÓN (N)]],Tabla17[],3,0),"")</f>
        <v>Operativo</v>
      </c>
      <c r="S1325" s="3" t="s">
        <v>16</v>
      </c>
      <c r="T1325" s="3" t="str">
        <f>IFERROR(VLOOKUP(Presupuestos[[#This Row],[ALMACEN]],Tabla5[],2,0),"")</f>
        <v>Arequipa</v>
      </c>
      <c r="U1325" s="19" t="str">
        <f>IFERROR(VLOOKUP(Presupuestos[[#This Row],[TIPO DE DOCUMENTO]],Tipo_Documento[],2,0)&amp;Presupuestos[[#This Row],[SERIE]]&amp;Presupuestos[[#This Row],[NUMERO]]&amp;Presupuestos[[#This Row],[RUC]],"")</f>
        <v>PLRINTEGRA_07774600892</v>
      </c>
      <c r="V1325" s="3" t="s">
        <v>258</v>
      </c>
      <c r="W1325" s="7">
        <v>45869</v>
      </c>
      <c r="X1325" s="7">
        <v>45869</v>
      </c>
      <c r="Y1325" s="3" t="s">
        <v>2495</v>
      </c>
      <c r="Z1325" s="3">
        <v>7</v>
      </c>
      <c r="AA1325" s="3">
        <f>IFERROR(VLOOKUP(Presupuestos[[#This Row],[RAZON SOCIAL]],CHOOSE({1,2},Clientes_Proveedores[Razon Social],Clientes_Proveedores[Ruc / Dni]),2,0),"-")</f>
        <v>74600892</v>
      </c>
      <c r="AB1325" s="31" t="s">
        <v>1975</v>
      </c>
      <c r="AC1325" s="3" t="s">
        <v>670</v>
      </c>
      <c r="AD1325" s="5"/>
      <c r="AE1325" s="6">
        <v>192.24</v>
      </c>
      <c r="AF1325" s="6">
        <f>Presupuestos[[#This Row],[BASE]]*Presupuestos[[#This Row],[% IGV]]</f>
        <v>0</v>
      </c>
      <c r="AG1325" s="22">
        <f>ROUND(SUM(Presupuestos[[#This Row],[BASE]:[IGV]]),2)</f>
        <v>192.24</v>
      </c>
      <c r="AH1325" s="9" t="str">
        <f>IF(Presupuestos[[#This Row],[MONEDA]]="USD",VLOOKUP(Presupuestos[[#This Row],[FECHA DE EMISION]],Tipo_Cambio[],3,0),"")</f>
        <v/>
      </c>
      <c r="AI1325" s="22">
        <f>IFERROR(ROUND(IF(Presupuestos[[#This Row],[MONEDA]]="PEN",Presupuestos[[#This Row],[TOTAL]],Presupuestos[[#This Row],[TOTAL]]*Presupuestos[[#This Row],[TIPO DE CAMBIO]]),2),"")</f>
        <v>192.24</v>
      </c>
      <c r="AJ1325" s="5"/>
      <c r="AK1325" s="33" t="s">
        <v>671</v>
      </c>
      <c r="AL1325" s="5" t="s">
        <v>680</v>
      </c>
      <c r="AM1325" s="23" t="s">
        <v>671</v>
      </c>
      <c r="AN1325" s="23" t="s">
        <v>671</v>
      </c>
      <c r="AO1325" s="7" t="str">
        <f>IFERROR(VLOOKUP("1-"&amp;Presupuestos[[#This Row],[ID DOCUMENTO]],BD_Pagos[],7,0),"")</f>
        <v/>
      </c>
      <c r="AP1325" s="16" t="str">
        <f>IFERROR(VLOOKUP("1-"&amp;Presupuestos[[#This Row],[ID DOCUMENTO]],BD_Pagos[],8,0),"")</f>
        <v/>
      </c>
      <c r="AQ1325" s="17" t="str">
        <f>IFERROR(VLOOKUP("1-"&amp;Presupuestos[[#This Row],[ID DOCUMENTO]],BD_Pagos[],9,0),"")</f>
        <v/>
      </c>
      <c r="AR1325" s="54"/>
      <c r="AS1325" s="7" t="str">
        <f>IFERROR(VLOOKUP("2-"&amp;Presupuestos[[#This Row],[ID DOCUMENTO]],BD_Pagos[],7,0),"")</f>
        <v/>
      </c>
      <c r="AT1325" s="16" t="str">
        <f>IFERROR(VLOOKUP("2-"&amp;Presupuestos[[#This Row],[ID DOCUMENTO]],BD_Pagos[],8,0),"")</f>
        <v/>
      </c>
      <c r="AU1325" s="17" t="str">
        <f>IFERROR(VLOOKUP("2-"&amp;Presupuestos[[#This Row],[ID DOCUMENTO]],BD_Pagos[],9,0),"")</f>
        <v/>
      </c>
      <c r="AV1325" s="20">
        <f>IF(IFERROR(VLOOKUP("2-"&amp;Presupuestos[[#This Row],[ID DOCUMENTO]],BD_Pagos[],10,0),0)&gt;Presupuestos[[#This Row],[TOTAL SOLES]],Presupuestos[[#This Row],[TOTAL SOLES]],IFERROR(VLOOKUP("2-"&amp;Presupuestos[[#This Row],[ID DOCUMENTO]],BD_Pagos[],10,0),0))</f>
        <v>0</v>
      </c>
      <c r="AW1325" s="7"/>
      <c r="AX1325" s="16"/>
      <c r="AY1325" s="17"/>
      <c r="AZ1325" s="20"/>
      <c r="BA1325" s="7"/>
      <c r="BB1325" s="16"/>
      <c r="BC1325" s="17"/>
      <c r="BD1325" s="20"/>
      <c r="BE1325" s="7" t="str">
        <f>IFERROR(VLOOKUP("5-"&amp;Presupuestos[[#This Row],[ID DOCUMENTO]],BD_Pagos[],7,0),"")</f>
        <v/>
      </c>
      <c r="BF1325" s="17" t="str">
        <f>IFERROR(VLOOKUP("5-"&amp;Presupuestos[[#This Row],[ID DOCUMENTO]],BD_Pagos[],9,0),"")</f>
        <v/>
      </c>
      <c r="BG1325" s="20">
        <f>IF(IFERROR(VLOOKUP("5-"&amp;Presupuestos[[#This Row],[ID DOCUMENTO]],BD_Pagos[],10,0),0)&gt;Presupuestos[[#This Row],[TOTAL SOLES]],Presupuestos[[#This Row],[TOTAL SOLES]],IFERROR(VLOOKUP("5-"&amp;Presupuestos[[#This Row],[ID DOCUMENTO]],BD_Pagos[],10,0),0))</f>
        <v>0</v>
      </c>
      <c r="BH1325" s="7" t="str">
        <f>IFERROR(VLOOKUP("1-Detraccion"&amp;Presupuestos[[#This Row],[ID DOCUMENTO]],BD_Pagos[],2,0),"")</f>
        <v/>
      </c>
      <c r="BI1325" s="3" t="str">
        <f>IFERROR(VLOOKUP("1-Detraccion"&amp;Presupuestos[[#This Row],[ID DOCUMENTO]],BD_Pagos[],3,0),"")</f>
        <v/>
      </c>
      <c r="BJ1325" s="3" t="str">
        <f>IFERROR(VLOOKUP("1-Detraccion"&amp;Presupuestos[[#This Row],[ID DOCUMENTO]],BD_Pagos[],4,0),"")</f>
        <v/>
      </c>
      <c r="BK1325" s="6">
        <f>IF(IFERROR(VLOOKUP("1-Detraccion"&amp;Presupuestos[[#This Row],[ID DOCUMENTO]],BD_Pagos[],5,0),0)&gt;Presupuestos[[#This Row],[TOTAL SOLES]],Presupuestos[[#This Row],[TOTAL SOLES]],IFERROR(VLOOKUP("1-Detraccion"&amp;Presupuestos[[#This Row],[ID DOCUMENTO]],BD_Pagos[],5,0),0))</f>
        <v>0</v>
      </c>
      <c r="BL1325" s="6">
        <f>IF(IFERROR(VLOOKUP("1-Detraccion"&amp;Presupuestos[[#This Row],[ID DOCUMENTO]],BD_Pagos[],6,0),0)&gt;Presupuestos[[#This Row],[TOTAL SOLES]],Presupuestos[[#This Row],[TOTAL SOLES]],IFERROR(VLOOKUP("1-Detraccion"&amp;Presupuestos[[#This Row],[ID DOCUMENTO]],BD_Pagos[],6,0),0))</f>
        <v>0</v>
      </c>
      <c r="BM1325" s="37"/>
      <c r="BN1325" s="3"/>
      <c r="BO1325" s="3"/>
      <c r="BP1325" s="6"/>
      <c r="BQ132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192.24</v>
      </c>
      <c r="BR1325" s="23" t="str">
        <f>IF(Presupuestos[[#This Row],[SALDO ME-MN]]&gt;0,"PENDIENTE","CANCELADO")</f>
        <v>PENDIENTE</v>
      </c>
      <c r="BS1325" s="23" t="str">
        <f>IF(COUNTIFS($U$4:$U1324,Presupuestos[[#This Row],[ID DOCUMENTO]])&gt;=1,IF(B1324=Presupuestos[[#This Row],[ID]],"OK","DOC. DUPLICADO"),"OK")</f>
        <v>OK</v>
      </c>
    </row>
    <row r="1326" spans="2:71" x14ac:dyDescent="0.25">
      <c r="B1326" s="34">
        <f>IF(Presupuestos[[#This Row],[ID DOCUMENTO]]=U1325,B1325,IF(B1325="ID",1,B1325+1))</f>
        <v>1139</v>
      </c>
      <c r="C1326" s="2">
        <v>45869</v>
      </c>
      <c r="D1326" s="2">
        <v>45869</v>
      </c>
      <c r="E1326" s="3" t="s">
        <v>1880</v>
      </c>
      <c r="F1326" s="25" t="s">
        <v>54</v>
      </c>
      <c r="G1326" s="25" t="s">
        <v>330</v>
      </c>
      <c r="H1326" s="25" t="s">
        <v>391</v>
      </c>
      <c r="I1326" s="36" t="str">
        <f>IFERROR(VLOOKUP(Presupuestos[[#This Row],[AREA]]&amp;Presupuestos[[#This Row],[CONCEPTO]]&amp;Presupuestos[[#This Row],[DESCRIPCION]],Tabla28[[Columna1]:[CÓDIGO NUEVO]],2,0),"")</f>
        <v>P0601003</v>
      </c>
      <c r="J1326" s="3" t="s">
        <v>666</v>
      </c>
      <c r="K1326" s="3" t="s">
        <v>666</v>
      </c>
      <c r="L1326" s="3" t="s">
        <v>666</v>
      </c>
      <c r="M1326" s="31" t="s">
        <v>2502</v>
      </c>
      <c r="N1326" s="3"/>
      <c r="O1326" s="3" t="s">
        <v>315</v>
      </c>
      <c r="P1326" s="3" t="s">
        <v>114</v>
      </c>
      <c r="Q1326" s="3" t="str">
        <f>IFERROR(VLOOKUP(Presupuestos[[#This Row],[CLASIFICACIÓN (N)]],Tabla17[],2,0),"")</f>
        <v>Costos de ventas</v>
      </c>
      <c r="R1326" s="3" t="str">
        <f>IFERROR(VLOOKUP(Presupuestos[[#This Row],[CLASIFICACIÓN (N)]],Tabla17[],3,0),"")</f>
        <v>Operativo</v>
      </c>
      <c r="S1326" s="3" t="s">
        <v>41</v>
      </c>
      <c r="T1326" s="3" t="str">
        <f>IFERROR(VLOOKUP(Presupuestos[[#This Row],[ALMACEN]],Tabla5[],2,0),"")</f>
        <v>Lima</v>
      </c>
      <c r="U1326" s="19" t="str">
        <f>IFERROR(VLOOKUP(Presupuestos[[#This Row],[TIPO DE DOCUMENTO]],Tipo_Documento[],2,0)&amp;Presupuestos[[#This Row],[SERIE]]&amp;Presupuestos[[#This Row],[NUMERO]]&amp;Presupuestos[[#This Row],[RUC]],"")</f>
        <v>PLRINTEGRA_07871334789</v>
      </c>
      <c r="V1326" s="3" t="s">
        <v>258</v>
      </c>
      <c r="W1326" s="7">
        <v>45869</v>
      </c>
      <c r="X1326" s="7">
        <v>45869</v>
      </c>
      <c r="Y1326" s="3" t="s">
        <v>2495</v>
      </c>
      <c r="Z1326" s="3">
        <v>8</v>
      </c>
      <c r="AA1326" s="3">
        <f>IFERROR(VLOOKUP(Presupuestos[[#This Row],[RAZON SOCIAL]],CHOOSE({1,2},Clientes_Proveedores[Razon Social],Clientes_Proveedores[Ruc / Dni]),2,0),"-")</f>
        <v>71334789</v>
      </c>
      <c r="AB1326" s="31" t="s">
        <v>1984</v>
      </c>
      <c r="AC1326" s="3" t="s">
        <v>670</v>
      </c>
      <c r="AD1326" s="5"/>
      <c r="AE1326" s="6">
        <v>199.85000000000002</v>
      </c>
      <c r="AF1326" s="6">
        <f>Presupuestos[[#This Row],[BASE]]*Presupuestos[[#This Row],[% IGV]]</f>
        <v>0</v>
      </c>
      <c r="AG1326" s="22">
        <f>ROUND(SUM(Presupuestos[[#This Row],[BASE]:[IGV]]),2)</f>
        <v>199.85</v>
      </c>
      <c r="AH1326" s="9" t="str">
        <f>IF(Presupuestos[[#This Row],[MONEDA]]="USD",VLOOKUP(Presupuestos[[#This Row],[FECHA DE EMISION]],Tipo_Cambio[],3,0),"")</f>
        <v/>
      </c>
      <c r="AI1326" s="22">
        <f>IFERROR(ROUND(IF(Presupuestos[[#This Row],[MONEDA]]="PEN",Presupuestos[[#This Row],[TOTAL]],Presupuestos[[#This Row],[TOTAL]]*Presupuestos[[#This Row],[TIPO DE CAMBIO]]),2),"")</f>
        <v>199.85</v>
      </c>
      <c r="AJ1326" s="5"/>
      <c r="AK1326" s="33" t="s">
        <v>671</v>
      </c>
      <c r="AL1326" s="5" t="s">
        <v>680</v>
      </c>
      <c r="AM1326" s="23" t="s">
        <v>671</v>
      </c>
      <c r="AN1326" s="23" t="s">
        <v>671</v>
      </c>
      <c r="AO1326" s="7" t="str">
        <f>IFERROR(VLOOKUP("1-"&amp;Presupuestos[[#This Row],[ID DOCUMENTO]],BD_Pagos[],7,0),"")</f>
        <v/>
      </c>
      <c r="AP1326" s="16" t="str">
        <f>IFERROR(VLOOKUP("1-"&amp;Presupuestos[[#This Row],[ID DOCUMENTO]],BD_Pagos[],8,0),"")</f>
        <v/>
      </c>
      <c r="AQ1326" s="17" t="str">
        <f>IFERROR(VLOOKUP("1-"&amp;Presupuestos[[#This Row],[ID DOCUMENTO]],BD_Pagos[],9,0),"")</f>
        <v/>
      </c>
      <c r="AR1326" s="54"/>
      <c r="AS1326" s="7" t="str">
        <f>IFERROR(VLOOKUP("2-"&amp;Presupuestos[[#This Row],[ID DOCUMENTO]],BD_Pagos[],7,0),"")</f>
        <v/>
      </c>
      <c r="AT1326" s="16" t="str">
        <f>IFERROR(VLOOKUP("2-"&amp;Presupuestos[[#This Row],[ID DOCUMENTO]],BD_Pagos[],8,0),"")</f>
        <v/>
      </c>
      <c r="AU1326" s="17" t="str">
        <f>IFERROR(VLOOKUP("2-"&amp;Presupuestos[[#This Row],[ID DOCUMENTO]],BD_Pagos[],9,0),"")</f>
        <v/>
      </c>
      <c r="AV1326" s="20">
        <f>IF(IFERROR(VLOOKUP("2-"&amp;Presupuestos[[#This Row],[ID DOCUMENTO]],BD_Pagos[],10,0),0)&gt;Presupuestos[[#This Row],[TOTAL SOLES]],Presupuestos[[#This Row],[TOTAL SOLES]],IFERROR(VLOOKUP("2-"&amp;Presupuestos[[#This Row],[ID DOCUMENTO]],BD_Pagos[],10,0),0))</f>
        <v>0</v>
      </c>
      <c r="AW1326" s="7"/>
      <c r="AX1326" s="16"/>
      <c r="AY1326" s="17"/>
      <c r="AZ1326" s="20"/>
      <c r="BA1326" s="7"/>
      <c r="BB1326" s="16"/>
      <c r="BC1326" s="17"/>
      <c r="BD1326" s="20"/>
      <c r="BE1326" s="7" t="str">
        <f>IFERROR(VLOOKUP("5-"&amp;Presupuestos[[#This Row],[ID DOCUMENTO]],BD_Pagos[],7,0),"")</f>
        <v/>
      </c>
      <c r="BF1326" s="17" t="str">
        <f>IFERROR(VLOOKUP("5-"&amp;Presupuestos[[#This Row],[ID DOCUMENTO]],BD_Pagos[],9,0),"")</f>
        <v/>
      </c>
      <c r="BG1326" s="20">
        <f>IF(IFERROR(VLOOKUP("5-"&amp;Presupuestos[[#This Row],[ID DOCUMENTO]],BD_Pagos[],10,0),0)&gt;Presupuestos[[#This Row],[TOTAL SOLES]],Presupuestos[[#This Row],[TOTAL SOLES]],IFERROR(VLOOKUP("5-"&amp;Presupuestos[[#This Row],[ID DOCUMENTO]],BD_Pagos[],10,0),0))</f>
        <v>0</v>
      </c>
      <c r="BH1326" s="7" t="str">
        <f>IFERROR(VLOOKUP("1-Detraccion"&amp;Presupuestos[[#This Row],[ID DOCUMENTO]],BD_Pagos[],2,0),"")</f>
        <v/>
      </c>
      <c r="BI1326" s="3" t="str">
        <f>IFERROR(VLOOKUP("1-Detraccion"&amp;Presupuestos[[#This Row],[ID DOCUMENTO]],BD_Pagos[],3,0),"")</f>
        <v/>
      </c>
      <c r="BJ1326" s="3" t="str">
        <f>IFERROR(VLOOKUP("1-Detraccion"&amp;Presupuestos[[#This Row],[ID DOCUMENTO]],BD_Pagos[],4,0),"")</f>
        <v/>
      </c>
      <c r="BK1326" s="6">
        <f>IF(IFERROR(VLOOKUP("1-Detraccion"&amp;Presupuestos[[#This Row],[ID DOCUMENTO]],BD_Pagos[],5,0),0)&gt;Presupuestos[[#This Row],[TOTAL SOLES]],Presupuestos[[#This Row],[TOTAL SOLES]],IFERROR(VLOOKUP("1-Detraccion"&amp;Presupuestos[[#This Row],[ID DOCUMENTO]],BD_Pagos[],5,0),0))</f>
        <v>0</v>
      </c>
      <c r="BL1326" s="6">
        <f>IF(IFERROR(VLOOKUP("1-Detraccion"&amp;Presupuestos[[#This Row],[ID DOCUMENTO]],BD_Pagos[],6,0),0)&gt;Presupuestos[[#This Row],[TOTAL SOLES]],Presupuestos[[#This Row],[TOTAL SOLES]],IFERROR(VLOOKUP("1-Detraccion"&amp;Presupuestos[[#This Row],[ID DOCUMENTO]],BD_Pagos[],6,0),0))</f>
        <v>0</v>
      </c>
      <c r="BM1326" s="37"/>
      <c r="BN1326" s="3"/>
      <c r="BO1326" s="3"/>
      <c r="BP1326" s="6"/>
      <c r="BQ132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199.85</v>
      </c>
      <c r="BR1326" s="23" t="str">
        <f>IF(Presupuestos[[#This Row],[SALDO ME-MN]]&gt;0,"PENDIENTE","CANCELADO")</f>
        <v>PENDIENTE</v>
      </c>
      <c r="BS1326" s="23" t="str">
        <f>IF(COUNTIFS($U$4:$U1325,Presupuestos[[#This Row],[ID DOCUMENTO]])&gt;=1,IF(B1325=Presupuestos[[#This Row],[ID]],"OK","DOC. DUPLICADO"),"OK")</f>
        <v>OK</v>
      </c>
    </row>
    <row r="1327" spans="2:71" x14ac:dyDescent="0.25">
      <c r="B1327" s="34">
        <f>IF(Presupuestos[[#This Row],[ID DOCUMENTO]]=U1326,B1326,IF(B1326="ID",1,B1326+1))</f>
        <v>1140</v>
      </c>
      <c r="C1327" s="2">
        <v>45869</v>
      </c>
      <c r="D1327" s="2">
        <v>45869</v>
      </c>
      <c r="E1327" s="3" t="s">
        <v>1880</v>
      </c>
      <c r="F1327" s="25" t="s">
        <v>54</v>
      </c>
      <c r="G1327" s="25" t="s">
        <v>330</v>
      </c>
      <c r="H1327" s="25" t="s">
        <v>391</v>
      </c>
      <c r="I1327" s="36" t="str">
        <f>IFERROR(VLOOKUP(Presupuestos[[#This Row],[AREA]]&amp;Presupuestos[[#This Row],[CONCEPTO]]&amp;Presupuestos[[#This Row],[DESCRIPCION]],Tabla28[[Columna1]:[CÓDIGO NUEVO]],2,0),"")</f>
        <v>P0601003</v>
      </c>
      <c r="J1327" s="3" t="s">
        <v>666</v>
      </c>
      <c r="K1327" s="3" t="s">
        <v>666</v>
      </c>
      <c r="L1327" s="3" t="s">
        <v>666</v>
      </c>
      <c r="M1327" s="31" t="s">
        <v>2503</v>
      </c>
      <c r="N1327" s="3"/>
      <c r="O1327" s="3" t="s">
        <v>315</v>
      </c>
      <c r="P1327" s="3" t="s">
        <v>114</v>
      </c>
      <c r="Q1327" s="3" t="str">
        <f>IFERROR(VLOOKUP(Presupuestos[[#This Row],[CLASIFICACIÓN (N)]],Tabla17[],2,0),"")</f>
        <v>Costos de ventas</v>
      </c>
      <c r="R1327" s="3" t="str">
        <f>IFERROR(VLOOKUP(Presupuestos[[#This Row],[CLASIFICACIÓN (N)]],Tabla17[],3,0),"")</f>
        <v>Operativo</v>
      </c>
      <c r="S1327" s="3" t="s">
        <v>16</v>
      </c>
      <c r="T1327" s="3" t="str">
        <f>IFERROR(VLOOKUP(Presupuestos[[#This Row],[ALMACEN]],Tabla5[],2,0),"")</f>
        <v>Arequipa</v>
      </c>
      <c r="U1327" s="19" t="str">
        <f>IFERROR(VLOOKUP(Presupuestos[[#This Row],[TIPO DE DOCUMENTO]],Tipo_Documento[],2,0)&amp;Presupuestos[[#This Row],[SERIE]]&amp;Presupuestos[[#This Row],[NUMERO]]&amp;Presupuestos[[#This Row],[RUC]],"")</f>
        <v>PLRINTEGRA_07970517150</v>
      </c>
      <c r="V1327" s="3" t="s">
        <v>258</v>
      </c>
      <c r="W1327" s="7">
        <v>45869</v>
      </c>
      <c r="X1327" s="7">
        <v>45869</v>
      </c>
      <c r="Y1327" s="3" t="s">
        <v>2495</v>
      </c>
      <c r="Z1327" s="3">
        <v>9</v>
      </c>
      <c r="AA1327" s="3">
        <f>IFERROR(VLOOKUP(Presupuestos[[#This Row],[RAZON SOCIAL]],CHOOSE({1,2},Clientes_Proveedores[Razon Social],Clientes_Proveedores[Ruc / Dni]),2,0),"-")</f>
        <v>70517150</v>
      </c>
      <c r="AB1327" s="31" t="s">
        <v>706</v>
      </c>
      <c r="AC1327" s="3" t="s">
        <v>670</v>
      </c>
      <c r="AD1327" s="5"/>
      <c r="AE1327" s="6">
        <v>160.32</v>
      </c>
      <c r="AF1327" s="6">
        <f>Presupuestos[[#This Row],[BASE]]*Presupuestos[[#This Row],[% IGV]]</f>
        <v>0</v>
      </c>
      <c r="AG1327" s="22">
        <f>ROUND(SUM(Presupuestos[[#This Row],[BASE]:[IGV]]),2)</f>
        <v>160.32</v>
      </c>
      <c r="AH1327" s="9" t="str">
        <f>IF(Presupuestos[[#This Row],[MONEDA]]="USD",VLOOKUP(Presupuestos[[#This Row],[FECHA DE EMISION]],Tipo_Cambio[],3,0),"")</f>
        <v/>
      </c>
      <c r="AI1327" s="22">
        <f>IFERROR(ROUND(IF(Presupuestos[[#This Row],[MONEDA]]="PEN",Presupuestos[[#This Row],[TOTAL]],Presupuestos[[#This Row],[TOTAL]]*Presupuestos[[#This Row],[TIPO DE CAMBIO]]),2),"")</f>
        <v>160.32</v>
      </c>
      <c r="AJ1327" s="5"/>
      <c r="AK1327" s="33" t="s">
        <v>671</v>
      </c>
      <c r="AL1327" s="5" t="s">
        <v>680</v>
      </c>
      <c r="AM1327" s="23" t="s">
        <v>671</v>
      </c>
      <c r="AN1327" s="23" t="s">
        <v>671</v>
      </c>
      <c r="AO1327" s="7" t="str">
        <f>IFERROR(VLOOKUP("1-"&amp;Presupuestos[[#This Row],[ID DOCUMENTO]],BD_Pagos[],7,0),"")</f>
        <v/>
      </c>
      <c r="AP1327" s="16" t="str">
        <f>IFERROR(VLOOKUP("1-"&amp;Presupuestos[[#This Row],[ID DOCUMENTO]],BD_Pagos[],8,0),"")</f>
        <v/>
      </c>
      <c r="AQ1327" s="17" t="str">
        <f>IFERROR(VLOOKUP("1-"&amp;Presupuestos[[#This Row],[ID DOCUMENTO]],BD_Pagos[],9,0),"")</f>
        <v/>
      </c>
      <c r="AR1327" s="54"/>
      <c r="AS1327" s="7" t="str">
        <f>IFERROR(VLOOKUP("2-"&amp;Presupuestos[[#This Row],[ID DOCUMENTO]],BD_Pagos[],7,0),"")</f>
        <v/>
      </c>
      <c r="AT1327" s="16" t="str">
        <f>IFERROR(VLOOKUP("2-"&amp;Presupuestos[[#This Row],[ID DOCUMENTO]],BD_Pagos[],8,0),"")</f>
        <v/>
      </c>
      <c r="AU1327" s="17" t="str">
        <f>IFERROR(VLOOKUP("2-"&amp;Presupuestos[[#This Row],[ID DOCUMENTO]],BD_Pagos[],9,0),"")</f>
        <v/>
      </c>
      <c r="AV1327" s="20">
        <f>IF(IFERROR(VLOOKUP("2-"&amp;Presupuestos[[#This Row],[ID DOCUMENTO]],BD_Pagos[],10,0),0)&gt;Presupuestos[[#This Row],[TOTAL SOLES]],Presupuestos[[#This Row],[TOTAL SOLES]],IFERROR(VLOOKUP("2-"&amp;Presupuestos[[#This Row],[ID DOCUMENTO]],BD_Pagos[],10,0),0))</f>
        <v>0</v>
      </c>
      <c r="AW1327" s="7"/>
      <c r="AX1327" s="16"/>
      <c r="AY1327" s="17"/>
      <c r="AZ1327" s="20"/>
      <c r="BA1327" s="7"/>
      <c r="BB1327" s="16"/>
      <c r="BC1327" s="17"/>
      <c r="BD1327" s="20"/>
      <c r="BE1327" s="7" t="str">
        <f>IFERROR(VLOOKUP("5-"&amp;Presupuestos[[#This Row],[ID DOCUMENTO]],BD_Pagos[],7,0),"")</f>
        <v/>
      </c>
      <c r="BF1327" s="17" t="str">
        <f>IFERROR(VLOOKUP("5-"&amp;Presupuestos[[#This Row],[ID DOCUMENTO]],BD_Pagos[],9,0),"")</f>
        <v/>
      </c>
      <c r="BG1327" s="20">
        <f>IF(IFERROR(VLOOKUP("5-"&amp;Presupuestos[[#This Row],[ID DOCUMENTO]],BD_Pagos[],10,0),0)&gt;Presupuestos[[#This Row],[TOTAL SOLES]],Presupuestos[[#This Row],[TOTAL SOLES]],IFERROR(VLOOKUP("5-"&amp;Presupuestos[[#This Row],[ID DOCUMENTO]],BD_Pagos[],10,0),0))</f>
        <v>0</v>
      </c>
      <c r="BH1327" s="7" t="str">
        <f>IFERROR(VLOOKUP("1-Detraccion"&amp;Presupuestos[[#This Row],[ID DOCUMENTO]],BD_Pagos[],2,0),"")</f>
        <v/>
      </c>
      <c r="BI1327" s="3" t="str">
        <f>IFERROR(VLOOKUP("1-Detraccion"&amp;Presupuestos[[#This Row],[ID DOCUMENTO]],BD_Pagos[],3,0),"")</f>
        <v/>
      </c>
      <c r="BJ1327" s="3" t="str">
        <f>IFERROR(VLOOKUP("1-Detraccion"&amp;Presupuestos[[#This Row],[ID DOCUMENTO]],BD_Pagos[],4,0),"")</f>
        <v/>
      </c>
      <c r="BK1327" s="6">
        <f>IF(IFERROR(VLOOKUP("1-Detraccion"&amp;Presupuestos[[#This Row],[ID DOCUMENTO]],BD_Pagos[],5,0),0)&gt;Presupuestos[[#This Row],[TOTAL SOLES]],Presupuestos[[#This Row],[TOTAL SOLES]],IFERROR(VLOOKUP("1-Detraccion"&amp;Presupuestos[[#This Row],[ID DOCUMENTO]],BD_Pagos[],5,0),0))</f>
        <v>0</v>
      </c>
      <c r="BL1327" s="6">
        <f>IF(IFERROR(VLOOKUP("1-Detraccion"&amp;Presupuestos[[#This Row],[ID DOCUMENTO]],BD_Pagos[],6,0),0)&gt;Presupuestos[[#This Row],[TOTAL SOLES]],Presupuestos[[#This Row],[TOTAL SOLES]],IFERROR(VLOOKUP("1-Detraccion"&amp;Presupuestos[[#This Row],[ID DOCUMENTO]],BD_Pagos[],6,0),0))</f>
        <v>0</v>
      </c>
      <c r="BM1327" s="37"/>
      <c r="BN1327" s="3"/>
      <c r="BO1327" s="3"/>
      <c r="BP1327" s="6"/>
      <c r="BQ132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160.32</v>
      </c>
      <c r="BR1327" s="23" t="str">
        <f>IF(Presupuestos[[#This Row],[SALDO ME-MN]]&gt;0,"PENDIENTE","CANCELADO")</f>
        <v>PENDIENTE</v>
      </c>
      <c r="BS1327" s="23" t="str">
        <f>IF(COUNTIFS($U$4:$U1326,Presupuestos[[#This Row],[ID DOCUMENTO]])&gt;=1,IF(B1326=Presupuestos[[#This Row],[ID]],"OK","DOC. DUPLICADO"),"OK")</f>
        <v>OK</v>
      </c>
    </row>
    <row r="1328" spans="2:71" x14ac:dyDescent="0.25">
      <c r="B1328" s="34">
        <f>IF(Presupuestos[[#This Row],[ID DOCUMENTO]]=U1327,B1327,IF(B1327="ID",1,B1327+1))</f>
        <v>1141</v>
      </c>
      <c r="C1328" s="2">
        <v>45869</v>
      </c>
      <c r="D1328" s="2">
        <v>45869</v>
      </c>
      <c r="E1328" s="3" t="s">
        <v>1880</v>
      </c>
      <c r="F1328" s="25" t="s">
        <v>54</v>
      </c>
      <c r="G1328" s="25" t="s">
        <v>330</v>
      </c>
      <c r="H1328" s="25" t="s">
        <v>391</v>
      </c>
      <c r="I1328" s="36" t="str">
        <f>IFERROR(VLOOKUP(Presupuestos[[#This Row],[AREA]]&amp;Presupuestos[[#This Row],[CONCEPTO]]&amp;Presupuestos[[#This Row],[DESCRIPCION]],Tabla28[[Columna1]:[CÓDIGO NUEVO]],2,0),"")</f>
        <v>P0601003</v>
      </c>
      <c r="J1328" s="3" t="s">
        <v>666</v>
      </c>
      <c r="K1328" s="3" t="s">
        <v>666</v>
      </c>
      <c r="L1328" s="3" t="s">
        <v>666</v>
      </c>
      <c r="M1328" s="31" t="s">
        <v>2504</v>
      </c>
      <c r="N1328" s="3"/>
      <c r="O1328" s="3" t="s">
        <v>315</v>
      </c>
      <c r="P1328" s="3" t="s">
        <v>86</v>
      </c>
      <c r="Q1328" s="3" t="str">
        <f>IFERROR(VLOOKUP(Presupuestos[[#This Row],[CLASIFICACIÓN (N)]],Tabla17[],2,0),"")</f>
        <v>Costos de ventas</v>
      </c>
      <c r="R1328" s="3" t="str">
        <f>IFERROR(VLOOKUP(Presupuestos[[#This Row],[CLASIFICACIÓN (N)]],Tabla17[],3,0),"")</f>
        <v>Operativo</v>
      </c>
      <c r="S1328" s="3" t="s">
        <v>41</v>
      </c>
      <c r="T1328" s="3" t="str">
        <f>IFERROR(VLOOKUP(Presupuestos[[#This Row],[ALMACEN]],Tabla5[],2,0),"")</f>
        <v>Lima</v>
      </c>
      <c r="U1328" s="19" t="str">
        <f>IFERROR(VLOOKUP(Presupuestos[[#This Row],[TIPO DE DOCUMENTO]],Tipo_Documento[],2,0)&amp;Presupuestos[[#This Row],[SERIE]]&amp;Presupuestos[[#This Row],[NUMERO]]&amp;Presupuestos[[#This Row],[RUC]],"")</f>
        <v>PLRINTEGRA_071070666331</v>
      </c>
      <c r="V1328" s="3" t="s">
        <v>258</v>
      </c>
      <c r="W1328" s="7">
        <v>45869</v>
      </c>
      <c r="X1328" s="7">
        <v>45869</v>
      </c>
      <c r="Y1328" s="3" t="s">
        <v>2495</v>
      </c>
      <c r="Z1328" s="3">
        <v>10</v>
      </c>
      <c r="AA1328" s="3">
        <f>IFERROR(VLOOKUP(Presupuestos[[#This Row],[RAZON SOCIAL]],CHOOSE({1,2},Clientes_Proveedores[Razon Social],Clientes_Proveedores[Ruc / Dni]),2,0),"-")</f>
        <v>70666331</v>
      </c>
      <c r="AB1328" s="31" t="s">
        <v>1991</v>
      </c>
      <c r="AC1328" s="3" t="s">
        <v>670</v>
      </c>
      <c r="AD1328" s="5"/>
      <c r="AE1328" s="6">
        <v>207.92000000000002</v>
      </c>
      <c r="AF1328" s="6">
        <f>Presupuestos[[#This Row],[BASE]]*Presupuestos[[#This Row],[% IGV]]</f>
        <v>0</v>
      </c>
      <c r="AG1328" s="22">
        <f>ROUND(SUM(Presupuestos[[#This Row],[BASE]:[IGV]]),2)</f>
        <v>207.92</v>
      </c>
      <c r="AH1328" s="9" t="str">
        <f>IF(Presupuestos[[#This Row],[MONEDA]]="USD",VLOOKUP(Presupuestos[[#This Row],[FECHA DE EMISION]],Tipo_Cambio[],3,0),"")</f>
        <v/>
      </c>
      <c r="AI1328" s="22">
        <f>IFERROR(ROUND(IF(Presupuestos[[#This Row],[MONEDA]]="PEN",Presupuestos[[#This Row],[TOTAL]],Presupuestos[[#This Row],[TOTAL]]*Presupuestos[[#This Row],[TIPO DE CAMBIO]]),2),"")</f>
        <v>207.92</v>
      </c>
      <c r="AJ1328" s="5"/>
      <c r="AK1328" s="33" t="s">
        <v>671</v>
      </c>
      <c r="AL1328" s="5" t="s">
        <v>680</v>
      </c>
      <c r="AM1328" s="23" t="s">
        <v>671</v>
      </c>
      <c r="AN1328" s="23" t="s">
        <v>671</v>
      </c>
      <c r="AO1328" s="7" t="str">
        <f>IFERROR(VLOOKUP("1-"&amp;Presupuestos[[#This Row],[ID DOCUMENTO]],BD_Pagos[],7,0),"")</f>
        <v/>
      </c>
      <c r="AP1328" s="16" t="str">
        <f>IFERROR(VLOOKUP("1-"&amp;Presupuestos[[#This Row],[ID DOCUMENTO]],BD_Pagos[],8,0),"")</f>
        <v/>
      </c>
      <c r="AQ1328" s="17" t="str">
        <f>IFERROR(VLOOKUP("1-"&amp;Presupuestos[[#This Row],[ID DOCUMENTO]],BD_Pagos[],9,0),"")</f>
        <v/>
      </c>
      <c r="AR1328" s="54"/>
      <c r="AS1328" s="7" t="str">
        <f>IFERROR(VLOOKUP("2-"&amp;Presupuestos[[#This Row],[ID DOCUMENTO]],BD_Pagos[],7,0),"")</f>
        <v/>
      </c>
      <c r="AT1328" s="16" t="str">
        <f>IFERROR(VLOOKUP("2-"&amp;Presupuestos[[#This Row],[ID DOCUMENTO]],BD_Pagos[],8,0),"")</f>
        <v/>
      </c>
      <c r="AU1328" s="17" t="str">
        <f>IFERROR(VLOOKUP("2-"&amp;Presupuestos[[#This Row],[ID DOCUMENTO]],BD_Pagos[],9,0),"")</f>
        <v/>
      </c>
      <c r="AV1328" s="20">
        <f>IF(IFERROR(VLOOKUP("2-"&amp;Presupuestos[[#This Row],[ID DOCUMENTO]],BD_Pagos[],10,0),0)&gt;Presupuestos[[#This Row],[TOTAL SOLES]],Presupuestos[[#This Row],[TOTAL SOLES]],IFERROR(VLOOKUP("2-"&amp;Presupuestos[[#This Row],[ID DOCUMENTO]],BD_Pagos[],10,0),0))</f>
        <v>0</v>
      </c>
      <c r="AW1328" s="7"/>
      <c r="AX1328" s="16"/>
      <c r="AY1328" s="17"/>
      <c r="AZ1328" s="20"/>
      <c r="BA1328" s="7"/>
      <c r="BB1328" s="16"/>
      <c r="BC1328" s="17"/>
      <c r="BD1328" s="20"/>
      <c r="BE1328" s="7" t="str">
        <f>IFERROR(VLOOKUP("5-"&amp;Presupuestos[[#This Row],[ID DOCUMENTO]],BD_Pagos[],7,0),"")</f>
        <v/>
      </c>
      <c r="BF1328" s="17" t="str">
        <f>IFERROR(VLOOKUP("5-"&amp;Presupuestos[[#This Row],[ID DOCUMENTO]],BD_Pagos[],9,0),"")</f>
        <v/>
      </c>
      <c r="BG1328" s="20">
        <f>IF(IFERROR(VLOOKUP("5-"&amp;Presupuestos[[#This Row],[ID DOCUMENTO]],BD_Pagos[],10,0),0)&gt;Presupuestos[[#This Row],[TOTAL SOLES]],Presupuestos[[#This Row],[TOTAL SOLES]],IFERROR(VLOOKUP("5-"&amp;Presupuestos[[#This Row],[ID DOCUMENTO]],BD_Pagos[],10,0),0))</f>
        <v>0</v>
      </c>
      <c r="BH1328" s="7" t="str">
        <f>IFERROR(VLOOKUP("1-Detraccion"&amp;Presupuestos[[#This Row],[ID DOCUMENTO]],BD_Pagos[],2,0),"")</f>
        <v/>
      </c>
      <c r="BI1328" s="3" t="str">
        <f>IFERROR(VLOOKUP("1-Detraccion"&amp;Presupuestos[[#This Row],[ID DOCUMENTO]],BD_Pagos[],3,0),"")</f>
        <v/>
      </c>
      <c r="BJ1328" s="3" t="str">
        <f>IFERROR(VLOOKUP("1-Detraccion"&amp;Presupuestos[[#This Row],[ID DOCUMENTO]],BD_Pagos[],4,0),"")</f>
        <v/>
      </c>
      <c r="BK1328" s="6">
        <f>IF(IFERROR(VLOOKUP("1-Detraccion"&amp;Presupuestos[[#This Row],[ID DOCUMENTO]],BD_Pagos[],5,0),0)&gt;Presupuestos[[#This Row],[TOTAL SOLES]],Presupuestos[[#This Row],[TOTAL SOLES]],IFERROR(VLOOKUP("1-Detraccion"&amp;Presupuestos[[#This Row],[ID DOCUMENTO]],BD_Pagos[],5,0),0))</f>
        <v>0</v>
      </c>
      <c r="BL1328" s="6">
        <f>IF(IFERROR(VLOOKUP("1-Detraccion"&amp;Presupuestos[[#This Row],[ID DOCUMENTO]],BD_Pagos[],6,0),0)&gt;Presupuestos[[#This Row],[TOTAL SOLES]],Presupuestos[[#This Row],[TOTAL SOLES]],IFERROR(VLOOKUP("1-Detraccion"&amp;Presupuestos[[#This Row],[ID DOCUMENTO]],BD_Pagos[],6,0),0))</f>
        <v>0</v>
      </c>
      <c r="BM1328" s="37"/>
      <c r="BN1328" s="3"/>
      <c r="BO1328" s="3"/>
      <c r="BP1328" s="6"/>
      <c r="BQ132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207.92</v>
      </c>
      <c r="BR1328" s="23" t="str">
        <f>IF(Presupuestos[[#This Row],[SALDO ME-MN]]&gt;0,"PENDIENTE","CANCELADO")</f>
        <v>PENDIENTE</v>
      </c>
      <c r="BS1328" s="23" t="str">
        <f>IF(COUNTIFS($U$4:$U1327,Presupuestos[[#This Row],[ID DOCUMENTO]])&gt;=1,IF(B1327=Presupuestos[[#This Row],[ID]],"OK","DOC. DUPLICADO"),"OK")</f>
        <v>OK</v>
      </c>
    </row>
    <row r="1329" spans="2:71" x14ac:dyDescent="0.25">
      <c r="B1329" s="34">
        <f>IF(Presupuestos[[#This Row],[ID DOCUMENTO]]=U1328,B1328,IF(B1328="ID",1,B1328+1))</f>
        <v>1142</v>
      </c>
      <c r="C1329" s="2">
        <v>45869</v>
      </c>
      <c r="D1329" s="2">
        <v>45869</v>
      </c>
      <c r="E1329" s="3" t="s">
        <v>1880</v>
      </c>
      <c r="F1329" s="25" t="s">
        <v>54</v>
      </c>
      <c r="G1329" s="25" t="s">
        <v>330</v>
      </c>
      <c r="H1329" s="25" t="s">
        <v>391</v>
      </c>
      <c r="I1329" s="36" t="str">
        <f>IFERROR(VLOOKUP(Presupuestos[[#This Row],[AREA]]&amp;Presupuestos[[#This Row],[CONCEPTO]]&amp;Presupuestos[[#This Row],[DESCRIPCION]],Tabla28[[Columna1]:[CÓDIGO NUEVO]],2,0),"")</f>
        <v>P0601003</v>
      </c>
      <c r="J1329" s="3" t="s">
        <v>666</v>
      </c>
      <c r="K1329" s="3" t="s">
        <v>666</v>
      </c>
      <c r="L1329" s="3" t="s">
        <v>666</v>
      </c>
      <c r="M1329" s="31" t="s">
        <v>2505</v>
      </c>
      <c r="N1329" s="3"/>
      <c r="O1329" s="3" t="s">
        <v>315</v>
      </c>
      <c r="P1329" s="3" t="s">
        <v>114</v>
      </c>
      <c r="Q1329" s="3" t="str">
        <f>IFERROR(VLOOKUP(Presupuestos[[#This Row],[CLASIFICACIÓN (N)]],Tabla17[],2,0),"")</f>
        <v>Costos de ventas</v>
      </c>
      <c r="R1329" s="3" t="str">
        <f>IFERROR(VLOOKUP(Presupuestos[[#This Row],[CLASIFICACIÓN (N)]],Tabla17[],3,0),"")</f>
        <v>Operativo</v>
      </c>
      <c r="S1329" s="3" t="s">
        <v>34</v>
      </c>
      <c r="T1329" s="3" t="str">
        <f>IFERROR(VLOOKUP(Presupuestos[[#This Row],[ALMACEN]],Tabla5[],2,0),"")</f>
        <v>Arequipa</v>
      </c>
      <c r="U1329" s="19" t="str">
        <f>IFERROR(VLOOKUP(Presupuestos[[#This Row],[TIPO DE DOCUMENTO]],Tipo_Documento[],2,0)&amp;Presupuestos[[#This Row],[SERIE]]&amp;Presupuestos[[#This Row],[NUMERO]]&amp;Presupuestos[[#This Row],[RUC]],"")</f>
        <v>PLRINTEGRA_071143814375</v>
      </c>
      <c r="V1329" s="3" t="s">
        <v>258</v>
      </c>
      <c r="W1329" s="7">
        <v>45869</v>
      </c>
      <c r="X1329" s="7">
        <v>45869</v>
      </c>
      <c r="Y1329" s="3" t="s">
        <v>2495</v>
      </c>
      <c r="Z1329" s="3">
        <v>11</v>
      </c>
      <c r="AA1329" s="3">
        <f>IFERROR(VLOOKUP(Presupuestos[[#This Row],[RAZON SOCIAL]],CHOOSE({1,2},Clientes_Proveedores[Razon Social],Clientes_Proveedores[Ruc / Dni]),2,0),"-")</f>
        <v>43814375</v>
      </c>
      <c r="AB1329" s="31" t="s">
        <v>1996</v>
      </c>
      <c r="AC1329" s="3" t="s">
        <v>670</v>
      </c>
      <c r="AD1329" s="5"/>
      <c r="AE1329" s="6">
        <v>135.5</v>
      </c>
      <c r="AF1329" s="6">
        <f>Presupuestos[[#This Row],[BASE]]*Presupuestos[[#This Row],[% IGV]]</f>
        <v>0</v>
      </c>
      <c r="AG1329" s="22">
        <f>ROUND(SUM(Presupuestos[[#This Row],[BASE]:[IGV]]),2)</f>
        <v>135.5</v>
      </c>
      <c r="AH1329" s="9" t="str">
        <f>IF(Presupuestos[[#This Row],[MONEDA]]="USD",VLOOKUP(Presupuestos[[#This Row],[FECHA DE EMISION]],Tipo_Cambio[],3,0),"")</f>
        <v/>
      </c>
      <c r="AI1329" s="22">
        <f>IFERROR(ROUND(IF(Presupuestos[[#This Row],[MONEDA]]="PEN",Presupuestos[[#This Row],[TOTAL]],Presupuestos[[#This Row],[TOTAL]]*Presupuestos[[#This Row],[TIPO DE CAMBIO]]),2),"")</f>
        <v>135.5</v>
      </c>
      <c r="AJ1329" s="5"/>
      <c r="AK1329" s="33" t="s">
        <v>671</v>
      </c>
      <c r="AL1329" s="5" t="s">
        <v>680</v>
      </c>
      <c r="AM1329" s="23" t="s">
        <v>671</v>
      </c>
      <c r="AN1329" s="23" t="s">
        <v>671</v>
      </c>
      <c r="AO1329" s="7" t="str">
        <f>IFERROR(VLOOKUP("1-"&amp;Presupuestos[[#This Row],[ID DOCUMENTO]],BD_Pagos[],7,0),"")</f>
        <v/>
      </c>
      <c r="AP1329" s="16" t="str">
        <f>IFERROR(VLOOKUP("1-"&amp;Presupuestos[[#This Row],[ID DOCUMENTO]],BD_Pagos[],8,0),"")</f>
        <v/>
      </c>
      <c r="AQ1329" s="17" t="str">
        <f>IFERROR(VLOOKUP("1-"&amp;Presupuestos[[#This Row],[ID DOCUMENTO]],BD_Pagos[],9,0),"")</f>
        <v/>
      </c>
      <c r="AR1329" s="54"/>
      <c r="AS1329" s="7" t="str">
        <f>IFERROR(VLOOKUP("2-"&amp;Presupuestos[[#This Row],[ID DOCUMENTO]],BD_Pagos[],7,0),"")</f>
        <v/>
      </c>
      <c r="AT1329" s="16" t="str">
        <f>IFERROR(VLOOKUP("2-"&amp;Presupuestos[[#This Row],[ID DOCUMENTO]],BD_Pagos[],8,0),"")</f>
        <v/>
      </c>
      <c r="AU1329" s="17" t="str">
        <f>IFERROR(VLOOKUP("2-"&amp;Presupuestos[[#This Row],[ID DOCUMENTO]],BD_Pagos[],9,0),"")</f>
        <v/>
      </c>
      <c r="AV1329" s="20">
        <f>IF(IFERROR(VLOOKUP("2-"&amp;Presupuestos[[#This Row],[ID DOCUMENTO]],BD_Pagos[],10,0),0)&gt;Presupuestos[[#This Row],[TOTAL SOLES]],Presupuestos[[#This Row],[TOTAL SOLES]],IFERROR(VLOOKUP("2-"&amp;Presupuestos[[#This Row],[ID DOCUMENTO]],BD_Pagos[],10,0),0))</f>
        <v>0</v>
      </c>
      <c r="AW1329" s="7"/>
      <c r="AX1329" s="16"/>
      <c r="AY1329" s="17"/>
      <c r="AZ1329" s="20"/>
      <c r="BA1329" s="7"/>
      <c r="BB1329" s="16"/>
      <c r="BC1329" s="17"/>
      <c r="BD1329" s="20"/>
      <c r="BE1329" s="7" t="str">
        <f>IFERROR(VLOOKUP("5-"&amp;Presupuestos[[#This Row],[ID DOCUMENTO]],BD_Pagos[],7,0),"")</f>
        <v/>
      </c>
      <c r="BF1329" s="17" t="str">
        <f>IFERROR(VLOOKUP("5-"&amp;Presupuestos[[#This Row],[ID DOCUMENTO]],BD_Pagos[],9,0),"")</f>
        <v/>
      </c>
      <c r="BG1329" s="20">
        <f>IF(IFERROR(VLOOKUP("5-"&amp;Presupuestos[[#This Row],[ID DOCUMENTO]],BD_Pagos[],10,0),0)&gt;Presupuestos[[#This Row],[TOTAL SOLES]],Presupuestos[[#This Row],[TOTAL SOLES]],IFERROR(VLOOKUP("5-"&amp;Presupuestos[[#This Row],[ID DOCUMENTO]],BD_Pagos[],10,0),0))</f>
        <v>0</v>
      </c>
      <c r="BH1329" s="7" t="str">
        <f>IFERROR(VLOOKUP("1-Detraccion"&amp;Presupuestos[[#This Row],[ID DOCUMENTO]],BD_Pagos[],2,0),"")</f>
        <v/>
      </c>
      <c r="BI1329" s="3" t="str">
        <f>IFERROR(VLOOKUP("1-Detraccion"&amp;Presupuestos[[#This Row],[ID DOCUMENTO]],BD_Pagos[],3,0),"")</f>
        <v/>
      </c>
      <c r="BJ1329" s="3" t="str">
        <f>IFERROR(VLOOKUP("1-Detraccion"&amp;Presupuestos[[#This Row],[ID DOCUMENTO]],BD_Pagos[],4,0),"")</f>
        <v/>
      </c>
      <c r="BK1329" s="6">
        <f>IF(IFERROR(VLOOKUP("1-Detraccion"&amp;Presupuestos[[#This Row],[ID DOCUMENTO]],BD_Pagos[],5,0),0)&gt;Presupuestos[[#This Row],[TOTAL SOLES]],Presupuestos[[#This Row],[TOTAL SOLES]],IFERROR(VLOOKUP("1-Detraccion"&amp;Presupuestos[[#This Row],[ID DOCUMENTO]],BD_Pagos[],5,0),0))</f>
        <v>0</v>
      </c>
      <c r="BL1329" s="6">
        <f>IF(IFERROR(VLOOKUP("1-Detraccion"&amp;Presupuestos[[#This Row],[ID DOCUMENTO]],BD_Pagos[],6,0),0)&gt;Presupuestos[[#This Row],[TOTAL SOLES]],Presupuestos[[#This Row],[TOTAL SOLES]],IFERROR(VLOOKUP("1-Detraccion"&amp;Presupuestos[[#This Row],[ID DOCUMENTO]],BD_Pagos[],6,0),0))</f>
        <v>0</v>
      </c>
      <c r="BM1329" s="37"/>
      <c r="BN1329" s="3"/>
      <c r="BO1329" s="3"/>
      <c r="BP1329" s="6"/>
      <c r="BQ132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135.5</v>
      </c>
      <c r="BR1329" s="23" t="str">
        <f>IF(Presupuestos[[#This Row],[SALDO ME-MN]]&gt;0,"PENDIENTE","CANCELADO")</f>
        <v>PENDIENTE</v>
      </c>
      <c r="BS1329" s="23" t="str">
        <f>IF(COUNTIFS($U$4:$U1328,Presupuestos[[#This Row],[ID DOCUMENTO]])&gt;=1,IF(B1328=Presupuestos[[#This Row],[ID]],"OK","DOC. DUPLICADO"),"OK")</f>
        <v>OK</v>
      </c>
    </row>
    <row r="1330" spans="2:71" ht="24" x14ac:dyDescent="0.25">
      <c r="B1330" s="34">
        <f>IF(Presupuestos[[#This Row],[ID DOCUMENTO]]=U1329,B1329,IF(B1329="ID",1,B1329+1))</f>
        <v>1143</v>
      </c>
      <c r="C1330" s="2">
        <v>45869</v>
      </c>
      <c r="D1330" s="2">
        <v>45869</v>
      </c>
      <c r="E1330" s="3" t="s">
        <v>1880</v>
      </c>
      <c r="F1330" s="25" t="s">
        <v>54</v>
      </c>
      <c r="G1330" s="25" t="s">
        <v>330</v>
      </c>
      <c r="H1330" s="25" t="s">
        <v>391</v>
      </c>
      <c r="I1330" s="36" t="str">
        <f>IFERROR(VLOOKUP(Presupuestos[[#This Row],[AREA]]&amp;Presupuestos[[#This Row],[CONCEPTO]]&amp;Presupuestos[[#This Row],[DESCRIPCION]],Tabla28[[Columna1]:[CÓDIGO NUEVO]],2,0),"")</f>
        <v>P0601003</v>
      </c>
      <c r="J1330" s="3" t="s">
        <v>666</v>
      </c>
      <c r="K1330" s="3" t="s">
        <v>666</v>
      </c>
      <c r="L1330" s="3" t="s">
        <v>666</v>
      </c>
      <c r="M1330" s="31" t="s">
        <v>2506</v>
      </c>
      <c r="N1330" s="3"/>
      <c r="O1330" s="3" t="s">
        <v>315</v>
      </c>
      <c r="P1330" s="3" t="s">
        <v>86</v>
      </c>
      <c r="Q1330" s="3" t="str">
        <f>IFERROR(VLOOKUP(Presupuestos[[#This Row],[CLASIFICACIÓN (N)]],Tabla17[],2,0),"")</f>
        <v>Costos de ventas</v>
      </c>
      <c r="R1330" s="3" t="str">
        <f>IFERROR(VLOOKUP(Presupuestos[[#This Row],[CLASIFICACIÓN (N)]],Tabla17[],3,0),"")</f>
        <v>Operativo</v>
      </c>
      <c r="S1330" s="3" t="s">
        <v>16</v>
      </c>
      <c r="T1330" s="3" t="str">
        <f>IFERROR(VLOOKUP(Presupuestos[[#This Row],[ALMACEN]],Tabla5[],2,0),"")</f>
        <v>Arequipa</v>
      </c>
      <c r="U1330" s="19" t="str">
        <f>IFERROR(VLOOKUP(Presupuestos[[#This Row],[TIPO DE DOCUMENTO]],Tipo_Documento[],2,0)&amp;Presupuestos[[#This Row],[SERIE]]&amp;Presupuestos[[#This Row],[NUMERO]]&amp;Presupuestos[[#This Row],[RUC]],"")</f>
        <v>PLRINTEGRA_071210736055631</v>
      </c>
      <c r="V1330" s="3" t="s">
        <v>258</v>
      </c>
      <c r="W1330" s="7">
        <v>45869</v>
      </c>
      <c r="X1330" s="7">
        <v>45869</v>
      </c>
      <c r="Y1330" s="3" t="s">
        <v>2495</v>
      </c>
      <c r="Z1330" s="3">
        <v>12</v>
      </c>
      <c r="AA1330" s="3">
        <f>IFERROR(VLOOKUP(Presupuestos[[#This Row],[RAZON SOCIAL]],CHOOSE({1,2},Clientes_Proveedores[Razon Social],Clientes_Proveedores[Ruc / Dni]),2,0),"-")</f>
        <v>10736055631</v>
      </c>
      <c r="AB1330" s="31" t="s">
        <v>1080</v>
      </c>
      <c r="AC1330" s="3" t="s">
        <v>670</v>
      </c>
      <c r="AD1330" s="5"/>
      <c r="AE1330" s="6">
        <v>438.38</v>
      </c>
      <c r="AF1330" s="6">
        <f>Presupuestos[[#This Row],[BASE]]*Presupuestos[[#This Row],[% IGV]]</f>
        <v>0</v>
      </c>
      <c r="AG1330" s="22">
        <f>ROUND(SUM(Presupuestos[[#This Row],[BASE]:[IGV]]),2)</f>
        <v>438.38</v>
      </c>
      <c r="AH1330" s="9" t="str">
        <f>IF(Presupuestos[[#This Row],[MONEDA]]="USD",VLOOKUP(Presupuestos[[#This Row],[FECHA DE EMISION]],Tipo_Cambio[],3,0),"")</f>
        <v/>
      </c>
      <c r="AI1330" s="22">
        <f>IFERROR(ROUND(IF(Presupuestos[[#This Row],[MONEDA]]="PEN",Presupuestos[[#This Row],[TOTAL]],Presupuestos[[#This Row],[TOTAL]]*Presupuestos[[#This Row],[TIPO DE CAMBIO]]),2),"")</f>
        <v>438.38</v>
      </c>
      <c r="AJ1330" s="5"/>
      <c r="AK1330" s="33" t="s">
        <v>671</v>
      </c>
      <c r="AL1330" s="5" t="s">
        <v>680</v>
      </c>
      <c r="AM1330" s="23" t="s">
        <v>671</v>
      </c>
      <c r="AN1330" s="23" t="s">
        <v>671</v>
      </c>
      <c r="AO1330" s="7" t="str">
        <f>IFERROR(VLOOKUP("1-"&amp;Presupuestos[[#This Row],[ID DOCUMENTO]],BD_Pagos[],7,0),"")</f>
        <v/>
      </c>
      <c r="AP1330" s="16" t="str">
        <f>IFERROR(VLOOKUP("1-"&amp;Presupuestos[[#This Row],[ID DOCUMENTO]],BD_Pagos[],8,0),"")</f>
        <v/>
      </c>
      <c r="AQ1330" s="17" t="str">
        <f>IFERROR(VLOOKUP("1-"&amp;Presupuestos[[#This Row],[ID DOCUMENTO]],BD_Pagos[],9,0),"")</f>
        <v/>
      </c>
      <c r="AR1330" s="54"/>
      <c r="AS1330" s="7" t="str">
        <f>IFERROR(VLOOKUP("2-"&amp;Presupuestos[[#This Row],[ID DOCUMENTO]],BD_Pagos[],7,0),"")</f>
        <v/>
      </c>
      <c r="AT1330" s="16" t="str">
        <f>IFERROR(VLOOKUP("2-"&amp;Presupuestos[[#This Row],[ID DOCUMENTO]],BD_Pagos[],8,0),"")</f>
        <v/>
      </c>
      <c r="AU1330" s="17" t="str">
        <f>IFERROR(VLOOKUP("2-"&amp;Presupuestos[[#This Row],[ID DOCUMENTO]],BD_Pagos[],9,0),"")</f>
        <v/>
      </c>
      <c r="AV1330" s="20">
        <f>IF(IFERROR(VLOOKUP("2-"&amp;Presupuestos[[#This Row],[ID DOCUMENTO]],BD_Pagos[],10,0),0)&gt;Presupuestos[[#This Row],[TOTAL SOLES]],Presupuestos[[#This Row],[TOTAL SOLES]],IFERROR(VLOOKUP("2-"&amp;Presupuestos[[#This Row],[ID DOCUMENTO]],BD_Pagos[],10,0),0))</f>
        <v>0</v>
      </c>
      <c r="AW1330" s="7"/>
      <c r="AX1330" s="16"/>
      <c r="AY1330" s="17"/>
      <c r="AZ1330" s="20"/>
      <c r="BA1330" s="7"/>
      <c r="BB1330" s="16"/>
      <c r="BC1330" s="17"/>
      <c r="BD1330" s="20"/>
      <c r="BE1330" s="7" t="str">
        <f>IFERROR(VLOOKUP("5-"&amp;Presupuestos[[#This Row],[ID DOCUMENTO]],BD_Pagos[],7,0),"")</f>
        <v/>
      </c>
      <c r="BF1330" s="17" t="str">
        <f>IFERROR(VLOOKUP("5-"&amp;Presupuestos[[#This Row],[ID DOCUMENTO]],BD_Pagos[],9,0),"")</f>
        <v/>
      </c>
      <c r="BG1330" s="20">
        <f>IF(IFERROR(VLOOKUP("5-"&amp;Presupuestos[[#This Row],[ID DOCUMENTO]],BD_Pagos[],10,0),0)&gt;Presupuestos[[#This Row],[TOTAL SOLES]],Presupuestos[[#This Row],[TOTAL SOLES]],IFERROR(VLOOKUP("5-"&amp;Presupuestos[[#This Row],[ID DOCUMENTO]],BD_Pagos[],10,0),0))</f>
        <v>0</v>
      </c>
      <c r="BH1330" s="7" t="str">
        <f>IFERROR(VLOOKUP("1-Detraccion"&amp;Presupuestos[[#This Row],[ID DOCUMENTO]],BD_Pagos[],2,0),"")</f>
        <v/>
      </c>
      <c r="BI1330" s="3" t="str">
        <f>IFERROR(VLOOKUP("1-Detraccion"&amp;Presupuestos[[#This Row],[ID DOCUMENTO]],BD_Pagos[],3,0),"")</f>
        <v/>
      </c>
      <c r="BJ1330" s="3" t="str">
        <f>IFERROR(VLOOKUP("1-Detraccion"&amp;Presupuestos[[#This Row],[ID DOCUMENTO]],BD_Pagos[],4,0),"")</f>
        <v/>
      </c>
      <c r="BK1330" s="6">
        <f>IF(IFERROR(VLOOKUP("1-Detraccion"&amp;Presupuestos[[#This Row],[ID DOCUMENTO]],BD_Pagos[],5,0),0)&gt;Presupuestos[[#This Row],[TOTAL SOLES]],Presupuestos[[#This Row],[TOTAL SOLES]],IFERROR(VLOOKUP("1-Detraccion"&amp;Presupuestos[[#This Row],[ID DOCUMENTO]],BD_Pagos[],5,0),0))</f>
        <v>0</v>
      </c>
      <c r="BL1330" s="6">
        <f>IF(IFERROR(VLOOKUP("1-Detraccion"&amp;Presupuestos[[#This Row],[ID DOCUMENTO]],BD_Pagos[],6,0),0)&gt;Presupuestos[[#This Row],[TOTAL SOLES]],Presupuestos[[#This Row],[TOTAL SOLES]],IFERROR(VLOOKUP("1-Detraccion"&amp;Presupuestos[[#This Row],[ID DOCUMENTO]],BD_Pagos[],6,0),0))</f>
        <v>0</v>
      </c>
      <c r="BM1330" s="37"/>
      <c r="BN1330" s="3"/>
      <c r="BO1330" s="3"/>
      <c r="BP1330" s="6"/>
      <c r="BQ133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438.38</v>
      </c>
      <c r="BR1330" s="23" t="str">
        <f>IF(Presupuestos[[#This Row],[SALDO ME-MN]]&gt;0,"PENDIENTE","CANCELADO")</f>
        <v>PENDIENTE</v>
      </c>
      <c r="BS1330" s="23" t="str">
        <f>IF(COUNTIFS($U$4:$U1329,Presupuestos[[#This Row],[ID DOCUMENTO]])&gt;=1,IF(B1329=Presupuestos[[#This Row],[ID]],"OK","DOC. DUPLICADO"),"OK")</f>
        <v>OK</v>
      </c>
    </row>
    <row r="1331" spans="2:71" ht="24" x14ac:dyDescent="0.25">
      <c r="B1331" s="34">
        <f>IF(Presupuestos[[#This Row],[ID DOCUMENTO]]=U1330,B1330,IF(B1330="ID",1,B1330+1))</f>
        <v>1144</v>
      </c>
      <c r="C1331" s="2">
        <v>45869</v>
      </c>
      <c r="D1331" s="2">
        <v>45869</v>
      </c>
      <c r="E1331" s="3" t="s">
        <v>1880</v>
      </c>
      <c r="F1331" s="25" t="s">
        <v>54</v>
      </c>
      <c r="G1331" s="25" t="s">
        <v>330</v>
      </c>
      <c r="H1331" s="25" t="s">
        <v>391</v>
      </c>
      <c r="I1331" s="36" t="str">
        <f>IFERROR(VLOOKUP(Presupuestos[[#This Row],[AREA]]&amp;Presupuestos[[#This Row],[CONCEPTO]]&amp;Presupuestos[[#This Row],[DESCRIPCION]],Tabla28[[Columna1]:[CÓDIGO NUEVO]],2,0),"")</f>
        <v>P0601003</v>
      </c>
      <c r="J1331" s="3" t="s">
        <v>666</v>
      </c>
      <c r="K1331" s="3" t="s">
        <v>666</v>
      </c>
      <c r="L1331" s="3" t="s">
        <v>666</v>
      </c>
      <c r="M1331" s="31" t="s">
        <v>2507</v>
      </c>
      <c r="N1331" s="3"/>
      <c r="O1331" s="3" t="s">
        <v>315</v>
      </c>
      <c r="P1331" s="3" t="s">
        <v>86</v>
      </c>
      <c r="Q1331" s="3" t="str">
        <f>IFERROR(VLOOKUP(Presupuestos[[#This Row],[CLASIFICACIÓN (N)]],Tabla17[],2,0),"")</f>
        <v>Costos de ventas</v>
      </c>
      <c r="R1331" s="3" t="str">
        <f>IFERROR(VLOOKUP(Presupuestos[[#This Row],[CLASIFICACIÓN (N)]],Tabla17[],3,0),"")</f>
        <v>Operativo</v>
      </c>
      <c r="S1331" s="3" t="s">
        <v>41</v>
      </c>
      <c r="T1331" s="3" t="str">
        <f>IFERROR(VLOOKUP(Presupuestos[[#This Row],[ALMACEN]],Tabla5[],2,0),"")</f>
        <v>Lima</v>
      </c>
      <c r="U1331" s="19" t="str">
        <f>IFERROR(VLOOKUP(Presupuestos[[#This Row],[TIPO DE DOCUMENTO]],Tipo_Documento[],2,0)&amp;Presupuestos[[#This Row],[SERIE]]&amp;Presupuestos[[#This Row],[NUMERO]]&amp;Presupuestos[[#This Row],[RUC]],"")</f>
        <v>PLRINTEGRA_071345921913</v>
      </c>
      <c r="V1331" s="3" t="s">
        <v>258</v>
      </c>
      <c r="W1331" s="7">
        <v>45869</v>
      </c>
      <c r="X1331" s="7">
        <v>45869</v>
      </c>
      <c r="Y1331" s="3" t="s">
        <v>2495</v>
      </c>
      <c r="Z1331" s="3">
        <v>13</v>
      </c>
      <c r="AA1331" s="3">
        <f>IFERROR(VLOOKUP(Presupuestos[[#This Row],[RAZON SOCIAL]],CHOOSE({1,2},Clientes_Proveedores[Razon Social],Clientes_Proveedores[Ruc / Dni]),2,0),"-")</f>
        <v>45921913</v>
      </c>
      <c r="AB1331" s="31" t="s">
        <v>2006</v>
      </c>
      <c r="AC1331" s="3" t="s">
        <v>670</v>
      </c>
      <c r="AD1331" s="5"/>
      <c r="AE1331" s="6">
        <v>166.62</v>
      </c>
      <c r="AF1331" s="6">
        <f>Presupuestos[[#This Row],[BASE]]*Presupuestos[[#This Row],[% IGV]]</f>
        <v>0</v>
      </c>
      <c r="AG1331" s="22">
        <f>ROUND(SUM(Presupuestos[[#This Row],[BASE]:[IGV]]),2)</f>
        <v>166.62</v>
      </c>
      <c r="AH1331" s="9" t="str">
        <f>IF(Presupuestos[[#This Row],[MONEDA]]="USD",VLOOKUP(Presupuestos[[#This Row],[FECHA DE EMISION]],Tipo_Cambio[],3,0),"")</f>
        <v/>
      </c>
      <c r="AI1331" s="22">
        <f>IFERROR(ROUND(IF(Presupuestos[[#This Row],[MONEDA]]="PEN",Presupuestos[[#This Row],[TOTAL]],Presupuestos[[#This Row],[TOTAL]]*Presupuestos[[#This Row],[TIPO DE CAMBIO]]),2),"")</f>
        <v>166.62</v>
      </c>
      <c r="AJ1331" s="5"/>
      <c r="AK1331" s="33" t="s">
        <v>671</v>
      </c>
      <c r="AL1331" s="5" t="s">
        <v>680</v>
      </c>
      <c r="AM1331" s="23" t="s">
        <v>671</v>
      </c>
      <c r="AN1331" s="23" t="s">
        <v>671</v>
      </c>
      <c r="AO1331" s="7" t="str">
        <f>IFERROR(VLOOKUP("1-"&amp;Presupuestos[[#This Row],[ID DOCUMENTO]],BD_Pagos[],7,0),"")</f>
        <v/>
      </c>
      <c r="AP1331" s="16" t="str">
        <f>IFERROR(VLOOKUP("1-"&amp;Presupuestos[[#This Row],[ID DOCUMENTO]],BD_Pagos[],8,0),"")</f>
        <v/>
      </c>
      <c r="AQ1331" s="17" t="str">
        <f>IFERROR(VLOOKUP("1-"&amp;Presupuestos[[#This Row],[ID DOCUMENTO]],BD_Pagos[],9,0),"")</f>
        <v/>
      </c>
      <c r="AR1331" s="54"/>
      <c r="AS1331" s="7" t="str">
        <f>IFERROR(VLOOKUP("2-"&amp;Presupuestos[[#This Row],[ID DOCUMENTO]],BD_Pagos[],7,0),"")</f>
        <v/>
      </c>
      <c r="AT1331" s="16" t="str">
        <f>IFERROR(VLOOKUP("2-"&amp;Presupuestos[[#This Row],[ID DOCUMENTO]],BD_Pagos[],8,0),"")</f>
        <v/>
      </c>
      <c r="AU1331" s="17" t="str">
        <f>IFERROR(VLOOKUP("2-"&amp;Presupuestos[[#This Row],[ID DOCUMENTO]],BD_Pagos[],9,0),"")</f>
        <v/>
      </c>
      <c r="AV1331" s="20">
        <f>IF(IFERROR(VLOOKUP("2-"&amp;Presupuestos[[#This Row],[ID DOCUMENTO]],BD_Pagos[],10,0),0)&gt;Presupuestos[[#This Row],[TOTAL SOLES]],Presupuestos[[#This Row],[TOTAL SOLES]],IFERROR(VLOOKUP("2-"&amp;Presupuestos[[#This Row],[ID DOCUMENTO]],BD_Pagos[],10,0),0))</f>
        <v>0</v>
      </c>
      <c r="AW1331" s="7"/>
      <c r="AX1331" s="16"/>
      <c r="AY1331" s="17"/>
      <c r="AZ1331" s="20"/>
      <c r="BA1331" s="7"/>
      <c r="BB1331" s="16"/>
      <c r="BC1331" s="17"/>
      <c r="BD1331" s="20"/>
      <c r="BE1331" s="7" t="str">
        <f>IFERROR(VLOOKUP("5-"&amp;Presupuestos[[#This Row],[ID DOCUMENTO]],BD_Pagos[],7,0),"")</f>
        <v/>
      </c>
      <c r="BF1331" s="17" t="str">
        <f>IFERROR(VLOOKUP("5-"&amp;Presupuestos[[#This Row],[ID DOCUMENTO]],BD_Pagos[],9,0),"")</f>
        <v/>
      </c>
      <c r="BG1331" s="20">
        <f>IF(IFERROR(VLOOKUP("5-"&amp;Presupuestos[[#This Row],[ID DOCUMENTO]],BD_Pagos[],10,0),0)&gt;Presupuestos[[#This Row],[TOTAL SOLES]],Presupuestos[[#This Row],[TOTAL SOLES]],IFERROR(VLOOKUP("5-"&amp;Presupuestos[[#This Row],[ID DOCUMENTO]],BD_Pagos[],10,0),0))</f>
        <v>0</v>
      </c>
      <c r="BH1331" s="7" t="str">
        <f>IFERROR(VLOOKUP("1-Detraccion"&amp;Presupuestos[[#This Row],[ID DOCUMENTO]],BD_Pagos[],2,0),"")</f>
        <v/>
      </c>
      <c r="BI1331" s="3" t="str">
        <f>IFERROR(VLOOKUP("1-Detraccion"&amp;Presupuestos[[#This Row],[ID DOCUMENTO]],BD_Pagos[],3,0),"")</f>
        <v/>
      </c>
      <c r="BJ1331" s="3" t="str">
        <f>IFERROR(VLOOKUP("1-Detraccion"&amp;Presupuestos[[#This Row],[ID DOCUMENTO]],BD_Pagos[],4,0),"")</f>
        <v/>
      </c>
      <c r="BK1331" s="6">
        <f>IF(IFERROR(VLOOKUP("1-Detraccion"&amp;Presupuestos[[#This Row],[ID DOCUMENTO]],BD_Pagos[],5,0),0)&gt;Presupuestos[[#This Row],[TOTAL SOLES]],Presupuestos[[#This Row],[TOTAL SOLES]],IFERROR(VLOOKUP("1-Detraccion"&amp;Presupuestos[[#This Row],[ID DOCUMENTO]],BD_Pagos[],5,0),0))</f>
        <v>0</v>
      </c>
      <c r="BL1331" s="6">
        <f>IF(IFERROR(VLOOKUP("1-Detraccion"&amp;Presupuestos[[#This Row],[ID DOCUMENTO]],BD_Pagos[],6,0),0)&gt;Presupuestos[[#This Row],[TOTAL SOLES]],Presupuestos[[#This Row],[TOTAL SOLES]],IFERROR(VLOOKUP("1-Detraccion"&amp;Presupuestos[[#This Row],[ID DOCUMENTO]],BD_Pagos[],6,0),0))</f>
        <v>0</v>
      </c>
      <c r="BM1331" s="37"/>
      <c r="BN1331" s="3"/>
      <c r="BO1331" s="3"/>
      <c r="BP1331" s="6"/>
      <c r="BQ133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166.62</v>
      </c>
      <c r="BR1331" s="23" t="str">
        <f>IF(Presupuestos[[#This Row],[SALDO ME-MN]]&gt;0,"PENDIENTE","CANCELADO")</f>
        <v>PENDIENTE</v>
      </c>
      <c r="BS1331" s="23" t="str">
        <f>IF(COUNTIFS($U$4:$U1330,Presupuestos[[#This Row],[ID DOCUMENTO]])&gt;=1,IF(B1330=Presupuestos[[#This Row],[ID]],"OK","DOC. DUPLICADO"),"OK")</f>
        <v>OK</v>
      </c>
    </row>
    <row r="1332" spans="2:71" x14ac:dyDescent="0.25">
      <c r="B1332" s="34">
        <f>IF(Presupuestos[[#This Row],[ID DOCUMENTO]]=U1331,B1331,IF(B1331="ID",1,B1331+1))</f>
        <v>1145</v>
      </c>
      <c r="C1332" s="2">
        <v>45869</v>
      </c>
      <c r="D1332" s="2">
        <v>45869</v>
      </c>
      <c r="E1332" s="3" t="s">
        <v>1880</v>
      </c>
      <c r="F1332" s="25" t="s">
        <v>54</v>
      </c>
      <c r="G1332" s="25" t="s">
        <v>330</v>
      </c>
      <c r="H1332" s="25" t="s">
        <v>391</v>
      </c>
      <c r="I1332" s="36" t="str">
        <f>IFERROR(VLOOKUP(Presupuestos[[#This Row],[AREA]]&amp;Presupuestos[[#This Row],[CONCEPTO]]&amp;Presupuestos[[#This Row],[DESCRIPCION]],Tabla28[[Columna1]:[CÓDIGO NUEVO]],2,0),"")</f>
        <v>P0601003</v>
      </c>
      <c r="J1332" s="3" t="s">
        <v>666</v>
      </c>
      <c r="K1332" s="3" t="s">
        <v>666</v>
      </c>
      <c r="L1332" s="3" t="s">
        <v>666</v>
      </c>
      <c r="M1332" s="31" t="s">
        <v>2508</v>
      </c>
      <c r="N1332" s="3"/>
      <c r="O1332" s="3" t="s">
        <v>315</v>
      </c>
      <c r="P1332" s="3" t="s">
        <v>132</v>
      </c>
      <c r="Q1332" s="3" t="str">
        <f>IFERROR(VLOOKUP(Presupuestos[[#This Row],[CLASIFICACIÓN (N)]],Tabla17[],2,0),"")</f>
        <v>Gastos operativos</v>
      </c>
      <c r="R1332" s="3" t="str">
        <f>IFERROR(VLOOKUP(Presupuestos[[#This Row],[CLASIFICACIÓN (N)]],Tabla17[],3,0),"")</f>
        <v>Operativo</v>
      </c>
      <c r="S1332" s="3" t="s">
        <v>16</v>
      </c>
      <c r="T1332" s="3" t="str">
        <f>IFERROR(VLOOKUP(Presupuestos[[#This Row],[ALMACEN]],Tabla5[],2,0),"")</f>
        <v>Arequipa</v>
      </c>
      <c r="U1332" s="19" t="str">
        <f>IFERROR(VLOOKUP(Presupuestos[[#This Row],[TIPO DE DOCUMENTO]],Tipo_Documento[],2,0)&amp;Presupuestos[[#This Row],[SERIE]]&amp;Presupuestos[[#This Row],[NUMERO]]&amp;Presupuestos[[#This Row],[RUC]],"")</f>
        <v>PLRINTEGRA_071472302392</v>
      </c>
      <c r="V1332" s="3" t="s">
        <v>258</v>
      </c>
      <c r="W1332" s="7">
        <v>45869</v>
      </c>
      <c r="X1332" s="7">
        <v>45869</v>
      </c>
      <c r="Y1332" s="3" t="s">
        <v>2495</v>
      </c>
      <c r="Z1332" s="3">
        <v>14</v>
      </c>
      <c r="AA1332" s="3">
        <f>IFERROR(VLOOKUP(Presupuestos[[#This Row],[RAZON SOCIAL]],CHOOSE({1,2},Clientes_Proveedores[Razon Social],Clientes_Proveedores[Ruc / Dni]),2,0),"-")</f>
        <v>72302392</v>
      </c>
      <c r="AB1332" s="31" t="s">
        <v>1242</v>
      </c>
      <c r="AC1332" s="3" t="s">
        <v>670</v>
      </c>
      <c r="AD1332" s="5"/>
      <c r="AE1332" s="6">
        <v>200.76</v>
      </c>
      <c r="AF1332" s="6">
        <f>Presupuestos[[#This Row],[BASE]]*Presupuestos[[#This Row],[% IGV]]</f>
        <v>0</v>
      </c>
      <c r="AG1332" s="22">
        <f>ROUND(SUM(Presupuestos[[#This Row],[BASE]:[IGV]]),2)</f>
        <v>200.76</v>
      </c>
      <c r="AH1332" s="9" t="str">
        <f>IF(Presupuestos[[#This Row],[MONEDA]]="USD",VLOOKUP(Presupuestos[[#This Row],[FECHA DE EMISION]],Tipo_Cambio[],3,0),"")</f>
        <v/>
      </c>
      <c r="AI1332" s="22">
        <f>IFERROR(ROUND(IF(Presupuestos[[#This Row],[MONEDA]]="PEN",Presupuestos[[#This Row],[TOTAL]],Presupuestos[[#This Row],[TOTAL]]*Presupuestos[[#This Row],[TIPO DE CAMBIO]]),2),"")</f>
        <v>200.76</v>
      </c>
      <c r="AJ1332" s="5"/>
      <c r="AK1332" s="33" t="s">
        <v>671</v>
      </c>
      <c r="AL1332" s="5" t="s">
        <v>680</v>
      </c>
      <c r="AM1332" s="23" t="s">
        <v>671</v>
      </c>
      <c r="AN1332" s="23" t="s">
        <v>671</v>
      </c>
      <c r="AO1332" s="7" t="str">
        <f>IFERROR(VLOOKUP("1-"&amp;Presupuestos[[#This Row],[ID DOCUMENTO]],BD_Pagos[],7,0),"")</f>
        <v/>
      </c>
      <c r="AP1332" s="16" t="str">
        <f>IFERROR(VLOOKUP("1-"&amp;Presupuestos[[#This Row],[ID DOCUMENTO]],BD_Pagos[],8,0),"")</f>
        <v/>
      </c>
      <c r="AQ1332" s="17" t="str">
        <f>IFERROR(VLOOKUP("1-"&amp;Presupuestos[[#This Row],[ID DOCUMENTO]],BD_Pagos[],9,0),"")</f>
        <v/>
      </c>
      <c r="AR1332" s="54"/>
      <c r="AS1332" s="7" t="str">
        <f>IFERROR(VLOOKUP("2-"&amp;Presupuestos[[#This Row],[ID DOCUMENTO]],BD_Pagos[],7,0),"")</f>
        <v/>
      </c>
      <c r="AT1332" s="16" t="str">
        <f>IFERROR(VLOOKUP("2-"&amp;Presupuestos[[#This Row],[ID DOCUMENTO]],BD_Pagos[],8,0),"")</f>
        <v/>
      </c>
      <c r="AU1332" s="17" t="str">
        <f>IFERROR(VLOOKUP("2-"&amp;Presupuestos[[#This Row],[ID DOCUMENTO]],BD_Pagos[],9,0),"")</f>
        <v/>
      </c>
      <c r="AV1332" s="20">
        <f>IF(IFERROR(VLOOKUP("2-"&amp;Presupuestos[[#This Row],[ID DOCUMENTO]],BD_Pagos[],10,0),0)&gt;Presupuestos[[#This Row],[TOTAL SOLES]],Presupuestos[[#This Row],[TOTAL SOLES]],IFERROR(VLOOKUP("2-"&amp;Presupuestos[[#This Row],[ID DOCUMENTO]],BD_Pagos[],10,0),0))</f>
        <v>0</v>
      </c>
      <c r="AW1332" s="7"/>
      <c r="AX1332" s="16"/>
      <c r="AY1332" s="17"/>
      <c r="AZ1332" s="20"/>
      <c r="BA1332" s="7"/>
      <c r="BB1332" s="16"/>
      <c r="BC1332" s="17"/>
      <c r="BD1332" s="20"/>
      <c r="BE1332" s="7" t="str">
        <f>IFERROR(VLOOKUP("5-"&amp;Presupuestos[[#This Row],[ID DOCUMENTO]],BD_Pagos[],7,0),"")</f>
        <v/>
      </c>
      <c r="BF1332" s="17" t="str">
        <f>IFERROR(VLOOKUP("5-"&amp;Presupuestos[[#This Row],[ID DOCUMENTO]],BD_Pagos[],9,0),"")</f>
        <v/>
      </c>
      <c r="BG1332" s="20">
        <f>IF(IFERROR(VLOOKUP("5-"&amp;Presupuestos[[#This Row],[ID DOCUMENTO]],BD_Pagos[],10,0),0)&gt;Presupuestos[[#This Row],[TOTAL SOLES]],Presupuestos[[#This Row],[TOTAL SOLES]],IFERROR(VLOOKUP("5-"&amp;Presupuestos[[#This Row],[ID DOCUMENTO]],BD_Pagos[],10,0),0))</f>
        <v>0</v>
      </c>
      <c r="BH1332" s="7" t="str">
        <f>IFERROR(VLOOKUP("1-Detraccion"&amp;Presupuestos[[#This Row],[ID DOCUMENTO]],BD_Pagos[],2,0),"")</f>
        <v/>
      </c>
      <c r="BI1332" s="3" t="str">
        <f>IFERROR(VLOOKUP("1-Detraccion"&amp;Presupuestos[[#This Row],[ID DOCUMENTO]],BD_Pagos[],3,0),"")</f>
        <v/>
      </c>
      <c r="BJ1332" s="3" t="str">
        <f>IFERROR(VLOOKUP("1-Detraccion"&amp;Presupuestos[[#This Row],[ID DOCUMENTO]],BD_Pagos[],4,0),"")</f>
        <v/>
      </c>
      <c r="BK1332" s="6">
        <f>IF(IFERROR(VLOOKUP("1-Detraccion"&amp;Presupuestos[[#This Row],[ID DOCUMENTO]],BD_Pagos[],5,0),0)&gt;Presupuestos[[#This Row],[TOTAL SOLES]],Presupuestos[[#This Row],[TOTAL SOLES]],IFERROR(VLOOKUP("1-Detraccion"&amp;Presupuestos[[#This Row],[ID DOCUMENTO]],BD_Pagos[],5,0),0))</f>
        <v>0</v>
      </c>
      <c r="BL1332" s="6">
        <f>IF(IFERROR(VLOOKUP("1-Detraccion"&amp;Presupuestos[[#This Row],[ID DOCUMENTO]],BD_Pagos[],6,0),0)&gt;Presupuestos[[#This Row],[TOTAL SOLES]],Presupuestos[[#This Row],[TOTAL SOLES]],IFERROR(VLOOKUP("1-Detraccion"&amp;Presupuestos[[#This Row],[ID DOCUMENTO]],BD_Pagos[],6,0),0))</f>
        <v>0</v>
      </c>
      <c r="BM1332" s="37"/>
      <c r="BN1332" s="3"/>
      <c r="BO1332" s="3"/>
      <c r="BP1332" s="6"/>
      <c r="BQ133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200.76</v>
      </c>
      <c r="BR1332" s="23" t="str">
        <f>IF(Presupuestos[[#This Row],[SALDO ME-MN]]&gt;0,"PENDIENTE","CANCELADO")</f>
        <v>PENDIENTE</v>
      </c>
      <c r="BS1332" s="23" t="str">
        <f>IF(COUNTIFS($U$4:$U1331,Presupuestos[[#This Row],[ID DOCUMENTO]])&gt;=1,IF(B1331=Presupuestos[[#This Row],[ID]],"OK","DOC. DUPLICADO"),"OK")</f>
        <v>OK</v>
      </c>
    </row>
    <row r="1333" spans="2:71" ht="24" x14ac:dyDescent="0.25">
      <c r="B1333" s="34">
        <f>IF(Presupuestos[[#This Row],[ID DOCUMENTO]]=U1332,B1332,IF(B1332="ID",1,B1332+1))</f>
        <v>1146</v>
      </c>
      <c r="C1333" s="2">
        <v>45869</v>
      </c>
      <c r="D1333" s="2">
        <v>45869</v>
      </c>
      <c r="E1333" s="3" t="s">
        <v>1880</v>
      </c>
      <c r="F1333" s="25" t="s">
        <v>54</v>
      </c>
      <c r="G1333" s="25" t="s">
        <v>330</v>
      </c>
      <c r="H1333" s="25" t="s">
        <v>391</v>
      </c>
      <c r="I1333" s="36" t="str">
        <f>IFERROR(VLOOKUP(Presupuestos[[#This Row],[AREA]]&amp;Presupuestos[[#This Row],[CONCEPTO]]&amp;Presupuestos[[#This Row],[DESCRIPCION]],Tabla28[[Columna1]:[CÓDIGO NUEVO]],2,0),"")</f>
        <v>P0601003</v>
      </c>
      <c r="J1333" s="3" t="s">
        <v>666</v>
      </c>
      <c r="K1333" s="3" t="s">
        <v>666</v>
      </c>
      <c r="L1333" s="3" t="s">
        <v>666</v>
      </c>
      <c r="M1333" s="31" t="s">
        <v>2509</v>
      </c>
      <c r="N1333" s="3"/>
      <c r="O1333" s="3" t="s">
        <v>315</v>
      </c>
      <c r="P1333" s="3" t="s">
        <v>132</v>
      </c>
      <c r="Q1333" s="3" t="str">
        <f>IFERROR(VLOOKUP(Presupuestos[[#This Row],[CLASIFICACIÓN (N)]],Tabla17[],2,0),"")</f>
        <v>Gastos operativos</v>
      </c>
      <c r="R1333" s="3" t="str">
        <f>IFERROR(VLOOKUP(Presupuestos[[#This Row],[CLASIFICACIÓN (N)]],Tabla17[],3,0),"")</f>
        <v>Operativo</v>
      </c>
      <c r="S1333" s="3" t="s">
        <v>16</v>
      </c>
      <c r="T1333" s="3" t="str">
        <f>IFERROR(VLOOKUP(Presupuestos[[#This Row],[ALMACEN]],Tabla5[],2,0),"")</f>
        <v>Arequipa</v>
      </c>
      <c r="U1333" s="19" t="str">
        <f>IFERROR(VLOOKUP(Presupuestos[[#This Row],[TIPO DE DOCUMENTO]],Tipo_Documento[],2,0)&amp;Presupuestos[[#This Row],[SERIE]]&amp;Presupuestos[[#This Row],[NUMERO]]&amp;Presupuestos[[#This Row],[RUC]],"")</f>
        <v>PLRINTEGRA_071572450429</v>
      </c>
      <c r="V1333" s="3" t="s">
        <v>258</v>
      </c>
      <c r="W1333" s="7">
        <v>45869</v>
      </c>
      <c r="X1333" s="7">
        <v>45869</v>
      </c>
      <c r="Y1333" s="3" t="s">
        <v>2495</v>
      </c>
      <c r="Z1333" s="3">
        <v>15</v>
      </c>
      <c r="AA1333" s="3">
        <f>IFERROR(VLOOKUP(Presupuestos[[#This Row],[RAZON SOCIAL]],CHOOSE({1,2},Clientes_Proveedores[Razon Social],Clientes_Proveedores[Ruc / Dni]),2,0),"-")</f>
        <v>72450429</v>
      </c>
      <c r="AB1333" s="31" t="s">
        <v>697</v>
      </c>
      <c r="AC1333" s="3" t="s">
        <v>670</v>
      </c>
      <c r="AD1333" s="5"/>
      <c r="AE1333" s="6">
        <v>329.38</v>
      </c>
      <c r="AF1333" s="6">
        <f>Presupuestos[[#This Row],[BASE]]*Presupuestos[[#This Row],[% IGV]]</f>
        <v>0</v>
      </c>
      <c r="AG1333" s="22">
        <f>ROUND(SUM(Presupuestos[[#This Row],[BASE]:[IGV]]),2)</f>
        <v>329.38</v>
      </c>
      <c r="AH1333" s="9" t="str">
        <f>IF(Presupuestos[[#This Row],[MONEDA]]="USD",VLOOKUP(Presupuestos[[#This Row],[FECHA DE EMISION]],Tipo_Cambio[],3,0),"")</f>
        <v/>
      </c>
      <c r="AI1333" s="22">
        <f>IFERROR(ROUND(IF(Presupuestos[[#This Row],[MONEDA]]="PEN",Presupuestos[[#This Row],[TOTAL]],Presupuestos[[#This Row],[TOTAL]]*Presupuestos[[#This Row],[TIPO DE CAMBIO]]),2),"")</f>
        <v>329.38</v>
      </c>
      <c r="AJ1333" s="5"/>
      <c r="AK1333" s="33" t="s">
        <v>671</v>
      </c>
      <c r="AL1333" s="5" t="s">
        <v>680</v>
      </c>
      <c r="AM1333" s="23" t="s">
        <v>671</v>
      </c>
      <c r="AN1333" s="23" t="s">
        <v>671</v>
      </c>
      <c r="AO1333" s="7" t="str">
        <f>IFERROR(VLOOKUP("1-"&amp;Presupuestos[[#This Row],[ID DOCUMENTO]],BD_Pagos[],7,0),"")</f>
        <v/>
      </c>
      <c r="AP1333" s="16" t="str">
        <f>IFERROR(VLOOKUP("1-"&amp;Presupuestos[[#This Row],[ID DOCUMENTO]],BD_Pagos[],8,0),"")</f>
        <v/>
      </c>
      <c r="AQ1333" s="17" t="str">
        <f>IFERROR(VLOOKUP("1-"&amp;Presupuestos[[#This Row],[ID DOCUMENTO]],BD_Pagos[],9,0),"")</f>
        <v/>
      </c>
      <c r="AR1333" s="54"/>
      <c r="AS1333" s="7" t="str">
        <f>IFERROR(VLOOKUP("2-"&amp;Presupuestos[[#This Row],[ID DOCUMENTO]],BD_Pagos[],7,0),"")</f>
        <v/>
      </c>
      <c r="AT1333" s="16" t="str">
        <f>IFERROR(VLOOKUP("2-"&amp;Presupuestos[[#This Row],[ID DOCUMENTO]],BD_Pagos[],8,0),"")</f>
        <v/>
      </c>
      <c r="AU1333" s="17" t="str">
        <f>IFERROR(VLOOKUP("2-"&amp;Presupuestos[[#This Row],[ID DOCUMENTO]],BD_Pagos[],9,0),"")</f>
        <v/>
      </c>
      <c r="AV1333" s="20">
        <f>IF(IFERROR(VLOOKUP("2-"&amp;Presupuestos[[#This Row],[ID DOCUMENTO]],BD_Pagos[],10,0),0)&gt;Presupuestos[[#This Row],[TOTAL SOLES]],Presupuestos[[#This Row],[TOTAL SOLES]],IFERROR(VLOOKUP("2-"&amp;Presupuestos[[#This Row],[ID DOCUMENTO]],BD_Pagos[],10,0),0))</f>
        <v>0</v>
      </c>
      <c r="AW1333" s="7"/>
      <c r="AX1333" s="16"/>
      <c r="AY1333" s="17"/>
      <c r="AZ1333" s="20"/>
      <c r="BA1333" s="7"/>
      <c r="BB1333" s="16"/>
      <c r="BC1333" s="17"/>
      <c r="BD1333" s="20"/>
      <c r="BE1333" s="7" t="str">
        <f>IFERROR(VLOOKUP("5-"&amp;Presupuestos[[#This Row],[ID DOCUMENTO]],BD_Pagos[],7,0),"")</f>
        <v/>
      </c>
      <c r="BF1333" s="17" t="str">
        <f>IFERROR(VLOOKUP("5-"&amp;Presupuestos[[#This Row],[ID DOCUMENTO]],BD_Pagos[],9,0),"")</f>
        <v/>
      </c>
      <c r="BG1333" s="20">
        <f>IF(IFERROR(VLOOKUP("5-"&amp;Presupuestos[[#This Row],[ID DOCUMENTO]],BD_Pagos[],10,0),0)&gt;Presupuestos[[#This Row],[TOTAL SOLES]],Presupuestos[[#This Row],[TOTAL SOLES]],IFERROR(VLOOKUP("5-"&amp;Presupuestos[[#This Row],[ID DOCUMENTO]],BD_Pagos[],10,0),0))</f>
        <v>0</v>
      </c>
      <c r="BH1333" s="7" t="str">
        <f>IFERROR(VLOOKUP("1-Detraccion"&amp;Presupuestos[[#This Row],[ID DOCUMENTO]],BD_Pagos[],2,0),"")</f>
        <v/>
      </c>
      <c r="BI1333" s="3" t="str">
        <f>IFERROR(VLOOKUP("1-Detraccion"&amp;Presupuestos[[#This Row],[ID DOCUMENTO]],BD_Pagos[],3,0),"")</f>
        <v/>
      </c>
      <c r="BJ1333" s="3" t="str">
        <f>IFERROR(VLOOKUP("1-Detraccion"&amp;Presupuestos[[#This Row],[ID DOCUMENTO]],BD_Pagos[],4,0),"")</f>
        <v/>
      </c>
      <c r="BK1333" s="6">
        <f>IF(IFERROR(VLOOKUP("1-Detraccion"&amp;Presupuestos[[#This Row],[ID DOCUMENTO]],BD_Pagos[],5,0),0)&gt;Presupuestos[[#This Row],[TOTAL SOLES]],Presupuestos[[#This Row],[TOTAL SOLES]],IFERROR(VLOOKUP("1-Detraccion"&amp;Presupuestos[[#This Row],[ID DOCUMENTO]],BD_Pagos[],5,0),0))</f>
        <v>0</v>
      </c>
      <c r="BL1333" s="6">
        <f>IF(IFERROR(VLOOKUP("1-Detraccion"&amp;Presupuestos[[#This Row],[ID DOCUMENTO]],BD_Pagos[],6,0),0)&gt;Presupuestos[[#This Row],[TOTAL SOLES]],Presupuestos[[#This Row],[TOTAL SOLES]],IFERROR(VLOOKUP("1-Detraccion"&amp;Presupuestos[[#This Row],[ID DOCUMENTO]],BD_Pagos[],6,0),0))</f>
        <v>0</v>
      </c>
      <c r="BM1333" s="37"/>
      <c r="BN1333" s="3"/>
      <c r="BO1333" s="3"/>
      <c r="BP1333" s="6"/>
      <c r="BQ133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329.38</v>
      </c>
      <c r="BR1333" s="23" t="str">
        <f>IF(Presupuestos[[#This Row],[SALDO ME-MN]]&gt;0,"PENDIENTE","CANCELADO")</f>
        <v>PENDIENTE</v>
      </c>
      <c r="BS1333" s="23" t="str">
        <f>IF(COUNTIFS($U$4:$U1332,Presupuestos[[#This Row],[ID DOCUMENTO]])&gt;=1,IF(B1332=Presupuestos[[#This Row],[ID]],"OK","DOC. DUPLICADO"),"OK")</f>
        <v>OK</v>
      </c>
    </row>
    <row r="1334" spans="2:71" ht="24" x14ac:dyDescent="0.25">
      <c r="B1334" s="34">
        <f>IF(Presupuestos[[#This Row],[ID DOCUMENTO]]=U1333,B1333,IF(B1333="ID",1,B1333+1))</f>
        <v>1147</v>
      </c>
      <c r="C1334" s="2">
        <v>45869</v>
      </c>
      <c r="D1334" s="2">
        <v>45869</v>
      </c>
      <c r="E1334" s="3" t="s">
        <v>1880</v>
      </c>
      <c r="F1334" s="25" t="s">
        <v>54</v>
      </c>
      <c r="G1334" s="25" t="s">
        <v>330</v>
      </c>
      <c r="H1334" s="25" t="s">
        <v>391</v>
      </c>
      <c r="I1334" s="36" t="str">
        <f>IFERROR(VLOOKUP(Presupuestos[[#This Row],[AREA]]&amp;Presupuestos[[#This Row],[CONCEPTO]]&amp;Presupuestos[[#This Row],[DESCRIPCION]],Tabla28[[Columna1]:[CÓDIGO NUEVO]],2,0),"")</f>
        <v>P0601003</v>
      </c>
      <c r="J1334" s="3" t="s">
        <v>666</v>
      </c>
      <c r="K1334" s="3" t="s">
        <v>666</v>
      </c>
      <c r="L1334" s="3" t="s">
        <v>666</v>
      </c>
      <c r="M1334" s="31" t="s">
        <v>2510</v>
      </c>
      <c r="N1334" s="3"/>
      <c r="O1334" s="3" t="s">
        <v>315</v>
      </c>
      <c r="P1334" s="3" t="s">
        <v>127</v>
      </c>
      <c r="Q1334" s="3" t="str">
        <f>IFERROR(VLOOKUP(Presupuestos[[#This Row],[CLASIFICACIÓN (N)]],Tabla17[],2,0),"")</f>
        <v>Gastos operativos</v>
      </c>
      <c r="R1334" s="3" t="str">
        <f>IFERROR(VLOOKUP(Presupuestos[[#This Row],[CLASIFICACIÓN (N)]],Tabla17[],3,0),"")</f>
        <v>Operativo</v>
      </c>
      <c r="S1334" s="3" t="s">
        <v>16</v>
      </c>
      <c r="T1334" s="3" t="str">
        <f>IFERROR(VLOOKUP(Presupuestos[[#This Row],[ALMACEN]],Tabla5[],2,0),"")</f>
        <v>Arequipa</v>
      </c>
      <c r="U1334" s="19" t="str">
        <f>IFERROR(VLOOKUP(Presupuestos[[#This Row],[TIPO DE DOCUMENTO]],Tipo_Documento[],2,0)&amp;Presupuestos[[#This Row],[SERIE]]&amp;Presupuestos[[#This Row],[NUMERO]]&amp;Presupuestos[[#This Row],[RUC]],"")</f>
        <v>PLRINTEGRA_071648197510</v>
      </c>
      <c r="V1334" s="3" t="s">
        <v>258</v>
      </c>
      <c r="W1334" s="7">
        <v>45869</v>
      </c>
      <c r="X1334" s="7">
        <v>45869</v>
      </c>
      <c r="Y1334" s="3" t="s">
        <v>2495</v>
      </c>
      <c r="Z1334" s="3">
        <v>16</v>
      </c>
      <c r="AA1334" s="3">
        <f>IFERROR(VLOOKUP(Presupuestos[[#This Row],[RAZON SOCIAL]],CHOOSE({1,2},Clientes_Proveedores[Razon Social],Clientes_Proveedores[Ruc / Dni]),2,0),"-")</f>
        <v>48197510</v>
      </c>
      <c r="AB1334" s="31" t="s">
        <v>788</v>
      </c>
      <c r="AC1334" s="3" t="s">
        <v>670</v>
      </c>
      <c r="AD1334" s="5"/>
      <c r="AE1334" s="6">
        <v>215.45</v>
      </c>
      <c r="AF1334" s="6">
        <f>Presupuestos[[#This Row],[BASE]]*Presupuestos[[#This Row],[% IGV]]</f>
        <v>0</v>
      </c>
      <c r="AG1334" s="22">
        <f>ROUND(SUM(Presupuestos[[#This Row],[BASE]:[IGV]]),2)</f>
        <v>215.45</v>
      </c>
      <c r="AH1334" s="9" t="str">
        <f>IF(Presupuestos[[#This Row],[MONEDA]]="USD",VLOOKUP(Presupuestos[[#This Row],[FECHA DE EMISION]],Tipo_Cambio[],3,0),"")</f>
        <v/>
      </c>
      <c r="AI1334" s="22">
        <f>IFERROR(ROUND(IF(Presupuestos[[#This Row],[MONEDA]]="PEN",Presupuestos[[#This Row],[TOTAL]],Presupuestos[[#This Row],[TOTAL]]*Presupuestos[[#This Row],[TIPO DE CAMBIO]]),2),"")</f>
        <v>215.45</v>
      </c>
      <c r="AJ1334" s="5"/>
      <c r="AK1334" s="33" t="s">
        <v>671</v>
      </c>
      <c r="AL1334" s="5" t="s">
        <v>680</v>
      </c>
      <c r="AM1334" s="23" t="s">
        <v>671</v>
      </c>
      <c r="AN1334" s="23" t="s">
        <v>671</v>
      </c>
      <c r="AO1334" s="7" t="str">
        <f>IFERROR(VLOOKUP("1-"&amp;Presupuestos[[#This Row],[ID DOCUMENTO]],BD_Pagos[],7,0),"")</f>
        <v/>
      </c>
      <c r="AP1334" s="16" t="str">
        <f>IFERROR(VLOOKUP("1-"&amp;Presupuestos[[#This Row],[ID DOCUMENTO]],BD_Pagos[],8,0),"")</f>
        <v/>
      </c>
      <c r="AQ1334" s="17" t="str">
        <f>IFERROR(VLOOKUP("1-"&amp;Presupuestos[[#This Row],[ID DOCUMENTO]],BD_Pagos[],9,0),"")</f>
        <v/>
      </c>
      <c r="AR1334" s="54"/>
      <c r="AS1334" s="7" t="str">
        <f>IFERROR(VLOOKUP("2-"&amp;Presupuestos[[#This Row],[ID DOCUMENTO]],BD_Pagos[],7,0),"")</f>
        <v/>
      </c>
      <c r="AT1334" s="16" t="str">
        <f>IFERROR(VLOOKUP("2-"&amp;Presupuestos[[#This Row],[ID DOCUMENTO]],BD_Pagos[],8,0),"")</f>
        <v/>
      </c>
      <c r="AU1334" s="17" t="str">
        <f>IFERROR(VLOOKUP("2-"&amp;Presupuestos[[#This Row],[ID DOCUMENTO]],BD_Pagos[],9,0),"")</f>
        <v/>
      </c>
      <c r="AV1334" s="20">
        <f>IF(IFERROR(VLOOKUP("2-"&amp;Presupuestos[[#This Row],[ID DOCUMENTO]],BD_Pagos[],10,0),0)&gt;Presupuestos[[#This Row],[TOTAL SOLES]],Presupuestos[[#This Row],[TOTAL SOLES]],IFERROR(VLOOKUP("2-"&amp;Presupuestos[[#This Row],[ID DOCUMENTO]],BD_Pagos[],10,0),0))</f>
        <v>0</v>
      </c>
      <c r="AW1334" s="7"/>
      <c r="AX1334" s="16"/>
      <c r="AY1334" s="17"/>
      <c r="AZ1334" s="20"/>
      <c r="BA1334" s="7"/>
      <c r="BB1334" s="16"/>
      <c r="BC1334" s="17"/>
      <c r="BD1334" s="20"/>
      <c r="BE1334" s="7" t="str">
        <f>IFERROR(VLOOKUP("5-"&amp;Presupuestos[[#This Row],[ID DOCUMENTO]],BD_Pagos[],7,0),"")</f>
        <v/>
      </c>
      <c r="BF1334" s="17" t="str">
        <f>IFERROR(VLOOKUP("5-"&amp;Presupuestos[[#This Row],[ID DOCUMENTO]],BD_Pagos[],9,0),"")</f>
        <v/>
      </c>
      <c r="BG1334" s="20">
        <f>IF(IFERROR(VLOOKUP("5-"&amp;Presupuestos[[#This Row],[ID DOCUMENTO]],BD_Pagos[],10,0),0)&gt;Presupuestos[[#This Row],[TOTAL SOLES]],Presupuestos[[#This Row],[TOTAL SOLES]],IFERROR(VLOOKUP("5-"&amp;Presupuestos[[#This Row],[ID DOCUMENTO]],BD_Pagos[],10,0),0))</f>
        <v>0</v>
      </c>
      <c r="BH1334" s="7" t="str">
        <f>IFERROR(VLOOKUP("1-Detraccion"&amp;Presupuestos[[#This Row],[ID DOCUMENTO]],BD_Pagos[],2,0),"")</f>
        <v/>
      </c>
      <c r="BI1334" s="3" t="str">
        <f>IFERROR(VLOOKUP("1-Detraccion"&amp;Presupuestos[[#This Row],[ID DOCUMENTO]],BD_Pagos[],3,0),"")</f>
        <v/>
      </c>
      <c r="BJ1334" s="3" t="str">
        <f>IFERROR(VLOOKUP("1-Detraccion"&amp;Presupuestos[[#This Row],[ID DOCUMENTO]],BD_Pagos[],4,0),"")</f>
        <v/>
      </c>
      <c r="BK1334" s="6">
        <f>IF(IFERROR(VLOOKUP("1-Detraccion"&amp;Presupuestos[[#This Row],[ID DOCUMENTO]],BD_Pagos[],5,0),0)&gt;Presupuestos[[#This Row],[TOTAL SOLES]],Presupuestos[[#This Row],[TOTAL SOLES]],IFERROR(VLOOKUP("1-Detraccion"&amp;Presupuestos[[#This Row],[ID DOCUMENTO]],BD_Pagos[],5,0),0))</f>
        <v>0</v>
      </c>
      <c r="BL1334" s="6">
        <f>IF(IFERROR(VLOOKUP("1-Detraccion"&amp;Presupuestos[[#This Row],[ID DOCUMENTO]],BD_Pagos[],6,0),0)&gt;Presupuestos[[#This Row],[TOTAL SOLES]],Presupuestos[[#This Row],[TOTAL SOLES]],IFERROR(VLOOKUP("1-Detraccion"&amp;Presupuestos[[#This Row],[ID DOCUMENTO]],BD_Pagos[],6,0),0))</f>
        <v>0</v>
      </c>
      <c r="BM1334" s="37"/>
      <c r="BN1334" s="3"/>
      <c r="BO1334" s="3"/>
      <c r="BP1334" s="6"/>
      <c r="BQ133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215.45</v>
      </c>
      <c r="BR1334" s="23" t="str">
        <f>IF(Presupuestos[[#This Row],[SALDO ME-MN]]&gt;0,"PENDIENTE","CANCELADO")</f>
        <v>PENDIENTE</v>
      </c>
      <c r="BS1334" s="23" t="str">
        <f>IF(COUNTIFS($U$4:$U1333,Presupuestos[[#This Row],[ID DOCUMENTO]])&gt;=1,IF(B1333=Presupuestos[[#This Row],[ID]],"OK","DOC. DUPLICADO"),"OK")</f>
        <v>OK</v>
      </c>
    </row>
    <row r="1335" spans="2:71" x14ac:dyDescent="0.25">
      <c r="B1335" s="34">
        <f>IF(Presupuestos[[#This Row],[ID DOCUMENTO]]=U1334,B1334,IF(B1334="ID",1,B1334+1))</f>
        <v>1148</v>
      </c>
      <c r="C1335" s="2">
        <v>45869</v>
      </c>
      <c r="D1335" s="2">
        <v>45869</v>
      </c>
      <c r="E1335" s="3" t="s">
        <v>1880</v>
      </c>
      <c r="F1335" s="25" t="s">
        <v>54</v>
      </c>
      <c r="G1335" s="25" t="s">
        <v>330</v>
      </c>
      <c r="H1335" s="25" t="s">
        <v>391</v>
      </c>
      <c r="I1335" s="36" t="str">
        <f>IFERROR(VLOOKUP(Presupuestos[[#This Row],[AREA]]&amp;Presupuestos[[#This Row],[CONCEPTO]]&amp;Presupuestos[[#This Row],[DESCRIPCION]],Tabla28[[Columna1]:[CÓDIGO NUEVO]],2,0),"")</f>
        <v>P0601003</v>
      </c>
      <c r="J1335" s="3" t="s">
        <v>666</v>
      </c>
      <c r="K1335" s="3" t="s">
        <v>666</v>
      </c>
      <c r="L1335" s="3" t="s">
        <v>666</v>
      </c>
      <c r="M1335" s="31" t="s">
        <v>2511</v>
      </c>
      <c r="N1335" s="3"/>
      <c r="O1335" s="3" t="s">
        <v>315</v>
      </c>
      <c r="P1335" s="3" t="s">
        <v>114</v>
      </c>
      <c r="Q1335" s="3" t="str">
        <f>IFERROR(VLOOKUP(Presupuestos[[#This Row],[CLASIFICACIÓN (N)]],Tabla17[],2,0),"")</f>
        <v>Costos de ventas</v>
      </c>
      <c r="R1335" s="3" t="str">
        <f>IFERROR(VLOOKUP(Presupuestos[[#This Row],[CLASIFICACIÓN (N)]],Tabla17[],3,0),"")</f>
        <v>Operativo</v>
      </c>
      <c r="S1335" s="3" t="s">
        <v>16</v>
      </c>
      <c r="T1335" s="3" t="str">
        <f>IFERROR(VLOOKUP(Presupuestos[[#This Row],[ALMACEN]],Tabla5[],2,0),"")</f>
        <v>Arequipa</v>
      </c>
      <c r="U1335" s="19" t="str">
        <f>IFERROR(VLOOKUP(Presupuestos[[#This Row],[TIPO DE DOCUMENTO]],Tipo_Documento[],2,0)&amp;Presupuestos[[#This Row],[SERIE]]&amp;Presupuestos[[#This Row],[NUMERO]]&amp;Presupuestos[[#This Row],[RUC]],"")</f>
        <v>PLRINTEGRA_071772204134</v>
      </c>
      <c r="V1335" s="3" t="s">
        <v>258</v>
      </c>
      <c r="W1335" s="7">
        <v>45869</v>
      </c>
      <c r="X1335" s="7">
        <v>45869</v>
      </c>
      <c r="Y1335" s="3" t="s">
        <v>2495</v>
      </c>
      <c r="Z1335" s="3">
        <v>17</v>
      </c>
      <c r="AA1335" s="3">
        <f>IFERROR(VLOOKUP(Presupuestos[[#This Row],[RAZON SOCIAL]],CHOOSE({1,2},Clientes_Proveedores[Razon Social],Clientes_Proveedores[Ruc / Dni]),2,0),"-")</f>
        <v>72204134</v>
      </c>
      <c r="AB1335" s="31" t="s">
        <v>1300</v>
      </c>
      <c r="AC1335" s="3" t="s">
        <v>670</v>
      </c>
      <c r="AD1335" s="5"/>
      <c r="AE1335" s="6">
        <v>152.29</v>
      </c>
      <c r="AF1335" s="6">
        <f>Presupuestos[[#This Row],[BASE]]*Presupuestos[[#This Row],[% IGV]]</f>
        <v>0</v>
      </c>
      <c r="AG1335" s="22">
        <f>ROUND(SUM(Presupuestos[[#This Row],[BASE]:[IGV]]),2)</f>
        <v>152.29</v>
      </c>
      <c r="AH1335" s="9" t="str">
        <f>IF(Presupuestos[[#This Row],[MONEDA]]="USD",VLOOKUP(Presupuestos[[#This Row],[FECHA DE EMISION]],Tipo_Cambio[],3,0),"")</f>
        <v/>
      </c>
      <c r="AI1335" s="22">
        <f>IFERROR(ROUND(IF(Presupuestos[[#This Row],[MONEDA]]="PEN",Presupuestos[[#This Row],[TOTAL]],Presupuestos[[#This Row],[TOTAL]]*Presupuestos[[#This Row],[TIPO DE CAMBIO]]),2),"")</f>
        <v>152.29</v>
      </c>
      <c r="AJ1335" s="5"/>
      <c r="AK1335" s="33" t="s">
        <v>671</v>
      </c>
      <c r="AL1335" s="5" t="s">
        <v>680</v>
      </c>
      <c r="AM1335" s="23" t="s">
        <v>671</v>
      </c>
      <c r="AN1335" s="23" t="s">
        <v>671</v>
      </c>
      <c r="AO1335" s="7" t="str">
        <f>IFERROR(VLOOKUP("1-"&amp;Presupuestos[[#This Row],[ID DOCUMENTO]],BD_Pagos[],7,0),"")</f>
        <v/>
      </c>
      <c r="AP1335" s="16" t="str">
        <f>IFERROR(VLOOKUP("1-"&amp;Presupuestos[[#This Row],[ID DOCUMENTO]],BD_Pagos[],8,0),"")</f>
        <v/>
      </c>
      <c r="AQ1335" s="17" t="str">
        <f>IFERROR(VLOOKUP("1-"&amp;Presupuestos[[#This Row],[ID DOCUMENTO]],BD_Pagos[],9,0),"")</f>
        <v/>
      </c>
      <c r="AR1335" s="54"/>
      <c r="AS1335" s="7" t="str">
        <f>IFERROR(VLOOKUP("2-"&amp;Presupuestos[[#This Row],[ID DOCUMENTO]],BD_Pagos[],7,0),"")</f>
        <v/>
      </c>
      <c r="AT1335" s="16" t="str">
        <f>IFERROR(VLOOKUP("2-"&amp;Presupuestos[[#This Row],[ID DOCUMENTO]],BD_Pagos[],8,0),"")</f>
        <v/>
      </c>
      <c r="AU1335" s="17" t="str">
        <f>IFERROR(VLOOKUP("2-"&amp;Presupuestos[[#This Row],[ID DOCUMENTO]],BD_Pagos[],9,0),"")</f>
        <v/>
      </c>
      <c r="AV1335" s="20">
        <f>IF(IFERROR(VLOOKUP("2-"&amp;Presupuestos[[#This Row],[ID DOCUMENTO]],BD_Pagos[],10,0),0)&gt;Presupuestos[[#This Row],[TOTAL SOLES]],Presupuestos[[#This Row],[TOTAL SOLES]],IFERROR(VLOOKUP("2-"&amp;Presupuestos[[#This Row],[ID DOCUMENTO]],BD_Pagos[],10,0),0))</f>
        <v>0</v>
      </c>
      <c r="AW1335" s="7"/>
      <c r="AX1335" s="16"/>
      <c r="AY1335" s="17"/>
      <c r="AZ1335" s="20"/>
      <c r="BA1335" s="7"/>
      <c r="BB1335" s="16"/>
      <c r="BC1335" s="17"/>
      <c r="BD1335" s="20"/>
      <c r="BE1335" s="7" t="str">
        <f>IFERROR(VLOOKUP("5-"&amp;Presupuestos[[#This Row],[ID DOCUMENTO]],BD_Pagos[],7,0),"")</f>
        <v/>
      </c>
      <c r="BF1335" s="17" t="str">
        <f>IFERROR(VLOOKUP("5-"&amp;Presupuestos[[#This Row],[ID DOCUMENTO]],BD_Pagos[],9,0),"")</f>
        <v/>
      </c>
      <c r="BG1335" s="20">
        <f>IF(IFERROR(VLOOKUP("5-"&amp;Presupuestos[[#This Row],[ID DOCUMENTO]],BD_Pagos[],10,0),0)&gt;Presupuestos[[#This Row],[TOTAL SOLES]],Presupuestos[[#This Row],[TOTAL SOLES]],IFERROR(VLOOKUP("5-"&amp;Presupuestos[[#This Row],[ID DOCUMENTO]],BD_Pagos[],10,0),0))</f>
        <v>0</v>
      </c>
      <c r="BH1335" s="7" t="str">
        <f>IFERROR(VLOOKUP("1-Detraccion"&amp;Presupuestos[[#This Row],[ID DOCUMENTO]],BD_Pagos[],2,0),"")</f>
        <v/>
      </c>
      <c r="BI1335" s="3" t="str">
        <f>IFERROR(VLOOKUP("1-Detraccion"&amp;Presupuestos[[#This Row],[ID DOCUMENTO]],BD_Pagos[],3,0),"")</f>
        <v/>
      </c>
      <c r="BJ1335" s="3" t="str">
        <f>IFERROR(VLOOKUP("1-Detraccion"&amp;Presupuestos[[#This Row],[ID DOCUMENTO]],BD_Pagos[],4,0),"")</f>
        <v/>
      </c>
      <c r="BK1335" s="6">
        <f>IF(IFERROR(VLOOKUP("1-Detraccion"&amp;Presupuestos[[#This Row],[ID DOCUMENTO]],BD_Pagos[],5,0),0)&gt;Presupuestos[[#This Row],[TOTAL SOLES]],Presupuestos[[#This Row],[TOTAL SOLES]],IFERROR(VLOOKUP("1-Detraccion"&amp;Presupuestos[[#This Row],[ID DOCUMENTO]],BD_Pagos[],5,0),0))</f>
        <v>0</v>
      </c>
      <c r="BL1335" s="6">
        <f>IF(IFERROR(VLOOKUP("1-Detraccion"&amp;Presupuestos[[#This Row],[ID DOCUMENTO]],BD_Pagos[],6,0),0)&gt;Presupuestos[[#This Row],[TOTAL SOLES]],Presupuestos[[#This Row],[TOTAL SOLES]],IFERROR(VLOOKUP("1-Detraccion"&amp;Presupuestos[[#This Row],[ID DOCUMENTO]],BD_Pagos[],6,0),0))</f>
        <v>0</v>
      </c>
      <c r="BM1335" s="37"/>
      <c r="BN1335" s="3"/>
      <c r="BO1335" s="3"/>
      <c r="BP1335" s="6"/>
      <c r="BQ133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152.29</v>
      </c>
      <c r="BR1335" s="23" t="str">
        <f>IF(Presupuestos[[#This Row],[SALDO ME-MN]]&gt;0,"PENDIENTE","CANCELADO")</f>
        <v>PENDIENTE</v>
      </c>
      <c r="BS1335" s="23" t="str">
        <f>IF(COUNTIFS($U$4:$U1334,Presupuestos[[#This Row],[ID DOCUMENTO]])&gt;=1,IF(B1334=Presupuestos[[#This Row],[ID]],"OK","DOC. DUPLICADO"),"OK")</f>
        <v>OK</v>
      </c>
    </row>
    <row r="1336" spans="2:71" x14ac:dyDescent="0.25">
      <c r="B1336" s="34">
        <f>IF(Presupuestos[[#This Row],[ID DOCUMENTO]]=U1335,B1335,IF(B1335="ID",1,B1335+1))</f>
        <v>1149</v>
      </c>
      <c r="C1336" s="2">
        <v>45869</v>
      </c>
      <c r="D1336" s="2">
        <v>45869</v>
      </c>
      <c r="E1336" s="3" t="s">
        <v>1880</v>
      </c>
      <c r="F1336" s="25" t="s">
        <v>54</v>
      </c>
      <c r="G1336" s="25" t="s">
        <v>330</v>
      </c>
      <c r="H1336" s="25" t="s">
        <v>391</v>
      </c>
      <c r="I1336" s="36" t="str">
        <f>IFERROR(VLOOKUP(Presupuestos[[#This Row],[AREA]]&amp;Presupuestos[[#This Row],[CONCEPTO]]&amp;Presupuestos[[#This Row],[DESCRIPCION]],Tabla28[[Columna1]:[CÓDIGO NUEVO]],2,0),"")</f>
        <v>P0601003</v>
      </c>
      <c r="J1336" s="3" t="s">
        <v>666</v>
      </c>
      <c r="K1336" s="3" t="s">
        <v>666</v>
      </c>
      <c r="L1336" s="3" t="s">
        <v>666</v>
      </c>
      <c r="M1336" s="31" t="s">
        <v>2512</v>
      </c>
      <c r="N1336" s="3"/>
      <c r="O1336" s="3" t="s">
        <v>315</v>
      </c>
      <c r="P1336" s="3" t="s">
        <v>127</v>
      </c>
      <c r="Q1336" s="3" t="str">
        <f>IFERROR(VLOOKUP(Presupuestos[[#This Row],[CLASIFICACIÓN (N)]],Tabla17[],2,0),"")</f>
        <v>Gastos operativos</v>
      </c>
      <c r="R1336" s="3" t="str">
        <f>IFERROR(VLOOKUP(Presupuestos[[#This Row],[CLASIFICACIÓN (N)]],Tabla17[],3,0),"")</f>
        <v>Operativo</v>
      </c>
      <c r="S1336" s="3" t="s">
        <v>16</v>
      </c>
      <c r="T1336" s="3" t="str">
        <f>IFERROR(VLOOKUP(Presupuestos[[#This Row],[ALMACEN]],Tabla5[],2,0),"")</f>
        <v>Arequipa</v>
      </c>
      <c r="U1336" s="19" t="str">
        <f>IFERROR(VLOOKUP(Presupuestos[[#This Row],[TIPO DE DOCUMENTO]],Tipo_Documento[],2,0)&amp;Presupuestos[[#This Row],[SERIE]]&amp;Presupuestos[[#This Row],[NUMERO]]&amp;Presupuestos[[#This Row],[RUC]],"")</f>
        <v>PLRINTEGRA_071872144092</v>
      </c>
      <c r="V1336" s="3" t="s">
        <v>258</v>
      </c>
      <c r="W1336" s="7">
        <v>45869</v>
      </c>
      <c r="X1336" s="7">
        <v>45869</v>
      </c>
      <c r="Y1336" s="3" t="s">
        <v>2495</v>
      </c>
      <c r="Z1336" s="3">
        <v>18</v>
      </c>
      <c r="AA1336" s="3">
        <f>IFERROR(VLOOKUP(Presupuestos[[#This Row],[RAZON SOCIAL]],CHOOSE({1,2},Clientes_Proveedores[Razon Social],Clientes_Proveedores[Ruc / Dni]),2,0),"-")</f>
        <v>72144092</v>
      </c>
      <c r="AB1336" s="31" t="s">
        <v>2046</v>
      </c>
      <c r="AC1336" s="3" t="s">
        <v>670</v>
      </c>
      <c r="AD1336" s="5"/>
      <c r="AE1336" s="6">
        <v>245.24</v>
      </c>
      <c r="AF1336" s="6">
        <f>Presupuestos[[#This Row],[BASE]]*Presupuestos[[#This Row],[% IGV]]</f>
        <v>0</v>
      </c>
      <c r="AG1336" s="22">
        <f>ROUND(SUM(Presupuestos[[#This Row],[BASE]:[IGV]]),2)</f>
        <v>245.24</v>
      </c>
      <c r="AH1336" s="9" t="str">
        <f>IF(Presupuestos[[#This Row],[MONEDA]]="USD",VLOOKUP(Presupuestos[[#This Row],[FECHA DE EMISION]],Tipo_Cambio[],3,0),"")</f>
        <v/>
      </c>
      <c r="AI1336" s="22">
        <f>IFERROR(ROUND(IF(Presupuestos[[#This Row],[MONEDA]]="PEN",Presupuestos[[#This Row],[TOTAL]],Presupuestos[[#This Row],[TOTAL]]*Presupuestos[[#This Row],[TIPO DE CAMBIO]]),2),"")</f>
        <v>245.24</v>
      </c>
      <c r="AJ1336" s="5"/>
      <c r="AK1336" s="33" t="s">
        <v>671</v>
      </c>
      <c r="AL1336" s="5" t="s">
        <v>680</v>
      </c>
      <c r="AM1336" s="23" t="s">
        <v>671</v>
      </c>
      <c r="AN1336" s="23" t="s">
        <v>671</v>
      </c>
      <c r="AO1336" s="7" t="str">
        <f>IFERROR(VLOOKUP("1-"&amp;Presupuestos[[#This Row],[ID DOCUMENTO]],BD_Pagos[],7,0),"")</f>
        <v/>
      </c>
      <c r="AP1336" s="16" t="str">
        <f>IFERROR(VLOOKUP("1-"&amp;Presupuestos[[#This Row],[ID DOCUMENTO]],BD_Pagos[],8,0),"")</f>
        <v/>
      </c>
      <c r="AQ1336" s="17" t="str">
        <f>IFERROR(VLOOKUP("1-"&amp;Presupuestos[[#This Row],[ID DOCUMENTO]],BD_Pagos[],9,0),"")</f>
        <v/>
      </c>
      <c r="AR1336" s="54"/>
      <c r="AS1336" s="7" t="str">
        <f>IFERROR(VLOOKUP("2-"&amp;Presupuestos[[#This Row],[ID DOCUMENTO]],BD_Pagos[],7,0),"")</f>
        <v/>
      </c>
      <c r="AT1336" s="16" t="str">
        <f>IFERROR(VLOOKUP("2-"&amp;Presupuestos[[#This Row],[ID DOCUMENTO]],BD_Pagos[],8,0),"")</f>
        <v/>
      </c>
      <c r="AU1336" s="17" t="str">
        <f>IFERROR(VLOOKUP("2-"&amp;Presupuestos[[#This Row],[ID DOCUMENTO]],BD_Pagos[],9,0),"")</f>
        <v/>
      </c>
      <c r="AV1336" s="20">
        <f>IF(IFERROR(VLOOKUP("2-"&amp;Presupuestos[[#This Row],[ID DOCUMENTO]],BD_Pagos[],10,0),0)&gt;Presupuestos[[#This Row],[TOTAL SOLES]],Presupuestos[[#This Row],[TOTAL SOLES]],IFERROR(VLOOKUP("2-"&amp;Presupuestos[[#This Row],[ID DOCUMENTO]],BD_Pagos[],10,0),0))</f>
        <v>0</v>
      </c>
      <c r="AW1336" s="7"/>
      <c r="AX1336" s="16"/>
      <c r="AY1336" s="17"/>
      <c r="AZ1336" s="20"/>
      <c r="BA1336" s="7"/>
      <c r="BB1336" s="16"/>
      <c r="BC1336" s="17"/>
      <c r="BD1336" s="20"/>
      <c r="BE1336" s="7" t="str">
        <f>IFERROR(VLOOKUP("5-"&amp;Presupuestos[[#This Row],[ID DOCUMENTO]],BD_Pagos[],7,0),"")</f>
        <v/>
      </c>
      <c r="BF1336" s="17" t="str">
        <f>IFERROR(VLOOKUP("5-"&amp;Presupuestos[[#This Row],[ID DOCUMENTO]],BD_Pagos[],9,0),"")</f>
        <v/>
      </c>
      <c r="BG1336" s="20">
        <f>IF(IFERROR(VLOOKUP("5-"&amp;Presupuestos[[#This Row],[ID DOCUMENTO]],BD_Pagos[],10,0),0)&gt;Presupuestos[[#This Row],[TOTAL SOLES]],Presupuestos[[#This Row],[TOTAL SOLES]],IFERROR(VLOOKUP("5-"&amp;Presupuestos[[#This Row],[ID DOCUMENTO]],BD_Pagos[],10,0),0))</f>
        <v>0</v>
      </c>
      <c r="BH1336" s="7" t="str">
        <f>IFERROR(VLOOKUP("1-Detraccion"&amp;Presupuestos[[#This Row],[ID DOCUMENTO]],BD_Pagos[],2,0),"")</f>
        <v/>
      </c>
      <c r="BI1336" s="3" t="str">
        <f>IFERROR(VLOOKUP("1-Detraccion"&amp;Presupuestos[[#This Row],[ID DOCUMENTO]],BD_Pagos[],3,0),"")</f>
        <v/>
      </c>
      <c r="BJ1336" s="3" t="str">
        <f>IFERROR(VLOOKUP("1-Detraccion"&amp;Presupuestos[[#This Row],[ID DOCUMENTO]],BD_Pagos[],4,0),"")</f>
        <v/>
      </c>
      <c r="BK1336" s="6">
        <f>IF(IFERROR(VLOOKUP("1-Detraccion"&amp;Presupuestos[[#This Row],[ID DOCUMENTO]],BD_Pagos[],5,0),0)&gt;Presupuestos[[#This Row],[TOTAL SOLES]],Presupuestos[[#This Row],[TOTAL SOLES]],IFERROR(VLOOKUP("1-Detraccion"&amp;Presupuestos[[#This Row],[ID DOCUMENTO]],BD_Pagos[],5,0),0))</f>
        <v>0</v>
      </c>
      <c r="BL1336" s="6">
        <f>IF(IFERROR(VLOOKUP("1-Detraccion"&amp;Presupuestos[[#This Row],[ID DOCUMENTO]],BD_Pagos[],6,0),0)&gt;Presupuestos[[#This Row],[TOTAL SOLES]],Presupuestos[[#This Row],[TOTAL SOLES]],IFERROR(VLOOKUP("1-Detraccion"&amp;Presupuestos[[#This Row],[ID DOCUMENTO]],BD_Pagos[],6,0),0))</f>
        <v>0</v>
      </c>
      <c r="BM1336" s="37"/>
      <c r="BN1336" s="3"/>
      <c r="BO1336" s="3"/>
      <c r="BP1336" s="6"/>
      <c r="BQ133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245.24</v>
      </c>
      <c r="BR1336" s="23" t="str">
        <f>IF(Presupuestos[[#This Row],[SALDO ME-MN]]&gt;0,"PENDIENTE","CANCELADO")</f>
        <v>PENDIENTE</v>
      </c>
      <c r="BS1336" s="23" t="str">
        <f>IF(COUNTIFS($U$4:$U1335,Presupuestos[[#This Row],[ID DOCUMENTO]])&gt;=1,IF(B1335=Presupuestos[[#This Row],[ID]],"OK","DOC. DUPLICADO"),"OK")</f>
        <v>OK</v>
      </c>
    </row>
    <row r="1337" spans="2:71" x14ac:dyDescent="0.25">
      <c r="B1337" s="34">
        <f>IF(Presupuestos[[#This Row],[ID DOCUMENTO]]=U1336,B1336,IF(B1336="ID",1,B1336+1))</f>
        <v>1150</v>
      </c>
      <c r="C1337" s="2">
        <v>45869</v>
      </c>
      <c r="D1337" s="2">
        <v>45869</v>
      </c>
      <c r="E1337" s="3" t="s">
        <v>1880</v>
      </c>
      <c r="F1337" s="25" t="s">
        <v>54</v>
      </c>
      <c r="G1337" s="25" t="s">
        <v>330</v>
      </c>
      <c r="H1337" s="25" t="s">
        <v>391</v>
      </c>
      <c r="I1337" s="36" t="str">
        <f>IFERROR(VLOOKUP(Presupuestos[[#This Row],[AREA]]&amp;Presupuestos[[#This Row],[CONCEPTO]]&amp;Presupuestos[[#This Row],[DESCRIPCION]],Tabla28[[Columna1]:[CÓDIGO NUEVO]],2,0),"")</f>
        <v>P0601003</v>
      </c>
      <c r="J1337" s="3" t="s">
        <v>666</v>
      </c>
      <c r="K1337" s="3" t="s">
        <v>666</v>
      </c>
      <c r="L1337" s="3" t="s">
        <v>666</v>
      </c>
      <c r="M1337" s="31" t="s">
        <v>2513</v>
      </c>
      <c r="N1337" s="3"/>
      <c r="O1337" s="3" t="s">
        <v>315</v>
      </c>
      <c r="P1337" s="3" t="s">
        <v>127</v>
      </c>
      <c r="Q1337" s="3" t="str">
        <f>IFERROR(VLOOKUP(Presupuestos[[#This Row],[CLASIFICACIÓN (N)]],Tabla17[],2,0),"")</f>
        <v>Gastos operativos</v>
      </c>
      <c r="R1337" s="3" t="str">
        <f>IFERROR(VLOOKUP(Presupuestos[[#This Row],[CLASIFICACIÓN (N)]],Tabla17[],3,0),"")</f>
        <v>Operativo</v>
      </c>
      <c r="S1337" s="3" t="s">
        <v>16</v>
      </c>
      <c r="T1337" s="3" t="str">
        <f>IFERROR(VLOOKUP(Presupuestos[[#This Row],[ALMACEN]],Tabla5[],2,0),"")</f>
        <v>Arequipa</v>
      </c>
      <c r="U1337" s="19" t="str">
        <f>IFERROR(VLOOKUP(Presupuestos[[#This Row],[TIPO DE DOCUMENTO]],Tipo_Documento[],2,0)&amp;Presupuestos[[#This Row],[SERIE]]&amp;Presupuestos[[#This Row],[NUMERO]]&amp;Presupuestos[[#This Row],[RUC]],"")</f>
        <v>PLRINTEGRA_071976390500</v>
      </c>
      <c r="V1337" s="3" t="s">
        <v>258</v>
      </c>
      <c r="W1337" s="7">
        <v>45869</v>
      </c>
      <c r="X1337" s="7">
        <v>45869</v>
      </c>
      <c r="Y1337" s="3" t="s">
        <v>2495</v>
      </c>
      <c r="Z1337" s="3">
        <v>19</v>
      </c>
      <c r="AA1337" s="3">
        <f>IFERROR(VLOOKUP(Presupuestos[[#This Row],[RAZON SOCIAL]],CHOOSE({1,2},Clientes_Proveedores[Razon Social],Clientes_Proveedores[Ruc / Dni]),2,0),"-")</f>
        <v>76390500</v>
      </c>
      <c r="AB1337" s="31" t="s">
        <v>1302</v>
      </c>
      <c r="AC1337" s="3" t="s">
        <v>670</v>
      </c>
      <c r="AD1337" s="5"/>
      <c r="AE1337" s="6">
        <v>186.49</v>
      </c>
      <c r="AF1337" s="6">
        <f>Presupuestos[[#This Row],[BASE]]*Presupuestos[[#This Row],[% IGV]]</f>
        <v>0</v>
      </c>
      <c r="AG1337" s="22">
        <f>ROUND(SUM(Presupuestos[[#This Row],[BASE]:[IGV]]),2)</f>
        <v>186.49</v>
      </c>
      <c r="AH1337" s="9" t="str">
        <f>IF(Presupuestos[[#This Row],[MONEDA]]="USD",VLOOKUP(Presupuestos[[#This Row],[FECHA DE EMISION]],Tipo_Cambio[],3,0),"")</f>
        <v/>
      </c>
      <c r="AI1337" s="22">
        <f>IFERROR(ROUND(IF(Presupuestos[[#This Row],[MONEDA]]="PEN",Presupuestos[[#This Row],[TOTAL]],Presupuestos[[#This Row],[TOTAL]]*Presupuestos[[#This Row],[TIPO DE CAMBIO]]),2),"")</f>
        <v>186.49</v>
      </c>
      <c r="AJ1337" s="5"/>
      <c r="AK1337" s="33" t="s">
        <v>671</v>
      </c>
      <c r="AL1337" s="5" t="s">
        <v>680</v>
      </c>
      <c r="AM1337" s="23" t="s">
        <v>671</v>
      </c>
      <c r="AN1337" s="23" t="s">
        <v>671</v>
      </c>
      <c r="AO1337" s="7" t="str">
        <f>IFERROR(VLOOKUP("1-"&amp;Presupuestos[[#This Row],[ID DOCUMENTO]],BD_Pagos[],7,0),"")</f>
        <v/>
      </c>
      <c r="AP1337" s="16" t="str">
        <f>IFERROR(VLOOKUP("1-"&amp;Presupuestos[[#This Row],[ID DOCUMENTO]],BD_Pagos[],8,0),"")</f>
        <v/>
      </c>
      <c r="AQ1337" s="17" t="str">
        <f>IFERROR(VLOOKUP("1-"&amp;Presupuestos[[#This Row],[ID DOCUMENTO]],BD_Pagos[],9,0),"")</f>
        <v/>
      </c>
      <c r="AR1337" s="54"/>
      <c r="AS1337" s="7" t="str">
        <f>IFERROR(VLOOKUP("2-"&amp;Presupuestos[[#This Row],[ID DOCUMENTO]],BD_Pagos[],7,0),"")</f>
        <v/>
      </c>
      <c r="AT1337" s="16" t="str">
        <f>IFERROR(VLOOKUP("2-"&amp;Presupuestos[[#This Row],[ID DOCUMENTO]],BD_Pagos[],8,0),"")</f>
        <v/>
      </c>
      <c r="AU1337" s="17" t="str">
        <f>IFERROR(VLOOKUP("2-"&amp;Presupuestos[[#This Row],[ID DOCUMENTO]],BD_Pagos[],9,0),"")</f>
        <v/>
      </c>
      <c r="AV1337" s="20">
        <f>IF(IFERROR(VLOOKUP("2-"&amp;Presupuestos[[#This Row],[ID DOCUMENTO]],BD_Pagos[],10,0),0)&gt;Presupuestos[[#This Row],[TOTAL SOLES]],Presupuestos[[#This Row],[TOTAL SOLES]],IFERROR(VLOOKUP("2-"&amp;Presupuestos[[#This Row],[ID DOCUMENTO]],BD_Pagos[],10,0),0))</f>
        <v>0</v>
      </c>
      <c r="AW1337" s="7"/>
      <c r="AX1337" s="16"/>
      <c r="AY1337" s="17"/>
      <c r="AZ1337" s="20"/>
      <c r="BA1337" s="7"/>
      <c r="BB1337" s="16"/>
      <c r="BC1337" s="17"/>
      <c r="BD1337" s="20"/>
      <c r="BE1337" s="7" t="str">
        <f>IFERROR(VLOOKUP("5-"&amp;Presupuestos[[#This Row],[ID DOCUMENTO]],BD_Pagos[],7,0),"")</f>
        <v/>
      </c>
      <c r="BF1337" s="17" t="str">
        <f>IFERROR(VLOOKUP("5-"&amp;Presupuestos[[#This Row],[ID DOCUMENTO]],BD_Pagos[],9,0),"")</f>
        <v/>
      </c>
      <c r="BG1337" s="20">
        <f>IF(IFERROR(VLOOKUP("5-"&amp;Presupuestos[[#This Row],[ID DOCUMENTO]],BD_Pagos[],10,0),0)&gt;Presupuestos[[#This Row],[TOTAL SOLES]],Presupuestos[[#This Row],[TOTAL SOLES]],IFERROR(VLOOKUP("5-"&amp;Presupuestos[[#This Row],[ID DOCUMENTO]],BD_Pagos[],10,0),0))</f>
        <v>0</v>
      </c>
      <c r="BH1337" s="7" t="str">
        <f>IFERROR(VLOOKUP("1-Detraccion"&amp;Presupuestos[[#This Row],[ID DOCUMENTO]],BD_Pagos[],2,0),"")</f>
        <v/>
      </c>
      <c r="BI1337" s="3" t="str">
        <f>IFERROR(VLOOKUP("1-Detraccion"&amp;Presupuestos[[#This Row],[ID DOCUMENTO]],BD_Pagos[],3,0),"")</f>
        <v/>
      </c>
      <c r="BJ1337" s="3" t="str">
        <f>IFERROR(VLOOKUP("1-Detraccion"&amp;Presupuestos[[#This Row],[ID DOCUMENTO]],BD_Pagos[],4,0),"")</f>
        <v/>
      </c>
      <c r="BK1337" s="6">
        <f>IF(IFERROR(VLOOKUP("1-Detraccion"&amp;Presupuestos[[#This Row],[ID DOCUMENTO]],BD_Pagos[],5,0),0)&gt;Presupuestos[[#This Row],[TOTAL SOLES]],Presupuestos[[#This Row],[TOTAL SOLES]],IFERROR(VLOOKUP("1-Detraccion"&amp;Presupuestos[[#This Row],[ID DOCUMENTO]],BD_Pagos[],5,0),0))</f>
        <v>0</v>
      </c>
      <c r="BL1337" s="6">
        <f>IF(IFERROR(VLOOKUP("1-Detraccion"&amp;Presupuestos[[#This Row],[ID DOCUMENTO]],BD_Pagos[],6,0),0)&gt;Presupuestos[[#This Row],[TOTAL SOLES]],Presupuestos[[#This Row],[TOTAL SOLES]],IFERROR(VLOOKUP("1-Detraccion"&amp;Presupuestos[[#This Row],[ID DOCUMENTO]],BD_Pagos[],6,0),0))</f>
        <v>0</v>
      </c>
      <c r="BM1337" s="37"/>
      <c r="BN1337" s="3"/>
      <c r="BO1337" s="3"/>
      <c r="BP1337" s="6"/>
      <c r="BQ133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186.49</v>
      </c>
      <c r="BR1337" s="23" t="str">
        <f>IF(Presupuestos[[#This Row],[SALDO ME-MN]]&gt;0,"PENDIENTE","CANCELADO")</f>
        <v>PENDIENTE</v>
      </c>
      <c r="BS1337" s="23" t="str">
        <f>IF(COUNTIFS($U$4:$U1336,Presupuestos[[#This Row],[ID DOCUMENTO]])&gt;=1,IF(B1336=Presupuestos[[#This Row],[ID]],"OK","DOC. DUPLICADO"),"OK")</f>
        <v>OK</v>
      </c>
    </row>
    <row r="1338" spans="2:71" x14ac:dyDescent="0.25">
      <c r="B1338" s="34">
        <f>IF(Presupuestos[[#This Row],[ID DOCUMENTO]]=U1337,B1337,IF(B1337="ID",1,B1337+1))</f>
        <v>1151</v>
      </c>
      <c r="C1338" s="2">
        <v>45869</v>
      </c>
      <c r="D1338" s="2">
        <v>45869</v>
      </c>
      <c r="E1338" s="3" t="s">
        <v>1880</v>
      </c>
      <c r="F1338" s="25" t="s">
        <v>54</v>
      </c>
      <c r="G1338" s="25" t="s">
        <v>330</v>
      </c>
      <c r="H1338" s="25" t="s">
        <v>391</v>
      </c>
      <c r="I1338" s="36" t="str">
        <f>IFERROR(VLOOKUP(Presupuestos[[#This Row],[AREA]]&amp;Presupuestos[[#This Row],[CONCEPTO]]&amp;Presupuestos[[#This Row],[DESCRIPCION]],Tabla28[[Columna1]:[CÓDIGO NUEVO]],2,0),"")</f>
        <v>P0601003</v>
      </c>
      <c r="J1338" s="3" t="s">
        <v>666</v>
      </c>
      <c r="K1338" s="3" t="s">
        <v>666</v>
      </c>
      <c r="L1338" s="3" t="s">
        <v>666</v>
      </c>
      <c r="M1338" s="31" t="s">
        <v>2514</v>
      </c>
      <c r="N1338" s="3"/>
      <c r="O1338" s="3" t="s">
        <v>315</v>
      </c>
      <c r="P1338" s="3" t="s">
        <v>114</v>
      </c>
      <c r="Q1338" s="3" t="str">
        <f>IFERROR(VLOOKUP(Presupuestos[[#This Row],[CLASIFICACIÓN (N)]],Tabla17[],2,0),"")</f>
        <v>Costos de ventas</v>
      </c>
      <c r="R1338" s="3" t="str">
        <f>IFERROR(VLOOKUP(Presupuestos[[#This Row],[CLASIFICACIÓN (N)]],Tabla17[],3,0),"")</f>
        <v>Operativo</v>
      </c>
      <c r="S1338" s="3" t="s">
        <v>16</v>
      </c>
      <c r="T1338" s="3" t="str">
        <f>IFERROR(VLOOKUP(Presupuestos[[#This Row],[ALMACEN]],Tabla5[],2,0),"")</f>
        <v>Arequipa</v>
      </c>
      <c r="U1338" s="19" t="str">
        <f>IFERROR(VLOOKUP(Presupuestos[[#This Row],[TIPO DE DOCUMENTO]],Tipo_Documento[],2,0)&amp;Presupuestos[[#This Row],[SERIE]]&amp;Presupuestos[[#This Row],[NUMERO]]&amp;Presupuestos[[#This Row],[RUC]],"")</f>
        <v>PLRINTEGRA_072048536654</v>
      </c>
      <c r="V1338" s="3" t="s">
        <v>258</v>
      </c>
      <c r="W1338" s="7">
        <v>45869</v>
      </c>
      <c r="X1338" s="7">
        <v>45869</v>
      </c>
      <c r="Y1338" s="3" t="s">
        <v>2495</v>
      </c>
      <c r="Z1338" s="3">
        <v>20</v>
      </c>
      <c r="AA1338" s="3">
        <f>IFERROR(VLOOKUP(Presupuestos[[#This Row],[RAZON SOCIAL]],CHOOSE({1,2},Clientes_Proveedores[Razon Social],Clientes_Proveedores[Ruc / Dni]),2,0),"-")</f>
        <v>48536654</v>
      </c>
      <c r="AB1338" s="31" t="s">
        <v>1619</v>
      </c>
      <c r="AC1338" s="3" t="s">
        <v>670</v>
      </c>
      <c r="AD1338" s="5"/>
      <c r="AE1338" s="6">
        <v>243.66000000000003</v>
      </c>
      <c r="AF1338" s="6">
        <f>Presupuestos[[#This Row],[BASE]]*Presupuestos[[#This Row],[% IGV]]</f>
        <v>0</v>
      </c>
      <c r="AG1338" s="22">
        <f>ROUND(SUM(Presupuestos[[#This Row],[BASE]:[IGV]]),2)</f>
        <v>243.66</v>
      </c>
      <c r="AH1338" s="9" t="str">
        <f>IF(Presupuestos[[#This Row],[MONEDA]]="USD",VLOOKUP(Presupuestos[[#This Row],[FECHA DE EMISION]],Tipo_Cambio[],3,0),"")</f>
        <v/>
      </c>
      <c r="AI1338" s="22">
        <f>IFERROR(ROUND(IF(Presupuestos[[#This Row],[MONEDA]]="PEN",Presupuestos[[#This Row],[TOTAL]],Presupuestos[[#This Row],[TOTAL]]*Presupuestos[[#This Row],[TIPO DE CAMBIO]]),2),"")</f>
        <v>243.66</v>
      </c>
      <c r="AJ1338" s="5"/>
      <c r="AK1338" s="33" t="s">
        <v>671</v>
      </c>
      <c r="AL1338" s="5" t="s">
        <v>680</v>
      </c>
      <c r="AM1338" s="23" t="s">
        <v>671</v>
      </c>
      <c r="AN1338" s="23" t="s">
        <v>671</v>
      </c>
      <c r="AO1338" s="7" t="str">
        <f>IFERROR(VLOOKUP("1-"&amp;Presupuestos[[#This Row],[ID DOCUMENTO]],BD_Pagos[],7,0),"")</f>
        <v/>
      </c>
      <c r="AP1338" s="16" t="str">
        <f>IFERROR(VLOOKUP("1-"&amp;Presupuestos[[#This Row],[ID DOCUMENTO]],BD_Pagos[],8,0),"")</f>
        <v/>
      </c>
      <c r="AQ1338" s="17" t="str">
        <f>IFERROR(VLOOKUP("1-"&amp;Presupuestos[[#This Row],[ID DOCUMENTO]],BD_Pagos[],9,0),"")</f>
        <v/>
      </c>
      <c r="AR1338" s="54"/>
      <c r="AS1338" s="7" t="str">
        <f>IFERROR(VLOOKUP("2-"&amp;Presupuestos[[#This Row],[ID DOCUMENTO]],BD_Pagos[],7,0),"")</f>
        <v/>
      </c>
      <c r="AT1338" s="16" t="str">
        <f>IFERROR(VLOOKUP("2-"&amp;Presupuestos[[#This Row],[ID DOCUMENTO]],BD_Pagos[],8,0),"")</f>
        <v/>
      </c>
      <c r="AU1338" s="17" t="str">
        <f>IFERROR(VLOOKUP("2-"&amp;Presupuestos[[#This Row],[ID DOCUMENTO]],BD_Pagos[],9,0),"")</f>
        <v/>
      </c>
      <c r="AV1338" s="20">
        <f>IF(IFERROR(VLOOKUP("2-"&amp;Presupuestos[[#This Row],[ID DOCUMENTO]],BD_Pagos[],10,0),0)&gt;Presupuestos[[#This Row],[TOTAL SOLES]],Presupuestos[[#This Row],[TOTAL SOLES]],IFERROR(VLOOKUP("2-"&amp;Presupuestos[[#This Row],[ID DOCUMENTO]],BD_Pagos[],10,0),0))</f>
        <v>0</v>
      </c>
      <c r="AW1338" s="7"/>
      <c r="AX1338" s="16"/>
      <c r="AY1338" s="17"/>
      <c r="AZ1338" s="20"/>
      <c r="BA1338" s="7"/>
      <c r="BB1338" s="16"/>
      <c r="BC1338" s="17"/>
      <c r="BD1338" s="20"/>
      <c r="BE1338" s="7" t="str">
        <f>IFERROR(VLOOKUP("5-"&amp;Presupuestos[[#This Row],[ID DOCUMENTO]],BD_Pagos[],7,0),"")</f>
        <v/>
      </c>
      <c r="BF1338" s="17" t="str">
        <f>IFERROR(VLOOKUP("5-"&amp;Presupuestos[[#This Row],[ID DOCUMENTO]],BD_Pagos[],9,0),"")</f>
        <v/>
      </c>
      <c r="BG1338" s="20">
        <f>IF(IFERROR(VLOOKUP("5-"&amp;Presupuestos[[#This Row],[ID DOCUMENTO]],BD_Pagos[],10,0),0)&gt;Presupuestos[[#This Row],[TOTAL SOLES]],Presupuestos[[#This Row],[TOTAL SOLES]],IFERROR(VLOOKUP("5-"&amp;Presupuestos[[#This Row],[ID DOCUMENTO]],BD_Pagos[],10,0),0))</f>
        <v>0</v>
      </c>
      <c r="BH1338" s="7" t="str">
        <f>IFERROR(VLOOKUP("1-Detraccion"&amp;Presupuestos[[#This Row],[ID DOCUMENTO]],BD_Pagos[],2,0),"")</f>
        <v/>
      </c>
      <c r="BI1338" s="3" t="str">
        <f>IFERROR(VLOOKUP("1-Detraccion"&amp;Presupuestos[[#This Row],[ID DOCUMENTO]],BD_Pagos[],3,0),"")</f>
        <v/>
      </c>
      <c r="BJ1338" s="3" t="str">
        <f>IFERROR(VLOOKUP("1-Detraccion"&amp;Presupuestos[[#This Row],[ID DOCUMENTO]],BD_Pagos[],4,0),"")</f>
        <v/>
      </c>
      <c r="BK1338" s="6">
        <f>IF(IFERROR(VLOOKUP("1-Detraccion"&amp;Presupuestos[[#This Row],[ID DOCUMENTO]],BD_Pagos[],5,0),0)&gt;Presupuestos[[#This Row],[TOTAL SOLES]],Presupuestos[[#This Row],[TOTAL SOLES]],IFERROR(VLOOKUP("1-Detraccion"&amp;Presupuestos[[#This Row],[ID DOCUMENTO]],BD_Pagos[],5,0),0))</f>
        <v>0</v>
      </c>
      <c r="BL1338" s="6">
        <f>IF(IFERROR(VLOOKUP("1-Detraccion"&amp;Presupuestos[[#This Row],[ID DOCUMENTO]],BD_Pagos[],6,0),0)&gt;Presupuestos[[#This Row],[TOTAL SOLES]],Presupuestos[[#This Row],[TOTAL SOLES]],IFERROR(VLOOKUP("1-Detraccion"&amp;Presupuestos[[#This Row],[ID DOCUMENTO]],BD_Pagos[],6,0),0))</f>
        <v>0</v>
      </c>
      <c r="BM1338" s="37"/>
      <c r="BN1338" s="3"/>
      <c r="BO1338" s="3"/>
      <c r="BP1338" s="6"/>
      <c r="BQ133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243.66</v>
      </c>
      <c r="BR1338" s="23" t="str">
        <f>IF(Presupuestos[[#This Row],[SALDO ME-MN]]&gt;0,"PENDIENTE","CANCELADO")</f>
        <v>PENDIENTE</v>
      </c>
      <c r="BS1338" s="23" t="str">
        <f>IF(COUNTIFS($U$4:$U1337,Presupuestos[[#This Row],[ID DOCUMENTO]])&gt;=1,IF(B1337=Presupuestos[[#This Row],[ID]],"OK","DOC. DUPLICADO"),"OK")</f>
        <v>OK</v>
      </c>
    </row>
    <row r="1339" spans="2:71" ht="24" x14ac:dyDescent="0.25">
      <c r="B1339" s="34">
        <f>IF(Presupuestos[[#This Row],[ID DOCUMENTO]]=U1338,B1338,IF(B1338="ID",1,B1338+1))</f>
        <v>1152</v>
      </c>
      <c r="C1339" s="2">
        <v>45869</v>
      </c>
      <c r="D1339" s="2">
        <v>45869</v>
      </c>
      <c r="E1339" s="3" t="s">
        <v>1880</v>
      </c>
      <c r="F1339" s="25" t="s">
        <v>54</v>
      </c>
      <c r="G1339" s="25" t="s">
        <v>330</v>
      </c>
      <c r="H1339" s="25" t="s">
        <v>391</v>
      </c>
      <c r="I1339" s="36" t="str">
        <f>IFERROR(VLOOKUP(Presupuestos[[#This Row],[AREA]]&amp;Presupuestos[[#This Row],[CONCEPTO]]&amp;Presupuestos[[#This Row],[DESCRIPCION]],Tabla28[[Columna1]:[CÓDIGO NUEVO]],2,0),"")</f>
        <v>P0601003</v>
      </c>
      <c r="J1339" s="3" t="s">
        <v>666</v>
      </c>
      <c r="K1339" s="3" t="s">
        <v>666</v>
      </c>
      <c r="L1339" s="3" t="s">
        <v>666</v>
      </c>
      <c r="M1339" s="31" t="s">
        <v>2515</v>
      </c>
      <c r="N1339" s="3"/>
      <c r="O1339" s="3" t="s">
        <v>315</v>
      </c>
      <c r="P1339" s="3" t="s">
        <v>114</v>
      </c>
      <c r="Q1339" s="3" t="str">
        <f>IFERROR(VLOOKUP(Presupuestos[[#This Row],[CLASIFICACIÓN (N)]],Tabla17[],2,0),"")</f>
        <v>Costos de ventas</v>
      </c>
      <c r="R1339" s="3" t="str">
        <f>IFERROR(VLOOKUP(Presupuestos[[#This Row],[CLASIFICACIÓN (N)]],Tabla17[],3,0),"")</f>
        <v>Operativo</v>
      </c>
      <c r="S1339" s="3" t="s">
        <v>16</v>
      </c>
      <c r="T1339" s="3" t="str">
        <f>IFERROR(VLOOKUP(Presupuestos[[#This Row],[ALMACEN]],Tabla5[],2,0),"")</f>
        <v>Arequipa</v>
      </c>
      <c r="U1339" s="19" t="str">
        <f>IFERROR(VLOOKUP(Presupuestos[[#This Row],[TIPO DE DOCUMENTO]],Tipo_Documento[],2,0)&amp;Presupuestos[[#This Row],[SERIE]]&amp;Presupuestos[[#This Row],[NUMERO]]&amp;Presupuestos[[#This Row],[RUC]],"")</f>
        <v>PLRINTEGRA_072175276411</v>
      </c>
      <c r="V1339" s="3" t="s">
        <v>258</v>
      </c>
      <c r="W1339" s="7">
        <v>45869</v>
      </c>
      <c r="X1339" s="7">
        <v>45869</v>
      </c>
      <c r="Y1339" s="3" t="s">
        <v>2495</v>
      </c>
      <c r="Z1339" s="3">
        <v>21</v>
      </c>
      <c r="AA1339" s="3">
        <f>IFERROR(VLOOKUP(Presupuestos[[#This Row],[RAZON SOCIAL]],CHOOSE({1,2},Clientes_Proveedores[Razon Social],Clientes_Proveedores[Ruc / Dni]),2,0),"-")</f>
        <v>75276411</v>
      </c>
      <c r="AB1339" s="31" t="s">
        <v>2078</v>
      </c>
      <c r="AC1339" s="3" t="s">
        <v>670</v>
      </c>
      <c r="AD1339" s="5"/>
      <c r="AE1339" s="6">
        <v>142.72</v>
      </c>
      <c r="AF1339" s="6">
        <f>Presupuestos[[#This Row],[BASE]]*Presupuestos[[#This Row],[% IGV]]</f>
        <v>0</v>
      </c>
      <c r="AG1339" s="22">
        <f>ROUND(SUM(Presupuestos[[#This Row],[BASE]:[IGV]]),2)</f>
        <v>142.72</v>
      </c>
      <c r="AH1339" s="9" t="str">
        <f>IF(Presupuestos[[#This Row],[MONEDA]]="USD",VLOOKUP(Presupuestos[[#This Row],[FECHA DE EMISION]],Tipo_Cambio[],3,0),"")</f>
        <v/>
      </c>
      <c r="AI1339" s="22">
        <f>IFERROR(ROUND(IF(Presupuestos[[#This Row],[MONEDA]]="PEN",Presupuestos[[#This Row],[TOTAL]],Presupuestos[[#This Row],[TOTAL]]*Presupuestos[[#This Row],[TIPO DE CAMBIO]]),2),"")</f>
        <v>142.72</v>
      </c>
      <c r="AJ1339" s="5"/>
      <c r="AK1339" s="33" t="s">
        <v>671</v>
      </c>
      <c r="AL1339" s="5" t="s">
        <v>680</v>
      </c>
      <c r="AM1339" s="23" t="s">
        <v>671</v>
      </c>
      <c r="AN1339" s="23" t="s">
        <v>671</v>
      </c>
      <c r="AO1339" s="7" t="str">
        <f>IFERROR(VLOOKUP("1-"&amp;Presupuestos[[#This Row],[ID DOCUMENTO]],BD_Pagos[],7,0),"")</f>
        <v/>
      </c>
      <c r="AP1339" s="16" t="str">
        <f>IFERROR(VLOOKUP("1-"&amp;Presupuestos[[#This Row],[ID DOCUMENTO]],BD_Pagos[],8,0),"")</f>
        <v/>
      </c>
      <c r="AQ1339" s="17" t="str">
        <f>IFERROR(VLOOKUP("1-"&amp;Presupuestos[[#This Row],[ID DOCUMENTO]],BD_Pagos[],9,0),"")</f>
        <v/>
      </c>
      <c r="AR1339" s="54"/>
      <c r="AS1339" s="7" t="str">
        <f>IFERROR(VLOOKUP("2-"&amp;Presupuestos[[#This Row],[ID DOCUMENTO]],BD_Pagos[],7,0),"")</f>
        <v/>
      </c>
      <c r="AT1339" s="16" t="str">
        <f>IFERROR(VLOOKUP("2-"&amp;Presupuestos[[#This Row],[ID DOCUMENTO]],BD_Pagos[],8,0),"")</f>
        <v/>
      </c>
      <c r="AU1339" s="17" t="str">
        <f>IFERROR(VLOOKUP("2-"&amp;Presupuestos[[#This Row],[ID DOCUMENTO]],BD_Pagos[],9,0),"")</f>
        <v/>
      </c>
      <c r="AV1339" s="20">
        <f>IF(IFERROR(VLOOKUP("2-"&amp;Presupuestos[[#This Row],[ID DOCUMENTO]],BD_Pagos[],10,0),0)&gt;Presupuestos[[#This Row],[TOTAL SOLES]],Presupuestos[[#This Row],[TOTAL SOLES]],IFERROR(VLOOKUP("2-"&amp;Presupuestos[[#This Row],[ID DOCUMENTO]],BD_Pagos[],10,0),0))</f>
        <v>0</v>
      </c>
      <c r="AW1339" s="7"/>
      <c r="AX1339" s="16"/>
      <c r="AY1339" s="17"/>
      <c r="AZ1339" s="20"/>
      <c r="BA1339" s="7"/>
      <c r="BB1339" s="16"/>
      <c r="BC1339" s="17"/>
      <c r="BD1339" s="20"/>
      <c r="BE1339" s="7" t="str">
        <f>IFERROR(VLOOKUP("5-"&amp;Presupuestos[[#This Row],[ID DOCUMENTO]],BD_Pagos[],7,0),"")</f>
        <v/>
      </c>
      <c r="BF1339" s="17" t="str">
        <f>IFERROR(VLOOKUP("5-"&amp;Presupuestos[[#This Row],[ID DOCUMENTO]],BD_Pagos[],9,0),"")</f>
        <v/>
      </c>
      <c r="BG1339" s="20">
        <f>IF(IFERROR(VLOOKUP("5-"&amp;Presupuestos[[#This Row],[ID DOCUMENTO]],BD_Pagos[],10,0),0)&gt;Presupuestos[[#This Row],[TOTAL SOLES]],Presupuestos[[#This Row],[TOTAL SOLES]],IFERROR(VLOOKUP("5-"&amp;Presupuestos[[#This Row],[ID DOCUMENTO]],BD_Pagos[],10,0),0))</f>
        <v>0</v>
      </c>
      <c r="BH1339" s="7" t="str">
        <f>IFERROR(VLOOKUP("1-Detraccion"&amp;Presupuestos[[#This Row],[ID DOCUMENTO]],BD_Pagos[],2,0),"")</f>
        <v/>
      </c>
      <c r="BI1339" s="3" t="str">
        <f>IFERROR(VLOOKUP("1-Detraccion"&amp;Presupuestos[[#This Row],[ID DOCUMENTO]],BD_Pagos[],3,0),"")</f>
        <v/>
      </c>
      <c r="BJ1339" s="3" t="str">
        <f>IFERROR(VLOOKUP("1-Detraccion"&amp;Presupuestos[[#This Row],[ID DOCUMENTO]],BD_Pagos[],4,0),"")</f>
        <v/>
      </c>
      <c r="BK1339" s="6">
        <f>IF(IFERROR(VLOOKUP("1-Detraccion"&amp;Presupuestos[[#This Row],[ID DOCUMENTO]],BD_Pagos[],5,0),0)&gt;Presupuestos[[#This Row],[TOTAL SOLES]],Presupuestos[[#This Row],[TOTAL SOLES]],IFERROR(VLOOKUP("1-Detraccion"&amp;Presupuestos[[#This Row],[ID DOCUMENTO]],BD_Pagos[],5,0),0))</f>
        <v>0</v>
      </c>
      <c r="BL1339" s="6">
        <f>IF(IFERROR(VLOOKUP("1-Detraccion"&amp;Presupuestos[[#This Row],[ID DOCUMENTO]],BD_Pagos[],6,0),0)&gt;Presupuestos[[#This Row],[TOTAL SOLES]],Presupuestos[[#This Row],[TOTAL SOLES]],IFERROR(VLOOKUP("1-Detraccion"&amp;Presupuestos[[#This Row],[ID DOCUMENTO]],BD_Pagos[],6,0),0))</f>
        <v>0</v>
      </c>
      <c r="BM1339" s="37"/>
      <c r="BN1339" s="3"/>
      <c r="BO1339" s="3"/>
      <c r="BP1339" s="6"/>
      <c r="BQ133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142.72</v>
      </c>
      <c r="BR1339" s="23" t="str">
        <f>IF(Presupuestos[[#This Row],[SALDO ME-MN]]&gt;0,"PENDIENTE","CANCELADO")</f>
        <v>PENDIENTE</v>
      </c>
      <c r="BS1339" s="23" t="str">
        <f>IF(COUNTIFS($U$4:$U1338,Presupuestos[[#This Row],[ID DOCUMENTO]])&gt;=1,IF(B1338=Presupuestos[[#This Row],[ID]],"OK","DOC. DUPLICADO"),"OK")</f>
        <v>OK</v>
      </c>
    </row>
    <row r="1340" spans="2:71" x14ac:dyDescent="0.25">
      <c r="B1340" s="34">
        <f>IF(Presupuestos[[#This Row],[ID DOCUMENTO]]=U1339,B1339,IF(B1339="ID",1,B1339+1))</f>
        <v>1153</v>
      </c>
      <c r="C1340" s="2">
        <v>45869</v>
      </c>
      <c r="D1340" s="2">
        <v>45869</v>
      </c>
      <c r="E1340" s="3" t="s">
        <v>1880</v>
      </c>
      <c r="F1340" s="25" t="s">
        <v>54</v>
      </c>
      <c r="G1340" s="25" t="s">
        <v>330</v>
      </c>
      <c r="H1340" s="25" t="s">
        <v>391</v>
      </c>
      <c r="I1340" s="36" t="str">
        <f>IFERROR(VLOOKUP(Presupuestos[[#This Row],[AREA]]&amp;Presupuestos[[#This Row],[CONCEPTO]]&amp;Presupuestos[[#This Row],[DESCRIPCION]],Tabla28[[Columna1]:[CÓDIGO NUEVO]],2,0),"")</f>
        <v>P0601003</v>
      </c>
      <c r="J1340" s="3" t="s">
        <v>666</v>
      </c>
      <c r="K1340" s="3" t="s">
        <v>666</v>
      </c>
      <c r="L1340" s="3" t="s">
        <v>666</v>
      </c>
      <c r="M1340" s="31" t="s">
        <v>2516</v>
      </c>
      <c r="N1340" s="3"/>
      <c r="O1340" s="3" t="s">
        <v>315</v>
      </c>
      <c r="P1340" s="3" t="s">
        <v>114</v>
      </c>
      <c r="Q1340" s="3" t="str">
        <f>IFERROR(VLOOKUP(Presupuestos[[#This Row],[CLASIFICACIÓN (N)]],Tabla17[],2,0),"")</f>
        <v>Costos de ventas</v>
      </c>
      <c r="R1340" s="3" t="str">
        <f>IFERROR(VLOOKUP(Presupuestos[[#This Row],[CLASIFICACIÓN (N)]],Tabla17[],3,0),"")</f>
        <v>Operativo</v>
      </c>
      <c r="S1340" s="3" t="s">
        <v>16</v>
      </c>
      <c r="T1340" s="3" t="str">
        <f>IFERROR(VLOOKUP(Presupuestos[[#This Row],[ALMACEN]],Tabla5[],2,0),"")</f>
        <v>Arequipa</v>
      </c>
      <c r="U1340" s="19" t="str">
        <f>IFERROR(VLOOKUP(Presupuestos[[#This Row],[TIPO DE DOCUMENTO]],Tipo_Documento[],2,0)&amp;Presupuestos[[#This Row],[SERIE]]&amp;Presupuestos[[#This Row],[NUMERO]]&amp;Presupuestos[[#This Row],[RUC]],"")</f>
        <v>PLRINTEGRA_072273530159</v>
      </c>
      <c r="V1340" s="3" t="s">
        <v>258</v>
      </c>
      <c r="W1340" s="7">
        <v>45869</v>
      </c>
      <c r="X1340" s="7">
        <v>45869</v>
      </c>
      <c r="Y1340" s="3" t="s">
        <v>2495</v>
      </c>
      <c r="Z1340" s="3">
        <v>22</v>
      </c>
      <c r="AA1340" s="3">
        <f>IFERROR(VLOOKUP(Presupuestos[[#This Row],[RAZON SOCIAL]],CHOOSE({1,2},Clientes_Proveedores[Razon Social],Clientes_Proveedores[Ruc / Dni]),2,0),"-")</f>
        <v>73530159</v>
      </c>
      <c r="AB1340" s="31" t="s">
        <v>2080</v>
      </c>
      <c r="AC1340" s="3" t="s">
        <v>670</v>
      </c>
      <c r="AD1340" s="5"/>
      <c r="AE1340" s="6">
        <v>411.07000000000005</v>
      </c>
      <c r="AF1340" s="6">
        <f>Presupuestos[[#This Row],[BASE]]*Presupuestos[[#This Row],[% IGV]]</f>
        <v>0</v>
      </c>
      <c r="AG1340" s="22">
        <f>ROUND(SUM(Presupuestos[[#This Row],[BASE]:[IGV]]),2)</f>
        <v>411.07</v>
      </c>
      <c r="AH1340" s="9" t="str">
        <f>IF(Presupuestos[[#This Row],[MONEDA]]="USD",VLOOKUP(Presupuestos[[#This Row],[FECHA DE EMISION]],Tipo_Cambio[],3,0),"")</f>
        <v/>
      </c>
      <c r="AI1340" s="22">
        <f>IFERROR(ROUND(IF(Presupuestos[[#This Row],[MONEDA]]="PEN",Presupuestos[[#This Row],[TOTAL]],Presupuestos[[#This Row],[TOTAL]]*Presupuestos[[#This Row],[TIPO DE CAMBIO]]),2),"")</f>
        <v>411.07</v>
      </c>
      <c r="AJ1340" s="5"/>
      <c r="AK1340" s="33" t="s">
        <v>671</v>
      </c>
      <c r="AL1340" s="5" t="s">
        <v>680</v>
      </c>
      <c r="AM1340" s="23" t="s">
        <v>671</v>
      </c>
      <c r="AN1340" s="23" t="s">
        <v>671</v>
      </c>
      <c r="AO1340" s="7" t="str">
        <f>IFERROR(VLOOKUP("1-"&amp;Presupuestos[[#This Row],[ID DOCUMENTO]],BD_Pagos[],7,0),"")</f>
        <v/>
      </c>
      <c r="AP1340" s="16" t="str">
        <f>IFERROR(VLOOKUP("1-"&amp;Presupuestos[[#This Row],[ID DOCUMENTO]],BD_Pagos[],8,0),"")</f>
        <v/>
      </c>
      <c r="AQ1340" s="17" t="str">
        <f>IFERROR(VLOOKUP("1-"&amp;Presupuestos[[#This Row],[ID DOCUMENTO]],BD_Pagos[],9,0),"")</f>
        <v/>
      </c>
      <c r="AR1340" s="54"/>
      <c r="AS1340" s="7" t="str">
        <f>IFERROR(VLOOKUP("2-"&amp;Presupuestos[[#This Row],[ID DOCUMENTO]],BD_Pagos[],7,0),"")</f>
        <v/>
      </c>
      <c r="AT1340" s="16" t="str">
        <f>IFERROR(VLOOKUP("2-"&amp;Presupuestos[[#This Row],[ID DOCUMENTO]],BD_Pagos[],8,0),"")</f>
        <v/>
      </c>
      <c r="AU1340" s="17" t="str">
        <f>IFERROR(VLOOKUP("2-"&amp;Presupuestos[[#This Row],[ID DOCUMENTO]],BD_Pagos[],9,0),"")</f>
        <v/>
      </c>
      <c r="AV1340" s="20">
        <f>IF(IFERROR(VLOOKUP("2-"&amp;Presupuestos[[#This Row],[ID DOCUMENTO]],BD_Pagos[],10,0),0)&gt;Presupuestos[[#This Row],[TOTAL SOLES]],Presupuestos[[#This Row],[TOTAL SOLES]],IFERROR(VLOOKUP("2-"&amp;Presupuestos[[#This Row],[ID DOCUMENTO]],BD_Pagos[],10,0),0))</f>
        <v>0</v>
      </c>
      <c r="AW1340" s="7"/>
      <c r="AX1340" s="16"/>
      <c r="AY1340" s="17"/>
      <c r="AZ1340" s="20"/>
      <c r="BA1340" s="7"/>
      <c r="BB1340" s="16"/>
      <c r="BC1340" s="17"/>
      <c r="BD1340" s="20"/>
      <c r="BE1340" s="7" t="str">
        <f>IFERROR(VLOOKUP("5-"&amp;Presupuestos[[#This Row],[ID DOCUMENTO]],BD_Pagos[],7,0),"")</f>
        <v/>
      </c>
      <c r="BF1340" s="17" t="str">
        <f>IFERROR(VLOOKUP("5-"&amp;Presupuestos[[#This Row],[ID DOCUMENTO]],BD_Pagos[],9,0),"")</f>
        <v/>
      </c>
      <c r="BG1340" s="20">
        <f>IF(IFERROR(VLOOKUP("5-"&amp;Presupuestos[[#This Row],[ID DOCUMENTO]],BD_Pagos[],10,0),0)&gt;Presupuestos[[#This Row],[TOTAL SOLES]],Presupuestos[[#This Row],[TOTAL SOLES]],IFERROR(VLOOKUP("5-"&amp;Presupuestos[[#This Row],[ID DOCUMENTO]],BD_Pagos[],10,0),0))</f>
        <v>0</v>
      </c>
      <c r="BH1340" s="7" t="str">
        <f>IFERROR(VLOOKUP("1-Detraccion"&amp;Presupuestos[[#This Row],[ID DOCUMENTO]],BD_Pagos[],2,0),"")</f>
        <v/>
      </c>
      <c r="BI1340" s="3" t="str">
        <f>IFERROR(VLOOKUP("1-Detraccion"&amp;Presupuestos[[#This Row],[ID DOCUMENTO]],BD_Pagos[],3,0),"")</f>
        <v/>
      </c>
      <c r="BJ1340" s="3" t="str">
        <f>IFERROR(VLOOKUP("1-Detraccion"&amp;Presupuestos[[#This Row],[ID DOCUMENTO]],BD_Pagos[],4,0),"")</f>
        <v/>
      </c>
      <c r="BK1340" s="6">
        <f>IF(IFERROR(VLOOKUP("1-Detraccion"&amp;Presupuestos[[#This Row],[ID DOCUMENTO]],BD_Pagos[],5,0),0)&gt;Presupuestos[[#This Row],[TOTAL SOLES]],Presupuestos[[#This Row],[TOTAL SOLES]],IFERROR(VLOOKUP("1-Detraccion"&amp;Presupuestos[[#This Row],[ID DOCUMENTO]],BD_Pagos[],5,0),0))</f>
        <v>0</v>
      </c>
      <c r="BL1340" s="6">
        <f>IF(IFERROR(VLOOKUP("1-Detraccion"&amp;Presupuestos[[#This Row],[ID DOCUMENTO]],BD_Pagos[],6,0),0)&gt;Presupuestos[[#This Row],[TOTAL SOLES]],Presupuestos[[#This Row],[TOTAL SOLES]],IFERROR(VLOOKUP("1-Detraccion"&amp;Presupuestos[[#This Row],[ID DOCUMENTO]],BD_Pagos[],6,0),0))</f>
        <v>0</v>
      </c>
      <c r="BM1340" s="37"/>
      <c r="BN1340" s="3"/>
      <c r="BO1340" s="3"/>
      <c r="BP1340" s="6"/>
      <c r="BQ134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411.07</v>
      </c>
      <c r="BR1340" s="23" t="str">
        <f>IF(Presupuestos[[#This Row],[SALDO ME-MN]]&gt;0,"PENDIENTE","CANCELADO")</f>
        <v>PENDIENTE</v>
      </c>
      <c r="BS1340" s="23" t="str">
        <f>IF(COUNTIFS($U$4:$U1339,Presupuestos[[#This Row],[ID DOCUMENTO]])&gt;=1,IF(B1339=Presupuestos[[#This Row],[ID]],"OK","DOC. DUPLICADO"),"OK")</f>
        <v>OK</v>
      </c>
    </row>
    <row r="1341" spans="2:71" x14ac:dyDescent="0.25">
      <c r="B1341" s="34">
        <f>IF(Presupuestos[[#This Row],[ID DOCUMENTO]]=U1340,B1340,IF(B1340="ID",1,B1340+1))</f>
        <v>1154</v>
      </c>
      <c r="C1341" s="2">
        <v>45869</v>
      </c>
      <c r="D1341" s="2">
        <v>45869</v>
      </c>
      <c r="E1341" s="3" t="s">
        <v>1880</v>
      </c>
      <c r="F1341" s="25" t="s">
        <v>54</v>
      </c>
      <c r="G1341" s="25" t="s">
        <v>330</v>
      </c>
      <c r="H1341" s="25" t="s">
        <v>391</v>
      </c>
      <c r="I1341" s="36" t="str">
        <f>IFERROR(VLOOKUP(Presupuestos[[#This Row],[AREA]]&amp;Presupuestos[[#This Row],[CONCEPTO]]&amp;Presupuestos[[#This Row],[DESCRIPCION]],Tabla28[[Columna1]:[CÓDIGO NUEVO]],2,0),"")</f>
        <v>P0601003</v>
      </c>
      <c r="J1341" s="3" t="s">
        <v>666</v>
      </c>
      <c r="K1341" s="3" t="s">
        <v>666</v>
      </c>
      <c r="L1341" s="3" t="s">
        <v>666</v>
      </c>
      <c r="M1341" s="31" t="s">
        <v>2517</v>
      </c>
      <c r="N1341" s="3"/>
      <c r="O1341" s="3" t="s">
        <v>315</v>
      </c>
      <c r="P1341" s="3" t="s">
        <v>86</v>
      </c>
      <c r="Q1341" s="3" t="str">
        <f>IFERROR(VLOOKUP(Presupuestos[[#This Row],[CLASIFICACIÓN (N)]],Tabla17[],2,0),"")</f>
        <v>Costos de ventas</v>
      </c>
      <c r="R1341" s="3" t="str">
        <f>IFERROR(VLOOKUP(Presupuestos[[#This Row],[CLASIFICACIÓN (N)]],Tabla17[],3,0),"")</f>
        <v>Operativo</v>
      </c>
      <c r="S1341" s="3" t="s">
        <v>41</v>
      </c>
      <c r="T1341" s="3" t="str">
        <f>IFERROR(VLOOKUP(Presupuestos[[#This Row],[ALMACEN]],Tabla5[],2,0),"")</f>
        <v>Lima</v>
      </c>
      <c r="U1341" s="19" t="str">
        <f>IFERROR(VLOOKUP(Presupuestos[[#This Row],[TIPO DE DOCUMENTO]],Tipo_Documento[],2,0)&amp;Presupuestos[[#This Row],[SERIE]]&amp;Presupuestos[[#This Row],[NUMERO]]&amp;Presupuestos[[#This Row],[RUC]],"")</f>
        <v>PLRINTEGRA_072347557239</v>
      </c>
      <c r="V1341" s="3" t="s">
        <v>258</v>
      </c>
      <c r="W1341" s="7">
        <v>45869</v>
      </c>
      <c r="X1341" s="7">
        <v>45869</v>
      </c>
      <c r="Y1341" s="3" t="s">
        <v>2495</v>
      </c>
      <c r="Z1341" s="3">
        <v>23</v>
      </c>
      <c r="AA1341" s="3">
        <f>IFERROR(VLOOKUP(Presupuestos[[#This Row],[RAZON SOCIAL]],CHOOSE({1,2},Clientes_Proveedores[Razon Social],Clientes_Proveedores[Ruc / Dni]),2,0),"-")</f>
        <v>47557239</v>
      </c>
      <c r="AB1341" s="31" t="s">
        <v>2094</v>
      </c>
      <c r="AC1341" s="3" t="s">
        <v>670</v>
      </c>
      <c r="AD1341" s="5"/>
      <c r="AE1341" s="6">
        <v>169.53</v>
      </c>
      <c r="AF1341" s="6">
        <f>Presupuestos[[#This Row],[BASE]]*Presupuestos[[#This Row],[% IGV]]</f>
        <v>0</v>
      </c>
      <c r="AG1341" s="22">
        <f>ROUND(SUM(Presupuestos[[#This Row],[BASE]:[IGV]]),2)</f>
        <v>169.53</v>
      </c>
      <c r="AH1341" s="9" t="str">
        <f>IF(Presupuestos[[#This Row],[MONEDA]]="USD",VLOOKUP(Presupuestos[[#This Row],[FECHA DE EMISION]],Tipo_Cambio[],3,0),"")</f>
        <v/>
      </c>
      <c r="AI1341" s="22">
        <f>IFERROR(ROUND(IF(Presupuestos[[#This Row],[MONEDA]]="PEN",Presupuestos[[#This Row],[TOTAL]],Presupuestos[[#This Row],[TOTAL]]*Presupuestos[[#This Row],[TIPO DE CAMBIO]]),2),"")</f>
        <v>169.53</v>
      </c>
      <c r="AJ1341" s="5"/>
      <c r="AK1341" s="33" t="s">
        <v>671</v>
      </c>
      <c r="AL1341" s="5" t="s">
        <v>680</v>
      </c>
      <c r="AM1341" s="23" t="s">
        <v>671</v>
      </c>
      <c r="AN1341" s="23" t="s">
        <v>671</v>
      </c>
      <c r="AO1341" s="7" t="str">
        <f>IFERROR(VLOOKUP("1-"&amp;Presupuestos[[#This Row],[ID DOCUMENTO]],BD_Pagos[],7,0),"")</f>
        <v/>
      </c>
      <c r="AP1341" s="16" t="str">
        <f>IFERROR(VLOOKUP("1-"&amp;Presupuestos[[#This Row],[ID DOCUMENTO]],BD_Pagos[],8,0),"")</f>
        <v/>
      </c>
      <c r="AQ1341" s="17" t="str">
        <f>IFERROR(VLOOKUP("1-"&amp;Presupuestos[[#This Row],[ID DOCUMENTO]],BD_Pagos[],9,0),"")</f>
        <v/>
      </c>
      <c r="AR1341" s="54"/>
      <c r="AS1341" s="7" t="str">
        <f>IFERROR(VLOOKUP("2-"&amp;Presupuestos[[#This Row],[ID DOCUMENTO]],BD_Pagos[],7,0),"")</f>
        <v/>
      </c>
      <c r="AT1341" s="16" t="str">
        <f>IFERROR(VLOOKUP("2-"&amp;Presupuestos[[#This Row],[ID DOCUMENTO]],BD_Pagos[],8,0),"")</f>
        <v/>
      </c>
      <c r="AU1341" s="17" t="str">
        <f>IFERROR(VLOOKUP("2-"&amp;Presupuestos[[#This Row],[ID DOCUMENTO]],BD_Pagos[],9,0),"")</f>
        <v/>
      </c>
      <c r="AV1341" s="20">
        <f>IF(IFERROR(VLOOKUP("2-"&amp;Presupuestos[[#This Row],[ID DOCUMENTO]],BD_Pagos[],10,0),0)&gt;Presupuestos[[#This Row],[TOTAL SOLES]],Presupuestos[[#This Row],[TOTAL SOLES]],IFERROR(VLOOKUP("2-"&amp;Presupuestos[[#This Row],[ID DOCUMENTO]],BD_Pagos[],10,0),0))</f>
        <v>0</v>
      </c>
      <c r="AW1341" s="7"/>
      <c r="AX1341" s="16"/>
      <c r="AY1341" s="17"/>
      <c r="AZ1341" s="20"/>
      <c r="BA1341" s="7"/>
      <c r="BB1341" s="16"/>
      <c r="BC1341" s="17"/>
      <c r="BD1341" s="20"/>
      <c r="BE1341" s="7" t="str">
        <f>IFERROR(VLOOKUP("5-"&amp;Presupuestos[[#This Row],[ID DOCUMENTO]],BD_Pagos[],7,0),"")</f>
        <v/>
      </c>
      <c r="BF1341" s="17" t="str">
        <f>IFERROR(VLOOKUP("5-"&amp;Presupuestos[[#This Row],[ID DOCUMENTO]],BD_Pagos[],9,0),"")</f>
        <v/>
      </c>
      <c r="BG1341" s="20">
        <f>IF(IFERROR(VLOOKUP("5-"&amp;Presupuestos[[#This Row],[ID DOCUMENTO]],BD_Pagos[],10,0),0)&gt;Presupuestos[[#This Row],[TOTAL SOLES]],Presupuestos[[#This Row],[TOTAL SOLES]],IFERROR(VLOOKUP("5-"&amp;Presupuestos[[#This Row],[ID DOCUMENTO]],BD_Pagos[],10,0),0))</f>
        <v>0</v>
      </c>
      <c r="BH1341" s="7" t="str">
        <f>IFERROR(VLOOKUP("1-Detraccion"&amp;Presupuestos[[#This Row],[ID DOCUMENTO]],BD_Pagos[],2,0),"")</f>
        <v/>
      </c>
      <c r="BI1341" s="3" t="str">
        <f>IFERROR(VLOOKUP("1-Detraccion"&amp;Presupuestos[[#This Row],[ID DOCUMENTO]],BD_Pagos[],3,0),"")</f>
        <v/>
      </c>
      <c r="BJ1341" s="3" t="str">
        <f>IFERROR(VLOOKUP("1-Detraccion"&amp;Presupuestos[[#This Row],[ID DOCUMENTO]],BD_Pagos[],4,0),"")</f>
        <v/>
      </c>
      <c r="BK1341" s="6">
        <f>IF(IFERROR(VLOOKUP("1-Detraccion"&amp;Presupuestos[[#This Row],[ID DOCUMENTO]],BD_Pagos[],5,0),0)&gt;Presupuestos[[#This Row],[TOTAL SOLES]],Presupuestos[[#This Row],[TOTAL SOLES]],IFERROR(VLOOKUP("1-Detraccion"&amp;Presupuestos[[#This Row],[ID DOCUMENTO]],BD_Pagos[],5,0),0))</f>
        <v>0</v>
      </c>
      <c r="BL1341" s="6">
        <f>IF(IFERROR(VLOOKUP("1-Detraccion"&amp;Presupuestos[[#This Row],[ID DOCUMENTO]],BD_Pagos[],6,0),0)&gt;Presupuestos[[#This Row],[TOTAL SOLES]],Presupuestos[[#This Row],[TOTAL SOLES]],IFERROR(VLOOKUP("1-Detraccion"&amp;Presupuestos[[#This Row],[ID DOCUMENTO]],BD_Pagos[],6,0),0))</f>
        <v>0</v>
      </c>
      <c r="BM1341" s="37"/>
      <c r="BN1341" s="3"/>
      <c r="BO1341" s="3"/>
      <c r="BP1341" s="6"/>
      <c r="BQ134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169.53</v>
      </c>
      <c r="BR1341" s="23" t="str">
        <f>IF(Presupuestos[[#This Row],[SALDO ME-MN]]&gt;0,"PENDIENTE","CANCELADO")</f>
        <v>PENDIENTE</v>
      </c>
      <c r="BS1341" s="23" t="str">
        <f>IF(COUNTIFS($U$4:$U1340,Presupuestos[[#This Row],[ID DOCUMENTO]])&gt;=1,IF(B1340=Presupuestos[[#This Row],[ID]],"OK","DOC. DUPLICADO"),"OK")</f>
        <v>OK</v>
      </c>
    </row>
    <row r="1342" spans="2:71" ht="24" x14ac:dyDescent="0.25">
      <c r="B1342" s="34">
        <f>IF(Presupuestos[[#This Row],[ID DOCUMENTO]]=U1341,B1341,IF(B1341="ID",1,B1341+1))</f>
        <v>1155</v>
      </c>
      <c r="C1342" s="2">
        <v>45869</v>
      </c>
      <c r="D1342" s="2">
        <v>45869</v>
      </c>
      <c r="E1342" s="3" t="s">
        <v>1880</v>
      </c>
      <c r="F1342" s="25" t="s">
        <v>54</v>
      </c>
      <c r="G1342" s="25" t="s">
        <v>330</v>
      </c>
      <c r="H1342" s="25" t="s">
        <v>391</v>
      </c>
      <c r="I1342" s="36" t="str">
        <f>IFERROR(VLOOKUP(Presupuestos[[#This Row],[AREA]]&amp;Presupuestos[[#This Row],[CONCEPTO]]&amp;Presupuestos[[#This Row],[DESCRIPCION]],Tabla28[[Columna1]:[CÓDIGO NUEVO]],2,0),"")</f>
        <v>P0601003</v>
      </c>
      <c r="J1342" s="3" t="s">
        <v>666</v>
      </c>
      <c r="K1342" s="3" t="s">
        <v>666</v>
      </c>
      <c r="L1342" s="3" t="s">
        <v>666</v>
      </c>
      <c r="M1342" s="31" t="s">
        <v>2518</v>
      </c>
      <c r="N1342" s="3"/>
      <c r="O1342" s="3" t="s">
        <v>315</v>
      </c>
      <c r="P1342" s="3" t="s">
        <v>132</v>
      </c>
      <c r="Q1342" s="3" t="str">
        <f>IFERROR(VLOOKUP(Presupuestos[[#This Row],[CLASIFICACIÓN (N)]],Tabla17[],2,0),"")</f>
        <v>Gastos operativos</v>
      </c>
      <c r="R1342" s="3" t="str">
        <f>IFERROR(VLOOKUP(Presupuestos[[#This Row],[CLASIFICACIÓN (N)]],Tabla17[],3,0),"")</f>
        <v>Operativo</v>
      </c>
      <c r="S1342" s="3" t="s">
        <v>16</v>
      </c>
      <c r="T1342" s="3" t="str">
        <f>IFERROR(VLOOKUP(Presupuestos[[#This Row],[ALMACEN]],Tabla5[],2,0),"")</f>
        <v>Arequipa</v>
      </c>
      <c r="U1342" s="19" t="str">
        <f>IFERROR(VLOOKUP(Presupuestos[[#This Row],[TIPO DE DOCUMENTO]],Tipo_Documento[],2,0)&amp;Presupuestos[[#This Row],[SERIE]]&amp;Presupuestos[[#This Row],[NUMERO]]&amp;Presupuestos[[#This Row],[RUC]],"")</f>
        <v>PLRINTEGRA_072472728100</v>
      </c>
      <c r="V1342" s="3" t="s">
        <v>258</v>
      </c>
      <c r="W1342" s="7">
        <v>45869</v>
      </c>
      <c r="X1342" s="7">
        <v>45869</v>
      </c>
      <c r="Y1342" s="3" t="s">
        <v>2495</v>
      </c>
      <c r="Z1342" s="3">
        <v>24</v>
      </c>
      <c r="AA1342" s="3">
        <f>IFERROR(VLOOKUP(Presupuestos[[#This Row],[RAZON SOCIAL]],CHOOSE({1,2},Clientes_Proveedores[Razon Social],Clientes_Proveedores[Ruc / Dni]),2,0),"-")</f>
        <v>72728100</v>
      </c>
      <c r="AB1342" s="31" t="s">
        <v>1371</v>
      </c>
      <c r="AC1342" s="3" t="s">
        <v>670</v>
      </c>
      <c r="AD1342" s="5"/>
      <c r="AE1342" s="6">
        <v>195.14</v>
      </c>
      <c r="AF1342" s="6">
        <f>Presupuestos[[#This Row],[BASE]]*Presupuestos[[#This Row],[% IGV]]</f>
        <v>0</v>
      </c>
      <c r="AG1342" s="22">
        <f>ROUND(SUM(Presupuestos[[#This Row],[BASE]:[IGV]]),2)</f>
        <v>195.14</v>
      </c>
      <c r="AH1342" s="9" t="str">
        <f>IF(Presupuestos[[#This Row],[MONEDA]]="USD",VLOOKUP(Presupuestos[[#This Row],[FECHA DE EMISION]],Tipo_Cambio[],3,0),"")</f>
        <v/>
      </c>
      <c r="AI1342" s="22">
        <f>IFERROR(ROUND(IF(Presupuestos[[#This Row],[MONEDA]]="PEN",Presupuestos[[#This Row],[TOTAL]],Presupuestos[[#This Row],[TOTAL]]*Presupuestos[[#This Row],[TIPO DE CAMBIO]]),2),"")</f>
        <v>195.14</v>
      </c>
      <c r="AJ1342" s="5"/>
      <c r="AK1342" s="33" t="s">
        <v>671</v>
      </c>
      <c r="AL1342" s="5" t="s">
        <v>680</v>
      </c>
      <c r="AM1342" s="23" t="s">
        <v>671</v>
      </c>
      <c r="AN1342" s="23" t="s">
        <v>671</v>
      </c>
      <c r="AO1342" s="7" t="str">
        <f>IFERROR(VLOOKUP("1-"&amp;Presupuestos[[#This Row],[ID DOCUMENTO]],BD_Pagos[],7,0),"")</f>
        <v/>
      </c>
      <c r="AP1342" s="16" t="str">
        <f>IFERROR(VLOOKUP("1-"&amp;Presupuestos[[#This Row],[ID DOCUMENTO]],BD_Pagos[],8,0),"")</f>
        <v/>
      </c>
      <c r="AQ1342" s="17" t="str">
        <f>IFERROR(VLOOKUP("1-"&amp;Presupuestos[[#This Row],[ID DOCUMENTO]],BD_Pagos[],9,0),"")</f>
        <v/>
      </c>
      <c r="AR1342" s="54"/>
      <c r="AS1342" s="7" t="str">
        <f>IFERROR(VLOOKUP("2-"&amp;Presupuestos[[#This Row],[ID DOCUMENTO]],BD_Pagos[],7,0),"")</f>
        <v/>
      </c>
      <c r="AT1342" s="16" t="str">
        <f>IFERROR(VLOOKUP("2-"&amp;Presupuestos[[#This Row],[ID DOCUMENTO]],BD_Pagos[],8,0),"")</f>
        <v/>
      </c>
      <c r="AU1342" s="17" t="str">
        <f>IFERROR(VLOOKUP("2-"&amp;Presupuestos[[#This Row],[ID DOCUMENTO]],BD_Pagos[],9,0),"")</f>
        <v/>
      </c>
      <c r="AV1342" s="20">
        <f>IF(IFERROR(VLOOKUP("2-"&amp;Presupuestos[[#This Row],[ID DOCUMENTO]],BD_Pagos[],10,0),0)&gt;Presupuestos[[#This Row],[TOTAL SOLES]],Presupuestos[[#This Row],[TOTAL SOLES]],IFERROR(VLOOKUP("2-"&amp;Presupuestos[[#This Row],[ID DOCUMENTO]],BD_Pagos[],10,0),0))</f>
        <v>0</v>
      </c>
      <c r="AW1342" s="7"/>
      <c r="AX1342" s="16"/>
      <c r="AY1342" s="17"/>
      <c r="AZ1342" s="20"/>
      <c r="BA1342" s="7"/>
      <c r="BB1342" s="16"/>
      <c r="BC1342" s="17"/>
      <c r="BD1342" s="20"/>
      <c r="BE1342" s="7" t="str">
        <f>IFERROR(VLOOKUP("5-"&amp;Presupuestos[[#This Row],[ID DOCUMENTO]],BD_Pagos[],7,0),"")</f>
        <v/>
      </c>
      <c r="BF1342" s="17" t="str">
        <f>IFERROR(VLOOKUP("5-"&amp;Presupuestos[[#This Row],[ID DOCUMENTO]],BD_Pagos[],9,0),"")</f>
        <v/>
      </c>
      <c r="BG1342" s="20">
        <f>IF(IFERROR(VLOOKUP("5-"&amp;Presupuestos[[#This Row],[ID DOCUMENTO]],BD_Pagos[],10,0),0)&gt;Presupuestos[[#This Row],[TOTAL SOLES]],Presupuestos[[#This Row],[TOTAL SOLES]],IFERROR(VLOOKUP("5-"&amp;Presupuestos[[#This Row],[ID DOCUMENTO]],BD_Pagos[],10,0),0))</f>
        <v>0</v>
      </c>
      <c r="BH1342" s="7" t="str">
        <f>IFERROR(VLOOKUP("1-Detraccion"&amp;Presupuestos[[#This Row],[ID DOCUMENTO]],BD_Pagos[],2,0),"")</f>
        <v/>
      </c>
      <c r="BI1342" s="3" t="str">
        <f>IFERROR(VLOOKUP("1-Detraccion"&amp;Presupuestos[[#This Row],[ID DOCUMENTO]],BD_Pagos[],3,0),"")</f>
        <v/>
      </c>
      <c r="BJ1342" s="3" t="str">
        <f>IFERROR(VLOOKUP("1-Detraccion"&amp;Presupuestos[[#This Row],[ID DOCUMENTO]],BD_Pagos[],4,0),"")</f>
        <v/>
      </c>
      <c r="BK1342" s="6">
        <f>IF(IFERROR(VLOOKUP("1-Detraccion"&amp;Presupuestos[[#This Row],[ID DOCUMENTO]],BD_Pagos[],5,0),0)&gt;Presupuestos[[#This Row],[TOTAL SOLES]],Presupuestos[[#This Row],[TOTAL SOLES]],IFERROR(VLOOKUP("1-Detraccion"&amp;Presupuestos[[#This Row],[ID DOCUMENTO]],BD_Pagos[],5,0),0))</f>
        <v>0</v>
      </c>
      <c r="BL1342" s="6">
        <f>IF(IFERROR(VLOOKUP("1-Detraccion"&amp;Presupuestos[[#This Row],[ID DOCUMENTO]],BD_Pagos[],6,0),0)&gt;Presupuestos[[#This Row],[TOTAL SOLES]],Presupuestos[[#This Row],[TOTAL SOLES]],IFERROR(VLOOKUP("1-Detraccion"&amp;Presupuestos[[#This Row],[ID DOCUMENTO]],BD_Pagos[],6,0),0))</f>
        <v>0</v>
      </c>
      <c r="BM1342" s="37"/>
      <c r="BN1342" s="3"/>
      <c r="BO1342" s="3"/>
      <c r="BP1342" s="6"/>
      <c r="BQ134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195.14</v>
      </c>
      <c r="BR1342" s="23" t="str">
        <f>IF(Presupuestos[[#This Row],[SALDO ME-MN]]&gt;0,"PENDIENTE","CANCELADO")</f>
        <v>PENDIENTE</v>
      </c>
      <c r="BS1342" s="23" t="str">
        <f>IF(COUNTIFS($U$4:$U1341,Presupuestos[[#This Row],[ID DOCUMENTO]])&gt;=1,IF(B1341=Presupuestos[[#This Row],[ID]],"OK","DOC. DUPLICADO"),"OK")</f>
        <v>OK</v>
      </c>
    </row>
    <row r="1343" spans="2:71" x14ac:dyDescent="0.25">
      <c r="B1343" s="34">
        <f>IF(Presupuestos[[#This Row],[ID DOCUMENTO]]=U1342,B1342,IF(B1342="ID",1,B1342+1))</f>
        <v>1156</v>
      </c>
      <c r="C1343" s="2">
        <v>45869</v>
      </c>
      <c r="D1343" s="2">
        <v>45869</v>
      </c>
      <c r="E1343" s="3" t="s">
        <v>1880</v>
      </c>
      <c r="F1343" s="25" t="s">
        <v>54</v>
      </c>
      <c r="G1343" s="25" t="s">
        <v>330</v>
      </c>
      <c r="H1343" s="25" t="s">
        <v>391</v>
      </c>
      <c r="I1343" s="36" t="str">
        <f>IFERROR(VLOOKUP(Presupuestos[[#This Row],[AREA]]&amp;Presupuestos[[#This Row],[CONCEPTO]]&amp;Presupuestos[[#This Row],[DESCRIPCION]],Tabla28[[Columna1]:[CÓDIGO NUEVO]],2,0),"")</f>
        <v>P0601003</v>
      </c>
      <c r="J1343" s="3" t="s">
        <v>666</v>
      </c>
      <c r="K1343" s="3" t="s">
        <v>666</v>
      </c>
      <c r="L1343" s="3" t="s">
        <v>666</v>
      </c>
      <c r="M1343" s="31" t="s">
        <v>2519</v>
      </c>
      <c r="N1343" s="3"/>
      <c r="O1343" s="3" t="s">
        <v>315</v>
      </c>
      <c r="P1343" s="3" t="s">
        <v>114</v>
      </c>
      <c r="Q1343" s="3" t="str">
        <f>IFERROR(VLOOKUP(Presupuestos[[#This Row],[CLASIFICACIÓN (N)]],Tabla17[],2,0),"")</f>
        <v>Costos de ventas</v>
      </c>
      <c r="R1343" s="3" t="str">
        <f>IFERROR(VLOOKUP(Presupuestos[[#This Row],[CLASIFICACIÓN (N)]],Tabla17[],3,0),"")</f>
        <v>Operativo</v>
      </c>
      <c r="S1343" s="3" t="s">
        <v>16</v>
      </c>
      <c r="T1343" s="3" t="str">
        <f>IFERROR(VLOOKUP(Presupuestos[[#This Row],[ALMACEN]],Tabla5[],2,0),"")</f>
        <v>Arequipa</v>
      </c>
      <c r="U1343" s="19" t="str">
        <f>IFERROR(VLOOKUP(Presupuestos[[#This Row],[TIPO DE DOCUMENTO]],Tipo_Documento[],2,0)&amp;Presupuestos[[#This Row],[SERIE]]&amp;Presupuestos[[#This Row],[NUMERO]]&amp;Presupuestos[[#This Row],[RUC]],"")</f>
        <v>PLRINTEGRA_072572682665</v>
      </c>
      <c r="V1343" s="3" t="s">
        <v>258</v>
      </c>
      <c r="W1343" s="7">
        <v>45869</v>
      </c>
      <c r="X1343" s="7">
        <v>45869</v>
      </c>
      <c r="Y1343" s="3" t="s">
        <v>2495</v>
      </c>
      <c r="Z1343" s="3">
        <v>25</v>
      </c>
      <c r="AA1343" s="3">
        <f>IFERROR(VLOOKUP(Presupuestos[[#This Row],[RAZON SOCIAL]],CHOOSE({1,2},Clientes_Proveedores[Razon Social],Clientes_Proveedores[Ruc / Dni]),2,0),"-")</f>
        <v>72682665</v>
      </c>
      <c r="AB1343" s="31" t="s">
        <v>695</v>
      </c>
      <c r="AC1343" s="3" t="s">
        <v>670</v>
      </c>
      <c r="AD1343" s="5"/>
      <c r="AE1343" s="6">
        <v>168.81</v>
      </c>
      <c r="AF1343" s="6">
        <f>Presupuestos[[#This Row],[BASE]]*Presupuestos[[#This Row],[% IGV]]</f>
        <v>0</v>
      </c>
      <c r="AG1343" s="22">
        <f>ROUND(SUM(Presupuestos[[#This Row],[BASE]:[IGV]]),2)</f>
        <v>168.81</v>
      </c>
      <c r="AH1343" s="9" t="str">
        <f>IF(Presupuestos[[#This Row],[MONEDA]]="USD",VLOOKUP(Presupuestos[[#This Row],[FECHA DE EMISION]],Tipo_Cambio[],3,0),"")</f>
        <v/>
      </c>
      <c r="AI1343" s="22">
        <f>IFERROR(ROUND(IF(Presupuestos[[#This Row],[MONEDA]]="PEN",Presupuestos[[#This Row],[TOTAL]],Presupuestos[[#This Row],[TOTAL]]*Presupuestos[[#This Row],[TIPO DE CAMBIO]]),2),"")</f>
        <v>168.81</v>
      </c>
      <c r="AJ1343" s="5"/>
      <c r="AK1343" s="33" t="s">
        <v>671</v>
      </c>
      <c r="AL1343" s="5" t="s">
        <v>680</v>
      </c>
      <c r="AM1343" s="23" t="s">
        <v>671</v>
      </c>
      <c r="AN1343" s="23" t="s">
        <v>671</v>
      </c>
      <c r="AO1343" s="7" t="str">
        <f>IFERROR(VLOOKUP("1-"&amp;Presupuestos[[#This Row],[ID DOCUMENTO]],BD_Pagos[],7,0),"")</f>
        <v/>
      </c>
      <c r="AP1343" s="16" t="str">
        <f>IFERROR(VLOOKUP("1-"&amp;Presupuestos[[#This Row],[ID DOCUMENTO]],BD_Pagos[],8,0),"")</f>
        <v/>
      </c>
      <c r="AQ1343" s="17" t="str">
        <f>IFERROR(VLOOKUP("1-"&amp;Presupuestos[[#This Row],[ID DOCUMENTO]],BD_Pagos[],9,0),"")</f>
        <v/>
      </c>
      <c r="AR1343" s="54"/>
      <c r="AS1343" s="7" t="str">
        <f>IFERROR(VLOOKUP("2-"&amp;Presupuestos[[#This Row],[ID DOCUMENTO]],BD_Pagos[],7,0),"")</f>
        <v/>
      </c>
      <c r="AT1343" s="16" t="str">
        <f>IFERROR(VLOOKUP("2-"&amp;Presupuestos[[#This Row],[ID DOCUMENTO]],BD_Pagos[],8,0),"")</f>
        <v/>
      </c>
      <c r="AU1343" s="17" t="str">
        <f>IFERROR(VLOOKUP("2-"&amp;Presupuestos[[#This Row],[ID DOCUMENTO]],BD_Pagos[],9,0),"")</f>
        <v/>
      </c>
      <c r="AV1343" s="20">
        <f>IF(IFERROR(VLOOKUP("2-"&amp;Presupuestos[[#This Row],[ID DOCUMENTO]],BD_Pagos[],10,0),0)&gt;Presupuestos[[#This Row],[TOTAL SOLES]],Presupuestos[[#This Row],[TOTAL SOLES]],IFERROR(VLOOKUP("2-"&amp;Presupuestos[[#This Row],[ID DOCUMENTO]],BD_Pagos[],10,0),0))</f>
        <v>0</v>
      </c>
      <c r="AW1343" s="7"/>
      <c r="AX1343" s="16"/>
      <c r="AY1343" s="17"/>
      <c r="AZ1343" s="20"/>
      <c r="BA1343" s="7"/>
      <c r="BB1343" s="16"/>
      <c r="BC1343" s="17"/>
      <c r="BD1343" s="20"/>
      <c r="BE1343" s="7" t="str">
        <f>IFERROR(VLOOKUP("5-"&amp;Presupuestos[[#This Row],[ID DOCUMENTO]],BD_Pagos[],7,0),"")</f>
        <v/>
      </c>
      <c r="BF1343" s="17" t="str">
        <f>IFERROR(VLOOKUP("5-"&amp;Presupuestos[[#This Row],[ID DOCUMENTO]],BD_Pagos[],9,0),"")</f>
        <v/>
      </c>
      <c r="BG1343" s="20">
        <f>IF(IFERROR(VLOOKUP("5-"&amp;Presupuestos[[#This Row],[ID DOCUMENTO]],BD_Pagos[],10,0),0)&gt;Presupuestos[[#This Row],[TOTAL SOLES]],Presupuestos[[#This Row],[TOTAL SOLES]],IFERROR(VLOOKUP("5-"&amp;Presupuestos[[#This Row],[ID DOCUMENTO]],BD_Pagos[],10,0),0))</f>
        <v>0</v>
      </c>
      <c r="BH1343" s="7" t="str">
        <f>IFERROR(VLOOKUP("1-Detraccion"&amp;Presupuestos[[#This Row],[ID DOCUMENTO]],BD_Pagos[],2,0),"")</f>
        <v/>
      </c>
      <c r="BI1343" s="3" t="str">
        <f>IFERROR(VLOOKUP("1-Detraccion"&amp;Presupuestos[[#This Row],[ID DOCUMENTO]],BD_Pagos[],3,0),"")</f>
        <v/>
      </c>
      <c r="BJ1343" s="3" t="str">
        <f>IFERROR(VLOOKUP("1-Detraccion"&amp;Presupuestos[[#This Row],[ID DOCUMENTO]],BD_Pagos[],4,0),"")</f>
        <v/>
      </c>
      <c r="BK1343" s="6">
        <f>IF(IFERROR(VLOOKUP("1-Detraccion"&amp;Presupuestos[[#This Row],[ID DOCUMENTO]],BD_Pagos[],5,0),0)&gt;Presupuestos[[#This Row],[TOTAL SOLES]],Presupuestos[[#This Row],[TOTAL SOLES]],IFERROR(VLOOKUP("1-Detraccion"&amp;Presupuestos[[#This Row],[ID DOCUMENTO]],BD_Pagos[],5,0),0))</f>
        <v>0</v>
      </c>
      <c r="BL1343" s="6">
        <f>IF(IFERROR(VLOOKUP("1-Detraccion"&amp;Presupuestos[[#This Row],[ID DOCUMENTO]],BD_Pagos[],6,0),0)&gt;Presupuestos[[#This Row],[TOTAL SOLES]],Presupuestos[[#This Row],[TOTAL SOLES]],IFERROR(VLOOKUP("1-Detraccion"&amp;Presupuestos[[#This Row],[ID DOCUMENTO]],BD_Pagos[],6,0),0))</f>
        <v>0</v>
      </c>
      <c r="BM1343" s="37"/>
      <c r="BN1343" s="3"/>
      <c r="BO1343" s="3"/>
      <c r="BP1343" s="6"/>
      <c r="BQ134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168.81</v>
      </c>
      <c r="BR1343" s="23" t="str">
        <f>IF(Presupuestos[[#This Row],[SALDO ME-MN]]&gt;0,"PENDIENTE","CANCELADO")</f>
        <v>PENDIENTE</v>
      </c>
      <c r="BS1343" s="23" t="str">
        <f>IF(COUNTIFS($U$4:$U1342,Presupuestos[[#This Row],[ID DOCUMENTO]])&gt;=1,IF(B1342=Presupuestos[[#This Row],[ID]],"OK","DOC. DUPLICADO"),"OK")</f>
        <v>OK</v>
      </c>
    </row>
    <row r="1344" spans="2:71" x14ac:dyDescent="0.25">
      <c r="B1344" s="34">
        <f>IF(Presupuestos[[#This Row],[ID DOCUMENTO]]=U1343,B1343,IF(B1343="ID",1,B1343+1))</f>
        <v>1157</v>
      </c>
      <c r="C1344" s="2">
        <v>45869</v>
      </c>
      <c r="D1344" s="2">
        <v>45869</v>
      </c>
      <c r="E1344" s="3" t="s">
        <v>1880</v>
      </c>
      <c r="F1344" s="25" t="s">
        <v>54</v>
      </c>
      <c r="G1344" s="25" t="s">
        <v>330</v>
      </c>
      <c r="H1344" s="25" t="s">
        <v>391</v>
      </c>
      <c r="I1344" s="36" t="str">
        <f>IFERROR(VLOOKUP(Presupuestos[[#This Row],[AREA]]&amp;Presupuestos[[#This Row],[CONCEPTO]]&amp;Presupuestos[[#This Row],[DESCRIPCION]],Tabla28[[Columna1]:[CÓDIGO NUEVO]],2,0),"")</f>
        <v>P0601003</v>
      </c>
      <c r="J1344" s="3" t="s">
        <v>666</v>
      </c>
      <c r="K1344" s="3" t="s">
        <v>666</v>
      </c>
      <c r="L1344" s="3" t="s">
        <v>666</v>
      </c>
      <c r="M1344" s="31" t="s">
        <v>2520</v>
      </c>
      <c r="N1344" s="3"/>
      <c r="O1344" s="3" t="s">
        <v>315</v>
      </c>
      <c r="P1344" s="3" t="s">
        <v>86</v>
      </c>
      <c r="Q1344" s="3" t="str">
        <f>IFERROR(VLOOKUP(Presupuestos[[#This Row],[CLASIFICACIÓN (N)]],Tabla17[],2,0),"")</f>
        <v>Costos de ventas</v>
      </c>
      <c r="R1344" s="3" t="str">
        <f>IFERROR(VLOOKUP(Presupuestos[[#This Row],[CLASIFICACIÓN (N)]],Tabla17[],3,0),"")</f>
        <v>Operativo</v>
      </c>
      <c r="S1344" s="3" t="s">
        <v>16</v>
      </c>
      <c r="T1344" s="3" t="str">
        <f>IFERROR(VLOOKUP(Presupuestos[[#This Row],[ALMACEN]],Tabla5[],2,0),"")</f>
        <v>Arequipa</v>
      </c>
      <c r="U1344" s="19" t="str">
        <f>IFERROR(VLOOKUP(Presupuestos[[#This Row],[TIPO DE DOCUMENTO]],Tipo_Documento[],2,0)&amp;Presupuestos[[#This Row],[SERIE]]&amp;Presupuestos[[#This Row],[NUMERO]]&amp;Presupuestos[[#This Row],[RUC]],"")</f>
        <v>PLRINTEGRA_072648362717</v>
      </c>
      <c r="V1344" s="3" t="s">
        <v>258</v>
      </c>
      <c r="W1344" s="7">
        <v>45869</v>
      </c>
      <c r="X1344" s="7">
        <v>45869</v>
      </c>
      <c r="Y1344" s="3" t="s">
        <v>2495</v>
      </c>
      <c r="Z1344" s="3">
        <v>26</v>
      </c>
      <c r="AA1344" s="3">
        <f>IFERROR(VLOOKUP(Presupuestos[[#This Row],[RAZON SOCIAL]],CHOOSE({1,2},Clientes_Proveedores[Razon Social],Clientes_Proveedores[Ruc / Dni]),2,0),"-")</f>
        <v>48362717</v>
      </c>
      <c r="AB1344" s="31" t="s">
        <v>2115</v>
      </c>
      <c r="AC1344" s="3" t="s">
        <v>670</v>
      </c>
      <c r="AD1344" s="5"/>
      <c r="AE1344" s="6">
        <v>150.27999999999997</v>
      </c>
      <c r="AF1344" s="6">
        <f>Presupuestos[[#This Row],[BASE]]*Presupuestos[[#This Row],[% IGV]]</f>
        <v>0</v>
      </c>
      <c r="AG1344" s="22">
        <f>ROUND(SUM(Presupuestos[[#This Row],[BASE]:[IGV]]),2)</f>
        <v>150.28</v>
      </c>
      <c r="AH1344" s="9" t="str">
        <f>IF(Presupuestos[[#This Row],[MONEDA]]="USD",VLOOKUP(Presupuestos[[#This Row],[FECHA DE EMISION]],Tipo_Cambio[],3,0),"")</f>
        <v/>
      </c>
      <c r="AI1344" s="22">
        <f>IFERROR(ROUND(IF(Presupuestos[[#This Row],[MONEDA]]="PEN",Presupuestos[[#This Row],[TOTAL]],Presupuestos[[#This Row],[TOTAL]]*Presupuestos[[#This Row],[TIPO DE CAMBIO]]),2),"")</f>
        <v>150.28</v>
      </c>
      <c r="AJ1344" s="5"/>
      <c r="AK1344" s="33" t="s">
        <v>671</v>
      </c>
      <c r="AL1344" s="5" t="s">
        <v>680</v>
      </c>
      <c r="AM1344" s="23" t="s">
        <v>671</v>
      </c>
      <c r="AN1344" s="23" t="s">
        <v>671</v>
      </c>
      <c r="AO1344" s="7" t="str">
        <f>IFERROR(VLOOKUP("1-"&amp;Presupuestos[[#This Row],[ID DOCUMENTO]],BD_Pagos[],7,0),"")</f>
        <v/>
      </c>
      <c r="AP1344" s="16" t="str">
        <f>IFERROR(VLOOKUP("1-"&amp;Presupuestos[[#This Row],[ID DOCUMENTO]],BD_Pagos[],8,0),"")</f>
        <v/>
      </c>
      <c r="AQ1344" s="17" t="str">
        <f>IFERROR(VLOOKUP("1-"&amp;Presupuestos[[#This Row],[ID DOCUMENTO]],BD_Pagos[],9,0),"")</f>
        <v/>
      </c>
      <c r="AR1344" s="54"/>
      <c r="AS1344" s="7" t="str">
        <f>IFERROR(VLOOKUP("2-"&amp;Presupuestos[[#This Row],[ID DOCUMENTO]],BD_Pagos[],7,0),"")</f>
        <v/>
      </c>
      <c r="AT1344" s="16" t="str">
        <f>IFERROR(VLOOKUP("2-"&amp;Presupuestos[[#This Row],[ID DOCUMENTO]],BD_Pagos[],8,0),"")</f>
        <v/>
      </c>
      <c r="AU1344" s="17" t="str">
        <f>IFERROR(VLOOKUP("2-"&amp;Presupuestos[[#This Row],[ID DOCUMENTO]],BD_Pagos[],9,0),"")</f>
        <v/>
      </c>
      <c r="AV1344" s="20">
        <f>IF(IFERROR(VLOOKUP("2-"&amp;Presupuestos[[#This Row],[ID DOCUMENTO]],BD_Pagos[],10,0),0)&gt;Presupuestos[[#This Row],[TOTAL SOLES]],Presupuestos[[#This Row],[TOTAL SOLES]],IFERROR(VLOOKUP("2-"&amp;Presupuestos[[#This Row],[ID DOCUMENTO]],BD_Pagos[],10,0),0))</f>
        <v>0</v>
      </c>
      <c r="AW1344" s="7"/>
      <c r="AX1344" s="16"/>
      <c r="AY1344" s="17"/>
      <c r="AZ1344" s="20"/>
      <c r="BA1344" s="7"/>
      <c r="BB1344" s="16"/>
      <c r="BC1344" s="17"/>
      <c r="BD1344" s="20"/>
      <c r="BE1344" s="7" t="str">
        <f>IFERROR(VLOOKUP("5-"&amp;Presupuestos[[#This Row],[ID DOCUMENTO]],BD_Pagos[],7,0),"")</f>
        <v/>
      </c>
      <c r="BF1344" s="17" t="str">
        <f>IFERROR(VLOOKUP("5-"&amp;Presupuestos[[#This Row],[ID DOCUMENTO]],BD_Pagos[],9,0),"")</f>
        <v/>
      </c>
      <c r="BG1344" s="20">
        <f>IF(IFERROR(VLOOKUP("5-"&amp;Presupuestos[[#This Row],[ID DOCUMENTO]],BD_Pagos[],10,0),0)&gt;Presupuestos[[#This Row],[TOTAL SOLES]],Presupuestos[[#This Row],[TOTAL SOLES]],IFERROR(VLOOKUP("5-"&amp;Presupuestos[[#This Row],[ID DOCUMENTO]],BD_Pagos[],10,0),0))</f>
        <v>0</v>
      </c>
      <c r="BH1344" s="7" t="str">
        <f>IFERROR(VLOOKUP("1-Detraccion"&amp;Presupuestos[[#This Row],[ID DOCUMENTO]],BD_Pagos[],2,0),"")</f>
        <v/>
      </c>
      <c r="BI1344" s="3" t="str">
        <f>IFERROR(VLOOKUP("1-Detraccion"&amp;Presupuestos[[#This Row],[ID DOCUMENTO]],BD_Pagos[],3,0),"")</f>
        <v/>
      </c>
      <c r="BJ1344" s="3" t="str">
        <f>IFERROR(VLOOKUP("1-Detraccion"&amp;Presupuestos[[#This Row],[ID DOCUMENTO]],BD_Pagos[],4,0),"")</f>
        <v/>
      </c>
      <c r="BK1344" s="6">
        <f>IF(IFERROR(VLOOKUP("1-Detraccion"&amp;Presupuestos[[#This Row],[ID DOCUMENTO]],BD_Pagos[],5,0),0)&gt;Presupuestos[[#This Row],[TOTAL SOLES]],Presupuestos[[#This Row],[TOTAL SOLES]],IFERROR(VLOOKUP("1-Detraccion"&amp;Presupuestos[[#This Row],[ID DOCUMENTO]],BD_Pagos[],5,0),0))</f>
        <v>0</v>
      </c>
      <c r="BL1344" s="6">
        <f>IF(IFERROR(VLOOKUP("1-Detraccion"&amp;Presupuestos[[#This Row],[ID DOCUMENTO]],BD_Pagos[],6,0),0)&gt;Presupuestos[[#This Row],[TOTAL SOLES]],Presupuestos[[#This Row],[TOTAL SOLES]],IFERROR(VLOOKUP("1-Detraccion"&amp;Presupuestos[[#This Row],[ID DOCUMENTO]],BD_Pagos[],6,0),0))</f>
        <v>0</v>
      </c>
      <c r="BM1344" s="37"/>
      <c r="BN1344" s="3"/>
      <c r="BO1344" s="3"/>
      <c r="BP1344" s="6"/>
      <c r="BQ134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150.28</v>
      </c>
      <c r="BR1344" s="23" t="str">
        <f>IF(Presupuestos[[#This Row],[SALDO ME-MN]]&gt;0,"PENDIENTE","CANCELADO")</f>
        <v>PENDIENTE</v>
      </c>
      <c r="BS1344" s="23" t="str">
        <f>IF(COUNTIFS($U$4:$U1343,Presupuestos[[#This Row],[ID DOCUMENTO]])&gt;=1,IF(B1343=Presupuestos[[#This Row],[ID]],"OK","DOC. DUPLICADO"),"OK")</f>
        <v>OK</v>
      </c>
    </row>
    <row r="1345" spans="2:71" x14ac:dyDescent="0.25">
      <c r="B1345" s="34">
        <f>IF(Presupuestos[[#This Row],[ID DOCUMENTO]]=U1344,B1344,IF(B1344="ID",1,B1344+1))</f>
        <v>1158</v>
      </c>
      <c r="C1345" s="2">
        <v>45869</v>
      </c>
      <c r="D1345" s="2">
        <v>45869</v>
      </c>
      <c r="E1345" s="3" t="s">
        <v>1880</v>
      </c>
      <c r="F1345" s="25" t="s">
        <v>54</v>
      </c>
      <c r="G1345" s="25" t="s">
        <v>330</v>
      </c>
      <c r="H1345" s="25" t="s">
        <v>391</v>
      </c>
      <c r="I1345" s="36" t="str">
        <f>IFERROR(VLOOKUP(Presupuestos[[#This Row],[AREA]]&amp;Presupuestos[[#This Row],[CONCEPTO]]&amp;Presupuestos[[#This Row],[DESCRIPCION]],Tabla28[[Columna1]:[CÓDIGO NUEVO]],2,0),"")</f>
        <v>P0601003</v>
      </c>
      <c r="J1345" s="3" t="s">
        <v>666</v>
      </c>
      <c r="K1345" s="3" t="s">
        <v>666</v>
      </c>
      <c r="L1345" s="3" t="s">
        <v>666</v>
      </c>
      <c r="M1345" s="31" t="s">
        <v>2521</v>
      </c>
      <c r="N1345" s="3"/>
      <c r="O1345" s="3" t="s">
        <v>315</v>
      </c>
      <c r="P1345" s="3" t="s">
        <v>86</v>
      </c>
      <c r="Q1345" s="3" t="str">
        <f>IFERROR(VLOOKUP(Presupuestos[[#This Row],[CLASIFICACIÓN (N)]],Tabla17[],2,0),"")</f>
        <v>Costos de ventas</v>
      </c>
      <c r="R1345" s="3" t="str">
        <f>IFERROR(VLOOKUP(Presupuestos[[#This Row],[CLASIFICACIÓN (N)]],Tabla17[],3,0),"")</f>
        <v>Operativo</v>
      </c>
      <c r="S1345" s="3" t="s">
        <v>16</v>
      </c>
      <c r="T1345" s="3" t="str">
        <f>IFERROR(VLOOKUP(Presupuestos[[#This Row],[ALMACEN]],Tabla5[],2,0),"")</f>
        <v>Arequipa</v>
      </c>
      <c r="U1345" s="19" t="str">
        <f>IFERROR(VLOOKUP(Presupuestos[[#This Row],[TIPO DE DOCUMENTO]],Tipo_Documento[],2,0)&amp;Presupuestos[[#This Row],[SERIE]]&amp;Presupuestos[[#This Row],[NUMERO]]&amp;Presupuestos[[#This Row],[RUC]],"")</f>
        <v>PLRINTEGRA_072760248415</v>
      </c>
      <c r="V1345" s="3" t="s">
        <v>258</v>
      </c>
      <c r="W1345" s="7">
        <v>45869</v>
      </c>
      <c r="X1345" s="7">
        <v>45869</v>
      </c>
      <c r="Y1345" s="3" t="s">
        <v>2495</v>
      </c>
      <c r="Z1345" s="3">
        <v>27</v>
      </c>
      <c r="AA1345" s="3">
        <f>IFERROR(VLOOKUP(Presupuestos[[#This Row],[RAZON SOCIAL]],CHOOSE({1,2},Clientes_Proveedores[Razon Social],Clientes_Proveedores[Ruc / Dni]),2,0),"-")</f>
        <v>60248415</v>
      </c>
      <c r="AB1345" s="31" t="s">
        <v>2127</v>
      </c>
      <c r="AC1345" s="3" t="s">
        <v>670</v>
      </c>
      <c r="AD1345" s="5"/>
      <c r="AE1345" s="6">
        <v>144.93</v>
      </c>
      <c r="AF1345" s="6">
        <f>Presupuestos[[#This Row],[BASE]]*Presupuestos[[#This Row],[% IGV]]</f>
        <v>0</v>
      </c>
      <c r="AG1345" s="22">
        <f>ROUND(SUM(Presupuestos[[#This Row],[BASE]:[IGV]]),2)</f>
        <v>144.93</v>
      </c>
      <c r="AH1345" s="9" t="str">
        <f>IF(Presupuestos[[#This Row],[MONEDA]]="USD",VLOOKUP(Presupuestos[[#This Row],[FECHA DE EMISION]],Tipo_Cambio[],3,0),"")</f>
        <v/>
      </c>
      <c r="AI1345" s="22">
        <f>IFERROR(ROUND(IF(Presupuestos[[#This Row],[MONEDA]]="PEN",Presupuestos[[#This Row],[TOTAL]],Presupuestos[[#This Row],[TOTAL]]*Presupuestos[[#This Row],[TIPO DE CAMBIO]]),2),"")</f>
        <v>144.93</v>
      </c>
      <c r="AJ1345" s="5"/>
      <c r="AK1345" s="33" t="s">
        <v>671</v>
      </c>
      <c r="AL1345" s="5" t="s">
        <v>680</v>
      </c>
      <c r="AM1345" s="23" t="s">
        <v>671</v>
      </c>
      <c r="AN1345" s="23" t="s">
        <v>671</v>
      </c>
      <c r="AO1345" s="7" t="str">
        <f>IFERROR(VLOOKUP("1-"&amp;Presupuestos[[#This Row],[ID DOCUMENTO]],BD_Pagos[],7,0),"")</f>
        <v/>
      </c>
      <c r="AP1345" s="16" t="str">
        <f>IFERROR(VLOOKUP("1-"&amp;Presupuestos[[#This Row],[ID DOCUMENTO]],BD_Pagos[],8,0),"")</f>
        <v/>
      </c>
      <c r="AQ1345" s="17" t="str">
        <f>IFERROR(VLOOKUP("1-"&amp;Presupuestos[[#This Row],[ID DOCUMENTO]],BD_Pagos[],9,0),"")</f>
        <v/>
      </c>
      <c r="AR1345" s="54"/>
      <c r="AS1345" s="7" t="str">
        <f>IFERROR(VLOOKUP("2-"&amp;Presupuestos[[#This Row],[ID DOCUMENTO]],BD_Pagos[],7,0),"")</f>
        <v/>
      </c>
      <c r="AT1345" s="16" t="str">
        <f>IFERROR(VLOOKUP("2-"&amp;Presupuestos[[#This Row],[ID DOCUMENTO]],BD_Pagos[],8,0),"")</f>
        <v/>
      </c>
      <c r="AU1345" s="17" t="str">
        <f>IFERROR(VLOOKUP("2-"&amp;Presupuestos[[#This Row],[ID DOCUMENTO]],BD_Pagos[],9,0),"")</f>
        <v/>
      </c>
      <c r="AV1345" s="20">
        <f>IF(IFERROR(VLOOKUP("2-"&amp;Presupuestos[[#This Row],[ID DOCUMENTO]],BD_Pagos[],10,0),0)&gt;Presupuestos[[#This Row],[TOTAL SOLES]],Presupuestos[[#This Row],[TOTAL SOLES]],IFERROR(VLOOKUP("2-"&amp;Presupuestos[[#This Row],[ID DOCUMENTO]],BD_Pagos[],10,0),0))</f>
        <v>0</v>
      </c>
      <c r="AW1345" s="7"/>
      <c r="AX1345" s="16"/>
      <c r="AY1345" s="17"/>
      <c r="AZ1345" s="20"/>
      <c r="BA1345" s="7"/>
      <c r="BB1345" s="16"/>
      <c r="BC1345" s="17"/>
      <c r="BD1345" s="20"/>
      <c r="BE1345" s="7" t="str">
        <f>IFERROR(VLOOKUP("5-"&amp;Presupuestos[[#This Row],[ID DOCUMENTO]],BD_Pagos[],7,0),"")</f>
        <v/>
      </c>
      <c r="BF1345" s="17" t="str">
        <f>IFERROR(VLOOKUP("5-"&amp;Presupuestos[[#This Row],[ID DOCUMENTO]],BD_Pagos[],9,0),"")</f>
        <v/>
      </c>
      <c r="BG1345" s="20">
        <f>IF(IFERROR(VLOOKUP("5-"&amp;Presupuestos[[#This Row],[ID DOCUMENTO]],BD_Pagos[],10,0),0)&gt;Presupuestos[[#This Row],[TOTAL SOLES]],Presupuestos[[#This Row],[TOTAL SOLES]],IFERROR(VLOOKUP("5-"&amp;Presupuestos[[#This Row],[ID DOCUMENTO]],BD_Pagos[],10,0),0))</f>
        <v>0</v>
      </c>
      <c r="BH1345" s="7" t="str">
        <f>IFERROR(VLOOKUP("1-Detraccion"&amp;Presupuestos[[#This Row],[ID DOCUMENTO]],BD_Pagos[],2,0),"")</f>
        <v/>
      </c>
      <c r="BI1345" s="3" t="str">
        <f>IFERROR(VLOOKUP("1-Detraccion"&amp;Presupuestos[[#This Row],[ID DOCUMENTO]],BD_Pagos[],3,0),"")</f>
        <v/>
      </c>
      <c r="BJ1345" s="3" t="str">
        <f>IFERROR(VLOOKUP("1-Detraccion"&amp;Presupuestos[[#This Row],[ID DOCUMENTO]],BD_Pagos[],4,0),"")</f>
        <v/>
      </c>
      <c r="BK1345" s="6">
        <f>IF(IFERROR(VLOOKUP("1-Detraccion"&amp;Presupuestos[[#This Row],[ID DOCUMENTO]],BD_Pagos[],5,0),0)&gt;Presupuestos[[#This Row],[TOTAL SOLES]],Presupuestos[[#This Row],[TOTAL SOLES]],IFERROR(VLOOKUP("1-Detraccion"&amp;Presupuestos[[#This Row],[ID DOCUMENTO]],BD_Pagos[],5,0),0))</f>
        <v>0</v>
      </c>
      <c r="BL1345" s="6">
        <f>IF(IFERROR(VLOOKUP("1-Detraccion"&amp;Presupuestos[[#This Row],[ID DOCUMENTO]],BD_Pagos[],6,0),0)&gt;Presupuestos[[#This Row],[TOTAL SOLES]],Presupuestos[[#This Row],[TOTAL SOLES]],IFERROR(VLOOKUP("1-Detraccion"&amp;Presupuestos[[#This Row],[ID DOCUMENTO]],BD_Pagos[],6,0),0))</f>
        <v>0</v>
      </c>
      <c r="BM1345" s="37"/>
      <c r="BN1345" s="3"/>
      <c r="BO1345" s="3"/>
      <c r="BP1345" s="6"/>
      <c r="BQ134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144.93</v>
      </c>
      <c r="BR1345" s="23" t="str">
        <f>IF(Presupuestos[[#This Row],[SALDO ME-MN]]&gt;0,"PENDIENTE","CANCELADO")</f>
        <v>PENDIENTE</v>
      </c>
      <c r="BS1345" s="23" t="str">
        <f>IF(COUNTIFS($U$4:$U1344,Presupuestos[[#This Row],[ID DOCUMENTO]])&gt;=1,IF(B1344=Presupuestos[[#This Row],[ID]],"OK","DOC. DUPLICADO"),"OK")</f>
        <v>OK</v>
      </c>
    </row>
    <row r="1346" spans="2:71" ht="24" x14ac:dyDescent="0.25">
      <c r="B1346" s="34">
        <f>IF(Presupuestos[[#This Row],[ID DOCUMENTO]]=U1345,B1345,IF(B1345="ID",1,B1345+1))</f>
        <v>1159</v>
      </c>
      <c r="C1346" s="2">
        <v>45869</v>
      </c>
      <c r="D1346" s="2">
        <v>45869</v>
      </c>
      <c r="E1346" s="3" t="s">
        <v>1880</v>
      </c>
      <c r="F1346" s="25" t="s">
        <v>54</v>
      </c>
      <c r="G1346" s="25" t="s">
        <v>330</v>
      </c>
      <c r="H1346" s="25" t="s">
        <v>391</v>
      </c>
      <c r="I1346" s="36" t="str">
        <f>IFERROR(VLOOKUP(Presupuestos[[#This Row],[AREA]]&amp;Presupuestos[[#This Row],[CONCEPTO]]&amp;Presupuestos[[#This Row],[DESCRIPCION]],Tabla28[[Columna1]:[CÓDIGO NUEVO]],2,0),"")</f>
        <v>P0601003</v>
      </c>
      <c r="J1346" s="3" t="s">
        <v>666</v>
      </c>
      <c r="K1346" s="3" t="s">
        <v>666</v>
      </c>
      <c r="L1346" s="3" t="s">
        <v>666</v>
      </c>
      <c r="M1346" s="31" t="s">
        <v>2522</v>
      </c>
      <c r="N1346" s="3"/>
      <c r="O1346" s="3" t="s">
        <v>315</v>
      </c>
      <c r="P1346" s="3" t="s">
        <v>114</v>
      </c>
      <c r="Q1346" s="3" t="str">
        <f>IFERROR(VLOOKUP(Presupuestos[[#This Row],[CLASIFICACIÓN (N)]],Tabla17[],2,0),"")</f>
        <v>Costos de ventas</v>
      </c>
      <c r="R1346" s="3" t="str">
        <f>IFERROR(VLOOKUP(Presupuestos[[#This Row],[CLASIFICACIÓN (N)]],Tabla17[],3,0),"")</f>
        <v>Operativo</v>
      </c>
      <c r="S1346" s="3" t="s">
        <v>16</v>
      </c>
      <c r="T1346" s="3" t="str">
        <f>IFERROR(VLOOKUP(Presupuestos[[#This Row],[ALMACEN]],Tabla5[],2,0),"")</f>
        <v>Arequipa</v>
      </c>
      <c r="U1346" s="19" t="str">
        <f>IFERROR(VLOOKUP(Presupuestos[[#This Row],[TIPO DE DOCUMENTO]],Tipo_Documento[],2,0)&amp;Presupuestos[[#This Row],[SERIE]]&amp;Presupuestos[[#This Row],[NUMERO]]&amp;Presupuestos[[#This Row],[RUC]],"")</f>
        <v>PLRINTEGRA_072877089939</v>
      </c>
      <c r="V1346" s="3" t="s">
        <v>258</v>
      </c>
      <c r="W1346" s="7">
        <v>45869</v>
      </c>
      <c r="X1346" s="7">
        <v>45869</v>
      </c>
      <c r="Y1346" s="3" t="s">
        <v>2495</v>
      </c>
      <c r="Z1346" s="3">
        <v>28</v>
      </c>
      <c r="AA1346" s="3">
        <f>IFERROR(VLOOKUP(Presupuestos[[#This Row],[RAZON SOCIAL]],CHOOSE({1,2},Clientes_Proveedores[Razon Social],Clientes_Proveedores[Ruc / Dni]),2,0),"-")</f>
        <v>77089939</v>
      </c>
      <c r="AB1346" s="31" t="s">
        <v>2135</v>
      </c>
      <c r="AC1346" s="3" t="s">
        <v>670</v>
      </c>
      <c r="AD1346" s="5"/>
      <c r="AE1346" s="6">
        <v>185.92000000000002</v>
      </c>
      <c r="AF1346" s="6">
        <f>Presupuestos[[#This Row],[BASE]]*Presupuestos[[#This Row],[% IGV]]</f>
        <v>0</v>
      </c>
      <c r="AG1346" s="22">
        <f>ROUND(SUM(Presupuestos[[#This Row],[BASE]:[IGV]]),2)</f>
        <v>185.92</v>
      </c>
      <c r="AH1346" s="9" t="str">
        <f>IF(Presupuestos[[#This Row],[MONEDA]]="USD",VLOOKUP(Presupuestos[[#This Row],[FECHA DE EMISION]],Tipo_Cambio[],3,0),"")</f>
        <v/>
      </c>
      <c r="AI1346" s="22">
        <f>IFERROR(ROUND(IF(Presupuestos[[#This Row],[MONEDA]]="PEN",Presupuestos[[#This Row],[TOTAL]],Presupuestos[[#This Row],[TOTAL]]*Presupuestos[[#This Row],[TIPO DE CAMBIO]]),2),"")</f>
        <v>185.92</v>
      </c>
      <c r="AJ1346" s="5"/>
      <c r="AK1346" s="33" t="s">
        <v>671</v>
      </c>
      <c r="AL1346" s="5" t="s">
        <v>680</v>
      </c>
      <c r="AM1346" s="23" t="s">
        <v>671</v>
      </c>
      <c r="AN1346" s="23" t="s">
        <v>671</v>
      </c>
      <c r="AO1346" s="7" t="str">
        <f>IFERROR(VLOOKUP("1-"&amp;Presupuestos[[#This Row],[ID DOCUMENTO]],BD_Pagos[],7,0),"")</f>
        <v/>
      </c>
      <c r="AP1346" s="16" t="str">
        <f>IFERROR(VLOOKUP("1-"&amp;Presupuestos[[#This Row],[ID DOCUMENTO]],BD_Pagos[],8,0),"")</f>
        <v/>
      </c>
      <c r="AQ1346" s="17" t="str">
        <f>IFERROR(VLOOKUP("1-"&amp;Presupuestos[[#This Row],[ID DOCUMENTO]],BD_Pagos[],9,0),"")</f>
        <v/>
      </c>
      <c r="AR1346" s="54"/>
      <c r="AS1346" s="7" t="str">
        <f>IFERROR(VLOOKUP("2-"&amp;Presupuestos[[#This Row],[ID DOCUMENTO]],BD_Pagos[],7,0),"")</f>
        <v/>
      </c>
      <c r="AT1346" s="16" t="str">
        <f>IFERROR(VLOOKUP("2-"&amp;Presupuestos[[#This Row],[ID DOCUMENTO]],BD_Pagos[],8,0),"")</f>
        <v/>
      </c>
      <c r="AU1346" s="17" t="str">
        <f>IFERROR(VLOOKUP("2-"&amp;Presupuestos[[#This Row],[ID DOCUMENTO]],BD_Pagos[],9,0),"")</f>
        <v/>
      </c>
      <c r="AV1346" s="20">
        <f>IF(IFERROR(VLOOKUP("2-"&amp;Presupuestos[[#This Row],[ID DOCUMENTO]],BD_Pagos[],10,0),0)&gt;Presupuestos[[#This Row],[TOTAL SOLES]],Presupuestos[[#This Row],[TOTAL SOLES]],IFERROR(VLOOKUP("2-"&amp;Presupuestos[[#This Row],[ID DOCUMENTO]],BD_Pagos[],10,0),0))</f>
        <v>0</v>
      </c>
      <c r="AW1346" s="7"/>
      <c r="AX1346" s="16"/>
      <c r="AY1346" s="17"/>
      <c r="AZ1346" s="20"/>
      <c r="BA1346" s="7"/>
      <c r="BB1346" s="16"/>
      <c r="BC1346" s="17"/>
      <c r="BD1346" s="20"/>
      <c r="BE1346" s="7" t="str">
        <f>IFERROR(VLOOKUP("5-"&amp;Presupuestos[[#This Row],[ID DOCUMENTO]],BD_Pagos[],7,0),"")</f>
        <v/>
      </c>
      <c r="BF1346" s="17" t="str">
        <f>IFERROR(VLOOKUP("5-"&amp;Presupuestos[[#This Row],[ID DOCUMENTO]],BD_Pagos[],9,0),"")</f>
        <v/>
      </c>
      <c r="BG1346" s="20">
        <f>IF(IFERROR(VLOOKUP("5-"&amp;Presupuestos[[#This Row],[ID DOCUMENTO]],BD_Pagos[],10,0),0)&gt;Presupuestos[[#This Row],[TOTAL SOLES]],Presupuestos[[#This Row],[TOTAL SOLES]],IFERROR(VLOOKUP("5-"&amp;Presupuestos[[#This Row],[ID DOCUMENTO]],BD_Pagos[],10,0),0))</f>
        <v>0</v>
      </c>
      <c r="BH1346" s="7" t="str">
        <f>IFERROR(VLOOKUP("1-Detraccion"&amp;Presupuestos[[#This Row],[ID DOCUMENTO]],BD_Pagos[],2,0),"")</f>
        <v/>
      </c>
      <c r="BI1346" s="3" t="str">
        <f>IFERROR(VLOOKUP("1-Detraccion"&amp;Presupuestos[[#This Row],[ID DOCUMENTO]],BD_Pagos[],3,0),"")</f>
        <v/>
      </c>
      <c r="BJ1346" s="3" t="str">
        <f>IFERROR(VLOOKUP("1-Detraccion"&amp;Presupuestos[[#This Row],[ID DOCUMENTO]],BD_Pagos[],4,0),"")</f>
        <v/>
      </c>
      <c r="BK1346" s="6">
        <f>IF(IFERROR(VLOOKUP("1-Detraccion"&amp;Presupuestos[[#This Row],[ID DOCUMENTO]],BD_Pagos[],5,0),0)&gt;Presupuestos[[#This Row],[TOTAL SOLES]],Presupuestos[[#This Row],[TOTAL SOLES]],IFERROR(VLOOKUP("1-Detraccion"&amp;Presupuestos[[#This Row],[ID DOCUMENTO]],BD_Pagos[],5,0),0))</f>
        <v>0</v>
      </c>
      <c r="BL1346" s="6">
        <f>IF(IFERROR(VLOOKUP("1-Detraccion"&amp;Presupuestos[[#This Row],[ID DOCUMENTO]],BD_Pagos[],6,0),0)&gt;Presupuestos[[#This Row],[TOTAL SOLES]],Presupuestos[[#This Row],[TOTAL SOLES]],IFERROR(VLOOKUP("1-Detraccion"&amp;Presupuestos[[#This Row],[ID DOCUMENTO]],BD_Pagos[],6,0),0))</f>
        <v>0</v>
      </c>
      <c r="BM1346" s="37"/>
      <c r="BN1346" s="3"/>
      <c r="BO1346" s="3"/>
      <c r="BP1346" s="6"/>
      <c r="BQ134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185.92</v>
      </c>
      <c r="BR1346" s="23" t="str">
        <f>IF(Presupuestos[[#This Row],[SALDO ME-MN]]&gt;0,"PENDIENTE","CANCELADO")</f>
        <v>PENDIENTE</v>
      </c>
      <c r="BS1346" s="23" t="str">
        <f>IF(COUNTIFS($U$4:$U1345,Presupuestos[[#This Row],[ID DOCUMENTO]])&gt;=1,IF(B1345=Presupuestos[[#This Row],[ID]],"OK","DOC. DUPLICADO"),"OK")</f>
        <v>OK</v>
      </c>
    </row>
    <row r="1347" spans="2:71" x14ac:dyDescent="0.25">
      <c r="B1347" s="34">
        <f>IF(Presupuestos[[#This Row],[ID DOCUMENTO]]=U1346,B1346,IF(B1346="ID",1,B1346+1))</f>
        <v>1160</v>
      </c>
      <c r="C1347" s="2">
        <v>45869</v>
      </c>
      <c r="D1347" s="2">
        <v>45869</v>
      </c>
      <c r="E1347" s="3" t="s">
        <v>1880</v>
      </c>
      <c r="F1347" s="25" t="s">
        <v>54</v>
      </c>
      <c r="G1347" s="25" t="s">
        <v>330</v>
      </c>
      <c r="H1347" s="25" t="s">
        <v>391</v>
      </c>
      <c r="I1347" s="36" t="str">
        <f>IFERROR(VLOOKUP(Presupuestos[[#This Row],[AREA]]&amp;Presupuestos[[#This Row],[CONCEPTO]]&amp;Presupuestos[[#This Row],[DESCRIPCION]],Tabla28[[Columna1]:[CÓDIGO NUEVO]],2,0),"")</f>
        <v>P0601003</v>
      </c>
      <c r="J1347" s="3" t="s">
        <v>666</v>
      </c>
      <c r="K1347" s="3" t="s">
        <v>666</v>
      </c>
      <c r="L1347" s="3" t="s">
        <v>666</v>
      </c>
      <c r="M1347" s="31" t="s">
        <v>2523</v>
      </c>
      <c r="N1347" s="3"/>
      <c r="O1347" s="3" t="s">
        <v>315</v>
      </c>
      <c r="P1347" s="3" t="s">
        <v>127</v>
      </c>
      <c r="Q1347" s="3" t="str">
        <f>IFERROR(VLOOKUP(Presupuestos[[#This Row],[CLASIFICACIÓN (N)]],Tabla17[],2,0),"")</f>
        <v>Gastos operativos</v>
      </c>
      <c r="R1347" s="3" t="str">
        <f>IFERROR(VLOOKUP(Presupuestos[[#This Row],[CLASIFICACIÓN (N)]],Tabla17[],3,0),"")</f>
        <v>Operativo</v>
      </c>
      <c r="S1347" s="3" t="s">
        <v>16</v>
      </c>
      <c r="T1347" s="3" t="str">
        <f>IFERROR(VLOOKUP(Presupuestos[[#This Row],[ALMACEN]],Tabla5[],2,0),"")</f>
        <v>Arequipa</v>
      </c>
      <c r="U1347" s="19" t="str">
        <f>IFERROR(VLOOKUP(Presupuestos[[#This Row],[TIPO DE DOCUMENTO]],Tipo_Documento[],2,0)&amp;Presupuestos[[#This Row],[SERIE]]&amp;Presupuestos[[#This Row],[NUMERO]]&amp;Presupuestos[[#This Row],[RUC]],"")</f>
        <v>PLRINTEGRA_072970511606</v>
      </c>
      <c r="V1347" s="3" t="s">
        <v>258</v>
      </c>
      <c r="W1347" s="7">
        <v>45869</v>
      </c>
      <c r="X1347" s="7">
        <v>45869</v>
      </c>
      <c r="Y1347" s="3" t="s">
        <v>2495</v>
      </c>
      <c r="Z1347" s="3">
        <v>29</v>
      </c>
      <c r="AA1347" s="3">
        <f>IFERROR(VLOOKUP(Presupuestos[[#This Row],[RAZON SOCIAL]],CHOOSE({1,2},Clientes_Proveedores[Razon Social],Clientes_Proveedores[Ruc / Dni]),2,0),"-")</f>
        <v>70511606</v>
      </c>
      <c r="AB1347" s="31" t="s">
        <v>2146</v>
      </c>
      <c r="AC1347" s="3" t="s">
        <v>670</v>
      </c>
      <c r="AD1347" s="5"/>
      <c r="AE1347" s="6">
        <v>199.15</v>
      </c>
      <c r="AF1347" s="6">
        <f>Presupuestos[[#This Row],[BASE]]*Presupuestos[[#This Row],[% IGV]]</f>
        <v>0</v>
      </c>
      <c r="AG1347" s="22">
        <f>ROUND(SUM(Presupuestos[[#This Row],[BASE]:[IGV]]),2)</f>
        <v>199.15</v>
      </c>
      <c r="AH1347" s="9" t="str">
        <f>IF(Presupuestos[[#This Row],[MONEDA]]="USD",VLOOKUP(Presupuestos[[#This Row],[FECHA DE EMISION]],Tipo_Cambio[],3,0),"")</f>
        <v/>
      </c>
      <c r="AI1347" s="22">
        <f>IFERROR(ROUND(IF(Presupuestos[[#This Row],[MONEDA]]="PEN",Presupuestos[[#This Row],[TOTAL]],Presupuestos[[#This Row],[TOTAL]]*Presupuestos[[#This Row],[TIPO DE CAMBIO]]),2),"")</f>
        <v>199.15</v>
      </c>
      <c r="AJ1347" s="5"/>
      <c r="AK1347" s="33" t="s">
        <v>671</v>
      </c>
      <c r="AL1347" s="5" t="s">
        <v>680</v>
      </c>
      <c r="AM1347" s="23" t="s">
        <v>671</v>
      </c>
      <c r="AN1347" s="23" t="s">
        <v>671</v>
      </c>
      <c r="AO1347" s="7" t="str">
        <f>IFERROR(VLOOKUP("1-"&amp;Presupuestos[[#This Row],[ID DOCUMENTO]],BD_Pagos[],7,0),"")</f>
        <v/>
      </c>
      <c r="AP1347" s="16" t="str">
        <f>IFERROR(VLOOKUP("1-"&amp;Presupuestos[[#This Row],[ID DOCUMENTO]],BD_Pagos[],8,0),"")</f>
        <v/>
      </c>
      <c r="AQ1347" s="17" t="str">
        <f>IFERROR(VLOOKUP("1-"&amp;Presupuestos[[#This Row],[ID DOCUMENTO]],BD_Pagos[],9,0),"")</f>
        <v/>
      </c>
      <c r="AR1347" s="54"/>
      <c r="AS1347" s="7" t="str">
        <f>IFERROR(VLOOKUP("2-"&amp;Presupuestos[[#This Row],[ID DOCUMENTO]],BD_Pagos[],7,0),"")</f>
        <v/>
      </c>
      <c r="AT1347" s="16" t="str">
        <f>IFERROR(VLOOKUP("2-"&amp;Presupuestos[[#This Row],[ID DOCUMENTO]],BD_Pagos[],8,0),"")</f>
        <v/>
      </c>
      <c r="AU1347" s="17" t="str">
        <f>IFERROR(VLOOKUP("2-"&amp;Presupuestos[[#This Row],[ID DOCUMENTO]],BD_Pagos[],9,0),"")</f>
        <v/>
      </c>
      <c r="AV1347" s="20">
        <f>IF(IFERROR(VLOOKUP("2-"&amp;Presupuestos[[#This Row],[ID DOCUMENTO]],BD_Pagos[],10,0),0)&gt;Presupuestos[[#This Row],[TOTAL SOLES]],Presupuestos[[#This Row],[TOTAL SOLES]],IFERROR(VLOOKUP("2-"&amp;Presupuestos[[#This Row],[ID DOCUMENTO]],BD_Pagos[],10,0),0))</f>
        <v>0</v>
      </c>
      <c r="AW1347" s="7"/>
      <c r="AX1347" s="16"/>
      <c r="AY1347" s="17"/>
      <c r="AZ1347" s="20"/>
      <c r="BA1347" s="7"/>
      <c r="BB1347" s="16"/>
      <c r="BC1347" s="17"/>
      <c r="BD1347" s="20"/>
      <c r="BE1347" s="7" t="str">
        <f>IFERROR(VLOOKUP("5-"&amp;Presupuestos[[#This Row],[ID DOCUMENTO]],BD_Pagos[],7,0),"")</f>
        <v/>
      </c>
      <c r="BF1347" s="17" t="str">
        <f>IFERROR(VLOOKUP("5-"&amp;Presupuestos[[#This Row],[ID DOCUMENTO]],BD_Pagos[],9,0),"")</f>
        <v/>
      </c>
      <c r="BG1347" s="20">
        <f>IF(IFERROR(VLOOKUP("5-"&amp;Presupuestos[[#This Row],[ID DOCUMENTO]],BD_Pagos[],10,0),0)&gt;Presupuestos[[#This Row],[TOTAL SOLES]],Presupuestos[[#This Row],[TOTAL SOLES]],IFERROR(VLOOKUP("5-"&amp;Presupuestos[[#This Row],[ID DOCUMENTO]],BD_Pagos[],10,0),0))</f>
        <v>0</v>
      </c>
      <c r="BH1347" s="7" t="str">
        <f>IFERROR(VLOOKUP("1-Detraccion"&amp;Presupuestos[[#This Row],[ID DOCUMENTO]],BD_Pagos[],2,0),"")</f>
        <v/>
      </c>
      <c r="BI1347" s="3" t="str">
        <f>IFERROR(VLOOKUP("1-Detraccion"&amp;Presupuestos[[#This Row],[ID DOCUMENTO]],BD_Pagos[],3,0),"")</f>
        <v/>
      </c>
      <c r="BJ1347" s="3" t="str">
        <f>IFERROR(VLOOKUP("1-Detraccion"&amp;Presupuestos[[#This Row],[ID DOCUMENTO]],BD_Pagos[],4,0),"")</f>
        <v/>
      </c>
      <c r="BK1347" s="6">
        <f>IF(IFERROR(VLOOKUP("1-Detraccion"&amp;Presupuestos[[#This Row],[ID DOCUMENTO]],BD_Pagos[],5,0),0)&gt;Presupuestos[[#This Row],[TOTAL SOLES]],Presupuestos[[#This Row],[TOTAL SOLES]],IFERROR(VLOOKUP("1-Detraccion"&amp;Presupuestos[[#This Row],[ID DOCUMENTO]],BD_Pagos[],5,0),0))</f>
        <v>0</v>
      </c>
      <c r="BL1347" s="6">
        <f>IF(IFERROR(VLOOKUP("1-Detraccion"&amp;Presupuestos[[#This Row],[ID DOCUMENTO]],BD_Pagos[],6,0),0)&gt;Presupuestos[[#This Row],[TOTAL SOLES]],Presupuestos[[#This Row],[TOTAL SOLES]],IFERROR(VLOOKUP("1-Detraccion"&amp;Presupuestos[[#This Row],[ID DOCUMENTO]],BD_Pagos[],6,0),0))</f>
        <v>0</v>
      </c>
      <c r="BM1347" s="37"/>
      <c r="BN1347" s="3"/>
      <c r="BO1347" s="3"/>
      <c r="BP1347" s="6"/>
      <c r="BQ134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199.15</v>
      </c>
      <c r="BR1347" s="23" t="str">
        <f>IF(Presupuestos[[#This Row],[SALDO ME-MN]]&gt;0,"PENDIENTE","CANCELADO")</f>
        <v>PENDIENTE</v>
      </c>
      <c r="BS1347" s="23" t="str">
        <f>IF(COUNTIFS($U$4:$U1346,Presupuestos[[#This Row],[ID DOCUMENTO]])&gt;=1,IF(B1346=Presupuestos[[#This Row],[ID]],"OK","DOC. DUPLICADO"),"OK")</f>
        <v>OK</v>
      </c>
    </row>
    <row r="1348" spans="2:71" x14ac:dyDescent="0.25">
      <c r="B1348" s="34">
        <f>IF(Presupuestos[[#This Row],[ID DOCUMENTO]]=U1347,B1347,IF(B1347="ID",1,B1347+1))</f>
        <v>1161</v>
      </c>
      <c r="C1348" s="2">
        <v>45869</v>
      </c>
      <c r="D1348" s="2">
        <v>45869</v>
      </c>
      <c r="E1348" s="3" t="s">
        <v>1880</v>
      </c>
      <c r="F1348" s="25" t="s">
        <v>54</v>
      </c>
      <c r="G1348" s="25" t="s">
        <v>330</v>
      </c>
      <c r="H1348" s="25" t="s">
        <v>391</v>
      </c>
      <c r="I1348" s="36" t="str">
        <f>IFERROR(VLOOKUP(Presupuestos[[#This Row],[AREA]]&amp;Presupuestos[[#This Row],[CONCEPTO]]&amp;Presupuestos[[#This Row],[DESCRIPCION]],Tabla28[[Columna1]:[CÓDIGO NUEVO]],2,0),"")</f>
        <v>P0601003</v>
      </c>
      <c r="J1348" s="3" t="s">
        <v>666</v>
      </c>
      <c r="K1348" s="3" t="s">
        <v>666</v>
      </c>
      <c r="L1348" s="3" t="s">
        <v>666</v>
      </c>
      <c r="M1348" s="31" t="s">
        <v>2524</v>
      </c>
      <c r="N1348" s="3"/>
      <c r="O1348" s="3" t="s">
        <v>315</v>
      </c>
      <c r="P1348" s="3" t="s">
        <v>114</v>
      </c>
      <c r="Q1348" s="3" t="str">
        <f>IFERROR(VLOOKUP(Presupuestos[[#This Row],[CLASIFICACIÓN (N)]],Tabla17[],2,0),"")</f>
        <v>Costos de ventas</v>
      </c>
      <c r="R1348" s="3" t="str">
        <f>IFERROR(VLOOKUP(Presupuestos[[#This Row],[CLASIFICACIÓN (N)]],Tabla17[],3,0),"")</f>
        <v>Operativo</v>
      </c>
      <c r="S1348" s="3" t="s">
        <v>34</v>
      </c>
      <c r="T1348" s="3" t="str">
        <f>IFERROR(VLOOKUP(Presupuestos[[#This Row],[ALMACEN]],Tabla5[],2,0),"")</f>
        <v>Arequipa</v>
      </c>
      <c r="U1348" s="19" t="str">
        <f>IFERROR(VLOOKUP(Presupuestos[[#This Row],[TIPO DE DOCUMENTO]],Tipo_Documento[],2,0)&amp;Presupuestos[[#This Row],[SERIE]]&amp;Presupuestos[[#This Row],[NUMERO]]&amp;Presupuestos[[#This Row],[RUC]],"")</f>
        <v>PLRONP_07148164743</v>
      </c>
      <c r="V1348" s="3" t="s">
        <v>258</v>
      </c>
      <c r="W1348" s="7">
        <v>45869</v>
      </c>
      <c r="X1348" s="7">
        <v>45869</v>
      </c>
      <c r="Y1348" s="3" t="s">
        <v>2525</v>
      </c>
      <c r="Z1348" s="3">
        <v>1</v>
      </c>
      <c r="AA1348" s="3">
        <f>IFERROR(VLOOKUP(Presupuestos[[#This Row],[RAZON SOCIAL]],CHOOSE({1,2},Clientes_Proveedores[Razon Social],Clientes_Proveedores[Ruc / Dni]),2,0),"-")</f>
        <v>48164743</v>
      </c>
      <c r="AB1348" s="31" t="s">
        <v>1939</v>
      </c>
      <c r="AC1348" s="3" t="s">
        <v>670</v>
      </c>
      <c r="AD1348" s="5"/>
      <c r="AE1348" s="6">
        <v>193.51</v>
      </c>
      <c r="AF1348" s="6">
        <f>Presupuestos[[#This Row],[BASE]]*Presupuestos[[#This Row],[% IGV]]</f>
        <v>0</v>
      </c>
      <c r="AG1348" s="22">
        <f>ROUND(SUM(Presupuestos[[#This Row],[BASE]:[IGV]]),2)</f>
        <v>193.51</v>
      </c>
      <c r="AH1348" s="9" t="str">
        <f>IF(Presupuestos[[#This Row],[MONEDA]]="USD",VLOOKUP(Presupuestos[[#This Row],[FECHA DE EMISION]],Tipo_Cambio[],3,0),"")</f>
        <v/>
      </c>
      <c r="AI1348" s="22">
        <f>IFERROR(ROUND(IF(Presupuestos[[#This Row],[MONEDA]]="PEN",Presupuestos[[#This Row],[TOTAL]],Presupuestos[[#This Row],[TOTAL]]*Presupuestos[[#This Row],[TIPO DE CAMBIO]]),2),"")</f>
        <v>193.51</v>
      </c>
      <c r="AJ1348" s="5"/>
      <c r="AK1348" s="33" t="s">
        <v>671</v>
      </c>
      <c r="AL1348" s="5" t="s">
        <v>680</v>
      </c>
      <c r="AM1348" s="23" t="s">
        <v>671</v>
      </c>
      <c r="AN1348" s="23" t="s">
        <v>671</v>
      </c>
      <c r="AO1348" s="7" t="str">
        <f>IFERROR(VLOOKUP("1-"&amp;Presupuestos[[#This Row],[ID DOCUMENTO]],BD_Pagos[],7,0),"")</f>
        <v/>
      </c>
      <c r="AP1348" s="16" t="str">
        <f>IFERROR(VLOOKUP("1-"&amp;Presupuestos[[#This Row],[ID DOCUMENTO]],BD_Pagos[],8,0),"")</f>
        <v/>
      </c>
      <c r="AQ1348" s="17" t="str">
        <f>IFERROR(VLOOKUP("1-"&amp;Presupuestos[[#This Row],[ID DOCUMENTO]],BD_Pagos[],9,0),"")</f>
        <v/>
      </c>
      <c r="AR1348" s="54"/>
      <c r="AS1348" s="7" t="str">
        <f>IFERROR(VLOOKUP("2-"&amp;Presupuestos[[#This Row],[ID DOCUMENTO]],BD_Pagos[],7,0),"")</f>
        <v/>
      </c>
      <c r="AT1348" s="16" t="str">
        <f>IFERROR(VLOOKUP("2-"&amp;Presupuestos[[#This Row],[ID DOCUMENTO]],BD_Pagos[],8,0),"")</f>
        <v/>
      </c>
      <c r="AU1348" s="17" t="str">
        <f>IFERROR(VLOOKUP("2-"&amp;Presupuestos[[#This Row],[ID DOCUMENTO]],BD_Pagos[],9,0),"")</f>
        <v/>
      </c>
      <c r="AV1348" s="20">
        <f>IF(IFERROR(VLOOKUP("2-"&amp;Presupuestos[[#This Row],[ID DOCUMENTO]],BD_Pagos[],10,0),0)&gt;Presupuestos[[#This Row],[TOTAL SOLES]],Presupuestos[[#This Row],[TOTAL SOLES]],IFERROR(VLOOKUP("2-"&amp;Presupuestos[[#This Row],[ID DOCUMENTO]],BD_Pagos[],10,0),0))</f>
        <v>0</v>
      </c>
      <c r="AW1348" s="7"/>
      <c r="AX1348" s="16"/>
      <c r="AY1348" s="17"/>
      <c r="AZ1348" s="20"/>
      <c r="BA1348" s="7"/>
      <c r="BB1348" s="16"/>
      <c r="BC1348" s="17"/>
      <c r="BD1348" s="20"/>
      <c r="BE1348" s="7" t="str">
        <f>IFERROR(VLOOKUP("5-"&amp;Presupuestos[[#This Row],[ID DOCUMENTO]],BD_Pagos[],7,0),"")</f>
        <v/>
      </c>
      <c r="BF1348" s="17" t="str">
        <f>IFERROR(VLOOKUP("5-"&amp;Presupuestos[[#This Row],[ID DOCUMENTO]],BD_Pagos[],9,0),"")</f>
        <v/>
      </c>
      <c r="BG1348" s="20">
        <f>IF(IFERROR(VLOOKUP("5-"&amp;Presupuestos[[#This Row],[ID DOCUMENTO]],BD_Pagos[],10,0),0)&gt;Presupuestos[[#This Row],[TOTAL SOLES]],Presupuestos[[#This Row],[TOTAL SOLES]],IFERROR(VLOOKUP("5-"&amp;Presupuestos[[#This Row],[ID DOCUMENTO]],BD_Pagos[],10,0),0))</f>
        <v>0</v>
      </c>
      <c r="BH1348" s="7" t="str">
        <f>IFERROR(VLOOKUP("1-Detraccion"&amp;Presupuestos[[#This Row],[ID DOCUMENTO]],BD_Pagos[],2,0),"")</f>
        <v/>
      </c>
      <c r="BI1348" s="3" t="str">
        <f>IFERROR(VLOOKUP("1-Detraccion"&amp;Presupuestos[[#This Row],[ID DOCUMENTO]],BD_Pagos[],3,0),"")</f>
        <v/>
      </c>
      <c r="BJ1348" s="3" t="str">
        <f>IFERROR(VLOOKUP("1-Detraccion"&amp;Presupuestos[[#This Row],[ID DOCUMENTO]],BD_Pagos[],4,0),"")</f>
        <v/>
      </c>
      <c r="BK1348" s="6">
        <f>IF(IFERROR(VLOOKUP("1-Detraccion"&amp;Presupuestos[[#This Row],[ID DOCUMENTO]],BD_Pagos[],5,0),0)&gt;Presupuestos[[#This Row],[TOTAL SOLES]],Presupuestos[[#This Row],[TOTAL SOLES]],IFERROR(VLOOKUP("1-Detraccion"&amp;Presupuestos[[#This Row],[ID DOCUMENTO]],BD_Pagos[],5,0),0))</f>
        <v>0</v>
      </c>
      <c r="BL1348" s="6">
        <f>IF(IFERROR(VLOOKUP("1-Detraccion"&amp;Presupuestos[[#This Row],[ID DOCUMENTO]],BD_Pagos[],6,0),0)&gt;Presupuestos[[#This Row],[TOTAL SOLES]],Presupuestos[[#This Row],[TOTAL SOLES]],IFERROR(VLOOKUP("1-Detraccion"&amp;Presupuestos[[#This Row],[ID DOCUMENTO]],BD_Pagos[],6,0),0))</f>
        <v>0</v>
      </c>
      <c r="BM1348" s="37"/>
      <c r="BN1348" s="3"/>
      <c r="BO1348" s="3"/>
      <c r="BP1348" s="6"/>
      <c r="BQ134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193.51</v>
      </c>
      <c r="BR1348" s="23" t="str">
        <f>IF(Presupuestos[[#This Row],[SALDO ME-MN]]&gt;0,"PENDIENTE","CANCELADO")</f>
        <v>PENDIENTE</v>
      </c>
      <c r="BS1348" s="23" t="str">
        <f>IF(COUNTIFS($U$4:$U1347,Presupuestos[[#This Row],[ID DOCUMENTO]])&gt;=1,IF(B1347=Presupuestos[[#This Row],[ID]],"OK","DOC. DUPLICADO"),"OK")</f>
        <v>OK</v>
      </c>
    </row>
    <row r="1349" spans="2:71" x14ac:dyDescent="0.25">
      <c r="B1349" s="34">
        <f>IF(Presupuestos[[#This Row],[ID DOCUMENTO]]=U1348,B1348,IF(B1348="ID",1,B1348+1))</f>
        <v>1162</v>
      </c>
      <c r="C1349" s="2">
        <v>45869</v>
      </c>
      <c r="D1349" s="2">
        <v>45869</v>
      </c>
      <c r="E1349" s="3" t="s">
        <v>1880</v>
      </c>
      <c r="F1349" s="25" t="s">
        <v>54</v>
      </c>
      <c r="G1349" s="25" t="s">
        <v>330</v>
      </c>
      <c r="H1349" s="25" t="s">
        <v>391</v>
      </c>
      <c r="I1349" s="36" t="str">
        <f>IFERROR(VLOOKUP(Presupuestos[[#This Row],[AREA]]&amp;Presupuestos[[#This Row],[CONCEPTO]]&amp;Presupuestos[[#This Row],[DESCRIPCION]],Tabla28[[Columna1]:[CÓDIGO NUEVO]],2,0),"")</f>
        <v>P0601003</v>
      </c>
      <c r="J1349" s="3" t="s">
        <v>666</v>
      </c>
      <c r="K1349" s="3" t="s">
        <v>666</v>
      </c>
      <c r="L1349" s="3" t="s">
        <v>666</v>
      </c>
      <c r="M1349" s="31" t="s">
        <v>2526</v>
      </c>
      <c r="N1349" s="3"/>
      <c r="O1349" s="3" t="s">
        <v>315</v>
      </c>
      <c r="P1349" s="3" t="s">
        <v>127</v>
      </c>
      <c r="Q1349" s="3" t="str">
        <f>IFERROR(VLOOKUP(Presupuestos[[#This Row],[CLASIFICACIÓN (N)]],Tabla17[],2,0),"")</f>
        <v>Gastos operativos</v>
      </c>
      <c r="R1349" s="3" t="str">
        <f>IFERROR(VLOOKUP(Presupuestos[[#This Row],[CLASIFICACIÓN (N)]],Tabla17[],3,0),"")</f>
        <v>Operativo</v>
      </c>
      <c r="S1349" s="3" t="s">
        <v>16</v>
      </c>
      <c r="T1349" s="3" t="str">
        <f>IFERROR(VLOOKUP(Presupuestos[[#This Row],[ALMACEN]],Tabla5[],2,0),"")</f>
        <v>Arequipa</v>
      </c>
      <c r="U1349" s="19" t="str">
        <f>IFERROR(VLOOKUP(Presupuestos[[#This Row],[TIPO DE DOCUMENTO]],Tipo_Documento[],2,0)&amp;Presupuestos[[#This Row],[SERIE]]&amp;Presupuestos[[#This Row],[NUMERO]]&amp;Presupuestos[[#This Row],[RUC]],"")</f>
        <v>PLRONP_07245286301</v>
      </c>
      <c r="V1349" s="3" t="s">
        <v>258</v>
      </c>
      <c r="W1349" s="7">
        <v>45869</v>
      </c>
      <c r="X1349" s="7">
        <v>45869</v>
      </c>
      <c r="Y1349" s="3" t="s">
        <v>2525</v>
      </c>
      <c r="Z1349" s="3">
        <v>2</v>
      </c>
      <c r="AA1349" s="3">
        <f>IFERROR(VLOOKUP(Presupuestos[[#This Row],[RAZON SOCIAL]],CHOOSE({1,2},Clientes_Proveedores[Razon Social],Clientes_Proveedores[Ruc / Dni]),2,0),"-")</f>
        <v>45286301</v>
      </c>
      <c r="AB1349" s="31" t="s">
        <v>1950</v>
      </c>
      <c r="AC1349" s="3" t="s">
        <v>670</v>
      </c>
      <c r="AD1349" s="5"/>
      <c r="AE1349" s="6">
        <v>558.59</v>
      </c>
      <c r="AF1349" s="6">
        <f>Presupuestos[[#This Row],[BASE]]*Presupuestos[[#This Row],[% IGV]]</f>
        <v>0</v>
      </c>
      <c r="AG1349" s="22">
        <f>ROUND(SUM(Presupuestos[[#This Row],[BASE]:[IGV]]),2)</f>
        <v>558.59</v>
      </c>
      <c r="AH1349" s="9" t="str">
        <f>IF(Presupuestos[[#This Row],[MONEDA]]="USD",VLOOKUP(Presupuestos[[#This Row],[FECHA DE EMISION]],Tipo_Cambio[],3,0),"")</f>
        <v/>
      </c>
      <c r="AI1349" s="22">
        <f>IFERROR(ROUND(IF(Presupuestos[[#This Row],[MONEDA]]="PEN",Presupuestos[[#This Row],[TOTAL]],Presupuestos[[#This Row],[TOTAL]]*Presupuestos[[#This Row],[TIPO DE CAMBIO]]),2),"")</f>
        <v>558.59</v>
      </c>
      <c r="AJ1349" s="5"/>
      <c r="AK1349" s="33" t="s">
        <v>671</v>
      </c>
      <c r="AL1349" s="5" t="s">
        <v>680</v>
      </c>
      <c r="AM1349" s="23" t="s">
        <v>671</v>
      </c>
      <c r="AN1349" s="23" t="s">
        <v>671</v>
      </c>
      <c r="AO1349" s="7" t="str">
        <f>IFERROR(VLOOKUP("1-"&amp;Presupuestos[[#This Row],[ID DOCUMENTO]],BD_Pagos[],7,0),"")</f>
        <v/>
      </c>
      <c r="AP1349" s="16" t="str">
        <f>IFERROR(VLOOKUP("1-"&amp;Presupuestos[[#This Row],[ID DOCUMENTO]],BD_Pagos[],8,0),"")</f>
        <v/>
      </c>
      <c r="AQ1349" s="17" t="str">
        <f>IFERROR(VLOOKUP("1-"&amp;Presupuestos[[#This Row],[ID DOCUMENTO]],BD_Pagos[],9,0),"")</f>
        <v/>
      </c>
      <c r="AR1349" s="54"/>
      <c r="AS1349" s="7" t="str">
        <f>IFERROR(VLOOKUP("2-"&amp;Presupuestos[[#This Row],[ID DOCUMENTO]],BD_Pagos[],7,0),"")</f>
        <v/>
      </c>
      <c r="AT1349" s="16" t="str">
        <f>IFERROR(VLOOKUP("2-"&amp;Presupuestos[[#This Row],[ID DOCUMENTO]],BD_Pagos[],8,0),"")</f>
        <v/>
      </c>
      <c r="AU1349" s="17" t="str">
        <f>IFERROR(VLOOKUP("2-"&amp;Presupuestos[[#This Row],[ID DOCUMENTO]],BD_Pagos[],9,0),"")</f>
        <v/>
      </c>
      <c r="AV1349" s="20">
        <f>IF(IFERROR(VLOOKUP("2-"&amp;Presupuestos[[#This Row],[ID DOCUMENTO]],BD_Pagos[],10,0),0)&gt;Presupuestos[[#This Row],[TOTAL SOLES]],Presupuestos[[#This Row],[TOTAL SOLES]],IFERROR(VLOOKUP("2-"&amp;Presupuestos[[#This Row],[ID DOCUMENTO]],BD_Pagos[],10,0),0))</f>
        <v>0</v>
      </c>
      <c r="AW1349" s="7"/>
      <c r="AX1349" s="16"/>
      <c r="AY1349" s="17"/>
      <c r="AZ1349" s="20"/>
      <c r="BA1349" s="7"/>
      <c r="BB1349" s="16"/>
      <c r="BC1349" s="17"/>
      <c r="BD1349" s="20"/>
      <c r="BE1349" s="7" t="str">
        <f>IFERROR(VLOOKUP("5-"&amp;Presupuestos[[#This Row],[ID DOCUMENTO]],BD_Pagos[],7,0),"")</f>
        <v/>
      </c>
      <c r="BF1349" s="17" t="str">
        <f>IFERROR(VLOOKUP("5-"&amp;Presupuestos[[#This Row],[ID DOCUMENTO]],BD_Pagos[],9,0),"")</f>
        <v/>
      </c>
      <c r="BG1349" s="20">
        <f>IF(IFERROR(VLOOKUP("5-"&amp;Presupuestos[[#This Row],[ID DOCUMENTO]],BD_Pagos[],10,0),0)&gt;Presupuestos[[#This Row],[TOTAL SOLES]],Presupuestos[[#This Row],[TOTAL SOLES]],IFERROR(VLOOKUP("5-"&amp;Presupuestos[[#This Row],[ID DOCUMENTO]],BD_Pagos[],10,0),0))</f>
        <v>0</v>
      </c>
      <c r="BH1349" s="7" t="str">
        <f>IFERROR(VLOOKUP("1-Detraccion"&amp;Presupuestos[[#This Row],[ID DOCUMENTO]],BD_Pagos[],2,0),"")</f>
        <v/>
      </c>
      <c r="BI1349" s="3" t="str">
        <f>IFERROR(VLOOKUP("1-Detraccion"&amp;Presupuestos[[#This Row],[ID DOCUMENTO]],BD_Pagos[],3,0),"")</f>
        <v/>
      </c>
      <c r="BJ1349" s="3" t="str">
        <f>IFERROR(VLOOKUP("1-Detraccion"&amp;Presupuestos[[#This Row],[ID DOCUMENTO]],BD_Pagos[],4,0),"")</f>
        <v/>
      </c>
      <c r="BK1349" s="6">
        <f>IF(IFERROR(VLOOKUP("1-Detraccion"&amp;Presupuestos[[#This Row],[ID DOCUMENTO]],BD_Pagos[],5,0),0)&gt;Presupuestos[[#This Row],[TOTAL SOLES]],Presupuestos[[#This Row],[TOTAL SOLES]],IFERROR(VLOOKUP("1-Detraccion"&amp;Presupuestos[[#This Row],[ID DOCUMENTO]],BD_Pagos[],5,0),0))</f>
        <v>0</v>
      </c>
      <c r="BL1349" s="6">
        <f>IF(IFERROR(VLOOKUP("1-Detraccion"&amp;Presupuestos[[#This Row],[ID DOCUMENTO]],BD_Pagos[],6,0),0)&gt;Presupuestos[[#This Row],[TOTAL SOLES]],Presupuestos[[#This Row],[TOTAL SOLES]],IFERROR(VLOOKUP("1-Detraccion"&amp;Presupuestos[[#This Row],[ID DOCUMENTO]],BD_Pagos[],6,0),0))</f>
        <v>0</v>
      </c>
      <c r="BM1349" s="37"/>
      <c r="BN1349" s="3"/>
      <c r="BO1349" s="3"/>
      <c r="BP1349" s="6"/>
      <c r="BQ134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558.59</v>
      </c>
      <c r="BR1349" s="23" t="str">
        <f>IF(Presupuestos[[#This Row],[SALDO ME-MN]]&gt;0,"PENDIENTE","CANCELADO")</f>
        <v>PENDIENTE</v>
      </c>
      <c r="BS1349" s="23" t="str">
        <f>IF(COUNTIFS($U$4:$U1348,Presupuestos[[#This Row],[ID DOCUMENTO]])&gt;=1,IF(B1348=Presupuestos[[#This Row],[ID]],"OK","DOC. DUPLICADO"),"OK")</f>
        <v>OK</v>
      </c>
    </row>
    <row r="1350" spans="2:71" x14ac:dyDescent="0.25">
      <c r="B1350" s="34">
        <f>IF(Presupuestos[[#This Row],[ID DOCUMENTO]]=U1349,B1349,IF(B1349="ID",1,B1349+1))</f>
        <v>1163</v>
      </c>
      <c r="C1350" s="2">
        <v>45869</v>
      </c>
      <c r="D1350" s="2">
        <v>45869</v>
      </c>
      <c r="E1350" s="3" t="s">
        <v>1880</v>
      </c>
      <c r="F1350" s="25" t="s">
        <v>54</v>
      </c>
      <c r="G1350" s="25" t="s">
        <v>330</v>
      </c>
      <c r="H1350" s="25" t="s">
        <v>391</v>
      </c>
      <c r="I1350" s="36" t="str">
        <f>IFERROR(VLOOKUP(Presupuestos[[#This Row],[AREA]]&amp;Presupuestos[[#This Row],[CONCEPTO]]&amp;Presupuestos[[#This Row],[DESCRIPCION]],Tabla28[[Columna1]:[CÓDIGO NUEVO]],2,0),"")</f>
        <v>P0601003</v>
      </c>
      <c r="J1350" s="3" t="s">
        <v>666</v>
      </c>
      <c r="K1350" s="3" t="s">
        <v>666</v>
      </c>
      <c r="L1350" s="3" t="s">
        <v>666</v>
      </c>
      <c r="M1350" s="31" t="s">
        <v>2527</v>
      </c>
      <c r="N1350" s="3"/>
      <c r="O1350" s="3" t="s">
        <v>315</v>
      </c>
      <c r="P1350" s="3" t="s">
        <v>127</v>
      </c>
      <c r="Q1350" s="3" t="str">
        <f>IFERROR(VLOOKUP(Presupuestos[[#This Row],[CLASIFICACIÓN (N)]],Tabla17[],2,0),"")</f>
        <v>Gastos operativos</v>
      </c>
      <c r="R1350" s="3" t="str">
        <f>IFERROR(VLOOKUP(Presupuestos[[#This Row],[CLASIFICACIÓN (N)]],Tabla17[],3,0),"")</f>
        <v>Operativo</v>
      </c>
      <c r="S1350" s="3" t="s">
        <v>16</v>
      </c>
      <c r="T1350" s="3" t="str">
        <f>IFERROR(VLOOKUP(Presupuestos[[#This Row],[ALMACEN]],Tabla5[],2,0),"")</f>
        <v>Arequipa</v>
      </c>
      <c r="U1350" s="19" t="str">
        <f>IFERROR(VLOOKUP(Presupuestos[[#This Row],[TIPO DE DOCUMENTO]],Tipo_Documento[],2,0)&amp;Presupuestos[[#This Row],[SERIE]]&amp;Presupuestos[[#This Row],[NUMERO]]&amp;Presupuestos[[#This Row],[RUC]],"")</f>
        <v>PLRONP_07344468346</v>
      </c>
      <c r="V1350" s="3" t="s">
        <v>258</v>
      </c>
      <c r="W1350" s="7">
        <v>45869</v>
      </c>
      <c r="X1350" s="7">
        <v>45869</v>
      </c>
      <c r="Y1350" s="3" t="s">
        <v>2525</v>
      </c>
      <c r="Z1350" s="3">
        <v>3</v>
      </c>
      <c r="AA1350" s="3">
        <f>IFERROR(VLOOKUP(Presupuestos[[#This Row],[RAZON SOCIAL]],CHOOSE({1,2},Clientes_Proveedores[Razon Social],Clientes_Proveedores[Ruc / Dni]),2,0),"-")</f>
        <v>44468346</v>
      </c>
      <c r="AB1350" s="31" t="s">
        <v>1067</v>
      </c>
      <c r="AC1350" s="3" t="s">
        <v>670</v>
      </c>
      <c r="AD1350" s="5"/>
      <c r="AE1350" s="6">
        <v>248.7</v>
      </c>
      <c r="AF1350" s="6">
        <f>Presupuestos[[#This Row],[BASE]]*Presupuestos[[#This Row],[% IGV]]</f>
        <v>0</v>
      </c>
      <c r="AG1350" s="22">
        <f>ROUND(SUM(Presupuestos[[#This Row],[BASE]:[IGV]]),2)</f>
        <v>248.7</v>
      </c>
      <c r="AH1350" s="9" t="str">
        <f>IF(Presupuestos[[#This Row],[MONEDA]]="USD",VLOOKUP(Presupuestos[[#This Row],[FECHA DE EMISION]],Tipo_Cambio[],3,0),"")</f>
        <v/>
      </c>
      <c r="AI1350" s="22">
        <f>IFERROR(ROUND(IF(Presupuestos[[#This Row],[MONEDA]]="PEN",Presupuestos[[#This Row],[TOTAL]],Presupuestos[[#This Row],[TOTAL]]*Presupuestos[[#This Row],[TIPO DE CAMBIO]]),2),"")</f>
        <v>248.7</v>
      </c>
      <c r="AJ1350" s="5"/>
      <c r="AK1350" s="33" t="s">
        <v>671</v>
      </c>
      <c r="AL1350" s="5" t="s">
        <v>680</v>
      </c>
      <c r="AM1350" s="23" t="s">
        <v>671</v>
      </c>
      <c r="AN1350" s="23" t="s">
        <v>671</v>
      </c>
      <c r="AO1350" s="7" t="str">
        <f>IFERROR(VLOOKUP("1-"&amp;Presupuestos[[#This Row],[ID DOCUMENTO]],BD_Pagos[],7,0),"")</f>
        <v/>
      </c>
      <c r="AP1350" s="16" t="str">
        <f>IFERROR(VLOOKUP("1-"&amp;Presupuestos[[#This Row],[ID DOCUMENTO]],BD_Pagos[],8,0),"")</f>
        <v/>
      </c>
      <c r="AQ1350" s="17" t="str">
        <f>IFERROR(VLOOKUP("1-"&amp;Presupuestos[[#This Row],[ID DOCUMENTO]],BD_Pagos[],9,0),"")</f>
        <v/>
      </c>
      <c r="AR1350" s="54"/>
      <c r="AS1350" s="7" t="str">
        <f>IFERROR(VLOOKUP("2-"&amp;Presupuestos[[#This Row],[ID DOCUMENTO]],BD_Pagos[],7,0),"")</f>
        <v/>
      </c>
      <c r="AT1350" s="16" t="str">
        <f>IFERROR(VLOOKUP("2-"&amp;Presupuestos[[#This Row],[ID DOCUMENTO]],BD_Pagos[],8,0),"")</f>
        <v/>
      </c>
      <c r="AU1350" s="17" t="str">
        <f>IFERROR(VLOOKUP("2-"&amp;Presupuestos[[#This Row],[ID DOCUMENTO]],BD_Pagos[],9,0),"")</f>
        <v/>
      </c>
      <c r="AV1350" s="20">
        <f>IF(IFERROR(VLOOKUP("2-"&amp;Presupuestos[[#This Row],[ID DOCUMENTO]],BD_Pagos[],10,0),0)&gt;Presupuestos[[#This Row],[TOTAL SOLES]],Presupuestos[[#This Row],[TOTAL SOLES]],IFERROR(VLOOKUP("2-"&amp;Presupuestos[[#This Row],[ID DOCUMENTO]],BD_Pagos[],10,0),0))</f>
        <v>0</v>
      </c>
      <c r="AW1350" s="7"/>
      <c r="AX1350" s="16"/>
      <c r="AY1350" s="17"/>
      <c r="AZ1350" s="20"/>
      <c r="BA1350" s="7"/>
      <c r="BB1350" s="16"/>
      <c r="BC1350" s="17"/>
      <c r="BD1350" s="20"/>
      <c r="BE1350" s="7" t="str">
        <f>IFERROR(VLOOKUP("5-"&amp;Presupuestos[[#This Row],[ID DOCUMENTO]],BD_Pagos[],7,0),"")</f>
        <v/>
      </c>
      <c r="BF1350" s="17" t="str">
        <f>IFERROR(VLOOKUP("5-"&amp;Presupuestos[[#This Row],[ID DOCUMENTO]],BD_Pagos[],9,0),"")</f>
        <v/>
      </c>
      <c r="BG1350" s="20">
        <f>IF(IFERROR(VLOOKUP("5-"&amp;Presupuestos[[#This Row],[ID DOCUMENTO]],BD_Pagos[],10,0),0)&gt;Presupuestos[[#This Row],[TOTAL SOLES]],Presupuestos[[#This Row],[TOTAL SOLES]],IFERROR(VLOOKUP("5-"&amp;Presupuestos[[#This Row],[ID DOCUMENTO]],BD_Pagos[],10,0),0))</f>
        <v>0</v>
      </c>
      <c r="BH1350" s="7" t="str">
        <f>IFERROR(VLOOKUP("1-Detraccion"&amp;Presupuestos[[#This Row],[ID DOCUMENTO]],BD_Pagos[],2,0),"")</f>
        <v/>
      </c>
      <c r="BI1350" s="3" t="str">
        <f>IFERROR(VLOOKUP("1-Detraccion"&amp;Presupuestos[[#This Row],[ID DOCUMENTO]],BD_Pagos[],3,0),"")</f>
        <v/>
      </c>
      <c r="BJ1350" s="3" t="str">
        <f>IFERROR(VLOOKUP("1-Detraccion"&amp;Presupuestos[[#This Row],[ID DOCUMENTO]],BD_Pagos[],4,0),"")</f>
        <v/>
      </c>
      <c r="BK1350" s="6">
        <f>IF(IFERROR(VLOOKUP("1-Detraccion"&amp;Presupuestos[[#This Row],[ID DOCUMENTO]],BD_Pagos[],5,0),0)&gt;Presupuestos[[#This Row],[TOTAL SOLES]],Presupuestos[[#This Row],[TOTAL SOLES]],IFERROR(VLOOKUP("1-Detraccion"&amp;Presupuestos[[#This Row],[ID DOCUMENTO]],BD_Pagos[],5,0),0))</f>
        <v>0</v>
      </c>
      <c r="BL1350" s="6">
        <f>IF(IFERROR(VLOOKUP("1-Detraccion"&amp;Presupuestos[[#This Row],[ID DOCUMENTO]],BD_Pagos[],6,0),0)&gt;Presupuestos[[#This Row],[TOTAL SOLES]],Presupuestos[[#This Row],[TOTAL SOLES]],IFERROR(VLOOKUP("1-Detraccion"&amp;Presupuestos[[#This Row],[ID DOCUMENTO]],BD_Pagos[],6,0),0))</f>
        <v>0</v>
      </c>
      <c r="BM1350" s="37"/>
      <c r="BN1350" s="3"/>
      <c r="BO1350" s="3"/>
      <c r="BP1350" s="6"/>
      <c r="BQ135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248.7</v>
      </c>
      <c r="BR1350" s="23" t="str">
        <f>IF(Presupuestos[[#This Row],[SALDO ME-MN]]&gt;0,"PENDIENTE","CANCELADO")</f>
        <v>PENDIENTE</v>
      </c>
      <c r="BS1350" s="23" t="str">
        <f>IF(COUNTIFS($U$4:$U1349,Presupuestos[[#This Row],[ID DOCUMENTO]])&gt;=1,IF(B1349=Presupuestos[[#This Row],[ID]],"OK","DOC. DUPLICADO"),"OK")</f>
        <v>OK</v>
      </c>
    </row>
    <row r="1351" spans="2:71" x14ac:dyDescent="0.25">
      <c r="B1351" s="34">
        <f>IF(Presupuestos[[#This Row],[ID DOCUMENTO]]=U1350,B1350,IF(B1350="ID",1,B1350+1))</f>
        <v>1164</v>
      </c>
      <c r="C1351" s="2">
        <v>45869</v>
      </c>
      <c r="D1351" s="2">
        <v>45869</v>
      </c>
      <c r="E1351" s="3" t="s">
        <v>1880</v>
      </c>
      <c r="F1351" s="25" t="s">
        <v>54</v>
      </c>
      <c r="G1351" s="25" t="s">
        <v>330</v>
      </c>
      <c r="H1351" s="25" t="s">
        <v>391</v>
      </c>
      <c r="I1351" s="36" t="str">
        <f>IFERROR(VLOOKUP(Presupuestos[[#This Row],[AREA]]&amp;Presupuestos[[#This Row],[CONCEPTO]]&amp;Presupuestos[[#This Row],[DESCRIPCION]],Tabla28[[Columna1]:[CÓDIGO NUEVO]],2,0),"")</f>
        <v>P0601003</v>
      </c>
      <c r="J1351" s="3" t="s">
        <v>666</v>
      </c>
      <c r="K1351" s="3" t="s">
        <v>666</v>
      </c>
      <c r="L1351" s="3" t="s">
        <v>666</v>
      </c>
      <c r="M1351" s="31" t="s">
        <v>2528</v>
      </c>
      <c r="N1351" s="3"/>
      <c r="O1351" s="3" t="s">
        <v>315</v>
      </c>
      <c r="P1351" s="3" t="s">
        <v>86</v>
      </c>
      <c r="Q1351" s="3" t="str">
        <f>IFERROR(VLOOKUP(Presupuestos[[#This Row],[CLASIFICACIÓN (N)]],Tabla17[],2,0),"")</f>
        <v>Costos de ventas</v>
      </c>
      <c r="R1351" s="3" t="str">
        <f>IFERROR(VLOOKUP(Presupuestos[[#This Row],[CLASIFICACIÓN (N)]],Tabla17[],3,0),"")</f>
        <v>Operativo</v>
      </c>
      <c r="S1351" s="3" t="s">
        <v>34</v>
      </c>
      <c r="T1351" s="3" t="str">
        <f>IFERROR(VLOOKUP(Presupuestos[[#This Row],[ALMACEN]],Tabla5[],2,0),"")</f>
        <v>Arequipa</v>
      </c>
      <c r="U1351" s="19" t="str">
        <f>IFERROR(VLOOKUP(Presupuestos[[#This Row],[TIPO DE DOCUMENTO]],Tipo_Documento[],2,0)&amp;Presupuestos[[#This Row],[SERIE]]&amp;Presupuestos[[#This Row],[NUMERO]]&amp;Presupuestos[[#This Row],[RUC]],"")</f>
        <v>PLRONP_07447461440</v>
      </c>
      <c r="V1351" s="3" t="s">
        <v>258</v>
      </c>
      <c r="W1351" s="7">
        <v>45869</v>
      </c>
      <c r="X1351" s="7">
        <v>45869</v>
      </c>
      <c r="Y1351" s="3" t="s">
        <v>2525</v>
      </c>
      <c r="Z1351" s="3">
        <v>4</v>
      </c>
      <c r="AA1351" s="3">
        <f>IFERROR(VLOOKUP(Presupuestos[[#This Row],[RAZON SOCIAL]],CHOOSE({1,2},Clientes_Proveedores[Razon Social],Clientes_Proveedores[Ruc / Dni]),2,0),"-")</f>
        <v>47461440</v>
      </c>
      <c r="AB1351" s="31" t="s">
        <v>1892</v>
      </c>
      <c r="AC1351" s="3" t="s">
        <v>670</v>
      </c>
      <c r="AD1351" s="5"/>
      <c r="AE1351" s="6">
        <v>305.17</v>
      </c>
      <c r="AF1351" s="6">
        <f>Presupuestos[[#This Row],[BASE]]*Presupuestos[[#This Row],[% IGV]]</f>
        <v>0</v>
      </c>
      <c r="AG1351" s="22">
        <f>ROUND(SUM(Presupuestos[[#This Row],[BASE]:[IGV]]),2)</f>
        <v>305.17</v>
      </c>
      <c r="AH1351" s="9" t="str">
        <f>IF(Presupuestos[[#This Row],[MONEDA]]="USD",VLOOKUP(Presupuestos[[#This Row],[FECHA DE EMISION]],Tipo_Cambio[],3,0),"")</f>
        <v/>
      </c>
      <c r="AI1351" s="22">
        <f>IFERROR(ROUND(IF(Presupuestos[[#This Row],[MONEDA]]="PEN",Presupuestos[[#This Row],[TOTAL]],Presupuestos[[#This Row],[TOTAL]]*Presupuestos[[#This Row],[TIPO DE CAMBIO]]),2),"")</f>
        <v>305.17</v>
      </c>
      <c r="AJ1351" s="5"/>
      <c r="AK1351" s="33" t="s">
        <v>671</v>
      </c>
      <c r="AL1351" s="5" t="s">
        <v>680</v>
      </c>
      <c r="AM1351" s="23" t="s">
        <v>671</v>
      </c>
      <c r="AN1351" s="23" t="s">
        <v>671</v>
      </c>
      <c r="AO1351" s="7" t="str">
        <f>IFERROR(VLOOKUP("1-"&amp;Presupuestos[[#This Row],[ID DOCUMENTO]],BD_Pagos[],7,0),"")</f>
        <v/>
      </c>
      <c r="AP1351" s="16" t="str">
        <f>IFERROR(VLOOKUP("1-"&amp;Presupuestos[[#This Row],[ID DOCUMENTO]],BD_Pagos[],8,0),"")</f>
        <v/>
      </c>
      <c r="AQ1351" s="17" t="str">
        <f>IFERROR(VLOOKUP("1-"&amp;Presupuestos[[#This Row],[ID DOCUMENTO]],BD_Pagos[],9,0),"")</f>
        <v/>
      </c>
      <c r="AR1351" s="54"/>
      <c r="AS1351" s="7" t="str">
        <f>IFERROR(VLOOKUP("2-"&amp;Presupuestos[[#This Row],[ID DOCUMENTO]],BD_Pagos[],7,0),"")</f>
        <v/>
      </c>
      <c r="AT1351" s="16" t="str">
        <f>IFERROR(VLOOKUP("2-"&amp;Presupuestos[[#This Row],[ID DOCUMENTO]],BD_Pagos[],8,0),"")</f>
        <v/>
      </c>
      <c r="AU1351" s="17" t="str">
        <f>IFERROR(VLOOKUP("2-"&amp;Presupuestos[[#This Row],[ID DOCUMENTO]],BD_Pagos[],9,0),"")</f>
        <v/>
      </c>
      <c r="AV1351" s="20">
        <f>IF(IFERROR(VLOOKUP("2-"&amp;Presupuestos[[#This Row],[ID DOCUMENTO]],BD_Pagos[],10,0),0)&gt;Presupuestos[[#This Row],[TOTAL SOLES]],Presupuestos[[#This Row],[TOTAL SOLES]],IFERROR(VLOOKUP("2-"&amp;Presupuestos[[#This Row],[ID DOCUMENTO]],BD_Pagos[],10,0),0))</f>
        <v>0</v>
      </c>
      <c r="AW1351" s="7"/>
      <c r="AX1351" s="16"/>
      <c r="AY1351" s="17"/>
      <c r="AZ1351" s="20"/>
      <c r="BA1351" s="7"/>
      <c r="BB1351" s="16"/>
      <c r="BC1351" s="17"/>
      <c r="BD1351" s="20"/>
      <c r="BE1351" s="7" t="str">
        <f>IFERROR(VLOOKUP("5-"&amp;Presupuestos[[#This Row],[ID DOCUMENTO]],BD_Pagos[],7,0),"")</f>
        <v/>
      </c>
      <c r="BF1351" s="17" t="str">
        <f>IFERROR(VLOOKUP("5-"&amp;Presupuestos[[#This Row],[ID DOCUMENTO]],BD_Pagos[],9,0),"")</f>
        <v/>
      </c>
      <c r="BG1351" s="20">
        <f>IF(IFERROR(VLOOKUP("5-"&amp;Presupuestos[[#This Row],[ID DOCUMENTO]],BD_Pagos[],10,0),0)&gt;Presupuestos[[#This Row],[TOTAL SOLES]],Presupuestos[[#This Row],[TOTAL SOLES]],IFERROR(VLOOKUP("5-"&amp;Presupuestos[[#This Row],[ID DOCUMENTO]],BD_Pagos[],10,0),0))</f>
        <v>0</v>
      </c>
      <c r="BH1351" s="7" t="str">
        <f>IFERROR(VLOOKUP("1-Detraccion"&amp;Presupuestos[[#This Row],[ID DOCUMENTO]],BD_Pagos[],2,0),"")</f>
        <v/>
      </c>
      <c r="BI1351" s="3" t="str">
        <f>IFERROR(VLOOKUP("1-Detraccion"&amp;Presupuestos[[#This Row],[ID DOCUMENTO]],BD_Pagos[],3,0),"")</f>
        <v/>
      </c>
      <c r="BJ1351" s="3" t="str">
        <f>IFERROR(VLOOKUP("1-Detraccion"&amp;Presupuestos[[#This Row],[ID DOCUMENTO]],BD_Pagos[],4,0),"")</f>
        <v/>
      </c>
      <c r="BK1351" s="6">
        <f>IF(IFERROR(VLOOKUP("1-Detraccion"&amp;Presupuestos[[#This Row],[ID DOCUMENTO]],BD_Pagos[],5,0),0)&gt;Presupuestos[[#This Row],[TOTAL SOLES]],Presupuestos[[#This Row],[TOTAL SOLES]],IFERROR(VLOOKUP("1-Detraccion"&amp;Presupuestos[[#This Row],[ID DOCUMENTO]],BD_Pagos[],5,0),0))</f>
        <v>0</v>
      </c>
      <c r="BL1351" s="6">
        <f>IF(IFERROR(VLOOKUP("1-Detraccion"&amp;Presupuestos[[#This Row],[ID DOCUMENTO]],BD_Pagos[],6,0),0)&gt;Presupuestos[[#This Row],[TOTAL SOLES]],Presupuestos[[#This Row],[TOTAL SOLES]],IFERROR(VLOOKUP("1-Detraccion"&amp;Presupuestos[[#This Row],[ID DOCUMENTO]],BD_Pagos[],6,0),0))</f>
        <v>0</v>
      </c>
      <c r="BM1351" s="37"/>
      <c r="BN1351" s="3"/>
      <c r="BO1351" s="3"/>
      <c r="BP1351" s="6"/>
      <c r="BQ135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305.17</v>
      </c>
      <c r="BR1351" s="23" t="str">
        <f>IF(Presupuestos[[#This Row],[SALDO ME-MN]]&gt;0,"PENDIENTE","CANCELADO")</f>
        <v>PENDIENTE</v>
      </c>
      <c r="BS1351" s="23" t="str">
        <f>IF(COUNTIFS($U$4:$U1350,Presupuestos[[#This Row],[ID DOCUMENTO]])&gt;=1,IF(B1350=Presupuestos[[#This Row],[ID]],"OK","DOC. DUPLICADO"),"OK")</f>
        <v>OK</v>
      </c>
    </row>
    <row r="1352" spans="2:71" x14ac:dyDescent="0.25">
      <c r="B1352" s="34">
        <f>IF(Presupuestos[[#This Row],[ID DOCUMENTO]]=U1351,B1351,IF(B1351="ID",1,B1351+1))</f>
        <v>1165</v>
      </c>
      <c r="C1352" s="2">
        <v>45869</v>
      </c>
      <c r="D1352" s="2">
        <v>45869</v>
      </c>
      <c r="E1352" s="3" t="s">
        <v>1880</v>
      </c>
      <c r="F1352" s="25" t="s">
        <v>54</v>
      </c>
      <c r="G1352" s="25" t="s">
        <v>330</v>
      </c>
      <c r="H1352" s="25" t="s">
        <v>391</v>
      </c>
      <c r="I1352" s="36" t="str">
        <f>IFERROR(VLOOKUP(Presupuestos[[#This Row],[AREA]]&amp;Presupuestos[[#This Row],[CONCEPTO]]&amp;Presupuestos[[#This Row],[DESCRIPCION]],Tabla28[[Columna1]:[CÓDIGO NUEVO]],2,0),"")</f>
        <v>P0601003</v>
      </c>
      <c r="J1352" s="3" t="s">
        <v>666</v>
      </c>
      <c r="K1352" s="3" t="s">
        <v>666</v>
      </c>
      <c r="L1352" s="3" t="s">
        <v>666</v>
      </c>
      <c r="M1352" s="31" t="s">
        <v>2529</v>
      </c>
      <c r="N1352" s="3"/>
      <c r="O1352" s="3" t="s">
        <v>315</v>
      </c>
      <c r="P1352" s="3" t="s">
        <v>114</v>
      </c>
      <c r="Q1352" s="3" t="str">
        <f>IFERROR(VLOOKUP(Presupuestos[[#This Row],[CLASIFICACIÓN (N)]],Tabla17[],2,0),"")</f>
        <v>Costos de ventas</v>
      </c>
      <c r="R1352" s="3" t="str">
        <f>IFERROR(VLOOKUP(Presupuestos[[#This Row],[CLASIFICACIÓN (N)]],Tabla17[],3,0),"")</f>
        <v>Operativo</v>
      </c>
      <c r="S1352" s="3" t="s">
        <v>16</v>
      </c>
      <c r="T1352" s="3" t="str">
        <f>IFERROR(VLOOKUP(Presupuestos[[#This Row],[ALMACEN]],Tabla5[],2,0),"")</f>
        <v>Arequipa</v>
      </c>
      <c r="U1352" s="19" t="str">
        <f>IFERROR(VLOOKUP(Presupuestos[[#This Row],[TIPO DE DOCUMENTO]],Tipo_Documento[],2,0)&amp;Presupuestos[[#This Row],[SERIE]]&amp;Presupuestos[[#This Row],[NUMERO]]&amp;Presupuestos[[#This Row],[RUC]],"")</f>
        <v>PLRONP_07544314304</v>
      </c>
      <c r="V1352" s="3" t="s">
        <v>258</v>
      </c>
      <c r="W1352" s="7">
        <v>45869</v>
      </c>
      <c r="X1352" s="7">
        <v>45869</v>
      </c>
      <c r="Y1352" s="3" t="s">
        <v>2525</v>
      </c>
      <c r="Z1352" s="3">
        <v>5</v>
      </c>
      <c r="AA1352" s="3">
        <f>IFERROR(VLOOKUP(Presupuestos[[#This Row],[RAZON SOCIAL]],CHOOSE({1,2},Clientes_Proveedores[Razon Social],Clientes_Proveedores[Ruc / Dni]),2,0),"-")</f>
        <v>44314304</v>
      </c>
      <c r="AB1352" s="31" t="s">
        <v>996</v>
      </c>
      <c r="AC1352" s="3" t="s">
        <v>670</v>
      </c>
      <c r="AD1352" s="5"/>
      <c r="AE1352" s="6">
        <v>481.08</v>
      </c>
      <c r="AF1352" s="6">
        <f>Presupuestos[[#This Row],[BASE]]*Presupuestos[[#This Row],[% IGV]]</f>
        <v>0</v>
      </c>
      <c r="AG1352" s="22">
        <f>ROUND(SUM(Presupuestos[[#This Row],[BASE]:[IGV]]),2)</f>
        <v>481.08</v>
      </c>
      <c r="AH1352" s="9" t="str">
        <f>IF(Presupuestos[[#This Row],[MONEDA]]="USD",VLOOKUP(Presupuestos[[#This Row],[FECHA DE EMISION]],Tipo_Cambio[],3,0),"")</f>
        <v/>
      </c>
      <c r="AI1352" s="22">
        <f>IFERROR(ROUND(IF(Presupuestos[[#This Row],[MONEDA]]="PEN",Presupuestos[[#This Row],[TOTAL]],Presupuestos[[#This Row],[TOTAL]]*Presupuestos[[#This Row],[TIPO DE CAMBIO]]),2),"")</f>
        <v>481.08</v>
      </c>
      <c r="AJ1352" s="5"/>
      <c r="AK1352" s="33" t="s">
        <v>671</v>
      </c>
      <c r="AL1352" s="5" t="s">
        <v>680</v>
      </c>
      <c r="AM1352" s="23" t="s">
        <v>671</v>
      </c>
      <c r="AN1352" s="23" t="s">
        <v>671</v>
      </c>
      <c r="AO1352" s="7" t="str">
        <f>IFERROR(VLOOKUP("1-"&amp;Presupuestos[[#This Row],[ID DOCUMENTO]],BD_Pagos[],7,0),"")</f>
        <v/>
      </c>
      <c r="AP1352" s="16" t="str">
        <f>IFERROR(VLOOKUP("1-"&amp;Presupuestos[[#This Row],[ID DOCUMENTO]],BD_Pagos[],8,0),"")</f>
        <v/>
      </c>
      <c r="AQ1352" s="17" t="str">
        <f>IFERROR(VLOOKUP("1-"&amp;Presupuestos[[#This Row],[ID DOCUMENTO]],BD_Pagos[],9,0),"")</f>
        <v/>
      </c>
      <c r="AR1352" s="54"/>
      <c r="AS1352" s="7" t="str">
        <f>IFERROR(VLOOKUP("2-"&amp;Presupuestos[[#This Row],[ID DOCUMENTO]],BD_Pagos[],7,0),"")</f>
        <v/>
      </c>
      <c r="AT1352" s="16" t="str">
        <f>IFERROR(VLOOKUP("2-"&amp;Presupuestos[[#This Row],[ID DOCUMENTO]],BD_Pagos[],8,0),"")</f>
        <v/>
      </c>
      <c r="AU1352" s="17" t="str">
        <f>IFERROR(VLOOKUP("2-"&amp;Presupuestos[[#This Row],[ID DOCUMENTO]],BD_Pagos[],9,0),"")</f>
        <v/>
      </c>
      <c r="AV1352" s="20">
        <f>IF(IFERROR(VLOOKUP("2-"&amp;Presupuestos[[#This Row],[ID DOCUMENTO]],BD_Pagos[],10,0),0)&gt;Presupuestos[[#This Row],[TOTAL SOLES]],Presupuestos[[#This Row],[TOTAL SOLES]],IFERROR(VLOOKUP("2-"&amp;Presupuestos[[#This Row],[ID DOCUMENTO]],BD_Pagos[],10,0),0))</f>
        <v>0</v>
      </c>
      <c r="AW1352" s="7"/>
      <c r="AX1352" s="16"/>
      <c r="AY1352" s="17"/>
      <c r="AZ1352" s="20"/>
      <c r="BA1352" s="7"/>
      <c r="BB1352" s="16"/>
      <c r="BC1352" s="17"/>
      <c r="BD1352" s="20"/>
      <c r="BE1352" s="7" t="str">
        <f>IFERROR(VLOOKUP("5-"&amp;Presupuestos[[#This Row],[ID DOCUMENTO]],BD_Pagos[],7,0),"")</f>
        <v/>
      </c>
      <c r="BF1352" s="17" t="str">
        <f>IFERROR(VLOOKUP("5-"&amp;Presupuestos[[#This Row],[ID DOCUMENTO]],BD_Pagos[],9,0),"")</f>
        <v/>
      </c>
      <c r="BG1352" s="20">
        <f>IF(IFERROR(VLOOKUP("5-"&amp;Presupuestos[[#This Row],[ID DOCUMENTO]],BD_Pagos[],10,0),0)&gt;Presupuestos[[#This Row],[TOTAL SOLES]],Presupuestos[[#This Row],[TOTAL SOLES]],IFERROR(VLOOKUP("5-"&amp;Presupuestos[[#This Row],[ID DOCUMENTO]],BD_Pagos[],10,0),0))</f>
        <v>0</v>
      </c>
      <c r="BH1352" s="7" t="str">
        <f>IFERROR(VLOOKUP("1-Detraccion"&amp;Presupuestos[[#This Row],[ID DOCUMENTO]],BD_Pagos[],2,0),"")</f>
        <v/>
      </c>
      <c r="BI1352" s="3" t="str">
        <f>IFERROR(VLOOKUP("1-Detraccion"&amp;Presupuestos[[#This Row],[ID DOCUMENTO]],BD_Pagos[],3,0),"")</f>
        <v/>
      </c>
      <c r="BJ1352" s="3" t="str">
        <f>IFERROR(VLOOKUP("1-Detraccion"&amp;Presupuestos[[#This Row],[ID DOCUMENTO]],BD_Pagos[],4,0),"")</f>
        <v/>
      </c>
      <c r="BK1352" s="6">
        <f>IF(IFERROR(VLOOKUP("1-Detraccion"&amp;Presupuestos[[#This Row],[ID DOCUMENTO]],BD_Pagos[],5,0),0)&gt;Presupuestos[[#This Row],[TOTAL SOLES]],Presupuestos[[#This Row],[TOTAL SOLES]],IFERROR(VLOOKUP("1-Detraccion"&amp;Presupuestos[[#This Row],[ID DOCUMENTO]],BD_Pagos[],5,0),0))</f>
        <v>0</v>
      </c>
      <c r="BL1352" s="6">
        <f>IF(IFERROR(VLOOKUP("1-Detraccion"&amp;Presupuestos[[#This Row],[ID DOCUMENTO]],BD_Pagos[],6,0),0)&gt;Presupuestos[[#This Row],[TOTAL SOLES]],Presupuestos[[#This Row],[TOTAL SOLES]],IFERROR(VLOOKUP("1-Detraccion"&amp;Presupuestos[[#This Row],[ID DOCUMENTO]],BD_Pagos[],6,0),0))</f>
        <v>0</v>
      </c>
      <c r="BM1352" s="37"/>
      <c r="BN1352" s="3"/>
      <c r="BO1352" s="3"/>
      <c r="BP1352" s="6"/>
      <c r="BQ135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481.08</v>
      </c>
      <c r="BR1352" s="23" t="str">
        <f>IF(Presupuestos[[#This Row],[SALDO ME-MN]]&gt;0,"PENDIENTE","CANCELADO")</f>
        <v>PENDIENTE</v>
      </c>
      <c r="BS1352" s="23" t="str">
        <f>IF(COUNTIFS($U$4:$U1351,Presupuestos[[#This Row],[ID DOCUMENTO]])&gt;=1,IF(B1351=Presupuestos[[#This Row],[ID]],"OK","DOC. DUPLICADO"),"OK")</f>
        <v>OK</v>
      </c>
    </row>
    <row r="1353" spans="2:71" x14ac:dyDescent="0.25">
      <c r="B1353" s="34">
        <f>IF(Presupuestos[[#This Row],[ID DOCUMENTO]]=U1352,B1352,IF(B1352="ID",1,B1352+1))</f>
        <v>1166</v>
      </c>
      <c r="C1353" s="2">
        <v>45869</v>
      </c>
      <c r="D1353" s="2">
        <v>45869</v>
      </c>
      <c r="E1353" s="3" t="s">
        <v>1880</v>
      </c>
      <c r="F1353" s="25" t="s">
        <v>54</v>
      </c>
      <c r="G1353" s="25" t="s">
        <v>330</v>
      </c>
      <c r="H1353" s="25" t="s">
        <v>391</v>
      </c>
      <c r="I1353" s="36" t="str">
        <f>IFERROR(VLOOKUP(Presupuestos[[#This Row],[AREA]]&amp;Presupuestos[[#This Row],[CONCEPTO]]&amp;Presupuestos[[#This Row],[DESCRIPCION]],Tabla28[[Columna1]:[CÓDIGO NUEVO]],2,0),"")</f>
        <v>P0601003</v>
      </c>
      <c r="J1353" s="3" t="s">
        <v>666</v>
      </c>
      <c r="K1353" s="3" t="s">
        <v>666</v>
      </c>
      <c r="L1353" s="3" t="s">
        <v>666</v>
      </c>
      <c r="M1353" s="31" t="s">
        <v>2530</v>
      </c>
      <c r="N1353" s="3"/>
      <c r="O1353" s="3" t="s">
        <v>315</v>
      </c>
      <c r="P1353" s="3" t="s">
        <v>114</v>
      </c>
      <c r="Q1353" s="3" t="str">
        <f>IFERROR(VLOOKUP(Presupuestos[[#This Row],[CLASIFICACIÓN (N)]],Tabla17[],2,0),"")</f>
        <v>Costos de ventas</v>
      </c>
      <c r="R1353" s="3" t="str">
        <f>IFERROR(VLOOKUP(Presupuestos[[#This Row],[CLASIFICACIÓN (N)]],Tabla17[],3,0),"")</f>
        <v>Operativo</v>
      </c>
      <c r="S1353" s="3" t="s">
        <v>16</v>
      </c>
      <c r="T1353" s="3" t="str">
        <f>IFERROR(VLOOKUP(Presupuestos[[#This Row],[ALMACEN]],Tabla5[],2,0),"")</f>
        <v>Arequipa</v>
      </c>
      <c r="U1353" s="19" t="str">
        <f>IFERROR(VLOOKUP(Presupuestos[[#This Row],[TIPO DE DOCUMENTO]],Tipo_Documento[],2,0)&amp;Presupuestos[[#This Row],[SERIE]]&amp;Presupuestos[[#This Row],[NUMERO]]&amp;Presupuestos[[#This Row],[RUC]],"")</f>
        <v>PLRONP_07624800480</v>
      </c>
      <c r="V1353" s="3" t="s">
        <v>258</v>
      </c>
      <c r="W1353" s="7">
        <v>45869</v>
      </c>
      <c r="X1353" s="7">
        <v>45869</v>
      </c>
      <c r="Y1353" s="3" t="s">
        <v>2525</v>
      </c>
      <c r="Z1353" s="3">
        <v>6</v>
      </c>
      <c r="AA1353" s="3">
        <f>IFERROR(VLOOKUP(Presupuestos[[#This Row],[RAZON SOCIAL]],CHOOSE({1,2},Clientes_Proveedores[Razon Social],Clientes_Proveedores[Ruc / Dni]),2,0),"-")</f>
        <v>24800480</v>
      </c>
      <c r="AB1353" s="31" t="s">
        <v>2065</v>
      </c>
      <c r="AC1353" s="3" t="s">
        <v>670</v>
      </c>
      <c r="AD1353" s="5"/>
      <c r="AE1353" s="6">
        <v>195.83</v>
      </c>
      <c r="AF1353" s="6">
        <f>Presupuestos[[#This Row],[BASE]]*Presupuestos[[#This Row],[% IGV]]</f>
        <v>0</v>
      </c>
      <c r="AG1353" s="22">
        <f>ROUND(SUM(Presupuestos[[#This Row],[BASE]:[IGV]]),2)</f>
        <v>195.83</v>
      </c>
      <c r="AH1353" s="9" t="str">
        <f>IF(Presupuestos[[#This Row],[MONEDA]]="USD",VLOOKUP(Presupuestos[[#This Row],[FECHA DE EMISION]],Tipo_Cambio[],3,0),"")</f>
        <v/>
      </c>
      <c r="AI1353" s="22">
        <f>IFERROR(ROUND(IF(Presupuestos[[#This Row],[MONEDA]]="PEN",Presupuestos[[#This Row],[TOTAL]],Presupuestos[[#This Row],[TOTAL]]*Presupuestos[[#This Row],[TIPO DE CAMBIO]]),2),"")</f>
        <v>195.83</v>
      </c>
      <c r="AJ1353" s="5"/>
      <c r="AK1353" s="33" t="s">
        <v>671</v>
      </c>
      <c r="AL1353" s="5" t="s">
        <v>680</v>
      </c>
      <c r="AM1353" s="23" t="s">
        <v>671</v>
      </c>
      <c r="AN1353" s="23" t="s">
        <v>671</v>
      </c>
      <c r="AO1353" s="7" t="str">
        <f>IFERROR(VLOOKUP("1-"&amp;Presupuestos[[#This Row],[ID DOCUMENTO]],BD_Pagos[],7,0),"")</f>
        <v/>
      </c>
      <c r="AP1353" s="16" t="str">
        <f>IFERROR(VLOOKUP("1-"&amp;Presupuestos[[#This Row],[ID DOCUMENTO]],BD_Pagos[],8,0),"")</f>
        <v/>
      </c>
      <c r="AQ1353" s="17" t="str">
        <f>IFERROR(VLOOKUP("1-"&amp;Presupuestos[[#This Row],[ID DOCUMENTO]],BD_Pagos[],9,0),"")</f>
        <v/>
      </c>
      <c r="AR1353" s="54"/>
      <c r="AS1353" s="7" t="str">
        <f>IFERROR(VLOOKUP("2-"&amp;Presupuestos[[#This Row],[ID DOCUMENTO]],BD_Pagos[],7,0),"")</f>
        <v/>
      </c>
      <c r="AT1353" s="16" t="str">
        <f>IFERROR(VLOOKUP("2-"&amp;Presupuestos[[#This Row],[ID DOCUMENTO]],BD_Pagos[],8,0),"")</f>
        <v/>
      </c>
      <c r="AU1353" s="17" t="str">
        <f>IFERROR(VLOOKUP("2-"&amp;Presupuestos[[#This Row],[ID DOCUMENTO]],BD_Pagos[],9,0),"")</f>
        <v/>
      </c>
      <c r="AV1353" s="20">
        <f>IF(IFERROR(VLOOKUP("2-"&amp;Presupuestos[[#This Row],[ID DOCUMENTO]],BD_Pagos[],10,0),0)&gt;Presupuestos[[#This Row],[TOTAL SOLES]],Presupuestos[[#This Row],[TOTAL SOLES]],IFERROR(VLOOKUP("2-"&amp;Presupuestos[[#This Row],[ID DOCUMENTO]],BD_Pagos[],10,0),0))</f>
        <v>0</v>
      </c>
      <c r="AW1353" s="7"/>
      <c r="AX1353" s="16"/>
      <c r="AY1353" s="17"/>
      <c r="AZ1353" s="20"/>
      <c r="BA1353" s="7"/>
      <c r="BB1353" s="16"/>
      <c r="BC1353" s="17"/>
      <c r="BD1353" s="20"/>
      <c r="BE1353" s="7" t="str">
        <f>IFERROR(VLOOKUP("5-"&amp;Presupuestos[[#This Row],[ID DOCUMENTO]],BD_Pagos[],7,0),"")</f>
        <v/>
      </c>
      <c r="BF1353" s="17" t="str">
        <f>IFERROR(VLOOKUP("5-"&amp;Presupuestos[[#This Row],[ID DOCUMENTO]],BD_Pagos[],9,0),"")</f>
        <v/>
      </c>
      <c r="BG1353" s="20">
        <f>IF(IFERROR(VLOOKUP("5-"&amp;Presupuestos[[#This Row],[ID DOCUMENTO]],BD_Pagos[],10,0),0)&gt;Presupuestos[[#This Row],[TOTAL SOLES]],Presupuestos[[#This Row],[TOTAL SOLES]],IFERROR(VLOOKUP("5-"&amp;Presupuestos[[#This Row],[ID DOCUMENTO]],BD_Pagos[],10,0),0))</f>
        <v>0</v>
      </c>
      <c r="BH1353" s="7" t="str">
        <f>IFERROR(VLOOKUP("1-Detraccion"&amp;Presupuestos[[#This Row],[ID DOCUMENTO]],BD_Pagos[],2,0),"")</f>
        <v/>
      </c>
      <c r="BI1353" s="3" t="str">
        <f>IFERROR(VLOOKUP("1-Detraccion"&amp;Presupuestos[[#This Row],[ID DOCUMENTO]],BD_Pagos[],3,0),"")</f>
        <v/>
      </c>
      <c r="BJ1353" s="3" t="str">
        <f>IFERROR(VLOOKUP("1-Detraccion"&amp;Presupuestos[[#This Row],[ID DOCUMENTO]],BD_Pagos[],4,0),"")</f>
        <v/>
      </c>
      <c r="BK1353" s="6">
        <f>IF(IFERROR(VLOOKUP("1-Detraccion"&amp;Presupuestos[[#This Row],[ID DOCUMENTO]],BD_Pagos[],5,0),0)&gt;Presupuestos[[#This Row],[TOTAL SOLES]],Presupuestos[[#This Row],[TOTAL SOLES]],IFERROR(VLOOKUP("1-Detraccion"&amp;Presupuestos[[#This Row],[ID DOCUMENTO]],BD_Pagos[],5,0),0))</f>
        <v>0</v>
      </c>
      <c r="BL1353" s="6">
        <f>IF(IFERROR(VLOOKUP("1-Detraccion"&amp;Presupuestos[[#This Row],[ID DOCUMENTO]],BD_Pagos[],6,0),0)&gt;Presupuestos[[#This Row],[TOTAL SOLES]],Presupuestos[[#This Row],[TOTAL SOLES]],IFERROR(VLOOKUP("1-Detraccion"&amp;Presupuestos[[#This Row],[ID DOCUMENTO]],BD_Pagos[],6,0),0))</f>
        <v>0</v>
      </c>
      <c r="BM1353" s="37"/>
      <c r="BN1353" s="3"/>
      <c r="BO1353" s="3"/>
      <c r="BP1353" s="6"/>
      <c r="BQ135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195.83</v>
      </c>
      <c r="BR1353" s="23" t="str">
        <f>IF(Presupuestos[[#This Row],[SALDO ME-MN]]&gt;0,"PENDIENTE","CANCELADO")</f>
        <v>PENDIENTE</v>
      </c>
      <c r="BS1353" s="23" t="str">
        <f>IF(COUNTIFS($U$4:$U1352,Presupuestos[[#This Row],[ID DOCUMENTO]])&gt;=1,IF(B1352=Presupuestos[[#This Row],[ID]],"OK","DOC. DUPLICADO"),"OK")</f>
        <v>OK</v>
      </c>
    </row>
    <row r="1354" spans="2:71" ht="24" x14ac:dyDescent="0.25">
      <c r="B1354" s="34">
        <f>IF(Presupuestos[[#This Row],[ID DOCUMENTO]]=U1353,B1353,IF(B1353="ID",1,B1353+1))</f>
        <v>1167</v>
      </c>
      <c r="C1354" s="2">
        <v>45869</v>
      </c>
      <c r="D1354" s="2">
        <v>45869</v>
      </c>
      <c r="E1354" s="3" t="s">
        <v>1880</v>
      </c>
      <c r="F1354" s="25" t="s">
        <v>54</v>
      </c>
      <c r="G1354" s="25" t="s">
        <v>330</v>
      </c>
      <c r="H1354" s="25" t="s">
        <v>391</v>
      </c>
      <c r="I1354" s="36" t="str">
        <f>IFERROR(VLOOKUP(Presupuestos[[#This Row],[AREA]]&amp;Presupuestos[[#This Row],[CONCEPTO]]&amp;Presupuestos[[#This Row],[DESCRIPCION]],Tabla28[[Columna1]:[CÓDIGO NUEVO]],2,0),"")</f>
        <v>P0601003</v>
      </c>
      <c r="J1354" s="3" t="s">
        <v>666</v>
      </c>
      <c r="K1354" s="3" t="s">
        <v>666</v>
      </c>
      <c r="L1354" s="3" t="s">
        <v>666</v>
      </c>
      <c r="M1354" s="31" t="s">
        <v>2531</v>
      </c>
      <c r="N1354" s="3"/>
      <c r="O1354" s="3" t="s">
        <v>315</v>
      </c>
      <c r="P1354" s="3" t="s">
        <v>127</v>
      </c>
      <c r="Q1354" s="3" t="str">
        <f>IFERROR(VLOOKUP(Presupuestos[[#This Row],[CLASIFICACIÓN (N)]],Tabla17[],2,0),"")</f>
        <v>Gastos operativos</v>
      </c>
      <c r="R1354" s="3" t="str">
        <f>IFERROR(VLOOKUP(Presupuestos[[#This Row],[CLASIFICACIÓN (N)]],Tabla17[],3,0),"")</f>
        <v>Operativo</v>
      </c>
      <c r="S1354" s="3" t="s">
        <v>16</v>
      </c>
      <c r="T1354" s="3" t="str">
        <f>IFERROR(VLOOKUP(Presupuestos[[#This Row],[ALMACEN]],Tabla5[],2,0),"")</f>
        <v>Arequipa</v>
      </c>
      <c r="U1354" s="19" t="str">
        <f>IFERROR(VLOOKUP(Presupuestos[[#This Row],[TIPO DE DOCUMENTO]],Tipo_Documento[],2,0)&amp;Presupuestos[[#This Row],[SERIE]]&amp;Presupuestos[[#This Row],[NUMERO]]&amp;Presupuestos[[#This Row],[RUC]],"")</f>
        <v>PLRONP_07771311214</v>
      </c>
      <c r="V1354" s="3" t="s">
        <v>258</v>
      </c>
      <c r="W1354" s="7">
        <v>45869</v>
      </c>
      <c r="X1354" s="7">
        <v>45869</v>
      </c>
      <c r="Y1354" s="3" t="s">
        <v>2525</v>
      </c>
      <c r="Z1354" s="3">
        <v>7</v>
      </c>
      <c r="AA1354" s="3">
        <f>IFERROR(VLOOKUP(Presupuestos[[#This Row],[RAZON SOCIAL]],CHOOSE({1,2},Clientes_Proveedores[Razon Social],Clientes_Proveedores[Ruc / Dni]),2,0),"-")</f>
        <v>71311214</v>
      </c>
      <c r="AB1354" s="31" t="s">
        <v>2102</v>
      </c>
      <c r="AC1354" s="3" t="s">
        <v>670</v>
      </c>
      <c r="AD1354" s="5"/>
      <c r="AE1354" s="6">
        <v>195.71</v>
      </c>
      <c r="AF1354" s="6">
        <f>Presupuestos[[#This Row],[BASE]]*Presupuestos[[#This Row],[% IGV]]</f>
        <v>0</v>
      </c>
      <c r="AG1354" s="22">
        <f>ROUND(SUM(Presupuestos[[#This Row],[BASE]:[IGV]]),2)</f>
        <v>195.71</v>
      </c>
      <c r="AH1354" s="9" t="str">
        <f>IF(Presupuestos[[#This Row],[MONEDA]]="USD",VLOOKUP(Presupuestos[[#This Row],[FECHA DE EMISION]],Tipo_Cambio[],3,0),"")</f>
        <v/>
      </c>
      <c r="AI1354" s="22">
        <f>IFERROR(ROUND(IF(Presupuestos[[#This Row],[MONEDA]]="PEN",Presupuestos[[#This Row],[TOTAL]],Presupuestos[[#This Row],[TOTAL]]*Presupuestos[[#This Row],[TIPO DE CAMBIO]]),2),"")</f>
        <v>195.71</v>
      </c>
      <c r="AJ1354" s="5"/>
      <c r="AK1354" s="33" t="s">
        <v>671</v>
      </c>
      <c r="AL1354" s="5" t="s">
        <v>680</v>
      </c>
      <c r="AM1354" s="23" t="s">
        <v>671</v>
      </c>
      <c r="AN1354" s="23" t="s">
        <v>671</v>
      </c>
      <c r="AO1354" s="7" t="str">
        <f>IFERROR(VLOOKUP("1-"&amp;Presupuestos[[#This Row],[ID DOCUMENTO]],BD_Pagos[],7,0),"")</f>
        <v/>
      </c>
      <c r="AP1354" s="16" t="str">
        <f>IFERROR(VLOOKUP("1-"&amp;Presupuestos[[#This Row],[ID DOCUMENTO]],BD_Pagos[],8,0),"")</f>
        <v/>
      </c>
      <c r="AQ1354" s="17" t="str">
        <f>IFERROR(VLOOKUP("1-"&amp;Presupuestos[[#This Row],[ID DOCUMENTO]],BD_Pagos[],9,0),"")</f>
        <v/>
      </c>
      <c r="AR1354" s="54"/>
      <c r="AS1354" s="7" t="str">
        <f>IFERROR(VLOOKUP("2-"&amp;Presupuestos[[#This Row],[ID DOCUMENTO]],BD_Pagos[],7,0),"")</f>
        <v/>
      </c>
      <c r="AT1354" s="16" t="str">
        <f>IFERROR(VLOOKUP("2-"&amp;Presupuestos[[#This Row],[ID DOCUMENTO]],BD_Pagos[],8,0),"")</f>
        <v/>
      </c>
      <c r="AU1354" s="17" t="str">
        <f>IFERROR(VLOOKUP("2-"&amp;Presupuestos[[#This Row],[ID DOCUMENTO]],BD_Pagos[],9,0),"")</f>
        <v/>
      </c>
      <c r="AV1354" s="20">
        <f>IF(IFERROR(VLOOKUP("2-"&amp;Presupuestos[[#This Row],[ID DOCUMENTO]],BD_Pagos[],10,0),0)&gt;Presupuestos[[#This Row],[TOTAL SOLES]],Presupuestos[[#This Row],[TOTAL SOLES]],IFERROR(VLOOKUP("2-"&amp;Presupuestos[[#This Row],[ID DOCUMENTO]],BD_Pagos[],10,0),0))</f>
        <v>0</v>
      </c>
      <c r="AW1354" s="7"/>
      <c r="AX1354" s="16"/>
      <c r="AY1354" s="17"/>
      <c r="AZ1354" s="20"/>
      <c r="BA1354" s="7"/>
      <c r="BB1354" s="16"/>
      <c r="BC1354" s="17"/>
      <c r="BD1354" s="20"/>
      <c r="BE1354" s="7" t="str">
        <f>IFERROR(VLOOKUP("5-"&amp;Presupuestos[[#This Row],[ID DOCUMENTO]],BD_Pagos[],7,0),"")</f>
        <v/>
      </c>
      <c r="BF1354" s="17" t="str">
        <f>IFERROR(VLOOKUP("5-"&amp;Presupuestos[[#This Row],[ID DOCUMENTO]],BD_Pagos[],9,0),"")</f>
        <v/>
      </c>
      <c r="BG1354" s="20">
        <f>IF(IFERROR(VLOOKUP("5-"&amp;Presupuestos[[#This Row],[ID DOCUMENTO]],BD_Pagos[],10,0),0)&gt;Presupuestos[[#This Row],[TOTAL SOLES]],Presupuestos[[#This Row],[TOTAL SOLES]],IFERROR(VLOOKUP("5-"&amp;Presupuestos[[#This Row],[ID DOCUMENTO]],BD_Pagos[],10,0),0))</f>
        <v>0</v>
      </c>
      <c r="BH1354" s="7" t="str">
        <f>IFERROR(VLOOKUP("1-Detraccion"&amp;Presupuestos[[#This Row],[ID DOCUMENTO]],BD_Pagos[],2,0),"")</f>
        <v/>
      </c>
      <c r="BI1354" s="3" t="str">
        <f>IFERROR(VLOOKUP("1-Detraccion"&amp;Presupuestos[[#This Row],[ID DOCUMENTO]],BD_Pagos[],3,0),"")</f>
        <v/>
      </c>
      <c r="BJ1354" s="3" t="str">
        <f>IFERROR(VLOOKUP("1-Detraccion"&amp;Presupuestos[[#This Row],[ID DOCUMENTO]],BD_Pagos[],4,0),"")</f>
        <v/>
      </c>
      <c r="BK1354" s="6">
        <f>IF(IFERROR(VLOOKUP("1-Detraccion"&amp;Presupuestos[[#This Row],[ID DOCUMENTO]],BD_Pagos[],5,0),0)&gt;Presupuestos[[#This Row],[TOTAL SOLES]],Presupuestos[[#This Row],[TOTAL SOLES]],IFERROR(VLOOKUP("1-Detraccion"&amp;Presupuestos[[#This Row],[ID DOCUMENTO]],BD_Pagos[],5,0),0))</f>
        <v>0</v>
      </c>
      <c r="BL1354" s="6">
        <f>IF(IFERROR(VLOOKUP("1-Detraccion"&amp;Presupuestos[[#This Row],[ID DOCUMENTO]],BD_Pagos[],6,0),0)&gt;Presupuestos[[#This Row],[TOTAL SOLES]],Presupuestos[[#This Row],[TOTAL SOLES]],IFERROR(VLOOKUP("1-Detraccion"&amp;Presupuestos[[#This Row],[ID DOCUMENTO]],BD_Pagos[],6,0),0))</f>
        <v>0</v>
      </c>
      <c r="BM1354" s="37"/>
      <c r="BN1354" s="3"/>
      <c r="BO1354" s="3"/>
      <c r="BP1354" s="6"/>
      <c r="BQ135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195.71</v>
      </c>
      <c r="BR1354" s="23" t="str">
        <f>IF(Presupuestos[[#This Row],[SALDO ME-MN]]&gt;0,"PENDIENTE","CANCELADO")</f>
        <v>PENDIENTE</v>
      </c>
      <c r="BS1354" s="23" t="str">
        <f>IF(COUNTIFS($U$4:$U1353,Presupuestos[[#This Row],[ID DOCUMENTO]])&gt;=1,IF(B1353=Presupuestos[[#This Row],[ID]],"OK","DOC. DUPLICADO"),"OK")</f>
        <v>OK</v>
      </c>
    </row>
    <row r="1355" spans="2:71" x14ac:dyDescent="0.25">
      <c r="B1355" s="34">
        <f>IF(Presupuestos[[#This Row],[ID DOCUMENTO]]=U1354,B1354,IF(B1354="ID",1,B1354+1))</f>
        <v>1168</v>
      </c>
      <c r="C1355" s="2">
        <v>45869</v>
      </c>
      <c r="D1355" s="2">
        <v>45869</v>
      </c>
      <c r="E1355" s="3" t="s">
        <v>1880</v>
      </c>
      <c r="F1355" s="25" t="s">
        <v>54</v>
      </c>
      <c r="G1355" s="25" t="s">
        <v>330</v>
      </c>
      <c r="H1355" s="25" t="s">
        <v>391</v>
      </c>
      <c r="I1355" s="36" t="str">
        <f>IFERROR(VLOOKUP(Presupuestos[[#This Row],[AREA]]&amp;Presupuestos[[#This Row],[CONCEPTO]]&amp;Presupuestos[[#This Row],[DESCRIPCION]],Tabla28[[Columna1]:[CÓDIGO NUEVO]],2,0),"")</f>
        <v>P0601003</v>
      </c>
      <c r="J1355" s="3" t="s">
        <v>666</v>
      </c>
      <c r="K1355" s="3" t="s">
        <v>666</v>
      </c>
      <c r="L1355" s="3" t="s">
        <v>666</v>
      </c>
      <c r="M1355" s="31" t="s">
        <v>2532</v>
      </c>
      <c r="N1355" s="3"/>
      <c r="O1355" s="3" t="s">
        <v>315</v>
      </c>
      <c r="P1355" s="3" t="s">
        <v>86</v>
      </c>
      <c r="Q1355" s="3" t="str">
        <f>IFERROR(VLOOKUP(Presupuestos[[#This Row],[CLASIFICACIÓN (N)]],Tabla17[],2,0),"")</f>
        <v>Costos de ventas</v>
      </c>
      <c r="R1355" s="3" t="str">
        <f>IFERROR(VLOOKUP(Presupuestos[[#This Row],[CLASIFICACIÓN (N)]],Tabla17[],3,0),"")</f>
        <v>Operativo</v>
      </c>
      <c r="S1355" s="3" t="s">
        <v>16</v>
      </c>
      <c r="T1355" s="3" t="str">
        <f>IFERROR(VLOOKUP(Presupuestos[[#This Row],[ALMACEN]],Tabla5[],2,0),"")</f>
        <v>Arequipa</v>
      </c>
      <c r="U1355" s="19" t="str">
        <f>IFERROR(VLOOKUP(Presupuestos[[#This Row],[TIPO DE DOCUMENTO]],Tipo_Documento[],2,0)&amp;Presupuestos[[#This Row],[SERIE]]&amp;Presupuestos[[#This Row],[NUMERO]]&amp;Presupuestos[[#This Row],[RUC]],"")</f>
        <v>PLRONP_07871654750</v>
      </c>
      <c r="V1355" s="3" t="s">
        <v>258</v>
      </c>
      <c r="W1355" s="7">
        <v>45869</v>
      </c>
      <c r="X1355" s="7">
        <v>45869</v>
      </c>
      <c r="Y1355" s="3" t="s">
        <v>2525</v>
      </c>
      <c r="Z1355" s="3">
        <v>8</v>
      </c>
      <c r="AA1355" s="3">
        <f>IFERROR(VLOOKUP(Presupuestos[[#This Row],[RAZON SOCIAL]],CHOOSE({1,2},Clientes_Proveedores[Razon Social],Clientes_Proveedores[Ruc / Dni]),2,0),"-")</f>
        <v>71654750</v>
      </c>
      <c r="AB1355" s="31" t="s">
        <v>2105</v>
      </c>
      <c r="AC1355" s="3" t="s">
        <v>670</v>
      </c>
      <c r="AD1355" s="5"/>
      <c r="AE1355" s="6">
        <v>424.94</v>
      </c>
      <c r="AF1355" s="6">
        <f>Presupuestos[[#This Row],[BASE]]*Presupuestos[[#This Row],[% IGV]]</f>
        <v>0</v>
      </c>
      <c r="AG1355" s="22">
        <f>ROUND(SUM(Presupuestos[[#This Row],[BASE]:[IGV]]),2)</f>
        <v>424.94</v>
      </c>
      <c r="AH1355" s="9" t="str">
        <f>IF(Presupuestos[[#This Row],[MONEDA]]="USD",VLOOKUP(Presupuestos[[#This Row],[FECHA DE EMISION]],Tipo_Cambio[],3,0),"")</f>
        <v/>
      </c>
      <c r="AI1355" s="22">
        <f>IFERROR(ROUND(IF(Presupuestos[[#This Row],[MONEDA]]="PEN",Presupuestos[[#This Row],[TOTAL]],Presupuestos[[#This Row],[TOTAL]]*Presupuestos[[#This Row],[TIPO DE CAMBIO]]),2),"")</f>
        <v>424.94</v>
      </c>
      <c r="AJ1355" s="5"/>
      <c r="AK1355" s="33" t="s">
        <v>671</v>
      </c>
      <c r="AL1355" s="5" t="s">
        <v>680</v>
      </c>
      <c r="AM1355" s="23" t="s">
        <v>671</v>
      </c>
      <c r="AN1355" s="23" t="s">
        <v>671</v>
      </c>
      <c r="AO1355" s="7" t="str">
        <f>IFERROR(VLOOKUP("1-"&amp;Presupuestos[[#This Row],[ID DOCUMENTO]],BD_Pagos[],7,0),"")</f>
        <v/>
      </c>
      <c r="AP1355" s="16" t="str">
        <f>IFERROR(VLOOKUP("1-"&amp;Presupuestos[[#This Row],[ID DOCUMENTO]],BD_Pagos[],8,0),"")</f>
        <v/>
      </c>
      <c r="AQ1355" s="17" t="str">
        <f>IFERROR(VLOOKUP("1-"&amp;Presupuestos[[#This Row],[ID DOCUMENTO]],BD_Pagos[],9,0),"")</f>
        <v/>
      </c>
      <c r="AR1355" s="54"/>
      <c r="AS1355" s="7" t="str">
        <f>IFERROR(VLOOKUP("2-"&amp;Presupuestos[[#This Row],[ID DOCUMENTO]],BD_Pagos[],7,0),"")</f>
        <v/>
      </c>
      <c r="AT1355" s="16" t="str">
        <f>IFERROR(VLOOKUP("2-"&amp;Presupuestos[[#This Row],[ID DOCUMENTO]],BD_Pagos[],8,0),"")</f>
        <v/>
      </c>
      <c r="AU1355" s="17" t="str">
        <f>IFERROR(VLOOKUP("2-"&amp;Presupuestos[[#This Row],[ID DOCUMENTO]],BD_Pagos[],9,0),"")</f>
        <v/>
      </c>
      <c r="AV1355" s="20">
        <f>IF(IFERROR(VLOOKUP("2-"&amp;Presupuestos[[#This Row],[ID DOCUMENTO]],BD_Pagos[],10,0),0)&gt;Presupuestos[[#This Row],[TOTAL SOLES]],Presupuestos[[#This Row],[TOTAL SOLES]],IFERROR(VLOOKUP("2-"&amp;Presupuestos[[#This Row],[ID DOCUMENTO]],BD_Pagos[],10,0),0))</f>
        <v>0</v>
      </c>
      <c r="AW1355" s="7"/>
      <c r="AX1355" s="16"/>
      <c r="AY1355" s="17"/>
      <c r="AZ1355" s="20"/>
      <c r="BA1355" s="7"/>
      <c r="BB1355" s="16"/>
      <c r="BC1355" s="17"/>
      <c r="BD1355" s="20"/>
      <c r="BE1355" s="7" t="str">
        <f>IFERROR(VLOOKUP("5-"&amp;Presupuestos[[#This Row],[ID DOCUMENTO]],BD_Pagos[],7,0),"")</f>
        <v/>
      </c>
      <c r="BF1355" s="17" t="str">
        <f>IFERROR(VLOOKUP("5-"&amp;Presupuestos[[#This Row],[ID DOCUMENTO]],BD_Pagos[],9,0),"")</f>
        <v/>
      </c>
      <c r="BG1355" s="20">
        <f>IF(IFERROR(VLOOKUP("5-"&amp;Presupuestos[[#This Row],[ID DOCUMENTO]],BD_Pagos[],10,0),0)&gt;Presupuestos[[#This Row],[TOTAL SOLES]],Presupuestos[[#This Row],[TOTAL SOLES]],IFERROR(VLOOKUP("5-"&amp;Presupuestos[[#This Row],[ID DOCUMENTO]],BD_Pagos[],10,0),0))</f>
        <v>0</v>
      </c>
      <c r="BH1355" s="7" t="str">
        <f>IFERROR(VLOOKUP("1-Detraccion"&amp;Presupuestos[[#This Row],[ID DOCUMENTO]],BD_Pagos[],2,0),"")</f>
        <v/>
      </c>
      <c r="BI1355" s="3" t="str">
        <f>IFERROR(VLOOKUP("1-Detraccion"&amp;Presupuestos[[#This Row],[ID DOCUMENTO]],BD_Pagos[],3,0),"")</f>
        <v/>
      </c>
      <c r="BJ1355" s="3" t="str">
        <f>IFERROR(VLOOKUP("1-Detraccion"&amp;Presupuestos[[#This Row],[ID DOCUMENTO]],BD_Pagos[],4,0),"")</f>
        <v/>
      </c>
      <c r="BK1355" s="6">
        <f>IF(IFERROR(VLOOKUP("1-Detraccion"&amp;Presupuestos[[#This Row],[ID DOCUMENTO]],BD_Pagos[],5,0),0)&gt;Presupuestos[[#This Row],[TOTAL SOLES]],Presupuestos[[#This Row],[TOTAL SOLES]],IFERROR(VLOOKUP("1-Detraccion"&amp;Presupuestos[[#This Row],[ID DOCUMENTO]],BD_Pagos[],5,0),0))</f>
        <v>0</v>
      </c>
      <c r="BL1355" s="6">
        <f>IF(IFERROR(VLOOKUP("1-Detraccion"&amp;Presupuestos[[#This Row],[ID DOCUMENTO]],BD_Pagos[],6,0),0)&gt;Presupuestos[[#This Row],[TOTAL SOLES]],Presupuestos[[#This Row],[TOTAL SOLES]],IFERROR(VLOOKUP("1-Detraccion"&amp;Presupuestos[[#This Row],[ID DOCUMENTO]],BD_Pagos[],6,0),0))</f>
        <v>0</v>
      </c>
      <c r="BM1355" s="37"/>
      <c r="BN1355" s="3"/>
      <c r="BO1355" s="3"/>
      <c r="BP1355" s="6"/>
      <c r="BQ135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424.94</v>
      </c>
      <c r="BR1355" s="23" t="str">
        <f>IF(Presupuestos[[#This Row],[SALDO ME-MN]]&gt;0,"PENDIENTE","CANCELADO")</f>
        <v>PENDIENTE</v>
      </c>
      <c r="BS1355" s="23" t="str">
        <f>IF(COUNTIFS($U$4:$U1354,Presupuestos[[#This Row],[ID DOCUMENTO]])&gt;=1,IF(B1354=Presupuestos[[#This Row],[ID]],"OK","DOC. DUPLICADO"),"OK")</f>
        <v>OK</v>
      </c>
    </row>
    <row r="1356" spans="2:71" x14ac:dyDescent="0.25">
      <c r="B1356" s="34">
        <f>IF(Presupuestos[[#This Row],[ID DOCUMENTO]]=U1355,B1355,IF(B1355="ID",1,B1355+1))</f>
        <v>1169</v>
      </c>
      <c r="C1356" s="2">
        <v>45869</v>
      </c>
      <c r="D1356" s="2">
        <v>45869</v>
      </c>
      <c r="E1356" s="3" t="s">
        <v>1880</v>
      </c>
      <c r="F1356" s="25" t="s">
        <v>54</v>
      </c>
      <c r="G1356" s="25" t="s">
        <v>330</v>
      </c>
      <c r="H1356" s="25" t="s">
        <v>391</v>
      </c>
      <c r="I1356" s="36" t="str">
        <f>IFERROR(VLOOKUP(Presupuestos[[#This Row],[AREA]]&amp;Presupuestos[[#This Row],[CONCEPTO]]&amp;Presupuestos[[#This Row],[DESCRIPCION]],Tabla28[[Columna1]:[CÓDIGO NUEVO]],2,0),"")</f>
        <v>P0601003</v>
      </c>
      <c r="J1356" s="3" t="s">
        <v>666</v>
      </c>
      <c r="K1356" s="3" t="s">
        <v>666</v>
      </c>
      <c r="L1356" s="3" t="s">
        <v>666</v>
      </c>
      <c r="M1356" s="31" t="s">
        <v>2533</v>
      </c>
      <c r="N1356" s="3"/>
      <c r="O1356" s="3" t="s">
        <v>315</v>
      </c>
      <c r="P1356" s="3" t="s">
        <v>86</v>
      </c>
      <c r="Q1356" s="3" t="str">
        <f>IFERROR(VLOOKUP(Presupuestos[[#This Row],[CLASIFICACIÓN (N)]],Tabla17[],2,0),"")</f>
        <v>Costos de ventas</v>
      </c>
      <c r="R1356" s="3" t="str">
        <f>IFERROR(VLOOKUP(Presupuestos[[#This Row],[CLASIFICACIÓN (N)]],Tabla17[],3,0),"")</f>
        <v>Operativo</v>
      </c>
      <c r="S1356" s="3" t="s">
        <v>16</v>
      </c>
      <c r="T1356" s="3" t="str">
        <f>IFERROR(VLOOKUP(Presupuestos[[#This Row],[ALMACEN]],Tabla5[],2,0),"")</f>
        <v>Arequipa</v>
      </c>
      <c r="U1356" s="19" t="str">
        <f>IFERROR(VLOOKUP(Presupuestos[[#This Row],[TIPO DE DOCUMENTO]],Tipo_Documento[],2,0)&amp;Presupuestos[[#This Row],[SERIE]]&amp;Presupuestos[[#This Row],[NUMERO]]&amp;Presupuestos[[#This Row],[RUC]],"")</f>
        <v>PLRONP_07973376012</v>
      </c>
      <c r="V1356" s="3" t="s">
        <v>258</v>
      </c>
      <c r="W1356" s="7">
        <v>45869</v>
      </c>
      <c r="X1356" s="7">
        <v>45869</v>
      </c>
      <c r="Y1356" s="3" t="s">
        <v>2525</v>
      </c>
      <c r="Z1356" s="3">
        <v>9</v>
      </c>
      <c r="AA1356" s="3">
        <f>IFERROR(VLOOKUP(Presupuestos[[#This Row],[RAZON SOCIAL]],CHOOSE({1,2},Clientes_Proveedores[Razon Social],Clientes_Proveedores[Ruc / Dni]),2,0),"-")</f>
        <v>73376012</v>
      </c>
      <c r="AB1356" s="31" t="s">
        <v>2142</v>
      </c>
      <c r="AC1356" s="3" t="s">
        <v>670</v>
      </c>
      <c r="AD1356" s="5"/>
      <c r="AE1356" s="6">
        <v>149.27000000000001</v>
      </c>
      <c r="AF1356" s="6">
        <f>Presupuestos[[#This Row],[BASE]]*Presupuestos[[#This Row],[% IGV]]</f>
        <v>0</v>
      </c>
      <c r="AG1356" s="22">
        <f>ROUND(SUM(Presupuestos[[#This Row],[BASE]:[IGV]]),2)</f>
        <v>149.27000000000001</v>
      </c>
      <c r="AH1356" s="9" t="str">
        <f>IF(Presupuestos[[#This Row],[MONEDA]]="USD",VLOOKUP(Presupuestos[[#This Row],[FECHA DE EMISION]],Tipo_Cambio[],3,0),"")</f>
        <v/>
      </c>
      <c r="AI1356" s="22">
        <f>IFERROR(ROUND(IF(Presupuestos[[#This Row],[MONEDA]]="PEN",Presupuestos[[#This Row],[TOTAL]],Presupuestos[[#This Row],[TOTAL]]*Presupuestos[[#This Row],[TIPO DE CAMBIO]]),2),"")</f>
        <v>149.27000000000001</v>
      </c>
      <c r="AJ1356" s="5"/>
      <c r="AK1356" s="33" t="s">
        <v>671</v>
      </c>
      <c r="AL1356" s="5" t="s">
        <v>680</v>
      </c>
      <c r="AM1356" s="23" t="s">
        <v>671</v>
      </c>
      <c r="AN1356" s="23" t="s">
        <v>671</v>
      </c>
      <c r="AO1356" s="7" t="str">
        <f>IFERROR(VLOOKUP("1-"&amp;Presupuestos[[#This Row],[ID DOCUMENTO]],BD_Pagos[],7,0),"")</f>
        <v/>
      </c>
      <c r="AP1356" s="16" t="str">
        <f>IFERROR(VLOOKUP("1-"&amp;Presupuestos[[#This Row],[ID DOCUMENTO]],BD_Pagos[],8,0),"")</f>
        <v/>
      </c>
      <c r="AQ1356" s="17" t="str">
        <f>IFERROR(VLOOKUP("1-"&amp;Presupuestos[[#This Row],[ID DOCUMENTO]],BD_Pagos[],9,0),"")</f>
        <v/>
      </c>
      <c r="AR1356" s="54"/>
      <c r="AS1356" s="7" t="str">
        <f>IFERROR(VLOOKUP("2-"&amp;Presupuestos[[#This Row],[ID DOCUMENTO]],BD_Pagos[],7,0),"")</f>
        <v/>
      </c>
      <c r="AT1356" s="16" t="str">
        <f>IFERROR(VLOOKUP("2-"&amp;Presupuestos[[#This Row],[ID DOCUMENTO]],BD_Pagos[],8,0),"")</f>
        <v/>
      </c>
      <c r="AU1356" s="17" t="str">
        <f>IFERROR(VLOOKUP("2-"&amp;Presupuestos[[#This Row],[ID DOCUMENTO]],BD_Pagos[],9,0),"")</f>
        <v/>
      </c>
      <c r="AV1356" s="20">
        <f>IF(IFERROR(VLOOKUP("2-"&amp;Presupuestos[[#This Row],[ID DOCUMENTO]],BD_Pagos[],10,0),0)&gt;Presupuestos[[#This Row],[TOTAL SOLES]],Presupuestos[[#This Row],[TOTAL SOLES]],IFERROR(VLOOKUP("2-"&amp;Presupuestos[[#This Row],[ID DOCUMENTO]],BD_Pagos[],10,0),0))</f>
        <v>0</v>
      </c>
      <c r="AW1356" s="7"/>
      <c r="AX1356" s="16"/>
      <c r="AY1356" s="17"/>
      <c r="AZ1356" s="20"/>
      <c r="BA1356" s="7"/>
      <c r="BB1356" s="16"/>
      <c r="BC1356" s="17"/>
      <c r="BD1356" s="20"/>
      <c r="BE1356" s="7" t="str">
        <f>IFERROR(VLOOKUP("5-"&amp;Presupuestos[[#This Row],[ID DOCUMENTO]],BD_Pagos[],7,0),"")</f>
        <v/>
      </c>
      <c r="BF1356" s="17" t="str">
        <f>IFERROR(VLOOKUP("5-"&amp;Presupuestos[[#This Row],[ID DOCUMENTO]],BD_Pagos[],9,0),"")</f>
        <v/>
      </c>
      <c r="BG1356" s="20">
        <f>IF(IFERROR(VLOOKUP("5-"&amp;Presupuestos[[#This Row],[ID DOCUMENTO]],BD_Pagos[],10,0),0)&gt;Presupuestos[[#This Row],[TOTAL SOLES]],Presupuestos[[#This Row],[TOTAL SOLES]],IFERROR(VLOOKUP("5-"&amp;Presupuestos[[#This Row],[ID DOCUMENTO]],BD_Pagos[],10,0),0))</f>
        <v>0</v>
      </c>
      <c r="BH1356" s="7" t="str">
        <f>IFERROR(VLOOKUP("1-Detraccion"&amp;Presupuestos[[#This Row],[ID DOCUMENTO]],BD_Pagos[],2,0),"")</f>
        <v/>
      </c>
      <c r="BI1356" s="3" t="str">
        <f>IFERROR(VLOOKUP("1-Detraccion"&amp;Presupuestos[[#This Row],[ID DOCUMENTO]],BD_Pagos[],3,0),"")</f>
        <v/>
      </c>
      <c r="BJ1356" s="3" t="str">
        <f>IFERROR(VLOOKUP("1-Detraccion"&amp;Presupuestos[[#This Row],[ID DOCUMENTO]],BD_Pagos[],4,0),"")</f>
        <v/>
      </c>
      <c r="BK1356" s="6">
        <f>IF(IFERROR(VLOOKUP("1-Detraccion"&amp;Presupuestos[[#This Row],[ID DOCUMENTO]],BD_Pagos[],5,0),0)&gt;Presupuestos[[#This Row],[TOTAL SOLES]],Presupuestos[[#This Row],[TOTAL SOLES]],IFERROR(VLOOKUP("1-Detraccion"&amp;Presupuestos[[#This Row],[ID DOCUMENTO]],BD_Pagos[],5,0),0))</f>
        <v>0</v>
      </c>
      <c r="BL1356" s="6">
        <f>IF(IFERROR(VLOOKUP("1-Detraccion"&amp;Presupuestos[[#This Row],[ID DOCUMENTO]],BD_Pagos[],6,0),0)&gt;Presupuestos[[#This Row],[TOTAL SOLES]],Presupuestos[[#This Row],[TOTAL SOLES]],IFERROR(VLOOKUP("1-Detraccion"&amp;Presupuestos[[#This Row],[ID DOCUMENTO]],BD_Pagos[],6,0),0))</f>
        <v>0</v>
      </c>
      <c r="BM1356" s="37"/>
      <c r="BN1356" s="3"/>
      <c r="BO1356" s="3"/>
      <c r="BP1356" s="6"/>
      <c r="BQ135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149.27000000000001</v>
      </c>
      <c r="BR1356" s="23" t="str">
        <f>IF(Presupuestos[[#This Row],[SALDO ME-MN]]&gt;0,"PENDIENTE","CANCELADO")</f>
        <v>PENDIENTE</v>
      </c>
      <c r="BS1356" s="23" t="str">
        <f>IF(COUNTIFS($U$4:$U1355,Presupuestos[[#This Row],[ID DOCUMENTO]])&gt;=1,IF(B1355=Presupuestos[[#This Row],[ID]],"OK","DOC. DUPLICADO"),"OK")</f>
        <v>OK</v>
      </c>
    </row>
    <row r="1357" spans="2:71" x14ac:dyDescent="0.25">
      <c r="B1357" s="34">
        <f>IF(Presupuestos[[#This Row],[ID DOCUMENTO]]=U1356,B1356,IF(B1356="ID",1,B1356+1))</f>
        <v>1170</v>
      </c>
      <c r="C1357" s="2">
        <v>45869</v>
      </c>
      <c r="D1357" s="2">
        <v>45869</v>
      </c>
      <c r="E1357" s="3" t="s">
        <v>1880</v>
      </c>
      <c r="F1357" s="25" t="s">
        <v>54</v>
      </c>
      <c r="G1357" s="25" t="s">
        <v>330</v>
      </c>
      <c r="H1357" s="25" t="s">
        <v>391</v>
      </c>
      <c r="I1357" s="36" t="str">
        <f>IFERROR(VLOOKUP(Presupuestos[[#This Row],[AREA]]&amp;Presupuestos[[#This Row],[CONCEPTO]]&amp;Presupuestos[[#This Row],[DESCRIPCION]],Tabla28[[Columna1]:[CÓDIGO NUEVO]],2,0),"")</f>
        <v>P0601003</v>
      </c>
      <c r="J1357" s="3" t="s">
        <v>666</v>
      </c>
      <c r="K1357" s="3" t="s">
        <v>666</v>
      </c>
      <c r="L1357" s="3" t="s">
        <v>666</v>
      </c>
      <c r="M1357" s="31" t="s">
        <v>2534</v>
      </c>
      <c r="N1357" s="3"/>
      <c r="O1357" s="3" t="s">
        <v>315</v>
      </c>
      <c r="P1357" s="3" t="s">
        <v>86</v>
      </c>
      <c r="Q1357" s="3" t="str">
        <f>IFERROR(VLOOKUP(Presupuestos[[#This Row],[CLASIFICACIÓN (N)]],Tabla17[],2,0),"")</f>
        <v>Costos de ventas</v>
      </c>
      <c r="R1357" s="3" t="str">
        <f>IFERROR(VLOOKUP(Presupuestos[[#This Row],[CLASIFICACIÓN (N)]],Tabla17[],3,0),"")</f>
        <v>Operativo</v>
      </c>
      <c r="S1357" s="3" t="s">
        <v>34</v>
      </c>
      <c r="T1357" s="3" t="str">
        <f>IFERROR(VLOOKUP(Presupuestos[[#This Row],[ALMACEN]],Tabla5[],2,0),"")</f>
        <v>Arequipa</v>
      </c>
      <c r="U1357" s="19" t="str">
        <f>IFERROR(VLOOKUP(Presupuestos[[#This Row],[TIPO DE DOCUMENTO]],Tipo_Documento[],2,0)&amp;Presupuestos[[#This Row],[SERIE]]&amp;Presupuestos[[#This Row],[NUMERO]]&amp;Presupuestos[[#This Row],[RUC]],"")</f>
        <v>PLRPRIMA_07175560789</v>
      </c>
      <c r="V1357" s="3" t="s">
        <v>258</v>
      </c>
      <c r="W1357" s="7">
        <v>45869</v>
      </c>
      <c r="X1357" s="7">
        <v>45869</v>
      </c>
      <c r="Y1357" s="3" t="s">
        <v>2535</v>
      </c>
      <c r="Z1357" s="3">
        <v>1</v>
      </c>
      <c r="AA1357" s="3">
        <f>IFERROR(VLOOKUP(Presupuestos[[#This Row],[RAZON SOCIAL]],CHOOSE({1,2},Clientes_Proveedores[Razon Social],Clientes_Proveedores[Ruc / Dni]),2,0),"-")</f>
        <v>75560789</v>
      </c>
      <c r="AB1357" s="31" t="s">
        <v>1927</v>
      </c>
      <c r="AC1357" s="3" t="s">
        <v>670</v>
      </c>
      <c r="AD1357" s="5"/>
      <c r="AE1357" s="6">
        <v>184.72</v>
      </c>
      <c r="AF1357" s="6">
        <f>Presupuestos[[#This Row],[BASE]]*Presupuestos[[#This Row],[% IGV]]</f>
        <v>0</v>
      </c>
      <c r="AG1357" s="22">
        <f>ROUND(SUM(Presupuestos[[#This Row],[BASE]:[IGV]]),2)</f>
        <v>184.72</v>
      </c>
      <c r="AH1357" s="9" t="str">
        <f>IF(Presupuestos[[#This Row],[MONEDA]]="USD",VLOOKUP(Presupuestos[[#This Row],[FECHA DE EMISION]],Tipo_Cambio[],3,0),"")</f>
        <v/>
      </c>
      <c r="AI1357" s="22">
        <f>IFERROR(ROUND(IF(Presupuestos[[#This Row],[MONEDA]]="PEN",Presupuestos[[#This Row],[TOTAL]],Presupuestos[[#This Row],[TOTAL]]*Presupuestos[[#This Row],[TIPO DE CAMBIO]]),2),"")</f>
        <v>184.72</v>
      </c>
      <c r="AJ1357" s="5"/>
      <c r="AK1357" s="33" t="s">
        <v>671</v>
      </c>
      <c r="AL1357" s="5" t="s">
        <v>680</v>
      </c>
      <c r="AM1357" s="23" t="s">
        <v>671</v>
      </c>
      <c r="AN1357" s="23" t="s">
        <v>671</v>
      </c>
      <c r="AO1357" s="7" t="str">
        <f>IFERROR(VLOOKUP("1-"&amp;Presupuestos[[#This Row],[ID DOCUMENTO]],BD_Pagos[],7,0),"")</f>
        <v/>
      </c>
      <c r="AP1357" s="16" t="str">
        <f>IFERROR(VLOOKUP("1-"&amp;Presupuestos[[#This Row],[ID DOCUMENTO]],BD_Pagos[],8,0),"")</f>
        <v/>
      </c>
      <c r="AQ1357" s="17" t="str">
        <f>IFERROR(VLOOKUP("1-"&amp;Presupuestos[[#This Row],[ID DOCUMENTO]],BD_Pagos[],9,0),"")</f>
        <v/>
      </c>
      <c r="AR1357" s="54"/>
      <c r="AS1357" s="7" t="str">
        <f>IFERROR(VLOOKUP("2-"&amp;Presupuestos[[#This Row],[ID DOCUMENTO]],BD_Pagos[],7,0),"")</f>
        <v/>
      </c>
      <c r="AT1357" s="16" t="str">
        <f>IFERROR(VLOOKUP("2-"&amp;Presupuestos[[#This Row],[ID DOCUMENTO]],BD_Pagos[],8,0),"")</f>
        <v/>
      </c>
      <c r="AU1357" s="17" t="str">
        <f>IFERROR(VLOOKUP("2-"&amp;Presupuestos[[#This Row],[ID DOCUMENTO]],BD_Pagos[],9,0),"")</f>
        <v/>
      </c>
      <c r="AV1357" s="20">
        <f>IF(IFERROR(VLOOKUP("2-"&amp;Presupuestos[[#This Row],[ID DOCUMENTO]],BD_Pagos[],10,0),0)&gt;Presupuestos[[#This Row],[TOTAL SOLES]],Presupuestos[[#This Row],[TOTAL SOLES]],IFERROR(VLOOKUP("2-"&amp;Presupuestos[[#This Row],[ID DOCUMENTO]],BD_Pagos[],10,0),0))</f>
        <v>0</v>
      </c>
      <c r="AW1357" s="7"/>
      <c r="AX1357" s="16"/>
      <c r="AY1357" s="17"/>
      <c r="AZ1357" s="20"/>
      <c r="BA1357" s="7"/>
      <c r="BB1357" s="16"/>
      <c r="BC1357" s="17"/>
      <c r="BD1357" s="20"/>
      <c r="BE1357" s="7" t="str">
        <f>IFERROR(VLOOKUP("5-"&amp;Presupuestos[[#This Row],[ID DOCUMENTO]],BD_Pagos[],7,0),"")</f>
        <v/>
      </c>
      <c r="BF1357" s="17" t="str">
        <f>IFERROR(VLOOKUP("5-"&amp;Presupuestos[[#This Row],[ID DOCUMENTO]],BD_Pagos[],9,0),"")</f>
        <v/>
      </c>
      <c r="BG1357" s="20">
        <f>IF(IFERROR(VLOOKUP("5-"&amp;Presupuestos[[#This Row],[ID DOCUMENTO]],BD_Pagos[],10,0),0)&gt;Presupuestos[[#This Row],[TOTAL SOLES]],Presupuestos[[#This Row],[TOTAL SOLES]],IFERROR(VLOOKUP("5-"&amp;Presupuestos[[#This Row],[ID DOCUMENTO]],BD_Pagos[],10,0),0))</f>
        <v>0</v>
      </c>
      <c r="BH1357" s="7" t="str">
        <f>IFERROR(VLOOKUP("1-Detraccion"&amp;Presupuestos[[#This Row],[ID DOCUMENTO]],BD_Pagos[],2,0),"")</f>
        <v/>
      </c>
      <c r="BI1357" s="3" t="str">
        <f>IFERROR(VLOOKUP("1-Detraccion"&amp;Presupuestos[[#This Row],[ID DOCUMENTO]],BD_Pagos[],3,0),"")</f>
        <v/>
      </c>
      <c r="BJ1357" s="3" t="str">
        <f>IFERROR(VLOOKUP("1-Detraccion"&amp;Presupuestos[[#This Row],[ID DOCUMENTO]],BD_Pagos[],4,0),"")</f>
        <v/>
      </c>
      <c r="BK1357" s="6">
        <f>IF(IFERROR(VLOOKUP("1-Detraccion"&amp;Presupuestos[[#This Row],[ID DOCUMENTO]],BD_Pagos[],5,0),0)&gt;Presupuestos[[#This Row],[TOTAL SOLES]],Presupuestos[[#This Row],[TOTAL SOLES]],IFERROR(VLOOKUP("1-Detraccion"&amp;Presupuestos[[#This Row],[ID DOCUMENTO]],BD_Pagos[],5,0),0))</f>
        <v>0</v>
      </c>
      <c r="BL1357" s="6">
        <f>IF(IFERROR(VLOOKUP("1-Detraccion"&amp;Presupuestos[[#This Row],[ID DOCUMENTO]],BD_Pagos[],6,0),0)&gt;Presupuestos[[#This Row],[TOTAL SOLES]],Presupuestos[[#This Row],[TOTAL SOLES]],IFERROR(VLOOKUP("1-Detraccion"&amp;Presupuestos[[#This Row],[ID DOCUMENTO]],BD_Pagos[],6,0),0))</f>
        <v>0</v>
      </c>
      <c r="BM1357" s="37"/>
      <c r="BN1357" s="3"/>
      <c r="BO1357" s="3"/>
      <c r="BP1357" s="6"/>
      <c r="BQ135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184.72</v>
      </c>
      <c r="BR1357" s="23" t="str">
        <f>IF(Presupuestos[[#This Row],[SALDO ME-MN]]&gt;0,"PENDIENTE","CANCELADO")</f>
        <v>PENDIENTE</v>
      </c>
      <c r="BS1357" s="23" t="str">
        <f>IF(COUNTIFS($U$4:$U1356,Presupuestos[[#This Row],[ID DOCUMENTO]])&gt;=1,IF(B1356=Presupuestos[[#This Row],[ID]],"OK","DOC. DUPLICADO"),"OK")</f>
        <v>OK</v>
      </c>
    </row>
    <row r="1358" spans="2:71" x14ac:dyDescent="0.25">
      <c r="B1358" s="34">
        <f>IF(Presupuestos[[#This Row],[ID DOCUMENTO]]=U1357,B1357,IF(B1357="ID",1,B1357+1))</f>
        <v>1171</v>
      </c>
      <c r="C1358" s="2">
        <v>45869</v>
      </c>
      <c r="D1358" s="2">
        <v>45869</v>
      </c>
      <c r="E1358" s="3" t="s">
        <v>1880</v>
      </c>
      <c r="F1358" s="25" t="s">
        <v>54</v>
      </c>
      <c r="G1358" s="25" t="s">
        <v>330</v>
      </c>
      <c r="H1358" s="25" t="s">
        <v>391</v>
      </c>
      <c r="I1358" s="36" t="str">
        <f>IFERROR(VLOOKUP(Presupuestos[[#This Row],[AREA]]&amp;Presupuestos[[#This Row],[CONCEPTO]]&amp;Presupuestos[[#This Row],[DESCRIPCION]],Tabla28[[Columna1]:[CÓDIGO NUEVO]],2,0),"")</f>
        <v>P0601003</v>
      </c>
      <c r="J1358" s="3" t="s">
        <v>666</v>
      </c>
      <c r="K1358" s="3" t="s">
        <v>666</v>
      </c>
      <c r="L1358" s="3" t="s">
        <v>666</v>
      </c>
      <c r="M1358" s="31" t="s">
        <v>2536</v>
      </c>
      <c r="N1358" s="3"/>
      <c r="O1358" s="3" t="s">
        <v>315</v>
      </c>
      <c r="P1358" s="3" t="s">
        <v>86</v>
      </c>
      <c r="Q1358" s="3" t="str">
        <f>IFERROR(VLOOKUP(Presupuestos[[#This Row],[CLASIFICACIÓN (N)]],Tabla17[],2,0),"")</f>
        <v>Costos de ventas</v>
      </c>
      <c r="R1358" s="3" t="str">
        <f>IFERROR(VLOOKUP(Presupuestos[[#This Row],[CLASIFICACIÓN (N)]],Tabla17[],3,0),"")</f>
        <v>Operativo</v>
      </c>
      <c r="S1358" s="3" t="s">
        <v>34</v>
      </c>
      <c r="T1358" s="3" t="str">
        <f>IFERROR(VLOOKUP(Presupuestos[[#This Row],[ALMACEN]],Tabla5[],2,0),"")</f>
        <v>Arequipa</v>
      </c>
      <c r="U1358" s="19" t="str">
        <f>IFERROR(VLOOKUP(Presupuestos[[#This Row],[TIPO DE DOCUMENTO]],Tipo_Documento[],2,0)&amp;Presupuestos[[#This Row],[SERIE]]&amp;Presupuestos[[#This Row],[NUMERO]]&amp;Presupuestos[[#This Row],[RUC]],"")</f>
        <v>PLRPRIMA_07248298276</v>
      </c>
      <c r="V1358" s="3" t="s">
        <v>258</v>
      </c>
      <c r="W1358" s="7">
        <v>45869</v>
      </c>
      <c r="X1358" s="7">
        <v>45869</v>
      </c>
      <c r="Y1358" s="3" t="s">
        <v>2535</v>
      </c>
      <c r="Z1358" s="3">
        <v>2</v>
      </c>
      <c r="AA1358" s="3">
        <f>IFERROR(VLOOKUP(Presupuestos[[#This Row],[RAZON SOCIAL]],CHOOSE({1,2},Clientes_Proveedores[Razon Social],Clientes_Proveedores[Ruc / Dni]),2,0),"-")</f>
        <v>48298276</v>
      </c>
      <c r="AB1358" s="31" t="s">
        <v>1934</v>
      </c>
      <c r="AC1358" s="3" t="s">
        <v>670</v>
      </c>
      <c r="AD1358" s="5"/>
      <c r="AE1358" s="6">
        <v>143.51</v>
      </c>
      <c r="AF1358" s="6">
        <f>Presupuestos[[#This Row],[BASE]]*Presupuestos[[#This Row],[% IGV]]</f>
        <v>0</v>
      </c>
      <c r="AG1358" s="22">
        <f>ROUND(SUM(Presupuestos[[#This Row],[BASE]:[IGV]]),2)</f>
        <v>143.51</v>
      </c>
      <c r="AH1358" s="9" t="str">
        <f>IF(Presupuestos[[#This Row],[MONEDA]]="USD",VLOOKUP(Presupuestos[[#This Row],[FECHA DE EMISION]],Tipo_Cambio[],3,0),"")</f>
        <v/>
      </c>
      <c r="AI1358" s="22">
        <f>IFERROR(ROUND(IF(Presupuestos[[#This Row],[MONEDA]]="PEN",Presupuestos[[#This Row],[TOTAL]],Presupuestos[[#This Row],[TOTAL]]*Presupuestos[[#This Row],[TIPO DE CAMBIO]]),2),"")</f>
        <v>143.51</v>
      </c>
      <c r="AJ1358" s="5"/>
      <c r="AK1358" s="33" t="s">
        <v>671</v>
      </c>
      <c r="AL1358" s="5" t="s">
        <v>680</v>
      </c>
      <c r="AM1358" s="23" t="s">
        <v>671</v>
      </c>
      <c r="AN1358" s="23" t="s">
        <v>671</v>
      </c>
      <c r="AO1358" s="7" t="str">
        <f>IFERROR(VLOOKUP("1-"&amp;Presupuestos[[#This Row],[ID DOCUMENTO]],BD_Pagos[],7,0),"")</f>
        <v/>
      </c>
      <c r="AP1358" s="16" t="str">
        <f>IFERROR(VLOOKUP("1-"&amp;Presupuestos[[#This Row],[ID DOCUMENTO]],BD_Pagos[],8,0),"")</f>
        <v/>
      </c>
      <c r="AQ1358" s="17" t="str">
        <f>IFERROR(VLOOKUP("1-"&amp;Presupuestos[[#This Row],[ID DOCUMENTO]],BD_Pagos[],9,0),"")</f>
        <v/>
      </c>
      <c r="AR1358" s="54"/>
      <c r="AS1358" s="7" t="str">
        <f>IFERROR(VLOOKUP("2-"&amp;Presupuestos[[#This Row],[ID DOCUMENTO]],BD_Pagos[],7,0),"")</f>
        <v/>
      </c>
      <c r="AT1358" s="16" t="str">
        <f>IFERROR(VLOOKUP("2-"&amp;Presupuestos[[#This Row],[ID DOCUMENTO]],BD_Pagos[],8,0),"")</f>
        <v/>
      </c>
      <c r="AU1358" s="17" t="str">
        <f>IFERROR(VLOOKUP("2-"&amp;Presupuestos[[#This Row],[ID DOCUMENTO]],BD_Pagos[],9,0),"")</f>
        <v/>
      </c>
      <c r="AV1358" s="20">
        <f>IF(IFERROR(VLOOKUP("2-"&amp;Presupuestos[[#This Row],[ID DOCUMENTO]],BD_Pagos[],10,0),0)&gt;Presupuestos[[#This Row],[TOTAL SOLES]],Presupuestos[[#This Row],[TOTAL SOLES]],IFERROR(VLOOKUP("2-"&amp;Presupuestos[[#This Row],[ID DOCUMENTO]],BD_Pagos[],10,0),0))</f>
        <v>0</v>
      </c>
      <c r="AW1358" s="7"/>
      <c r="AX1358" s="16"/>
      <c r="AY1358" s="17"/>
      <c r="AZ1358" s="20"/>
      <c r="BA1358" s="7"/>
      <c r="BB1358" s="16"/>
      <c r="BC1358" s="17"/>
      <c r="BD1358" s="20"/>
      <c r="BE1358" s="7" t="str">
        <f>IFERROR(VLOOKUP("5-"&amp;Presupuestos[[#This Row],[ID DOCUMENTO]],BD_Pagos[],7,0),"")</f>
        <v/>
      </c>
      <c r="BF1358" s="17" t="str">
        <f>IFERROR(VLOOKUP("5-"&amp;Presupuestos[[#This Row],[ID DOCUMENTO]],BD_Pagos[],9,0),"")</f>
        <v/>
      </c>
      <c r="BG1358" s="20">
        <f>IF(IFERROR(VLOOKUP("5-"&amp;Presupuestos[[#This Row],[ID DOCUMENTO]],BD_Pagos[],10,0),0)&gt;Presupuestos[[#This Row],[TOTAL SOLES]],Presupuestos[[#This Row],[TOTAL SOLES]],IFERROR(VLOOKUP("5-"&amp;Presupuestos[[#This Row],[ID DOCUMENTO]],BD_Pagos[],10,0),0))</f>
        <v>0</v>
      </c>
      <c r="BH1358" s="7" t="str">
        <f>IFERROR(VLOOKUP("1-Detraccion"&amp;Presupuestos[[#This Row],[ID DOCUMENTO]],BD_Pagos[],2,0),"")</f>
        <v/>
      </c>
      <c r="BI1358" s="3" t="str">
        <f>IFERROR(VLOOKUP("1-Detraccion"&amp;Presupuestos[[#This Row],[ID DOCUMENTO]],BD_Pagos[],3,0),"")</f>
        <v/>
      </c>
      <c r="BJ1358" s="3" t="str">
        <f>IFERROR(VLOOKUP("1-Detraccion"&amp;Presupuestos[[#This Row],[ID DOCUMENTO]],BD_Pagos[],4,0),"")</f>
        <v/>
      </c>
      <c r="BK1358" s="6">
        <f>IF(IFERROR(VLOOKUP("1-Detraccion"&amp;Presupuestos[[#This Row],[ID DOCUMENTO]],BD_Pagos[],5,0),0)&gt;Presupuestos[[#This Row],[TOTAL SOLES]],Presupuestos[[#This Row],[TOTAL SOLES]],IFERROR(VLOOKUP("1-Detraccion"&amp;Presupuestos[[#This Row],[ID DOCUMENTO]],BD_Pagos[],5,0),0))</f>
        <v>0</v>
      </c>
      <c r="BL1358" s="6">
        <f>IF(IFERROR(VLOOKUP("1-Detraccion"&amp;Presupuestos[[#This Row],[ID DOCUMENTO]],BD_Pagos[],6,0),0)&gt;Presupuestos[[#This Row],[TOTAL SOLES]],Presupuestos[[#This Row],[TOTAL SOLES]],IFERROR(VLOOKUP("1-Detraccion"&amp;Presupuestos[[#This Row],[ID DOCUMENTO]],BD_Pagos[],6,0),0))</f>
        <v>0</v>
      </c>
      <c r="BM1358" s="37"/>
      <c r="BN1358" s="3"/>
      <c r="BO1358" s="3"/>
      <c r="BP1358" s="6"/>
      <c r="BQ135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143.51</v>
      </c>
      <c r="BR1358" s="23" t="str">
        <f>IF(Presupuestos[[#This Row],[SALDO ME-MN]]&gt;0,"PENDIENTE","CANCELADO")</f>
        <v>PENDIENTE</v>
      </c>
      <c r="BS1358" s="23" t="str">
        <f>IF(COUNTIFS($U$4:$U1357,Presupuestos[[#This Row],[ID DOCUMENTO]])&gt;=1,IF(B1357=Presupuestos[[#This Row],[ID]],"OK","DOC. DUPLICADO"),"OK")</f>
        <v>OK</v>
      </c>
    </row>
    <row r="1359" spans="2:71" x14ac:dyDescent="0.25">
      <c r="B1359" s="34">
        <f>IF(Presupuestos[[#This Row],[ID DOCUMENTO]]=U1358,B1358,IF(B1358="ID",1,B1358+1))</f>
        <v>1172</v>
      </c>
      <c r="C1359" s="2">
        <v>45869</v>
      </c>
      <c r="D1359" s="2">
        <v>45869</v>
      </c>
      <c r="E1359" s="3" t="s">
        <v>1880</v>
      </c>
      <c r="F1359" s="25" t="s">
        <v>54</v>
      </c>
      <c r="G1359" s="25" t="s">
        <v>330</v>
      </c>
      <c r="H1359" s="25" t="s">
        <v>391</v>
      </c>
      <c r="I1359" s="36" t="str">
        <f>IFERROR(VLOOKUP(Presupuestos[[#This Row],[AREA]]&amp;Presupuestos[[#This Row],[CONCEPTO]]&amp;Presupuestos[[#This Row],[DESCRIPCION]],Tabla28[[Columna1]:[CÓDIGO NUEVO]],2,0),"")</f>
        <v>P0601003</v>
      </c>
      <c r="J1359" s="3" t="s">
        <v>666</v>
      </c>
      <c r="K1359" s="3" t="s">
        <v>666</v>
      </c>
      <c r="L1359" s="3" t="s">
        <v>666</v>
      </c>
      <c r="M1359" s="31" t="s">
        <v>2537</v>
      </c>
      <c r="N1359" s="3"/>
      <c r="O1359" s="3" t="s">
        <v>315</v>
      </c>
      <c r="P1359" s="3" t="s">
        <v>86</v>
      </c>
      <c r="Q1359" s="3" t="str">
        <f>IFERROR(VLOOKUP(Presupuestos[[#This Row],[CLASIFICACIÓN (N)]],Tabla17[],2,0),"")</f>
        <v>Costos de ventas</v>
      </c>
      <c r="R1359" s="3" t="str">
        <f>IFERROR(VLOOKUP(Presupuestos[[#This Row],[CLASIFICACIÓN (N)]],Tabla17[],3,0),"")</f>
        <v>Operativo</v>
      </c>
      <c r="S1359" s="3" t="s">
        <v>16</v>
      </c>
      <c r="T1359" s="3" t="str">
        <f>IFERROR(VLOOKUP(Presupuestos[[#This Row],[ALMACEN]],Tabla5[],2,0),"")</f>
        <v>Arequipa</v>
      </c>
      <c r="U1359" s="19" t="str">
        <f>IFERROR(VLOOKUP(Presupuestos[[#This Row],[TIPO DE DOCUMENTO]],Tipo_Documento[],2,0)&amp;Presupuestos[[#This Row],[SERIE]]&amp;Presupuestos[[#This Row],[NUMERO]]&amp;Presupuestos[[#This Row],[RUC]],"")</f>
        <v>PLRPRIMA_07370198916</v>
      </c>
      <c r="V1359" s="3" t="s">
        <v>258</v>
      </c>
      <c r="W1359" s="7">
        <v>45869</v>
      </c>
      <c r="X1359" s="7">
        <v>45869</v>
      </c>
      <c r="Y1359" s="3" t="s">
        <v>2535</v>
      </c>
      <c r="Z1359" s="3">
        <v>3</v>
      </c>
      <c r="AA1359" s="3">
        <f>IFERROR(VLOOKUP(Presupuestos[[#This Row],[RAZON SOCIAL]],CHOOSE({1,2},Clientes_Proveedores[Razon Social],Clientes_Proveedores[Ruc / Dni]),2,0),"-")</f>
        <v>70198916</v>
      </c>
      <c r="AB1359" s="31" t="s">
        <v>1970</v>
      </c>
      <c r="AC1359" s="3" t="s">
        <v>670</v>
      </c>
      <c r="AD1359" s="5"/>
      <c r="AE1359" s="6">
        <v>470.5</v>
      </c>
      <c r="AF1359" s="6">
        <f>Presupuestos[[#This Row],[BASE]]*Presupuestos[[#This Row],[% IGV]]</f>
        <v>0</v>
      </c>
      <c r="AG1359" s="22">
        <f>ROUND(SUM(Presupuestos[[#This Row],[BASE]:[IGV]]),2)</f>
        <v>470.5</v>
      </c>
      <c r="AH1359" s="9" t="str">
        <f>IF(Presupuestos[[#This Row],[MONEDA]]="USD",VLOOKUP(Presupuestos[[#This Row],[FECHA DE EMISION]],Tipo_Cambio[],3,0),"")</f>
        <v/>
      </c>
      <c r="AI1359" s="22">
        <f>IFERROR(ROUND(IF(Presupuestos[[#This Row],[MONEDA]]="PEN",Presupuestos[[#This Row],[TOTAL]],Presupuestos[[#This Row],[TOTAL]]*Presupuestos[[#This Row],[TIPO DE CAMBIO]]),2),"")</f>
        <v>470.5</v>
      </c>
      <c r="AJ1359" s="5"/>
      <c r="AK1359" s="33" t="s">
        <v>671</v>
      </c>
      <c r="AL1359" s="5" t="s">
        <v>680</v>
      </c>
      <c r="AM1359" s="23" t="s">
        <v>671</v>
      </c>
      <c r="AN1359" s="23" t="s">
        <v>671</v>
      </c>
      <c r="AO1359" s="7" t="str">
        <f>IFERROR(VLOOKUP("1-"&amp;Presupuestos[[#This Row],[ID DOCUMENTO]],BD_Pagos[],7,0),"")</f>
        <v/>
      </c>
      <c r="AP1359" s="16" t="str">
        <f>IFERROR(VLOOKUP("1-"&amp;Presupuestos[[#This Row],[ID DOCUMENTO]],BD_Pagos[],8,0),"")</f>
        <v/>
      </c>
      <c r="AQ1359" s="17" t="str">
        <f>IFERROR(VLOOKUP("1-"&amp;Presupuestos[[#This Row],[ID DOCUMENTO]],BD_Pagos[],9,0),"")</f>
        <v/>
      </c>
      <c r="AR1359" s="54"/>
      <c r="AS1359" s="7" t="str">
        <f>IFERROR(VLOOKUP("2-"&amp;Presupuestos[[#This Row],[ID DOCUMENTO]],BD_Pagos[],7,0),"")</f>
        <v/>
      </c>
      <c r="AT1359" s="16" t="str">
        <f>IFERROR(VLOOKUP("2-"&amp;Presupuestos[[#This Row],[ID DOCUMENTO]],BD_Pagos[],8,0),"")</f>
        <v/>
      </c>
      <c r="AU1359" s="17" t="str">
        <f>IFERROR(VLOOKUP("2-"&amp;Presupuestos[[#This Row],[ID DOCUMENTO]],BD_Pagos[],9,0),"")</f>
        <v/>
      </c>
      <c r="AV1359" s="20">
        <f>IF(IFERROR(VLOOKUP("2-"&amp;Presupuestos[[#This Row],[ID DOCUMENTO]],BD_Pagos[],10,0),0)&gt;Presupuestos[[#This Row],[TOTAL SOLES]],Presupuestos[[#This Row],[TOTAL SOLES]],IFERROR(VLOOKUP("2-"&amp;Presupuestos[[#This Row],[ID DOCUMENTO]],BD_Pagos[],10,0),0))</f>
        <v>0</v>
      </c>
      <c r="AW1359" s="7"/>
      <c r="AX1359" s="16"/>
      <c r="AY1359" s="17"/>
      <c r="AZ1359" s="20"/>
      <c r="BA1359" s="7"/>
      <c r="BB1359" s="16"/>
      <c r="BC1359" s="17"/>
      <c r="BD1359" s="20"/>
      <c r="BE1359" s="7" t="str">
        <f>IFERROR(VLOOKUP("5-"&amp;Presupuestos[[#This Row],[ID DOCUMENTO]],BD_Pagos[],7,0),"")</f>
        <v/>
      </c>
      <c r="BF1359" s="17" t="str">
        <f>IFERROR(VLOOKUP("5-"&amp;Presupuestos[[#This Row],[ID DOCUMENTO]],BD_Pagos[],9,0),"")</f>
        <v/>
      </c>
      <c r="BG1359" s="20">
        <f>IF(IFERROR(VLOOKUP("5-"&amp;Presupuestos[[#This Row],[ID DOCUMENTO]],BD_Pagos[],10,0),0)&gt;Presupuestos[[#This Row],[TOTAL SOLES]],Presupuestos[[#This Row],[TOTAL SOLES]],IFERROR(VLOOKUP("5-"&amp;Presupuestos[[#This Row],[ID DOCUMENTO]],BD_Pagos[],10,0),0))</f>
        <v>0</v>
      </c>
      <c r="BH1359" s="7" t="str">
        <f>IFERROR(VLOOKUP("1-Detraccion"&amp;Presupuestos[[#This Row],[ID DOCUMENTO]],BD_Pagos[],2,0),"")</f>
        <v/>
      </c>
      <c r="BI1359" s="3" t="str">
        <f>IFERROR(VLOOKUP("1-Detraccion"&amp;Presupuestos[[#This Row],[ID DOCUMENTO]],BD_Pagos[],3,0),"")</f>
        <v/>
      </c>
      <c r="BJ1359" s="3" t="str">
        <f>IFERROR(VLOOKUP("1-Detraccion"&amp;Presupuestos[[#This Row],[ID DOCUMENTO]],BD_Pagos[],4,0),"")</f>
        <v/>
      </c>
      <c r="BK1359" s="6">
        <f>IF(IFERROR(VLOOKUP("1-Detraccion"&amp;Presupuestos[[#This Row],[ID DOCUMENTO]],BD_Pagos[],5,0),0)&gt;Presupuestos[[#This Row],[TOTAL SOLES]],Presupuestos[[#This Row],[TOTAL SOLES]],IFERROR(VLOOKUP("1-Detraccion"&amp;Presupuestos[[#This Row],[ID DOCUMENTO]],BD_Pagos[],5,0),0))</f>
        <v>0</v>
      </c>
      <c r="BL1359" s="6">
        <f>IF(IFERROR(VLOOKUP("1-Detraccion"&amp;Presupuestos[[#This Row],[ID DOCUMENTO]],BD_Pagos[],6,0),0)&gt;Presupuestos[[#This Row],[TOTAL SOLES]],Presupuestos[[#This Row],[TOTAL SOLES]],IFERROR(VLOOKUP("1-Detraccion"&amp;Presupuestos[[#This Row],[ID DOCUMENTO]],BD_Pagos[],6,0),0))</f>
        <v>0</v>
      </c>
      <c r="BM1359" s="37"/>
      <c r="BN1359" s="3"/>
      <c r="BO1359" s="3"/>
      <c r="BP1359" s="6"/>
      <c r="BQ135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470.5</v>
      </c>
      <c r="BR1359" s="23" t="str">
        <f>IF(Presupuestos[[#This Row],[SALDO ME-MN]]&gt;0,"PENDIENTE","CANCELADO")</f>
        <v>PENDIENTE</v>
      </c>
      <c r="BS1359" s="23" t="str">
        <f>IF(COUNTIFS($U$4:$U1358,Presupuestos[[#This Row],[ID DOCUMENTO]])&gt;=1,IF(B1358=Presupuestos[[#This Row],[ID]],"OK","DOC. DUPLICADO"),"OK")</f>
        <v>OK</v>
      </c>
    </row>
    <row r="1360" spans="2:71" x14ac:dyDescent="0.25">
      <c r="B1360" s="34">
        <f>IF(Presupuestos[[#This Row],[ID DOCUMENTO]]=U1359,B1359,IF(B1359="ID",1,B1359+1))</f>
        <v>1173</v>
      </c>
      <c r="C1360" s="2">
        <v>45869</v>
      </c>
      <c r="D1360" s="2">
        <v>45869</v>
      </c>
      <c r="E1360" s="3" t="s">
        <v>1880</v>
      </c>
      <c r="F1360" s="25" t="s">
        <v>54</v>
      </c>
      <c r="G1360" s="25" t="s">
        <v>330</v>
      </c>
      <c r="H1360" s="25" t="s">
        <v>391</v>
      </c>
      <c r="I1360" s="36" t="str">
        <f>IFERROR(VLOOKUP(Presupuestos[[#This Row],[AREA]]&amp;Presupuestos[[#This Row],[CONCEPTO]]&amp;Presupuestos[[#This Row],[DESCRIPCION]],Tabla28[[Columna1]:[CÓDIGO NUEVO]],2,0),"")</f>
        <v>P0601003</v>
      </c>
      <c r="J1360" s="3" t="s">
        <v>666</v>
      </c>
      <c r="K1360" s="3" t="s">
        <v>666</v>
      </c>
      <c r="L1360" s="3" t="s">
        <v>666</v>
      </c>
      <c r="M1360" s="31" t="s">
        <v>2538</v>
      </c>
      <c r="N1360" s="3"/>
      <c r="O1360" s="3" t="s">
        <v>315</v>
      </c>
      <c r="P1360" s="3" t="s">
        <v>114</v>
      </c>
      <c r="Q1360" s="3" t="str">
        <f>IFERROR(VLOOKUP(Presupuestos[[#This Row],[CLASIFICACIÓN (N)]],Tabla17[],2,0),"")</f>
        <v>Costos de ventas</v>
      </c>
      <c r="R1360" s="3" t="str">
        <f>IFERROR(VLOOKUP(Presupuestos[[#This Row],[CLASIFICACIÓN (N)]],Tabla17[],3,0),"")</f>
        <v>Operativo</v>
      </c>
      <c r="S1360" s="3" t="s">
        <v>16</v>
      </c>
      <c r="T1360" s="3" t="str">
        <f>IFERROR(VLOOKUP(Presupuestos[[#This Row],[ALMACEN]],Tabla5[],2,0),"")</f>
        <v>Arequipa</v>
      </c>
      <c r="U1360" s="19" t="str">
        <f>IFERROR(VLOOKUP(Presupuestos[[#This Row],[TIPO DE DOCUMENTO]],Tipo_Documento[],2,0)&amp;Presupuestos[[#This Row],[SERIE]]&amp;Presupuestos[[#This Row],[NUMERO]]&amp;Presupuestos[[#This Row],[RUC]],"")</f>
        <v>PLRPRIMA_07480355193</v>
      </c>
      <c r="V1360" s="3" t="s">
        <v>258</v>
      </c>
      <c r="W1360" s="7">
        <v>45869</v>
      </c>
      <c r="X1360" s="7">
        <v>45869</v>
      </c>
      <c r="Y1360" s="3" t="s">
        <v>2535</v>
      </c>
      <c r="Z1360" s="3">
        <v>4</v>
      </c>
      <c r="AA1360" s="3">
        <f>IFERROR(VLOOKUP(Presupuestos[[#This Row],[RAZON SOCIAL]],CHOOSE({1,2},Clientes_Proveedores[Razon Social],Clientes_Proveedores[Ruc / Dni]),2,0),"-")</f>
        <v>80355193</v>
      </c>
      <c r="AB1360" s="31" t="s">
        <v>2018</v>
      </c>
      <c r="AC1360" s="3" t="s">
        <v>670</v>
      </c>
      <c r="AD1360" s="5"/>
      <c r="AE1360" s="6">
        <v>149.88</v>
      </c>
      <c r="AF1360" s="6">
        <f>Presupuestos[[#This Row],[BASE]]*Presupuestos[[#This Row],[% IGV]]</f>
        <v>0</v>
      </c>
      <c r="AG1360" s="22">
        <f>ROUND(SUM(Presupuestos[[#This Row],[BASE]:[IGV]]),2)</f>
        <v>149.88</v>
      </c>
      <c r="AH1360" s="9" t="str">
        <f>IF(Presupuestos[[#This Row],[MONEDA]]="USD",VLOOKUP(Presupuestos[[#This Row],[FECHA DE EMISION]],Tipo_Cambio[],3,0),"")</f>
        <v/>
      </c>
      <c r="AI1360" s="22">
        <f>IFERROR(ROUND(IF(Presupuestos[[#This Row],[MONEDA]]="PEN",Presupuestos[[#This Row],[TOTAL]],Presupuestos[[#This Row],[TOTAL]]*Presupuestos[[#This Row],[TIPO DE CAMBIO]]),2),"")</f>
        <v>149.88</v>
      </c>
      <c r="AJ1360" s="5"/>
      <c r="AK1360" s="33" t="s">
        <v>671</v>
      </c>
      <c r="AL1360" s="5" t="s">
        <v>680</v>
      </c>
      <c r="AM1360" s="23" t="s">
        <v>671</v>
      </c>
      <c r="AN1360" s="23" t="s">
        <v>671</v>
      </c>
      <c r="AO1360" s="7" t="str">
        <f>IFERROR(VLOOKUP("1-"&amp;Presupuestos[[#This Row],[ID DOCUMENTO]],BD_Pagos[],7,0),"")</f>
        <v/>
      </c>
      <c r="AP1360" s="16" t="str">
        <f>IFERROR(VLOOKUP("1-"&amp;Presupuestos[[#This Row],[ID DOCUMENTO]],BD_Pagos[],8,0),"")</f>
        <v/>
      </c>
      <c r="AQ1360" s="17" t="str">
        <f>IFERROR(VLOOKUP("1-"&amp;Presupuestos[[#This Row],[ID DOCUMENTO]],BD_Pagos[],9,0),"")</f>
        <v/>
      </c>
      <c r="AR1360" s="54"/>
      <c r="AS1360" s="7" t="str">
        <f>IFERROR(VLOOKUP("2-"&amp;Presupuestos[[#This Row],[ID DOCUMENTO]],BD_Pagos[],7,0),"")</f>
        <v/>
      </c>
      <c r="AT1360" s="16" t="str">
        <f>IFERROR(VLOOKUP("2-"&amp;Presupuestos[[#This Row],[ID DOCUMENTO]],BD_Pagos[],8,0),"")</f>
        <v/>
      </c>
      <c r="AU1360" s="17" t="str">
        <f>IFERROR(VLOOKUP("2-"&amp;Presupuestos[[#This Row],[ID DOCUMENTO]],BD_Pagos[],9,0),"")</f>
        <v/>
      </c>
      <c r="AV1360" s="20">
        <f>IF(IFERROR(VLOOKUP("2-"&amp;Presupuestos[[#This Row],[ID DOCUMENTO]],BD_Pagos[],10,0),0)&gt;Presupuestos[[#This Row],[TOTAL SOLES]],Presupuestos[[#This Row],[TOTAL SOLES]],IFERROR(VLOOKUP("2-"&amp;Presupuestos[[#This Row],[ID DOCUMENTO]],BD_Pagos[],10,0),0))</f>
        <v>0</v>
      </c>
      <c r="AW1360" s="7"/>
      <c r="AX1360" s="16"/>
      <c r="AY1360" s="17"/>
      <c r="AZ1360" s="20"/>
      <c r="BA1360" s="7"/>
      <c r="BB1360" s="16"/>
      <c r="BC1360" s="17"/>
      <c r="BD1360" s="20"/>
      <c r="BE1360" s="7" t="str">
        <f>IFERROR(VLOOKUP("5-"&amp;Presupuestos[[#This Row],[ID DOCUMENTO]],BD_Pagos[],7,0),"")</f>
        <v/>
      </c>
      <c r="BF1360" s="17" t="str">
        <f>IFERROR(VLOOKUP("5-"&amp;Presupuestos[[#This Row],[ID DOCUMENTO]],BD_Pagos[],9,0),"")</f>
        <v/>
      </c>
      <c r="BG1360" s="20">
        <f>IF(IFERROR(VLOOKUP("5-"&amp;Presupuestos[[#This Row],[ID DOCUMENTO]],BD_Pagos[],10,0),0)&gt;Presupuestos[[#This Row],[TOTAL SOLES]],Presupuestos[[#This Row],[TOTAL SOLES]],IFERROR(VLOOKUP("5-"&amp;Presupuestos[[#This Row],[ID DOCUMENTO]],BD_Pagos[],10,0),0))</f>
        <v>0</v>
      </c>
      <c r="BH1360" s="7" t="str">
        <f>IFERROR(VLOOKUP("1-Detraccion"&amp;Presupuestos[[#This Row],[ID DOCUMENTO]],BD_Pagos[],2,0),"")</f>
        <v/>
      </c>
      <c r="BI1360" s="3" t="str">
        <f>IFERROR(VLOOKUP("1-Detraccion"&amp;Presupuestos[[#This Row],[ID DOCUMENTO]],BD_Pagos[],3,0),"")</f>
        <v/>
      </c>
      <c r="BJ1360" s="3" t="str">
        <f>IFERROR(VLOOKUP("1-Detraccion"&amp;Presupuestos[[#This Row],[ID DOCUMENTO]],BD_Pagos[],4,0),"")</f>
        <v/>
      </c>
      <c r="BK1360" s="6">
        <f>IF(IFERROR(VLOOKUP("1-Detraccion"&amp;Presupuestos[[#This Row],[ID DOCUMENTO]],BD_Pagos[],5,0),0)&gt;Presupuestos[[#This Row],[TOTAL SOLES]],Presupuestos[[#This Row],[TOTAL SOLES]],IFERROR(VLOOKUP("1-Detraccion"&amp;Presupuestos[[#This Row],[ID DOCUMENTO]],BD_Pagos[],5,0),0))</f>
        <v>0</v>
      </c>
      <c r="BL1360" s="6">
        <f>IF(IFERROR(VLOOKUP("1-Detraccion"&amp;Presupuestos[[#This Row],[ID DOCUMENTO]],BD_Pagos[],6,0),0)&gt;Presupuestos[[#This Row],[TOTAL SOLES]],Presupuestos[[#This Row],[TOTAL SOLES]],IFERROR(VLOOKUP("1-Detraccion"&amp;Presupuestos[[#This Row],[ID DOCUMENTO]],BD_Pagos[],6,0),0))</f>
        <v>0</v>
      </c>
      <c r="BM1360" s="37"/>
      <c r="BN1360" s="3"/>
      <c r="BO1360" s="3"/>
      <c r="BP1360" s="6"/>
      <c r="BQ136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149.88</v>
      </c>
      <c r="BR1360" s="23" t="str">
        <f>IF(Presupuestos[[#This Row],[SALDO ME-MN]]&gt;0,"PENDIENTE","CANCELADO")</f>
        <v>PENDIENTE</v>
      </c>
      <c r="BS1360" s="23" t="str">
        <f>IF(COUNTIFS($U$4:$U1359,Presupuestos[[#This Row],[ID DOCUMENTO]])&gt;=1,IF(B1359=Presupuestos[[#This Row],[ID]],"OK","DOC. DUPLICADO"),"OK")</f>
        <v>OK</v>
      </c>
    </row>
    <row r="1361" spans="2:71" x14ac:dyDescent="0.25">
      <c r="B1361" s="34">
        <f>IF(Presupuestos[[#This Row],[ID DOCUMENTO]]=U1360,B1360,IF(B1360="ID",1,B1360+1))</f>
        <v>1174</v>
      </c>
      <c r="C1361" s="2">
        <v>45869</v>
      </c>
      <c r="D1361" s="2">
        <v>45869</v>
      </c>
      <c r="E1361" s="3" t="s">
        <v>1880</v>
      </c>
      <c r="F1361" s="25" t="s">
        <v>54</v>
      </c>
      <c r="G1361" s="25" t="s">
        <v>330</v>
      </c>
      <c r="H1361" s="25" t="s">
        <v>391</v>
      </c>
      <c r="I1361" s="36" t="str">
        <f>IFERROR(VLOOKUP(Presupuestos[[#This Row],[AREA]]&amp;Presupuestos[[#This Row],[CONCEPTO]]&amp;Presupuestos[[#This Row],[DESCRIPCION]],Tabla28[[Columna1]:[CÓDIGO NUEVO]],2,0),"")</f>
        <v>P0601003</v>
      </c>
      <c r="J1361" s="3" t="s">
        <v>666</v>
      </c>
      <c r="K1361" s="3" t="s">
        <v>666</v>
      </c>
      <c r="L1361" s="3" t="s">
        <v>666</v>
      </c>
      <c r="M1361" s="31" t="s">
        <v>2539</v>
      </c>
      <c r="N1361" s="3"/>
      <c r="O1361" s="3" t="s">
        <v>315</v>
      </c>
      <c r="P1361" s="3" t="s">
        <v>86</v>
      </c>
      <c r="Q1361" s="3" t="str">
        <f>IFERROR(VLOOKUP(Presupuestos[[#This Row],[CLASIFICACIÓN (N)]],Tabla17[],2,0),"")</f>
        <v>Costos de ventas</v>
      </c>
      <c r="R1361" s="3" t="str">
        <f>IFERROR(VLOOKUP(Presupuestos[[#This Row],[CLASIFICACIÓN (N)]],Tabla17[],3,0),"")</f>
        <v>Operativo</v>
      </c>
      <c r="S1361" s="3" t="s">
        <v>41</v>
      </c>
      <c r="T1361" s="3" t="str">
        <f>IFERROR(VLOOKUP(Presupuestos[[#This Row],[ALMACEN]],Tabla5[],2,0),"")</f>
        <v>Lima</v>
      </c>
      <c r="U1361" s="19" t="str">
        <f>IFERROR(VLOOKUP(Presupuestos[[#This Row],[TIPO DE DOCUMENTO]],Tipo_Documento[],2,0)&amp;Presupuestos[[#This Row],[SERIE]]&amp;Presupuestos[[#This Row],[NUMERO]]&amp;Presupuestos[[#This Row],[RUC]],"")</f>
        <v>PLRPRIMA_0751829028</v>
      </c>
      <c r="V1361" s="3" t="s">
        <v>258</v>
      </c>
      <c r="W1361" s="7">
        <v>45869</v>
      </c>
      <c r="X1361" s="7">
        <v>45869</v>
      </c>
      <c r="Y1361" s="3" t="s">
        <v>2535</v>
      </c>
      <c r="Z1361" s="3">
        <v>5</v>
      </c>
      <c r="AA1361" s="3">
        <f>IFERROR(VLOOKUP(Presupuestos[[#This Row],[RAZON SOCIAL]],CHOOSE({1,2},Clientes_Proveedores[Razon Social],Clientes_Proveedores[Ruc / Dni]),2,0),"-")</f>
        <v>1829028</v>
      </c>
      <c r="AB1361" s="31" t="s">
        <v>2022</v>
      </c>
      <c r="AC1361" s="3" t="s">
        <v>670</v>
      </c>
      <c r="AD1361" s="5"/>
      <c r="AE1361" s="6">
        <v>217.34</v>
      </c>
      <c r="AF1361" s="6">
        <f>Presupuestos[[#This Row],[BASE]]*Presupuestos[[#This Row],[% IGV]]</f>
        <v>0</v>
      </c>
      <c r="AG1361" s="22">
        <f>ROUND(SUM(Presupuestos[[#This Row],[BASE]:[IGV]]),2)</f>
        <v>217.34</v>
      </c>
      <c r="AH1361" s="9" t="str">
        <f>IF(Presupuestos[[#This Row],[MONEDA]]="USD",VLOOKUP(Presupuestos[[#This Row],[FECHA DE EMISION]],Tipo_Cambio[],3,0),"")</f>
        <v/>
      </c>
      <c r="AI1361" s="22">
        <f>IFERROR(ROUND(IF(Presupuestos[[#This Row],[MONEDA]]="PEN",Presupuestos[[#This Row],[TOTAL]],Presupuestos[[#This Row],[TOTAL]]*Presupuestos[[#This Row],[TIPO DE CAMBIO]]),2),"")</f>
        <v>217.34</v>
      </c>
      <c r="AJ1361" s="5"/>
      <c r="AK1361" s="33" t="s">
        <v>671</v>
      </c>
      <c r="AL1361" s="5" t="s">
        <v>680</v>
      </c>
      <c r="AM1361" s="23" t="s">
        <v>671</v>
      </c>
      <c r="AN1361" s="23" t="s">
        <v>671</v>
      </c>
      <c r="AO1361" s="7" t="str">
        <f>IFERROR(VLOOKUP("1-"&amp;Presupuestos[[#This Row],[ID DOCUMENTO]],BD_Pagos[],7,0),"")</f>
        <v/>
      </c>
      <c r="AP1361" s="16" t="str">
        <f>IFERROR(VLOOKUP("1-"&amp;Presupuestos[[#This Row],[ID DOCUMENTO]],BD_Pagos[],8,0),"")</f>
        <v/>
      </c>
      <c r="AQ1361" s="17" t="str">
        <f>IFERROR(VLOOKUP("1-"&amp;Presupuestos[[#This Row],[ID DOCUMENTO]],BD_Pagos[],9,0),"")</f>
        <v/>
      </c>
      <c r="AR1361" s="54"/>
      <c r="AS1361" s="7" t="str">
        <f>IFERROR(VLOOKUP("2-"&amp;Presupuestos[[#This Row],[ID DOCUMENTO]],BD_Pagos[],7,0),"")</f>
        <v/>
      </c>
      <c r="AT1361" s="16" t="str">
        <f>IFERROR(VLOOKUP("2-"&amp;Presupuestos[[#This Row],[ID DOCUMENTO]],BD_Pagos[],8,0),"")</f>
        <v/>
      </c>
      <c r="AU1361" s="17" t="str">
        <f>IFERROR(VLOOKUP("2-"&amp;Presupuestos[[#This Row],[ID DOCUMENTO]],BD_Pagos[],9,0),"")</f>
        <v/>
      </c>
      <c r="AV1361" s="20">
        <f>IF(IFERROR(VLOOKUP("2-"&amp;Presupuestos[[#This Row],[ID DOCUMENTO]],BD_Pagos[],10,0),0)&gt;Presupuestos[[#This Row],[TOTAL SOLES]],Presupuestos[[#This Row],[TOTAL SOLES]],IFERROR(VLOOKUP("2-"&amp;Presupuestos[[#This Row],[ID DOCUMENTO]],BD_Pagos[],10,0),0))</f>
        <v>0</v>
      </c>
      <c r="AW1361" s="7"/>
      <c r="AX1361" s="16"/>
      <c r="AY1361" s="17"/>
      <c r="AZ1361" s="20"/>
      <c r="BA1361" s="7"/>
      <c r="BB1361" s="16"/>
      <c r="BC1361" s="17"/>
      <c r="BD1361" s="20"/>
      <c r="BE1361" s="7" t="str">
        <f>IFERROR(VLOOKUP("5-"&amp;Presupuestos[[#This Row],[ID DOCUMENTO]],BD_Pagos[],7,0),"")</f>
        <v/>
      </c>
      <c r="BF1361" s="17" t="str">
        <f>IFERROR(VLOOKUP("5-"&amp;Presupuestos[[#This Row],[ID DOCUMENTO]],BD_Pagos[],9,0),"")</f>
        <v/>
      </c>
      <c r="BG1361" s="20">
        <f>IF(IFERROR(VLOOKUP("5-"&amp;Presupuestos[[#This Row],[ID DOCUMENTO]],BD_Pagos[],10,0),0)&gt;Presupuestos[[#This Row],[TOTAL SOLES]],Presupuestos[[#This Row],[TOTAL SOLES]],IFERROR(VLOOKUP("5-"&amp;Presupuestos[[#This Row],[ID DOCUMENTO]],BD_Pagos[],10,0),0))</f>
        <v>0</v>
      </c>
      <c r="BH1361" s="7" t="str">
        <f>IFERROR(VLOOKUP("1-Detraccion"&amp;Presupuestos[[#This Row],[ID DOCUMENTO]],BD_Pagos[],2,0),"")</f>
        <v/>
      </c>
      <c r="BI1361" s="3" t="str">
        <f>IFERROR(VLOOKUP("1-Detraccion"&amp;Presupuestos[[#This Row],[ID DOCUMENTO]],BD_Pagos[],3,0),"")</f>
        <v/>
      </c>
      <c r="BJ1361" s="3" t="str">
        <f>IFERROR(VLOOKUP("1-Detraccion"&amp;Presupuestos[[#This Row],[ID DOCUMENTO]],BD_Pagos[],4,0),"")</f>
        <v/>
      </c>
      <c r="BK1361" s="6">
        <f>IF(IFERROR(VLOOKUP("1-Detraccion"&amp;Presupuestos[[#This Row],[ID DOCUMENTO]],BD_Pagos[],5,0),0)&gt;Presupuestos[[#This Row],[TOTAL SOLES]],Presupuestos[[#This Row],[TOTAL SOLES]],IFERROR(VLOOKUP("1-Detraccion"&amp;Presupuestos[[#This Row],[ID DOCUMENTO]],BD_Pagos[],5,0),0))</f>
        <v>0</v>
      </c>
      <c r="BL1361" s="6">
        <f>IF(IFERROR(VLOOKUP("1-Detraccion"&amp;Presupuestos[[#This Row],[ID DOCUMENTO]],BD_Pagos[],6,0),0)&gt;Presupuestos[[#This Row],[TOTAL SOLES]],Presupuestos[[#This Row],[TOTAL SOLES]],IFERROR(VLOOKUP("1-Detraccion"&amp;Presupuestos[[#This Row],[ID DOCUMENTO]],BD_Pagos[],6,0),0))</f>
        <v>0</v>
      </c>
      <c r="BM1361" s="37"/>
      <c r="BN1361" s="3"/>
      <c r="BO1361" s="3"/>
      <c r="BP1361" s="6"/>
      <c r="BQ136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217.34</v>
      </c>
      <c r="BR1361" s="23" t="str">
        <f>IF(Presupuestos[[#This Row],[SALDO ME-MN]]&gt;0,"PENDIENTE","CANCELADO")</f>
        <v>PENDIENTE</v>
      </c>
      <c r="BS1361" s="23" t="str">
        <f>IF(COUNTIFS($U$4:$U1360,Presupuestos[[#This Row],[ID DOCUMENTO]])&gt;=1,IF(B1360=Presupuestos[[#This Row],[ID]],"OK","DOC. DUPLICADO"),"OK")</f>
        <v>OK</v>
      </c>
    </row>
    <row r="1362" spans="2:71" x14ac:dyDescent="0.25">
      <c r="B1362" s="34">
        <f>IF(Presupuestos[[#This Row],[ID DOCUMENTO]]=U1361,B1361,IF(B1361="ID",1,B1361+1))</f>
        <v>1175</v>
      </c>
      <c r="C1362" s="2">
        <v>45869</v>
      </c>
      <c r="D1362" s="2">
        <v>45869</v>
      </c>
      <c r="E1362" s="3" t="s">
        <v>1880</v>
      </c>
      <c r="F1362" s="25" t="s">
        <v>54</v>
      </c>
      <c r="G1362" s="25" t="s">
        <v>330</v>
      </c>
      <c r="H1362" s="25" t="s">
        <v>391</v>
      </c>
      <c r="I1362" s="36" t="str">
        <f>IFERROR(VLOOKUP(Presupuestos[[#This Row],[AREA]]&amp;Presupuestos[[#This Row],[CONCEPTO]]&amp;Presupuestos[[#This Row],[DESCRIPCION]],Tabla28[[Columna1]:[CÓDIGO NUEVO]],2,0),"")</f>
        <v>P0601003</v>
      </c>
      <c r="J1362" s="3" t="s">
        <v>666</v>
      </c>
      <c r="K1362" s="3" t="s">
        <v>666</v>
      </c>
      <c r="L1362" s="3" t="s">
        <v>666</v>
      </c>
      <c r="M1362" s="31" t="s">
        <v>2540</v>
      </c>
      <c r="N1362" s="3"/>
      <c r="O1362" s="3" t="s">
        <v>315</v>
      </c>
      <c r="P1362" s="3" t="s">
        <v>86</v>
      </c>
      <c r="Q1362" s="3" t="str">
        <f>IFERROR(VLOOKUP(Presupuestos[[#This Row],[CLASIFICACIÓN (N)]],Tabla17[],2,0),"")</f>
        <v>Costos de ventas</v>
      </c>
      <c r="R1362" s="3" t="str">
        <f>IFERROR(VLOOKUP(Presupuestos[[#This Row],[CLASIFICACIÓN (N)]],Tabla17[],3,0),"")</f>
        <v>Operativo</v>
      </c>
      <c r="S1362" s="3" t="s">
        <v>34</v>
      </c>
      <c r="T1362" s="3" t="str">
        <f>IFERROR(VLOOKUP(Presupuestos[[#This Row],[ALMACEN]],Tabla5[],2,0),"")</f>
        <v>Arequipa</v>
      </c>
      <c r="U1362" s="19" t="str">
        <f>IFERROR(VLOOKUP(Presupuestos[[#This Row],[TIPO DE DOCUMENTO]],Tipo_Documento[],2,0)&amp;Presupuestos[[#This Row],[SERIE]]&amp;Presupuestos[[#This Row],[NUMERO]]&amp;Presupuestos[[#This Row],[RUC]],"")</f>
        <v>PLRPRIMA_07678803424</v>
      </c>
      <c r="V1362" s="3" t="s">
        <v>258</v>
      </c>
      <c r="W1362" s="7">
        <v>45869</v>
      </c>
      <c r="X1362" s="7">
        <v>45869</v>
      </c>
      <c r="Y1362" s="3" t="s">
        <v>2535</v>
      </c>
      <c r="Z1362" s="3">
        <v>6</v>
      </c>
      <c r="AA1362" s="3">
        <f>IFERROR(VLOOKUP(Presupuestos[[#This Row],[RAZON SOCIAL]],CHOOSE({1,2},Clientes_Proveedores[Razon Social],Clientes_Proveedores[Ruc / Dni]),2,0),"-")</f>
        <v>78803424</v>
      </c>
      <c r="AB1362" s="31" t="s">
        <v>2037</v>
      </c>
      <c r="AC1362" s="3" t="s">
        <v>670</v>
      </c>
      <c r="AD1362" s="5"/>
      <c r="AE1362" s="6">
        <v>234.53</v>
      </c>
      <c r="AF1362" s="6">
        <f>Presupuestos[[#This Row],[BASE]]*Presupuestos[[#This Row],[% IGV]]</f>
        <v>0</v>
      </c>
      <c r="AG1362" s="22">
        <f>ROUND(SUM(Presupuestos[[#This Row],[BASE]:[IGV]]),2)</f>
        <v>234.53</v>
      </c>
      <c r="AH1362" s="9" t="str">
        <f>IF(Presupuestos[[#This Row],[MONEDA]]="USD",VLOOKUP(Presupuestos[[#This Row],[FECHA DE EMISION]],Tipo_Cambio[],3,0),"")</f>
        <v/>
      </c>
      <c r="AI1362" s="22">
        <f>IFERROR(ROUND(IF(Presupuestos[[#This Row],[MONEDA]]="PEN",Presupuestos[[#This Row],[TOTAL]],Presupuestos[[#This Row],[TOTAL]]*Presupuestos[[#This Row],[TIPO DE CAMBIO]]),2),"")</f>
        <v>234.53</v>
      </c>
      <c r="AJ1362" s="5"/>
      <c r="AK1362" s="33" t="s">
        <v>671</v>
      </c>
      <c r="AL1362" s="5" t="s">
        <v>680</v>
      </c>
      <c r="AM1362" s="23" t="s">
        <v>671</v>
      </c>
      <c r="AN1362" s="23" t="s">
        <v>671</v>
      </c>
      <c r="AO1362" s="7" t="str">
        <f>IFERROR(VLOOKUP("1-"&amp;Presupuestos[[#This Row],[ID DOCUMENTO]],BD_Pagos[],7,0),"")</f>
        <v/>
      </c>
      <c r="AP1362" s="16" t="str">
        <f>IFERROR(VLOOKUP("1-"&amp;Presupuestos[[#This Row],[ID DOCUMENTO]],BD_Pagos[],8,0),"")</f>
        <v/>
      </c>
      <c r="AQ1362" s="17" t="str">
        <f>IFERROR(VLOOKUP("1-"&amp;Presupuestos[[#This Row],[ID DOCUMENTO]],BD_Pagos[],9,0),"")</f>
        <v/>
      </c>
      <c r="AR1362" s="54"/>
      <c r="AS1362" s="7" t="str">
        <f>IFERROR(VLOOKUP("2-"&amp;Presupuestos[[#This Row],[ID DOCUMENTO]],BD_Pagos[],7,0),"")</f>
        <v/>
      </c>
      <c r="AT1362" s="16" t="str">
        <f>IFERROR(VLOOKUP("2-"&amp;Presupuestos[[#This Row],[ID DOCUMENTO]],BD_Pagos[],8,0),"")</f>
        <v/>
      </c>
      <c r="AU1362" s="17" t="str">
        <f>IFERROR(VLOOKUP("2-"&amp;Presupuestos[[#This Row],[ID DOCUMENTO]],BD_Pagos[],9,0),"")</f>
        <v/>
      </c>
      <c r="AV1362" s="20">
        <f>IF(IFERROR(VLOOKUP("2-"&amp;Presupuestos[[#This Row],[ID DOCUMENTO]],BD_Pagos[],10,0),0)&gt;Presupuestos[[#This Row],[TOTAL SOLES]],Presupuestos[[#This Row],[TOTAL SOLES]],IFERROR(VLOOKUP("2-"&amp;Presupuestos[[#This Row],[ID DOCUMENTO]],BD_Pagos[],10,0),0))</f>
        <v>0</v>
      </c>
      <c r="AW1362" s="7"/>
      <c r="AX1362" s="16"/>
      <c r="AY1362" s="17"/>
      <c r="AZ1362" s="20"/>
      <c r="BA1362" s="7"/>
      <c r="BB1362" s="16"/>
      <c r="BC1362" s="17"/>
      <c r="BD1362" s="20"/>
      <c r="BE1362" s="7" t="str">
        <f>IFERROR(VLOOKUP("5-"&amp;Presupuestos[[#This Row],[ID DOCUMENTO]],BD_Pagos[],7,0),"")</f>
        <v/>
      </c>
      <c r="BF1362" s="17" t="str">
        <f>IFERROR(VLOOKUP("5-"&amp;Presupuestos[[#This Row],[ID DOCUMENTO]],BD_Pagos[],9,0),"")</f>
        <v/>
      </c>
      <c r="BG1362" s="20">
        <f>IF(IFERROR(VLOOKUP("5-"&amp;Presupuestos[[#This Row],[ID DOCUMENTO]],BD_Pagos[],10,0),0)&gt;Presupuestos[[#This Row],[TOTAL SOLES]],Presupuestos[[#This Row],[TOTAL SOLES]],IFERROR(VLOOKUP("5-"&amp;Presupuestos[[#This Row],[ID DOCUMENTO]],BD_Pagos[],10,0),0))</f>
        <v>0</v>
      </c>
      <c r="BH1362" s="7" t="str">
        <f>IFERROR(VLOOKUP("1-Detraccion"&amp;Presupuestos[[#This Row],[ID DOCUMENTO]],BD_Pagos[],2,0),"")</f>
        <v/>
      </c>
      <c r="BI1362" s="3" t="str">
        <f>IFERROR(VLOOKUP("1-Detraccion"&amp;Presupuestos[[#This Row],[ID DOCUMENTO]],BD_Pagos[],3,0),"")</f>
        <v/>
      </c>
      <c r="BJ1362" s="3" t="str">
        <f>IFERROR(VLOOKUP("1-Detraccion"&amp;Presupuestos[[#This Row],[ID DOCUMENTO]],BD_Pagos[],4,0),"")</f>
        <v/>
      </c>
      <c r="BK1362" s="6">
        <f>IF(IFERROR(VLOOKUP("1-Detraccion"&amp;Presupuestos[[#This Row],[ID DOCUMENTO]],BD_Pagos[],5,0),0)&gt;Presupuestos[[#This Row],[TOTAL SOLES]],Presupuestos[[#This Row],[TOTAL SOLES]],IFERROR(VLOOKUP("1-Detraccion"&amp;Presupuestos[[#This Row],[ID DOCUMENTO]],BD_Pagos[],5,0),0))</f>
        <v>0</v>
      </c>
      <c r="BL1362" s="6">
        <f>IF(IFERROR(VLOOKUP("1-Detraccion"&amp;Presupuestos[[#This Row],[ID DOCUMENTO]],BD_Pagos[],6,0),0)&gt;Presupuestos[[#This Row],[TOTAL SOLES]],Presupuestos[[#This Row],[TOTAL SOLES]],IFERROR(VLOOKUP("1-Detraccion"&amp;Presupuestos[[#This Row],[ID DOCUMENTO]],BD_Pagos[],6,0),0))</f>
        <v>0</v>
      </c>
      <c r="BM1362" s="37"/>
      <c r="BN1362" s="3"/>
      <c r="BO1362" s="3"/>
      <c r="BP1362" s="6"/>
      <c r="BQ136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234.53</v>
      </c>
      <c r="BR1362" s="23" t="str">
        <f>IF(Presupuestos[[#This Row],[SALDO ME-MN]]&gt;0,"PENDIENTE","CANCELADO")</f>
        <v>PENDIENTE</v>
      </c>
      <c r="BS1362" s="23" t="str">
        <f>IF(COUNTIFS($U$4:$U1361,Presupuestos[[#This Row],[ID DOCUMENTO]])&gt;=1,IF(B1361=Presupuestos[[#This Row],[ID]],"OK","DOC. DUPLICADO"),"OK")</f>
        <v>OK</v>
      </c>
    </row>
    <row r="1363" spans="2:71" x14ac:dyDescent="0.25">
      <c r="B1363" s="34">
        <f>IF(Presupuestos[[#This Row],[ID DOCUMENTO]]=U1362,B1362,IF(B1362="ID",1,B1362+1))</f>
        <v>1176</v>
      </c>
      <c r="C1363" s="2">
        <v>45869</v>
      </c>
      <c r="D1363" s="2">
        <v>45869</v>
      </c>
      <c r="E1363" s="3" t="s">
        <v>1880</v>
      </c>
      <c r="F1363" s="25" t="s">
        <v>54</v>
      </c>
      <c r="G1363" s="25" t="s">
        <v>330</v>
      </c>
      <c r="H1363" s="25" t="s">
        <v>391</v>
      </c>
      <c r="I1363" s="36" t="str">
        <f>IFERROR(VLOOKUP(Presupuestos[[#This Row],[AREA]]&amp;Presupuestos[[#This Row],[CONCEPTO]]&amp;Presupuestos[[#This Row],[DESCRIPCION]],Tabla28[[Columna1]:[CÓDIGO NUEVO]],2,0),"")</f>
        <v>P0601003</v>
      </c>
      <c r="J1363" s="3" t="s">
        <v>666</v>
      </c>
      <c r="K1363" s="3" t="s">
        <v>666</v>
      </c>
      <c r="L1363" s="3" t="s">
        <v>666</v>
      </c>
      <c r="M1363" s="31" t="s">
        <v>2541</v>
      </c>
      <c r="N1363" s="3"/>
      <c r="O1363" s="3" t="s">
        <v>315</v>
      </c>
      <c r="P1363" s="3" t="s">
        <v>86</v>
      </c>
      <c r="Q1363" s="3" t="str">
        <f>IFERROR(VLOOKUP(Presupuestos[[#This Row],[CLASIFICACIÓN (N)]],Tabla17[],2,0),"")</f>
        <v>Costos de ventas</v>
      </c>
      <c r="R1363" s="3" t="str">
        <f>IFERROR(VLOOKUP(Presupuestos[[#This Row],[CLASIFICACIÓN (N)]],Tabla17[],3,0),"")</f>
        <v>Operativo</v>
      </c>
      <c r="S1363" s="3" t="s">
        <v>16</v>
      </c>
      <c r="T1363" s="3" t="str">
        <f>IFERROR(VLOOKUP(Presupuestos[[#This Row],[ALMACEN]],Tabla5[],2,0),"")</f>
        <v>Arequipa</v>
      </c>
      <c r="U1363" s="19" t="str">
        <f>IFERROR(VLOOKUP(Presupuestos[[#This Row],[TIPO DE DOCUMENTO]],Tipo_Documento[],2,0)&amp;Presupuestos[[#This Row],[SERIE]]&amp;Presupuestos[[#This Row],[NUMERO]]&amp;Presupuestos[[#This Row],[RUC]],"")</f>
        <v>PLRPRIMA_07747760988</v>
      </c>
      <c r="V1363" s="3" t="s">
        <v>258</v>
      </c>
      <c r="W1363" s="7">
        <v>45869</v>
      </c>
      <c r="X1363" s="7">
        <v>45869</v>
      </c>
      <c r="Y1363" s="3" t="s">
        <v>2535</v>
      </c>
      <c r="Z1363" s="3">
        <v>7</v>
      </c>
      <c r="AA1363" s="3">
        <f>IFERROR(VLOOKUP(Presupuestos[[#This Row],[RAZON SOCIAL]],CHOOSE({1,2},Clientes_Proveedores[Razon Social],Clientes_Proveedores[Ruc / Dni]),2,0),"-")</f>
        <v>47760988</v>
      </c>
      <c r="AB1363" s="31" t="s">
        <v>2061</v>
      </c>
      <c r="AC1363" s="3" t="s">
        <v>670</v>
      </c>
      <c r="AD1363" s="5"/>
      <c r="AE1363" s="6">
        <v>240.73</v>
      </c>
      <c r="AF1363" s="6">
        <f>Presupuestos[[#This Row],[BASE]]*Presupuestos[[#This Row],[% IGV]]</f>
        <v>0</v>
      </c>
      <c r="AG1363" s="22">
        <f>ROUND(SUM(Presupuestos[[#This Row],[BASE]:[IGV]]),2)</f>
        <v>240.73</v>
      </c>
      <c r="AH1363" s="9" t="str">
        <f>IF(Presupuestos[[#This Row],[MONEDA]]="USD",VLOOKUP(Presupuestos[[#This Row],[FECHA DE EMISION]],Tipo_Cambio[],3,0),"")</f>
        <v/>
      </c>
      <c r="AI1363" s="22">
        <f>IFERROR(ROUND(IF(Presupuestos[[#This Row],[MONEDA]]="PEN",Presupuestos[[#This Row],[TOTAL]],Presupuestos[[#This Row],[TOTAL]]*Presupuestos[[#This Row],[TIPO DE CAMBIO]]),2),"")</f>
        <v>240.73</v>
      </c>
      <c r="AJ1363" s="5"/>
      <c r="AK1363" s="33" t="s">
        <v>671</v>
      </c>
      <c r="AL1363" s="5" t="s">
        <v>680</v>
      </c>
      <c r="AM1363" s="23" t="s">
        <v>671</v>
      </c>
      <c r="AN1363" s="23" t="s">
        <v>671</v>
      </c>
      <c r="AO1363" s="7" t="str">
        <f>IFERROR(VLOOKUP("1-"&amp;Presupuestos[[#This Row],[ID DOCUMENTO]],BD_Pagos[],7,0),"")</f>
        <v/>
      </c>
      <c r="AP1363" s="16" t="str">
        <f>IFERROR(VLOOKUP("1-"&amp;Presupuestos[[#This Row],[ID DOCUMENTO]],BD_Pagos[],8,0),"")</f>
        <v/>
      </c>
      <c r="AQ1363" s="17" t="str">
        <f>IFERROR(VLOOKUP("1-"&amp;Presupuestos[[#This Row],[ID DOCUMENTO]],BD_Pagos[],9,0),"")</f>
        <v/>
      </c>
      <c r="AR1363" s="54"/>
      <c r="AS1363" s="7" t="str">
        <f>IFERROR(VLOOKUP("2-"&amp;Presupuestos[[#This Row],[ID DOCUMENTO]],BD_Pagos[],7,0),"")</f>
        <v/>
      </c>
      <c r="AT1363" s="16" t="str">
        <f>IFERROR(VLOOKUP("2-"&amp;Presupuestos[[#This Row],[ID DOCUMENTO]],BD_Pagos[],8,0),"")</f>
        <v/>
      </c>
      <c r="AU1363" s="17" t="str">
        <f>IFERROR(VLOOKUP("2-"&amp;Presupuestos[[#This Row],[ID DOCUMENTO]],BD_Pagos[],9,0),"")</f>
        <v/>
      </c>
      <c r="AV1363" s="20">
        <f>IF(IFERROR(VLOOKUP("2-"&amp;Presupuestos[[#This Row],[ID DOCUMENTO]],BD_Pagos[],10,0),0)&gt;Presupuestos[[#This Row],[TOTAL SOLES]],Presupuestos[[#This Row],[TOTAL SOLES]],IFERROR(VLOOKUP("2-"&amp;Presupuestos[[#This Row],[ID DOCUMENTO]],BD_Pagos[],10,0),0))</f>
        <v>0</v>
      </c>
      <c r="AW1363" s="7"/>
      <c r="AX1363" s="16"/>
      <c r="AY1363" s="17"/>
      <c r="AZ1363" s="20"/>
      <c r="BA1363" s="7"/>
      <c r="BB1363" s="16"/>
      <c r="BC1363" s="17"/>
      <c r="BD1363" s="20"/>
      <c r="BE1363" s="7" t="str">
        <f>IFERROR(VLOOKUP("5-"&amp;Presupuestos[[#This Row],[ID DOCUMENTO]],BD_Pagos[],7,0),"")</f>
        <v/>
      </c>
      <c r="BF1363" s="17" t="str">
        <f>IFERROR(VLOOKUP("5-"&amp;Presupuestos[[#This Row],[ID DOCUMENTO]],BD_Pagos[],9,0),"")</f>
        <v/>
      </c>
      <c r="BG1363" s="20">
        <f>IF(IFERROR(VLOOKUP("5-"&amp;Presupuestos[[#This Row],[ID DOCUMENTO]],BD_Pagos[],10,0),0)&gt;Presupuestos[[#This Row],[TOTAL SOLES]],Presupuestos[[#This Row],[TOTAL SOLES]],IFERROR(VLOOKUP("5-"&amp;Presupuestos[[#This Row],[ID DOCUMENTO]],BD_Pagos[],10,0),0))</f>
        <v>0</v>
      </c>
      <c r="BH1363" s="7" t="str">
        <f>IFERROR(VLOOKUP("1-Detraccion"&amp;Presupuestos[[#This Row],[ID DOCUMENTO]],BD_Pagos[],2,0),"")</f>
        <v/>
      </c>
      <c r="BI1363" s="3" t="str">
        <f>IFERROR(VLOOKUP("1-Detraccion"&amp;Presupuestos[[#This Row],[ID DOCUMENTO]],BD_Pagos[],3,0),"")</f>
        <v/>
      </c>
      <c r="BJ1363" s="3" t="str">
        <f>IFERROR(VLOOKUP("1-Detraccion"&amp;Presupuestos[[#This Row],[ID DOCUMENTO]],BD_Pagos[],4,0),"")</f>
        <v/>
      </c>
      <c r="BK1363" s="6">
        <f>IF(IFERROR(VLOOKUP("1-Detraccion"&amp;Presupuestos[[#This Row],[ID DOCUMENTO]],BD_Pagos[],5,0),0)&gt;Presupuestos[[#This Row],[TOTAL SOLES]],Presupuestos[[#This Row],[TOTAL SOLES]],IFERROR(VLOOKUP("1-Detraccion"&amp;Presupuestos[[#This Row],[ID DOCUMENTO]],BD_Pagos[],5,0),0))</f>
        <v>0</v>
      </c>
      <c r="BL1363" s="6">
        <f>IF(IFERROR(VLOOKUP("1-Detraccion"&amp;Presupuestos[[#This Row],[ID DOCUMENTO]],BD_Pagos[],6,0),0)&gt;Presupuestos[[#This Row],[TOTAL SOLES]],Presupuestos[[#This Row],[TOTAL SOLES]],IFERROR(VLOOKUP("1-Detraccion"&amp;Presupuestos[[#This Row],[ID DOCUMENTO]],BD_Pagos[],6,0),0))</f>
        <v>0</v>
      </c>
      <c r="BM1363" s="37"/>
      <c r="BN1363" s="3"/>
      <c r="BO1363" s="3"/>
      <c r="BP1363" s="6"/>
      <c r="BQ136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240.73</v>
      </c>
      <c r="BR1363" s="23" t="str">
        <f>IF(Presupuestos[[#This Row],[SALDO ME-MN]]&gt;0,"PENDIENTE","CANCELADO")</f>
        <v>PENDIENTE</v>
      </c>
      <c r="BS1363" s="23" t="str">
        <f>IF(COUNTIFS($U$4:$U1362,Presupuestos[[#This Row],[ID DOCUMENTO]])&gt;=1,IF(B1362=Presupuestos[[#This Row],[ID]],"OK","DOC. DUPLICADO"),"OK")</f>
        <v>OK</v>
      </c>
    </row>
    <row r="1364" spans="2:71" x14ac:dyDescent="0.25">
      <c r="B1364" s="34">
        <f>IF(Presupuestos[[#This Row],[ID DOCUMENTO]]=U1363,B1363,IF(B1363="ID",1,B1363+1))</f>
        <v>1177</v>
      </c>
      <c r="C1364" s="2">
        <v>45869</v>
      </c>
      <c r="D1364" s="2">
        <v>45869</v>
      </c>
      <c r="E1364" s="3" t="s">
        <v>1880</v>
      </c>
      <c r="F1364" s="25" t="s">
        <v>54</v>
      </c>
      <c r="G1364" s="25" t="s">
        <v>330</v>
      </c>
      <c r="H1364" s="25" t="s">
        <v>391</v>
      </c>
      <c r="I1364" s="36" t="str">
        <f>IFERROR(VLOOKUP(Presupuestos[[#This Row],[AREA]]&amp;Presupuestos[[#This Row],[CONCEPTO]]&amp;Presupuestos[[#This Row],[DESCRIPCION]],Tabla28[[Columna1]:[CÓDIGO NUEVO]],2,0),"")</f>
        <v>P0601003</v>
      </c>
      <c r="J1364" s="3" t="s">
        <v>666</v>
      </c>
      <c r="K1364" s="3" t="s">
        <v>666</v>
      </c>
      <c r="L1364" s="3" t="s">
        <v>666</v>
      </c>
      <c r="M1364" s="31" t="s">
        <v>2542</v>
      </c>
      <c r="N1364" s="3"/>
      <c r="O1364" s="3" t="s">
        <v>315</v>
      </c>
      <c r="P1364" s="3" t="s">
        <v>114</v>
      </c>
      <c r="Q1364" s="3" t="str">
        <f>IFERROR(VLOOKUP(Presupuestos[[#This Row],[CLASIFICACIÓN (N)]],Tabla17[],2,0),"")</f>
        <v>Costos de ventas</v>
      </c>
      <c r="R1364" s="3" t="str">
        <f>IFERROR(VLOOKUP(Presupuestos[[#This Row],[CLASIFICACIÓN (N)]],Tabla17[],3,0),"")</f>
        <v>Operativo</v>
      </c>
      <c r="S1364" s="3" t="s">
        <v>16</v>
      </c>
      <c r="T1364" s="3" t="str">
        <f>IFERROR(VLOOKUP(Presupuestos[[#This Row],[ALMACEN]],Tabla5[],2,0),"")</f>
        <v>Arequipa</v>
      </c>
      <c r="U1364" s="19" t="str">
        <f>IFERROR(VLOOKUP(Presupuestos[[#This Row],[TIPO DE DOCUMENTO]],Tipo_Documento[],2,0)&amp;Presupuestos[[#This Row],[SERIE]]&amp;Presupuestos[[#This Row],[NUMERO]]&amp;Presupuestos[[#This Row],[RUC]],"")</f>
        <v>PLRPRIMA_07846126507</v>
      </c>
      <c r="V1364" s="3" t="s">
        <v>258</v>
      </c>
      <c r="W1364" s="7">
        <v>45869</v>
      </c>
      <c r="X1364" s="7">
        <v>45869</v>
      </c>
      <c r="Y1364" s="3" t="s">
        <v>2535</v>
      </c>
      <c r="Z1364" s="3">
        <v>8</v>
      </c>
      <c r="AA1364" s="3">
        <f>IFERROR(VLOOKUP(Presupuestos[[#This Row],[RAZON SOCIAL]],CHOOSE({1,2},Clientes_Proveedores[Razon Social],Clientes_Proveedores[Ruc / Dni]),2,0),"-")</f>
        <v>46126507</v>
      </c>
      <c r="AB1364" s="31" t="s">
        <v>2087</v>
      </c>
      <c r="AC1364" s="3" t="s">
        <v>670</v>
      </c>
      <c r="AD1364" s="5"/>
      <c r="AE1364" s="6">
        <v>178.76</v>
      </c>
      <c r="AF1364" s="6">
        <f>Presupuestos[[#This Row],[BASE]]*Presupuestos[[#This Row],[% IGV]]</f>
        <v>0</v>
      </c>
      <c r="AG1364" s="22">
        <f>ROUND(SUM(Presupuestos[[#This Row],[BASE]:[IGV]]),2)</f>
        <v>178.76</v>
      </c>
      <c r="AH1364" s="9" t="str">
        <f>IF(Presupuestos[[#This Row],[MONEDA]]="USD",VLOOKUP(Presupuestos[[#This Row],[FECHA DE EMISION]],Tipo_Cambio[],3,0),"")</f>
        <v/>
      </c>
      <c r="AI1364" s="22">
        <f>IFERROR(ROUND(IF(Presupuestos[[#This Row],[MONEDA]]="PEN",Presupuestos[[#This Row],[TOTAL]],Presupuestos[[#This Row],[TOTAL]]*Presupuestos[[#This Row],[TIPO DE CAMBIO]]),2),"")</f>
        <v>178.76</v>
      </c>
      <c r="AJ1364" s="5"/>
      <c r="AK1364" s="33" t="s">
        <v>671</v>
      </c>
      <c r="AL1364" s="5" t="s">
        <v>680</v>
      </c>
      <c r="AM1364" s="23" t="s">
        <v>671</v>
      </c>
      <c r="AN1364" s="23" t="s">
        <v>671</v>
      </c>
      <c r="AO1364" s="7" t="str">
        <f>IFERROR(VLOOKUP("1-"&amp;Presupuestos[[#This Row],[ID DOCUMENTO]],BD_Pagos[],7,0),"")</f>
        <v/>
      </c>
      <c r="AP1364" s="16" t="str">
        <f>IFERROR(VLOOKUP("1-"&amp;Presupuestos[[#This Row],[ID DOCUMENTO]],BD_Pagos[],8,0),"")</f>
        <v/>
      </c>
      <c r="AQ1364" s="17" t="str">
        <f>IFERROR(VLOOKUP("1-"&amp;Presupuestos[[#This Row],[ID DOCUMENTO]],BD_Pagos[],9,0),"")</f>
        <v/>
      </c>
      <c r="AR1364" s="54"/>
      <c r="AS1364" s="7" t="str">
        <f>IFERROR(VLOOKUP("2-"&amp;Presupuestos[[#This Row],[ID DOCUMENTO]],BD_Pagos[],7,0),"")</f>
        <v/>
      </c>
      <c r="AT1364" s="16" t="str">
        <f>IFERROR(VLOOKUP("2-"&amp;Presupuestos[[#This Row],[ID DOCUMENTO]],BD_Pagos[],8,0),"")</f>
        <v/>
      </c>
      <c r="AU1364" s="17" t="str">
        <f>IFERROR(VLOOKUP("2-"&amp;Presupuestos[[#This Row],[ID DOCUMENTO]],BD_Pagos[],9,0),"")</f>
        <v/>
      </c>
      <c r="AV1364" s="20">
        <f>IF(IFERROR(VLOOKUP("2-"&amp;Presupuestos[[#This Row],[ID DOCUMENTO]],BD_Pagos[],10,0),0)&gt;Presupuestos[[#This Row],[TOTAL SOLES]],Presupuestos[[#This Row],[TOTAL SOLES]],IFERROR(VLOOKUP("2-"&amp;Presupuestos[[#This Row],[ID DOCUMENTO]],BD_Pagos[],10,0),0))</f>
        <v>0</v>
      </c>
      <c r="AW1364" s="7"/>
      <c r="AX1364" s="16"/>
      <c r="AY1364" s="17"/>
      <c r="AZ1364" s="20"/>
      <c r="BA1364" s="7"/>
      <c r="BB1364" s="16"/>
      <c r="BC1364" s="17"/>
      <c r="BD1364" s="20"/>
      <c r="BE1364" s="7" t="str">
        <f>IFERROR(VLOOKUP("5-"&amp;Presupuestos[[#This Row],[ID DOCUMENTO]],BD_Pagos[],7,0),"")</f>
        <v/>
      </c>
      <c r="BF1364" s="17" t="str">
        <f>IFERROR(VLOOKUP("5-"&amp;Presupuestos[[#This Row],[ID DOCUMENTO]],BD_Pagos[],9,0),"")</f>
        <v/>
      </c>
      <c r="BG1364" s="20">
        <f>IF(IFERROR(VLOOKUP("5-"&amp;Presupuestos[[#This Row],[ID DOCUMENTO]],BD_Pagos[],10,0),0)&gt;Presupuestos[[#This Row],[TOTAL SOLES]],Presupuestos[[#This Row],[TOTAL SOLES]],IFERROR(VLOOKUP("5-"&amp;Presupuestos[[#This Row],[ID DOCUMENTO]],BD_Pagos[],10,0),0))</f>
        <v>0</v>
      </c>
      <c r="BH1364" s="7" t="str">
        <f>IFERROR(VLOOKUP("1-Detraccion"&amp;Presupuestos[[#This Row],[ID DOCUMENTO]],BD_Pagos[],2,0),"")</f>
        <v/>
      </c>
      <c r="BI1364" s="3" t="str">
        <f>IFERROR(VLOOKUP("1-Detraccion"&amp;Presupuestos[[#This Row],[ID DOCUMENTO]],BD_Pagos[],3,0),"")</f>
        <v/>
      </c>
      <c r="BJ1364" s="3" t="str">
        <f>IFERROR(VLOOKUP("1-Detraccion"&amp;Presupuestos[[#This Row],[ID DOCUMENTO]],BD_Pagos[],4,0),"")</f>
        <v/>
      </c>
      <c r="BK1364" s="6">
        <f>IF(IFERROR(VLOOKUP("1-Detraccion"&amp;Presupuestos[[#This Row],[ID DOCUMENTO]],BD_Pagos[],5,0),0)&gt;Presupuestos[[#This Row],[TOTAL SOLES]],Presupuestos[[#This Row],[TOTAL SOLES]],IFERROR(VLOOKUP("1-Detraccion"&amp;Presupuestos[[#This Row],[ID DOCUMENTO]],BD_Pagos[],5,0),0))</f>
        <v>0</v>
      </c>
      <c r="BL1364" s="6">
        <f>IF(IFERROR(VLOOKUP("1-Detraccion"&amp;Presupuestos[[#This Row],[ID DOCUMENTO]],BD_Pagos[],6,0),0)&gt;Presupuestos[[#This Row],[TOTAL SOLES]],Presupuestos[[#This Row],[TOTAL SOLES]],IFERROR(VLOOKUP("1-Detraccion"&amp;Presupuestos[[#This Row],[ID DOCUMENTO]],BD_Pagos[],6,0),0))</f>
        <v>0</v>
      </c>
      <c r="BM1364" s="37"/>
      <c r="BN1364" s="3"/>
      <c r="BO1364" s="3"/>
      <c r="BP1364" s="6"/>
      <c r="BQ136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178.76</v>
      </c>
      <c r="BR1364" s="23" t="str">
        <f>IF(Presupuestos[[#This Row],[SALDO ME-MN]]&gt;0,"PENDIENTE","CANCELADO")</f>
        <v>PENDIENTE</v>
      </c>
      <c r="BS1364" s="23" t="str">
        <f>IF(COUNTIFS($U$4:$U1363,Presupuestos[[#This Row],[ID DOCUMENTO]])&gt;=1,IF(B1363=Presupuestos[[#This Row],[ID]],"OK","DOC. DUPLICADO"),"OK")</f>
        <v>OK</v>
      </c>
    </row>
    <row r="1365" spans="2:71" x14ac:dyDescent="0.25">
      <c r="B1365" s="34">
        <f>IF(Presupuestos[[#This Row],[ID DOCUMENTO]]=U1364,B1364,IF(B1364="ID",1,B1364+1))</f>
        <v>1178</v>
      </c>
      <c r="C1365" s="2">
        <v>45869</v>
      </c>
      <c r="D1365" s="2">
        <v>45869</v>
      </c>
      <c r="E1365" s="3" t="s">
        <v>1880</v>
      </c>
      <c r="F1365" s="25" t="s">
        <v>54</v>
      </c>
      <c r="G1365" s="25" t="s">
        <v>330</v>
      </c>
      <c r="H1365" s="25" t="s">
        <v>391</v>
      </c>
      <c r="I1365" s="36" t="str">
        <f>IFERROR(VLOOKUP(Presupuestos[[#This Row],[AREA]]&amp;Presupuestos[[#This Row],[CONCEPTO]]&amp;Presupuestos[[#This Row],[DESCRIPCION]],Tabla28[[Columna1]:[CÓDIGO NUEVO]],2,0),"")</f>
        <v>P0601003</v>
      </c>
      <c r="J1365" s="3" t="s">
        <v>666</v>
      </c>
      <c r="K1365" s="3" t="s">
        <v>666</v>
      </c>
      <c r="L1365" s="3" t="s">
        <v>666</v>
      </c>
      <c r="M1365" s="31" t="s">
        <v>2543</v>
      </c>
      <c r="N1365" s="3"/>
      <c r="O1365" s="3" t="s">
        <v>315</v>
      </c>
      <c r="P1365" s="3" t="s">
        <v>127</v>
      </c>
      <c r="Q1365" s="3" t="str">
        <f>IFERROR(VLOOKUP(Presupuestos[[#This Row],[CLASIFICACIÓN (N)]],Tabla17[],2,0),"")</f>
        <v>Gastos operativos</v>
      </c>
      <c r="R1365" s="3" t="str">
        <f>IFERROR(VLOOKUP(Presupuestos[[#This Row],[CLASIFICACIÓN (N)]],Tabla17[],3,0),"")</f>
        <v>Operativo</v>
      </c>
      <c r="S1365" s="3" t="s">
        <v>16</v>
      </c>
      <c r="T1365" s="3" t="str">
        <f>IFERROR(VLOOKUP(Presupuestos[[#This Row],[ALMACEN]],Tabla5[],2,0),"")</f>
        <v>Arequipa</v>
      </c>
      <c r="U1365" s="19" t="str">
        <f>IFERROR(VLOOKUP(Presupuestos[[#This Row],[TIPO DE DOCUMENTO]],Tipo_Documento[],2,0)&amp;Presupuestos[[#This Row],[SERIE]]&amp;Presupuestos[[#This Row],[NUMERO]]&amp;Presupuestos[[#This Row],[RUC]],"")</f>
        <v>PLRPRIMA_07973195103</v>
      </c>
      <c r="V1365" s="3" t="s">
        <v>258</v>
      </c>
      <c r="W1365" s="7">
        <v>45869</v>
      </c>
      <c r="X1365" s="7">
        <v>45869</v>
      </c>
      <c r="Y1365" s="3" t="s">
        <v>2535</v>
      </c>
      <c r="Z1365" s="3">
        <v>9</v>
      </c>
      <c r="AA1365" s="3">
        <f>IFERROR(VLOOKUP(Presupuestos[[#This Row],[RAZON SOCIAL]],CHOOSE({1,2},Clientes_Proveedores[Razon Social],Clientes_Proveedores[Ruc / Dni]),2,0),"-")</f>
        <v>73195103</v>
      </c>
      <c r="AB1365" s="31" t="s">
        <v>1239</v>
      </c>
      <c r="AC1365" s="3" t="s">
        <v>670</v>
      </c>
      <c r="AD1365" s="5"/>
      <c r="AE1365" s="6">
        <v>182.52</v>
      </c>
      <c r="AF1365" s="6">
        <f>Presupuestos[[#This Row],[BASE]]*Presupuestos[[#This Row],[% IGV]]</f>
        <v>0</v>
      </c>
      <c r="AG1365" s="22">
        <f>ROUND(SUM(Presupuestos[[#This Row],[BASE]:[IGV]]),2)</f>
        <v>182.52</v>
      </c>
      <c r="AH1365" s="9" t="str">
        <f>IF(Presupuestos[[#This Row],[MONEDA]]="USD",VLOOKUP(Presupuestos[[#This Row],[FECHA DE EMISION]],Tipo_Cambio[],3,0),"")</f>
        <v/>
      </c>
      <c r="AI1365" s="22">
        <f>IFERROR(ROUND(IF(Presupuestos[[#This Row],[MONEDA]]="PEN",Presupuestos[[#This Row],[TOTAL]],Presupuestos[[#This Row],[TOTAL]]*Presupuestos[[#This Row],[TIPO DE CAMBIO]]),2),"")</f>
        <v>182.52</v>
      </c>
      <c r="AJ1365" s="5"/>
      <c r="AK1365" s="33" t="s">
        <v>671</v>
      </c>
      <c r="AL1365" s="5" t="s">
        <v>680</v>
      </c>
      <c r="AM1365" s="23" t="s">
        <v>671</v>
      </c>
      <c r="AN1365" s="23" t="s">
        <v>671</v>
      </c>
      <c r="AO1365" s="7" t="str">
        <f>IFERROR(VLOOKUP("1-"&amp;Presupuestos[[#This Row],[ID DOCUMENTO]],BD_Pagos[],7,0),"")</f>
        <v/>
      </c>
      <c r="AP1365" s="16" t="str">
        <f>IFERROR(VLOOKUP("1-"&amp;Presupuestos[[#This Row],[ID DOCUMENTO]],BD_Pagos[],8,0),"")</f>
        <v/>
      </c>
      <c r="AQ1365" s="17" t="str">
        <f>IFERROR(VLOOKUP("1-"&amp;Presupuestos[[#This Row],[ID DOCUMENTO]],BD_Pagos[],9,0),"")</f>
        <v/>
      </c>
      <c r="AR1365" s="54"/>
      <c r="AS1365" s="7" t="str">
        <f>IFERROR(VLOOKUP("2-"&amp;Presupuestos[[#This Row],[ID DOCUMENTO]],BD_Pagos[],7,0),"")</f>
        <v/>
      </c>
      <c r="AT1365" s="16" t="str">
        <f>IFERROR(VLOOKUP("2-"&amp;Presupuestos[[#This Row],[ID DOCUMENTO]],BD_Pagos[],8,0),"")</f>
        <v/>
      </c>
      <c r="AU1365" s="17" t="str">
        <f>IFERROR(VLOOKUP("2-"&amp;Presupuestos[[#This Row],[ID DOCUMENTO]],BD_Pagos[],9,0),"")</f>
        <v/>
      </c>
      <c r="AV1365" s="20">
        <f>IF(IFERROR(VLOOKUP("2-"&amp;Presupuestos[[#This Row],[ID DOCUMENTO]],BD_Pagos[],10,0),0)&gt;Presupuestos[[#This Row],[TOTAL SOLES]],Presupuestos[[#This Row],[TOTAL SOLES]],IFERROR(VLOOKUP("2-"&amp;Presupuestos[[#This Row],[ID DOCUMENTO]],BD_Pagos[],10,0),0))</f>
        <v>0</v>
      </c>
      <c r="AW1365" s="7"/>
      <c r="AX1365" s="16"/>
      <c r="AY1365" s="17"/>
      <c r="AZ1365" s="20"/>
      <c r="BA1365" s="7"/>
      <c r="BB1365" s="16"/>
      <c r="BC1365" s="17"/>
      <c r="BD1365" s="20"/>
      <c r="BE1365" s="7" t="str">
        <f>IFERROR(VLOOKUP("5-"&amp;Presupuestos[[#This Row],[ID DOCUMENTO]],BD_Pagos[],7,0),"")</f>
        <v/>
      </c>
      <c r="BF1365" s="17" t="str">
        <f>IFERROR(VLOOKUP("5-"&amp;Presupuestos[[#This Row],[ID DOCUMENTO]],BD_Pagos[],9,0),"")</f>
        <v/>
      </c>
      <c r="BG1365" s="20">
        <f>IF(IFERROR(VLOOKUP("5-"&amp;Presupuestos[[#This Row],[ID DOCUMENTO]],BD_Pagos[],10,0),0)&gt;Presupuestos[[#This Row],[TOTAL SOLES]],Presupuestos[[#This Row],[TOTAL SOLES]],IFERROR(VLOOKUP("5-"&amp;Presupuestos[[#This Row],[ID DOCUMENTO]],BD_Pagos[],10,0),0))</f>
        <v>0</v>
      </c>
      <c r="BH1365" s="7" t="str">
        <f>IFERROR(VLOOKUP("1-Detraccion"&amp;Presupuestos[[#This Row],[ID DOCUMENTO]],BD_Pagos[],2,0),"")</f>
        <v/>
      </c>
      <c r="BI1365" s="3" t="str">
        <f>IFERROR(VLOOKUP("1-Detraccion"&amp;Presupuestos[[#This Row],[ID DOCUMENTO]],BD_Pagos[],3,0),"")</f>
        <v/>
      </c>
      <c r="BJ1365" s="3" t="str">
        <f>IFERROR(VLOOKUP("1-Detraccion"&amp;Presupuestos[[#This Row],[ID DOCUMENTO]],BD_Pagos[],4,0),"")</f>
        <v/>
      </c>
      <c r="BK1365" s="6">
        <f>IF(IFERROR(VLOOKUP("1-Detraccion"&amp;Presupuestos[[#This Row],[ID DOCUMENTO]],BD_Pagos[],5,0),0)&gt;Presupuestos[[#This Row],[TOTAL SOLES]],Presupuestos[[#This Row],[TOTAL SOLES]],IFERROR(VLOOKUP("1-Detraccion"&amp;Presupuestos[[#This Row],[ID DOCUMENTO]],BD_Pagos[],5,0),0))</f>
        <v>0</v>
      </c>
      <c r="BL1365" s="6">
        <f>IF(IFERROR(VLOOKUP("1-Detraccion"&amp;Presupuestos[[#This Row],[ID DOCUMENTO]],BD_Pagos[],6,0),0)&gt;Presupuestos[[#This Row],[TOTAL SOLES]],Presupuestos[[#This Row],[TOTAL SOLES]],IFERROR(VLOOKUP("1-Detraccion"&amp;Presupuestos[[#This Row],[ID DOCUMENTO]],BD_Pagos[],6,0),0))</f>
        <v>0</v>
      </c>
      <c r="BM1365" s="37"/>
      <c r="BN1365" s="3"/>
      <c r="BO1365" s="3"/>
      <c r="BP1365" s="6"/>
      <c r="BQ136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182.52</v>
      </c>
      <c r="BR1365" s="23" t="str">
        <f>IF(Presupuestos[[#This Row],[SALDO ME-MN]]&gt;0,"PENDIENTE","CANCELADO")</f>
        <v>PENDIENTE</v>
      </c>
      <c r="BS1365" s="23" t="str">
        <f>IF(COUNTIFS($U$4:$U1364,Presupuestos[[#This Row],[ID DOCUMENTO]])&gt;=1,IF(B1364=Presupuestos[[#This Row],[ID]],"OK","DOC. DUPLICADO"),"OK")</f>
        <v>OK</v>
      </c>
    </row>
    <row r="1366" spans="2:71" ht="24" x14ac:dyDescent="0.25">
      <c r="B1366" s="34">
        <f>IF(Presupuestos[[#This Row],[ID DOCUMENTO]]=U1365,B1365,IF(B1365="ID",1,B1365+1))</f>
        <v>1179</v>
      </c>
      <c r="C1366" s="2">
        <v>45869</v>
      </c>
      <c r="D1366" s="2">
        <v>45869</v>
      </c>
      <c r="E1366" s="3" t="s">
        <v>1880</v>
      </c>
      <c r="F1366" s="25" t="s">
        <v>54</v>
      </c>
      <c r="G1366" s="25" t="s">
        <v>330</v>
      </c>
      <c r="H1366" s="25" t="s">
        <v>391</v>
      </c>
      <c r="I1366" s="36" t="str">
        <f>IFERROR(VLOOKUP(Presupuestos[[#This Row],[AREA]]&amp;Presupuestos[[#This Row],[CONCEPTO]]&amp;Presupuestos[[#This Row],[DESCRIPCION]],Tabla28[[Columna1]:[CÓDIGO NUEVO]],2,0),"")</f>
        <v>P0601003</v>
      </c>
      <c r="J1366" s="3" t="s">
        <v>666</v>
      </c>
      <c r="K1366" s="3" t="s">
        <v>666</v>
      </c>
      <c r="L1366" s="3" t="s">
        <v>666</v>
      </c>
      <c r="M1366" s="31" t="s">
        <v>2544</v>
      </c>
      <c r="N1366" s="3"/>
      <c r="O1366" s="3" t="s">
        <v>315</v>
      </c>
      <c r="P1366" s="3" t="s">
        <v>86</v>
      </c>
      <c r="Q1366" s="3" t="str">
        <f>IFERROR(VLOOKUP(Presupuestos[[#This Row],[CLASIFICACIÓN (N)]],Tabla17[],2,0),"")</f>
        <v>Costos de ventas</v>
      </c>
      <c r="R1366" s="3" t="str">
        <f>IFERROR(VLOOKUP(Presupuestos[[#This Row],[CLASIFICACIÓN (N)]],Tabla17[],3,0),"")</f>
        <v>Operativo</v>
      </c>
      <c r="S1366" s="3" t="s">
        <v>16</v>
      </c>
      <c r="T1366" s="3" t="str">
        <f>IFERROR(VLOOKUP(Presupuestos[[#This Row],[ALMACEN]],Tabla5[],2,0),"")</f>
        <v>Arequipa</v>
      </c>
      <c r="U1366" s="19" t="str">
        <f>IFERROR(VLOOKUP(Presupuestos[[#This Row],[TIPO DE DOCUMENTO]],Tipo_Documento[],2,0)&amp;Presupuestos[[#This Row],[SERIE]]&amp;Presupuestos[[#This Row],[NUMERO]]&amp;Presupuestos[[#This Row],[RUC]],"")</f>
        <v>PLRPROFUTURO_07172551423</v>
      </c>
      <c r="V1366" s="3" t="s">
        <v>258</v>
      </c>
      <c r="W1366" s="7">
        <v>45869</v>
      </c>
      <c r="X1366" s="7">
        <v>45869</v>
      </c>
      <c r="Y1366" s="3" t="s">
        <v>2545</v>
      </c>
      <c r="Z1366" s="3">
        <v>1</v>
      </c>
      <c r="AA1366" s="3">
        <f>IFERROR(VLOOKUP(Presupuestos[[#This Row],[RAZON SOCIAL]],CHOOSE({1,2},Clientes_Proveedores[Razon Social],Clientes_Proveedores[Ruc / Dni]),2,0),"-")</f>
        <v>72551423</v>
      </c>
      <c r="AB1366" s="31" t="s">
        <v>2011</v>
      </c>
      <c r="AC1366" s="3" t="s">
        <v>670</v>
      </c>
      <c r="AD1366" s="5"/>
      <c r="AE1366" s="6">
        <v>149.62</v>
      </c>
      <c r="AF1366" s="6">
        <f>Presupuestos[[#This Row],[BASE]]*Presupuestos[[#This Row],[% IGV]]</f>
        <v>0</v>
      </c>
      <c r="AG1366" s="22">
        <f>ROUND(SUM(Presupuestos[[#This Row],[BASE]:[IGV]]),2)</f>
        <v>149.62</v>
      </c>
      <c r="AH1366" s="9" t="str">
        <f>IF(Presupuestos[[#This Row],[MONEDA]]="USD",VLOOKUP(Presupuestos[[#This Row],[FECHA DE EMISION]],Tipo_Cambio[],3,0),"")</f>
        <v/>
      </c>
      <c r="AI1366" s="22">
        <f>IFERROR(ROUND(IF(Presupuestos[[#This Row],[MONEDA]]="PEN",Presupuestos[[#This Row],[TOTAL]],Presupuestos[[#This Row],[TOTAL]]*Presupuestos[[#This Row],[TIPO DE CAMBIO]]),2),"")</f>
        <v>149.62</v>
      </c>
      <c r="AJ1366" s="5"/>
      <c r="AK1366" s="33" t="s">
        <v>671</v>
      </c>
      <c r="AL1366" s="5" t="s">
        <v>680</v>
      </c>
      <c r="AM1366" s="23" t="s">
        <v>671</v>
      </c>
      <c r="AN1366" s="23" t="s">
        <v>671</v>
      </c>
      <c r="AO1366" s="7" t="str">
        <f>IFERROR(VLOOKUP("1-"&amp;Presupuestos[[#This Row],[ID DOCUMENTO]],BD_Pagos[],7,0),"")</f>
        <v/>
      </c>
      <c r="AP1366" s="16" t="str">
        <f>IFERROR(VLOOKUP("1-"&amp;Presupuestos[[#This Row],[ID DOCUMENTO]],BD_Pagos[],8,0),"")</f>
        <v/>
      </c>
      <c r="AQ1366" s="17" t="str">
        <f>IFERROR(VLOOKUP("1-"&amp;Presupuestos[[#This Row],[ID DOCUMENTO]],BD_Pagos[],9,0),"")</f>
        <v/>
      </c>
      <c r="AR1366" s="54"/>
      <c r="AS1366" s="7" t="str">
        <f>IFERROR(VLOOKUP("2-"&amp;Presupuestos[[#This Row],[ID DOCUMENTO]],BD_Pagos[],7,0),"")</f>
        <v/>
      </c>
      <c r="AT1366" s="16" t="str">
        <f>IFERROR(VLOOKUP("2-"&amp;Presupuestos[[#This Row],[ID DOCUMENTO]],BD_Pagos[],8,0),"")</f>
        <v/>
      </c>
      <c r="AU1366" s="17" t="str">
        <f>IFERROR(VLOOKUP("2-"&amp;Presupuestos[[#This Row],[ID DOCUMENTO]],BD_Pagos[],9,0),"")</f>
        <v/>
      </c>
      <c r="AV1366" s="20">
        <f>IF(IFERROR(VLOOKUP("2-"&amp;Presupuestos[[#This Row],[ID DOCUMENTO]],BD_Pagos[],10,0),0)&gt;Presupuestos[[#This Row],[TOTAL SOLES]],Presupuestos[[#This Row],[TOTAL SOLES]],IFERROR(VLOOKUP("2-"&amp;Presupuestos[[#This Row],[ID DOCUMENTO]],BD_Pagos[],10,0),0))</f>
        <v>0</v>
      </c>
      <c r="AW1366" s="7"/>
      <c r="AX1366" s="16"/>
      <c r="AY1366" s="17"/>
      <c r="AZ1366" s="20"/>
      <c r="BA1366" s="7"/>
      <c r="BB1366" s="16"/>
      <c r="BC1366" s="17"/>
      <c r="BD1366" s="20"/>
      <c r="BE1366" s="7" t="str">
        <f>IFERROR(VLOOKUP("5-"&amp;Presupuestos[[#This Row],[ID DOCUMENTO]],BD_Pagos[],7,0),"")</f>
        <v/>
      </c>
      <c r="BF1366" s="17" t="str">
        <f>IFERROR(VLOOKUP("5-"&amp;Presupuestos[[#This Row],[ID DOCUMENTO]],BD_Pagos[],9,0),"")</f>
        <v/>
      </c>
      <c r="BG1366" s="20">
        <f>IF(IFERROR(VLOOKUP("5-"&amp;Presupuestos[[#This Row],[ID DOCUMENTO]],BD_Pagos[],10,0),0)&gt;Presupuestos[[#This Row],[TOTAL SOLES]],Presupuestos[[#This Row],[TOTAL SOLES]],IFERROR(VLOOKUP("5-"&amp;Presupuestos[[#This Row],[ID DOCUMENTO]],BD_Pagos[],10,0),0))</f>
        <v>0</v>
      </c>
      <c r="BH1366" s="7" t="str">
        <f>IFERROR(VLOOKUP("1-Detraccion"&amp;Presupuestos[[#This Row],[ID DOCUMENTO]],BD_Pagos[],2,0),"")</f>
        <v/>
      </c>
      <c r="BI1366" s="3" t="str">
        <f>IFERROR(VLOOKUP("1-Detraccion"&amp;Presupuestos[[#This Row],[ID DOCUMENTO]],BD_Pagos[],3,0),"")</f>
        <v/>
      </c>
      <c r="BJ1366" s="3" t="str">
        <f>IFERROR(VLOOKUP("1-Detraccion"&amp;Presupuestos[[#This Row],[ID DOCUMENTO]],BD_Pagos[],4,0),"")</f>
        <v/>
      </c>
      <c r="BK1366" s="6">
        <f>IF(IFERROR(VLOOKUP("1-Detraccion"&amp;Presupuestos[[#This Row],[ID DOCUMENTO]],BD_Pagos[],5,0),0)&gt;Presupuestos[[#This Row],[TOTAL SOLES]],Presupuestos[[#This Row],[TOTAL SOLES]],IFERROR(VLOOKUP("1-Detraccion"&amp;Presupuestos[[#This Row],[ID DOCUMENTO]],BD_Pagos[],5,0),0))</f>
        <v>0</v>
      </c>
      <c r="BL1366" s="6">
        <f>IF(IFERROR(VLOOKUP("1-Detraccion"&amp;Presupuestos[[#This Row],[ID DOCUMENTO]],BD_Pagos[],6,0),0)&gt;Presupuestos[[#This Row],[TOTAL SOLES]],Presupuestos[[#This Row],[TOTAL SOLES]],IFERROR(VLOOKUP("1-Detraccion"&amp;Presupuestos[[#This Row],[ID DOCUMENTO]],BD_Pagos[],6,0),0))</f>
        <v>0</v>
      </c>
      <c r="BM1366" s="37"/>
      <c r="BN1366" s="3"/>
      <c r="BO1366" s="3"/>
      <c r="BP1366" s="6"/>
      <c r="BQ136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149.62</v>
      </c>
      <c r="BR1366" s="23" t="str">
        <f>IF(Presupuestos[[#This Row],[SALDO ME-MN]]&gt;0,"PENDIENTE","CANCELADO")</f>
        <v>PENDIENTE</v>
      </c>
      <c r="BS1366" s="23" t="str">
        <f>IF(COUNTIFS($U$4:$U1365,Presupuestos[[#This Row],[ID DOCUMENTO]])&gt;=1,IF(B1365=Presupuestos[[#This Row],[ID]],"OK","DOC. DUPLICADO"),"OK")</f>
        <v>OK</v>
      </c>
    </row>
    <row r="1367" spans="2:71" x14ac:dyDescent="0.25">
      <c r="B1367" s="34">
        <f>IF(Presupuestos[[#This Row],[ID DOCUMENTO]]=U1366,B1366,IF(B1366="ID",1,B1366+1))</f>
        <v>1180</v>
      </c>
      <c r="C1367" s="2">
        <v>45869</v>
      </c>
      <c r="D1367" s="2">
        <v>45869</v>
      </c>
      <c r="E1367" s="3" t="s">
        <v>1880</v>
      </c>
      <c r="F1367" s="25" t="s">
        <v>54</v>
      </c>
      <c r="G1367" s="25" t="s">
        <v>330</v>
      </c>
      <c r="H1367" s="25" t="s">
        <v>391</v>
      </c>
      <c r="I1367" s="36" t="str">
        <f>IFERROR(VLOOKUP(Presupuestos[[#This Row],[AREA]]&amp;Presupuestos[[#This Row],[CONCEPTO]]&amp;Presupuestos[[#This Row],[DESCRIPCION]],Tabla28[[Columna1]:[CÓDIGO NUEVO]],2,0),"")</f>
        <v>P0601003</v>
      </c>
      <c r="J1367" s="3" t="s">
        <v>666</v>
      </c>
      <c r="K1367" s="3" t="s">
        <v>666</v>
      </c>
      <c r="L1367" s="3" t="s">
        <v>666</v>
      </c>
      <c r="M1367" s="31" t="s">
        <v>2546</v>
      </c>
      <c r="N1367" s="3"/>
      <c r="O1367" s="3" t="s">
        <v>315</v>
      </c>
      <c r="P1367" s="3" t="s">
        <v>86</v>
      </c>
      <c r="Q1367" s="3" t="str">
        <f>IFERROR(VLOOKUP(Presupuestos[[#This Row],[CLASIFICACIÓN (N)]],Tabla17[],2,0),"")</f>
        <v>Costos de ventas</v>
      </c>
      <c r="R1367" s="3" t="str">
        <f>IFERROR(VLOOKUP(Presupuestos[[#This Row],[CLASIFICACIÓN (N)]],Tabla17[],3,0),"")</f>
        <v>Operativo</v>
      </c>
      <c r="S1367" s="3" t="s">
        <v>16</v>
      </c>
      <c r="T1367" s="3" t="str">
        <f>IFERROR(VLOOKUP(Presupuestos[[#This Row],[ALMACEN]],Tabla5[],2,0),"")</f>
        <v>Arequipa</v>
      </c>
      <c r="U1367" s="19" t="str">
        <f>IFERROR(VLOOKUP(Presupuestos[[#This Row],[TIPO DE DOCUMENTO]],Tipo_Documento[],2,0)&amp;Presupuestos[[#This Row],[SERIE]]&amp;Presupuestos[[#This Row],[NUMERO]]&amp;Presupuestos[[#This Row],[RUC]],"")</f>
        <v>PLRPROFUTURO_07280454870</v>
      </c>
      <c r="V1367" s="3" t="s">
        <v>258</v>
      </c>
      <c r="W1367" s="7">
        <v>45869</v>
      </c>
      <c r="X1367" s="7">
        <v>45869</v>
      </c>
      <c r="Y1367" s="3" t="s">
        <v>2545</v>
      </c>
      <c r="Z1367" s="3">
        <v>2</v>
      </c>
      <c r="AA1367" s="3">
        <f>IFERROR(VLOOKUP(Presupuestos[[#This Row],[RAZON SOCIAL]],CHOOSE({1,2},Clientes_Proveedores[Razon Social],Clientes_Proveedores[Ruc / Dni]),2,0),"-")</f>
        <v>80454870</v>
      </c>
      <c r="AB1367" s="31" t="s">
        <v>2120</v>
      </c>
      <c r="AC1367" s="3" t="s">
        <v>670</v>
      </c>
      <c r="AD1367" s="5"/>
      <c r="AE1367" s="6">
        <v>249.56</v>
      </c>
      <c r="AF1367" s="6">
        <f>Presupuestos[[#This Row],[BASE]]*Presupuestos[[#This Row],[% IGV]]</f>
        <v>0</v>
      </c>
      <c r="AG1367" s="22">
        <f>ROUND(SUM(Presupuestos[[#This Row],[BASE]:[IGV]]),2)</f>
        <v>249.56</v>
      </c>
      <c r="AH1367" s="9" t="str">
        <f>IF(Presupuestos[[#This Row],[MONEDA]]="USD",VLOOKUP(Presupuestos[[#This Row],[FECHA DE EMISION]],Tipo_Cambio[],3,0),"")</f>
        <v/>
      </c>
      <c r="AI1367" s="22">
        <f>IFERROR(ROUND(IF(Presupuestos[[#This Row],[MONEDA]]="PEN",Presupuestos[[#This Row],[TOTAL]],Presupuestos[[#This Row],[TOTAL]]*Presupuestos[[#This Row],[TIPO DE CAMBIO]]),2),"")</f>
        <v>249.56</v>
      </c>
      <c r="AJ1367" s="5"/>
      <c r="AK1367" s="33" t="s">
        <v>671</v>
      </c>
      <c r="AL1367" s="5" t="s">
        <v>680</v>
      </c>
      <c r="AM1367" s="23" t="s">
        <v>671</v>
      </c>
      <c r="AN1367" s="23" t="s">
        <v>671</v>
      </c>
      <c r="AO1367" s="7" t="str">
        <f>IFERROR(VLOOKUP("1-"&amp;Presupuestos[[#This Row],[ID DOCUMENTO]],BD_Pagos[],7,0),"")</f>
        <v/>
      </c>
      <c r="AP1367" s="16" t="str">
        <f>IFERROR(VLOOKUP("1-"&amp;Presupuestos[[#This Row],[ID DOCUMENTO]],BD_Pagos[],8,0),"")</f>
        <v/>
      </c>
      <c r="AQ1367" s="17" t="str">
        <f>IFERROR(VLOOKUP("1-"&amp;Presupuestos[[#This Row],[ID DOCUMENTO]],BD_Pagos[],9,0),"")</f>
        <v/>
      </c>
      <c r="AR1367" s="54"/>
      <c r="AS1367" s="7" t="str">
        <f>IFERROR(VLOOKUP("2-"&amp;Presupuestos[[#This Row],[ID DOCUMENTO]],BD_Pagos[],7,0),"")</f>
        <v/>
      </c>
      <c r="AT1367" s="16" t="str">
        <f>IFERROR(VLOOKUP("2-"&amp;Presupuestos[[#This Row],[ID DOCUMENTO]],BD_Pagos[],8,0),"")</f>
        <v/>
      </c>
      <c r="AU1367" s="17" t="str">
        <f>IFERROR(VLOOKUP("2-"&amp;Presupuestos[[#This Row],[ID DOCUMENTO]],BD_Pagos[],9,0),"")</f>
        <v/>
      </c>
      <c r="AV1367" s="20">
        <f>IF(IFERROR(VLOOKUP("2-"&amp;Presupuestos[[#This Row],[ID DOCUMENTO]],BD_Pagos[],10,0),0)&gt;Presupuestos[[#This Row],[TOTAL SOLES]],Presupuestos[[#This Row],[TOTAL SOLES]],IFERROR(VLOOKUP("2-"&amp;Presupuestos[[#This Row],[ID DOCUMENTO]],BD_Pagos[],10,0),0))</f>
        <v>0</v>
      </c>
      <c r="AW1367" s="7"/>
      <c r="AX1367" s="16"/>
      <c r="AY1367" s="17"/>
      <c r="AZ1367" s="20"/>
      <c r="BA1367" s="7"/>
      <c r="BB1367" s="16"/>
      <c r="BC1367" s="17"/>
      <c r="BD1367" s="20"/>
      <c r="BE1367" s="7" t="str">
        <f>IFERROR(VLOOKUP("5-"&amp;Presupuestos[[#This Row],[ID DOCUMENTO]],BD_Pagos[],7,0),"")</f>
        <v/>
      </c>
      <c r="BF1367" s="17" t="str">
        <f>IFERROR(VLOOKUP("5-"&amp;Presupuestos[[#This Row],[ID DOCUMENTO]],BD_Pagos[],9,0),"")</f>
        <v/>
      </c>
      <c r="BG1367" s="20">
        <f>IF(IFERROR(VLOOKUP("5-"&amp;Presupuestos[[#This Row],[ID DOCUMENTO]],BD_Pagos[],10,0),0)&gt;Presupuestos[[#This Row],[TOTAL SOLES]],Presupuestos[[#This Row],[TOTAL SOLES]],IFERROR(VLOOKUP("5-"&amp;Presupuestos[[#This Row],[ID DOCUMENTO]],BD_Pagos[],10,0),0))</f>
        <v>0</v>
      </c>
      <c r="BH1367" s="7" t="str">
        <f>IFERROR(VLOOKUP("1-Detraccion"&amp;Presupuestos[[#This Row],[ID DOCUMENTO]],BD_Pagos[],2,0),"")</f>
        <v/>
      </c>
      <c r="BI1367" s="3" t="str">
        <f>IFERROR(VLOOKUP("1-Detraccion"&amp;Presupuestos[[#This Row],[ID DOCUMENTO]],BD_Pagos[],3,0),"")</f>
        <v/>
      </c>
      <c r="BJ1367" s="3" t="str">
        <f>IFERROR(VLOOKUP("1-Detraccion"&amp;Presupuestos[[#This Row],[ID DOCUMENTO]],BD_Pagos[],4,0),"")</f>
        <v/>
      </c>
      <c r="BK1367" s="6">
        <f>IF(IFERROR(VLOOKUP("1-Detraccion"&amp;Presupuestos[[#This Row],[ID DOCUMENTO]],BD_Pagos[],5,0),0)&gt;Presupuestos[[#This Row],[TOTAL SOLES]],Presupuestos[[#This Row],[TOTAL SOLES]],IFERROR(VLOOKUP("1-Detraccion"&amp;Presupuestos[[#This Row],[ID DOCUMENTO]],BD_Pagos[],5,0),0))</f>
        <v>0</v>
      </c>
      <c r="BL1367" s="6">
        <f>IF(IFERROR(VLOOKUP("1-Detraccion"&amp;Presupuestos[[#This Row],[ID DOCUMENTO]],BD_Pagos[],6,0),0)&gt;Presupuestos[[#This Row],[TOTAL SOLES]],Presupuestos[[#This Row],[TOTAL SOLES]],IFERROR(VLOOKUP("1-Detraccion"&amp;Presupuestos[[#This Row],[ID DOCUMENTO]],BD_Pagos[],6,0),0))</f>
        <v>0</v>
      </c>
      <c r="BM1367" s="37"/>
      <c r="BN1367" s="3"/>
      <c r="BO1367" s="3"/>
      <c r="BP1367" s="6"/>
      <c r="BQ136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249.56</v>
      </c>
      <c r="BR1367" s="23" t="str">
        <f>IF(Presupuestos[[#This Row],[SALDO ME-MN]]&gt;0,"PENDIENTE","CANCELADO")</f>
        <v>PENDIENTE</v>
      </c>
      <c r="BS1367" s="23" t="str">
        <f>IF(COUNTIFS($U$4:$U1366,Presupuestos[[#This Row],[ID DOCUMENTO]])&gt;=1,IF(B1366=Presupuestos[[#This Row],[ID]],"OK","DOC. DUPLICADO"),"OK")</f>
        <v>OK</v>
      </c>
    </row>
    <row r="1368" spans="2:71" ht="24" x14ac:dyDescent="0.25">
      <c r="B1368" s="34">
        <f>IF(Presupuestos[[#This Row],[ID DOCUMENTO]]=U1367,B1367,IF(B1367="ID",1,B1367+1))</f>
        <v>1181</v>
      </c>
      <c r="C1368" s="2">
        <v>45869</v>
      </c>
      <c r="D1368" s="2">
        <v>45869</v>
      </c>
      <c r="E1368" s="3" t="s">
        <v>1880</v>
      </c>
      <c r="F1368" s="25" t="s">
        <v>54</v>
      </c>
      <c r="G1368" s="25" t="s">
        <v>330</v>
      </c>
      <c r="H1368" s="25" t="s">
        <v>391</v>
      </c>
      <c r="I1368" s="36" t="str">
        <f>IFERROR(VLOOKUP(Presupuestos[[#This Row],[AREA]]&amp;Presupuestos[[#This Row],[CONCEPTO]]&amp;Presupuestos[[#This Row],[DESCRIPCION]],Tabla28[[Columna1]:[CÓDIGO NUEVO]],2,0),"")</f>
        <v>P0601003</v>
      </c>
      <c r="J1368" s="3" t="s">
        <v>666</v>
      </c>
      <c r="K1368" s="3" t="s">
        <v>666</v>
      </c>
      <c r="L1368" s="3" t="s">
        <v>666</v>
      </c>
      <c r="M1368" s="31" t="s">
        <v>2547</v>
      </c>
      <c r="N1368" s="3"/>
      <c r="O1368" s="3" t="s">
        <v>315</v>
      </c>
      <c r="P1368" s="3" t="s">
        <v>86</v>
      </c>
      <c r="Q1368" s="3" t="str">
        <f>IFERROR(VLOOKUP(Presupuestos[[#This Row],[CLASIFICACIÓN (N)]],Tabla17[],2,0),"")</f>
        <v>Costos de ventas</v>
      </c>
      <c r="R1368" s="3" t="str">
        <f>IFERROR(VLOOKUP(Presupuestos[[#This Row],[CLASIFICACIÓN (N)]],Tabla17[],3,0),"")</f>
        <v>Operativo</v>
      </c>
      <c r="S1368" s="3" t="s">
        <v>16</v>
      </c>
      <c r="T1368" s="3" t="str">
        <f>IFERROR(VLOOKUP(Presupuestos[[#This Row],[ALMACEN]],Tabla5[],2,0),"")</f>
        <v>Arequipa</v>
      </c>
      <c r="U1368" s="19" t="str">
        <f>IFERROR(VLOOKUP(Presupuestos[[#This Row],[TIPO DE DOCUMENTO]],Tipo_Documento[],2,0)&amp;Presupuestos[[#This Row],[SERIE]]&amp;Presupuestos[[#This Row],[NUMERO]]&amp;Presupuestos[[#This Row],[RUC]],"")</f>
        <v>PLRPROFUTURO_07377175568</v>
      </c>
      <c r="V1368" s="3" t="s">
        <v>258</v>
      </c>
      <c r="W1368" s="7">
        <v>45869</v>
      </c>
      <c r="X1368" s="7">
        <v>45869</v>
      </c>
      <c r="Y1368" s="3" t="s">
        <v>2545</v>
      </c>
      <c r="Z1368" s="3">
        <v>3</v>
      </c>
      <c r="AA1368" s="3">
        <f>IFERROR(VLOOKUP(Presupuestos[[#This Row],[RAZON SOCIAL]],CHOOSE({1,2},Clientes_Proveedores[Razon Social],Clientes_Proveedores[Ruc / Dni]),2,0),"-")</f>
        <v>77175568</v>
      </c>
      <c r="AB1368" s="31" t="s">
        <v>2132</v>
      </c>
      <c r="AC1368" s="3" t="s">
        <v>670</v>
      </c>
      <c r="AD1368" s="5"/>
      <c r="AE1368" s="6">
        <v>115.67</v>
      </c>
      <c r="AF1368" s="6">
        <f>Presupuestos[[#This Row],[BASE]]*Presupuestos[[#This Row],[% IGV]]</f>
        <v>0</v>
      </c>
      <c r="AG1368" s="22">
        <f>ROUND(SUM(Presupuestos[[#This Row],[BASE]:[IGV]]),2)</f>
        <v>115.67</v>
      </c>
      <c r="AH1368" s="9" t="str">
        <f>IF(Presupuestos[[#This Row],[MONEDA]]="USD",VLOOKUP(Presupuestos[[#This Row],[FECHA DE EMISION]],Tipo_Cambio[],3,0),"")</f>
        <v/>
      </c>
      <c r="AI1368" s="22">
        <f>IFERROR(ROUND(IF(Presupuestos[[#This Row],[MONEDA]]="PEN",Presupuestos[[#This Row],[TOTAL]],Presupuestos[[#This Row],[TOTAL]]*Presupuestos[[#This Row],[TIPO DE CAMBIO]]),2),"")</f>
        <v>115.67</v>
      </c>
      <c r="AJ1368" s="5"/>
      <c r="AK1368" s="33" t="s">
        <v>671</v>
      </c>
      <c r="AL1368" s="5" t="s">
        <v>680</v>
      </c>
      <c r="AM1368" s="23" t="s">
        <v>671</v>
      </c>
      <c r="AN1368" s="23" t="s">
        <v>671</v>
      </c>
      <c r="AO1368" s="7" t="str">
        <f>IFERROR(VLOOKUP("1-"&amp;Presupuestos[[#This Row],[ID DOCUMENTO]],BD_Pagos[],7,0),"")</f>
        <v/>
      </c>
      <c r="AP1368" s="16" t="str">
        <f>IFERROR(VLOOKUP("1-"&amp;Presupuestos[[#This Row],[ID DOCUMENTO]],BD_Pagos[],8,0),"")</f>
        <v/>
      </c>
      <c r="AQ1368" s="17" t="str">
        <f>IFERROR(VLOOKUP("1-"&amp;Presupuestos[[#This Row],[ID DOCUMENTO]],BD_Pagos[],9,0),"")</f>
        <v/>
      </c>
      <c r="AR1368" s="54"/>
      <c r="AS1368" s="7" t="str">
        <f>IFERROR(VLOOKUP("2-"&amp;Presupuestos[[#This Row],[ID DOCUMENTO]],BD_Pagos[],7,0),"")</f>
        <v/>
      </c>
      <c r="AT1368" s="16" t="str">
        <f>IFERROR(VLOOKUP("2-"&amp;Presupuestos[[#This Row],[ID DOCUMENTO]],BD_Pagos[],8,0),"")</f>
        <v/>
      </c>
      <c r="AU1368" s="17" t="str">
        <f>IFERROR(VLOOKUP("2-"&amp;Presupuestos[[#This Row],[ID DOCUMENTO]],BD_Pagos[],9,0),"")</f>
        <v/>
      </c>
      <c r="AV1368" s="20">
        <f>IF(IFERROR(VLOOKUP("2-"&amp;Presupuestos[[#This Row],[ID DOCUMENTO]],BD_Pagos[],10,0),0)&gt;Presupuestos[[#This Row],[TOTAL SOLES]],Presupuestos[[#This Row],[TOTAL SOLES]],IFERROR(VLOOKUP("2-"&amp;Presupuestos[[#This Row],[ID DOCUMENTO]],BD_Pagos[],10,0),0))</f>
        <v>0</v>
      </c>
      <c r="AW1368" s="7"/>
      <c r="AX1368" s="16"/>
      <c r="AY1368" s="17"/>
      <c r="AZ1368" s="20"/>
      <c r="BA1368" s="7"/>
      <c r="BB1368" s="16"/>
      <c r="BC1368" s="17"/>
      <c r="BD1368" s="20"/>
      <c r="BE1368" s="7" t="str">
        <f>IFERROR(VLOOKUP("5-"&amp;Presupuestos[[#This Row],[ID DOCUMENTO]],BD_Pagos[],7,0),"")</f>
        <v/>
      </c>
      <c r="BF1368" s="17" t="str">
        <f>IFERROR(VLOOKUP("5-"&amp;Presupuestos[[#This Row],[ID DOCUMENTO]],BD_Pagos[],9,0),"")</f>
        <v/>
      </c>
      <c r="BG1368" s="20">
        <f>IF(IFERROR(VLOOKUP("5-"&amp;Presupuestos[[#This Row],[ID DOCUMENTO]],BD_Pagos[],10,0),0)&gt;Presupuestos[[#This Row],[TOTAL SOLES]],Presupuestos[[#This Row],[TOTAL SOLES]],IFERROR(VLOOKUP("5-"&amp;Presupuestos[[#This Row],[ID DOCUMENTO]],BD_Pagos[],10,0),0))</f>
        <v>0</v>
      </c>
      <c r="BH1368" s="7" t="str">
        <f>IFERROR(VLOOKUP("1-Detraccion"&amp;Presupuestos[[#This Row],[ID DOCUMENTO]],BD_Pagos[],2,0),"")</f>
        <v/>
      </c>
      <c r="BI1368" s="3" t="str">
        <f>IFERROR(VLOOKUP("1-Detraccion"&amp;Presupuestos[[#This Row],[ID DOCUMENTO]],BD_Pagos[],3,0),"")</f>
        <v/>
      </c>
      <c r="BJ1368" s="3" t="str">
        <f>IFERROR(VLOOKUP("1-Detraccion"&amp;Presupuestos[[#This Row],[ID DOCUMENTO]],BD_Pagos[],4,0),"")</f>
        <v/>
      </c>
      <c r="BK1368" s="6">
        <f>IF(IFERROR(VLOOKUP("1-Detraccion"&amp;Presupuestos[[#This Row],[ID DOCUMENTO]],BD_Pagos[],5,0),0)&gt;Presupuestos[[#This Row],[TOTAL SOLES]],Presupuestos[[#This Row],[TOTAL SOLES]],IFERROR(VLOOKUP("1-Detraccion"&amp;Presupuestos[[#This Row],[ID DOCUMENTO]],BD_Pagos[],5,0),0))</f>
        <v>0</v>
      </c>
      <c r="BL1368" s="6">
        <f>IF(IFERROR(VLOOKUP("1-Detraccion"&amp;Presupuestos[[#This Row],[ID DOCUMENTO]],BD_Pagos[],6,0),0)&gt;Presupuestos[[#This Row],[TOTAL SOLES]],Presupuestos[[#This Row],[TOTAL SOLES]],IFERROR(VLOOKUP("1-Detraccion"&amp;Presupuestos[[#This Row],[ID DOCUMENTO]],BD_Pagos[],6,0),0))</f>
        <v>0</v>
      </c>
      <c r="BM1368" s="37"/>
      <c r="BN1368" s="3"/>
      <c r="BO1368" s="3"/>
      <c r="BP1368" s="6"/>
      <c r="BQ136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115.67</v>
      </c>
      <c r="BR1368" s="23" t="str">
        <f>IF(Presupuestos[[#This Row],[SALDO ME-MN]]&gt;0,"PENDIENTE","CANCELADO")</f>
        <v>PENDIENTE</v>
      </c>
      <c r="BS1368" s="23" t="str">
        <f>IF(COUNTIFS($U$4:$U1367,Presupuestos[[#This Row],[ID DOCUMENTO]])&gt;=1,IF(B1367=Presupuestos[[#This Row],[ID]],"OK","DOC. DUPLICADO"),"OK")</f>
        <v>OK</v>
      </c>
    </row>
    <row r="1369" spans="2:71" x14ac:dyDescent="0.25">
      <c r="B1369" s="34">
        <f>IF(Presupuestos[[#This Row],[ID DOCUMENTO]]=U1368,B1368,IF(B1368="ID",1,B1368+1))</f>
        <v>1182</v>
      </c>
      <c r="C1369" s="2">
        <v>45869</v>
      </c>
      <c r="D1369" s="2">
        <v>45869</v>
      </c>
      <c r="E1369" s="3" t="s">
        <v>1880</v>
      </c>
      <c r="F1369" s="25" t="s">
        <v>54</v>
      </c>
      <c r="G1369" s="25" t="s">
        <v>330</v>
      </c>
      <c r="H1369" s="25" t="s">
        <v>383</v>
      </c>
      <c r="I1369" s="36" t="str">
        <f>IFERROR(VLOOKUP(Presupuestos[[#This Row],[AREA]]&amp;Presupuestos[[#This Row],[CONCEPTO]]&amp;Presupuestos[[#This Row],[DESCRIPCION]],Tabla28[[Columna1]:[CÓDIGO NUEVO]],2,0),"")</f>
        <v>P0601001</v>
      </c>
      <c r="J1369" s="3" t="s">
        <v>666</v>
      </c>
      <c r="K1369" s="3" t="s">
        <v>666</v>
      </c>
      <c r="L1369" s="3" t="s">
        <v>666</v>
      </c>
      <c r="M1369" s="31" t="s">
        <v>2548</v>
      </c>
      <c r="N1369" s="3"/>
      <c r="O1369" s="3" t="s">
        <v>315</v>
      </c>
      <c r="P1369" s="3" t="s">
        <v>127</v>
      </c>
      <c r="Q1369" s="3" t="str">
        <f>IFERROR(VLOOKUP(Presupuestos[[#This Row],[CLASIFICACIÓN (N)]],Tabla17[],2,0),"")</f>
        <v>Gastos operativos</v>
      </c>
      <c r="R1369" s="3" t="str">
        <f>IFERROR(VLOOKUP(Presupuestos[[#This Row],[CLASIFICACIÓN (N)]],Tabla17[],3,0),"")</f>
        <v>Operativo</v>
      </c>
      <c r="S1369" s="3" t="s">
        <v>16</v>
      </c>
      <c r="T1369" s="3" t="str">
        <f>IFERROR(VLOOKUP(Presupuestos[[#This Row],[ALMACEN]],Tabla5[],2,0),"")</f>
        <v>Arequipa</v>
      </c>
      <c r="U1369" s="19" t="str">
        <f>IFERROR(VLOOKUP(Presupuestos[[#This Row],[TIPO DE DOCUMENTO]],Tipo_Documento[],2,0)&amp;Presupuestos[[#This Row],[SERIE]]&amp;Presupuestos[[#This Row],[NUMERO]]&amp;Presupuestos[[#This Row],[RUC]],"")</f>
        <v>PLR5TA_07145286301</v>
      </c>
      <c r="V1369" s="3" t="s">
        <v>258</v>
      </c>
      <c r="W1369" s="7">
        <v>45869</v>
      </c>
      <c r="X1369" s="7">
        <v>45869</v>
      </c>
      <c r="Y1369" s="3" t="s">
        <v>2549</v>
      </c>
      <c r="Z1369" s="3">
        <v>1</v>
      </c>
      <c r="AA1369" s="3">
        <f>IFERROR(VLOOKUP(Presupuestos[[#This Row],[RAZON SOCIAL]],CHOOSE({1,2},Clientes_Proveedores[Razon Social],Clientes_Proveedores[Ruc / Dni]),2,0),"-")</f>
        <v>45286301</v>
      </c>
      <c r="AB1369" s="31" t="s">
        <v>1950</v>
      </c>
      <c r="AC1369" s="3" t="s">
        <v>670</v>
      </c>
      <c r="AD1369" s="5"/>
      <c r="AE1369" s="6">
        <v>155.01</v>
      </c>
      <c r="AF1369" s="6">
        <f>Presupuestos[[#This Row],[BASE]]*Presupuestos[[#This Row],[% IGV]]</f>
        <v>0</v>
      </c>
      <c r="AG1369" s="22">
        <f>ROUND(SUM(Presupuestos[[#This Row],[BASE]:[IGV]]),2)</f>
        <v>155.01</v>
      </c>
      <c r="AH1369" s="9" t="str">
        <f>IF(Presupuestos[[#This Row],[MONEDA]]="USD",VLOOKUP(Presupuestos[[#This Row],[FECHA DE EMISION]],Tipo_Cambio[],3,0),"")</f>
        <v/>
      </c>
      <c r="AI1369" s="22">
        <f>IFERROR(ROUND(IF(Presupuestos[[#This Row],[MONEDA]]="PEN",Presupuestos[[#This Row],[TOTAL]],Presupuestos[[#This Row],[TOTAL]]*Presupuestos[[#This Row],[TIPO DE CAMBIO]]),2),"")</f>
        <v>155.01</v>
      </c>
      <c r="AJ1369" s="5"/>
      <c r="AK1369" s="33" t="s">
        <v>671</v>
      </c>
      <c r="AL1369" s="5" t="s">
        <v>680</v>
      </c>
      <c r="AM1369" s="23" t="s">
        <v>671</v>
      </c>
      <c r="AN1369" s="23" t="s">
        <v>671</v>
      </c>
      <c r="AO1369" s="7" t="str">
        <f>IFERROR(VLOOKUP("1-"&amp;Presupuestos[[#This Row],[ID DOCUMENTO]],BD_Pagos[],7,0),"")</f>
        <v/>
      </c>
      <c r="AP1369" s="16" t="str">
        <f>IFERROR(VLOOKUP("1-"&amp;Presupuestos[[#This Row],[ID DOCUMENTO]],BD_Pagos[],8,0),"")</f>
        <v/>
      </c>
      <c r="AQ1369" s="17" t="str">
        <f>IFERROR(VLOOKUP("1-"&amp;Presupuestos[[#This Row],[ID DOCUMENTO]],BD_Pagos[],9,0),"")</f>
        <v/>
      </c>
      <c r="AR1369" s="54"/>
      <c r="AS1369" s="7" t="str">
        <f>IFERROR(VLOOKUP("2-"&amp;Presupuestos[[#This Row],[ID DOCUMENTO]],BD_Pagos[],7,0),"")</f>
        <v/>
      </c>
      <c r="AT1369" s="16" t="str">
        <f>IFERROR(VLOOKUP("2-"&amp;Presupuestos[[#This Row],[ID DOCUMENTO]],BD_Pagos[],8,0),"")</f>
        <v/>
      </c>
      <c r="AU1369" s="17" t="str">
        <f>IFERROR(VLOOKUP("2-"&amp;Presupuestos[[#This Row],[ID DOCUMENTO]],BD_Pagos[],9,0),"")</f>
        <v/>
      </c>
      <c r="AV1369" s="20">
        <f>IF(IFERROR(VLOOKUP("2-"&amp;Presupuestos[[#This Row],[ID DOCUMENTO]],BD_Pagos[],10,0),0)&gt;Presupuestos[[#This Row],[TOTAL SOLES]],Presupuestos[[#This Row],[TOTAL SOLES]],IFERROR(VLOOKUP("2-"&amp;Presupuestos[[#This Row],[ID DOCUMENTO]],BD_Pagos[],10,0),0))</f>
        <v>0</v>
      </c>
      <c r="AW1369" s="7"/>
      <c r="AX1369" s="16"/>
      <c r="AY1369" s="17"/>
      <c r="AZ1369" s="20"/>
      <c r="BA1369" s="7"/>
      <c r="BB1369" s="16"/>
      <c r="BC1369" s="17"/>
      <c r="BD1369" s="20"/>
      <c r="BE1369" s="7" t="str">
        <f>IFERROR(VLOOKUP("5-"&amp;Presupuestos[[#This Row],[ID DOCUMENTO]],BD_Pagos[],7,0),"")</f>
        <v/>
      </c>
      <c r="BF1369" s="17" t="str">
        <f>IFERROR(VLOOKUP("5-"&amp;Presupuestos[[#This Row],[ID DOCUMENTO]],BD_Pagos[],9,0),"")</f>
        <v/>
      </c>
      <c r="BG1369" s="20">
        <f>IF(IFERROR(VLOOKUP("5-"&amp;Presupuestos[[#This Row],[ID DOCUMENTO]],BD_Pagos[],10,0),0)&gt;Presupuestos[[#This Row],[TOTAL SOLES]],Presupuestos[[#This Row],[TOTAL SOLES]],IFERROR(VLOOKUP("5-"&amp;Presupuestos[[#This Row],[ID DOCUMENTO]],BD_Pagos[],10,0),0))</f>
        <v>0</v>
      </c>
      <c r="BH1369" s="7" t="str">
        <f>IFERROR(VLOOKUP("1-Detraccion"&amp;Presupuestos[[#This Row],[ID DOCUMENTO]],BD_Pagos[],2,0),"")</f>
        <v/>
      </c>
      <c r="BI1369" s="3" t="str">
        <f>IFERROR(VLOOKUP("1-Detraccion"&amp;Presupuestos[[#This Row],[ID DOCUMENTO]],BD_Pagos[],3,0),"")</f>
        <v/>
      </c>
      <c r="BJ1369" s="3" t="str">
        <f>IFERROR(VLOOKUP("1-Detraccion"&amp;Presupuestos[[#This Row],[ID DOCUMENTO]],BD_Pagos[],4,0),"")</f>
        <v/>
      </c>
      <c r="BK1369" s="6">
        <f>IF(IFERROR(VLOOKUP("1-Detraccion"&amp;Presupuestos[[#This Row],[ID DOCUMENTO]],BD_Pagos[],5,0),0)&gt;Presupuestos[[#This Row],[TOTAL SOLES]],Presupuestos[[#This Row],[TOTAL SOLES]],IFERROR(VLOOKUP("1-Detraccion"&amp;Presupuestos[[#This Row],[ID DOCUMENTO]],BD_Pagos[],5,0),0))</f>
        <v>0</v>
      </c>
      <c r="BL1369" s="6">
        <f>IF(IFERROR(VLOOKUP("1-Detraccion"&amp;Presupuestos[[#This Row],[ID DOCUMENTO]],BD_Pagos[],6,0),0)&gt;Presupuestos[[#This Row],[TOTAL SOLES]],Presupuestos[[#This Row],[TOTAL SOLES]],IFERROR(VLOOKUP("1-Detraccion"&amp;Presupuestos[[#This Row],[ID DOCUMENTO]],BD_Pagos[],6,0),0))</f>
        <v>0</v>
      </c>
      <c r="BM1369" s="37"/>
      <c r="BN1369" s="3"/>
      <c r="BO1369" s="3"/>
      <c r="BP1369" s="6"/>
      <c r="BQ136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155.01</v>
      </c>
      <c r="BR1369" s="23" t="str">
        <f>IF(Presupuestos[[#This Row],[SALDO ME-MN]]&gt;0,"PENDIENTE","CANCELADO")</f>
        <v>PENDIENTE</v>
      </c>
      <c r="BS1369" s="23" t="str">
        <f>IF(COUNTIFS($U$4:$U1368,Presupuestos[[#This Row],[ID DOCUMENTO]])&gt;=1,IF(B1368=Presupuestos[[#This Row],[ID]],"OK","DOC. DUPLICADO"),"OK")</f>
        <v>OK</v>
      </c>
    </row>
    <row r="1370" spans="2:71" x14ac:dyDescent="0.25">
      <c r="B1370" s="34">
        <f>IF(Presupuestos[[#This Row],[ID DOCUMENTO]]=U1369,B1369,IF(B1369="ID",1,B1369+1))</f>
        <v>1183</v>
      </c>
      <c r="C1370" s="2">
        <v>45869</v>
      </c>
      <c r="D1370" s="2">
        <v>45869</v>
      </c>
      <c r="E1370" s="3" t="s">
        <v>1880</v>
      </c>
      <c r="F1370" s="25" t="s">
        <v>54</v>
      </c>
      <c r="G1370" s="25" t="s">
        <v>330</v>
      </c>
      <c r="H1370" s="25" t="s">
        <v>383</v>
      </c>
      <c r="I1370" s="36" t="str">
        <f>IFERROR(VLOOKUP(Presupuestos[[#This Row],[AREA]]&amp;Presupuestos[[#This Row],[CONCEPTO]]&amp;Presupuestos[[#This Row],[DESCRIPCION]],Tabla28[[Columna1]:[CÓDIGO NUEVO]],2,0),"")</f>
        <v>P0601001</v>
      </c>
      <c r="J1370" s="3" t="s">
        <v>666</v>
      </c>
      <c r="K1370" s="3" t="s">
        <v>666</v>
      </c>
      <c r="L1370" s="3" t="s">
        <v>666</v>
      </c>
      <c r="M1370" s="31" t="s">
        <v>2550</v>
      </c>
      <c r="N1370" s="3"/>
      <c r="O1370" s="3" t="s">
        <v>315</v>
      </c>
      <c r="P1370" s="3" t="s">
        <v>114</v>
      </c>
      <c r="Q1370" s="3" t="str">
        <f>IFERROR(VLOOKUP(Presupuestos[[#This Row],[CLASIFICACIÓN (N)]],Tabla17[],2,0),"")</f>
        <v>Costos de ventas</v>
      </c>
      <c r="R1370" s="3" t="str">
        <f>IFERROR(VLOOKUP(Presupuestos[[#This Row],[CLASIFICACIÓN (N)]],Tabla17[],3,0),"")</f>
        <v>Operativo</v>
      </c>
      <c r="S1370" s="3" t="s">
        <v>16</v>
      </c>
      <c r="T1370" s="3" t="str">
        <f>IFERROR(VLOOKUP(Presupuestos[[#This Row],[ALMACEN]],Tabla5[],2,0),"")</f>
        <v>Arequipa</v>
      </c>
      <c r="U1370" s="19" t="str">
        <f>IFERROR(VLOOKUP(Presupuestos[[#This Row],[TIPO DE DOCUMENTO]],Tipo_Documento[],2,0)&amp;Presupuestos[[#This Row],[SERIE]]&amp;Presupuestos[[#This Row],[NUMERO]]&amp;Presupuestos[[#This Row],[RUC]],"")</f>
        <v>PLR5TA_07244314304</v>
      </c>
      <c r="V1370" s="3" t="s">
        <v>258</v>
      </c>
      <c r="W1370" s="7">
        <v>45869</v>
      </c>
      <c r="X1370" s="7">
        <v>45869</v>
      </c>
      <c r="Y1370" s="3" t="s">
        <v>2549</v>
      </c>
      <c r="Z1370" s="3">
        <v>2</v>
      </c>
      <c r="AA1370" s="3">
        <f>IFERROR(VLOOKUP(Presupuestos[[#This Row],[RAZON SOCIAL]],CHOOSE({1,2},Clientes_Proveedores[Razon Social],Clientes_Proveedores[Ruc / Dni]),2,0),"-")</f>
        <v>44314304</v>
      </c>
      <c r="AB1370" s="31" t="s">
        <v>996</v>
      </c>
      <c r="AC1370" s="3" t="s">
        <v>670</v>
      </c>
      <c r="AD1370" s="5"/>
      <c r="AE1370" s="6">
        <v>76.36</v>
      </c>
      <c r="AF1370" s="6">
        <f>Presupuestos[[#This Row],[BASE]]*Presupuestos[[#This Row],[% IGV]]</f>
        <v>0</v>
      </c>
      <c r="AG1370" s="22">
        <f>ROUND(SUM(Presupuestos[[#This Row],[BASE]:[IGV]]),2)</f>
        <v>76.36</v>
      </c>
      <c r="AH1370" s="9" t="str">
        <f>IF(Presupuestos[[#This Row],[MONEDA]]="USD",VLOOKUP(Presupuestos[[#This Row],[FECHA DE EMISION]],Tipo_Cambio[],3,0),"")</f>
        <v/>
      </c>
      <c r="AI1370" s="22">
        <f>IFERROR(ROUND(IF(Presupuestos[[#This Row],[MONEDA]]="PEN",Presupuestos[[#This Row],[TOTAL]],Presupuestos[[#This Row],[TOTAL]]*Presupuestos[[#This Row],[TIPO DE CAMBIO]]),2),"")</f>
        <v>76.36</v>
      </c>
      <c r="AJ1370" s="5"/>
      <c r="AK1370" s="33" t="s">
        <v>671</v>
      </c>
      <c r="AL1370" s="5" t="s">
        <v>680</v>
      </c>
      <c r="AM1370" s="23" t="s">
        <v>671</v>
      </c>
      <c r="AN1370" s="23" t="s">
        <v>671</v>
      </c>
      <c r="AO1370" s="7" t="str">
        <f>IFERROR(VLOOKUP("1-"&amp;Presupuestos[[#This Row],[ID DOCUMENTO]],BD_Pagos[],7,0),"")</f>
        <v/>
      </c>
      <c r="AP1370" s="16" t="str">
        <f>IFERROR(VLOOKUP("1-"&amp;Presupuestos[[#This Row],[ID DOCUMENTO]],BD_Pagos[],8,0),"")</f>
        <v/>
      </c>
      <c r="AQ1370" s="17" t="str">
        <f>IFERROR(VLOOKUP("1-"&amp;Presupuestos[[#This Row],[ID DOCUMENTO]],BD_Pagos[],9,0),"")</f>
        <v/>
      </c>
      <c r="AR1370" s="54"/>
      <c r="AS1370" s="7" t="str">
        <f>IFERROR(VLOOKUP("2-"&amp;Presupuestos[[#This Row],[ID DOCUMENTO]],BD_Pagos[],7,0),"")</f>
        <v/>
      </c>
      <c r="AT1370" s="16" t="str">
        <f>IFERROR(VLOOKUP("2-"&amp;Presupuestos[[#This Row],[ID DOCUMENTO]],BD_Pagos[],8,0),"")</f>
        <v/>
      </c>
      <c r="AU1370" s="17" t="str">
        <f>IFERROR(VLOOKUP("2-"&amp;Presupuestos[[#This Row],[ID DOCUMENTO]],BD_Pagos[],9,0),"")</f>
        <v/>
      </c>
      <c r="AV1370" s="20">
        <f>IF(IFERROR(VLOOKUP("2-"&amp;Presupuestos[[#This Row],[ID DOCUMENTO]],BD_Pagos[],10,0),0)&gt;Presupuestos[[#This Row],[TOTAL SOLES]],Presupuestos[[#This Row],[TOTAL SOLES]],IFERROR(VLOOKUP("2-"&amp;Presupuestos[[#This Row],[ID DOCUMENTO]],BD_Pagos[],10,0),0))</f>
        <v>0</v>
      </c>
      <c r="AW1370" s="7"/>
      <c r="AX1370" s="16"/>
      <c r="AY1370" s="17"/>
      <c r="AZ1370" s="20"/>
      <c r="BA1370" s="7"/>
      <c r="BB1370" s="16"/>
      <c r="BC1370" s="17"/>
      <c r="BD1370" s="20"/>
      <c r="BE1370" s="7" t="str">
        <f>IFERROR(VLOOKUP("5-"&amp;Presupuestos[[#This Row],[ID DOCUMENTO]],BD_Pagos[],7,0),"")</f>
        <v/>
      </c>
      <c r="BF1370" s="17" t="str">
        <f>IFERROR(VLOOKUP("5-"&amp;Presupuestos[[#This Row],[ID DOCUMENTO]],BD_Pagos[],9,0),"")</f>
        <v/>
      </c>
      <c r="BG1370" s="20">
        <f>IF(IFERROR(VLOOKUP("5-"&amp;Presupuestos[[#This Row],[ID DOCUMENTO]],BD_Pagos[],10,0),0)&gt;Presupuestos[[#This Row],[TOTAL SOLES]],Presupuestos[[#This Row],[TOTAL SOLES]],IFERROR(VLOOKUP("5-"&amp;Presupuestos[[#This Row],[ID DOCUMENTO]],BD_Pagos[],10,0),0))</f>
        <v>0</v>
      </c>
      <c r="BH1370" s="7" t="str">
        <f>IFERROR(VLOOKUP("1-Detraccion"&amp;Presupuestos[[#This Row],[ID DOCUMENTO]],BD_Pagos[],2,0),"")</f>
        <v/>
      </c>
      <c r="BI1370" s="3" t="str">
        <f>IFERROR(VLOOKUP("1-Detraccion"&amp;Presupuestos[[#This Row],[ID DOCUMENTO]],BD_Pagos[],3,0),"")</f>
        <v/>
      </c>
      <c r="BJ1370" s="3" t="str">
        <f>IFERROR(VLOOKUP("1-Detraccion"&amp;Presupuestos[[#This Row],[ID DOCUMENTO]],BD_Pagos[],4,0),"")</f>
        <v/>
      </c>
      <c r="BK1370" s="6">
        <f>IF(IFERROR(VLOOKUP("1-Detraccion"&amp;Presupuestos[[#This Row],[ID DOCUMENTO]],BD_Pagos[],5,0),0)&gt;Presupuestos[[#This Row],[TOTAL SOLES]],Presupuestos[[#This Row],[TOTAL SOLES]],IFERROR(VLOOKUP("1-Detraccion"&amp;Presupuestos[[#This Row],[ID DOCUMENTO]],BD_Pagos[],5,0),0))</f>
        <v>0</v>
      </c>
      <c r="BL1370" s="6">
        <f>IF(IFERROR(VLOOKUP("1-Detraccion"&amp;Presupuestos[[#This Row],[ID DOCUMENTO]],BD_Pagos[],6,0),0)&gt;Presupuestos[[#This Row],[TOTAL SOLES]],Presupuestos[[#This Row],[TOTAL SOLES]],IFERROR(VLOOKUP("1-Detraccion"&amp;Presupuestos[[#This Row],[ID DOCUMENTO]],BD_Pagos[],6,0),0))</f>
        <v>0</v>
      </c>
      <c r="BM1370" s="37"/>
      <c r="BN1370" s="3"/>
      <c r="BO1370" s="3"/>
      <c r="BP1370" s="6"/>
      <c r="BQ137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76.36</v>
      </c>
      <c r="BR1370" s="23" t="str">
        <f>IF(Presupuestos[[#This Row],[SALDO ME-MN]]&gt;0,"PENDIENTE","CANCELADO")</f>
        <v>PENDIENTE</v>
      </c>
      <c r="BS1370" s="23" t="str">
        <f>IF(COUNTIFS($U$4:$U1369,Presupuestos[[#This Row],[ID DOCUMENTO]])&gt;=1,IF(B1369=Presupuestos[[#This Row],[ID]],"OK","DOC. DUPLICADO"),"OK")</f>
        <v>OK</v>
      </c>
    </row>
    <row r="1371" spans="2:71" x14ac:dyDescent="0.25">
      <c r="B1371" s="34">
        <f>IF(Presupuestos[[#This Row],[ID DOCUMENTO]]=U1370,B1370,IF(B1370="ID",1,B1370+1))</f>
        <v>1184</v>
      </c>
      <c r="C1371" s="2">
        <v>45868</v>
      </c>
      <c r="D1371" s="2">
        <v>45868</v>
      </c>
      <c r="E1371" s="3" t="s">
        <v>991</v>
      </c>
      <c r="F1371" s="25" t="s">
        <v>9</v>
      </c>
      <c r="G1371" s="25" t="s">
        <v>45</v>
      </c>
      <c r="H1371" s="25" t="s">
        <v>23</v>
      </c>
      <c r="I1371" s="36" t="str">
        <f>IFERROR(VLOOKUP(Presupuestos[[#This Row],[AREA]]&amp;Presupuestos[[#This Row],[CONCEPTO]]&amp;Presupuestos[[#This Row],[DESCRIPCION]],Tabla28[[Columna1]:[CÓDIGO NUEVO]],2,0),"")</f>
        <v>P0104001</v>
      </c>
      <c r="J1371" s="3" t="s">
        <v>666</v>
      </c>
      <c r="K1371" s="3" t="s">
        <v>666</v>
      </c>
      <c r="L1371" s="3" t="s">
        <v>666</v>
      </c>
      <c r="M1371" s="31" t="s">
        <v>1694</v>
      </c>
      <c r="N1371" s="3"/>
      <c r="O1371" s="3" t="s">
        <v>315</v>
      </c>
      <c r="P1371" s="3" t="s">
        <v>127</v>
      </c>
      <c r="Q1371" s="3" t="str">
        <f>IFERROR(VLOOKUP(Presupuestos[[#This Row],[CLASIFICACIÓN (N)]],Tabla17[],2,0),"")</f>
        <v>Gastos operativos</v>
      </c>
      <c r="R1371" s="3" t="str">
        <f>IFERROR(VLOOKUP(Presupuestos[[#This Row],[CLASIFICACIÓN (N)]],Tabla17[],3,0),"")</f>
        <v>Operativo</v>
      </c>
      <c r="S1371" s="3" t="s">
        <v>16</v>
      </c>
      <c r="T1371" s="3" t="str">
        <f>IFERROR(VLOOKUP(Presupuestos[[#This Row],[ALMACEN]],Tabla5[],2,0),"")</f>
        <v>Arequipa</v>
      </c>
      <c r="U1371" s="19" t="str">
        <f>IFERROR(VLOOKUP(Presupuestos[[#This Row],[TIPO DE DOCUMENTO]],Tipo_Documento[],2,0)&amp;Presupuestos[[#This Row],[SERIE]]&amp;Presupuestos[[#This Row],[NUMERO]]&amp;Presupuestos[[#This Row],[RUC]],"")</f>
        <v>1415990488720100211034</v>
      </c>
      <c r="V1371" s="3" t="s">
        <v>166</v>
      </c>
      <c r="W1371" s="7">
        <v>45868</v>
      </c>
      <c r="X1371" s="7">
        <v>45887</v>
      </c>
      <c r="Y1371" s="3">
        <v>1</v>
      </c>
      <c r="Z1371" s="3">
        <v>59904887</v>
      </c>
      <c r="AA1371" s="3">
        <f>IFERROR(VLOOKUP(Presupuestos[[#This Row],[RAZON SOCIAL]],CHOOSE({1,2},Clientes_Proveedores[Razon Social],Clientes_Proveedores[Ruc / Dni]),2,0),"-")</f>
        <v>20100211034</v>
      </c>
      <c r="AB1371" s="31" t="s">
        <v>2551</v>
      </c>
      <c r="AC1371" s="3" t="s">
        <v>670</v>
      </c>
      <c r="AD1371" s="5"/>
      <c r="AE1371" s="6">
        <v>492.7</v>
      </c>
      <c r="AF1371" s="6">
        <f>Presupuestos[[#This Row],[BASE]]*Presupuestos[[#This Row],[% IGV]]</f>
        <v>0</v>
      </c>
      <c r="AG1371" s="22">
        <f>ROUND(SUM(Presupuestos[[#This Row],[BASE]:[IGV]]),2)</f>
        <v>492.7</v>
      </c>
      <c r="AH1371" s="9" t="str">
        <f>IF(Presupuestos[[#This Row],[MONEDA]]="USD",VLOOKUP(Presupuestos[[#This Row],[FECHA DE EMISION]],Tipo_Cambio[],3,0),"")</f>
        <v/>
      </c>
      <c r="AI1371" s="22">
        <f>IFERROR(ROUND(IF(Presupuestos[[#This Row],[MONEDA]]="PEN",Presupuestos[[#This Row],[TOTAL]],Presupuestos[[#This Row],[TOTAL]]*Presupuestos[[#This Row],[TIPO DE CAMBIO]]),2),"")</f>
        <v>492.7</v>
      </c>
      <c r="AJ1371" s="5"/>
      <c r="AK1371" s="33" t="s">
        <v>671</v>
      </c>
      <c r="AL1371" s="5" t="s">
        <v>680</v>
      </c>
      <c r="AM1371" s="23" t="s">
        <v>671</v>
      </c>
      <c r="AN1371" s="23" t="s">
        <v>671</v>
      </c>
      <c r="AO1371" s="7" t="str">
        <f>IFERROR(VLOOKUP("1-"&amp;Presupuestos[[#This Row],[ID DOCUMENTO]],BD_Pagos[],7,0),"")</f>
        <v/>
      </c>
      <c r="AP1371" s="16" t="str">
        <f>IFERROR(VLOOKUP("1-"&amp;Presupuestos[[#This Row],[ID DOCUMENTO]],BD_Pagos[],8,0),"")</f>
        <v/>
      </c>
      <c r="AQ1371" s="17" t="str">
        <f>IFERROR(VLOOKUP("1-"&amp;Presupuestos[[#This Row],[ID DOCUMENTO]],BD_Pagos[],9,0),"")</f>
        <v/>
      </c>
      <c r="AR1371" s="54"/>
      <c r="AS1371" s="7" t="str">
        <f>IFERROR(VLOOKUP("2-"&amp;Presupuestos[[#This Row],[ID DOCUMENTO]],BD_Pagos[],7,0),"")</f>
        <v/>
      </c>
      <c r="AT1371" s="16" t="str">
        <f>IFERROR(VLOOKUP("2-"&amp;Presupuestos[[#This Row],[ID DOCUMENTO]],BD_Pagos[],8,0),"")</f>
        <v/>
      </c>
      <c r="AU1371" s="17" t="str">
        <f>IFERROR(VLOOKUP("2-"&amp;Presupuestos[[#This Row],[ID DOCUMENTO]],BD_Pagos[],9,0),"")</f>
        <v/>
      </c>
      <c r="AV1371" s="20">
        <f>IF(IFERROR(VLOOKUP("2-"&amp;Presupuestos[[#This Row],[ID DOCUMENTO]],BD_Pagos[],10,0),0)&gt;Presupuestos[[#This Row],[TOTAL SOLES]],Presupuestos[[#This Row],[TOTAL SOLES]],IFERROR(VLOOKUP("2-"&amp;Presupuestos[[#This Row],[ID DOCUMENTO]],BD_Pagos[],10,0),0))</f>
        <v>0</v>
      </c>
      <c r="AW1371" s="7"/>
      <c r="AX1371" s="16"/>
      <c r="AY1371" s="17"/>
      <c r="AZ1371" s="20"/>
      <c r="BA1371" s="7"/>
      <c r="BB1371" s="16"/>
      <c r="BC1371" s="17"/>
      <c r="BD1371" s="20"/>
      <c r="BE1371" s="7" t="str">
        <f>IFERROR(VLOOKUP("5-"&amp;Presupuestos[[#This Row],[ID DOCUMENTO]],BD_Pagos[],7,0),"")</f>
        <v/>
      </c>
      <c r="BF1371" s="17" t="str">
        <f>IFERROR(VLOOKUP("5-"&amp;Presupuestos[[#This Row],[ID DOCUMENTO]],BD_Pagos[],9,0),"")</f>
        <v/>
      </c>
      <c r="BG1371" s="20">
        <f>IF(IFERROR(VLOOKUP("5-"&amp;Presupuestos[[#This Row],[ID DOCUMENTO]],BD_Pagos[],10,0),0)&gt;Presupuestos[[#This Row],[TOTAL SOLES]],Presupuestos[[#This Row],[TOTAL SOLES]],IFERROR(VLOOKUP("5-"&amp;Presupuestos[[#This Row],[ID DOCUMENTO]],BD_Pagos[],10,0),0))</f>
        <v>0</v>
      </c>
      <c r="BH1371" s="7" t="str">
        <f>IFERROR(VLOOKUP("1-Detraccion"&amp;Presupuestos[[#This Row],[ID DOCUMENTO]],BD_Pagos[],2,0),"")</f>
        <v/>
      </c>
      <c r="BI1371" s="3" t="str">
        <f>IFERROR(VLOOKUP("1-Detraccion"&amp;Presupuestos[[#This Row],[ID DOCUMENTO]],BD_Pagos[],3,0),"")</f>
        <v/>
      </c>
      <c r="BJ1371" s="3" t="str">
        <f>IFERROR(VLOOKUP("1-Detraccion"&amp;Presupuestos[[#This Row],[ID DOCUMENTO]],BD_Pagos[],4,0),"")</f>
        <v/>
      </c>
      <c r="BK1371" s="6">
        <f>IF(IFERROR(VLOOKUP("1-Detraccion"&amp;Presupuestos[[#This Row],[ID DOCUMENTO]],BD_Pagos[],5,0),0)&gt;Presupuestos[[#This Row],[TOTAL SOLES]],Presupuestos[[#This Row],[TOTAL SOLES]],IFERROR(VLOOKUP("1-Detraccion"&amp;Presupuestos[[#This Row],[ID DOCUMENTO]],BD_Pagos[],5,0),0))</f>
        <v>0</v>
      </c>
      <c r="BL1371" s="6">
        <f>IF(IFERROR(VLOOKUP("1-Detraccion"&amp;Presupuestos[[#This Row],[ID DOCUMENTO]],BD_Pagos[],6,0),0)&gt;Presupuestos[[#This Row],[TOTAL SOLES]],Presupuestos[[#This Row],[TOTAL SOLES]],IFERROR(VLOOKUP("1-Detraccion"&amp;Presupuestos[[#This Row],[ID DOCUMENTO]],BD_Pagos[],6,0),0))</f>
        <v>0</v>
      </c>
      <c r="BM1371" s="37"/>
      <c r="BN1371" s="3"/>
      <c r="BO1371" s="3"/>
      <c r="BP1371" s="6"/>
      <c r="BQ137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492.7</v>
      </c>
      <c r="BR1371" s="23" t="str">
        <f>IF(Presupuestos[[#This Row],[SALDO ME-MN]]&gt;0,"PENDIENTE","CANCELADO")</f>
        <v>PENDIENTE</v>
      </c>
      <c r="BS1371" s="23" t="str">
        <f>IF(COUNTIFS($U$4:$U1370,Presupuestos[[#This Row],[ID DOCUMENTO]])&gt;=1,IF(B1370=Presupuestos[[#This Row],[ID]],"OK","DOC. DUPLICADO"),"OK")</f>
        <v>OK</v>
      </c>
    </row>
    <row r="1372" spans="2:71" ht="48" x14ac:dyDescent="0.25">
      <c r="B1372" s="34">
        <f>IF(Presupuestos[[#This Row],[ID DOCUMENTO]]=U1371,B1371,IF(B1371="ID",1,B1371+1))</f>
        <v>1185</v>
      </c>
      <c r="C1372" s="2">
        <v>45876</v>
      </c>
      <c r="D1372" s="2">
        <v>45876</v>
      </c>
      <c r="E1372" s="3" t="s">
        <v>2552</v>
      </c>
      <c r="F1372" s="25" t="s">
        <v>35</v>
      </c>
      <c r="G1372" s="25" t="s">
        <v>19</v>
      </c>
      <c r="H1372" s="25" t="s">
        <v>217</v>
      </c>
      <c r="I1372" s="36" t="str">
        <f>IFERROR(VLOOKUP(Presupuestos[[#This Row],[AREA]]&amp;Presupuestos[[#This Row],[CONCEPTO]]&amp;Presupuestos[[#This Row],[DESCRIPCION]],Tabla28[[Columna1]:[CÓDIGO NUEVO]],2,0),"")</f>
        <v>P0307002</v>
      </c>
      <c r="J1372" s="3" t="s">
        <v>2553</v>
      </c>
      <c r="K1372" s="3" t="s">
        <v>666</v>
      </c>
      <c r="L1372" s="3" t="s">
        <v>666</v>
      </c>
      <c r="M1372" s="31" t="s">
        <v>2554</v>
      </c>
      <c r="N1372" s="3"/>
      <c r="O1372" s="3" t="s">
        <v>300</v>
      </c>
      <c r="P1372" s="3" t="s">
        <v>122</v>
      </c>
      <c r="Q1372" s="3" t="str">
        <f>IFERROR(VLOOKUP(Presupuestos[[#This Row],[CLASIFICACIÓN (N)]],Tabla17[],2,0),"")</f>
        <v>Costos de ventas</v>
      </c>
      <c r="R1372" s="3" t="str">
        <f>IFERROR(VLOOKUP(Presupuestos[[#This Row],[CLASIFICACIÓN (N)]],Tabla17[],3,0),"")</f>
        <v>Operativo</v>
      </c>
      <c r="S1372" s="3" t="s">
        <v>41</v>
      </c>
      <c r="T1372" s="3" t="str">
        <f>IFERROR(VLOOKUP(Presupuestos[[#This Row],[ALMACEN]],Tabla5[],2,0),"")</f>
        <v>Lima</v>
      </c>
      <c r="U1372" s="19" t="str">
        <f>IFERROR(VLOOKUP(Presupuestos[[#This Row],[TIPO DE DOCUMENTO]],Tipo_Documento[],2,0)&amp;Presupuestos[[#This Row],[SERIE]]&amp;Presupuestos[[#This Row],[NUMERO]]&amp;Presupuestos[[#This Row],[RUC]],"")</f>
        <v>01FG0846820106076635</v>
      </c>
      <c r="V1372" s="3" t="s">
        <v>120</v>
      </c>
      <c r="W1372" s="7">
        <v>45876</v>
      </c>
      <c r="X1372" s="7">
        <v>45876</v>
      </c>
      <c r="Y1372" s="3" t="s">
        <v>2555</v>
      </c>
      <c r="Z1372" s="3">
        <v>468</v>
      </c>
      <c r="AA1372" s="3">
        <f>IFERROR(VLOOKUP(Presupuestos[[#This Row],[RAZON SOCIAL]],CHOOSE({1,2},Clientes_Proveedores[Razon Social],Clientes_Proveedores[Ruc / Dni]),2,0),"-")</f>
        <v>20106076635</v>
      </c>
      <c r="AB1372" s="31" t="s">
        <v>2556</v>
      </c>
      <c r="AC1372" s="3" t="s">
        <v>670</v>
      </c>
      <c r="AD1372" s="5">
        <v>0.18</v>
      </c>
      <c r="AE1372" s="6">
        <v>15.254</v>
      </c>
      <c r="AF1372" s="6">
        <f>Presupuestos[[#This Row],[BASE]]*Presupuestos[[#This Row],[% IGV]]</f>
        <v>2.7457199999999999</v>
      </c>
      <c r="AG1372" s="22">
        <f>ROUND(SUM(Presupuestos[[#This Row],[BASE]:[IGV]]),2)</f>
        <v>18</v>
      </c>
      <c r="AH1372" s="9" t="str">
        <f>IF(Presupuestos[[#This Row],[MONEDA]]="USD",VLOOKUP(Presupuestos[[#This Row],[FECHA DE EMISION]],Tipo_Cambio[],3,0),"")</f>
        <v/>
      </c>
      <c r="AI1372" s="22">
        <f>IFERROR(ROUND(IF(Presupuestos[[#This Row],[MONEDA]]="PEN",Presupuestos[[#This Row],[TOTAL]],Presupuestos[[#This Row],[TOTAL]]*Presupuestos[[#This Row],[TIPO DE CAMBIO]]),2),"")</f>
        <v>18</v>
      </c>
      <c r="AJ1372" s="5"/>
      <c r="AK1372" s="33" t="s">
        <v>671</v>
      </c>
      <c r="AL1372" s="5" t="s">
        <v>250</v>
      </c>
      <c r="AM1372" s="23" t="s">
        <v>671</v>
      </c>
      <c r="AN1372" s="23" t="s">
        <v>671</v>
      </c>
      <c r="AO1372" s="7" t="str">
        <f>IFERROR(VLOOKUP("1-"&amp;Presupuestos[[#This Row],[ID DOCUMENTO]],BD_Pagos[],7,0),"")</f>
        <v/>
      </c>
      <c r="AP1372" s="16" t="str">
        <f>IFERROR(VLOOKUP("1-"&amp;Presupuestos[[#This Row],[ID DOCUMENTO]],BD_Pagos[],8,0),"")</f>
        <v/>
      </c>
      <c r="AQ1372" s="17" t="str">
        <f>IFERROR(VLOOKUP("1-"&amp;Presupuestos[[#This Row],[ID DOCUMENTO]],BD_Pagos[],9,0),"")</f>
        <v/>
      </c>
      <c r="AR1372" s="54"/>
      <c r="AS1372" s="7" t="str">
        <f>IFERROR(VLOOKUP("2-"&amp;Presupuestos[[#This Row],[ID DOCUMENTO]],BD_Pagos[],7,0),"")</f>
        <v/>
      </c>
      <c r="AT1372" s="16" t="str">
        <f>IFERROR(VLOOKUP("2-"&amp;Presupuestos[[#This Row],[ID DOCUMENTO]],BD_Pagos[],8,0),"")</f>
        <v/>
      </c>
      <c r="AU1372" s="17" t="str">
        <f>IFERROR(VLOOKUP("2-"&amp;Presupuestos[[#This Row],[ID DOCUMENTO]],BD_Pagos[],9,0),"")</f>
        <v/>
      </c>
      <c r="AV1372" s="20">
        <f>IF(IFERROR(VLOOKUP("2-"&amp;Presupuestos[[#This Row],[ID DOCUMENTO]],BD_Pagos[],10,0),0)&gt;Presupuestos[[#This Row],[TOTAL SOLES]],Presupuestos[[#This Row],[TOTAL SOLES]],IFERROR(VLOOKUP("2-"&amp;Presupuestos[[#This Row],[ID DOCUMENTO]],BD_Pagos[],10,0),0))</f>
        <v>0</v>
      </c>
      <c r="AW1372" s="7"/>
      <c r="AX1372" s="16"/>
      <c r="AY1372" s="17"/>
      <c r="AZ1372" s="20"/>
      <c r="BA1372" s="7"/>
      <c r="BB1372" s="16"/>
      <c r="BC1372" s="17"/>
      <c r="BD1372" s="20"/>
      <c r="BE1372" s="7" t="str">
        <f>IFERROR(VLOOKUP("5-"&amp;Presupuestos[[#This Row],[ID DOCUMENTO]],BD_Pagos[],7,0),"")</f>
        <v/>
      </c>
      <c r="BF1372" s="17" t="str">
        <f>IFERROR(VLOOKUP("5-"&amp;Presupuestos[[#This Row],[ID DOCUMENTO]],BD_Pagos[],9,0),"")</f>
        <v/>
      </c>
      <c r="BG1372" s="20">
        <f>IF(IFERROR(VLOOKUP("5-"&amp;Presupuestos[[#This Row],[ID DOCUMENTO]],BD_Pagos[],10,0),0)&gt;Presupuestos[[#This Row],[TOTAL SOLES]],Presupuestos[[#This Row],[TOTAL SOLES]],IFERROR(VLOOKUP("5-"&amp;Presupuestos[[#This Row],[ID DOCUMENTO]],BD_Pagos[],10,0),0))</f>
        <v>0</v>
      </c>
      <c r="BH1372" s="7" t="str">
        <f>IFERROR(VLOOKUP("1-Detraccion"&amp;Presupuestos[[#This Row],[ID DOCUMENTO]],BD_Pagos[],2,0),"")</f>
        <v/>
      </c>
      <c r="BI1372" s="3" t="str">
        <f>IFERROR(VLOOKUP("1-Detraccion"&amp;Presupuestos[[#This Row],[ID DOCUMENTO]],BD_Pagos[],3,0),"")</f>
        <v/>
      </c>
      <c r="BJ1372" s="3" t="str">
        <f>IFERROR(VLOOKUP("1-Detraccion"&amp;Presupuestos[[#This Row],[ID DOCUMENTO]],BD_Pagos[],4,0),"")</f>
        <v/>
      </c>
      <c r="BK1372" s="6">
        <f>IF(IFERROR(VLOOKUP("1-Detraccion"&amp;Presupuestos[[#This Row],[ID DOCUMENTO]],BD_Pagos[],5,0),0)&gt;Presupuestos[[#This Row],[TOTAL SOLES]],Presupuestos[[#This Row],[TOTAL SOLES]],IFERROR(VLOOKUP("1-Detraccion"&amp;Presupuestos[[#This Row],[ID DOCUMENTO]],BD_Pagos[],5,0),0))</f>
        <v>0</v>
      </c>
      <c r="BL1372" s="6">
        <f>IF(IFERROR(VLOOKUP("1-Detraccion"&amp;Presupuestos[[#This Row],[ID DOCUMENTO]],BD_Pagos[],6,0),0)&gt;Presupuestos[[#This Row],[TOTAL SOLES]],Presupuestos[[#This Row],[TOTAL SOLES]],IFERROR(VLOOKUP("1-Detraccion"&amp;Presupuestos[[#This Row],[ID DOCUMENTO]],BD_Pagos[],6,0),0))</f>
        <v>0</v>
      </c>
      <c r="BM1372" s="37"/>
      <c r="BN1372" s="3"/>
      <c r="BO1372" s="3"/>
      <c r="BP1372" s="6"/>
      <c r="BQ137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v>
      </c>
      <c r="BR1372" s="23" t="str">
        <f>IF(Presupuestos[[#This Row],[SALDO ME-MN]]&gt;0,"PENDIENTE","CANCELADO")</f>
        <v>PENDIENTE</v>
      </c>
      <c r="BS1372" s="23" t="str">
        <f>IF(COUNTIFS($U$4:$U1371,Presupuestos[[#This Row],[ID DOCUMENTO]])&gt;=1,IF(B1371=Presupuestos[[#This Row],[ID]],"OK","DOC. DUPLICADO"),"OK")</f>
        <v>OK</v>
      </c>
    </row>
    <row r="1373" spans="2:71" ht="48" x14ac:dyDescent="0.25">
      <c r="B1373" s="34">
        <f>IF(Presupuestos[[#This Row],[ID DOCUMENTO]]=U1372,B1372,IF(B1372="ID",1,B1372+1))</f>
        <v>1186</v>
      </c>
      <c r="C1373" s="2">
        <v>45876</v>
      </c>
      <c r="D1373" s="2">
        <v>45876</v>
      </c>
      <c r="E1373" s="3" t="s">
        <v>2552</v>
      </c>
      <c r="F1373" s="25" t="s">
        <v>35</v>
      </c>
      <c r="G1373" s="25" t="s">
        <v>19</v>
      </c>
      <c r="H1373" s="25" t="s">
        <v>217</v>
      </c>
      <c r="I1373" s="36" t="str">
        <f>IFERROR(VLOOKUP(Presupuestos[[#This Row],[AREA]]&amp;Presupuestos[[#This Row],[CONCEPTO]]&amp;Presupuestos[[#This Row],[DESCRIPCION]],Tabla28[[Columna1]:[CÓDIGO NUEVO]],2,0),"")</f>
        <v>P0307002</v>
      </c>
      <c r="J1373" s="3" t="s">
        <v>2553</v>
      </c>
      <c r="K1373" s="3" t="s">
        <v>666</v>
      </c>
      <c r="L1373" s="3" t="s">
        <v>666</v>
      </c>
      <c r="M1373" s="31" t="s">
        <v>2557</v>
      </c>
      <c r="N1373" s="3"/>
      <c r="O1373" s="3" t="s">
        <v>300</v>
      </c>
      <c r="P1373" s="3" t="s">
        <v>122</v>
      </c>
      <c r="Q1373" s="3" t="str">
        <f>IFERROR(VLOOKUP(Presupuestos[[#This Row],[CLASIFICACIÓN (N)]],Tabla17[],2,0),"")</f>
        <v>Costos de ventas</v>
      </c>
      <c r="R1373" s="3" t="str">
        <f>IFERROR(VLOOKUP(Presupuestos[[#This Row],[CLASIFICACIÓN (N)]],Tabla17[],3,0),"")</f>
        <v>Operativo</v>
      </c>
      <c r="S1373" s="3" t="s">
        <v>41</v>
      </c>
      <c r="T1373" s="3" t="str">
        <f>IFERROR(VLOOKUP(Presupuestos[[#This Row],[ALMACEN]],Tabla5[],2,0),"")</f>
        <v>Lima</v>
      </c>
      <c r="U1373" s="19" t="str">
        <f>IFERROR(VLOOKUP(Presupuestos[[#This Row],[TIPO DE DOCUMENTO]],Tipo_Documento[],2,0)&amp;Presupuestos[[#This Row],[SERIE]]&amp;Presupuestos[[#This Row],[NUMERO]]&amp;Presupuestos[[#This Row],[RUC]],"")</f>
        <v>01FG0846920106076635</v>
      </c>
      <c r="V1373" s="3" t="s">
        <v>120</v>
      </c>
      <c r="W1373" s="7">
        <v>45876</v>
      </c>
      <c r="X1373" s="7">
        <v>45876</v>
      </c>
      <c r="Y1373" s="3" t="s">
        <v>2555</v>
      </c>
      <c r="Z1373" s="3">
        <v>469</v>
      </c>
      <c r="AA1373" s="3">
        <f>IFERROR(VLOOKUP(Presupuestos[[#This Row],[RAZON SOCIAL]],CHOOSE({1,2},Clientes_Proveedores[Razon Social],Clientes_Proveedores[Ruc / Dni]),2,0),"-")</f>
        <v>20106076635</v>
      </c>
      <c r="AB1373" s="31" t="s">
        <v>2556</v>
      </c>
      <c r="AC1373" s="3" t="s">
        <v>670</v>
      </c>
      <c r="AD1373" s="5">
        <v>0.18</v>
      </c>
      <c r="AE1373" s="6">
        <v>15.254</v>
      </c>
      <c r="AF1373" s="6">
        <f>Presupuestos[[#This Row],[BASE]]*Presupuestos[[#This Row],[% IGV]]</f>
        <v>2.7457199999999999</v>
      </c>
      <c r="AG1373" s="22">
        <f>ROUND(SUM(Presupuestos[[#This Row],[BASE]:[IGV]]),2)</f>
        <v>18</v>
      </c>
      <c r="AH1373" s="9" t="str">
        <f>IF(Presupuestos[[#This Row],[MONEDA]]="USD",VLOOKUP(Presupuestos[[#This Row],[FECHA DE EMISION]],Tipo_Cambio[],3,0),"")</f>
        <v/>
      </c>
      <c r="AI1373" s="22">
        <f>IFERROR(ROUND(IF(Presupuestos[[#This Row],[MONEDA]]="PEN",Presupuestos[[#This Row],[TOTAL]],Presupuestos[[#This Row],[TOTAL]]*Presupuestos[[#This Row],[TIPO DE CAMBIO]]),2),"")</f>
        <v>18</v>
      </c>
      <c r="AJ1373" s="5"/>
      <c r="AK1373" s="33" t="s">
        <v>671</v>
      </c>
      <c r="AL1373" s="5" t="s">
        <v>250</v>
      </c>
      <c r="AM1373" s="23" t="s">
        <v>671</v>
      </c>
      <c r="AN1373" s="23" t="s">
        <v>671</v>
      </c>
      <c r="AO1373" s="7" t="str">
        <f>IFERROR(VLOOKUP("1-"&amp;Presupuestos[[#This Row],[ID DOCUMENTO]],BD_Pagos[],7,0),"")</f>
        <v/>
      </c>
      <c r="AP1373" s="16" t="str">
        <f>IFERROR(VLOOKUP("1-"&amp;Presupuestos[[#This Row],[ID DOCUMENTO]],BD_Pagos[],8,0),"")</f>
        <v/>
      </c>
      <c r="AQ1373" s="17" t="str">
        <f>IFERROR(VLOOKUP("1-"&amp;Presupuestos[[#This Row],[ID DOCUMENTO]],BD_Pagos[],9,0),"")</f>
        <v/>
      </c>
      <c r="AR1373" s="54"/>
      <c r="AS1373" s="7" t="str">
        <f>IFERROR(VLOOKUP("2-"&amp;Presupuestos[[#This Row],[ID DOCUMENTO]],BD_Pagos[],7,0),"")</f>
        <v/>
      </c>
      <c r="AT1373" s="16" t="str">
        <f>IFERROR(VLOOKUP("2-"&amp;Presupuestos[[#This Row],[ID DOCUMENTO]],BD_Pagos[],8,0),"")</f>
        <v/>
      </c>
      <c r="AU1373" s="17" t="str">
        <f>IFERROR(VLOOKUP("2-"&amp;Presupuestos[[#This Row],[ID DOCUMENTO]],BD_Pagos[],9,0),"")</f>
        <v/>
      </c>
      <c r="AV1373" s="20">
        <f>IF(IFERROR(VLOOKUP("2-"&amp;Presupuestos[[#This Row],[ID DOCUMENTO]],BD_Pagos[],10,0),0)&gt;Presupuestos[[#This Row],[TOTAL SOLES]],Presupuestos[[#This Row],[TOTAL SOLES]],IFERROR(VLOOKUP("2-"&amp;Presupuestos[[#This Row],[ID DOCUMENTO]],BD_Pagos[],10,0),0))</f>
        <v>0</v>
      </c>
      <c r="AW1373" s="7"/>
      <c r="AX1373" s="16"/>
      <c r="AY1373" s="17"/>
      <c r="AZ1373" s="20"/>
      <c r="BA1373" s="7"/>
      <c r="BB1373" s="16"/>
      <c r="BC1373" s="17"/>
      <c r="BD1373" s="20"/>
      <c r="BE1373" s="7" t="str">
        <f>IFERROR(VLOOKUP("5-"&amp;Presupuestos[[#This Row],[ID DOCUMENTO]],BD_Pagos[],7,0),"")</f>
        <v/>
      </c>
      <c r="BF1373" s="17" t="str">
        <f>IFERROR(VLOOKUP("5-"&amp;Presupuestos[[#This Row],[ID DOCUMENTO]],BD_Pagos[],9,0),"")</f>
        <v/>
      </c>
      <c r="BG1373" s="20">
        <f>IF(IFERROR(VLOOKUP("5-"&amp;Presupuestos[[#This Row],[ID DOCUMENTO]],BD_Pagos[],10,0),0)&gt;Presupuestos[[#This Row],[TOTAL SOLES]],Presupuestos[[#This Row],[TOTAL SOLES]],IFERROR(VLOOKUP("5-"&amp;Presupuestos[[#This Row],[ID DOCUMENTO]],BD_Pagos[],10,0),0))</f>
        <v>0</v>
      </c>
      <c r="BH1373" s="7" t="str">
        <f>IFERROR(VLOOKUP("1-Detraccion"&amp;Presupuestos[[#This Row],[ID DOCUMENTO]],BD_Pagos[],2,0),"")</f>
        <v/>
      </c>
      <c r="BI1373" s="3" t="str">
        <f>IFERROR(VLOOKUP("1-Detraccion"&amp;Presupuestos[[#This Row],[ID DOCUMENTO]],BD_Pagos[],3,0),"")</f>
        <v/>
      </c>
      <c r="BJ1373" s="3" t="str">
        <f>IFERROR(VLOOKUP("1-Detraccion"&amp;Presupuestos[[#This Row],[ID DOCUMENTO]],BD_Pagos[],4,0),"")</f>
        <v/>
      </c>
      <c r="BK1373" s="6">
        <f>IF(IFERROR(VLOOKUP("1-Detraccion"&amp;Presupuestos[[#This Row],[ID DOCUMENTO]],BD_Pagos[],5,0),0)&gt;Presupuestos[[#This Row],[TOTAL SOLES]],Presupuestos[[#This Row],[TOTAL SOLES]],IFERROR(VLOOKUP("1-Detraccion"&amp;Presupuestos[[#This Row],[ID DOCUMENTO]],BD_Pagos[],5,0),0))</f>
        <v>0</v>
      </c>
      <c r="BL1373" s="6">
        <f>IF(IFERROR(VLOOKUP("1-Detraccion"&amp;Presupuestos[[#This Row],[ID DOCUMENTO]],BD_Pagos[],6,0),0)&gt;Presupuestos[[#This Row],[TOTAL SOLES]],Presupuestos[[#This Row],[TOTAL SOLES]],IFERROR(VLOOKUP("1-Detraccion"&amp;Presupuestos[[#This Row],[ID DOCUMENTO]],BD_Pagos[],6,0),0))</f>
        <v>0</v>
      </c>
      <c r="BM1373" s="37"/>
      <c r="BN1373" s="3"/>
      <c r="BO1373" s="3"/>
      <c r="BP1373" s="6"/>
      <c r="BQ137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v>
      </c>
      <c r="BR1373" s="23" t="str">
        <f>IF(Presupuestos[[#This Row],[SALDO ME-MN]]&gt;0,"PENDIENTE","CANCELADO")</f>
        <v>PENDIENTE</v>
      </c>
      <c r="BS1373" s="23" t="str">
        <f>IF(COUNTIFS($U$4:$U1372,Presupuestos[[#This Row],[ID DOCUMENTO]])&gt;=1,IF(B1372=Presupuestos[[#This Row],[ID]],"OK","DOC. DUPLICADO"),"OK")</f>
        <v>OK</v>
      </c>
    </row>
    <row r="1374" spans="2:71" ht="48" x14ac:dyDescent="0.25">
      <c r="B1374" s="34">
        <f>IF(Presupuestos[[#This Row],[ID DOCUMENTO]]=U1373,B1373,IF(B1373="ID",1,B1373+1))</f>
        <v>1187</v>
      </c>
      <c r="C1374" s="2">
        <v>45877</v>
      </c>
      <c r="D1374" s="2">
        <v>45877</v>
      </c>
      <c r="E1374" s="3" t="s">
        <v>2552</v>
      </c>
      <c r="F1374" s="25" t="s">
        <v>35</v>
      </c>
      <c r="G1374" s="25" t="s">
        <v>144</v>
      </c>
      <c r="H1374" s="25" t="s">
        <v>119</v>
      </c>
      <c r="I1374" s="36" t="str">
        <f>IFERROR(VLOOKUP(Presupuestos[[#This Row],[AREA]]&amp;Presupuestos[[#This Row],[CONCEPTO]]&amp;Presupuestos[[#This Row],[DESCRIPCION]],Tabla28[[Columna1]:[CÓDIGO NUEVO]],2,0),"")</f>
        <v>P0310002</v>
      </c>
      <c r="J1374" s="3" t="s">
        <v>2553</v>
      </c>
      <c r="K1374" s="3" t="s">
        <v>666</v>
      </c>
      <c r="L1374" s="3" t="s">
        <v>666</v>
      </c>
      <c r="M1374" s="31" t="s">
        <v>2558</v>
      </c>
      <c r="N1374" s="3"/>
      <c r="O1374" s="3" t="s">
        <v>300</v>
      </c>
      <c r="P1374" s="3" t="s">
        <v>122</v>
      </c>
      <c r="Q1374" s="3" t="str">
        <f>IFERROR(VLOOKUP(Presupuestos[[#This Row],[CLASIFICACIÓN (N)]],Tabla17[],2,0),"")</f>
        <v>Costos de ventas</v>
      </c>
      <c r="R1374" s="3" t="str">
        <f>IFERROR(VLOOKUP(Presupuestos[[#This Row],[CLASIFICACIÓN (N)]],Tabla17[],3,0),"")</f>
        <v>Operativo</v>
      </c>
      <c r="S1374" s="3" t="s">
        <v>41</v>
      </c>
      <c r="T1374" s="3" t="str">
        <f>IFERROR(VLOOKUP(Presupuestos[[#This Row],[ALMACEN]],Tabla5[],2,0),"")</f>
        <v>Lima</v>
      </c>
      <c r="U1374" s="19" t="str">
        <f>IFERROR(VLOOKUP(Presupuestos[[#This Row],[TIPO DE DOCUMENTO]],Tipo_Documento[],2,0)&amp;Presupuestos[[#This Row],[SERIE]]&amp;Presupuestos[[#This Row],[NUMERO]]&amp;Presupuestos[[#This Row],[RUC]],"")</f>
        <v>01E001199410405939504</v>
      </c>
      <c r="V1374" s="3" t="s">
        <v>120</v>
      </c>
      <c r="W1374" s="7">
        <v>45877</v>
      </c>
      <c r="X1374" s="7">
        <v>45877</v>
      </c>
      <c r="Y1374" s="3" t="s">
        <v>668</v>
      </c>
      <c r="Z1374" s="3">
        <v>1994</v>
      </c>
      <c r="AA1374" s="3">
        <f>IFERROR(VLOOKUP(Presupuestos[[#This Row],[RAZON SOCIAL]],CHOOSE({1,2},Clientes_Proveedores[Razon Social],Clientes_Proveedores[Ruc / Dni]),2,0),"-")</f>
        <v>10405939504</v>
      </c>
      <c r="AB1374" s="31" t="s">
        <v>2559</v>
      </c>
      <c r="AC1374" s="3" t="s">
        <v>670</v>
      </c>
      <c r="AD1374" s="5">
        <v>0.18</v>
      </c>
      <c r="AE1374" s="6">
        <v>84.745999999999995</v>
      </c>
      <c r="AF1374" s="6">
        <f>Presupuestos[[#This Row],[BASE]]*Presupuestos[[#This Row],[% IGV]]</f>
        <v>15.254279999999998</v>
      </c>
      <c r="AG1374" s="22">
        <f>ROUND(SUM(Presupuestos[[#This Row],[BASE]:[IGV]]),2)</f>
        <v>100</v>
      </c>
      <c r="AH1374" s="9" t="str">
        <f>IF(Presupuestos[[#This Row],[MONEDA]]="USD",VLOOKUP(Presupuestos[[#This Row],[FECHA DE EMISION]],Tipo_Cambio[],3,0),"")</f>
        <v/>
      </c>
      <c r="AI1374" s="22">
        <f>IFERROR(ROUND(IF(Presupuestos[[#This Row],[MONEDA]]="PEN",Presupuestos[[#This Row],[TOTAL]],Presupuestos[[#This Row],[TOTAL]]*Presupuestos[[#This Row],[TIPO DE CAMBIO]]),2),"")</f>
        <v>100</v>
      </c>
      <c r="AJ1374" s="5"/>
      <c r="AK1374" s="33" t="s">
        <v>671</v>
      </c>
      <c r="AL1374" s="5" t="s">
        <v>250</v>
      </c>
      <c r="AM1374" s="23" t="s">
        <v>671</v>
      </c>
      <c r="AN1374" s="23" t="s">
        <v>671</v>
      </c>
      <c r="AO1374" s="7" t="str">
        <f>IFERROR(VLOOKUP("1-"&amp;Presupuestos[[#This Row],[ID DOCUMENTO]],BD_Pagos[],7,0),"")</f>
        <v/>
      </c>
      <c r="AP1374" s="16" t="str">
        <f>IFERROR(VLOOKUP("1-"&amp;Presupuestos[[#This Row],[ID DOCUMENTO]],BD_Pagos[],8,0),"")</f>
        <v/>
      </c>
      <c r="AQ1374" s="17" t="str">
        <f>IFERROR(VLOOKUP("1-"&amp;Presupuestos[[#This Row],[ID DOCUMENTO]],BD_Pagos[],9,0),"")</f>
        <v/>
      </c>
      <c r="AR1374" s="54"/>
      <c r="AS1374" s="7" t="str">
        <f>IFERROR(VLOOKUP("2-"&amp;Presupuestos[[#This Row],[ID DOCUMENTO]],BD_Pagos[],7,0),"")</f>
        <v/>
      </c>
      <c r="AT1374" s="16" t="str">
        <f>IFERROR(VLOOKUP("2-"&amp;Presupuestos[[#This Row],[ID DOCUMENTO]],BD_Pagos[],8,0),"")</f>
        <v/>
      </c>
      <c r="AU1374" s="17" t="str">
        <f>IFERROR(VLOOKUP("2-"&amp;Presupuestos[[#This Row],[ID DOCUMENTO]],BD_Pagos[],9,0),"")</f>
        <v/>
      </c>
      <c r="AV1374" s="20">
        <f>IF(IFERROR(VLOOKUP("2-"&amp;Presupuestos[[#This Row],[ID DOCUMENTO]],BD_Pagos[],10,0),0)&gt;Presupuestos[[#This Row],[TOTAL SOLES]],Presupuestos[[#This Row],[TOTAL SOLES]],IFERROR(VLOOKUP("2-"&amp;Presupuestos[[#This Row],[ID DOCUMENTO]],BD_Pagos[],10,0),0))</f>
        <v>0</v>
      </c>
      <c r="AW1374" s="7"/>
      <c r="AX1374" s="16"/>
      <c r="AY1374" s="17"/>
      <c r="AZ1374" s="20"/>
      <c r="BA1374" s="7"/>
      <c r="BB1374" s="16"/>
      <c r="BC1374" s="17"/>
      <c r="BD1374" s="20"/>
      <c r="BE1374" s="7" t="str">
        <f>IFERROR(VLOOKUP("5-"&amp;Presupuestos[[#This Row],[ID DOCUMENTO]],BD_Pagos[],7,0),"")</f>
        <v/>
      </c>
      <c r="BF1374" s="17" t="str">
        <f>IFERROR(VLOOKUP("5-"&amp;Presupuestos[[#This Row],[ID DOCUMENTO]],BD_Pagos[],9,0),"")</f>
        <v/>
      </c>
      <c r="BG1374" s="20">
        <f>IF(IFERROR(VLOOKUP("5-"&amp;Presupuestos[[#This Row],[ID DOCUMENTO]],BD_Pagos[],10,0),0)&gt;Presupuestos[[#This Row],[TOTAL SOLES]],Presupuestos[[#This Row],[TOTAL SOLES]],IFERROR(VLOOKUP("5-"&amp;Presupuestos[[#This Row],[ID DOCUMENTO]],BD_Pagos[],10,0),0))</f>
        <v>0</v>
      </c>
      <c r="BH1374" s="7" t="str">
        <f>IFERROR(VLOOKUP("1-Detraccion"&amp;Presupuestos[[#This Row],[ID DOCUMENTO]],BD_Pagos[],2,0),"")</f>
        <v/>
      </c>
      <c r="BI1374" s="3" t="str">
        <f>IFERROR(VLOOKUP("1-Detraccion"&amp;Presupuestos[[#This Row],[ID DOCUMENTO]],BD_Pagos[],3,0),"")</f>
        <v/>
      </c>
      <c r="BJ1374" s="3" t="str">
        <f>IFERROR(VLOOKUP("1-Detraccion"&amp;Presupuestos[[#This Row],[ID DOCUMENTO]],BD_Pagos[],4,0),"")</f>
        <v/>
      </c>
      <c r="BK1374" s="6">
        <f>IF(IFERROR(VLOOKUP("1-Detraccion"&amp;Presupuestos[[#This Row],[ID DOCUMENTO]],BD_Pagos[],5,0),0)&gt;Presupuestos[[#This Row],[TOTAL SOLES]],Presupuestos[[#This Row],[TOTAL SOLES]],IFERROR(VLOOKUP("1-Detraccion"&amp;Presupuestos[[#This Row],[ID DOCUMENTO]],BD_Pagos[],5,0),0))</f>
        <v>0</v>
      </c>
      <c r="BL1374" s="6">
        <f>IF(IFERROR(VLOOKUP("1-Detraccion"&amp;Presupuestos[[#This Row],[ID DOCUMENTO]],BD_Pagos[],6,0),0)&gt;Presupuestos[[#This Row],[TOTAL SOLES]],Presupuestos[[#This Row],[TOTAL SOLES]],IFERROR(VLOOKUP("1-Detraccion"&amp;Presupuestos[[#This Row],[ID DOCUMENTO]],BD_Pagos[],6,0),0))</f>
        <v>0</v>
      </c>
      <c r="BM1374" s="37"/>
      <c r="BN1374" s="3"/>
      <c r="BO1374" s="3"/>
      <c r="BP1374" s="6"/>
      <c r="BQ137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100</v>
      </c>
      <c r="BR1374" s="23" t="str">
        <f>IF(Presupuestos[[#This Row],[SALDO ME-MN]]&gt;0,"PENDIENTE","CANCELADO")</f>
        <v>PENDIENTE</v>
      </c>
      <c r="BS1374" s="23" t="str">
        <f>IF(COUNTIFS($U$4:$U1373,Presupuestos[[#This Row],[ID DOCUMENTO]])&gt;=1,IF(B1373=Presupuestos[[#This Row],[ID]],"OK","DOC. DUPLICADO"),"OK")</f>
        <v>OK</v>
      </c>
    </row>
    <row r="1375" spans="2:71" ht="48" x14ac:dyDescent="0.25">
      <c r="B1375" s="34">
        <f>IF(Presupuestos[[#This Row],[ID DOCUMENTO]]=U1374,B1374,IF(B1374="ID",1,B1374+1))</f>
        <v>1188</v>
      </c>
      <c r="C1375" s="2">
        <v>45877</v>
      </c>
      <c r="D1375" s="2">
        <v>45877</v>
      </c>
      <c r="E1375" s="3" t="s">
        <v>2552</v>
      </c>
      <c r="F1375" s="25" t="s">
        <v>35</v>
      </c>
      <c r="G1375" s="25" t="s">
        <v>19</v>
      </c>
      <c r="H1375" s="25" t="s">
        <v>217</v>
      </c>
      <c r="I1375" s="36" t="str">
        <f>IFERROR(VLOOKUP(Presupuestos[[#This Row],[AREA]]&amp;Presupuestos[[#This Row],[CONCEPTO]]&amp;Presupuestos[[#This Row],[DESCRIPCION]],Tabla28[[Columna1]:[CÓDIGO NUEVO]],2,0),"")</f>
        <v>P0307002</v>
      </c>
      <c r="J1375" s="3" t="s">
        <v>2553</v>
      </c>
      <c r="K1375" s="3" t="s">
        <v>666</v>
      </c>
      <c r="L1375" s="3" t="s">
        <v>666</v>
      </c>
      <c r="M1375" s="31" t="s">
        <v>2560</v>
      </c>
      <c r="N1375" s="3"/>
      <c r="O1375" s="3" t="s">
        <v>300</v>
      </c>
      <c r="P1375" s="3" t="s">
        <v>122</v>
      </c>
      <c r="Q1375" s="3" t="str">
        <f>IFERROR(VLOOKUP(Presupuestos[[#This Row],[CLASIFICACIÓN (N)]],Tabla17[],2,0),"")</f>
        <v>Costos de ventas</v>
      </c>
      <c r="R1375" s="3" t="str">
        <f>IFERROR(VLOOKUP(Presupuestos[[#This Row],[CLASIFICACIÓN (N)]],Tabla17[],3,0),"")</f>
        <v>Operativo</v>
      </c>
      <c r="S1375" s="3" t="s">
        <v>41</v>
      </c>
      <c r="T1375" s="3" t="str">
        <f>IFERROR(VLOOKUP(Presupuestos[[#This Row],[ALMACEN]],Tabla5[],2,0),"")</f>
        <v>Lima</v>
      </c>
      <c r="U1375" s="19" t="str">
        <f>IFERROR(VLOOKUP(Presupuestos[[#This Row],[TIPO DE DOCUMENTO]],Tipo_Documento[],2,0)&amp;Presupuestos[[#This Row],[SERIE]]&amp;Presupuestos[[#This Row],[NUMERO]]&amp;Presupuestos[[#This Row],[RUC]],"")</f>
        <v>01FA09489520219774207</v>
      </c>
      <c r="V1375" s="3" t="s">
        <v>120</v>
      </c>
      <c r="W1375" s="7">
        <v>45877</v>
      </c>
      <c r="X1375" s="7">
        <v>45877</v>
      </c>
      <c r="Y1375" s="3" t="s">
        <v>2561</v>
      </c>
      <c r="Z1375" s="3">
        <v>4895</v>
      </c>
      <c r="AA1375" s="3">
        <f>IFERROR(VLOOKUP(Presupuestos[[#This Row],[RAZON SOCIAL]],CHOOSE({1,2},Clientes_Proveedores[Razon Social],Clientes_Proveedores[Ruc / Dni]),2,0),"-")</f>
        <v>20219774207</v>
      </c>
      <c r="AB1375" s="31" t="s">
        <v>2562</v>
      </c>
      <c r="AC1375" s="3" t="s">
        <v>670</v>
      </c>
      <c r="AD1375" s="5">
        <v>0.18</v>
      </c>
      <c r="AE1375" s="6">
        <v>16.949000000000002</v>
      </c>
      <c r="AF1375" s="6">
        <f>Presupuestos[[#This Row],[BASE]]*Presupuestos[[#This Row],[% IGV]]</f>
        <v>3.0508200000000003</v>
      </c>
      <c r="AG1375" s="22">
        <f>ROUND(SUM(Presupuestos[[#This Row],[BASE]:[IGV]]),2)</f>
        <v>20</v>
      </c>
      <c r="AH1375" s="9" t="str">
        <f>IF(Presupuestos[[#This Row],[MONEDA]]="USD",VLOOKUP(Presupuestos[[#This Row],[FECHA DE EMISION]],Tipo_Cambio[],3,0),"")</f>
        <v/>
      </c>
      <c r="AI1375" s="22">
        <f>IFERROR(ROUND(IF(Presupuestos[[#This Row],[MONEDA]]="PEN",Presupuestos[[#This Row],[TOTAL]],Presupuestos[[#This Row],[TOTAL]]*Presupuestos[[#This Row],[TIPO DE CAMBIO]]),2),"")</f>
        <v>20</v>
      </c>
      <c r="AJ1375" s="5"/>
      <c r="AK1375" s="33" t="s">
        <v>671</v>
      </c>
      <c r="AL1375" s="5" t="s">
        <v>250</v>
      </c>
      <c r="AM1375" s="23" t="s">
        <v>671</v>
      </c>
      <c r="AN1375" s="23" t="s">
        <v>671</v>
      </c>
      <c r="AO1375" s="7" t="str">
        <f>IFERROR(VLOOKUP("1-"&amp;Presupuestos[[#This Row],[ID DOCUMENTO]],BD_Pagos[],7,0),"")</f>
        <v/>
      </c>
      <c r="AP1375" s="16" t="str">
        <f>IFERROR(VLOOKUP("1-"&amp;Presupuestos[[#This Row],[ID DOCUMENTO]],BD_Pagos[],8,0),"")</f>
        <v/>
      </c>
      <c r="AQ1375" s="17" t="str">
        <f>IFERROR(VLOOKUP("1-"&amp;Presupuestos[[#This Row],[ID DOCUMENTO]],BD_Pagos[],9,0),"")</f>
        <v/>
      </c>
      <c r="AR1375" s="54"/>
      <c r="AS1375" s="7" t="str">
        <f>IFERROR(VLOOKUP("2-"&amp;Presupuestos[[#This Row],[ID DOCUMENTO]],BD_Pagos[],7,0),"")</f>
        <v/>
      </c>
      <c r="AT1375" s="16" t="str">
        <f>IFERROR(VLOOKUP("2-"&amp;Presupuestos[[#This Row],[ID DOCUMENTO]],BD_Pagos[],8,0),"")</f>
        <v/>
      </c>
      <c r="AU1375" s="17" t="str">
        <f>IFERROR(VLOOKUP("2-"&amp;Presupuestos[[#This Row],[ID DOCUMENTO]],BD_Pagos[],9,0),"")</f>
        <v/>
      </c>
      <c r="AV1375" s="20">
        <f>IF(IFERROR(VLOOKUP("2-"&amp;Presupuestos[[#This Row],[ID DOCUMENTO]],BD_Pagos[],10,0),0)&gt;Presupuestos[[#This Row],[TOTAL SOLES]],Presupuestos[[#This Row],[TOTAL SOLES]],IFERROR(VLOOKUP("2-"&amp;Presupuestos[[#This Row],[ID DOCUMENTO]],BD_Pagos[],10,0),0))</f>
        <v>0</v>
      </c>
      <c r="AW1375" s="7"/>
      <c r="AX1375" s="16"/>
      <c r="AY1375" s="17"/>
      <c r="AZ1375" s="20"/>
      <c r="BA1375" s="7"/>
      <c r="BB1375" s="16"/>
      <c r="BC1375" s="17"/>
      <c r="BD1375" s="20"/>
      <c r="BE1375" s="7" t="str">
        <f>IFERROR(VLOOKUP("5-"&amp;Presupuestos[[#This Row],[ID DOCUMENTO]],BD_Pagos[],7,0),"")</f>
        <v/>
      </c>
      <c r="BF1375" s="17" t="str">
        <f>IFERROR(VLOOKUP("5-"&amp;Presupuestos[[#This Row],[ID DOCUMENTO]],BD_Pagos[],9,0),"")</f>
        <v/>
      </c>
      <c r="BG1375" s="20">
        <f>IF(IFERROR(VLOOKUP("5-"&amp;Presupuestos[[#This Row],[ID DOCUMENTO]],BD_Pagos[],10,0),0)&gt;Presupuestos[[#This Row],[TOTAL SOLES]],Presupuestos[[#This Row],[TOTAL SOLES]],IFERROR(VLOOKUP("5-"&amp;Presupuestos[[#This Row],[ID DOCUMENTO]],BD_Pagos[],10,0),0))</f>
        <v>0</v>
      </c>
      <c r="BH1375" s="7" t="str">
        <f>IFERROR(VLOOKUP("1-Detraccion"&amp;Presupuestos[[#This Row],[ID DOCUMENTO]],BD_Pagos[],2,0),"")</f>
        <v/>
      </c>
      <c r="BI1375" s="3" t="str">
        <f>IFERROR(VLOOKUP("1-Detraccion"&amp;Presupuestos[[#This Row],[ID DOCUMENTO]],BD_Pagos[],3,0),"")</f>
        <v/>
      </c>
      <c r="BJ1375" s="3" t="str">
        <f>IFERROR(VLOOKUP("1-Detraccion"&amp;Presupuestos[[#This Row],[ID DOCUMENTO]],BD_Pagos[],4,0),"")</f>
        <v/>
      </c>
      <c r="BK1375" s="6">
        <f>IF(IFERROR(VLOOKUP("1-Detraccion"&amp;Presupuestos[[#This Row],[ID DOCUMENTO]],BD_Pagos[],5,0),0)&gt;Presupuestos[[#This Row],[TOTAL SOLES]],Presupuestos[[#This Row],[TOTAL SOLES]],IFERROR(VLOOKUP("1-Detraccion"&amp;Presupuestos[[#This Row],[ID DOCUMENTO]],BD_Pagos[],5,0),0))</f>
        <v>0</v>
      </c>
      <c r="BL1375" s="6">
        <f>IF(IFERROR(VLOOKUP("1-Detraccion"&amp;Presupuestos[[#This Row],[ID DOCUMENTO]],BD_Pagos[],6,0),0)&gt;Presupuestos[[#This Row],[TOTAL SOLES]],Presupuestos[[#This Row],[TOTAL SOLES]],IFERROR(VLOOKUP("1-Detraccion"&amp;Presupuestos[[#This Row],[ID DOCUMENTO]],BD_Pagos[],6,0),0))</f>
        <v>0</v>
      </c>
      <c r="BM1375" s="37"/>
      <c r="BN1375" s="3"/>
      <c r="BO1375" s="3"/>
      <c r="BP1375" s="6"/>
      <c r="BQ137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375" s="23" t="str">
        <f>IF(Presupuestos[[#This Row],[SALDO ME-MN]]&gt;0,"PENDIENTE","CANCELADO")</f>
        <v>PENDIENTE</v>
      </c>
      <c r="BS1375" s="23" t="str">
        <f>IF(COUNTIFS($U$4:$U1374,Presupuestos[[#This Row],[ID DOCUMENTO]])&gt;=1,IF(B1374=Presupuestos[[#This Row],[ID]],"OK","DOC. DUPLICADO"),"OK")</f>
        <v>OK</v>
      </c>
    </row>
    <row r="1376" spans="2:71" ht="48" x14ac:dyDescent="0.25">
      <c r="B1376" s="34">
        <f>IF(Presupuestos[[#This Row],[ID DOCUMENTO]]=U1375,B1375,IF(B1375="ID",1,B1375+1))</f>
        <v>1189</v>
      </c>
      <c r="C1376" s="2">
        <v>45877</v>
      </c>
      <c r="D1376" s="2">
        <v>45877</v>
      </c>
      <c r="E1376" s="3" t="s">
        <v>2552</v>
      </c>
      <c r="F1376" s="25" t="s">
        <v>35</v>
      </c>
      <c r="G1376" s="25" t="s">
        <v>19</v>
      </c>
      <c r="H1376" s="25" t="s">
        <v>217</v>
      </c>
      <c r="I1376" s="36" t="str">
        <f>IFERROR(VLOOKUP(Presupuestos[[#This Row],[AREA]]&amp;Presupuestos[[#This Row],[CONCEPTO]]&amp;Presupuestos[[#This Row],[DESCRIPCION]],Tabla28[[Columna1]:[CÓDIGO NUEVO]],2,0),"")</f>
        <v>P0307002</v>
      </c>
      <c r="J1376" s="3" t="s">
        <v>2553</v>
      </c>
      <c r="K1376" s="3" t="s">
        <v>666</v>
      </c>
      <c r="L1376" s="3" t="s">
        <v>666</v>
      </c>
      <c r="M1376" s="31" t="s">
        <v>2563</v>
      </c>
      <c r="N1376" s="3"/>
      <c r="O1376" s="3" t="s">
        <v>300</v>
      </c>
      <c r="P1376" s="3" t="s">
        <v>122</v>
      </c>
      <c r="Q1376" s="3" t="str">
        <f>IFERROR(VLOOKUP(Presupuestos[[#This Row],[CLASIFICACIÓN (N)]],Tabla17[],2,0),"")</f>
        <v>Costos de ventas</v>
      </c>
      <c r="R1376" s="3" t="str">
        <f>IFERROR(VLOOKUP(Presupuestos[[#This Row],[CLASIFICACIÓN (N)]],Tabla17[],3,0),"")</f>
        <v>Operativo</v>
      </c>
      <c r="S1376" s="3" t="s">
        <v>41</v>
      </c>
      <c r="T1376" s="3" t="str">
        <f>IFERROR(VLOOKUP(Presupuestos[[#This Row],[ALMACEN]],Tabla5[],2,0),"")</f>
        <v>Lima</v>
      </c>
      <c r="U1376" s="19" t="str">
        <f>IFERROR(VLOOKUP(Presupuestos[[#This Row],[TIPO DE DOCUMENTO]],Tipo_Documento[],2,0)&amp;Presupuestos[[#This Row],[SERIE]]&amp;Presupuestos[[#This Row],[NUMERO]]&amp;Presupuestos[[#This Row],[RUC]],"")</f>
        <v>01FA09489620219774207</v>
      </c>
      <c r="V1376" s="3" t="s">
        <v>120</v>
      </c>
      <c r="W1376" s="7">
        <v>45877</v>
      </c>
      <c r="X1376" s="7">
        <v>45877</v>
      </c>
      <c r="Y1376" s="3" t="s">
        <v>2561</v>
      </c>
      <c r="Z1376" s="3">
        <v>4896</v>
      </c>
      <c r="AA1376" s="3">
        <f>IFERROR(VLOOKUP(Presupuestos[[#This Row],[RAZON SOCIAL]],CHOOSE({1,2},Clientes_Proveedores[Razon Social],Clientes_Proveedores[Ruc / Dni]),2,0),"-")</f>
        <v>20219774207</v>
      </c>
      <c r="AB1376" s="31" t="s">
        <v>2562</v>
      </c>
      <c r="AC1376" s="3" t="s">
        <v>670</v>
      </c>
      <c r="AD1376" s="5">
        <v>0.18</v>
      </c>
      <c r="AE1376" s="6">
        <v>16.949000000000002</v>
      </c>
      <c r="AF1376" s="6">
        <f>Presupuestos[[#This Row],[BASE]]*Presupuestos[[#This Row],[% IGV]]</f>
        <v>3.0508200000000003</v>
      </c>
      <c r="AG1376" s="22">
        <f>ROUND(SUM(Presupuestos[[#This Row],[BASE]:[IGV]]),2)</f>
        <v>20</v>
      </c>
      <c r="AH1376" s="9" t="str">
        <f>IF(Presupuestos[[#This Row],[MONEDA]]="USD",VLOOKUP(Presupuestos[[#This Row],[FECHA DE EMISION]],Tipo_Cambio[],3,0),"")</f>
        <v/>
      </c>
      <c r="AI1376" s="22">
        <f>IFERROR(ROUND(IF(Presupuestos[[#This Row],[MONEDA]]="PEN",Presupuestos[[#This Row],[TOTAL]],Presupuestos[[#This Row],[TOTAL]]*Presupuestos[[#This Row],[TIPO DE CAMBIO]]),2),"")</f>
        <v>20</v>
      </c>
      <c r="AJ1376" s="5"/>
      <c r="AK1376" s="33" t="s">
        <v>671</v>
      </c>
      <c r="AL1376" s="5" t="s">
        <v>250</v>
      </c>
      <c r="AM1376" s="23" t="s">
        <v>671</v>
      </c>
      <c r="AN1376" s="23" t="s">
        <v>671</v>
      </c>
      <c r="AO1376" s="7" t="str">
        <f>IFERROR(VLOOKUP("1-"&amp;Presupuestos[[#This Row],[ID DOCUMENTO]],BD_Pagos[],7,0),"")</f>
        <v/>
      </c>
      <c r="AP1376" s="16" t="str">
        <f>IFERROR(VLOOKUP("1-"&amp;Presupuestos[[#This Row],[ID DOCUMENTO]],BD_Pagos[],8,0),"")</f>
        <v/>
      </c>
      <c r="AQ1376" s="17" t="str">
        <f>IFERROR(VLOOKUP("1-"&amp;Presupuestos[[#This Row],[ID DOCUMENTO]],BD_Pagos[],9,0),"")</f>
        <v/>
      </c>
      <c r="AR1376" s="54"/>
      <c r="AS1376" s="7" t="str">
        <f>IFERROR(VLOOKUP("2-"&amp;Presupuestos[[#This Row],[ID DOCUMENTO]],BD_Pagos[],7,0),"")</f>
        <v/>
      </c>
      <c r="AT1376" s="16" t="str">
        <f>IFERROR(VLOOKUP("2-"&amp;Presupuestos[[#This Row],[ID DOCUMENTO]],BD_Pagos[],8,0),"")</f>
        <v/>
      </c>
      <c r="AU1376" s="17" t="str">
        <f>IFERROR(VLOOKUP("2-"&amp;Presupuestos[[#This Row],[ID DOCUMENTO]],BD_Pagos[],9,0),"")</f>
        <v/>
      </c>
      <c r="AV1376" s="20">
        <f>IF(IFERROR(VLOOKUP("2-"&amp;Presupuestos[[#This Row],[ID DOCUMENTO]],BD_Pagos[],10,0),0)&gt;Presupuestos[[#This Row],[TOTAL SOLES]],Presupuestos[[#This Row],[TOTAL SOLES]],IFERROR(VLOOKUP("2-"&amp;Presupuestos[[#This Row],[ID DOCUMENTO]],BD_Pagos[],10,0),0))</f>
        <v>0</v>
      </c>
      <c r="AW1376" s="7"/>
      <c r="AX1376" s="16"/>
      <c r="AY1376" s="17"/>
      <c r="AZ1376" s="20"/>
      <c r="BA1376" s="7"/>
      <c r="BB1376" s="16"/>
      <c r="BC1376" s="17"/>
      <c r="BD1376" s="20"/>
      <c r="BE1376" s="7" t="str">
        <f>IFERROR(VLOOKUP("5-"&amp;Presupuestos[[#This Row],[ID DOCUMENTO]],BD_Pagos[],7,0),"")</f>
        <v/>
      </c>
      <c r="BF1376" s="17" t="str">
        <f>IFERROR(VLOOKUP("5-"&amp;Presupuestos[[#This Row],[ID DOCUMENTO]],BD_Pagos[],9,0),"")</f>
        <v/>
      </c>
      <c r="BG1376" s="20">
        <f>IF(IFERROR(VLOOKUP("5-"&amp;Presupuestos[[#This Row],[ID DOCUMENTO]],BD_Pagos[],10,0),0)&gt;Presupuestos[[#This Row],[TOTAL SOLES]],Presupuestos[[#This Row],[TOTAL SOLES]],IFERROR(VLOOKUP("5-"&amp;Presupuestos[[#This Row],[ID DOCUMENTO]],BD_Pagos[],10,0),0))</f>
        <v>0</v>
      </c>
      <c r="BH1376" s="7" t="str">
        <f>IFERROR(VLOOKUP("1-Detraccion"&amp;Presupuestos[[#This Row],[ID DOCUMENTO]],BD_Pagos[],2,0),"")</f>
        <v/>
      </c>
      <c r="BI1376" s="3" t="str">
        <f>IFERROR(VLOOKUP("1-Detraccion"&amp;Presupuestos[[#This Row],[ID DOCUMENTO]],BD_Pagos[],3,0),"")</f>
        <v/>
      </c>
      <c r="BJ1376" s="3" t="str">
        <f>IFERROR(VLOOKUP("1-Detraccion"&amp;Presupuestos[[#This Row],[ID DOCUMENTO]],BD_Pagos[],4,0),"")</f>
        <v/>
      </c>
      <c r="BK1376" s="6">
        <f>IF(IFERROR(VLOOKUP("1-Detraccion"&amp;Presupuestos[[#This Row],[ID DOCUMENTO]],BD_Pagos[],5,0),0)&gt;Presupuestos[[#This Row],[TOTAL SOLES]],Presupuestos[[#This Row],[TOTAL SOLES]],IFERROR(VLOOKUP("1-Detraccion"&amp;Presupuestos[[#This Row],[ID DOCUMENTO]],BD_Pagos[],5,0),0))</f>
        <v>0</v>
      </c>
      <c r="BL1376" s="6">
        <f>IF(IFERROR(VLOOKUP("1-Detraccion"&amp;Presupuestos[[#This Row],[ID DOCUMENTO]],BD_Pagos[],6,0),0)&gt;Presupuestos[[#This Row],[TOTAL SOLES]],Presupuestos[[#This Row],[TOTAL SOLES]],IFERROR(VLOOKUP("1-Detraccion"&amp;Presupuestos[[#This Row],[ID DOCUMENTO]],BD_Pagos[],6,0),0))</f>
        <v>0</v>
      </c>
      <c r="BM1376" s="37"/>
      <c r="BN1376" s="3"/>
      <c r="BO1376" s="3"/>
      <c r="BP1376" s="6"/>
      <c r="BQ137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376" s="23" t="str">
        <f>IF(Presupuestos[[#This Row],[SALDO ME-MN]]&gt;0,"PENDIENTE","CANCELADO")</f>
        <v>PENDIENTE</v>
      </c>
      <c r="BS1376" s="23" t="str">
        <f>IF(COUNTIFS($U$4:$U1375,Presupuestos[[#This Row],[ID DOCUMENTO]])&gt;=1,IF(B1375=Presupuestos[[#This Row],[ID]],"OK","DOC. DUPLICADO"),"OK")</f>
        <v>OK</v>
      </c>
    </row>
    <row r="1377" spans="2:71" ht="36" x14ac:dyDescent="0.25">
      <c r="B1377" s="34">
        <f>IF(Presupuestos[[#This Row],[ID DOCUMENTO]]=U1376,B1376,IF(B1376="ID",1,B1376+1))</f>
        <v>1190</v>
      </c>
      <c r="C1377" s="2">
        <v>45877</v>
      </c>
      <c r="D1377" s="2">
        <v>45877</v>
      </c>
      <c r="E1377" s="3" t="s">
        <v>2552</v>
      </c>
      <c r="F1377" s="25" t="s">
        <v>35</v>
      </c>
      <c r="G1377" s="25" t="s">
        <v>223</v>
      </c>
      <c r="H1377" s="25" t="s">
        <v>199</v>
      </c>
      <c r="I1377" s="36" t="str">
        <f>IFERROR(VLOOKUP(Presupuestos[[#This Row],[AREA]]&amp;Presupuestos[[#This Row],[CONCEPTO]]&amp;Presupuestos[[#This Row],[DESCRIPCION]],Tabla28[[Columna1]:[CÓDIGO NUEVO]],2,0),"")</f>
        <v>P0303001</v>
      </c>
      <c r="J1377" s="3" t="s">
        <v>2553</v>
      </c>
      <c r="K1377" s="3" t="s">
        <v>666</v>
      </c>
      <c r="L1377" s="3" t="s">
        <v>666</v>
      </c>
      <c r="M1377" s="31" t="s">
        <v>2564</v>
      </c>
      <c r="N1377" s="3"/>
      <c r="O1377" s="3" t="s">
        <v>300</v>
      </c>
      <c r="P1377" s="3" t="s">
        <v>122</v>
      </c>
      <c r="Q1377" s="3" t="str">
        <f>IFERROR(VLOOKUP(Presupuestos[[#This Row],[CLASIFICACIÓN (N)]],Tabla17[],2,0),"")</f>
        <v>Costos de ventas</v>
      </c>
      <c r="R1377" s="3" t="str">
        <f>IFERROR(VLOOKUP(Presupuestos[[#This Row],[CLASIFICACIÓN (N)]],Tabla17[],3,0),"")</f>
        <v>Operativo</v>
      </c>
      <c r="S1377" s="3" t="s">
        <v>41</v>
      </c>
      <c r="T1377" s="3" t="str">
        <f>IFERROR(VLOOKUP(Presupuestos[[#This Row],[ALMACEN]],Tabla5[],2,0),"")</f>
        <v>Lima</v>
      </c>
      <c r="U1377" s="19" t="str">
        <f>IFERROR(VLOOKUP(Presupuestos[[#This Row],[TIPO DE DOCUMENTO]],Tipo_Documento[],2,0)&amp;Presupuestos[[#This Row],[SERIE]]&amp;Presupuestos[[#This Row],[NUMERO]]&amp;Presupuestos[[#This Row],[RUC]],"")</f>
        <v>01F001170210218062186</v>
      </c>
      <c r="V1377" s="3" t="s">
        <v>120</v>
      </c>
      <c r="W1377" s="7">
        <v>45877</v>
      </c>
      <c r="X1377" s="7">
        <v>45877</v>
      </c>
      <c r="Y1377" s="3" t="s">
        <v>688</v>
      </c>
      <c r="Z1377" s="3">
        <v>1702</v>
      </c>
      <c r="AA1377" s="3">
        <f>IFERROR(VLOOKUP(Presupuestos[[#This Row],[RAZON SOCIAL]],CHOOSE({1,2},Clientes_Proveedores[Razon Social],Clientes_Proveedores[Ruc / Dni]),2,0),"-")</f>
        <v>10218062186</v>
      </c>
      <c r="AB1377" s="31" t="s">
        <v>1412</v>
      </c>
      <c r="AC1377" s="3" t="s">
        <v>670</v>
      </c>
      <c r="AD1377" s="5">
        <v>0.18</v>
      </c>
      <c r="AE1377" s="6">
        <v>10</v>
      </c>
      <c r="AF1377" s="6">
        <f>Presupuestos[[#This Row],[BASE]]*Presupuestos[[#This Row],[% IGV]]</f>
        <v>1.7999999999999998</v>
      </c>
      <c r="AG1377" s="22">
        <f>ROUND(SUM(Presupuestos[[#This Row],[BASE]:[IGV]]),2)</f>
        <v>11.8</v>
      </c>
      <c r="AH1377" s="9" t="str">
        <f>IF(Presupuestos[[#This Row],[MONEDA]]="USD",VLOOKUP(Presupuestos[[#This Row],[FECHA DE EMISION]],Tipo_Cambio[],3,0),"")</f>
        <v/>
      </c>
      <c r="AI1377" s="22">
        <f>IFERROR(ROUND(IF(Presupuestos[[#This Row],[MONEDA]]="PEN",Presupuestos[[#This Row],[TOTAL]],Presupuestos[[#This Row],[TOTAL]]*Presupuestos[[#This Row],[TIPO DE CAMBIO]]),2),"")</f>
        <v>11.8</v>
      </c>
      <c r="AJ1377" s="5"/>
      <c r="AK1377" s="33" t="s">
        <v>671</v>
      </c>
      <c r="AL1377" s="5" t="s">
        <v>250</v>
      </c>
      <c r="AM1377" s="23" t="s">
        <v>671</v>
      </c>
      <c r="AN1377" s="23" t="s">
        <v>671</v>
      </c>
      <c r="AO1377" s="7" t="str">
        <f>IFERROR(VLOOKUP("1-"&amp;Presupuestos[[#This Row],[ID DOCUMENTO]],BD_Pagos[],7,0),"")</f>
        <v/>
      </c>
      <c r="AP1377" s="16" t="str">
        <f>IFERROR(VLOOKUP("1-"&amp;Presupuestos[[#This Row],[ID DOCUMENTO]],BD_Pagos[],8,0),"")</f>
        <v/>
      </c>
      <c r="AQ1377" s="17" t="str">
        <f>IFERROR(VLOOKUP("1-"&amp;Presupuestos[[#This Row],[ID DOCUMENTO]],BD_Pagos[],9,0),"")</f>
        <v/>
      </c>
      <c r="AR1377" s="54"/>
      <c r="AS1377" s="7" t="str">
        <f>IFERROR(VLOOKUP("2-"&amp;Presupuestos[[#This Row],[ID DOCUMENTO]],BD_Pagos[],7,0),"")</f>
        <v/>
      </c>
      <c r="AT1377" s="16" t="str">
        <f>IFERROR(VLOOKUP("2-"&amp;Presupuestos[[#This Row],[ID DOCUMENTO]],BD_Pagos[],8,0),"")</f>
        <v/>
      </c>
      <c r="AU1377" s="17" t="str">
        <f>IFERROR(VLOOKUP("2-"&amp;Presupuestos[[#This Row],[ID DOCUMENTO]],BD_Pagos[],9,0),"")</f>
        <v/>
      </c>
      <c r="AV1377" s="20">
        <f>IF(IFERROR(VLOOKUP("2-"&amp;Presupuestos[[#This Row],[ID DOCUMENTO]],BD_Pagos[],10,0),0)&gt;Presupuestos[[#This Row],[TOTAL SOLES]],Presupuestos[[#This Row],[TOTAL SOLES]],IFERROR(VLOOKUP("2-"&amp;Presupuestos[[#This Row],[ID DOCUMENTO]],BD_Pagos[],10,0),0))</f>
        <v>0</v>
      </c>
      <c r="AW1377" s="7"/>
      <c r="AX1377" s="16"/>
      <c r="AY1377" s="17"/>
      <c r="AZ1377" s="20"/>
      <c r="BA1377" s="7"/>
      <c r="BB1377" s="16"/>
      <c r="BC1377" s="17"/>
      <c r="BD1377" s="20"/>
      <c r="BE1377" s="7" t="str">
        <f>IFERROR(VLOOKUP("5-"&amp;Presupuestos[[#This Row],[ID DOCUMENTO]],BD_Pagos[],7,0),"")</f>
        <v/>
      </c>
      <c r="BF1377" s="17" t="str">
        <f>IFERROR(VLOOKUP("5-"&amp;Presupuestos[[#This Row],[ID DOCUMENTO]],BD_Pagos[],9,0),"")</f>
        <v/>
      </c>
      <c r="BG1377" s="20">
        <f>IF(IFERROR(VLOOKUP("5-"&amp;Presupuestos[[#This Row],[ID DOCUMENTO]],BD_Pagos[],10,0),0)&gt;Presupuestos[[#This Row],[TOTAL SOLES]],Presupuestos[[#This Row],[TOTAL SOLES]],IFERROR(VLOOKUP("5-"&amp;Presupuestos[[#This Row],[ID DOCUMENTO]],BD_Pagos[],10,0),0))</f>
        <v>0</v>
      </c>
      <c r="BH1377" s="7" t="str">
        <f>IFERROR(VLOOKUP("1-Detraccion"&amp;Presupuestos[[#This Row],[ID DOCUMENTO]],BD_Pagos[],2,0),"")</f>
        <v/>
      </c>
      <c r="BI1377" s="3" t="str">
        <f>IFERROR(VLOOKUP("1-Detraccion"&amp;Presupuestos[[#This Row],[ID DOCUMENTO]],BD_Pagos[],3,0),"")</f>
        <v/>
      </c>
      <c r="BJ1377" s="3" t="str">
        <f>IFERROR(VLOOKUP("1-Detraccion"&amp;Presupuestos[[#This Row],[ID DOCUMENTO]],BD_Pagos[],4,0),"")</f>
        <v/>
      </c>
      <c r="BK1377" s="6">
        <f>IF(IFERROR(VLOOKUP("1-Detraccion"&amp;Presupuestos[[#This Row],[ID DOCUMENTO]],BD_Pagos[],5,0),0)&gt;Presupuestos[[#This Row],[TOTAL SOLES]],Presupuestos[[#This Row],[TOTAL SOLES]],IFERROR(VLOOKUP("1-Detraccion"&amp;Presupuestos[[#This Row],[ID DOCUMENTO]],BD_Pagos[],5,0),0))</f>
        <v>0</v>
      </c>
      <c r="BL1377" s="6">
        <f>IF(IFERROR(VLOOKUP("1-Detraccion"&amp;Presupuestos[[#This Row],[ID DOCUMENTO]],BD_Pagos[],6,0),0)&gt;Presupuestos[[#This Row],[TOTAL SOLES]],Presupuestos[[#This Row],[TOTAL SOLES]],IFERROR(VLOOKUP("1-Detraccion"&amp;Presupuestos[[#This Row],[ID DOCUMENTO]],BD_Pagos[],6,0),0))</f>
        <v>0</v>
      </c>
      <c r="BM1377" s="37"/>
      <c r="BN1377" s="3"/>
      <c r="BO1377" s="3"/>
      <c r="BP1377" s="6"/>
      <c r="BQ137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11.8</v>
      </c>
      <c r="BR1377" s="23" t="str">
        <f>IF(Presupuestos[[#This Row],[SALDO ME-MN]]&gt;0,"PENDIENTE","CANCELADO")</f>
        <v>PENDIENTE</v>
      </c>
      <c r="BS1377" s="23" t="str">
        <f>IF(COUNTIFS($U$4:$U1376,Presupuestos[[#This Row],[ID DOCUMENTO]])&gt;=1,IF(B1376=Presupuestos[[#This Row],[ID]],"OK","DOC. DUPLICADO"),"OK")</f>
        <v>OK</v>
      </c>
    </row>
    <row r="1378" spans="2:71" ht="36" x14ac:dyDescent="0.25">
      <c r="B1378" s="34">
        <f>IF(Presupuestos[[#This Row],[ID DOCUMENTO]]=U1377,B1377,IF(B1377="ID",1,B1377+1))</f>
        <v>1191</v>
      </c>
      <c r="C1378" s="2">
        <v>45877</v>
      </c>
      <c r="D1378" s="2">
        <v>45877</v>
      </c>
      <c r="E1378" s="3" t="s">
        <v>2552</v>
      </c>
      <c r="F1378" s="25" t="s">
        <v>35</v>
      </c>
      <c r="G1378" s="25" t="s">
        <v>223</v>
      </c>
      <c r="H1378" s="25" t="s">
        <v>199</v>
      </c>
      <c r="I1378" s="36" t="str">
        <f>IFERROR(VLOOKUP(Presupuestos[[#This Row],[AREA]]&amp;Presupuestos[[#This Row],[CONCEPTO]]&amp;Presupuestos[[#This Row],[DESCRIPCION]],Tabla28[[Columna1]:[CÓDIGO NUEVO]],2,0),"")</f>
        <v>P0303001</v>
      </c>
      <c r="J1378" s="3" t="s">
        <v>2553</v>
      </c>
      <c r="K1378" s="3" t="s">
        <v>666</v>
      </c>
      <c r="L1378" s="3" t="s">
        <v>666</v>
      </c>
      <c r="M1378" s="31" t="s">
        <v>2565</v>
      </c>
      <c r="N1378" s="3"/>
      <c r="O1378" s="3" t="s">
        <v>300</v>
      </c>
      <c r="P1378" s="3" t="s">
        <v>122</v>
      </c>
      <c r="Q1378" s="3" t="str">
        <f>IFERROR(VLOOKUP(Presupuestos[[#This Row],[CLASIFICACIÓN (N)]],Tabla17[],2,0),"")</f>
        <v>Costos de ventas</v>
      </c>
      <c r="R1378" s="3" t="str">
        <f>IFERROR(VLOOKUP(Presupuestos[[#This Row],[CLASIFICACIÓN (N)]],Tabla17[],3,0),"")</f>
        <v>Operativo</v>
      </c>
      <c r="S1378" s="3" t="s">
        <v>41</v>
      </c>
      <c r="T1378" s="3" t="str">
        <f>IFERROR(VLOOKUP(Presupuestos[[#This Row],[ALMACEN]],Tabla5[],2,0),"")</f>
        <v>Lima</v>
      </c>
      <c r="U1378" s="19" t="str">
        <f>IFERROR(VLOOKUP(Presupuestos[[#This Row],[TIPO DE DOCUMENTO]],Tipo_Documento[],2,0)&amp;Presupuestos[[#This Row],[SERIE]]&amp;Presupuestos[[#This Row],[NUMERO]]&amp;Presupuestos[[#This Row],[RUC]],"")</f>
        <v>01F001170510218062186</v>
      </c>
      <c r="V1378" s="3" t="s">
        <v>120</v>
      </c>
      <c r="W1378" s="7">
        <v>45877</v>
      </c>
      <c r="X1378" s="7">
        <v>45877</v>
      </c>
      <c r="Y1378" s="3" t="s">
        <v>688</v>
      </c>
      <c r="Z1378" s="3">
        <v>1705</v>
      </c>
      <c r="AA1378" s="3">
        <f>IFERROR(VLOOKUP(Presupuestos[[#This Row],[RAZON SOCIAL]],CHOOSE({1,2},Clientes_Proveedores[Razon Social],Clientes_Proveedores[Ruc / Dni]),2,0),"-")</f>
        <v>10218062186</v>
      </c>
      <c r="AB1378" s="31" t="s">
        <v>1412</v>
      </c>
      <c r="AC1378" s="3" t="s">
        <v>670</v>
      </c>
      <c r="AD1378" s="5">
        <v>0.18</v>
      </c>
      <c r="AE1378" s="6">
        <v>10</v>
      </c>
      <c r="AF1378" s="6">
        <f>Presupuestos[[#This Row],[BASE]]*Presupuestos[[#This Row],[% IGV]]</f>
        <v>1.7999999999999998</v>
      </c>
      <c r="AG1378" s="22">
        <f>ROUND(SUM(Presupuestos[[#This Row],[BASE]:[IGV]]),2)</f>
        <v>11.8</v>
      </c>
      <c r="AH1378" s="9" t="str">
        <f>IF(Presupuestos[[#This Row],[MONEDA]]="USD",VLOOKUP(Presupuestos[[#This Row],[FECHA DE EMISION]],Tipo_Cambio[],3,0),"")</f>
        <v/>
      </c>
      <c r="AI1378" s="22">
        <f>IFERROR(ROUND(IF(Presupuestos[[#This Row],[MONEDA]]="PEN",Presupuestos[[#This Row],[TOTAL]],Presupuestos[[#This Row],[TOTAL]]*Presupuestos[[#This Row],[TIPO DE CAMBIO]]),2),"")</f>
        <v>11.8</v>
      </c>
      <c r="AJ1378" s="5"/>
      <c r="AK1378" s="33" t="s">
        <v>671</v>
      </c>
      <c r="AL1378" s="5" t="s">
        <v>250</v>
      </c>
      <c r="AM1378" s="23" t="s">
        <v>671</v>
      </c>
      <c r="AN1378" s="23" t="s">
        <v>671</v>
      </c>
      <c r="AO1378" s="7" t="str">
        <f>IFERROR(VLOOKUP("1-"&amp;Presupuestos[[#This Row],[ID DOCUMENTO]],BD_Pagos[],7,0),"")</f>
        <v/>
      </c>
      <c r="AP1378" s="16" t="str">
        <f>IFERROR(VLOOKUP("1-"&amp;Presupuestos[[#This Row],[ID DOCUMENTO]],BD_Pagos[],8,0),"")</f>
        <v/>
      </c>
      <c r="AQ1378" s="17" t="str">
        <f>IFERROR(VLOOKUP("1-"&amp;Presupuestos[[#This Row],[ID DOCUMENTO]],BD_Pagos[],9,0),"")</f>
        <v/>
      </c>
      <c r="AR1378" s="54"/>
      <c r="AS1378" s="7" t="str">
        <f>IFERROR(VLOOKUP("2-"&amp;Presupuestos[[#This Row],[ID DOCUMENTO]],BD_Pagos[],7,0),"")</f>
        <v/>
      </c>
      <c r="AT1378" s="16" t="str">
        <f>IFERROR(VLOOKUP("2-"&amp;Presupuestos[[#This Row],[ID DOCUMENTO]],BD_Pagos[],8,0),"")</f>
        <v/>
      </c>
      <c r="AU1378" s="17" t="str">
        <f>IFERROR(VLOOKUP("2-"&amp;Presupuestos[[#This Row],[ID DOCUMENTO]],BD_Pagos[],9,0),"")</f>
        <v/>
      </c>
      <c r="AV1378" s="20">
        <f>IF(IFERROR(VLOOKUP("2-"&amp;Presupuestos[[#This Row],[ID DOCUMENTO]],BD_Pagos[],10,0),0)&gt;Presupuestos[[#This Row],[TOTAL SOLES]],Presupuestos[[#This Row],[TOTAL SOLES]],IFERROR(VLOOKUP("2-"&amp;Presupuestos[[#This Row],[ID DOCUMENTO]],BD_Pagos[],10,0),0))</f>
        <v>0</v>
      </c>
      <c r="AW1378" s="7"/>
      <c r="AX1378" s="16"/>
      <c r="AY1378" s="17"/>
      <c r="AZ1378" s="20"/>
      <c r="BA1378" s="7"/>
      <c r="BB1378" s="16"/>
      <c r="BC1378" s="17"/>
      <c r="BD1378" s="20"/>
      <c r="BE1378" s="7" t="str">
        <f>IFERROR(VLOOKUP("5-"&amp;Presupuestos[[#This Row],[ID DOCUMENTO]],BD_Pagos[],7,0),"")</f>
        <v/>
      </c>
      <c r="BF1378" s="17" t="str">
        <f>IFERROR(VLOOKUP("5-"&amp;Presupuestos[[#This Row],[ID DOCUMENTO]],BD_Pagos[],9,0),"")</f>
        <v/>
      </c>
      <c r="BG1378" s="20">
        <f>IF(IFERROR(VLOOKUP("5-"&amp;Presupuestos[[#This Row],[ID DOCUMENTO]],BD_Pagos[],10,0),0)&gt;Presupuestos[[#This Row],[TOTAL SOLES]],Presupuestos[[#This Row],[TOTAL SOLES]],IFERROR(VLOOKUP("5-"&amp;Presupuestos[[#This Row],[ID DOCUMENTO]],BD_Pagos[],10,0),0))</f>
        <v>0</v>
      </c>
      <c r="BH1378" s="7" t="str">
        <f>IFERROR(VLOOKUP("1-Detraccion"&amp;Presupuestos[[#This Row],[ID DOCUMENTO]],BD_Pagos[],2,0),"")</f>
        <v/>
      </c>
      <c r="BI1378" s="3" t="str">
        <f>IFERROR(VLOOKUP("1-Detraccion"&amp;Presupuestos[[#This Row],[ID DOCUMENTO]],BD_Pagos[],3,0),"")</f>
        <v/>
      </c>
      <c r="BJ1378" s="3" t="str">
        <f>IFERROR(VLOOKUP("1-Detraccion"&amp;Presupuestos[[#This Row],[ID DOCUMENTO]],BD_Pagos[],4,0),"")</f>
        <v/>
      </c>
      <c r="BK1378" s="6">
        <f>IF(IFERROR(VLOOKUP("1-Detraccion"&amp;Presupuestos[[#This Row],[ID DOCUMENTO]],BD_Pagos[],5,0),0)&gt;Presupuestos[[#This Row],[TOTAL SOLES]],Presupuestos[[#This Row],[TOTAL SOLES]],IFERROR(VLOOKUP("1-Detraccion"&amp;Presupuestos[[#This Row],[ID DOCUMENTO]],BD_Pagos[],5,0),0))</f>
        <v>0</v>
      </c>
      <c r="BL1378" s="6">
        <f>IF(IFERROR(VLOOKUP("1-Detraccion"&amp;Presupuestos[[#This Row],[ID DOCUMENTO]],BD_Pagos[],6,0),0)&gt;Presupuestos[[#This Row],[TOTAL SOLES]],Presupuestos[[#This Row],[TOTAL SOLES]],IFERROR(VLOOKUP("1-Detraccion"&amp;Presupuestos[[#This Row],[ID DOCUMENTO]],BD_Pagos[],6,0),0))</f>
        <v>0</v>
      </c>
      <c r="BM1378" s="37"/>
      <c r="BN1378" s="3"/>
      <c r="BO1378" s="3"/>
      <c r="BP1378" s="6"/>
      <c r="BQ137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11.8</v>
      </c>
      <c r="BR1378" s="23" t="str">
        <f>IF(Presupuestos[[#This Row],[SALDO ME-MN]]&gt;0,"PENDIENTE","CANCELADO")</f>
        <v>PENDIENTE</v>
      </c>
      <c r="BS1378" s="23" t="str">
        <f>IF(COUNTIFS($U$4:$U1377,Presupuestos[[#This Row],[ID DOCUMENTO]])&gt;=1,IF(B1377=Presupuestos[[#This Row],[ID]],"OK","DOC. DUPLICADO"),"OK")</f>
        <v>OK</v>
      </c>
    </row>
    <row r="1379" spans="2:71" ht="48" x14ac:dyDescent="0.25">
      <c r="B1379" s="34">
        <f>IF(Presupuestos[[#This Row],[ID DOCUMENTO]]=U1378,B1378,IF(B1378="ID",1,B1378+1))</f>
        <v>1192</v>
      </c>
      <c r="C1379" s="2">
        <v>45876</v>
      </c>
      <c r="D1379" s="2">
        <v>45876</v>
      </c>
      <c r="E1379" s="3" t="s">
        <v>2552</v>
      </c>
      <c r="F1379" s="25" t="s">
        <v>35</v>
      </c>
      <c r="G1379" s="25" t="s">
        <v>19</v>
      </c>
      <c r="H1379" s="25" t="s">
        <v>217</v>
      </c>
      <c r="I1379" s="36" t="str">
        <f>IFERROR(VLOOKUP(Presupuestos[[#This Row],[AREA]]&amp;Presupuestos[[#This Row],[CONCEPTO]]&amp;Presupuestos[[#This Row],[DESCRIPCION]],Tabla28[[Columna1]:[CÓDIGO NUEVO]],2,0),"")</f>
        <v>P0307002</v>
      </c>
      <c r="J1379" s="3" t="s">
        <v>2553</v>
      </c>
      <c r="K1379" s="3" t="s">
        <v>666</v>
      </c>
      <c r="L1379" s="3" t="s">
        <v>666</v>
      </c>
      <c r="M1379" s="31" t="s">
        <v>2566</v>
      </c>
      <c r="N1379" s="3"/>
      <c r="O1379" s="3" t="s">
        <v>300</v>
      </c>
      <c r="P1379" s="3" t="s">
        <v>122</v>
      </c>
      <c r="Q1379" s="3" t="str">
        <f>IFERROR(VLOOKUP(Presupuestos[[#This Row],[CLASIFICACIÓN (N)]],Tabla17[],2,0),"")</f>
        <v>Costos de ventas</v>
      </c>
      <c r="R1379" s="3" t="str">
        <f>IFERROR(VLOOKUP(Presupuestos[[#This Row],[CLASIFICACIÓN (N)]],Tabla17[],3,0),"")</f>
        <v>Operativo</v>
      </c>
      <c r="S1379" s="3" t="s">
        <v>41</v>
      </c>
      <c r="T1379" s="3" t="str">
        <f>IFERROR(VLOOKUP(Presupuestos[[#This Row],[ALMACEN]],Tabla5[],2,0),"")</f>
        <v>Lima</v>
      </c>
      <c r="U1379" s="19" t="str">
        <f>IFERROR(VLOOKUP(Presupuestos[[#This Row],[TIPO DE DOCUMENTO]],Tipo_Documento[],2,0)&amp;Presupuestos[[#This Row],[SERIE]]&amp;Presupuestos[[#This Row],[NUMERO]]&amp;Presupuestos[[#This Row],[RUC]],"")</f>
        <v>DJ28111111111</v>
      </c>
      <c r="V1379" s="3" t="s">
        <v>242</v>
      </c>
      <c r="W1379" s="7">
        <v>45876</v>
      </c>
      <c r="X1379" s="7">
        <v>45876</v>
      </c>
      <c r="Y1379" s="3">
        <v>28</v>
      </c>
      <c r="Z1379" s="3">
        <v>1</v>
      </c>
      <c r="AA1379" s="3">
        <f>IFERROR(VLOOKUP(Presupuestos[[#This Row],[RAZON SOCIAL]],CHOOSE({1,2},Clientes_Proveedores[Razon Social],Clientes_Proveedores[Ruc / Dni]),2,0),"-")</f>
        <v>11111111</v>
      </c>
      <c r="AB1379" s="31" t="s">
        <v>916</v>
      </c>
      <c r="AC1379" s="3" t="s">
        <v>670</v>
      </c>
      <c r="AD1379" s="5"/>
      <c r="AE1379" s="6">
        <v>27</v>
      </c>
      <c r="AF1379" s="6">
        <f>Presupuestos[[#This Row],[BASE]]*Presupuestos[[#This Row],[% IGV]]</f>
        <v>0</v>
      </c>
      <c r="AG1379" s="22">
        <f>ROUND(SUM(Presupuestos[[#This Row],[BASE]:[IGV]]),2)</f>
        <v>27</v>
      </c>
      <c r="AH1379" s="9" t="str">
        <f>IF(Presupuestos[[#This Row],[MONEDA]]="USD",VLOOKUP(Presupuestos[[#This Row],[FECHA DE EMISION]],Tipo_Cambio[],3,0),"")</f>
        <v/>
      </c>
      <c r="AI1379" s="22">
        <f>IFERROR(ROUND(IF(Presupuestos[[#This Row],[MONEDA]]="PEN",Presupuestos[[#This Row],[TOTAL]],Presupuestos[[#This Row],[TOTAL]]*Presupuestos[[#This Row],[TIPO DE CAMBIO]]),2),"")</f>
        <v>27</v>
      </c>
      <c r="AJ1379" s="5"/>
      <c r="AK1379" s="33" t="s">
        <v>671</v>
      </c>
      <c r="AL1379" s="5" t="s">
        <v>250</v>
      </c>
      <c r="AM1379" s="23" t="s">
        <v>671</v>
      </c>
      <c r="AN1379" s="23" t="s">
        <v>671</v>
      </c>
      <c r="AO1379" s="7" t="str">
        <f>IFERROR(VLOOKUP("1-"&amp;Presupuestos[[#This Row],[ID DOCUMENTO]],BD_Pagos[],7,0),"")</f>
        <v/>
      </c>
      <c r="AP1379" s="16" t="str">
        <f>IFERROR(VLOOKUP("1-"&amp;Presupuestos[[#This Row],[ID DOCUMENTO]],BD_Pagos[],8,0),"")</f>
        <v/>
      </c>
      <c r="AQ1379" s="17" t="str">
        <f>IFERROR(VLOOKUP("1-"&amp;Presupuestos[[#This Row],[ID DOCUMENTO]],BD_Pagos[],9,0),"")</f>
        <v/>
      </c>
      <c r="AR1379" s="54"/>
      <c r="AS1379" s="7" t="str">
        <f>IFERROR(VLOOKUP("2-"&amp;Presupuestos[[#This Row],[ID DOCUMENTO]],BD_Pagos[],7,0),"")</f>
        <v/>
      </c>
      <c r="AT1379" s="16" t="str">
        <f>IFERROR(VLOOKUP("2-"&amp;Presupuestos[[#This Row],[ID DOCUMENTO]],BD_Pagos[],8,0),"")</f>
        <v/>
      </c>
      <c r="AU1379" s="17" t="str">
        <f>IFERROR(VLOOKUP("2-"&amp;Presupuestos[[#This Row],[ID DOCUMENTO]],BD_Pagos[],9,0),"")</f>
        <v/>
      </c>
      <c r="AV1379" s="20">
        <f>IF(IFERROR(VLOOKUP("2-"&amp;Presupuestos[[#This Row],[ID DOCUMENTO]],BD_Pagos[],10,0),0)&gt;Presupuestos[[#This Row],[TOTAL SOLES]],Presupuestos[[#This Row],[TOTAL SOLES]],IFERROR(VLOOKUP("2-"&amp;Presupuestos[[#This Row],[ID DOCUMENTO]],BD_Pagos[],10,0),0))</f>
        <v>0</v>
      </c>
      <c r="AW1379" s="7"/>
      <c r="AX1379" s="16"/>
      <c r="AY1379" s="17"/>
      <c r="AZ1379" s="20"/>
      <c r="BA1379" s="7"/>
      <c r="BB1379" s="16"/>
      <c r="BC1379" s="17"/>
      <c r="BD1379" s="20"/>
      <c r="BE1379" s="7" t="str">
        <f>IFERROR(VLOOKUP("5-"&amp;Presupuestos[[#This Row],[ID DOCUMENTO]],BD_Pagos[],7,0),"")</f>
        <v/>
      </c>
      <c r="BF1379" s="17" t="str">
        <f>IFERROR(VLOOKUP("5-"&amp;Presupuestos[[#This Row],[ID DOCUMENTO]],BD_Pagos[],9,0),"")</f>
        <v/>
      </c>
      <c r="BG1379" s="20">
        <f>IF(IFERROR(VLOOKUP("5-"&amp;Presupuestos[[#This Row],[ID DOCUMENTO]],BD_Pagos[],10,0),0)&gt;Presupuestos[[#This Row],[TOTAL SOLES]],Presupuestos[[#This Row],[TOTAL SOLES]],IFERROR(VLOOKUP("5-"&amp;Presupuestos[[#This Row],[ID DOCUMENTO]],BD_Pagos[],10,0),0))</f>
        <v>0</v>
      </c>
      <c r="BH1379" s="7" t="str">
        <f>IFERROR(VLOOKUP("1-Detraccion"&amp;Presupuestos[[#This Row],[ID DOCUMENTO]],BD_Pagos[],2,0),"")</f>
        <v/>
      </c>
      <c r="BI1379" s="3" t="str">
        <f>IFERROR(VLOOKUP("1-Detraccion"&amp;Presupuestos[[#This Row],[ID DOCUMENTO]],BD_Pagos[],3,0),"")</f>
        <v/>
      </c>
      <c r="BJ1379" s="3" t="str">
        <f>IFERROR(VLOOKUP("1-Detraccion"&amp;Presupuestos[[#This Row],[ID DOCUMENTO]],BD_Pagos[],4,0),"")</f>
        <v/>
      </c>
      <c r="BK1379" s="6">
        <f>IF(IFERROR(VLOOKUP("1-Detraccion"&amp;Presupuestos[[#This Row],[ID DOCUMENTO]],BD_Pagos[],5,0),0)&gt;Presupuestos[[#This Row],[TOTAL SOLES]],Presupuestos[[#This Row],[TOTAL SOLES]],IFERROR(VLOOKUP("1-Detraccion"&amp;Presupuestos[[#This Row],[ID DOCUMENTO]],BD_Pagos[],5,0),0))</f>
        <v>0</v>
      </c>
      <c r="BL1379" s="6">
        <f>IF(IFERROR(VLOOKUP("1-Detraccion"&amp;Presupuestos[[#This Row],[ID DOCUMENTO]],BD_Pagos[],6,0),0)&gt;Presupuestos[[#This Row],[TOTAL SOLES]],Presupuestos[[#This Row],[TOTAL SOLES]],IFERROR(VLOOKUP("1-Detraccion"&amp;Presupuestos[[#This Row],[ID DOCUMENTO]],BD_Pagos[],6,0),0))</f>
        <v>0</v>
      </c>
      <c r="BM1379" s="37"/>
      <c r="BN1379" s="3"/>
      <c r="BO1379" s="3"/>
      <c r="BP1379" s="6"/>
      <c r="BQ137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27</v>
      </c>
      <c r="BR1379" s="23" t="str">
        <f>IF(Presupuestos[[#This Row],[SALDO ME-MN]]&gt;0,"PENDIENTE","CANCELADO")</f>
        <v>PENDIENTE</v>
      </c>
      <c r="BS1379" s="23" t="str">
        <f>IF(COUNTIFS($U$4:$U1378,Presupuestos[[#This Row],[ID DOCUMENTO]])&gt;=1,IF(B1378=Presupuestos[[#This Row],[ID]],"OK","DOC. DUPLICADO"),"OK")</f>
        <v>OK</v>
      </c>
    </row>
    <row r="1380" spans="2:71" ht="48" x14ac:dyDescent="0.25">
      <c r="B1380" s="34">
        <f>IF(Presupuestos[[#This Row],[ID DOCUMENTO]]=U1379,B1379,IF(B1379="ID",1,B1379+1))</f>
        <v>1193</v>
      </c>
      <c r="C1380" s="2">
        <v>45876</v>
      </c>
      <c r="D1380" s="2">
        <v>45876</v>
      </c>
      <c r="E1380" s="3" t="s">
        <v>2552</v>
      </c>
      <c r="F1380" s="25" t="s">
        <v>35</v>
      </c>
      <c r="G1380" s="25" t="s">
        <v>19</v>
      </c>
      <c r="H1380" s="25" t="s">
        <v>217</v>
      </c>
      <c r="I1380" s="36" t="str">
        <f>IFERROR(VLOOKUP(Presupuestos[[#This Row],[AREA]]&amp;Presupuestos[[#This Row],[CONCEPTO]]&amp;Presupuestos[[#This Row],[DESCRIPCION]],Tabla28[[Columna1]:[CÓDIGO NUEVO]],2,0),"")</f>
        <v>P0307002</v>
      </c>
      <c r="J1380" s="3" t="s">
        <v>2553</v>
      </c>
      <c r="K1380" s="3" t="s">
        <v>666</v>
      </c>
      <c r="L1380" s="3" t="s">
        <v>666</v>
      </c>
      <c r="M1380" s="31" t="s">
        <v>2567</v>
      </c>
      <c r="N1380" s="3"/>
      <c r="O1380" s="3" t="s">
        <v>300</v>
      </c>
      <c r="P1380" s="3" t="s">
        <v>122</v>
      </c>
      <c r="Q1380" s="3" t="str">
        <f>IFERROR(VLOOKUP(Presupuestos[[#This Row],[CLASIFICACIÓN (N)]],Tabla17[],2,0),"")</f>
        <v>Costos de ventas</v>
      </c>
      <c r="R1380" s="3" t="str">
        <f>IFERROR(VLOOKUP(Presupuestos[[#This Row],[CLASIFICACIÓN (N)]],Tabla17[],3,0),"")</f>
        <v>Operativo</v>
      </c>
      <c r="S1380" s="3" t="s">
        <v>41</v>
      </c>
      <c r="T1380" s="3" t="str">
        <f>IFERROR(VLOOKUP(Presupuestos[[#This Row],[ALMACEN]],Tabla5[],2,0),"")</f>
        <v>Lima</v>
      </c>
      <c r="U1380" s="19" t="str">
        <f>IFERROR(VLOOKUP(Presupuestos[[#This Row],[TIPO DE DOCUMENTO]],Tipo_Documento[],2,0)&amp;Presupuestos[[#This Row],[SERIE]]&amp;Presupuestos[[#This Row],[NUMERO]]&amp;Presupuestos[[#This Row],[RUC]],"")</f>
        <v>DJ28211111111</v>
      </c>
      <c r="V1380" s="3" t="s">
        <v>242</v>
      </c>
      <c r="W1380" s="7">
        <v>45876</v>
      </c>
      <c r="X1380" s="7">
        <v>45876</v>
      </c>
      <c r="Y1380" s="3">
        <v>28</v>
      </c>
      <c r="Z1380" s="3">
        <v>2</v>
      </c>
      <c r="AA1380" s="3">
        <f>IFERROR(VLOOKUP(Presupuestos[[#This Row],[RAZON SOCIAL]],CHOOSE({1,2},Clientes_Proveedores[Razon Social],Clientes_Proveedores[Ruc / Dni]),2,0),"-")</f>
        <v>11111111</v>
      </c>
      <c r="AB1380" s="31" t="s">
        <v>916</v>
      </c>
      <c r="AC1380" s="3" t="s">
        <v>670</v>
      </c>
      <c r="AD1380" s="5"/>
      <c r="AE1380" s="6">
        <v>10</v>
      </c>
      <c r="AF1380" s="6">
        <f>Presupuestos[[#This Row],[BASE]]*Presupuestos[[#This Row],[% IGV]]</f>
        <v>0</v>
      </c>
      <c r="AG1380" s="22">
        <f>ROUND(SUM(Presupuestos[[#This Row],[BASE]:[IGV]]),2)</f>
        <v>10</v>
      </c>
      <c r="AH1380" s="9" t="str">
        <f>IF(Presupuestos[[#This Row],[MONEDA]]="USD",VLOOKUP(Presupuestos[[#This Row],[FECHA DE EMISION]],Tipo_Cambio[],3,0),"")</f>
        <v/>
      </c>
      <c r="AI1380" s="22">
        <f>IFERROR(ROUND(IF(Presupuestos[[#This Row],[MONEDA]]="PEN",Presupuestos[[#This Row],[TOTAL]],Presupuestos[[#This Row],[TOTAL]]*Presupuestos[[#This Row],[TIPO DE CAMBIO]]),2),"")</f>
        <v>10</v>
      </c>
      <c r="AJ1380" s="5"/>
      <c r="AK1380" s="33" t="s">
        <v>671</v>
      </c>
      <c r="AL1380" s="5" t="s">
        <v>250</v>
      </c>
      <c r="AM1380" s="23" t="s">
        <v>671</v>
      </c>
      <c r="AN1380" s="23" t="s">
        <v>671</v>
      </c>
      <c r="AO1380" s="7" t="str">
        <f>IFERROR(VLOOKUP("1-"&amp;Presupuestos[[#This Row],[ID DOCUMENTO]],BD_Pagos[],7,0),"")</f>
        <v/>
      </c>
      <c r="AP1380" s="16" t="str">
        <f>IFERROR(VLOOKUP("1-"&amp;Presupuestos[[#This Row],[ID DOCUMENTO]],BD_Pagos[],8,0),"")</f>
        <v/>
      </c>
      <c r="AQ1380" s="17" t="str">
        <f>IFERROR(VLOOKUP("1-"&amp;Presupuestos[[#This Row],[ID DOCUMENTO]],BD_Pagos[],9,0),"")</f>
        <v/>
      </c>
      <c r="AR1380" s="54"/>
      <c r="AS1380" s="7" t="str">
        <f>IFERROR(VLOOKUP("2-"&amp;Presupuestos[[#This Row],[ID DOCUMENTO]],BD_Pagos[],7,0),"")</f>
        <v/>
      </c>
      <c r="AT1380" s="16" t="str">
        <f>IFERROR(VLOOKUP("2-"&amp;Presupuestos[[#This Row],[ID DOCUMENTO]],BD_Pagos[],8,0),"")</f>
        <v/>
      </c>
      <c r="AU1380" s="17" t="str">
        <f>IFERROR(VLOOKUP("2-"&amp;Presupuestos[[#This Row],[ID DOCUMENTO]],BD_Pagos[],9,0),"")</f>
        <v/>
      </c>
      <c r="AV1380" s="20">
        <f>IF(IFERROR(VLOOKUP("2-"&amp;Presupuestos[[#This Row],[ID DOCUMENTO]],BD_Pagos[],10,0),0)&gt;Presupuestos[[#This Row],[TOTAL SOLES]],Presupuestos[[#This Row],[TOTAL SOLES]],IFERROR(VLOOKUP("2-"&amp;Presupuestos[[#This Row],[ID DOCUMENTO]],BD_Pagos[],10,0),0))</f>
        <v>0</v>
      </c>
      <c r="AW1380" s="7"/>
      <c r="AX1380" s="16"/>
      <c r="AY1380" s="17"/>
      <c r="AZ1380" s="20"/>
      <c r="BA1380" s="7"/>
      <c r="BB1380" s="16"/>
      <c r="BC1380" s="17"/>
      <c r="BD1380" s="20"/>
      <c r="BE1380" s="7" t="str">
        <f>IFERROR(VLOOKUP("5-"&amp;Presupuestos[[#This Row],[ID DOCUMENTO]],BD_Pagos[],7,0),"")</f>
        <v/>
      </c>
      <c r="BF1380" s="17" t="str">
        <f>IFERROR(VLOOKUP("5-"&amp;Presupuestos[[#This Row],[ID DOCUMENTO]],BD_Pagos[],9,0),"")</f>
        <v/>
      </c>
      <c r="BG1380" s="20">
        <f>IF(IFERROR(VLOOKUP("5-"&amp;Presupuestos[[#This Row],[ID DOCUMENTO]],BD_Pagos[],10,0),0)&gt;Presupuestos[[#This Row],[TOTAL SOLES]],Presupuestos[[#This Row],[TOTAL SOLES]],IFERROR(VLOOKUP("5-"&amp;Presupuestos[[#This Row],[ID DOCUMENTO]],BD_Pagos[],10,0),0))</f>
        <v>0</v>
      </c>
      <c r="BH1380" s="7" t="str">
        <f>IFERROR(VLOOKUP("1-Detraccion"&amp;Presupuestos[[#This Row],[ID DOCUMENTO]],BD_Pagos[],2,0),"")</f>
        <v/>
      </c>
      <c r="BI1380" s="3" t="str">
        <f>IFERROR(VLOOKUP("1-Detraccion"&amp;Presupuestos[[#This Row],[ID DOCUMENTO]],BD_Pagos[],3,0),"")</f>
        <v/>
      </c>
      <c r="BJ1380" s="3" t="str">
        <f>IFERROR(VLOOKUP("1-Detraccion"&amp;Presupuestos[[#This Row],[ID DOCUMENTO]],BD_Pagos[],4,0),"")</f>
        <v/>
      </c>
      <c r="BK1380" s="6">
        <f>IF(IFERROR(VLOOKUP("1-Detraccion"&amp;Presupuestos[[#This Row],[ID DOCUMENTO]],BD_Pagos[],5,0),0)&gt;Presupuestos[[#This Row],[TOTAL SOLES]],Presupuestos[[#This Row],[TOTAL SOLES]],IFERROR(VLOOKUP("1-Detraccion"&amp;Presupuestos[[#This Row],[ID DOCUMENTO]],BD_Pagos[],5,0),0))</f>
        <v>0</v>
      </c>
      <c r="BL1380" s="6">
        <f>IF(IFERROR(VLOOKUP("1-Detraccion"&amp;Presupuestos[[#This Row],[ID DOCUMENTO]],BD_Pagos[],6,0),0)&gt;Presupuestos[[#This Row],[TOTAL SOLES]],Presupuestos[[#This Row],[TOTAL SOLES]],IFERROR(VLOOKUP("1-Detraccion"&amp;Presupuestos[[#This Row],[ID DOCUMENTO]],BD_Pagos[],6,0),0))</f>
        <v>0</v>
      </c>
      <c r="BM1380" s="37"/>
      <c r="BN1380" s="3"/>
      <c r="BO1380" s="3"/>
      <c r="BP1380" s="6"/>
      <c r="BQ138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380" s="23" t="str">
        <f>IF(Presupuestos[[#This Row],[SALDO ME-MN]]&gt;0,"PENDIENTE","CANCELADO")</f>
        <v>PENDIENTE</v>
      </c>
      <c r="BS1380" s="23" t="str">
        <f>IF(COUNTIFS($U$4:$U1379,Presupuestos[[#This Row],[ID DOCUMENTO]])&gt;=1,IF(B1379=Presupuestos[[#This Row],[ID]],"OK","DOC. DUPLICADO"),"OK")</f>
        <v>OK</v>
      </c>
    </row>
    <row r="1381" spans="2:71" ht="36" x14ac:dyDescent="0.25">
      <c r="B1381" s="34">
        <f>IF(Presupuestos[[#This Row],[ID DOCUMENTO]]=U1380,B1380,IF(B1380="ID",1,B1380+1))</f>
        <v>1194</v>
      </c>
      <c r="C1381" s="2">
        <v>45876</v>
      </c>
      <c r="D1381" s="2">
        <v>45876</v>
      </c>
      <c r="E1381" s="3" t="s">
        <v>2552</v>
      </c>
      <c r="F1381" s="25" t="s">
        <v>35</v>
      </c>
      <c r="G1381" s="25" t="s">
        <v>144</v>
      </c>
      <c r="H1381" s="25" t="s">
        <v>110</v>
      </c>
      <c r="I1381" s="36" t="str">
        <f>IFERROR(VLOOKUP(Presupuestos[[#This Row],[AREA]]&amp;Presupuestos[[#This Row],[CONCEPTO]]&amp;Presupuestos[[#This Row],[DESCRIPCION]],Tabla28[[Columna1]:[CÓDIGO NUEVO]],2,0),"")</f>
        <v>P0310001</v>
      </c>
      <c r="J1381" s="3" t="s">
        <v>2553</v>
      </c>
      <c r="K1381" s="3" t="s">
        <v>666</v>
      </c>
      <c r="L1381" s="3" t="s">
        <v>666</v>
      </c>
      <c r="M1381" s="31" t="s">
        <v>2568</v>
      </c>
      <c r="N1381" s="3"/>
      <c r="O1381" s="3" t="s">
        <v>300</v>
      </c>
      <c r="P1381" s="3" t="s">
        <v>122</v>
      </c>
      <c r="Q1381" s="3" t="str">
        <f>IFERROR(VLOOKUP(Presupuestos[[#This Row],[CLASIFICACIÓN (N)]],Tabla17[],2,0),"")</f>
        <v>Costos de ventas</v>
      </c>
      <c r="R1381" s="3" t="str">
        <f>IFERROR(VLOOKUP(Presupuestos[[#This Row],[CLASIFICACIÓN (N)]],Tabla17[],3,0),"")</f>
        <v>Operativo</v>
      </c>
      <c r="S1381" s="3" t="s">
        <v>41</v>
      </c>
      <c r="T1381" s="3" t="str">
        <f>IFERROR(VLOOKUP(Presupuestos[[#This Row],[ALMACEN]],Tabla5[],2,0),"")</f>
        <v>Lima</v>
      </c>
      <c r="U1381" s="19" t="str">
        <f>IFERROR(VLOOKUP(Presupuestos[[#This Row],[TIPO DE DOCUMENTO]],Tipo_Documento[],2,0)&amp;Presupuestos[[#This Row],[SERIE]]&amp;Presupuestos[[#This Row],[NUMERO]]&amp;Presupuestos[[#This Row],[RUC]],"")</f>
        <v>DJ28311111111</v>
      </c>
      <c r="V1381" s="3" t="s">
        <v>242</v>
      </c>
      <c r="W1381" s="7">
        <v>45876</v>
      </c>
      <c r="X1381" s="7">
        <v>45876</v>
      </c>
      <c r="Y1381" s="3">
        <v>28</v>
      </c>
      <c r="Z1381" s="3">
        <v>3</v>
      </c>
      <c r="AA1381" s="3">
        <f>IFERROR(VLOOKUP(Presupuestos[[#This Row],[RAZON SOCIAL]],CHOOSE({1,2},Clientes_Proveedores[Razon Social],Clientes_Proveedores[Ruc / Dni]),2,0),"-")</f>
        <v>11111111</v>
      </c>
      <c r="AB1381" s="31" t="s">
        <v>916</v>
      </c>
      <c r="AC1381" s="3" t="s">
        <v>670</v>
      </c>
      <c r="AD1381" s="5"/>
      <c r="AE1381" s="6">
        <v>20</v>
      </c>
      <c r="AF1381" s="6">
        <f>Presupuestos[[#This Row],[BASE]]*Presupuestos[[#This Row],[% IGV]]</f>
        <v>0</v>
      </c>
      <c r="AG1381" s="22">
        <f>ROUND(SUM(Presupuestos[[#This Row],[BASE]:[IGV]]),2)</f>
        <v>20</v>
      </c>
      <c r="AH1381" s="9" t="str">
        <f>IF(Presupuestos[[#This Row],[MONEDA]]="USD",VLOOKUP(Presupuestos[[#This Row],[FECHA DE EMISION]],Tipo_Cambio[],3,0),"")</f>
        <v/>
      </c>
      <c r="AI1381" s="22">
        <f>IFERROR(ROUND(IF(Presupuestos[[#This Row],[MONEDA]]="PEN",Presupuestos[[#This Row],[TOTAL]],Presupuestos[[#This Row],[TOTAL]]*Presupuestos[[#This Row],[TIPO DE CAMBIO]]),2),"")</f>
        <v>20</v>
      </c>
      <c r="AJ1381" s="5"/>
      <c r="AK1381" s="33" t="s">
        <v>671</v>
      </c>
      <c r="AL1381" s="5" t="s">
        <v>250</v>
      </c>
      <c r="AM1381" s="23" t="s">
        <v>671</v>
      </c>
      <c r="AN1381" s="23" t="s">
        <v>671</v>
      </c>
      <c r="AO1381" s="7" t="str">
        <f>IFERROR(VLOOKUP("1-"&amp;Presupuestos[[#This Row],[ID DOCUMENTO]],BD_Pagos[],7,0),"")</f>
        <v/>
      </c>
      <c r="AP1381" s="16" t="str">
        <f>IFERROR(VLOOKUP("1-"&amp;Presupuestos[[#This Row],[ID DOCUMENTO]],BD_Pagos[],8,0),"")</f>
        <v/>
      </c>
      <c r="AQ1381" s="17" t="str">
        <f>IFERROR(VLOOKUP("1-"&amp;Presupuestos[[#This Row],[ID DOCUMENTO]],BD_Pagos[],9,0),"")</f>
        <v/>
      </c>
      <c r="AR1381" s="54"/>
      <c r="AS1381" s="7" t="str">
        <f>IFERROR(VLOOKUP("2-"&amp;Presupuestos[[#This Row],[ID DOCUMENTO]],BD_Pagos[],7,0),"")</f>
        <v/>
      </c>
      <c r="AT1381" s="16" t="str">
        <f>IFERROR(VLOOKUP("2-"&amp;Presupuestos[[#This Row],[ID DOCUMENTO]],BD_Pagos[],8,0),"")</f>
        <v/>
      </c>
      <c r="AU1381" s="17" t="str">
        <f>IFERROR(VLOOKUP("2-"&amp;Presupuestos[[#This Row],[ID DOCUMENTO]],BD_Pagos[],9,0),"")</f>
        <v/>
      </c>
      <c r="AV1381" s="20">
        <f>IF(IFERROR(VLOOKUP("2-"&amp;Presupuestos[[#This Row],[ID DOCUMENTO]],BD_Pagos[],10,0),0)&gt;Presupuestos[[#This Row],[TOTAL SOLES]],Presupuestos[[#This Row],[TOTAL SOLES]],IFERROR(VLOOKUP("2-"&amp;Presupuestos[[#This Row],[ID DOCUMENTO]],BD_Pagos[],10,0),0))</f>
        <v>0</v>
      </c>
      <c r="AW1381" s="7"/>
      <c r="AX1381" s="16"/>
      <c r="AY1381" s="17"/>
      <c r="AZ1381" s="20"/>
      <c r="BA1381" s="7"/>
      <c r="BB1381" s="16"/>
      <c r="BC1381" s="17"/>
      <c r="BD1381" s="20"/>
      <c r="BE1381" s="7" t="str">
        <f>IFERROR(VLOOKUP("5-"&amp;Presupuestos[[#This Row],[ID DOCUMENTO]],BD_Pagos[],7,0),"")</f>
        <v/>
      </c>
      <c r="BF1381" s="17" t="str">
        <f>IFERROR(VLOOKUP("5-"&amp;Presupuestos[[#This Row],[ID DOCUMENTO]],BD_Pagos[],9,0),"")</f>
        <v/>
      </c>
      <c r="BG1381" s="20">
        <f>IF(IFERROR(VLOOKUP("5-"&amp;Presupuestos[[#This Row],[ID DOCUMENTO]],BD_Pagos[],10,0),0)&gt;Presupuestos[[#This Row],[TOTAL SOLES]],Presupuestos[[#This Row],[TOTAL SOLES]],IFERROR(VLOOKUP("5-"&amp;Presupuestos[[#This Row],[ID DOCUMENTO]],BD_Pagos[],10,0),0))</f>
        <v>0</v>
      </c>
      <c r="BH1381" s="7" t="str">
        <f>IFERROR(VLOOKUP("1-Detraccion"&amp;Presupuestos[[#This Row],[ID DOCUMENTO]],BD_Pagos[],2,0),"")</f>
        <v/>
      </c>
      <c r="BI1381" s="3" t="str">
        <f>IFERROR(VLOOKUP("1-Detraccion"&amp;Presupuestos[[#This Row],[ID DOCUMENTO]],BD_Pagos[],3,0),"")</f>
        <v/>
      </c>
      <c r="BJ1381" s="3" t="str">
        <f>IFERROR(VLOOKUP("1-Detraccion"&amp;Presupuestos[[#This Row],[ID DOCUMENTO]],BD_Pagos[],4,0),"")</f>
        <v/>
      </c>
      <c r="BK1381" s="6">
        <f>IF(IFERROR(VLOOKUP("1-Detraccion"&amp;Presupuestos[[#This Row],[ID DOCUMENTO]],BD_Pagos[],5,0),0)&gt;Presupuestos[[#This Row],[TOTAL SOLES]],Presupuestos[[#This Row],[TOTAL SOLES]],IFERROR(VLOOKUP("1-Detraccion"&amp;Presupuestos[[#This Row],[ID DOCUMENTO]],BD_Pagos[],5,0),0))</f>
        <v>0</v>
      </c>
      <c r="BL1381" s="6">
        <f>IF(IFERROR(VLOOKUP("1-Detraccion"&amp;Presupuestos[[#This Row],[ID DOCUMENTO]],BD_Pagos[],6,0),0)&gt;Presupuestos[[#This Row],[TOTAL SOLES]],Presupuestos[[#This Row],[TOTAL SOLES]],IFERROR(VLOOKUP("1-Detraccion"&amp;Presupuestos[[#This Row],[ID DOCUMENTO]],BD_Pagos[],6,0),0))</f>
        <v>0</v>
      </c>
      <c r="BM1381" s="37"/>
      <c r="BN1381" s="3"/>
      <c r="BO1381" s="3"/>
      <c r="BP1381" s="6"/>
      <c r="BQ138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381" s="23" t="str">
        <f>IF(Presupuestos[[#This Row],[SALDO ME-MN]]&gt;0,"PENDIENTE","CANCELADO")</f>
        <v>PENDIENTE</v>
      </c>
      <c r="BS1381" s="23" t="str">
        <f>IF(COUNTIFS($U$4:$U1380,Presupuestos[[#This Row],[ID DOCUMENTO]])&gt;=1,IF(B1380=Presupuestos[[#This Row],[ID]],"OK","DOC. DUPLICADO"),"OK")</f>
        <v>OK</v>
      </c>
    </row>
    <row r="1382" spans="2:71" ht="48" x14ac:dyDescent="0.25">
      <c r="B1382" s="34">
        <f>IF(Presupuestos[[#This Row],[ID DOCUMENTO]]=U1381,B1381,IF(B1381="ID",1,B1381+1))</f>
        <v>1195</v>
      </c>
      <c r="C1382" s="2">
        <v>45877</v>
      </c>
      <c r="D1382" s="2">
        <v>45877</v>
      </c>
      <c r="E1382" s="3" t="s">
        <v>2552</v>
      </c>
      <c r="F1382" s="25" t="s">
        <v>35</v>
      </c>
      <c r="G1382" s="25" t="s">
        <v>19</v>
      </c>
      <c r="H1382" s="25" t="s">
        <v>217</v>
      </c>
      <c r="I1382" s="36" t="str">
        <f>IFERROR(VLOOKUP(Presupuestos[[#This Row],[AREA]]&amp;Presupuestos[[#This Row],[CONCEPTO]]&amp;Presupuestos[[#This Row],[DESCRIPCION]],Tabla28[[Columna1]:[CÓDIGO NUEVO]],2,0),"")</f>
        <v>P0307002</v>
      </c>
      <c r="J1382" s="3" t="s">
        <v>2553</v>
      </c>
      <c r="K1382" s="3" t="s">
        <v>666</v>
      </c>
      <c r="L1382" s="3" t="s">
        <v>666</v>
      </c>
      <c r="M1382" s="31" t="s">
        <v>2569</v>
      </c>
      <c r="N1382" s="3"/>
      <c r="O1382" s="3" t="s">
        <v>300</v>
      </c>
      <c r="P1382" s="3" t="s">
        <v>122</v>
      </c>
      <c r="Q1382" s="3" t="str">
        <f>IFERROR(VLOOKUP(Presupuestos[[#This Row],[CLASIFICACIÓN (N)]],Tabla17[],2,0),"")</f>
        <v>Costos de ventas</v>
      </c>
      <c r="R1382" s="3" t="str">
        <f>IFERROR(VLOOKUP(Presupuestos[[#This Row],[CLASIFICACIÓN (N)]],Tabla17[],3,0),"")</f>
        <v>Operativo</v>
      </c>
      <c r="S1382" s="3" t="s">
        <v>41</v>
      </c>
      <c r="T1382" s="3" t="str">
        <f>IFERROR(VLOOKUP(Presupuestos[[#This Row],[ALMACEN]],Tabla5[],2,0),"")</f>
        <v>Lima</v>
      </c>
      <c r="U1382" s="19" t="str">
        <f>IFERROR(VLOOKUP(Presupuestos[[#This Row],[TIPO DE DOCUMENTO]],Tipo_Documento[],2,0)&amp;Presupuestos[[#This Row],[SERIE]]&amp;Presupuestos[[#This Row],[NUMERO]]&amp;Presupuestos[[#This Row],[RUC]],"")</f>
        <v>DJ28411111111</v>
      </c>
      <c r="V1382" s="3" t="s">
        <v>242</v>
      </c>
      <c r="W1382" s="7">
        <v>45877</v>
      </c>
      <c r="X1382" s="7">
        <v>45877</v>
      </c>
      <c r="Y1382" s="3">
        <v>28</v>
      </c>
      <c r="Z1382" s="3">
        <v>4</v>
      </c>
      <c r="AA1382" s="3">
        <f>IFERROR(VLOOKUP(Presupuestos[[#This Row],[RAZON SOCIAL]],CHOOSE({1,2},Clientes_Proveedores[Razon Social],Clientes_Proveedores[Ruc / Dni]),2,0),"-")</f>
        <v>11111111</v>
      </c>
      <c r="AB1382" s="31" t="s">
        <v>916</v>
      </c>
      <c r="AC1382" s="3" t="s">
        <v>670</v>
      </c>
      <c r="AD1382" s="5"/>
      <c r="AE1382" s="6">
        <v>12</v>
      </c>
      <c r="AF1382" s="6">
        <f>Presupuestos[[#This Row],[BASE]]*Presupuestos[[#This Row],[% IGV]]</f>
        <v>0</v>
      </c>
      <c r="AG1382" s="22">
        <f>ROUND(SUM(Presupuestos[[#This Row],[BASE]:[IGV]]),2)</f>
        <v>12</v>
      </c>
      <c r="AH1382" s="9" t="str">
        <f>IF(Presupuestos[[#This Row],[MONEDA]]="USD",VLOOKUP(Presupuestos[[#This Row],[FECHA DE EMISION]],Tipo_Cambio[],3,0),"")</f>
        <v/>
      </c>
      <c r="AI1382" s="22">
        <f>IFERROR(ROUND(IF(Presupuestos[[#This Row],[MONEDA]]="PEN",Presupuestos[[#This Row],[TOTAL]],Presupuestos[[#This Row],[TOTAL]]*Presupuestos[[#This Row],[TIPO DE CAMBIO]]),2),"")</f>
        <v>12</v>
      </c>
      <c r="AJ1382" s="5"/>
      <c r="AK1382" s="33" t="s">
        <v>671</v>
      </c>
      <c r="AL1382" s="5" t="s">
        <v>250</v>
      </c>
      <c r="AM1382" s="23" t="s">
        <v>671</v>
      </c>
      <c r="AN1382" s="23" t="s">
        <v>671</v>
      </c>
      <c r="AO1382" s="7" t="str">
        <f>IFERROR(VLOOKUP("1-"&amp;Presupuestos[[#This Row],[ID DOCUMENTO]],BD_Pagos[],7,0),"")</f>
        <v/>
      </c>
      <c r="AP1382" s="16" t="str">
        <f>IFERROR(VLOOKUP("1-"&amp;Presupuestos[[#This Row],[ID DOCUMENTO]],BD_Pagos[],8,0),"")</f>
        <v/>
      </c>
      <c r="AQ1382" s="17" t="str">
        <f>IFERROR(VLOOKUP("1-"&amp;Presupuestos[[#This Row],[ID DOCUMENTO]],BD_Pagos[],9,0),"")</f>
        <v/>
      </c>
      <c r="AR1382" s="54"/>
      <c r="AS1382" s="7" t="str">
        <f>IFERROR(VLOOKUP("2-"&amp;Presupuestos[[#This Row],[ID DOCUMENTO]],BD_Pagos[],7,0),"")</f>
        <v/>
      </c>
      <c r="AT1382" s="16" t="str">
        <f>IFERROR(VLOOKUP("2-"&amp;Presupuestos[[#This Row],[ID DOCUMENTO]],BD_Pagos[],8,0),"")</f>
        <v/>
      </c>
      <c r="AU1382" s="17" t="str">
        <f>IFERROR(VLOOKUP("2-"&amp;Presupuestos[[#This Row],[ID DOCUMENTO]],BD_Pagos[],9,0),"")</f>
        <v/>
      </c>
      <c r="AV1382" s="20">
        <f>IF(IFERROR(VLOOKUP("2-"&amp;Presupuestos[[#This Row],[ID DOCUMENTO]],BD_Pagos[],10,0),0)&gt;Presupuestos[[#This Row],[TOTAL SOLES]],Presupuestos[[#This Row],[TOTAL SOLES]],IFERROR(VLOOKUP("2-"&amp;Presupuestos[[#This Row],[ID DOCUMENTO]],BD_Pagos[],10,0),0))</f>
        <v>0</v>
      </c>
      <c r="AW1382" s="7"/>
      <c r="AX1382" s="16"/>
      <c r="AY1382" s="17"/>
      <c r="AZ1382" s="20"/>
      <c r="BA1382" s="7"/>
      <c r="BB1382" s="16"/>
      <c r="BC1382" s="17"/>
      <c r="BD1382" s="20"/>
      <c r="BE1382" s="7" t="str">
        <f>IFERROR(VLOOKUP("5-"&amp;Presupuestos[[#This Row],[ID DOCUMENTO]],BD_Pagos[],7,0),"")</f>
        <v/>
      </c>
      <c r="BF1382" s="17" t="str">
        <f>IFERROR(VLOOKUP("5-"&amp;Presupuestos[[#This Row],[ID DOCUMENTO]],BD_Pagos[],9,0),"")</f>
        <v/>
      </c>
      <c r="BG1382" s="20">
        <f>IF(IFERROR(VLOOKUP("5-"&amp;Presupuestos[[#This Row],[ID DOCUMENTO]],BD_Pagos[],10,0),0)&gt;Presupuestos[[#This Row],[TOTAL SOLES]],Presupuestos[[#This Row],[TOTAL SOLES]],IFERROR(VLOOKUP("5-"&amp;Presupuestos[[#This Row],[ID DOCUMENTO]],BD_Pagos[],10,0),0))</f>
        <v>0</v>
      </c>
      <c r="BH1382" s="7" t="str">
        <f>IFERROR(VLOOKUP("1-Detraccion"&amp;Presupuestos[[#This Row],[ID DOCUMENTO]],BD_Pagos[],2,0),"")</f>
        <v/>
      </c>
      <c r="BI1382" s="3" t="str">
        <f>IFERROR(VLOOKUP("1-Detraccion"&amp;Presupuestos[[#This Row],[ID DOCUMENTO]],BD_Pagos[],3,0),"")</f>
        <v/>
      </c>
      <c r="BJ1382" s="3" t="str">
        <f>IFERROR(VLOOKUP("1-Detraccion"&amp;Presupuestos[[#This Row],[ID DOCUMENTO]],BD_Pagos[],4,0),"")</f>
        <v/>
      </c>
      <c r="BK1382" s="6">
        <f>IF(IFERROR(VLOOKUP("1-Detraccion"&amp;Presupuestos[[#This Row],[ID DOCUMENTO]],BD_Pagos[],5,0),0)&gt;Presupuestos[[#This Row],[TOTAL SOLES]],Presupuestos[[#This Row],[TOTAL SOLES]],IFERROR(VLOOKUP("1-Detraccion"&amp;Presupuestos[[#This Row],[ID DOCUMENTO]],BD_Pagos[],5,0),0))</f>
        <v>0</v>
      </c>
      <c r="BL1382" s="6">
        <f>IF(IFERROR(VLOOKUP("1-Detraccion"&amp;Presupuestos[[#This Row],[ID DOCUMENTO]],BD_Pagos[],6,0),0)&gt;Presupuestos[[#This Row],[TOTAL SOLES]],Presupuestos[[#This Row],[TOTAL SOLES]],IFERROR(VLOOKUP("1-Detraccion"&amp;Presupuestos[[#This Row],[ID DOCUMENTO]],BD_Pagos[],6,0),0))</f>
        <v>0</v>
      </c>
      <c r="BM1382" s="37"/>
      <c r="BN1382" s="3"/>
      <c r="BO1382" s="3"/>
      <c r="BP1382" s="6"/>
      <c r="BQ138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1382" s="23" t="str">
        <f>IF(Presupuestos[[#This Row],[SALDO ME-MN]]&gt;0,"PENDIENTE","CANCELADO")</f>
        <v>PENDIENTE</v>
      </c>
      <c r="BS1382" s="23" t="str">
        <f>IF(COUNTIFS($U$4:$U1381,Presupuestos[[#This Row],[ID DOCUMENTO]])&gt;=1,IF(B1381=Presupuestos[[#This Row],[ID]],"OK","DOC. DUPLICADO"),"OK")</f>
        <v>OK</v>
      </c>
    </row>
    <row r="1383" spans="2:71" ht="48" x14ac:dyDescent="0.25">
      <c r="B1383" s="34">
        <f>IF(Presupuestos[[#This Row],[ID DOCUMENTO]]=U1382,B1382,IF(B1382="ID",1,B1382+1))</f>
        <v>1196</v>
      </c>
      <c r="C1383" s="2">
        <v>45877</v>
      </c>
      <c r="D1383" s="2">
        <v>45877</v>
      </c>
      <c r="E1383" s="3" t="s">
        <v>2552</v>
      </c>
      <c r="F1383" s="25" t="s">
        <v>35</v>
      </c>
      <c r="G1383" s="25" t="s">
        <v>144</v>
      </c>
      <c r="H1383" s="25" t="s">
        <v>110</v>
      </c>
      <c r="I1383" s="36" t="str">
        <f>IFERROR(VLOOKUP(Presupuestos[[#This Row],[AREA]]&amp;Presupuestos[[#This Row],[CONCEPTO]]&amp;Presupuestos[[#This Row],[DESCRIPCION]],Tabla28[[Columna1]:[CÓDIGO NUEVO]],2,0),"")</f>
        <v>P0310001</v>
      </c>
      <c r="J1383" s="3" t="s">
        <v>2553</v>
      </c>
      <c r="K1383" s="3" t="s">
        <v>666</v>
      </c>
      <c r="L1383" s="3" t="s">
        <v>666</v>
      </c>
      <c r="M1383" s="31" t="s">
        <v>2570</v>
      </c>
      <c r="N1383" s="3"/>
      <c r="O1383" s="3" t="s">
        <v>300</v>
      </c>
      <c r="P1383" s="3" t="s">
        <v>122</v>
      </c>
      <c r="Q1383" s="3" t="str">
        <f>IFERROR(VLOOKUP(Presupuestos[[#This Row],[CLASIFICACIÓN (N)]],Tabla17[],2,0),"")</f>
        <v>Costos de ventas</v>
      </c>
      <c r="R1383" s="3" t="str">
        <f>IFERROR(VLOOKUP(Presupuestos[[#This Row],[CLASIFICACIÓN (N)]],Tabla17[],3,0),"")</f>
        <v>Operativo</v>
      </c>
      <c r="S1383" s="3" t="s">
        <v>41</v>
      </c>
      <c r="T1383" s="3" t="str">
        <f>IFERROR(VLOOKUP(Presupuestos[[#This Row],[ALMACEN]],Tabla5[],2,0),"")</f>
        <v>Lima</v>
      </c>
      <c r="U1383" s="19" t="str">
        <f>IFERROR(VLOOKUP(Presupuestos[[#This Row],[TIPO DE DOCUMENTO]],Tipo_Documento[],2,0)&amp;Presupuestos[[#This Row],[SERIE]]&amp;Presupuestos[[#This Row],[NUMERO]]&amp;Presupuestos[[#This Row],[RUC]],"")</f>
        <v>DJ28511111111</v>
      </c>
      <c r="V1383" s="3" t="s">
        <v>242</v>
      </c>
      <c r="W1383" s="7">
        <v>45877</v>
      </c>
      <c r="X1383" s="7">
        <v>45877</v>
      </c>
      <c r="Y1383" s="3">
        <v>28</v>
      </c>
      <c r="Z1383" s="3">
        <v>5</v>
      </c>
      <c r="AA1383" s="3">
        <f>IFERROR(VLOOKUP(Presupuestos[[#This Row],[RAZON SOCIAL]],CHOOSE({1,2},Clientes_Proveedores[Razon Social],Clientes_Proveedores[Ruc / Dni]),2,0),"-")</f>
        <v>11111111</v>
      </c>
      <c r="AB1383" s="31" t="s">
        <v>916</v>
      </c>
      <c r="AC1383" s="3" t="s">
        <v>670</v>
      </c>
      <c r="AD1383" s="5"/>
      <c r="AE1383" s="6">
        <v>16</v>
      </c>
      <c r="AF1383" s="6">
        <f>Presupuestos[[#This Row],[BASE]]*Presupuestos[[#This Row],[% IGV]]</f>
        <v>0</v>
      </c>
      <c r="AG1383" s="22">
        <f>ROUND(SUM(Presupuestos[[#This Row],[BASE]:[IGV]]),2)</f>
        <v>16</v>
      </c>
      <c r="AH1383" s="9" t="str">
        <f>IF(Presupuestos[[#This Row],[MONEDA]]="USD",VLOOKUP(Presupuestos[[#This Row],[FECHA DE EMISION]],Tipo_Cambio[],3,0),"")</f>
        <v/>
      </c>
      <c r="AI1383" s="22">
        <f>IFERROR(ROUND(IF(Presupuestos[[#This Row],[MONEDA]]="PEN",Presupuestos[[#This Row],[TOTAL]],Presupuestos[[#This Row],[TOTAL]]*Presupuestos[[#This Row],[TIPO DE CAMBIO]]),2),"")</f>
        <v>16</v>
      </c>
      <c r="AJ1383" s="5"/>
      <c r="AK1383" s="33" t="s">
        <v>671</v>
      </c>
      <c r="AL1383" s="5" t="s">
        <v>250</v>
      </c>
      <c r="AM1383" s="23" t="s">
        <v>671</v>
      </c>
      <c r="AN1383" s="23" t="s">
        <v>671</v>
      </c>
      <c r="AO1383" s="7" t="str">
        <f>IFERROR(VLOOKUP("1-"&amp;Presupuestos[[#This Row],[ID DOCUMENTO]],BD_Pagos[],7,0),"")</f>
        <v/>
      </c>
      <c r="AP1383" s="16" t="str">
        <f>IFERROR(VLOOKUP("1-"&amp;Presupuestos[[#This Row],[ID DOCUMENTO]],BD_Pagos[],8,0),"")</f>
        <v/>
      </c>
      <c r="AQ1383" s="17" t="str">
        <f>IFERROR(VLOOKUP("1-"&amp;Presupuestos[[#This Row],[ID DOCUMENTO]],BD_Pagos[],9,0),"")</f>
        <v/>
      </c>
      <c r="AR1383" s="54"/>
      <c r="AS1383" s="7" t="str">
        <f>IFERROR(VLOOKUP("2-"&amp;Presupuestos[[#This Row],[ID DOCUMENTO]],BD_Pagos[],7,0),"")</f>
        <v/>
      </c>
      <c r="AT1383" s="16" t="str">
        <f>IFERROR(VLOOKUP("2-"&amp;Presupuestos[[#This Row],[ID DOCUMENTO]],BD_Pagos[],8,0),"")</f>
        <v/>
      </c>
      <c r="AU1383" s="17" t="str">
        <f>IFERROR(VLOOKUP("2-"&amp;Presupuestos[[#This Row],[ID DOCUMENTO]],BD_Pagos[],9,0),"")</f>
        <v/>
      </c>
      <c r="AV1383" s="20">
        <f>IF(IFERROR(VLOOKUP("2-"&amp;Presupuestos[[#This Row],[ID DOCUMENTO]],BD_Pagos[],10,0),0)&gt;Presupuestos[[#This Row],[TOTAL SOLES]],Presupuestos[[#This Row],[TOTAL SOLES]],IFERROR(VLOOKUP("2-"&amp;Presupuestos[[#This Row],[ID DOCUMENTO]],BD_Pagos[],10,0),0))</f>
        <v>0</v>
      </c>
      <c r="AW1383" s="7"/>
      <c r="AX1383" s="16"/>
      <c r="AY1383" s="17"/>
      <c r="AZ1383" s="20"/>
      <c r="BA1383" s="7"/>
      <c r="BB1383" s="16"/>
      <c r="BC1383" s="17"/>
      <c r="BD1383" s="20"/>
      <c r="BE1383" s="7" t="str">
        <f>IFERROR(VLOOKUP("5-"&amp;Presupuestos[[#This Row],[ID DOCUMENTO]],BD_Pagos[],7,0),"")</f>
        <v/>
      </c>
      <c r="BF1383" s="17" t="str">
        <f>IFERROR(VLOOKUP("5-"&amp;Presupuestos[[#This Row],[ID DOCUMENTO]],BD_Pagos[],9,0),"")</f>
        <v/>
      </c>
      <c r="BG1383" s="20">
        <f>IF(IFERROR(VLOOKUP("5-"&amp;Presupuestos[[#This Row],[ID DOCUMENTO]],BD_Pagos[],10,0),0)&gt;Presupuestos[[#This Row],[TOTAL SOLES]],Presupuestos[[#This Row],[TOTAL SOLES]],IFERROR(VLOOKUP("5-"&amp;Presupuestos[[#This Row],[ID DOCUMENTO]],BD_Pagos[],10,0),0))</f>
        <v>0</v>
      </c>
      <c r="BH1383" s="7" t="str">
        <f>IFERROR(VLOOKUP("1-Detraccion"&amp;Presupuestos[[#This Row],[ID DOCUMENTO]],BD_Pagos[],2,0),"")</f>
        <v/>
      </c>
      <c r="BI1383" s="3" t="str">
        <f>IFERROR(VLOOKUP("1-Detraccion"&amp;Presupuestos[[#This Row],[ID DOCUMENTO]],BD_Pagos[],3,0),"")</f>
        <v/>
      </c>
      <c r="BJ1383" s="3" t="str">
        <f>IFERROR(VLOOKUP("1-Detraccion"&amp;Presupuestos[[#This Row],[ID DOCUMENTO]],BD_Pagos[],4,0),"")</f>
        <v/>
      </c>
      <c r="BK1383" s="6">
        <f>IF(IFERROR(VLOOKUP("1-Detraccion"&amp;Presupuestos[[#This Row],[ID DOCUMENTO]],BD_Pagos[],5,0),0)&gt;Presupuestos[[#This Row],[TOTAL SOLES]],Presupuestos[[#This Row],[TOTAL SOLES]],IFERROR(VLOOKUP("1-Detraccion"&amp;Presupuestos[[#This Row],[ID DOCUMENTO]],BD_Pagos[],5,0),0))</f>
        <v>0</v>
      </c>
      <c r="BL1383" s="6">
        <f>IF(IFERROR(VLOOKUP("1-Detraccion"&amp;Presupuestos[[#This Row],[ID DOCUMENTO]],BD_Pagos[],6,0),0)&gt;Presupuestos[[#This Row],[TOTAL SOLES]],Presupuestos[[#This Row],[TOTAL SOLES]],IFERROR(VLOOKUP("1-Detraccion"&amp;Presupuestos[[#This Row],[ID DOCUMENTO]],BD_Pagos[],6,0),0))</f>
        <v>0</v>
      </c>
      <c r="BM1383" s="37"/>
      <c r="BN1383" s="3"/>
      <c r="BO1383" s="3"/>
      <c r="BP1383" s="6"/>
      <c r="BQ138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16</v>
      </c>
      <c r="BR1383" s="23" t="str">
        <f>IF(Presupuestos[[#This Row],[SALDO ME-MN]]&gt;0,"PENDIENTE","CANCELADO")</f>
        <v>PENDIENTE</v>
      </c>
      <c r="BS1383" s="23" t="str">
        <f>IF(COUNTIFS($U$4:$U1382,Presupuestos[[#This Row],[ID DOCUMENTO]])&gt;=1,IF(B1382=Presupuestos[[#This Row],[ID]],"OK","DOC. DUPLICADO"),"OK")</f>
        <v>OK</v>
      </c>
    </row>
    <row r="1384" spans="2:71" ht="48" x14ac:dyDescent="0.25">
      <c r="B1384" s="34">
        <f>IF(Presupuestos[[#This Row],[ID DOCUMENTO]]=U1383,B1383,IF(B1383="ID",1,B1383+1))</f>
        <v>1197</v>
      </c>
      <c r="C1384" s="2">
        <v>45877</v>
      </c>
      <c r="D1384" s="2">
        <v>45877</v>
      </c>
      <c r="E1384" s="3" t="s">
        <v>2552</v>
      </c>
      <c r="F1384" s="25" t="s">
        <v>35</v>
      </c>
      <c r="G1384" s="25" t="s">
        <v>144</v>
      </c>
      <c r="H1384" s="25" t="s">
        <v>110</v>
      </c>
      <c r="I1384" s="36" t="str">
        <f>IFERROR(VLOOKUP(Presupuestos[[#This Row],[AREA]]&amp;Presupuestos[[#This Row],[CONCEPTO]]&amp;Presupuestos[[#This Row],[DESCRIPCION]],Tabla28[[Columna1]:[CÓDIGO NUEVO]],2,0),"")</f>
        <v>P0310001</v>
      </c>
      <c r="J1384" s="3" t="s">
        <v>2553</v>
      </c>
      <c r="K1384" s="3" t="s">
        <v>666</v>
      </c>
      <c r="L1384" s="3" t="s">
        <v>666</v>
      </c>
      <c r="M1384" s="31" t="s">
        <v>2571</v>
      </c>
      <c r="N1384" s="3"/>
      <c r="O1384" s="3" t="s">
        <v>300</v>
      </c>
      <c r="P1384" s="3" t="s">
        <v>122</v>
      </c>
      <c r="Q1384" s="3" t="str">
        <f>IFERROR(VLOOKUP(Presupuestos[[#This Row],[CLASIFICACIÓN (N)]],Tabla17[],2,0),"")</f>
        <v>Costos de ventas</v>
      </c>
      <c r="R1384" s="3" t="str">
        <f>IFERROR(VLOOKUP(Presupuestos[[#This Row],[CLASIFICACIÓN (N)]],Tabla17[],3,0),"")</f>
        <v>Operativo</v>
      </c>
      <c r="S1384" s="3" t="s">
        <v>41</v>
      </c>
      <c r="T1384" s="3" t="str">
        <f>IFERROR(VLOOKUP(Presupuestos[[#This Row],[ALMACEN]],Tabla5[],2,0),"")</f>
        <v>Lima</v>
      </c>
      <c r="U1384" s="19" t="str">
        <f>IFERROR(VLOOKUP(Presupuestos[[#This Row],[TIPO DE DOCUMENTO]],Tipo_Documento[],2,0)&amp;Presupuestos[[#This Row],[SERIE]]&amp;Presupuestos[[#This Row],[NUMERO]]&amp;Presupuestos[[#This Row],[RUC]],"")</f>
        <v>DJ28611111111</v>
      </c>
      <c r="V1384" s="3" t="s">
        <v>242</v>
      </c>
      <c r="W1384" s="7">
        <v>45877</v>
      </c>
      <c r="X1384" s="7">
        <v>45877</v>
      </c>
      <c r="Y1384" s="3">
        <v>28</v>
      </c>
      <c r="Z1384" s="3">
        <v>6</v>
      </c>
      <c r="AA1384" s="3">
        <f>IFERROR(VLOOKUP(Presupuestos[[#This Row],[RAZON SOCIAL]],CHOOSE({1,2},Clientes_Proveedores[Razon Social],Clientes_Proveedores[Ruc / Dni]),2,0),"-")</f>
        <v>11111111</v>
      </c>
      <c r="AB1384" s="31" t="s">
        <v>916</v>
      </c>
      <c r="AC1384" s="3" t="s">
        <v>670</v>
      </c>
      <c r="AD1384" s="5"/>
      <c r="AE1384" s="6">
        <v>24</v>
      </c>
      <c r="AF1384" s="6">
        <f>Presupuestos[[#This Row],[BASE]]*Presupuestos[[#This Row],[% IGV]]</f>
        <v>0</v>
      </c>
      <c r="AG1384" s="22">
        <f>ROUND(SUM(Presupuestos[[#This Row],[BASE]:[IGV]]),2)</f>
        <v>24</v>
      </c>
      <c r="AH1384" s="9" t="str">
        <f>IF(Presupuestos[[#This Row],[MONEDA]]="USD",VLOOKUP(Presupuestos[[#This Row],[FECHA DE EMISION]],Tipo_Cambio[],3,0),"")</f>
        <v/>
      </c>
      <c r="AI1384" s="22">
        <f>IFERROR(ROUND(IF(Presupuestos[[#This Row],[MONEDA]]="PEN",Presupuestos[[#This Row],[TOTAL]],Presupuestos[[#This Row],[TOTAL]]*Presupuestos[[#This Row],[TIPO DE CAMBIO]]),2),"")</f>
        <v>24</v>
      </c>
      <c r="AJ1384" s="5"/>
      <c r="AK1384" s="33" t="s">
        <v>671</v>
      </c>
      <c r="AL1384" s="5" t="s">
        <v>250</v>
      </c>
      <c r="AM1384" s="23" t="s">
        <v>671</v>
      </c>
      <c r="AN1384" s="23" t="s">
        <v>671</v>
      </c>
      <c r="AO1384" s="7" t="str">
        <f>IFERROR(VLOOKUP("1-"&amp;Presupuestos[[#This Row],[ID DOCUMENTO]],BD_Pagos[],7,0),"")</f>
        <v/>
      </c>
      <c r="AP1384" s="16" t="str">
        <f>IFERROR(VLOOKUP("1-"&amp;Presupuestos[[#This Row],[ID DOCUMENTO]],BD_Pagos[],8,0),"")</f>
        <v/>
      </c>
      <c r="AQ1384" s="17" t="str">
        <f>IFERROR(VLOOKUP("1-"&amp;Presupuestos[[#This Row],[ID DOCUMENTO]],BD_Pagos[],9,0),"")</f>
        <v/>
      </c>
      <c r="AR1384" s="54"/>
      <c r="AS1384" s="7" t="str">
        <f>IFERROR(VLOOKUP("2-"&amp;Presupuestos[[#This Row],[ID DOCUMENTO]],BD_Pagos[],7,0),"")</f>
        <v/>
      </c>
      <c r="AT1384" s="16" t="str">
        <f>IFERROR(VLOOKUP("2-"&amp;Presupuestos[[#This Row],[ID DOCUMENTO]],BD_Pagos[],8,0),"")</f>
        <v/>
      </c>
      <c r="AU1384" s="17" t="str">
        <f>IFERROR(VLOOKUP("2-"&amp;Presupuestos[[#This Row],[ID DOCUMENTO]],BD_Pagos[],9,0),"")</f>
        <v/>
      </c>
      <c r="AV1384" s="20">
        <f>IF(IFERROR(VLOOKUP("2-"&amp;Presupuestos[[#This Row],[ID DOCUMENTO]],BD_Pagos[],10,0),0)&gt;Presupuestos[[#This Row],[TOTAL SOLES]],Presupuestos[[#This Row],[TOTAL SOLES]],IFERROR(VLOOKUP("2-"&amp;Presupuestos[[#This Row],[ID DOCUMENTO]],BD_Pagos[],10,0),0))</f>
        <v>0</v>
      </c>
      <c r="AW1384" s="7"/>
      <c r="AX1384" s="16"/>
      <c r="AY1384" s="17"/>
      <c r="AZ1384" s="20"/>
      <c r="BA1384" s="7"/>
      <c r="BB1384" s="16"/>
      <c r="BC1384" s="17"/>
      <c r="BD1384" s="20"/>
      <c r="BE1384" s="7" t="str">
        <f>IFERROR(VLOOKUP("5-"&amp;Presupuestos[[#This Row],[ID DOCUMENTO]],BD_Pagos[],7,0),"")</f>
        <v/>
      </c>
      <c r="BF1384" s="17" t="str">
        <f>IFERROR(VLOOKUP("5-"&amp;Presupuestos[[#This Row],[ID DOCUMENTO]],BD_Pagos[],9,0),"")</f>
        <v/>
      </c>
      <c r="BG1384" s="20">
        <f>IF(IFERROR(VLOOKUP("5-"&amp;Presupuestos[[#This Row],[ID DOCUMENTO]],BD_Pagos[],10,0),0)&gt;Presupuestos[[#This Row],[TOTAL SOLES]],Presupuestos[[#This Row],[TOTAL SOLES]],IFERROR(VLOOKUP("5-"&amp;Presupuestos[[#This Row],[ID DOCUMENTO]],BD_Pagos[],10,0),0))</f>
        <v>0</v>
      </c>
      <c r="BH1384" s="7" t="str">
        <f>IFERROR(VLOOKUP("1-Detraccion"&amp;Presupuestos[[#This Row],[ID DOCUMENTO]],BD_Pagos[],2,0),"")</f>
        <v/>
      </c>
      <c r="BI1384" s="3" t="str">
        <f>IFERROR(VLOOKUP("1-Detraccion"&amp;Presupuestos[[#This Row],[ID DOCUMENTO]],BD_Pagos[],3,0),"")</f>
        <v/>
      </c>
      <c r="BJ1384" s="3" t="str">
        <f>IFERROR(VLOOKUP("1-Detraccion"&amp;Presupuestos[[#This Row],[ID DOCUMENTO]],BD_Pagos[],4,0),"")</f>
        <v/>
      </c>
      <c r="BK1384" s="6">
        <f>IF(IFERROR(VLOOKUP("1-Detraccion"&amp;Presupuestos[[#This Row],[ID DOCUMENTO]],BD_Pagos[],5,0),0)&gt;Presupuestos[[#This Row],[TOTAL SOLES]],Presupuestos[[#This Row],[TOTAL SOLES]],IFERROR(VLOOKUP("1-Detraccion"&amp;Presupuestos[[#This Row],[ID DOCUMENTO]],BD_Pagos[],5,0),0))</f>
        <v>0</v>
      </c>
      <c r="BL1384" s="6">
        <f>IF(IFERROR(VLOOKUP("1-Detraccion"&amp;Presupuestos[[#This Row],[ID DOCUMENTO]],BD_Pagos[],6,0),0)&gt;Presupuestos[[#This Row],[TOTAL SOLES]],Presupuestos[[#This Row],[TOTAL SOLES]],IFERROR(VLOOKUP("1-Detraccion"&amp;Presupuestos[[#This Row],[ID DOCUMENTO]],BD_Pagos[],6,0),0))</f>
        <v>0</v>
      </c>
      <c r="BM1384" s="37"/>
      <c r="BN1384" s="3"/>
      <c r="BO1384" s="3"/>
      <c r="BP1384" s="6"/>
      <c r="BQ138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1384" s="23" t="str">
        <f>IF(Presupuestos[[#This Row],[SALDO ME-MN]]&gt;0,"PENDIENTE","CANCELADO")</f>
        <v>PENDIENTE</v>
      </c>
      <c r="BS1384" s="23" t="str">
        <f>IF(COUNTIFS($U$4:$U1383,Presupuestos[[#This Row],[ID DOCUMENTO]])&gt;=1,IF(B1383=Presupuestos[[#This Row],[ID]],"OK","DOC. DUPLICADO"),"OK")</f>
        <v>OK</v>
      </c>
    </row>
    <row r="1385" spans="2:71" ht="36" x14ac:dyDescent="0.25">
      <c r="B1385" s="34">
        <f>IF(Presupuestos[[#This Row],[ID DOCUMENTO]]=U1384,B1384,IF(B1384="ID",1,B1384+1))</f>
        <v>1198</v>
      </c>
      <c r="C1385" s="2">
        <v>45877</v>
      </c>
      <c r="D1385" s="2">
        <v>45877</v>
      </c>
      <c r="E1385" s="3" t="s">
        <v>2552</v>
      </c>
      <c r="F1385" s="25" t="s">
        <v>35</v>
      </c>
      <c r="G1385" s="25" t="s">
        <v>144</v>
      </c>
      <c r="H1385" s="25" t="s">
        <v>110</v>
      </c>
      <c r="I1385" s="36" t="str">
        <f>IFERROR(VLOOKUP(Presupuestos[[#This Row],[AREA]]&amp;Presupuestos[[#This Row],[CONCEPTO]]&amp;Presupuestos[[#This Row],[DESCRIPCION]],Tabla28[[Columna1]:[CÓDIGO NUEVO]],2,0),"")</f>
        <v>P0310001</v>
      </c>
      <c r="J1385" s="3" t="s">
        <v>2553</v>
      </c>
      <c r="K1385" s="3" t="s">
        <v>666</v>
      </c>
      <c r="L1385" s="3" t="s">
        <v>666</v>
      </c>
      <c r="M1385" s="31" t="s">
        <v>2568</v>
      </c>
      <c r="N1385" s="3"/>
      <c r="O1385" s="3" t="s">
        <v>300</v>
      </c>
      <c r="P1385" s="3" t="s">
        <v>122</v>
      </c>
      <c r="Q1385" s="3" t="str">
        <f>IFERROR(VLOOKUP(Presupuestos[[#This Row],[CLASIFICACIÓN (N)]],Tabla17[],2,0),"")</f>
        <v>Costos de ventas</v>
      </c>
      <c r="R1385" s="3" t="str">
        <f>IFERROR(VLOOKUP(Presupuestos[[#This Row],[CLASIFICACIÓN (N)]],Tabla17[],3,0),"")</f>
        <v>Operativo</v>
      </c>
      <c r="S1385" s="3" t="s">
        <v>41</v>
      </c>
      <c r="T1385" s="3" t="str">
        <f>IFERROR(VLOOKUP(Presupuestos[[#This Row],[ALMACEN]],Tabla5[],2,0),"")</f>
        <v>Lima</v>
      </c>
      <c r="U1385" s="19" t="str">
        <f>IFERROR(VLOOKUP(Presupuestos[[#This Row],[TIPO DE DOCUMENTO]],Tipo_Documento[],2,0)&amp;Presupuestos[[#This Row],[SERIE]]&amp;Presupuestos[[#This Row],[NUMERO]]&amp;Presupuestos[[#This Row],[RUC]],"")</f>
        <v>DJ28711111111</v>
      </c>
      <c r="V1385" s="3" t="s">
        <v>242</v>
      </c>
      <c r="W1385" s="7">
        <v>45877</v>
      </c>
      <c r="X1385" s="7">
        <v>45877</v>
      </c>
      <c r="Y1385" s="3">
        <v>28</v>
      </c>
      <c r="Z1385" s="3">
        <v>7</v>
      </c>
      <c r="AA1385" s="3">
        <f>IFERROR(VLOOKUP(Presupuestos[[#This Row],[RAZON SOCIAL]],CHOOSE({1,2},Clientes_Proveedores[Razon Social],Clientes_Proveedores[Ruc / Dni]),2,0),"-")</f>
        <v>11111111</v>
      </c>
      <c r="AB1385" s="31" t="s">
        <v>916</v>
      </c>
      <c r="AC1385" s="3" t="s">
        <v>670</v>
      </c>
      <c r="AD1385" s="5"/>
      <c r="AE1385" s="6">
        <v>20</v>
      </c>
      <c r="AF1385" s="6">
        <f>Presupuestos[[#This Row],[BASE]]*Presupuestos[[#This Row],[% IGV]]</f>
        <v>0</v>
      </c>
      <c r="AG1385" s="22">
        <f>ROUND(SUM(Presupuestos[[#This Row],[BASE]:[IGV]]),2)</f>
        <v>20</v>
      </c>
      <c r="AH1385" s="9" t="str">
        <f>IF(Presupuestos[[#This Row],[MONEDA]]="USD",VLOOKUP(Presupuestos[[#This Row],[FECHA DE EMISION]],Tipo_Cambio[],3,0),"")</f>
        <v/>
      </c>
      <c r="AI1385" s="22">
        <f>IFERROR(ROUND(IF(Presupuestos[[#This Row],[MONEDA]]="PEN",Presupuestos[[#This Row],[TOTAL]],Presupuestos[[#This Row],[TOTAL]]*Presupuestos[[#This Row],[TIPO DE CAMBIO]]),2),"")</f>
        <v>20</v>
      </c>
      <c r="AJ1385" s="5"/>
      <c r="AK1385" s="33" t="s">
        <v>671</v>
      </c>
      <c r="AL1385" s="5" t="s">
        <v>250</v>
      </c>
      <c r="AM1385" s="23" t="s">
        <v>671</v>
      </c>
      <c r="AN1385" s="23" t="s">
        <v>671</v>
      </c>
      <c r="AO1385" s="7" t="str">
        <f>IFERROR(VLOOKUP("1-"&amp;Presupuestos[[#This Row],[ID DOCUMENTO]],BD_Pagos[],7,0),"")</f>
        <v/>
      </c>
      <c r="AP1385" s="16" t="str">
        <f>IFERROR(VLOOKUP("1-"&amp;Presupuestos[[#This Row],[ID DOCUMENTO]],BD_Pagos[],8,0),"")</f>
        <v/>
      </c>
      <c r="AQ1385" s="17" t="str">
        <f>IFERROR(VLOOKUP("1-"&amp;Presupuestos[[#This Row],[ID DOCUMENTO]],BD_Pagos[],9,0),"")</f>
        <v/>
      </c>
      <c r="AR1385" s="54"/>
      <c r="AS1385" s="7" t="str">
        <f>IFERROR(VLOOKUP("2-"&amp;Presupuestos[[#This Row],[ID DOCUMENTO]],BD_Pagos[],7,0),"")</f>
        <v/>
      </c>
      <c r="AT1385" s="16" t="str">
        <f>IFERROR(VLOOKUP("2-"&amp;Presupuestos[[#This Row],[ID DOCUMENTO]],BD_Pagos[],8,0),"")</f>
        <v/>
      </c>
      <c r="AU1385" s="17" t="str">
        <f>IFERROR(VLOOKUP("2-"&amp;Presupuestos[[#This Row],[ID DOCUMENTO]],BD_Pagos[],9,0),"")</f>
        <v/>
      </c>
      <c r="AV1385" s="20">
        <f>IF(IFERROR(VLOOKUP("2-"&amp;Presupuestos[[#This Row],[ID DOCUMENTO]],BD_Pagos[],10,0),0)&gt;Presupuestos[[#This Row],[TOTAL SOLES]],Presupuestos[[#This Row],[TOTAL SOLES]],IFERROR(VLOOKUP("2-"&amp;Presupuestos[[#This Row],[ID DOCUMENTO]],BD_Pagos[],10,0),0))</f>
        <v>0</v>
      </c>
      <c r="AW1385" s="7"/>
      <c r="AX1385" s="16"/>
      <c r="AY1385" s="17"/>
      <c r="AZ1385" s="20"/>
      <c r="BA1385" s="7"/>
      <c r="BB1385" s="16"/>
      <c r="BC1385" s="17"/>
      <c r="BD1385" s="20"/>
      <c r="BE1385" s="7" t="str">
        <f>IFERROR(VLOOKUP("5-"&amp;Presupuestos[[#This Row],[ID DOCUMENTO]],BD_Pagos[],7,0),"")</f>
        <v/>
      </c>
      <c r="BF1385" s="17" t="str">
        <f>IFERROR(VLOOKUP("5-"&amp;Presupuestos[[#This Row],[ID DOCUMENTO]],BD_Pagos[],9,0),"")</f>
        <v/>
      </c>
      <c r="BG1385" s="20">
        <f>IF(IFERROR(VLOOKUP("5-"&amp;Presupuestos[[#This Row],[ID DOCUMENTO]],BD_Pagos[],10,0),0)&gt;Presupuestos[[#This Row],[TOTAL SOLES]],Presupuestos[[#This Row],[TOTAL SOLES]],IFERROR(VLOOKUP("5-"&amp;Presupuestos[[#This Row],[ID DOCUMENTO]],BD_Pagos[],10,0),0))</f>
        <v>0</v>
      </c>
      <c r="BH1385" s="7" t="str">
        <f>IFERROR(VLOOKUP("1-Detraccion"&amp;Presupuestos[[#This Row],[ID DOCUMENTO]],BD_Pagos[],2,0),"")</f>
        <v/>
      </c>
      <c r="BI1385" s="3" t="str">
        <f>IFERROR(VLOOKUP("1-Detraccion"&amp;Presupuestos[[#This Row],[ID DOCUMENTO]],BD_Pagos[],3,0),"")</f>
        <v/>
      </c>
      <c r="BJ1385" s="3" t="str">
        <f>IFERROR(VLOOKUP("1-Detraccion"&amp;Presupuestos[[#This Row],[ID DOCUMENTO]],BD_Pagos[],4,0),"")</f>
        <v/>
      </c>
      <c r="BK1385" s="6">
        <f>IF(IFERROR(VLOOKUP("1-Detraccion"&amp;Presupuestos[[#This Row],[ID DOCUMENTO]],BD_Pagos[],5,0),0)&gt;Presupuestos[[#This Row],[TOTAL SOLES]],Presupuestos[[#This Row],[TOTAL SOLES]],IFERROR(VLOOKUP("1-Detraccion"&amp;Presupuestos[[#This Row],[ID DOCUMENTO]],BD_Pagos[],5,0),0))</f>
        <v>0</v>
      </c>
      <c r="BL1385" s="6">
        <f>IF(IFERROR(VLOOKUP("1-Detraccion"&amp;Presupuestos[[#This Row],[ID DOCUMENTO]],BD_Pagos[],6,0),0)&gt;Presupuestos[[#This Row],[TOTAL SOLES]],Presupuestos[[#This Row],[TOTAL SOLES]],IFERROR(VLOOKUP("1-Detraccion"&amp;Presupuestos[[#This Row],[ID DOCUMENTO]],BD_Pagos[],6,0),0))</f>
        <v>0</v>
      </c>
      <c r="BM1385" s="37"/>
      <c r="BN1385" s="3"/>
      <c r="BO1385" s="3"/>
      <c r="BP1385" s="6"/>
      <c r="BQ138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385" s="23" t="str">
        <f>IF(Presupuestos[[#This Row],[SALDO ME-MN]]&gt;0,"PENDIENTE","CANCELADO")</f>
        <v>PENDIENTE</v>
      </c>
      <c r="BS1385" s="23" t="str">
        <f>IF(COUNTIFS($U$4:$U1384,Presupuestos[[#This Row],[ID DOCUMENTO]])&gt;=1,IF(B1384=Presupuestos[[#This Row],[ID]],"OK","DOC. DUPLICADO"),"OK")</f>
        <v>OK</v>
      </c>
    </row>
    <row r="1386" spans="2:71" ht="48" x14ac:dyDescent="0.25">
      <c r="B1386" s="34">
        <f>IF(Presupuestos[[#This Row],[ID DOCUMENTO]]=U1385,B1385,IF(B1385="ID",1,B1385+1))</f>
        <v>1199</v>
      </c>
      <c r="C1386" s="2">
        <v>45877</v>
      </c>
      <c r="D1386" s="2">
        <v>45877</v>
      </c>
      <c r="E1386" s="3" t="s">
        <v>2552</v>
      </c>
      <c r="F1386" s="25" t="s">
        <v>35</v>
      </c>
      <c r="G1386" s="25" t="s">
        <v>19</v>
      </c>
      <c r="H1386" s="25" t="s">
        <v>217</v>
      </c>
      <c r="I1386" s="36" t="str">
        <f>IFERROR(VLOOKUP(Presupuestos[[#This Row],[AREA]]&amp;Presupuestos[[#This Row],[CONCEPTO]]&amp;Presupuestos[[#This Row],[DESCRIPCION]],Tabla28[[Columna1]:[CÓDIGO NUEVO]],2,0),"")</f>
        <v>P0307002</v>
      </c>
      <c r="J1386" s="3" t="s">
        <v>2553</v>
      </c>
      <c r="K1386" s="3" t="s">
        <v>666</v>
      </c>
      <c r="L1386" s="3" t="s">
        <v>666</v>
      </c>
      <c r="M1386" s="31" t="s">
        <v>2572</v>
      </c>
      <c r="N1386" s="3"/>
      <c r="O1386" s="3" t="s">
        <v>300</v>
      </c>
      <c r="P1386" s="3" t="s">
        <v>122</v>
      </c>
      <c r="Q1386" s="3" t="str">
        <f>IFERROR(VLOOKUP(Presupuestos[[#This Row],[CLASIFICACIÓN (N)]],Tabla17[],2,0),"")</f>
        <v>Costos de ventas</v>
      </c>
      <c r="R1386" s="3" t="str">
        <f>IFERROR(VLOOKUP(Presupuestos[[#This Row],[CLASIFICACIÓN (N)]],Tabla17[],3,0),"")</f>
        <v>Operativo</v>
      </c>
      <c r="S1386" s="3" t="s">
        <v>41</v>
      </c>
      <c r="T1386" s="3" t="str">
        <f>IFERROR(VLOOKUP(Presupuestos[[#This Row],[ALMACEN]],Tabla5[],2,0),"")</f>
        <v>Lima</v>
      </c>
      <c r="U1386" s="19" t="str">
        <f>IFERROR(VLOOKUP(Presupuestos[[#This Row],[TIPO DE DOCUMENTO]],Tipo_Documento[],2,0)&amp;Presupuestos[[#This Row],[SERIE]]&amp;Presupuestos[[#This Row],[NUMERO]]&amp;Presupuestos[[#This Row],[RUC]],"")</f>
        <v>DJ28811111111</v>
      </c>
      <c r="V1386" s="3" t="s">
        <v>242</v>
      </c>
      <c r="W1386" s="7">
        <v>45877</v>
      </c>
      <c r="X1386" s="7">
        <v>45877</v>
      </c>
      <c r="Y1386" s="3">
        <v>28</v>
      </c>
      <c r="Z1386" s="3">
        <v>8</v>
      </c>
      <c r="AA1386" s="3">
        <f>IFERROR(VLOOKUP(Presupuestos[[#This Row],[RAZON SOCIAL]],CHOOSE({1,2},Clientes_Proveedores[Razon Social],Clientes_Proveedores[Ruc / Dni]),2,0),"-")</f>
        <v>11111111</v>
      </c>
      <c r="AB1386" s="31" t="s">
        <v>916</v>
      </c>
      <c r="AC1386" s="3" t="s">
        <v>670</v>
      </c>
      <c r="AD1386" s="5"/>
      <c r="AE1386" s="6">
        <v>12</v>
      </c>
      <c r="AF1386" s="6">
        <f>Presupuestos[[#This Row],[BASE]]*Presupuestos[[#This Row],[% IGV]]</f>
        <v>0</v>
      </c>
      <c r="AG1386" s="22">
        <f>ROUND(SUM(Presupuestos[[#This Row],[BASE]:[IGV]]),2)</f>
        <v>12</v>
      </c>
      <c r="AH1386" s="9" t="str">
        <f>IF(Presupuestos[[#This Row],[MONEDA]]="USD",VLOOKUP(Presupuestos[[#This Row],[FECHA DE EMISION]],Tipo_Cambio[],3,0),"")</f>
        <v/>
      </c>
      <c r="AI1386" s="22">
        <f>IFERROR(ROUND(IF(Presupuestos[[#This Row],[MONEDA]]="PEN",Presupuestos[[#This Row],[TOTAL]],Presupuestos[[#This Row],[TOTAL]]*Presupuestos[[#This Row],[TIPO DE CAMBIO]]),2),"")</f>
        <v>12</v>
      </c>
      <c r="AJ1386" s="5"/>
      <c r="AK1386" s="33" t="s">
        <v>671</v>
      </c>
      <c r="AL1386" s="5" t="s">
        <v>250</v>
      </c>
      <c r="AM1386" s="23" t="s">
        <v>671</v>
      </c>
      <c r="AN1386" s="23" t="s">
        <v>671</v>
      </c>
      <c r="AO1386" s="7" t="str">
        <f>IFERROR(VLOOKUP("1-"&amp;Presupuestos[[#This Row],[ID DOCUMENTO]],BD_Pagos[],7,0),"")</f>
        <v/>
      </c>
      <c r="AP1386" s="16" t="str">
        <f>IFERROR(VLOOKUP("1-"&amp;Presupuestos[[#This Row],[ID DOCUMENTO]],BD_Pagos[],8,0),"")</f>
        <v/>
      </c>
      <c r="AQ1386" s="17" t="str">
        <f>IFERROR(VLOOKUP("1-"&amp;Presupuestos[[#This Row],[ID DOCUMENTO]],BD_Pagos[],9,0),"")</f>
        <v/>
      </c>
      <c r="AR1386" s="54"/>
      <c r="AS1386" s="7" t="str">
        <f>IFERROR(VLOOKUP("2-"&amp;Presupuestos[[#This Row],[ID DOCUMENTO]],BD_Pagos[],7,0),"")</f>
        <v/>
      </c>
      <c r="AT1386" s="16" t="str">
        <f>IFERROR(VLOOKUP("2-"&amp;Presupuestos[[#This Row],[ID DOCUMENTO]],BD_Pagos[],8,0),"")</f>
        <v/>
      </c>
      <c r="AU1386" s="17" t="str">
        <f>IFERROR(VLOOKUP("2-"&amp;Presupuestos[[#This Row],[ID DOCUMENTO]],BD_Pagos[],9,0),"")</f>
        <v/>
      </c>
      <c r="AV1386" s="20">
        <f>IF(IFERROR(VLOOKUP("2-"&amp;Presupuestos[[#This Row],[ID DOCUMENTO]],BD_Pagos[],10,0),0)&gt;Presupuestos[[#This Row],[TOTAL SOLES]],Presupuestos[[#This Row],[TOTAL SOLES]],IFERROR(VLOOKUP("2-"&amp;Presupuestos[[#This Row],[ID DOCUMENTO]],BD_Pagos[],10,0),0))</f>
        <v>0</v>
      </c>
      <c r="AW1386" s="7"/>
      <c r="AX1386" s="16"/>
      <c r="AY1386" s="17"/>
      <c r="AZ1386" s="20"/>
      <c r="BA1386" s="7"/>
      <c r="BB1386" s="16"/>
      <c r="BC1386" s="17"/>
      <c r="BD1386" s="20"/>
      <c r="BE1386" s="7" t="str">
        <f>IFERROR(VLOOKUP("5-"&amp;Presupuestos[[#This Row],[ID DOCUMENTO]],BD_Pagos[],7,0),"")</f>
        <v/>
      </c>
      <c r="BF1386" s="17" t="str">
        <f>IFERROR(VLOOKUP("5-"&amp;Presupuestos[[#This Row],[ID DOCUMENTO]],BD_Pagos[],9,0),"")</f>
        <v/>
      </c>
      <c r="BG1386" s="20">
        <f>IF(IFERROR(VLOOKUP("5-"&amp;Presupuestos[[#This Row],[ID DOCUMENTO]],BD_Pagos[],10,0),0)&gt;Presupuestos[[#This Row],[TOTAL SOLES]],Presupuestos[[#This Row],[TOTAL SOLES]],IFERROR(VLOOKUP("5-"&amp;Presupuestos[[#This Row],[ID DOCUMENTO]],BD_Pagos[],10,0),0))</f>
        <v>0</v>
      </c>
      <c r="BH1386" s="7" t="str">
        <f>IFERROR(VLOOKUP("1-Detraccion"&amp;Presupuestos[[#This Row],[ID DOCUMENTO]],BD_Pagos[],2,0),"")</f>
        <v/>
      </c>
      <c r="BI1386" s="3" t="str">
        <f>IFERROR(VLOOKUP("1-Detraccion"&amp;Presupuestos[[#This Row],[ID DOCUMENTO]],BD_Pagos[],3,0),"")</f>
        <v/>
      </c>
      <c r="BJ1386" s="3" t="str">
        <f>IFERROR(VLOOKUP("1-Detraccion"&amp;Presupuestos[[#This Row],[ID DOCUMENTO]],BD_Pagos[],4,0),"")</f>
        <v/>
      </c>
      <c r="BK1386" s="6">
        <f>IF(IFERROR(VLOOKUP("1-Detraccion"&amp;Presupuestos[[#This Row],[ID DOCUMENTO]],BD_Pagos[],5,0),0)&gt;Presupuestos[[#This Row],[TOTAL SOLES]],Presupuestos[[#This Row],[TOTAL SOLES]],IFERROR(VLOOKUP("1-Detraccion"&amp;Presupuestos[[#This Row],[ID DOCUMENTO]],BD_Pagos[],5,0),0))</f>
        <v>0</v>
      </c>
      <c r="BL1386" s="6">
        <f>IF(IFERROR(VLOOKUP("1-Detraccion"&amp;Presupuestos[[#This Row],[ID DOCUMENTO]],BD_Pagos[],6,0),0)&gt;Presupuestos[[#This Row],[TOTAL SOLES]],Presupuestos[[#This Row],[TOTAL SOLES]],IFERROR(VLOOKUP("1-Detraccion"&amp;Presupuestos[[#This Row],[ID DOCUMENTO]],BD_Pagos[],6,0),0))</f>
        <v>0</v>
      </c>
      <c r="BM1386" s="37"/>
      <c r="BN1386" s="3"/>
      <c r="BO1386" s="3"/>
      <c r="BP1386" s="6"/>
      <c r="BQ138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v>
      </c>
      <c r="BR1386" s="23" t="str">
        <f>IF(Presupuestos[[#This Row],[SALDO ME-MN]]&gt;0,"PENDIENTE","CANCELADO")</f>
        <v>PENDIENTE</v>
      </c>
      <c r="BS1386" s="23" t="str">
        <f>IF(COUNTIFS($U$4:$U1385,Presupuestos[[#This Row],[ID DOCUMENTO]])&gt;=1,IF(B1385=Presupuestos[[#This Row],[ID]],"OK","DOC. DUPLICADO"),"OK")</f>
        <v>OK</v>
      </c>
    </row>
    <row r="1387" spans="2:71" ht="48" x14ac:dyDescent="0.25">
      <c r="B1387" s="34">
        <f>IF(Presupuestos[[#This Row],[ID DOCUMENTO]]=U1386,B1386,IF(B1386="ID",1,B1386+1))</f>
        <v>1200</v>
      </c>
      <c r="C1387" s="2">
        <v>45877</v>
      </c>
      <c r="D1387" s="2">
        <v>45877</v>
      </c>
      <c r="E1387" s="3" t="s">
        <v>2552</v>
      </c>
      <c r="F1387" s="25" t="s">
        <v>35</v>
      </c>
      <c r="G1387" s="25" t="s">
        <v>19</v>
      </c>
      <c r="H1387" s="25" t="s">
        <v>217</v>
      </c>
      <c r="I1387" s="36" t="str">
        <f>IFERROR(VLOOKUP(Presupuestos[[#This Row],[AREA]]&amp;Presupuestos[[#This Row],[CONCEPTO]]&amp;Presupuestos[[#This Row],[DESCRIPCION]],Tabla28[[Columna1]:[CÓDIGO NUEVO]],2,0),"")</f>
        <v>P0307002</v>
      </c>
      <c r="J1387" s="3" t="s">
        <v>2553</v>
      </c>
      <c r="K1387" s="3" t="s">
        <v>666</v>
      </c>
      <c r="L1387" s="3" t="s">
        <v>666</v>
      </c>
      <c r="M1387" s="31" t="s">
        <v>2573</v>
      </c>
      <c r="N1387" s="3"/>
      <c r="O1387" s="3" t="s">
        <v>300</v>
      </c>
      <c r="P1387" s="3" t="s">
        <v>122</v>
      </c>
      <c r="Q1387" s="3" t="str">
        <f>IFERROR(VLOOKUP(Presupuestos[[#This Row],[CLASIFICACIÓN (N)]],Tabla17[],2,0),"")</f>
        <v>Costos de ventas</v>
      </c>
      <c r="R1387" s="3" t="str">
        <f>IFERROR(VLOOKUP(Presupuestos[[#This Row],[CLASIFICACIÓN (N)]],Tabla17[],3,0),"")</f>
        <v>Operativo</v>
      </c>
      <c r="S1387" s="3" t="s">
        <v>41</v>
      </c>
      <c r="T1387" s="3" t="str">
        <f>IFERROR(VLOOKUP(Presupuestos[[#This Row],[ALMACEN]],Tabla5[],2,0),"")</f>
        <v>Lima</v>
      </c>
      <c r="U1387" s="19" t="str">
        <f>IFERROR(VLOOKUP(Presupuestos[[#This Row],[TIPO DE DOCUMENTO]],Tipo_Documento[],2,0)&amp;Presupuestos[[#This Row],[SERIE]]&amp;Presupuestos[[#This Row],[NUMERO]]&amp;Presupuestos[[#This Row],[RUC]],"")</f>
        <v>DJ28911111111</v>
      </c>
      <c r="V1387" s="3" t="s">
        <v>242</v>
      </c>
      <c r="W1387" s="7">
        <v>45877</v>
      </c>
      <c r="X1387" s="7">
        <v>45877</v>
      </c>
      <c r="Y1387" s="3">
        <v>28</v>
      </c>
      <c r="Z1387" s="3">
        <v>9</v>
      </c>
      <c r="AA1387" s="3">
        <f>IFERROR(VLOOKUP(Presupuestos[[#This Row],[RAZON SOCIAL]],CHOOSE({1,2},Clientes_Proveedores[Razon Social],Clientes_Proveedores[Ruc / Dni]),2,0),"-")</f>
        <v>11111111</v>
      </c>
      <c r="AB1387" s="31" t="s">
        <v>916</v>
      </c>
      <c r="AC1387" s="3" t="s">
        <v>670</v>
      </c>
      <c r="AD1387" s="5"/>
      <c r="AE1387" s="6">
        <v>35</v>
      </c>
      <c r="AF1387" s="6">
        <f>Presupuestos[[#This Row],[BASE]]*Presupuestos[[#This Row],[% IGV]]</f>
        <v>0</v>
      </c>
      <c r="AG1387" s="22">
        <f>ROUND(SUM(Presupuestos[[#This Row],[BASE]:[IGV]]),2)</f>
        <v>35</v>
      </c>
      <c r="AH1387" s="9" t="str">
        <f>IF(Presupuestos[[#This Row],[MONEDA]]="USD",VLOOKUP(Presupuestos[[#This Row],[FECHA DE EMISION]],Tipo_Cambio[],3,0),"")</f>
        <v/>
      </c>
      <c r="AI1387" s="22">
        <f>IFERROR(ROUND(IF(Presupuestos[[#This Row],[MONEDA]]="PEN",Presupuestos[[#This Row],[TOTAL]],Presupuestos[[#This Row],[TOTAL]]*Presupuestos[[#This Row],[TIPO DE CAMBIO]]),2),"")</f>
        <v>35</v>
      </c>
      <c r="AJ1387" s="5"/>
      <c r="AK1387" s="33" t="s">
        <v>671</v>
      </c>
      <c r="AL1387" s="5" t="s">
        <v>250</v>
      </c>
      <c r="AM1387" s="23" t="s">
        <v>671</v>
      </c>
      <c r="AN1387" s="23" t="s">
        <v>671</v>
      </c>
      <c r="AO1387" s="7" t="str">
        <f>IFERROR(VLOOKUP("1-"&amp;Presupuestos[[#This Row],[ID DOCUMENTO]],BD_Pagos[],7,0),"")</f>
        <v/>
      </c>
      <c r="AP1387" s="16" t="str">
        <f>IFERROR(VLOOKUP("1-"&amp;Presupuestos[[#This Row],[ID DOCUMENTO]],BD_Pagos[],8,0),"")</f>
        <v/>
      </c>
      <c r="AQ1387" s="17" t="str">
        <f>IFERROR(VLOOKUP("1-"&amp;Presupuestos[[#This Row],[ID DOCUMENTO]],BD_Pagos[],9,0),"")</f>
        <v/>
      </c>
      <c r="AR1387" s="54"/>
      <c r="AS1387" s="7" t="str">
        <f>IFERROR(VLOOKUP("2-"&amp;Presupuestos[[#This Row],[ID DOCUMENTO]],BD_Pagos[],7,0),"")</f>
        <v/>
      </c>
      <c r="AT1387" s="16" t="str">
        <f>IFERROR(VLOOKUP("2-"&amp;Presupuestos[[#This Row],[ID DOCUMENTO]],BD_Pagos[],8,0),"")</f>
        <v/>
      </c>
      <c r="AU1387" s="17" t="str">
        <f>IFERROR(VLOOKUP("2-"&amp;Presupuestos[[#This Row],[ID DOCUMENTO]],BD_Pagos[],9,0),"")</f>
        <v/>
      </c>
      <c r="AV1387" s="20">
        <f>IF(IFERROR(VLOOKUP("2-"&amp;Presupuestos[[#This Row],[ID DOCUMENTO]],BD_Pagos[],10,0),0)&gt;Presupuestos[[#This Row],[TOTAL SOLES]],Presupuestos[[#This Row],[TOTAL SOLES]],IFERROR(VLOOKUP("2-"&amp;Presupuestos[[#This Row],[ID DOCUMENTO]],BD_Pagos[],10,0),0))</f>
        <v>0</v>
      </c>
      <c r="AW1387" s="7"/>
      <c r="AX1387" s="16"/>
      <c r="AY1387" s="17"/>
      <c r="AZ1387" s="20"/>
      <c r="BA1387" s="7"/>
      <c r="BB1387" s="16"/>
      <c r="BC1387" s="17"/>
      <c r="BD1387" s="20"/>
      <c r="BE1387" s="7" t="str">
        <f>IFERROR(VLOOKUP("5-"&amp;Presupuestos[[#This Row],[ID DOCUMENTO]],BD_Pagos[],7,0),"")</f>
        <v/>
      </c>
      <c r="BF1387" s="17" t="str">
        <f>IFERROR(VLOOKUP("5-"&amp;Presupuestos[[#This Row],[ID DOCUMENTO]],BD_Pagos[],9,0),"")</f>
        <v/>
      </c>
      <c r="BG1387" s="20">
        <f>IF(IFERROR(VLOOKUP("5-"&amp;Presupuestos[[#This Row],[ID DOCUMENTO]],BD_Pagos[],10,0),0)&gt;Presupuestos[[#This Row],[TOTAL SOLES]],Presupuestos[[#This Row],[TOTAL SOLES]],IFERROR(VLOOKUP("5-"&amp;Presupuestos[[#This Row],[ID DOCUMENTO]],BD_Pagos[],10,0),0))</f>
        <v>0</v>
      </c>
      <c r="BH1387" s="7" t="str">
        <f>IFERROR(VLOOKUP("1-Detraccion"&amp;Presupuestos[[#This Row],[ID DOCUMENTO]],BD_Pagos[],2,0),"")</f>
        <v/>
      </c>
      <c r="BI1387" s="3" t="str">
        <f>IFERROR(VLOOKUP("1-Detraccion"&amp;Presupuestos[[#This Row],[ID DOCUMENTO]],BD_Pagos[],3,0),"")</f>
        <v/>
      </c>
      <c r="BJ1387" s="3" t="str">
        <f>IFERROR(VLOOKUP("1-Detraccion"&amp;Presupuestos[[#This Row],[ID DOCUMENTO]],BD_Pagos[],4,0),"")</f>
        <v/>
      </c>
      <c r="BK1387" s="6">
        <f>IF(IFERROR(VLOOKUP("1-Detraccion"&amp;Presupuestos[[#This Row],[ID DOCUMENTO]],BD_Pagos[],5,0),0)&gt;Presupuestos[[#This Row],[TOTAL SOLES]],Presupuestos[[#This Row],[TOTAL SOLES]],IFERROR(VLOOKUP("1-Detraccion"&amp;Presupuestos[[#This Row],[ID DOCUMENTO]],BD_Pagos[],5,0),0))</f>
        <v>0</v>
      </c>
      <c r="BL1387" s="6">
        <f>IF(IFERROR(VLOOKUP("1-Detraccion"&amp;Presupuestos[[#This Row],[ID DOCUMENTO]],BD_Pagos[],6,0),0)&gt;Presupuestos[[#This Row],[TOTAL SOLES]],Presupuestos[[#This Row],[TOTAL SOLES]],IFERROR(VLOOKUP("1-Detraccion"&amp;Presupuestos[[#This Row],[ID DOCUMENTO]],BD_Pagos[],6,0),0))</f>
        <v>0</v>
      </c>
      <c r="BM1387" s="37"/>
      <c r="BN1387" s="3"/>
      <c r="BO1387" s="3"/>
      <c r="BP1387" s="6"/>
      <c r="BQ138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v>
      </c>
      <c r="BR1387" s="23" t="str">
        <f>IF(Presupuestos[[#This Row],[SALDO ME-MN]]&gt;0,"PENDIENTE","CANCELADO")</f>
        <v>PENDIENTE</v>
      </c>
      <c r="BS1387" s="23" t="str">
        <f>IF(COUNTIFS($U$4:$U1386,Presupuestos[[#This Row],[ID DOCUMENTO]])&gt;=1,IF(B1386=Presupuestos[[#This Row],[ID]],"OK","DOC. DUPLICADO"),"OK")</f>
        <v>OK</v>
      </c>
    </row>
    <row r="1388" spans="2:71" x14ac:dyDescent="0.25">
      <c r="B1388" s="34">
        <f>IF(Presupuestos[[#This Row],[ID DOCUMENTO]]=U1387,B1387,IF(B1387="ID",1,B1387+1))</f>
        <v>1201</v>
      </c>
      <c r="C1388" s="2">
        <v>45887</v>
      </c>
      <c r="D1388" s="2">
        <v>45887</v>
      </c>
      <c r="E1388" s="3" t="s">
        <v>991</v>
      </c>
      <c r="F1388" s="25" t="s">
        <v>9</v>
      </c>
      <c r="G1388" s="25" t="s">
        <v>45</v>
      </c>
      <c r="H1388" s="25" t="s">
        <v>39</v>
      </c>
      <c r="I1388" s="36" t="str">
        <f>IFERROR(VLOOKUP(Presupuestos[[#This Row],[AREA]]&amp;Presupuestos[[#This Row],[CONCEPTO]]&amp;Presupuestos[[#This Row],[DESCRIPCION]],Tabla28[[Columna1]:[CÓDIGO NUEVO]],2,0),"")</f>
        <v>P0104003</v>
      </c>
      <c r="J1388" s="3" t="s">
        <v>666</v>
      </c>
      <c r="K1388" s="3" t="s">
        <v>666</v>
      </c>
      <c r="L1388" s="3" t="s">
        <v>666</v>
      </c>
      <c r="M1388" s="31" t="s">
        <v>2574</v>
      </c>
      <c r="N1388" s="3"/>
      <c r="O1388" s="3" t="s">
        <v>315</v>
      </c>
      <c r="P1388" s="3" t="s">
        <v>127</v>
      </c>
      <c r="Q1388" s="3" t="str">
        <f>IFERROR(VLOOKUP(Presupuestos[[#This Row],[CLASIFICACIÓN (N)]],Tabla17[],2,0),"")</f>
        <v>Gastos operativos</v>
      </c>
      <c r="R1388" s="3" t="str">
        <f>IFERROR(VLOOKUP(Presupuestos[[#This Row],[CLASIFICACIÓN (N)]],Tabla17[],3,0),"")</f>
        <v>Operativo</v>
      </c>
      <c r="S1388" s="3" t="s">
        <v>16</v>
      </c>
      <c r="T1388" s="3" t="str">
        <f>IFERROR(VLOOKUP(Presupuestos[[#This Row],[ALMACEN]],Tabla5[],2,0),"")</f>
        <v>Arequipa</v>
      </c>
      <c r="U1388" s="19" t="str">
        <f>IFERROR(VLOOKUP(Presupuestos[[#This Row],[TIPO DE DOCUMENTO]],Tipo_Documento[],2,0)&amp;Presupuestos[[#This Row],[SERIE]]&amp;Presupuestos[[#This Row],[NUMERO]]&amp;Presupuestos[[#This Row],[RUC]],"")</f>
        <v>14S5AA7350468520100017491</v>
      </c>
      <c r="V1388" s="3" t="s">
        <v>166</v>
      </c>
      <c r="W1388" s="7">
        <v>45887</v>
      </c>
      <c r="X1388" s="7">
        <v>45905</v>
      </c>
      <c r="Y1388" s="3" t="s">
        <v>1605</v>
      </c>
      <c r="Z1388" s="3">
        <v>73504685</v>
      </c>
      <c r="AA1388" s="3">
        <f>IFERROR(VLOOKUP(Presupuestos[[#This Row],[RAZON SOCIAL]],CHOOSE({1,2},Clientes_Proveedores[Razon Social],Clientes_Proveedores[Ruc / Dni]),2,0),"-")</f>
        <v>20100017491</v>
      </c>
      <c r="AB1388" s="31" t="s">
        <v>1606</v>
      </c>
      <c r="AC1388" s="3" t="s">
        <v>670</v>
      </c>
      <c r="AD1388" s="5"/>
      <c r="AE1388" s="6">
        <v>142.9</v>
      </c>
      <c r="AF1388" s="6">
        <f>Presupuestos[[#This Row],[BASE]]*Presupuestos[[#This Row],[% IGV]]</f>
        <v>0</v>
      </c>
      <c r="AG1388" s="22">
        <f>ROUND(SUM(Presupuestos[[#This Row],[BASE]:[IGV]]),2)</f>
        <v>142.9</v>
      </c>
      <c r="AH1388" s="9" t="str">
        <f>IF(Presupuestos[[#This Row],[MONEDA]]="USD",VLOOKUP(Presupuestos[[#This Row],[FECHA DE EMISION]],Tipo_Cambio[],3,0),"")</f>
        <v/>
      </c>
      <c r="AI1388" s="22">
        <f>IFERROR(ROUND(IF(Presupuestos[[#This Row],[MONEDA]]="PEN",Presupuestos[[#This Row],[TOTAL]],Presupuestos[[#This Row],[TOTAL]]*Presupuestos[[#This Row],[TIPO DE CAMBIO]]),2),"")</f>
        <v>142.9</v>
      </c>
      <c r="AJ1388" s="5"/>
      <c r="AK1388" s="33" t="s">
        <v>671</v>
      </c>
      <c r="AL1388" s="5" t="s">
        <v>680</v>
      </c>
      <c r="AM1388" s="23" t="s">
        <v>671</v>
      </c>
      <c r="AN1388" s="23" t="s">
        <v>671</v>
      </c>
      <c r="AO1388" s="7" t="str">
        <f>IFERROR(VLOOKUP("1-"&amp;Presupuestos[[#This Row],[ID DOCUMENTO]],BD_Pagos[],7,0),"")</f>
        <v/>
      </c>
      <c r="AP1388" s="16" t="str">
        <f>IFERROR(VLOOKUP("1-"&amp;Presupuestos[[#This Row],[ID DOCUMENTO]],BD_Pagos[],8,0),"")</f>
        <v/>
      </c>
      <c r="AQ1388" s="17" t="str">
        <f>IFERROR(VLOOKUP("1-"&amp;Presupuestos[[#This Row],[ID DOCUMENTO]],BD_Pagos[],9,0),"")</f>
        <v/>
      </c>
      <c r="AR1388" s="54"/>
      <c r="AS1388" s="7" t="str">
        <f>IFERROR(VLOOKUP("2-"&amp;Presupuestos[[#This Row],[ID DOCUMENTO]],BD_Pagos[],7,0),"")</f>
        <v/>
      </c>
      <c r="AT1388" s="16" t="str">
        <f>IFERROR(VLOOKUP("2-"&amp;Presupuestos[[#This Row],[ID DOCUMENTO]],BD_Pagos[],8,0),"")</f>
        <v/>
      </c>
      <c r="AU1388" s="17" t="str">
        <f>IFERROR(VLOOKUP("2-"&amp;Presupuestos[[#This Row],[ID DOCUMENTO]],BD_Pagos[],9,0),"")</f>
        <v/>
      </c>
      <c r="AV1388" s="20">
        <f>IF(IFERROR(VLOOKUP("2-"&amp;Presupuestos[[#This Row],[ID DOCUMENTO]],BD_Pagos[],10,0),0)&gt;Presupuestos[[#This Row],[TOTAL SOLES]],Presupuestos[[#This Row],[TOTAL SOLES]],IFERROR(VLOOKUP("2-"&amp;Presupuestos[[#This Row],[ID DOCUMENTO]],BD_Pagos[],10,0),0))</f>
        <v>0</v>
      </c>
      <c r="AW1388" s="7"/>
      <c r="AX1388" s="16"/>
      <c r="AY1388" s="17"/>
      <c r="AZ1388" s="20"/>
      <c r="BA1388" s="7"/>
      <c r="BB1388" s="16"/>
      <c r="BC1388" s="17"/>
      <c r="BD1388" s="20"/>
      <c r="BE1388" s="7" t="str">
        <f>IFERROR(VLOOKUP("5-"&amp;Presupuestos[[#This Row],[ID DOCUMENTO]],BD_Pagos[],7,0),"")</f>
        <v/>
      </c>
      <c r="BF1388" s="17" t="str">
        <f>IFERROR(VLOOKUP("5-"&amp;Presupuestos[[#This Row],[ID DOCUMENTO]],BD_Pagos[],9,0),"")</f>
        <v/>
      </c>
      <c r="BG1388" s="20">
        <f>IF(IFERROR(VLOOKUP("5-"&amp;Presupuestos[[#This Row],[ID DOCUMENTO]],BD_Pagos[],10,0),0)&gt;Presupuestos[[#This Row],[TOTAL SOLES]],Presupuestos[[#This Row],[TOTAL SOLES]],IFERROR(VLOOKUP("5-"&amp;Presupuestos[[#This Row],[ID DOCUMENTO]],BD_Pagos[],10,0),0))</f>
        <v>0</v>
      </c>
      <c r="BH1388" s="7" t="str">
        <f>IFERROR(VLOOKUP("1-Detraccion"&amp;Presupuestos[[#This Row],[ID DOCUMENTO]],BD_Pagos[],2,0),"")</f>
        <v/>
      </c>
      <c r="BI1388" s="3" t="str">
        <f>IFERROR(VLOOKUP("1-Detraccion"&amp;Presupuestos[[#This Row],[ID DOCUMENTO]],BD_Pagos[],3,0),"")</f>
        <v/>
      </c>
      <c r="BJ1388" s="3" t="str">
        <f>IFERROR(VLOOKUP("1-Detraccion"&amp;Presupuestos[[#This Row],[ID DOCUMENTO]],BD_Pagos[],4,0),"")</f>
        <v/>
      </c>
      <c r="BK1388" s="6">
        <f>IF(IFERROR(VLOOKUP("1-Detraccion"&amp;Presupuestos[[#This Row],[ID DOCUMENTO]],BD_Pagos[],5,0),0)&gt;Presupuestos[[#This Row],[TOTAL SOLES]],Presupuestos[[#This Row],[TOTAL SOLES]],IFERROR(VLOOKUP("1-Detraccion"&amp;Presupuestos[[#This Row],[ID DOCUMENTO]],BD_Pagos[],5,0),0))</f>
        <v>0</v>
      </c>
      <c r="BL1388" s="6">
        <f>IF(IFERROR(VLOOKUP("1-Detraccion"&amp;Presupuestos[[#This Row],[ID DOCUMENTO]],BD_Pagos[],6,0),0)&gt;Presupuestos[[#This Row],[TOTAL SOLES]],Presupuestos[[#This Row],[TOTAL SOLES]],IFERROR(VLOOKUP("1-Detraccion"&amp;Presupuestos[[#This Row],[ID DOCUMENTO]],BD_Pagos[],6,0),0))</f>
        <v>0</v>
      </c>
      <c r="BM1388" s="37"/>
      <c r="BN1388" s="3"/>
      <c r="BO1388" s="3"/>
      <c r="BP1388" s="6"/>
      <c r="BQ138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142.9</v>
      </c>
      <c r="BR1388" s="23" t="str">
        <f>IF(Presupuestos[[#This Row],[SALDO ME-MN]]&gt;0,"PENDIENTE","CANCELADO")</f>
        <v>PENDIENTE</v>
      </c>
      <c r="BS1388" s="23" t="str">
        <f>IF(COUNTIFS($U$4:$U1387,Presupuestos[[#This Row],[ID DOCUMENTO]])&gt;=1,IF(B1387=Presupuestos[[#This Row],[ID]],"OK","DOC. DUPLICADO"),"OK")</f>
        <v>OK</v>
      </c>
    </row>
    <row r="1389" spans="2:71" x14ac:dyDescent="0.25">
      <c r="B1389" s="34">
        <f>IF(Presupuestos[[#This Row],[ID DOCUMENTO]]=U1388,B1388,IF(B1388="ID",1,B1388+1))</f>
        <v>1202</v>
      </c>
      <c r="C1389" s="2">
        <v>45895</v>
      </c>
      <c r="D1389" s="2">
        <v>45895</v>
      </c>
      <c r="E1389" s="3" t="s">
        <v>874</v>
      </c>
      <c r="F1389" s="25" t="s">
        <v>35</v>
      </c>
      <c r="G1389" s="25" t="s">
        <v>29</v>
      </c>
      <c r="H1389" s="25" t="s">
        <v>204</v>
      </c>
      <c r="I1389" s="36" t="str">
        <f>IFERROR(VLOOKUP(Presupuestos[[#This Row],[AREA]]&amp;Presupuestos[[#This Row],[CONCEPTO]]&amp;Presupuestos[[#This Row],[DESCRIPCION]],Tabla28[[Columna1]:[CÓDIGO NUEVO]],2,0),"")</f>
        <v>P0308001</v>
      </c>
      <c r="J1389" s="3" t="s">
        <v>2575</v>
      </c>
      <c r="K1389" s="3" t="s">
        <v>666</v>
      </c>
      <c r="L1389" s="3" t="s">
        <v>666</v>
      </c>
      <c r="M1389" s="31" t="s">
        <v>1765</v>
      </c>
      <c r="N1389" s="3"/>
      <c r="O1389" s="3" t="s">
        <v>300</v>
      </c>
      <c r="P1389" s="3" t="s">
        <v>127</v>
      </c>
      <c r="Q1389" s="3" t="str">
        <f>IFERROR(VLOOKUP(Presupuestos[[#This Row],[CLASIFICACIÓN (N)]],Tabla17[],2,0),"")</f>
        <v>Gastos operativos</v>
      </c>
      <c r="R1389" s="3" t="str">
        <f>IFERROR(VLOOKUP(Presupuestos[[#This Row],[CLASIFICACIÓN (N)]],Tabla17[],3,0),"")</f>
        <v>Operativo</v>
      </c>
      <c r="S1389" s="3" t="s">
        <v>34</v>
      </c>
      <c r="T1389" s="3" t="str">
        <f>IFERROR(VLOOKUP(Presupuestos[[#This Row],[ALMACEN]],Tabla5[],2,0),"")</f>
        <v>Arequipa</v>
      </c>
      <c r="U1389" s="19" t="str">
        <f>IFERROR(VLOOKUP(Presupuestos[[#This Row],[TIPO DE DOCUMENTO]],Tipo_Documento[],2,0)&amp;Presupuestos[[#This Row],[SERIE]]&amp;Presupuestos[[#This Row],[NUMERO]]&amp;Presupuestos[[#This Row],[RUC]],"")</f>
        <v>LIQOPE14511111111</v>
      </c>
      <c r="V1389" s="3" t="s">
        <v>175</v>
      </c>
      <c r="W1389" s="7">
        <v>45895</v>
      </c>
      <c r="X1389" s="7">
        <v>45895</v>
      </c>
      <c r="Y1389" s="3" t="s">
        <v>36</v>
      </c>
      <c r="Z1389" s="3">
        <v>145</v>
      </c>
      <c r="AA1389" s="3">
        <f>IFERROR(VLOOKUP(Presupuestos[[#This Row],[RAZON SOCIAL]],CHOOSE({1,2},Clientes_Proveedores[Razon Social],Clientes_Proveedores[Ruc / Dni]),2,0),"-")</f>
        <v>11111111</v>
      </c>
      <c r="AB1389" s="31" t="s">
        <v>916</v>
      </c>
      <c r="AC1389" s="3" t="s">
        <v>670</v>
      </c>
      <c r="AD1389" s="5"/>
      <c r="AE1389" s="6">
        <v>60</v>
      </c>
      <c r="AF1389" s="6">
        <f>Presupuestos[[#This Row],[BASE]]*Presupuestos[[#This Row],[% IGV]]</f>
        <v>0</v>
      </c>
      <c r="AG1389" s="22">
        <f>ROUND(SUM(Presupuestos[[#This Row],[BASE]:[IGV]]),2)</f>
        <v>60</v>
      </c>
      <c r="AH1389" s="9" t="str">
        <f>IF(Presupuestos[[#This Row],[MONEDA]]="USD",VLOOKUP(Presupuestos[[#This Row],[FECHA DE EMISION]],Tipo_Cambio[],3,0),"")</f>
        <v/>
      </c>
      <c r="AI1389" s="22">
        <f>IFERROR(ROUND(IF(Presupuestos[[#This Row],[MONEDA]]="PEN",Presupuestos[[#This Row],[TOTAL]],Presupuestos[[#This Row],[TOTAL]]*Presupuestos[[#This Row],[TIPO DE CAMBIO]]),2),"")</f>
        <v>60</v>
      </c>
      <c r="AJ1389" s="5"/>
      <c r="AK1389" s="33" t="s">
        <v>671</v>
      </c>
      <c r="AL1389" s="5" t="s">
        <v>742</v>
      </c>
      <c r="AM1389" s="23" t="s">
        <v>671</v>
      </c>
      <c r="AN1389" s="23" t="s">
        <v>671</v>
      </c>
      <c r="AO1389" s="7" t="str">
        <f>IFERROR(VLOOKUP("1-"&amp;Presupuestos[[#This Row],[ID DOCUMENTO]],BD_Pagos[],7,0),"")</f>
        <v/>
      </c>
      <c r="AP1389" s="16" t="str">
        <f>IFERROR(VLOOKUP("1-"&amp;Presupuestos[[#This Row],[ID DOCUMENTO]],BD_Pagos[],8,0),"")</f>
        <v/>
      </c>
      <c r="AQ1389" s="17" t="str">
        <f>IFERROR(VLOOKUP("1-"&amp;Presupuestos[[#This Row],[ID DOCUMENTO]],BD_Pagos[],9,0),"")</f>
        <v/>
      </c>
      <c r="AR1389" s="54"/>
      <c r="AS1389" s="7" t="str">
        <f>IFERROR(VLOOKUP("2-"&amp;Presupuestos[[#This Row],[ID DOCUMENTO]],BD_Pagos[],7,0),"")</f>
        <v/>
      </c>
      <c r="AT1389" s="16" t="str">
        <f>IFERROR(VLOOKUP("2-"&amp;Presupuestos[[#This Row],[ID DOCUMENTO]],BD_Pagos[],8,0),"")</f>
        <v/>
      </c>
      <c r="AU1389" s="17" t="str">
        <f>IFERROR(VLOOKUP("2-"&amp;Presupuestos[[#This Row],[ID DOCUMENTO]],BD_Pagos[],9,0),"")</f>
        <v/>
      </c>
      <c r="AV1389" s="20">
        <f>IF(IFERROR(VLOOKUP("2-"&amp;Presupuestos[[#This Row],[ID DOCUMENTO]],BD_Pagos[],10,0),0)&gt;Presupuestos[[#This Row],[TOTAL SOLES]],Presupuestos[[#This Row],[TOTAL SOLES]],IFERROR(VLOOKUP("2-"&amp;Presupuestos[[#This Row],[ID DOCUMENTO]],BD_Pagos[],10,0),0))</f>
        <v>0</v>
      </c>
      <c r="AW1389" s="7"/>
      <c r="AX1389" s="16"/>
      <c r="AY1389" s="17"/>
      <c r="AZ1389" s="20"/>
      <c r="BA1389" s="7"/>
      <c r="BB1389" s="16"/>
      <c r="BC1389" s="17"/>
      <c r="BD1389" s="20"/>
      <c r="BE1389" s="7" t="str">
        <f>IFERROR(VLOOKUP("5-"&amp;Presupuestos[[#This Row],[ID DOCUMENTO]],BD_Pagos[],7,0),"")</f>
        <v/>
      </c>
      <c r="BF1389" s="17" t="str">
        <f>IFERROR(VLOOKUP("5-"&amp;Presupuestos[[#This Row],[ID DOCUMENTO]],BD_Pagos[],9,0),"")</f>
        <v/>
      </c>
      <c r="BG1389" s="20">
        <f>IF(IFERROR(VLOOKUP("5-"&amp;Presupuestos[[#This Row],[ID DOCUMENTO]],BD_Pagos[],10,0),0)&gt;Presupuestos[[#This Row],[TOTAL SOLES]],Presupuestos[[#This Row],[TOTAL SOLES]],IFERROR(VLOOKUP("5-"&amp;Presupuestos[[#This Row],[ID DOCUMENTO]],BD_Pagos[],10,0),0))</f>
        <v>0</v>
      </c>
      <c r="BH1389" s="7" t="str">
        <f>IFERROR(VLOOKUP("1-Detraccion"&amp;Presupuestos[[#This Row],[ID DOCUMENTO]],BD_Pagos[],2,0),"")</f>
        <v/>
      </c>
      <c r="BI1389" s="3" t="str">
        <f>IFERROR(VLOOKUP("1-Detraccion"&amp;Presupuestos[[#This Row],[ID DOCUMENTO]],BD_Pagos[],3,0),"")</f>
        <v/>
      </c>
      <c r="BJ1389" s="3" t="str">
        <f>IFERROR(VLOOKUP("1-Detraccion"&amp;Presupuestos[[#This Row],[ID DOCUMENTO]],BD_Pagos[],4,0),"")</f>
        <v/>
      </c>
      <c r="BK1389" s="6">
        <f>IF(IFERROR(VLOOKUP("1-Detraccion"&amp;Presupuestos[[#This Row],[ID DOCUMENTO]],BD_Pagos[],5,0),0)&gt;Presupuestos[[#This Row],[TOTAL SOLES]],Presupuestos[[#This Row],[TOTAL SOLES]],IFERROR(VLOOKUP("1-Detraccion"&amp;Presupuestos[[#This Row],[ID DOCUMENTO]],BD_Pagos[],5,0),0))</f>
        <v>0</v>
      </c>
      <c r="BL1389" s="6">
        <f>IF(IFERROR(VLOOKUP("1-Detraccion"&amp;Presupuestos[[#This Row],[ID DOCUMENTO]],BD_Pagos[],6,0),0)&gt;Presupuestos[[#This Row],[TOTAL SOLES]],Presupuestos[[#This Row],[TOTAL SOLES]],IFERROR(VLOOKUP("1-Detraccion"&amp;Presupuestos[[#This Row],[ID DOCUMENTO]],BD_Pagos[],6,0),0))</f>
        <v>0</v>
      </c>
      <c r="BM1389" s="37"/>
      <c r="BN1389" s="3"/>
      <c r="BO1389" s="3"/>
      <c r="BP1389" s="6"/>
      <c r="BQ138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60</v>
      </c>
      <c r="BR1389" s="23" t="str">
        <f>IF(Presupuestos[[#This Row],[SALDO ME-MN]]&gt;0,"PENDIENTE","CANCELADO")</f>
        <v>PENDIENTE</v>
      </c>
      <c r="BS1389" s="23" t="str">
        <f>IF(COUNTIFS($U$4:$U1388,Presupuestos[[#This Row],[ID DOCUMENTO]])&gt;=1,IF(B1388=Presupuestos[[#This Row],[ID]],"OK","DOC. DUPLICADO"),"OK")</f>
        <v>OK</v>
      </c>
    </row>
    <row r="1390" spans="2:71" ht="24" x14ac:dyDescent="0.25">
      <c r="B1390" s="34">
        <f>IF(Presupuestos[[#This Row],[ID DOCUMENTO]]=U1389,B1389,IF(B1389="ID",1,B1389+1))</f>
        <v>1203</v>
      </c>
      <c r="C1390" s="2">
        <v>45895</v>
      </c>
      <c r="D1390" s="2">
        <v>45895</v>
      </c>
      <c r="E1390" s="3" t="s">
        <v>2161</v>
      </c>
      <c r="F1390" s="25" t="s">
        <v>35</v>
      </c>
      <c r="G1390" s="25" t="s">
        <v>223</v>
      </c>
      <c r="H1390" s="25" t="s">
        <v>214</v>
      </c>
      <c r="I1390" s="36" t="str">
        <f>IFERROR(VLOOKUP(Presupuestos[[#This Row],[AREA]]&amp;Presupuestos[[#This Row],[CONCEPTO]]&amp;Presupuestos[[#This Row],[DESCRIPCION]],Tabla28[[Columna1]:[CÓDIGO NUEVO]],2,0),"")</f>
        <v>P0303002</v>
      </c>
      <c r="J1390" s="3" t="s">
        <v>666</v>
      </c>
      <c r="K1390" s="3" t="s">
        <v>666</v>
      </c>
      <c r="L1390" s="3" t="s">
        <v>666</v>
      </c>
      <c r="M1390" s="31" t="s">
        <v>2576</v>
      </c>
      <c r="N1390" s="3" t="s">
        <v>53</v>
      </c>
      <c r="O1390" s="3" t="s">
        <v>300</v>
      </c>
      <c r="P1390" s="3" t="s">
        <v>132</v>
      </c>
      <c r="Q1390" s="3" t="str">
        <f>IFERROR(VLOOKUP(Presupuestos[[#This Row],[CLASIFICACIÓN (N)]],Tabla17[],2,0),"")</f>
        <v>Gastos operativos</v>
      </c>
      <c r="R1390" s="3" t="str">
        <f>IFERROR(VLOOKUP(Presupuestos[[#This Row],[CLASIFICACIÓN (N)]],Tabla17[],3,0),"")</f>
        <v>Operativo</v>
      </c>
      <c r="S1390" s="3" t="s">
        <v>16</v>
      </c>
      <c r="T1390" s="3" t="str">
        <f>IFERROR(VLOOKUP(Presupuestos[[#This Row],[ALMACEN]],Tabla5[],2,0),"")</f>
        <v>Arequipa</v>
      </c>
      <c r="U1390" s="19" t="str">
        <f>IFERROR(VLOOKUP(Presupuestos[[#This Row],[TIPO DE DOCUMENTO]],Tipo_Documento[],2,0)&amp;Presupuestos[[#This Row],[SERIE]]&amp;Presupuestos[[#This Row],[NUMERO]]&amp;Presupuestos[[#This Row],[RUC]],"")</f>
        <v>01F212182283520517252558</v>
      </c>
      <c r="V1390" s="3" t="s">
        <v>120</v>
      </c>
      <c r="W1390" s="7">
        <v>45895</v>
      </c>
      <c r="X1390" s="7">
        <v>45895</v>
      </c>
      <c r="Y1390" s="3" t="s">
        <v>713</v>
      </c>
      <c r="Z1390" s="3">
        <v>1822835</v>
      </c>
      <c r="AA1390" s="3">
        <f>IFERROR(VLOOKUP(Presupuestos[[#This Row],[RAZON SOCIAL]],CHOOSE({1,2},Clientes_Proveedores[Razon Social],Clientes_Proveedores[Ruc / Dni]),2,0),"-")</f>
        <v>20517252558</v>
      </c>
      <c r="AB1390" s="31" t="s">
        <v>714</v>
      </c>
      <c r="AC1390" s="3" t="s">
        <v>670</v>
      </c>
      <c r="AD1390" s="5">
        <v>0.18</v>
      </c>
      <c r="AE1390" s="6">
        <v>4.24</v>
      </c>
      <c r="AF1390" s="6">
        <f>Presupuestos[[#This Row],[BASE]]*Presupuestos[[#This Row],[% IGV]]</f>
        <v>0.76319999999999999</v>
      </c>
      <c r="AG1390" s="22">
        <f>ROUND(SUM(Presupuestos[[#This Row],[BASE]:[IGV]]),2)</f>
        <v>5</v>
      </c>
      <c r="AH1390" s="9" t="str">
        <f>IF(Presupuestos[[#This Row],[MONEDA]]="USD",VLOOKUP(Presupuestos[[#This Row],[FECHA DE EMISION]],Tipo_Cambio[],3,0),"")</f>
        <v/>
      </c>
      <c r="AI1390" s="22">
        <f>IFERROR(ROUND(IF(Presupuestos[[#This Row],[MONEDA]]="PEN",Presupuestos[[#This Row],[TOTAL]],Presupuestos[[#This Row],[TOTAL]]*Presupuestos[[#This Row],[TIPO DE CAMBIO]]),2),"")</f>
        <v>5</v>
      </c>
      <c r="AJ1390" s="5"/>
      <c r="AK1390" s="33" t="s">
        <v>671</v>
      </c>
      <c r="AL1390" s="5" t="s">
        <v>672</v>
      </c>
      <c r="AM1390" s="23" t="s">
        <v>671</v>
      </c>
      <c r="AN1390" s="23" t="s">
        <v>671</v>
      </c>
      <c r="AO1390" s="7" t="str">
        <f>IFERROR(VLOOKUP("1-"&amp;Presupuestos[[#This Row],[ID DOCUMENTO]],BD_Pagos[],7,0),"")</f>
        <v/>
      </c>
      <c r="AP1390" s="16" t="str">
        <f>IFERROR(VLOOKUP("1-"&amp;Presupuestos[[#This Row],[ID DOCUMENTO]],BD_Pagos[],8,0),"")</f>
        <v/>
      </c>
      <c r="AQ1390" s="17" t="str">
        <f>IFERROR(VLOOKUP("1-"&amp;Presupuestos[[#This Row],[ID DOCUMENTO]],BD_Pagos[],9,0),"")</f>
        <v/>
      </c>
      <c r="AR1390" s="54"/>
      <c r="AS1390" s="7" t="str">
        <f>IFERROR(VLOOKUP("2-"&amp;Presupuestos[[#This Row],[ID DOCUMENTO]],BD_Pagos[],7,0),"")</f>
        <v/>
      </c>
      <c r="AT1390" s="16" t="str">
        <f>IFERROR(VLOOKUP("2-"&amp;Presupuestos[[#This Row],[ID DOCUMENTO]],BD_Pagos[],8,0),"")</f>
        <v/>
      </c>
      <c r="AU1390" s="17" t="str">
        <f>IFERROR(VLOOKUP("2-"&amp;Presupuestos[[#This Row],[ID DOCUMENTO]],BD_Pagos[],9,0),"")</f>
        <v/>
      </c>
      <c r="AV1390" s="20">
        <f>IF(IFERROR(VLOOKUP("2-"&amp;Presupuestos[[#This Row],[ID DOCUMENTO]],BD_Pagos[],10,0),0)&gt;Presupuestos[[#This Row],[TOTAL SOLES]],Presupuestos[[#This Row],[TOTAL SOLES]],IFERROR(VLOOKUP("2-"&amp;Presupuestos[[#This Row],[ID DOCUMENTO]],BD_Pagos[],10,0),0))</f>
        <v>0</v>
      </c>
      <c r="AW1390" s="7"/>
      <c r="AX1390" s="16"/>
      <c r="AY1390" s="17"/>
      <c r="AZ1390" s="20"/>
      <c r="BA1390" s="7"/>
      <c r="BB1390" s="16"/>
      <c r="BC1390" s="17"/>
      <c r="BD1390" s="20"/>
      <c r="BE1390" s="7" t="str">
        <f>IFERROR(VLOOKUP("5-"&amp;Presupuestos[[#This Row],[ID DOCUMENTO]],BD_Pagos[],7,0),"")</f>
        <v/>
      </c>
      <c r="BF1390" s="17" t="str">
        <f>IFERROR(VLOOKUP("5-"&amp;Presupuestos[[#This Row],[ID DOCUMENTO]],BD_Pagos[],9,0),"")</f>
        <v/>
      </c>
      <c r="BG1390" s="20">
        <f>IF(IFERROR(VLOOKUP("5-"&amp;Presupuestos[[#This Row],[ID DOCUMENTO]],BD_Pagos[],10,0),0)&gt;Presupuestos[[#This Row],[TOTAL SOLES]],Presupuestos[[#This Row],[TOTAL SOLES]],IFERROR(VLOOKUP("5-"&amp;Presupuestos[[#This Row],[ID DOCUMENTO]],BD_Pagos[],10,0),0))</f>
        <v>0</v>
      </c>
      <c r="BH1390" s="7" t="str">
        <f>IFERROR(VLOOKUP("1-Detraccion"&amp;Presupuestos[[#This Row],[ID DOCUMENTO]],BD_Pagos[],2,0),"")</f>
        <v/>
      </c>
      <c r="BI1390" s="3" t="str">
        <f>IFERROR(VLOOKUP("1-Detraccion"&amp;Presupuestos[[#This Row],[ID DOCUMENTO]],BD_Pagos[],3,0),"")</f>
        <v/>
      </c>
      <c r="BJ1390" s="3" t="str">
        <f>IFERROR(VLOOKUP("1-Detraccion"&amp;Presupuestos[[#This Row],[ID DOCUMENTO]],BD_Pagos[],4,0),"")</f>
        <v/>
      </c>
      <c r="BK1390" s="6">
        <f>IF(IFERROR(VLOOKUP("1-Detraccion"&amp;Presupuestos[[#This Row],[ID DOCUMENTO]],BD_Pagos[],5,0),0)&gt;Presupuestos[[#This Row],[TOTAL SOLES]],Presupuestos[[#This Row],[TOTAL SOLES]],IFERROR(VLOOKUP("1-Detraccion"&amp;Presupuestos[[#This Row],[ID DOCUMENTO]],BD_Pagos[],5,0),0))</f>
        <v>0</v>
      </c>
      <c r="BL1390" s="6">
        <f>IF(IFERROR(VLOOKUP("1-Detraccion"&amp;Presupuestos[[#This Row],[ID DOCUMENTO]],BD_Pagos[],6,0),0)&gt;Presupuestos[[#This Row],[TOTAL SOLES]],Presupuestos[[#This Row],[TOTAL SOLES]],IFERROR(VLOOKUP("1-Detraccion"&amp;Presupuestos[[#This Row],[ID DOCUMENTO]],BD_Pagos[],6,0),0))</f>
        <v>0</v>
      </c>
      <c r="BM1390" s="37"/>
      <c r="BN1390" s="3"/>
      <c r="BO1390" s="3"/>
      <c r="BP1390" s="6"/>
      <c r="BQ139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1390" s="23" t="str">
        <f>IF(Presupuestos[[#This Row],[SALDO ME-MN]]&gt;0,"PENDIENTE","CANCELADO")</f>
        <v>PENDIENTE</v>
      </c>
      <c r="BS1390" s="23" t="str">
        <f>IF(COUNTIFS($U$4:$U1389,Presupuestos[[#This Row],[ID DOCUMENTO]])&gt;=1,IF(B1389=Presupuestos[[#This Row],[ID]],"OK","DOC. DUPLICADO"),"OK")</f>
        <v>OK</v>
      </c>
    </row>
    <row r="1391" spans="2:71" ht="36" x14ac:dyDescent="0.25">
      <c r="B1391" s="34">
        <f>IF(Presupuestos[[#This Row],[ID DOCUMENTO]]=U1390,B1390,IF(B1390="ID",1,B1390+1))</f>
        <v>1204</v>
      </c>
      <c r="C1391" s="2">
        <v>45895</v>
      </c>
      <c r="D1391" s="2">
        <v>45895</v>
      </c>
      <c r="E1391" s="3" t="s">
        <v>2161</v>
      </c>
      <c r="F1391" s="25" t="s">
        <v>35</v>
      </c>
      <c r="G1391" s="25" t="s">
        <v>223</v>
      </c>
      <c r="H1391" s="25" t="s">
        <v>199</v>
      </c>
      <c r="I1391" s="36" t="str">
        <f>IFERROR(VLOOKUP(Presupuestos[[#This Row],[AREA]]&amp;Presupuestos[[#This Row],[CONCEPTO]]&amp;Presupuestos[[#This Row],[DESCRIPCION]],Tabla28[[Columna1]:[CÓDIGO NUEVO]],2,0),"")</f>
        <v>P0303001</v>
      </c>
      <c r="J1391" s="3" t="s">
        <v>666</v>
      </c>
      <c r="K1391" s="3" t="s">
        <v>666</v>
      </c>
      <c r="L1391" s="3" t="s">
        <v>666</v>
      </c>
      <c r="M1391" s="31" t="s">
        <v>2577</v>
      </c>
      <c r="N1391" s="3" t="s">
        <v>53</v>
      </c>
      <c r="O1391" s="3" t="s">
        <v>300</v>
      </c>
      <c r="P1391" s="3" t="s">
        <v>142</v>
      </c>
      <c r="Q1391" s="3" t="str">
        <f>IFERROR(VLOOKUP(Presupuestos[[#This Row],[CLASIFICACIÓN (N)]],Tabla17[],2,0),"")</f>
        <v>Gastos no operativos</v>
      </c>
      <c r="R1391" s="3" t="str">
        <f>IFERROR(VLOOKUP(Presupuestos[[#This Row],[CLASIFICACIÓN (N)]],Tabla17[],3,0),"")</f>
        <v>Operativo</v>
      </c>
      <c r="S1391" s="3" t="s">
        <v>16</v>
      </c>
      <c r="T1391" s="3" t="str">
        <f>IFERROR(VLOOKUP(Presupuestos[[#This Row],[ALMACEN]],Tabla5[],2,0),"")</f>
        <v>Arequipa</v>
      </c>
      <c r="U1391" s="19" t="str">
        <f>IFERROR(VLOOKUP(Presupuestos[[#This Row],[TIPO DE DOCUMENTO]],Tipo_Documento[],2,0)&amp;Presupuestos[[#This Row],[SERIE]]&amp;Presupuestos[[#This Row],[NUMERO]]&amp;Presupuestos[[#This Row],[RUC]],"")</f>
        <v>01FE021749120259858934</v>
      </c>
      <c r="V1391" s="3" t="s">
        <v>120</v>
      </c>
      <c r="W1391" s="7">
        <v>45895</v>
      </c>
      <c r="X1391" s="7">
        <v>45895</v>
      </c>
      <c r="Y1391" s="3" t="s">
        <v>841</v>
      </c>
      <c r="Z1391" s="3">
        <v>17491</v>
      </c>
      <c r="AA1391" s="3">
        <f>IFERROR(VLOOKUP(Presupuestos[[#This Row],[RAZON SOCIAL]],CHOOSE({1,2},Clientes_Proveedores[Razon Social],Clientes_Proveedores[Ruc / Dni]),2,0),"-")</f>
        <v>20259858934</v>
      </c>
      <c r="AB1391" s="31" t="s">
        <v>842</v>
      </c>
      <c r="AC1391" s="3" t="s">
        <v>670</v>
      </c>
      <c r="AD1391" s="5">
        <v>0.18</v>
      </c>
      <c r="AE1391" s="6">
        <v>16.95</v>
      </c>
      <c r="AF1391" s="6">
        <f>Presupuestos[[#This Row],[BASE]]*Presupuestos[[#This Row],[% IGV]]</f>
        <v>3.0509999999999997</v>
      </c>
      <c r="AG1391" s="22">
        <f>ROUND(SUM(Presupuestos[[#This Row],[BASE]:[IGV]]),2)</f>
        <v>20</v>
      </c>
      <c r="AH1391" s="9" t="str">
        <f>IF(Presupuestos[[#This Row],[MONEDA]]="USD",VLOOKUP(Presupuestos[[#This Row],[FECHA DE EMISION]],Tipo_Cambio[],3,0),"")</f>
        <v/>
      </c>
      <c r="AI1391" s="22">
        <f>IFERROR(ROUND(IF(Presupuestos[[#This Row],[MONEDA]]="PEN",Presupuestos[[#This Row],[TOTAL]],Presupuestos[[#This Row],[TOTAL]]*Presupuestos[[#This Row],[TIPO DE CAMBIO]]),2),"")</f>
        <v>20</v>
      </c>
      <c r="AJ1391" s="5"/>
      <c r="AK1391" s="33" t="s">
        <v>671</v>
      </c>
      <c r="AL1391" s="5" t="s">
        <v>672</v>
      </c>
      <c r="AM1391" s="23" t="s">
        <v>671</v>
      </c>
      <c r="AN1391" s="23" t="s">
        <v>671</v>
      </c>
      <c r="AO1391" s="7" t="str">
        <f>IFERROR(VLOOKUP("1-"&amp;Presupuestos[[#This Row],[ID DOCUMENTO]],BD_Pagos[],7,0),"")</f>
        <v/>
      </c>
      <c r="AP1391" s="16" t="str">
        <f>IFERROR(VLOOKUP("1-"&amp;Presupuestos[[#This Row],[ID DOCUMENTO]],BD_Pagos[],8,0),"")</f>
        <v/>
      </c>
      <c r="AQ1391" s="17" t="str">
        <f>IFERROR(VLOOKUP("1-"&amp;Presupuestos[[#This Row],[ID DOCUMENTO]],BD_Pagos[],9,0),"")</f>
        <v/>
      </c>
      <c r="AR1391" s="54"/>
      <c r="AS1391" s="7" t="str">
        <f>IFERROR(VLOOKUP("2-"&amp;Presupuestos[[#This Row],[ID DOCUMENTO]],BD_Pagos[],7,0),"")</f>
        <v/>
      </c>
      <c r="AT1391" s="16" t="str">
        <f>IFERROR(VLOOKUP("2-"&amp;Presupuestos[[#This Row],[ID DOCUMENTO]],BD_Pagos[],8,0),"")</f>
        <v/>
      </c>
      <c r="AU1391" s="17" t="str">
        <f>IFERROR(VLOOKUP("2-"&amp;Presupuestos[[#This Row],[ID DOCUMENTO]],BD_Pagos[],9,0),"")</f>
        <v/>
      </c>
      <c r="AV1391" s="20">
        <f>IF(IFERROR(VLOOKUP("2-"&amp;Presupuestos[[#This Row],[ID DOCUMENTO]],BD_Pagos[],10,0),0)&gt;Presupuestos[[#This Row],[TOTAL SOLES]],Presupuestos[[#This Row],[TOTAL SOLES]],IFERROR(VLOOKUP("2-"&amp;Presupuestos[[#This Row],[ID DOCUMENTO]],BD_Pagos[],10,0),0))</f>
        <v>0</v>
      </c>
      <c r="AW1391" s="7"/>
      <c r="AX1391" s="16"/>
      <c r="AY1391" s="17"/>
      <c r="AZ1391" s="20"/>
      <c r="BA1391" s="7"/>
      <c r="BB1391" s="16"/>
      <c r="BC1391" s="17"/>
      <c r="BD1391" s="20"/>
      <c r="BE1391" s="7" t="str">
        <f>IFERROR(VLOOKUP("5-"&amp;Presupuestos[[#This Row],[ID DOCUMENTO]],BD_Pagos[],7,0),"")</f>
        <v/>
      </c>
      <c r="BF1391" s="17" t="str">
        <f>IFERROR(VLOOKUP("5-"&amp;Presupuestos[[#This Row],[ID DOCUMENTO]],BD_Pagos[],9,0),"")</f>
        <v/>
      </c>
      <c r="BG1391" s="20">
        <f>IF(IFERROR(VLOOKUP("5-"&amp;Presupuestos[[#This Row],[ID DOCUMENTO]],BD_Pagos[],10,0),0)&gt;Presupuestos[[#This Row],[TOTAL SOLES]],Presupuestos[[#This Row],[TOTAL SOLES]],IFERROR(VLOOKUP("5-"&amp;Presupuestos[[#This Row],[ID DOCUMENTO]],BD_Pagos[],10,0),0))</f>
        <v>0</v>
      </c>
      <c r="BH1391" s="7" t="str">
        <f>IFERROR(VLOOKUP("1-Detraccion"&amp;Presupuestos[[#This Row],[ID DOCUMENTO]],BD_Pagos[],2,0),"")</f>
        <v/>
      </c>
      <c r="BI1391" s="3" t="str">
        <f>IFERROR(VLOOKUP("1-Detraccion"&amp;Presupuestos[[#This Row],[ID DOCUMENTO]],BD_Pagos[],3,0),"")</f>
        <v/>
      </c>
      <c r="BJ1391" s="3" t="str">
        <f>IFERROR(VLOOKUP("1-Detraccion"&amp;Presupuestos[[#This Row],[ID DOCUMENTO]],BD_Pagos[],4,0),"")</f>
        <v/>
      </c>
      <c r="BK1391" s="6">
        <f>IF(IFERROR(VLOOKUP("1-Detraccion"&amp;Presupuestos[[#This Row],[ID DOCUMENTO]],BD_Pagos[],5,0),0)&gt;Presupuestos[[#This Row],[TOTAL SOLES]],Presupuestos[[#This Row],[TOTAL SOLES]],IFERROR(VLOOKUP("1-Detraccion"&amp;Presupuestos[[#This Row],[ID DOCUMENTO]],BD_Pagos[],5,0),0))</f>
        <v>0</v>
      </c>
      <c r="BL1391" s="6">
        <f>IF(IFERROR(VLOOKUP("1-Detraccion"&amp;Presupuestos[[#This Row],[ID DOCUMENTO]],BD_Pagos[],6,0),0)&gt;Presupuestos[[#This Row],[TOTAL SOLES]],Presupuestos[[#This Row],[TOTAL SOLES]],IFERROR(VLOOKUP("1-Detraccion"&amp;Presupuestos[[#This Row],[ID DOCUMENTO]],BD_Pagos[],6,0),0))</f>
        <v>0</v>
      </c>
      <c r="BM1391" s="37"/>
      <c r="BN1391" s="3"/>
      <c r="BO1391" s="3"/>
      <c r="BP1391" s="6"/>
      <c r="BQ139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391" s="23" t="str">
        <f>IF(Presupuestos[[#This Row],[SALDO ME-MN]]&gt;0,"PENDIENTE","CANCELADO")</f>
        <v>PENDIENTE</v>
      </c>
      <c r="BS1391" s="23" t="str">
        <f>IF(COUNTIFS($U$4:$U1390,Presupuestos[[#This Row],[ID DOCUMENTO]])&gt;=1,IF(B1390=Presupuestos[[#This Row],[ID]],"OK","DOC. DUPLICADO"),"OK")</f>
        <v>OK</v>
      </c>
    </row>
    <row r="1392" spans="2:71" x14ac:dyDescent="0.25">
      <c r="B1392" s="34">
        <f>IF(Presupuestos[[#This Row],[ID DOCUMENTO]]=U1391,B1391,IF(B1391="ID",1,B1391+1))</f>
        <v>1205</v>
      </c>
      <c r="C1392" s="2">
        <v>45894</v>
      </c>
      <c r="D1392" s="2">
        <v>45894</v>
      </c>
      <c r="E1392" s="3" t="s">
        <v>1718</v>
      </c>
      <c r="F1392" s="25" t="s">
        <v>27</v>
      </c>
      <c r="G1392" s="25" t="s">
        <v>91</v>
      </c>
      <c r="H1392" s="25" t="s">
        <v>92</v>
      </c>
      <c r="I1392" s="36" t="str">
        <f>IFERROR(VLOOKUP(Presupuestos[[#This Row],[AREA]]&amp;Presupuestos[[#This Row],[CONCEPTO]]&amp;Presupuestos[[#This Row],[DESCRIPCION]],Tabla28[[Columna1]:[CÓDIGO NUEVO]],2,0),"")</f>
        <v>P0201001</v>
      </c>
      <c r="J1392" s="3" t="s">
        <v>666</v>
      </c>
      <c r="K1392" s="3" t="s">
        <v>2578</v>
      </c>
      <c r="L1392" s="3" t="s">
        <v>666</v>
      </c>
      <c r="M1392" s="31" t="s">
        <v>790</v>
      </c>
      <c r="N1392" s="3"/>
      <c r="O1392" s="3" t="s">
        <v>308</v>
      </c>
      <c r="P1392" s="3" t="s">
        <v>71</v>
      </c>
      <c r="Q1392" s="3" t="str">
        <f>IFERROR(VLOOKUP(Presupuestos[[#This Row],[CLASIFICACIÓN (N)]],Tabla17[],2,0),"")</f>
        <v>Costos de ventas</v>
      </c>
      <c r="R1392" s="3" t="str">
        <f>IFERROR(VLOOKUP(Presupuestos[[#This Row],[CLASIFICACIÓN (N)]],Tabla17[],3,0),"")</f>
        <v>Operativo</v>
      </c>
      <c r="S1392" s="3" t="s">
        <v>16</v>
      </c>
      <c r="T1392" s="3" t="str">
        <f>IFERROR(VLOOKUP(Presupuestos[[#This Row],[ALMACEN]],Tabla5[],2,0),"")</f>
        <v>Arequipa</v>
      </c>
      <c r="U1392" s="19" t="str">
        <f>IFERROR(VLOOKUP(Presupuestos[[#This Row],[TIPO DE DOCUMENTO]],Tipo_Documento[],2,0)&amp;Presupuestos[[#This Row],[SERIE]]&amp;Presupuestos[[#This Row],[NUMERO]]&amp;Presupuestos[[#This Row],[RUC]],"")</f>
        <v>01F0021668720100192064</v>
      </c>
      <c r="V1392" s="3" t="s">
        <v>120</v>
      </c>
      <c r="W1392" s="7">
        <v>45894</v>
      </c>
      <c r="X1392" s="7">
        <v>45924</v>
      </c>
      <c r="Y1392" s="3" t="s">
        <v>721</v>
      </c>
      <c r="Z1392" s="3">
        <v>16687</v>
      </c>
      <c r="AA1392" s="3">
        <f>IFERROR(VLOOKUP(Presupuestos[[#This Row],[RAZON SOCIAL]],CHOOSE({1,2},Clientes_Proveedores[Razon Social],Clientes_Proveedores[Ruc / Dni]),2,0),"-")</f>
        <v>20100192064</v>
      </c>
      <c r="AB1392" s="31" t="s">
        <v>900</v>
      </c>
      <c r="AC1392" s="3" t="s">
        <v>801</v>
      </c>
      <c r="AD1392" s="5">
        <v>0.18</v>
      </c>
      <c r="AE1392" s="6">
        <v>125.4</v>
      </c>
      <c r="AF1392" s="6">
        <f>Presupuestos[[#This Row],[BASE]]*Presupuestos[[#This Row],[% IGV]]</f>
        <v>22.571999999999999</v>
      </c>
      <c r="AG1392" s="22">
        <f>ROUND(SUM(Presupuestos[[#This Row],[BASE]:[IGV]]),2)</f>
        <v>147.97</v>
      </c>
      <c r="AH1392" s="9">
        <f>IF(Presupuestos[[#This Row],[MONEDA]]="USD",VLOOKUP(Presupuestos[[#This Row],[FECHA DE EMISION]],Tipo_Cambio[],3,0),"")</f>
        <v>3.5259999999999998</v>
      </c>
      <c r="AI1392" s="22">
        <f>IFERROR(ROUND(IF(Presupuestos[[#This Row],[MONEDA]]="PEN",Presupuestos[[#This Row],[TOTAL]],Presupuestos[[#This Row],[TOTAL]]*Presupuestos[[#This Row],[TIPO DE CAMBIO]]),2),"")</f>
        <v>521.74</v>
      </c>
      <c r="AJ1392" s="5">
        <v>0.15</v>
      </c>
      <c r="AK1392" s="33" t="s">
        <v>671</v>
      </c>
      <c r="AL1392" s="5" t="s">
        <v>680</v>
      </c>
      <c r="AM1392" s="23" t="s">
        <v>671</v>
      </c>
      <c r="AN1392" s="23" t="s">
        <v>671</v>
      </c>
      <c r="AO1392" s="7" t="str">
        <f>IFERROR(VLOOKUP("1-"&amp;Presupuestos[[#This Row],[ID DOCUMENTO]],BD_Pagos[],7,0),"")</f>
        <v/>
      </c>
      <c r="AP1392" s="16" t="str">
        <f>IFERROR(VLOOKUP("1-"&amp;Presupuestos[[#This Row],[ID DOCUMENTO]],BD_Pagos[],8,0),"")</f>
        <v/>
      </c>
      <c r="AQ1392" s="17" t="str">
        <f>IFERROR(VLOOKUP("1-"&amp;Presupuestos[[#This Row],[ID DOCUMENTO]],BD_Pagos[],9,0),"")</f>
        <v/>
      </c>
      <c r="AR1392" s="54"/>
      <c r="AS1392" s="7" t="str">
        <f>IFERROR(VLOOKUP("2-"&amp;Presupuestos[[#This Row],[ID DOCUMENTO]],BD_Pagos[],7,0),"")</f>
        <v/>
      </c>
      <c r="AT1392" s="16" t="str">
        <f>IFERROR(VLOOKUP("2-"&amp;Presupuestos[[#This Row],[ID DOCUMENTO]],BD_Pagos[],8,0),"")</f>
        <v/>
      </c>
      <c r="AU1392" s="17" t="str">
        <f>IFERROR(VLOOKUP("2-"&amp;Presupuestos[[#This Row],[ID DOCUMENTO]],BD_Pagos[],9,0),"")</f>
        <v/>
      </c>
      <c r="AV1392" s="20">
        <f>IF(IFERROR(VLOOKUP("2-"&amp;Presupuestos[[#This Row],[ID DOCUMENTO]],BD_Pagos[],10,0),0)&gt;Presupuestos[[#This Row],[TOTAL SOLES]],Presupuestos[[#This Row],[TOTAL SOLES]],IFERROR(VLOOKUP("2-"&amp;Presupuestos[[#This Row],[ID DOCUMENTO]],BD_Pagos[],10,0),0))</f>
        <v>0</v>
      </c>
      <c r="AW1392" s="7"/>
      <c r="AX1392" s="16"/>
      <c r="AY1392" s="17"/>
      <c r="AZ1392" s="20"/>
      <c r="BA1392" s="7"/>
      <c r="BB1392" s="16"/>
      <c r="BC1392" s="17"/>
      <c r="BD1392" s="20"/>
      <c r="BE1392" s="7" t="str">
        <f>IFERROR(VLOOKUP("5-"&amp;Presupuestos[[#This Row],[ID DOCUMENTO]],BD_Pagos[],7,0),"")</f>
        <v/>
      </c>
      <c r="BF1392" s="17" t="str">
        <f>IFERROR(VLOOKUP("5-"&amp;Presupuestos[[#This Row],[ID DOCUMENTO]],BD_Pagos[],9,0),"")</f>
        <v/>
      </c>
      <c r="BG1392" s="20">
        <f>IF(IFERROR(VLOOKUP("5-"&amp;Presupuestos[[#This Row],[ID DOCUMENTO]],BD_Pagos[],10,0),0)&gt;Presupuestos[[#This Row],[TOTAL SOLES]],Presupuestos[[#This Row],[TOTAL SOLES]],IFERROR(VLOOKUP("5-"&amp;Presupuestos[[#This Row],[ID DOCUMENTO]],BD_Pagos[],10,0),0))</f>
        <v>0</v>
      </c>
      <c r="BH1392" s="7" t="str">
        <f>IFERROR(VLOOKUP("1-Detraccion"&amp;Presupuestos[[#This Row],[ID DOCUMENTO]],BD_Pagos[],2,0),"")</f>
        <v/>
      </c>
      <c r="BI1392" s="3" t="str">
        <f>IFERROR(VLOOKUP("1-Detraccion"&amp;Presupuestos[[#This Row],[ID DOCUMENTO]],BD_Pagos[],3,0),"")</f>
        <v/>
      </c>
      <c r="BJ1392" s="3" t="str">
        <f>IFERROR(VLOOKUP("1-Detraccion"&amp;Presupuestos[[#This Row],[ID DOCUMENTO]],BD_Pagos[],4,0),"")</f>
        <v/>
      </c>
      <c r="BK1392" s="6">
        <f>IF(IFERROR(VLOOKUP("1-Detraccion"&amp;Presupuestos[[#This Row],[ID DOCUMENTO]],BD_Pagos[],5,0),0)&gt;Presupuestos[[#This Row],[TOTAL SOLES]],Presupuestos[[#This Row],[TOTAL SOLES]],IFERROR(VLOOKUP("1-Detraccion"&amp;Presupuestos[[#This Row],[ID DOCUMENTO]],BD_Pagos[],5,0),0))</f>
        <v>0</v>
      </c>
      <c r="BL1392" s="6">
        <f>IF(IFERROR(VLOOKUP("1-Detraccion"&amp;Presupuestos[[#This Row],[ID DOCUMENTO]],BD_Pagos[],6,0),0)&gt;Presupuestos[[#This Row],[TOTAL SOLES]],Presupuestos[[#This Row],[TOTAL SOLES]],IFERROR(VLOOKUP("1-Detraccion"&amp;Presupuestos[[#This Row],[ID DOCUMENTO]],BD_Pagos[],6,0),0))</f>
        <v>0</v>
      </c>
      <c r="BM1392" s="37"/>
      <c r="BN1392" s="3"/>
      <c r="BO1392" s="3"/>
      <c r="BP1392" s="6"/>
      <c r="BQ139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147.97</v>
      </c>
      <c r="BR1392" s="23" t="str">
        <f>IF(Presupuestos[[#This Row],[SALDO ME-MN]]&gt;0,"PENDIENTE","CANCELADO")</f>
        <v>PENDIENTE</v>
      </c>
      <c r="BS1392" s="23" t="str">
        <f>IF(COUNTIFS($U$4:$U1391,Presupuestos[[#This Row],[ID DOCUMENTO]])&gt;=1,IF(B1391=Presupuestos[[#This Row],[ID]],"OK","DOC. DUPLICADO"),"OK")</f>
        <v>OK</v>
      </c>
    </row>
    <row r="1393" spans="2:71" x14ac:dyDescent="0.25">
      <c r="B1393" s="34">
        <f>IF(Presupuestos[[#This Row],[ID DOCUMENTO]]=U1392,B1392,IF(B1392="ID",1,B1392+1))</f>
        <v>1206</v>
      </c>
      <c r="C1393" s="2">
        <v>45873</v>
      </c>
      <c r="D1393" s="2">
        <v>45873</v>
      </c>
      <c r="E1393" s="3" t="s">
        <v>1718</v>
      </c>
      <c r="F1393" s="25" t="s">
        <v>27</v>
      </c>
      <c r="G1393" s="25" t="s">
        <v>91</v>
      </c>
      <c r="H1393" s="25" t="s">
        <v>92</v>
      </c>
      <c r="I1393" s="36" t="str">
        <f>IFERROR(VLOOKUP(Presupuestos[[#This Row],[AREA]]&amp;Presupuestos[[#This Row],[CONCEPTO]]&amp;Presupuestos[[#This Row],[DESCRIPCION]],Tabla28[[Columna1]:[CÓDIGO NUEVO]],2,0),"")</f>
        <v>P0201001</v>
      </c>
      <c r="J1393" s="3" t="s">
        <v>666</v>
      </c>
      <c r="K1393" s="3" t="s">
        <v>2579</v>
      </c>
      <c r="L1393" s="3" t="s">
        <v>666</v>
      </c>
      <c r="M1393" s="31" t="s">
        <v>790</v>
      </c>
      <c r="N1393" s="3"/>
      <c r="O1393" s="3" t="s">
        <v>308</v>
      </c>
      <c r="P1393" s="3" t="s">
        <v>71</v>
      </c>
      <c r="Q1393" s="3" t="str">
        <f>IFERROR(VLOOKUP(Presupuestos[[#This Row],[CLASIFICACIÓN (N)]],Tabla17[],2,0),"")</f>
        <v>Costos de ventas</v>
      </c>
      <c r="R1393" s="3" t="str">
        <f>IFERROR(VLOOKUP(Presupuestos[[#This Row],[CLASIFICACIÓN (N)]],Tabla17[],3,0),"")</f>
        <v>Operativo</v>
      </c>
      <c r="S1393" s="3" t="s">
        <v>16</v>
      </c>
      <c r="T1393" s="3" t="str">
        <f>IFERROR(VLOOKUP(Presupuestos[[#This Row],[ALMACEN]],Tabla5[],2,0),"")</f>
        <v>Arequipa</v>
      </c>
      <c r="U1393" s="19" t="str">
        <f>IFERROR(VLOOKUP(Presupuestos[[#This Row],[TIPO DE DOCUMENTO]],Tipo_Documento[],2,0)&amp;Presupuestos[[#This Row],[SERIE]]&amp;Presupuestos[[#This Row],[NUMERO]]&amp;Presupuestos[[#This Row],[RUC]],"")</f>
        <v>01E001282720456565353</v>
      </c>
      <c r="V1393" s="3" t="s">
        <v>120</v>
      </c>
      <c r="W1393" s="7">
        <v>45873</v>
      </c>
      <c r="X1393" s="7">
        <v>45888</v>
      </c>
      <c r="Y1393" s="3" t="s">
        <v>668</v>
      </c>
      <c r="Z1393" s="3">
        <v>2827</v>
      </c>
      <c r="AA1393" s="3">
        <f>IFERROR(VLOOKUP(Presupuestos[[#This Row],[RAZON SOCIAL]],CHOOSE({1,2},Clientes_Proveedores[Razon Social],Clientes_Proveedores[Ruc / Dni]),2,0),"-")</f>
        <v>20456565353</v>
      </c>
      <c r="AB1393" s="31" t="s">
        <v>1914</v>
      </c>
      <c r="AC1393" s="3" t="s">
        <v>670</v>
      </c>
      <c r="AD1393" s="5">
        <v>0.18</v>
      </c>
      <c r="AE1393" s="6">
        <v>124.49</v>
      </c>
      <c r="AF1393" s="6">
        <f>Presupuestos[[#This Row],[BASE]]*Presupuestos[[#This Row],[% IGV]]</f>
        <v>22.408199999999997</v>
      </c>
      <c r="AG1393" s="22">
        <f>ROUND(SUM(Presupuestos[[#This Row],[BASE]:[IGV]]),2)</f>
        <v>146.9</v>
      </c>
      <c r="AH1393" s="9" t="str">
        <f>IF(Presupuestos[[#This Row],[MONEDA]]="USD",VLOOKUP(Presupuestos[[#This Row],[FECHA DE EMISION]],Tipo_Cambio[],3,0),"")</f>
        <v/>
      </c>
      <c r="AI1393" s="22">
        <f>IFERROR(ROUND(IF(Presupuestos[[#This Row],[MONEDA]]="PEN",Presupuestos[[#This Row],[TOTAL]],Presupuestos[[#This Row],[TOTAL]]*Presupuestos[[#This Row],[TIPO DE CAMBIO]]),2),"")</f>
        <v>146.9</v>
      </c>
      <c r="AJ1393" s="5">
        <v>0.15</v>
      </c>
      <c r="AK1393" s="33" t="s">
        <v>671</v>
      </c>
      <c r="AL1393" s="5" t="s">
        <v>680</v>
      </c>
      <c r="AM1393" s="23" t="s">
        <v>671</v>
      </c>
      <c r="AN1393" s="23" t="s">
        <v>671</v>
      </c>
      <c r="AO1393" s="7" t="str">
        <f>IFERROR(VLOOKUP("1-"&amp;Presupuestos[[#This Row],[ID DOCUMENTO]],BD_Pagos[],7,0),"")</f>
        <v/>
      </c>
      <c r="AP1393" s="16" t="str">
        <f>IFERROR(VLOOKUP("1-"&amp;Presupuestos[[#This Row],[ID DOCUMENTO]],BD_Pagos[],8,0),"")</f>
        <v/>
      </c>
      <c r="AQ1393" s="17" t="str">
        <f>IFERROR(VLOOKUP("1-"&amp;Presupuestos[[#This Row],[ID DOCUMENTO]],BD_Pagos[],9,0),"")</f>
        <v/>
      </c>
      <c r="AR1393" s="54"/>
      <c r="AS1393" s="7" t="str">
        <f>IFERROR(VLOOKUP("2-"&amp;Presupuestos[[#This Row],[ID DOCUMENTO]],BD_Pagos[],7,0),"")</f>
        <v/>
      </c>
      <c r="AT1393" s="16" t="str">
        <f>IFERROR(VLOOKUP("2-"&amp;Presupuestos[[#This Row],[ID DOCUMENTO]],BD_Pagos[],8,0),"")</f>
        <v/>
      </c>
      <c r="AU1393" s="17" t="str">
        <f>IFERROR(VLOOKUP("2-"&amp;Presupuestos[[#This Row],[ID DOCUMENTO]],BD_Pagos[],9,0),"")</f>
        <v/>
      </c>
      <c r="AV1393" s="20">
        <f>IF(IFERROR(VLOOKUP("2-"&amp;Presupuestos[[#This Row],[ID DOCUMENTO]],BD_Pagos[],10,0),0)&gt;Presupuestos[[#This Row],[TOTAL SOLES]],Presupuestos[[#This Row],[TOTAL SOLES]],IFERROR(VLOOKUP("2-"&amp;Presupuestos[[#This Row],[ID DOCUMENTO]],BD_Pagos[],10,0),0))</f>
        <v>0</v>
      </c>
      <c r="AW1393" s="7"/>
      <c r="AX1393" s="16"/>
      <c r="AY1393" s="17"/>
      <c r="AZ1393" s="20"/>
      <c r="BA1393" s="7"/>
      <c r="BB1393" s="16"/>
      <c r="BC1393" s="17"/>
      <c r="BD1393" s="20"/>
      <c r="BE1393" s="7" t="str">
        <f>IFERROR(VLOOKUP("5-"&amp;Presupuestos[[#This Row],[ID DOCUMENTO]],BD_Pagos[],7,0),"")</f>
        <v/>
      </c>
      <c r="BF1393" s="17" t="str">
        <f>IFERROR(VLOOKUP("5-"&amp;Presupuestos[[#This Row],[ID DOCUMENTO]],BD_Pagos[],9,0),"")</f>
        <v/>
      </c>
      <c r="BG1393" s="20">
        <f>IF(IFERROR(VLOOKUP("5-"&amp;Presupuestos[[#This Row],[ID DOCUMENTO]],BD_Pagos[],10,0),0)&gt;Presupuestos[[#This Row],[TOTAL SOLES]],Presupuestos[[#This Row],[TOTAL SOLES]],IFERROR(VLOOKUP("5-"&amp;Presupuestos[[#This Row],[ID DOCUMENTO]],BD_Pagos[],10,0),0))</f>
        <v>0</v>
      </c>
      <c r="BH1393" s="7" t="str">
        <f>IFERROR(VLOOKUP("1-Detraccion"&amp;Presupuestos[[#This Row],[ID DOCUMENTO]],BD_Pagos[],2,0),"")</f>
        <v/>
      </c>
      <c r="BI1393" s="3" t="str">
        <f>IFERROR(VLOOKUP("1-Detraccion"&amp;Presupuestos[[#This Row],[ID DOCUMENTO]],BD_Pagos[],3,0),"")</f>
        <v/>
      </c>
      <c r="BJ1393" s="3" t="str">
        <f>IFERROR(VLOOKUP("1-Detraccion"&amp;Presupuestos[[#This Row],[ID DOCUMENTO]],BD_Pagos[],4,0),"")</f>
        <v/>
      </c>
      <c r="BK1393" s="6">
        <f>IF(IFERROR(VLOOKUP("1-Detraccion"&amp;Presupuestos[[#This Row],[ID DOCUMENTO]],BD_Pagos[],5,0),0)&gt;Presupuestos[[#This Row],[TOTAL SOLES]],Presupuestos[[#This Row],[TOTAL SOLES]],IFERROR(VLOOKUP("1-Detraccion"&amp;Presupuestos[[#This Row],[ID DOCUMENTO]],BD_Pagos[],5,0),0))</f>
        <v>0</v>
      </c>
      <c r="BL1393" s="6">
        <f>IF(IFERROR(VLOOKUP("1-Detraccion"&amp;Presupuestos[[#This Row],[ID DOCUMENTO]],BD_Pagos[],6,0),0)&gt;Presupuestos[[#This Row],[TOTAL SOLES]],Presupuestos[[#This Row],[TOTAL SOLES]],IFERROR(VLOOKUP("1-Detraccion"&amp;Presupuestos[[#This Row],[ID DOCUMENTO]],BD_Pagos[],6,0),0))</f>
        <v>0</v>
      </c>
      <c r="BM1393" s="37"/>
      <c r="BN1393" s="3"/>
      <c r="BO1393" s="3"/>
      <c r="BP1393" s="6"/>
      <c r="BQ139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146.9</v>
      </c>
      <c r="BR1393" s="23" t="str">
        <f>IF(Presupuestos[[#This Row],[SALDO ME-MN]]&gt;0,"PENDIENTE","CANCELADO")</f>
        <v>PENDIENTE</v>
      </c>
      <c r="BS1393" s="23" t="str">
        <f>IF(COUNTIFS($U$4:$U1392,Presupuestos[[#This Row],[ID DOCUMENTO]])&gt;=1,IF(B1392=Presupuestos[[#This Row],[ID]],"OK","DOC. DUPLICADO"),"OK")</f>
        <v>OK</v>
      </c>
    </row>
    <row r="1394" spans="2:71" ht="24" x14ac:dyDescent="0.25">
      <c r="B1394" s="34">
        <f>IF(Presupuestos[[#This Row],[ID DOCUMENTO]]=U1393,B1393,IF(B1393="ID",1,B1393+1))</f>
        <v>1207</v>
      </c>
      <c r="C1394" s="2">
        <v>45890</v>
      </c>
      <c r="D1394" s="2">
        <v>45890</v>
      </c>
      <c r="E1394" s="3" t="s">
        <v>702</v>
      </c>
      <c r="F1394" s="25" t="s">
        <v>59</v>
      </c>
      <c r="G1394" s="25" t="s">
        <v>208</v>
      </c>
      <c r="H1394" s="25" t="s">
        <v>506</v>
      </c>
      <c r="I1394" s="36" t="str">
        <f>IFERROR(VLOOKUP(Presupuestos[[#This Row],[AREA]]&amp;Presupuestos[[#This Row],[CONCEPTO]]&amp;Presupuestos[[#This Row],[DESCRIPCION]],Tabla28[[Columna1]:[CÓDIGO NUEVO]],2,0),"")</f>
        <v>P0702003</v>
      </c>
      <c r="J1394" s="3" t="s">
        <v>2580</v>
      </c>
      <c r="K1394" s="3" t="s">
        <v>666</v>
      </c>
      <c r="L1394" s="3" t="s">
        <v>666</v>
      </c>
      <c r="M1394" s="31" t="s">
        <v>10252</v>
      </c>
      <c r="N1394" s="3"/>
      <c r="O1394" s="3" t="s">
        <v>315</v>
      </c>
      <c r="P1394" s="3" t="s">
        <v>127</v>
      </c>
      <c r="Q1394" s="3" t="str">
        <f>IFERROR(VLOOKUP(Presupuestos[[#This Row],[CLASIFICACIÓN (N)]],Tabla17[],2,0),"")</f>
        <v>Gastos operativos</v>
      </c>
      <c r="R1394" s="3" t="str">
        <f>IFERROR(VLOOKUP(Presupuestos[[#This Row],[CLASIFICACIÓN (N)]],Tabla17[],3,0),"")</f>
        <v>Operativo</v>
      </c>
      <c r="S1394" s="3" t="s">
        <v>16</v>
      </c>
      <c r="T1394" s="3" t="str">
        <f>IFERROR(VLOOKUP(Presupuestos[[#This Row],[ALMACEN]],Tabla5[],2,0),"")</f>
        <v>Arequipa</v>
      </c>
      <c r="U1394" s="19" t="str">
        <f>IFERROR(VLOOKUP(Presupuestos[[#This Row],[TIPO DE DOCUMENTO]],Tipo_Documento[],2,0)&amp;Presupuestos[[#This Row],[SERIE]]&amp;Presupuestos[[#This Row],[NUMERO]]&amp;Presupuestos[[#This Row],[RUC]],"")</f>
        <v>01E0015320610912070</v>
      </c>
      <c r="V1394" s="3" t="s">
        <v>120</v>
      </c>
      <c r="W1394" s="7">
        <v>45894</v>
      </c>
      <c r="X1394" s="7">
        <v>45894</v>
      </c>
      <c r="Y1394" s="3" t="s">
        <v>668</v>
      </c>
      <c r="Z1394" s="3">
        <v>53</v>
      </c>
      <c r="AA1394" s="3">
        <f>IFERROR(VLOOKUP(Presupuestos[[#This Row],[RAZON SOCIAL]],CHOOSE({1,2},Clientes_Proveedores[Razon Social],Clientes_Proveedores[Ruc / Dni]),2,0),"-")</f>
        <v>20610912070</v>
      </c>
      <c r="AB1394" s="31" t="s">
        <v>2581</v>
      </c>
      <c r="AC1394" s="3" t="s">
        <v>670</v>
      </c>
      <c r="AD1394" s="5">
        <v>0.18</v>
      </c>
      <c r="AE1394" s="6">
        <v>152.54</v>
      </c>
      <c r="AF1394" s="6">
        <f>Presupuestos[[#This Row],[BASE]]*Presupuestos[[#This Row],[% IGV]]</f>
        <v>27.457199999999997</v>
      </c>
      <c r="AG1394" s="22">
        <f>ROUND(SUM(Presupuestos[[#This Row],[BASE]:[IGV]]),2)</f>
        <v>180</v>
      </c>
      <c r="AH1394" s="9" t="str">
        <f>IF(Presupuestos[[#This Row],[MONEDA]]="USD",VLOOKUP(Presupuestos[[#This Row],[FECHA DE EMISION]],Tipo_Cambio[],3,0),"")</f>
        <v/>
      </c>
      <c r="AI1394" s="22">
        <f>IFERROR(ROUND(IF(Presupuestos[[#This Row],[MONEDA]]="PEN",Presupuestos[[#This Row],[TOTAL]],Presupuestos[[#This Row],[TOTAL]]*Presupuestos[[#This Row],[TIPO DE CAMBIO]]),2),"")</f>
        <v>180</v>
      </c>
      <c r="AJ1394" s="5"/>
      <c r="AK1394" s="33" t="s">
        <v>671</v>
      </c>
      <c r="AL1394" s="5" t="s">
        <v>680</v>
      </c>
      <c r="AM1394" s="23" t="s">
        <v>671</v>
      </c>
      <c r="AN1394" s="23" t="s">
        <v>671</v>
      </c>
      <c r="AO1394" s="7" t="str">
        <f>IFERROR(VLOOKUP("1-"&amp;Presupuestos[[#This Row],[ID DOCUMENTO]],BD_Pagos[],7,0),"")</f>
        <v/>
      </c>
      <c r="AP1394" s="16" t="str">
        <f>IFERROR(VLOOKUP("1-"&amp;Presupuestos[[#This Row],[ID DOCUMENTO]],BD_Pagos[],8,0),"")</f>
        <v/>
      </c>
      <c r="AQ1394" s="17" t="str">
        <f>IFERROR(VLOOKUP("1-"&amp;Presupuestos[[#This Row],[ID DOCUMENTO]],BD_Pagos[],9,0),"")</f>
        <v/>
      </c>
      <c r="AR1394" s="54"/>
      <c r="AS1394" s="7" t="str">
        <f>IFERROR(VLOOKUP("2-"&amp;Presupuestos[[#This Row],[ID DOCUMENTO]],BD_Pagos[],7,0),"")</f>
        <v/>
      </c>
      <c r="AT1394" s="16" t="str">
        <f>IFERROR(VLOOKUP("2-"&amp;Presupuestos[[#This Row],[ID DOCUMENTO]],BD_Pagos[],8,0),"")</f>
        <v/>
      </c>
      <c r="AU1394" s="17" t="str">
        <f>IFERROR(VLOOKUP("2-"&amp;Presupuestos[[#This Row],[ID DOCUMENTO]],BD_Pagos[],9,0),"")</f>
        <v/>
      </c>
      <c r="AV1394" s="20">
        <f>IF(IFERROR(VLOOKUP("2-"&amp;Presupuestos[[#This Row],[ID DOCUMENTO]],BD_Pagos[],10,0),0)&gt;Presupuestos[[#This Row],[TOTAL SOLES]],Presupuestos[[#This Row],[TOTAL SOLES]],IFERROR(VLOOKUP("2-"&amp;Presupuestos[[#This Row],[ID DOCUMENTO]],BD_Pagos[],10,0),0))</f>
        <v>0</v>
      </c>
      <c r="AW1394" s="7"/>
      <c r="AX1394" s="16"/>
      <c r="AY1394" s="17"/>
      <c r="AZ1394" s="20"/>
      <c r="BA1394" s="7"/>
      <c r="BB1394" s="16"/>
      <c r="BC1394" s="17"/>
      <c r="BD1394" s="20"/>
      <c r="BE1394" s="7" t="str">
        <f>IFERROR(VLOOKUP("5-"&amp;Presupuestos[[#This Row],[ID DOCUMENTO]],BD_Pagos[],7,0),"")</f>
        <v/>
      </c>
      <c r="BF1394" s="17" t="str">
        <f>IFERROR(VLOOKUP("5-"&amp;Presupuestos[[#This Row],[ID DOCUMENTO]],BD_Pagos[],9,0),"")</f>
        <v/>
      </c>
      <c r="BG1394" s="20">
        <f>IF(IFERROR(VLOOKUP("5-"&amp;Presupuestos[[#This Row],[ID DOCUMENTO]],BD_Pagos[],10,0),0)&gt;Presupuestos[[#This Row],[TOTAL SOLES]],Presupuestos[[#This Row],[TOTAL SOLES]],IFERROR(VLOOKUP("5-"&amp;Presupuestos[[#This Row],[ID DOCUMENTO]],BD_Pagos[],10,0),0))</f>
        <v>0</v>
      </c>
      <c r="BH1394" s="7" t="str">
        <f>IFERROR(VLOOKUP("1-Detraccion"&amp;Presupuestos[[#This Row],[ID DOCUMENTO]],BD_Pagos[],2,0),"")</f>
        <v/>
      </c>
      <c r="BI1394" s="3" t="str">
        <f>IFERROR(VLOOKUP("1-Detraccion"&amp;Presupuestos[[#This Row],[ID DOCUMENTO]],BD_Pagos[],3,0),"")</f>
        <v/>
      </c>
      <c r="BJ1394" s="3" t="str">
        <f>IFERROR(VLOOKUP("1-Detraccion"&amp;Presupuestos[[#This Row],[ID DOCUMENTO]],BD_Pagos[],4,0),"")</f>
        <v/>
      </c>
      <c r="BK1394" s="6">
        <f>IF(IFERROR(VLOOKUP("1-Detraccion"&amp;Presupuestos[[#This Row],[ID DOCUMENTO]],BD_Pagos[],5,0),0)&gt;Presupuestos[[#This Row],[TOTAL SOLES]],Presupuestos[[#This Row],[TOTAL SOLES]],IFERROR(VLOOKUP("1-Detraccion"&amp;Presupuestos[[#This Row],[ID DOCUMENTO]],BD_Pagos[],5,0),0))</f>
        <v>0</v>
      </c>
      <c r="BL1394" s="6">
        <f>IF(IFERROR(VLOOKUP("1-Detraccion"&amp;Presupuestos[[#This Row],[ID DOCUMENTO]],BD_Pagos[],6,0),0)&gt;Presupuestos[[#This Row],[TOTAL SOLES]],Presupuestos[[#This Row],[TOTAL SOLES]],IFERROR(VLOOKUP("1-Detraccion"&amp;Presupuestos[[#This Row],[ID DOCUMENTO]],BD_Pagos[],6,0),0))</f>
        <v>0</v>
      </c>
      <c r="BM1394" s="37"/>
      <c r="BN1394" s="3"/>
      <c r="BO1394" s="3"/>
      <c r="BP1394" s="6"/>
      <c r="BQ139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180</v>
      </c>
      <c r="BR1394" s="23" t="str">
        <f>IF(Presupuestos[[#This Row],[SALDO ME-MN]]&gt;0,"PENDIENTE","CANCELADO")</f>
        <v>PENDIENTE</v>
      </c>
      <c r="BS1394" s="23" t="str">
        <f>IF(COUNTIFS($U$4:$U1393,Presupuestos[[#This Row],[ID DOCUMENTO]])&gt;=1,IF(B1393=Presupuestos[[#This Row],[ID]],"OK","DOC. DUPLICADO"),"OK")</f>
        <v>OK</v>
      </c>
    </row>
    <row r="1395" spans="2:71" ht="24" x14ac:dyDescent="0.25">
      <c r="B1395" s="34">
        <f>IF(Presupuestos[[#This Row],[ID DOCUMENTO]]=U1394,B1394,IF(B1394="ID",1,B1394+1))</f>
        <v>1208</v>
      </c>
      <c r="C1395" s="2">
        <v>45876</v>
      </c>
      <c r="D1395" s="2">
        <v>45876</v>
      </c>
      <c r="E1395" s="3" t="s">
        <v>702</v>
      </c>
      <c r="F1395" s="25" t="s">
        <v>59</v>
      </c>
      <c r="G1395" s="25" t="s">
        <v>208</v>
      </c>
      <c r="H1395" s="25" t="s">
        <v>506</v>
      </c>
      <c r="I1395" s="36" t="str">
        <f>IFERROR(VLOOKUP(Presupuestos[[#This Row],[AREA]]&amp;Presupuestos[[#This Row],[CONCEPTO]]&amp;Presupuestos[[#This Row],[DESCRIPCION]],Tabla28[[Columna1]:[CÓDIGO NUEVO]],2,0),"")</f>
        <v>P0702003</v>
      </c>
      <c r="J1395" s="3" t="s">
        <v>2582</v>
      </c>
      <c r="K1395" s="3" t="s">
        <v>666</v>
      </c>
      <c r="L1395" s="3" t="s">
        <v>666</v>
      </c>
      <c r="M1395" s="31" t="s">
        <v>10253</v>
      </c>
      <c r="N1395" s="3"/>
      <c r="O1395" s="3" t="s">
        <v>315</v>
      </c>
      <c r="P1395" s="3" t="s">
        <v>127</v>
      </c>
      <c r="Q1395" s="3" t="str">
        <f>IFERROR(VLOOKUP(Presupuestos[[#This Row],[CLASIFICACIÓN (N)]],Tabla17[],2,0),"")</f>
        <v>Gastos operativos</v>
      </c>
      <c r="R1395" s="3" t="str">
        <f>IFERROR(VLOOKUP(Presupuestos[[#This Row],[CLASIFICACIÓN (N)]],Tabla17[],3,0),"")</f>
        <v>Operativo</v>
      </c>
      <c r="S1395" s="3" t="s">
        <v>41</v>
      </c>
      <c r="T1395" s="3" t="str">
        <f>IFERROR(VLOOKUP(Presupuestos[[#This Row],[ALMACEN]],Tabla5[],2,0),"")</f>
        <v>Lima</v>
      </c>
      <c r="U1395" s="19" t="str">
        <f>IFERROR(VLOOKUP(Presupuestos[[#This Row],[TIPO DE DOCUMENTO]],Tipo_Documento[],2,0)&amp;Presupuestos[[#This Row],[SERIE]]&amp;Presupuestos[[#This Row],[NUMERO]]&amp;Presupuestos[[#This Row],[RUC]],"")</f>
        <v>01E0015620610912070</v>
      </c>
      <c r="V1395" s="3" t="s">
        <v>120</v>
      </c>
      <c r="W1395" s="7">
        <v>45894</v>
      </c>
      <c r="X1395" s="7">
        <v>45894</v>
      </c>
      <c r="Y1395" s="3" t="s">
        <v>668</v>
      </c>
      <c r="Z1395" s="3">
        <v>56</v>
      </c>
      <c r="AA1395" s="3">
        <f>IFERROR(VLOOKUP(Presupuestos[[#This Row],[RAZON SOCIAL]],CHOOSE({1,2},Clientes_Proveedores[Razon Social],Clientes_Proveedores[Ruc / Dni]),2,0),"-")</f>
        <v>20610912070</v>
      </c>
      <c r="AB1395" s="31" t="s">
        <v>2581</v>
      </c>
      <c r="AC1395" s="3" t="s">
        <v>670</v>
      </c>
      <c r="AD1395" s="5">
        <v>0.18</v>
      </c>
      <c r="AE1395" s="6">
        <v>50.85</v>
      </c>
      <c r="AF1395" s="6">
        <f>Presupuestos[[#This Row],[BASE]]*Presupuestos[[#This Row],[% IGV]]</f>
        <v>9.1530000000000005</v>
      </c>
      <c r="AG1395" s="22">
        <f>ROUND(SUM(Presupuestos[[#This Row],[BASE]:[IGV]]),2)</f>
        <v>60</v>
      </c>
      <c r="AH1395" s="9" t="str">
        <f>IF(Presupuestos[[#This Row],[MONEDA]]="USD",VLOOKUP(Presupuestos[[#This Row],[FECHA DE EMISION]],Tipo_Cambio[],3,0),"")</f>
        <v/>
      </c>
      <c r="AI1395" s="22">
        <f>IFERROR(ROUND(IF(Presupuestos[[#This Row],[MONEDA]]="PEN",Presupuestos[[#This Row],[TOTAL]],Presupuestos[[#This Row],[TOTAL]]*Presupuestos[[#This Row],[TIPO DE CAMBIO]]),2),"")</f>
        <v>60</v>
      </c>
      <c r="AJ1395" s="5"/>
      <c r="AK1395" s="33" t="s">
        <v>671</v>
      </c>
      <c r="AL1395" s="5" t="s">
        <v>680</v>
      </c>
      <c r="AM1395" s="23" t="s">
        <v>671</v>
      </c>
      <c r="AN1395" s="23" t="s">
        <v>671</v>
      </c>
      <c r="AO1395" s="7" t="str">
        <f>IFERROR(VLOOKUP("1-"&amp;Presupuestos[[#This Row],[ID DOCUMENTO]],BD_Pagos[],7,0),"")</f>
        <v/>
      </c>
      <c r="AP1395" s="16" t="str">
        <f>IFERROR(VLOOKUP("1-"&amp;Presupuestos[[#This Row],[ID DOCUMENTO]],BD_Pagos[],8,0),"")</f>
        <v/>
      </c>
      <c r="AQ1395" s="17" t="str">
        <f>IFERROR(VLOOKUP("1-"&amp;Presupuestos[[#This Row],[ID DOCUMENTO]],BD_Pagos[],9,0),"")</f>
        <v/>
      </c>
      <c r="AR1395" s="54"/>
      <c r="AS1395" s="7" t="str">
        <f>IFERROR(VLOOKUP("2-"&amp;Presupuestos[[#This Row],[ID DOCUMENTO]],BD_Pagos[],7,0),"")</f>
        <v/>
      </c>
      <c r="AT1395" s="16" t="str">
        <f>IFERROR(VLOOKUP("2-"&amp;Presupuestos[[#This Row],[ID DOCUMENTO]],BD_Pagos[],8,0),"")</f>
        <v/>
      </c>
      <c r="AU1395" s="17" t="str">
        <f>IFERROR(VLOOKUP("2-"&amp;Presupuestos[[#This Row],[ID DOCUMENTO]],BD_Pagos[],9,0),"")</f>
        <v/>
      </c>
      <c r="AV1395" s="20">
        <f>IF(IFERROR(VLOOKUP("2-"&amp;Presupuestos[[#This Row],[ID DOCUMENTO]],BD_Pagos[],10,0),0)&gt;Presupuestos[[#This Row],[TOTAL SOLES]],Presupuestos[[#This Row],[TOTAL SOLES]],IFERROR(VLOOKUP("2-"&amp;Presupuestos[[#This Row],[ID DOCUMENTO]],BD_Pagos[],10,0),0))</f>
        <v>0</v>
      </c>
      <c r="AW1395" s="7"/>
      <c r="AX1395" s="16"/>
      <c r="AY1395" s="17"/>
      <c r="AZ1395" s="20"/>
      <c r="BA1395" s="7"/>
      <c r="BB1395" s="16"/>
      <c r="BC1395" s="17"/>
      <c r="BD1395" s="20"/>
      <c r="BE1395" s="7" t="str">
        <f>IFERROR(VLOOKUP("5-"&amp;Presupuestos[[#This Row],[ID DOCUMENTO]],BD_Pagos[],7,0),"")</f>
        <v/>
      </c>
      <c r="BF1395" s="17" t="str">
        <f>IFERROR(VLOOKUP("5-"&amp;Presupuestos[[#This Row],[ID DOCUMENTO]],BD_Pagos[],9,0),"")</f>
        <v/>
      </c>
      <c r="BG1395" s="20">
        <f>IF(IFERROR(VLOOKUP("5-"&amp;Presupuestos[[#This Row],[ID DOCUMENTO]],BD_Pagos[],10,0),0)&gt;Presupuestos[[#This Row],[TOTAL SOLES]],Presupuestos[[#This Row],[TOTAL SOLES]],IFERROR(VLOOKUP("5-"&amp;Presupuestos[[#This Row],[ID DOCUMENTO]],BD_Pagos[],10,0),0))</f>
        <v>0</v>
      </c>
      <c r="BH1395" s="7" t="str">
        <f>IFERROR(VLOOKUP("1-Detraccion"&amp;Presupuestos[[#This Row],[ID DOCUMENTO]],BD_Pagos[],2,0),"")</f>
        <v/>
      </c>
      <c r="BI1395" s="3" t="str">
        <f>IFERROR(VLOOKUP("1-Detraccion"&amp;Presupuestos[[#This Row],[ID DOCUMENTO]],BD_Pagos[],3,0),"")</f>
        <v/>
      </c>
      <c r="BJ1395" s="3" t="str">
        <f>IFERROR(VLOOKUP("1-Detraccion"&amp;Presupuestos[[#This Row],[ID DOCUMENTO]],BD_Pagos[],4,0),"")</f>
        <v/>
      </c>
      <c r="BK1395" s="6">
        <f>IF(IFERROR(VLOOKUP("1-Detraccion"&amp;Presupuestos[[#This Row],[ID DOCUMENTO]],BD_Pagos[],5,0),0)&gt;Presupuestos[[#This Row],[TOTAL SOLES]],Presupuestos[[#This Row],[TOTAL SOLES]],IFERROR(VLOOKUP("1-Detraccion"&amp;Presupuestos[[#This Row],[ID DOCUMENTO]],BD_Pagos[],5,0),0))</f>
        <v>0</v>
      </c>
      <c r="BL1395" s="6">
        <f>IF(IFERROR(VLOOKUP("1-Detraccion"&amp;Presupuestos[[#This Row],[ID DOCUMENTO]],BD_Pagos[],6,0),0)&gt;Presupuestos[[#This Row],[TOTAL SOLES]],Presupuestos[[#This Row],[TOTAL SOLES]],IFERROR(VLOOKUP("1-Detraccion"&amp;Presupuestos[[#This Row],[ID DOCUMENTO]],BD_Pagos[],6,0),0))</f>
        <v>0</v>
      </c>
      <c r="BM1395" s="37"/>
      <c r="BN1395" s="3"/>
      <c r="BO1395" s="3"/>
      <c r="BP1395" s="6"/>
      <c r="BQ139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60</v>
      </c>
      <c r="BR1395" s="23" t="str">
        <f>IF(Presupuestos[[#This Row],[SALDO ME-MN]]&gt;0,"PENDIENTE","CANCELADO")</f>
        <v>PENDIENTE</v>
      </c>
      <c r="BS1395" s="23" t="str">
        <f>IF(COUNTIFS($U$4:$U1394,Presupuestos[[#This Row],[ID DOCUMENTO]])&gt;=1,IF(B1394=Presupuestos[[#This Row],[ID]],"OK","DOC. DUPLICADO"),"OK")</f>
        <v>OK</v>
      </c>
    </row>
    <row r="1396" spans="2:71" ht="24" x14ac:dyDescent="0.25">
      <c r="B1396" s="34">
        <f>IF(Presupuestos[[#This Row],[ID DOCUMENTO]]=U1395,B1395,IF(B1395="ID",1,B1395+1))</f>
        <v>1209</v>
      </c>
      <c r="C1396" s="2">
        <v>45880</v>
      </c>
      <c r="D1396" s="2">
        <v>45880</v>
      </c>
      <c r="E1396" s="3" t="s">
        <v>702</v>
      </c>
      <c r="F1396" s="25" t="s">
        <v>59</v>
      </c>
      <c r="G1396" s="25" t="s">
        <v>208</v>
      </c>
      <c r="H1396" s="25" t="s">
        <v>506</v>
      </c>
      <c r="I1396" s="36" t="str">
        <f>IFERROR(VLOOKUP(Presupuestos[[#This Row],[AREA]]&amp;Presupuestos[[#This Row],[CONCEPTO]]&amp;Presupuestos[[#This Row],[DESCRIPCION]],Tabla28[[Columna1]:[CÓDIGO NUEVO]],2,0),"")</f>
        <v>P0702003</v>
      </c>
      <c r="J1396" s="3" t="s">
        <v>2583</v>
      </c>
      <c r="K1396" s="3" t="s">
        <v>666</v>
      </c>
      <c r="L1396" s="3" t="s">
        <v>666</v>
      </c>
      <c r="M1396" s="31" t="s">
        <v>10254</v>
      </c>
      <c r="N1396" s="3"/>
      <c r="O1396" s="3" t="s">
        <v>315</v>
      </c>
      <c r="P1396" s="3" t="s">
        <v>127</v>
      </c>
      <c r="Q1396" s="3" t="str">
        <f>IFERROR(VLOOKUP(Presupuestos[[#This Row],[CLASIFICACIÓN (N)]],Tabla17[],2,0),"")</f>
        <v>Gastos operativos</v>
      </c>
      <c r="R1396" s="3" t="str">
        <f>IFERROR(VLOOKUP(Presupuestos[[#This Row],[CLASIFICACIÓN (N)]],Tabla17[],3,0),"")</f>
        <v>Operativo</v>
      </c>
      <c r="S1396" s="3" t="s">
        <v>16</v>
      </c>
      <c r="T1396" s="3" t="str">
        <f>IFERROR(VLOOKUP(Presupuestos[[#This Row],[ALMACEN]],Tabla5[],2,0),"")</f>
        <v>Arequipa</v>
      </c>
      <c r="U1396" s="19" t="str">
        <f>IFERROR(VLOOKUP(Presupuestos[[#This Row],[TIPO DE DOCUMENTO]],Tipo_Documento[],2,0)&amp;Presupuestos[[#This Row],[SERIE]]&amp;Presupuestos[[#This Row],[NUMERO]]&amp;Presupuestos[[#This Row],[RUC]],"")</f>
        <v>01E0015420610912070</v>
      </c>
      <c r="V1396" s="3" t="s">
        <v>120</v>
      </c>
      <c r="W1396" s="7">
        <v>45894</v>
      </c>
      <c r="X1396" s="7">
        <v>45894</v>
      </c>
      <c r="Y1396" s="3" t="s">
        <v>668</v>
      </c>
      <c r="Z1396" s="3">
        <v>54</v>
      </c>
      <c r="AA1396" s="3">
        <f>IFERROR(VLOOKUP(Presupuestos[[#This Row],[RAZON SOCIAL]],CHOOSE({1,2},Clientes_Proveedores[Razon Social],Clientes_Proveedores[Ruc / Dni]),2,0),"-")</f>
        <v>20610912070</v>
      </c>
      <c r="AB1396" s="31" t="s">
        <v>2581</v>
      </c>
      <c r="AC1396" s="3" t="s">
        <v>670</v>
      </c>
      <c r="AD1396" s="5">
        <v>0.18</v>
      </c>
      <c r="AE1396" s="6">
        <v>50.85</v>
      </c>
      <c r="AF1396" s="6">
        <f>Presupuestos[[#This Row],[BASE]]*Presupuestos[[#This Row],[% IGV]]</f>
        <v>9.1530000000000005</v>
      </c>
      <c r="AG1396" s="22">
        <f>ROUND(SUM(Presupuestos[[#This Row],[BASE]:[IGV]]),2)</f>
        <v>60</v>
      </c>
      <c r="AH1396" s="9" t="str">
        <f>IF(Presupuestos[[#This Row],[MONEDA]]="USD",VLOOKUP(Presupuestos[[#This Row],[FECHA DE EMISION]],Tipo_Cambio[],3,0),"")</f>
        <v/>
      </c>
      <c r="AI1396" s="22">
        <f>IFERROR(ROUND(IF(Presupuestos[[#This Row],[MONEDA]]="PEN",Presupuestos[[#This Row],[TOTAL]],Presupuestos[[#This Row],[TOTAL]]*Presupuestos[[#This Row],[TIPO DE CAMBIO]]),2),"")</f>
        <v>60</v>
      </c>
      <c r="AJ1396" s="5"/>
      <c r="AK1396" s="33" t="s">
        <v>671</v>
      </c>
      <c r="AL1396" s="5" t="s">
        <v>680</v>
      </c>
      <c r="AM1396" s="23" t="s">
        <v>671</v>
      </c>
      <c r="AN1396" s="23" t="s">
        <v>671</v>
      </c>
      <c r="AO1396" s="7" t="str">
        <f>IFERROR(VLOOKUP("1-"&amp;Presupuestos[[#This Row],[ID DOCUMENTO]],BD_Pagos[],7,0),"")</f>
        <v/>
      </c>
      <c r="AP1396" s="16" t="str">
        <f>IFERROR(VLOOKUP("1-"&amp;Presupuestos[[#This Row],[ID DOCUMENTO]],BD_Pagos[],8,0),"")</f>
        <v/>
      </c>
      <c r="AQ1396" s="17" t="str">
        <f>IFERROR(VLOOKUP("1-"&amp;Presupuestos[[#This Row],[ID DOCUMENTO]],BD_Pagos[],9,0),"")</f>
        <v/>
      </c>
      <c r="AR1396" s="54"/>
      <c r="AS1396" s="7" t="str">
        <f>IFERROR(VLOOKUP("2-"&amp;Presupuestos[[#This Row],[ID DOCUMENTO]],BD_Pagos[],7,0),"")</f>
        <v/>
      </c>
      <c r="AT1396" s="16" t="str">
        <f>IFERROR(VLOOKUP("2-"&amp;Presupuestos[[#This Row],[ID DOCUMENTO]],BD_Pagos[],8,0),"")</f>
        <v/>
      </c>
      <c r="AU1396" s="17" t="str">
        <f>IFERROR(VLOOKUP("2-"&amp;Presupuestos[[#This Row],[ID DOCUMENTO]],BD_Pagos[],9,0),"")</f>
        <v/>
      </c>
      <c r="AV1396" s="20">
        <f>IF(IFERROR(VLOOKUP("2-"&amp;Presupuestos[[#This Row],[ID DOCUMENTO]],BD_Pagos[],10,0),0)&gt;Presupuestos[[#This Row],[TOTAL SOLES]],Presupuestos[[#This Row],[TOTAL SOLES]],IFERROR(VLOOKUP("2-"&amp;Presupuestos[[#This Row],[ID DOCUMENTO]],BD_Pagos[],10,0),0))</f>
        <v>0</v>
      </c>
      <c r="AW1396" s="7"/>
      <c r="AX1396" s="16"/>
      <c r="AY1396" s="17"/>
      <c r="AZ1396" s="20"/>
      <c r="BA1396" s="7"/>
      <c r="BB1396" s="16"/>
      <c r="BC1396" s="17"/>
      <c r="BD1396" s="20"/>
      <c r="BE1396" s="7" t="str">
        <f>IFERROR(VLOOKUP("5-"&amp;Presupuestos[[#This Row],[ID DOCUMENTO]],BD_Pagos[],7,0),"")</f>
        <v/>
      </c>
      <c r="BF1396" s="17" t="str">
        <f>IFERROR(VLOOKUP("5-"&amp;Presupuestos[[#This Row],[ID DOCUMENTO]],BD_Pagos[],9,0),"")</f>
        <v/>
      </c>
      <c r="BG1396" s="20">
        <f>IF(IFERROR(VLOOKUP("5-"&amp;Presupuestos[[#This Row],[ID DOCUMENTO]],BD_Pagos[],10,0),0)&gt;Presupuestos[[#This Row],[TOTAL SOLES]],Presupuestos[[#This Row],[TOTAL SOLES]],IFERROR(VLOOKUP("5-"&amp;Presupuestos[[#This Row],[ID DOCUMENTO]],BD_Pagos[],10,0),0))</f>
        <v>0</v>
      </c>
      <c r="BH1396" s="7" t="str">
        <f>IFERROR(VLOOKUP("1-Detraccion"&amp;Presupuestos[[#This Row],[ID DOCUMENTO]],BD_Pagos[],2,0),"")</f>
        <v/>
      </c>
      <c r="BI1396" s="3" t="str">
        <f>IFERROR(VLOOKUP("1-Detraccion"&amp;Presupuestos[[#This Row],[ID DOCUMENTO]],BD_Pagos[],3,0),"")</f>
        <v/>
      </c>
      <c r="BJ1396" s="3" t="str">
        <f>IFERROR(VLOOKUP("1-Detraccion"&amp;Presupuestos[[#This Row],[ID DOCUMENTO]],BD_Pagos[],4,0),"")</f>
        <v/>
      </c>
      <c r="BK1396" s="6">
        <f>IF(IFERROR(VLOOKUP("1-Detraccion"&amp;Presupuestos[[#This Row],[ID DOCUMENTO]],BD_Pagos[],5,0),0)&gt;Presupuestos[[#This Row],[TOTAL SOLES]],Presupuestos[[#This Row],[TOTAL SOLES]],IFERROR(VLOOKUP("1-Detraccion"&amp;Presupuestos[[#This Row],[ID DOCUMENTO]],BD_Pagos[],5,0),0))</f>
        <v>0</v>
      </c>
      <c r="BL1396" s="6">
        <f>IF(IFERROR(VLOOKUP("1-Detraccion"&amp;Presupuestos[[#This Row],[ID DOCUMENTO]],BD_Pagos[],6,0),0)&gt;Presupuestos[[#This Row],[TOTAL SOLES]],Presupuestos[[#This Row],[TOTAL SOLES]],IFERROR(VLOOKUP("1-Detraccion"&amp;Presupuestos[[#This Row],[ID DOCUMENTO]],BD_Pagos[],6,0),0))</f>
        <v>0</v>
      </c>
      <c r="BM1396" s="37"/>
      <c r="BN1396" s="3"/>
      <c r="BO1396" s="3"/>
      <c r="BP1396" s="6"/>
      <c r="BQ139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60</v>
      </c>
      <c r="BR1396" s="23" t="str">
        <f>IF(Presupuestos[[#This Row],[SALDO ME-MN]]&gt;0,"PENDIENTE","CANCELADO")</f>
        <v>PENDIENTE</v>
      </c>
      <c r="BS1396" s="23" t="str">
        <f>IF(COUNTIFS($U$4:$U1395,Presupuestos[[#This Row],[ID DOCUMENTO]])&gt;=1,IF(B1395=Presupuestos[[#This Row],[ID]],"OK","DOC. DUPLICADO"),"OK")</f>
        <v>OK</v>
      </c>
    </row>
    <row r="1397" spans="2:71" ht="36" x14ac:dyDescent="0.25">
      <c r="B1397" s="34">
        <f>IF(Presupuestos[[#This Row],[ID DOCUMENTO]]=U1396,B1396,IF(B1396="ID",1,B1396+1))</f>
        <v>1210</v>
      </c>
      <c r="C1397" s="2">
        <v>45860</v>
      </c>
      <c r="D1397" s="2">
        <v>45869</v>
      </c>
      <c r="E1397" s="3" t="s">
        <v>991</v>
      </c>
      <c r="F1397" s="25" t="s">
        <v>9</v>
      </c>
      <c r="G1397" s="25" t="s">
        <v>45</v>
      </c>
      <c r="H1397" s="25" t="s">
        <v>57</v>
      </c>
      <c r="I1397" s="36" t="str">
        <f>IFERROR(VLOOKUP(Presupuestos[[#This Row],[AREA]]&amp;Presupuestos[[#This Row],[CONCEPTO]]&amp;Presupuestos[[#This Row],[DESCRIPCION]],Tabla28[[Columna1]:[CÓDIGO NUEVO]],2,0),"")</f>
        <v>P0104006</v>
      </c>
      <c r="J1397" s="3" t="s">
        <v>666</v>
      </c>
      <c r="K1397" s="3" t="s">
        <v>666</v>
      </c>
      <c r="L1397" s="3" t="s">
        <v>666</v>
      </c>
      <c r="M1397" s="31" t="s">
        <v>2584</v>
      </c>
      <c r="N1397" s="3"/>
      <c r="O1397" s="3" t="s">
        <v>315</v>
      </c>
      <c r="P1397" s="3" t="s">
        <v>142</v>
      </c>
      <c r="Q1397" s="3" t="str">
        <f>IFERROR(VLOOKUP(Presupuestos[[#This Row],[CLASIFICACIÓN (N)]],Tabla17[],2,0),"")</f>
        <v>Gastos no operativos</v>
      </c>
      <c r="R1397" s="3" t="str">
        <f>IFERROR(VLOOKUP(Presupuestos[[#This Row],[CLASIFICACIÓN (N)]],Tabla17[],3,0),"")</f>
        <v>Operativo</v>
      </c>
      <c r="S1397" s="3" t="s">
        <v>16</v>
      </c>
      <c r="T1397" s="3" t="str">
        <f>IFERROR(VLOOKUP(Presupuestos[[#This Row],[ALMACEN]],Tabla5[],2,0),"")</f>
        <v>Arequipa</v>
      </c>
      <c r="U1397" s="19" t="str">
        <f>IFERROR(VLOOKUP(Presupuestos[[#This Row],[TIPO DE DOCUMENTO]],Tipo_Documento[],2,0)&amp;Presupuestos[[#This Row],[SERIE]]&amp;Presupuestos[[#This Row],[NUMERO]]&amp;Presupuestos[[#This Row],[RUC]],"")</f>
        <v>01F01530995120467534026</v>
      </c>
      <c r="V1397" s="3" t="s">
        <v>120</v>
      </c>
      <c r="W1397" s="7">
        <v>45889</v>
      </c>
      <c r="X1397" s="7">
        <v>45901</v>
      </c>
      <c r="Y1397" s="3" t="s">
        <v>2585</v>
      </c>
      <c r="Z1397" s="3">
        <v>309951</v>
      </c>
      <c r="AA1397" s="3">
        <f>IFERROR(VLOOKUP(Presupuestos[[#This Row],[RAZON SOCIAL]],CHOOSE({1,2},Clientes_Proveedores[Razon Social],Clientes_Proveedores[Ruc / Dni]),2,0),"-")</f>
        <v>20467534026</v>
      </c>
      <c r="AB1397" s="31" t="s">
        <v>1610</v>
      </c>
      <c r="AC1397" s="3" t="s">
        <v>670</v>
      </c>
      <c r="AD1397" s="5">
        <v>0.18</v>
      </c>
      <c r="AE1397" s="6">
        <v>10.65</v>
      </c>
      <c r="AF1397" s="6">
        <f>Presupuestos[[#This Row],[BASE]]*Presupuestos[[#This Row],[% IGV]]</f>
        <v>1.917</v>
      </c>
      <c r="AG1397" s="22">
        <f>ROUND(SUM(Presupuestos[[#This Row],[BASE]:[IGV]]),2)</f>
        <v>12.57</v>
      </c>
      <c r="AH1397" s="9" t="str">
        <f>IF(Presupuestos[[#This Row],[MONEDA]]="USD",VLOOKUP(Presupuestos[[#This Row],[FECHA DE EMISION]],Tipo_Cambio[],3,0),"")</f>
        <v/>
      </c>
      <c r="AI1397" s="22">
        <f>IFERROR(ROUND(IF(Presupuestos[[#This Row],[MONEDA]]="PEN",Presupuestos[[#This Row],[TOTAL]],Presupuestos[[#This Row],[TOTAL]]*Presupuestos[[#This Row],[TIPO DE CAMBIO]]),2),"")</f>
        <v>12.57</v>
      </c>
      <c r="AJ1397" s="5"/>
      <c r="AK1397" s="33" t="s">
        <v>671</v>
      </c>
      <c r="AL1397" s="5" t="s">
        <v>680</v>
      </c>
      <c r="AM1397" s="23" t="s">
        <v>671</v>
      </c>
      <c r="AN1397" s="23" t="s">
        <v>671</v>
      </c>
      <c r="AO1397" s="7" t="str">
        <f>IFERROR(VLOOKUP("1-"&amp;Presupuestos[[#This Row],[ID DOCUMENTO]],BD_Pagos[],7,0),"")</f>
        <v/>
      </c>
      <c r="AP1397" s="16" t="str">
        <f>IFERROR(VLOOKUP("1-"&amp;Presupuestos[[#This Row],[ID DOCUMENTO]],BD_Pagos[],8,0),"")</f>
        <v/>
      </c>
      <c r="AQ1397" s="17" t="str">
        <f>IFERROR(VLOOKUP("1-"&amp;Presupuestos[[#This Row],[ID DOCUMENTO]],BD_Pagos[],9,0),"")</f>
        <v/>
      </c>
      <c r="AR1397" s="54"/>
      <c r="AS1397" s="7" t="str">
        <f>IFERROR(VLOOKUP("2-"&amp;Presupuestos[[#This Row],[ID DOCUMENTO]],BD_Pagos[],7,0),"")</f>
        <v/>
      </c>
      <c r="AT1397" s="16" t="str">
        <f>IFERROR(VLOOKUP("2-"&amp;Presupuestos[[#This Row],[ID DOCUMENTO]],BD_Pagos[],8,0),"")</f>
        <v/>
      </c>
      <c r="AU1397" s="17" t="str">
        <f>IFERROR(VLOOKUP("2-"&amp;Presupuestos[[#This Row],[ID DOCUMENTO]],BD_Pagos[],9,0),"")</f>
        <v/>
      </c>
      <c r="AV1397" s="20">
        <f>IF(IFERROR(VLOOKUP("2-"&amp;Presupuestos[[#This Row],[ID DOCUMENTO]],BD_Pagos[],10,0),0)&gt;Presupuestos[[#This Row],[TOTAL SOLES]],Presupuestos[[#This Row],[TOTAL SOLES]],IFERROR(VLOOKUP("2-"&amp;Presupuestos[[#This Row],[ID DOCUMENTO]],BD_Pagos[],10,0),0))</f>
        <v>0</v>
      </c>
      <c r="AW1397" s="7"/>
      <c r="AX1397" s="16"/>
      <c r="AY1397" s="17"/>
      <c r="AZ1397" s="20"/>
      <c r="BA1397" s="7"/>
      <c r="BB1397" s="16"/>
      <c r="BC1397" s="17"/>
      <c r="BD1397" s="20"/>
      <c r="BE1397" s="7" t="str">
        <f>IFERROR(VLOOKUP("5-"&amp;Presupuestos[[#This Row],[ID DOCUMENTO]],BD_Pagos[],7,0),"")</f>
        <v/>
      </c>
      <c r="BF1397" s="17" t="str">
        <f>IFERROR(VLOOKUP("5-"&amp;Presupuestos[[#This Row],[ID DOCUMENTO]],BD_Pagos[],9,0),"")</f>
        <v/>
      </c>
      <c r="BG1397" s="20">
        <f>IF(IFERROR(VLOOKUP("5-"&amp;Presupuestos[[#This Row],[ID DOCUMENTO]],BD_Pagos[],10,0),0)&gt;Presupuestos[[#This Row],[TOTAL SOLES]],Presupuestos[[#This Row],[TOTAL SOLES]],IFERROR(VLOOKUP("5-"&amp;Presupuestos[[#This Row],[ID DOCUMENTO]],BD_Pagos[],10,0),0))</f>
        <v>0</v>
      </c>
      <c r="BH1397" s="7" t="str">
        <f>IFERROR(VLOOKUP("1-Detraccion"&amp;Presupuestos[[#This Row],[ID DOCUMENTO]],BD_Pagos[],2,0),"")</f>
        <v/>
      </c>
      <c r="BI1397" s="3" t="str">
        <f>IFERROR(VLOOKUP("1-Detraccion"&amp;Presupuestos[[#This Row],[ID DOCUMENTO]],BD_Pagos[],3,0),"")</f>
        <v/>
      </c>
      <c r="BJ1397" s="3" t="str">
        <f>IFERROR(VLOOKUP("1-Detraccion"&amp;Presupuestos[[#This Row],[ID DOCUMENTO]],BD_Pagos[],4,0),"")</f>
        <v/>
      </c>
      <c r="BK1397" s="6">
        <f>IF(IFERROR(VLOOKUP("1-Detraccion"&amp;Presupuestos[[#This Row],[ID DOCUMENTO]],BD_Pagos[],5,0),0)&gt;Presupuestos[[#This Row],[TOTAL SOLES]],Presupuestos[[#This Row],[TOTAL SOLES]],IFERROR(VLOOKUP("1-Detraccion"&amp;Presupuestos[[#This Row],[ID DOCUMENTO]],BD_Pagos[],5,0),0))</f>
        <v>0</v>
      </c>
      <c r="BL1397" s="6">
        <f>IF(IFERROR(VLOOKUP("1-Detraccion"&amp;Presupuestos[[#This Row],[ID DOCUMENTO]],BD_Pagos[],6,0),0)&gt;Presupuestos[[#This Row],[TOTAL SOLES]],Presupuestos[[#This Row],[TOTAL SOLES]],IFERROR(VLOOKUP("1-Detraccion"&amp;Presupuestos[[#This Row],[ID DOCUMENTO]],BD_Pagos[],6,0),0))</f>
        <v>0</v>
      </c>
      <c r="BM1397" s="37"/>
      <c r="BN1397" s="3"/>
      <c r="BO1397" s="3"/>
      <c r="BP1397" s="6"/>
      <c r="BQ139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12.57</v>
      </c>
      <c r="BR1397" s="23" t="str">
        <f>IF(Presupuestos[[#This Row],[SALDO ME-MN]]&gt;0,"PENDIENTE","CANCELADO")</f>
        <v>PENDIENTE</v>
      </c>
      <c r="BS1397" s="23" t="str">
        <f>IF(COUNTIFS($U$4:$U1396,Presupuestos[[#This Row],[ID DOCUMENTO]])&gt;=1,IF(B1396=Presupuestos[[#This Row],[ID]],"OK","DOC. DUPLICADO"),"OK")</f>
        <v>OK</v>
      </c>
    </row>
    <row r="1398" spans="2:71" ht="36" x14ac:dyDescent="0.25">
      <c r="B1398" s="34">
        <f>IF(Presupuestos[[#This Row],[ID DOCUMENTO]]=U1397,B1397,IF(B1397="ID",1,B1397+1))</f>
        <v>1211</v>
      </c>
      <c r="C1398" s="2">
        <v>45839</v>
      </c>
      <c r="D1398" s="2">
        <v>45869</v>
      </c>
      <c r="E1398" s="3" t="s">
        <v>991</v>
      </c>
      <c r="F1398" s="25" t="s">
        <v>9</v>
      </c>
      <c r="G1398" s="25" t="s">
        <v>45</v>
      </c>
      <c r="H1398" s="25" t="s">
        <v>57</v>
      </c>
      <c r="I1398" s="36" t="str">
        <f>IFERROR(VLOOKUP(Presupuestos[[#This Row],[AREA]]&amp;Presupuestos[[#This Row],[CONCEPTO]]&amp;Presupuestos[[#This Row],[DESCRIPCION]],Tabla28[[Columna1]:[CÓDIGO NUEVO]],2,0),"")</f>
        <v>P0104006</v>
      </c>
      <c r="J1398" s="3" t="s">
        <v>666</v>
      </c>
      <c r="K1398" s="3" t="s">
        <v>666</v>
      </c>
      <c r="L1398" s="3" t="s">
        <v>666</v>
      </c>
      <c r="M1398" s="31" t="s">
        <v>2586</v>
      </c>
      <c r="N1398" s="3"/>
      <c r="O1398" s="3" t="s">
        <v>315</v>
      </c>
      <c r="P1398" s="3" t="s">
        <v>142</v>
      </c>
      <c r="Q1398" s="3" t="str">
        <f>IFERROR(VLOOKUP(Presupuestos[[#This Row],[CLASIFICACIÓN (N)]],Tabla17[],2,0),"")</f>
        <v>Gastos no operativos</v>
      </c>
      <c r="R1398" s="3" t="str">
        <f>IFERROR(VLOOKUP(Presupuestos[[#This Row],[CLASIFICACIÓN (N)]],Tabla17[],3,0),"")</f>
        <v>Operativo</v>
      </c>
      <c r="S1398" s="3" t="s">
        <v>16</v>
      </c>
      <c r="T1398" s="3" t="str">
        <f>IFERROR(VLOOKUP(Presupuestos[[#This Row],[ALMACEN]],Tabla5[],2,0),"")</f>
        <v>Arequipa</v>
      </c>
      <c r="U1398" s="19" t="str">
        <f>IFERROR(VLOOKUP(Presupuestos[[#This Row],[TIPO DE DOCUMENTO]],Tipo_Documento[],2,0)&amp;Presupuestos[[#This Row],[SERIE]]&amp;Presupuestos[[#This Row],[NUMERO]]&amp;Presupuestos[[#This Row],[RUC]],"")</f>
        <v>01F01530995020467534026</v>
      </c>
      <c r="V1398" s="3" t="s">
        <v>120</v>
      </c>
      <c r="W1398" s="7">
        <v>45889</v>
      </c>
      <c r="X1398" s="7">
        <v>45901</v>
      </c>
      <c r="Y1398" s="3" t="s">
        <v>2585</v>
      </c>
      <c r="Z1398" s="3">
        <v>309950</v>
      </c>
      <c r="AA1398" s="3">
        <f>IFERROR(VLOOKUP(Presupuestos[[#This Row],[RAZON SOCIAL]],CHOOSE({1,2},Clientes_Proveedores[Razon Social],Clientes_Proveedores[Ruc / Dni]),2,0),"-")</f>
        <v>20467534026</v>
      </c>
      <c r="AB1398" s="31" t="s">
        <v>1610</v>
      </c>
      <c r="AC1398" s="3" t="s">
        <v>670</v>
      </c>
      <c r="AD1398" s="5">
        <v>0.18</v>
      </c>
      <c r="AE1398" s="6">
        <v>528</v>
      </c>
      <c r="AF1398" s="6">
        <f>Presupuestos[[#This Row],[BASE]]*Presupuestos[[#This Row],[% IGV]]</f>
        <v>95.039999999999992</v>
      </c>
      <c r="AG1398" s="22">
        <f>ROUND(SUM(Presupuestos[[#This Row],[BASE]:[IGV]]),2)</f>
        <v>623.04</v>
      </c>
      <c r="AH1398" s="9" t="str">
        <f>IF(Presupuestos[[#This Row],[MONEDA]]="USD",VLOOKUP(Presupuestos[[#This Row],[FECHA DE EMISION]],Tipo_Cambio[],3,0),"")</f>
        <v/>
      </c>
      <c r="AI1398" s="22">
        <f>IFERROR(ROUND(IF(Presupuestos[[#This Row],[MONEDA]]="PEN",Presupuestos[[#This Row],[TOTAL]],Presupuestos[[#This Row],[TOTAL]]*Presupuestos[[#This Row],[TIPO DE CAMBIO]]),2),"")</f>
        <v>623.04</v>
      </c>
      <c r="AJ1398" s="5"/>
      <c r="AK1398" s="33" t="s">
        <v>671</v>
      </c>
      <c r="AL1398" s="5" t="s">
        <v>680</v>
      </c>
      <c r="AM1398" s="23" t="s">
        <v>671</v>
      </c>
      <c r="AN1398" s="23" t="s">
        <v>671</v>
      </c>
      <c r="AO1398" s="7" t="str">
        <f>IFERROR(VLOOKUP("1-"&amp;Presupuestos[[#This Row],[ID DOCUMENTO]],BD_Pagos[],7,0),"")</f>
        <v/>
      </c>
      <c r="AP1398" s="16" t="str">
        <f>IFERROR(VLOOKUP("1-"&amp;Presupuestos[[#This Row],[ID DOCUMENTO]],BD_Pagos[],8,0),"")</f>
        <v/>
      </c>
      <c r="AQ1398" s="17" t="str">
        <f>IFERROR(VLOOKUP("1-"&amp;Presupuestos[[#This Row],[ID DOCUMENTO]],BD_Pagos[],9,0),"")</f>
        <v/>
      </c>
      <c r="AR1398" s="54"/>
      <c r="AS1398" s="7" t="str">
        <f>IFERROR(VLOOKUP("2-"&amp;Presupuestos[[#This Row],[ID DOCUMENTO]],BD_Pagos[],7,0),"")</f>
        <v/>
      </c>
      <c r="AT1398" s="16" t="str">
        <f>IFERROR(VLOOKUP("2-"&amp;Presupuestos[[#This Row],[ID DOCUMENTO]],BD_Pagos[],8,0),"")</f>
        <v/>
      </c>
      <c r="AU1398" s="17" t="str">
        <f>IFERROR(VLOOKUP("2-"&amp;Presupuestos[[#This Row],[ID DOCUMENTO]],BD_Pagos[],9,0),"")</f>
        <v/>
      </c>
      <c r="AV1398" s="20">
        <f>IF(IFERROR(VLOOKUP("2-"&amp;Presupuestos[[#This Row],[ID DOCUMENTO]],BD_Pagos[],10,0),0)&gt;Presupuestos[[#This Row],[TOTAL SOLES]],Presupuestos[[#This Row],[TOTAL SOLES]],IFERROR(VLOOKUP("2-"&amp;Presupuestos[[#This Row],[ID DOCUMENTO]],BD_Pagos[],10,0),0))</f>
        <v>0</v>
      </c>
      <c r="AW1398" s="7"/>
      <c r="AX1398" s="16"/>
      <c r="AY1398" s="17"/>
      <c r="AZ1398" s="20"/>
      <c r="BA1398" s="7"/>
      <c r="BB1398" s="16"/>
      <c r="BC1398" s="17"/>
      <c r="BD1398" s="20"/>
      <c r="BE1398" s="7" t="str">
        <f>IFERROR(VLOOKUP("5-"&amp;Presupuestos[[#This Row],[ID DOCUMENTO]],BD_Pagos[],7,0),"")</f>
        <v/>
      </c>
      <c r="BF1398" s="17" t="str">
        <f>IFERROR(VLOOKUP("5-"&amp;Presupuestos[[#This Row],[ID DOCUMENTO]],BD_Pagos[],9,0),"")</f>
        <v/>
      </c>
      <c r="BG1398" s="20">
        <f>IF(IFERROR(VLOOKUP("5-"&amp;Presupuestos[[#This Row],[ID DOCUMENTO]],BD_Pagos[],10,0),0)&gt;Presupuestos[[#This Row],[TOTAL SOLES]],Presupuestos[[#This Row],[TOTAL SOLES]],IFERROR(VLOOKUP("5-"&amp;Presupuestos[[#This Row],[ID DOCUMENTO]],BD_Pagos[],10,0),0))</f>
        <v>0</v>
      </c>
      <c r="BH1398" s="7" t="str">
        <f>IFERROR(VLOOKUP("1-Detraccion"&amp;Presupuestos[[#This Row],[ID DOCUMENTO]],BD_Pagos[],2,0),"")</f>
        <v/>
      </c>
      <c r="BI1398" s="3" t="str">
        <f>IFERROR(VLOOKUP("1-Detraccion"&amp;Presupuestos[[#This Row],[ID DOCUMENTO]],BD_Pagos[],3,0),"")</f>
        <v/>
      </c>
      <c r="BJ1398" s="3" t="str">
        <f>IFERROR(VLOOKUP("1-Detraccion"&amp;Presupuestos[[#This Row],[ID DOCUMENTO]],BD_Pagos[],4,0),"")</f>
        <v/>
      </c>
      <c r="BK1398" s="6">
        <f>IF(IFERROR(VLOOKUP("1-Detraccion"&amp;Presupuestos[[#This Row],[ID DOCUMENTO]],BD_Pagos[],5,0),0)&gt;Presupuestos[[#This Row],[TOTAL SOLES]],Presupuestos[[#This Row],[TOTAL SOLES]],IFERROR(VLOOKUP("1-Detraccion"&amp;Presupuestos[[#This Row],[ID DOCUMENTO]],BD_Pagos[],5,0),0))</f>
        <v>0</v>
      </c>
      <c r="BL1398" s="6">
        <f>IF(IFERROR(VLOOKUP("1-Detraccion"&amp;Presupuestos[[#This Row],[ID DOCUMENTO]],BD_Pagos[],6,0),0)&gt;Presupuestos[[#This Row],[TOTAL SOLES]],Presupuestos[[#This Row],[TOTAL SOLES]],IFERROR(VLOOKUP("1-Detraccion"&amp;Presupuestos[[#This Row],[ID DOCUMENTO]],BD_Pagos[],6,0),0))</f>
        <v>0</v>
      </c>
      <c r="BM1398" s="37"/>
      <c r="BN1398" s="3"/>
      <c r="BO1398" s="3"/>
      <c r="BP1398" s="6"/>
      <c r="BQ139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623.04</v>
      </c>
      <c r="BR1398" s="23" t="str">
        <f>IF(Presupuestos[[#This Row],[SALDO ME-MN]]&gt;0,"PENDIENTE","CANCELADO")</f>
        <v>PENDIENTE</v>
      </c>
      <c r="BS1398" s="23" t="str">
        <f>IF(COUNTIFS($U$4:$U1397,Presupuestos[[#This Row],[ID DOCUMENTO]])&gt;=1,IF(B1397=Presupuestos[[#This Row],[ID]],"OK","DOC. DUPLICADO"),"OK")</f>
        <v>OK</v>
      </c>
    </row>
    <row r="1399" spans="2:71" ht="24" x14ac:dyDescent="0.25">
      <c r="B1399" s="34">
        <f>IF(Presupuestos[[#This Row],[ID DOCUMENTO]]=U1398,B1398,IF(B1398="ID",1,B1398+1))</f>
        <v>1212</v>
      </c>
      <c r="C1399" s="2">
        <v>45891</v>
      </c>
      <c r="D1399" s="2">
        <v>45891</v>
      </c>
      <c r="E1399" s="3" t="s">
        <v>874</v>
      </c>
      <c r="F1399" s="25" t="s">
        <v>35</v>
      </c>
      <c r="G1399" s="25" t="s">
        <v>19</v>
      </c>
      <c r="H1399" s="25" t="s">
        <v>228</v>
      </c>
      <c r="I1399" s="36" t="str">
        <f>IFERROR(VLOOKUP(Presupuestos[[#This Row],[AREA]]&amp;Presupuestos[[#This Row],[CONCEPTO]]&amp;Presupuestos[[#This Row],[DESCRIPCION]],Tabla28[[Columna1]:[CÓDIGO NUEVO]],2,0),"")</f>
        <v>P0307003</v>
      </c>
      <c r="J1399" s="3" t="s">
        <v>666</v>
      </c>
      <c r="K1399" s="3" t="s">
        <v>666</v>
      </c>
      <c r="L1399" s="3" t="s">
        <v>666</v>
      </c>
      <c r="M1399" s="31" t="s">
        <v>2587</v>
      </c>
      <c r="N1399" s="3"/>
      <c r="O1399" s="3" t="s">
        <v>315</v>
      </c>
      <c r="P1399" s="3" t="s">
        <v>127</v>
      </c>
      <c r="Q1399" s="3" t="str">
        <f>IFERROR(VLOOKUP(Presupuestos[[#This Row],[CLASIFICACIÓN (N)]],Tabla17[],2,0),"")</f>
        <v>Gastos operativos</v>
      </c>
      <c r="R1399" s="3" t="str">
        <f>IFERROR(VLOOKUP(Presupuestos[[#This Row],[CLASIFICACIÓN (N)]],Tabla17[],3,0),"")</f>
        <v>Operativo</v>
      </c>
      <c r="S1399" s="3" t="s">
        <v>16</v>
      </c>
      <c r="T1399" s="3" t="str">
        <f>IFERROR(VLOOKUP(Presupuestos[[#This Row],[ALMACEN]],Tabla5[],2,0),"")</f>
        <v>Arequipa</v>
      </c>
      <c r="U1399" s="19" t="str">
        <f>IFERROR(VLOOKUP(Presupuestos[[#This Row],[TIPO DE DOCUMENTO]],Tipo_Documento[],2,0)&amp;Presupuestos[[#This Row],[SERIE]]&amp;Presupuestos[[#This Row],[NUMERO]]&amp;Presupuestos[[#This Row],[RUC]],"")</f>
        <v>PLM331644314304</v>
      </c>
      <c r="V1399" s="3" t="s">
        <v>171</v>
      </c>
      <c r="W1399" s="7">
        <v>45895</v>
      </c>
      <c r="X1399" s="7">
        <v>45895</v>
      </c>
      <c r="Y1399" s="3">
        <v>3</v>
      </c>
      <c r="Z1399" s="3">
        <v>316</v>
      </c>
      <c r="AA1399" s="3">
        <f>IFERROR(VLOOKUP(Presupuestos[[#This Row],[RAZON SOCIAL]],CHOOSE({1,2},Clientes_Proveedores[Razon Social],Clientes_Proveedores[Ruc / Dni]),2,0),"-")</f>
        <v>44314304</v>
      </c>
      <c r="AB1399" s="31" t="s">
        <v>996</v>
      </c>
      <c r="AC1399" s="3" t="s">
        <v>670</v>
      </c>
      <c r="AD1399" s="5"/>
      <c r="AE1399" s="6">
        <v>25</v>
      </c>
      <c r="AF1399" s="6">
        <f>Presupuestos[[#This Row],[BASE]]*Presupuestos[[#This Row],[% IGV]]</f>
        <v>0</v>
      </c>
      <c r="AG1399" s="22">
        <f>ROUND(SUM(Presupuestos[[#This Row],[BASE]:[IGV]]),2)</f>
        <v>25</v>
      </c>
      <c r="AH1399" s="9" t="str">
        <f>IF(Presupuestos[[#This Row],[MONEDA]]="USD",VLOOKUP(Presupuestos[[#This Row],[FECHA DE EMISION]],Tipo_Cambio[],3,0),"")</f>
        <v/>
      </c>
      <c r="AI1399" s="22">
        <f>IFERROR(ROUND(IF(Presupuestos[[#This Row],[MONEDA]]="PEN",Presupuestos[[#This Row],[TOTAL]],Presupuestos[[#This Row],[TOTAL]]*Presupuestos[[#This Row],[TIPO DE CAMBIO]]),2),"")</f>
        <v>25</v>
      </c>
      <c r="AJ1399" s="5"/>
      <c r="AK1399" s="33" t="s">
        <v>671</v>
      </c>
      <c r="AL1399" s="5" t="s">
        <v>672</v>
      </c>
      <c r="AM1399" s="23" t="s">
        <v>671</v>
      </c>
      <c r="AN1399" s="23" t="s">
        <v>671</v>
      </c>
      <c r="AO1399" s="7" t="str">
        <f>IFERROR(VLOOKUP("1-"&amp;Presupuestos[[#This Row],[ID DOCUMENTO]],BD_Pagos[],7,0),"")</f>
        <v/>
      </c>
      <c r="AP1399" s="16" t="str">
        <f>IFERROR(VLOOKUP("1-"&amp;Presupuestos[[#This Row],[ID DOCUMENTO]],BD_Pagos[],8,0),"")</f>
        <v/>
      </c>
      <c r="AQ1399" s="17" t="str">
        <f>IFERROR(VLOOKUP("1-"&amp;Presupuestos[[#This Row],[ID DOCUMENTO]],BD_Pagos[],9,0),"")</f>
        <v/>
      </c>
      <c r="AR1399" s="54"/>
      <c r="AS1399" s="7" t="str">
        <f>IFERROR(VLOOKUP("2-"&amp;Presupuestos[[#This Row],[ID DOCUMENTO]],BD_Pagos[],7,0),"")</f>
        <v/>
      </c>
      <c r="AT1399" s="16" t="str">
        <f>IFERROR(VLOOKUP("2-"&amp;Presupuestos[[#This Row],[ID DOCUMENTO]],BD_Pagos[],8,0),"")</f>
        <v/>
      </c>
      <c r="AU1399" s="17" t="str">
        <f>IFERROR(VLOOKUP("2-"&amp;Presupuestos[[#This Row],[ID DOCUMENTO]],BD_Pagos[],9,0),"")</f>
        <v/>
      </c>
      <c r="AV1399" s="20">
        <f>IF(IFERROR(VLOOKUP("2-"&amp;Presupuestos[[#This Row],[ID DOCUMENTO]],BD_Pagos[],10,0),0)&gt;Presupuestos[[#This Row],[TOTAL SOLES]],Presupuestos[[#This Row],[TOTAL SOLES]],IFERROR(VLOOKUP("2-"&amp;Presupuestos[[#This Row],[ID DOCUMENTO]],BD_Pagos[],10,0),0))</f>
        <v>0</v>
      </c>
      <c r="AW1399" s="7"/>
      <c r="AX1399" s="16"/>
      <c r="AY1399" s="17"/>
      <c r="AZ1399" s="20"/>
      <c r="BA1399" s="7"/>
      <c r="BB1399" s="16"/>
      <c r="BC1399" s="17"/>
      <c r="BD1399" s="20"/>
      <c r="BE1399" s="7" t="str">
        <f>IFERROR(VLOOKUP("5-"&amp;Presupuestos[[#This Row],[ID DOCUMENTO]],BD_Pagos[],7,0),"")</f>
        <v/>
      </c>
      <c r="BF1399" s="17" t="str">
        <f>IFERROR(VLOOKUP("5-"&amp;Presupuestos[[#This Row],[ID DOCUMENTO]],BD_Pagos[],9,0),"")</f>
        <v/>
      </c>
      <c r="BG1399" s="20">
        <f>IF(IFERROR(VLOOKUP("5-"&amp;Presupuestos[[#This Row],[ID DOCUMENTO]],BD_Pagos[],10,0),0)&gt;Presupuestos[[#This Row],[TOTAL SOLES]],Presupuestos[[#This Row],[TOTAL SOLES]],IFERROR(VLOOKUP("5-"&amp;Presupuestos[[#This Row],[ID DOCUMENTO]],BD_Pagos[],10,0),0))</f>
        <v>0</v>
      </c>
      <c r="BH1399" s="7" t="str">
        <f>IFERROR(VLOOKUP("1-Detraccion"&amp;Presupuestos[[#This Row],[ID DOCUMENTO]],BD_Pagos[],2,0),"")</f>
        <v/>
      </c>
      <c r="BI1399" s="3" t="str">
        <f>IFERROR(VLOOKUP("1-Detraccion"&amp;Presupuestos[[#This Row],[ID DOCUMENTO]],BD_Pagos[],3,0),"")</f>
        <v/>
      </c>
      <c r="BJ1399" s="3" t="str">
        <f>IFERROR(VLOOKUP("1-Detraccion"&amp;Presupuestos[[#This Row],[ID DOCUMENTO]],BD_Pagos[],4,0),"")</f>
        <v/>
      </c>
      <c r="BK1399" s="6">
        <f>IF(IFERROR(VLOOKUP("1-Detraccion"&amp;Presupuestos[[#This Row],[ID DOCUMENTO]],BD_Pagos[],5,0),0)&gt;Presupuestos[[#This Row],[TOTAL SOLES]],Presupuestos[[#This Row],[TOTAL SOLES]],IFERROR(VLOOKUP("1-Detraccion"&amp;Presupuestos[[#This Row],[ID DOCUMENTO]],BD_Pagos[],5,0),0))</f>
        <v>0</v>
      </c>
      <c r="BL1399" s="6">
        <f>IF(IFERROR(VLOOKUP("1-Detraccion"&amp;Presupuestos[[#This Row],[ID DOCUMENTO]],BD_Pagos[],6,0),0)&gt;Presupuestos[[#This Row],[TOTAL SOLES]],Presupuestos[[#This Row],[TOTAL SOLES]],IFERROR(VLOOKUP("1-Detraccion"&amp;Presupuestos[[#This Row],[ID DOCUMENTO]],BD_Pagos[],6,0),0))</f>
        <v>0</v>
      </c>
      <c r="BM1399" s="37"/>
      <c r="BN1399" s="3"/>
      <c r="BO1399" s="3"/>
      <c r="BP1399" s="6"/>
      <c r="BQ139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v>
      </c>
      <c r="BR1399" s="23" t="str">
        <f>IF(Presupuestos[[#This Row],[SALDO ME-MN]]&gt;0,"PENDIENTE","CANCELADO")</f>
        <v>PENDIENTE</v>
      </c>
      <c r="BS1399" s="23" t="str">
        <f>IF(COUNTIFS($U$4:$U1398,Presupuestos[[#This Row],[ID DOCUMENTO]])&gt;=1,IF(B1398=Presupuestos[[#This Row],[ID]],"OK","DOC. DUPLICADO"),"OK")</f>
        <v>OK</v>
      </c>
    </row>
    <row r="1400" spans="2:71" ht="24" x14ac:dyDescent="0.25">
      <c r="B1400" s="34">
        <f>IF(Presupuestos[[#This Row],[ID DOCUMENTO]]=U1399,B1399,IF(B1399="ID",1,B1399+1))</f>
        <v>1213</v>
      </c>
      <c r="C1400" s="2">
        <v>45894</v>
      </c>
      <c r="D1400" s="2">
        <v>45894</v>
      </c>
      <c r="E1400" s="3" t="s">
        <v>2232</v>
      </c>
      <c r="F1400" s="25" t="s">
        <v>35</v>
      </c>
      <c r="G1400" s="25" t="s">
        <v>19</v>
      </c>
      <c r="H1400" s="25" t="s">
        <v>228</v>
      </c>
      <c r="I1400" s="36" t="str">
        <f>IFERROR(VLOOKUP(Presupuestos[[#This Row],[AREA]]&amp;Presupuestos[[#This Row],[CONCEPTO]]&amp;Presupuestos[[#This Row],[DESCRIPCION]],Tabla28[[Columna1]:[CÓDIGO NUEVO]],2,0),"")</f>
        <v>P0307003</v>
      </c>
      <c r="J1400" s="3" t="s">
        <v>666</v>
      </c>
      <c r="K1400" s="3" t="s">
        <v>666</v>
      </c>
      <c r="L1400" s="3" t="s">
        <v>666</v>
      </c>
      <c r="M1400" s="31" t="s">
        <v>2588</v>
      </c>
      <c r="N1400" s="3"/>
      <c r="O1400" s="3" t="s">
        <v>315</v>
      </c>
      <c r="P1400" s="3" t="s">
        <v>127</v>
      </c>
      <c r="Q1400" s="3" t="str">
        <f>IFERROR(VLOOKUP(Presupuestos[[#This Row],[CLASIFICACIÓN (N)]],Tabla17[],2,0),"")</f>
        <v>Gastos operativos</v>
      </c>
      <c r="R1400" s="3" t="str">
        <f>IFERROR(VLOOKUP(Presupuestos[[#This Row],[CLASIFICACIÓN (N)]],Tabla17[],3,0),"")</f>
        <v>Operativo</v>
      </c>
      <c r="S1400" s="3" t="s">
        <v>16</v>
      </c>
      <c r="T1400" s="3" t="str">
        <f>IFERROR(VLOOKUP(Presupuestos[[#This Row],[ALMACEN]],Tabla5[],2,0),"")</f>
        <v>Arequipa</v>
      </c>
      <c r="U1400" s="19" t="str">
        <f>IFERROR(VLOOKUP(Presupuestos[[#This Row],[TIPO DE DOCUMENTO]],Tipo_Documento[],2,0)&amp;Presupuestos[[#This Row],[SERIE]]&amp;Presupuestos[[#This Row],[NUMERO]]&amp;Presupuestos[[#This Row],[RUC]],"")</f>
        <v>PLM331770517150</v>
      </c>
      <c r="V1400" s="3" t="s">
        <v>171</v>
      </c>
      <c r="W1400" s="7">
        <v>45895</v>
      </c>
      <c r="X1400" s="7">
        <v>45895</v>
      </c>
      <c r="Y1400" s="3">
        <v>3</v>
      </c>
      <c r="Z1400" s="3">
        <v>317</v>
      </c>
      <c r="AA1400" s="3">
        <f>IFERROR(VLOOKUP(Presupuestos[[#This Row],[RAZON SOCIAL]],CHOOSE({1,2},Clientes_Proveedores[Razon Social],Clientes_Proveedores[Ruc / Dni]),2,0),"-")</f>
        <v>70517150</v>
      </c>
      <c r="AB1400" s="31" t="s">
        <v>706</v>
      </c>
      <c r="AC1400" s="3" t="s">
        <v>670</v>
      </c>
      <c r="AD1400" s="5"/>
      <c r="AE1400" s="6">
        <v>22</v>
      </c>
      <c r="AF1400" s="6">
        <f>Presupuestos[[#This Row],[BASE]]*Presupuestos[[#This Row],[% IGV]]</f>
        <v>0</v>
      </c>
      <c r="AG1400" s="22">
        <f>ROUND(SUM(Presupuestos[[#This Row],[BASE]:[IGV]]),2)</f>
        <v>22</v>
      </c>
      <c r="AH1400" s="9" t="str">
        <f>IF(Presupuestos[[#This Row],[MONEDA]]="USD",VLOOKUP(Presupuestos[[#This Row],[FECHA DE EMISION]],Tipo_Cambio[],3,0),"")</f>
        <v/>
      </c>
      <c r="AI1400" s="22">
        <f>IFERROR(ROUND(IF(Presupuestos[[#This Row],[MONEDA]]="PEN",Presupuestos[[#This Row],[TOTAL]],Presupuestos[[#This Row],[TOTAL]]*Presupuestos[[#This Row],[TIPO DE CAMBIO]]),2),"")</f>
        <v>22</v>
      </c>
      <c r="AJ1400" s="5"/>
      <c r="AK1400" s="33" t="s">
        <v>671</v>
      </c>
      <c r="AL1400" s="5" t="s">
        <v>672</v>
      </c>
      <c r="AM1400" s="23" t="s">
        <v>671</v>
      </c>
      <c r="AN1400" s="23" t="s">
        <v>671</v>
      </c>
      <c r="AO1400" s="7" t="str">
        <f>IFERROR(VLOOKUP("1-"&amp;Presupuestos[[#This Row],[ID DOCUMENTO]],BD_Pagos[],7,0),"")</f>
        <v/>
      </c>
      <c r="AP1400" s="16" t="str">
        <f>IFERROR(VLOOKUP("1-"&amp;Presupuestos[[#This Row],[ID DOCUMENTO]],BD_Pagos[],8,0),"")</f>
        <v/>
      </c>
      <c r="AQ1400" s="17" t="str">
        <f>IFERROR(VLOOKUP("1-"&amp;Presupuestos[[#This Row],[ID DOCUMENTO]],BD_Pagos[],9,0),"")</f>
        <v/>
      </c>
      <c r="AR1400" s="54"/>
      <c r="AS1400" s="7" t="str">
        <f>IFERROR(VLOOKUP("2-"&amp;Presupuestos[[#This Row],[ID DOCUMENTO]],BD_Pagos[],7,0),"")</f>
        <v/>
      </c>
      <c r="AT1400" s="16" t="str">
        <f>IFERROR(VLOOKUP("2-"&amp;Presupuestos[[#This Row],[ID DOCUMENTO]],BD_Pagos[],8,0),"")</f>
        <v/>
      </c>
      <c r="AU1400" s="17" t="str">
        <f>IFERROR(VLOOKUP("2-"&amp;Presupuestos[[#This Row],[ID DOCUMENTO]],BD_Pagos[],9,0),"")</f>
        <v/>
      </c>
      <c r="AV1400" s="20">
        <f>IF(IFERROR(VLOOKUP("2-"&amp;Presupuestos[[#This Row],[ID DOCUMENTO]],BD_Pagos[],10,0),0)&gt;Presupuestos[[#This Row],[TOTAL SOLES]],Presupuestos[[#This Row],[TOTAL SOLES]],IFERROR(VLOOKUP("2-"&amp;Presupuestos[[#This Row],[ID DOCUMENTO]],BD_Pagos[],10,0),0))</f>
        <v>0</v>
      </c>
      <c r="AW1400" s="7"/>
      <c r="AX1400" s="16"/>
      <c r="AY1400" s="17"/>
      <c r="AZ1400" s="20"/>
      <c r="BA1400" s="7"/>
      <c r="BB1400" s="16"/>
      <c r="BC1400" s="17"/>
      <c r="BD1400" s="20"/>
      <c r="BE1400" s="7" t="str">
        <f>IFERROR(VLOOKUP("5-"&amp;Presupuestos[[#This Row],[ID DOCUMENTO]],BD_Pagos[],7,0),"")</f>
        <v/>
      </c>
      <c r="BF1400" s="17" t="str">
        <f>IFERROR(VLOOKUP("5-"&amp;Presupuestos[[#This Row],[ID DOCUMENTO]],BD_Pagos[],9,0),"")</f>
        <v/>
      </c>
      <c r="BG1400" s="20">
        <f>IF(IFERROR(VLOOKUP("5-"&amp;Presupuestos[[#This Row],[ID DOCUMENTO]],BD_Pagos[],10,0),0)&gt;Presupuestos[[#This Row],[TOTAL SOLES]],Presupuestos[[#This Row],[TOTAL SOLES]],IFERROR(VLOOKUP("5-"&amp;Presupuestos[[#This Row],[ID DOCUMENTO]],BD_Pagos[],10,0),0))</f>
        <v>0</v>
      </c>
      <c r="BH1400" s="7" t="str">
        <f>IFERROR(VLOOKUP("1-Detraccion"&amp;Presupuestos[[#This Row],[ID DOCUMENTO]],BD_Pagos[],2,0),"")</f>
        <v/>
      </c>
      <c r="BI1400" s="3" t="str">
        <f>IFERROR(VLOOKUP("1-Detraccion"&amp;Presupuestos[[#This Row],[ID DOCUMENTO]],BD_Pagos[],3,0),"")</f>
        <v/>
      </c>
      <c r="BJ1400" s="3" t="str">
        <f>IFERROR(VLOOKUP("1-Detraccion"&amp;Presupuestos[[#This Row],[ID DOCUMENTO]],BD_Pagos[],4,0),"")</f>
        <v/>
      </c>
      <c r="BK1400" s="6">
        <f>IF(IFERROR(VLOOKUP("1-Detraccion"&amp;Presupuestos[[#This Row],[ID DOCUMENTO]],BD_Pagos[],5,0),0)&gt;Presupuestos[[#This Row],[TOTAL SOLES]],Presupuestos[[#This Row],[TOTAL SOLES]],IFERROR(VLOOKUP("1-Detraccion"&amp;Presupuestos[[#This Row],[ID DOCUMENTO]],BD_Pagos[],5,0),0))</f>
        <v>0</v>
      </c>
      <c r="BL1400" s="6">
        <f>IF(IFERROR(VLOOKUP("1-Detraccion"&amp;Presupuestos[[#This Row],[ID DOCUMENTO]],BD_Pagos[],6,0),0)&gt;Presupuestos[[#This Row],[TOTAL SOLES]],Presupuestos[[#This Row],[TOTAL SOLES]],IFERROR(VLOOKUP("1-Detraccion"&amp;Presupuestos[[#This Row],[ID DOCUMENTO]],BD_Pagos[],6,0),0))</f>
        <v>0</v>
      </c>
      <c r="BM1400" s="37"/>
      <c r="BN1400" s="3"/>
      <c r="BO1400" s="3"/>
      <c r="BP1400" s="6"/>
      <c r="BQ140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v>
      </c>
      <c r="BR1400" s="23" t="str">
        <f>IF(Presupuestos[[#This Row],[SALDO ME-MN]]&gt;0,"PENDIENTE","CANCELADO")</f>
        <v>PENDIENTE</v>
      </c>
      <c r="BS1400" s="23" t="str">
        <f>IF(COUNTIFS($U$4:$U1399,Presupuestos[[#This Row],[ID DOCUMENTO]])&gt;=1,IF(B1399=Presupuestos[[#This Row],[ID]],"OK","DOC. DUPLICADO"),"OK")</f>
        <v>OK</v>
      </c>
    </row>
    <row r="1401" spans="2:71" ht="24" x14ac:dyDescent="0.25">
      <c r="B1401" s="34">
        <f>IF(Presupuestos[[#This Row],[ID DOCUMENTO]]=U1400,B1400,IF(B1400="ID",1,B1400+1))</f>
        <v>1214</v>
      </c>
      <c r="C1401" s="2">
        <v>45895</v>
      </c>
      <c r="D1401" s="2">
        <v>45895</v>
      </c>
      <c r="E1401" s="3" t="s">
        <v>2589</v>
      </c>
      <c r="F1401" s="25" t="s">
        <v>65</v>
      </c>
      <c r="G1401" s="25" t="s">
        <v>19</v>
      </c>
      <c r="H1401" s="25" t="s">
        <v>20</v>
      </c>
      <c r="I1401" s="36" t="str">
        <f>IFERROR(VLOOKUP(Presupuestos[[#This Row],[AREA]]&amp;Presupuestos[[#This Row],[CONCEPTO]]&amp;Presupuestos[[#This Row],[DESCRIPCION]],Tabla28[[Columna1]:[CÓDIGO NUEVO]],2,0),"")</f>
        <v>P0904001</v>
      </c>
      <c r="J1401" s="3" t="s">
        <v>666</v>
      </c>
      <c r="K1401" s="3" t="s">
        <v>666</v>
      </c>
      <c r="L1401" s="3" t="s">
        <v>666</v>
      </c>
      <c r="M1401" s="31" t="s">
        <v>2590</v>
      </c>
      <c r="N1401" s="3"/>
      <c r="O1401" s="3" t="s">
        <v>315</v>
      </c>
      <c r="P1401" s="3" t="s">
        <v>127</v>
      </c>
      <c r="Q1401" s="3" t="str">
        <f>IFERROR(VLOOKUP(Presupuestos[[#This Row],[CLASIFICACIÓN (N)]],Tabla17[],2,0),"")</f>
        <v>Gastos operativos</v>
      </c>
      <c r="R1401" s="3" t="str">
        <f>IFERROR(VLOOKUP(Presupuestos[[#This Row],[CLASIFICACIÓN (N)]],Tabla17[],3,0),"")</f>
        <v>Operativo</v>
      </c>
      <c r="S1401" s="3" t="s">
        <v>16</v>
      </c>
      <c r="T1401" s="3" t="str">
        <f>IFERROR(VLOOKUP(Presupuestos[[#This Row],[ALMACEN]],Tabla5[],2,0),"")</f>
        <v>Arequipa</v>
      </c>
      <c r="U1401" s="19" t="str">
        <f>IFERROR(VLOOKUP(Presupuestos[[#This Row],[TIPO DE DOCUMENTO]],Tipo_Documento[],2,0)&amp;Presupuestos[[#This Row],[SERIE]]&amp;Presupuestos[[#This Row],[NUMERO]]&amp;Presupuestos[[#This Row],[RUC]],"")</f>
        <v>PLM331875846609</v>
      </c>
      <c r="V1401" s="3" t="s">
        <v>171</v>
      </c>
      <c r="W1401" s="7">
        <v>45895</v>
      </c>
      <c r="X1401" s="7">
        <v>45895</v>
      </c>
      <c r="Y1401" s="3">
        <v>3</v>
      </c>
      <c r="Z1401" s="3">
        <v>318</v>
      </c>
      <c r="AA1401" s="3">
        <f>IFERROR(VLOOKUP(Presupuestos[[#This Row],[RAZON SOCIAL]],CHOOSE({1,2},Clientes_Proveedores[Razon Social],Clientes_Proveedores[Ruc / Dni]),2,0),"-")</f>
        <v>75846609</v>
      </c>
      <c r="AB1401" s="31" t="s">
        <v>2264</v>
      </c>
      <c r="AC1401" s="3" t="s">
        <v>670</v>
      </c>
      <c r="AD1401" s="5"/>
      <c r="AE1401" s="6">
        <v>2</v>
      </c>
      <c r="AF1401" s="6">
        <f>Presupuestos[[#This Row],[BASE]]*Presupuestos[[#This Row],[% IGV]]</f>
        <v>0</v>
      </c>
      <c r="AG1401" s="22">
        <f>ROUND(SUM(Presupuestos[[#This Row],[BASE]:[IGV]]),2)</f>
        <v>2</v>
      </c>
      <c r="AH1401" s="9" t="str">
        <f>IF(Presupuestos[[#This Row],[MONEDA]]="USD",VLOOKUP(Presupuestos[[#This Row],[FECHA DE EMISION]],Tipo_Cambio[],3,0),"")</f>
        <v/>
      </c>
      <c r="AI1401" s="22">
        <f>IFERROR(ROUND(IF(Presupuestos[[#This Row],[MONEDA]]="PEN",Presupuestos[[#This Row],[TOTAL]],Presupuestos[[#This Row],[TOTAL]]*Presupuestos[[#This Row],[TIPO DE CAMBIO]]),2),"")</f>
        <v>2</v>
      </c>
      <c r="AJ1401" s="5"/>
      <c r="AK1401" s="33" t="s">
        <v>671</v>
      </c>
      <c r="AL1401" s="5" t="s">
        <v>672</v>
      </c>
      <c r="AM1401" s="23" t="s">
        <v>671</v>
      </c>
      <c r="AN1401" s="23" t="s">
        <v>671</v>
      </c>
      <c r="AO1401" s="7" t="str">
        <f>IFERROR(VLOOKUP("1-"&amp;Presupuestos[[#This Row],[ID DOCUMENTO]],BD_Pagos[],7,0),"")</f>
        <v/>
      </c>
      <c r="AP1401" s="16" t="str">
        <f>IFERROR(VLOOKUP("1-"&amp;Presupuestos[[#This Row],[ID DOCUMENTO]],BD_Pagos[],8,0),"")</f>
        <v/>
      </c>
      <c r="AQ1401" s="17" t="str">
        <f>IFERROR(VLOOKUP("1-"&amp;Presupuestos[[#This Row],[ID DOCUMENTO]],BD_Pagos[],9,0),"")</f>
        <v/>
      </c>
      <c r="AR1401" s="54"/>
      <c r="AS1401" s="7" t="str">
        <f>IFERROR(VLOOKUP("2-"&amp;Presupuestos[[#This Row],[ID DOCUMENTO]],BD_Pagos[],7,0),"")</f>
        <v/>
      </c>
      <c r="AT1401" s="16" t="str">
        <f>IFERROR(VLOOKUP("2-"&amp;Presupuestos[[#This Row],[ID DOCUMENTO]],BD_Pagos[],8,0),"")</f>
        <v/>
      </c>
      <c r="AU1401" s="17" t="str">
        <f>IFERROR(VLOOKUP("2-"&amp;Presupuestos[[#This Row],[ID DOCUMENTO]],BD_Pagos[],9,0),"")</f>
        <v/>
      </c>
      <c r="AV1401" s="20">
        <f>IF(IFERROR(VLOOKUP("2-"&amp;Presupuestos[[#This Row],[ID DOCUMENTO]],BD_Pagos[],10,0),0)&gt;Presupuestos[[#This Row],[TOTAL SOLES]],Presupuestos[[#This Row],[TOTAL SOLES]],IFERROR(VLOOKUP("2-"&amp;Presupuestos[[#This Row],[ID DOCUMENTO]],BD_Pagos[],10,0),0))</f>
        <v>0</v>
      </c>
      <c r="AW1401" s="7"/>
      <c r="AX1401" s="16"/>
      <c r="AY1401" s="17"/>
      <c r="AZ1401" s="20"/>
      <c r="BA1401" s="7"/>
      <c r="BB1401" s="16"/>
      <c r="BC1401" s="17"/>
      <c r="BD1401" s="20"/>
      <c r="BE1401" s="7" t="str">
        <f>IFERROR(VLOOKUP("5-"&amp;Presupuestos[[#This Row],[ID DOCUMENTO]],BD_Pagos[],7,0),"")</f>
        <v/>
      </c>
      <c r="BF1401" s="17" t="str">
        <f>IFERROR(VLOOKUP("5-"&amp;Presupuestos[[#This Row],[ID DOCUMENTO]],BD_Pagos[],9,0),"")</f>
        <v/>
      </c>
      <c r="BG1401" s="20">
        <f>IF(IFERROR(VLOOKUP("5-"&amp;Presupuestos[[#This Row],[ID DOCUMENTO]],BD_Pagos[],10,0),0)&gt;Presupuestos[[#This Row],[TOTAL SOLES]],Presupuestos[[#This Row],[TOTAL SOLES]],IFERROR(VLOOKUP("5-"&amp;Presupuestos[[#This Row],[ID DOCUMENTO]],BD_Pagos[],10,0),0))</f>
        <v>0</v>
      </c>
      <c r="BH1401" s="7" t="str">
        <f>IFERROR(VLOOKUP("1-Detraccion"&amp;Presupuestos[[#This Row],[ID DOCUMENTO]],BD_Pagos[],2,0),"")</f>
        <v/>
      </c>
      <c r="BI1401" s="3" t="str">
        <f>IFERROR(VLOOKUP("1-Detraccion"&amp;Presupuestos[[#This Row],[ID DOCUMENTO]],BD_Pagos[],3,0),"")</f>
        <v/>
      </c>
      <c r="BJ1401" s="3" t="str">
        <f>IFERROR(VLOOKUP("1-Detraccion"&amp;Presupuestos[[#This Row],[ID DOCUMENTO]],BD_Pagos[],4,0),"")</f>
        <v/>
      </c>
      <c r="BK1401" s="6">
        <f>IF(IFERROR(VLOOKUP("1-Detraccion"&amp;Presupuestos[[#This Row],[ID DOCUMENTO]],BD_Pagos[],5,0),0)&gt;Presupuestos[[#This Row],[TOTAL SOLES]],Presupuestos[[#This Row],[TOTAL SOLES]],IFERROR(VLOOKUP("1-Detraccion"&amp;Presupuestos[[#This Row],[ID DOCUMENTO]],BD_Pagos[],5,0),0))</f>
        <v>0</v>
      </c>
      <c r="BL1401" s="6">
        <f>IF(IFERROR(VLOOKUP("1-Detraccion"&amp;Presupuestos[[#This Row],[ID DOCUMENTO]],BD_Pagos[],6,0),0)&gt;Presupuestos[[#This Row],[TOTAL SOLES]],Presupuestos[[#This Row],[TOTAL SOLES]],IFERROR(VLOOKUP("1-Detraccion"&amp;Presupuestos[[#This Row],[ID DOCUMENTO]],BD_Pagos[],6,0),0))</f>
        <v>0</v>
      </c>
      <c r="BM1401" s="37"/>
      <c r="BN1401" s="3"/>
      <c r="BO1401" s="3"/>
      <c r="BP1401" s="6"/>
      <c r="BQ140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v>
      </c>
      <c r="BR1401" s="23" t="str">
        <f>IF(Presupuestos[[#This Row],[SALDO ME-MN]]&gt;0,"PENDIENTE","CANCELADO")</f>
        <v>PENDIENTE</v>
      </c>
      <c r="BS1401" s="23" t="str">
        <f>IF(COUNTIFS($U$4:$U1400,Presupuestos[[#This Row],[ID DOCUMENTO]])&gt;=1,IF(B1400=Presupuestos[[#This Row],[ID]],"OK","DOC. DUPLICADO"),"OK")</f>
        <v>OK</v>
      </c>
    </row>
    <row r="1402" spans="2:71" ht="24" x14ac:dyDescent="0.25">
      <c r="B1402" s="34">
        <f>IF(Presupuestos[[#This Row],[ID DOCUMENTO]]=U1401,B1401,IF(B1401="ID",1,B1401+1))</f>
        <v>1215</v>
      </c>
      <c r="C1402" s="2">
        <v>45895</v>
      </c>
      <c r="D1402" s="2">
        <v>45895</v>
      </c>
      <c r="E1402" s="3" t="s">
        <v>2589</v>
      </c>
      <c r="F1402" s="25" t="s">
        <v>65</v>
      </c>
      <c r="G1402" s="25" t="s">
        <v>169</v>
      </c>
      <c r="H1402" s="25" t="s">
        <v>572</v>
      </c>
      <c r="I1402" s="36" t="str">
        <f>IFERROR(VLOOKUP(Presupuestos[[#This Row],[AREA]]&amp;Presupuestos[[#This Row],[CONCEPTO]]&amp;Presupuestos[[#This Row],[DESCRIPCION]],Tabla28[[Columna1]:[CÓDIGO NUEVO]],2,0),"")</f>
        <v>P0901001</v>
      </c>
      <c r="J1402" s="3" t="s">
        <v>2591</v>
      </c>
      <c r="K1402" s="3" t="s">
        <v>666</v>
      </c>
      <c r="L1402" s="3" t="s">
        <v>666</v>
      </c>
      <c r="M1402" s="31" t="s">
        <v>2592</v>
      </c>
      <c r="N1402" s="3"/>
      <c r="O1402" s="3" t="s">
        <v>315</v>
      </c>
      <c r="P1402" s="3" t="s">
        <v>127</v>
      </c>
      <c r="Q1402" s="3" t="str">
        <f>IFERROR(VLOOKUP(Presupuestos[[#This Row],[CLASIFICACIÓN (N)]],Tabla17[],2,0),"")</f>
        <v>Gastos operativos</v>
      </c>
      <c r="R1402" s="3" t="str">
        <f>IFERROR(VLOOKUP(Presupuestos[[#This Row],[CLASIFICACIÓN (N)]],Tabla17[],3,0),"")</f>
        <v>Operativo</v>
      </c>
      <c r="S1402" s="3" t="s">
        <v>16</v>
      </c>
      <c r="T1402" s="3" t="str">
        <f>IFERROR(VLOOKUP(Presupuestos[[#This Row],[ALMACEN]],Tabla5[],2,0),"")</f>
        <v>Arequipa</v>
      </c>
      <c r="U1402" s="19" t="str">
        <f>IFERROR(VLOOKUP(Presupuestos[[#This Row],[TIPO DE DOCUMENTO]],Tipo_Documento[],2,0)&amp;Presupuestos[[#This Row],[SERIE]]&amp;Presupuestos[[#This Row],[NUMERO]]&amp;Presupuestos[[#This Row],[RUC]],"")</f>
        <v>01F002260820539522320</v>
      </c>
      <c r="V1402" s="3" t="s">
        <v>120</v>
      </c>
      <c r="W1402" s="7">
        <v>45895</v>
      </c>
      <c r="X1402" s="7">
        <v>45895</v>
      </c>
      <c r="Y1402" s="3" t="s">
        <v>721</v>
      </c>
      <c r="Z1402" s="3">
        <v>2608</v>
      </c>
      <c r="AA1402" s="3">
        <f>IFERROR(VLOOKUP(Presupuestos[[#This Row],[RAZON SOCIAL]],CHOOSE({1,2},Clientes_Proveedores[Razon Social],Clientes_Proveedores[Ruc / Dni]),2,0),"-")</f>
        <v>20539522320</v>
      </c>
      <c r="AB1402" s="31" t="s">
        <v>2593</v>
      </c>
      <c r="AC1402" s="3" t="s">
        <v>670</v>
      </c>
      <c r="AD1402" s="5">
        <v>0.18</v>
      </c>
      <c r="AE1402" s="6">
        <v>33.9</v>
      </c>
      <c r="AF1402" s="6">
        <f>Presupuestos[[#This Row],[BASE]]*Presupuestos[[#This Row],[% IGV]]</f>
        <v>6.1019999999999994</v>
      </c>
      <c r="AG1402" s="22">
        <f>ROUND(SUM(Presupuestos[[#This Row],[BASE]:[IGV]]),2)</f>
        <v>40</v>
      </c>
      <c r="AH1402" s="9" t="str">
        <f>IF(Presupuestos[[#This Row],[MONEDA]]="USD",VLOOKUP(Presupuestos[[#This Row],[FECHA DE EMISION]],Tipo_Cambio[],3,0),"")</f>
        <v/>
      </c>
      <c r="AI1402" s="22">
        <f>IFERROR(ROUND(IF(Presupuestos[[#This Row],[MONEDA]]="PEN",Presupuestos[[#This Row],[TOTAL]],Presupuestos[[#This Row],[TOTAL]]*Presupuestos[[#This Row],[TIPO DE CAMBIO]]),2),"")</f>
        <v>40</v>
      </c>
      <c r="AJ1402" s="5"/>
      <c r="AK1402" s="33" t="s">
        <v>671</v>
      </c>
      <c r="AL1402" s="5" t="s">
        <v>672</v>
      </c>
      <c r="AM1402" s="23" t="s">
        <v>671</v>
      </c>
      <c r="AN1402" s="23" t="s">
        <v>759</v>
      </c>
      <c r="AO1402" s="7" t="str">
        <f>IFERROR(VLOOKUP("1-"&amp;Presupuestos[[#This Row],[ID DOCUMENTO]],BD_Pagos[],7,0),"")</f>
        <v/>
      </c>
      <c r="AP1402" s="16" t="str">
        <f>IFERROR(VLOOKUP("1-"&amp;Presupuestos[[#This Row],[ID DOCUMENTO]],BD_Pagos[],8,0),"")</f>
        <v/>
      </c>
      <c r="AQ1402" s="17" t="str">
        <f>IFERROR(VLOOKUP("1-"&amp;Presupuestos[[#This Row],[ID DOCUMENTO]],BD_Pagos[],9,0),"")</f>
        <v/>
      </c>
      <c r="AR1402" s="54"/>
      <c r="AS1402" s="7" t="str">
        <f>IFERROR(VLOOKUP("2-"&amp;Presupuestos[[#This Row],[ID DOCUMENTO]],BD_Pagos[],7,0),"")</f>
        <v/>
      </c>
      <c r="AT1402" s="16" t="str">
        <f>IFERROR(VLOOKUP("2-"&amp;Presupuestos[[#This Row],[ID DOCUMENTO]],BD_Pagos[],8,0),"")</f>
        <v/>
      </c>
      <c r="AU1402" s="17" t="str">
        <f>IFERROR(VLOOKUP("2-"&amp;Presupuestos[[#This Row],[ID DOCUMENTO]],BD_Pagos[],9,0),"")</f>
        <v/>
      </c>
      <c r="AV1402" s="20">
        <f>IF(IFERROR(VLOOKUP("2-"&amp;Presupuestos[[#This Row],[ID DOCUMENTO]],BD_Pagos[],10,0),0)&gt;Presupuestos[[#This Row],[TOTAL SOLES]],Presupuestos[[#This Row],[TOTAL SOLES]],IFERROR(VLOOKUP("2-"&amp;Presupuestos[[#This Row],[ID DOCUMENTO]],BD_Pagos[],10,0),0))</f>
        <v>0</v>
      </c>
      <c r="AW1402" s="7"/>
      <c r="AX1402" s="16"/>
      <c r="AY1402" s="17"/>
      <c r="AZ1402" s="20"/>
      <c r="BA1402" s="7"/>
      <c r="BB1402" s="16"/>
      <c r="BC1402" s="17"/>
      <c r="BD1402" s="20"/>
      <c r="BE1402" s="7" t="str">
        <f>IFERROR(VLOOKUP("5-"&amp;Presupuestos[[#This Row],[ID DOCUMENTO]],BD_Pagos[],7,0),"")</f>
        <v/>
      </c>
      <c r="BF1402" s="17" t="str">
        <f>IFERROR(VLOOKUP("5-"&amp;Presupuestos[[#This Row],[ID DOCUMENTO]],BD_Pagos[],9,0),"")</f>
        <v/>
      </c>
      <c r="BG1402" s="20">
        <f>IF(IFERROR(VLOOKUP("5-"&amp;Presupuestos[[#This Row],[ID DOCUMENTO]],BD_Pagos[],10,0),0)&gt;Presupuestos[[#This Row],[TOTAL SOLES]],Presupuestos[[#This Row],[TOTAL SOLES]],IFERROR(VLOOKUP("5-"&amp;Presupuestos[[#This Row],[ID DOCUMENTO]],BD_Pagos[],10,0),0))</f>
        <v>0</v>
      </c>
      <c r="BH1402" s="7" t="str">
        <f>IFERROR(VLOOKUP("1-Detraccion"&amp;Presupuestos[[#This Row],[ID DOCUMENTO]],BD_Pagos[],2,0),"")</f>
        <v/>
      </c>
      <c r="BI1402" s="3" t="str">
        <f>IFERROR(VLOOKUP("1-Detraccion"&amp;Presupuestos[[#This Row],[ID DOCUMENTO]],BD_Pagos[],3,0),"")</f>
        <v/>
      </c>
      <c r="BJ1402" s="3" t="str">
        <f>IFERROR(VLOOKUP("1-Detraccion"&amp;Presupuestos[[#This Row],[ID DOCUMENTO]],BD_Pagos[],4,0),"")</f>
        <v/>
      </c>
      <c r="BK1402" s="6">
        <f>IF(IFERROR(VLOOKUP("1-Detraccion"&amp;Presupuestos[[#This Row],[ID DOCUMENTO]],BD_Pagos[],5,0),0)&gt;Presupuestos[[#This Row],[TOTAL SOLES]],Presupuestos[[#This Row],[TOTAL SOLES]],IFERROR(VLOOKUP("1-Detraccion"&amp;Presupuestos[[#This Row],[ID DOCUMENTO]],BD_Pagos[],5,0),0))</f>
        <v>0</v>
      </c>
      <c r="BL1402" s="6">
        <f>IF(IFERROR(VLOOKUP("1-Detraccion"&amp;Presupuestos[[#This Row],[ID DOCUMENTO]],BD_Pagos[],6,0),0)&gt;Presupuestos[[#This Row],[TOTAL SOLES]],Presupuestos[[#This Row],[TOTAL SOLES]],IFERROR(VLOOKUP("1-Detraccion"&amp;Presupuestos[[#This Row],[ID DOCUMENTO]],BD_Pagos[],6,0),0))</f>
        <v>0</v>
      </c>
      <c r="BM1402" s="37"/>
      <c r="BN1402" s="3"/>
      <c r="BO1402" s="3"/>
      <c r="BP1402" s="6"/>
      <c r="BQ140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40</v>
      </c>
      <c r="BR1402" s="23" t="str">
        <f>IF(Presupuestos[[#This Row],[SALDO ME-MN]]&gt;0,"PENDIENTE","CANCELADO")</f>
        <v>PENDIENTE</v>
      </c>
      <c r="BS1402" s="23" t="str">
        <f>IF(COUNTIFS($U$4:$U1401,Presupuestos[[#This Row],[ID DOCUMENTO]])&gt;=1,IF(B1401=Presupuestos[[#This Row],[ID]],"OK","DOC. DUPLICADO"),"OK")</f>
        <v>OK</v>
      </c>
    </row>
    <row r="1403" spans="2:71" ht="24" x14ac:dyDescent="0.25">
      <c r="B1403" s="34">
        <f>IF(Presupuestos[[#This Row],[ID DOCUMENTO]]=U1402,B1402,IF(B1402="ID",1,B1402+1))</f>
        <v>1216</v>
      </c>
      <c r="C1403" s="2">
        <v>45892</v>
      </c>
      <c r="D1403" s="2">
        <v>45892</v>
      </c>
      <c r="E1403" s="3" t="s">
        <v>1880</v>
      </c>
      <c r="F1403" s="25" t="s">
        <v>54</v>
      </c>
      <c r="G1403" s="25" t="s">
        <v>330</v>
      </c>
      <c r="H1403" s="25" t="s">
        <v>421</v>
      </c>
      <c r="I1403" s="36" t="str">
        <f>IFERROR(VLOOKUP(Presupuestos[[#This Row],[AREA]]&amp;Presupuestos[[#This Row],[CONCEPTO]]&amp;Presupuestos[[#This Row],[DESCRIPCION]],Tabla28[[Columna1]:[CÓDIGO NUEVO]],2,0),"")</f>
        <v>P0601018</v>
      </c>
      <c r="J1403" s="3" t="s">
        <v>2594</v>
      </c>
      <c r="K1403" s="3" t="s">
        <v>666</v>
      </c>
      <c r="L1403" s="3" t="s">
        <v>666</v>
      </c>
      <c r="M1403" s="31" t="s">
        <v>2595</v>
      </c>
      <c r="N1403" s="3"/>
      <c r="O1403" s="3" t="s">
        <v>315</v>
      </c>
      <c r="P1403" s="3" t="s">
        <v>127</v>
      </c>
      <c r="Q1403" s="3" t="str">
        <f>IFERROR(VLOOKUP(Presupuestos[[#This Row],[CLASIFICACIÓN (N)]],Tabla17[],2,0),"")</f>
        <v>Gastos operativos</v>
      </c>
      <c r="R1403" s="3" t="str">
        <f>IFERROR(VLOOKUP(Presupuestos[[#This Row],[CLASIFICACIÓN (N)]],Tabla17[],3,0),"")</f>
        <v>Operativo</v>
      </c>
      <c r="S1403" s="3" t="s">
        <v>16</v>
      </c>
      <c r="T1403" s="3" t="str">
        <f>IFERROR(VLOOKUP(Presupuestos[[#This Row],[ALMACEN]],Tabla5[],2,0),"")</f>
        <v>Arequipa</v>
      </c>
      <c r="U1403" s="19" t="str">
        <f>IFERROR(VLOOKUP(Presupuestos[[#This Row],[TIPO DE DOCUMENTO]],Tipo_Documento[],2,0)&amp;Presupuestos[[#This Row],[SERIE]]&amp;Presupuestos[[#This Row],[NUMERO]]&amp;Presupuestos[[#This Row],[RUC]],"")</f>
        <v>01E0014810295579221</v>
      </c>
      <c r="V1403" s="3" t="s">
        <v>120</v>
      </c>
      <c r="W1403" s="7">
        <v>45892</v>
      </c>
      <c r="X1403" s="7">
        <v>45892</v>
      </c>
      <c r="Y1403" s="3" t="s">
        <v>668</v>
      </c>
      <c r="Z1403" s="3">
        <v>48</v>
      </c>
      <c r="AA1403" s="3">
        <f>IFERROR(VLOOKUP(Presupuestos[[#This Row],[RAZON SOCIAL]],CHOOSE({1,2},Clientes_Proveedores[Razon Social],Clientes_Proveedores[Ruc / Dni]),2,0),"-")</f>
        <v>10295579221</v>
      </c>
      <c r="AB1403" s="31" t="s">
        <v>2596</v>
      </c>
      <c r="AC1403" s="3" t="s">
        <v>670</v>
      </c>
      <c r="AD1403" s="5">
        <v>0.18</v>
      </c>
      <c r="AE1403" s="6">
        <v>1016.95</v>
      </c>
      <c r="AF1403" s="6">
        <f>Presupuestos[[#This Row],[BASE]]*Presupuestos[[#This Row],[% IGV]]</f>
        <v>183.05099999999999</v>
      </c>
      <c r="AG1403" s="22">
        <f>ROUND(SUM(Presupuestos[[#This Row],[BASE]:[IGV]]),2)</f>
        <v>1200</v>
      </c>
      <c r="AH1403" s="9" t="str">
        <f>IF(Presupuestos[[#This Row],[MONEDA]]="USD",VLOOKUP(Presupuestos[[#This Row],[FECHA DE EMISION]],Tipo_Cambio[],3,0),"")</f>
        <v/>
      </c>
      <c r="AI1403" s="22">
        <f>IFERROR(ROUND(IF(Presupuestos[[#This Row],[MONEDA]]="PEN",Presupuestos[[#This Row],[TOTAL]],Presupuestos[[#This Row],[TOTAL]]*Presupuestos[[#This Row],[TIPO DE CAMBIO]]),2),"")</f>
        <v>1200</v>
      </c>
      <c r="AJ1403" s="5">
        <v>0.12</v>
      </c>
      <c r="AK1403" s="33" t="s">
        <v>671</v>
      </c>
      <c r="AL1403" s="5" t="s">
        <v>680</v>
      </c>
      <c r="AM1403" s="23" t="s">
        <v>671</v>
      </c>
      <c r="AN1403" s="23" t="s">
        <v>671</v>
      </c>
      <c r="AO1403" s="7" t="str">
        <f>IFERROR(VLOOKUP("1-"&amp;Presupuestos[[#This Row],[ID DOCUMENTO]],BD_Pagos[],7,0),"")</f>
        <v/>
      </c>
      <c r="AP1403" s="16" t="str">
        <f>IFERROR(VLOOKUP("1-"&amp;Presupuestos[[#This Row],[ID DOCUMENTO]],BD_Pagos[],8,0),"")</f>
        <v/>
      </c>
      <c r="AQ1403" s="17" t="str">
        <f>IFERROR(VLOOKUP("1-"&amp;Presupuestos[[#This Row],[ID DOCUMENTO]],BD_Pagos[],9,0),"")</f>
        <v/>
      </c>
      <c r="AR1403" s="54"/>
      <c r="AS1403" s="7" t="str">
        <f>IFERROR(VLOOKUP("2-"&amp;Presupuestos[[#This Row],[ID DOCUMENTO]],BD_Pagos[],7,0),"")</f>
        <v/>
      </c>
      <c r="AT1403" s="16" t="str">
        <f>IFERROR(VLOOKUP("2-"&amp;Presupuestos[[#This Row],[ID DOCUMENTO]],BD_Pagos[],8,0),"")</f>
        <v/>
      </c>
      <c r="AU1403" s="17" t="str">
        <f>IFERROR(VLOOKUP("2-"&amp;Presupuestos[[#This Row],[ID DOCUMENTO]],BD_Pagos[],9,0),"")</f>
        <v/>
      </c>
      <c r="AV1403" s="20">
        <f>IF(IFERROR(VLOOKUP("2-"&amp;Presupuestos[[#This Row],[ID DOCUMENTO]],BD_Pagos[],10,0),0)&gt;Presupuestos[[#This Row],[TOTAL SOLES]],Presupuestos[[#This Row],[TOTAL SOLES]],IFERROR(VLOOKUP("2-"&amp;Presupuestos[[#This Row],[ID DOCUMENTO]],BD_Pagos[],10,0),0))</f>
        <v>0</v>
      </c>
      <c r="AW1403" s="7"/>
      <c r="AX1403" s="16"/>
      <c r="AY1403" s="17"/>
      <c r="AZ1403" s="20"/>
      <c r="BA1403" s="7"/>
      <c r="BB1403" s="16"/>
      <c r="BC1403" s="17"/>
      <c r="BD1403" s="20"/>
      <c r="BE1403" s="7" t="str">
        <f>IFERROR(VLOOKUP("5-"&amp;Presupuestos[[#This Row],[ID DOCUMENTO]],BD_Pagos[],7,0),"")</f>
        <v/>
      </c>
      <c r="BF1403" s="17" t="str">
        <f>IFERROR(VLOOKUP("5-"&amp;Presupuestos[[#This Row],[ID DOCUMENTO]],BD_Pagos[],9,0),"")</f>
        <v/>
      </c>
      <c r="BG1403" s="20">
        <f>IF(IFERROR(VLOOKUP("5-"&amp;Presupuestos[[#This Row],[ID DOCUMENTO]],BD_Pagos[],10,0),0)&gt;Presupuestos[[#This Row],[TOTAL SOLES]],Presupuestos[[#This Row],[TOTAL SOLES]],IFERROR(VLOOKUP("5-"&amp;Presupuestos[[#This Row],[ID DOCUMENTO]],BD_Pagos[],10,0),0))</f>
        <v>0</v>
      </c>
      <c r="BH1403" s="7" t="str">
        <f>IFERROR(VLOOKUP("1-Detraccion"&amp;Presupuestos[[#This Row],[ID DOCUMENTO]],BD_Pagos[],2,0),"")</f>
        <v/>
      </c>
      <c r="BI1403" s="3" t="str">
        <f>IFERROR(VLOOKUP("1-Detraccion"&amp;Presupuestos[[#This Row],[ID DOCUMENTO]],BD_Pagos[],3,0),"")</f>
        <v/>
      </c>
      <c r="BJ1403" s="3" t="str">
        <f>IFERROR(VLOOKUP("1-Detraccion"&amp;Presupuestos[[#This Row],[ID DOCUMENTO]],BD_Pagos[],4,0),"")</f>
        <v/>
      </c>
      <c r="BK1403" s="6">
        <f>IF(IFERROR(VLOOKUP("1-Detraccion"&amp;Presupuestos[[#This Row],[ID DOCUMENTO]],BD_Pagos[],5,0),0)&gt;Presupuestos[[#This Row],[TOTAL SOLES]],Presupuestos[[#This Row],[TOTAL SOLES]],IFERROR(VLOOKUP("1-Detraccion"&amp;Presupuestos[[#This Row],[ID DOCUMENTO]],BD_Pagos[],5,0),0))</f>
        <v>0</v>
      </c>
      <c r="BL1403" s="6">
        <f>IF(IFERROR(VLOOKUP("1-Detraccion"&amp;Presupuestos[[#This Row],[ID DOCUMENTO]],BD_Pagos[],6,0),0)&gt;Presupuestos[[#This Row],[TOTAL SOLES]],Presupuestos[[#This Row],[TOTAL SOLES]],IFERROR(VLOOKUP("1-Detraccion"&amp;Presupuestos[[#This Row],[ID DOCUMENTO]],BD_Pagos[],6,0),0))</f>
        <v>0</v>
      </c>
      <c r="BM1403" s="37"/>
      <c r="BN1403" s="3"/>
      <c r="BO1403" s="3"/>
      <c r="BP1403" s="6"/>
      <c r="BQ140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1200</v>
      </c>
      <c r="BR1403" s="23" t="str">
        <f>IF(Presupuestos[[#This Row],[SALDO ME-MN]]&gt;0,"PENDIENTE","CANCELADO")</f>
        <v>PENDIENTE</v>
      </c>
      <c r="BS1403" s="23" t="str">
        <f>IF(COUNTIFS($U$4:$U1402,Presupuestos[[#This Row],[ID DOCUMENTO]])&gt;=1,IF(B1402=Presupuestos[[#This Row],[ID]],"OK","DOC. DUPLICADO"),"OK")</f>
        <v>OK</v>
      </c>
    </row>
    <row r="1404" spans="2:71" ht="24" x14ac:dyDescent="0.25">
      <c r="B1404" s="34">
        <f>IF(Presupuestos[[#This Row],[ID DOCUMENTO]]=U1403,B1403,IF(B1403="ID",1,B1403+1))</f>
        <v>1217</v>
      </c>
      <c r="C1404" s="2">
        <v>45891</v>
      </c>
      <c r="D1404" s="2">
        <v>45891</v>
      </c>
      <c r="E1404" s="3" t="s">
        <v>1880</v>
      </c>
      <c r="F1404" s="25" t="s">
        <v>54</v>
      </c>
      <c r="G1404" s="25" t="s">
        <v>330</v>
      </c>
      <c r="H1404" s="25" t="s">
        <v>416</v>
      </c>
      <c r="I1404" s="36" t="str">
        <f>IFERROR(VLOOKUP(Presupuestos[[#This Row],[AREA]]&amp;Presupuestos[[#This Row],[CONCEPTO]]&amp;Presupuestos[[#This Row],[DESCRIPCION]],Tabla28[[Columna1]:[CÓDIGO NUEVO]],2,0),"")</f>
        <v>P0601015</v>
      </c>
      <c r="J1404" s="3" t="s">
        <v>2597</v>
      </c>
      <c r="K1404" s="3" t="s">
        <v>666</v>
      </c>
      <c r="L1404" s="3" t="s">
        <v>666</v>
      </c>
      <c r="M1404" s="31" t="s">
        <v>2598</v>
      </c>
      <c r="N1404" s="3"/>
      <c r="O1404" s="3" t="s">
        <v>308</v>
      </c>
      <c r="P1404" s="3" t="s">
        <v>86</v>
      </c>
      <c r="Q1404" s="3" t="str">
        <f>IFERROR(VLOOKUP(Presupuestos[[#This Row],[CLASIFICACIÓN (N)]],Tabla17[],2,0),"")</f>
        <v>Costos de ventas</v>
      </c>
      <c r="R1404" s="3" t="str">
        <f>IFERROR(VLOOKUP(Presupuestos[[#This Row],[CLASIFICACIÓN (N)]],Tabla17[],3,0),"")</f>
        <v>Operativo</v>
      </c>
      <c r="S1404" s="3" t="s">
        <v>41</v>
      </c>
      <c r="T1404" s="3" t="str">
        <f>IFERROR(VLOOKUP(Presupuestos[[#This Row],[ALMACEN]],Tabla5[],2,0),"")</f>
        <v>Lima</v>
      </c>
      <c r="U1404" s="19" t="str">
        <f>IFERROR(VLOOKUP(Presupuestos[[#This Row],[TIPO DE DOCUMENTO]],Tipo_Documento[],2,0)&amp;Presupuestos[[#This Row],[SERIE]]&amp;Presupuestos[[#This Row],[NUMERO]]&amp;Presupuestos[[#This Row],[RUC]],"")</f>
        <v>LIQGH5111111111</v>
      </c>
      <c r="V1404" s="3" t="s">
        <v>175</v>
      </c>
      <c r="W1404" s="7">
        <v>45894</v>
      </c>
      <c r="X1404" s="7">
        <v>45894</v>
      </c>
      <c r="Y1404" s="3" t="s">
        <v>56</v>
      </c>
      <c r="Z1404" s="3">
        <v>51</v>
      </c>
      <c r="AA1404" s="3">
        <f>IFERROR(VLOOKUP(Presupuestos[[#This Row],[RAZON SOCIAL]],CHOOSE({1,2},Clientes_Proveedores[Razon Social],Clientes_Proveedores[Ruc / Dni]),2,0),"-")</f>
        <v>11111111</v>
      </c>
      <c r="AB1404" s="31" t="s">
        <v>916</v>
      </c>
      <c r="AC1404" s="3" t="s">
        <v>670</v>
      </c>
      <c r="AD1404" s="5"/>
      <c r="AE1404" s="6">
        <v>60</v>
      </c>
      <c r="AF1404" s="6">
        <f>Presupuestos[[#This Row],[BASE]]*Presupuestos[[#This Row],[% IGV]]</f>
        <v>0</v>
      </c>
      <c r="AG1404" s="22">
        <f>ROUND(SUM(Presupuestos[[#This Row],[BASE]:[IGV]]),2)</f>
        <v>60</v>
      </c>
      <c r="AH1404" s="9" t="str">
        <f>IF(Presupuestos[[#This Row],[MONEDA]]="USD",VLOOKUP(Presupuestos[[#This Row],[FECHA DE EMISION]],Tipo_Cambio[],3,0),"")</f>
        <v/>
      </c>
      <c r="AI1404" s="22">
        <f>IFERROR(ROUND(IF(Presupuestos[[#This Row],[MONEDA]]="PEN",Presupuestos[[#This Row],[TOTAL]],Presupuestos[[#This Row],[TOTAL]]*Presupuestos[[#This Row],[TIPO DE CAMBIO]]),2),"")</f>
        <v>60</v>
      </c>
      <c r="AJ1404" s="5"/>
      <c r="AK1404" s="33" t="s">
        <v>671</v>
      </c>
      <c r="AL1404" s="5" t="s">
        <v>742</v>
      </c>
      <c r="AM1404" s="23" t="s">
        <v>671</v>
      </c>
      <c r="AN1404" s="23" t="s">
        <v>671</v>
      </c>
      <c r="AO1404" s="7" t="str">
        <f>IFERROR(VLOOKUP("1-"&amp;Presupuestos[[#This Row],[ID DOCUMENTO]],BD_Pagos[],7,0),"")</f>
        <v/>
      </c>
      <c r="AP1404" s="16" t="str">
        <f>IFERROR(VLOOKUP("1-"&amp;Presupuestos[[#This Row],[ID DOCUMENTO]],BD_Pagos[],8,0),"")</f>
        <v/>
      </c>
      <c r="AQ1404" s="17" t="str">
        <f>IFERROR(VLOOKUP("1-"&amp;Presupuestos[[#This Row],[ID DOCUMENTO]],BD_Pagos[],9,0),"")</f>
        <v/>
      </c>
      <c r="AR1404" s="54"/>
      <c r="AS1404" s="7" t="str">
        <f>IFERROR(VLOOKUP("2-"&amp;Presupuestos[[#This Row],[ID DOCUMENTO]],BD_Pagos[],7,0),"")</f>
        <v/>
      </c>
      <c r="AT1404" s="16" t="str">
        <f>IFERROR(VLOOKUP("2-"&amp;Presupuestos[[#This Row],[ID DOCUMENTO]],BD_Pagos[],8,0),"")</f>
        <v/>
      </c>
      <c r="AU1404" s="17" t="str">
        <f>IFERROR(VLOOKUP("2-"&amp;Presupuestos[[#This Row],[ID DOCUMENTO]],BD_Pagos[],9,0),"")</f>
        <v/>
      </c>
      <c r="AV1404" s="20">
        <f>IF(IFERROR(VLOOKUP("2-"&amp;Presupuestos[[#This Row],[ID DOCUMENTO]],BD_Pagos[],10,0),0)&gt;Presupuestos[[#This Row],[TOTAL SOLES]],Presupuestos[[#This Row],[TOTAL SOLES]],IFERROR(VLOOKUP("2-"&amp;Presupuestos[[#This Row],[ID DOCUMENTO]],BD_Pagos[],10,0),0))</f>
        <v>0</v>
      </c>
      <c r="AW1404" s="7"/>
      <c r="AX1404" s="16"/>
      <c r="AY1404" s="17"/>
      <c r="AZ1404" s="20"/>
      <c r="BA1404" s="7"/>
      <c r="BB1404" s="16"/>
      <c r="BC1404" s="17"/>
      <c r="BD1404" s="20"/>
      <c r="BE1404" s="7" t="str">
        <f>IFERROR(VLOOKUP("5-"&amp;Presupuestos[[#This Row],[ID DOCUMENTO]],BD_Pagos[],7,0),"")</f>
        <v/>
      </c>
      <c r="BF1404" s="17" t="str">
        <f>IFERROR(VLOOKUP("5-"&amp;Presupuestos[[#This Row],[ID DOCUMENTO]],BD_Pagos[],9,0),"")</f>
        <v/>
      </c>
      <c r="BG1404" s="20">
        <f>IF(IFERROR(VLOOKUP("5-"&amp;Presupuestos[[#This Row],[ID DOCUMENTO]],BD_Pagos[],10,0),0)&gt;Presupuestos[[#This Row],[TOTAL SOLES]],Presupuestos[[#This Row],[TOTAL SOLES]],IFERROR(VLOOKUP("5-"&amp;Presupuestos[[#This Row],[ID DOCUMENTO]],BD_Pagos[],10,0),0))</f>
        <v>0</v>
      </c>
      <c r="BH1404" s="7" t="str">
        <f>IFERROR(VLOOKUP("1-Detraccion"&amp;Presupuestos[[#This Row],[ID DOCUMENTO]],BD_Pagos[],2,0),"")</f>
        <v/>
      </c>
      <c r="BI1404" s="3" t="str">
        <f>IFERROR(VLOOKUP("1-Detraccion"&amp;Presupuestos[[#This Row],[ID DOCUMENTO]],BD_Pagos[],3,0),"")</f>
        <v/>
      </c>
      <c r="BJ1404" s="3" t="str">
        <f>IFERROR(VLOOKUP("1-Detraccion"&amp;Presupuestos[[#This Row],[ID DOCUMENTO]],BD_Pagos[],4,0),"")</f>
        <v/>
      </c>
      <c r="BK1404" s="6">
        <f>IF(IFERROR(VLOOKUP("1-Detraccion"&amp;Presupuestos[[#This Row],[ID DOCUMENTO]],BD_Pagos[],5,0),0)&gt;Presupuestos[[#This Row],[TOTAL SOLES]],Presupuestos[[#This Row],[TOTAL SOLES]],IFERROR(VLOOKUP("1-Detraccion"&amp;Presupuestos[[#This Row],[ID DOCUMENTO]],BD_Pagos[],5,0),0))</f>
        <v>0</v>
      </c>
      <c r="BL1404" s="6">
        <f>IF(IFERROR(VLOOKUP("1-Detraccion"&amp;Presupuestos[[#This Row],[ID DOCUMENTO]],BD_Pagos[],6,0),0)&gt;Presupuestos[[#This Row],[TOTAL SOLES]],Presupuestos[[#This Row],[TOTAL SOLES]],IFERROR(VLOOKUP("1-Detraccion"&amp;Presupuestos[[#This Row],[ID DOCUMENTO]],BD_Pagos[],6,0),0))</f>
        <v>0</v>
      </c>
      <c r="BM1404" s="37"/>
      <c r="BN1404" s="3"/>
      <c r="BO1404" s="3"/>
      <c r="BP1404" s="6"/>
      <c r="BQ140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60</v>
      </c>
      <c r="BR1404" s="23" t="str">
        <f>IF(Presupuestos[[#This Row],[SALDO ME-MN]]&gt;0,"PENDIENTE","CANCELADO")</f>
        <v>PENDIENTE</v>
      </c>
      <c r="BS1404" s="23" t="str">
        <f>IF(COUNTIFS($U$4:$U1403,Presupuestos[[#This Row],[ID DOCUMENTO]])&gt;=1,IF(B1403=Presupuestos[[#This Row],[ID]],"OK","DOC. DUPLICADO"),"OK")</f>
        <v>OK</v>
      </c>
    </row>
    <row r="1405" spans="2:71" ht="24" x14ac:dyDescent="0.25">
      <c r="B1405" s="34">
        <f>IF(Presupuestos[[#This Row],[ID DOCUMENTO]]=U1404,B1404,IF(B1404="ID",1,B1404+1))</f>
        <v>1218</v>
      </c>
      <c r="C1405" s="2">
        <v>45870</v>
      </c>
      <c r="D1405" s="2">
        <v>45870</v>
      </c>
      <c r="E1405" s="3" t="s">
        <v>991</v>
      </c>
      <c r="F1405" s="25" t="s">
        <v>43</v>
      </c>
      <c r="G1405" s="25" t="s">
        <v>309</v>
      </c>
      <c r="H1405" s="25" t="s">
        <v>306</v>
      </c>
      <c r="I1405" s="36" t="str">
        <f>IFERROR(VLOOKUP(Presupuestos[[#This Row],[AREA]]&amp;Presupuestos[[#This Row],[CONCEPTO]]&amp;Presupuestos[[#This Row],[DESCRIPCION]],Tabla28[[Columna1]:[CÓDIGO NUEVO]],2,0),"")</f>
        <v>P0408002</v>
      </c>
      <c r="J1405" s="3" t="s">
        <v>666</v>
      </c>
      <c r="K1405" s="3" t="s">
        <v>666</v>
      </c>
      <c r="L1405" s="3" t="s">
        <v>666</v>
      </c>
      <c r="M1405" s="31" t="s">
        <v>1646</v>
      </c>
      <c r="N1405" s="3"/>
      <c r="O1405" s="3" t="s">
        <v>315</v>
      </c>
      <c r="P1405" s="3" t="s">
        <v>147</v>
      </c>
      <c r="Q1405" s="3" t="str">
        <f>IFERROR(VLOOKUP(Presupuestos[[#This Row],[CLASIFICACIÓN (N)]],Tabla17[],2,0),"")</f>
        <v>Gastos financieros</v>
      </c>
      <c r="R1405" s="3" t="str">
        <f>IFERROR(VLOOKUP(Presupuestos[[#This Row],[CLASIFICACIÓN (N)]],Tabla17[],3,0),"")</f>
        <v>Operativo</v>
      </c>
      <c r="S1405" s="3" t="s">
        <v>16</v>
      </c>
      <c r="T1405" s="3" t="str">
        <f>IFERROR(VLOOKUP(Presupuestos[[#This Row],[ALMACEN]],Tabla5[],2,0),"")</f>
        <v>Arequipa</v>
      </c>
      <c r="U1405" s="19" t="str">
        <f>IFERROR(VLOOKUP(Presupuestos[[#This Row],[TIPO DE DOCUMENTO]],Tipo_Documento[],2,0)&amp;Presupuestos[[#This Row],[SERIE]]&amp;Presupuestos[[#This Row],[NUMERO]]&amp;Presupuestos[[#This Row],[RUC]],"")</f>
        <v>01FN013535474220100047218</v>
      </c>
      <c r="V1405" s="3" t="s">
        <v>120</v>
      </c>
      <c r="W1405" s="7">
        <v>45873</v>
      </c>
      <c r="X1405" s="7">
        <v>45870</v>
      </c>
      <c r="Y1405" s="3" t="s">
        <v>924</v>
      </c>
      <c r="Z1405" s="3">
        <v>35354742</v>
      </c>
      <c r="AA1405" s="3">
        <f>IFERROR(VLOOKUP(Presupuestos[[#This Row],[RAZON SOCIAL]],CHOOSE({1,2},Clientes_Proveedores[Razon Social],Clientes_Proveedores[Ruc / Dni]),2,0),"-")</f>
        <v>20100047218</v>
      </c>
      <c r="AB1405" s="31" t="s">
        <v>1647</v>
      </c>
      <c r="AC1405" s="3" t="s">
        <v>670</v>
      </c>
      <c r="AD1405" s="5"/>
      <c r="AE1405" s="6">
        <v>10</v>
      </c>
      <c r="AF1405" s="6">
        <f>Presupuestos[[#This Row],[BASE]]*Presupuestos[[#This Row],[% IGV]]</f>
        <v>0</v>
      </c>
      <c r="AG1405" s="22">
        <f>ROUND(SUM(Presupuestos[[#This Row],[BASE]:[IGV]]),2)</f>
        <v>10</v>
      </c>
      <c r="AH1405" s="9" t="str">
        <f>IF(Presupuestos[[#This Row],[MONEDA]]="USD",VLOOKUP(Presupuestos[[#This Row],[FECHA DE EMISION]],Tipo_Cambio[],3,0),"")</f>
        <v/>
      </c>
      <c r="AI1405" s="22">
        <f>IFERROR(ROUND(IF(Presupuestos[[#This Row],[MONEDA]]="PEN",Presupuestos[[#This Row],[TOTAL]],Presupuestos[[#This Row],[TOTAL]]*Presupuestos[[#This Row],[TIPO DE CAMBIO]]),2),"")</f>
        <v>10</v>
      </c>
      <c r="AJ1405" s="5"/>
      <c r="AK1405" s="33" t="s">
        <v>671</v>
      </c>
      <c r="AL1405" s="5" t="s">
        <v>680</v>
      </c>
      <c r="AM1405" s="23" t="s">
        <v>671</v>
      </c>
      <c r="AN1405" s="23" t="s">
        <v>671</v>
      </c>
      <c r="AO1405" s="7" t="str">
        <f>IFERROR(VLOOKUP("1-"&amp;Presupuestos[[#This Row],[ID DOCUMENTO]],BD_Pagos[],7,0),"")</f>
        <v/>
      </c>
      <c r="AP1405" s="16" t="str">
        <f>IFERROR(VLOOKUP("1-"&amp;Presupuestos[[#This Row],[ID DOCUMENTO]],BD_Pagos[],8,0),"")</f>
        <v/>
      </c>
      <c r="AQ1405" s="17" t="str">
        <f>IFERROR(VLOOKUP("1-"&amp;Presupuestos[[#This Row],[ID DOCUMENTO]],BD_Pagos[],9,0),"")</f>
        <v/>
      </c>
      <c r="AR1405" s="54"/>
      <c r="AS1405" s="7" t="str">
        <f>IFERROR(VLOOKUP("2-"&amp;Presupuestos[[#This Row],[ID DOCUMENTO]],BD_Pagos[],7,0),"")</f>
        <v/>
      </c>
      <c r="AT1405" s="16" t="str">
        <f>IFERROR(VLOOKUP("2-"&amp;Presupuestos[[#This Row],[ID DOCUMENTO]],BD_Pagos[],8,0),"")</f>
        <v/>
      </c>
      <c r="AU1405" s="17" t="str">
        <f>IFERROR(VLOOKUP("2-"&amp;Presupuestos[[#This Row],[ID DOCUMENTO]],BD_Pagos[],9,0),"")</f>
        <v/>
      </c>
      <c r="AV1405" s="20">
        <f>IF(IFERROR(VLOOKUP("2-"&amp;Presupuestos[[#This Row],[ID DOCUMENTO]],BD_Pagos[],10,0),0)&gt;Presupuestos[[#This Row],[TOTAL SOLES]],Presupuestos[[#This Row],[TOTAL SOLES]],IFERROR(VLOOKUP("2-"&amp;Presupuestos[[#This Row],[ID DOCUMENTO]],BD_Pagos[],10,0),0))</f>
        <v>0</v>
      </c>
      <c r="AW1405" s="7"/>
      <c r="AX1405" s="16"/>
      <c r="AY1405" s="17"/>
      <c r="AZ1405" s="20"/>
      <c r="BA1405" s="7"/>
      <c r="BB1405" s="16"/>
      <c r="BC1405" s="17"/>
      <c r="BD1405" s="20"/>
      <c r="BE1405" s="7" t="str">
        <f>IFERROR(VLOOKUP("5-"&amp;Presupuestos[[#This Row],[ID DOCUMENTO]],BD_Pagos[],7,0),"")</f>
        <v/>
      </c>
      <c r="BF1405" s="17" t="str">
        <f>IFERROR(VLOOKUP("5-"&amp;Presupuestos[[#This Row],[ID DOCUMENTO]],BD_Pagos[],9,0),"")</f>
        <v/>
      </c>
      <c r="BG1405" s="20">
        <f>IF(IFERROR(VLOOKUP("5-"&amp;Presupuestos[[#This Row],[ID DOCUMENTO]],BD_Pagos[],10,0),0)&gt;Presupuestos[[#This Row],[TOTAL SOLES]],Presupuestos[[#This Row],[TOTAL SOLES]],IFERROR(VLOOKUP("5-"&amp;Presupuestos[[#This Row],[ID DOCUMENTO]],BD_Pagos[],10,0),0))</f>
        <v>0</v>
      </c>
      <c r="BH1405" s="7" t="str">
        <f>IFERROR(VLOOKUP("1-Detraccion"&amp;Presupuestos[[#This Row],[ID DOCUMENTO]],BD_Pagos[],2,0),"")</f>
        <v/>
      </c>
      <c r="BI1405" s="3" t="str">
        <f>IFERROR(VLOOKUP("1-Detraccion"&amp;Presupuestos[[#This Row],[ID DOCUMENTO]],BD_Pagos[],3,0),"")</f>
        <v/>
      </c>
      <c r="BJ1405" s="3" t="str">
        <f>IFERROR(VLOOKUP("1-Detraccion"&amp;Presupuestos[[#This Row],[ID DOCUMENTO]],BD_Pagos[],4,0),"")</f>
        <v/>
      </c>
      <c r="BK1405" s="6">
        <f>IF(IFERROR(VLOOKUP("1-Detraccion"&amp;Presupuestos[[#This Row],[ID DOCUMENTO]],BD_Pagos[],5,0),0)&gt;Presupuestos[[#This Row],[TOTAL SOLES]],Presupuestos[[#This Row],[TOTAL SOLES]],IFERROR(VLOOKUP("1-Detraccion"&amp;Presupuestos[[#This Row],[ID DOCUMENTO]],BD_Pagos[],5,0),0))</f>
        <v>0</v>
      </c>
      <c r="BL1405" s="6">
        <f>IF(IFERROR(VLOOKUP("1-Detraccion"&amp;Presupuestos[[#This Row],[ID DOCUMENTO]],BD_Pagos[],6,0),0)&gt;Presupuestos[[#This Row],[TOTAL SOLES]],Presupuestos[[#This Row],[TOTAL SOLES]],IFERROR(VLOOKUP("1-Detraccion"&amp;Presupuestos[[#This Row],[ID DOCUMENTO]],BD_Pagos[],6,0),0))</f>
        <v>0</v>
      </c>
      <c r="BM1405" s="37"/>
      <c r="BN1405" s="3"/>
      <c r="BO1405" s="3"/>
      <c r="BP1405" s="6"/>
      <c r="BQ140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405" s="23" t="str">
        <f>IF(Presupuestos[[#This Row],[SALDO ME-MN]]&gt;0,"PENDIENTE","CANCELADO")</f>
        <v>PENDIENTE</v>
      </c>
      <c r="BS1405" s="12" t="str">
        <f>IF(COUNTIFS($U$4:$U1404,Presupuestos[[#This Row],[ID DOCUMENTO]])&gt;=1,IF(B1404=Presupuestos[[#This Row],[ID]],"OK","DOC. DUPLICADO"),"OK")</f>
        <v>OK</v>
      </c>
    </row>
    <row r="1406" spans="2:71" ht="24" x14ac:dyDescent="0.25">
      <c r="B1406" s="34">
        <f>IF(Presupuestos[[#This Row],[ID DOCUMENTO]]=U1405,B1405,IF(B1405="ID",1,B1405+1))</f>
        <v>1219</v>
      </c>
      <c r="C1406" s="2">
        <v>45874</v>
      </c>
      <c r="D1406" s="2">
        <v>45874</v>
      </c>
      <c r="E1406" s="3" t="s">
        <v>991</v>
      </c>
      <c r="F1406" s="25" t="s">
        <v>43</v>
      </c>
      <c r="G1406" s="25" t="s">
        <v>309</v>
      </c>
      <c r="H1406" s="25" t="s">
        <v>306</v>
      </c>
      <c r="I1406" s="36" t="str">
        <f>IFERROR(VLOOKUP(Presupuestos[[#This Row],[AREA]]&amp;Presupuestos[[#This Row],[CONCEPTO]]&amp;Presupuestos[[#This Row],[DESCRIPCION]],Tabla28[[Columna1]:[CÓDIGO NUEVO]],2,0),"")</f>
        <v>P0408002</v>
      </c>
      <c r="J1406" s="3" t="s">
        <v>666</v>
      </c>
      <c r="K1406" s="3" t="s">
        <v>666</v>
      </c>
      <c r="L1406" s="3" t="s">
        <v>666</v>
      </c>
      <c r="M1406" s="31" t="s">
        <v>1646</v>
      </c>
      <c r="N1406" s="3"/>
      <c r="O1406" s="3" t="s">
        <v>315</v>
      </c>
      <c r="P1406" s="3" t="s">
        <v>147</v>
      </c>
      <c r="Q1406" s="3" t="str">
        <f>IFERROR(VLOOKUP(Presupuestos[[#This Row],[CLASIFICACIÓN (N)]],Tabla17[],2,0),"")</f>
        <v>Gastos financieros</v>
      </c>
      <c r="R1406" s="3" t="str">
        <f>IFERROR(VLOOKUP(Presupuestos[[#This Row],[CLASIFICACIÓN (N)]],Tabla17[],3,0),"")</f>
        <v>Operativo</v>
      </c>
      <c r="S1406" s="3" t="s">
        <v>16</v>
      </c>
      <c r="T1406" s="3" t="str">
        <f>IFERROR(VLOOKUP(Presupuestos[[#This Row],[ALMACEN]],Tabla5[],2,0),"")</f>
        <v>Arequipa</v>
      </c>
      <c r="U1406" s="19" t="str">
        <f>IFERROR(VLOOKUP(Presupuestos[[#This Row],[TIPO DE DOCUMENTO]],Tipo_Documento[],2,0)&amp;Presupuestos[[#This Row],[SERIE]]&amp;Presupuestos[[#This Row],[NUMERO]]&amp;Presupuestos[[#This Row],[RUC]],"")</f>
        <v>01FN013545536120100047218</v>
      </c>
      <c r="V1406" s="3" t="s">
        <v>120</v>
      </c>
      <c r="W1406" s="7">
        <v>45876</v>
      </c>
      <c r="X1406" s="7">
        <v>45874</v>
      </c>
      <c r="Y1406" s="3" t="s">
        <v>924</v>
      </c>
      <c r="Z1406" s="3">
        <v>35455361</v>
      </c>
      <c r="AA1406" s="3">
        <f>IFERROR(VLOOKUP(Presupuestos[[#This Row],[RAZON SOCIAL]],CHOOSE({1,2},Clientes_Proveedores[Razon Social],Clientes_Proveedores[Ruc / Dni]),2,0),"-")</f>
        <v>20100047218</v>
      </c>
      <c r="AB1406" s="31" t="s">
        <v>1647</v>
      </c>
      <c r="AC1406" s="3" t="s">
        <v>670</v>
      </c>
      <c r="AD1406" s="5"/>
      <c r="AE1406" s="6">
        <v>10</v>
      </c>
      <c r="AF1406" s="6">
        <f>Presupuestos[[#This Row],[BASE]]*Presupuestos[[#This Row],[% IGV]]</f>
        <v>0</v>
      </c>
      <c r="AG1406" s="22">
        <f>ROUND(SUM(Presupuestos[[#This Row],[BASE]:[IGV]]),2)</f>
        <v>10</v>
      </c>
      <c r="AH1406" s="9" t="str">
        <f>IF(Presupuestos[[#This Row],[MONEDA]]="USD",VLOOKUP(Presupuestos[[#This Row],[FECHA DE EMISION]],Tipo_Cambio[],3,0),"")</f>
        <v/>
      </c>
      <c r="AI1406" s="22">
        <f>IFERROR(ROUND(IF(Presupuestos[[#This Row],[MONEDA]]="PEN",Presupuestos[[#This Row],[TOTAL]],Presupuestos[[#This Row],[TOTAL]]*Presupuestos[[#This Row],[TIPO DE CAMBIO]]),2),"")</f>
        <v>10</v>
      </c>
      <c r="AJ1406" s="5"/>
      <c r="AK1406" s="33" t="s">
        <v>671</v>
      </c>
      <c r="AL1406" s="5" t="s">
        <v>680</v>
      </c>
      <c r="AM1406" s="23" t="s">
        <v>671</v>
      </c>
      <c r="AN1406" s="23" t="s">
        <v>671</v>
      </c>
      <c r="AO1406" s="7" t="str">
        <f>IFERROR(VLOOKUP("1-"&amp;Presupuestos[[#This Row],[ID DOCUMENTO]],BD_Pagos[],7,0),"")</f>
        <v/>
      </c>
      <c r="AP1406" s="16" t="str">
        <f>IFERROR(VLOOKUP("1-"&amp;Presupuestos[[#This Row],[ID DOCUMENTO]],BD_Pagos[],8,0),"")</f>
        <v/>
      </c>
      <c r="AQ1406" s="17" t="str">
        <f>IFERROR(VLOOKUP("1-"&amp;Presupuestos[[#This Row],[ID DOCUMENTO]],BD_Pagos[],9,0),"")</f>
        <v/>
      </c>
      <c r="AR1406" s="54"/>
      <c r="AS1406" s="7" t="str">
        <f>IFERROR(VLOOKUP("2-"&amp;Presupuestos[[#This Row],[ID DOCUMENTO]],BD_Pagos[],7,0),"")</f>
        <v/>
      </c>
      <c r="AT1406" s="16" t="str">
        <f>IFERROR(VLOOKUP("2-"&amp;Presupuestos[[#This Row],[ID DOCUMENTO]],BD_Pagos[],8,0),"")</f>
        <v/>
      </c>
      <c r="AU1406" s="17" t="str">
        <f>IFERROR(VLOOKUP("2-"&amp;Presupuestos[[#This Row],[ID DOCUMENTO]],BD_Pagos[],9,0),"")</f>
        <v/>
      </c>
      <c r="AV1406" s="20">
        <f>IF(IFERROR(VLOOKUP("2-"&amp;Presupuestos[[#This Row],[ID DOCUMENTO]],BD_Pagos[],10,0),0)&gt;Presupuestos[[#This Row],[TOTAL SOLES]],Presupuestos[[#This Row],[TOTAL SOLES]],IFERROR(VLOOKUP("2-"&amp;Presupuestos[[#This Row],[ID DOCUMENTO]],BD_Pagos[],10,0),0))</f>
        <v>0</v>
      </c>
      <c r="AW1406" s="7"/>
      <c r="AX1406" s="16"/>
      <c r="AY1406" s="17"/>
      <c r="AZ1406" s="20"/>
      <c r="BA1406" s="7"/>
      <c r="BB1406" s="16"/>
      <c r="BC1406" s="17"/>
      <c r="BD1406" s="20"/>
      <c r="BE1406" s="7" t="str">
        <f>IFERROR(VLOOKUP("5-"&amp;Presupuestos[[#This Row],[ID DOCUMENTO]],BD_Pagos[],7,0),"")</f>
        <v/>
      </c>
      <c r="BF1406" s="17" t="str">
        <f>IFERROR(VLOOKUP("5-"&amp;Presupuestos[[#This Row],[ID DOCUMENTO]],BD_Pagos[],9,0),"")</f>
        <v/>
      </c>
      <c r="BG1406" s="20">
        <f>IF(IFERROR(VLOOKUP("5-"&amp;Presupuestos[[#This Row],[ID DOCUMENTO]],BD_Pagos[],10,0),0)&gt;Presupuestos[[#This Row],[TOTAL SOLES]],Presupuestos[[#This Row],[TOTAL SOLES]],IFERROR(VLOOKUP("5-"&amp;Presupuestos[[#This Row],[ID DOCUMENTO]],BD_Pagos[],10,0),0))</f>
        <v>0</v>
      </c>
      <c r="BH1406" s="7" t="str">
        <f>IFERROR(VLOOKUP("1-Detraccion"&amp;Presupuestos[[#This Row],[ID DOCUMENTO]],BD_Pagos[],2,0),"")</f>
        <v/>
      </c>
      <c r="BI1406" s="3" t="str">
        <f>IFERROR(VLOOKUP("1-Detraccion"&amp;Presupuestos[[#This Row],[ID DOCUMENTO]],BD_Pagos[],3,0),"")</f>
        <v/>
      </c>
      <c r="BJ1406" s="3" t="str">
        <f>IFERROR(VLOOKUP("1-Detraccion"&amp;Presupuestos[[#This Row],[ID DOCUMENTO]],BD_Pagos[],4,0),"")</f>
        <v/>
      </c>
      <c r="BK1406" s="6">
        <f>IF(IFERROR(VLOOKUP("1-Detraccion"&amp;Presupuestos[[#This Row],[ID DOCUMENTO]],BD_Pagos[],5,0),0)&gt;Presupuestos[[#This Row],[TOTAL SOLES]],Presupuestos[[#This Row],[TOTAL SOLES]],IFERROR(VLOOKUP("1-Detraccion"&amp;Presupuestos[[#This Row],[ID DOCUMENTO]],BD_Pagos[],5,0),0))</f>
        <v>0</v>
      </c>
      <c r="BL1406" s="6">
        <f>IF(IFERROR(VLOOKUP("1-Detraccion"&amp;Presupuestos[[#This Row],[ID DOCUMENTO]],BD_Pagos[],6,0),0)&gt;Presupuestos[[#This Row],[TOTAL SOLES]],Presupuestos[[#This Row],[TOTAL SOLES]],IFERROR(VLOOKUP("1-Detraccion"&amp;Presupuestos[[#This Row],[ID DOCUMENTO]],BD_Pagos[],6,0),0))</f>
        <v>0</v>
      </c>
      <c r="BM1406" s="37"/>
      <c r="BN1406" s="3"/>
      <c r="BO1406" s="3"/>
      <c r="BP1406" s="6"/>
      <c r="BQ140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406" s="23" t="str">
        <f>IF(Presupuestos[[#This Row],[SALDO ME-MN]]&gt;0,"PENDIENTE","CANCELADO")</f>
        <v>PENDIENTE</v>
      </c>
      <c r="BS1406" s="23" t="str">
        <f>IF(COUNTIFS($U$4:$U1405,Presupuestos[[#This Row],[ID DOCUMENTO]])&gt;=1,IF(B1405=Presupuestos[[#This Row],[ID]],"OK","DOC. DUPLICADO"),"OK")</f>
        <v>OK</v>
      </c>
    </row>
    <row r="1407" spans="2:71" ht="24" x14ac:dyDescent="0.25">
      <c r="B1407" s="34">
        <f>IF(Presupuestos[[#This Row],[ID DOCUMENTO]]=U1406,B1406,IF(B1406="ID",1,B1406+1))</f>
        <v>1220</v>
      </c>
      <c r="C1407" s="2">
        <v>45877</v>
      </c>
      <c r="D1407" s="2">
        <v>45877</v>
      </c>
      <c r="E1407" s="3" t="s">
        <v>991</v>
      </c>
      <c r="F1407" s="25" t="s">
        <v>43</v>
      </c>
      <c r="G1407" s="25" t="s">
        <v>309</v>
      </c>
      <c r="H1407" s="25" t="s">
        <v>314</v>
      </c>
      <c r="I1407" s="36" t="str">
        <f>IFERROR(VLOOKUP(Presupuestos[[#This Row],[AREA]]&amp;Presupuestos[[#This Row],[CONCEPTO]]&amp;Presupuestos[[#This Row],[DESCRIPCION]],Tabla28[[Columna1]:[CÓDIGO NUEVO]],2,0),"")</f>
        <v>P0408003</v>
      </c>
      <c r="J1407" s="3" t="s">
        <v>666</v>
      </c>
      <c r="K1407" s="3" t="s">
        <v>666</v>
      </c>
      <c r="L1407" s="3" t="s">
        <v>666</v>
      </c>
      <c r="M1407" s="31" t="s">
        <v>1648</v>
      </c>
      <c r="N1407" s="3"/>
      <c r="O1407" s="3" t="s">
        <v>315</v>
      </c>
      <c r="P1407" s="3" t="s">
        <v>147</v>
      </c>
      <c r="Q1407" s="3" t="str">
        <f>IFERROR(VLOOKUP(Presupuestos[[#This Row],[CLASIFICACIÓN (N)]],Tabla17[],2,0),"")</f>
        <v>Gastos financieros</v>
      </c>
      <c r="R1407" s="3" t="str">
        <f>IFERROR(VLOOKUP(Presupuestos[[#This Row],[CLASIFICACIÓN (N)]],Tabla17[],3,0),"")</f>
        <v>Operativo</v>
      </c>
      <c r="S1407" s="3" t="s">
        <v>16</v>
      </c>
      <c r="T1407" s="3" t="str">
        <f>IFERROR(VLOOKUP(Presupuestos[[#This Row],[ALMACEN]],Tabla5[],2,0),"")</f>
        <v>Arequipa</v>
      </c>
      <c r="U1407" s="19" t="str">
        <f>IFERROR(VLOOKUP(Presupuestos[[#This Row],[TIPO DE DOCUMENTO]],Tipo_Documento[],2,0)&amp;Presupuestos[[#This Row],[SERIE]]&amp;Presupuestos[[#This Row],[NUMERO]]&amp;Presupuestos[[#This Row],[RUC]],"")</f>
        <v>01FN013555794220100047218</v>
      </c>
      <c r="V1407" s="3" t="s">
        <v>120</v>
      </c>
      <c r="W1407" s="7">
        <v>45880</v>
      </c>
      <c r="X1407" s="7">
        <v>45877</v>
      </c>
      <c r="Y1407" s="3" t="s">
        <v>924</v>
      </c>
      <c r="Z1407" s="3">
        <v>35557942</v>
      </c>
      <c r="AA1407" s="3">
        <f>IFERROR(VLOOKUP(Presupuestos[[#This Row],[RAZON SOCIAL]],CHOOSE({1,2},Clientes_Proveedores[Razon Social],Clientes_Proveedores[Ruc / Dni]),2,0),"-")</f>
        <v>20100047218</v>
      </c>
      <c r="AB1407" s="31" t="s">
        <v>1647</v>
      </c>
      <c r="AC1407" s="3" t="s">
        <v>670</v>
      </c>
      <c r="AD1407" s="5"/>
      <c r="AE1407" s="6">
        <v>2.5</v>
      </c>
      <c r="AF1407" s="6">
        <f>Presupuestos[[#This Row],[BASE]]*Presupuestos[[#This Row],[% IGV]]</f>
        <v>0</v>
      </c>
      <c r="AG1407" s="22">
        <f>ROUND(SUM(Presupuestos[[#This Row],[BASE]:[IGV]]),2)</f>
        <v>2.5</v>
      </c>
      <c r="AH1407" s="9" t="str">
        <f>IF(Presupuestos[[#This Row],[MONEDA]]="USD",VLOOKUP(Presupuestos[[#This Row],[FECHA DE EMISION]],Tipo_Cambio[],3,0),"")</f>
        <v/>
      </c>
      <c r="AI1407" s="22">
        <f>IFERROR(ROUND(IF(Presupuestos[[#This Row],[MONEDA]]="PEN",Presupuestos[[#This Row],[TOTAL]],Presupuestos[[#This Row],[TOTAL]]*Presupuestos[[#This Row],[TIPO DE CAMBIO]]),2),"")</f>
        <v>2.5</v>
      </c>
      <c r="AJ1407" s="5"/>
      <c r="AK1407" s="33" t="s">
        <v>671</v>
      </c>
      <c r="AL1407" s="5" t="s">
        <v>680</v>
      </c>
      <c r="AM1407" s="23" t="s">
        <v>671</v>
      </c>
      <c r="AN1407" s="23" t="s">
        <v>671</v>
      </c>
      <c r="AO1407" s="7" t="str">
        <f>IFERROR(VLOOKUP("1-"&amp;Presupuestos[[#This Row],[ID DOCUMENTO]],BD_Pagos[],7,0),"")</f>
        <v/>
      </c>
      <c r="AP1407" s="16" t="str">
        <f>IFERROR(VLOOKUP("1-"&amp;Presupuestos[[#This Row],[ID DOCUMENTO]],BD_Pagos[],8,0),"")</f>
        <v/>
      </c>
      <c r="AQ1407" s="17" t="str">
        <f>IFERROR(VLOOKUP("1-"&amp;Presupuestos[[#This Row],[ID DOCUMENTO]],BD_Pagos[],9,0),"")</f>
        <v/>
      </c>
      <c r="AR1407" s="54"/>
      <c r="AS1407" s="7" t="str">
        <f>IFERROR(VLOOKUP("2-"&amp;Presupuestos[[#This Row],[ID DOCUMENTO]],BD_Pagos[],7,0),"")</f>
        <v/>
      </c>
      <c r="AT1407" s="16" t="str">
        <f>IFERROR(VLOOKUP("2-"&amp;Presupuestos[[#This Row],[ID DOCUMENTO]],BD_Pagos[],8,0),"")</f>
        <v/>
      </c>
      <c r="AU1407" s="17" t="str">
        <f>IFERROR(VLOOKUP("2-"&amp;Presupuestos[[#This Row],[ID DOCUMENTO]],BD_Pagos[],9,0),"")</f>
        <v/>
      </c>
      <c r="AV1407" s="20">
        <f>IF(IFERROR(VLOOKUP("2-"&amp;Presupuestos[[#This Row],[ID DOCUMENTO]],BD_Pagos[],10,0),0)&gt;Presupuestos[[#This Row],[TOTAL SOLES]],Presupuestos[[#This Row],[TOTAL SOLES]],IFERROR(VLOOKUP("2-"&amp;Presupuestos[[#This Row],[ID DOCUMENTO]],BD_Pagos[],10,0),0))</f>
        <v>0</v>
      </c>
      <c r="AW1407" s="7"/>
      <c r="AX1407" s="16"/>
      <c r="AY1407" s="17"/>
      <c r="AZ1407" s="20"/>
      <c r="BA1407" s="7"/>
      <c r="BB1407" s="16"/>
      <c r="BC1407" s="17"/>
      <c r="BD1407" s="20"/>
      <c r="BE1407" s="7" t="str">
        <f>IFERROR(VLOOKUP("5-"&amp;Presupuestos[[#This Row],[ID DOCUMENTO]],BD_Pagos[],7,0),"")</f>
        <v/>
      </c>
      <c r="BF1407" s="17" t="str">
        <f>IFERROR(VLOOKUP("5-"&amp;Presupuestos[[#This Row],[ID DOCUMENTO]],BD_Pagos[],9,0),"")</f>
        <v/>
      </c>
      <c r="BG1407" s="20">
        <f>IF(IFERROR(VLOOKUP("5-"&amp;Presupuestos[[#This Row],[ID DOCUMENTO]],BD_Pagos[],10,0),0)&gt;Presupuestos[[#This Row],[TOTAL SOLES]],Presupuestos[[#This Row],[TOTAL SOLES]],IFERROR(VLOOKUP("5-"&amp;Presupuestos[[#This Row],[ID DOCUMENTO]],BD_Pagos[],10,0),0))</f>
        <v>0</v>
      </c>
      <c r="BH1407" s="7" t="str">
        <f>IFERROR(VLOOKUP("1-Detraccion"&amp;Presupuestos[[#This Row],[ID DOCUMENTO]],BD_Pagos[],2,0),"")</f>
        <v/>
      </c>
      <c r="BI1407" s="3" t="str">
        <f>IFERROR(VLOOKUP("1-Detraccion"&amp;Presupuestos[[#This Row],[ID DOCUMENTO]],BD_Pagos[],3,0),"")</f>
        <v/>
      </c>
      <c r="BJ1407" s="3" t="str">
        <f>IFERROR(VLOOKUP("1-Detraccion"&amp;Presupuestos[[#This Row],[ID DOCUMENTO]],BD_Pagos[],4,0),"")</f>
        <v/>
      </c>
      <c r="BK1407" s="6">
        <f>IF(IFERROR(VLOOKUP("1-Detraccion"&amp;Presupuestos[[#This Row],[ID DOCUMENTO]],BD_Pagos[],5,0),0)&gt;Presupuestos[[#This Row],[TOTAL SOLES]],Presupuestos[[#This Row],[TOTAL SOLES]],IFERROR(VLOOKUP("1-Detraccion"&amp;Presupuestos[[#This Row],[ID DOCUMENTO]],BD_Pagos[],5,0),0))</f>
        <v>0</v>
      </c>
      <c r="BL1407" s="6">
        <f>IF(IFERROR(VLOOKUP("1-Detraccion"&amp;Presupuestos[[#This Row],[ID DOCUMENTO]],BD_Pagos[],6,0),0)&gt;Presupuestos[[#This Row],[TOTAL SOLES]],Presupuestos[[#This Row],[TOTAL SOLES]],IFERROR(VLOOKUP("1-Detraccion"&amp;Presupuestos[[#This Row],[ID DOCUMENTO]],BD_Pagos[],6,0),0))</f>
        <v>0</v>
      </c>
      <c r="BM1407" s="37"/>
      <c r="BN1407" s="3"/>
      <c r="BO1407" s="3"/>
      <c r="BP1407" s="6"/>
      <c r="BQ140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v>
      </c>
      <c r="BR1407" s="23" t="str">
        <f>IF(Presupuestos[[#This Row],[SALDO ME-MN]]&gt;0,"PENDIENTE","CANCELADO")</f>
        <v>PENDIENTE</v>
      </c>
      <c r="BS1407" s="23" t="str">
        <f>IF(COUNTIFS($U$4:$U1406,Presupuestos[[#This Row],[ID DOCUMENTO]])&gt;=1,IF(B1406=Presupuestos[[#This Row],[ID]],"OK","DOC. DUPLICADO"),"OK")</f>
        <v>OK</v>
      </c>
    </row>
    <row r="1408" spans="2:71" ht="24" x14ac:dyDescent="0.25">
      <c r="B1408" s="34">
        <f>IF(Presupuestos[[#This Row],[ID DOCUMENTO]]=U1407,B1407,IF(B1407="ID",1,B1407+1))</f>
        <v>1221</v>
      </c>
      <c r="C1408" s="2">
        <v>45881</v>
      </c>
      <c r="D1408" s="2">
        <v>45881</v>
      </c>
      <c r="E1408" s="3" t="s">
        <v>991</v>
      </c>
      <c r="F1408" s="25" t="s">
        <v>43</v>
      </c>
      <c r="G1408" s="25" t="s">
        <v>309</v>
      </c>
      <c r="H1408" s="25" t="s">
        <v>306</v>
      </c>
      <c r="I1408" s="36" t="str">
        <f>IFERROR(VLOOKUP(Presupuestos[[#This Row],[AREA]]&amp;Presupuestos[[#This Row],[CONCEPTO]]&amp;Presupuestos[[#This Row],[DESCRIPCION]],Tabla28[[Columna1]:[CÓDIGO NUEVO]],2,0),"")</f>
        <v>P0408002</v>
      </c>
      <c r="J1408" s="3" t="s">
        <v>666</v>
      </c>
      <c r="K1408" s="3" t="s">
        <v>666</v>
      </c>
      <c r="L1408" s="3" t="s">
        <v>666</v>
      </c>
      <c r="M1408" s="31" t="s">
        <v>1646</v>
      </c>
      <c r="N1408" s="3"/>
      <c r="O1408" s="3" t="s">
        <v>315</v>
      </c>
      <c r="P1408" s="3" t="s">
        <v>147</v>
      </c>
      <c r="Q1408" s="3" t="str">
        <f>IFERROR(VLOOKUP(Presupuestos[[#This Row],[CLASIFICACIÓN (N)]],Tabla17[],2,0),"")</f>
        <v>Gastos financieros</v>
      </c>
      <c r="R1408" s="3" t="str">
        <f>IFERROR(VLOOKUP(Presupuestos[[#This Row],[CLASIFICACIÓN (N)]],Tabla17[],3,0),"")</f>
        <v>Operativo</v>
      </c>
      <c r="S1408" s="3" t="s">
        <v>16</v>
      </c>
      <c r="T1408" s="3" t="str">
        <f>IFERROR(VLOOKUP(Presupuestos[[#This Row],[ALMACEN]],Tabla5[],2,0),"")</f>
        <v>Arequipa</v>
      </c>
      <c r="U1408" s="19" t="str">
        <f>IFERROR(VLOOKUP(Presupuestos[[#This Row],[TIPO DE DOCUMENTO]],Tipo_Documento[],2,0)&amp;Presupuestos[[#This Row],[SERIE]]&amp;Presupuestos[[#This Row],[NUMERO]]&amp;Presupuestos[[#This Row],[RUC]],"")</f>
        <v>01FN013562533620100047218</v>
      </c>
      <c r="V1408" s="3" t="s">
        <v>120</v>
      </c>
      <c r="W1408" s="7">
        <v>45882</v>
      </c>
      <c r="X1408" s="7">
        <v>45881</v>
      </c>
      <c r="Y1408" s="3" t="s">
        <v>924</v>
      </c>
      <c r="Z1408" s="3">
        <v>35625336</v>
      </c>
      <c r="AA1408" s="3">
        <f>IFERROR(VLOOKUP(Presupuestos[[#This Row],[RAZON SOCIAL]],CHOOSE({1,2},Clientes_Proveedores[Razon Social],Clientes_Proveedores[Ruc / Dni]),2,0),"-")</f>
        <v>20100047218</v>
      </c>
      <c r="AB1408" s="31" t="s">
        <v>1647</v>
      </c>
      <c r="AC1408" s="3" t="s">
        <v>670</v>
      </c>
      <c r="AD1408" s="5"/>
      <c r="AE1408" s="6">
        <v>23.5</v>
      </c>
      <c r="AF1408" s="6">
        <f>Presupuestos[[#This Row],[BASE]]*Presupuestos[[#This Row],[% IGV]]</f>
        <v>0</v>
      </c>
      <c r="AG1408" s="22">
        <f>ROUND(SUM(Presupuestos[[#This Row],[BASE]:[IGV]]),2)</f>
        <v>23.5</v>
      </c>
      <c r="AH1408" s="9" t="str">
        <f>IF(Presupuestos[[#This Row],[MONEDA]]="USD",VLOOKUP(Presupuestos[[#This Row],[FECHA DE EMISION]],Tipo_Cambio[],3,0),"")</f>
        <v/>
      </c>
      <c r="AI1408" s="22">
        <f>IFERROR(ROUND(IF(Presupuestos[[#This Row],[MONEDA]]="PEN",Presupuestos[[#This Row],[TOTAL]],Presupuestos[[#This Row],[TOTAL]]*Presupuestos[[#This Row],[TIPO DE CAMBIO]]),2),"")</f>
        <v>23.5</v>
      </c>
      <c r="AJ1408" s="5"/>
      <c r="AK1408" s="33" t="s">
        <v>671</v>
      </c>
      <c r="AL1408" s="5" t="s">
        <v>680</v>
      </c>
      <c r="AM1408" s="23" t="s">
        <v>671</v>
      </c>
      <c r="AN1408" s="23" t="s">
        <v>671</v>
      </c>
      <c r="AO1408" s="7" t="str">
        <f>IFERROR(VLOOKUP("1-"&amp;Presupuestos[[#This Row],[ID DOCUMENTO]],BD_Pagos[],7,0),"")</f>
        <v/>
      </c>
      <c r="AP1408" s="16" t="str">
        <f>IFERROR(VLOOKUP("1-"&amp;Presupuestos[[#This Row],[ID DOCUMENTO]],BD_Pagos[],8,0),"")</f>
        <v/>
      </c>
      <c r="AQ1408" s="17" t="str">
        <f>IFERROR(VLOOKUP("1-"&amp;Presupuestos[[#This Row],[ID DOCUMENTO]],BD_Pagos[],9,0),"")</f>
        <v/>
      </c>
      <c r="AR1408" s="54"/>
      <c r="AS1408" s="7" t="str">
        <f>IFERROR(VLOOKUP("2-"&amp;Presupuestos[[#This Row],[ID DOCUMENTO]],BD_Pagos[],7,0),"")</f>
        <v/>
      </c>
      <c r="AT1408" s="16" t="str">
        <f>IFERROR(VLOOKUP("2-"&amp;Presupuestos[[#This Row],[ID DOCUMENTO]],BD_Pagos[],8,0),"")</f>
        <v/>
      </c>
      <c r="AU1408" s="17" t="str">
        <f>IFERROR(VLOOKUP("2-"&amp;Presupuestos[[#This Row],[ID DOCUMENTO]],BD_Pagos[],9,0),"")</f>
        <v/>
      </c>
      <c r="AV1408" s="20">
        <f>IF(IFERROR(VLOOKUP("2-"&amp;Presupuestos[[#This Row],[ID DOCUMENTO]],BD_Pagos[],10,0),0)&gt;Presupuestos[[#This Row],[TOTAL SOLES]],Presupuestos[[#This Row],[TOTAL SOLES]],IFERROR(VLOOKUP("2-"&amp;Presupuestos[[#This Row],[ID DOCUMENTO]],BD_Pagos[],10,0),0))</f>
        <v>0</v>
      </c>
      <c r="AW1408" s="7"/>
      <c r="AX1408" s="16"/>
      <c r="AY1408" s="17"/>
      <c r="AZ1408" s="20"/>
      <c r="BA1408" s="7"/>
      <c r="BB1408" s="16"/>
      <c r="BC1408" s="17"/>
      <c r="BD1408" s="20"/>
      <c r="BE1408" s="7" t="str">
        <f>IFERROR(VLOOKUP("5-"&amp;Presupuestos[[#This Row],[ID DOCUMENTO]],BD_Pagos[],7,0),"")</f>
        <v/>
      </c>
      <c r="BF1408" s="17" t="str">
        <f>IFERROR(VLOOKUP("5-"&amp;Presupuestos[[#This Row],[ID DOCUMENTO]],BD_Pagos[],9,0),"")</f>
        <v/>
      </c>
      <c r="BG1408" s="20">
        <f>IF(IFERROR(VLOOKUP("5-"&amp;Presupuestos[[#This Row],[ID DOCUMENTO]],BD_Pagos[],10,0),0)&gt;Presupuestos[[#This Row],[TOTAL SOLES]],Presupuestos[[#This Row],[TOTAL SOLES]],IFERROR(VLOOKUP("5-"&amp;Presupuestos[[#This Row],[ID DOCUMENTO]],BD_Pagos[],10,0),0))</f>
        <v>0</v>
      </c>
      <c r="BH1408" s="7" t="str">
        <f>IFERROR(VLOOKUP("1-Detraccion"&amp;Presupuestos[[#This Row],[ID DOCUMENTO]],BD_Pagos[],2,0),"")</f>
        <v/>
      </c>
      <c r="BI1408" s="3" t="str">
        <f>IFERROR(VLOOKUP("1-Detraccion"&amp;Presupuestos[[#This Row],[ID DOCUMENTO]],BD_Pagos[],3,0),"")</f>
        <v/>
      </c>
      <c r="BJ1408" s="3" t="str">
        <f>IFERROR(VLOOKUP("1-Detraccion"&amp;Presupuestos[[#This Row],[ID DOCUMENTO]],BD_Pagos[],4,0),"")</f>
        <v/>
      </c>
      <c r="BK1408" s="6">
        <f>IF(IFERROR(VLOOKUP("1-Detraccion"&amp;Presupuestos[[#This Row],[ID DOCUMENTO]],BD_Pagos[],5,0),0)&gt;Presupuestos[[#This Row],[TOTAL SOLES]],Presupuestos[[#This Row],[TOTAL SOLES]],IFERROR(VLOOKUP("1-Detraccion"&amp;Presupuestos[[#This Row],[ID DOCUMENTO]],BD_Pagos[],5,0),0))</f>
        <v>0</v>
      </c>
      <c r="BL1408" s="6">
        <f>IF(IFERROR(VLOOKUP("1-Detraccion"&amp;Presupuestos[[#This Row],[ID DOCUMENTO]],BD_Pagos[],6,0),0)&gt;Presupuestos[[#This Row],[TOTAL SOLES]],Presupuestos[[#This Row],[TOTAL SOLES]],IFERROR(VLOOKUP("1-Detraccion"&amp;Presupuestos[[#This Row],[ID DOCUMENTO]],BD_Pagos[],6,0),0))</f>
        <v>0</v>
      </c>
      <c r="BM1408" s="37"/>
      <c r="BN1408" s="3"/>
      <c r="BO1408" s="3"/>
      <c r="BP1408" s="6"/>
      <c r="BQ140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23.5</v>
      </c>
      <c r="BR1408" s="23" t="str">
        <f>IF(Presupuestos[[#This Row],[SALDO ME-MN]]&gt;0,"PENDIENTE","CANCELADO")</f>
        <v>PENDIENTE</v>
      </c>
      <c r="BS1408" s="23" t="str">
        <f>IF(COUNTIFS($U$4:$U1407,Presupuestos[[#This Row],[ID DOCUMENTO]])&gt;=1,IF(B1407=Presupuestos[[#This Row],[ID]],"OK","DOC. DUPLICADO"),"OK")</f>
        <v>OK</v>
      </c>
    </row>
    <row r="1409" spans="2:71" ht="24" x14ac:dyDescent="0.25">
      <c r="B1409" s="34">
        <f>IF(Presupuestos[[#This Row],[ID DOCUMENTO]]=U1408,B1408,IF(B1408="ID",1,B1408+1))</f>
        <v>1222</v>
      </c>
      <c r="C1409" s="2">
        <v>45881</v>
      </c>
      <c r="D1409" s="2">
        <v>45881</v>
      </c>
      <c r="E1409" s="3" t="s">
        <v>991</v>
      </c>
      <c r="F1409" s="25" t="s">
        <v>43</v>
      </c>
      <c r="G1409" s="25" t="s">
        <v>309</v>
      </c>
      <c r="H1409" s="25" t="s">
        <v>314</v>
      </c>
      <c r="I1409" s="36" t="str">
        <f>IFERROR(VLOOKUP(Presupuestos[[#This Row],[AREA]]&amp;Presupuestos[[#This Row],[CONCEPTO]]&amp;Presupuestos[[#This Row],[DESCRIPCION]],Tabla28[[Columna1]:[CÓDIGO NUEVO]],2,0),"")</f>
        <v>P0408003</v>
      </c>
      <c r="J1409" s="3" t="s">
        <v>666</v>
      </c>
      <c r="K1409" s="3" t="s">
        <v>666</v>
      </c>
      <c r="L1409" s="3" t="s">
        <v>666</v>
      </c>
      <c r="M1409" s="31" t="s">
        <v>1648</v>
      </c>
      <c r="N1409" s="3"/>
      <c r="O1409" s="3" t="s">
        <v>315</v>
      </c>
      <c r="P1409" s="3" t="s">
        <v>147</v>
      </c>
      <c r="Q1409" s="3" t="str">
        <f>IFERROR(VLOOKUP(Presupuestos[[#This Row],[CLASIFICACIÓN (N)]],Tabla17[],2,0),"")</f>
        <v>Gastos financieros</v>
      </c>
      <c r="R1409" s="3" t="str">
        <f>IFERROR(VLOOKUP(Presupuestos[[#This Row],[CLASIFICACIÓN (N)]],Tabla17[],3,0),"")</f>
        <v>Operativo</v>
      </c>
      <c r="S1409" s="3" t="s">
        <v>16</v>
      </c>
      <c r="T1409" s="3" t="str">
        <f>IFERROR(VLOOKUP(Presupuestos[[#This Row],[ALMACEN]],Tabla5[],2,0),"")</f>
        <v>Arequipa</v>
      </c>
      <c r="U1409" s="19" t="str">
        <f>IFERROR(VLOOKUP(Presupuestos[[#This Row],[TIPO DE DOCUMENTO]],Tipo_Documento[],2,0)&amp;Presupuestos[[#This Row],[SERIE]]&amp;Presupuestos[[#This Row],[NUMERO]]&amp;Presupuestos[[#This Row],[RUC]],"")</f>
        <v>01FN013564639020100047218</v>
      </c>
      <c r="V1409" s="3" t="s">
        <v>120</v>
      </c>
      <c r="W1409" s="7">
        <v>45882</v>
      </c>
      <c r="X1409" s="7">
        <v>45881</v>
      </c>
      <c r="Y1409" s="3" t="s">
        <v>924</v>
      </c>
      <c r="Z1409" s="3">
        <v>35646390</v>
      </c>
      <c r="AA1409" s="3">
        <f>IFERROR(VLOOKUP(Presupuestos[[#This Row],[RAZON SOCIAL]],CHOOSE({1,2},Clientes_Proveedores[Razon Social],Clientes_Proveedores[Ruc / Dni]),2,0),"-")</f>
        <v>20100047218</v>
      </c>
      <c r="AB1409" s="31" t="s">
        <v>1647</v>
      </c>
      <c r="AC1409" s="3" t="s">
        <v>670</v>
      </c>
      <c r="AD1409" s="5"/>
      <c r="AE1409" s="6">
        <v>19.5</v>
      </c>
      <c r="AF1409" s="6">
        <f>Presupuestos[[#This Row],[BASE]]*Presupuestos[[#This Row],[% IGV]]</f>
        <v>0</v>
      </c>
      <c r="AG1409" s="22">
        <f>ROUND(SUM(Presupuestos[[#This Row],[BASE]:[IGV]]),2)</f>
        <v>19.5</v>
      </c>
      <c r="AH1409" s="9" t="str">
        <f>IF(Presupuestos[[#This Row],[MONEDA]]="USD",VLOOKUP(Presupuestos[[#This Row],[FECHA DE EMISION]],Tipo_Cambio[],3,0),"")</f>
        <v/>
      </c>
      <c r="AI1409" s="22">
        <f>IFERROR(ROUND(IF(Presupuestos[[#This Row],[MONEDA]]="PEN",Presupuestos[[#This Row],[TOTAL]],Presupuestos[[#This Row],[TOTAL]]*Presupuestos[[#This Row],[TIPO DE CAMBIO]]),2),"")</f>
        <v>19.5</v>
      </c>
      <c r="AJ1409" s="5"/>
      <c r="AK1409" s="33" t="s">
        <v>671</v>
      </c>
      <c r="AL1409" s="5" t="s">
        <v>680</v>
      </c>
      <c r="AM1409" s="23" t="s">
        <v>671</v>
      </c>
      <c r="AN1409" s="23" t="s">
        <v>671</v>
      </c>
      <c r="AO1409" s="7" t="str">
        <f>IFERROR(VLOOKUP("1-"&amp;Presupuestos[[#This Row],[ID DOCUMENTO]],BD_Pagos[],7,0),"")</f>
        <v/>
      </c>
      <c r="AP1409" s="16" t="str">
        <f>IFERROR(VLOOKUP("1-"&amp;Presupuestos[[#This Row],[ID DOCUMENTO]],BD_Pagos[],8,0),"")</f>
        <v/>
      </c>
      <c r="AQ1409" s="17" t="str">
        <f>IFERROR(VLOOKUP("1-"&amp;Presupuestos[[#This Row],[ID DOCUMENTO]],BD_Pagos[],9,0),"")</f>
        <v/>
      </c>
      <c r="AR1409" s="54"/>
      <c r="AS1409" s="7" t="str">
        <f>IFERROR(VLOOKUP("2-"&amp;Presupuestos[[#This Row],[ID DOCUMENTO]],BD_Pagos[],7,0),"")</f>
        <v/>
      </c>
      <c r="AT1409" s="16" t="str">
        <f>IFERROR(VLOOKUP("2-"&amp;Presupuestos[[#This Row],[ID DOCUMENTO]],BD_Pagos[],8,0),"")</f>
        <v/>
      </c>
      <c r="AU1409" s="17" t="str">
        <f>IFERROR(VLOOKUP("2-"&amp;Presupuestos[[#This Row],[ID DOCUMENTO]],BD_Pagos[],9,0),"")</f>
        <v/>
      </c>
      <c r="AV1409" s="20">
        <f>IF(IFERROR(VLOOKUP("2-"&amp;Presupuestos[[#This Row],[ID DOCUMENTO]],BD_Pagos[],10,0),0)&gt;Presupuestos[[#This Row],[TOTAL SOLES]],Presupuestos[[#This Row],[TOTAL SOLES]],IFERROR(VLOOKUP("2-"&amp;Presupuestos[[#This Row],[ID DOCUMENTO]],BD_Pagos[],10,0),0))</f>
        <v>0</v>
      </c>
      <c r="AW1409" s="7"/>
      <c r="AX1409" s="16"/>
      <c r="AY1409" s="17"/>
      <c r="AZ1409" s="20"/>
      <c r="BA1409" s="7"/>
      <c r="BB1409" s="16"/>
      <c r="BC1409" s="17"/>
      <c r="BD1409" s="20"/>
      <c r="BE1409" s="7" t="str">
        <f>IFERROR(VLOOKUP("5-"&amp;Presupuestos[[#This Row],[ID DOCUMENTO]],BD_Pagos[],7,0),"")</f>
        <v/>
      </c>
      <c r="BF1409" s="17" t="str">
        <f>IFERROR(VLOOKUP("5-"&amp;Presupuestos[[#This Row],[ID DOCUMENTO]],BD_Pagos[],9,0),"")</f>
        <v/>
      </c>
      <c r="BG1409" s="20">
        <f>IF(IFERROR(VLOOKUP("5-"&amp;Presupuestos[[#This Row],[ID DOCUMENTO]],BD_Pagos[],10,0),0)&gt;Presupuestos[[#This Row],[TOTAL SOLES]],Presupuestos[[#This Row],[TOTAL SOLES]],IFERROR(VLOOKUP("5-"&amp;Presupuestos[[#This Row],[ID DOCUMENTO]],BD_Pagos[],10,0),0))</f>
        <v>0</v>
      </c>
      <c r="BH1409" s="7" t="str">
        <f>IFERROR(VLOOKUP("1-Detraccion"&amp;Presupuestos[[#This Row],[ID DOCUMENTO]],BD_Pagos[],2,0),"")</f>
        <v/>
      </c>
      <c r="BI1409" s="3" t="str">
        <f>IFERROR(VLOOKUP("1-Detraccion"&amp;Presupuestos[[#This Row],[ID DOCUMENTO]],BD_Pagos[],3,0),"")</f>
        <v/>
      </c>
      <c r="BJ1409" s="3" t="str">
        <f>IFERROR(VLOOKUP("1-Detraccion"&amp;Presupuestos[[#This Row],[ID DOCUMENTO]],BD_Pagos[],4,0),"")</f>
        <v/>
      </c>
      <c r="BK1409" s="6">
        <f>IF(IFERROR(VLOOKUP("1-Detraccion"&amp;Presupuestos[[#This Row],[ID DOCUMENTO]],BD_Pagos[],5,0),0)&gt;Presupuestos[[#This Row],[TOTAL SOLES]],Presupuestos[[#This Row],[TOTAL SOLES]],IFERROR(VLOOKUP("1-Detraccion"&amp;Presupuestos[[#This Row],[ID DOCUMENTO]],BD_Pagos[],5,0),0))</f>
        <v>0</v>
      </c>
      <c r="BL1409" s="6">
        <f>IF(IFERROR(VLOOKUP("1-Detraccion"&amp;Presupuestos[[#This Row],[ID DOCUMENTO]],BD_Pagos[],6,0),0)&gt;Presupuestos[[#This Row],[TOTAL SOLES]],Presupuestos[[#This Row],[TOTAL SOLES]],IFERROR(VLOOKUP("1-Detraccion"&amp;Presupuestos[[#This Row],[ID DOCUMENTO]],BD_Pagos[],6,0),0))</f>
        <v>0</v>
      </c>
      <c r="BM1409" s="37"/>
      <c r="BN1409" s="3"/>
      <c r="BO1409" s="3"/>
      <c r="BP1409" s="6"/>
      <c r="BQ140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19.5</v>
      </c>
      <c r="BR1409" s="23" t="str">
        <f>IF(Presupuestos[[#This Row],[SALDO ME-MN]]&gt;0,"PENDIENTE","CANCELADO")</f>
        <v>PENDIENTE</v>
      </c>
      <c r="BS1409" s="23" t="str">
        <f>IF(COUNTIFS($U$4:$U1408,Presupuestos[[#This Row],[ID DOCUMENTO]])&gt;=1,IF(B1408=Presupuestos[[#This Row],[ID]],"OK","DOC. DUPLICADO"),"OK")</f>
        <v>OK</v>
      </c>
    </row>
    <row r="1410" spans="2:71" ht="24" x14ac:dyDescent="0.25">
      <c r="B1410" s="34">
        <f>IF(Presupuestos[[#This Row],[ID DOCUMENTO]]=U1409,B1409,IF(B1409="ID",1,B1409+1))</f>
        <v>1223</v>
      </c>
      <c r="C1410" s="2">
        <v>45883</v>
      </c>
      <c r="D1410" s="2">
        <v>45883</v>
      </c>
      <c r="E1410" s="3" t="s">
        <v>991</v>
      </c>
      <c r="F1410" s="25" t="s">
        <v>43</v>
      </c>
      <c r="G1410" s="25" t="s">
        <v>309</v>
      </c>
      <c r="H1410" s="25" t="s">
        <v>211</v>
      </c>
      <c r="I1410" s="36" t="str">
        <f>IFERROR(VLOOKUP(Presupuestos[[#This Row],[AREA]]&amp;Presupuestos[[#This Row],[CONCEPTO]]&amp;Presupuestos[[#This Row],[DESCRIPCION]],Tabla28[[Columna1]:[CÓDIGO NUEVO]],2,0),"")</f>
        <v>P0408001</v>
      </c>
      <c r="J1410" s="3" t="s">
        <v>666</v>
      </c>
      <c r="K1410" s="3" t="s">
        <v>666</v>
      </c>
      <c r="L1410" s="3" t="s">
        <v>666</v>
      </c>
      <c r="M1410" s="31" t="s">
        <v>1649</v>
      </c>
      <c r="N1410" s="3"/>
      <c r="O1410" s="3" t="s">
        <v>315</v>
      </c>
      <c r="P1410" s="3" t="s">
        <v>147</v>
      </c>
      <c r="Q1410" s="3" t="str">
        <f>IFERROR(VLOOKUP(Presupuestos[[#This Row],[CLASIFICACIÓN (N)]],Tabla17[],2,0),"")</f>
        <v>Gastos financieros</v>
      </c>
      <c r="R1410" s="3" t="str">
        <f>IFERROR(VLOOKUP(Presupuestos[[#This Row],[CLASIFICACIÓN (N)]],Tabla17[],3,0),"")</f>
        <v>Operativo</v>
      </c>
      <c r="S1410" s="3" t="s">
        <v>16</v>
      </c>
      <c r="T1410" s="3" t="str">
        <f>IFERROR(VLOOKUP(Presupuestos[[#This Row],[ALMACEN]],Tabla5[],2,0),"")</f>
        <v>Arequipa</v>
      </c>
      <c r="U1410" s="19" t="str">
        <f>IFERROR(VLOOKUP(Presupuestos[[#This Row],[TIPO DE DOCUMENTO]],Tipo_Documento[],2,0)&amp;Presupuestos[[#This Row],[SERIE]]&amp;Presupuestos[[#This Row],[NUMERO]]&amp;Presupuestos[[#This Row],[RUC]],"")</f>
        <v>01FN013565193520100047218</v>
      </c>
      <c r="V1410" s="3" t="s">
        <v>120</v>
      </c>
      <c r="W1410" s="7">
        <v>45884</v>
      </c>
      <c r="X1410" s="7">
        <v>45883</v>
      </c>
      <c r="Y1410" s="3" t="s">
        <v>924</v>
      </c>
      <c r="Z1410" s="3">
        <v>35651935</v>
      </c>
      <c r="AA1410" s="3">
        <f>IFERROR(VLOOKUP(Presupuestos[[#This Row],[RAZON SOCIAL]],CHOOSE({1,2},Clientes_Proveedores[Razon Social],Clientes_Proveedores[Ruc / Dni]),2,0),"-")</f>
        <v>20100047218</v>
      </c>
      <c r="AB1410" s="31" t="s">
        <v>1647</v>
      </c>
      <c r="AC1410" s="3" t="s">
        <v>670</v>
      </c>
      <c r="AD1410" s="5"/>
      <c r="AE1410" s="6">
        <v>20</v>
      </c>
      <c r="AF1410" s="6">
        <f>Presupuestos[[#This Row],[BASE]]*Presupuestos[[#This Row],[% IGV]]</f>
        <v>0</v>
      </c>
      <c r="AG1410" s="22">
        <f>ROUND(SUM(Presupuestos[[#This Row],[BASE]:[IGV]]),2)</f>
        <v>20</v>
      </c>
      <c r="AH1410" s="9" t="str">
        <f>IF(Presupuestos[[#This Row],[MONEDA]]="USD",VLOOKUP(Presupuestos[[#This Row],[FECHA DE EMISION]],Tipo_Cambio[],3,0),"")</f>
        <v/>
      </c>
      <c r="AI1410" s="22">
        <f>IFERROR(ROUND(IF(Presupuestos[[#This Row],[MONEDA]]="PEN",Presupuestos[[#This Row],[TOTAL]],Presupuestos[[#This Row],[TOTAL]]*Presupuestos[[#This Row],[TIPO DE CAMBIO]]),2),"")</f>
        <v>20</v>
      </c>
      <c r="AJ1410" s="5"/>
      <c r="AK1410" s="33" t="s">
        <v>671</v>
      </c>
      <c r="AL1410" s="5" t="s">
        <v>680</v>
      </c>
      <c r="AM1410" s="23" t="s">
        <v>671</v>
      </c>
      <c r="AN1410" s="23" t="s">
        <v>671</v>
      </c>
      <c r="AO1410" s="7" t="str">
        <f>IFERROR(VLOOKUP("1-"&amp;Presupuestos[[#This Row],[ID DOCUMENTO]],BD_Pagos[],7,0),"")</f>
        <v/>
      </c>
      <c r="AP1410" s="16" t="str">
        <f>IFERROR(VLOOKUP("1-"&amp;Presupuestos[[#This Row],[ID DOCUMENTO]],BD_Pagos[],8,0),"")</f>
        <v/>
      </c>
      <c r="AQ1410" s="17" t="str">
        <f>IFERROR(VLOOKUP("1-"&amp;Presupuestos[[#This Row],[ID DOCUMENTO]],BD_Pagos[],9,0),"")</f>
        <v/>
      </c>
      <c r="AR1410" s="54"/>
      <c r="AS1410" s="7" t="str">
        <f>IFERROR(VLOOKUP("2-"&amp;Presupuestos[[#This Row],[ID DOCUMENTO]],BD_Pagos[],7,0),"")</f>
        <v/>
      </c>
      <c r="AT1410" s="16" t="str">
        <f>IFERROR(VLOOKUP("2-"&amp;Presupuestos[[#This Row],[ID DOCUMENTO]],BD_Pagos[],8,0),"")</f>
        <v/>
      </c>
      <c r="AU1410" s="17" t="str">
        <f>IFERROR(VLOOKUP("2-"&amp;Presupuestos[[#This Row],[ID DOCUMENTO]],BD_Pagos[],9,0),"")</f>
        <v/>
      </c>
      <c r="AV1410" s="20">
        <f>IF(IFERROR(VLOOKUP("2-"&amp;Presupuestos[[#This Row],[ID DOCUMENTO]],BD_Pagos[],10,0),0)&gt;Presupuestos[[#This Row],[TOTAL SOLES]],Presupuestos[[#This Row],[TOTAL SOLES]],IFERROR(VLOOKUP("2-"&amp;Presupuestos[[#This Row],[ID DOCUMENTO]],BD_Pagos[],10,0),0))</f>
        <v>0</v>
      </c>
      <c r="AW1410" s="7"/>
      <c r="AX1410" s="16"/>
      <c r="AY1410" s="17"/>
      <c r="AZ1410" s="20"/>
      <c r="BA1410" s="7"/>
      <c r="BB1410" s="16"/>
      <c r="BC1410" s="17"/>
      <c r="BD1410" s="20"/>
      <c r="BE1410" s="7" t="str">
        <f>IFERROR(VLOOKUP("5-"&amp;Presupuestos[[#This Row],[ID DOCUMENTO]],BD_Pagos[],7,0),"")</f>
        <v/>
      </c>
      <c r="BF1410" s="17" t="str">
        <f>IFERROR(VLOOKUP("5-"&amp;Presupuestos[[#This Row],[ID DOCUMENTO]],BD_Pagos[],9,0),"")</f>
        <v/>
      </c>
      <c r="BG1410" s="20">
        <f>IF(IFERROR(VLOOKUP("5-"&amp;Presupuestos[[#This Row],[ID DOCUMENTO]],BD_Pagos[],10,0),0)&gt;Presupuestos[[#This Row],[TOTAL SOLES]],Presupuestos[[#This Row],[TOTAL SOLES]],IFERROR(VLOOKUP("5-"&amp;Presupuestos[[#This Row],[ID DOCUMENTO]],BD_Pagos[],10,0),0))</f>
        <v>0</v>
      </c>
      <c r="BH1410" s="7" t="str">
        <f>IFERROR(VLOOKUP("1-Detraccion"&amp;Presupuestos[[#This Row],[ID DOCUMENTO]],BD_Pagos[],2,0),"")</f>
        <v/>
      </c>
      <c r="BI1410" s="3" t="str">
        <f>IFERROR(VLOOKUP("1-Detraccion"&amp;Presupuestos[[#This Row],[ID DOCUMENTO]],BD_Pagos[],3,0),"")</f>
        <v/>
      </c>
      <c r="BJ1410" s="3" t="str">
        <f>IFERROR(VLOOKUP("1-Detraccion"&amp;Presupuestos[[#This Row],[ID DOCUMENTO]],BD_Pagos[],4,0),"")</f>
        <v/>
      </c>
      <c r="BK1410" s="6">
        <f>IF(IFERROR(VLOOKUP("1-Detraccion"&amp;Presupuestos[[#This Row],[ID DOCUMENTO]],BD_Pagos[],5,0),0)&gt;Presupuestos[[#This Row],[TOTAL SOLES]],Presupuestos[[#This Row],[TOTAL SOLES]],IFERROR(VLOOKUP("1-Detraccion"&amp;Presupuestos[[#This Row],[ID DOCUMENTO]],BD_Pagos[],5,0),0))</f>
        <v>0</v>
      </c>
      <c r="BL1410" s="6">
        <f>IF(IFERROR(VLOOKUP("1-Detraccion"&amp;Presupuestos[[#This Row],[ID DOCUMENTO]],BD_Pagos[],6,0),0)&gt;Presupuestos[[#This Row],[TOTAL SOLES]],Presupuestos[[#This Row],[TOTAL SOLES]],IFERROR(VLOOKUP("1-Detraccion"&amp;Presupuestos[[#This Row],[ID DOCUMENTO]],BD_Pagos[],6,0),0))</f>
        <v>0</v>
      </c>
      <c r="BM1410" s="37"/>
      <c r="BN1410" s="3"/>
      <c r="BO1410" s="3"/>
      <c r="BP1410" s="6"/>
      <c r="BQ141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410" s="23" t="str">
        <f>IF(Presupuestos[[#This Row],[SALDO ME-MN]]&gt;0,"PENDIENTE","CANCELADO")</f>
        <v>PENDIENTE</v>
      </c>
      <c r="BS1410" s="23" t="str">
        <f>IF(COUNTIFS($U$4:$U1409,Presupuestos[[#This Row],[ID DOCUMENTO]])&gt;=1,IF(B1409=Presupuestos[[#This Row],[ID]],"OK","DOC. DUPLICADO"),"OK")</f>
        <v>OK</v>
      </c>
    </row>
    <row r="1411" spans="2:71" ht="24" x14ac:dyDescent="0.25">
      <c r="B1411" s="34">
        <f>IF(Presupuestos[[#This Row],[ID DOCUMENTO]]=U1410,B1410,IF(B1410="ID",1,B1410+1))</f>
        <v>1224</v>
      </c>
      <c r="C1411" s="2">
        <v>45884</v>
      </c>
      <c r="D1411" s="2">
        <v>45884</v>
      </c>
      <c r="E1411" s="3" t="s">
        <v>991</v>
      </c>
      <c r="F1411" s="25" t="s">
        <v>43</v>
      </c>
      <c r="G1411" s="25" t="s">
        <v>309</v>
      </c>
      <c r="H1411" s="25" t="s">
        <v>211</v>
      </c>
      <c r="I1411" s="36" t="str">
        <f>IFERROR(VLOOKUP(Presupuestos[[#This Row],[AREA]]&amp;Presupuestos[[#This Row],[CONCEPTO]]&amp;Presupuestos[[#This Row],[DESCRIPCION]],Tabla28[[Columna1]:[CÓDIGO NUEVO]],2,0),"")</f>
        <v>P0408001</v>
      </c>
      <c r="J1411" s="3" t="s">
        <v>666</v>
      </c>
      <c r="K1411" s="3" t="s">
        <v>666</v>
      </c>
      <c r="L1411" s="3" t="s">
        <v>666</v>
      </c>
      <c r="M1411" s="31" t="s">
        <v>1649</v>
      </c>
      <c r="N1411" s="3"/>
      <c r="O1411" s="3" t="s">
        <v>315</v>
      </c>
      <c r="P1411" s="3" t="s">
        <v>147</v>
      </c>
      <c r="Q1411" s="3" t="str">
        <f>IFERROR(VLOOKUP(Presupuestos[[#This Row],[CLASIFICACIÓN (N)]],Tabla17[],2,0),"")</f>
        <v>Gastos financieros</v>
      </c>
      <c r="R1411" s="3" t="str">
        <f>IFERROR(VLOOKUP(Presupuestos[[#This Row],[CLASIFICACIÓN (N)]],Tabla17[],3,0),"")</f>
        <v>Operativo</v>
      </c>
      <c r="S1411" s="3" t="s">
        <v>16</v>
      </c>
      <c r="T1411" s="3" t="str">
        <f>IFERROR(VLOOKUP(Presupuestos[[#This Row],[ALMACEN]],Tabla5[],2,0),"")</f>
        <v>Arequipa</v>
      </c>
      <c r="U1411" s="19" t="str">
        <f>IFERROR(VLOOKUP(Presupuestos[[#This Row],[TIPO DE DOCUMENTO]],Tipo_Documento[],2,0)&amp;Presupuestos[[#This Row],[SERIE]]&amp;Presupuestos[[#This Row],[NUMERO]]&amp;Presupuestos[[#This Row],[RUC]],"")</f>
        <v>01FN013592815420100047218</v>
      </c>
      <c r="V1411" s="3" t="s">
        <v>120</v>
      </c>
      <c r="W1411" s="7">
        <v>45887</v>
      </c>
      <c r="X1411" s="7">
        <v>45884</v>
      </c>
      <c r="Y1411" s="3" t="s">
        <v>924</v>
      </c>
      <c r="Z1411" s="3">
        <v>35928154</v>
      </c>
      <c r="AA1411" s="3">
        <f>IFERROR(VLOOKUP(Presupuestos[[#This Row],[RAZON SOCIAL]],CHOOSE({1,2},Clientes_Proveedores[Razon Social],Clientes_Proveedores[Ruc / Dni]),2,0),"-")</f>
        <v>20100047218</v>
      </c>
      <c r="AB1411" s="31" t="s">
        <v>1647</v>
      </c>
      <c r="AC1411" s="3" t="s">
        <v>670</v>
      </c>
      <c r="AD1411" s="5"/>
      <c r="AE1411" s="6">
        <v>10</v>
      </c>
      <c r="AF1411" s="6">
        <f>Presupuestos[[#This Row],[BASE]]*Presupuestos[[#This Row],[% IGV]]</f>
        <v>0</v>
      </c>
      <c r="AG1411" s="22">
        <f>ROUND(SUM(Presupuestos[[#This Row],[BASE]:[IGV]]),2)</f>
        <v>10</v>
      </c>
      <c r="AH1411" s="9" t="str">
        <f>IF(Presupuestos[[#This Row],[MONEDA]]="USD",VLOOKUP(Presupuestos[[#This Row],[FECHA DE EMISION]],Tipo_Cambio[],3,0),"")</f>
        <v/>
      </c>
      <c r="AI1411" s="22">
        <f>IFERROR(ROUND(IF(Presupuestos[[#This Row],[MONEDA]]="PEN",Presupuestos[[#This Row],[TOTAL]],Presupuestos[[#This Row],[TOTAL]]*Presupuestos[[#This Row],[TIPO DE CAMBIO]]),2),"")</f>
        <v>10</v>
      </c>
      <c r="AJ1411" s="5"/>
      <c r="AK1411" s="33" t="s">
        <v>671</v>
      </c>
      <c r="AL1411" s="5" t="s">
        <v>680</v>
      </c>
      <c r="AM1411" s="23" t="s">
        <v>671</v>
      </c>
      <c r="AN1411" s="23" t="s">
        <v>671</v>
      </c>
      <c r="AO1411" s="7" t="str">
        <f>IFERROR(VLOOKUP("1-"&amp;Presupuestos[[#This Row],[ID DOCUMENTO]],BD_Pagos[],7,0),"")</f>
        <v/>
      </c>
      <c r="AP1411" s="16" t="str">
        <f>IFERROR(VLOOKUP("1-"&amp;Presupuestos[[#This Row],[ID DOCUMENTO]],BD_Pagos[],8,0),"")</f>
        <v/>
      </c>
      <c r="AQ1411" s="17" t="str">
        <f>IFERROR(VLOOKUP("1-"&amp;Presupuestos[[#This Row],[ID DOCUMENTO]],BD_Pagos[],9,0),"")</f>
        <v/>
      </c>
      <c r="AR1411" s="54"/>
      <c r="AS1411" s="7" t="str">
        <f>IFERROR(VLOOKUP("2-"&amp;Presupuestos[[#This Row],[ID DOCUMENTO]],BD_Pagos[],7,0),"")</f>
        <v/>
      </c>
      <c r="AT1411" s="16" t="str">
        <f>IFERROR(VLOOKUP("2-"&amp;Presupuestos[[#This Row],[ID DOCUMENTO]],BD_Pagos[],8,0),"")</f>
        <v/>
      </c>
      <c r="AU1411" s="17" t="str">
        <f>IFERROR(VLOOKUP("2-"&amp;Presupuestos[[#This Row],[ID DOCUMENTO]],BD_Pagos[],9,0),"")</f>
        <v/>
      </c>
      <c r="AV1411" s="20">
        <f>IF(IFERROR(VLOOKUP("2-"&amp;Presupuestos[[#This Row],[ID DOCUMENTO]],BD_Pagos[],10,0),0)&gt;Presupuestos[[#This Row],[TOTAL SOLES]],Presupuestos[[#This Row],[TOTAL SOLES]],IFERROR(VLOOKUP("2-"&amp;Presupuestos[[#This Row],[ID DOCUMENTO]],BD_Pagos[],10,0),0))</f>
        <v>0</v>
      </c>
      <c r="AW1411" s="7"/>
      <c r="AX1411" s="16"/>
      <c r="AY1411" s="17"/>
      <c r="AZ1411" s="20"/>
      <c r="BA1411" s="7"/>
      <c r="BB1411" s="16"/>
      <c r="BC1411" s="17"/>
      <c r="BD1411" s="20"/>
      <c r="BE1411" s="7" t="str">
        <f>IFERROR(VLOOKUP("5-"&amp;Presupuestos[[#This Row],[ID DOCUMENTO]],BD_Pagos[],7,0),"")</f>
        <v/>
      </c>
      <c r="BF1411" s="17" t="str">
        <f>IFERROR(VLOOKUP("5-"&amp;Presupuestos[[#This Row],[ID DOCUMENTO]],BD_Pagos[],9,0),"")</f>
        <v/>
      </c>
      <c r="BG1411" s="20">
        <f>IF(IFERROR(VLOOKUP("5-"&amp;Presupuestos[[#This Row],[ID DOCUMENTO]],BD_Pagos[],10,0),0)&gt;Presupuestos[[#This Row],[TOTAL SOLES]],Presupuestos[[#This Row],[TOTAL SOLES]],IFERROR(VLOOKUP("5-"&amp;Presupuestos[[#This Row],[ID DOCUMENTO]],BD_Pagos[],10,0),0))</f>
        <v>0</v>
      </c>
      <c r="BH1411" s="7" t="str">
        <f>IFERROR(VLOOKUP("1-Detraccion"&amp;Presupuestos[[#This Row],[ID DOCUMENTO]],BD_Pagos[],2,0),"")</f>
        <v/>
      </c>
      <c r="BI1411" s="3" t="str">
        <f>IFERROR(VLOOKUP("1-Detraccion"&amp;Presupuestos[[#This Row],[ID DOCUMENTO]],BD_Pagos[],3,0),"")</f>
        <v/>
      </c>
      <c r="BJ1411" s="3" t="str">
        <f>IFERROR(VLOOKUP("1-Detraccion"&amp;Presupuestos[[#This Row],[ID DOCUMENTO]],BD_Pagos[],4,0),"")</f>
        <v/>
      </c>
      <c r="BK1411" s="6">
        <f>IF(IFERROR(VLOOKUP("1-Detraccion"&amp;Presupuestos[[#This Row],[ID DOCUMENTO]],BD_Pagos[],5,0),0)&gt;Presupuestos[[#This Row],[TOTAL SOLES]],Presupuestos[[#This Row],[TOTAL SOLES]],IFERROR(VLOOKUP("1-Detraccion"&amp;Presupuestos[[#This Row],[ID DOCUMENTO]],BD_Pagos[],5,0),0))</f>
        <v>0</v>
      </c>
      <c r="BL1411" s="6">
        <f>IF(IFERROR(VLOOKUP("1-Detraccion"&amp;Presupuestos[[#This Row],[ID DOCUMENTO]],BD_Pagos[],6,0),0)&gt;Presupuestos[[#This Row],[TOTAL SOLES]],Presupuestos[[#This Row],[TOTAL SOLES]],IFERROR(VLOOKUP("1-Detraccion"&amp;Presupuestos[[#This Row],[ID DOCUMENTO]],BD_Pagos[],6,0),0))</f>
        <v>0</v>
      </c>
      <c r="BM1411" s="37"/>
      <c r="BN1411" s="3"/>
      <c r="BO1411" s="3"/>
      <c r="BP1411" s="6"/>
      <c r="BQ141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411" s="23" t="str">
        <f>IF(Presupuestos[[#This Row],[SALDO ME-MN]]&gt;0,"PENDIENTE","CANCELADO")</f>
        <v>PENDIENTE</v>
      </c>
      <c r="BS1411" s="23" t="str">
        <f>IF(COUNTIFS($U$4:$U1410,Presupuestos[[#This Row],[ID DOCUMENTO]])&gt;=1,IF(B1410=Presupuestos[[#This Row],[ID]],"OK","DOC. DUPLICADO"),"OK")</f>
        <v>OK</v>
      </c>
    </row>
    <row r="1412" spans="2:71" ht="24" x14ac:dyDescent="0.25">
      <c r="B1412" s="34">
        <f>IF(Presupuestos[[#This Row],[ID DOCUMENTO]]=U1411,B1411,IF(B1411="ID",1,B1411+1))</f>
        <v>1225</v>
      </c>
      <c r="C1412" s="2">
        <v>45884</v>
      </c>
      <c r="D1412" s="2">
        <v>45884</v>
      </c>
      <c r="E1412" s="3" t="s">
        <v>991</v>
      </c>
      <c r="F1412" s="25" t="s">
        <v>43</v>
      </c>
      <c r="G1412" s="25" t="s">
        <v>309</v>
      </c>
      <c r="H1412" s="25" t="s">
        <v>211</v>
      </c>
      <c r="I1412" s="36" t="str">
        <f>IFERROR(VLOOKUP(Presupuestos[[#This Row],[AREA]]&amp;Presupuestos[[#This Row],[CONCEPTO]]&amp;Presupuestos[[#This Row],[DESCRIPCION]],Tabla28[[Columna1]:[CÓDIGO NUEVO]],2,0),"")</f>
        <v>P0408001</v>
      </c>
      <c r="J1412" s="3" t="s">
        <v>666</v>
      </c>
      <c r="K1412" s="3" t="s">
        <v>666</v>
      </c>
      <c r="L1412" s="3" t="s">
        <v>666</v>
      </c>
      <c r="M1412" s="31" t="s">
        <v>1649</v>
      </c>
      <c r="N1412" s="3"/>
      <c r="O1412" s="3" t="s">
        <v>315</v>
      </c>
      <c r="P1412" s="3" t="s">
        <v>147</v>
      </c>
      <c r="Q1412" s="3" t="str">
        <f>IFERROR(VLOOKUP(Presupuestos[[#This Row],[CLASIFICACIÓN (N)]],Tabla17[],2,0),"")</f>
        <v>Gastos financieros</v>
      </c>
      <c r="R1412" s="3" t="str">
        <f>IFERROR(VLOOKUP(Presupuestos[[#This Row],[CLASIFICACIÓN (N)]],Tabla17[],3,0),"")</f>
        <v>Operativo</v>
      </c>
      <c r="S1412" s="3" t="s">
        <v>16</v>
      </c>
      <c r="T1412" s="3" t="str">
        <f>IFERROR(VLOOKUP(Presupuestos[[#This Row],[ALMACEN]],Tabla5[],2,0),"")</f>
        <v>Arequipa</v>
      </c>
      <c r="U1412" s="19" t="str">
        <f>IFERROR(VLOOKUP(Presupuestos[[#This Row],[TIPO DE DOCUMENTO]],Tipo_Documento[],2,0)&amp;Presupuestos[[#This Row],[SERIE]]&amp;Presupuestos[[#This Row],[NUMERO]]&amp;Presupuestos[[#This Row],[RUC]],"")</f>
        <v>01FN013600359820100047218</v>
      </c>
      <c r="V1412" s="3" t="s">
        <v>120</v>
      </c>
      <c r="W1412" s="7">
        <v>45887</v>
      </c>
      <c r="X1412" s="7">
        <v>45884</v>
      </c>
      <c r="Y1412" s="3" t="s">
        <v>924</v>
      </c>
      <c r="Z1412" s="3">
        <v>36003598</v>
      </c>
      <c r="AA1412" s="3">
        <f>IFERROR(VLOOKUP(Presupuestos[[#This Row],[RAZON SOCIAL]],CHOOSE({1,2},Clientes_Proveedores[Razon Social],Clientes_Proveedores[Ruc / Dni]),2,0),"-")</f>
        <v>20100047218</v>
      </c>
      <c r="AB1412" s="31" t="s">
        <v>1647</v>
      </c>
      <c r="AC1412" s="3" t="s">
        <v>670</v>
      </c>
      <c r="AD1412" s="5"/>
      <c r="AE1412" s="6">
        <v>10</v>
      </c>
      <c r="AF1412" s="6">
        <f>Presupuestos[[#This Row],[BASE]]*Presupuestos[[#This Row],[% IGV]]</f>
        <v>0</v>
      </c>
      <c r="AG1412" s="22">
        <f>ROUND(SUM(Presupuestos[[#This Row],[BASE]:[IGV]]),2)</f>
        <v>10</v>
      </c>
      <c r="AH1412" s="9" t="str">
        <f>IF(Presupuestos[[#This Row],[MONEDA]]="USD",VLOOKUP(Presupuestos[[#This Row],[FECHA DE EMISION]],Tipo_Cambio[],3,0),"")</f>
        <v/>
      </c>
      <c r="AI1412" s="22">
        <f>IFERROR(ROUND(IF(Presupuestos[[#This Row],[MONEDA]]="PEN",Presupuestos[[#This Row],[TOTAL]],Presupuestos[[#This Row],[TOTAL]]*Presupuestos[[#This Row],[TIPO DE CAMBIO]]),2),"")</f>
        <v>10</v>
      </c>
      <c r="AJ1412" s="5"/>
      <c r="AK1412" s="33" t="s">
        <v>671</v>
      </c>
      <c r="AL1412" s="5" t="s">
        <v>680</v>
      </c>
      <c r="AM1412" s="23" t="s">
        <v>671</v>
      </c>
      <c r="AN1412" s="23" t="s">
        <v>671</v>
      </c>
      <c r="AO1412" s="7" t="str">
        <f>IFERROR(VLOOKUP("1-"&amp;Presupuestos[[#This Row],[ID DOCUMENTO]],BD_Pagos[],7,0),"")</f>
        <v/>
      </c>
      <c r="AP1412" s="16" t="str">
        <f>IFERROR(VLOOKUP("1-"&amp;Presupuestos[[#This Row],[ID DOCUMENTO]],BD_Pagos[],8,0),"")</f>
        <v/>
      </c>
      <c r="AQ1412" s="17" t="str">
        <f>IFERROR(VLOOKUP("1-"&amp;Presupuestos[[#This Row],[ID DOCUMENTO]],BD_Pagos[],9,0),"")</f>
        <v/>
      </c>
      <c r="AR1412" s="54"/>
      <c r="AS1412" s="7" t="str">
        <f>IFERROR(VLOOKUP("2-"&amp;Presupuestos[[#This Row],[ID DOCUMENTO]],BD_Pagos[],7,0),"")</f>
        <v/>
      </c>
      <c r="AT1412" s="16" t="str">
        <f>IFERROR(VLOOKUP("2-"&amp;Presupuestos[[#This Row],[ID DOCUMENTO]],BD_Pagos[],8,0),"")</f>
        <v/>
      </c>
      <c r="AU1412" s="17" t="str">
        <f>IFERROR(VLOOKUP("2-"&amp;Presupuestos[[#This Row],[ID DOCUMENTO]],BD_Pagos[],9,0),"")</f>
        <v/>
      </c>
      <c r="AV1412" s="20">
        <f>IF(IFERROR(VLOOKUP("2-"&amp;Presupuestos[[#This Row],[ID DOCUMENTO]],BD_Pagos[],10,0),0)&gt;Presupuestos[[#This Row],[TOTAL SOLES]],Presupuestos[[#This Row],[TOTAL SOLES]],IFERROR(VLOOKUP("2-"&amp;Presupuestos[[#This Row],[ID DOCUMENTO]],BD_Pagos[],10,0),0))</f>
        <v>0</v>
      </c>
      <c r="AW1412" s="7"/>
      <c r="AX1412" s="16"/>
      <c r="AY1412" s="17"/>
      <c r="AZ1412" s="20"/>
      <c r="BA1412" s="7"/>
      <c r="BB1412" s="16"/>
      <c r="BC1412" s="17"/>
      <c r="BD1412" s="20"/>
      <c r="BE1412" s="7" t="str">
        <f>IFERROR(VLOOKUP("5-"&amp;Presupuestos[[#This Row],[ID DOCUMENTO]],BD_Pagos[],7,0),"")</f>
        <v/>
      </c>
      <c r="BF1412" s="17" t="str">
        <f>IFERROR(VLOOKUP("5-"&amp;Presupuestos[[#This Row],[ID DOCUMENTO]],BD_Pagos[],9,0),"")</f>
        <v/>
      </c>
      <c r="BG1412" s="20">
        <f>IF(IFERROR(VLOOKUP("5-"&amp;Presupuestos[[#This Row],[ID DOCUMENTO]],BD_Pagos[],10,0),0)&gt;Presupuestos[[#This Row],[TOTAL SOLES]],Presupuestos[[#This Row],[TOTAL SOLES]],IFERROR(VLOOKUP("5-"&amp;Presupuestos[[#This Row],[ID DOCUMENTO]],BD_Pagos[],10,0),0))</f>
        <v>0</v>
      </c>
      <c r="BH1412" s="7" t="str">
        <f>IFERROR(VLOOKUP("1-Detraccion"&amp;Presupuestos[[#This Row],[ID DOCUMENTO]],BD_Pagos[],2,0),"")</f>
        <v/>
      </c>
      <c r="BI1412" s="3" t="str">
        <f>IFERROR(VLOOKUP("1-Detraccion"&amp;Presupuestos[[#This Row],[ID DOCUMENTO]],BD_Pagos[],3,0),"")</f>
        <v/>
      </c>
      <c r="BJ1412" s="3" t="str">
        <f>IFERROR(VLOOKUP("1-Detraccion"&amp;Presupuestos[[#This Row],[ID DOCUMENTO]],BD_Pagos[],4,0),"")</f>
        <v/>
      </c>
      <c r="BK1412" s="6">
        <f>IF(IFERROR(VLOOKUP("1-Detraccion"&amp;Presupuestos[[#This Row],[ID DOCUMENTO]],BD_Pagos[],5,0),0)&gt;Presupuestos[[#This Row],[TOTAL SOLES]],Presupuestos[[#This Row],[TOTAL SOLES]],IFERROR(VLOOKUP("1-Detraccion"&amp;Presupuestos[[#This Row],[ID DOCUMENTO]],BD_Pagos[],5,0),0))</f>
        <v>0</v>
      </c>
      <c r="BL1412" s="6">
        <f>IF(IFERROR(VLOOKUP("1-Detraccion"&amp;Presupuestos[[#This Row],[ID DOCUMENTO]],BD_Pagos[],6,0),0)&gt;Presupuestos[[#This Row],[TOTAL SOLES]],Presupuestos[[#This Row],[TOTAL SOLES]],IFERROR(VLOOKUP("1-Detraccion"&amp;Presupuestos[[#This Row],[ID DOCUMENTO]],BD_Pagos[],6,0),0))</f>
        <v>0</v>
      </c>
      <c r="BM1412" s="37"/>
      <c r="BN1412" s="3"/>
      <c r="BO1412" s="3"/>
      <c r="BP1412" s="6"/>
      <c r="BQ141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412" s="23" t="str">
        <f>IF(Presupuestos[[#This Row],[SALDO ME-MN]]&gt;0,"PENDIENTE","CANCELADO")</f>
        <v>PENDIENTE</v>
      </c>
      <c r="BS1412" s="23" t="str">
        <f>IF(COUNTIFS($U$4:$U1411,Presupuestos[[#This Row],[ID DOCUMENTO]])&gt;=1,IF(B1411=Presupuestos[[#This Row],[ID]],"OK","DOC. DUPLICADO"),"OK")</f>
        <v>OK</v>
      </c>
    </row>
    <row r="1413" spans="2:71" ht="24" x14ac:dyDescent="0.25">
      <c r="B1413" s="34">
        <f>IF(Presupuestos[[#This Row],[ID DOCUMENTO]]=U1412,B1412,IF(B1412="ID",1,B1412+1))</f>
        <v>1226</v>
      </c>
      <c r="C1413" s="2">
        <v>45887</v>
      </c>
      <c r="D1413" s="2">
        <v>45887</v>
      </c>
      <c r="E1413" s="3" t="s">
        <v>991</v>
      </c>
      <c r="F1413" s="25" t="s">
        <v>43</v>
      </c>
      <c r="G1413" s="25" t="s">
        <v>309</v>
      </c>
      <c r="H1413" s="25" t="s">
        <v>306</v>
      </c>
      <c r="I1413" s="36" t="str">
        <f>IFERROR(VLOOKUP(Presupuestos[[#This Row],[AREA]]&amp;Presupuestos[[#This Row],[CONCEPTO]]&amp;Presupuestos[[#This Row],[DESCRIPCION]],Tabla28[[Columna1]:[CÓDIGO NUEVO]],2,0),"")</f>
        <v>P0408002</v>
      </c>
      <c r="J1413" s="3" t="s">
        <v>666</v>
      </c>
      <c r="K1413" s="3" t="s">
        <v>666</v>
      </c>
      <c r="L1413" s="3" t="s">
        <v>666</v>
      </c>
      <c r="M1413" s="31" t="s">
        <v>1646</v>
      </c>
      <c r="N1413" s="3"/>
      <c r="O1413" s="3" t="s">
        <v>315</v>
      </c>
      <c r="P1413" s="3" t="s">
        <v>147</v>
      </c>
      <c r="Q1413" s="3" t="str">
        <f>IFERROR(VLOOKUP(Presupuestos[[#This Row],[CLASIFICACIÓN (N)]],Tabla17[],2,0),"")</f>
        <v>Gastos financieros</v>
      </c>
      <c r="R1413" s="3" t="str">
        <f>IFERROR(VLOOKUP(Presupuestos[[#This Row],[CLASIFICACIÓN (N)]],Tabla17[],3,0),"")</f>
        <v>Operativo</v>
      </c>
      <c r="S1413" s="3" t="s">
        <v>16</v>
      </c>
      <c r="T1413" s="3" t="str">
        <f>IFERROR(VLOOKUP(Presupuestos[[#This Row],[ALMACEN]],Tabla5[],2,0),"")</f>
        <v>Arequipa</v>
      </c>
      <c r="U1413" s="19" t="str">
        <f>IFERROR(VLOOKUP(Presupuestos[[#This Row],[TIPO DE DOCUMENTO]],Tipo_Documento[],2,0)&amp;Presupuestos[[#This Row],[SERIE]]&amp;Presupuestos[[#This Row],[NUMERO]]&amp;Presupuestos[[#This Row],[RUC]],"")</f>
        <v>01FN013606895920100047218</v>
      </c>
      <c r="V1413" s="3" t="s">
        <v>120</v>
      </c>
      <c r="W1413" s="7">
        <v>45888</v>
      </c>
      <c r="X1413" s="7">
        <v>45887</v>
      </c>
      <c r="Y1413" s="3" t="s">
        <v>924</v>
      </c>
      <c r="Z1413" s="3">
        <v>36068959</v>
      </c>
      <c r="AA1413" s="3">
        <f>IFERROR(VLOOKUP(Presupuestos[[#This Row],[RAZON SOCIAL]],CHOOSE({1,2},Clientes_Proveedores[Razon Social],Clientes_Proveedores[Ruc / Dni]),2,0),"-")</f>
        <v>20100047218</v>
      </c>
      <c r="AB1413" s="31" t="s">
        <v>1647</v>
      </c>
      <c r="AC1413" s="3" t="s">
        <v>670</v>
      </c>
      <c r="AD1413" s="5"/>
      <c r="AE1413" s="6">
        <v>10</v>
      </c>
      <c r="AF1413" s="6">
        <f>Presupuestos[[#This Row],[BASE]]*Presupuestos[[#This Row],[% IGV]]</f>
        <v>0</v>
      </c>
      <c r="AG1413" s="22">
        <f>ROUND(SUM(Presupuestos[[#This Row],[BASE]:[IGV]]),2)</f>
        <v>10</v>
      </c>
      <c r="AH1413" s="9" t="str">
        <f>IF(Presupuestos[[#This Row],[MONEDA]]="USD",VLOOKUP(Presupuestos[[#This Row],[FECHA DE EMISION]],Tipo_Cambio[],3,0),"")</f>
        <v/>
      </c>
      <c r="AI1413" s="22">
        <f>IFERROR(ROUND(IF(Presupuestos[[#This Row],[MONEDA]]="PEN",Presupuestos[[#This Row],[TOTAL]],Presupuestos[[#This Row],[TOTAL]]*Presupuestos[[#This Row],[TIPO DE CAMBIO]]),2),"")</f>
        <v>10</v>
      </c>
      <c r="AJ1413" s="5"/>
      <c r="AK1413" s="33" t="s">
        <v>671</v>
      </c>
      <c r="AL1413" s="5" t="s">
        <v>680</v>
      </c>
      <c r="AM1413" s="23" t="s">
        <v>671</v>
      </c>
      <c r="AN1413" s="23" t="s">
        <v>671</v>
      </c>
      <c r="AO1413" s="7" t="str">
        <f>IFERROR(VLOOKUP("1-"&amp;Presupuestos[[#This Row],[ID DOCUMENTO]],BD_Pagos[],7,0),"")</f>
        <v/>
      </c>
      <c r="AP1413" s="16" t="str">
        <f>IFERROR(VLOOKUP("1-"&amp;Presupuestos[[#This Row],[ID DOCUMENTO]],BD_Pagos[],8,0),"")</f>
        <v/>
      </c>
      <c r="AQ1413" s="17" t="str">
        <f>IFERROR(VLOOKUP("1-"&amp;Presupuestos[[#This Row],[ID DOCUMENTO]],BD_Pagos[],9,0),"")</f>
        <v/>
      </c>
      <c r="AR1413" s="54"/>
      <c r="AS1413" s="7" t="str">
        <f>IFERROR(VLOOKUP("2-"&amp;Presupuestos[[#This Row],[ID DOCUMENTO]],BD_Pagos[],7,0),"")</f>
        <v/>
      </c>
      <c r="AT1413" s="16" t="str">
        <f>IFERROR(VLOOKUP("2-"&amp;Presupuestos[[#This Row],[ID DOCUMENTO]],BD_Pagos[],8,0),"")</f>
        <v/>
      </c>
      <c r="AU1413" s="17" t="str">
        <f>IFERROR(VLOOKUP("2-"&amp;Presupuestos[[#This Row],[ID DOCUMENTO]],BD_Pagos[],9,0),"")</f>
        <v/>
      </c>
      <c r="AV1413" s="20">
        <f>IF(IFERROR(VLOOKUP("2-"&amp;Presupuestos[[#This Row],[ID DOCUMENTO]],BD_Pagos[],10,0),0)&gt;Presupuestos[[#This Row],[TOTAL SOLES]],Presupuestos[[#This Row],[TOTAL SOLES]],IFERROR(VLOOKUP("2-"&amp;Presupuestos[[#This Row],[ID DOCUMENTO]],BD_Pagos[],10,0),0))</f>
        <v>0</v>
      </c>
      <c r="AW1413" s="7"/>
      <c r="AX1413" s="16"/>
      <c r="AY1413" s="17"/>
      <c r="AZ1413" s="20"/>
      <c r="BA1413" s="7"/>
      <c r="BB1413" s="16"/>
      <c r="BC1413" s="17"/>
      <c r="BD1413" s="20"/>
      <c r="BE1413" s="7" t="str">
        <f>IFERROR(VLOOKUP("5-"&amp;Presupuestos[[#This Row],[ID DOCUMENTO]],BD_Pagos[],7,0),"")</f>
        <v/>
      </c>
      <c r="BF1413" s="17" t="str">
        <f>IFERROR(VLOOKUP("5-"&amp;Presupuestos[[#This Row],[ID DOCUMENTO]],BD_Pagos[],9,0),"")</f>
        <v/>
      </c>
      <c r="BG1413" s="20">
        <f>IF(IFERROR(VLOOKUP("5-"&amp;Presupuestos[[#This Row],[ID DOCUMENTO]],BD_Pagos[],10,0),0)&gt;Presupuestos[[#This Row],[TOTAL SOLES]],Presupuestos[[#This Row],[TOTAL SOLES]],IFERROR(VLOOKUP("5-"&amp;Presupuestos[[#This Row],[ID DOCUMENTO]],BD_Pagos[],10,0),0))</f>
        <v>0</v>
      </c>
      <c r="BH1413" s="7" t="str">
        <f>IFERROR(VLOOKUP("1-Detraccion"&amp;Presupuestos[[#This Row],[ID DOCUMENTO]],BD_Pagos[],2,0),"")</f>
        <v/>
      </c>
      <c r="BI1413" s="3" t="str">
        <f>IFERROR(VLOOKUP("1-Detraccion"&amp;Presupuestos[[#This Row],[ID DOCUMENTO]],BD_Pagos[],3,0),"")</f>
        <v/>
      </c>
      <c r="BJ1413" s="3" t="str">
        <f>IFERROR(VLOOKUP("1-Detraccion"&amp;Presupuestos[[#This Row],[ID DOCUMENTO]],BD_Pagos[],4,0),"")</f>
        <v/>
      </c>
      <c r="BK1413" s="6">
        <f>IF(IFERROR(VLOOKUP("1-Detraccion"&amp;Presupuestos[[#This Row],[ID DOCUMENTO]],BD_Pagos[],5,0),0)&gt;Presupuestos[[#This Row],[TOTAL SOLES]],Presupuestos[[#This Row],[TOTAL SOLES]],IFERROR(VLOOKUP("1-Detraccion"&amp;Presupuestos[[#This Row],[ID DOCUMENTO]],BD_Pagos[],5,0),0))</f>
        <v>0</v>
      </c>
      <c r="BL1413" s="6">
        <f>IF(IFERROR(VLOOKUP("1-Detraccion"&amp;Presupuestos[[#This Row],[ID DOCUMENTO]],BD_Pagos[],6,0),0)&gt;Presupuestos[[#This Row],[TOTAL SOLES]],Presupuestos[[#This Row],[TOTAL SOLES]],IFERROR(VLOOKUP("1-Detraccion"&amp;Presupuestos[[#This Row],[ID DOCUMENTO]],BD_Pagos[],6,0),0))</f>
        <v>0</v>
      </c>
      <c r="BM1413" s="37"/>
      <c r="BN1413" s="3"/>
      <c r="BO1413" s="3"/>
      <c r="BP1413" s="6"/>
      <c r="BQ141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413" s="23" t="str">
        <f>IF(Presupuestos[[#This Row],[SALDO ME-MN]]&gt;0,"PENDIENTE","CANCELADO")</f>
        <v>PENDIENTE</v>
      </c>
      <c r="BS1413" s="23" t="str">
        <f>IF(COUNTIFS($U$4:$U1412,Presupuestos[[#This Row],[ID DOCUMENTO]])&gt;=1,IF(B1412=Presupuestos[[#This Row],[ID]],"OK","DOC. DUPLICADO"),"OK")</f>
        <v>OK</v>
      </c>
    </row>
    <row r="1414" spans="2:71" ht="24" x14ac:dyDescent="0.25">
      <c r="B1414" s="34">
        <f>IF(Presupuestos[[#This Row],[ID DOCUMENTO]]=U1413,B1413,IF(B1413="ID",1,B1413+1))</f>
        <v>1227</v>
      </c>
      <c r="C1414" s="2">
        <v>45887</v>
      </c>
      <c r="D1414" s="2">
        <v>45887</v>
      </c>
      <c r="E1414" s="3" t="s">
        <v>991</v>
      </c>
      <c r="F1414" s="25" t="s">
        <v>43</v>
      </c>
      <c r="G1414" s="25" t="s">
        <v>309</v>
      </c>
      <c r="H1414" s="25" t="s">
        <v>314</v>
      </c>
      <c r="I1414" s="36" t="str">
        <f>IFERROR(VLOOKUP(Presupuestos[[#This Row],[AREA]]&amp;Presupuestos[[#This Row],[CONCEPTO]]&amp;Presupuestos[[#This Row],[DESCRIPCION]],Tabla28[[Columna1]:[CÓDIGO NUEVO]],2,0),"")</f>
        <v>P0408003</v>
      </c>
      <c r="J1414" s="3" t="s">
        <v>666</v>
      </c>
      <c r="K1414" s="3" t="s">
        <v>666</v>
      </c>
      <c r="L1414" s="3" t="s">
        <v>666</v>
      </c>
      <c r="M1414" s="31" t="s">
        <v>1648</v>
      </c>
      <c r="N1414" s="3"/>
      <c r="O1414" s="3" t="s">
        <v>315</v>
      </c>
      <c r="P1414" s="3" t="s">
        <v>147</v>
      </c>
      <c r="Q1414" s="3" t="str">
        <f>IFERROR(VLOOKUP(Presupuestos[[#This Row],[CLASIFICACIÓN (N)]],Tabla17[],2,0),"")</f>
        <v>Gastos financieros</v>
      </c>
      <c r="R1414" s="3" t="str">
        <f>IFERROR(VLOOKUP(Presupuestos[[#This Row],[CLASIFICACIÓN (N)]],Tabla17[],3,0),"")</f>
        <v>Operativo</v>
      </c>
      <c r="S1414" s="3" t="s">
        <v>16</v>
      </c>
      <c r="T1414" s="3" t="str">
        <f>IFERROR(VLOOKUP(Presupuestos[[#This Row],[ALMACEN]],Tabla5[],2,0),"")</f>
        <v>Arequipa</v>
      </c>
      <c r="U1414" s="19" t="str">
        <f>IFERROR(VLOOKUP(Presupuestos[[#This Row],[TIPO DE DOCUMENTO]],Tipo_Documento[],2,0)&amp;Presupuestos[[#This Row],[SERIE]]&amp;Presupuestos[[#This Row],[NUMERO]]&amp;Presupuestos[[#This Row],[RUC]],"")</f>
        <v>01FN013607717320100047218</v>
      </c>
      <c r="V1414" s="3" t="s">
        <v>120</v>
      </c>
      <c r="W1414" s="7">
        <v>45888</v>
      </c>
      <c r="X1414" s="7">
        <v>45887</v>
      </c>
      <c r="Y1414" s="3" t="s">
        <v>924</v>
      </c>
      <c r="Z1414" s="3">
        <v>36077173</v>
      </c>
      <c r="AA1414" s="3">
        <f>IFERROR(VLOOKUP(Presupuestos[[#This Row],[RAZON SOCIAL]],CHOOSE({1,2},Clientes_Proveedores[Razon Social],Clientes_Proveedores[Ruc / Dni]),2,0),"-")</f>
        <v>20100047218</v>
      </c>
      <c r="AB1414" s="31" t="s">
        <v>1647</v>
      </c>
      <c r="AC1414" s="3" t="s">
        <v>670</v>
      </c>
      <c r="AD1414" s="5"/>
      <c r="AE1414" s="6">
        <v>10.5</v>
      </c>
      <c r="AF1414" s="6">
        <f>Presupuestos[[#This Row],[BASE]]*Presupuestos[[#This Row],[% IGV]]</f>
        <v>0</v>
      </c>
      <c r="AG1414" s="22">
        <f>ROUND(SUM(Presupuestos[[#This Row],[BASE]:[IGV]]),2)</f>
        <v>10.5</v>
      </c>
      <c r="AH1414" s="9" t="str">
        <f>IF(Presupuestos[[#This Row],[MONEDA]]="USD",VLOOKUP(Presupuestos[[#This Row],[FECHA DE EMISION]],Tipo_Cambio[],3,0),"")</f>
        <v/>
      </c>
      <c r="AI1414" s="22">
        <f>IFERROR(ROUND(IF(Presupuestos[[#This Row],[MONEDA]]="PEN",Presupuestos[[#This Row],[TOTAL]],Presupuestos[[#This Row],[TOTAL]]*Presupuestos[[#This Row],[TIPO DE CAMBIO]]),2),"")</f>
        <v>10.5</v>
      </c>
      <c r="AJ1414" s="5"/>
      <c r="AK1414" s="33" t="s">
        <v>671</v>
      </c>
      <c r="AL1414" s="5" t="s">
        <v>680</v>
      </c>
      <c r="AM1414" s="23" t="s">
        <v>671</v>
      </c>
      <c r="AN1414" s="23" t="s">
        <v>671</v>
      </c>
      <c r="AO1414" s="7" t="str">
        <f>IFERROR(VLOOKUP("1-"&amp;Presupuestos[[#This Row],[ID DOCUMENTO]],BD_Pagos[],7,0),"")</f>
        <v/>
      </c>
      <c r="AP1414" s="16" t="str">
        <f>IFERROR(VLOOKUP("1-"&amp;Presupuestos[[#This Row],[ID DOCUMENTO]],BD_Pagos[],8,0),"")</f>
        <v/>
      </c>
      <c r="AQ1414" s="17" t="str">
        <f>IFERROR(VLOOKUP("1-"&amp;Presupuestos[[#This Row],[ID DOCUMENTO]],BD_Pagos[],9,0),"")</f>
        <v/>
      </c>
      <c r="AR1414" s="54"/>
      <c r="AS1414" s="7" t="str">
        <f>IFERROR(VLOOKUP("2-"&amp;Presupuestos[[#This Row],[ID DOCUMENTO]],BD_Pagos[],7,0),"")</f>
        <v/>
      </c>
      <c r="AT1414" s="16" t="str">
        <f>IFERROR(VLOOKUP("2-"&amp;Presupuestos[[#This Row],[ID DOCUMENTO]],BD_Pagos[],8,0),"")</f>
        <v/>
      </c>
      <c r="AU1414" s="17" t="str">
        <f>IFERROR(VLOOKUP("2-"&amp;Presupuestos[[#This Row],[ID DOCUMENTO]],BD_Pagos[],9,0),"")</f>
        <v/>
      </c>
      <c r="AV1414" s="20">
        <f>IF(IFERROR(VLOOKUP("2-"&amp;Presupuestos[[#This Row],[ID DOCUMENTO]],BD_Pagos[],10,0),0)&gt;Presupuestos[[#This Row],[TOTAL SOLES]],Presupuestos[[#This Row],[TOTAL SOLES]],IFERROR(VLOOKUP("2-"&amp;Presupuestos[[#This Row],[ID DOCUMENTO]],BD_Pagos[],10,0),0))</f>
        <v>0</v>
      </c>
      <c r="AW1414" s="7"/>
      <c r="AX1414" s="16"/>
      <c r="AY1414" s="17"/>
      <c r="AZ1414" s="20"/>
      <c r="BA1414" s="7"/>
      <c r="BB1414" s="16"/>
      <c r="BC1414" s="17"/>
      <c r="BD1414" s="20"/>
      <c r="BE1414" s="7" t="str">
        <f>IFERROR(VLOOKUP("5-"&amp;Presupuestos[[#This Row],[ID DOCUMENTO]],BD_Pagos[],7,0),"")</f>
        <v/>
      </c>
      <c r="BF1414" s="17" t="str">
        <f>IFERROR(VLOOKUP("5-"&amp;Presupuestos[[#This Row],[ID DOCUMENTO]],BD_Pagos[],9,0),"")</f>
        <v/>
      </c>
      <c r="BG1414" s="20">
        <f>IF(IFERROR(VLOOKUP("5-"&amp;Presupuestos[[#This Row],[ID DOCUMENTO]],BD_Pagos[],10,0),0)&gt;Presupuestos[[#This Row],[TOTAL SOLES]],Presupuestos[[#This Row],[TOTAL SOLES]],IFERROR(VLOOKUP("5-"&amp;Presupuestos[[#This Row],[ID DOCUMENTO]],BD_Pagos[],10,0),0))</f>
        <v>0</v>
      </c>
      <c r="BH1414" s="7" t="str">
        <f>IFERROR(VLOOKUP("1-Detraccion"&amp;Presupuestos[[#This Row],[ID DOCUMENTO]],BD_Pagos[],2,0),"")</f>
        <v/>
      </c>
      <c r="BI1414" s="3" t="str">
        <f>IFERROR(VLOOKUP("1-Detraccion"&amp;Presupuestos[[#This Row],[ID DOCUMENTO]],BD_Pagos[],3,0),"")</f>
        <v/>
      </c>
      <c r="BJ1414" s="3" t="str">
        <f>IFERROR(VLOOKUP("1-Detraccion"&amp;Presupuestos[[#This Row],[ID DOCUMENTO]],BD_Pagos[],4,0),"")</f>
        <v/>
      </c>
      <c r="BK1414" s="6">
        <f>IF(IFERROR(VLOOKUP("1-Detraccion"&amp;Presupuestos[[#This Row],[ID DOCUMENTO]],BD_Pagos[],5,0),0)&gt;Presupuestos[[#This Row],[TOTAL SOLES]],Presupuestos[[#This Row],[TOTAL SOLES]],IFERROR(VLOOKUP("1-Detraccion"&amp;Presupuestos[[#This Row],[ID DOCUMENTO]],BD_Pagos[],5,0),0))</f>
        <v>0</v>
      </c>
      <c r="BL1414" s="6">
        <f>IF(IFERROR(VLOOKUP("1-Detraccion"&amp;Presupuestos[[#This Row],[ID DOCUMENTO]],BD_Pagos[],6,0),0)&gt;Presupuestos[[#This Row],[TOTAL SOLES]],Presupuestos[[#This Row],[TOTAL SOLES]],IFERROR(VLOOKUP("1-Detraccion"&amp;Presupuestos[[#This Row],[ID DOCUMENTO]],BD_Pagos[],6,0),0))</f>
        <v>0</v>
      </c>
      <c r="BM1414" s="37"/>
      <c r="BN1414" s="3"/>
      <c r="BO1414" s="3"/>
      <c r="BP1414" s="6"/>
      <c r="BQ141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10.5</v>
      </c>
      <c r="BR1414" s="23" t="str">
        <f>IF(Presupuestos[[#This Row],[SALDO ME-MN]]&gt;0,"PENDIENTE","CANCELADO")</f>
        <v>PENDIENTE</v>
      </c>
      <c r="BS1414" s="23" t="str">
        <f>IF(COUNTIFS($U$4:$U1413,Presupuestos[[#This Row],[ID DOCUMENTO]])&gt;=1,IF(B1413=Presupuestos[[#This Row],[ID]],"OK","DOC. DUPLICADO"),"OK")</f>
        <v>OK</v>
      </c>
    </row>
    <row r="1415" spans="2:71" ht="24" x14ac:dyDescent="0.25">
      <c r="B1415" s="34">
        <f>IF(Presupuestos[[#This Row],[ID DOCUMENTO]]=U1414,B1414,IF(B1414="ID",1,B1414+1))</f>
        <v>1228</v>
      </c>
      <c r="C1415" s="2">
        <v>45888</v>
      </c>
      <c r="D1415" s="2">
        <v>45888</v>
      </c>
      <c r="E1415" s="3" t="s">
        <v>991</v>
      </c>
      <c r="F1415" s="25" t="s">
        <v>43</v>
      </c>
      <c r="G1415" s="25" t="s">
        <v>309</v>
      </c>
      <c r="H1415" s="25" t="s">
        <v>314</v>
      </c>
      <c r="I1415" s="36" t="str">
        <f>IFERROR(VLOOKUP(Presupuestos[[#This Row],[AREA]]&amp;Presupuestos[[#This Row],[CONCEPTO]]&amp;Presupuestos[[#This Row],[DESCRIPCION]],Tabla28[[Columna1]:[CÓDIGO NUEVO]],2,0),"")</f>
        <v>P0408003</v>
      </c>
      <c r="J1415" s="3" t="s">
        <v>666</v>
      </c>
      <c r="K1415" s="3" t="s">
        <v>666</v>
      </c>
      <c r="L1415" s="3" t="s">
        <v>666</v>
      </c>
      <c r="M1415" s="31" t="s">
        <v>1648</v>
      </c>
      <c r="N1415" s="3"/>
      <c r="O1415" s="3" t="s">
        <v>315</v>
      </c>
      <c r="P1415" s="3" t="s">
        <v>147</v>
      </c>
      <c r="Q1415" s="3" t="str">
        <f>IFERROR(VLOOKUP(Presupuestos[[#This Row],[CLASIFICACIÓN (N)]],Tabla17[],2,0),"")</f>
        <v>Gastos financieros</v>
      </c>
      <c r="R1415" s="3" t="str">
        <f>IFERROR(VLOOKUP(Presupuestos[[#This Row],[CLASIFICACIÓN (N)]],Tabla17[],3,0),"")</f>
        <v>Operativo</v>
      </c>
      <c r="S1415" s="3" t="s">
        <v>16</v>
      </c>
      <c r="T1415" s="3" t="str">
        <f>IFERROR(VLOOKUP(Presupuestos[[#This Row],[ALMACEN]],Tabla5[],2,0),"")</f>
        <v>Arequipa</v>
      </c>
      <c r="U1415" s="19" t="str">
        <f>IFERROR(VLOOKUP(Presupuestos[[#This Row],[TIPO DE DOCUMENTO]],Tipo_Documento[],2,0)&amp;Presupuestos[[#This Row],[SERIE]]&amp;Presupuestos[[#This Row],[NUMERO]]&amp;Presupuestos[[#This Row],[RUC]],"")</f>
        <v>01FN013613277120100047218</v>
      </c>
      <c r="V1415" s="3" t="s">
        <v>120</v>
      </c>
      <c r="W1415" s="7">
        <v>45889</v>
      </c>
      <c r="X1415" s="7">
        <v>45888</v>
      </c>
      <c r="Y1415" s="3" t="s">
        <v>924</v>
      </c>
      <c r="Z1415" s="3">
        <v>36132771</v>
      </c>
      <c r="AA1415" s="3">
        <f>IFERROR(VLOOKUP(Presupuestos[[#This Row],[RAZON SOCIAL]],CHOOSE({1,2},Clientes_Proveedores[Razon Social],Clientes_Proveedores[Ruc / Dni]),2,0),"-")</f>
        <v>20100047218</v>
      </c>
      <c r="AB1415" s="31" t="s">
        <v>1647</v>
      </c>
      <c r="AC1415" s="3" t="s">
        <v>670</v>
      </c>
      <c r="AD1415" s="5"/>
      <c r="AE1415" s="6">
        <v>10.5</v>
      </c>
      <c r="AF1415" s="6">
        <f>Presupuestos[[#This Row],[BASE]]*Presupuestos[[#This Row],[% IGV]]</f>
        <v>0</v>
      </c>
      <c r="AG1415" s="22">
        <f>ROUND(SUM(Presupuestos[[#This Row],[BASE]:[IGV]]),2)</f>
        <v>10.5</v>
      </c>
      <c r="AH1415" s="9" t="str">
        <f>IF(Presupuestos[[#This Row],[MONEDA]]="USD",VLOOKUP(Presupuestos[[#This Row],[FECHA DE EMISION]],Tipo_Cambio[],3,0),"")</f>
        <v/>
      </c>
      <c r="AI1415" s="22">
        <f>IFERROR(ROUND(IF(Presupuestos[[#This Row],[MONEDA]]="PEN",Presupuestos[[#This Row],[TOTAL]],Presupuestos[[#This Row],[TOTAL]]*Presupuestos[[#This Row],[TIPO DE CAMBIO]]),2),"")</f>
        <v>10.5</v>
      </c>
      <c r="AJ1415" s="5"/>
      <c r="AK1415" s="33" t="s">
        <v>671</v>
      </c>
      <c r="AL1415" s="5" t="s">
        <v>680</v>
      </c>
      <c r="AM1415" s="23" t="s">
        <v>671</v>
      </c>
      <c r="AN1415" s="23" t="s">
        <v>671</v>
      </c>
      <c r="AO1415" s="7" t="str">
        <f>IFERROR(VLOOKUP("1-"&amp;Presupuestos[[#This Row],[ID DOCUMENTO]],BD_Pagos[],7,0),"")</f>
        <v/>
      </c>
      <c r="AP1415" s="16" t="str">
        <f>IFERROR(VLOOKUP("1-"&amp;Presupuestos[[#This Row],[ID DOCUMENTO]],BD_Pagos[],8,0),"")</f>
        <v/>
      </c>
      <c r="AQ1415" s="17" t="str">
        <f>IFERROR(VLOOKUP("1-"&amp;Presupuestos[[#This Row],[ID DOCUMENTO]],BD_Pagos[],9,0),"")</f>
        <v/>
      </c>
      <c r="AR1415" s="54"/>
      <c r="AS1415" s="7" t="str">
        <f>IFERROR(VLOOKUP("2-"&amp;Presupuestos[[#This Row],[ID DOCUMENTO]],BD_Pagos[],7,0),"")</f>
        <v/>
      </c>
      <c r="AT1415" s="16" t="str">
        <f>IFERROR(VLOOKUP("2-"&amp;Presupuestos[[#This Row],[ID DOCUMENTO]],BD_Pagos[],8,0),"")</f>
        <v/>
      </c>
      <c r="AU1415" s="17" t="str">
        <f>IFERROR(VLOOKUP("2-"&amp;Presupuestos[[#This Row],[ID DOCUMENTO]],BD_Pagos[],9,0),"")</f>
        <v/>
      </c>
      <c r="AV1415" s="20">
        <f>IF(IFERROR(VLOOKUP("2-"&amp;Presupuestos[[#This Row],[ID DOCUMENTO]],BD_Pagos[],10,0),0)&gt;Presupuestos[[#This Row],[TOTAL SOLES]],Presupuestos[[#This Row],[TOTAL SOLES]],IFERROR(VLOOKUP("2-"&amp;Presupuestos[[#This Row],[ID DOCUMENTO]],BD_Pagos[],10,0),0))</f>
        <v>0</v>
      </c>
      <c r="AW1415" s="7"/>
      <c r="AX1415" s="16"/>
      <c r="AY1415" s="17"/>
      <c r="AZ1415" s="20"/>
      <c r="BA1415" s="7"/>
      <c r="BB1415" s="16"/>
      <c r="BC1415" s="17"/>
      <c r="BD1415" s="20"/>
      <c r="BE1415" s="7" t="str">
        <f>IFERROR(VLOOKUP("5-"&amp;Presupuestos[[#This Row],[ID DOCUMENTO]],BD_Pagos[],7,0),"")</f>
        <v/>
      </c>
      <c r="BF1415" s="17" t="str">
        <f>IFERROR(VLOOKUP("5-"&amp;Presupuestos[[#This Row],[ID DOCUMENTO]],BD_Pagos[],9,0),"")</f>
        <v/>
      </c>
      <c r="BG1415" s="20">
        <f>IF(IFERROR(VLOOKUP("5-"&amp;Presupuestos[[#This Row],[ID DOCUMENTO]],BD_Pagos[],10,0),0)&gt;Presupuestos[[#This Row],[TOTAL SOLES]],Presupuestos[[#This Row],[TOTAL SOLES]],IFERROR(VLOOKUP("5-"&amp;Presupuestos[[#This Row],[ID DOCUMENTO]],BD_Pagos[],10,0),0))</f>
        <v>0</v>
      </c>
      <c r="BH1415" s="7" t="str">
        <f>IFERROR(VLOOKUP("1-Detraccion"&amp;Presupuestos[[#This Row],[ID DOCUMENTO]],BD_Pagos[],2,0),"")</f>
        <v/>
      </c>
      <c r="BI1415" s="3" t="str">
        <f>IFERROR(VLOOKUP("1-Detraccion"&amp;Presupuestos[[#This Row],[ID DOCUMENTO]],BD_Pagos[],3,0),"")</f>
        <v/>
      </c>
      <c r="BJ1415" s="3" t="str">
        <f>IFERROR(VLOOKUP("1-Detraccion"&amp;Presupuestos[[#This Row],[ID DOCUMENTO]],BD_Pagos[],4,0),"")</f>
        <v/>
      </c>
      <c r="BK1415" s="6">
        <f>IF(IFERROR(VLOOKUP("1-Detraccion"&amp;Presupuestos[[#This Row],[ID DOCUMENTO]],BD_Pagos[],5,0),0)&gt;Presupuestos[[#This Row],[TOTAL SOLES]],Presupuestos[[#This Row],[TOTAL SOLES]],IFERROR(VLOOKUP("1-Detraccion"&amp;Presupuestos[[#This Row],[ID DOCUMENTO]],BD_Pagos[],5,0),0))</f>
        <v>0</v>
      </c>
      <c r="BL1415" s="6">
        <f>IF(IFERROR(VLOOKUP("1-Detraccion"&amp;Presupuestos[[#This Row],[ID DOCUMENTO]],BD_Pagos[],6,0),0)&gt;Presupuestos[[#This Row],[TOTAL SOLES]],Presupuestos[[#This Row],[TOTAL SOLES]],IFERROR(VLOOKUP("1-Detraccion"&amp;Presupuestos[[#This Row],[ID DOCUMENTO]],BD_Pagos[],6,0),0))</f>
        <v>0</v>
      </c>
      <c r="BM1415" s="37"/>
      <c r="BN1415" s="3"/>
      <c r="BO1415" s="3"/>
      <c r="BP1415" s="6"/>
      <c r="BQ141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10.5</v>
      </c>
      <c r="BR1415" s="23" t="str">
        <f>IF(Presupuestos[[#This Row],[SALDO ME-MN]]&gt;0,"PENDIENTE","CANCELADO")</f>
        <v>PENDIENTE</v>
      </c>
      <c r="BS1415" s="23" t="str">
        <f>IF(COUNTIFS($U$4:$U1414,Presupuestos[[#This Row],[ID DOCUMENTO]])&gt;=1,IF(B1414=Presupuestos[[#This Row],[ID]],"OK","DOC. DUPLICADO"),"OK")</f>
        <v>OK</v>
      </c>
    </row>
    <row r="1416" spans="2:71" ht="24" x14ac:dyDescent="0.25">
      <c r="B1416" s="34">
        <f>IF(Presupuestos[[#This Row],[ID DOCUMENTO]]=U1415,B1415,IF(B1415="ID",1,B1415+1))</f>
        <v>1229</v>
      </c>
      <c r="C1416" s="2">
        <v>45889</v>
      </c>
      <c r="D1416" s="2">
        <v>45889</v>
      </c>
      <c r="E1416" s="3" t="s">
        <v>991</v>
      </c>
      <c r="F1416" s="25" t="s">
        <v>43</v>
      </c>
      <c r="G1416" s="25" t="s">
        <v>309</v>
      </c>
      <c r="H1416" s="25" t="s">
        <v>306</v>
      </c>
      <c r="I1416" s="36" t="str">
        <f>IFERROR(VLOOKUP(Presupuestos[[#This Row],[AREA]]&amp;Presupuestos[[#This Row],[CONCEPTO]]&amp;Presupuestos[[#This Row],[DESCRIPCION]],Tabla28[[Columna1]:[CÓDIGO NUEVO]],2,0),"")</f>
        <v>P0408002</v>
      </c>
      <c r="J1416" s="3" t="s">
        <v>666</v>
      </c>
      <c r="K1416" s="3" t="s">
        <v>666</v>
      </c>
      <c r="L1416" s="3" t="s">
        <v>666</v>
      </c>
      <c r="M1416" s="31" t="s">
        <v>1646</v>
      </c>
      <c r="N1416" s="3"/>
      <c r="O1416" s="3" t="s">
        <v>315</v>
      </c>
      <c r="P1416" s="3" t="s">
        <v>147</v>
      </c>
      <c r="Q1416" s="3" t="str">
        <f>IFERROR(VLOOKUP(Presupuestos[[#This Row],[CLASIFICACIÓN (N)]],Tabla17[],2,0),"")</f>
        <v>Gastos financieros</v>
      </c>
      <c r="R1416" s="3" t="str">
        <f>IFERROR(VLOOKUP(Presupuestos[[#This Row],[CLASIFICACIÓN (N)]],Tabla17[],3,0),"")</f>
        <v>Operativo</v>
      </c>
      <c r="S1416" s="3" t="s">
        <v>16</v>
      </c>
      <c r="T1416" s="3" t="str">
        <f>IFERROR(VLOOKUP(Presupuestos[[#This Row],[ALMACEN]],Tabla5[],2,0),"")</f>
        <v>Arequipa</v>
      </c>
      <c r="U1416" s="19" t="str">
        <f>IFERROR(VLOOKUP(Presupuestos[[#This Row],[TIPO DE DOCUMENTO]],Tipo_Documento[],2,0)&amp;Presupuestos[[#This Row],[SERIE]]&amp;Presupuestos[[#This Row],[NUMERO]]&amp;Presupuestos[[#This Row],[RUC]],"")</f>
        <v>01FN013614778720100047218</v>
      </c>
      <c r="V1416" s="3" t="s">
        <v>120</v>
      </c>
      <c r="W1416" s="7">
        <v>45890</v>
      </c>
      <c r="X1416" s="7">
        <v>45889</v>
      </c>
      <c r="Y1416" s="3" t="s">
        <v>924</v>
      </c>
      <c r="Z1416" s="3">
        <v>36147787</v>
      </c>
      <c r="AA1416" s="3">
        <f>IFERROR(VLOOKUP(Presupuestos[[#This Row],[RAZON SOCIAL]],CHOOSE({1,2},Clientes_Proveedores[Razon Social],Clientes_Proveedores[Ruc / Dni]),2,0),"-")</f>
        <v>20100047218</v>
      </c>
      <c r="AB1416" s="31" t="s">
        <v>1647</v>
      </c>
      <c r="AC1416" s="3" t="s">
        <v>670</v>
      </c>
      <c r="AD1416" s="5"/>
      <c r="AE1416" s="6">
        <v>3.5</v>
      </c>
      <c r="AF1416" s="6">
        <f>Presupuestos[[#This Row],[BASE]]*Presupuestos[[#This Row],[% IGV]]</f>
        <v>0</v>
      </c>
      <c r="AG1416" s="22">
        <f>ROUND(SUM(Presupuestos[[#This Row],[BASE]:[IGV]]),2)</f>
        <v>3.5</v>
      </c>
      <c r="AH1416" s="9" t="str">
        <f>IF(Presupuestos[[#This Row],[MONEDA]]="USD",VLOOKUP(Presupuestos[[#This Row],[FECHA DE EMISION]],Tipo_Cambio[],3,0),"")</f>
        <v/>
      </c>
      <c r="AI1416" s="22">
        <f>IFERROR(ROUND(IF(Presupuestos[[#This Row],[MONEDA]]="PEN",Presupuestos[[#This Row],[TOTAL]],Presupuestos[[#This Row],[TOTAL]]*Presupuestos[[#This Row],[TIPO DE CAMBIO]]),2),"")</f>
        <v>3.5</v>
      </c>
      <c r="AJ1416" s="5"/>
      <c r="AK1416" s="33" t="s">
        <v>671</v>
      </c>
      <c r="AL1416" s="5" t="s">
        <v>680</v>
      </c>
      <c r="AM1416" s="23" t="s">
        <v>671</v>
      </c>
      <c r="AN1416" s="23" t="s">
        <v>671</v>
      </c>
      <c r="AO1416" s="7" t="str">
        <f>IFERROR(VLOOKUP("1-"&amp;Presupuestos[[#This Row],[ID DOCUMENTO]],BD_Pagos[],7,0),"")</f>
        <v/>
      </c>
      <c r="AP1416" s="16" t="str">
        <f>IFERROR(VLOOKUP("1-"&amp;Presupuestos[[#This Row],[ID DOCUMENTO]],BD_Pagos[],8,0),"")</f>
        <v/>
      </c>
      <c r="AQ1416" s="17" t="str">
        <f>IFERROR(VLOOKUP("1-"&amp;Presupuestos[[#This Row],[ID DOCUMENTO]],BD_Pagos[],9,0),"")</f>
        <v/>
      </c>
      <c r="AR1416" s="54"/>
      <c r="AS1416" s="7" t="str">
        <f>IFERROR(VLOOKUP("2-"&amp;Presupuestos[[#This Row],[ID DOCUMENTO]],BD_Pagos[],7,0),"")</f>
        <v/>
      </c>
      <c r="AT1416" s="16" t="str">
        <f>IFERROR(VLOOKUP("2-"&amp;Presupuestos[[#This Row],[ID DOCUMENTO]],BD_Pagos[],8,0),"")</f>
        <v/>
      </c>
      <c r="AU1416" s="17" t="str">
        <f>IFERROR(VLOOKUP("2-"&amp;Presupuestos[[#This Row],[ID DOCUMENTO]],BD_Pagos[],9,0),"")</f>
        <v/>
      </c>
      <c r="AV1416" s="20">
        <f>IF(IFERROR(VLOOKUP("2-"&amp;Presupuestos[[#This Row],[ID DOCUMENTO]],BD_Pagos[],10,0),0)&gt;Presupuestos[[#This Row],[TOTAL SOLES]],Presupuestos[[#This Row],[TOTAL SOLES]],IFERROR(VLOOKUP("2-"&amp;Presupuestos[[#This Row],[ID DOCUMENTO]],BD_Pagos[],10,0),0))</f>
        <v>0</v>
      </c>
      <c r="AW1416" s="7"/>
      <c r="AX1416" s="16"/>
      <c r="AY1416" s="17"/>
      <c r="AZ1416" s="20"/>
      <c r="BA1416" s="7"/>
      <c r="BB1416" s="16"/>
      <c r="BC1416" s="17"/>
      <c r="BD1416" s="20"/>
      <c r="BE1416" s="7" t="str">
        <f>IFERROR(VLOOKUP("5-"&amp;Presupuestos[[#This Row],[ID DOCUMENTO]],BD_Pagos[],7,0),"")</f>
        <v/>
      </c>
      <c r="BF1416" s="17" t="str">
        <f>IFERROR(VLOOKUP("5-"&amp;Presupuestos[[#This Row],[ID DOCUMENTO]],BD_Pagos[],9,0),"")</f>
        <v/>
      </c>
      <c r="BG1416" s="20">
        <f>IF(IFERROR(VLOOKUP("5-"&amp;Presupuestos[[#This Row],[ID DOCUMENTO]],BD_Pagos[],10,0),0)&gt;Presupuestos[[#This Row],[TOTAL SOLES]],Presupuestos[[#This Row],[TOTAL SOLES]],IFERROR(VLOOKUP("5-"&amp;Presupuestos[[#This Row],[ID DOCUMENTO]],BD_Pagos[],10,0),0))</f>
        <v>0</v>
      </c>
      <c r="BH1416" s="7" t="str">
        <f>IFERROR(VLOOKUP("1-Detraccion"&amp;Presupuestos[[#This Row],[ID DOCUMENTO]],BD_Pagos[],2,0),"")</f>
        <v/>
      </c>
      <c r="BI1416" s="3" t="str">
        <f>IFERROR(VLOOKUP("1-Detraccion"&amp;Presupuestos[[#This Row],[ID DOCUMENTO]],BD_Pagos[],3,0),"")</f>
        <v/>
      </c>
      <c r="BJ1416" s="3" t="str">
        <f>IFERROR(VLOOKUP("1-Detraccion"&amp;Presupuestos[[#This Row],[ID DOCUMENTO]],BD_Pagos[],4,0),"")</f>
        <v/>
      </c>
      <c r="BK1416" s="6">
        <f>IF(IFERROR(VLOOKUP("1-Detraccion"&amp;Presupuestos[[#This Row],[ID DOCUMENTO]],BD_Pagos[],5,0),0)&gt;Presupuestos[[#This Row],[TOTAL SOLES]],Presupuestos[[#This Row],[TOTAL SOLES]],IFERROR(VLOOKUP("1-Detraccion"&amp;Presupuestos[[#This Row],[ID DOCUMENTO]],BD_Pagos[],5,0),0))</f>
        <v>0</v>
      </c>
      <c r="BL1416" s="6">
        <f>IF(IFERROR(VLOOKUP("1-Detraccion"&amp;Presupuestos[[#This Row],[ID DOCUMENTO]],BD_Pagos[],6,0),0)&gt;Presupuestos[[#This Row],[TOTAL SOLES]],Presupuestos[[#This Row],[TOTAL SOLES]],IFERROR(VLOOKUP("1-Detraccion"&amp;Presupuestos[[#This Row],[ID DOCUMENTO]],BD_Pagos[],6,0),0))</f>
        <v>0</v>
      </c>
      <c r="BM1416" s="37"/>
      <c r="BN1416" s="3"/>
      <c r="BO1416" s="3"/>
      <c r="BP1416" s="6"/>
      <c r="BQ141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v>
      </c>
      <c r="BR1416" s="23" t="str">
        <f>IF(Presupuestos[[#This Row],[SALDO ME-MN]]&gt;0,"PENDIENTE","CANCELADO")</f>
        <v>PENDIENTE</v>
      </c>
      <c r="BS1416" s="23" t="str">
        <f>IF(COUNTIFS($U$4:$U1415,Presupuestos[[#This Row],[ID DOCUMENTO]])&gt;=1,IF(B1415=Presupuestos[[#This Row],[ID]],"OK","DOC. DUPLICADO"),"OK")</f>
        <v>OK</v>
      </c>
    </row>
    <row r="1417" spans="2:71" ht="24" x14ac:dyDescent="0.25">
      <c r="B1417" s="34">
        <f>IF(Presupuestos[[#This Row],[ID DOCUMENTO]]=U1416,B1416,IF(B1416="ID",1,B1416+1))</f>
        <v>1230</v>
      </c>
      <c r="C1417" s="2">
        <v>45889</v>
      </c>
      <c r="D1417" s="2">
        <v>45889</v>
      </c>
      <c r="E1417" s="3" t="s">
        <v>991</v>
      </c>
      <c r="F1417" s="25" t="s">
        <v>43</v>
      </c>
      <c r="G1417" s="25" t="s">
        <v>309</v>
      </c>
      <c r="H1417" s="25" t="s">
        <v>314</v>
      </c>
      <c r="I1417" s="36" t="str">
        <f>IFERROR(VLOOKUP(Presupuestos[[#This Row],[AREA]]&amp;Presupuestos[[#This Row],[CONCEPTO]]&amp;Presupuestos[[#This Row],[DESCRIPCION]],Tabla28[[Columna1]:[CÓDIGO NUEVO]],2,0),"")</f>
        <v>P0408003</v>
      </c>
      <c r="J1417" s="3" t="s">
        <v>666</v>
      </c>
      <c r="K1417" s="3" t="s">
        <v>666</v>
      </c>
      <c r="L1417" s="3" t="s">
        <v>666</v>
      </c>
      <c r="M1417" s="31" t="s">
        <v>1648</v>
      </c>
      <c r="N1417" s="3"/>
      <c r="O1417" s="3" t="s">
        <v>315</v>
      </c>
      <c r="P1417" s="3" t="s">
        <v>147</v>
      </c>
      <c r="Q1417" s="3" t="str">
        <f>IFERROR(VLOOKUP(Presupuestos[[#This Row],[CLASIFICACIÓN (N)]],Tabla17[],2,0),"")</f>
        <v>Gastos financieros</v>
      </c>
      <c r="R1417" s="3" t="str">
        <f>IFERROR(VLOOKUP(Presupuestos[[#This Row],[CLASIFICACIÓN (N)]],Tabla17[],3,0),"")</f>
        <v>Operativo</v>
      </c>
      <c r="S1417" s="3" t="s">
        <v>16</v>
      </c>
      <c r="T1417" s="3" t="str">
        <f>IFERROR(VLOOKUP(Presupuestos[[#This Row],[ALMACEN]],Tabla5[],2,0),"")</f>
        <v>Arequipa</v>
      </c>
      <c r="U1417" s="19" t="str">
        <f>IFERROR(VLOOKUP(Presupuestos[[#This Row],[TIPO DE DOCUMENTO]],Tipo_Documento[],2,0)&amp;Presupuestos[[#This Row],[SERIE]]&amp;Presupuestos[[#This Row],[NUMERO]]&amp;Presupuestos[[#This Row],[RUC]],"")</f>
        <v>01FN013615378720100047218</v>
      </c>
      <c r="V1417" s="3" t="s">
        <v>120</v>
      </c>
      <c r="W1417" s="7">
        <v>45890</v>
      </c>
      <c r="X1417" s="7">
        <v>45889</v>
      </c>
      <c r="Y1417" s="3" t="s">
        <v>924</v>
      </c>
      <c r="Z1417" s="3">
        <v>36153787</v>
      </c>
      <c r="AA1417" s="3">
        <f>IFERROR(VLOOKUP(Presupuestos[[#This Row],[RAZON SOCIAL]],CHOOSE({1,2},Clientes_Proveedores[Razon Social],Clientes_Proveedores[Ruc / Dni]),2,0),"-")</f>
        <v>20100047218</v>
      </c>
      <c r="AB1417" s="31" t="s">
        <v>1647</v>
      </c>
      <c r="AC1417" s="3" t="s">
        <v>670</v>
      </c>
      <c r="AD1417" s="5"/>
      <c r="AE1417" s="6">
        <v>12.7</v>
      </c>
      <c r="AF1417" s="6">
        <f>Presupuestos[[#This Row],[BASE]]*Presupuestos[[#This Row],[% IGV]]</f>
        <v>0</v>
      </c>
      <c r="AG1417" s="22">
        <f>ROUND(SUM(Presupuestos[[#This Row],[BASE]:[IGV]]),2)</f>
        <v>12.7</v>
      </c>
      <c r="AH1417" s="9" t="str">
        <f>IF(Presupuestos[[#This Row],[MONEDA]]="USD",VLOOKUP(Presupuestos[[#This Row],[FECHA DE EMISION]],Tipo_Cambio[],3,0),"")</f>
        <v/>
      </c>
      <c r="AI1417" s="22">
        <f>IFERROR(ROUND(IF(Presupuestos[[#This Row],[MONEDA]]="PEN",Presupuestos[[#This Row],[TOTAL]],Presupuestos[[#This Row],[TOTAL]]*Presupuestos[[#This Row],[TIPO DE CAMBIO]]),2),"")</f>
        <v>12.7</v>
      </c>
      <c r="AJ1417" s="5"/>
      <c r="AK1417" s="33" t="s">
        <v>671</v>
      </c>
      <c r="AL1417" s="5" t="s">
        <v>680</v>
      </c>
      <c r="AM1417" s="23" t="s">
        <v>671</v>
      </c>
      <c r="AN1417" s="23" t="s">
        <v>671</v>
      </c>
      <c r="AO1417" s="7" t="str">
        <f>IFERROR(VLOOKUP("1-"&amp;Presupuestos[[#This Row],[ID DOCUMENTO]],BD_Pagos[],7,0),"")</f>
        <v/>
      </c>
      <c r="AP1417" s="16" t="str">
        <f>IFERROR(VLOOKUP("1-"&amp;Presupuestos[[#This Row],[ID DOCUMENTO]],BD_Pagos[],8,0),"")</f>
        <v/>
      </c>
      <c r="AQ1417" s="17" t="str">
        <f>IFERROR(VLOOKUP("1-"&amp;Presupuestos[[#This Row],[ID DOCUMENTO]],BD_Pagos[],9,0),"")</f>
        <v/>
      </c>
      <c r="AR1417" s="54"/>
      <c r="AS1417" s="7" t="str">
        <f>IFERROR(VLOOKUP("2-"&amp;Presupuestos[[#This Row],[ID DOCUMENTO]],BD_Pagos[],7,0),"")</f>
        <v/>
      </c>
      <c r="AT1417" s="16" t="str">
        <f>IFERROR(VLOOKUP("2-"&amp;Presupuestos[[#This Row],[ID DOCUMENTO]],BD_Pagos[],8,0),"")</f>
        <v/>
      </c>
      <c r="AU1417" s="17" t="str">
        <f>IFERROR(VLOOKUP("2-"&amp;Presupuestos[[#This Row],[ID DOCUMENTO]],BD_Pagos[],9,0),"")</f>
        <v/>
      </c>
      <c r="AV1417" s="20">
        <f>IF(IFERROR(VLOOKUP("2-"&amp;Presupuestos[[#This Row],[ID DOCUMENTO]],BD_Pagos[],10,0),0)&gt;Presupuestos[[#This Row],[TOTAL SOLES]],Presupuestos[[#This Row],[TOTAL SOLES]],IFERROR(VLOOKUP("2-"&amp;Presupuestos[[#This Row],[ID DOCUMENTO]],BD_Pagos[],10,0),0))</f>
        <v>0</v>
      </c>
      <c r="AW1417" s="7"/>
      <c r="AX1417" s="16"/>
      <c r="AY1417" s="17"/>
      <c r="AZ1417" s="20"/>
      <c r="BA1417" s="7"/>
      <c r="BB1417" s="16"/>
      <c r="BC1417" s="17"/>
      <c r="BD1417" s="20"/>
      <c r="BE1417" s="7" t="str">
        <f>IFERROR(VLOOKUP("5-"&amp;Presupuestos[[#This Row],[ID DOCUMENTO]],BD_Pagos[],7,0),"")</f>
        <v/>
      </c>
      <c r="BF1417" s="17" t="str">
        <f>IFERROR(VLOOKUP("5-"&amp;Presupuestos[[#This Row],[ID DOCUMENTO]],BD_Pagos[],9,0),"")</f>
        <v/>
      </c>
      <c r="BG1417" s="20">
        <f>IF(IFERROR(VLOOKUP("5-"&amp;Presupuestos[[#This Row],[ID DOCUMENTO]],BD_Pagos[],10,0),0)&gt;Presupuestos[[#This Row],[TOTAL SOLES]],Presupuestos[[#This Row],[TOTAL SOLES]],IFERROR(VLOOKUP("5-"&amp;Presupuestos[[#This Row],[ID DOCUMENTO]],BD_Pagos[],10,0),0))</f>
        <v>0</v>
      </c>
      <c r="BH1417" s="7" t="str">
        <f>IFERROR(VLOOKUP("1-Detraccion"&amp;Presupuestos[[#This Row],[ID DOCUMENTO]],BD_Pagos[],2,0),"")</f>
        <v/>
      </c>
      <c r="BI1417" s="3" t="str">
        <f>IFERROR(VLOOKUP("1-Detraccion"&amp;Presupuestos[[#This Row],[ID DOCUMENTO]],BD_Pagos[],3,0),"")</f>
        <v/>
      </c>
      <c r="BJ1417" s="3" t="str">
        <f>IFERROR(VLOOKUP("1-Detraccion"&amp;Presupuestos[[#This Row],[ID DOCUMENTO]],BD_Pagos[],4,0),"")</f>
        <v/>
      </c>
      <c r="BK1417" s="6">
        <f>IF(IFERROR(VLOOKUP("1-Detraccion"&amp;Presupuestos[[#This Row],[ID DOCUMENTO]],BD_Pagos[],5,0),0)&gt;Presupuestos[[#This Row],[TOTAL SOLES]],Presupuestos[[#This Row],[TOTAL SOLES]],IFERROR(VLOOKUP("1-Detraccion"&amp;Presupuestos[[#This Row],[ID DOCUMENTO]],BD_Pagos[],5,0),0))</f>
        <v>0</v>
      </c>
      <c r="BL1417" s="6">
        <f>IF(IFERROR(VLOOKUP("1-Detraccion"&amp;Presupuestos[[#This Row],[ID DOCUMENTO]],BD_Pagos[],6,0),0)&gt;Presupuestos[[#This Row],[TOTAL SOLES]],Presupuestos[[#This Row],[TOTAL SOLES]],IFERROR(VLOOKUP("1-Detraccion"&amp;Presupuestos[[#This Row],[ID DOCUMENTO]],BD_Pagos[],6,0),0))</f>
        <v>0</v>
      </c>
      <c r="BM1417" s="37"/>
      <c r="BN1417" s="3"/>
      <c r="BO1417" s="3"/>
      <c r="BP1417" s="6"/>
      <c r="BQ141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12.7</v>
      </c>
      <c r="BR1417" s="23" t="str">
        <f>IF(Presupuestos[[#This Row],[SALDO ME-MN]]&gt;0,"PENDIENTE","CANCELADO")</f>
        <v>PENDIENTE</v>
      </c>
      <c r="BS1417" s="23" t="str">
        <f>IF(COUNTIFS($U$4:$U1416,Presupuestos[[#This Row],[ID DOCUMENTO]])&gt;=1,IF(B1416=Presupuestos[[#This Row],[ID]],"OK","DOC. DUPLICADO"),"OK")</f>
        <v>OK</v>
      </c>
    </row>
    <row r="1418" spans="2:71" ht="24" x14ac:dyDescent="0.25">
      <c r="B1418" s="34">
        <f>IF(Presupuestos[[#This Row],[ID DOCUMENTO]]=U1417,B1417,IF(B1417="ID",1,B1417+1))</f>
        <v>1231</v>
      </c>
      <c r="C1418" s="2">
        <v>45890</v>
      </c>
      <c r="D1418" s="2">
        <v>45890</v>
      </c>
      <c r="E1418" s="3" t="s">
        <v>991</v>
      </c>
      <c r="F1418" s="25" t="s">
        <v>43</v>
      </c>
      <c r="G1418" s="25" t="s">
        <v>309</v>
      </c>
      <c r="H1418" s="25" t="s">
        <v>306</v>
      </c>
      <c r="I1418" s="36" t="str">
        <f>IFERROR(VLOOKUP(Presupuestos[[#This Row],[AREA]]&amp;Presupuestos[[#This Row],[CONCEPTO]]&amp;Presupuestos[[#This Row],[DESCRIPCION]],Tabla28[[Columna1]:[CÓDIGO NUEVO]],2,0),"")</f>
        <v>P0408002</v>
      </c>
      <c r="J1418" s="3" t="s">
        <v>666</v>
      </c>
      <c r="K1418" s="3" t="s">
        <v>666</v>
      </c>
      <c r="L1418" s="3" t="s">
        <v>666</v>
      </c>
      <c r="M1418" s="31" t="s">
        <v>1646</v>
      </c>
      <c r="N1418" s="3"/>
      <c r="O1418" s="3" t="s">
        <v>315</v>
      </c>
      <c r="P1418" s="3" t="s">
        <v>147</v>
      </c>
      <c r="Q1418" s="3" t="str">
        <f>IFERROR(VLOOKUP(Presupuestos[[#This Row],[CLASIFICACIÓN (N)]],Tabla17[],2,0),"")</f>
        <v>Gastos financieros</v>
      </c>
      <c r="R1418" s="3" t="str">
        <f>IFERROR(VLOOKUP(Presupuestos[[#This Row],[CLASIFICACIÓN (N)]],Tabla17[],3,0),"")</f>
        <v>Operativo</v>
      </c>
      <c r="S1418" s="3" t="s">
        <v>16</v>
      </c>
      <c r="T1418" s="3" t="str">
        <f>IFERROR(VLOOKUP(Presupuestos[[#This Row],[ALMACEN]],Tabla5[],2,0),"")</f>
        <v>Arequipa</v>
      </c>
      <c r="U1418" s="19" t="str">
        <f>IFERROR(VLOOKUP(Presupuestos[[#This Row],[TIPO DE DOCUMENTO]],Tipo_Documento[],2,0)&amp;Presupuestos[[#This Row],[SERIE]]&amp;Presupuestos[[#This Row],[NUMERO]]&amp;Presupuestos[[#This Row],[RUC]],"")</f>
        <v>01FN013617815920100047218</v>
      </c>
      <c r="V1418" s="3" t="s">
        <v>120</v>
      </c>
      <c r="W1418" s="7">
        <v>45891</v>
      </c>
      <c r="X1418" s="7">
        <v>45890</v>
      </c>
      <c r="Y1418" s="3" t="s">
        <v>924</v>
      </c>
      <c r="Z1418" s="3">
        <v>36178159</v>
      </c>
      <c r="AA1418" s="3">
        <f>IFERROR(VLOOKUP(Presupuestos[[#This Row],[RAZON SOCIAL]],CHOOSE({1,2},Clientes_Proveedores[Razon Social],Clientes_Proveedores[Ruc / Dni]),2,0),"-")</f>
        <v>20100047218</v>
      </c>
      <c r="AB1418" s="31" t="s">
        <v>1647</v>
      </c>
      <c r="AC1418" s="3" t="s">
        <v>670</v>
      </c>
      <c r="AD1418" s="5"/>
      <c r="AE1418" s="6">
        <v>10</v>
      </c>
      <c r="AF1418" s="6">
        <f>Presupuestos[[#This Row],[BASE]]*Presupuestos[[#This Row],[% IGV]]</f>
        <v>0</v>
      </c>
      <c r="AG1418" s="22">
        <f>ROUND(SUM(Presupuestos[[#This Row],[BASE]:[IGV]]),2)</f>
        <v>10</v>
      </c>
      <c r="AH1418" s="9" t="str">
        <f>IF(Presupuestos[[#This Row],[MONEDA]]="USD",VLOOKUP(Presupuestos[[#This Row],[FECHA DE EMISION]],Tipo_Cambio[],3,0),"")</f>
        <v/>
      </c>
      <c r="AI1418" s="22">
        <f>IFERROR(ROUND(IF(Presupuestos[[#This Row],[MONEDA]]="PEN",Presupuestos[[#This Row],[TOTAL]],Presupuestos[[#This Row],[TOTAL]]*Presupuestos[[#This Row],[TIPO DE CAMBIO]]),2),"")</f>
        <v>10</v>
      </c>
      <c r="AJ1418" s="5"/>
      <c r="AK1418" s="33" t="s">
        <v>671</v>
      </c>
      <c r="AL1418" s="5" t="s">
        <v>680</v>
      </c>
      <c r="AM1418" s="23" t="s">
        <v>671</v>
      </c>
      <c r="AN1418" s="23" t="s">
        <v>671</v>
      </c>
      <c r="AO1418" s="7" t="str">
        <f>IFERROR(VLOOKUP("1-"&amp;Presupuestos[[#This Row],[ID DOCUMENTO]],BD_Pagos[],7,0),"")</f>
        <v/>
      </c>
      <c r="AP1418" s="16" t="str">
        <f>IFERROR(VLOOKUP("1-"&amp;Presupuestos[[#This Row],[ID DOCUMENTO]],BD_Pagos[],8,0),"")</f>
        <v/>
      </c>
      <c r="AQ1418" s="17" t="str">
        <f>IFERROR(VLOOKUP("1-"&amp;Presupuestos[[#This Row],[ID DOCUMENTO]],BD_Pagos[],9,0),"")</f>
        <v/>
      </c>
      <c r="AR1418" s="54"/>
      <c r="AS1418" s="7" t="str">
        <f>IFERROR(VLOOKUP("2-"&amp;Presupuestos[[#This Row],[ID DOCUMENTO]],BD_Pagos[],7,0),"")</f>
        <v/>
      </c>
      <c r="AT1418" s="16" t="str">
        <f>IFERROR(VLOOKUP("2-"&amp;Presupuestos[[#This Row],[ID DOCUMENTO]],BD_Pagos[],8,0),"")</f>
        <v/>
      </c>
      <c r="AU1418" s="17" t="str">
        <f>IFERROR(VLOOKUP("2-"&amp;Presupuestos[[#This Row],[ID DOCUMENTO]],BD_Pagos[],9,0),"")</f>
        <v/>
      </c>
      <c r="AV1418" s="20">
        <f>IF(IFERROR(VLOOKUP("2-"&amp;Presupuestos[[#This Row],[ID DOCUMENTO]],BD_Pagos[],10,0),0)&gt;Presupuestos[[#This Row],[TOTAL SOLES]],Presupuestos[[#This Row],[TOTAL SOLES]],IFERROR(VLOOKUP("2-"&amp;Presupuestos[[#This Row],[ID DOCUMENTO]],BD_Pagos[],10,0),0))</f>
        <v>0</v>
      </c>
      <c r="AW1418" s="7"/>
      <c r="AX1418" s="16"/>
      <c r="AY1418" s="17"/>
      <c r="AZ1418" s="20"/>
      <c r="BA1418" s="7"/>
      <c r="BB1418" s="16"/>
      <c r="BC1418" s="17"/>
      <c r="BD1418" s="20"/>
      <c r="BE1418" s="7" t="str">
        <f>IFERROR(VLOOKUP("5-"&amp;Presupuestos[[#This Row],[ID DOCUMENTO]],BD_Pagos[],7,0),"")</f>
        <v/>
      </c>
      <c r="BF1418" s="17" t="str">
        <f>IFERROR(VLOOKUP("5-"&amp;Presupuestos[[#This Row],[ID DOCUMENTO]],BD_Pagos[],9,0),"")</f>
        <v/>
      </c>
      <c r="BG1418" s="20">
        <f>IF(IFERROR(VLOOKUP("5-"&amp;Presupuestos[[#This Row],[ID DOCUMENTO]],BD_Pagos[],10,0),0)&gt;Presupuestos[[#This Row],[TOTAL SOLES]],Presupuestos[[#This Row],[TOTAL SOLES]],IFERROR(VLOOKUP("5-"&amp;Presupuestos[[#This Row],[ID DOCUMENTO]],BD_Pagos[],10,0),0))</f>
        <v>0</v>
      </c>
      <c r="BH1418" s="7" t="str">
        <f>IFERROR(VLOOKUP("1-Detraccion"&amp;Presupuestos[[#This Row],[ID DOCUMENTO]],BD_Pagos[],2,0),"")</f>
        <v/>
      </c>
      <c r="BI1418" s="3" t="str">
        <f>IFERROR(VLOOKUP("1-Detraccion"&amp;Presupuestos[[#This Row],[ID DOCUMENTO]],BD_Pagos[],3,0),"")</f>
        <v/>
      </c>
      <c r="BJ1418" s="3" t="str">
        <f>IFERROR(VLOOKUP("1-Detraccion"&amp;Presupuestos[[#This Row],[ID DOCUMENTO]],BD_Pagos[],4,0),"")</f>
        <v/>
      </c>
      <c r="BK1418" s="6">
        <f>IF(IFERROR(VLOOKUP("1-Detraccion"&amp;Presupuestos[[#This Row],[ID DOCUMENTO]],BD_Pagos[],5,0),0)&gt;Presupuestos[[#This Row],[TOTAL SOLES]],Presupuestos[[#This Row],[TOTAL SOLES]],IFERROR(VLOOKUP("1-Detraccion"&amp;Presupuestos[[#This Row],[ID DOCUMENTO]],BD_Pagos[],5,0),0))</f>
        <v>0</v>
      </c>
      <c r="BL1418" s="6">
        <f>IF(IFERROR(VLOOKUP("1-Detraccion"&amp;Presupuestos[[#This Row],[ID DOCUMENTO]],BD_Pagos[],6,0),0)&gt;Presupuestos[[#This Row],[TOTAL SOLES]],Presupuestos[[#This Row],[TOTAL SOLES]],IFERROR(VLOOKUP("1-Detraccion"&amp;Presupuestos[[#This Row],[ID DOCUMENTO]],BD_Pagos[],6,0),0))</f>
        <v>0</v>
      </c>
      <c r="BM1418" s="37"/>
      <c r="BN1418" s="3"/>
      <c r="BO1418" s="3"/>
      <c r="BP1418" s="6"/>
      <c r="BQ141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418" s="23" t="str">
        <f>IF(Presupuestos[[#This Row],[SALDO ME-MN]]&gt;0,"PENDIENTE","CANCELADO")</f>
        <v>PENDIENTE</v>
      </c>
      <c r="BS1418" s="23" t="str">
        <f>IF(COUNTIFS($U$4:$U1417,Presupuestos[[#This Row],[ID DOCUMENTO]])&gt;=1,IF(B1417=Presupuestos[[#This Row],[ID]],"OK","DOC. DUPLICADO"),"OK")</f>
        <v>OK</v>
      </c>
    </row>
    <row r="1419" spans="2:71" ht="24" x14ac:dyDescent="0.25">
      <c r="B1419" s="34">
        <f>IF(Presupuestos[[#This Row],[ID DOCUMENTO]]=U1418,B1418,IF(B1418="ID",1,B1418+1))</f>
        <v>1232</v>
      </c>
      <c r="C1419" s="2">
        <v>45890</v>
      </c>
      <c r="D1419" s="2">
        <v>45890</v>
      </c>
      <c r="E1419" s="3" t="s">
        <v>991</v>
      </c>
      <c r="F1419" s="25" t="s">
        <v>43</v>
      </c>
      <c r="G1419" s="25" t="s">
        <v>309</v>
      </c>
      <c r="H1419" s="25" t="s">
        <v>314</v>
      </c>
      <c r="I1419" s="36" t="str">
        <f>IFERROR(VLOOKUP(Presupuestos[[#This Row],[AREA]]&amp;Presupuestos[[#This Row],[CONCEPTO]]&amp;Presupuestos[[#This Row],[DESCRIPCION]],Tabla28[[Columna1]:[CÓDIGO NUEVO]],2,0),"")</f>
        <v>P0408003</v>
      </c>
      <c r="J1419" s="3" t="s">
        <v>666</v>
      </c>
      <c r="K1419" s="3" t="s">
        <v>666</v>
      </c>
      <c r="L1419" s="3" t="s">
        <v>666</v>
      </c>
      <c r="M1419" s="31" t="s">
        <v>1648</v>
      </c>
      <c r="N1419" s="3"/>
      <c r="O1419" s="3" t="s">
        <v>315</v>
      </c>
      <c r="P1419" s="3" t="s">
        <v>147</v>
      </c>
      <c r="Q1419" s="3" t="str">
        <f>IFERROR(VLOOKUP(Presupuestos[[#This Row],[CLASIFICACIÓN (N)]],Tabla17[],2,0),"")</f>
        <v>Gastos financieros</v>
      </c>
      <c r="R1419" s="3" t="str">
        <f>IFERROR(VLOOKUP(Presupuestos[[#This Row],[CLASIFICACIÓN (N)]],Tabla17[],3,0),"")</f>
        <v>Operativo</v>
      </c>
      <c r="S1419" s="3" t="s">
        <v>16</v>
      </c>
      <c r="T1419" s="3" t="str">
        <f>IFERROR(VLOOKUP(Presupuestos[[#This Row],[ALMACEN]],Tabla5[],2,0),"")</f>
        <v>Arequipa</v>
      </c>
      <c r="U1419" s="19" t="str">
        <f>IFERROR(VLOOKUP(Presupuestos[[#This Row],[TIPO DE DOCUMENTO]],Tipo_Documento[],2,0)&amp;Presupuestos[[#This Row],[SERIE]]&amp;Presupuestos[[#This Row],[NUMERO]]&amp;Presupuestos[[#This Row],[RUC]],"")</f>
        <v>01FN013618217820100047218</v>
      </c>
      <c r="V1419" s="3" t="s">
        <v>120</v>
      </c>
      <c r="W1419" s="7">
        <v>45891</v>
      </c>
      <c r="X1419" s="7">
        <v>45890</v>
      </c>
      <c r="Y1419" s="3" t="s">
        <v>924</v>
      </c>
      <c r="Z1419" s="3">
        <v>36182178</v>
      </c>
      <c r="AA1419" s="3">
        <f>IFERROR(VLOOKUP(Presupuestos[[#This Row],[RAZON SOCIAL]],CHOOSE({1,2},Clientes_Proveedores[Razon Social],Clientes_Proveedores[Ruc / Dni]),2,0),"-")</f>
        <v>20100047218</v>
      </c>
      <c r="AB1419" s="31" t="s">
        <v>1647</v>
      </c>
      <c r="AC1419" s="3" t="s">
        <v>670</v>
      </c>
      <c r="AD1419" s="5"/>
      <c r="AE1419" s="6">
        <v>10.5</v>
      </c>
      <c r="AF1419" s="6">
        <f>Presupuestos[[#This Row],[BASE]]*Presupuestos[[#This Row],[% IGV]]</f>
        <v>0</v>
      </c>
      <c r="AG1419" s="22">
        <f>ROUND(SUM(Presupuestos[[#This Row],[BASE]:[IGV]]),2)</f>
        <v>10.5</v>
      </c>
      <c r="AH1419" s="9" t="str">
        <f>IF(Presupuestos[[#This Row],[MONEDA]]="USD",VLOOKUP(Presupuestos[[#This Row],[FECHA DE EMISION]],Tipo_Cambio[],3,0),"")</f>
        <v/>
      </c>
      <c r="AI1419" s="22">
        <f>IFERROR(ROUND(IF(Presupuestos[[#This Row],[MONEDA]]="PEN",Presupuestos[[#This Row],[TOTAL]],Presupuestos[[#This Row],[TOTAL]]*Presupuestos[[#This Row],[TIPO DE CAMBIO]]),2),"")</f>
        <v>10.5</v>
      </c>
      <c r="AJ1419" s="5"/>
      <c r="AK1419" s="33" t="s">
        <v>671</v>
      </c>
      <c r="AL1419" s="5" t="s">
        <v>680</v>
      </c>
      <c r="AM1419" s="23" t="s">
        <v>671</v>
      </c>
      <c r="AN1419" s="23" t="s">
        <v>671</v>
      </c>
      <c r="AO1419" s="7" t="str">
        <f>IFERROR(VLOOKUP("1-"&amp;Presupuestos[[#This Row],[ID DOCUMENTO]],BD_Pagos[],7,0),"")</f>
        <v/>
      </c>
      <c r="AP1419" s="16" t="str">
        <f>IFERROR(VLOOKUP("1-"&amp;Presupuestos[[#This Row],[ID DOCUMENTO]],BD_Pagos[],8,0),"")</f>
        <v/>
      </c>
      <c r="AQ1419" s="17" t="str">
        <f>IFERROR(VLOOKUP("1-"&amp;Presupuestos[[#This Row],[ID DOCUMENTO]],BD_Pagos[],9,0),"")</f>
        <v/>
      </c>
      <c r="AR1419" s="54"/>
      <c r="AS1419" s="7" t="str">
        <f>IFERROR(VLOOKUP("2-"&amp;Presupuestos[[#This Row],[ID DOCUMENTO]],BD_Pagos[],7,0),"")</f>
        <v/>
      </c>
      <c r="AT1419" s="16" t="str">
        <f>IFERROR(VLOOKUP("2-"&amp;Presupuestos[[#This Row],[ID DOCUMENTO]],BD_Pagos[],8,0),"")</f>
        <v/>
      </c>
      <c r="AU1419" s="17" t="str">
        <f>IFERROR(VLOOKUP("2-"&amp;Presupuestos[[#This Row],[ID DOCUMENTO]],BD_Pagos[],9,0),"")</f>
        <v/>
      </c>
      <c r="AV1419" s="20">
        <f>IF(IFERROR(VLOOKUP("2-"&amp;Presupuestos[[#This Row],[ID DOCUMENTO]],BD_Pagos[],10,0),0)&gt;Presupuestos[[#This Row],[TOTAL SOLES]],Presupuestos[[#This Row],[TOTAL SOLES]],IFERROR(VLOOKUP("2-"&amp;Presupuestos[[#This Row],[ID DOCUMENTO]],BD_Pagos[],10,0),0))</f>
        <v>0</v>
      </c>
      <c r="AW1419" s="7"/>
      <c r="AX1419" s="16"/>
      <c r="AY1419" s="17"/>
      <c r="AZ1419" s="20"/>
      <c r="BA1419" s="7"/>
      <c r="BB1419" s="16"/>
      <c r="BC1419" s="17"/>
      <c r="BD1419" s="20"/>
      <c r="BE1419" s="7" t="str">
        <f>IFERROR(VLOOKUP("5-"&amp;Presupuestos[[#This Row],[ID DOCUMENTO]],BD_Pagos[],7,0),"")</f>
        <v/>
      </c>
      <c r="BF1419" s="17" t="str">
        <f>IFERROR(VLOOKUP("5-"&amp;Presupuestos[[#This Row],[ID DOCUMENTO]],BD_Pagos[],9,0),"")</f>
        <v/>
      </c>
      <c r="BG1419" s="20">
        <f>IF(IFERROR(VLOOKUP("5-"&amp;Presupuestos[[#This Row],[ID DOCUMENTO]],BD_Pagos[],10,0),0)&gt;Presupuestos[[#This Row],[TOTAL SOLES]],Presupuestos[[#This Row],[TOTAL SOLES]],IFERROR(VLOOKUP("5-"&amp;Presupuestos[[#This Row],[ID DOCUMENTO]],BD_Pagos[],10,0),0))</f>
        <v>0</v>
      </c>
      <c r="BH1419" s="7" t="str">
        <f>IFERROR(VLOOKUP("1-Detraccion"&amp;Presupuestos[[#This Row],[ID DOCUMENTO]],BD_Pagos[],2,0),"")</f>
        <v/>
      </c>
      <c r="BI1419" s="3" t="str">
        <f>IFERROR(VLOOKUP("1-Detraccion"&amp;Presupuestos[[#This Row],[ID DOCUMENTO]],BD_Pagos[],3,0),"")</f>
        <v/>
      </c>
      <c r="BJ1419" s="3" t="str">
        <f>IFERROR(VLOOKUP("1-Detraccion"&amp;Presupuestos[[#This Row],[ID DOCUMENTO]],BD_Pagos[],4,0),"")</f>
        <v/>
      </c>
      <c r="BK1419" s="6">
        <f>IF(IFERROR(VLOOKUP("1-Detraccion"&amp;Presupuestos[[#This Row],[ID DOCUMENTO]],BD_Pagos[],5,0),0)&gt;Presupuestos[[#This Row],[TOTAL SOLES]],Presupuestos[[#This Row],[TOTAL SOLES]],IFERROR(VLOOKUP("1-Detraccion"&amp;Presupuestos[[#This Row],[ID DOCUMENTO]],BD_Pagos[],5,0),0))</f>
        <v>0</v>
      </c>
      <c r="BL1419" s="6">
        <f>IF(IFERROR(VLOOKUP("1-Detraccion"&amp;Presupuestos[[#This Row],[ID DOCUMENTO]],BD_Pagos[],6,0),0)&gt;Presupuestos[[#This Row],[TOTAL SOLES]],Presupuestos[[#This Row],[TOTAL SOLES]],IFERROR(VLOOKUP("1-Detraccion"&amp;Presupuestos[[#This Row],[ID DOCUMENTO]],BD_Pagos[],6,0),0))</f>
        <v>0</v>
      </c>
      <c r="BM1419" s="37"/>
      <c r="BN1419" s="3"/>
      <c r="BO1419" s="3"/>
      <c r="BP1419" s="6"/>
      <c r="BQ141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10.5</v>
      </c>
      <c r="BR1419" s="23" t="str">
        <f>IF(Presupuestos[[#This Row],[SALDO ME-MN]]&gt;0,"PENDIENTE","CANCELADO")</f>
        <v>PENDIENTE</v>
      </c>
      <c r="BS1419" s="23" t="str">
        <f>IF(COUNTIFS($U$4:$U1418,Presupuestos[[#This Row],[ID DOCUMENTO]])&gt;=1,IF(B1418=Presupuestos[[#This Row],[ID]],"OK","DOC. DUPLICADO"),"OK")</f>
        <v>OK</v>
      </c>
    </row>
    <row r="1420" spans="2:71" ht="24" x14ac:dyDescent="0.25">
      <c r="B1420" s="34">
        <f>IF(Presupuestos[[#This Row],[ID DOCUMENTO]]=U1419,B1419,IF(B1419="ID",1,B1419+1))</f>
        <v>1233</v>
      </c>
      <c r="C1420" s="2">
        <v>45862</v>
      </c>
      <c r="D1420" s="2">
        <v>45862</v>
      </c>
      <c r="E1420" s="3" t="s">
        <v>838</v>
      </c>
      <c r="F1420" s="25" t="s">
        <v>35</v>
      </c>
      <c r="G1420" s="25" t="s">
        <v>196</v>
      </c>
      <c r="H1420" s="25" t="s">
        <v>197</v>
      </c>
      <c r="I1420" s="36" t="str">
        <f>IFERROR(VLOOKUP(Presupuestos[[#This Row],[AREA]]&amp;Presupuestos[[#This Row],[CONCEPTO]]&amp;Presupuestos[[#This Row],[DESCRIPCION]],Tabla28[[Columna1]:[CÓDIGO NUEVO]],2,0),"")</f>
        <v>P0301001</v>
      </c>
      <c r="J1420" s="3" t="s">
        <v>666</v>
      </c>
      <c r="K1420" s="3" t="s">
        <v>666</v>
      </c>
      <c r="L1420" s="3" t="s">
        <v>666</v>
      </c>
      <c r="M1420" s="31" t="s">
        <v>2599</v>
      </c>
      <c r="N1420" s="3" t="s">
        <v>40</v>
      </c>
      <c r="O1420" s="3" t="s">
        <v>315</v>
      </c>
      <c r="P1420" s="3" t="s">
        <v>122</v>
      </c>
      <c r="Q1420" s="3" t="str">
        <f>IFERROR(VLOOKUP(Presupuestos[[#This Row],[CLASIFICACIÓN (N)]],Tabla17[],2,0),"")</f>
        <v>Costos de ventas</v>
      </c>
      <c r="R1420" s="3" t="str">
        <f>IFERROR(VLOOKUP(Presupuestos[[#This Row],[CLASIFICACIÓN (N)]],Tabla17[],3,0),"")</f>
        <v>Operativo</v>
      </c>
      <c r="S1420" s="3" t="s">
        <v>16</v>
      </c>
      <c r="T1420" s="3" t="str">
        <f>IFERROR(VLOOKUP(Presupuestos[[#This Row],[ALMACEN]],Tabla5[],2,0),"")</f>
        <v>Arequipa</v>
      </c>
      <c r="U1420" s="19" t="str">
        <f>IFERROR(VLOOKUP(Presupuestos[[#This Row],[TIPO DE DOCUMENTO]],Tipo_Documento[],2,0)&amp;Presupuestos[[#This Row],[SERIE]]&amp;Presupuestos[[#This Row],[NUMERO]]&amp;Presupuestos[[#This Row],[RUC]],"")</f>
        <v>01F0014693020485592556</v>
      </c>
      <c r="V1420" s="3" t="s">
        <v>120</v>
      </c>
      <c r="W1420" s="7">
        <v>45862</v>
      </c>
      <c r="X1420" s="7">
        <v>45862</v>
      </c>
      <c r="Y1420" s="3" t="s">
        <v>688</v>
      </c>
      <c r="Z1420" s="3">
        <v>46930</v>
      </c>
      <c r="AA1420" s="3">
        <f>IFERROR(VLOOKUP(Presupuestos[[#This Row],[RAZON SOCIAL]],CHOOSE({1,2},Clientes_Proveedores[Razon Social],Clientes_Proveedores[Ruc / Dni]),2,0),"-")</f>
        <v>20485592556</v>
      </c>
      <c r="AB1420" s="31" t="s">
        <v>1707</v>
      </c>
      <c r="AC1420" s="3" t="s">
        <v>670</v>
      </c>
      <c r="AD1420" s="5">
        <v>0.18</v>
      </c>
      <c r="AE1420" s="6">
        <v>127.12</v>
      </c>
      <c r="AF1420" s="6">
        <f>Presupuestos[[#This Row],[BASE]]*Presupuestos[[#This Row],[% IGV]]</f>
        <v>22.881599999999999</v>
      </c>
      <c r="AG1420" s="22">
        <f>ROUND(SUM(Presupuestos[[#This Row],[BASE]:[IGV]]),2)</f>
        <v>150</v>
      </c>
      <c r="AH1420" s="9" t="str">
        <f>IF(Presupuestos[[#This Row],[MONEDA]]="USD",VLOOKUP(Presupuestos[[#This Row],[FECHA DE EMISION]],Tipo_Cambio[],3,0),"")</f>
        <v/>
      </c>
      <c r="AI1420" s="22">
        <f>IFERROR(ROUND(IF(Presupuestos[[#This Row],[MONEDA]]="PEN",Presupuestos[[#This Row],[TOTAL]],Presupuestos[[#This Row],[TOTAL]]*Presupuestos[[#This Row],[TIPO DE CAMBIO]]),2),"")</f>
        <v>150</v>
      </c>
      <c r="AJ1420" s="5"/>
      <c r="AK1420" s="33" t="s">
        <v>671</v>
      </c>
      <c r="AL1420" s="5" t="s">
        <v>715</v>
      </c>
      <c r="AM1420" s="23" t="s">
        <v>671</v>
      </c>
      <c r="AN1420" s="23" t="s">
        <v>671</v>
      </c>
      <c r="AO1420" s="7" t="str">
        <f>IFERROR(VLOOKUP("1-"&amp;Presupuestos[[#This Row],[ID DOCUMENTO]],BD_Pagos[],7,0),"")</f>
        <v/>
      </c>
      <c r="AP1420" s="16" t="str">
        <f>IFERROR(VLOOKUP("1-"&amp;Presupuestos[[#This Row],[ID DOCUMENTO]],BD_Pagos[],8,0),"")</f>
        <v/>
      </c>
      <c r="AQ1420" s="17" t="str">
        <f>IFERROR(VLOOKUP("1-"&amp;Presupuestos[[#This Row],[ID DOCUMENTO]],BD_Pagos[],9,0),"")</f>
        <v/>
      </c>
      <c r="AR1420" s="54"/>
      <c r="AS1420" s="7" t="str">
        <f>IFERROR(VLOOKUP("2-"&amp;Presupuestos[[#This Row],[ID DOCUMENTO]],BD_Pagos[],7,0),"")</f>
        <v/>
      </c>
      <c r="AT1420" s="16" t="str">
        <f>IFERROR(VLOOKUP("2-"&amp;Presupuestos[[#This Row],[ID DOCUMENTO]],BD_Pagos[],8,0),"")</f>
        <v/>
      </c>
      <c r="AU1420" s="17" t="str">
        <f>IFERROR(VLOOKUP("2-"&amp;Presupuestos[[#This Row],[ID DOCUMENTO]],BD_Pagos[],9,0),"")</f>
        <v/>
      </c>
      <c r="AV1420" s="20">
        <f>IF(IFERROR(VLOOKUP("2-"&amp;Presupuestos[[#This Row],[ID DOCUMENTO]],BD_Pagos[],10,0),0)&gt;Presupuestos[[#This Row],[TOTAL SOLES]],Presupuestos[[#This Row],[TOTAL SOLES]],IFERROR(VLOOKUP("2-"&amp;Presupuestos[[#This Row],[ID DOCUMENTO]],BD_Pagos[],10,0),0))</f>
        <v>0</v>
      </c>
      <c r="AW1420" s="7"/>
      <c r="AX1420" s="16"/>
      <c r="AY1420" s="17"/>
      <c r="AZ1420" s="20"/>
      <c r="BA1420" s="7"/>
      <c r="BB1420" s="16"/>
      <c r="BC1420" s="17"/>
      <c r="BD1420" s="20"/>
      <c r="BE1420" s="7" t="str">
        <f>IFERROR(VLOOKUP("5-"&amp;Presupuestos[[#This Row],[ID DOCUMENTO]],BD_Pagos[],7,0),"")</f>
        <v/>
      </c>
      <c r="BF1420" s="17" t="str">
        <f>IFERROR(VLOOKUP("5-"&amp;Presupuestos[[#This Row],[ID DOCUMENTO]],BD_Pagos[],9,0),"")</f>
        <v/>
      </c>
      <c r="BG1420" s="20">
        <f>IF(IFERROR(VLOOKUP("5-"&amp;Presupuestos[[#This Row],[ID DOCUMENTO]],BD_Pagos[],10,0),0)&gt;Presupuestos[[#This Row],[TOTAL SOLES]],Presupuestos[[#This Row],[TOTAL SOLES]],IFERROR(VLOOKUP("5-"&amp;Presupuestos[[#This Row],[ID DOCUMENTO]],BD_Pagos[],10,0),0))</f>
        <v>0</v>
      </c>
      <c r="BH1420" s="7" t="str">
        <f>IFERROR(VLOOKUP("1-Detraccion"&amp;Presupuestos[[#This Row],[ID DOCUMENTO]],BD_Pagos[],2,0),"")</f>
        <v/>
      </c>
      <c r="BI1420" s="3" t="str">
        <f>IFERROR(VLOOKUP("1-Detraccion"&amp;Presupuestos[[#This Row],[ID DOCUMENTO]],BD_Pagos[],3,0),"")</f>
        <v/>
      </c>
      <c r="BJ1420" s="3" t="str">
        <f>IFERROR(VLOOKUP("1-Detraccion"&amp;Presupuestos[[#This Row],[ID DOCUMENTO]],BD_Pagos[],4,0),"")</f>
        <v/>
      </c>
      <c r="BK1420" s="6">
        <f>IF(IFERROR(VLOOKUP("1-Detraccion"&amp;Presupuestos[[#This Row],[ID DOCUMENTO]],BD_Pagos[],5,0),0)&gt;Presupuestos[[#This Row],[TOTAL SOLES]],Presupuestos[[#This Row],[TOTAL SOLES]],IFERROR(VLOOKUP("1-Detraccion"&amp;Presupuestos[[#This Row],[ID DOCUMENTO]],BD_Pagos[],5,0),0))</f>
        <v>0</v>
      </c>
      <c r="BL1420" s="6">
        <f>IF(IFERROR(VLOOKUP("1-Detraccion"&amp;Presupuestos[[#This Row],[ID DOCUMENTO]],BD_Pagos[],6,0),0)&gt;Presupuestos[[#This Row],[TOTAL SOLES]],Presupuestos[[#This Row],[TOTAL SOLES]],IFERROR(VLOOKUP("1-Detraccion"&amp;Presupuestos[[#This Row],[ID DOCUMENTO]],BD_Pagos[],6,0),0))</f>
        <v>0</v>
      </c>
      <c r="BM1420" s="37"/>
      <c r="BN1420" s="3"/>
      <c r="BO1420" s="3"/>
      <c r="BP1420" s="6"/>
      <c r="BQ142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150</v>
      </c>
      <c r="BR1420" s="23" t="str">
        <f>IF(Presupuestos[[#This Row],[SALDO ME-MN]]&gt;0,"PENDIENTE","CANCELADO")</f>
        <v>PENDIENTE</v>
      </c>
      <c r="BS1420" s="23" t="str">
        <f>IF(COUNTIFS($U$4:$U1419,Presupuestos[[#This Row],[ID DOCUMENTO]])&gt;=1,IF(B1419=Presupuestos[[#This Row],[ID]],"OK","DOC. DUPLICADO"),"OK")</f>
        <v>OK</v>
      </c>
    </row>
    <row r="1421" spans="2:71" ht="24" x14ac:dyDescent="0.25">
      <c r="B1421" s="34">
        <f>IF(Presupuestos[[#This Row],[ID DOCUMENTO]]=U1420,B1420,IF(B1420="ID",1,B1420+1))</f>
        <v>1234</v>
      </c>
      <c r="C1421" s="2">
        <v>45887</v>
      </c>
      <c r="D1421" s="2">
        <v>45887</v>
      </c>
      <c r="E1421" s="3" t="s">
        <v>838</v>
      </c>
      <c r="F1421" s="25" t="s">
        <v>27</v>
      </c>
      <c r="G1421" s="25" t="s">
        <v>128</v>
      </c>
      <c r="H1421" s="25" t="s">
        <v>111</v>
      </c>
      <c r="I1421" s="36" t="str">
        <f>IFERROR(VLOOKUP(Presupuestos[[#This Row],[AREA]]&amp;Presupuestos[[#This Row],[CONCEPTO]]&amp;Presupuestos[[#This Row],[DESCRIPCION]],Tabla28[[Columna1]:[CÓDIGO NUEVO]],2,0),"")</f>
        <v>P0210002</v>
      </c>
      <c r="J1421" s="3" t="s">
        <v>666</v>
      </c>
      <c r="K1421" s="3" t="s">
        <v>666</v>
      </c>
      <c r="L1421" s="3" t="s">
        <v>666</v>
      </c>
      <c r="M1421" s="31" t="s">
        <v>2600</v>
      </c>
      <c r="N1421" s="3" t="s">
        <v>33</v>
      </c>
      <c r="O1421" s="3" t="s">
        <v>308</v>
      </c>
      <c r="P1421" s="3" t="s">
        <v>122</v>
      </c>
      <c r="Q1421" s="3" t="str">
        <f>IFERROR(VLOOKUP(Presupuestos[[#This Row],[CLASIFICACIÓN (N)]],Tabla17[],2,0),"")</f>
        <v>Costos de ventas</v>
      </c>
      <c r="R1421" s="3" t="str">
        <f>IFERROR(VLOOKUP(Presupuestos[[#This Row],[CLASIFICACIÓN (N)]],Tabla17[],3,0),"")</f>
        <v>Operativo</v>
      </c>
      <c r="S1421" s="3" t="s">
        <v>16</v>
      </c>
      <c r="T1421" s="3" t="str">
        <f>IFERROR(VLOOKUP(Presupuestos[[#This Row],[ALMACEN]],Tabla5[],2,0),"")</f>
        <v>Arequipa</v>
      </c>
      <c r="U1421" s="19" t="str">
        <f>IFERROR(VLOOKUP(Presupuestos[[#This Row],[TIPO DE DOCUMENTO]],Tipo_Documento[],2,0)&amp;Presupuestos[[#This Row],[SERIE]]&amp;Presupuestos[[#This Row],[NUMERO]]&amp;Presupuestos[[#This Row],[RUC]],"")</f>
        <v>01F211243920120517252558</v>
      </c>
      <c r="V1421" s="3" t="s">
        <v>120</v>
      </c>
      <c r="W1421" s="7">
        <v>45887</v>
      </c>
      <c r="X1421" s="7">
        <v>45887</v>
      </c>
      <c r="Y1421" s="3" t="s">
        <v>829</v>
      </c>
      <c r="Z1421" s="3">
        <v>2439201</v>
      </c>
      <c r="AA1421" s="3">
        <f>IFERROR(VLOOKUP(Presupuestos[[#This Row],[RAZON SOCIAL]],CHOOSE({1,2},Clientes_Proveedores[Razon Social],Clientes_Proveedores[Ruc / Dni]),2,0),"-")</f>
        <v>20517252558</v>
      </c>
      <c r="AB1421" s="31" t="s">
        <v>714</v>
      </c>
      <c r="AC1421" s="3" t="s">
        <v>670</v>
      </c>
      <c r="AD1421" s="5">
        <v>0.18</v>
      </c>
      <c r="AE1421" s="6">
        <v>6.78</v>
      </c>
      <c r="AF1421" s="6">
        <f>Presupuestos[[#This Row],[BASE]]*Presupuestos[[#This Row],[% IGV]]</f>
        <v>1.2203999999999999</v>
      </c>
      <c r="AG1421" s="22">
        <f>ROUND(SUM(Presupuestos[[#This Row],[BASE]:[IGV]]),2)</f>
        <v>8</v>
      </c>
      <c r="AH1421" s="9" t="str">
        <f>IF(Presupuestos[[#This Row],[MONEDA]]="USD",VLOOKUP(Presupuestos[[#This Row],[FECHA DE EMISION]],Tipo_Cambio[],3,0),"")</f>
        <v/>
      </c>
      <c r="AI1421" s="22">
        <f>IFERROR(ROUND(IF(Presupuestos[[#This Row],[MONEDA]]="PEN",Presupuestos[[#This Row],[TOTAL]],Presupuestos[[#This Row],[TOTAL]]*Presupuestos[[#This Row],[TIPO DE CAMBIO]]),2),"")</f>
        <v>8</v>
      </c>
      <c r="AJ1421" s="5"/>
      <c r="AK1421" s="33" t="s">
        <v>671</v>
      </c>
      <c r="AL1421" s="5" t="s">
        <v>715</v>
      </c>
      <c r="AM1421" s="23" t="s">
        <v>671</v>
      </c>
      <c r="AN1421" s="23" t="s">
        <v>671</v>
      </c>
      <c r="AO1421" s="7" t="str">
        <f>IFERROR(VLOOKUP("1-"&amp;Presupuestos[[#This Row],[ID DOCUMENTO]],BD_Pagos[],7,0),"")</f>
        <v/>
      </c>
      <c r="AP1421" s="16" t="str">
        <f>IFERROR(VLOOKUP("1-"&amp;Presupuestos[[#This Row],[ID DOCUMENTO]],BD_Pagos[],8,0),"")</f>
        <v/>
      </c>
      <c r="AQ1421" s="17" t="str">
        <f>IFERROR(VLOOKUP("1-"&amp;Presupuestos[[#This Row],[ID DOCUMENTO]],BD_Pagos[],9,0),"")</f>
        <v/>
      </c>
      <c r="AR1421" s="54"/>
      <c r="AS1421" s="7" t="str">
        <f>IFERROR(VLOOKUP("2-"&amp;Presupuestos[[#This Row],[ID DOCUMENTO]],BD_Pagos[],7,0),"")</f>
        <v/>
      </c>
      <c r="AT1421" s="16" t="str">
        <f>IFERROR(VLOOKUP("2-"&amp;Presupuestos[[#This Row],[ID DOCUMENTO]],BD_Pagos[],8,0),"")</f>
        <v/>
      </c>
      <c r="AU1421" s="17" t="str">
        <f>IFERROR(VLOOKUP("2-"&amp;Presupuestos[[#This Row],[ID DOCUMENTO]],BD_Pagos[],9,0),"")</f>
        <v/>
      </c>
      <c r="AV1421" s="20">
        <f>IF(IFERROR(VLOOKUP("2-"&amp;Presupuestos[[#This Row],[ID DOCUMENTO]],BD_Pagos[],10,0),0)&gt;Presupuestos[[#This Row],[TOTAL SOLES]],Presupuestos[[#This Row],[TOTAL SOLES]],IFERROR(VLOOKUP("2-"&amp;Presupuestos[[#This Row],[ID DOCUMENTO]],BD_Pagos[],10,0),0))</f>
        <v>0</v>
      </c>
      <c r="AW1421" s="7"/>
      <c r="AX1421" s="16"/>
      <c r="AY1421" s="17"/>
      <c r="AZ1421" s="20"/>
      <c r="BA1421" s="7"/>
      <c r="BB1421" s="16"/>
      <c r="BC1421" s="17"/>
      <c r="BD1421" s="20"/>
      <c r="BE1421" s="7" t="str">
        <f>IFERROR(VLOOKUP("5-"&amp;Presupuestos[[#This Row],[ID DOCUMENTO]],BD_Pagos[],7,0),"")</f>
        <v/>
      </c>
      <c r="BF1421" s="17" t="str">
        <f>IFERROR(VLOOKUP("5-"&amp;Presupuestos[[#This Row],[ID DOCUMENTO]],BD_Pagos[],9,0),"")</f>
        <v/>
      </c>
      <c r="BG1421" s="20">
        <f>IF(IFERROR(VLOOKUP("5-"&amp;Presupuestos[[#This Row],[ID DOCUMENTO]],BD_Pagos[],10,0),0)&gt;Presupuestos[[#This Row],[TOTAL SOLES]],Presupuestos[[#This Row],[TOTAL SOLES]],IFERROR(VLOOKUP("5-"&amp;Presupuestos[[#This Row],[ID DOCUMENTO]],BD_Pagos[],10,0),0))</f>
        <v>0</v>
      </c>
      <c r="BH1421" s="7" t="str">
        <f>IFERROR(VLOOKUP("1-Detraccion"&amp;Presupuestos[[#This Row],[ID DOCUMENTO]],BD_Pagos[],2,0),"")</f>
        <v/>
      </c>
      <c r="BI1421" s="3" t="str">
        <f>IFERROR(VLOOKUP("1-Detraccion"&amp;Presupuestos[[#This Row],[ID DOCUMENTO]],BD_Pagos[],3,0),"")</f>
        <v/>
      </c>
      <c r="BJ1421" s="3" t="str">
        <f>IFERROR(VLOOKUP("1-Detraccion"&amp;Presupuestos[[#This Row],[ID DOCUMENTO]],BD_Pagos[],4,0),"")</f>
        <v/>
      </c>
      <c r="BK1421" s="6">
        <f>IF(IFERROR(VLOOKUP("1-Detraccion"&amp;Presupuestos[[#This Row],[ID DOCUMENTO]],BD_Pagos[],5,0),0)&gt;Presupuestos[[#This Row],[TOTAL SOLES]],Presupuestos[[#This Row],[TOTAL SOLES]],IFERROR(VLOOKUP("1-Detraccion"&amp;Presupuestos[[#This Row],[ID DOCUMENTO]],BD_Pagos[],5,0),0))</f>
        <v>0</v>
      </c>
      <c r="BL1421" s="6">
        <f>IF(IFERROR(VLOOKUP("1-Detraccion"&amp;Presupuestos[[#This Row],[ID DOCUMENTO]],BD_Pagos[],6,0),0)&gt;Presupuestos[[#This Row],[TOTAL SOLES]],Presupuestos[[#This Row],[TOTAL SOLES]],IFERROR(VLOOKUP("1-Detraccion"&amp;Presupuestos[[#This Row],[ID DOCUMENTO]],BD_Pagos[],6,0),0))</f>
        <v>0</v>
      </c>
      <c r="BM1421" s="37"/>
      <c r="BN1421" s="3"/>
      <c r="BO1421" s="3"/>
      <c r="BP1421" s="6"/>
      <c r="BQ142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421" s="23" t="str">
        <f>IF(Presupuestos[[#This Row],[SALDO ME-MN]]&gt;0,"PENDIENTE","CANCELADO")</f>
        <v>PENDIENTE</v>
      </c>
      <c r="BS1421" s="23" t="str">
        <f>IF(COUNTIFS($U$4:$U1420,Presupuestos[[#This Row],[ID DOCUMENTO]])&gt;=1,IF(B1420=Presupuestos[[#This Row],[ID]],"OK","DOC. DUPLICADO"),"OK")</f>
        <v>OK</v>
      </c>
    </row>
    <row r="1422" spans="2:71" ht="24" x14ac:dyDescent="0.25">
      <c r="B1422" s="34">
        <f>IF(Presupuestos[[#This Row],[ID DOCUMENTO]]=U1421,B1421,IF(B1421="ID",1,B1421+1))</f>
        <v>1235</v>
      </c>
      <c r="C1422" s="2">
        <v>45887</v>
      </c>
      <c r="D1422" s="2">
        <v>45887</v>
      </c>
      <c r="E1422" s="3" t="s">
        <v>838</v>
      </c>
      <c r="F1422" s="25" t="s">
        <v>27</v>
      </c>
      <c r="G1422" s="25" t="s">
        <v>128</v>
      </c>
      <c r="H1422" s="25" t="s">
        <v>100</v>
      </c>
      <c r="I1422" s="36" t="str">
        <f>IFERROR(VLOOKUP(Presupuestos[[#This Row],[AREA]]&amp;Presupuestos[[#This Row],[CONCEPTO]]&amp;Presupuestos[[#This Row],[DESCRIPCION]],Tabla28[[Columna1]:[CÓDIGO NUEVO]],2,0),"")</f>
        <v>P0210001</v>
      </c>
      <c r="J1422" s="3" t="s">
        <v>666</v>
      </c>
      <c r="K1422" s="3" t="s">
        <v>666</v>
      </c>
      <c r="L1422" s="3" t="s">
        <v>666</v>
      </c>
      <c r="M1422" s="31" t="s">
        <v>2601</v>
      </c>
      <c r="N1422" s="3" t="s">
        <v>33</v>
      </c>
      <c r="O1422" s="3" t="s">
        <v>308</v>
      </c>
      <c r="P1422" s="3" t="s">
        <v>122</v>
      </c>
      <c r="Q1422" s="3" t="str">
        <f>IFERROR(VLOOKUP(Presupuestos[[#This Row],[CLASIFICACIÓN (N)]],Tabla17[],2,0),"")</f>
        <v>Costos de ventas</v>
      </c>
      <c r="R1422" s="3" t="str">
        <f>IFERROR(VLOOKUP(Presupuestos[[#This Row],[CLASIFICACIÓN (N)]],Tabla17[],3,0),"")</f>
        <v>Operativo</v>
      </c>
      <c r="S1422" s="3" t="s">
        <v>16</v>
      </c>
      <c r="T1422" s="3" t="str">
        <f>IFERROR(VLOOKUP(Presupuestos[[#This Row],[ALMACEN]],Tabla5[],2,0),"")</f>
        <v>Arequipa</v>
      </c>
      <c r="U1422" s="19" t="str">
        <f>IFERROR(VLOOKUP(Presupuestos[[#This Row],[TIPO DE DOCUMENTO]],Tipo_Documento[],2,0)&amp;Presupuestos[[#This Row],[SERIE]]&amp;Presupuestos[[#This Row],[NUMERO]]&amp;Presupuestos[[#This Row],[RUC]],"")</f>
        <v>01FE021738620259858934</v>
      </c>
      <c r="V1422" s="3" t="s">
        <v>120</v>
      </c>
      <c r="W1422" s="7">
        <v>45887</v>
      </c>
      <c r="X1422" s="7">
        <v>45887</v>
      </c>
      <c r="Y1422" s="3" t="s">
        <v>841</v>
      </c>
      <c r="Z1422" s="3">
        <v>17386</v>
      </c>
      <c r="AA1422" s="3">
        <f>IFERROR(VLOOKUP(Presupuestos[[#This Row],[RAZON SOCIAL]],CHOOSE({1,2},Clientes_Proveedores[Razon Social],Clientes_Proveedores[Ruc / Dni]),2,0),"-")</f>
        <v>20259858934</v>
      </c>
      <c r="AB1422" s="31" t="s">
        <v>842</v>
      </c>
      <c r="AC1422" s="3" t="s">
        <v>670</v>
      </c>
      <c r="AD1422" s="5">
        <v>0.18</v>
      </c>
      <c r="AE1422" s="6">
        <v>16.949000000000002</v>
      </c>
      <c r="AF1422" s="6">
        <f>Presupuestos[[#This Row],[BASE]]*Presupuestos[[#This Row],[% IGV]]</f>
        <v>3.0508200000000003</v>
      </c>
      <c r="AG1422" s="22">
        <f>ROUND(SUM(Presupuestos[[#This Row],[BASE]:[IGV]]),2)</f>
        <v>20</v>
      </c>
      <c r="AH1422" s="9" t="str">
        <f>IF(Presupuestos[[#This Row],[MONEDA]]="USD",VLOOKUP(Presupuestos[[#This Row],[FECHA DE EMISION]],Tipo_Cambio[],3,0),"")</f>
        <v/>
      </c>
      <c r="AI1422" s="22">
        <f>IFERROR(ROUND(IF(Presupuestos[[#This Row],[MONEDA]]="PEN",Presupuestos[[#This Row],[TOTAL]],Presupuestos[[#This Row],[TOTAL]]*Presupuestos[[#This Row],[TIPO DE CAMBIO]]),2),"")</f>
        <v>20</v>
      </c>
      <c r="AJ1422" s="5"/>
      <c r="AK1422" s="33" t="s">
        <v>671</v>
      </c>
      <c r="AL1422" s="5" t="s">
        <v>715</v>
      </c>
      <c r="AM1422" s="23" t="s">
        <v>671</v>
      </c>
      <c r="AN1422" s="23" t="s">
        <v>671</v>
      </c>
      <c r="AO1422" s="7" t="str">
        <f>IFERROR(VLOOKUP("1-"&amp;Presupuestos[[#This Row],[ID DOCUMENTO]],BD_Pagos[],7,0),"")</f>
        <v/>
      </c>
      <c r="AP1422" s="16" t="str">
        <f>IFERROR(VLOOKUP("1-"&amp;Presupuestos[[#This Row],[ID DOCUMENTO]],BD_Pagos[],8,0),"")</f>
        <v/>
      </c>
      <c r="AQ1422" s="17" t="str">
        <f>IFERROR(VLOOKUP("1-"&amp;Presupuestos[[#This Row],[ID DOCUMENTO]],BD_Pagos[],9,0),"")</f>
        <v/>
      </c>
      <c r="AR1422" s="54"/>
      <c r="AS1422" s="7" t="str">
        <f>IFERROR(VLOOKUP("2-"&amp;Presupuestos[[#This Row],[ID DOCUMENTO]],BD_Pagos[],7,0),"")</f>
        <v/>
      </c>
      <c r="AT1422" s="16" t="str">
        <f>IFERROR(VLOOKUP("2-"&amp;Presupuestos[[#This Row],[ID DOCUMENTO]],BD_Pagos[],8,0),"")</f>
        <v/>
      </c>
      <c r="AU1422" s="17" t="str">
        <f>IFERROR(VLOOKUP("2-"&amp;Presupuestos[[#This Row],[ID DOCUMENTO]],BD_Pagos[],9,0),"")</f>
        <v/>
      </c>
      <c r="AV1422" s="20">
        <f>IF(IFERROR(VLOOKUP("2-"&amp;Presupuestos[[#This Row],[ID DOCUMENTO]],BD_Pagos[],10,0),0)&gt;Presupuestos[[#This Row],[TOTAL SOLES]],Presupuestos[[#This Row],[TOTAL SOLES]],IFERROR(VLOOKUP("2-"&amp;Presupuestos[[#This Row],[ID DOCUMENTO]],BD_Pagos[],10,0),0))</f>
        <v>0</v>
      </c>
      <c r="AW1422" s="7"/>
      <c r="AX1422" s="16"/>
      <c r="AY1422" s="17"/>
      <c r="AZ1422" s="20"/>
      <c r="BA1422" s="7"/>
      <c r="BB1422" s="16"/>
      <c r="BC1422" s="17"/>
      <c r="BD1422" s="20"/>
      <c r="BE1422" s="7" t="str">
        <f>IFERROR(VLOOKUP("5-"&amp;Presupuestos[[#This Row],[ID DOCUMENTO]],BD_Pagos[],7,0),"")</f>
        <v/>
      </c>
      <c r="BF1422" s="17" t="str">
        <f>IFERROR(VLOOKUP("5-"&amp;Presupuestos[[#This Row],[ID DOCUMENTO]],BD_Pagos[],9,0),"")</f>
        <v/>
      </c>
      <c r="BG1422" s="20">
        <f>IF(IFERROR(VLOOKUP("5-"&amp;Presupuestos[[#This Row],[ID DOCUMENTO]],BD_Pagos[],10,0),0)&gt;Presupuestos[[#This Row],[TOTAL SOLES]],Presupuestos[[#This Row],[TOTAL SOLES]],IFERROR(VLOOKUP("5-"&amp;Presupuestos[[#This Row],[ID DOCUMENTO]],BD_Pagos[],10,0),0))</f>
        <v>0</v>
      </c>
      <c r="BH1422" s="7" t="str">
        <f>IFERROR(VLOOKUP("1-Detraccion"&amp;Presupuestos[[#This Row],[ID DOCUMENTO]],BD_Pagos[],2,0),"")</f>
        <v/>
      </c>
      <c r="BI1422" s="3" t="str">
        <f>IFERROR(VLOOKUP("1-Detraccion"&amp;Presupuestos[[#This Row],[ID DOCUMENTO]],BD_Pagos[],3,0),"")</f>
        <v/>
      </c>
      <c r="BJ1422" s="3" t="str">
        <f>IFERROR(VLOOKUP("1-Detraccion"&amp;Presupuestos[[#This Row],[ID DOCUMENTO]],BD_Pagos[],4,0),"")</f>
        <v/>
      </c>
      <c r="BK1422" s="6">
        <f>IF(IFERROR(VLOOKUP("1-Detraccion"&amp;Presupuestos[[#This Row],[ID DOCUMENTO]],BD_Pagos[],5,0),0)&gt;Presupuestos[[#This Row],[TOTAL SOLES]],Presupuestos[[#This Row],[TOTAL SOLES]],IFERROR(VLOOKUP("1-Detraccion"&amp;Presupuestos[[#This Row],[ID DOCUMENTO]],BD_Pagos[],5,0),0))</f>
        <v>0</v>
      </c>
      <c r="BL1422" s="6">
        <f>IF(IFERROR(VLOOKUP("1-Detraccion"&amp;Presupuestos[[#This Row],[ID DOCUMENTO]],BD_Pagos[],6,0),0)&gt;Presupuestos[[#This Row],[TOTAL SOLES]],Presupuestos[[#This Row],[TOTAL SOLES]],IFERROR(VLOOKUP("1-Detraccion"&amp;Presupuestos[[#This Row],[ID DOCUMENTO]],BD_Pagos[],6,0),0))</f>
        <v>0</v>
      </c>
      <c r="BM1422" s="37"/>
      <c r="BN1422" s="3"/>
      <c r="BO1422" s="3"/>
      <c r="BP1422" s="6"/>
      <c r="BQ142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422" s="23" t="str">
        <f>IF(Presupuestos[[#This Row],[SALDO ME-MN]]&gt;0,"PENDIENTE","CANCELADO")</f>
        <v>PENDIENTE</v>
      </c>
      <c r="BS1422" s="23" t="str">
        <f>IF(COUNTIFS($U$4:$U1421,Presupuestos[[#This Row],[ID DOCUMENTO]])&gt;=1,IF(B1421=Presupuestos[[#This Row],[ID]],"OK","DOC. DUPLICADO"),"OK")</f>
        <v>OK</v>
      </c>
    </row>
    <row r="1423" spans="2:71" x14ac:dyDescent="0.25">
      <c r="B1423" s="34">
        <f>IF(Presupuestos[[#This Row],[ID DOCUMENTO]]=U1422,B1422,IF(B1422="ID",1,B1422+1))</f>
        <v>1236</v>
      </c>
      <c r="C1423" s="2">
        <v>45888</v>
      </c>
      <c r="D1423" s="2">
        <v>45888</v>
      </c>
      <c r="E1423" s="3" t="s">
        <v>838</v>
      </c>
      <c r="F1423" s="25" t="s">
        <v>35</v>
      </c>
      <c r="G1423" s="25" t="s">
        <v>223</v>
      </c>
      <c r="H1423" s="25" t="s">
        <v>214</v>
      </c>
      <c r="I1423" s="36" t="str">
        <f>IFERROR(VLOOKUP(Presupuestos[[#This Row],[AREA]]&amp;Presupuestos[[#This Row],[CONCEPTO]]&amp;Presupuestos[[#This Row],[DESCRIPCION]],Tabla28[[Columna1]:[CÓDIGO NUEVO]],2,0),"")</f>
        <v>P0303002</v>
      </c>
      <c r="J1423" s="3" t="s">
        <v>666</v>
      </c>
      <c r="K1423" s="3" t="s">
        <v>666</v>
      </c>
      <c r="L1423" s="3" t="s">
        <v>666</v>
      </c>
      <c r="M1423" s="31" t="s">
        <v>2602</v>
      </c>
      <c r="N1423" s="3" t="s">
        <v>40</v>
      </c>
      <c r="O1423" s="3" t="s">
        <v>300</v>
      </c>
      <c r="P1423" s="3" t="s">
        <v>122</v>
      </c>
      <c r="Q1423" s="3" t="str">
        <f>IFERROR(VLOOKUP(Presupuestos[[#This Row],[CLASIFICACIÓN (N)]],Tabla17[],2,0),"")</f>
        <v>Costos de ventas</v>
      </c>
      <c r="R1423" s="3" t="str">
        <f>IFERROR(VLOOKUP(Presupuestos[[#This Row],[CLASIFICACIÓN (N)]],Tabla17[],3,0),"")</f>
        <v>Operativo</v>
      </c>
      <c r="S1423" s="3" t="s">
        <v>16</v>
      </c>
      <c r="T1423" s="3" t="str">
        <f>IFERROR(VLOOKUP(Presupuestos[[#This Row],[ALMACEN]],Tabla5[],2,0),"")</f>
        <v>Arequipa</v>
      </c>
      <c r="U1423" s="19" t="str">
        <f>IFERROR(VLOOKUP(Presupuestos[[#This Row],[TIPO DE DOCUMENTO]],Tipo_Documento[],2,0)&amp;Presupuestos[[#This Row],[SERIE]]&amp;Presupuestos[[#This Row],[NUMERO]]&amp;Presupuestos[[#This Row],[RUC]],"")</f>
        <v>01F213183682620517252558</v>
      </c>
      <c r="V1423" s="3" t="s">
        <v>120</v>
      </c>
      <c r="W1423" s="7">
        <v>45888</v>
      </c>
      <c r="X1423" s="7">
        <v>45888</v>
      </c>
      <c r="Y1423" s="3" t="s">
        <v>719</v>
      </c>
      <c r="Z1423" s="3">
        <v>1836826</v>
      </c>
      <c r="AA1423" s="3">
        <f>IFERROR(VLOOKUP(Presupuestos[[#This Row],[RAZON SOCIAL]],CHOOSE({1,2},Clientes_Proveedores[Razon Social],Clientes_Proveedores[Ruc / Dni]),2,0),"-")</f>
        <v>20517252558</v>
      </c>
      <c r="AB1423" s="31" t="s">
        <v>714</v>
      </c>
      <c r="AC1423" s="3" t="s">
        <v>670</v>
      </c>
      <c r="AD1423" s="5">
        <v>0.18</v>
      </c>
      <c r="AE1423" s="6">
        <v>6.78</v>
      </c>
      <c r="AF1423" s="6">
        <f>Presupuestos[[#This Row],[BASE]]*Presupuestos[[#This Row],[% IGV]]</f>
        <v>1.2203999999999999</v>
      </c>
      <c r="AG1423" s="22">
        <f>ROUND(SUM(Presupuestos[[#This Row],[BASE]:[IGV]]),2)</f>
        <v>8</v>
      </c>
      <c r="AH1423" s="9" t="str">
        <f>IF(Presupuestos[[#This Row],[MONEDA]]="USD",VLOOKUP(Presupuestos[[#This Row],[FECHA DE EMISION]],Tipo_Cambio[],3,0),"")</f>
        <v/>
      </c>
      <c r="AI1423" s="22">
        <f>IFERROR(ROUND(IF(Presupuestos[[#This Row],[MONEDA]]="PEN",Presupuestos[[#This Row],[TOTAL]],Presupuestos[[#This Row],[TOTAL]]*Presupuestos[[#This Row],[TIPO DE CAMBIO]]),2),"")</f>
        <v>8</v>
      </c>
      <c r="AJ1423" s="5"/>
      <c r="AK1423" s="33" t="s">
        <v>671</v>
      </c>
      <c r="AL1423" s="5" t="s">
        <v>715</v>
      </c>
      <c r="AM1423" s="23" t="s">
        <v>671</v>
      </c>
      <c r="AN1423" s="23" t="s">
        <v>671</v>
      </c>
      <c r="AO1423" s="7" t="str">
        <f>IFERROR(VLOOKUP("1-"&amp;Presupuestos[[#This Row],[ID DOCUMENTO]],BD_Pagos[],7,0),"")</f>
        <v/>
      </c>
      <c r="AP1423" s="16" t="str">
        <f>IFERROR(VLOOKUP("1-"&amp;Presupuestos[[#This Row],[ID DOCUMENTO]],BD_Pagos[],8,0),"")</f>
        <v/>
      </c>
      <c r="AQ1423" s="17" t="str">
        <f>IFERROR(VLOOKUP("1-"&amp;Presupuestos[[#This Row],[ID DOCUMENTO]],BD_Pagos[],9,0),"")</f>
        <v/>
      </c>
      <c r="AR1423" s="54"/>
      <c r="AS1423" s="7" t="str">
        <f>IFERROR(VLOOKUP("2-"&amp;Presupuestos[[#This Row],[ID DOCUMENTO]],BD_Pagos[],7,0),"")</f>
        <v/>
      </c>
      <c r="AT1423" s="16" t="str">
        <f>IFERROR(VLOOKUP("2-"&amp;Presupuestos[[#This Row],[ID DOCUMENTO]],BD_Pagos[],8,0),"")</f>
        <v/>
      </c>
      <c r="AU1423" s="17" t="str">
        <f>IFERROR(VLOOKUP("2-"&amp;Presupuestos[[#This Row],[ID DOCUMENTO]],BD_Pagos[],9,0),"")</f>
        <v/>
      </c>
      <c r="AV1423" s="20">
        <f>IF(IFERROR(VLOOKUP("2-"&amp;Presupuestos[[#This Row],[ID DOCUMENTO]],BD_Pagos[],10,0),0)&gt;Presupuestos[[#This Row],[TOTAL SOLES]],Presupuestos[[#This Row],[TOTAL SOLES]],IFERROR(VLOOKUP("2-"&amp;Presupuestos[[#This Row],[ID DOCUMENTO]],BD_Pagos[],10,0),0))</f>
        <v>0</v>
      </c>
      <c r="AW1423" s="7"/>
      <c r="AX1423" s="16"/>
      <c r="AY1423" s="17"/>
      <c r="AZ1423" s="20"/>
      <c r="BA1423" s="7"/>
      <c r="BB1423" s="16"/>
      <c r="BC1423" s="17"/>
      <c r="BD1423" s="20"/>
      <c r="BE1423" s="7" t="str">
        <f>IFERROR(VLOOKUP("5-"&amp;Presupuestos[[#This Row],[ID DOCUMENTO]],BD_Pagos[],7,0),"")</f>
        <v/>
      </c>
      <c r="BF1423" s="17" t="str">
        <f>IFERROR(VLOOKUP("5-"&amp;Presupuestos[[#This Row],[ID DOCUMENTO]],BD_Pagos[],9,0),"")</f>
        <v/>
      </c>
      <c r="BG1423" s="20">
        <f>IF(IFERROR(VLOOKUP("5-"&amp;Presupuestos[[#This Row],[ID DOCUMENTO]],BD_Pagos[],10,0),0)&gt;Presupuestos[[#This Row],[TOTAL SOLES]],Presupuestos[[#This Row],[TOTAL SOLES]],IFERROR(VLOOKUP("5-"&amp;Presupuestos[[#This Row],[ID DOCUMENTO]],BD_Pagos[],10,0),0))</f>
        <v>0</v>
      </c>
      <c r="BH1423" s="7" t="str">
        <f>IFERROR(VLOOKUP("1-Detraccion"&amp;Presupuestos[[#This Row],[ID DOCUMENTO]],BD_Pagos[],2,0),"")</f>
        <v/>
      </c>
      <c r="BI1423" s="3" t="str">
        <f>IFERROR(VLOOKUP("1-Detraccion"&amp;Presupuestos[[#This Row],[ID DOCUMENTO]],BD_Pagos[],3,0),"")</f>
        <v/>
      </c>
      <c r="BJ1423" s="3" t="str">
        <f>IFERROR(VLOOKUP("1-Detraccion"&amp;Presupuestos[[#This Row],[ID DOCUMENTO]],BD_Pagos[],4,0),"")</f>
        <v/>
      </c>
      <c r="BK1423" s="6">
        <f>IF(IFERROR(VLOOKUP("1-Detraccion"&amp;Presupuestos[[#This Row],[ID DOCUMENTO]],BD_Pagos[],5,0),0)&gt;Presupuestos[[#This Row],[TOTAL SOLES]],Presupuestos[[#This Row],[TOTAL SOLES]],IFERROR(VLOOKUP("1-Detraccion"&amp;Presupuestos[[#This Row],[ID DOCUMENTO]],BD_Pagos[],5,0),0))</f>
        <v>0</v>
      </c>
      <c r="BL1423" s="6">
        <f>IF(IFERROR(VLOOKUP("1-Detraccion"&amp;Presupuestos[[#This Row],[ID DOCUMENTO]],BD_Pagos[],6,0),0)&gt;Presupuestos[[#This Row],[TOTAL SOLES]],Presupuestos[[#This Row],[TOTAL SOLES]],IFERROR(VLOOKUP("1-Detraccion"&amp;Presupuestos[[#This Row],[ID DOCUMENTO]],BD_Pagos[],6,0),0))</f>
        <v>0</v>
      </c>
      <c r="BM1423" s="37"/>
      <c r="BN1423" s="3"/>
      <c r="BO1423" s="3"/>
      <c r="BP1423" s="6"/>
      <c r="BQ142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423" s="23" t="str">
        <f>IF(Presupuestos[[#This Row],[SALDO ME-MN]]&gt;0,"PENDIENTE","CANCELADO")</f>
        <v>PENDIENTE</v>
      </c>
      <c r="BS1423" s="23" t="str">
        <f>IF(COUNTIFS($U$4:$U1422,Presupuestos[[#This Row],[ID DOCUMENTO]])&gt;=1,IF(B1422=Presupuestos[[#This Row],[ID]],"OK","DOC. DUPLICADO"),"OK")</f>
        <v>OK</v>
      </c>
    </row>
    <row r="1424" spans="2:71" x14ac:dyDescent="0.25">
      <c r="B1424" s="34">
        <f>IF(Presupuestos[[#This Row],[ID DOCUMENTO]]=U1423,B1423,IF(B1423="ID",1,B1423+1))</f>
        <v>1237</v>
      </c>
      <c r="C1424" s="2">
        <v>45888</v>
      </c>
      <c r="D1424" s="2">
        <v>45888</v>
      </c>
      <c r="E1424" s="3" t="s">
        <v>838</v>
      </c>
      <c r="F1424" s="25" t="s">
        <v>35</v>
      </c>
      <c r="G1424" s="25" t="s">
        <v>223</v>
      </c>
      <c r="H1424" s="25" t="s">
        <v>214</v>
      </c>
      <c r="I1424" s="36" t="str">
        <f>IFERROR(VLOOKUP(Presupuestos[[#This Row],[AREA]]&amp;Presupuestos[[#This Row],[CONCEPTO]]&amp;Presupuestos[[#This Row],[DESCRIPCION]],Tabla28[[Columna1]:[CÓDIGO NUEVO]],2,0),"")</f>
        <v>P0303002</v>
      </c>
      <c r="J1424" s="3" t="s">
        <v>666</v>
      </c>
      <c r="K1424" s="3" t="s">
        <v>666</v>
      </c>
      <c r="L1424" s="3" t="s">
        <v>666</v>
      </c>
      <c r="M1424" s="31" t="s">
        <v>2602</v>
      </c>
      <c r="N1424" s="3" t="s">
        <v>40</v>
      </c>
      <c r="O1424" s="3" t="s">
        <v>300</v>
      </c>
      <c r="P1424" s="3" t="s">
        <v>122</v>
      </c>
      <c r="Q1424" s="3" t="str">
        <f>IFERROR(VLOOKUP(Presupuestos[[#This Row],[CLASIFICACIÓN (N)]],Tabla17[],2,0),"")</f>
        <v>Costos de ventas</v>
      </c>
      <c r="R1424" s="3" t="str">
        <f>IFERROR(VLOOKUP(Presupuestos[[#This Row],[CLASIFICACIÓN (N)]],Tabla17[],3,0),"")</f>
        <v>Operativo</v>
      </c>
      <c r="S1424" s="3" t="s">
        <v>16</v>
      </c>
      <c r="T1424" s="3" t="str">
        <f>IFERROR(VLOOKUP(Presupuestos[[#This Row],[ALMACEN]],Tabla5[],2,0),"")</f>
        <v>Arequipa</v>
      </c>
      <c r="U1424" s="19" t="str">
        <f>IFERROR(VLOOKUP(Presupuestos[[#This Row],[TIPO DE DOCUMENTO]],Tipo_Documento[],2,0)&amp;Presupuestos[[#This Row],[SERIE]]&amp;Presupuestos[[#This Row],[NUMERO]]&amp;Presupuestos[[#This Row],[RUC]],"")</f>
        <v>01F211244061220517252558</v>
      </c>
      <c r="V1424" s="3" t="s">
        <v>120</v>
      </c>
      <c r="W1424" s="7">
        <v>45888</v>
      </c>
      <c r="X1424" s="7">
        <v>45888</v>
      </c>
      <c r="Y1424" s="3" t="s">
        <v>829</v>
      </c>
      <c r="Z1424" s="3">
        <v>2440612</v>
      </c>
      <c r="AA1424" s="3">
        <f>IFERROR(VLOOKUP(Presupuestos[[#This Row],[RAZON SOCIAL]],CHOOSE({1,2},Clientes_Proveedores[Razon Social],Clientes_Proveedores[Ruc / Dni]),2,0),"-")</f>
        <v>20517252558</v>
      </c>
      <c r="AB1424" s="31" t="s">
        <v>714</v>
      </c>
      <c r="AC1424" s="3" t="s">
        <v>670</v>
      </c>
      <c r="AD1424" s="5">
        <v>0.18</v>
      </c>
      <c r="AE1424" s="6">
        <v>6.78</v>
      </c>
      <c r="AF1424" s="6">
        <f>Presupuestos[[#This Row],[BASE]]*Presupuestos[[#This Row],[% IGV]]</f>
        <v>1.2203999999999999</v>
      </c>
      <c r="AG1424" s="22">
        <f>ROUND(SUM(Presupuestos[[#This Row],[BASE]:[IGV]]),2)</f>
        <v>8</v>
      </c>
      <c r="AH1424" s="9" t="str">
        <f>IF(Presupuestos[[#This Row],[MONEDA]]="USD",VLOOKUP(Presupuestos[[#This Row],[FECHA DE EMISION]],Tipo_Cambio[],3,0),"")</f>
        <v/>
      </c>
      <c r="AI1424" s="22">
        <f>IFERROR(ROUND(IF(Presupuestos[[#This Row],[MONEDA]]="PEN",Presupuestos[[#This Row],[TOTAL]],Presupuestos[[#This Row],[TOTAL]]*Presupuestos[[#This Row],[TIPO DE CAMBIO]]),2),"")</f>
        <v>8</v>
      </c>
      <c r="AJ1424" s="5"/>
      <c r="AK1424" s="33" t="s">
        <v>671</v>
      </c>
      <c r="AL1424" s="5" t="s">
        <v>715</v>
      </c>
      <c r="AM1424" s="23" t="s">
        <v>671</v>
      </c>
      <c r="AN1424" s="23" t="s">
        <v>671</v>
      </c>
      <c r="AO1424" s="7" t="str">
        <f>IFERROR(VLOOKUP("1-"&amp;Presupuestos[[#This Row],[ID DOCUMENTO]],BD_Pagos[],7,0),"")</f>
        <v/>
      </c>
      <c r="AP1424" s="16" t="str">
        <f>IFERROR(VLOOKUP("1-"&amp;Presupuestos[[#This Row],[ID DOCUMENTO]],BD_Pagos[],8,0),"")</f>
        <v/>
      </c>
      <c r="AQ1424" s="17" t="str">
        <f>IFERROR(VLOOKUP("1-"&amp;Presupuestos[[#This Row],[ID DOCUMENTO]],BD_Pagos[],9,0),"")</f>
        <v/>
      </c>
      <c r="AR1424" s="54"/>
      <c r="AS1424" s="7" t="str">
        <f>IFERROR(VLOOKUP("2-"&amp;Presupuestos[[#This Row],[ID DOCUMENTO]],BD_Pagos[],7,0),"")</f>
        <v/>
      </c>
      <c r="AT1424" s="16" t="str">
        <f>IFERROR(VLOOKUP("2-"&amp;Presupuestos[[#This Row],[ID DOCUMENTO]],BD_Pagos[],8,0),"")</f>
        <v/>
      </c>
      <c r="AU1424" s="17" t="str">
        <f>IFERROR(VLOOKUP("2-"&amp;Presupuestos[[#This Row],[ID DOCUMENTO]],BD_Pagos[],9,0),"")</f>
        <v/>
      </c>
      <c r="AV1424" s="20">
        <f>IF(IFERROR(VLOOKUP("2-"&amp;Presupuestos[[#This Row],[ID DOCUMENTO]],BD_Pagos[],10,0),0)&gt;Presupuestos[[#This Row],[TOTAL SOLES]],Presupuestos[[#This Row],[TOTAL SOLES]],IFERROR(VLOOKUP("2-"&amp;Presupuestos[[#This Row],[ID DOCUMENTO]],BD_Pagos[],10,0),0))</f>
        <v>0</v>
      </c>
      <c r="AW1424" s="7"/>
      <c r="AX1424" s="16"/>
      <c r="AY1424" s="17"/>
      <c r="AZ1424" s="20"/>
      <c r="BA1424" s="7"/>
      <c r="BB1424" s="16"/>
      <c r="BC1424" s="17"/>
      <c r="BD1424" s="20"/>
      <c r="BE1424" s="7" t="str">
        <f>IFERROR(VLOOKUP("5-"&amp;Presupuestos[[#This Row],[ID DOCUMENTO]],BD_Pagos[],7,0),"")</f>
        <v/>
      </c>
      <c r="BF1424" s="17" t="str">
        <f>IFERROR(VLOOKUP("5-"&amp;Presupuestos[[#This Row],[ID DOCUMENTO]],BD_Pagos[],9,0),"")</f>
        <v/>
      </c>
      <c r="BG1424" s="20">
        <f>IF(IFERROR(VLOOKUP("5-"&amp;Presupuestos[[#This Row],[ID DOCUMENTO]],BD_Pagos[],10,0),0)&gt;Presupuestos[[#This Row],[TOTAL SOLES]],Presupuestos[[#This Row],[TOTAL SOLES]],IFERROR(VLOOKUP("5-"&amp;Presupuestos[[#This Row],[ID DOCUMENTO]],BD_Pagos[],10,0),0))</f>
        <v>0</v>
      </c>
      <c r="BH1424" s="7" t="str">
        <f>IFERROR(VLOOKUP("1-Detraccion"&amp;Presupuestos[[#This Row],[ID DOCUMENTO]],BD_Pagos[],2,0),"")</f>
        <v/>
      </c>
      <c r="BI1424" s="3" t="str">
        <f>IFERROR(VLOOKUP("1-Detraccion"&amp;Presupuestos[[#This Row],[ID DOCUMENTO]],BD_Pagos[],3,0),"")</f>
        <v/>
      </c>
      <c r="BJ1424" s="3" t="str">
        <f>IFERROR(VLOOKUP("1-Detraccion"&amp;Presupuestos[[#This Row],[ID DOCUMENTO]],BD_Pagos[],4,0),"")</f>
        <v/>
      </c>
      <c r="BK1424" s="6">
        <f>IF(IFERROR(VLOOKUP("1-Detraccion"&amp;Presupuestos[[#This Row],[ID DOCUMENTO]],BD_Pagos[],5,0),0)&gt;Presupuestos[[#This Row],[TOTAL SOLES]],Presupuestos[[#This Row],[TOTAL SOLES]],IFERROR(VLOOKUP("1-Detraccion"&amp;Presupuestos[[#This Row],[ID DOCUMENTO]],BD_Pagos[],5,0),0))</f>
        <v>0</v>
      </c>
      <c r="BL1424" s="6">
        <f>IF(IFERROR(VLOOKUP("1-Detraccion"&amp;Presupuestos[[#This Row],[ID DOCUMENTO]],BD_Pagos[],6,0),0)&gt;Presupuestos[[#This Row],[TOTAL SOLES]],Presupuestos[[#This Row],[TOTAL SOLES]],IFERROR(VLOOKUP("1-Detraccion"&amp;Presupuestos[[#This Row],[ID DOCUMENTO]],BD_Pagos[],6,0),0))</f>
        <v>0</v>
      </c>
      <c r="BM1424" s="37"/>
      <c r="BN1424" s="3"/>
      <c r="BO1424" s="3"/>
      <c r="BP1424" s="6"/>
      <c r="BQ142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424" s="23" t="str">
        <f>IF(Presupuestos[[#This Row],[SALDO ME-MN]]&gt;0,"PENDIENTE","CANCELADO")</f>
        <v>PENDIENTE</v>
      </c>
      <c r="BS1424" s="23" t="str">
        <f>IF(COUNTIFS($U$4:$U1423,Presupuestos[[#This Row],[ID DOCUMENTO]])&gt;=1,IF(B1423=Presupuestos[[#This Row],[ID]],"OK","DOC. DUPLICADO"),"OK")</f>
        <v>OK</v>
      </c>
    </row>
    <row r="1425" spans="2:71" ht="24" x14ac:dyDescent="0.25">
      <c r="B1425" s="34">
        <f>IF(Presupuestos[[#This Row],[ID DOCUMENTO]]=U1424,B1424,IF(B1424="ID",1,B1424+1))</f>
        <v>1238</v>
      </c>
      <c r="C1425" s="2">
        <v>45888</v>
      </c>
      <c r="D1425" s="2">
        <v>45888</v>
      </c>
      <c r="E1425" s="3" t="s">
        <v>838</v>
      </c>
      <c r="F1425" s="25" t="s">
        <v>35</v>
      </c>
      <c r="G1425" s="25" t="s">
        <v>223</v>
      </c>
      <c r="H1425" s="25" t="s">
        <v>214</v>
      </c>
      <c r="I1425" s="36" t="str">
        <f>IFERROR(VLOOKUP(Presupuestos[[#This Row],[AREA]]&amp;Presupuestos[[#This Row],[CONCEPTO]]&amp;Presupuestos[[#This Row],[DESCRIPCION]],Tabla28[[Columna1]:[CÓDIGO NUEVO]],2,0),"")</f>
        <v>P0303002</v>
      </c>
      <c r="J1425" s="3" t="s">
        <v>666</v>
      </c>
      <c r="K1425" s="3" t="s">
        <v>666</v>
      </c>
      <c r="L1425" s="3" t="s">
        <v>666</v>
      </c>
      <c r="M1425" s="31" t="s">
        <v>2603</v>
      </c>
      <c r="N1425" s="3" t="s">
        <v>40</v>
      </c>
      <c r="O1425" s="3" t="s">
        <v>300</v>
      </c>
      <c r="P1425" s="3" t="s">
        <v>122</v>
      </c>
      <c r="Q1425" s="3" t="str">
        <f>IFERROR(VLOOKUP(Presupuestos[[#This Row],[CLASIFICACIÓN (N)]],Tabla17[],2,0),"")</f>
        <v>Costos de ventas</v>
      </c>
      <c r="R1425" s="3" t="str">
        <f>IFERROR(VLOOKUP(Presupuestos[[#This Row],[CLASIFICACIÓN (N)]],Tabla17[],3,0),"")</f>
        <v>Operativo</v>
      </c>
      <c r="S1425" s="3" t="s">
        <v>16</v>
      </c>
      <c r="T1425" s="3" t="str">
        <f>IFERROR(VLOOKUP(Presupuestos[[#This Row],[ALMACEN]],Tabla5[],2,0),"")</f>
        <v>Arequipa</v>
      </c>
      <c r="U1425" s="19" t="str">
        <f>IFERROR(VLOOKUP(Presupuestos[[#This Row],[TIPO DE DOCUMENTO]],Tipo_Documento[],2,0)&amp;Presupuestos[[#This Row],[SERIE]]&amp;Presupuestos[[#This Row],[NUMERO]]&amp;Presupuestos[[#This Row],[RUC]],"")</f>
        <v>01F31245537920517252558</v>
      </c>
      <c r="V1425" s="3" t="s">
        <v>120</v>
      </c>
      <c r="W1425" s="7">
        <v>45888</v>
      </c>
      <c r="X1425" s="7">
        <v>45888</v>
      </c>
      <c r="Y1425" s="3" t="s">
        <v>2604</v>
      </c>
      <c r="Z1425" s="3">
        <v>455379</v>
      </c>
      <c r="AA1425" s="3">
        <f>IFERROR(VLOOKUP(Presupuestos[[#This Row],[RAZON SOCIAL]],CHOOSE({1,2},Clientes_Proveedores[Razon Social],Clientes_Proveedores[Ruc / Dni]),2,0),"-")</f>
        <v>20517252558</v>
      </c>
      <c r="AB1425" s="31" t="s">
        <v>714</v>
      </c>
      <c r="AC1425" s="3" t="s">
        <v>670</v>
      </c>
      <c r="AD1425" s="5">
        <v>0.18</v>
      </c>
      <c r="AE1425" s="6">
        <v>6.5250000000000004</v>
      </c>
      <c r="AF1425" s="6">
        <f>Presupuestos[[#This Row],[BASE]]*Presupuestos[[#This Row],[% IGV]]</f>
        <v>1.1745000000000001</v>
      </c>
      <c r="AG1425" s="22">
        <f>ROUND(SUM(Presupuestos[[#This Row],[BASE]:[IGV]]),2)</f>
        <v>7.7</v>
      </c>
      <c r="AH1425" s="9" t="str">
        <f>IF(Presupuestos[[#This Row],[MONEDA]]="USD",VLOOKUP(Presupuestos[[#This Row],[FECHA DE EMISION]],Tipo_Cambio[],3,0),"")</f>
        <v/>
      </c>
      <c r="AI1425" s="22">
        <f>IFERROR(ROUND(IF(Presupuestos[[#This Row],[MONEDA]]="PEN",Presupuestos[[#This Row],[TOTAL]],Presupuestos[[#This Row],[TOTAL]]*Presupuestos[[#This Row],[TIPO DE CAMBIO]]),2),"")</f>
        <v>7.7</v>
      </c>
      <c r="AJ1425" s="5"/>
      <c r="AK1425" s="33" t="s">
        <v>671</v>
      </c>
      <c r="AL1425" s="5" t="s">
        <v>715</v>
      </c>
      <c r="AM1425" s="23" t="s">
        <v>671</v>
      </c>
      <c r="AN1425" s="23" t="s">
        <v>671</v>
      </c>
      <c r="AO1425" s="7" t="str">
        <f>IFERROR(VLOOKUP("1-"&amp;Presupuestos[[#This Row],[ID DOCUMENTO]],BD_Pagos[],7,0),"")</f>
        <v/>
      </c>
      <c r="AP1425" s="16" t="str">
        <f>IFERROR(VLOOKUP("1-"&amp;Presupuestos[[#This Row],[ID DOCUMENTO]],BD_Pagos[],8,0),"")</f>
        <v/>
      </c>
      <c r="AQ1425" s="17" t="str">
        <f>IFERROR(VLOOKUP("1-"&amp;Presupuestos[[#This Row],[ID DOCUMENTO]],BD_Pagos[],9,0),"")</f>
        <v/>
      </c>
      <c r="AR1425" s="54"/>
      <c r="AS1425" s="7" t="str">
        <f>IFERROR(VLOOKUP("2-"&amp;Presupuestos[[#This Row],[ID DOCUMENTO]],BD_Pagos[],7,0),"")</f>
        <v/>
      </c>
      <c r="AT1425" s="16" t="str">
        <f>IFERROR(VLOOKUP("2-"&amp;Presupuestos[[#This Row],[ID DOCUMENTO]],BD_Pagos[],8,0),"")</f>
        <v/>
      </c>
      <c r="AU1425" s="17" t="str">
        <f>IFERROR(VLOOKUP("2-"&amp;Presupuestos[[#This Row],[ID DOCUMENTO]],BD_Pagos[],9,0),"")</f>
        <v/>
      </c>
      <c r="AV1425" s="20">
        <f>IF(IFERROR(VLOOKUP("2-"&amp;Presupuestos[[#This Row],[ID DOCUMENTO]],BD_Pagos[],10,0),0)&gt;Presupuestos[[#This Row],[TOTAL SOLES]],Presupuestos[[#This Row],[TOTAL SOLES]],IFERROR(VLOOKUP("2-"&amp;Presupuestos[[#This Row],[ID DOCUMENTO]],BD_Pagos[],10,0),0))</f>
        <v>0</v>
      </c>
      <c r="AW1425" s="7"/>
      <c r="AX1425" s="16"/>
      <c r="AY1425" s="17"/>
      <c r="AZ1425" s="20"/>
      <c r="BA1425" s="7"/>
      <c r="BB1425" s="16"/>
      <c r="BC1425" s="17"/>
      <c r="BD1425" s="20"/>
      <c r="BE1425" s="7" t="str">
        <f>IFERROR(VLOOKUP("5-"&amp;Presupuestos[[#This Row],[ID DOCUMENTO]],BD_Pagos[],7,0),"")</f>
        <v/>
      </c>
      <c r="BF1425" s="17" t="str">
        <f>IFERROR(VLOOKUP("5-"&amp;Presupuestos[[#This Row],[ID DOCUMENTO]],BD_Pagos[],9,0),"")</f>
        <v/>
      </c>
      <c r="BG1425" s="20">
        <f>IF(IFERROR(VLOOKUP("5-"&amp;Presupuestos[[#This Row],[ID DOCUMENTO]],BD_Pagos[],10,0),0)&gt;Presupuestos[[#This Row],[TOTAL SOLES]],Presupuestos[[#This Row],[TOTAL SOLES]],IFERROR(VLOOKUP("5-"&amp;Presupuestos[[#This Row],[ID DOCUMENTO]],BD_Pagos[],10,0),0))</f>
        <v>0</v>
      </c>
      <c r="BH1425" s="7" t="str">
        <f>IFERROR(VLOOKUP("1-Detraccion"&amp;Presupuestos[[#This Row],[ID DOCUMENTO]],BD_Pagos[],2,0),"")</f>
        <v/>
      </c>
      <c r="BI1425" s="3" t="str">
        <f>IFERROR(VLOOKUP("1-Detraccion"&amp;Presupuestos[[#This Row],[ID DOCUMENTO]],BD_Pagos[],3,0),"")</f>
        <v/>
      </c>
      <c r="BJ1425" s="3" t="str">
        <f>IFERROR(VLOOKUP("1-Detraccion"&amp;Presupuestos[[#This Row],[ID DOCUMENTO]],BD_Pagos[],4,0),"")</f>
        <v/>
      </c>
      <c r="BK1425" s="6">
        <f>IF(IFERROR(VLOOKUP("1-Detraccion"&amp;Presupuestos[[#This Row],[ID DOCUMENTO]],BD_Pagos[],5,0),0)&gt;Presupuestos[[#This Row],[TOTAL SOLES]],Presupuestos[[#This Row],[TOTAL SOLES]],IFERROR(VLOOKUP("1-Detraccion"&amp;Presupuestos[[#This Row],[ID DOCUMENTO]],BD_Pagos[],5,0),0))</f>
        <v>0</v>
      </c>
      <c r="BL1425" s="6">
        <f>IF(IFERROR(VLOOKUP("1-Detraccion"&amp;Presupuestos[[#This Row],[ID DOCUMENTO]],BD_Pagos[],6,0),0)&gt;Presupuestos[[#This Row],[TOTAL SOLES]],Presupuestos[[#This Row],[TOTAL SOLES]],IFERROR(VLOOKUP("1-Detraccion"&amp;Presupuestos[[#This Row],[ID DOCUMENTO]],BD_Pagos[],6,0),0))</f>
        <v>0</v>
      </c>
      <c r="BM1425" s="37"/>
      <c r="BN1425" s="3"/>
      <c r="BO1425" s="3"/>
      <c r="BP1425" s="6"/>
      <c r="BQ142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7.7</v>
      </c>
      <c r="BR1425" s="23" t="str">
        <f>IF(Presupuestos[[#This Row],[SALDO ME-MN]]&gt;0,"PENDIENTE","CANCELADO")</f>
        <v>PENDIENTE</v>
      </c>
      <c r="BS1425" s="23" t="str">
        <f>IF(COUNTIFS($U$4:$U1424,Presupuestos[[#This Row],[ID DOCUMENTO]])&gt;=1,IF(B1424=Presupuestos[[#This Row],[ID]],"OK","DOC. DUPLICADO"),"OK")</f>
        <v>OK</v>
      </c>
    </row>
    <row r="1426" spans="2:71" ht="24" x14ac:dyDescent="0.25">
      <c r="B1426" s="34">
        <f>IF(Presupuestos[[#This Row],[ID DOCUMENTO]]=U1425,B1425,IF(B1425="ID",1,B1425+1))</f>
        <v>1239</v>
      </c>
      <c r="C1426" s="2">
        <v>45888</v>
      </c>
      <c r="D1426" s="2">
        <v>45888</v>
      </c>
      <c r="E1426" s="3" t="s">
        <v>838</v>
      </c>
      <c r="F1426" s="25" t="s">
        <v>35</v>
      </c>
      <c r="G1426" s="25" t="s">
        <v>144</v>
      </c>
      <c r="H1426" s="25" t="s">
        <v>110</v>
      </c>
      <c r="I1426" s="36" t="str">
        <f>IFERROR(VLOOKUP(Presupuestos[[#This Row],[AREA]]&amp;Presupuestos[[#This Row],[CONCEPTO]]&amp;Presupuestos[[#This Row],[DESCRIPCION]],Tabla28[[Columna1]:[CÓDIGO NUEVO]],2,0),"")</f>
        <v>P0310001</v>
      </c>
      <c r="J1426" s="3" t="s">
        <v>666</v>
      </c>
      <c r="K1426" s="3" t="s">
        <v>666</v>
      </c>
      <c r="L1426" s="3" t="s">
        <v>666</v>
      </c>
      <c r="M1426" s="31" t="s">
        <v>2605</v>
      </c>
      <c r="N1426" s="3" t="s">
        <v>40</v>
      </c>
      <c r="O1426" s="3" t="s">
        <v>300</v>
      </c>
      <c r="P1426" s="3" t="s">
        <v>122</v>
      </c>
      <c r="Q1426" s="3" t="str">
        <f>IFERROR(VLOOKUP(Presupuestos[[#This Row],[CLASIFICACIÓN (N)]],Tabla17[],2,0),"")</f>
        <v>Costos de ventas</v>
      </c>
      <c r="R1426" s="3" t="str">
        <f>IFERROR(VLOOKUP(Presupuestos[[#This Row],[CLASIFICACIÓN (N)]],Tabla17[],3,0),"")</f>
        <v>Operativo</v>
      </c>
      <c r="S1426" s="3" t="s">
        <v>16</v>
      </c>
      <c r="T1426" s="3" t="str">
        <f>IFERROR(VLOOKUP(Presupuestos[[#This Row],[ALMACEN]],Tabla5[],2,0),"")</f>
        <v>Arequipa</v>
      </c>
      <c r="U1426" s="19" t="str">
        <f>IFERROR(VLOOKUP(Presupuestos[[#This Row],[TIPO DE DOCUMENTO]],Tipo_Documento[],2,0)&amp;Presupuestos[[#This Row],[SERIE]]&amp;Presupuestos[[#This Row],[NUMERO]]&amp;Presupuestos[[#This Row],[RUC]],"")</f>
        <v>SD2519811111111</v>
      </c>
      <c r="V1426" s="3" t="s">
        <v>220</v>
      </c>
      <c r="W1426" s="7">
        <v>45888</v>
      </c>
      <c r="X1426" s="7">
        <v>45888</v>
      </c>
      <c r="Y1426" s="3"/>
      <c r="Z1426" s="3">
        <v>25198</v>
      </c>
      <c r="AA1426" s="3">
        <f>IFERROR(VLOOKUP(Presupuestos[[#This Row],[RAZON SOCIAL]],CHOOSE({1,2},Clientes_Proveedores[Razon Social],Clientes_Proveedores[Ruc / Dni]),2,0),"-")</f>
        <v>11111111</v>
      </c>
      <c r="AB1426" s="31" t="s">
        <v>916</v>
      </c>
      <c r="AC1426" s="3" t="s">
        <v>670</v>
      </c>
      <c r="AD1426" s="5"/>
      <c r="AE1426" s="6">
        <v>24</v>
      </c>
      <c r="AF1426" s="6">
        <f>Presupuestos[[#This Row],[BASE]]*Presupuestos[[#This Row],[% IGV]]</f>
        <v>0</v>
      </c>
      <c r="AG1426" s="22">
        <f>ROUND(SUM(Presupuestos[[#This Row],[BASE]:[IGV]]),2)</f>
        <v>24</v>
      </c>
      <c r="AH1426" s="9" t="str">
        <f>IF(Presupuestos[[#This Row],[MONEDA]]="USD",VLOOKUP(Presupuestos[[#This Row],[FECHA DE EMISION]],Tipo_Cambio[],3,0),"")</f>
        <v/>
      </c>
      <c r="AI1426" s="22">
        <f>IFERROR(ROUND(IF(Presupuestos[[#This Row],[MONEDA]]="PEN",Presupuestos[[#This Row],[TOTAL]],Presupuestos[[#This Row],[TOTAL]]*Presupuestos[[#This Row],[TIPO DE CAMBIO]]),2),"")</f>
        <v>24</v>
      </c>
      <c r="AJ1426" s="5"/>
      <c r="AK1426" s="33" t="s">
        <v>671</v>
      </c>
      <c r="AL1426" s="5" t="s">
        <v>715</v>
      </c>
      <c r="AM1426" s="23" t="s">
        <v>671</v>
      </c>
      <c r="AN1426" s="23" t="s">
        <v>671</v>
      </c>
      <c r="AO1426" s="7" t="str">
        <f>IFERROR(VLOOKUP("1-"&amp;Presupuestos[[#This Row],[ID DOCUMENTO]],BD_Pagos[],7,0),"")</f>
        <v/>
      </c>
      <c r="AP1426" s="16" t="str">
        <f>IFERROR(VLOOKUP("1-"&amp;Presupuestos[[#This Row],[ID DOCUMENTO]],BD_Pagos[],8,0),"")</f>
        <v/>
      </c>
      <c r="AQ1426" s="17" t="str">
        <f>IFERROR(VLOOKUP("1-"&amp;Presupuestos[[#This Row],[ID DOCUMENTO]],BD_Pagos[],9,0),"")</f>
        <v/>
      </c>
      <c r="AR1426" s="54"/>
      <c r="AS1426" s="7" t="str">
        <f>IFERROR(VLOOKUP("2-"&amp;Presupuestos[[#This Row],[ID DOCUMENTO]],BD_Pagos[],7,0),"")</f>
        <v/>
      </c>
      <c r="AT1426" s="16" t="str">
        <f>IFERROR(VLOOKUP("2-"&amp;Presupuestos[[#This Row],[ID DOCUMENTO]],BD_Pagos[],8,0),"")</f>
        <v/>
      </c>
      <c r="AU1426" s="17" t="str">
        <f>IFERROR(VLOOKUP("2-"&amp;Presupuestos[[#This Row],[ID DOCUMENTO]],BD_Pagos[],9,0),"")</f>
        <v/>
      </c>
      <c r="AV1426" s="20">
        <f>IF(IFERROR(VLOOKUP("2-"&amp;Presupuestos[[#This Row],[ID DOCUMENTO]],BD_Pagos[],10,0),0)&gt;Presupuestos[[#This Row],[TOTAL SOLES]],Presupuestos[[#This Row],[TOTAL SOLES]],IFERROR(VLOOKUP("2-"&amp;Presupuestos[[#This Row],[ID DOCUMENTO]],BD_Pagos[],10,0),0))</f>
        <v>0</v>
      </c>
      <c r="AW1426" s="7"/>
      <c r="AX1426" s="16"/>
      <c r="AY1426" s="17"/>
      <c r="AZ1426" s="20"/>
      <c r="BA1426" s="7"/>
      <c r="BB1426" s="16"/>
      <c r="BC1426" s="17"/>
      <c r="BD1426" s="20"/>
      <c r="BE1426" s="7" t="str">
        <f>IFERROR(VLOOKUP("5-"&amp;Presupuestos[[#This Row],[ID DOCUMENTO]],BD_Pagos[],7,0),"")</f>
        <v/>
      </c>
      <c r="BF1426" s="17" t="str">
        <f>IFERROR(VLOOKUP("5-"&amp;Presupuestos[[#This Row],[ID DOCUMENTO]],BD_Pagos[],9,0),"")</f>
        <v/>
      </c>
      <c r="BG1426" s="20">
        <f>IF(IFERROR(VLOOKUP("5-"&amp;Presupuestos[[#This Row],[ID DOCUMENTO]],BD_Pagos[],10,0),0)&gt;Presupuestos[[#This Row],[TOTAL SOLES]],Presupuestos[[#This Row],[TOTAL SOLES]],IFERROR(VLOOKUP("5-"&amp;Presupuestos[[#This Row],[ID DOCUMENTO]],BD_Pagos[],10,0),0))</f>
        <v>0</v>
      </c>
      <c r="BH1426" s="7" t="str">
        <f>IFERROR(VLOOKUP("1-Detraccion"&amp;Presupuestos[[#This Row],[ID DOCUMENTO]],BD_Pagos[],2,0),"")</f>
        <v/>
      </c>
      <c r="BI1426" s="3" t="str">
        <f>IFERROR(VLOOKUP("1-Detraccion"&amp;Presupuestos[[#This Row],[ID DOCUMENTO]],BD_Pagos[],3,0),"")</f>
        <v/>
      </c>
      <c r="BJ1426" s="3" t="str">
        <f>IFERROR(VLOOKUP("1-Detraccion"&amp;Presupuestos[[#This Row],[ID DOCUMENTO]],BD_Pagos[],4,0),"")</f>
        <v/>
      </c>
      <c r="BK1426" s="6">
        <f>IF(IFERROR(VLOOKUP("1-Detraccion"&amp;Presupuestos[[#This Row],[ID DOCUMENTO]],BD_Pagos[],5,0),0)&gt;Presupuestos[[#This Row],[TOTAL SOLES]],Presupuestos[[#This Row],[TOTAL SOLES]],IFERROR(VLOOKUP("1-Detraccion"&amp;Presupuestos[[#This Row],[ID DOCUMENTO]],BD_Pagos[],5,0),0))</f>
        <v>0</v>
      </c>
      <c r="BL1426" s="6">
        <f>IF(IFERROR(VLOOKUP("1-Detraccion"&amp;Presupuestos[[#This Row],[ID DOCUMENTO]],BD_Pagos[],6,0),0)&gt;Presupuestos[[#This Row],[TOTAL SOLES]],Presupuestos[[#This Row],[TOTAL SOLES]],IFERROR(VLOOKUP("1-Detraccion"&amp;Presupuestos[[#This Row],[ID DOCUMENTO]],BD_Pagos[],6,0),0))</f>
        <v>0</v>
      </c>
      <c r="BM1426" s="37"/>
      <c r="BN1426" s="3"/>
      <c r="BO1426" s="3"/>
      <c r="BP1426" s="6"/>
      <c r="BQ142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1426" s="23" t="str">
        <f>IF(Presupuestos[[#This Row],[SALDO ME-MN]]&gt;0,"PENDIENTE","CANCELADO")</f>
        <v>PENDIENTE</v>
      </c>
      <c r="BS1426" s="23" t="str">
        <f>IF(COUNTIFS($U$4:$U1425,Presupuestos[[#This Row],[ID DOCUMENTO]])&gt;=1,IF(B1425=Presupuestos[[#This Row],[ID]],"OK","DOC. DUPLICADO"),"OK")</f>
        <v>OK</v>
      </c>
    </row>
    <row r="1427" spans="2:71" ht="24" x14ac:dyDescent="0.25">
      <c r="B1427" s="34">
        <f>IF(Presupuestos[[#This Row],[ID DOCUMENTO]]=U1426,B1426,IF(B1426="ID",1,B1426+1))</f>
        <v>1240</v>
      </c>
      <c r="C1427" s="2">
        <v>45888</v>
      </c>
      <c r="D1427" s="2">
        <v>45888</v>
      </c>
      <c r="E1427" s="3" t="s">
        <v>838</v>
      </c>
      <c r="F1427" s="25" t="s">
        <v>35</v>
      </c>
      <c r="G1427" s="25" t="s">
        <v>144</v>
      </c>
      <c r="H1427" s="25" t="s">
        <v>119</v>
      </c>
      <c r="I1427" s="36" t="str">
        <f>IFERROR(VLOOKUP(Presupuestos[[#This Row],[AREA]]&amp;Presupuestos[[#This Row],[CONCEPTO]]&amp;Presupuestos[[#This Row],[DESCRIPCION]],Tabla28[[Columna1]:[CÓDIGO NUEVO]],2,0),"")</f>
        <v>P0310002</v>
      </c>
      <c r="J1427" s="3" t="s">
        <v>666</v>
      </c>
      <c r="K1427" s="3" t="s">
        <v>666</v>
      </c>
      <c r="L1427" s="3" t="s">
        <v>666</v>
      </c>
      <c r="M1427" s="31" t="s">
        <v>2606</v>
      </c>
      <c r="N1427" s="3" t="s">
        <v>40</v>
      </c>
      <c r="O1427" s="3" t="s">
        <v>300</v>
      </c>
      <c r="P1427" s="3" t="s">
        <v>122</v>
      </c>
      <c r="Q1427" s="3" t="str">
        <f>IFERROR(VLOOKUP(Presupuestos[[#This Row],[CLASIFICACIÓN (N)]],Tabla17[],2,0),"")</f>
        <v>Costos de ventas</v>
      </c>
      <c r="R1427" s="3" t="str">
        <f>IFERROR(VLOOKUP(Presupuestos[[#This Row],[CLASIFICACIÓN (N)]],Tabla17[],3,0),"")</f>
        <v>Operativo</v>
      </c>
      <c r="S1427" s="3" t="s">
        <v>16</v>
      </c>
      <c r="T1427" s="3" t="str">
        <f>IFERROR(VLOOKUP(Presupuestos[[#This Row],[ALMACEN]],Tabla5[],2,0),"")</f>
        <v>Arequipa</v>
      </c>
      <c r="U1427" s="19" t="str">
        <f>IFERROR(VLOOKUP(Presupuestos[[#This Row],[TIPO DE DOCUMENTO]],Tipo_Documento[],2,0)&amp;Presupuestos[[#This Row],[SERIE]]&amp;Presupuestos[[#This Row],[NUMERO]]&amp;Presupuestos[[#This Row],[RUC]],"")</f>
        <v>SD2519911111111</v>
      </c>
      <c r="V1427" s="3" t="s">
        <v>220</v>
      </c>
      <c r="W1427" s="7">
        <v>45888</v>
      </c>
      <c r="X1427" s="7">
        <v>45888</v>
      </c>
      <c r="Y1427" s="3"/>
      <c r="Z1427" s="3">
        <v>25199</v>
      </c>
      <c r="AA1427" s="3">
        <f>IFERROR(VLOOKUP(Presupuestos[[#This Row],[RAZON SOCIAL]],CHOOSE({1,2},Clientes_Proveedores[Razon Social],Clientes_Proveedores[Ruc / Dni]),2,0),"-")</f>
        <v>11111111</v>
      </c>
      <c r="AB1427" s="31" t="s">
        <v>916</v>
      </c>
      <c r="AC1427" s="3" t="s">
        <v>670</v>
      </c>
      <c r="AD1427" s="5"/>
      <c r="AE1427" s="6">
        <v>100</v>
      </c>
      <c r="AF1427" s="6">
        <f>Presupuestos[[#This Row],[BASE]]*Presupuestos[[#This Row],[% IGV]]</f>
        <v>0</v>
      </c>
      <c r="AG1427" s="22">
        <f>ROUND(SUM(Presupuestos[[#This Row],[BASE]:[IGV]]),2)</f>
        <v>100</v>
      </c>
      <c r="AH1427" s="9" t="str">
        <f>IF(Presupuestos[[#This Row],[MONEDA]]="USD",VLOOKUP(Presupuestos[[#This Row],[FECHA DE EMISION]],Tipo_Cambio[],3,0),"")</f>
        <v/>
      </c>
      <c r="AI1427" s="22">
        <f>IFERROR(ROUND(IF(Presupuestos[[#This Row],[MONEDA]]="PEN",Presupuestos[[#This Row],[TOTAL]],Presupuestos[[#This Row],[TOTAL]]*Presupuestos[[#This Row],[TIPO DE CAMBIO]]),2),"")</f>
        <v>100</v>
      </c>
      <c r="AJ1427" s="5"/>
      <c r="AK1427" s="33" t="s">
        <v>671</v>
      </c>
      <c r="AL1427" s="5" t="s">
        <v>715</v>
      </c>
      <c r="AM1427" s="23" t="s">
        <v>671</v>
      </c>
      <c r="AN1427" s="23" t="s">
        <v>671</v>
      </c>
      <c r="AO1427" s="7" t="str">
        <f>IFERROR(VLOOKUP("1-"&amp;Presupuestos[[#This Row],[ID DOCUMENTO]],BD_Pagos[],7,0),"")</f>
        <v/>
      </c>
      <c r="AP1427" s="16" t="str">
        <f>IFERROR(VLOOKUP("1-"&amp;Presupuestos[[#This Row],[ID DOCUMENTO]],BD_Pagos[],8,0),"")</f>
        <v/>
      </c>
      <c r="AQ1427" s="17" t="str">
        <f>IFERROR(VLOOKUP("1-"&amp;Presupuestos[[#This Row],[ID DOCUMENTO]],BD_Pagos[],9,0),"")</f>
        <v/>
      </c>
      <c r="AR1427" s="54"/>
      <c r="AS1427" s="7" t="str">
        <f>IFERROR(VLOOKUP("2-"&amp;Presupuestos[[#This Row],[ID DOCUMENTO]],BD_Pagos[],7,0),"")</f>
        <v/>
      </c>
      <c r="AT1427" s="16" t="str">
        <f>IFERROR(VLOOKUP("2-"&amp;Presupuestos[[#This Row],[ID DOCUMENTO]],BD_Pagos[],8,0),"")</f>
        <v/>
      </c>
      <c r="AU1427" s="17" t="str">
        <f>IFERROR(VLOOKUP("2-"&amp;Presupuestos[[#This Row],[ID DOCUMENTO]],BD_Pagos[],9,0),"")</f>
        <v/>
      </c>
      <c r="AV1427" s="20">
        <f>IF(IFERROR(VLOOKUP("2-"&amp;Presupuestos[[#This Row],[ID DOCUMENTO]],BD_Pagos[],10,0),0)&gt;Presupuestos[[#This Row],[TOTAL SOLES]],Presupuestos[[#This Row],[TOTAL SOLES]],IFERROR(VLOOKUP("2-"&amp;Presupuestos[[#This Row],[ID DOCUMENTO]],BD_Pagos[],10,0),0))</f>
        <v>0</v>
      </c>
      <c r="AW1427" s="7"/>
      <c r="AX1427" s="16"/>
      <c r="AY1427" s="17"/>
      <c r="AZ1427" s="20"/>
      <c r="BA1427" s="7"/>
      <c r="BB1427" s="16"/>
      <c r="BC1427" s="17"/>
      <c r="BD1427" s="20"/>
      <c r="BE1427" s="7" t="str">
        <f>IFERROR(VLOOKUP("5-"&amp;Presupuestos[[#This Row],[ID DOCUMENTO]],BD_Pagos[],7,0),"")</f>
        <v/>
      </c>
      <c r="BF1427" s="17" t="str">
        <f>IFERROR(VLOOKUP("5-"&amp;Presupuestos[[#This Row],[ID DOCUMENTO]],BD_Pagos[],9,0),"")</f>
        <v/>
      </c>
      <c r="BG1427" s="20">
        <f>IF(IFERROR(VLOOKUP("5-"&amp;Presupuestos[[#This Row],[ID DOCUMENTO]],BD_Pagos[],10,0),0)&gt;Presupuestos[[#This Row],[TOTAL SOLES]],Presupuestos[[#This Row],[TOTAL SOLES]],IFERROR(VLOOKUP("5-"&amp;Presupuestos[[#This Row],[ID DOCUMENTO]],BD_Pagos[],10,0),0))</f>
        <v>0</v>
      </c>
      <c r="BH1427" s="7" t="str">
        <f>IFERROR(VLOOKUP("1-Detraccion"&amp;Presupuestos[[#This Row],[ID DOCUMENTO]],BD_Pagos[],2,0),"")</f>
        <v/>
      </c>
      <c r="BI1427" s="3" t="str">
        <f>IFERROR(VLOOKUP("1-Detraccion"&amp;Presupuestos[[#This Row],[ID DOCUMENTO]],BD_Pagos[],3,0),"")</f>
        <v/>
      </c>
      <c r="BJ1427" s="3" t="str">
        <f>IFERROR(VLOOKUP("1-Detraccion"&amp;Presupuestos[[#This Row],[ID DOCUMENTO]],BD_Pagos[],4,0),"")</f>
        <v/>
      </c>
      <c r="BK1427" s="6">
        <f>IF(IFERROR(VLOOKUP("1-Detraccion"&amp;Presupuestos[[#This Row],[ID DOCUMENTO]],BD_Pagos[],5,0),0)&gt;Presupuestos[[#This Row],[TOTAL SOLES]],Presupuestos[[#This Row],[TOTAL SOLES]],IFERROR(VLOOKUP("1-Detraccion"&amp;Presupuestos[[#This Row],[ID DOCUMENTO]],BD_Pagos[],5,0),0))</f>
        <v>0</v>
      </c>
      <c r="BL1427" s="6">
        <f>IF(IFERROR(VLOOKUP("1-Detraccion"&amp;Presupuestos[[#This Row],[ID DOCUMENTO]],BD_Pagos[],6,0),0)&gt;Presupuestos[[#This Row],[TOTAL SOLES]],Presupuestos[[#This Row],[TOTAL SOLES]],IFERROR(VLOOKUP("1-Detraccion"&amp;Presupuestos[[#This Row],[ID DOCUMENTO]],BD_Pagos[],6,0),0))</f>
        <v>0</v>
      </c>
      <c r="BM1427" s="37"/>
      <c r="BN1427" s="3"/>
      <c r="BO1427" s="3"/>
      <c r="BP1427" s="6"/>
      <c r="BQ142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100</v>
      </c>
      <c r="BR1427" s="23" t="str">
        <f>IF(Presupuestos[[#This Row],[SALDO ME-MN]]&gt;0,"PENDIENTE","CANCELADO")</f>
        <v>PENDIENTE</v>
      </c>
      <c r="BS1427" s="23" t="str">
        <f>IF(COUNTIFS($U$4:$U1426,Presupuestos[[#This Row],[ID DOCUMENTO]])&gt;=1,IF(B1426=Presupuestos[[#This Row],[ID]],"OK","DOC. DUPLICADO"),"OK")</f>
        <v>OK</v>
      </c>
    </row>
    <row r="1428" spans="2:71" ht="24" x14ac:dyDescent="0.25">
      <c r="B1428" s="34">
        <f>IF(Presupuestos[[#This Row],[ID DOCUMENTO]]=U1427,B1427,IF(B1427="ID",1,B1427+1))</f>
        <v>1241</v>
      </c>
      <c r="C1428" s="2">
        <v>45889</v>
      </c>
      <c r="D1428" s="2">
        <v>45889</v>
      </c>
      <c r="E1428" s="3" t="s">
        <v>838</v>
      </c>
      <c r="F1428" s="25" t="s">
        <v>35</v>
      </c>
      <c r="G1428" s="25" t="s">
        <v>223</v>
      </c>
      <c r="H1428" s="25" t="s">
        <v>214</v>
      </c>
      <c r="I1428" s="36" t="str">
        <f>IFERROR(VLOOKUP(Presupuestos[[#This Row],[AREA]]&amp;Presupuestos[[#This Row],[CONCEPTO]]&amp;Presupuestos[[#This Row],[DESCRIPCION]],Tabla28[[Columna1]:[CÓDIGO NUEVO]],2,0),"")</f>
        <v>P0303002</v>
      </c>
      <c r="J1428" s="3" t="s">
        <v>666</v>
      </c>
      <c r="K1428" s="3" t="s">
        <v>666</v>
      </c>
      <c r="L1428" s="3" t="s">
        <v>666</v>
      </c>
      <c r="M1428" s="31" t="s">
        <v>2607</v>
      </c>
      <c r="N1428" s="3" t="s">
        <v>40</v>
      </c>
      <c r="O1428" s="3" t="s">
        <v>300</v>
      </c>
      <c r="P1428" s="3" t="s">
        <v>122</v>
      </c>
      <c r="Q1428" s="3" t="str">
        <f>IFERROR(VLOOKUP(Presupuestos[[#This Row],[CLASIFICACIÓN (N)]],Tabla17[],2,0),"")</f>
        <v>Costos de ventas</v>
      </c>
      <c r="R1428" s="3" t="str">
        <f>IFERROR(VLOOKUP(Presupuestos[[#This Row],[CLASIFICACIÓN (N)]],Tabla17[],3,0),"")</f>
        <v>Operativo</v>
      </c>
      <c r="S1428" s="3" t="s">
        <v>16</v>
      </c>
      <c r="T1428" s="3" t="str">
        <f>IFERROR(VLOOKUP(Presupuestos[[#This Row],[ALMACEN]],Tabla5[],2,0),"")</f>
        <v>Arequipa</v>
      </c>
      <c r="U1428" s="19" t="str">
        <f>IFERROR(VLOOKUP(Presupuestos[[#This Row],[TIPO DE DOCUMENTO]],Tipo_Documento[],2,0)&amp;Presupuestos[[#This Row],[SERIE]]&amp;Presupuestos[[#This Row],[NUMERO]]&amp;Presupuestos[[#This Row],[RUC]],"")</f>
        <v>01F41264828120517216241</v>
      </c>
      <c r="V1428" s="3" t="s">
        <v>120</v>
      </c>
      <c r="W1428" s="7">
        <v>45889</v>
      </c>
      <c r="X1428" s="7">
        <v>45889</v>
      </c>
      <c r="Y1428" s="3" t="s">
        <v>1661</v>
      </c>
      <c r="Z1428" s="3">
        <v>648281</v>
      </c>
      <c r="AA1428" s="3">
        <f>IFERROR(VLOOKUP(Presupuestos[[#This Row],[RAZON SOCIAL]],CHOOSE({1,2},Clientes_Proveedores[Razon Social],Clientes_Proveedores[Ruc / Dni]),2,0),"-")</f>
        <v>20517216241</v>
      </c>
      <c r="AB1428" s="31" t="s">
        <v>1662</v>
      </c>
      <c r="AC1428" s="3" t="s">
        <v>670</v>
      </c>
      <c r="AD1428" s="5">
        <v>0.18</v>
      </c>
      <c r="AE1428" s="6">
        <v>6.5250000000000004</v>
      </c>
      <c r="AF1428" s="6">
        <f>Presupuestos[[#This Row],[BASE]]*Presupuestos[[#This Row],[% IGV]]</f>
        <v>1.1745000000000001</v>
      </c>
      <c r="AG1428" s="22">
        <f>ROUND(SUM(Presupuestos[[#This Row],[BASE]:[IGV]]),2)</f>
        <v>7.7</v>
      </c>
      <c r="AH1428" s="9" t="str">
        <f>IF(Presupuestos[[#This Row],[MONEDA]]="USD",VLOOKUP(Presupuestos[[#This Row],[FECHA DE EMISION]],Tipo_Cambio[],3,0),"")</f>
        <v/>
      </c>
      <c r="AI1428" s="22">
        <f>IFERROR(ROUND(IF(Presupuestos[[#This Row],[MONEDA]]="PEN",Presupuestos[[#This Row],[TOTAL]],Presupuestos[[#This Row],[TOTAL]]*Presupuestos[[#This Row],[TIPO DE CAMBIO]]),2),"")</f>
        <v>7.7</v>
      </c>
      <c r="AJ1428" s="5"/>
      <c r="AK1428" s="33" t="s">
        <v>671</v>
      </c>
      <c r="AL1428" s="5" t="s">
        <v>715</v>
      </c>
      <c r="AM1428" s="23" t="s">
        <v>671</v>
      </c>
      <c r="AN1428" s="23" t="s">
        <v>671</v>
      </c>
      <c r="AO1428" s="7" t="str">
        <f>IFERROR(VLOOKUP("1-"&amp;Presupuestos[[#This Row],[ID DOCUMENTO]],BD_Pagos[],7,0),"")</f>
        <v/>
      </c>
      <c r="AP1428" s="16" t="str">
        <f>IFERROR(VLOOKUP("1-"&amp;Presupuestos[[#This Row],[ID DOCUMENTO]],BD_Pagos[],8,0),"")</f>
        <v/>
      </c>
      <c r="AQ1428" s="17" t="str">
        <f>IFERROR(VLOOKUP("1-"&amp;Presupuestos[[#This Row],[ID DOCUMENTO]],BD_Pagos[],9,0),"")</f>
        <v/>
      </c>
      <c r="AR1428" s="54"/>
      <c r="AS1428" s="7" t="str">
        <f>IFERROR(VLOOKUP("2-"&amp;Presupuestos[[#This Row],[ID DOCUMENTO]],BD_Pagos[],7,0),"")</f>
        <v/>
      </c>
      <c r="AT1428" s="16" t="str">
        <f>IFERROR(VLOOKUP("2-"&amp;Presupuestos[[#This Row],[ID DOCUMENTO]],BD_Pagos[],8,0),"")</f>
        <v/>
      </c>
      <c r="AU1428" s="17" t="str">
        <f>IFERROR(VLOOKUP("2-"&amp;Presupuestos[[#This Row],[ID DOCUMENTO]],BD_Pagos[],9,0),"")</f>
        <v/>
      </c>
      <c r="AV1428" s="20">
        <f>IF(IFERROR(VLOOKUP("2-"&amp;Presupuestos[[#This Row],[ID DOCUMENTO]],BD_Pagos[],10,0),0)&gt;Presupuestos[[#This Row],[TOTAL SOLES]],Presupuestos[[#This Row],[TOTAL SOLES]],IFERROR(VLOOKUP("2-"&amp;Presupuestos[[#This Row],[ID DOCUMENTO]],BD_Pagos[],10,0),0))</f>
        <v>0</v>
      </c>
      <c r="AW1428" s="7"/>
      <c r="AX1428" s="16"/>
      <c r="AY1428" s="17"/>
      <c r="AZ1428" s="20"/>
      <c r="BA1428" s="7"/>
      <c r="BB1428" s="16"/>
      <c r="BC1428" s="17"/>
      <c r="BD1428" s="20"/>
      <c r="BE1428" s="7" t="str">
        <f>IFERROR(VLOOKUP("5-"&amp;Presupuestos[[#This Row],[ID DOCUMENTO]],BD_Pagos[],7,0),"")</f>
        <v/>
      </c>
      <c r="BF1428" s="17" t="str">
        <f>IFERROR(VLOOKUP("5-"&amp;Presupuestos[[#This Row],[ID DOCUMENTO]],BD_Pagos[],9,0),"")</f>
        <v/>
      </c>
      <c r="BG1428" s="20">
        <f>IF(IFERROR(VLOOKUP("5-"&amp;Presupuestos[[#This Row],[ID DOCUMENTO]],BD_Pagos[],10,0),0)&gt;Presupuestos[[#This Row],[TOTAL SOLES]],Presupuestos[[#This Row],[TOTAL SOLES]],IFERROR(VLOOKUP("5-"&amp;Presupuestos[[#This Row],[ID DOCUMENTO]],BD_Pagos[],10,0),0))</f>
        <v>0</v>
      </c>
      <c r="BH1428" s="7" t="str">
        <f>IFERROR(VLOOKUP("1-Detraccion"&amp;Presupuestos[[#This Row],[ID DOCUMENTO]],BD_Pagos[],2,0),"")</f>
        <v/>
      </c>
      <c r="BI1428" s="3" t="str">
        <f>IFERROR(VLOOKUP("1-Detraccion"&amp;Presupuestos[[#This Row],[ID DOCUMENTO]],BD_Pagos[],3,0),"")</f>
        <v/>
      </c>
      <c r="BJ1428" s="3" t="str">
        <f>IFERROR(VLOOKUP("1-Detraccion"&amp;Presupuestos[[#This Row],[ID DOCUMENTO]],BD_Pagos[],4,0),"")</f>
        <v/>
      </c>
      <c r="BK1428" s="6">
        <f>IF(IFERROR(VLOOKUP("1-Detraccion"&amp;Presupuestos[[#This Row],[ID DOCUMENTO]],BD_Pagos[],5,0),0)&gt;Presupuestos[[#This Row],[TOTAL SOLES]],Presupuestos[[#This Row],[TOTAL SOLES]],IFERROR(VLOOKUP("1-Detraccion"&amp;Presupuestos[[#This Row],[ID DOCUMENTO]],BD_Pagos[],5,0),0))</f>
        <v>0</v>
      </c>
      <c r="BL1428" s="6">
        <f>IF(IFERROR(VLOOKUP("1-Detraccion"&amp;Presupuestos[[#This Row],[ID DOCUMENTO]],BD_Pagos[],6,0),0)&gt;Presupuestos[[#This Row],[TOTAL SOLES]],Presupuestos[[#This Row],[TOTAL SOLES]],IFERROR(VLOOKUP("1-Detraccion"&amp;Presupuestos[[#This Row],[ID DOCUMENTO]],BD_Pagos[],6,0),0))</f>
        <v>0</v>
      </c>
      <c r="BM1428" s="37"/>
      <c r="BN1428" s="3"/>
      <c r="BO1428" s="3"/>
      <c r="BP1428" s="6"/>
      <c r="BQ142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7.7</v>
      </c>
      <c r="BR1428" s="23" t="str">
        <f>IF(Presupuestos[[#This Row],[SALDO ME-MN]]&gt;0,"PENDIENTE","CANCELADO")</f>
        <v>PENDIENTE</v>
      </c>
      <c r="BS1428" s="23" t="str">
        <f>IF(COUNTIFS($U$4:$U1427,Presupuestos[[#This Row],[ID DOCUMENTO]])&gt;=1,IF(B1427=Presupuestos[[#This Row],[ID]],"OK","DOC. DUPLICADO"),"OK")</f>
        <v>OK</v>
      </c>
    </row>
    <row r="1429" spans="2:71" ht="24" x14ac:dyDescent="0.25">
      <c r="B1429" s="34">
        <f>IF(Presupuestos[[#This Row],[ID DOCUMENTO]]=U1428,B1428,IF(B1428="ID",1,B1428+1))</f>
        <v>1242</v>
      </c>
      <c r="C1429" s="2">
        <v>45889</v>
      </c>
      <c r="D1429" s="2">
        <v>45889</v>
      </c>
      <c r="E1429" s="3" t="s">
        <v>838</v>
      </c>
      <c r="F1429" s="25" t="s">
        <v>35</v>
      </c>
      <c r="G1429" s="25" t="s">
        <v>144</v>
      </c>
      <c r="H1429" s="25" t="s">
        <v>110</v>
      </c>
      <c r="I1429" s="36" t="str">
        <f>IFERROR(VLOOKUP(Presupuestos[[#This Row],[AREA]]&amp;Presupuestos[[#This Row],[CONCEPTO]]&amp;Presupuestos[[#This Row],[DESCRIPCION]],Tabla28[[Columna1]:[CÓDIGO NUEVO]],2,0),"")</f>
        <v>P0310001</v>
      </c>
      <c r="J1429" s="3" t="s">
        <v>666</v>
      </c>
      <c r="K1429" s="3" t="s">
        <v>666</v>
      </c>
      <c r="L1429" s="3" t="s">
        <v>666</v>
      </c>
      <c r="M1429" s="31" t="s">
        <v>2608</v>
      </c>
      <c r="N1429" s="3" t="s">
        <v>40</v>
      </c>
      <c r="O1429" s="3" t="s">
        <v>300</v>
      </c>
      <c r="P1429" s="3" t="s">
        <v>122</v>
      </c>
      <c r="Q1429" s="3" t="str">
        <f>IFERROR(VLOOKUP(Presupuestos[[#This Row],[CLASIFICACIÓN (N)]],Tabla17[],2,0),"")</f>
        <v>Costos de ventas</v>
      </c>
      <c r="R1429" s="3" t="str">
        <f>IFERROR(VLOOKUP(Presupuestos[[#This Row],[CLASIFICACIÓN (N)]],Tabla17[],3,0),"")</f>
        <v>Operativo</v>
      </c>
      <c r="S1429" s="3" t="s">
        <v>16</v>
      </c>
      <c r="T1429" s="3" t="str">
        <f>IFERROR(VLOOKUP(Presupuestos[[#This Row],[ALMACEN]],Tabla5[],2,0),"")</f>
        <v>Arequipa</v>
      </c>
      <c r="U1429" s="19" t="str">
        <f>IFERROR(VLOOKUP(Presupuestos[[#This Row],[TIPO DE DOCUMENTO]],Tipo_Documento[],2,0)&amp;Presupuestos[[#This Row],[SERIE]]&amp;Presupuestos[[#This Row],[NUMERO]]&amp;Presupuestos[[#This Row],[RUC]],"")</f>
        <v>SD2521211111111</v>
      </c>
      <c r="V1429" s="3" t="s">
        <v>220</v>
      </c>
      <c r="W1429" s="7">
        <v>45889</v>
      </c>
      <c r="X1429" s="7">
        <v>45889</v>
      </c>
      <c r="Y1429" s="3"/>
      <c r="Z1429" s="3">
        <v>25212</v>
      </c>
      <c r="AA1429" s="3">
        <f>IFERROR(VLOOKUP(Presupuestos[[#This Row],[RAZON SOCIAL]],CHOOSE({1,2},Clientes_Proveedores[Razon Social],Clientes_Proveedores[Ruc / Dni]),2,0),"-")</f>
        <v>11111111</v>
      </c>
      <c r="AB1429" s="31" t="s">
        <v>916</v>
      </c>
      <c r="AC1429" s="3" t="s">
        <v>670</v>
      </c>
      <c r="AD1429" s="5"/>
      <c r="AE1429" s="6">
        <v>24</v>
      </c>
      <c r="AF1429" s="6">
        <f>Presupuestos[[#This Row],[BASE]]*Presupuestos[[#This Row],[% IGV]]</f>
        <v>0</v>
      </c>
      <c r="AG1429" s="22">
        <f>ROUND(SUM(Presupuestos[[#This Row],[BASE]:[IGV]]),2)</f>
        <v>24</v>
      </c>
      <c r="AH1429" s="9" t="str">
        <f>IF(Presupuestos[[#This Row],[MONEDA]]="USD",VLOOKUP(Presupuestos[[#This Row],[FECHA DE EMISION]],Tipo_Cambio[],3,0),"")</f>
        <v/>
      </c>
      <c r="AI1429" s="22">
        <f>IFERROR(ROUND(IF(Presupuestos[[#This Row],[MONEDA]]="PEN",Presupuestos[[#This Row],[TOTAL]],Presupuestos[[#This Row],[TOTAL]]*Presupuestos[[#This Row],[TIPO DE CAMBIO]]),2),"")</f>
        <v>24</v>
      </c>
      <c r="AJ1429" s="5"/>
      <c r="AK1429" s="33" t="s">
        <v>671</v>
      </c>
      <c r="AL1429" s="5" t="s">
        <v>715</v>
      </c>
      <c r="AM1429" s="23" t="s">
        <v>671</v>
      </c>
      <c r="AN1429" s="23" t="s">
        <v>671</v>
      </c>
      <c r="AO1429" s="7" t="str">
        <f>IFERROR(VLOOKUP("1-"&amp;Presupuestos[[#This Row],[ID DOCUMENTO]],BD_Pagos[],7,0),"")</f>
        <v/>
      </c>
      <c r="AP1429" s="16" t="str">
        <f>IFERROR(VLOOKUP("1-"&amp;Presupuestos[[#This Row],[ID DOCUMENTO]],BD_Pagos[],8,0),"")</f>
        <v/>
      </c>
      <c r="AQ1429" s="17" t="str">
        <f>IFERROR(VLOOKUP("1-"&amp;Presupuestos[[#This Row],[ID DOCUMENTO]],BD_Pagos[],9,0),"")</f>
        <v/>
      </c>
      <c r="AR1429" s="54"/>
      <c r="AS1429" s="7" t="str">
        <f>IFERROR(VLOOKUP("2-"&amp;Presupuestos[[#This Row],[ID DOCUMENTO]],BD_Pagos[],7,0),"")</f>
        <v/>
      </c>
      <c r="AT1429" s="16" t="str">
        <f>IFERROR(VLOOKUP("2-"&amp;Presupuestos[[#This Row],[ID DOCUMENTO]],BD_Pagos[],8,0),"")</f>
        <v/>
      </c>
      <c r="AU1429" s="17" t="str">
        <f>IFERROR(VLOOKUP("2-"&amp;Presupuestos[[#This Row],[ID DOCUMENTO]],BD_Pagos[],9,0),"")</f>
        <v/>
      </c>
      <c r="AV1429" s="20">
        <f>IF(IFERROR(VLOOKUP("2-"&amp;Presupuestos[[#This Row],[ID DOCUMENTO]],BD_Pagos[],10,0),0)&gt;Presupuestos[[#This Row],[TOTAL SOLES]],Presupuestos[[#This Row],[TOTAL SOLES]],IFERROR(VLOOKUP("2-"&amp;Presupuestos[[#This Row],[ID DOCUMENTO]],BD_Pagos[],10,0),0))</f>
        <v>0</v>
      </c>
      <c r="AW1429" s="7"/>
      <c r="AX1429" s="16"/>
      <c r="AY1429" s="17"/>
      <c r="AZ1429" s="20"/>
      <c r="BA1429" s="7"/>
      <c r="BB1429" s="16"/>
      <c r="BC1429" s="17"/>
      <c r="BD1429" s="20"/>
      <c r="BE1429" s="7" t="str">
        <f>IFERROR(VLOOKUP("5-"&amp;Presupuestos[[#This Row],[ID DOCUMENTO]],BD_Pagos[],7,0),"")</f>
        <v/>
      </c>
      <c r="BF1429" s="17" t="str">
        <f>IFERROR(VLOOKUP("5-"&amp;Presupuestos[[#This Row],[ID DOCUMENTO]],BD_Pagos[],9,0),"")</f>
        <v/>
      </c>
      <c r="BG1429" s="20">
        <f>IF(IFERROR(VLOOKUP("5-"&amp;Presupuestos[[#This Row],[ID DOCUMENTO]],BD_Pagos[],10,0),0)&gt;Presupuestos[[#This Row],[TOTAL SOLES]],Presupuestos[[#This Row],[TOTAL SOLES]],IFERROR(VLOOKUP("5-"&amp;Presupuestos[[#This Row],[ID DOCUMENTO]],BD_Pagos[],10,0),0))</f>
        <v>0</v>
      </c>
      <c r="BH1429" s="7" t="str">
        <f>IFERROR(VLOOKUP("1-Detraccion"&amp;Presupuestos[[#This Row],[ID DOCUMENTO]],BD_Pagos[],2,0),"")</f>
        <v/>
      </c>
      <c r="BI1429" s="3" t="str">
        <f>IFERROR(VLOOKUP("1-Detraccion"&amp;Presupuestos[[#This Row],[ID DOCUMENTO]],BD_Pagos[],3,0),"")</f>
        <v/>
      </c>
      <c r="BJ1429" s="3" t="str">
        <f>IFERROR(VLOOKUP("1-Detraccion"&amp;Presupuestos[[#This Row],[ID DOCUMENTO]],BD_Pagos[],4,0),"")</f>
        <v/>
      </c>
      <c r="BK1429" s="6">
        <f>IF(IFERROR(VLOOKUP("1-Detraccion"&amp;Presupuestos[[#This Row],[ID DOCUMENTO]],BD_Pagos[],5,0),0)&gt;Presupuestos[[#This Row],[TOTAL SOLES]],Presupuestos[[#This Row],[TOTAL SOLES]],IFERROR(VLOOKUP("1-Detraccion"&amp;Presupuestos[[#This Row],[ID DOCUMENTO]],BD_Pagos[],5,0),0))</f>
        <v>0</v>
      </c>
      <c r="BL1429" s="6">
        <f>IF(IFERROR(VLOOKUP("1-Detraccion"&amp;Presupuestos[[#This Row],[ID DOCUMENTO]],BD_Pagos[],6,0),0)&gt;Presupuestos[[#This Row],[TOTAL SOLES]],Presupuestos[[#This Row],[TOTAL SOLES]],IFERROR(VLOOKUP("1-Detraccion"&amp;Presupuestos[[#This Row],[ID DOCUMENTO]],BD_Pagos[],6,0),0))</f>
        <v>0</v>
      </c>
      <c r="BM1429" s="37"/>
      <c r="BN1429" s="3"/>
      <c r="BO1429" s="3"/>
      <c r="BP1429" s="6"/>
      <c r="BQ142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1429" s="23" t="str">
        <f>IF(Presupuestos[[#This Row],[SALDO ME-MN]]&gt;0,"PENDIENTE","CANCELADO")</f>
        <v>PENDIENTE</v>
      </c>
      <c r="BS1429" s="23" t="str">
        <f>IF(COUNTIFS($U$4:$U1428,Presupuestos[[#This Row],[ID DOCUMENTO]])&gt;=1,IF(B1428=Presupuestos[[#This Row],[ID]],"OK","DOC. DUPLICADO"),"OK")</f>
        <v>OK</v>
      </c>
    </row>
    <row r="1430" spans="2:71" ht="24" x14ac:dyDescent="0.25">
      <c r="B1430" s="34">
        <f>IF(Presupuestos[[#This Row],[ID DOCUMENTO]]=U1429,B1429,IF(B1429="ID",1,B1429+1))</f>
        <v>1243</v>
      </c>
      <c r="C1430" s="2">
        <v>45889</v>
      </c>
      <c r="D1430" s="2">
        <v>45889</v>
      </c>
      <c r="E1430" s="3" t="s">
        <v>838</v>
      </c>
      <c r="F1430" s="25" t="s">
        <v>35</v>
      </c>
      <c r="G1430" s="25" t="s">
        <v>144</v>
      </c>
      <c r="H1430" s="25" t="s">
        <v>110</v>
      </c>
      <c r="I1430" s="36" t="str">
        <f>IFERROR(VLOOKUP(Presupuestos[[#This Row],[AREA]]&amp;Presupuestos[[#This Row],[CONCEPTO]]&amp;Presupuestos[[#This Row],[DESCRIPCION]],Tabla28[[Columna1]:[CÓDIGO NUEVO]],2,0),"")</f>
        <v>P0310001</v>
      </c>
      <c r="J1430" s="3" t="s">
        <v>666</v>
      </c>
      <c r="K1430" s="3" t="s">
        <v>666</v>
      </c>
      <c r="L1430" s="3" t="s">
        <v>666</v>
      </c>
      <c r="M1430" s="31" t="s">
        <v>2609</v>
      </c>
      <c r="N1430" s="3" t="s">
        <v>40</v>
      </c>
      <c r="O1430" s="3" t="s">
        <v>300</v>
      </c>
      <c r="P1430" s="3" t="s">
        <v>122</v>
      </c>
      <c r="Q1430" s="3" t="str">
        <f>IFERROR(VLOOKUP(Presupuestos[[#This Row],[CLASIFICACIÓN (N)]],Tabla17[],2,0),"")</f>
        <v>Costos de ventas</v>
      </c>
      <c r="R1430" s="3" t="str">
        <f>IFERROR(VLOOKUP(Presupuestos[[#This Row],[CLASIFICACIÓN (N)]],Tabla17[],3,0),"")</f>
        <v>Operativo</v>
      </c>
      <c r="S1430" s="3" t="s">
        <v>16</v>
      </c>
      <c r="T1430" s="3" t="str">
        <f>IFERROR(VLOOKUP(Presupuestos[[#This Row],[ALMACEN]],Tabla5[],2,0),"")</f>
        <v>Arequipa</v>
      </c>
      <c r="U1430" s="19" t="str">
        <f>IFERROR(VLOOKUP(Presupuestos[[#This Row],[TIPO DE DOCUMENTO]],Tipo_Documento[],2,0)&amp;Presupuestos[[#This Row],[SERIE]]&amp;Presupuestos[[#This Row],[NUMERO]]&amp;Presupuestos[[#This Row],[RUC]],"")</f>
        <v>SD2521311111111</v>
      </c>
      <c r="V1430" s="3" t="s">
        <v>220</v>
      </c>
      <c r="W1430" s="7">
        <v>45889</v>
      </c>
      <c r="X1430" s="7">
        <v>45889</v>
      </c>
      <c r="Y1430" s="3"/>
      <c r="Z1430" s="3">
        <v>25213</v>
      </c>
      <c r="AA1430" s="3">
        <f>IFERROR(VLOOKUP(Presupuestos[[#This Row],[RAZON SOCIAL]],CHOOSE({1,2},Clientes_Proveedores[Razon Social],Clientes_Proveedores[Ruc / Dni]),2,0),"-")</f>
        <v>11111111</v>
      </c>
      <c r="AB1430" s="31" t="s">
        <v>916</v>
      </c>
      <c r="AC1430" s="3" t="s">
        <v>670</v>
      </c>
      <c r="AD1430" s="5"/>
      <c r="AE1430" s="6">
        <v>30</v>
      </c>
      <c r="AF1430" s="6">
        <f>Presupuestos[[#This Row],[BASE]]*Presupuestos[[#This Row],[% IGV]]</f>
        <v>0</v>
      </c>
      <c r="AG1430" s="22">
        <f>ROUND(SUM(Presupuestos[[#This Row],[BASE]:[IGV]]),2)</f>
        <v>30</v>
      </c>
      <c r="AH1430" s="9" t="str">
        <f>IF(Presupuestos[[#This Row],[MONEDA]]="USD",VLOOKUP(Presupuestos[[#This Row],[FECHA DE EMISION]],Tipo_Cambio[],3,0),"")</f>
        <v/>
      </c>
      <c r="AI1430" s="22">
        <f>IFERROR(ROUND(IF(Presupuestos[[#This Row],[MONEDA]]="PEN",Presupuestos[[#This Row],[TOTAL]],Presupuestos[[#This Row],[TOTAL]]*Presupuestos[[#This Row],[TIPO DE CAMBIO]]),2),"")</f>
        <v>30</v>
      </c>
      <c r="AJ1430" s="5"/>
      <c r="AK1430" s="33" t="s">
        <v>671</v>
      </c>
      <c r="AL1430" s="5" t="s">
        <v>715</v>
      </c>
      <c r="AM1430" s="23" t="s">
        <v>671</v>
      </c>
      <c r="AN1430" s="23" t="s">
        <v>671</v>
      </c>
      <c r="AO1430" s="7" t="str">
        <f>IFERROR(VLOOKUP("1-"&amp;Presupuestos[[#This Row],[ID DOCUMENTO]],BD_Pagos[],7,0),"")</f>
        <v/>
      </c>
      <c r="AP1430" s="16" t="str">
        <f>IFERROR(VLOOKUP("1-"&amp;Presupuestos[[#This Row],[ID DOCUMENTO]],BD_Pagos[],8,0),"")</f>
        <v/>
      </c>
      <c r="AQ1430" s="17" t="str">
        <f>IFERROR(VLOOKUP("1-"&amp;Presupuestos[[#This Row],[ID DOCUMENTO]],BD_Pagos[],9,0),"")</f>
        <v/>
      </c>
      <c r="AR1430" s="54"/>
      <c r="AS1430" s="7" t="str">
        <f>IFERROR(VLOOKUP("2-"&amp;Presupuestos[[#This Row],[ID DOCUMENTO]],BD_Pagos[],7,0),"")</f>
        <v/>
      </c>
      <c r="AT1430" s="16" t="str">
        <f>IFERROR(VLOOKUP("2-"&amp;Presupuestos[[#This Row],[ID DOCUMENTO]],BD_Pagos[],8,0),"")</f>
        <v/>
      </c>
      <c r="AU1430" s="17" t="str">
        <f>IFERROR(VLOOKUP("2-"&amp;Presupuestos[[#This Row],[ID DOCUMENTO]],BD_Pagos[],9,0),"")</f>
        <v/>
      </c>
      <c r="AV1430" s="20">
        <f>IF(IFERROR(VLOOKUP("2-"&amp;Presupuestos[[#This Row],[ID DOCUMENTO]],BD_Pagos[],10,0),0)&gt;Presupuestos[[#This Row],[TOTAL SOLES]],Presupuestos[[#This Row],[TOTAL SOLES]],IFERROR(VLOOKUP("2-"&amp;Presupuestos[[#This Row],[ID DOCUMENTO]],BD_Pagos[],10,0),0))</f>
        <v>0</v>
      </c>
      <c r="AW1430" s="7"/>
      <c r="AX1430" s="16"/>
      <c r="AY1430" s="17"/>
      <c r="AZ1430" s="20"/>
      <c r="BA1430" s="7"/>
      <c r="BB1430" s="16"/>
      <c r="BC1430" s="17"/>
      <c r="BD1430" s="20"/>
      <c r="BE1430" s="7" t="str">
        <f>IFERROR(VLOOKUP("5-"&amp;Presupuestos[[#This Row],[ID DOCUMENTO]],BD_Pagos[],7,0),"")</f>
        <v/>
      </c>
      <c r="BF1430" s="17" t="str">
        <f>IFERROR(VLOOKUP("5-"&amp;Presupuestos[[#This Row],[ID DOCUMENTO]],BD_Pagos[],9,0),"")</f>
        <v/>
      </c>
      <c r="BG1430" s="20">
        <f>IF(IFERROR(VLOOKUP("5-"&amp;Presupuestos[[#This Row],[ID DOCUMENTO]],BD_Pagos[],10,0),0)&gt;Presupuestos[[#This Row],[TOTAL SOLES]],Presupuestos[[#This Row],[TOTAL SOLES]],IFERROR(VLOOKUP("5-"&amp;Presupuestos[[#This Row],[ID DOCUMENTO]],BD_Pagos[],10,0),0))</f>
        <v>0</v>
      </c>
      <c r="BH1430" s="7" t="str">
        <f>IFERROR(VLOOKUP("1-Detraccion"&amp;Presupuestos[[#This Row],[ID DOCUMENTO]],BD_Pagos[],2,0),"")</f>
        <v/>
      </c>
      <c r="BI1430" s="3" t="str">
        <f>IFERROR(VLOOKUP("1-Detraccion"&amp;Presupuestos[[#This Row],[ID DOCUMENTO]],BD_Pagos[],3,0),"")</f>
        <v/>
      </c>
      <c r="BJ1430" s="3" t="str">
        <f>IFERROR(VLOOKUP("1-Detraccion"&amp;Presupuestos[[#This Row],[ID DOCUMENTO]],BD_Pagos[],4,0),"")</f>
        <v/>
      </c>
      <c r="BK1430" s="6">
        <f>IF(IFERROR(VLOOKUP("1-Detraccion"&amp;Presupuestos[[#This Row],[ID DOCUMENTO]],BD_Pagos[],5,0),0)&gt;Presupuestos[[#This Row],[TOTAL SOLES]],Presupuestos[[#This Row],[TOTAL SOLES]],IFERROR(VLOOKUP("1-Detraccion"&amp;Presupuestos[[#This Row],[ID DOCUMENTO]],BD_Pagos[],5,0),0))</f>
        <v>0</v>
      </c>
      <c r="BL1430" s="6">
        <f>IF(IFERROR(VLOOKUP("1-Detraccion"&amp;Presupuestos[[#This Row],[ID DOCUMENTO]],BD_Pagos[],6,0),0)&gt;Presupuestos[[#This Row],[TOTAL SOLES]],Presupuestos[[#This Row],[TOTAL SOLES]],IFERROR(VLOOKUP("1-Detraccion"&amp;Presupuestos[[#This Row],[ID DOCUMENTO]],BD_Pagos[],6,0),0))</f>
        <v>0</v>
      </c>
      <c r="BM1430" s="37"/>
      <c r="BN1430" s="3"/>
      <c r="BO1430" s="3"/>
      <c r="BP1430" s="6"/>
      <c r="BQ143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1430" s="23" t="str">
        <f>IF(Presupuestos[[#This Row],[SALDO ME-MN]]&gt;0,"PENDIENTE","CANCELADO")</f>
        <v>PENDIENTE</v>
      </c>
      <c r="BS1430" s="23" t="str">
        <f>IF(COUNTIFS($U$4:$U1429,Presupuestos[[#This Row],[ID DOCUMENTO]])&gt;=1,IF(B1429=Presupuestos[[#This Row],[ID]],"OK","DOC. DUPLICADO"),"OK")</f>
        <v>OK</v>
      </c>
    </row>
    <row r="1431" spans="2:71" ht="24" x14ac:dyDescent="0.25">
      <c r="B1431" s="34">
        <f>IF(Presupuestos[[#This Row],[ID DOCUMENTO]]=U1430,B1430,IF(B1430="ID",1,B1430+1))</f>
        <v>1244</v>
      </c>
      <c r="C1431" s="2">
        <v>45889</v>
      </c>
      <c r="D1431" s="2">
        <v>45889</v>
      </c>
      <c r="E1431" s="3" t="s">
        <v>838</v>
      </c>
      <c r="F1431" s="25" t="s">
        <v>35</v>
      </c>
      <c r="G1431" s="25" t="s">
        <v>144</v>
      </c>
      <c r="H1431" s="25" t="s">
        <v>110</v>
      </c>
      <c r="I1431" s="36" t="str">
        <f>IFERROR(VLOOKUP(Presupuestos[[#This Row],[AREA]]&amp;Presupuestos[[#This Row],[CONCEPTO]]&amp;Presupuestos[[#This Row],[DESCRIPCION]],Tabla28[[Columna1]:[CÓDIGO NUEVO]],2,0),"")</f>
        <v>P0310001</v>
      </c>
      <c r="J1431" s="3" t="s">
        <v>666</v>
      </c>
      <c r="K1431" s="3" t="s">
        <v>666</v>
      </c>
      <c r="L1431" s="3" t="s">
        <v>666</v>
      </c>
      <c r="M1431" s="31" t="s">
        <v>2605</v>
      </c>
      <c r="N1431" s="3" t="s">
        <v>40</v>
      </c>
      <c r="O1431" s="3" t="s">
        <v>300</v>
      </c>
      <c r="P1431" s="3" t="s">
        <v>122</v>
      </c>
      <c r="Q1431" s="3" t="str">
        <f>IFERROR(VLOOKUP(Presupuestos[[#This Row],[CLASIFICACIÓN (N)]],Tabla17[],2,0),"")</f>
        <v>Costos de ventas</v>
      </c>
      <c r="R1431" s="3" t="str">
        <f>IFERROR(VLOOKUP(Presupuestos[[#This Row],[CLASIFICACIÓN (N)]],Tabla17[],3,0),"")</f>
        <v>Operativo</v>
      </c>
      <c r="S1431" s="3" t="s">
        <v>16</v>
      </c>
      <c r="T1431" s="3" t="str">
        <f>IFERROR(VLOOKUP(Presupuestos[[#This Row],[ALMACEN]],Tabla5[],2,0),"")</f>
        <v>Arequipa</v>
      </c>
      <c r="U1431" s="19" t="str">
        <f>IFERROR(VLOOKUP(Presupuestos[[#This Row],[TIPO DE DOCUMENTO]],Tipo_Documento[],2,0)&amp;Presupuestos[[#This Row],[SERIE]]&amp;Presupuestos[[#This Row],[NUMERO]]&amp;Presupuestos[[#This Row],[RUC]],"")</f>
        <v>SD2521411111111</v>
      </c>
      <c r="V1431" s="3" t="s">
        <v>220</v>
      </c>
      <c r="W1431" s="7">
        <v>45889</v>
      </c>
      <c r="X1431" s="7">
        <v>45889</v>
      </c>
      <c r="Y1431" s="3"/>
      <c r="Z1431" s="3">
        <v>25214</v>
      </c>
      <c r="AA1431" s="3">
        <f>IFERROR(VLOOKUP(Presupuestos[[#This Row],[RAZON SOCIAL]],CHOOSE({1,2},Clientes_Proveedores[Razon Social],Clientes_Proveedores[Ruc / Dni]),2,0),"-")</f>
        <v>11111111</v>
      </c>
      <c r="AB1431" s="31" t="s">
        <v>916</v>
      </c>
      <c r="AC1431" s="3" t="s">
        <v>670</v>
      </c>
      <c r="AD1431" s="5"/>
      <c r="AE1431" s="6">
        <v>24</v>
      </c>
      <c r="AF1431" s="6">
        <f>Presupuestos[[#This Row],[BASE]]*Presupuestos[[#This Row],[% IGV]]</f>
        <v>0</v>
      </c>
      <c r="AG1431" s="22">
        <f>ROUND(SUM(Presupuestos[[#This Row],[BASE]:[IGV]]),2)</f>
        <v>24</v>
      </c>
      <c r="AH1431" s="9" t="str">
        <f>IF(Presupuestos[[#This Row],[MONEDA]]="USD",VLOOKUP(Presupuestos[[#This Row],[FECHA DE EMISION]],Tipo_Cambio[],3,0),"")</f>
        <v/>
      </c>
      <c r="AI1431" s="22">
        <f>IFERROR(ROUND(IF(Presupuestos[[#This Row],[MONEDA]]="PEN",Presupuestos[[#This Row],[TOTAL]],Presupuestos[[#This Row],[TOTAL]]*Presupuestos[[#This Row],[TIPO DE CAMBIO]]),2),"")</f>
        <v>24</v>
      </c>
      <c r="AJ1431" s="5"/>
      <c r="AK1431" s="33" t="s">
        <v>671</v>
      </c>
      <c r="AL1431" s="5" t="s">
        <v>715</v>
      </c>
      <c r="AM1431" s="23" t="s">
        <v>671</v>
      </c>
      <c r="AN1431" s="23" t="s">
        <v>671</v>
      </c>
      <c r="AO1431" s="7" t="str">
        <f>IFERROR(VLOOKUP("1-"&amp;Presupuestos[[#This Row],[ID DOCUMENTO]],BD_Pagos[],7,0),"")</f>
        <v/>
      </c>
      <c r="AP1431" s="16" t="str">
        <f>IFERROR(VLOOKUP("1-"&amp;Presupuestos[[#This Row],[ID DOCUMENTO]],BD_Pagos[],8,0),"")</f>
        <v/>
      </c>
      <c r="AQ1431" s="17" t="str">
        <f>IFERROR(VLOOKUP("1-"&amp;Presupuestos[[#This Row],[ID DOCUMENTO]],BD_Pagos[],9,0),"")</f>
        <v/>
      </c>
      <c r="AR1431" s="54"/>
      <c r="AS1431" s="7" t="str">
        <f>IFERROR(VLOOKUP("2-"&amp;Presupuestos[[#This Row],[ID DOCUMENTO]],BD_Pagos[],7,0),"")</f>
        <v/>
      </c>
      <c r="AT1431" s="16" t="str">
        <f>IFERROR(VLOOKUP("2-"&amp;Presupuestos[[#This Row],[ID DOCUMENTO]],BD_Pagos[],8,0),"")</f>
        <v/>
      </c>
      <c r="AU1431" s="17" t="str">
        <f>IFERROR(VLOOKUP("2-"&amp;Presupuestos[[#This Row],[ID DOCUMENTO]],BD_Pagos[],9,0),"")</f>
        <v/>
      </c>
      <c r="AV1431" s="20">
        <f>IF(IFERROR(VLOOKUP("2-"&amp;Presupuestos[[#This Row],[ID DOCUMENTO]],BD_Pagos[],10,0),0)&gt;Presupuestos[[#This Row],[TOTAL SOLES]],Presupuestos[[#This Row],[TOTAL SOLES]],IFERROR(VLOOKUP("2-"&amp;Presupuestos[[#This Row],[ID DOCUMENTO]],BD_Pagos[],10,0),0))</f>
        <v>0</v>
      </c>
      <c r="AW1431" s="7"/>
      <c r="AX1431" s="16"/>
      <c r="AY1431" s="17"/>
      <c r="AZ1431" s="20"/>
      <c r="BA1431" s="7"/>
      <c r="BB1431" s="16"/>
      <c r="BC1431" s="17"/>
      <c r="BD1431" s="20"/>
      <c r="BE1431" s="7" t="str">
        <f>IFERROR(VLOOKUP("5-"&amp;Presupuestos[[#This Row],[ID DOCUMENTO]],BD_Pagos[],7,0),"")</f>
        <v/>
      </c>
      <c r="BF1431" s="17" t="str">
        <f>IFERROR(VLOOKUP("5-"&amp;Presupuestos[[#This Row],[ID DOCUMENTO]],BD_Pagos[],9,0),"")</f>
        <v/>
      </c>
      <c r="BG1431" s="20">
        <f>IF(IFERROR(VLOOKUP("5-"&amp;Presupuestos[[#This Row],[ID DOCUMENTO]],BD_Pagos[],10,0),0)&gt;Presupuestos[[#This Row],[TOTAL SOLES]],Presupuestos[[#This Row],[TOTAL SOLES]],IFERROR(VLOOKUP("5-"&amp;Presupuestos[[#This Row],[ID DOCUMENTO]],BD_Pagos[],10,0),0))</f>
        <v>0</v>
      </c>
      <c r="BH1431" s="7" t="str">
        <f>IFERROR(VLOOKUP("1-Detraccion"&amp;Presupuestos[[#This Row],[ID DOCUMENTO]],BD_Pagos[],2,0),"")</f>
        <v/>
      </c>
      <c r="BI1431" s="3" t="str">
        <f>IFERROR(VLOOKUP("1-Detraccion"&amp;Presupuestos[[#This Row],[ID DOCUMENTO]],BD_Pagos[],3,0),"")</f>
        <v/>
      </c>
      <c r="BJ1431" s="3" t="str">
        <f>IFERROR(VLOOKUP("1-Detraccion"&amp;Presupuestos[[#This Row],[ID DOCUMENTO]],BD_Pagos[],4,0),"")</f>
        <v/>
      </c>
      <c r="BK1431" s="6">
        <f>IF(IFERROR(VLOOKUP("1-Detraccion"&amp;Presupuestos[[#This Row],[ID DOCUMENTO]],BD_Pagos[],5,0),0)&gt;Presupuestos[[#This Row],[TOTAL SOLES]],Presupuestos[[#This Row],[TOTAL SOLES]],IFERROR(VLOOKUP("1-Detraccion"&amp;Presupuestos[[#This Row],[ID DOCUMENTO]],BD_Pagos[],5,0),0))</f>
        <v>0</v>
      </c>
      <c r="BL1431" s="6">
        <f>IF(IFERROR(VLOOKUP("1-Detraccion"&amp;Presupuestos[[#This Row],[ID DOCUMENTO]],BD_Pagos[],6,0),0)&gt;Presupuestos[[#This Row],[TOTAL SOLES]],Presupuestos[[#This Row],[TOTAL SOLES]],IFERROR(VLOOKUP("1-Detraccion"&amp;Presupuestos[[#This Row],[ID DOCUMENTO]],BD_Pagos[],6,0),0))</f>
        <v>0</v>
      </c>
      <c r="BM1431" s="37"/>
      <c r="BN1431" s="3"/>
      <c r="BO1431" s="3"/>
      <c r="BP1431" s="6"/>
      <c r="BQ143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1431" s="23" t="str">
        <f>IF(Presupuestos[[#This Row],[SALDO ME-MN]]&gt;0,"PENDIENTE","CANCELADO")</f>
        <v>PENDIENTE</v>
      </c>
      <c r="BS1431" s="23" t="str">
        <f>IF(COUNTIFS($U$4:$U1430,Presupuestos[[#This Row],[ID DOCUMENTO]])&gt;=1,IF(B1430=Presupuestos[[#This Row],[ID]],"OK","DOC. DUPLICADO"),"OK")</f>
        <v>OK</v>
      </c>
    </row>
    <row r="1432" spans="2:71" ht="24" x14ac:dyDescent="0.25">
      <c r="B1432" s="34">
        <f>IF(Presupuestos[[#This Row],[ID DOCUMENTO]]=U1431,B1431,IF(B1431="ID",1,B1431+1))</f>
        <v>1245</v>
      </c>
      <c r="C1432" s="2">
        <v>45889</v>
      </c>
      <c r="D1432" s="2">
        <v>45889</v>
      </c>
      <c r="E1432" s="3" t="s">
        <v>838</v>
      </c>
      <c r="F1432" s="25" t="s">
        <v>35</v>
      </c>
      <c r="G1432" s="25" t="s">
        <v>144</v>
      </c>
      <c r="H1432" s="25" t="s">
        <v>119</v>
      </c>
      <c r="I1432" s="36" t="str">
        <f>IFERROR(VLOOKUP(Presupuestos[[#This Row],[AREA]]&amp;Presupuestos[[#This Row],[CONCEPTO]]&amp;Presupuestos[[#This Row],[DESCRIPCION]],Tabla28[[Columna1]:[CÓDIGO NUEVO]],2,0),"")</f>
        <v>P0310002</v>
      </c>
      <c r="J1432" s="3" t="s">
        <v>666</v>
      </c>
      <c r="K1432" s="3" t="s">
        <v>666</v>
      </c>
      <c r="L1432" s="3" t="s">
        <v>666</v>
      </c>
      <c r="M1432" s="31" t="s">
        <v>2610</v>
      </c>
      <c r="N1432" s="3" t="s">
        <v>40</v>
      </c>
      <c r="O1432" s="3" t="s">
        <v>300</v>
      </c>
      <c r="P1432" s="3" t="s">
        <v>122</v>
      </c>
      <c r="Q1432" s="3" t="str">
        <f>IFERROR(VLOOKUP(Presupuestos[[#This Row],[CLASIFICACIÓN (N)]],Tabla17[],2,0),"")</f>
        <v>Costos de ventas</v>
      </c>
      <c r="R1432" s="3" t="str">
        <f>IFERROR(VLOOKUP(Presupuestos[[#This Row],[CLASIFICACIÓN (N)]],Tabla17[],3,0),"")</f>
        <v>Operativo</v>
      </c>
      <c r="S1432" s="3" t="s">
        <v>16</v>
      </c>
      <c r="T1432" s="3" t="str">
        <f>IFERROR(VLOOKUP(Presupuestos[[#This Row],[ALMACEN]],Tabla5[],2,0),"")</f>
        <v>Arequipa</v>
      </c>
      <c r="U1432" s="19" t="str">
        <f>IFERROR(VLOOKUP(Presupuestos[[#This Row],[TIPO DE DOCUMENTO]],Tipo_Documento[],2,0)&amp;Presupuestos[[#This Row],[SERIE]]&amp;Presupuestos[[#This Row],[NUMERO]]&amp;Presupuestos[[#This Row],[RUC]],"")</f>
        <v>SD2521511111111</v>
      </c>
      <c r="V1432" s="3" t="s">
        <v>220</v>
      </c>
      <c r="W1432" s="7">
        <v>45889</v>
      </c>
      <c r="X1432" s="7">
        <v>45889</v>
      </c>
      <c r="Y1432" s="3"/>
      <c r="Z1432" s="3">
        <v>25215</v>
      </c>
      <c r="AA1432" s="3">
        <f>IFERROR(VLOOKUP(Presupuestos[[#This Row],[RAZON SOCIAL]],CHOOSE({1,2},Clientes_Proveedores[Razon Social],Clientes_Proveedores[Ruc / Dni]),2,0),"-")</f>
        <v>11111111</v>
      </c>
      <c r="AB1432" s="31" t="s">
        <v>916</v>
      </c>
      <c r="AC1432" s="3" t="s">
        <v>670</v>
      </c>
      <c r="AD1432" s="5"/>
      <c r="AE1432" s="6">
        <v>100</v>
      </c>
      <c r="AF1432" s="6">
        <f>Presupuestos[[#This Row],[BASE]]*Presupuestos[[#This Row],[% IGV]]</f>
        <v>0</v>
      </c>
      <c r="AG1432" s="22">
        <f>ROUND(SUM(Presupuestos[[#This Row],[BASE]:[IGV]]),2)</f>
        <v>100</v>
      </c>
      <c r="AH1432" s="9" t="str">
        <f>IF(Presupuestos[[#This Row],[MONEDA]]="USD",VLOOKUP(Presupuestos[[#This Row],[FECHA DE EMISION]],Tipo_Cambio[],3,0),"")</f>
        <v/>
      </c>
      <c r="AI1432" s="22">
        <f>IFERROR(ROUND(IF(Presupuestos[[#This Row],[MONEDA]]="PEN",Presupuestos[[#This Row],[TOTAL]],Presupuestos[[#This Row],[TOTAL]]*Presupuestos[[#This Row],[TIPO DE CAMBIO]]),2),"")</f>
        <v>100</v>
      </c>
      <c r="AJ1432" s="5"/>
      <c r="AK1432" s="33" t="s">
        <v>671</v>
      </c>
      <c r="AL1432" s="5" t="s">
        <v>715</v>
      </c>
      <c r="AM1432" s="23" t="s">
        <v>671</v>
      </c>
      <c r="AN1432" s="23" t="s">
        <v>671</v>
      </c>
      <c r="AO1432" s="7" t="str">
        <f>IFERROR(VLOOKUP("1-"&amp;Presupuestos[[#This Row],[ID DOCUMENTO]],BD_Pagos[],7,0),"")</f>
        <v/>
      </c>
      <c r="AP1432" s="16" t="str">
        <f>IFERROR(VLOOKUP("1-"&amp;Presupuestos[[#This Row],[ID DOCUMENTO]],BD_Pagos[],8,0),"")</f>
        <v/>
      </c>
      <c r="AQ1432" s="17" t="str">
        <f>IFERROR(VLOOKUP("1-"&amp;Presupuestos[[#This Row],[ID DOCUMENTO]],BD_Pagos[],9,0),"")</f>
        <v/>
      </c>
      <c r="AR1432" s="54"/>
      <c r="AS1432" s="7" t="str">
        <f>IFERROR(VLOOKUP("2-"&amp;Presupuestos[[#This Row],[ID DOCUMENTO]],BD_Pagos[],7,0),"")</f>
        <v/>
      </c>
      <c r="AT1432" s="16" t="str">
        <f>IFERROR(VLOOKUP("2-"&amp;Presupuestos[[#This Row],[ID DOCUMENTO]],BD_Pagos[],8,0),"")</f>
        <v/>
      </c>
      <c r="AU1432" s="17" t="str">
        <f>IFERROR(VLOOKUP("2-"&amp;Presupuestos[[#This Row],[ID DOCUMENTO]],BD_Pagos[],9,0),"")</f>
        <v/>
      </c>
      <c r="AV1432" s="20">
        <f>IF(IFERROR(VLOOKUP("2-"&amp;Presupuestos[[#This Row],[ID DOCUMENTO]],BD_Pagos[],10,0),0)&gt;Presupuestos[[#This Row],[TOTAL SOLES]],Presupuestos[[#This Row],[TOTAL SOLES]],IFERROR(VLOOKUP("2-"&amp;Presupuestos[[#This Row],[ID DOCUMENTO]],BD_Pagos[],10,0),0))</f>
        <v>0</v>
      </c>
      <c r="AW1432" s="7"/>
      <c r="AX1432" s="16"/>
      <c r="AY1432" s="17"/>
      <c r="AZ1432" s="20"/>
      <c r="BA1432" s="7"/>
      <c r="BB1432" s="16"/>
      <c r="BC1432" s="17"/>
      <c r="BD1432" s="20"/>
      <c r="BE1432" s="7" t="str">
        <f>IFERROR(VLOOKUP("5-"&amp;Presupuestos[[#This Row],[ID DOCUMENTO]],BD_Pagos[],7,0),"")</f>
        <v/>
      </c>
      <c r="BF1432" s="17" t="str">
        <f>IFERROR(VLOOKUP("5-"&amp;Presupuestos[[#This Row],[ID DOCUMENTO]],BD_Pagos[],9,0),"")</f>
        <v/>
      </c>
      <c r="BG1432" s="20">
        <f>IF(IFERROR(VLOOKUP("5-"&amp;Presupuestos[[#This Row],[ID DOCUMENTO]],BD_Pagos[],10,0),0)&gt;Presupuestos[[#This Row],[TOTAL SOLES]],Presupuestos[[#This Row],[TOTAL SOLES]],IFERROR(VLOOKUP("5-"&amp;Presupuestos[[#This Row],[ID DOCUMENTO]],BD_Pagos[],10,0),0))</f>
        <v>0</v>
      </c>
      <c r="BH1432" s="7" t="str">
        <f>IFERROR(VLOOKUP("1-Detraccion"&amp;Presupuestos[[#This Row],[ID DOCUMENTO]],BD_Pagos[],2,0),"")</f>
        <v/>
      </c>
      <c r="BI1432" s="3" t="str">
        <f>IFERROR(VLOOKUP("1-Detraccion"&amp;Presupuestos[[#This Row],[ID DOCUMENTO]],BD_Pagos[],3,0),"")</f>
        <v/>
      </c>
      <c r="BJ1432" s="3" t="str">
        <f>IFERROR(VLOOKUP("1-Detraccion"&amp;Presupuestos[[#This Row],[ID DOCUMENTO]],BD_Pagos[],4,0),"")</f>
        <v/>
      </c>
      <c r="BK1432" s="6">
        <f>IF(IFERROR(VLOOKUP("1-Detraccion"&amp;Presupuestos[[#This Row],[ID DOCUMENTO]],BD_Pagos[],5,0),0)&gt;Presupuestos[[#This Row],[TOTAL SOLES]],Presupuestos[[#This Row],[TOTAL SOLES]],IFERROR(VLOOKUP("1-Detraccion"&amp;Presupuestos[[#This Row],[ID DOCUMENTO]],BD_Pagos[],5,0),0))</f>
        <v>0</v>
      </c>
      <c r="BL1432" s="6">
        <f>IF(IFERROR(VLOOKUP("1-Detraccion"&amp;Presupuestos[[#This Row],[ID DOCUMENTO]],BD_Pagos[],6,0),0)&gt;Presupuestos[[#This Row],[TOTAL SOLES]],Presupuestos[[#This Row],[TOTAL SOLES]],IFERROR(VLOOKUP("1-Detraccion"&amp;Presupuestos[[#This Row],[ID DOCUMENTO]],BD_Pagos[],6,0),0))</f>
        <v>0</v>
      </c>
      <c r="BM1432" s="37"/>
      <c r="BN1432" s="3"/>
      <c r="BO1432" s="3"/>
      <c r="BP1432" s="6"/>
      <c r="BQ143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100</v>
      </c>
      <c r="BR1432" s="23" t="str">
        <f>IF(Presupuestos[[#This Row],[SALDO ME-MN]]&gt;0,"PENDIENTE","CANCELADO")</f>
        <v>PENDIENTE</v>
      </c>
      <c r="BS1432" s="23" t="str">
        <f>IF(COUNTIFS($U$4:$U1431,Presupuestos[[#This Row],[ID DOCUMENTO]])&gt;=1,IF(B1431=Presupuestos[[#This Row],[ID]],"OK","DOC. DUPLICADO"),"OK")</f>
        <v>OK</v>
      </c>
    </row>
    <row r="1433" spans="2:71" x14ac:dyDescent="0.25">
      <c r="B1433" s="34">
        <f>IF(Presupuestos[[#This Row],[ID DOCUMENTO]]=U1432,B1432,IF(B1432="ID",1,B1432+1))</f>
        <v>1246</v>
      </c>
      <c r="C1433" s="2">
        <v>45889</v>
      </c>
      <c r="D1433" s="2">
        <v>45889</v>
      </c>
      <c r="E1433" s="3" t="s">
        <v>838</v>
      </c>
      <c r="F1433" s="25" t="s">
        <v>35</v>
      </c>
      <c r="G1433" s="25" t="s">
        <v>223</v>
      </c>
      <c r="H1433" s="25" t="s">
        <v>226</v>
      </c>
      <c r="I1433" s="36" t="str">
        <f>IFERROR(VLOOKUP(Presupuestos[[#This Row],[AREA]]&amp;Presupuestos[[#This Row],[CONCEPTO]]&amp;Presupuestos[[#This Row],[DESCRIPCION]],Tabla28[[Columna1]:[CÓDIGO NUEVO]],2,0),"")</f>
        <v>P0303003</v>
      </c>
      <c r="J1433" s="3" t="s">
        <v>666</v>
      </c>
      <c r="K1433" s="3" t="s">
        <v>666</v>
      </c>
      <c r="L1433" s="3" t="s">
        <v>666</v>
      </c>
      <c r="M1433" s="31" t="s">
        <v>2611</v>
      </c>
      <c r="N1433" s="3" t="s">
        <v>40</v>
      </c>
      <c r="O1433" s="3" t="s">
        <v>300</v>
      </c>
      <c r="P1433" s="3" t="s">
        <v>122</v>
      </c>
      <c r="Q1433" s="3" t="str">
        <f>IFERROR(VLOOKUP(Presupuestos[[#This Row],[CLASIFICACIÓN (N)]],Tabla17[],2,0),"")</f>
        <v>Costos de ventas</v>
      </c>
      <c r="R1433" s="3" t="str">
        <f>IFERROR(VLOOKUP(Presupuestos[[#This Row],[CLASIFICACIÓN (N)]],Tabla17[],3,0),"")</f>
        <v>Operativo</v>
      </c>
      <c r="S1433" s="3" t="s">
        <v>16</v>
      </c>
      <c r="T1433" s="3" t="str">
        <f>IFERROR(VLOOKUP(Presupuestos[[#This Row],[ALMACEN]],Tabla5[],2,0),"")</f>
        <v>Arequipa</v>
      </c>
      <c r="U1433" s="19" t="str">
        <f>IFERROR(VLOOKUP(Presupuestos[[#This Row],[TIPO DE DOCUMENTO]],Tipo_Documento[],2,0)&amp;Presupuestos[[#This Row],[SERIE]]&amp;Presupuestos[[#This Row],[NUMERO]]&amp;Presupuestos[[#This Row],[RUC]],"")</f>
        <v>SD2521611111111</v>
      </c>
      <c r="V1433" s="3" t="s">
        <v>220</v>
      </c>
      <c r="W1433" s="7">
        <v>45889</v>
      </c>
      <c r="X1433" s="7">
        <v>45889</v>
      </c>
      <c r="Y1433" s="3"/>
      <c r="Z1433" s="3">
        <v>25216</v>
      </c>
      <c r="AA1433" s="3">
        <f>IFERROR(VLOOKUP(Presupuestos[[#This Row],[RAZON SOCIAL]],CHOOSE({1,2},Clientes_Proveedores[Razon Social],Clientes_Proveedores[Ruc / Dni]),2,0),"-")</f>
        <v>11111111</v>
      </c>
      <c r="AB1433" s="31" t="s">
        <v>916</v>
      </c>
      <c r="AC1433" s="3" t="s">
        <v>670</v>
      </c>
      <c r="AD1433" s="5"/>
      <c r="AE1433" s="6">
        <v>15</v>
      </c>
      <c r="AF1433" s="6">
        <f>Presupuestos[[#This Row],[BASE]]*Presupuestos[[#This Row],[% IGV]]</f>
        <v>0</v>
      </c>
      <c r="AG1433" s="22">
        <f>ROUND(SUM(Presupuestos[[#This Row],[BASE]:[IGV]]),2)</f>
        <v>15</v>
      </c>
      <c r="AH1433" s="9" t="str">
        <f>IF(Presupuestos[[#This Row],[MONEDA]]="USD",VLOOKUP(Presupuestos[[#This Row],[FECHA DE EMISION]],Tipo_Cambio[],3,0),"")</f>
        <v/>
      </c>
      <c r="AI1433" s="22">
        <f>IFERROR(ROUND(IF(Presupuestos[[#This Row],[MONEDA]]="PEN",Presupuestos[[#This Row],[TOTAL]],Presupuestos[[#This Row],[TOTAL]]*Presupuestos[[#This Row],[TIPO DE CAMBIO]]),2),"")</f>
        <v>15</v>
      </c>
      <c r="AJ1433" s="5"/>
      <c r="AK1433" s="33" t="s">
        <v>671</v>
      </c>
      <c r="AL1433" s="5" t="s">
        <v>715</v>
      </c>
      <c r="AM1433" s="23" t="s">
        <v>671</v>
      </c>
      <c r="AN1433" s="23" t="s">
        <v>671</v>
      </c>
      <c r="AO1433" s="7" t="str">
        <f>IFERROR(VLOOKUP("1-"&amp;Presupuestos[[#This Row],[ID DOCUMENTO]],BD_Pagos[],7,0),"")</f>
        <v/>
      </c>
      <c r="AP1433" s="16" t="str">
        <f>IFERROR(VLOOKUP("1-"&amp;Presupuestos[[#This Row],[ID DOCUMENTO]],BD_Pagos[],8,0),"")</f>
        <v/>
      </c>
      <c r="AQ1433" s="17" t="str">
        <f>IFERROR(VLOOKUP("1-"&amp;Presupuestos[[#This Row],[ID DOCUMENTO]],BD_Pagos[],9,0),"")</f>
        <v/>
      </c>
      <c r="AR1433" s="54"/>
      <c r="AS1433" s="7" t="str">
        <f>IFERROR(VLOOKUP("2-"&amp;Presupuestos[[#This Row],[ID DOCUMENTO]],BD_Pagos[],7,0),"")</f>
        <v/>
      </c>
      <c r="AT1433" s="16" t="str">
        <f>IFERROR(VLOOKUP("2-"&amp;Presupuestos[[#This Row],[ID DOCUMENTO]],BD_Pagos[],8,0),"")</f>
        <v/>
      </c>
      <c r="AU1433" s="17" t="str">
        <f>IFERROR(VLOOKUP("2-"&amp;Presupuestos[[#This Row],[ID DOCUMENTO]],BD_Pagos[],9,0),"")</f>
        <v/>
      </c>
      <c r="AV1433" s="20">
        <f>IF(IFERROR(VLOOKUP("2-"&amp;Presupuestos[[#This Row],[ID DOCUMENTO]],BD_Pagos[],10,0),0)&gt;Presupuestos[[#This Row],[TOTAL SOLES]],Presupuestos[[#This Row],[TOTAL SOLES]],IFERROR(VLOOKUP("2-"&amp;Presupuestos[[#This Row],[ID DOCUMENTO]],BD_Pagos[],10,0),0))</f>
        <v>0</v>
      </c>
      <c r="AW1433" s="7"/>
      <c r="AX1433" s="16"/>
      <c r="AY1433" s="17"/>
      <c r="AZ1433" s="20"/>
      <c r="BA1433" s="7"/>
      <c r="BB1433" s="16"/>
      <c r="BC1433" s="17"/>
      <c r="BD1433" s="20"/>
      <c r="BE1433" s="7" t="str">
        <f>IFERROR(VLOOKUP("5-"&amp;Presupuestos[[#This Row],[ID DOCUMENTO]],BD_Pagos[],7,0),"")</f>
        <v/>
      </c>
      <c r="BF1433" s="17" t="str">
        <f>IFERROR(VLOOKUP("5-"&amp;Presupuestos[[#This Row],[ID DOCUMENTO]],BD_Pagos[],9,0),"")</f>
        <v/>
      </c>
      <c r="BG1433" s="20">
        <f>IF(IFERROR(VLOOKUP("5-"&amp;Presupuestos[[#This Row],[ID DOCUMENTO]],BD_Pagos[],10,0),0)&gt;Presupuestos[[#This Row],[TOTAL SOLES]],Presupuestos[[#This Row],[TOTAL SOLES]],IFERROR(VLOOKUP("5-"&amp;Presupuestos[[#This Row],[ID DOCUMENTO]],BD_Pagos[],10,0),0))</f>
        <v>0</v>
      </c>
      <c r="BH1433" s="7" t="str">
        <f>IFERROR(VLOOKUP("1-Detraccion"&amp;Presupuestos[[#This Row],[ID DOCUMENTO]],BD_Pagos[],2,0),"")</f>
        <v/>
      </c>
      <c r="BI1433" s="3" t="str">
        <f>IFERROR(VLOOKUP("1-Detraccion"&amp;Presupuestos[[#This Row],[ID DOCUMENTO]],BD_Pagos[],3,0),"")</f>
        <v/>
      </c>
      <c r="BJ1433" s="3" t="str">
        <f>IFERROR(VLOOKUP("1-Detraccion"&amp;Presupuestos[[#This Row],[ID DOCUMENTO]],BD_Pagos[],4,0),"")</f>
        <v/>
      </c>
      <c r="BK1433" s="6">
        <f>IF(IFERROR(VLOOKUP("1-Detraccion"&amp;Presupuestos[[#This Row],[ID DOCUMENTO]],BD_Pagos[],5,0),0)&gt;Presupuestos[[#This Row],[TOTAL SOLES]],Presupuestos[[#This Row],[TOTAL SOLES]],IFERROR(VLOOKUP("1-Detraccion"&amp;Presupuestos[[#This Row],[ID DOCUMENTO]],BD_Pagos[],5,0),0))</f>
        <v>0</v>
      </c>
      <c r="BL1433" s="6">
        <f>IF(IFERROR(VLOOKUP("1-Detraccion"&amp;Presupuestos[[#This Row],[ID DOCUMENTO]],BD_Pagos[],6,0),0)&gt;Presupuestos[[#This Row],[TOTAL SOLES]],Presupuestos[[#This Row],[TOTAL SOLES]],IFERROR(VLOOKUP("1-Detraccion"&amp;Presupuestos[[#This Row],[ID DOCUMENTO]],BD_Pagos[],6,0),0))</f>
        <v>0</v>
      </c>
      <c r="BM1433" s="37"/>
      <c r="BN1433" s="3"/>
      <c r="BO1433" s="3"/>
      <c r="BP1433" s="6"/>
      <c r="BQ143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433" s="23" t="str">
        <f>IF(Presupuestos[[#This Row],[SALDO ME-MN]]&gt;0,"PENDIENTE","CANCELADO")</f>
        <v>PENDIENTE</v>
      </c>
      <c r="BS1433" s="23" t="str">
        <f>IF(COUNTIFS($U$4:$U1432,Presupuestos[[#This Row],[ID DOCUMENTO]])&gt;=1,IF(B1432=Presupuestos[[#This Row],[ID]],"OK","DOC. DUPLICADO"),"OK")</f>
        <v>OK</v>
      </c>
    </row>
    <row r="1434" spans="2:71" ht="24" x14ac:dyDescent="0.25">
      <c r="B1434" s="34">
        <f>IF(Presupuestos[[#This Row],[ID DOCUMENTO]]=U1433,B1433,IF(B1433="ID",1,B1433+1))</f>
        <v>1247</v>
      </c>
      <c r="C1434" s="2">
        <v>45890</v>
      </c>
      <c r="D1434" s="2">
        <v>45890</v>
      </c>
      <c r="E1434" s="3" t="s">
        <v>838</v>
      </c>
      <c r="F1434" s="25" t="s">
        <v>35</v>
      </c>
      <c r="G1434" s="25" t="s">
        <v>223</v>
      </c>
      <c r="H1434" s="25" t="s">
        <v>214</v>
      </c>
      <c r="I1434" s="36" t="str">
        <f>IFERROR(VLOOKUP(Presupuestos[[#This Row],[AREA]]&amp;Presupuestos[[#This Row],[CONCEPTO]]&amp;Presupuestos[[#This Row],[DESCRIPCION]],Tabla28[[Columna1]:[CÓDIGO NUEVO]],2,0),"")</f>
        <v>P0303002</v>
      </c>
      <c r="J1434" s="3" t="s">
        <v>666</v>
      </c>
      <c r="K1434" s="3" t="s">
        <v>666</v>
      </c>
      <c r="L1434" s="3" t="s">
        <v>666</v>
      </c>
      <c r="M1434" s="31" t="s">
        <v>2607</v>
      </c>
      <c r="N1434" s="3" t="s">
        <v>40</v>
      </c>
      <c r="O1434" s="3" t="s">
        <v>300</v>
      </c>
      <c r="P1434" s="3" t="s">
        <v>122</v>
      </c>
      <c r="Q1434" s="3" t="str">
        <f>IFERROR(VLOOKUP(Presupuestos[[#This Row],[CLASIFICACIÓN (N)]],Tabla17[],2,0),"")</f>
        <v>Costos de ventas</v>
      </c>
      <c r="R1434" s="3" t="str">
        <f>IFERROR(VLOOKUP(Presupuestos[[#This Row],[CLASIFICACIÓN (N)]],Tabla17[],3,0),"")</f>
        <v>Operativo</v>
      </c>
      <c r="S1434" s="3" t="s">
        <v>16</v>
      </c>
      <c r="T1434" s="3" t="str">
        <f>IFERROR(VLOOKUP(Presupuestos[[#This Row],[ALMACEN]],Tabla5[],2,0),"")</f>
        <v>Arequipa</v>
      </c>
      <c r="U1434" s="19" t="str">
        <f>IFERROR(VLOOKUP(Presupuestos[[#This Row],[TIPO DE DOCUMENTO]],Tipo_Documento[],2,0)&amp;Presupuestos[[#This Row],[SERIE]]&amp;Presupuestos[[#This Row],[NUMERO]]&amp;Presupuestos[[#This Row],[RUC]],"")</f>
        <v>01F41166083820517216241</v>
      </c>
      <c r="V1434" s="3" t="s">
        <v>120</v>
      </c>
      <c r="W1434" s="7">
        <v>45890</v>
      </c>
      <c r="X1434" s="7">
        <v>45890</v>
      </c>
      <c r="Y1434" s="3" t="s">
        <v>1669</v>
      </c>
      <c r="Z1434" s="3">
        <v>660838</v>
      </c>
      <c r="AA1434" s="3">
        <f>IFERROR(VLOOKUP(Presupuestos[[#This Row],[RAZON SOCIAL]],CHOOSE({1,2},Clientes_Proveedores[Razon Social],Clientes_Proveedores[Ruc / Dni]),2,0),"-")</f>
        <v>20517216241</v>
      </c>
      <c r="AB1434" s="31" t="s">
        <v>1662</v>
      </c>
      <c r="AC1434" s="3" t="s">
        <v>670</v>
      </c>
      <c r="AD1434" s="5">
        <v>0.18</v>
      </c>
      <c r="AE1434" s="6">
        <v>6.5250000000000004</v>
      </c>
      <c r="AF1434" s="6">
        <f>Presupuestos[[#This Row],[BASE]]*Presupuestos[[#This Row],[% IGV]]</f>
        <v>1.1745000000000001</v>
      </c>
      <c r="AG1434" s="22">
        <f>ROUND(SUM(Presupuestos[[#This Row],[BASE]:[IGV]]),2)</f>
        <v>7.7</v>
      </c>
      <c r="AH1434" s="9" t="str">
        <f>IF(Presupuestos[[#This Row],[MONEDA]]="USD",VLOOKUP(Presupuestos[[#This Row],[FECHA DE EMISION]],Tipo_Cambio[],3,0),"")</f>
        <v/>
      </c>
      <c r="AI1434" s="22">
        <f>IFERROR(ROUND(IF(Presupuestos[[#This Row],[MONEDA]]="PEN",Presupuestos[[#This Row],[TOTAL]],Presupuestos[[#This Row],[TOTAL]]*Presupuestos[[#This Row],[TIPO DE CAMBIO]]),2),"")</f>
        <v>7.7</v>
      </c>
      <c r="AJ1434" s="5"/>
      <c r="AK1434" s="33" t="s">
        <v>671</v>
      </c>
      <c r="AL1434" s="5" t="s">
        <v>715</v>
      </c>
      <c r="AM1434" s="23" t="s">
        <v>671</v>
      </c>
      <c r="AN1434" s="23" t="s">
        <v>671</v>
      </c>
      <c r="AO1434" s="7" t="str">
        <f>IFERROR(VLOOKUP("1-"&amp;Presupuestos[[#This Row],[ID DOCUMENTO]],BD_Pagos[],7,0),"")</f>
        <v/>
      </c>
      <c r="AP1434" s="16" t="str">
        <f>IFERROR(VLOOKUP("1-"&amp;Presupuestos[[#This Row],[ID DOCUMENTO]],BD_Pagos[],8,0),"")</f>
        <v/>
      </c>
      <c r="AQ1434" s="17" t="str">
        <f>IFERROR(VLOOKUP("1-"&amp;Presupuestos[[#This Row],[ID DOCUMENTO]],BD_Pagos[],9,0),"")</f>
        <v/>
      </c>
      <c r="AR1434" s="54"/>
      <c r="AS1434" s="7" t="str">
        <f>IFERROR(VLOOKUP("2-"&amp;Presupuestos[[#This Row],[ID DOCUMENTO]],BD_Pagos[],7,0),"")</f>
        <v/>
      </c>
      <c r="AT1434" s="16" t="str">
        <f>IFERROR(VLOOKUP("2-"&amp;Presupuestos[[#This Row],[ID DOCUMENTO]],BD_Pagos[],8,0),"")</f>
        <v/>
      </c>
      <c r="AU1434" s="17" t="str">
        <f>IFERROR(VLOOKUP("2-"&amp;Presupuestos[[#This Row],[ID DOCUMENTO]],BD_Pagos[],9,0),"")</f>
        <v/>
      </c>
      <c r="AV1434" s="20">
        <f>IF(IFERROR(VLOOKUP("2-"&amp;Presupuestos[[#This Row],[ID DOCUMENTO]],BD_Pagos[],10,0),0)&gt;Presupuestos[[#This Row],[TOTAL SOLES]],Presupuestos[[#This Row],[TOTAL SOLES]],IFERROR(VLOOKUP("2-"&amp;Presupuestos[[#This Row],[ID DOCUMENTO]],BD_Pagos[],10,0),0))</f>
        <v>0</v>
      </c>
      <c r="AW1434" s="7"/>
      <c r="AX1434" s="16"/>
      <c r="AY1434" s="17"/>
      <c r="AZ1434" s="20"/>
      <c r="BA1434" s="7"/>
      <c r="BB1434" s="16"/>
      <c r="BC1434" s="17"/>
      <c r="BD1434" s="20"/>
      <c r="BE1434" s="7" t="str">
        <f>IFERROR(VLOOKUP("5-"&amp;Presupuestos[[#This Row],[ID DOCUMENTO]],BD_Pagos[],7,0),"")</f>
        <v/>
      </c>
      <c r="BF1434" s="17" t="str">
        <f>IFERROR(VLOOKUP("5-"&amp;Presupuestos[[#This Row],[ID DOCUMENTO]],BD_Pagos[],9,0),"")</f>
        <v/>
      </c>
      <c r="BG1434" s="20">
        <f>IF(IFERROR(VLOOKUP("5-"&amp;Presupuestos[[#This Row],[ID DOCUMENTO]],BD_Pagos[],10,0),0)&gt;Presupuestos[[#This Row],[TOTAL SOLES]],Presupuestos[[#This Row],[TOTAL SOLES]],IFERROR(VLOOKUP("5-"&amp;Presupuestos[[#This Row],[ID DOCUMENTO]],BD_Pagos[],10,0),0))</f>
        <v>0</v>
      </c>
      <c r="BH1434" s="7" t="str">
        <f>IFERROR(VLOOKUP("1-Detraccion"&amp;Presupuestos[[#This Row],[ID DOCUMENTO]],BD_Pagos[],2,0),"")</f>
        <v/>
      </c>
      <c r="BI1434" s="3" t="str">
        <f>IFERROR(VLOOKUP("1-Detraccion"&amp;Presupuestos[[#This Row],[ID DOCUMENTO]],BD_Pagos[],3,0),"")</f>
        <v/>
      </c>
      <c r="BJ1434" s="3" t="str">
        <f>IFERROR(VLOOKUP("1-Detraccion"&amp;Presupuestos[[#This Row],[ID DOCUMENTO]],BD_Pagos[],4,0),"")</f>
        <v/>
      </c>
      <c r="BK1434" s="6">
        <f>IF(IFERROR(VLOOKUP("1-Detraccion"&amp;Presupuestos[[#This Row],[ID DOCUMENTO]],BD_Pagos[],5,0),0)&gt;Presupuestos[[#This Row],[TOTAL SOLES]],Presupuestos[[#This Row],[TOTAL SOLES]],IFERROR(VLOOKUP("1-Detraccion"&amp;Presupuestos[[#This Row],[ID DOCUMENTO]],BD_Pagos[],5,0),0))</f>
        <v>0</v>
      </c>
      <c r="BL1434" s="6">
        <f>IF(IFERROR(VLOOKUP("1-Detraccion"&amp;Presupuestos[[#This Row],[ID DOCUMENTO]],BD_Pagos[],6,0),0)&gt;Presupuestos[[#This Row],[TOTAL SOLES]],Presupuestos[[#This Row],[TOTAL SOLES]],IFERROR(VLOOKUP("1-Detraccion"&amp;Presupuestos[[#This Row],[ID DOCUMENTO]],BD_Pagos[],6,0),0))</f>
        <v>0</v>
      </c>
      <c r="BM1434" s="37"/>
      <c r="BN1434" s="3"/>
      <c r="BO1434" s="3"/>
      <c r="BP1434" s="6"/>
      <c r="BQ143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7.7</v>
      </c>
      <c r="BR1434" s="23" t="str">
        <f>IF(Presupuestos[[#This Row],[SALDO ME-MN]]&gt;0,"PENDIENTE","CANCELADO")</f>
        <v>PENDIENTE</v>
      </c>
      <c r="BS1434" s="23" t="str">
        <f>IF(COUNTIFS($U$4:$U1433,Presupuestos[[#This Row],[ID DOCUMENTO]])&gt;=1,IF(B1433=Presupuestos[[#This Row],[ID]],"OK","DOC. DUPLICADO"),"OK")</f>
        <v>OK</v>
      </c>
    </row>
    <row r="1435" spans="2:71" x14ac:dyDescent="0.25">
      <c r="B1435" s="34">
        <f>IF(Presupuestos[[#This Row],[ID DOCUMENTO]]=U1434,B1434,IF(B1434="ID",1,B1434+1))</f>
        <v>1248</v>
      </c>
      <c r="C1435" s="2">
        <v>45890</v>
      </c>
      <c r="D1435" s="2">
        <v>45890</v>
      </c>
      <c r="E1435" s="3" t="s">
        <v>838</v>
      </c>
      <c r="F1435" s="25" t="s">
        <v>35</v>
      </c>
      <c r="G1435" s="25" t="s">
        <v>144</v>
      </c>
      <c r="H1435" s="25" t="s">
        <v>119</v>
      </c>
      <c r="I1435" s="36" t="str">
        <f>IFERROR(VLOOKUP(Presupuestos[[#This Row],[AREA]]&amp;Presupuestos[[#This Row],[CONCEPTO]]&amp;Presupuestos[[#This Row],[DESCRIPCION]],Tabla28[[Columna1]:[CÓDIGO NUEVO]],2,0),"")</f>
        <v>P0310002</v>
      </c>
      <c r="J1435" s="3" t="s">
        <v>666</v>
      </c>
      <c r="K1435" s="3" t="s">
        <v>666</v>
      </c>
      <c r="L1435" s="3" t="s">
        <v>666</v>
      </c>
      <c r="M1435" s="31" t="s">
        <v>2612</v>
      </c>
      <c r="N1435" s="3" t="s">
        <v>40</v>
      </c>
      <c r="O1435" s="3" t="s">
        <v>300</v>
      </c>
      <c r="P1435" s="3" t="s">
        <v>122</v>
      </c>
      <c r="Q1435" s="3" t="str">
        <f>IFERROR(VLOOKUP(Presupuestos[[#This Row],[CLASIFICACIÓN (N)]],Tabla17[],2,0),"")</f>
        <v>Costos de ventas</v>
      </c>
      <c r="R1435" s="3" t="str">
        <f>IFERROR(VLOOKUP(Presupuestos[[#This Row],[CLASIFICACIÓN (N)]],Tabla17[],3,0),"")</f>
        <v>Operativo</v>
      </c>
      <c r="S1435" s="3" t="s">
        <v>16</v>
      </c>
      <c r="T1435" s="3" t="str">
        <f>IFERROR(VLOOKUP(Presupuestos[[#This Row],[ALMACEN]],Tabla5[],2,0),"")</f>
        <v>Arequipa</v>
      </c>
      <c r="U1435" s="19" t="str">
        <f>IFERROR(VLOOKUP(Presupuestos[[#This Row],[TIPO DE DOCUMENTO]],Tipo_Documento[],2,0)&amp;Presupuestos[[#This Row],[SERIE]]&amp;Presupuestos[[#This Row],[NUMERO]]&amp;Presupuestos[[#This Row],[RUC]],"")</f>
        <v>031332910478277046</v>
      </c>
      <c r="V1435" s="3" t="s">
        <v>130</v>
      </c>
      <c r="W1435" s="7">
        <v>45890</v>
      </c>
      <c r="X1435" s="7">
        <v>45890</v>
      </c>
      <c r="Y1435" s="3">
        <v>1</v>
      </c>
      <c r="Z1435" s="3">
        <v>3329</v>
      </c>
      <c r="AA1435" s="3">
        <f>IFERROR(VLOOKUP(Presupuestos[[#This Row],[RAZON SOCIAL]],CHOOSE({1,2},Clientes_Proveedores[Razon Social],Clientes_Proveedores[Ruc / Dni]),2,0),"-")</f>
        <v>10478277046</v>
      </c>
      <c r="AB1435" s="31" t="s">
        <v>2613</v>
      </c>
      <c r="AC1435" s="3" t="s">
        <v>670</v>
      </c>
      <c r="AD1435" s="5"/>
      <c r="AE1435" s="6">
        <v>100</v>
      </c>
      <c r="AF1435" s="6">
        <f>Presupuestos[[#This Row],[BASE]]*Presupuestos[[#This Row],[% IGV]]</f>
        <v>0</v>
      </c>
      <c r="AG1435" s="22">
        <f>ROUND(SUM(Presupuestos[[#This Row],[BASE]:[IGV]]),2)</f>
        <v>100</v>
      </c>
      <c r="AH1435" s="9" t="str">
        <f>IF(Presupuestos[[#This Row],[MONEDA]]="USD",VLOOKUP(Presupuestos[[#This Row],[FECHA DE EMISION]],Tipo_Cambio[],3,0),"")</f>
        <v/>
      </c>
      <c r="AI1435" s="22">
        <f>IFERROR(ROUND(IF(Presupuestos[[#This Row],[MONEDA]]="PEN",Presupuestos[[#This Row],[TOTAL]],Presupuestos[[#This Row],[TOTAL]]*Presupuestos[[#This Row],[TIPO DE CAMBIO]]),2),"")</f>
        <v>100</v>
      </c>
      <c r="AJ1435" s="5"/>
      <c r="AK1435" s="33" t="s">
        <v>671</v>
      </c>
      <c r="AL1435" s="5" t="s">
        <v>715</v>
      </c>
      <c r="AM1435" s="23" t="s">
        <v>671</v>
      </c>
      <c r="AN1435" s="23" t="s">
        <v>671</v>
      </c>
      <c r="AO1435" s="7" t="str">
        <f>IFERROR(VLOOKUP("1-"&amp;Presupuestos[[#This Row],[ID DOCUMENTO]],BD_Pagos[],7,0),"")</f>
        <v/>
      </c>
      <c r="AP1435" s="16" t="str">
        <f>IFERROR(VLOOKUP("1-"&amp;Presupuestos[[#This Row],[ID DOCUMENTO]],BD_Pagos[],8,0),"")</f>
        <v/>
      </c>
      <c r="AQ1435" s="17" t="str">
        <f>IFERROR(VLOOKUP("1-"&amp;Presupuestos[[#This Row],[ID DOCUMENTO]],BD_Pagos[],9,0),"")</f>
        <v/>
      </c>
      <c r="AR1435" s="54"/>
      <c r="AS1435" s="7" t="str">
        <f>IFERROR(VLOOKUP("2-"&amp;Presupuestos[[#This Row],[ID DOCUMENTO]],BD_Pagos[],7,0),"")</f>
        <v/>
      </c>
      <c r="AT1435" s="16" t="str">
        <f>IFERROR(VLOOKUP("2-"&amp;Presupuestos[[#This Row],[ID DOCUMENTO]],BD_Pagos[],8,0),"")</f>
        <v/>
      </c>
      <c r="AU1435" s="17" t="str">
        <f>IFERROR(VLOOKUP("2-"&amp;Presupuestos[[#This Row],[ID DOCUMENTO]],BD_Pagos[],9,0),"")</f>
        <v/>
      </c>
      <c r="AV1435" s="20">
        <f>IF(IFERROR(VLOOKUP("2-"&amp;Presupuestos[[#This Row],[ID DOCUMENTO]],BD_Pagos[],10,0),0)&gt;Presupuestos[[#This Row],[TOTAL SOLES]],Presupuestos[[#This Row],[TOTAL SOLES]],IFERROR(VLOOKUP("2-"&amp;Presupuestos[[#This Row],[ID DOCUMENTO]],BD_Pagos[],10,0),0))</f>
        <v>0</v>
      </c>
      <c r="AW1435" s="7"/>
      <c r="AX1435" s="16"/>
      <c r="AY1435" s="17"/>
      <c r="AZ1435" s="20"/>
      <c r="BA1435" s="7"/>
      <c r="BB1435" s="16"/>
      <c r="BC1435" s="17"/>
      <c r="BD1435" s="20"/>
      <c r="BE1435" s="7" t="str">
        <f>IFERROR(VLOOKUP("5-"&amp;Presupuestos[[#This Row],[ID DOCUMENTO]],BD_Pagos[],7,0),"")</f>
        <v/>
      </c>
      <c r="BF1435" s="17" t="str">
        <f>IFERROR(VLOOKUP("5-"&amp;Presupuestos[[#This Row],[ID DOCUMENTO]],BD_Pagos[],9,0),"")</f>
        <v/>
      </c>
      <c r="BG1435" s="20">
        <f>IF(IFERROR(VLOOKUP("5-"&amp;Presupuestos[[#This Row],[ID DOCUMENTO]],BD_Pagos[],10,0),0)&gt;Presupuestos[[#This Row],[TOTAL SOLES]],Presupuestos[[#This Row],[TOTAL SOLES]],IFERROR(VLOOKUP("5-"&amp;Presupuestos[[#This Row],[ID DOCUMENTO]],BD_Pagos[],10,0),0))</f>
        <v>0</v>
      </c>
      <c r="BH1435" s="7" t="str">
        <f>IFERROR(VLOOKUP("1-Detraccion"&amp;Presupuestos[[#This Row],[ID DOCUMENTO]],BD_Pagos[],2,0),"")</f>
        <v/>
      </c>
      <c r="BI1435" s="3" t="str">
        <f>IFERROR(VLOOKUP("1-Detraccion"&amp;Presupuestos[[#This Row],[ID DOCUMENTO]],BD_Pagos[],3,0),"")</f>
        <v/>
      </c>
      <c r="BJ1435" s="3" t="str">
        <f>IFERROR(VLOOKUP("1-Detraccion"&amp;Presupuestos[[#This Row],[ID DOCUMENTO]],BD_Pagos[],4,0),"")</f>
        <v/>
      </c>
      <c r="BK1435" s="6">
        <f>IF(IFERROR(VLOOKUP("1-Detraccion"&amp;Presupuestos[[#This Row],[ID DOCUMENTO]],BD_Pagos[],5,0),0)&gt;Presupuestos[[#This Row],[TOTAL SOLES]],Presupuestos[[#This Row],[TOTAL SOLES]],IFERROR(VLOOKUP("1-Detraccion"&amp;Presupuestos[[#This Row],[ID DOCUMENTO]],BD_Pagos[],5,0),0))</f>
        <v>0</v>
      </c>
      <c r="BL1435" s="6">
        <f>IF(IFERROR(VLOOKUP("1-Detraccion"&amp;Presupuestos[[#This Row],[ID DOCUMENTO]],BD_Pagos[],6,0),0)&gt;Presupuestos[[#This Row],[TOTAL SOLES]],Presupuestos[[#This Row],[TOTAL SOLES]],IFERROR(VLOOKUP("1-Detraccion"&amp;Presupuestos[[#This Row],[ID DOCUMENTO]],BD_Pagos[],6,0),0))</f>
        <v>0</v>
      </c>
      <c r="BM1435" s="37"/>
      <c r="BN1435" s="3"/>
      <c r="BO1435" s="3"/>
      <c r="BP1435" s="6"/>
      <c r="BQ143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100</v>
      </c>
      <c r="BR1435" s="23" t="str">
        <f>IF(Presupuestos[[#This Row],[SALDO ME-MN]]&gt;0,"PENDIENTE","CANCELADO")</f>
        <v>PENDIENTE</v>
      </c>
      <c r="BS1435" s="23" t="str">
        <f>IF(COUNTIFS($U$4:$U1434,Presupuestos[[#This Row],[ID DOCUMENTO]])&gt;=1,IF(B1434=Presupuestos[[#This Row],[ID]],"OK","DOC. DUPLICADO"),"OK")</f>
        <v>OK</v>
      </c>
    </row>
    <row r="1436" spans="2:71" ht="24" x14ac:dyDescent="0.25">
      <c r="B1436" s="34">
        <f>IF(Presupuestos[[#This Row],[ID DOCUMENTO]]=U1435,B1435,IF(B1435="ID",1,B1435+1))</f>
        <v>1249</v>
      </c>
      <c r="C1436" s="2">
        <v>45890</v>
      </c>
      <c r="D1436" s="2">
        <v>45890</v>
      </c>
      <c r="E1436" s="3" t="s">
        <v>838</v>
      </c>
      <c r="F1436" s="25" t="s">
        <v>35</v>
      </c>
      <c r="G1436" s="25" t="s">
        <v>144</v>
      </c>
      <c r="H1436" s="25" t="s">
        <v>110</v>
      </c>
      <c r="I1436" s="36" t="str">
        <f>IFERROR(VLOOKUP(Presupuestos[[#This Row],[AREA]]&amp;Presupuestos[[#This Row],[CONCEPTO]]&amp;Presupuestos[[#This Row],[DESCRIPCION]],Tabla28[[Columna1]:[CÓDIGO NUEVO]],2,0),"")</f>
        <v>P0310001</v>
      </c>
      <c r="J1436" s="3" t="s">
        <v>666</v>
      </c>
      <c r="K1436" s="3" t="s">
        <v>666</v>
      </c>
      <c r="L1436" s="3" t="s">
        <v>666</v>
      </c>
      <c r="M1436" s="31" t="s">
        <v>2614</v>
      </c>
      <c r="N1436" s="3" t="s">
        <v>40</v>
      </c>
      <c r="O1436" s="3" t="s">
        <v>300</v>
      </c>
      <c r="P1436" s="3" t="s">
        <v>122</v>
      </c>
      <c r="Q1436" s="3" t="str">
        <f>IFERROR(VLOOKUP(Presupuestos[[#This Row],[CLASIFICACIÓN (N)]],Tabla17[],2,0),"")</f>
        <v>Costos de ventas</v>
      </c>
      <c r="R1436" s="3" t="str">
        <f>IFERROR(VLOOKUP(Presupuestos[[#This Row],[CLASIFICACIÓN (N)]],Tabla17[],3,0),"")</f>
        <v>Operativo</v>
      </c>
      <c r="S1436" s="3" t="s">
        <v>16</v>
      </c>
      <c r="T1436" s="3" t="str">
        <f>IFERROR(VLOOKUP(Presupuestos[[#This Row],[ALMACEN]],Tabla5[],2,0),"")</f>
        <v>Arequipa</v>
      </c>
      <c r="U1436" s="19" t="str">
        <f>IFERROR(VLOOKUP(Presupuestos[[#This Row],[TIPO DE DOCUMENTO]],Tipo_Documento[],2,0)&amp;Presupuestos[[#This Row],[SERIE]]&amp;Presupuestos[[#This Row],[NUMERO]]&amp;Presupuestos[[#This Row],[RUC]],"")</f>
        <v>SD2524711111111</v>
      </c>
      <c r="V1436" s="3" t="s">
        <v>220</v>
      </c>
      <c r="W1436" s="7">
        <v>45890</v>
      </c>
      <c r="X1436" s="7">
        <v>45890</v>
      </c>
      <c r="Y1436" s="3"/>
      <c r="Z1436" s="3">
        <v>25247</v>
      </c>
      <c r="AA1436" s="3">
        <f>IFERROR(VLOOKUP(Presupuestos[[#This Row],[RAZON SOCIAL]],CHOOSE({1,2},Clientes_Proveedores[Razon Social],Clientes_Proveedores[Ruc / Dni]),2,0),"-")</f>
        <v>11111111</v>
      </c>
      <c r="AB1436" s="31" t="s">
        <v>916</v>
      </c>
      <c r="AC1436" s="3" t="s">
        <v>670</v>
      </c>
      <c r="AD1436" s="5"/>
      <c r="AE1436" s="6">
        <v>24</v>
      </c>
      <c r="AF1436" s="6">
        <f>Presupuestos[[#This Row],[BASE]]*Presupuestos[[#This Row],[% IGV]]</f>
        <v>0</v>
      </c>
      <c r="AG1436" s="22">
        <f>ROUND(SUM(Presupuestos[[#This Row],[BASE]:[IGV]]),2)</f>
        <v>24</v>
      </c>
      <c r="AH1436" s="9" t="str">
        <f>IF(Presupuestos[[#This Row],[MONEDA]]="USD",VLOOKUP(Presupuestos[[#This Row],[FECHA DE EMISION]],Tipo_Cambio[],3,0),"")</f>
        <v/>
      </c>
      <c r="AI1436" s="22">
        <f>IFERROR(ROUND(IF(Presupuestos[[#This Row],[MONEDA]]="PEN",Presupuestos[[#This Row],[TOTAL]],Presupuestos[[#This Row],[TOTAL]]*Presupuestos[[#This Row],[TIPO DE CAMBIO]]),2),"")</f>
        <v>24</v>
      </c>
      <c r="AJ1436" s="5"/>
      <c r="AK1436" s="33" t="s">
        <v>671</v>
      </c>
      <c r="AL1436" s="5" t="s">
        <v>715</v>
      </c>
      <c r="AM1436" s="23" t="s">
        <v>671</v>
      </c>
      <c r="AN1436" s="23" t="s">
        <v>671</v>
      </c>
      <c r="AO1436" s="7" t="str">
        <f>IFERROR(VLOOKUP("1-"&amp;Presupuestos[[#This Row],[ID DOCUMENTO]],BD_Pagos[],7,0),"")</f>
        <v/>
      </c>
      <c r="AP1436" s="16" t="str">
        <f>IFERROR(VLOOKUP("1-"&amp;Presupuestos[[#This Row],[ID DOCUMENTO]],BD_Pagos[],8,0),"")</f>
        <v/>
      </c>
      <c r="AQ1436" s="17" t="str">
        <f>IFERROR(VLOOKUP("1-"&amp;Presupuestos[[#This Row],[ID DOCUMENTO]],BD_Pagos[],9,0),"")</f>
        <v/>
      </c>
      <c r="AR1436" s="54"/>
      <c r="AS1436" s="7" t="str">
        <f>IFERROR(VLOOKUP("2-"&amp;Presupuestos[[#This Row],[ID DOCUMENTO]],BD_Pagos[],7,0),"")</f>
        <v/>
      </c>
      <c r="AT1436" s="16" t="str">
        <f>IFERROR(VLOOKUP("2-"&amp;Presupuestos[[#This Row],[ID DOCUMENTO]],BD_Pagos[],8,0),"")</f>
        <v/>
      </c>
      <c r="AU1436" s="17" t="str">
        <f>IFERROR(VLOOKUP("2-"&amp;Presupuestos[[#This Row],[ID DOCUMENTO]],BD_Pagos[],9,0),"")</f>
        <v/>
      </c>
      <c r="AV1436" s="20">
        <f>IF(IFERROR(VLOOKUP("2-"&amp;Presupuestos[[#This Row],[ID DOCUMENTO]],BD_Pagos[],10,0),0)&gt;Presupuestos[[#This Row],[TOTAL SOLES]],Presupuestos[[#This Row],[TOTAL SOLES]],IFERROR(VLOOKUP("2-"&amp;Presupuestos[[#This Row],[ID DOCUMENTO]],BD_Pagos[],10,0),0))</f>
        <v>0</v>
      </c>
      <c r="AW1436" s="7"/>
      <c r="AX1436" s="16"/>
      <c r="AY1436" s="17"/>
      <c r="AZ1436" s="20"/>
      <c r="BA1436" s="7"/>
      <c r="BB1436" s="16"/>
      <c r="BC1436" s="17"/>
      <c r="BD1436" s="20"/>
      <c r="BE1436" s="7" t="str">
        <f>IFERROR(VLOOKUP("5-"&amp;Presupuestos[[#This Row],[ID DOCUMENTO]],BD_Pagos[],7,0),"")</f>
        <v/>
      </c>
      <c r="BF1436" s="17" t="str">
        <f>IFERROR(VLOOKUP("5-"&amp;Presupuestos[[#This Row],[ID DOCUMENTO]],BD_Pagos[],9,0),"")</f>
        <v/>
      </c>
      <c r="BG1436" s="20">
        <f>IF(IFERROR(VLOOKUP("5-"&amp;Presupuestos[[#This Row],[ID DOCUMENTO]],BD_Pagos[],10,0),0)&gt;Presupuestos[[#This Row],[TOTAL SOLES]],Presupuestos[[#This Row],[TOTAL SOLES]],IFERROR(VLOOKUP("5-"&amp;Presupuestos[[#This Row],[ID DOCUMENTO]],BD_Pagos[],10,0),0))</f>
        <v>0</v>
      </c>
      <c r="BH1436" s="7" t="str">
        <f>IFERROR(VLOOKUP("1-Detraccion"&amp;Presupuestos[[#This Row],[ID DOCUMENTO]],BD_Pagos[],2,0),"")</f>
        <v/>
      </c>
      <c r="BI1436" s="3" t="str">
        <f>IFERROR(VLOOKUP("1-Detraccion"&amp;Presupuestos[[#This Row],[ID DOCUMENTO]],BD_Pagos[],3,0),"")</f>
        <v/>
      </c>
      <c r="BJ1436" s="3" t="str">
        <f>IFERROR(VLOOKUP("1-Detraccion"&amp;Presupuestos[[#This Row],[ID DOCUMENTO]],BD_Pagos[],4,0),"")</f>
        <v/>
      </c>
      <c r="BK1436" s="6">
        <f>IF(IFERROR(VLOOKUP("1-Detraccion"&amp;Presupuestos[[#This Row],[ID DOCUMENTO]],BD_Pagos[],5,0),0)&gt;Presupuestos[[#This Row],[TOTAL SOLES]],Presupuestos[[#This Row],[TOTAL SOLES]],IFERROR(VLOOKUP("1-Detraccion"&amp;Presupuestos[[#This Row],[ID DOCUMENTO]],BD_Pagos[],5,0),0))</f>
        <v>0</v>
      </c>
      <c r="BL1436" s="6">
        <f>IF(IFERROR(VLOOKUP("1-Detraccion"&amp;Presupuestos[[#This Row],[ID DOCUMENTO]],BD_Pagos[],6,0),0)&gt;Presupuestos[[#This Row],[TOTAL SOLES]],Presupuestos[[#This Row],[TOTAL SOLES]],IFERROR(VLOOKUP("1-Detraccion"&amp;Presupuestos[[#This Row],[ID DOCUMENTO]],BD_Pagos[],6,0),0))</f>
        <v>0</v>
      </c>
      <c r="BM1436" s="37"/>
      <c r="BN1436" s="3"/>
      <c r="BO1436" s="3"/>
      <c r="BP1436" s="6"/>
      <c r="BQ143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1436" s="23" t="str">
        <f>IF(Presupuestos[[#This Row],[SALDO ME-MN]]&gt;0,"PENDIENTE","CANCELADO")</f>
        <v>PENDIENTE</v>
      </c>
      <c r="BS1436" s="23" t="str">
        <f>IF(COUNTIFS($U$4:$U1435,Presupuestos[[#This Row],[ID DOCUMENTO]])&gt;=1,IF(B1435=Presupuestos[[#This Row],[ID]],"OK","DOC. DUPLICADO"),"OK")</f>
        <v>OK</v>
      </c>
    </row>
    <row r="1437" spans="2:71" ht="24" x14ac:dyDescent="0.25">
      <c r="B1437" s="34">
        <f>IF(Presupuestos[[#This Row],[ID DOCUMENTO]]=U1436,B1436,IF(B1436="ID",1,B1436+1))</f>
        <v>1250</v>
      </c>
      <c r="C1437" s="2">
        <v>45890</v>
      </c>
      <c r="D1437" s="2">
        <v>45890</v>
      </c>
      <c r="E1437" s="3" t="s">
        <v>838</v>
      </c>
      <c r="F1437" s="25" t="s">
        <v>35</v>
      </c>
      <c r="G1437" s="25" t="s">
        <v>144</v>
      </c>
      <c r="H1437" s="25" t="s">
        <v>110</v>
      </c>
      <c r="I1437" s="36" t="str">
        <f>IFERROR(VLOOKUP(Presupuestos[[#This Row],[AREA]]&amp;Presupuestos[[#This Row],[CONCEPTO]]&amp;Presupuestos[[#This Row],[DESCRIPCION]],Tabla28[[Columna1]:[CÓDIGO NUEVO]],2,0),"")</f>
        <v>P0310001</v>
      </c>
      <c r="J1437" s="3" t="s">
        <v>666</v>
      </c>
      <c r="K1437" s="3" t="s">
        <v>666</v>
      </c>
      <c r="L1437" s="3" t="s">
        <v>666</v>
      </c>
      <c r="M1437" s="31" t="s">
        <v>2615</v>
      </c>
      <c r="N1437" s="3" t="s">
        <v>40</v>
      </c>
      <c r="O1437" s="3" t="s">
        <v>300</v>
      </c>
      <c r="P1437" s="3" t="s">
        <v>122</v>
      </c>
      <c r="Q1437" s="3" t="str">
        <f>IFERROR(VLOOKUP(Presupuestos[[#This Row],[CLASIFICACIÓN (N)]],Tabla17[],2,0),"")</f>
        <v>Costos de ventas</v>
      </c>
      <c r="R1437" s="3" t="str">
        <f>IFERROR(VLOOKUP(Presupuestos[[#This Row],[CLASIFICACIÓN (N)]],Tabla17[],3,0),"")</f>
        <v>Operativo</v>
      </c>
      <c r="S1437" s="3" t="s">
        <v>16</v>
      </c>
      <c r="T1437" s="3" t="str">
        <f>IFERROR(VLOOKUP(Presupuestos[[#This Row],[ALMACEN]],Tabla5[],2,0),"")</f>
        <v>Arequipa</v>
      </c>
      <c r="U1437" s="19" t="str">
        <f>IFERROR(VLOOKUP(Presupuestos[[#This Row],[TIPO DE DOCUMENTO]],Tipo_Documento[],2,0)&amp;Presupuestos[[#This Row],[SERIE]]&amp;Presupuestos[[#This Row],[NUMERO]]&amp;Presupuestos[[#This Row],[RUC]],"")</f>
        <v>SD2524811111111</v>
      </c>
      <c r="V1437" s="3" t="s">
        <v>220</v>
      </c>
      <c r="W1437" s="7">
        <v>45890</v>
      </c>
      <c r="X1437" s="7">
        <v>45890</v>
      </c>
      <c r="Y1437" s="3"/>
      <c r="Z1437" s="3">
        <v>25248</v>
      </c>
      <c r="AA1437" s="3">
        <f>IFERROR(VLOOKUP(Presupuestos[[#This Row],[RAZON SOCIAL]],CHOOSE({1,2},Clientes_Proveedores[Razon Social],Clientes_Proveedores[Ruc / Dni]),2,0),"-")</f>
        <v>11111111</v>
      </c>
      <c r="AB1437" s="31" t="s">
        <v>916</v>
      </c>
      <c r="AC1437" s="3" t="s">
        <v>670</v>
      </c>
      <c r="AD1437" s="5"/>
      <c r="AE1437" s="6">
        <v>30</v>
      </c>
      <c r="AF1437" s="6">
        <f>Presupuestos[[#This Row],[BASE]]*Presupuestos[[#This Row],[% IGV]]</f>
        <v>0</v>
      </c>
      <c r="AG1437" s="22">
        <f>ROUND(SUM(Presupuestos[[#This Row],[BASE]:[IGV]]),2)</f>
        <v>30</v>
      </c>
      <c r="AH1437" s="9" t="str">
        <f>IF(Presupuestos[[#This Row],[MONEDA]]="USD",VLOOKUP(Presupuestos[[#This Row],[FECHA DE EMISION]],Tipo_Cambio[],3,0),"")</f>
        <v/>
      </c>
      <c r="AI1437" s="22">
        <f>IFERROR(ROUND(IF(Presupuestos[[#This Row],[MONEDA]]="PEN",Presupuestos[[#This Row],[TOTAL]],Presupuestos[[#This Row],[TOTAL]]*Presupuestos[[#This Row],[TIPO DE CAMBIO]]),2),"")</f>
        <v>30</v>
      </c>
      <c r="AJ1437" s="5"/>
      <c r="AK1437" s="33" t="s">
        <v>671</v>
      </c>
      <c r="AL1437" s="5" t="s">
        <v>715</v>
      </c>
      <c r="AM1437" s="23" t="s">
        <v>671</v>
      </c>
      <c r="AN1437" s="23" t="s">
        <v>671</v>
      </c>
      <c r="AO1437" s="7" t="str">
        <f>IFERROR(VLOOKUP("1-"&amp;Presupuestos[[#This Row],[ID DOCUMENTO]],BD_Pagos[],7,0),"")</f>
        <v/>
      </c>
      <c r="AP1437" s="16" t="str">
        <f>IFERROR(VLOOKUP("1-"&amp;Presupuestos[[#This Row],[ID DOCUMENTO]],BD_Pagos[],8,0),"")</f>
        <v/>
      </c>
      <c r="AQ1437" s="17" t="str">
        <f>IFERROR(VLOOKUP("1-"&amp;Presupuestos[[#This Row],[ID DOCUMENTO]],BD_Pagos[],9,0),"")</f>
        <v/>
      </c>
      <c r="AR1437" s="54"/>
      <c r="AS1437" s="7" t="str">
        <f>IFERROR(VLOOKUP("2-"&amp;Presupuestos[[#This Row],[ID DOCUMENTO]],BD_Pagos[],7,0),"")</f>
        <v/>
      </c>
      <c r="AT1437" s="16" t="str">
        <f>IFERROR(VLOOKUP("2-"&amp;Presupuestos[[#This Row],[ID DOCUMENTO]],BD_Pagos[],8,0),"")</f>
        <v/>
      </c>
      <c r="AU1437" s="17" t="str">
        <f>IFERROR(VLOOKUP("2-"&amp;Presupuestos[[#This Row],[ID DOCUMENTO]],BD_Pagos[],9,0),"")</f>
        <v/>
      </c>
      <c r="AV1437" s="20">
        <f>IF(IFERROR(VLOOKUP("2-"&amp;Presupuestos[[#This Row],[ID DOCUMENTO]],BD_Pagos[],10,0),0)&gt;Presupuestos[[#This Row],[TOTAL SOLES]],Presupuestos[[#This Row],[TOTAL SOLES]],IFERROR(VLOOKUP("2-"&amp;Presupuestos[[#This Row],[ID DOCUMENTO]],BD_Pagos[],10,0),0))</f>
        <v>0</v>
      </c>
      <c r="AW1437" s="7"/>
      <c r="AX1437" s="16"/>
      <c r="AY1437" s="17"/>
      <c r="AZ1437" s="20"/>
      <c r="BA1437" s="7"/>
      <c r="BB1437" s="16"/>
      <c r="BC1437" s="17"/>
      <c r="BD1437" s="20"/>
      <c r="BE1437" s="7" t="str">
        <f>IFERROR(VLOOKUP("5-"&amp;Presupuestos[[#This Row],[ID DOCUMENTO]],BD_Pagos[],7,0),"")</f>
        <v/>
      </c>
      <c r="BF1437" s="17" t="str">
        <f>IFERROR(VLOOKUP("5-"&amp;Presupuestos[[#This Row],[ID DOCUMENTO]],BD_Pagos[],9,0),"")</f>
        <v/>
      </c>
      <c r="BG1437" s="20">
        <f>IF(IFERROR(VLOOKUP("5-"&amp;Presupuestos[[#This Row],[ID DOCUMENTO]],BD_Pagos[],10,0),0)&gt;Presupuestos[[#This Row],[TOTAL SOLES]],Presupuestos[[#This Row],[TOTAL SOLES]],IFERROR(VLOOKUP("5-"&amp;Presupuestos[[#This Row],[ID DOCUMENTO]],BD_Pagos[],10,0),0))</f>
        <v>0</v>
      </c>
      <c r="BH1437" s="7" t="str">
        <f>IFERROR(VLOOKUP("1-Detraccion"&amp;Presupuestos[[#This Row],[ID DOCUMENTO]],BD_Pagos[],2,0),"")</f>
        <v/>
      </c>
      <c r="BI1437" s="3" t="str">
        <f>IFERROR(VLOOKUP("1-Detraccion"&amp;Presupuestos[[#This Row],[ID DOCUMENTO]],BD_Pagos[],3,0),"")</f>
        <v/>
      </c>
      <c r="BJ1437" s="3" t="str">
        <f>IFERROR(VLOOKUP("1-Detraccion"&amp;Presupuestos[[#This Row],[ID DOCUMENTO]],BD_Pagos[],4,0),"")</f>
        <v/>
      </c>
      <c r="BK1437" s="6">
        <f>IF(IFERROR(VLOOKUP("1-Detraccion"&amp;Presupuestos[[#This Row],[ID DOCUMENTO]],BD_Pagos[],5,0),0)&gt;Presupuestos[[#This Row],[TOTAL SOLES]],Presupuestos[[#This Row],[TOTAL SOLES]],IFERROR(VLOOKUP("1-Detraccion"&amp;Presupuestos[[#This Row],[ID DOCUMENTO]],BD_Pagos[],5,0),0))</f>
        <v>0</v>
      </c>
      <c r="BL1437" s="6">
        <f>IF(IFERROR(VLOOKUP("1-Detraccion"&amp;Presupuestos[[#This Row],[ID DOCUMENTO]],BD_Pagos[],6,0),0)&gt;Presupuestos[[#This Row],[TOTAL SOLES]],Presupuestos[[#This Row],[TOTAL SOLES]],IFERROR(VLOOKUP("1-Detraccion"&amp;Presupuestos[[#This Row],[ID DOCUMENTO]],BD_Pagos[],6,0),0))</f>
        <v>0</v>
      </c>
      <c r="BM1437" s="37"/>
      <c r="BN1437" s="3"/>
      <c r="BO1437" s="3"/>
      <c r="BP1437" s="6"/>
      <c r="BQ143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1437" s="23" t="str">
        <f>IF(Presupuestos[[#This Row],[SALDO ME-MN]]&gt;0,"PENDIENTE","CANCELADO")</f>
        <v>PENDIENTE</v>
      </c>
      <c r="BS1437" s="23" t="str">
        <f>IF(COUNTIFS($U$4:$U1436,Presupuestos[[#This Row],[ID DOCUMENTO]])&gt;=1,IF(B1436=Presupuestos[[#This Row],[ID]],"OK","DOC. DUPLICADO"),"OK")</f>
        <v>OK</v>
      </c>
    </row>
    <row r="1438" spans="2:71" ht="24" x14ac:dyDescent="0.25">
      <c r="B1438" s="34">
        <f>IF(Presupuestos[[#This Row],[ID DOCUMENTO]]=U1437,B1437,IF(B1437="ID",1,B1437+1))</f>
        <v>1251</v>
      </c>
      <c r="C1438" s="2">
        <v>45890</v>
      </c>
      <c r="D1438" s="2">
        <v>45890</v>
      </c>
      <c r="E1438" s="3" t="s">
        <v>838</v>
      </c>
      <c r="F1438" s="25" t="s">
        <v>35</v>
      </c>
      <c r="G1438" s="25" t="s">
        <v>144</v>
      </c>
      <c r="H1438" s="25" t="s">
        <v>110</v>
      </c>
      <c r="I1438" s="36" t="str">
        <f>IFERROR(VLOOKUP(Presupuestos[[#This Row],[AREA]]&amp;Presupuestos[[#This Row],[CONCEPTO]]&amp;Presupuestos[[#This Row],[DESCRIPCION]],Tabla28[[Columna1]:[CÓDIGO NUEVO]],2,0),"")</f>
        <v>P0310001</v>
      </c>
      <c r="J1438" s="3" t="s">
        <v>666</v>
      </c>
      <c r="K1438" s="3" t="s">
        <v>666</v>
      </c>
      <c r="L1438" s="3" t="s">
        <v>666</v>
      </c>
      <c r="M1438" s="31" t="s">
        <v>2616</v>
      </c>
      <c r="N1438" s="3" t="s">
        <v>40</v>
      </c>
      <c r="O1438" s="3" t="s">
        <v>300</v>
      </c>
      <c r="P1438" s="3" t="s">
        <v>122</v>
      </c>
      <c r="Q1438" s="3" t="str">
        <f>IFERROR(VLOOKUP(Presupuestos[[#This Row],[CLASIFICACIÓN (N)]],Tabla17[],2,0),"")</f>
        <v>Costos de ventas</v>
      </c>
      <c r="R1438" s="3" t="str">
        <f>IFERROR(VLOOKUP(Presupuestos[[#This Row],[CLASIFICACIÓN (N)]],Tabla17[],3,0),"")</f>
        <v>Operativo</v>
      </c>
      <c r="S1438" s="3" t="s">
        <v>16</v>
      </c>
      <c r="T1438" s="3" t="str">
        <f>IFERROR(VLOOKUP(Presupuestos[[#This Row],[ALMACEN]],Tabla5[],2,0),"")</f>
        <v>Arequipa</v>
      </c>
      <c r="U1438" s="19" t="str">
        <f>IFERROR(VLOOKUP(Presupuestos[[#This Row],[TIPO DE DOCUMENTO]],Tipo_Documento[],2,0)&amp;Presupuestos[[#This Row],[SERIE]]&amp;Presupuestos[[#This Row],[NUMERO]]&amp;Presupuestos[[#This Row],[RUC]],"")</f>
        <v>SD2524911111111</v>
      </c>
      <c r="V1438" s="3" t="s">
        <v>220</v>
      </c>
      <c r="W1438" s="7">
        <v>45890</v>
      </c>
      <c r="X1438" s="7">
        <v>45890</v>
      </c>
      <c r="Y1438" s="3"/>
      <c r="Z1438" s="3">
        <v>25249</v>
      </c>
      <c r="AA1438" s="3">
        <f>IFERROR(VLOOKUP(Presupuestos[[#This Row],[RAZON SOCIAL]],CHOOSE({1,2},Clientes_Proveedores[Razon Social],Clientes_Proveedores[Ruc / Dni]),2,0),"-")</f>
        <v>11111111</v>
      </c>
      <c r="AB1438" s="31" t="s">
        <v>916</v>
      </c>
      <c r="AC1438" s="3" t="s">
        <v>670</v>
      </c>
      <c r="AD1438" s="5"/>
      <c r="AE1438" s="6">
        <v>24</v>
      </c>
      <c r="AF1438" s="6">
        <f>Presupuestos[[#This Row],[BASE]]*Presupuestos[[#This Row],[% IGV]]</f>
        <v>0</v>
      </c>
      <c r="AG1438" s="22">
        <f>ROUND(SUM(Presupuestos[[#This Row],[BASE]:[IGV]]),2)</f>
        <v>24</v>
      </c>
      <c r="AH1438" s="9" t="str">
        <f>IF(Presupuestos[[#This Row],[MONEDA]]="USD",VLOOKUP(Presupuestos[[#This Row],[FECHA DE EMISION]],Tipo_Cambio[],3,0),"")</f>
        <v/>
      </c>
      <c r="AI1438" s="22">
        <f>IFERROR(ROUND(IF(Presupuestos[[#This Row],[MONEDA]]="PEN",Presupuestos[[#This Row],[TOTAL]],Presupuestos[[#This Row],[TOTAL]]*Presupuestos[[#This Row],[TIPO DE CAMBIO]]),2),"")</f>
        <v>24</v>
      </c>
      <c r="AJ1438" s="5"/>
      <c r="AK1438" s="33" t="s">
        <v>671</v>
      </c>
      <c r="AL1438" s="5" t="s">
        <v>715</v>
      </c>
      <c r="AM1438" s="23" t="s">
        <v>671</v>
      </c>
      <c r="AN1438" s="23" t="s">
        <v>671</v>
      </c>
      <c r="AO1438" s="7" t="str">
        <f>IFERROR(VLOOKUP("1-"&amp;Presupuestos[[#This Row],[ID DOCUMENTO]],BD_Pagos[],7,0),"")</f>
        <v/>
      </c>
      <c r="AP1438" s="16" t="str">
        <f>IFERROR(VLOOKUP("1-"&amp;Presupuestos[[#This Row],[ID DOCUMENTO]],BD_Pagos[],8,0),"")</f>
        <v/>
      </c>
      <c r="AQ1438" s="17" t="str">
        <f>IFERROR(VLOOKUP("1-"&amp;Presupuestos[[#This Row],[ID DOCUMENTO]],BD_Pagos[],9,0),"")</f>
        <v/>
      </c>
      <c r="AR1438" s="54"/>
      <c r="AS1438" s="7" t="str">
        <f>IFERROR(VLOOKUP("2-"&amp;Presupuestos[[#This Row],[ID DOCUMENTO]],BD_Pagos[],7,0),"")</f>
        <v/>
      </c>
      <c r="AT1438" s="16" t="str">
        <f>IFERROR(VLOOKUP("2-"&amp;Presupuestos[[#This Row],[ID DOCUMENTO]],BD_Pagos[],8,0),"")</f>
        <v/>
      </c>
      <c r="AU1438" s="17" t="str">
        <f>IFERROR(VLOOKUP("2-"&amp;Presupuestos[[#This Row],[ID DOCUMENTO]],BD_Pagos[],9,0),"")</f>
        <v/>
      </c>
      <c r="AV1438" s="20">
        <f>IF(IFERROR(VLOOKUP("2-"&amp;Presupuestos[[#This Row],[ID DOCUMENTO]],BD_Pagos[],10,0),0)&gt;Presupuestos[[#This Row],[TOTAL SOLES]],Presupuestos[[#This Row],[TOTAL SOLES]],IFERROR(VLOOKUP("2-"&amp;Presupuestos[[#This Row],[ID DOCUMENTO]],BD_Pagos[],10,0),0))</f>
        <v>0</v>
      </c>
      <c r="AW1438" s="7"/>
      <c r="AX1438" s="16"/>
      <c r="AY1438" s="17"/>
      <c r="AZ1438" s="20"/>
      <c r="BA1438" s="7"/>
      <c r="BB1438" s="16"/>
      <c r="BC1438" s="17"/>
      <c r="BD1438" s="20"/>
      <c r="BE1438" s="7" t="str">
        <f>IFERROR(VLOOKUP("5-"&amp;Presupuestos[[#This Row],[ID DOCUMENTO]],BD_Pagos[],7,0),"")</f>
        <v/>
      </c>
      <c r="BF1438" s="17" t="str">
        <f>IFERROR(VLOOKUP("5-"&amp;Presupuestos[[#This Row],[ID DOCUMENTO]],BD_Pagos[],9,0),"")</f>
        <v/>
      </c>
      <c r="BG1438" s="20">
        <f>IF(IFERROR(VLOOKUP("5-"&amp;Presupuestos[[#This Row],[ID DOCUMENTO]],BD_Pagos[],10,0),0)&gt;Presupuestos[[#This Row],[TOTAL SOLES]],Presupuestos[[#This Row],[TOTAL SOLES]],IFERROR(VLOOKUP("5-"&amp;Presupuestos[[#This Row],[ID DOCUMENTO]],BD_Pagos[],10,0),0))</f>
        <v>0</v>
      </c>
      <c r="BH1438" s="7" t="str">
        <f>IFERROR(VLOOKUP("1-Detraccion"&amp;Presupuestos[[#This Row],[ID DOCUMENTO]],BD_Pagos[],2,0),"")</f>
        <v/>
      </c>
      <c r="BI1438" s="3" t="str">
        <f>IFERROR(VLOOKUP("1-Detraccion"&amp;Presupuestos[[#This Row],[ID DOCUMENTO]],BD_Pagos[],3,0),"")</f>
        <v/>
      </c>
      <c r="BJ1438" s="3" t="str">
        <f>IFERROR(VLOOKUP("1-Detraccion"&amp;Presupuestos[[#This Row],[ID DOCUMENTO]],BD_Pagos[],4,0),"")</f>
        <v/>
      </c>
      <c r="BK1438" s="6">
        <f>IF(IFERROR(VLOOKUP("1-Detraccion"&amp;Presupuestos[[#This Row],[ID DOCUMENTO]],BD_Pagos[],5,0),0)&gt;Presupuestos[[#This Row],[TOTAL SOLES]],Presupuestos[[#This Row],[TOTAL SOLES]],IFERROR(VLOOKUP("1-Detraccion"&amp;Presupuestos[[#This Row],[ID DOCUMENTO]],BD_Pagos[],5,0),0))</f>
        <v>0</v>
      </c>
      <c r="BL1438" s="6">
        <f>IF(IFERROR(VLOOKUP("1-Detraccion"&amp;Presupuestos[[#This Row],[ID DOCUMENTO]],BD_Pagos[],6,0),0)&gt;Presupuestos[[#This Row],[TOTAL SOLES]],Presupuestos[[#This Row],[TOTAL SOLES]],IFERROR(VLOOKUP("1-Detraccion"&amp;Presupuestos[[#This Row],[ID DOCUMENTO]],BD_Pagos[],6,0),0))</f>
        <v>0</v>
      </c>
      <c r="BM1438" s="37"/>
      <c r="BN1438" s="3"/>
      <c r="BO1438" s="3"/>
      <c r="BP1438" s="6"/>
      <c r="BQ143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1438" s="23" t="str">
        <f>IF(Presupuestos[[#This Row],[SALDO ME-MN]]&gt;0,"PENDIENTE","CANCELADO")</f>
        <v>PENDIENTE</v>
      </c>
      <c r="BS1438" s="23" t="str">
        <f>IF(COUNTIFS($U$4:$U1437,Presupuestos[[#This Row],[ID DOCUMENTO]])&gt;=1,IF(B1437=Presupuestos[[#This Row],[ID]],"OK","DOC. DUPLICADO"),"OK")</f>
        <v>OK</v>
      </c>
    </row>
    <row r="1439" spans="2:71" ht="24" x14ac:dyDescent="0.25">
      <c r="B1439" s="34">
        <f>IF(Presupuestos[[#This Row],[ID DOCUMENTO]]=U1438,B1438,IF(B1438="ID",1,B1438+1))</f>
        <v>1252</v>
      </c>
      <c r="C1439" s="2">
        <v>45890</v>
      </c>
      <c r="D1439" s="2">
        <v>45890</v>
      </c>
      <c r="E1439" s="3" t="s">
        <v>838</v>
      </c>
      <c r="F1439" s="25" t="s">
        <v>35</v>
      </c>
      <c r="G1439" s="25" t="s">
        <v>196</v>
      </c>
      <c r="H1439" s="25" t="s">
        <v>197</v>
      </c>
      <c r="I1439" s="36" t="str">
        <f>IFERROR(VLOOKUP(Presupuestos[[#This Row],[AREA]]&amp;Presupuestos[[#This Row],[CONCEPTO]]&amp;Presupuestos[[#This Row],[DESCRIPCION]],Tabla28[[Columna1]:[CÓDIGO NUEVO]],2,0),"")</f>
        <v>P0301001</v>
      </c>
      <c r="J1439" s="3" t="s">
        <v>666</v>
      </c>
      <c r="K1439" s="3" t="s">
        <v>666</v>
      </c>
      <c r="L1439" s="3" t="s">
        <v>666</v>
      </c>
      <c r="M1439" s="31" t="s">
        <v>2617</v>
      </c>
      <c r="N1439" s="3" t="s">
        <v>40</v>
      </c>
      <c r="O1439" s="3" t="s">
        <v>315</v>
      </c>
      <c r="P1439" s="3" t="s">
        <v>122</v>
      </c>
      <c r="Q1439" s="3" t="str">
        <f>IFERROR(VLOOKUP(Presupuestos[[#This Row],[CLASIFICACIÓN (N)]],Tabla17[],2,0),"")</f>
        <v>Costos de ventas</v>
      </c>
      <c r="R1439" s="3" t="str">
        <f>IFERROR(VLOOKUP(Presupuestos[[#This Row],[CLASIFICACIÓN (N)]],Tabla17[],3,0),"")</f>
        <v>Operativo</v>
      </c>
      <c r="S1439" s="3" t="s">
        <v>16</v>
      </c>
      <c r="T1439" s="3" t="str">
        <f>IFERROR(VLOOKUP(Presupuestos[[#This Row],[ALMACEN]],Tabla5[],2,0),"")</f>
        <v>Arequipa</v>
      </c>
      <c r="U1439" s="19" t="str">
        <f>IFERROR(VLOOKUP(Presupuestos[[#This Row],[TIPO DE DOCUMENTO]],Tipo_Documento[],2,0)&amp;Presupuestos[[#This Row],[SERIE]]&amp;Presupuestos[[#This Row],[NUMERO]]&amp;Presupuestos[[#This Row],[RUC]],"")</f>
        <v>01F0014760620485592556</v>
      </c>
      <c r="V1439" s="3" t="s">
        <v>120</v>
      </c>
      <c r="W1439" s="7">
        <v>45890</v>
      </c>
      <c r="X1439" s="7">
        <v>45890</v>
      </c>
      <c r="Y1439" s="3" t="s">
        <v>688</v>
      </c>
      <c r="Z1439" s="3">
        <v>47606</v>
      </c>
      <c r="AA1439" s="3">
        <f>IFERROR(VLOOKUP(Presupuestos[[#This Row],[RAZON SOCIAL]],CHOOSE({1,2},Clientes_Proveedores[Razon Social],Clientes_Proveedores[Ruc / Dni]),2,0),"-")</f>
        <v>20485592556</v>
      </c>
      <c r="AB1439" s="31" t="s">
        <v>1707</v>
      </c>
      <c r="AC1439" s="3" t="s">
        <v>670</v>
      </c>
      <c r="AD1439" s="5">
        <v>0.18</v>
      </c>
      <c r="AE1439" s="6">
        <v>127.119</v>
      </c>
      <c r="AF1439" s="6">
        <f>Presupuestos[[#This Row],[BASE]]*Presupuestos[[#This Row],[% IGV]]</f>
        <v>22.881419999999999</v>
      </c>
      <c r="AG1439" s="22">
        <f>ROUND(SUM(Presupuestos[[#This Row],[BASE]:[IGV]]),2)</f>
        <v>150</v>
      </c>
      <c r="AH1439" s="9" t="str">
        <f>IF(Presupuestos[[#This Row],[MONEDA]]="USD",VLOOKUP(Presupuestos[[#This Row],[FECHA DE EMISION]],Tipo_Cambio[],3,0),"")</f>
        <v/>
      </c>
      <c r="AI1439" s="22">
        <f>IFERROR(ROUND(IF(Presupuestos[[#This Row],[MONEDA]]="PEN",Presupuestos[[#This Row],[TOTAL]],Presupuestos[[#This Row],[TOTAL]]*Presupuestos[[#This Row],[TIPO DE CAMBIO]]),2),"")</f>
        <v>150</v>
      </c>
      <c r="AJ1439" s="5"/>
      <c r="AK1439" s="33" t="s">
        <v>671</v>
      </c>
      <c r="AL1439" s="5" t="s">
        <v>715</v>
      </c>
      <c r="AM1439" s="23" t="s">
        <v>671</v>
      </c>
      <c r="AN1439" s="23" t="s">
        <v>671</v>
      </c>
      <c r="AO1439" s="7" t="str">
        <f>IFERROR(VLOOKUP("1-"&amp;Presupuestos[[#This Row],[ID DOCUMENTO]],BD_Pagos[],7,0),"")</f>
        <v/>
      </c>
      <c r="AP1439" s="16" t="str">
        <f>IFERROR(VLOOKUP("1-"&amp;Presupuestos[[#This Row],[ID DOCUMENTO]],BD_Pagos[],8,0),"")</f>
        <v/>
      </c>
      <c r="AQ1439" s="17" t="str">
        <f>IFERROR(VLOOKUP("1-"&amp;Presupuestos[[#This Row],[ID DOCUMENTO]],BD_Pagos[],9,0),"")</f>
        <v/>
      </c>
      <c r="AR1439" s="54"/>
      <c r="AS1439" s="7" t="str">
        <f>IFERROR(VLOOKUP("2-"&amp;Presupuestos[[#This Row],[ID DOCUMENTO]],BD_Pagos[],7,0),"")</f>
        <v/>
      </c>
      <c r="AT1439" s="16" t="str">
        <f>IFERROR(VLOOKUP("2-"&amp;Presupuestos[[#This Row],[ID DOCUMENTO]],BD_Pagos[],8,0),"")</f>
        <v/>
      </c>
      <c r="AU1439" s="17" t="str">
        <f>IFERROR(VLOOKUP("2-"&amp;Presupuestos[[#This Row],[ID DOCUMENTO]],BD_Pagos[],9,0),"")</f>
        <v/>
      </c>
      <c r="AV1439" s="20">
        <f>IF(IFERROR(VLOOKUP("2-"&amp;Presupuestos[[#This Row],[ID DOCUMENTO]],BD_Pagos[],10,0),0)&gt;Presupuestos[[#This Row],[TOTAL SOLES]],Presupuestos[[#This Row],[TOTAL SOLES]],IFERROR(VLOOKUP("2-"&amp;Presupuestos[[#This Row],[ID DOCUMENTO]],BD_Pagos[],10,0),0))</f>
        <v>0</v>
      </c>
      <c r="AW1439" s="7"/>
      <c r="AX1439" s="16"/>
      <c r="AY1439" s="17"/>
      <c r="AZ1439" s="20"/>
      <c r="BA1439" s="7"/>
      <c r="BB1439" s="16"/>
      <c r="BC1439" s="17"/>
      <c r="BD1439" s="20"/>
      <c r="BE1439" s="7" t="str">
        <f>IFERROR(VLOOKUP("5-"&amp;Presupuestos[[#This Row],[ID DOCUMENTO]],BD_Pagos[],7,0),"")</f>
        <v/>
      </c>
      <c r="BF1439" s="17" t="str">
        <f>IFERROR(VLOOKUP("5-"&amp;Presupuestos[[#This Row],[ID DOCUMENTO]],BD_Pagos[],9,0),"")</f>
        <v/>
      </c>
      <c r="BG1439" s="20">
        <f>IF(IFERROR(VLOOKUP("5-"&amp;Presupuestos[[#This Row],[ID DOCUMENTO]],BD_Pagos[],10,0),0)&gt;Presupuestos[[#This Row],[TOTAL SOLES]],Presupuestos[[#This Row],[TOTAL SOLES]],IFERROR(VLOOKUP("5-"&amp;Presupuestos[[#This Row],[ID DOCUMENTO]],BD_Pagos[],10,0),0))</f>
        <v>0</v>
      </c>
      <c r="BH1439" s="7" t="str">
        <f>IFERROR(VLOOKUP("1-Detraccion"&amp;Presupuestos[[#This Row],[ID DOCUMENTO]],BD_Pagos[],2,0),"")</f>
        <v/>
      </c>
      <c r="BI1439" s="3" t="str">
        <f>IFERROR(VLOOKUP("1-Detraccion"&amp;Presupuestos[[#This Row],[ID DOCUMENTO]],BD_Pagos[],3,0),"")</f>
        <v/>
      </c>
      <c r="BJ1439" s="3" t="str">
        <f>IFERROR(VLOOKUP("1-Detraccion"&amp;Presupuestos[[#This Row],[ID DOCUMENTO]],BD_Pagos[],4,0),"")</f>
        <v/>
      </c>
      <c r="BK1439" s="6">
        <f>IF(IFERROR(VLOOKUP("1-Detraccion"&amp;Presupuestos[[#This Row],[ID DOCUMENTO]],BD_Pagos[],5,0),0)&gt;Presupuestos[[#This Row],[TOTAL SOLES]],Presupuestos[[#This Row],[TOTAL SOLES]],IFERROR(VLOOKUP("1-Detraccion"&amp;Presupuestos[[#This Row],[ID DOCUMENTO]],BD_Pagos[],5,0),0))</f>
        <v>0</v>
      </c>
      <c r="BL1439" s="6">
        <f>IF(IFERROR(VLOOKUP("1-Detraccion"&amp;Presupuestos[[#This Row],[ID DOCUMENTO]],BD_Pagos[],6,0),0)&gt;Presupuestos[[#This Row],[TOTAL SOLES]],Presupuestos[[#This Row],[TOTAL SOLES]],IFERROR(VLOOKUP("1-Detraccion"&amp;Presupuestos[[#This Row],[ID DOCUMENTO]],BD_Pagos[],6,0),0))</f>
        <v>0</v>
      </c>
      <c r="BM1439" s="37"/>
      <c r="BN1439" s="3"/>
      <c r="BO1439" s="3"/>
      <c r="BP1439" s="6"/>
      <c r="BQ143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150</v>
      </c>
      <c r="BR1439" s="23" t="str">
        <f>IF(Presupuestos[[#This Row],[SALDO ME-MN]]&gt;0,"PENDIENTE","CANCELADO")</f>
        <v>PENDIENTE</v>
      </c>
      <c r="BS1439" s="23" t="str">
        <f>IF(COUNTIFS($U$4:$U1438,Presupuestos[[#This Row],[ID DOCUMENTO]])&gt;=1,IF(B1438=Presupuestos[[#This Row],[ID]],"OK","DOC. DUPLICADO"),"OK")</f>
        <v>OK</v>
      </c>
    </row>
    <row r="1440" spans="2:71" ht="24" x14ac:dyDescent="0.25">
      <c r="B1440" s="34">
        <f>IF(Presupuestos[[#This Row],[ID DOCUMENTO]]=U1439,B1439,IF(B1439="ID",1,B1439+1))</f>
        <v>1253</v>
      </c>
      <c r="C1440" s="2">
        <v>45891</v>
      </c>
      <c r="D1440" s="2">
        <v>45891</v>
      </c>
      <c r="E1440" s="3" t="s">
        <v>838</v>
      </c>
      <c r="F1440" s="25" t="s">
        <v>35</v>
      </c>
      <c r="G1440" s="25" t="s">
        <v>223</v>
      </c>
      <c r="H1440" s="25" t="s">
        <v>214</v>
      </c>
      <c r="I1440" s="36" t="str">
        <f>IFERROR(VLOOKUP(Presupuestos[[#This Row],[AREA]]&amp;Presupuestos[[#This Row],[CONCEPTO]]&amp;Presupuestos[[#This Row],[DESCRIPCION]],Tabla28[[Columna1]:[CÓDIGO NUEVO]],2,0),"")</f>
        <v>P0303002</v>
      </c>
      <c r="J1440" s="3" t="s">
        <v>666</v>
      </c>
      <c r="K1440" s="3" t="s">
        <v>666</v>
      </c>
      <c r="L1440" s="3" t="s">
        <v>666</v>
      </c>
      <c r="M1440" s="31" t="s">
        <v>2603</v>
      </c>
      <c r="N1440" s="3" t="s">
        <v>40</v>
      </c>
      <c r="O1440" s="3" t="s">
        <v>300</v>
      </c>
      <c r="P1440" s="3" t="s">
        <v>122</v>
      </c>
      <c r="Q1440" s="3" t="str">
        <f>IFERROR(VLOOKUP(Presupuestos[[#This Row],[CLASIFICACIÓN (N)]],Tabla17[],2,0),"")</f>
        <v>Costos de ventas</v>
      </c>
      <c r="R1440" s="3" t="str">
        <f>IFERROR(VLOOKUP(Presupuestos[[#This Row],[CLASIFICACIÓN (N)]],Tabla17[],3,0),"")</f>
        <v>Operativo</v>
      </c>
      <c r="S1440" s="3" t="s">
        <v>16</v>
      </c>
      <c r="T1440" s="3" t="str">
        <f>IFERROR(VLOOKUP(Presupuestos[[#This Row],[ALMACEN]],Tabla5[],2,0),"")</f>
        <v>Arequipa</v>
      </c>
      <c r="U1440" s="19" t="str">
        <f>IFERROR(VLOOKUP(Presupuestos[[#This Row],[TIPO DE DOCUMENTO]],Tipo_Documento[],2,0)&amp;Presupuestos[[#This Row],[SERIE]]&amp;Presupuestos[[#This Row],[NUMERO]]&amp;Presupuestos[[#This Row],[RUC]],"")</f>
        <v>01F314192661920517252558</v>
      </c>
      <c r="V1440" s="3" t="s">
        <v>120</v>
      </c>
      <c r="W1440" s="7">
        <v>45891</v>
      </c>
      <c r="X1440" s="7">
        <v>45891</v>
      </c>
      <c r="Y1440" s="3" t="s">
        <v>1673</v>
      </c>
      <c r="Z1440" s="3">
        <v>1926619</v>
      </c>
      <c r="AA1440" s="3">
        <f>IFERROR(VLOOKUP(Presupuestos[[#This Row],[RAZON SOCIAL]],CHOOSE({1,2},Clientes_Proveedores[Razon Social],Clientes_Proveedores[Ruc / Dni]),2,0),"-")</f>
        <v>20517252558</v>
      </c>
      <c r="AB1440" s="31" t="s">
        <v>714</v>
      </c>
      <c r="AC1440" s="3" t="s">
        <v>670</v>
      </c>
      <c r="AD1440" s="5">
        <v>0.18</v>
      </c>
      <c r="AE1440" s="6">
        <v>6.5250000000000004</v>
      </c>
      <c r="AF1440" s="6">
        <f>Presupuestos[[#This Row],[BASE]]*Presupuestos[[#This Row],[% IGV]]</f>
        <v>1.1745000000000001</v>
      </c>
      <c r="AG1440" s="22">
        <f>ROUND(SUM(Presupuestos[[#This Row],[BASE]:[IGV]]),2)</f>
        <v>7.7</v>
      </c>
      <c r="AH1440" s="9" t="str">
        <f>IF(Presupuestos[[#This Row],[MONEDA]]="USD",VLOOKUP(Presupuestos[[#This Row],[FECHA DE EMISION]],Tipo_Cambio[],3,0),"")</f>
        <v/>
      </c>
      <c r="AI1440" s="22">
        <f>IFERROR(ROUND(IF(Presupuestos[[#This Row],[MONEDA]]="PEN",Presupuestos[[#This Row],[TOTAL]],Presupuestos[[#This Row],[TOTAL]]*Presupuestos[[#This Row],[TIPO DE CAMBIO]]),2),"")</f>
        <v>7.7</v>
      </c>
      <c r="AJ1440" s="5"/>
      <c r="AK1440" s="33" t="s">
        <v>671</v>
      </c>
      <c r="AL1440" s="5" t="s">
        <v>715</v>
      </c>
      <c r="AM1440" s="23" t="s">
        <v>671</v>
      </c>
      <c r="AN1440" s="23" t="s">
        <v>671</v>
      </c>
      <c r="AO1440" s="7" t="str">
        <f>IFERROR(VLOOKUP("1-"&amp;Presupuestos[[#This Row],[ID DOCUMENTO]],BD_Pagos[],7,0),"")</f>
        <v/>
      </c>
      <c r="AP1440" s="16" t="str">
        <f>IFERROR(VLOOKUP("1-"&amp;Presupuestos[[#This Row],[ID DOCUMENTO]],BD_Pagos[],8,0),"")</f>
        <v/>
      </c>
      <c r="AQ1440" s="17" t="str">
        <f>IFERROR(VLOOKUP("1-"&amp;Presupuestos[[#This Row],[ID DOCUMENTO]],BD_Pagos[],9,0),"")</f>
        <v/>
      </c>
      <c r="AR1440" s="54"/>
      <c r="AS1440" s="7" t="str">
        <f>IFERROR(VLOOKUP("2-"&amp;Presupuestos[[#This Row],[ID DOCUMENTO]],BD_Pagos[],7,0),"")</f>
        <v/>
      </c>
      <c r="AT1440" s="16" t="str">
        <f>IFERROR(VLOOKUP("2-"&amp;Presupuestos[[#This Row],[ID DOCUMENTO]],BD_Pagos[],8,0),"")</f>
        <v/>
      </c>
      <c r="AU1440" s="17" t="str">
        <f>IFERROR(VLOOKUP("2-"&amp;Presupuestos[[#This Row],[ID DOCUMENTO]],BD_Pagos[],9,0),"")</f>
        <v/>
      </c>
      <c r="AV1440" s="20">
        <f>IF(IFERROR(VLOOKUP("2-"&amp;Presupuestos[[#This Row],[ID DOCUMENTO]],BD_Pagos[],10,0),0)&gt;Presupuestos[[#This Row],[TOTAL SOLES]],Presupuestos[[#This Row],[TOTAL SOLES]],IFERROR(VLOOKUP("2-"&amp;Presupuestos[[#This Row],[ID DOCUMENTO]],BD_Pagos[],10,0),0))</f>
        <v>0</v>
      </c>
      <c r="AW1440" s="7"/>
      <c r="AX1440" s="16"/>
      <c r="AY1440" s="17"/>
      <c r="AZ1440" s="20"/>
      <c r="BA1440" s="7"/>
      <c r="BB1440" s="16"/>
      <c r="BC1440" s="17"/>
      <c r="BD1440" s="20"/>
      <c r="BE1440" s="7" t="str">
        <f>IFERROR(VLOOKUP("5-"&amp;Presupuestos[[#This Row],[ID DOCUMENTO]],BD_Pagos[],7,0),"")</f>
        <v/>
      </c>
      <c r="BF1440" s="17" t="str">
        <f>IFERROR(VLOOKUP("5-"&amp;Presupuestos[[#This Row],[ID DOCUMENTO]],BD_Pagos[],9,0),"")</f>
        <v/>
      </c>
      <c r="BG1440" s="20">
        <f>IF(IFERROR(VLOOKUP("5-"&amp;Presupuestos[[#This Row],[ID DOCUMENTO]],BD_Pagos[],10,0),0)&gt;Presupuestos[[#This Row],[TOTAL SOLES]],Presupuestos[[#This Row],[TOTAL SOLES]],IFERROR(VLOOKUP("5-"&amp;Presupuestos[[#This Row],[ID DOCUMENTO]],BD_Pagos[],10,0),0))</f>
        <v>0</v>
      </c>
      <c r="BH1440" s="7" t="str">
        <f>IFERROR(VLOOKUP("1-Detraccion"&amp;Presupuestos[[#This Row],[ID DOCUMENTO]],BD_Pagos[],2,0),"")</f>
        <v/>
      </c>
      <c r="BI1440" s="3" t="str">
        <f>IFERROR(VLOOKUP("1-Detraccion"&amp;Presupuestos[[#This Row],[ID DOCUMENTO]],BD_Pagos[],3,0),"")</f>
        <v/>
      </c>
      <c r="BJ1440" s="3" t="str">
        <f>IFERROR(VLOOKUP("1-Detraccion"&amp;Presupuestos[[#This Row],[ID DOCUMENTO]],BD_Pagos[],4,0),"")</f>
        <v/>
      </c>
      <c r="BK1440" s="6">
        <f>IF(IFERROR(VLOOKUP("1-Detraccion"&amp;Presupuestos[[#This Row],[ID DOCUMENTO]],BD_Pagos[],5,0),0)&gt;Presupuestos[[#This Row],[TOTAL SOLES]],Presupuestos[[#This Row],[TOTAL SOLES]],IFERROR(VLOOKUP("1-Detraccion"&amp;Presupuestos[[#This Row],[ID DOCUMENTO]],BD_Pagos[],5,0),0))</f>
        <v>0</v>
      </c>
      <c r="BL1440" s="6">
        <f>IF(IFERROR(VLOOKUP("1-Detraccion"&amp;Presupuestos[[#This Row],[ID DOCUMENTO]],BD_Pagos[],6,0),0)&gt;Presupuestos[[#This Row],[TOTAL SOLES]],Presupuestos[[#This Row],[TOTAL SOLES]],IFERROR(VLOOKUP("1-Detraccion"&amp;Presupuestos[[#This Row],[ID DOCUMENTO]],BD_Pagos[],6,0),0))</f>
        <v>0</v>
      </c>
      <c r="BM1440" s="37"/>
      <c r="BN1440" s="3"/>
      <c r="BO1440" s="3"/>
      <c r="BP1440" s="6"/>
      <c r="BQ144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7.7</v>
      </c>
      <c r="BR1440" s="23" t="str">
        <f>IF(Presupuestos[[#This Row],[SALDO ME-MN]]&gt;0,"PENDIENTE","CANCELADO")</f>
        <v>PENDIENTE</v>
      </c>
      <c r="BS1440" s="23" t="str">
        <f>IF(COUNTIFS($U$4:$U1439,Presupuestos[[#This Row],[ID DOCUMENTO]])&gt;=1,IF(B1439=Presupuestos[[#This Row],[ID]],"OK","DOC. DUPLICADO"),"OK")</f>
        <v>OK</v>
      </c>
    </row>
    <row r="1441" spans="2:71" ht="24" x14ac:dyDescent="0.25">
      <c r="B1441" s="34">
        <f>IF(Presupuestos[[#This Row],[ID DOCUMENTO]]=U1440,B1440,IF(B1440="ID",1,B1440+1))</f>
        <v>1254</v>
      </c>
      <c r="C1441" s="2">
        <v>45891</v>
      </c>
      <c r="D1441" s="2">
        <v>45891</v>
      </c>
      <c r="E1441" s="3" t="s">
        <v>838</v>
      </c>
      <c r="F1441" s="25" t="s">
        <v>35</v>
      </c>
      <c r="G1441" s="25" t="s">
        <v>144</v>
      </c>
      <c r="H1441" s="25" t="s">
        <v>110</v>
      </c>
      <c r="I1441" s="36" t="str">
        <f>IFERROR(VLOOKUP(Presupuestos[[#This Row],[AREA]]&amp;Presupuestos[[#This Row],[CONCEPTO]]&amp;Presupuestos[[#This Row],[DESCRIPCION]],Tabla28[[Columna1]:[CÓDIGO NUEVO]],2,0),"")</f>
        <v>P0310001</v>
      </c>
      <c r="J1441" s="3" t="s">
        <v>666</v>
      </c>
      <c r="K1441" s="3" t="s">
        <v>666</v>
      </c>
      <c r="L1441" s="3" t="s">
        <v>666</v>
      </c>
      <c r="M1441" s="31" t="s">
        <v>2614</v>
      </c>
      <c r="N1441" s="3" t="s">
        <v>40</v>
      </c>
      <c r="O1441" s="3" t="s">
        <v>300</v>
      </c>
      <c r="P1441" s="3" t="s">
        <v>122</v>
      </c>
      <c r="Q1441" s="3" t="str">
        <f>IFERROR(VLOOKUP(Presupuestos[[#This Row],[CLASIFICACIÓN (N)]],Tabla17[],2,0),"")</f>
        <v>Costos de ventas</v>
      </c>
      <c r="R1441" s="3" t="str">
        <f>IFERROR(VLOOKUP(Presupuestos[[#This Row],[CLASIFICACIÓN (N)]],Tabla17[],3,0),"")</f>
        <v>Operativo</v>
      </c>
      <c r="S1441" s="3" t="s">
        <v>16</v>
      </c>
      <c r="T1441" s="3" t="str">
        <f>IFERROR(VLOOKUP(Presupuestos[[#This Row],[ALMACEN]],Tabla5[],2,0),"")</f>
        <v>Arequipa</v>
      </c>
      <c r="U1441" s="19" t="str">
        <f>IFERROR(VLOOKUP(Presupuestos[[#This Row],[TIPO DE DOCUMENTO]],Tipo_Documento[],2,0)&amp;Presupuestos[[#This Row],[SERIE]]&amp;Presupuestos[[#This Row],[NUMERO]]&amp;Presupuestos[[#This Row],[RUC]],"")</f>
        <v>SD2525111111111</v>
      </c>
      <c r="V1441" s="3" t="s">
        <v>220</v>
      </c>
      <c r="W1441" s="7">
        <v>45891</v>
      </c>
      <c r="X1441" s="7">
        <v>45891</v>
      </c>
      <c r="Y1441" s="3"/>
      <c r="Z1441" s="3">
        <v>25251</v>
      </c>
      <c r="AA1441" s="3">
        <f>IFERROR(VLOOKUP(Presupuestos[[#This Row],[RAZON SOCIAL]],CHOOSE({1,2},Clientes_Proveedores[Razon Social],Clientes_Proveedores[Ruc / Dni]),2,0),"-")</f>
        <v>11111111</v>
      </c>
      <c r="AB1441" s="31" t="s">
        <v>916</v>
      </c>
      <c r="AC1441" s="3" t="s">
        <v>670</v>
      </c>
      <c r="AD1441" s="5"/>
      <c r="AE1441" s="6">
        <v>24</v>
      </c>
      <c r="AF1441" s="6">
        <f>Presupuestos[[#This Row],[BASE]]*Presupuestos[[#This Row],[% IGV]]</f>
        <v>0</v>
      </c>
      <c r="AG1441" s="22">
        <f>ROUND(SUM(Presupuestos[[#This Row],[BASE]:[IGV]]),2)</f>
        <v>24</v>
      </c>
      <c r="AH1441" s="9" t="str">
        <f>IF(Presupuestos[[#This Row],[MONEDA]]="USD",VLOOKUP(Presupuestos[[#This Row],[FECHA DE EMISION]],Tipo_Cambio[],3,0),"")</f>
        <v/>
      </c>
      <c r="AI1441" s="22">
        <f>IFERROR(ROUND(IF(Presupuestos[[#This Row],[MONEDA]]="PEN",Presupuestos[[#This Row],[TOTAL]],Presupuestos[[#This Row],[TOTAL]]*Presupuestos[[#This Row],[TIPO DE CAMBIO]]),2),"")</f>
        <v>24</v>
      </c>
      <c r="AJ1441" s="5"/>
      <c r="AK1441" s="33" t="s">
        <v>671</v>
      </c>
      <c r="AL1441" s="5" t="s">
        <v>715</v>
      </c>
      <c r="AM1441" s="23" t="s">
        <v>671</v>
      </c>
      <c r="AN1441" s="23" t="s">
        <v>671</v>
      </c>
      <c r="AO1441" s="7" t="str">
        <f>IFERROR(VLOOKUP("1-"&amp;Presupuestos[[#This Row],[ID DOCUMENTO]],BD_Pagos[],7,0),"")</f>
        <v/>
      </c>
      <c r="AP1441" s="16" t="str">
        <f>IFERROR(VLOOKUP("1-"&amp;Presupuestos[[#This Row],[ID DOCUMENTO]],BD_Pagos[],8,0),"")</f>
        <v/>
      </c>
      <c r="AQ1441" s="17" t="str">
        <f>IFERROR(VLOOKUP("1-"&amp;Presupuestos[[#This Row],[ID DOCUMENTO]],BD_Pagos[],9,0),"")</f>
        <v/>
      </c>
      <c r="AR1441" s="54"/>
      <c r="AS1441" s="7" t="str">
        <f>IFERROR(VLOOKUP("2-"&amp;Presupuestos[[#This Row],[ID DOCUMENTO]],BD_Pagos[],7,0),"")</f>
        <v/>
      </c>
      <c r="AT1441" s="16" t="str">
        <f>IFERROR(VLOOKUP("2-"&amp;Presupuestos[[#This Row],[ID DOCUMENTO]],BD_Pagos[],8,0),"")</f>
        <v/>
      </c>
      <c r="AU1441" s="17" t="str">
        <f>IFERROR(VLOOKUP("2-"&amp;Presupuestos[[#This Row],[ID DOCUMENTO]],BD_Pagos[],9,0),"")</f>
        <v/>
      </c>
      <c r="AV1441" s="20">
        <f>IF(IFERROR(VLOOKUP("2-"&amp;Presupuestos[[#This Row],[ID DOCUMENTO]],BD_Pagos[],10,0),0)&gt;Presupuestos[[#This Row],[TOTAL SOLES]],Presupuestos[[#This Row],[TOTAL SOLES]],IFERROR(VLOOKUP("2-"&amp;Presupuestos[[#This Row],[ID DOCUMENTO]],BD_Pagos[],10,0),0))</f>
        <v>0</v>
      </c>
      <c r="AW1441" s="7"/>
      <c r="AX1441" s="16"/>
      <c r="AY1441" s="17"/>
      <c r="AZ1441" s="20"/>
      <c r="BA1441" s="7"/>
      <c r="BB1441" s="16"/>
      <c r="BC1441" s="17"/>
      <c r="BD1441" s="20"/>
      <c r="BE1441" s="7" t="str">
        <f>IFERROR(VLOOKUP("5-"&amp;Presupuestos[[#This Row],[ID DOCUMENTO]],BD_Pagos[],7,0),"")</f>
        <v/>
      </c>
      <c r="BF1441" s="17" t="str">
        <f>IFERROR(VLOOKUP("5-"&amp;Presupuestos[[#This Row],[ID DOCUMENTO]],BD_Pagos[],9,0),"")</f>
        <v/>
      </c>
      <c r="BG1441" s="20">
        <f>IF(IFERROR(VLOOKUP("5-"&amp;Presupuestos[[#This Row],[ID DOCUMENTO]],BD_Pagos[],10,0),0)&gt;Presupuestos[[#This Row],[TOTAL SOLES]],Presupuestos[[#This Row],[TOTAL SOLES]],IFERROR(VLOOKUP("5-"&amp;Presupuestos[[#This Row],[ID DOCUMENTO]],BD_Pagos[],10,0),0))</f>
        <v>0</v>
      </c>
      <c r="BH1441" s="7" t="str">
        <f>IFERROR(VLOOKUP("1-Detraccion"&amp;Presupuestos[[#This Row],[ID DOCUMENTO]],BD_Pagos[],2,0),"")</f>
        <v/>
      </c>
      <c r="BI1441" s="3" t="str">
        <f>IFERROR(VLOOKUP("1-Detraccion"&amp;Presupuestos[[#This Row],[ID DOCUMENTO]],BD_Pagos[],3,0),"")</f>
        <v/>
      </c>
      <c r="BJ1441" s="3" t="str">
        <f>IFERROR(VLOOKUP("1-Detraccion"&amp;Presupuestos[[#This Row],[ID DOCUMENTO]],BD_Pagos[],4,0),"")</f>
        <v/>
      </c>
      <c r="BK1441" s="6">
        <f>IF(IFERROR(VLOOKUP("1-Detraccion"&amp;Presupuestos[[#This Row],[ID DOCUMENTO]],BD_Pagos[],5,0),0)&gt;Presupuestos[[#This Row],[TOTAL SOLES]],Presupuestos[[#This Row],[TOTAL SOLES]],IFERROR(VLOOKUP("1-Detraccion"&amp;Presupuestos[[#This Row],[ID DOCUMENTO]],BD_Pagos[],5,0),0))</f>
        <v>0</v>
      </c>
      <c r="BL1441" s="6">
        <f>IF(IFERROR(VLOOKUP("1-Detraccion"&amp;Presupuestos[[#This Row],[ID DOCUMENTO]],BD_Pagos[],6,0),0)&gt;Presupuestos[[#This Row],[TOTAL SOLES]],Presupuestos[[#This Row],[TOTAL SOLES]],IFERROR(VLOOKUP("1-Detraccion"&amp;Presupuestos[[#This Row],[ID DOCUMENTO]],BD_Pagos[],6,0),0))</f>
        <v>0</v>
      </c>
      <c r="BM1441" s="37"/>
      <c r="BN1441" s="3"/>
      <c r="BO1441" s="3"/>
      <c r="BP1441" s="6"/>
      <c r="BQ144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24</v>
      </c>
      <c r="BR1441" s="23" t="str">
        <f>IF(Presupuestos[[#This Row],[SALDO ME-MN]]&gt;0,"PENDIENTE","CANCELADO")</f>
        <v>PENDIENTE</v>
      </c>
      <c r="BS1441" s="23" t="str">
        <f>IF(COUNTIFS($U$4:$U1440,Presupuestos[[#This Row],[ID DOCUMENTO]])&gt;=1,IF(B1440=Presupuestos[[#This Row],[ID]],"OK","DOC. DUPLICADO"),"OK")</f>
        <v>OK</v>
      </c>
    </row>
    <row r="1442" spans="2:71" ht="24" x14ac:dyDescent="0.25">
      <c r="B1442" s="34">
        <f>IF(Presupuestos[[#This Row],[ID DOCUMENTO]]=U1441,B1441,IF(B1441="ID",1,B1441+1))</f>
        <v>1255</v>
      </c>
      <c r="C1442" s="2">
        <v>45891</v>
      </c>
      <c r="D1442" s="2">
        <v>45891</v>
      </c>
      <c r="E1442" s="3" t="s">
        <v>838</v>
      </c>
      <c r="F1442" s="25" t="s">
        <v>35</v>
      </c>
      <c r="G1442" s="25" t="s">
        <v>144</v>
      </c>
      <c r="H1442" s="25" t="s">
        <v>110</v>
      </c>
      <c r="I1442" s="36" t="str">
        <f>IFERROR(VLOOKUP(Presupuestos[[#This Row],[AREA]]&amp;Presupuestos[[#This Row],[CONCEPTO]]&amp;Presupuestos[[#This Row],[DESCRIPCION]],Tabla28[[Columna1]:[CÓDIGO NUEVO]],2,0),"")</f>
        <v>P0310001</v>
      </c>
      <c r="J1442" s="3" t="s">
        <v>666</v>
      </c>
      <c r="K1442" s="3" t="s">
        <v>666</v>
      </c>
      <c r="L1442" s="3" t="s">
        <v>666</v>
      </c>
      <c r="M1442" s="31" t="s">
        <v>2618</v>
      </c>
      <c r="N1442" s="3" t="s">
        <v>40</v>
      </c>
      <c r="O1442" s="3" t="s">
        <v>300</v>
      </c>
      <c r="P1442" s="3" t="s">
        <v>122</v>
      </c>
      <c r="Q1442" s="3" t="str">
        <f>IFERROR(VLOOKUP(Presupuestos[[#This Row],[CLASIFICACIÓN (N)]],Tabla17[],2,0),"")</f>
        <v>Costos de ventas</v>
      </c>
      <c r="R1442" s="3" t="str">
        <f>IFERROR(VLOOKUP(Presupuestos[[#This Row],[CLASIFICACIÓN (N)]],Tabla17[],3,0),"")</f>
        <v>Operativo</v>
      </c>
      <c r="S1442" s="3" t="s">
        <v>16</v>
      </c>
      <c r="T1442" s="3" t="str">
        <f>IFERROR(VLOOKUP(Presupuestos[[#This Row],[ALMACEN]],Tabla5[],2,0),"")</f>
        <v>Arequipa</v>
      </c>
      <c r="U1442" s="19" t="str">
        <f>IFERROR(VLOOKUP(Presupuestos[[#This Row],[TIPO DE DOCUMENTO]],Tipo_Documento[],2,0)&amp;Presupuestos[[#This Row],[SERIE]]&amp;Presupuestos[[#This Row],[NUMERO]]&amp;Presupuestos[[#This Row],[RUC]],"")</f>
        <v>SD2525211111111</v>
      </c>
      <c r="V1442" s="3" t="s">
        <v>220</v>
      </c>
      <c r="W1442" s="7">
        <v>45891</v>
      </c>
      <c r="X1442" s="7">
        <v>45891</v>
      </c>
      <c r="Y1442" s="3"/>
      <c r="Z1442" s="3">
        <v>25252</v>
      </c>
      <c r="AA1442" s="3">
        <f>IFERROR(VLOOKUP(Presupuestos[[#This Row],[RAZON SOCIAL]],CHOOSE({1,2},Clientes_Proveedores[Razon Social],Clientes_Proveedores[Ruc / Dni]),2,0),"-")</f>
        <v>11111111</v>
      </c>
      <c r="AB1442" s="31" t="s">
        <v>916</v>
      </c>
      <c r="AC1442" s="3" t="s">
        <v>670</v>
      </c>
      <c r="AD1442" s="5"/>
      <c r="AE1442" s="6">
        <v>30</v>
      </c>
      <c r="AF1442" s="6">
        <f>Presupuestos[[#This Row],[BASE]]*Presupuestos[[#This Row],[% IGV]]</f>
        <v>0</v>
      </c>
      <c r="AG1442" s="22">
        <f>ROUND(SUM(Presupuestos[[#This Row],[BASE]:[IGV]]),2)</f>
        <v>30</v>
      </c>
      <c r="AH1442" s="9" t="str">
        <f>IF(Presupuestos[[#This Row],[MONEDA]]="USD",VLOOKUP(Presupuestos[[#This Row],[FECHA DE EMISION]],Tipo_Cambio[],3,0),"")</f>
        <v/>
      </c>
      <c r="AI1442" s="22">
        <f>IFERROR(ROUND(IF(Presupuestos[[#This Row],[MONEDA]]="PEN",Presupuestos[[#This Row],[TOTAL]],Presupuestos[[#This Row],[TOTAL]]*Presupuestos[[#This Row],[TIPO DE CAMBIO]]),2),"")</f>
        <v>30</v>
      </c>
      <c r="AJ1442" s="5"/>
      <c r="AK1442" s="33" t="s">
        <v>671</v>
      </c>
      <c r="AL1442" s="5" t="s">
        <v>715</v>
      </c>
      <c r="AM1442" s="23" t="s">
        <v>671</v>
      </c>
      <c r="AN1442" s="23" t="s">
        <v>671</v>
      </c>
      <c r="AO1442" s="7" t="str">
        <f>IFERROR(VLOOKUP("1-"&amp;Presupuestos[[#This Row],[ID DOCUMENTO]],BD_Pagos[],7,0),"")</f>
        <v/>
      </c>
      <c r="AP1442" s="16" t="str">
        <f>IFERROR(VLOOKUP("1-"&amp;Presupuestos[[#This Row],[ID DOCUMENTO]],BD_Pagos[],8,0),"")</f>
        <v/>
      </c>
      <c r="AQ1442" s="17" t="str">
        <f>IFERROR(VLOOKUP("1-"&amp;Presupuestos[[#This Row],[ID DOCUMENTO]],BD_Pagos[],9,0),"")</f>
        <v/>
      </c>
      <c r="AR1442" s="54"/>
      <c r="AS1442" s="7" t="str">
        <f>IFERROR(VLOOKUP("2-"&amp;Presupuestos[[#This Row],[ID DOCUMENTO]],BD_Pagos[],7,0),"")</f>
        <v/>
      </c>
      <c r="AT1442" s="16" t="str">
        <f>IFERROR(VLOOKUP("2-"&amp;Presupuestos[[#This Row],[ID DOCUMENTO]],BD_Pagos[],8,0),"")</f>
        <v/>
      </c>
      <c r="AU1442" s="17" t="str">
        <f>IFERROR(VLOOKUP("2-"&amp;Presupuestos[[#This Row],[ID DOCUMENTO]],BD_Pagos[],9,0),"")</f>
        <v/>
      </c>
      <c r="AV1442" s="20">
        <f>IF(IFERROR(VLOOKUP("2-"&amp;Presupuestos[[#This Row],[ID DOCUMENTO]],BD_Pagos[],10,0),0)&gt;Presupuestos[[#This Row],[TOTAL SOLES]],Presupuestos[[#This Row],[TOTAL SOLES]],IFERROR(VLOOKUP("2-"&amp;Presupuestos[[#This Row],[ID DOCUMENTO]],BD_Pagos[],10,0),0))</f>
        <v>0</v>
      </c>
      <c r="AW1442" s="7"/>
      <c r="AX1442" s="16"/>
      <c r="AY1442" s="17"/>
      <c r="AZ1442" s="20"/>
      <c r="BA1442" s="7"/>
      <c r="BB1442" s="16"/>
      <c r="BC1442" s="17"/>
      <c r="BD1442" s="20"/>
      <c r="BE1442" s="7" t="str">
        <f>IFERROR(VLOOKUP("5-"&amp;Presupuestos[[#This Row],[ID DOCUMENTO]],BD_Pagos[],7,0),"")</f>
        <v/>
      </c>
      <c r="BF1442" s="17" t="str">
        <f>IFERROR(VLOOKUP("5-"&amp;Presupuestos[[#This Row],[ID DOCUMENTO]],BD_Pagos[],9,0),"")</f>
        <v/>
      </c>
      <c r="BG1442" s="20">
        <f>IF(IFERROR(VLOOKUP("5-"&amp;Presupuestos[[#This Row],[ID DOCUMENTO]],BD_Pagos[],10,0),0)&gt;Presupuestos[[#This Row],[TOTAL SOLES]],Presupuestos[[#This Row],[TOTAL SOLES]],IFERROR(VLOOKUP("5-"&amp;Presupuestos[[#This Row],[ID DOCUMENTO]],BD_Pagos[],10,0),0))</f>
        <v>0</v>
      </c>
      <c r="BH1442" s="7" t="str">
        <f>IFERROR(VLOOKUP("1-Detraccion"&amp;Presupuestos[[#This Row],[ID DOCUMENTO]],BD_Pagos[],2,0),"")</f>
        <v/>
      </c>
      <c r="BI1442" s="3" t="str">
        <f>IFERROR(VLOOKUP("1-Detraccion"&amp;Presupuestos[[#This Row],[ID DOCUMENTO]],BD_Pagos[],3,0),"")</f>
        <v/>
      </c>
      <c r="BJ1442" s="3" t="str">
        <f>IFERROR(VLOOKUP("1-Detraccion"&amp;Presupuestos[[#This Row],[ID DOCUMENTO]],BD_Pagos[],4,0),"")</f>
        <v/>
      </c>
      <c r="BK1442" s="6">
        <f>IF(IFERROR(VLOOKUP("1-Detraccion"&amp;Presupuestos[[#This Row],[ID DOCUMENTO]],BD_Pagos[],5,0),0)&gt;Presupuestos[[#This Row],[TOTAL SOLES]],Presupuestos[[#This Row],[TOTAL SOLES]],IFERROR(VLOOKUP("1-Detraccion"&amp;Presupuestos[[#This Row],[ID DOCUMENTO]],BD_Pagos[],5,0),0))</f>
        <v>0</v>
      </c>
      <c r="BL1442" s="6">
        <f>IF(IFERROR(VLOOKUP("1-Detraccion"&amp;Presupuestos[[#This Row],[ID DOCUMENTO]],BD_Pagos[],6,0),0)&gt;Presupuestos[[#This Row],[TOTAL SOLES]],Presupuestos[[#This Row],[TOTAL SOLES]],IFERROR(VLOOKUP("1-Detraccion"&amp;Presupuestos[[#This Row],[ID DOCUMENTO]],BD_Pagos[],6,0),0))</f>
        <v>0</v>
      </c>
      <c r="BM1442" s="37"/>
      <c r="BN1442" s="3"/>
      <c r="BO1442" s="3"/>
      <c r="BP1442" s="6"/>
      <c r="BQ144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1442" s="23" t="str">
        <f>IF(Presupuestos[[#This Row],[SALDO ME-MN]]&gt;0,"PENDIENTE","CANCELADO")</f>
        <v>PENDIENTE</v>
      </c>
      <c r="BS1442" s="23" t="str">
        <f>IF(COUNTIFS($U$4:$U1441,Presupuestos[[#This Row],[ID DOCUMENTO]])&gt;=1,IF(B1441=Presupuestos[[#This Row],[ID]],"OK","DOC. DUPLICADO"),"OK")</f>
        <v>OK</v>
      </c>
    </row>
    <row r="1443" spans="2:71" x14ac:dyDescent="0.25">
      <c r="B1443" s="34">
        <f>IF(Presupuestos[[#This Row],[ID DOCUMENTO]]=U1442,B1442,IF(B1442="ID",1,B1442+1))</f>
        <v>1256</v>
      </c>
      <c r="C1443" s="2">
        <v>45891</v>
      </c>
      <c r="D1443" s="2">
        <v>45891</v>
      </c>
      <c r="E1443" s="3" t="s">
        <v>838</v>
      </c>
      <c r="F1443" s="25" t="s">
        <v>35</v>
      </c>
      <c r="G1443" s="25" t="s">
        <v>223</v>
      </c>
      <c r="H1443" s="25" t="s">
        <v>226</v>
      </c>
      <c r="I1443" s="36" t="str">
        <f>IFERROR(VLOOKUP(Presupuestos[[#This Row],[AREA]]&amp;Presupuestos[[#This Row],[CONCEPTO]]&amp;Presupuestos[[#This Row],[DESCRIPCION]],Tabla28[[Columna1]:[CÓDIGO NUEVO]],2,0),"")</f>
        <v>P0303003</v>
      </c>
      <c r="J1443" s="3" t="s">
        <v>666</v>
      </c>
      <c r="K1443" s="3" t="s">
        <v>666</v>
      </c>
      <c r="L1443" s="3" t="s">
        <v>666</v>
      </c>
      <c r="M1443" s="31" t="s">
        <v>2619</v>
      </c>
      <c r="N1443" s="3" t="s">
        <v>40</v>
      </c>
      <c r="O1443" s="3" t="s">
        <v>300</v>
      </c>
      <c r="P1443" s="3" t="s">
        <v>122</v>
      </c>
      <c r="Q1443" s="3" t="str">
        <f>IFERROR(VLOOKUP(Presupuestos[[#This Row],[CLASIFICACIÓN (N)]],Tabla17[],2,0),"")</f>
        <v>Costos de ventas</v>
      </c>
      <c r="R1443" s="3" t="str">
        <f>IFERROR(VLOOKUP(Presupuestos[[#This Row],[CLASIFICACIÓN (N)]],Tabla17[],3,0),"")</f>
        <v>Operativo</v>
      </c>
      <c r="S1443" s="3" t="s">
        <v>16</v>
      </c>
      <c r="T1443" s="3" t="str">
        <f>IFERROR(VLOOKUP(Presupuestos[[#This Row],[ALMACEN]],Tabla5[],2,0),"")</f>
        <v>Arequipa</v>
      </c>
      <c r="U1443" s="19" t="str">
        <f>IFERROR(VLOOKUP(Presupuestos[[#This Row],[TIPO DE DOCUMENTO]],Tipo_Documento[],2,0)&amp;Presupuestos[[#This Row],[SERIE]]&amp;Presupuestos[[#This Row],[NUMERO]]&amp;Presupuestos[[#This Row],[RUC]],"")</f>
        <v>SD2524611111111</v>
      </c>
      <c r="V1443" s="3" t="s">
        <v>220</v>
      </c>
      <c r="W1443" s="7">
        <v>45891</v>
      </c>
      <c r="X1443" s="7">
        <v>45891</v>
      </c>
      <c r="Y1443" s="3"/>
      <c r="Z1443" s="3">
        <v>25246</v>
      </c>
      <c r="AA1443" s="3">
        <f>IFERROR(VLOOKUP(Presupuestos[[#This Row],[RAZON SOCIAL]],CHOOSE({1,2},Clientes_Proveedores[Razon Social],Clientes_Proveedores[Ruc / Dni]),2,0),"-")</f>
        <v>11111111</v>
      </c>
      <c r="AB1443" s="31" t="s">
        <v>916</v>
      </c>
      <c r="AC1443" s="3" t="s">
        <v>670</v>
      </c>
      <c r="AD1443" s="5"/>
      <c r="AE1443" s="6">
        <v>15</v>
      </c>
      <c r="AF1443" s="6">
        <f>Presupuestos[[#This Row],[BASE]]*Presupuestos[[#This Row],[% IGV]]</f>
        <v>0</v>
      </c>
      <c r="AG1443" s="22">
        <f>ROUND(SUM(Presupuestos[[#This Row],[BASE]:[IGV]]),2)</f>
        <v>15</v>
      </c>
      <c r="AH1443" s="9" t="str">
        <f>IF(Presupuestos[[#This Row],[MONEDA]]="USD",VLOOKUP(Presupuestos[[#This Row],[FECHA DE EMISION]],Tipo_Cambio[],3,0),"")</f>
        <v/>
      </c>
      <c r="AI1443" s="22">
        <f>IFERROR(ROUND(IF(Presupuestos[[#This Row],[MONEDA]]="PEN",Presupuestos[[#This Row],[TOTAL]],Presupuestos[[#This Row],[TOTAL]]*Presupuestos[[#This Row],[TIPO DE CAMBIO]]),2),"")</f>
        <v>15</v>
      </c>
      <c r="AJ1443" s="5"/>
      <c r="AK1443" s="33" t="s">
        <v>671</v>
      </c>
      <c r="AL1443" s="5" t="s">
        <v>715</v>
      </c>
      <c r="AM1443" s="23" t="s">
        <v>671</v>
      </c>
      <c r="AN1443" s="23" t="s">
        <v>671</v>
      </c>
      <c r="AO1443" s="7" t="str">
        <f>IFERROR(VLOOKUP("1-"&amp;Presupuestos[[#This Row],[ID DOCUMENTO]],BD_Pagos[],7,0),"")</f>
        <v/>
      </c>
      <c r="AP1443" s="16" t="str">
        <f>IFERROR(VLOOKUP("1-"&amp;Presupuestos[[#This Row],[ID DOCUMENTO]],BD_Pagos[],8,0),"")</f>
        <v/>
      </c>
      <c r="AQ1443" s="17" t="str">
        <f>IFERROR(VLOOKUP("1-"&amp;Presupuestos[[#This Row],[ID DOCUMENTO]],BD_Pagos[],9,0),"")</f>
        <v/>
      </c>
      <c r="AR1443" s="54"/>
      <c r="AS1443" s="7" t="str">
        <f>IFERROR(VLOOKUP("2-"&amp;Presupuestos[[#This Row],[ID DOCUMENTO]],BD_Pagos[],7,0),"")</f>
        <v/>
      </c>
      <c r="AT1443" s="16" t="str">
        <f>IFERROR(VLOOKUP("2-"&amp;Presupuestos[[#This Row],[ID DOCUMENTO]],BD_Pagos[],8,0),"")</f>
        <v/>
      </c>
      <c r="AU1443" s="17" t="str">
        <f>IFERROR(VLOOKUP("2-"&amp;Presupuestos[[#This Row],[ID DOCUMENTO]],BD_Pagos[],9,0),"")</f>
        <v/>
      </c>
      <c r="AV1443" s="20">
        <f>IF(IFERROR(VLOOKUP("2-"&amp;Presupuestos[[#This Row],[ID DOCUMENTO]],BD_Pagos[],10,0),0)&gt;Presupuestos[[#This Row],[TOTAL SOLES]],Presupuestos[[#This Row],[TOTAL SOLES]],IFERROR(VLOOKUP("2-"&amp;Presupuestos[[#This Row],[ID DOCUMENTO]],BD_Pagos[],10,0),0))</f>
        <v>0</v>
      </c>
      <c r="AW1443" s="7"/>
      <c r="AX1443" s="16"/>
      <c r="AY1443" s="17"/>
      <c r="AZ1443" s="20"/>
      <c r="BA1443" s="7"/>
      <c r="BB1443" s="16"/>
      <c r="BC1443" s="17"/>
      <c r="BD1443" s="20"/>
      <c r="BE1443" s="7" t="str">
        <f>IFERROR(VLOOKUP("5-"&amp;Presupuestos[[#This Row],[ID DOCUMENTO]],BD_Pagos[],7,0),"")</f>
        <v/>
      </c>
      <c r="BF1443" s="17" t="str">
        <f>IFERROR(VLOOKUP("5-"&amp;Presupuestos[[#This Row],[ID DOCUMENTO]],BD_Pagos[],9,0),"")</f>
        <v/>
      </c>
      <c r="BG1443" s="20">
        <f>IF(IFERROR(VLOOKUP("5-"&amp;Presupuestos[[#This Row],[ID DOCUMENTO]],BD_Pagos[],10,0),0)&gt;Presupuestos[[#This Row],[TOTAL SOLES]],Presupuestos[[#This Row],[TOTAL SOLES]],IFERROR(VLOOKUP("5-"&amp;Presupuestos[[#This Row],[ID DOCUMENTO]],BD_Pagos[],10,0),0))</f>
        <v>0</v>
      </c>
      <c r="BH1443" s="7" t="str">
        <f>IFERROR(VLOOKUP("1-Detraccion"&amp;Presupuestos[[#This Row],[ID DOCUMENTO]],BD_Pagos[],2,0),"")</f>
        <v/>
      </c>
      <c r="BI1443" s="3" t="str">
        <f>IFERROR(VLOOKUP("1-Detraccion"&amp;Presupuestos[[#This Row],[ID DOCUMENTO]],BD_Pagos[],3,0),"")</f>
        <v/>
      </c>
      <c r="BJ1443" s="3" t="str">
        <f>IFERROR(VLOOKUP("1-Detraccion"&amp;Presupuestos[[#This Row],[ID DOCUMENTO]],BD_Pagos[],4,0),"")</f>
        <v/>
      </c>
      <c r="BK1443" s="6">
        <f>IF(IFERROR(VLOOKUP("1-Detraccion"&amp;Presupuestos[[#This Row],[ID DOCUMENTO]],BD_Pagos[],5,0),0)&gt;Presupuestos[[#This Row],[TOTAL SOLES]],Presupuestos[[#This Row],[TOTAL SOLES]],IFERROR(VLOOKUP("1-Detraccion"&amp;Presupuestos[[#This Row],[ID DOCUMENTO]],BD_Pagos[],5,0),0))</f>
        <v>0</v>
      </c>
      <c r="BL1443" s="6">
        <f>IF(IFERROR(VLOOKUP("1-Detraccion"&amp;Presupuestos[[#This Row],[ID DOCUMENTO]],BD_Pagos[],6,0),0)&gt;Presupuestos[[#This Row],[TOTAL SOLES]],Presupuestos[[#This Row],[TOTAL SOLES]],IFERROR(VLOOKUP("1-Detraccion"&amp;Presupuestos[[#This Row],[ID DOCUMENTO]],BD_Pagos[],6,0),0))</f>
        <v>0</v>
      </c>
      <c r="BM1443" s="37"/>
      <c r="BN1443" s="3"/>
      <c r="BO1443" s="3"/>
      <c r="BP1443" s="6"/>
      <c r="BQ144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443" s="23" t="str">
        <f>IF(Presupuestos[[#This Row],[SALDO ME-MN]]&gt;0,"PENDIENTE","CANCELADO")</f>
        <v>PENDIENTE</v>
      </c>
      <c r="BS1443" s="23" t="str">
        <f>IF(COUNTIFS($U$4:$U1442,Presupuestos[[#This Row],[ID DOCUMENTO]])&gt;=1,IF(B1442=Presupuestos[[#This Row],[ID]],"OK","DOC. DUPLICADO"),"OK")</f>
        <v>OK</v>
      </c>
    </row>
    <row r="1444" spans="2:71" ht="24" x14ac:dyDescent="0.25">
      <c r="B1444" s="34">
        <f>IF(Presupuestos[[#This Row],[ID DOCUMENTO]]=U1443,B1443,IF(B1443="ID",1,B1443+1))</f>
        <v>1257</v>
      </c>
      <c r="C1444" s="2">
        <v>45869</v>
      </c>
      <c r="D1444" s="2">
        <v>45869</v>
      </c>
      <c r="E1444" s="3" t="s">
        <v>785</v>
      </c>
      <c r="F1444" s="25" t="s">
        <v>43</v>
      </c>
      <c r="G1444" s="25" t="s">
        <v>10255</v>
      </c>
      <c r="H1444" s="25" t="s">
        <v>10256</v>
      </c>
      <c r="I1444" s="36" t="str">
        <f>IFERROR(VLOOKUP(Presupuestos[[#This Row],[AREA]]&amp;Presupuestos[[#This Row],[CONCEPTO]]&amp;Presupuestos[[#This Row],[DESCRIPCION]],Tabla28[[Columna1]:[CÓDIGO NUEVO]],2,0),"")</f>
        <v>P0410001</v>
      </c>
      <c r="J1444" s="3" t="s">
        <v>666</v>
      </c>
      <c r="K1444" s="3" t="s">
        <v>666</v>
      </c>
      <c r="L1444" s="3" t="s">
        <v>666</v>
      </c>
      <c r="M1444" s="31" t="s">
        <v>10268</v>
      </c>
      <c r="N1444" s="3"/>
      <c r="O1444" s="3" t="s">
        <v>315</v>
      </c>
      <c r="P1444" s="3" t="s">
        <v>132</v>
      </c>
      <c r="Q1444" s="3" t="str">
        <f>IFERROR(VLOOKUP(Presupuestos[[#This Row],[CLASIFICACIÓN (N)]],Tabla17[],2,0),"")</f>
        <v>Gastos operativos</v>
      </c>
      <c r="R1444" s="3" t="str">
        <f>IFERROR(VLOOKUP(Presupuestos[[#This Row],[CLASIFICACIÓN (N)]],Tabla17[],3,0),"")</f>
        <v>Operativo</v>
      </c>
      <c r="S1444" s="3" t="s">
        <v>16</v>
      </c>
      <c r="T1444" s="3" t="str">
        <f>IFERROR(VLOOKUP(Presupuestos[[#This Row],[ALMACEN]],Tabla5[],2,0),"")</f>
        <v>Arequipa</v>
      </c>
      <c r="U1444" s="19" t="str">
        <f>IFERROR(VLOOKUP(Presupuestos[[#This Row],[TIPO DE DOCUMENTO]],Tipo_Documento[],2,0)&amp;Presupuestos[[#This Row],[SERIE]]&amp;Presupuestos[[#This Row],[NUMERO]]&amp;Presupuestos[[#This Row],[RUC]],"")</f>
        <v>SD20558226979</v>
      </c>
      <c r="V1444" s="3" t="s">
        <v>220</v>
      </c>
      <c r="W1444" s="7">
        <v>45869</v>
      </c>
      <c r="X1444" s="7">
        <v>45869</v>
      </c>
      <c r="Y1444" s="3"/>
      <c r="Z1444" s="3"/>
      <c r="AA1444" s="3">
        <f>IFERROR(VLOOKUP(Presupuestos[[#This Row],[RAZON SOCIAL]],CHOOSE({1,2},Clientes_Proveedores[Razon Social],Clientes_Proveedores[Ruc / Dni]),2,0),"-")</f>
        <v>20558226979</v>
      </c>
      <c r="AB1444" s="31" t="s">
        <v>2907</v>
      </c>
      <c r="AC1444" s="3" t="s">
        <v>670</v>
      </c>
      <c r="AD1444" s="5"/>
      <c r="AE1444" s="6">
        <v>75.94</v>
      </c>
      <c r="AF1444" s="6">
        <f>Presupuestos[[#This Row],[BASE]]*Presupuestos[[#This Row],[% IGV]]</f>
        <v>0</v>
      </c>
      <c r="AG1444" s="22">
        <f>ROUND(SUM(Presupuestos[[#This Row],[BASE]:[IGV]]),2)</f>
        <v>75.94</v>
      </c>
      <c r="AH1444" s="9" t="str">
        <f>IF(Presupuestos[[#This Row],[MONEDA]]="USD",VLOOKUP(Presupuestos[[#This Row],[FECHA DE EMISION]],Tipo_Cambio[],3,0),"")</f>
        <v/>
      </c>
      <c r="AI1444" s="22">
        <f>IFERROR(ROUND(IF(Presupuestos[[#This Row],[MONEDA]]="PEN",Presupuestos[[#This Row],[TOTAL]],Presupuestos[[#This Row],[TOTAL]]*Presupuestos[[#This Row],[TIPO DE CAMBIO]]),2),"")</f>
        <v>75.94</v>
      </c>
      <c r="AJ1444" s="5"/>
      <c r="AK1444" s="33"/>
      <c r="AL1444" s="5" t="s">
        <v>10271</v>
      </c>
      <c r="AM1444" s="23" t="s">
        <v>671</v>
      </c>
      <c r="AN1444" s="23" t="s">
        <v>671</v>
      </c>
      <c r="AO1444" s="7" t="str">
        <f>IFERROR(VLOOKUP("1-"&amp;Presupuestos[[#This Row],[ID DOCUMENTO]],BD_Pagos[],7,0),"")</f>
        <v/>
      </c>
      <c r="AP1444" s="16" t="str">
        <f>IFERROR(VLOOKUP("1-"&amp;Presupuestos[[#This Row],[ID DOCUMENTO]],BD_Pagos[],8,0),"")</f>
        <v/>
      </c>
      <c r="AQ1444" s="17" t="str">
        <f>IFERROR(VLOOKUP("1-"&amp;Presupuestos[[#This Row],[ID DOCUMENTO]],BD_Pagos[],9,0),"")</f>
        <v/>
      </c>
      <c r="AR1444" s="54"/>
      <c r="AS1444" s="7" t="str">
        <f>IFERROR(VLOOKUP("2-"&amp;Presupuestos[[#This Row],[ID DOCUMENTO]],BD_Pagos[],7,0),"")</f>
        <v/>
      </c>
      <c r="AT1444" s="16" t="str">
        <f>IFERROR(VLOOKUP("2-"&amp;Presupuestos[[#This Row],[ID DOCUMENTO]],BD_Pagos[],8,0),"")</f>
        <v/>
      </c>
      <c r="AU1444" s="17" t="str">
        <f>IFERROR(VLOOKUP("2-"&amp;Presupuestos[[#This Row],[ID DOCUMENTO]],BD_Pagos[],9,0),"")</f>
        <v/>
      </c>
      <c r="AV1444" s="20">
        <f>IF(IFERROR(VLOOKUP("2-"&amp;Presupuestos[[#This Row],[ID DOCUMENTO]],BD_Pagos[],10,0),0)&gt;Presupuestos[[#This Row],[TOTAL SOLES]],Presupuestos[[#This Row],[TOTAL SOLES]],IFERROR(VLOOKUP("2-"&amp;Presupuestos[[#This Row],[ID DOCUMENTO]],BD_Pagos[],10,0),0))</f>
        <v>0</v>
      </c>
      <c r="AW1444" s="7"/>
      <c r="AX1444" s="16"/>
      <c r="AY1444" s="17"/>
      <c r="AZ1444" s="20"/>
      <c r="BA1444" s="7"/>
      <c r="BB1444" s="16"/>
      <c r="BC1444" s="17"/>
      <c r="BD1444" s="20"/>
      <c r="BE1444" s="7" t="str">
        <f>IFERROR(VLOOKUP("5-"&amp;Presupuestos[[#This Row],[ID DOCUMENTO]],BD_Pagos[],7,0),"")</f>
        <v/>
      </c>
      <c r="BF1444" s="17" t="str">
        <f>IFERROR(VLOOKUP("5-"&amp;Presupuestos[[#This Row],[ID DOCUMENTO]],BD_Pagos[],9,0),"")</f>
        <v/>
      </c>
      <c r="BG1444" s="20">
        <f>IF(IFERROR(VLOOKUP("5-"&amp;Presupuestos[[#This Row],[ID DOCUMENTO]],BD_Pagos[],10,0),0)&gt;Presupuestos[[#This Row],[TOTAL SOLES]],Presupuestos[[#This Row],[TOTAL SOLES]],IFERROR(VLOOKUP("5-"&amp;Presupuestos[[#This Row],[ID DOCUMENTO]],BD_Pagos[],10,0),0))</f>
        <v>0</v>
      </c>
      <c r="BH1444" s="7" t="str">
        <f>IFERROR(VLOOKUP("1-Detraccion"&amp;Presupuestos[[#This Row],[ID DOCUMENTO]],BD_Pagos[],2,0),"")</f>
        <v/>
      </c>
      <c r="BI1444" s="3" t="str">
        <f>IFERROR(VLOOKUP("1-Detraccion"&amp;Presupuestos[[#This Row],[ID DOCUMENTO]],BD_Pagos[],3,0),"")</f>
        <v/>
      </c>
      <c r="BJ1444" s="3" t="str">
        <f>IFERROR(VLOOKUP("1-Detraccion"&amp;Presupuestos[[#This Row],[ID DOCUMENTO]],BD_Pagos[],4,0),"")</f>
        <v/>
      </c>
      <c r="BK1444" s="6">
        <f>IF(IFERROR(VLOOKUP("1-Detraccion"&amp;Presupuestos[[#This Row],[ID DOCUMENTO]],BD_Pagos[],5,0),0)&gt;Presupuestos[[#This Row],[TOTAL SOLES]],Presupuestos[[#This Row],[TOTAL SOLES]],IFERROR(VLOOKUP("1-Detraccion"&amp;Presupuestos[[#This Row],[ID DOCUMENTO]],BD_Pagos[],5,0),0))</f>
        <v>0</v>
      </c>
      <c r="BL1444" s="6">
        <f>IF(IFERROR(VLOOKUP("1-Detraccion"&amp;Presupuestos[[#This Row],[ID DOCUMENTO]],BD_Pagos[],6,0),0)&gt;Presupuestos[[#This Row],[TOTAL SOLES]],Presupuestos[[#This Row],[TOTAL SOLES]],IFERROR(VLOOKUP("1-Detraccion"&amp;Presupuestos[[#This Row],[ID DOCUMENTO]],BD_Pagos[],6,0),0))</f>
        <v>0</v>
      </c>
      <c r="BM1444" s="37"/>
      <c r="BN1444" s="3"/>
      <c r="BO1444" s="3"/>
      <c r="BP1444" s="6"/>
      <c r="BQ144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75.94</v>
      </c>
      <c r="BR1444" s="23" t="str">
        <f>IF(Presupuestos[[#This Row],[SALDO ME-MN]]&gt;0,"PENDIENTE","CANCELADO")</f>
        <v>PENDIENTE</v>
      </c>
      <c r="BS1444" s="23" t="str">
        <f>IF(COUNTIFS($U$4:$U1443,Presupuestos[[#This Row],[ID DOCUMENTO]])&gt;=1,IF(B1443=Presupuestos[[#This Row],[ID]],"OK","DOC. DUPLICADO"),"OK")</f>
        <v>OK</v>
      </c>
    </row>
    <row r="1445" spans="2:71" ht="24" x14ac:dyDescent="0.25">
      <c r="B1445" s="34">
        <f>IF(Presupuestos[[#This Row],[ID DOCUMENTO]]=U1444,B1444,IF(B1444="ID",1,B1444+1))</f>
        <v>1257</v>
      </c>
      <c r="C1445" s="2">
        <v>45869</v>
      </c>
      <c r="D1445" s="2">
        <v>45869</v>
      </c>
      <c r="E1445" s="3" t="s">
        <v>785</v>
      </c>
      <c r="F1445" s="25" t="s">
        <v>43</v>
      </c>
      <c r="G1445" s="25" t="s">
        <v>10255</v>
      </c>
      <c r="H1445" s="25" t="s">
        <v>10257</v>
      </c>
      <c r="I1445" s="36" t="str">
        <f>IFERROR(VLOOKUP(Presupuestos[[#This Row],[AREA]]&amp;Presupuestos[[#This Row],[CONCEPTO]]&amp;Presupuestos[[#This Row],[DESCRIPCION]],Tabla28[[Columna1]:[CÓDIGO NUEVO]],2,0),"")</f>
        <v>P0410002</v>
      </c>
      <c r="J1445" s="3" t="s">
        <v>666</v>
      </c>
      <c r="K1445" s="3" t="s">
        <v>666</v>
      </c>
      <c r="L1445" s="3" t="s">
        <v>666</v>
      </c>
      <c r="M1445" s="31" t="s">
        <v>10269</v>
      </c>
      <c r="N1445" s="3"/>
      <c r="O1445" s="3" t="s">
        <v>315</v>
      </c>
      <c r="P1445" s="3" t="s">
        <v>132</v>
      </c>
      <c r="Q1445" s="3" t="str">
        <f>IFERROR(VLOOKUP(Presupuestos[[#This Row],[CLASIFICACIÓN (N)]],Tabla17[],2,0),"")</f>
        <v>Gastos operativos</v>
      </c>
      <c r="R1445" s="3" t="str">
        <f>IFERROR(VLOOKUP(Presupuestos[[#This Row],[CLASIFICACIÓN (N)]],Tabla17[],3,0),"")</f>
        <v>Operativo</v>
      </c>
      <c r="S1445" s="3" t="s">
        <v>16</v>
      </c>
      <c r="T1445" s="3" t="str">
        <f>IFERROR(VLOOKUP(Presupuestos[[#This Row],[ALMACEN]],Tabla5[],2,0),"")</f>
        <v>Arequipa</v>
      </c>
      <c r="U1445" s="19" t="str">
        <f>IFERROR(VLOOKUP(Presupuestos[[#This Row],[TIPO DE DOCUMENTO]],Tipo_Documento[],2,0)&amp;Presupuestos[[#This Row],[SERIE]]&amp;Presupuestos[[#This Row],[NUMERO]]&amp;Presupuestos[[#This Row],[RUC]],"")</f>
        <v>SD20558226979</v>
      </c>
      <c r="V1445" s="3" t="s">
        <v>220</v>
      </c>
      <c r="W1445" s="7">
        <v>45869</v>
      </c>
      <c r="X1445" s="7">
        <v>45869</v>
      </c>
      <c r="Y1445" s="3"/>
      <c r="Z1445" s="3"/>
      <c r="AA1445" s="3">
        <f>IFERROR(VLOOKUP(Presupuestos[[#This Row],[RAZON SOCIAL]],CHOOSE({1,2},Clientes_Proveedores[Razon Social],Clientes_Proveedores[Ruc / Dni]),2,0),"-")</f>
        <v>20558226979</v>
      </c>
      <c r="AB1445" s="31" t="s">
        <v>2907</v>
      </c>
      <c r="AC1445" s="3" t="s">
        <v>670</v>
      </c>
      <c r="AD1445" s="5"/>
      <c r="AE1445" s="6">
        <v>8959.92</v>
      </c>
      <c r="AF1445" s="6">
        <f>Presupuestos[[#This Row],[BASE]]*Presupuestos[[#This Row],[% IGV]]</f>
        <v>0</v>
      </c>
      <c r="AG1445" s="22">
        <f>ROUND(SUM(Presupuestos[[#This Row],[BASE]:[IGV]]),2)</f>
        <v>8959.92</v>
      </c>
      <c r="AH1445" s="9" t="str">
        <f>IF(Presupuestos[[#This Row],[MONEDA]]="USD",VLOOKUP(Presupuestos[[#This Row],[FECHA DE EMISION]],Tipo_Cambio[],3,0),"")</f>
        <v/>
      </c>
      <c r="AI1445" s="22">
        <f>IFERROR(ROUND(IF(Presupuestos[[#This Row],[MONEDA]]="PEN",Presupuestos[[#This Row],[TOTAL]],Presupuestos[[#This Row],[TOTAL]]*Presupuestos[[#This Row],[TIPO DE CAMBIO]]),2),"")</f>
        <v>8959.92</v>
      </c>
      <c r="AJ1445" s="5"/>
      <c r="AK1445" s="33"/>
      <c r="AL1445" s="5" t="s">
        <v>10271</v>
      </c>
      <c r="AM1445" s="23" t="s">
        <v>671</v>
      </c>
      <c r="AN1445" s="23" t="s">
        <v>671</v>
      </c>
      <c r="AO1445" s="7" t="str">
        <f>IFERROR(VLOOKUP("1-"&amp;Presupuestos[[#This Row],[ID DOCUMENTO]],BD_Pagos[],7,0),"")</f>
        <v/>
      </c>
      <c r="AP1445" s="16" t="str">
        <f>IFERROR(VLOOKUP("1-"&amp;Presupuestos[[#This Row],[ID DOCUMENTO]],BD_Pagos[],8,0),"")</f>
        <v/>
      </c>
      <c r="AQ1445" s="17" t="str">
        <f>IFERROR(VLOOKUP("1-"&amp;Presupuestos[[#This Row],[ID DOCUMENTO]],BD_Pagos[],9,0),"")</f>
        <v/>
      </c>
      <c r="AR1445" s="54"/>
      <c r="AS1445" s="7" t="str">
        <f>IFERROR(VLOOKUP("2-"&amp;Presupuestos[[#This Row],[ID DOCUMENTO]],BD_Pagos[],7,0),"")</f>
        <v/>
      </c>
      <c r="AT1445" s="16" t="str">
        <f>IFERROR(VLOOKUP("2-"&amp;Presupuestos[[#This Row],[ID DOCUMENTO]],BD_Pagos[],8,0),"")</f>
        <v/>
      </c>
      <c r="AU1445" s="17" t="str">
        <f>IFERROR(VLOOKUP("2-"&amp;Presupuestos[[#This Row],[ID DOCUMENTO]],BD_Pagos[],9,0),"")</f>
        <v/>
      </c>
      <c r="AV1445" s="20">
        <f>IF(IFERROR(VLOOKUP("2-"&amp;Presupuestos[[#This Row],[ID DOCUMENTO]],BD_Pagos[],10,0),0)&gt;Presupuestos[[#This Row],[TOTAL SOLES]],Presupuestos[[#This Row],[TOTAL SOLES]],IFERROR(VLOOKUP("2-"&amp;Presupuestos[[#This Row],[ID DOCUMENTO]],BD_Pagos[],10,0),0))</f>
        <v>0</v>
      </c>
      <c r="AW1445" s="7"/>
      <c r="AX1445" s="16"/>
      <c r="AY1445" s="17"/>
      <c r="AZ1445" s="20"/>
      <c r="BA1445" s="7"/>
      <c r="BB1445" s="16"/>
      <c r="BC1445" s="17"/>
      <c r="BD1445" s="20"/>
      <c r="BE1445" s="7" t="str">
        <f>IFERROR(VLOOKUP("5-"&amp;Presupuestos[[#This Row],[ID DOCUMENTO]],BD_Pagos[],7,0),"")</f>
        <v/>
      </c>
      <c r="BF1445" s="17" t="str">
        <f>IFERROR(VLOOKUP("5-"&amp;Presupuestos[[#This Row],[ID DOCUMENTO]],BD_Pagos[],9,0),"")</f>
        <v/>
      </c>
      <c r="BG1445" s="20">
        <f>IF(IFERROR(VLOOKUP("5-"&amp;Presupuestos[[#This Row],[ID DOCUMENTO]],BD_Pagos[],10,0),0)&gt;Presupuestos[[#This Row],[TOTAL SOLES]],Presupuestos[[#This Row],[TOTAL SOLES]],IFERROR(VLOOKUP("5-"&amp;Presupuestos[[#This Row],[ID DOCUMENTO]],BD_Pagos[],10,0),0))</f>
        <v>0</v>
      </c>
      <c r="BH1445" s="7" t="str">
        <f>IFERROR(VLOOKUP("1-Detraccion"&amp;Presupuestos[[#This Row],[ID DOCUMENTO]],BD_Pagos[],2,0),"")</f>
        <v/>
      </c>
      <c r="BI1445" s="3" t="str">
        <f>IFERROR(VLOOKUP("1-Detraccion"&amp;Presupuestos[[#This Row],[ID DOCUMENTO]],BD_Pagos[],3,0),"")</f>
        <v/>
      </c>
      <c r="BJ1445" s="3" t="str">
        <f>IFERROR(VLOOKUP("1-Detraccion"&amp;Presupuestos[[#This Row],[ID DOCUMENTO]],BD_Pagos[],4,0),"")</f>
        <v/>
      </c>
      <c r="BK1445" s="6">
        <f>IF(IFERROR(VLOOKUP("1-Detraccion"&amp;Presupuestos[[#This Row],[ID DOCUMENTO]],BD_Pagos[],5,0),0)&gt;Presupuestos[[#This Row],[TOTAL SOLES]],Presupuestos[[#This Row],[TOTAL SOLES]],IFERROR(VLOOKUP("1-Detraccion"&amp;Presupuestos[[#This Row],[ID DOCUMENTO]],BD_Pagos[],5,0),0))</f>
        <v>0</v>
      </c>
      <c r="BL1445" s="6">
        <f>IF(IFERROR(VLOOKUP("1-Detraccion"&amp;Presupuestos[[#This Row],[ID DOCUMENTO]],BD_Pagos[],6,0),0)&gt;Presupuestos[[#This Row],[TOTAL SOLES]],Presupuestos[[#This Row],[TOTAL SOLES]],IFERROR(VLOOKUP("1-Detraccion"&amp;Presupuestos[[#This Row],[ID DOCUMENTO]],BD_Pagos[],6,0),0))</f>
        <v>0</v>
      </c>
      <c r="BM1445" s="37"/>
      <c r="BN1445" s="3"/>
      <c r="BO1445" s="3"/>
      <c r="BP1445" s="6"/>
      <c r="BQ144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8959.92</v>
      </c>
      <c r="BR1445" s="23" t="str">
        <f>IF(Presupuestos[[#This Row],[SALDO ME-MN]]&gt;0,"PENDIENTE","CANCELADO")</f>
        <v>PENDIENTE</v>
      </c>
      <c r="BS1445" s="23" t="str">
        <f>IF(COUNTIFS($U$4:$U1444,Presupuestos[[#This Row],[ID DOCUMENTO]])&gt;=1,IF(B1444=Presupuestos[[#This Row],[ID]],"OK","DOC. DUPLICADO"),"OK")</f>
        <v>OK</v>
      </c>
    </row>
    <row r="1446" spans="2:71" ht="24" x14ac:dyDescent="0.25">
      <c r="B1446" s="34">
        <f>IF(Presupuestos[[#This Row],[ID DOCUMENTO]]=U1445,B1445,IF(B1445="ID",1,B1445+1))</f>
        <v>1257</v>
      </c>
      <c r="C1446" s="2">
        <v>45869</v>
      </c>
      <c r="D1446" s="2">
        <v>45869</v>
      </c>
      <c r="E1446" s="3" t="s">
        <v>785</v>
      </c>
      <c r="F1446" s="25" t="s">
        <v>43</v>
      </c>
      <c r="G1446" s="25" t="s">
        <v>10255</v>
      </c>
      <c r="H1446" s="25" t="s">
        <v>10258</v>
      </c>
      <c r="I1446" s="36" t="str">
        <f>IFERROR(VLOOKUP(Presupuestos[[#This Row],[AREA]]&amp;Presupuestos[[#This Row],[CONCEPTO]]&amp;Presupuestos[[#This Row],[DESCRIPCION]],Tabla28[[Columna1]:[CÓDIGO NUEVO]],2,0),"")</f>
        <v>P0410003</v>
      </c>
      <c r="J1446" s="3" t="s">
        <v>666</v>
      </c>
      <c r="K1446" s="3" t="s">
        <v>666</v>
      </c>
      <c r="L1446" s="3" t="s">
        <v>666</v>
      </c>
      <c r="M1446" s="31" t="s">
        <v>10272</v>
      </c>
      <c r="N1446" s="3"/>
      <c r="O1446" s="3" t="s">
        <v>315</v>
      </c>
      <c r="P1446" s="3" t="s">
        <v>132</v>
      </c>
      <c r="Q1446" s="3" t="str">
        <f>IFERROR(VLOOKUP(Presupuestos[[#This Row],[CLASIFICACIÓN (N)]],Tabla17[],2,0),"")</f>
        <v>Gastos operativos</v>
      </c>
      <c r="R1446" s="3" t="str">
        <f>IFERROR(VLOOKUP(Presupuestos[[#This Row],[CLASIFICACIÓN (N)]],Tabla17[],3,0),"")</f>
        <v>Operativo</v>
      </c>
      <c r="S1446" s="3" t="s">
        <v>16</v>
      </c>
      <c r="T1446" s="3" t="str">
        <f>IFERROR(VLOOKUP(Presupuestos[[#This Row],[ALMACEN]],Tabla5[],2,0),"")</f>
        <v>Arequipa</v>
      </c>
      <c r="U1446" s="19" t="str">
        <f>IFERROR(VLOOKUP(Presupuestos[[#This Row],[TIPO DE DOCUMENTO]],Tipo_Documento[],2,0)&amp;Presupuestos[[#This Row],[SERIE]]&amp;Presupuestos[[#This Row],[NUMERO]]&amp;Presupuestos[[#This Row],[RUC]],"")</f>
        <v>SD20558226979</v>
      </c>
      <c r="V1446" s="3" t="s">
        <v>220</v>
      </c>
      <c r="W1446" s="7">
        <v>45869</v>
      </c>
      <c r="X1446" s="7">
        <v>45869</v>
      </c>
      <c r="Y1446" s="3"/>
      <c r="Z1446" s="3"/>
      <c r="AA1446" s="3">
        <f>IFERROR(VLOOKUP(Presupuestos[[#This Row],[RAZON SOCIAL]],CHOOSE({1,2},Clientes_Proveedores[Razon Social],Clientes_Proveedores[Ruc / Dni]),2,0),"-")</f>
        <v>20558226979</v>
      </c>
      <c r="AB1446" s="31" t="s">
        <v>2907</v>
      </c>
      <c r="AC1446" s="3" t="s">
        <v>670</v>
      </c>
      <c r="AD1446" s="5"/>
      <c r="AE1446" s="6">
        <v>110.33</v>
      </c>
      <c r="AF1446" s="6">
        <f>Presupuestos[[#This Row],[BASE]]*Presupuestos[[#This Row],[% IGV]]</f>
        <v>0</v>
      </c>
      <c r="AG1446" s="22">
        <f>ROUND(SUM(Presupuestos[[#This Row],[BASE]:[IGV]]),2)</f>
        <v>110.33</v>
      </c>
      <c r="AH1446" s="9" t="str">
        <f>IF(Presupuestos[[#This Row],[MONEDA]]="USD",VLOOKUP(Presupuestos[[#This Row],[FECHA DE EMISION]],Tipo_Cambio[],3,0),"")</f>
        <v/>
      </c>
      <c r="AI1446" s="22">
        <f>IFERROR(ROUND(IF(Presupuestos[[#This Row],[MONEDA]]="PEN",Presupuestos[[#This Row],[TOTAL]],Presupuestos[[#This Row],[TOTAL]]*Presupuestos[[#This Row],[TIPO DE CAMBIO]]),2),"")</f>
        <v>110.33</v>
      </c>
      <c r="AJ1446" s="5"/>
      <c r="AK1446" s="33"/>
      <c r="AL1446" s="5" t="s">
        <v>10271</v>
      </c>
      <c r="AM1446" s="23" t="s">
        <v>671</v>
      </c>
      <c r="AN1446" s="23" t="s">
        <v>671</v>
      </c>
      <c r="AO1446" s="7" t="str">
        <f>IFERROR(VLOOKUP("1-"&amp;Presupuestos[[#This Row],[ID DOCUMENTO]],BD_Pagos[],7,0),"")</f>
        <v/>
      </c>
      <c r="AP1446" s="16" t="str">
        <f>IFERROR(VLOOKUP("1-"&amp;Presupuestos[[#This Row],[ID DOCUMENTO]],BD_Pagos[],8,0),"")</f>
        <v/>
      </c>
      <c r="AQ1446" s="17" t="str">
        <f>IFERROR(VLOOKUP("1-"&amp;Presupuestos[[#This Row],[ID DOCUMENTO]],BD_Pagos[],9,0),"")</f>
        <v/>
      </c>
      <c r="AR1446" s="54"/>
      <c r="AS1446" s="7" t="str">
        <f>IFERROR(VLOOKUP("2-"&amp;Presupuestos[[#This Row],[ID DOCUMENTO]],BD_Pagos[],7,0),"")</f>
        <v/>
      </c>
      <c r="AT1446" s="16" t="str">
        <f>IFERROR(VLOOKUP("2-"&amp;Presupuestos[[#This Row],[ID DOCUMENTO]],BD_Pagos[],8,0),"")</f>
        <v/>
      </c>
      <c r="AU1446" s="17" t="str">
        <f>IFERROR(VLOOKUP("2-"&amp;Presupuestos[[#This Row],[ID DOCUMENTO]],BD_Pagos[],9,0),"")</f>
        <v/>
      </c>
      <c r="AV1446" s="20">
        <f>IF(IFERROR(VLOOKUP("2-"&amp;Presupuestos[[#This Row],[ID DOCUMENTO]],BD_Pagos[],10,0),0)&gt;Presupuestos[[#This Row],[TOTAL SOLES]],Presupuestos[[#This Row],[TOTAL SOLES]],IFERROR(VLOOKUP("2-"&amp;Presupuestos[[#This Row],[ID DOCUMENTO]],BD_Pagos[],10,0),0))</f>
        <v>0</v>
      </c>
      <c r="AW1446" s="7"/>
      <c r="AX1446" s="16"/>
      <c r="AY1446" s="17"/>
      <c r="AZ1446" s="20"/>
      <c r="BA1446" s="7"/>
      <c r="BB1446" s="16"/>
      <c r="BC1446" s="17"/>
      <c r="BD1446" s="20"/>
      <c r="BE1446" s="7" t="str">
        <f>IFERROR(VLOOKUP("5-"&amp;Presupuestos[[#This Row],[ID DOCUMENTO]],BD_Pagos[],7,0),"")</f>
        <v/>
      </c>
      <c r="BF1446" s="17" t="str">
        <f>IFERROR(VLOOKUP("5-"&amp;Presupuestos[[#This Row],[ID DOCUMENTO]],BD_Pagos[],9,0),"")</f>
        <v/>
      </c>
      <c r="BG1446" s="20">
        <f>IF(IFERROR(VLOOKUP("5-"&amp;Presupuestos[[#This Row],[ID DOCUMENTO]],BD_Pagos[],10,0),0)&gt;Presupuestos[[#This Row],[TOTAL SOLES]],Presupuestos[[#This Row],[TOTAL SOLES]],IFERROR(VLOOKUP("5-"&amp;Presupuestos[[#This Row],[ID DOCUMENTO]],BD_Pagos[],10,0),0))</f>
        <v>0</v>
      </c>
      <c r="BH1446" s="7" t="str">
        <f>IFERROR(VLOOKUP("1-Detraccion"&amp;Presupuestos[[#This Row],[ID DOCUMENTO]],BD_Pagos[],2,0),"")</f>
        <v/>
      </c>
      <c r="BI1446" s="3" t="str">
        <f>IFERROR(VLOOKUP("1-Detraccion"&amp;Presupuestos[[#This Row],[ID DOCUMENTO]],BD_Pagos[],3,0),"")</f>
        <v/>
      </c>
      <c r="BJ1446" s="3" t="str">
        <f>IFERROR(VLOOKUP("1-Detraccion"&amp;Presupuestos[[#This Row],[ID DOCUMENTO]],BD_Pagos[],4,0),"")</f>
        <v/>
      </c>
      <c r="BK1446" s="6">
        <f>IF(IFERROR(VLOOKUP("1-Detraccion"&amp;Presupuestos[[#This Row],[ID DOCUMENTO]],BD_Pagos[],5,0),0)&gt;Presupuestos[[#This Row],[TOTAL SOLES]],Presupuestos[[#This Row],[TOTAL SOLES]],IFERROR(VLOOKUP("1-Detraccion"&amp;Presupuestos[[#This Row],[ID DOCUMENTO]],BD_Pagos[],5,0),0))</f>
        <v>0</v>
      </c>
      <c r="BL1446" s="6">
        <f>IF(IFERROR(VLOOKUP("1-Detraccion"&amp;Presupuestos[[#This Row],[ID DOCUMENTO]],BD_Pagos[],6,0),0)&gt;Presupuestos[[#This Row],[TOTAL SOLES]],Presupuestos[[#This Row],[TOTAL SOLES]],IFERROR(VLOOKUP("1-Detraccion"&amp;Presupuestos[[#This Row],[ID DOCUMENTO]],BD_Pagos[],6,0),0))</f>
        <v>0</v>
      </c>
      <c r="BM1446" s="37"/>
      <c r="BN1446" s="3"/>
      <c r="BO1446" s="3"/>
      <c r="BP1446" s="6"/>
      <c r="BQ144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110.33</v>
      </c>
      <c r="BR1446" s="23" t="str">
        <f>IF(Presupuestos[[#This Row],[SALDO ME-MN]]&gt;0,"PENDIENTE","CANCELADO")</f>
        <v>PENDIENTE</v>
      </c>
      <c r="BS1446" s="23" t="str">
        <f>IF(COUNTIFS($U$4:$U1445,Presupuestos[[#This Row],[ID DOCUMENTO]])&gt;=1,IF(B1445=Presupuestos[[#This Row],[ID]],"OK","DOC. DUPLICADO"),"OK")</f>
        <v>OK</v>
      </c>
    </row>
    <row r="1447" spans="2:71" ht="36" x14ac:dyDescent="0.25">
      <c r="B1447" s="34">
        <f>IF(Presupuestos[[#This Row],[ID DOCUMENTO]]=U1446,B1446,IF(B1446="ID",1,B1446+1))</f>
        <v>1257</v>
      </c>
      <c r="C1447" s="2">
        <v>45869</v>
      </c>
      <c r="D1447" s="2">
        <v>45869</v>
      </c>
      <c r="E1447" s="3" t="s">
        <v>785</v>
      </c>
      <c r="F1447" s="25" t="s">
        <v>43</v>
      </c>
      <c r="G1447" s="25" t="s">
        <v>10255</v>
      </c>
      <c r="H1447" s="25" t="s">
        <v>10267</v>
      </c>
      <c r="I1447" s="36" t="str">
        <f>IFERROR(VLOOKUP(Presupuestos[[#This Row],[AREA]]&amp;Presupuestos[[#This Row],[CONCEPTO]]&amp;Presupuestos[[#This Row],[DESCRIPCION]],Tabla28[[Columna1]:[CÓDIGO NUEVO]],2,0),"")</f>
        <v>P0410004</v>
      </c>
      <c r="J1447" s="3" t="s">
        <v>666</v>
      </c>
      <c r="K1447" s="3" t="s">
        <v>666</v>
      </c>
      <c r="L1447" s="3" t="s">
        <v>666</v>
      </c>
      <c r="M1447" s="31" t="s">
        <v>10270</v>
      </c>
      <c r="N1447" s="3"/>
      <c r="O1447" s="3" t="s">
        <v>315</v>
      </c>
      <c r="P1447" s="3" t="s">
        <v>132</v>
      </c>
      <c r="Q1447" s="3" t="str">
        <f>IFERROR(VLOOKUP(Presupuestos[[#This Row],[CLASIFICACIÓN (N)]],Tabla17[],2,0),"")</f>
        <v>Gastos operativos</v>
      </c>
      <c r="R1447" s="3" t="str">
        <f>IFERROR(VLOOKUP(Presupuestos[[#This Row],[CLASIFICACIÓN (N)]],Tabla17[],3,0),"")</f>
        <v>Operativo</v>
      </c>
      <c r="S1447" s="3" t="s">
        <v>16</v>
      </c>
      <c r="T1447" s="3" t="str">
        <f>IFERROR(VLOOKUP(Presupuestos[[#This Row],[ALMACEN]],Tabla5[],2,0),"")</f>
        <v>Arequipa</v>
      </c>
      <c r="U1447" s="19" t="str">
        <f>IFERROR(VLOOKUP(Presupuestos[[#This Row],[TIPO DE DOCUMENTO]],Tipo_Documento[],2,0)&amp;Presupuestos[[#This Row],[SERIE]]&amp;Presupuestos[[#This Row],[NUMERO]]&amp;Presupuestos[[#This Row],[RUC]],"")</f>
        <v>SD20558226979</v>
      </c>
      <c r="V1447" s="3" t="s">
        <v>220</v>
      </c>
      <c r="W1447" s="7">
        <v>45869</v>
      </c>
      <c r="X1447" s="7">
        <v>45869</v>
      </c>
      <c r="Y1447" s="3"/>
      <c r="Z1447" s="3"/>
      <c r="AA1447" s="3">
        <f>IFERROR(VLOOKUP(Presupuestos[[#This Row],[RAZON SOCIAL]],CHOOSE({1,2},Clientes_Proveedores[Razon Social],Clientes_Proveedores[Ruc / Dni]),2,0),"-")</f>
        <v>20558226979</v>
      </c>
      <c r="AB1447" s="31" t="s">
        <v>2907</v>
      </c>
      <c r="AC1447" s="3" t="s">
        <v>670</v>
      </c>
      <c r="AD1447" s="5"/>
      <c r="AE1447" s="6">
        <v>830.56</v>
      </c>
      <c r="AF1447" s="6">
        <f>Presupuestos[[#This Row],[BASE]]*Presupuestos[[#This Row],[% IGV]]</f>
        <v>0</v>
      </c>
      <c r="AG1447" s="22">
        <f>ROUND(SUM(Presupuestos[[#This Row],[BASE]:[IGV]]),2)</f>
        <v>830.56</v>
      </c>
      <c r="AH1447" s="9" t="str">
        <f>IF(Presupuestos[[#This Row],[MONEDA]]="USD",VLOOKUP(Presupuestos[[#This Row],[FECHA DE EMISION]],Tipo_Cambio[],3,0),"")</f>
        <v/>
      </c>
      <c r="AI1447" s="22">
        <f>IFERROR(ROUND(IF(Presupuestos[[#This Row],[MONEDA]]="PEN",Presupuestos[[#This Row],[TOTAL]],Presupuestos[[#This Row],[TOTAL]]*Presupuestos[[#This Row],[TIPO DE CAMBIO]]),2),"")</f>
        <v>830.56</v>
      </c>
      <c r="AJ1447" s="5"/>
      <c r="AK1447" s="33"/>
      <c r="AL1447" s="5" t="s">
        <v>10271</v>
      </c>
      <c r="AM1447" s="23" t="s">
        <v>671</v>
      </c>
      <c r="AN1447" s="23" t="s">
        <v>671</v>
      </c>
      <c r="AO1447" s="7" t="str">
        <f>IFERROR(VLOOKUP("1-"&amp;Presupuestos[[#This Row],[ID DOCUMENTO]],BD_Pagos[],7,0),"")</f>
        <v/>
      </c>
      <c r="AP1447" s="16" t="str">
        <f>IFERROR(VLOOKUP("1-"&amp;Presupuestos[[#This Row],[ID DOCUMENTO]],BD_Pagos[],8,0),"")</f>
        <v/>
      </c>
      <c r="AQ1447" s="17" t="str">
        <f>IFERROR(VLOOKUP("1-"&amp;Presupuestos[[#This Row],[ID DOCUMENTO]],BD_Pagos[],9,0),"")</f>
        <v/>
      </c>
      <c r="AR1447" s="54"/>
      <c r="AS1447" s="7" t="str">
        <f>IFERROR(VLOOKUP("2-"&amp;Presupuestos[[#This Row],[ID DOCUMENTO]],BD_Pagos[],7,0),"")</f>
        <v/>
      </c>
      <c r="AT1447" s="16" t="str">
        <f>IFERROR(VLOOKUP("2-"&amp;Presupuestos[[#This Row],[ID DOCUMENTO]],BD_Pagos[],8,0),"")</f>
        <v/>
      </c>
      <c r="AU1447" s="17" t="str">
        <f>IFERROR(VLOOKUP("2-"&amp;Presupuestos[[#This Row],[ID DOCUMENTO]],BD_Pagos[],9,0),"")</f>
        <v/>
      </c>
      <c r="AV1447" s="20">
        <f>IF(IFERROR(VLOOKUP("2-"&amp;Presupuestos[[#This Row],[ID DOCUMENTO]],BD_Pagos[],10,0),0)&gt;Presupuestos[[#This Row],[TOTAL SOLES]],Presupuestos[[#This Row],[TOTAL SOLES]],IFERROR(VLOOKUP("2-"&amp;Presupuestos[[#This Row],[ID DOCUMENTO]],BD_Pagos[],10,0),0))</f>
        <v>0</v>
      </c>
      <c r="AW1447" s="7"/>
      <c r="AX1447" s="16"/>
      <c r="AY1447" s="17"/>
      <c r="AZ1447" s="20"/>
      <c r="BA1447" s="7"/>
      <c r="BB1447" s="16"/>
      <c r="BC1447" s="17"/>
      <c r="BD1447" s="20"/>
      <c r="BE1447" s="7" t="str">
        <f>IFERROR(VLOOKUP("5-"&amp;Presupuestos[[#This Row],[ID DOCUMENTO]],BD_Pagos[],7,0),"")</f>
        <v/>
      </c>
      <c r="BF1447" s="17" t="str">
        <f>IFERROR(VLOOKUP("5-"&amp;Presupuestos[[#This Row],[ID DOCUMENTO]],BD_Pagos[],9,0),"")</f>
        <v/>
      </c>
      <c r="BG1447" s="20">
        <f>IF(IFERROR(VLOOKUP("5-"&amp;Presupuestos[[#This Row],[ID DOCUMENTO]],BD_Pagos[],10,0),0)&gt;Presupuestos[[#This Row],[TOTAL SOLES]],Presupuestos[[#This Row],[TOTAL SOLES]],IFERROR(VLOOKUP("5-"&amp;Presupuestos[[#This Row],[ID DOCUMENTO]],BD_Pagos[],10,0),0))</f>
        <v>0</v>
      </c>
      <c r="BH1447" s="7" t="str">
        <f>IFERROR(VLOOKUP("1-Detraccion"&amp;Presupuestos[[#This Row],[ID DOCUMENTO]],BD_Pagos[],2,0),"")</f>
        <v/>
      </c>
      <c r="BI1447" s="3" t="str">
        <f>IFERROR(VLOOKUP("1-Detraccion"&amp;Presupuestos[[#This Row],[ID DOCUMENTO]],BD_Pagos[],3,0),"")</f>
        <v/>
      </c>
      <c r="BJ1447" s="3" t="str">
        <f>IFERROR(VLOOKUP("1-Detraccion"&amp;Presupuestos[[#This Row],[ID DOCUMENTO]],BD_Pagos[],4,0),"")</f>
        <v/>
      </c>
      <c r="BK1447" s="6">
        <f>IF(IFERROR(VLOOKUP("1-Detraccion"&amp;Presupuestos[[#This Row],[ID DOCUMENTO]],BD_Pagos[],5,0),0)&gt;Presupuestos[[#This Row],[TOTAL SOLES]],Presupuestos[[#This Row],[TOTAL SOLES]],IFERROR(VLOOKUP("1-Detraccion"&amp;Presupuestos[[#This Row],[ID DOCUMENTO]],BD_Pagos[],5,0),0))</f>
        <v>0</v>
      </c>
      <c r="BL1447" s="6">
        <f>IF(IFERROR(VLOOKUP("1-Detraccion"&amp;Presupuestos[[#This Row],[ID DOCUMENTO]],BD_Pagos[],6,0),0)&gt;Presupuestos[[#This Row],[TOTAL SOLES]],Presupuestos[[#This Row],[TOTAL SOLES]],IFERROR(VLOOKUP("1-Detraccion"&amp;Presupuestos[[#This Row],[ID DOCUMENTO]],BD_Pagos[],6,0),0))</f>
        <v>0</v>
      </c>
      <c r="BM1447" s="37"/>
      <c r="BN1447" s="3"/>
      <c r="BO1447" s="3"/>
      <c r="BP1447" s="6"/>
      <c r="BQ144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830.56</v>
      </c>
      <c r="BR1447" s="23" t="str">
        <f>IF(Presupuestos[[#This Row],[SALDO ME-MN]]&gt;0,"PENDIENTE","CANCELADO")</f>
        <v>PENDIENTE</v>
      </c>
      <c r="BS1447" s="23" t="str">
        <f>IF(COUNTIFS($U$4:$U1446,Presupuestos[[#This Row],[ID DOCUMENTO]])&gt;=1,IF(B1446=Presupuestos[[#This Row],[ID]],"OK","DOC. DUPLICADO"),"OK")</f>
        <v>OK</v>
      </c>
    </row>
    <row r="1448" spans="2:71" ht="24" x14ac:dyDescent="0.25">
      <c r="B1448" s="34">
        <f>IF(Presupuestos[[#This Row],[ID DOCUMENTO]]=U1447,B1447,IF(B1447="ID",1,B1447+1))</f>
        <v>1257</v>
      </c>
      <c r="C1448" s="2">
        <v>45869</v>
      </c>
      <c r="D1448" s="2">
        <v>45869</v>
      </c>
      <c r="E1448" s="3" t="s">
        <v>785</v>
      </c>
      <c r="F1448" s="25" t="s">
        <v>43</v>
      </c>
      <c r="G1448" s="25" t="s">
        <v>10255</v>
      </c>
      <c r="H1448" s="25" t="s">
        <v>10259</v>
      </c>
      <c r="I1448" s="36" t="str">
        <f>IFERROR(VLOOKUP(Presupuestos[[#This Row],[AREA]]&amp;Presupuestos[[#This Row],[CONCEPTO]]&amp;Presupuestos[[#This Row],[DESCRIPCION]],Tabla28[[Columna1]:[CÓDIGO NUEVO]],2,0),"")</f>
        <v>P0410005</v>
      </c>
      <c r="J1448" s="3" t="s">
        <v>666</v>
      </c>
      <c r="K1448" s="3" t="s">
        <v>666</v>
      </c>
      <c r="L1448" s="3" t="s">
        <v>666</v>
      </c>
      <c r="M1448" s="31" t="s">
        <v>10273</v>
      </c>
      <c r="N1448" s="3"/>
      <c r="O1448" s="3" t="s">
        <v>315</v>
      </c>
      <c r="P1448" s="3" t="s">
        <v>132</v>
      </c>
      <c r="Q1448" s="3" t="str">
        <f>IFERROR(VLOOKUP(Presupuestos[[#This Row],[CLASIFICACIÓN (N)]],Tabla17[],2,0),"")</f>
        <v>Gastos operativos</v>
      </c>
      <c r="R1448" s="3" t="str">
        <f>IFERROR(VLOOKUP(Presupuestos[[#This Row],[CLASIFICACIÓN (N)]],Tabla17[],3,0),"")</f>
        <v>Operativo</v>
      </c>
      <c r="S1448" s="3" t="s">
        <v>16</v>
      </c>
      <c r="T1448" s="3" t="str">
        <f>IFERROR(VLOOKUP(Presupuestos[[#This Row],[ALMACEN]],Tabla5[],2,0),"")</f>
        <v>Arequipa</v>
      </c>
      <c r="U1448" s="19" t="str">
        <f>IFERROR(VLOOKUP(Presupuestos[[#This Row],[TIPO DE DOCUMENTO]],Tipo_Documento[],2,0)&amp;Presupuestos[[#This Row],[SERIE]]&amp;Presupuestos[[#This Row],[NUMERO]]&amp;Presupuestos[[#This Row],[RUC]],"")</f>
        <v>SD20558226979</v>
      </c>
      <c r="V1448" s="3" t="s">
        <v>220</v>
      </c>
      <c r="W1448" s="7">
        <v>45869</v>
      </c>
      <c r="X1448" s="7">
        <v>45869</v>
      </c>
      <c r="Y1448" s="3"/>
      <c r="Z1448" s="3"/>
      <c r="AA1448" s="3">
        <f>IFERROR(VLOOKUP(Presupuestos[[#This Row],[RAZON SOCIAL]],CHOOSE({1,2},Clientes_Proveedores[Razon Social],Clientes_Proveedores[Ruc / Dni]),2,0),"-")</f>
        <v>20558226979</v>
      </c>
      <c r="AB1448" s="31" t="s">
        <v>2907</v>
      </c>
      <c r="AC1448" s="3" t="s">
        <v>670</v>
      </c>
      <c r="AD1448" s="5"/>
      <c r="AE1448" s="6">
        <v>319.94</v>
      </c>
      <c r="AF1448" s="6">
        <f>Presupuestos[[#This Row],[BASE]]*Presupuestos[[#This Row],[% IGV]]</f>
        <v>0</v>
      </c>
      <c r="AG1448" s="22">
        <f>ROUND(SUM(Presupuestos[[#This Row],[BASE]:[IGV]]),2)</f>
        <v>319.94</v>
      </c>
      <c r="AH1448" s="9" t="str">
        <f>IF(Presupuestos[[#This Row],[MONEDA]]="USD",VLOOKUP(Presupuestos[[#This Row],[FECHA DE EMISION]],Tipo_Cambio[],3,0),"")</f>
        <v/>
      </c>
      <c r="AI1448" s="22">
        <f>IFERROR(ROUND(IF(Presupuestos[[#This Row],[MONEDA]]="PEN",Presupuestos[[#This Row],[TOTAL]],Presupuestos[[#This Row],[TOTAL]]*Presupuestos[[#This Row],[TIPO DE CAMBIO]]),2),"")</f>
        <v>319.94</v>
      </c>
      <c r="AJ1448" s="5"/>
      <c r="AK1448" s="33"/>
      <c r="AL1448" s="5" t="s">
        <v>10271</v>
      </c>
      <c r="AM1448" s="23" t="s">
        <v>671</v>
      </c>
      <c r="AN1448" s="23" t="s">
        <v>671</v>
      </c>
      <c r="AO1448" s="7" t="str">
        <f>IFERROR(VLOOKUP("1-"&amp;Presupuestos[[#This Row],[ID DOCUMENTO]],BD_Pagos[],7,0),"")</f>
        <v/>
      </c>
      <c r="AP1448" s="16" t="str">
        <f>IFERROR(VLOOKUP("1-"&amp;Presupuestos[[#This Row],[ID DOCUMENTO]],BD_Pagos[],8,0),"")</f>
        <v/>
      </c>
      <c r="AQ1448" s="17" t="str">
        <f>IFERROR(VLOOKUP("1-"&amp;Presupuestos[[#This Row],[ID DOCUMENTO]],BD_Pagos[],9,0),"")</f>
        <v/>
      </c>
      <c r="AR1448" s="54"/>
      <c r="AS1448" s="7" t="str">
        <f>IFERROR(VLOOKUP("2-"&amp;Presupuestos[[#This Row],[ID DOCUMENTO]],BD_Pagos[],7,0),"")</f>
        <v/>
      </c>
      <c r="AT1448" s="16" t="str">
        <f>IFERROR(VLOOKUP("2-"&amp;Presupuestos[[#This Row],[ID DOCUMENTO]],BD_Pagos[],8,0),"")</f>
        <v/>
      </c>
      <c r="AU1448" s="17" t="str">
        <f>IFERROR(VLOOKUP("2-"&amp;Presupuestos[[#This Row],[ID DOCUMENTO]],BD_Pagos[],9,0),"")</f>
        <v/>
      </c>
      <c r="AV1448" s="20">
        <f>IF(IFERROR(VLOOKUP("2-"&amp;Presupuestos[[#This Row],[ID DOCUMENTO]],BD_Pagos[],10,0),0)&gt;Presupuestos[[#This Row],[TOTAL SOLES]],Presupuestos[[#This Row],[TOTAL SOLES]],IFERROR(VLOOKUP("2-"&amp;Presupuestos[[#This Row],[ID DOCUMENTO]],BD_Pagos[],10,0),0))</f>
        <v>0</v>
      </c>
      <c r="AW1448" s="7"/>
      <c r="AX1448" s="16"/>
      <c r="AY1448" s="17"/>
      <c r="AZ1448" s="20"/>
      <c r="BA1448" s="7"/>
      <c r="BB1448" s="16"/>
      <c r="BC1448" s="17"/>
      <c r="BD1448" s="20"/>
      <c r="BE1448" s="7" t="str">
        <f>IFERROR(VLOOKUP("5-"&amp;Presupuestos[[#This Row],[ID DOCUMENTO]],BD_Pagos[],7,0),"")</f>
        <v/>
      </c>
      <c r="BF1448" s="17" t="str">
        <f>IFERROR(VLOOKUP("5-"&amp;Presupuestos[[#This Row],[ID DOCUMENTO]],BD_Pagos[],9,0),"")</f>
        <v/>
      </c>
      <c r="BG1448" s="20">
        <f>IF(IFERROR(VLOOKUP("5-"&amp;Presupuestos[[#This Row],[ID DOCUMENTO]],BD_Pagos[],10,0),0)&gt;Presupuestos[[#This Row],[TOTAL SOLES]],Presupuestos[[#This Row],[TOTAL SOLES]],IFERROR(VLOOKUP("5-"&amp;Presupuestos[[#This Row],[ID DOCUMENTO]],BD_Pagos[],10,0),0))</f>
        <v>0</v>
      </c>
      <c r="BH1448" s="7" t="str">
        <f>IFERROR(VLOOKUP("1-Detraccion"&amp;Presupuestos[[#This Row],[ID DOCUMENTO]],BD_Pagos[],2,0),"")</f>
        <v/>
      </c>
      <c r="BI1448" s="3" t="str">
        <f>IFERROR(VLOOKUP("1-Detraccion"&amp;Presupuestos[[#This Row],[ID DOCUMENTO]],BD_Pagos[],3,0),"")</f>
        <v/>
      </c>
      <c r="BJ1448" s="3" t="str">
        <f>IFERROR(VLOOKUP("1-Detraccion"&amp;Presupuestos[[#This Row],[ID DOCUMENTO]],BD_Pagos[],4,0),"")</f>
        <v/>
      </c>
      <c r="BK1448" s="6">
        <f>IF(IFERROR(VLOOKUP("1-Detraccion"&amp;Presupuestos[[#This Row],[ID DOCUMENTO]],BD_Pagos[],5,0),0)&gt;Presupuestos[[#This Row],[TOTAL SOLES]],Presupuestos[[#This Row],[TOTAL SOLES]],IFERROR(VLOOKUP("1-Detraccion"&amp;Presupuestos[[#This Row],[ID DOCUMENTO]],BD_Pagos[],5,0),0))</f>
        <v>0</v>
      </c>
      <c r="BL1448" s="6">
        <f>IF(IFERROR(VLOOKUP("1-Detraccion"&amp;Presupuestos[[#This Row],[ID DOCUMENTO]],BD_Pagos[],6,0),0)&gt;Presupuestos[[#This Row],[TOTAL SOLES]],Presupuestos[[#This Row],[TOTAL SOLES]],IFERROR(VLOOKUP("1-Detraccion"&amp;Presupuestos[[#This Row],[ID DOCUMENTO]],BD_Pagos[],6,0),0))</f>
        <v>0</v>
      </c>
      <c r="BM1448" s="37"/>
      <c r="BN1448" s="3"/>
      <c r="BO1448" s="3"/>
      <c r="BP1448" s="6"/>
      <c r="BQ144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319.94</v>
      </c>
      <c r="BR1448" s="23" t="str">
        <f>IF(Presupuestos[[#This Row],[SALDO ME-MN]]&gt;0,"PENDIENTE","CANCELADO")</f>
        <v>PENDIENTE</v>
      </c>
      <c r="BS1448" s="23" t="str">
        <f>IF(COUNTIFS($U$4:$U1447,Presupuestos[[#This Row],[ID DOCUMENTO]])&gt;=1,IF(B1447=Presupuestos[[#This Row],[ID]],"OK","DOC. DUPLICADO"),"OK")</f>
        <v>OK</v>
      </c>
    </row>
    <row r="1449" spans="2:71" ht="24" x14ac:dyDescent="0.25">
      <c r="B1449" s="34">
        <f>IF(Presupuestos[[#This Row],[ID DOCUMENTO]]=U1448,B1448,IF(B1448="ID",1,B1448+1))</f>
        <v>1258</v>
      </c>
      <c r="C1449" s="2">
        <v>45880</v>
      </c>
      <c r="D1449" s="2">
        <v>45880</v>
      </c>
      <c r="E1449" s="3" t="s">
        <v>966</v>
      </c>
      <c r="F1449" s="25" t="s">
        <v>35</v>
      </c>
      <c r="G1449" s="25" t="s">
        <v>19</v>
      </c>
      <c r="H1449" s="25" t="s">
        <v>203</v>
      </c>
      <c r="I1449" s="36" t="str">
        <f>IFERROR(VLOOKUP(Presupuestos[[#This Row],[AREA]]&amp;Presupuestos[[#This Row],[CONCEPTO]]&amp;Presupuestos[[#This Row],[DESCRIPCION]],Tabla28[[Columna1]:[CÓDIGO NUEVO]],2,0),"")</f>
        <v>P0307001</v>
      </c>
      <c r="J1449" s="3" t="s">
        <v>666</v>
      </c>
      <c r="K1449" s="3" t="s">
        <v>666</v>
      </c>
      <c r="L1449" s="3" t="s">
        <v>666</v>
      </c>
      <c r="M1449" s="31" t="s">
        <v>10274</v>
      </c>
      <c r="N1449" s="3"/>
      <c r="O1449" s="3" t="s">
        <v>308</v>
      </c>
      <c r="P1449" s="3" t="s">
        <v>132</v>
      </c>
      <c r="Q1449" s="3" t="str">
        <f>IFERROR(VLOOKUP(Presupuestos[[#This Row],[CLASIFICACIÓN (N)]],Tabla17[],2,0),"")</f>
        <v>Gastos operativos</v>
      </c>
      <c r="R1449" s="3" t="str">
        <f>IFERROR(VLOOKUP(Presupuestos[[#This Row],[CLASIFICACIÓN (N)]],Tabla17[],3,0),"")</f>
        <v>Operativo</v>
      </c>
      <c r="S1449" s="3" t="s">
        <v>16</v>
      </c>
      <c r="T1449" s="3" t="str">
        <f>IFERROR(VLOOKUP(Presupuestos[[#This Row],[ALMACEN]],Tabla5[],2,0),"")</f>
        <v>Arequipa</v>
      </c>
      <c r="U1449" s="63" t="str">
        <f>IFERROR(VLOOKUP(Presupuestos[[#This Row],[TIPO DE DOCUMENTO]],Tipo_Documento[],2,0)&amp;Presupuestos[[#This Row],[SERIE]]&amp;Presupuestos[[#This Row],[NUMERO]]&amp;Presupuestos[[#This Row],[RUC]],"")</f>
        <v>PLM330748536654</v>
      </c>
      <c r="V1449" s="3" t="s">
        <v>171</v>
      </c>
      <c r="W1449" s="7">
        <v>45880</v>
      </c>
      <c r="X1449" s="7">
        <v>45880</v>
      </c>
      <c r="Y1449" s="3">
        <v>3</v>
      </c>
      <c r="Z1449" s="3">
        <v>307</v>
      </c>
      <c r="AA1449" s="3">
        <f>IFERROR(VLOOKUP(Presupuestos[[#This Row],[RAZON SOCIAL]],CHOOSE({1,2},Clientes_Proveedores[Razon Social],Clientes_Proveedores[Ruc / Dni]),2,0),"-")</f>
        <v>48536654</v>
      </c>
      <c r="AB1449" s="31" t="s">
        <v>1619</v>
      </c>
      <c r="AC1449" s="3" t="s">
        <v>670</v>
      </c>
      <c r="AD1449" s="64"/>
      <c r="AE1449" s="65">
        <v>25</v>
      </c>
      <c r="AF1449" s="65">
        <f>Presupuestos[[#This Row],[BASE]]*Presupuestos[[#This Row],[% IGV]]</f>
        <v>0</v>
      </c>
      <c r="AG1449" s="66">
        <f>ROUND(SUM(Presupuestos[[#This Row],[BASE]:[IGV]]),2)</f>
        <v>25</v>
      </c>
      <c r="AH1449" s="9" t="str">
        <f>IF(Presupuestos[[#This Row],[MONEDA]]="USD",VLOOKUP(Presupuestos[[#This Row],[FECHA DE EMISION]],Tipo_Cambio[],3,0),"")</f>
        <v/>
      </c>
      <c r="AI1449" s="66">
        <f>IFERROR(ROUND(IF(Presupuestos[[#This Row],[MONEDA]]="PEN",Presupuestos[[#This Row],[TOTAL]],Presupuestos[[#This Row],[TOTAL]]*Presupuestos[[#This Row],[TIPO DE CAMBIO]]),2),"")</f>
        <v>25</v>
      </c>
      <c r="AJ1449" s="64"/>
      <c r="AK1449" s="67" t="s">
        <v>671</v>
      </c>
      <c r="AL1449" s="64" t="s">
        <v>672</v>
      </c>
      <c r="AM1449" s="23" t="s">
        <v>671</v>
      </c>
      <c r="AN1449" s="23" t="s">
        <v>671</v>
      </c>
      <c r="AO1449" s="7" t="str">
        <f>IFERROR(VLOOKUP("1-"&amp;Presupuestos[[#This Row],[ID DOCUMENTO]],BD_Pagos[],7,0),"")</f>
        <v/>
      </c>
      <c r="AP1449" s="16" t="str">
        <f>IFERROR(VLOOKUP("1-"&amp;Presupuestos[[#This Row],[ID DOCUMENTO]],BD_Pagos[],8,0),"")</f>
        <v/>
      </c>
      <c r="AQ1449" s="17" t="str">
        <f>IFERROR(VLOOKUP("1-"&amp;Presupuestos[[#This Row],[ID DOCUMENTO]],BD_Pagos[],9,0),"")</f>
        <v/>
      </c>
      <c r="AR1449" s="68"/>
      <c r="AS1449" s="7" t="str">
        <f>IFERROR(VLOOKUP("2-"&amp;Presupuestos[[#This Row],[ID DOCUMENTO]],BD_Pagos[],7,0),"")</f>
        <v/>
      </c>
      <c r="AT1449" s="16" t="str">
        <f>IFERROR(VLOOKUP("2-"&amp;Presupuestos[[#This Row],[ID DOCUMENTO]],BD_Pagos[],8,0),"")</f>
        <v/>
      </c>
      <c r="AU1449" s="17" t="str">
        <f>IFERROR(VLOOKUP("2-"&amp;Presupuestos[[#This Row],[ID DOCUMENTO]],BD_Pagos[],9,0),"")</f>
        <v/>
      </c>
      <c r="AV1449" s="69">
        <f>IF(IFERROR(VLOOKUP("2-"&amp;Presupuestos[[#This Row],[ID DOCUMENTO]],BD_Pagos[],10,0),0)&gt;Presupuestos[[#This Row],[TOTAL SOLES]],Presupuestos[[#This Row],[TOTAL SOLES]],IFERROR(VLOOKUP("2-"&amp;Presupuestos[[#This Row],[ID DOCUMENTO]],BD_Pagos[],10,0),0))</f>
        <v>0</v>
      </c>
      <c r="AW1449" s="7"/>
      <c r="AX1449" s="16"/>
      <c r="AY1449" s="17"/>
      <c r="AZ1449" s="69"/>
      <c r="BA1449" s="7"/>
      <c r="BB1449" s="16"/>
      <c r="BC1449" s="17"/>
      <c r="BD1449" s="69"/>
      <c r="BE1449" s="7" t="str">
        <f>IFERROR(VLOOKUP("5-"&amp;Presupuestos[[#This Row],[ID DOCUMENTO]],BD_Pagos[],7,0),"")</f>
        <v/>
      </c>
      <c r="BF1449" s="17" t="str">
        <f>IFERROR(VLOOKUP("5-"&amp;Presupuestos[[#This Row],[ID DOCUMENTO]],BD_Pagos[],9,0),"")</f>
        <v/>
      </c>
      <c r="BG1449" s="69">
        <f>IF(IFERROR(VLOOKUP("5-"&amp;Presupuestos[[#This Row],[ID DOCUMENTO]],BD_Pagos[],10,0),0)&gt;Presupuestos[[#This Row],[TOTAL SOLES]],Presupuestos[[#This Row],[TOTAL SOLES]],IFERROR(VLOOKUP("5-"&amp;Presupuestos[[#This Row],[ID DOCUMENTO]],BD_Pagos[],10,0),0))</f>
        <v>0</v>
      </c>
      <c r="BH1449" s="7" t="str">
        <f>IFERROR(VLOOKUP("1-Detraccion"&amp;Presupuestos[[#This Row],[ID DOCUMENTO]],BD_Pagos[],2,0),"")</f>
        <v/>
      </c>
      <c r="BI1449" s="3" t="str">
        <f>IFERROR(VLOOKUP("1-Detraccion"&amp;Presupuestos[[#This Row],[ID DOCUMENTO]],BD_Pagos[],3,0),"")</f>
        <v/>
      </c>
      <c r="BJ1449" s="3" t="str">
        <f>IFERROR(VLOOKUP("1-Detraccion"&amp;Presupuestos[[#This Row],[ID DOCUMENTO]],BD_Pagos[],4,0),"")</f>
        <v/>
      </c>
      <c r="BK1449" s="65">
        <f>IF(IFERROR(VLOOKUP("1-Detraccion"&amp;Presupuestos[[#This Row],[ID DOCUMENTO]],BD_Pagos[],5,0),0)&gt;Presupuestos[[#This Row],[TOTAL SOLES]],Presupuestos[[#This Row],[TOTAL SOLES]],IFERROR(VLOOKUP("1-Detraccion"&amp;Presupuestos[[#This Row],[ID DOCUMENTO]],BD_Pagos[],5,0),0))</f>
        <v>0</v>
      </c>
      <c r="BL1449" s="65">
        <f>IF(IFERROR(VLOOKUP("1-Detraccion"&amp;Presupuestos[[#This Row],[ID DOCUMENTO]],BD_Pagos[],6,0),0)&gt;Presupuestos[[#This Row],[TOTAL SOLES]],Presupuestos[[#This Row],[TOTAL SOLES]],IFERROR(VLOOKUP("1-Detraccion"&amp;Presupuestos[[#This Row],[ID DOCUMENTO]],BD_Pagos[],6,0),0))</f>
        <v>0</v>
      </c>
      <c r="BM1449" s="37"/>
      <c r="BN1449" s="3"/>
      <c r="BO1449" s="3"/>
      <c r="BP1449" s="65"/>
      <c r="BQ144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v>
      </c>
      <c r="BR1449" s="23" t="str">
        <f>IF(Presupuestos[[#This Row],[SALDO ME-MN]]&gt;0,"PENDIENTE","CANCELADO")</f>
        <v>PENDIENTE</v>
      </c>
      <c r="BS1449" s="23" t="str">
        <f>IF(COUNTIFS($U$4:$U1448,Presupuestos[[#This Row],[ID DOCUMENTO]])&gt;=1,IF(B1448=Presupuestos[[#This Row],[ID]],"OK","DOC. DUPLICADO"),"OK")</f>
        <v>OK</v>
      </c>
    </row>
    <row r="1450" spans="2:71" ht="24" x14ac:dyDescent="0.25">
      <c r="B1450" s="34">
        <f>IF(Presupuestos[[#This Row],[ID DOCUMENTO]]=U1449,B1449,IF(B1449="ID",1,B1449+1))</f>
        <v>1258</v>
      </c>
      <c r="C1450" s="2">
        <v>45880</v>
      </c>
      <c r="D1450" s="2">
        <v>45880</v>
      </c>
      <c r="E1450" s="3" t="s">
        <v>966</v>
      </c>
      <c r="F1450" s="25" t="s">
        <v>35</v>
      </c>
      <c r="G1450" s="25" t="s">
        <v>19</v>
      </c>
      <c r="H1450" s="25" t="s">
        <v>203</v>
      </c>
      <c r="I1450" s="36" t="str">
        <f>IFERROR(VLOOKUP(Presupuestos[[#This Row],[AREA]]&amp;Presupuestos[[#This Row],[CONCEPTO]]&amp;Presupuestos[[#This Row],[DESCRIPCION]],Tabla28[[Columna1]:[CÓDIGO NUEVO]],2,0),"")</f>
        <v>P0307001</v>
      </c>
      <c r="J1450" s="3" t="s">
        <v>666</v>
      </c>
      <c r="K1450" s="3" t="s">
        <v>666</v>
      </c>
      <c r="L1450" s="3" t="s">
        <v>666</v>
      </c>
      <c r="M1450" s="31" t="s">
        <v>10275</v>
      </c>
      <c r="N1450" s="3"/>
      <c r="O1450" s="3" t="s">
        <v>300</v>
      </c>
      <c r="P1450" s="3" t="s">
        <v>132</v>
      </c>
      <c r="Q1450" s="3" t="str">
        <f>IFERROR(VLOOKUP(Presupuestos[[#This Row],[CLASIFICACIÓN (N)]],Tabla17[],2,0),"")</f>
        <v>Gastos operativos</v>
      </c>
      <c r="R1450" s="3" t="str">
        <f>IFERROR(VLOOKUP(Presupuestos[[#This Row],[CLASIFICACIÓN (N)]],Tabla17[],3,0),"")</f>
        <v>Operativo</v>
      </c>
      <c r="S1450" s="3" t="s">
        <v>16</v>
      </c>
      <c r="T1450" s="3" t="str">
        <f>IFERROR(VLOOKUP(Presupuestos[[#This Row],[ALMACEN]],Tabla5[],2,0),"")</f>
        <v>Arequipa</v>
      </c>
      <c r="U1450" s="19" t="str">
        <f>IFERROR(VLOOKUP(Presupuestos[[#This Row],[TIPO DE DOCUMENTO]],Tipo_Documento[],2,0)&amp;Presupuestos[[#This Row],[SERIE]]&amp;Presupuestos[[#This Row],[NUMERO]]&amp;Presupuestos[[#This Row],[RUC]],"")</f>
        <v>PLM330748536654</v>
      </c>
      <c r="V1450" s="3" t="s">
        <v>171</v>
      </c>
      <c r="W1450" s="7">
        <v>45880</v>
      </c>
      <c r="X1450" s="7">
        <v>45880</v>
      </c>
      <c r="Y1450" s="3">
        <v>3</v>
      </c>
      <c r="Z1450" s="3">
        <v>307</v>
      </c>
      <c r="AA1450" s="3">
        <f>IFERROR(VLOOKUP(Presupuestos[[#This Row],[RAZON SOCIAL]],CHOOSE({1,2},Clientes_Proveedores[Razon Social],Clientes_Proveedores[Ruc / Dni]),2,0),"-")</f>
        <v>48536654</v>
      </c>
      <c r="AB1450" s="31" t="s">
        <v>1619</v>
      </c>
      <c r="AC1450" s="3" t="s">
        <v>670</v>
      </c>
      <c r="AD1450" s="5"/>
      <c r="AE1450" s="6">
        <v>5</v>
      </c>
      <c r="AF1450" s="6">
        <f>Presupuestos[[#This Row],[BASE]]*Presupuestos[[#This Row],[% IGV]]</f>
        <v>0</v>
      </c>
      <c r="AG1450" s="22">
        <f>ROUND(SUM(Presupuestos[[#This Row],[BASE]:[IGV]]),2)</f>
        <v>5</v>
      </c>
      <c r="AH1450" s="9" t="str">
        <f>IF(Presupuestos[[#This Row],[MONEDA]]="USD",VLOOKUP(Presupuestos[[#This Row],[FECHA DE EMISION]],Tipo_Cambio[],3,0),"")</f>
        <v/>
      </c>
      <c r="AI1450" s="22">
        <f>IFERROR(ROUND(IF(Presupuestos[[#This Row],[MONEDA]]="PEN",Presupuestos[[#This Row],[TOTAL]],Presupuestos[[#This Row],[TOTAL]]*Presupuestos[[#This Row],[TIPO DE CAMBIO]]),2),"")</f>
        <v>5</v>
      </c>
      <c r="AJ1450" s="5"/>
      <c r="AK1450" s="33" t="s">
        <v>671</v>
      </c>
      <c r="AL1450" s="5" t="s">
        <v>672</v>
      </c>
      <c r="AM1450" s="23" t="s">
        <v>671</v>
      </c>
      <c r="AN1450" s="23" t="s">
        <v>671</v>
      </c>
      <c r="AO1450" s="7" t="str">
        <f>IFERROR(VLOOKUP("1-"&amp;Presupuestos[[#This Row],[ID DOCUMENTO]],BD_Pagos[],7,0),"")</f>
        <v/>
      </c>
      <c r="AP1450" s="16" t="str">
        <f>IFERROR(VLOOKUP("1-"&amp;Presupuestos[[#This Row],[ID DOCUMENTO]],BD_Pagos[],8,0),"")</f>
        <v/>
      </c>
      <c r="AQ1450" s="17" t="str">
        <f>IFERROR(VLOOKUP("1-"&amp;Presupuestos[[#This Row],[ID DOCUMENTO]],BD_Pagos[],9,0),"")</f>
        <v/>
      </c>
      <c r="AR1450" s="54"/>
      <c r="AS1450" s="7" t="str">
        <f>IFERROR(VLOOKUP("2-"&amp;Presupuestos[[#This Row],[ID DOCUMENTO]],BD_Pagos[],7,0),"")</f>
        <v/>
      </c>
      <c r="AT1450" s="16" t="str">
        <f>IFERROR(VLOOKUP("2-"&amp;Presupuestos[[#This Row],[ID DOCUMENTO]],BD_Pagos[],8,0),"")</f>
        <v/>
      </c>
      <c r="AU1450" s="17" t="str">
        <f>IFERROR(VLOOKUP("2-"&amp;Presupuestos[[#This Row],[ID DOCUMENTO]],BD_Pagos[],9,0),"")</f>
        <v/>
      </c>
      <c r="AV1450" s="20">
        <f>IF(IFERROR(VLOOKUP("2-"&amp;Presupuestos[[#This Row],[ID DOCUMENTO]],BD_Pagos[],10,0),0)&gt;Presupuestos[[#This Row],[TOTAL SOLES]],Presupuestos[[#This Row],[TOTAL SOLES]],IFERROR(VLOOKUP("2-"&amp;Presupuestos[[#This Row],[ID DOCUMENTO]],BD_Pagos[],10,0),0))</f>
        <v>0</v>
      </c>
      <c r="AW1450" s="7"/>
      <c r="AX1450" s="16"/>
      <c r="AY1450" s="17"/>
      <c r="AZ1450" s="20"/>
      <c r="BA1450" s="7"/>
      <c r="BB1450" s="16"/>
      <c r="BC1450" s="17"/>
      <c r="BD1450" s="20"/>
      <c r="BE1450" s="7" t="str">
        <f>IFERROR(VLOOKUP("5-"&amp;Presupuestos[[#This Row],[ID DOCUMENTO]],BD_Pagos[],7,0),"")</f>
        <v/>
      </c>
      <c r="BF1450" s="17" t="str">
        <f>IFERROR(VLOOKUP("5-"&amp;Presupuestos[[#This Row],[ID DOCUMENTO]],BD_Pagos[],9,0),"")</f>
        <v/>
      </c>
      <c r="BG1450" s="20">
        <f>IF(IFERROR(VLOOKUP("5-"&amp;Presupuestos[[#This Row],[ID DOCUMENTO]],BD_Pagos[],10,0),0)&gt;Presupuestos[[#This Row],[TOTAL SOLES]],Presupuestos[[#This Row],[TOTAL SOLES]],IFERROR(VLOOKUP("5-"&amp;Presupuestos[[#This Row],[ID DOCUMENTO]],BD_Pagos[],10,0),0))</f>
        <v>0</v>
      </c>
      <c r="BH1450" s="7" t="str">
        <f>IFERROR(VLOOKUP("1-Detraccion"&amp;Presupuestos[[#This Row],[ID DOCUMENTO]],BD_Pagos[],2,0),"")</f>
        <v/>
      </c>
      <c r="BI1450" s="3" t="str">
        <f>IFERROR(VLOOKUP("1-Detraccion"&amp;Presupuestos[[#This Row],[ID DOCUMENTO]],BD_Pagos[],3,0),"")</f>
        <v/>
      </c>
      <c r="BJ1450" s="3" t="str">
        <f>IFERROR(VLOOKUP("1-Detraccion"&amp;Presupuestos[[#This Row],[ID DOCUMENTO]],BD_Pagos[],4,0),"")</f>
        <v/>
      </c>
      <c r="BK1450" s="6">
        <f>IF(IFERROR(VLOOKUP("1-Detraccion"&amp;Presupuestos[[#This Row],[ID DOCUMENTO]],BD_Pagos[],5,0),0)&gt;Presupuestos[[#This Row],[TOTAL SOLES]],Presupuestos[[#This Row],[TOTAL SOLES]],IFERROR(VLOOKUP("1-Detraccion"&amp;Presupuestos[[#This Row],[ID DOCUMENTO]],BD_Pagos[],5,0),0))</f>
        <v>0</v>
      </c>
      <c r="BL1450" s="6">
        <f>IF(IFERROR(VLOOKUP("1-Detraccion"&amp;Presupuestos[[#This Row],[ID DOCUMENTO]],BD_Pagos[],6,0),0)&gt;Presupuestos[[#This Row],[TOTAL SOLES]],Presupuestos[[#This Row],[TOTAL SOLES]],IFERROR(VLOOKUP("1-Detraccion"&amp;Presupuestos[[#This Row],[ID DOCUMENTO]],BD_Pagos[],6,0),0))</f>
        <v>0</v>
      </c>
      <c r="BM1450" s="37"/>
      <c r="BN1450" s="3"/>
      <c r="BO1450" s="3"/>
      <c r="BP1450" s="6"/>
      <c r="BQ145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v>
      </c>
      <c r="BR1450" s="23" t="str">
        <f>IF(Presupuestos[[#This Row],[SALDO ME-MN]]&gt;0,"PENDIENTE","CANCELADO")</f>
        <v>PENDIENTE</v>
      </c>
      <c r="BS1450" s="12" t="str">
        <f>IF(COUNTIFS($U$4:$U1449,Presupuestos[[#This Row],[ID DOCUMENTO]])&gt;=1,IF(B1449=Presupuestos[[#This Row],[ID]],"OK","DOC. DUPLICADO"),"OK")</f>
        <v>OK</v>
      </c>
    </row>
    <row r="1451" spans="2:71" ht="24" x14ac:dyDescent="0.25">
      <c r="B1451" s="34">
        <f>IF(Presupuestos[[#This Row],[ID DOCUMENTO]]=U1450,B1450,IF(B1450="ID",1,B1450+1))</f>
        <v>1259</v>
      </c>
      <c r="C1451" s="2">
        <v>45881</v>
      </c>
      <c r="D1451" s="2">
        <v>45881</v>
      </c>
      <c r="E1451" s="3" t="s">
        <v>966</v>
      </c>
      <c r="F1451" s="25" t="s">
        <v>35</v>
      </c>
      <c r="G1451" s="25" t="s">
        <v>19</v>
      </c>
      <c r="H1451" s="25" t="s">
        <v>203</v>
      </c>
      <c r="I1451" s="36" t="str">
        <f>IFERROR(VLOOKUP(Presupuestos[[#This Row],[AREA]]&amp;Presupuestos[[#This Row],[CONCEPTO]]&amp;Presupuestos[[#This Row],[DESCRIPCION]],Tabla28[[Columna1]:[CÓDIGO NUEVO]],2,0),"")</f>
        <v>P0307001</v>
      </c>
      <c r="J1451" s="3" t="s">
        <v>666</v>
      </c>
      <c r="K1451" s="3" t="s">
        <v>666</v>
      </c>
      <c r="L1451" s="3" t="s">
        <v>666</v>
      </c>
      <c r="M1451" s="31" t="s">
        <v>10276</v>
      </c>
      <c r="N1451" s="3"/>
      <c r="O1451" s="3" t="s">
        <v>308</v>
      </c>
      <c r="P1451" s="3" t="s">
        <v>132</v>
      </c>
      <c r="Q1451" s="3" t="str">
        <f>IFERROR(VLOOKUP(Presupuestos[[#This Row],[CLASIFICACIÓN (N)]],Tabla17[],2,0),"")</f>
        <v>Gastos operativos</v>
      </c>
      <c r="R1451" s="3" t="str">
        <f>IFERROR(VLOOKUP(Presupuestos[[#This Row],[CLASIFICACIÓN (N)]],Tabla17[],3,0),"")</f>
        <v>Operativo</v>
      </c>
      <c r="S1451" s="3" t="s">
        <v>16</v>
      </c>
      <c r="T1451" s="3" t="str">
        <f>IFERROR(VLOOKUP(Presupuestos[[#This Row],[ALMACEN]],Tabla5[],2,0),"")</f>
        <v>Arequipa</v>
      </c>
      <c r="U1451" s="19" t="str">
        <f>IFERROR(VLOOKUP(Presupuestos[[#This Row],[TIPO DE DOCUMENTO]],Tipo_Documento[],2,0)&amp;Presupuestos[[#This Row],[SERIE]]&amp;Presupuestos[[#This Row],[NUMERO]]&amp;Presupuestos[[#This Row],[RUC]],"")</f>
        <v>PLM330848536654</v>
      </c>
      <c r="V1451" s="3" t="s">
        <v>171</v>
      </c>
      <c r="W1451" s="7">
        <v>45881</v>
      </c>
      <c r="X1451" s="7">
        <v>45881</v>
      </c>
      <c r="Y1451" s="3">
        <v>3</v>
      </c>
      <c r="Z1451" s="3">
        <v>308</v>
      </c>
      <c r="AA1451" s="3">
        <f>IFERROR(VLOOKUP(Presupuestos[[#This Row],[RAZON SOCIAL]],CHOOSE({1,2},Clientes_Proveedores[Razon Social],Clientes_Proveedores[Ruc / Dni]),2,0),"-")</f>
        <v>48536654</v>
      </c>
      <c r="AB1451" s="31" t="s">
        <v>1619</v>
      </c>
      <c r="AC1451" s="3" t="s">
        <v>670</v>
      </c>
      <c r="AD1451" s="5"/>
      <c r="AE1451" s="6">
        <v>23</v>
      </c>
      <c r="AF1451" s="6">
        <f>Presupuestos[[#This Row],[BASE]]*Presupuestos[[#This Row],[% IGV]]</f>
        <v>0</v>
      </c>
      <c r="AG1451" s="22">
        <f>ROUND(SUM(Presupuestos[[#This Row],[BASE]:[IGV]]),2)</f>
        <v>23</v>
      </c>
      <c r="AH1451" s="9" t="str">
        <f>IF(Presupuestos[[#This Row],[MONEDA]]="USD",VLOOKUP(Presupuestos[[#This Row],[FECHA DE EMISION]],Tipo_Cambio[],3,0),"")</f>
        <v/>
      </c>
      <c r="AI1451" s="22">
        <f>IFERROR(ROUND(IF(Presupuestos[[#This Row],[MONEDA]]="PEN",Presupuestos[[#This Row],[TOTAL]],Presupuestos[[#This Row],[TOTAL]]*Presupuestos[[#This Row],[TIPO DE CAMBIO]]),2),"")</f>
        <v>23</v>
      </c>
      <c r="AJ1451" s="5"/>
      <c r="AK1451" s="33" t="s">
        <v>671</v>
      </c>
      <c r="AL1451" s="5" t="s">
        <v>672</v>
      </c>
      <c r="AM1451" s="23" t="s">
        <v>671</v>
      </c>
      <c r="AN1451" s="23" t="s">
        <v>671</v>
      </c>
      <c r="AO1451" s="7" t="str">
        <f>IFERROR(VLOOKUP("1-"&amp;Presupuestos[[#This Row],[ID DOCUMENTO]],BD_Pagos[],7,0),"")</f>
        <v/>
      </c>
      <c r="AP1451" s="16" t="str">
        <f>IFERROR(VLOOKUP("1-"&amp;Presupuestos[[#This Row],[ID DOCUMENTO]],BD_Pagos[],8,0),"")</f>
        <v/>
      </c>
      <c r="AQ1451" s="17" t="str">
        <f>IFERROR(VLOOKUP("1-"&amp;Presupuestos[[#This Row],[ID DOCUMENTO]],BD_Pagos[],9,0),"")</f>
        <v/>
      </c>
      <c r="AR1451" s="54"/>
      <c r="AS1451" s="7" t="str">
        <f>IFERROR(VLOOKUP("2-"&amp;Presupuestos[[#This Row],[ID DOCUMENTO]],BD_Pagos[],7,0),"")</f>
        <v/>
      </c>
      <c r="AT1451" s="16" t="str">
        <f>IFERROR(VLOOKUP("2-"&amp;Presupuestos[[#This Row],[ID DOCUMENTO]],BD_Pagos[],8,0),"")</f>
        <v/>
      </c>
      <c r="AU1451" s="17" t="str">
        <f>IFERROR(VLOOKUP("2-"&amp;Presupuestos[[#This Row],[ID DOCUMENTO]],BD_Pagos[],9,0),"")</f>
        <v/>
      </c>
      <c r="AV1451" s="20">
        <f>IF(IFERROR(VLOOKUP("2-"&amp;Presupuestos[[#This Row],[ID DOCUMENTO]],BD_Pagos[],10,0),0)&gt;Presupuestos[[#This Row],[TOTAL SOLES]],Presupuestos[[#This Row],[TOTAL SOLES]],IFERROR(VLOOKUP("2-"&amp;Presupuestos[[#This Row],[ID DOCUMENTO]],BD_Pagos[],10,0),0))</f>
        <v>0</v>
      </c>
      <c r="AW1451" s="7"/>
      <c r="AX1451" s="16"/>
      <c r="AY1451" s="17"/>
      <c r="AZ1451" s="20"/>
      <c r="BA1451" s="7"/>
      <c r="BB1451" s="16"/>
      <c r="BC1451" s="17"/>
      <c r="BD1451" s="20"/>
      <c r="BE1451" s="7" t="str">
        <f>IFERROR(VLOOKUP("5-"&amp;Presupuestos[[#This Row],[ID DOCUMENTO]],BD_Pagos[],7,0),"")</f>
        <v/>
      </c>
      <c r="BF1451" s="17" t="str">
        <f>IFERROR(VLOOKUP("5-"&amp;Presupuestos[[#This Row],[ID DOCUMENTO]],BD_Pagos[],9,0),"")</f>
        <v/>
      </c>
      <c r="BG1451" s="20">
        <f>IF(IFERROR(VLOOKUP("5-"&amp;Presupuestos[[#This Row],[ID DOCUMENTO]],BD_Pagos[],10,0),0)&gt;Presupuestos[[#This Row],[TOTAL SOLES]],Presupuestos[[#This Row],[TOTAL SOLES]],IFERROR(VLOOKUP("5-"&amp;Presupuestos[[#This Row],[ID DOCUMENTO]],BD_Pagos[],10,0),0))</f>
        <v>0</v>
      </c>
      <c r="BH1451" s="7" t="str">
        <f>IFERROR(VLOOKUP("1-Detraccion"&amp;Presupuestos[[#This Row],[ID DOCUMENTO]],BD_Pagos[],2,0),"")</f>
        <v/>
      </c>
      <c r="BI1451" s="3" t="str">
        <f>IFERROR(VLOOKUP("1-Detraccion"&amp;Presupuestos[[#This Row],[ID DOCUMENTO]],BD_Pagos[],3,0),"")</f>
        <v/>
      </c>
      <c r="BJ1451" s="3" t="str">
        <f>IFERROR(VLOOKUP("1-Detraccion"&amp;Presupuestos[[#This Row],[ID DOCUMENTO]],BD_Pagos[],4,0),"")</f>
        <v/>
      </c>
      <c r="BK1451" s="6">
        <f>IF(IFERROR(VLOOKUP("1-Detraccion"&amp;Presupuestos[[#This Row],[ID DOCUMENTO]],BD_Pagos[],5,0),0)&gt;Presupuestos[[#This Row],[TOTAL SOLES]],Presupuestos[[#This Row],[TOTAL SOLES]],IFERROR(VLOOKUP("1-Detraccion"&amp;Presupuestos[[#This Row],[ID DOCUMENTO]],BD_Pagos[],5,0),0))</f>
        <v>0</v>
      </c>
      <c r="BL1451" s="6">
        <f>IF(IFERROR(VLOOKUP("1-Detraccion"&amp;Presupuestos[[#This Row],[ID DOCUMENTO]],BD_Pagos[],6,0),0)&gt;Presupuestos[[#This Row],[TOTAL SOLES]],Presupuestos[[#This Row],[TOTAL SOLES]],IFERROR(VLOOKUP("1-Detraccion"&amp;Presupuestos[[#This Row],[ID DOCUMENTO]],BD_Pagos[],6,0),0))</f>
        <v>0</v>
      </c>
      <c r="BM1451" s="37"/>
      <c r="BN1451" s="3"/>
      <c r="BO1451" s="3"/>
      <c r="BP1451" s="6"/>
      <c r="BQ145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v>
      </c>
      <c r="BR1451" s="23" t="str">
        <f>IF(Presupuestos[[#This Row],[SALDO ME-MN]]&gt;0,"PENDIENTE","CANCELADO")</f>
        <v>PENDIENTE</v>
      </c>
      <c r="BS1451" s="23" t="str">
        <f>IF(COUNTIFS($U$4:$U1450,Presupuestos[[#This Row],[ID DOCUMENTO]])&gt;=1,IF(B1450=Presupuestos[[#This Row],[ID]],"OK","DOC. DUPLICADO"),"OK")</f>
        <v>OK</v>
      </c>
    </row>
    <row r="1452" spans="2:71" ht="24" x14ac:dyDescent="0.25">
      <c r="B1452" s="34">
        <f>IF(Presupuestos[[#This Row],[ID DOCUMENTO]]=U1451,B1451,IF(B1451="ID",1,B1451+1))</f>
        <v>1260</v>
      </c>
      <c r="C1452" s="2">
        <v>45882</v>
      </c>
      <c r="D1452" s="2">
        <v>45882</v>
      </c>
      <c r="E1452" s="3" t="s">
        <v>966</v>
      </c>
      <c r="F1452" s="25" t="s">
        <v>35</v>
      </c>
      <c r="G1452" s="25" t="s">
        <v>19</v>
      </c>
      <c r="H1452" s="25" t="s">
        <v>228</v>
      </c>
      <c r="I1452" s="36" t="str">
        <f>IFERROR(VLOOKUP(Presupuestos[[#This Row],[AREA]]&amp;Presupuestos[[#This Row],[CONCEPTO]]&amp;Presupuestos[[#This Row],[DESCRIPCION]],Tabla28[[Columna1]:[CÓDIGO NUEVO]],2,0),"")</f>
        <v>P0307003</v>
      </c>
      <c r="J1452" s="3" t="s">
        <v>666</v>
      </c>
      <c r="K1452" s="3" t="s">
        <v>666</v>
      </c>
      <c r="L1452" s="3" t="s">
        <v>666</v>
      </c>
      <c r="M1452" s="31" t="s">
        <v>10277</v>
      </c>
      <c r="N1452" s="3"/>
      <c r="O1452" s="3" t="s">
        <v>315</v>
      </c>
      <c r="P1452" s="3" t="s">
        <v>127</v>
      </c>
      <c r="Q1452" s="3" t="str">
        <f>IFERROR(VLOOKUP(Presupuestos[[#This Row],[CLASIFICACIÓN (N)]],Tabla17[],2,0),"")</f>
        <v>Gastos operativos</v>
      </c>
      <c r="R1452" s="3" t="str">
        <f>IFERROR(VLOOKUP(Presupuestos[[#This Row],[CLASIFICACIÓN (N)]],Tabla17[],3,0),"")</f>
        <v>Operativo</v>
      </c>
      <c r="S1452" s="3" t="s">
        <v>16</v>
      </c>
      <c r="T1452" s="3" t="str">
        <f>IFERROR(VLOOKUP(Presupuestos[[#This Row],[ALMACEN]],Tabla5[],2,0),"")</f>
        <v>Arequipa</v>
      </c>
      <c r="U1452" s="19" t="str">
        <f>IFERROR(VLOOKUP(Presupuestos[[#This Row],[TIPO DE DOCUMENTO]],Tipo_Documento[],2,0)&amp;Presupuestos[[#This Row],[SERIE]]&amp;Presupuestos[[#This Row],[NUMERO]]&amp;Presupuestos[[#This Row],[RUC]],"")</f>
        <v>PLM330948536654</v>
      </c>
      <c r="V1452" s="3" t="s">
        <v>171</v>
      </c>
      <c r="W1452" s="7">
        <v>45882</v>
      </c>
      <c r="X1452" s="7">
        <v>45882</v>
      </c>
      <c r="Y1452" s="3">
        <v>3</v>
      </c>
      <c r="Z1452" s="3">
        <v>309</v>
      </c>
      <c r="AA1452" s="3">
        <f>IFERROR(VLOOKUP(Presupuestos[[#This Row],[RAZON SOCIAL]],CHOOSE({1,2},Clientes_Proveedores[Razon Social],Clientes_Proveedores[Ruc / Dni]),2,0),"-")</f>
        <v>48536654</v>
      </c>
      <c r="AB1452" s="31" t="s">
        <v>1619</v>
      </c>
      <c r="AC1452" s="3" t="s">
        <v>670</v>
      </c>
      <c r="AD1452" s="5"/>
      <c r="AE1452" s="6">
        <v>10</v>
      </c>
      <c r="AF1452" s="6">
        <f>Presupuestos[[#This Row],[BASE]]*Presupuestos[[#This Row],[% IGV]]</f>
        <v>0</v>
      </c>
      <c r="AG1452" s="22">
        <f>ROUND(SUM(Presupuestos[[#This Row],[BASE]:[IGV]]),2)</f>
        <v>10</v>
      </c>
      <c r="AH1452" s="9" t="str">
        <f>IF(Presupuestos[[#This Row],[MONEDA]]="USD",VLOOKUP(Presupuestos[[#This Row],[FECHA DE EMISION]],Tipo_Cambio[],3,0),"")</f>
        <v/>
      </c>
      <c r="AI1452" s="22">
        <f>IFERROR(ROUND(IF(Presupuestos[[#This Row],[MONEDA]]="PEN",Presupuestos[[#This Row],[TOTAL]],Presupuestos[[#This Row],[TOTAL]]*Presupuestos[[#This Row],[TIPO DE CAMBIO]]),2),"")</f>
        <v>10</v>
      </c>
      <c r="AJ1452" s="5"/>
      <c r="AK1452" s="33" t="s">
        <v>671</v>
      </c>
      <c r="AL1452" s="5" t="s">
        <v>672</v>
      </c>
      <c r="AM1452" s="23" t="s">
        <v>671</v>
      </c>
      <c r="AN1452" s="23" t="s">
        <v>671</v>
      </c>
      <c r="AO1452" s="7" t="str">
        <f>IFERROR(VLOOKUP("1-"&amp;Presupuestos[[#This Row],[ID DOCUMENTO]],BD_Pagos[],7,0),"")</f>
        <v/>
      </c>
      <c r="AP1452" s="16" t="str">
        <f>IFERROR(VLOOKUP("1-"&amp;Presupuestos[[#This Row],[ID DOCUMENTO]],BD_Pagos[],8,0),"")</f>
        <v/>
      </c>
      <c r="AQ1452" s="17" t="str">
        <f>IFERROR(VLOOKUP("1-"&amp;Presupuestos[[#This Row],[ID DOCUMENTO]],BD_Pagos[],9,0),"")</f>
        <v/>
      </c>
      <c r="AR1452" s="54"/>
      <c r="AS1452" s="7" t="str">
        <f>IFERROR(VLOOKUP("2-"&amp;Presupuestos[[#This Row],[ID DOCUMENTO]],BD_Pagos[],7,0),"")</f>
        <v/>
      </c>
      <c r="AT1452" s="16" t="str">
        <f>IFERROR(VLOOKUP("2-"&amp;Presupuestos[[#This Row],[ID DOCUMENTO]],BD_Pagos[],8,0),"")</f>
        <v/>
      </c>
      <c r="AU1452" s="17" t="str">
        <f>IFERROR(VLOOKUP("2-"&amp;Presupuestos[[#This Row],[ID DOCUMENTO]],BD_Pagos[],9,0),"")</f>
        <v/>
      </c>
      <c r="AV1452" s="20">
        <f>IF(IFERROR(VLOOKUP("2-"&amp;Presupuestos[[#This Row],[ID DOCUMENTO]],BD_Pagos[],10,0),0)&gt;Presupuestos[[#This Row],[TOTAL SOLES]],Presupuestos[[#This Row],[TOTAL SOLES]],IFERROR(VLOOKUP("2-"&amp;Presupuestos[[#This Row],[ID DOCUMENTO]],BD_Pagos[],10,0),0))</f>
        <v>0</v>
      </c>
      <c r="AW1452" s="7"/>
      <c r="AX1452" s="16"/>
      <c r="AY1452" s="17"/>
      <c r="AZ1452" s="20"/>
      <c r="BA1452" s="7"/>
      <c r="BB1452" s="16"/>
      <c r="BC1452" s="17"/>
      <c r="BD1452" s="20"/>
      <c r="BE1452" s="7" t="str">
        <f>IFERROR(VLOOKUP("5-"&amp;Presupuestos[[#This Row],[ID DOCUMENTO]],BD_Pagos[],7,0),"")</f>
        <v/>
      </c>
      <c r="BF1452" s="17" t="str">
        <f>IFERROR(VLOOKUP("5-"&amp;Presupuestos[[#This Row],[ID DOCUMENTO]],BD_Pagos[],9,0),"")</f>
        <v/>
      </c>
      <c r="BG1452" s="20">
        <f>IF(IFERROR(VLOOKUP("5-"&amp;Presupuestos[[#This Row],[ID DOCUMENTO]],BD_Pagos[],10,0),0)&gt;Presupuestos[[#This Row],[TOTAL SOLES]],Presupuestos[[#This Row],[TOTAL SOLES]],IFERROR(VLOOKUP("5-"&amp;Presupuestos[[#This Row],[ID DOCUMENTO]],BD_Pagos[],10,0),0))</f>
        <v>0</v>
      </c>
      <c r="BH1452" s="7" t="str">
        <f>IFERROR(VLOOKUP("1-Detraccion"&amp;Presupuestos[[#This Row],[ID DOCUMENTO]],BD_Pagos[],2,0),"")</f>
        <v/>
      </c>
      <c r="BI1452" s="3" t="str">
        <f>IFERROR(VLOOKUP("1-Detraccion"&amp;Presupuestos[[#This Row],[ID DOCUMENTO]],BD_Pagos[],3,0),"")</f>
        <v/>
      </c>
      <c r="BJ1452" s="3" t="str">
        <f>IFERROR(VLOOKUP("1-Detraccion"&amp;Presupuestos[[#This Row],[ID DOCUMENTO]],BD_Pagos[],4,0),"")</f>
        <v/>
      </c>
      <c r="BK1452" s="6">
        <f>IF(IFERROR(VLOOKUP("1-Detraccion"&amp;Presupuestos[[#This Row],[ID DOCUMENTO]],BD_Pagos[],5,0),0)&gt;Presupuestos[[#This Row],[TOTAL SOLES]],Presupuestos[[#This Row],[TOTAL SOLES]],IFERROR(VLOOKUP("1-Detraccion"&amp;Presupuestos[[#This Row],[ID DOCUMENTO]],BD_Pagos[],5,0),0))</f>
        <v>0</v>
      </c>
      <c r="BL1452" s="6">
        <f>IF(IFERROR(VLOOKUP("1-Detraccion"&amp;Presupuestos[[#This Row],[ID DOCUMENTO]],BD_Pagos[],6,0),0)&gt;Presupuestos[[#This Row],[TOTAL SOLES]],Presupuestos[[#This Row],[TOTAL SOLES]],IFERROR(VLOOKUP("1-Detraccion"&amp;Presupuestos[[#This Row],[ID DOCUMENTO]],BD_Pagos[],6,0),0))</f>
        <v>0</v>
      </c>
      <c r="BM1452" s="37"/>
      <c r="BN1452" s="3"/>
      <c r="BO1452" s="3"/>
      <c r="BP1452" s="6"/>
      <c r="BQ145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452" s="23" t="str">
        <f>IF(Presupuestos[[#This Row],[SALDO ME-MN]]&gt;0,"PENDIENTE","CANCELADO")</f>
        <v>PENDIENTE</v>
      </c>
      <c r="BS1452" s="23" t="str">
        <f>IF(COUNTIFS($U$4:$U1451,Presupuestos[[#This Row],[ID DOCUMENTO]])&gt;=1,IF(B1451=Presupuestos[[#This Row],[ID]],"OK","DOC. DUPLICADO"),"OK")</f>
        <v>OK</v>
      </c>
    </row>
    <row r="1453" spans="2:71" ht="24" x14ac:dyDescent="0.25">
      <c r="B1453" s="34">
        <f>IF(Presupuestos[[#This Row],[ID DOCUMENTO]]=U1452,B1452,IF(B1452="ID",1,B1452+1))</f>
        <v>1261</v>
      </c>
      <c r="C1453" s="2">
        <v>45887</v>
      </c>
      <c r="D1453" s="2">
        <v>45887</v>
      </c>
      <c r="E1453" s="3" t="s">
        <v>966</v>
      </c>
      <c r="F1453" s="25" t="s">
        <v>35</v>
      </c>
      <c r="G1453" s="25" t="s">
        <v>19</v>
      </c>
      <c r="H1453" s="25" t="s">
        <v>203</v>
      </c>
      <c r="I1453" s="36" t="str">
        <f>IFERROR(VLOOKUP(Presupuestos[[#This Row],[AREA]]&amp;Presupuestos[[#This Row],[CONCEPTO]]&amp;Presupuestos[[#This Row],[DESCRIPCION]],Tabla28[[Columna1]:[CÓDIGO NUEVO]],2,0),"")</f>
        <v>P0307001</v>
      </c>
      <c r="J1453" s="3" t="s">
        <v>666</v>
      </c>
      <c r="K1453" s="3" t="s">
        <v>666</v>
      </c>
      <c r="L1453" s="3" t="s">
        <v>666</v>
      </c>
      <c r="M1453" s="31" t="s">
        <v>10278</v>
      </c>
      <c r="N1453" s="3"/>
      <c r="O1453" s="3" t="s">
        <v>308</v>
      </c>
      <c r="P1453" s="3" t="s">
        <v>132</v>
      </c>
      <c r="Q1453" s="3" t="str">
        <f>IFERROR(VLOOKUP(Presupuestos[[#This Row],[CLASIFICACIÓN (N)]],Tabla17[],2,0),"")</f>
        <v>Gastos operativos</v>
      </c>
      <c r="R1453" s="3" t="str">
        <f>IFERROR(VLOOKUP(Presupuestos[[#This Row],[CLASIFICACIÓN (N)]],Tabla17[],3,0),"")</f>
        <v>Operativo</v>
      </c>
      <c r="S1453" s="3" t="s">
        <v>16</v>
      </c>
      <c r="T1453" s="3" t="str">
        <f>IFERROR(VLOOKUP(Presupuestos[[#This Row],[ALMACEN]],Tabla5[],2,0),"")</f>
        <v>Arequipa</v>
      </c>
      <c r="U1453" s="19" t="str">
        <f>IFERROR(VLOOKUP(Presupuestos[[#This Row],[TIPO DE DOCUMENTO]],Tipo_Documento[],2,0)&amp;Presupuestos[[#This Row],[SERIE]]&amp;Presupuestos[[#This Row],[NUMERO]]&amp;Presupuestos[[#This Row],[RUC]],"")</f>
        <v>PLM331048536654</v>
      </c>
      <c r="V1453" s="3" t="s">
        <v>171</v>
      </c>
      <c r="W1453" s="7">
        <v>45887</v>
      </c>
      <c r="X1453" s="7">
        <v>45887</v>
      </c>
      <c r="Y1453" s="3">
        <v>3</v>
      </c>
      <c r="Z1453" s="3">
        <v>310</v>
      </c>
      <c r="AA1453" s="3">
        <f>IFERROR(VLOOKUP(Presupuestos[[#This Row],[RAZON SOCIAL]],CHOOSE({1,2},Clientes_Proveedores[Razon Social],Clientes_Proveedores[Ruc / Dni]),2,0),"-")</f>
        <v>48536654</v>
      </c>
      <c r="AB1453" s="31" t="s">
        <v>1619</v>
      </c>
      <c r="AC1453" s="3" t="s">
        <v>670</v>
      </c>
      <c r="AD1453" s="5"/>
      <c r="AE1453" s="6">
        <v>15</v>
      </c>
      <c r="AF1453" s="6">
        <f>Presupuestos[[#This Row],[BASE]]*Presupuestos[[#This Row],[% IGV]]</f>
        <v>0</v>
      </c>
      <c r="AG1453" s="22">
        <f>ROUND(SUM(Presupuestos[[#This Row],[BASE]:[IGV]]),2)</f>
        <v>15</v>
      </c>
      <c r="AH1453" s="9" t="str">
        <f>IF(Presupuestos[[#This Row],[MONEDA]]="USD",VLOOKUP(Presupuestos[[#This Row],[FECHA DE EMISION]],Tipo_Cambio[],3,0),"")</f>
        <v/>
      </c>
      <c r="AI1453" s="22">
        <f>IFERROR(ROUND(IF(Presupuestos[[#This Row],[MONEDA]]="PEN",Presupuestos[[#This Row],[TOTAL]],Presupuestos[[#This Row],[TOTAL]]*Presupuestos[[#This Row],[TIPO DE CAMBIO]]),2),"")</f>
        <v>15</v>
      </c>
      <c r="AJ1453" s="5"/>
      <c r="AK1453" s="33" t="s">
        <v>671</v>
      </c>
      <c r="AL1453" s="5" t="s">
        <v>672</v>
      </c>
      <c r="AM1453" s="23" t="s">
        <v>671</v>
      </c>
      <c r="AN1453" s="23" t="s">
        <v>671</v>
      </c>
      <c r="AO1453" s="7" t="str">
        <f>IFERROR(VLOOKUP("1-"&amp;Presupuestos[[#This Row],[ID DOCUMENTO]],BD_Pagos[],7,0),"")</f>
        <v/>
      </c>
      <c r="AP1453" s="16" t="str">
        <f>IFERROR(VLOOKUP("1-"&amp;Presupuestos[[#This Row],[ID DOCUMENTO]],BD_Pagos[],8,0),"")</f>
        <v/>
      </c>
      <c r="AQ1453" s="17" t="str">
        <f>IFERROR(VLOOKUP("1-"&amp;Presupuestos[[#This Row],[ID DOCUMENTO]],BD_Pagos[],9,0),"")</f>
        <v/>
      </c>
      <c r="AR1453" s="54"/>
      <c r="AS1453" s="7" t="str">
        <f>IFERROR(VLOOKUP("2-"&amp;Presupuestos[[#This Row],[ID DOCUMENTO]],BD_Pagos[],7,0),"")</f>
        <v/>
      </c>
      <c r="AT1453" s="16" t="str">
        <f>IFERROR(VLOOKUP("2-"&amp;Presupuestos[[#This Row],[ID DOCUMENTO]],BD_Pagos[],8,0),"")</f>
        <v/>
      </c>
      <c r="AU1453" s="17" t="str">
        <f>IFERROR(VLOOKUP("2-"&amp;Presupuestos[[#This Row],[ID DOCUMENTO]],BD_Pagos[],9,0),"")</f>
        <v/>
      </c>
      <c r="AV1453" s="20">
        <f>IF(IFERROR(VLOOKUP("2-"&amp;Presupuestos[[#This Row],[ID DOCUMENTO]],BD_Pagos[],10,0),0)&gt;Presupuestos[[#This Row],[TOTAL SOLES]],Presupuestos[[#This Row],[TOTAL SOLES]],IFERROR(VLOOKUP("2-"&amp;Presupuestos[[#This Row],[ID DOCUMENTO]],BD_Pagos[],10,0),0))</f>
        <v>0</v>
      </c>
      <c r="AW1453" s="7"/>
      <c r="AX1453" s="16"/>
      <c r="AY1453" s="17"/>
      <c r="AZ1453" s="20"/>
      <c r="BA1453" s="7"/>
      <c r="BB1453" s="16"/>
      <c r="BC1453" s="17"/>
      <c r="BD1453" s="20"/>
      <c r="BE1453" s="7" t="str">
        <f>IFERROR(VLOOKUP("5-"&amp;Presupuestos[[#This Row],[ID DOCUMENTO]],BD_Pagos[],7,0),"")</f>
        <v/>
      </c>
      <c r="BF1453" s="17" t="str">
        <f>IFERROR(VLOOKUP("5-"&amp;Presupuestos[[#This Row],[ID DOCUMENTO]],BD_Pagos[],9,0),"")</f>
        <v/>
      </c>
      <c r="BG1453" s="20">
        <f>IF(IFERROR(VLOOKUP("5-"&amp;Presupuestos[[#This Row],[ID DOCUMENTO]],BD_Pagos[],10,0),0)&gt;Presupuestos[[#This Row],[TOTAL SOLES]],Presupuestos[[#This Row],[TOTAL SOLES]],IFERROR(VLOOKUP("5-"&amp;Presupuestos[[#This Row],[ID DOCUMENTO]],BD_Pagos[],10,0),0))</f>
        <v>0</v>
      </c>
      <c r="BH1453" s="7" t="str">
        <f>IFERROR(VLOOKUP("1-Detraccion"&amp;Presupuestos[[#This Row],[ID DOCUMENTO]],BD_Pagos[],2,0),"")</f>
        <v/>
      </c>
      <c r="BI1453" s="3" t="str">
        <f>IFERROR(VLOOKUP("1-Detraccion"&amp;Presupuestos[[#This Row],[ID DOCUMENTO]],BD_Pagos[],3,0),"")</f>
        <v/>
      </c>
      <c r="BJ1453" s="3" t="str">
        <f>IFERROR(VLOOKUP("1-Detraccion"&amp;Presupuestos[[#This Row],[ID DOCUMENTO]],BD_Pagos[],4,0),"")</f>
        <v/>
      </c>
      <c r="BK1453" s="6">
        <f>IF(IFERROR(VLOOKUP("1-Detraccion"&amp;Presupuestos[[#This Row],[ID DOCUMENTO]],BD_Pagos[],5,0),0)&gt;Presupuestos[[#This Row],[TOTAL SOLES]],Presupuestos[[#This Row],[TOTAL SOLES]],IFERROR(VLOOKUP("1-Detraccion"&amp;Presupuestos[[#This Row],[ID DOCUMENTO]],BD_Pagos[],5,0),0))</f>
        <v>0</v>
      </c>
      <c r="BL1453" s="6">
        <f>IF(IFERROR(VLOOKUP("1-Detraccion"&amp;Presupuestos[[#This Row],[ID DOCUMENTO]],BD_Pagos[],6,0),0)&gt;Presupuestos[[#This Row],[TOTAL SOLES]],Presupuestos[[#This Row],[TOTAL SOLES]],IFERROR(VLOOKUP("1-Detraccion"&amp;Presupuestos[[#This Row],[ID DOCUMENTO]],BD_Pagos[],6,0),0))</f>
        <v>0</v>
      </c>
      <c r="BM1453" s="37"/>
      <c r="BN1453" s="3"/>
      <c r="BO1453" s="3"/>
      <c r="BP1453" s="6"/>
      <c r="BQ145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453" s="23" t="str">
        <f>IF(Presupuestos[[#This Row],[SALDO ME-MN]]&gt;0,"PENDIENTE","CANCELADO")</f>
        <v>PENDIENTE</v>
      </c>
      <c r="BS1453" s="23" t="str">
        <f>IF(COUNTIFS($U$4:$U1452,Presupuestos[[#This Row],[ID DOCUMENTO]])&gt;=1,IF(B1452=Presupuestos[[#This Row],[ID]],"OK","DOC. DUPLICADO"),"OK")</f>
        <v>OK</v>
      </c>
    </row>
    <row r="1454" spans="2:71" ht="24" x14ac:dyDescent="0.25">
      <c r="B1454" s="34">
        <f>IF(Presupuestos[[#This Row],[ID DOCUMENTO]]=U1453,B1453,IF(B1453="ID",1,B1453+1))</f>
        <v>1262</v>
      </c>
      <c r="C1454" s="2">
        <v>45888</v>
      </c>
      <c r="D1454" s="2">
        <v>45888</v>
      </c>
      <c r="E1454" s="3" t="s">
        <v>966</v>
      </c>
      <c r="F1454" s="25" t="s">
        <v>35</v>
      </c>
      <c r="G1454" s="25" t="s">
        <v>19</v>
      </c>
      <c r="H1454" s="25" t="s">
        <v>203</v>
      </c>
      <c r="I1454" s="36" t="str">
        <f>IFERROR(VLOOKUP(Presupuestos[[#This Row],[AREA]]&amp;Presupuestos[[#This Row],[CONCEPTO]]&amp;Presupuestos[[#This Row],[DESCRIPCION]],Tabla28[[Columna1]:[CÓDIGO NUEVO]],2,0),"")</f>
        <v>P0307001</v>
      </c>
      <c r="J1454" s="3" t="s">
        <v>666</v>
      </c>
      <c r="K1454" s="3" t="s">
        <v>666</v>
      </c>
      <c r="L1454" s="3" t="s">
        <v>666</v>
      </c>
      <c r="M1454" s="31" t="s">
        <v>10274</v>
      </c>
      <c r="N1454" s="3"/>
      <c r="O1454" s="3" t="s">
        <v>308</v>
      </c>
      <c r="P1454" s="3" t="s">
        <v>132</v>
      </c>
      <c r="Q1454" s="3" t="str">
        <f>IFERROR(VLOOKUP(Presupuestos[[#This Row],[CLASIFICACIÓN (N)]],Tabla17[],2,0),"")</f>
        <v>Gastos operativos</v>
      </c>
      <c r="R1454" s="3" t="str">
        <f>IFERROR(VLOOKUP(Presupuestos[[#This Row],[CLASIFICACIÓN (N)]],Tabla17[],3,0),"")</f>
        <v>Operativo</v>
      </c>
      <c r="S1454" s="3" t="s">
        <v>16</v>
      </c>
      <c r="T1454" s="3" t="str">
        <f>IFERROR(VLOOKUP(Presupuestos[[#This Row],[ALMACEN]],Tabla5[],2,0),"")</f>
        <v>Arequipa</v>
      </c>
      <c r="U1454" s="19" t="str">
        <f>IFERROR(VLOOKUP(Presupuestos[[#This Row],[TIPO DE DOCUMENTO]],Tipo_Documento[],2,0)&amp;Presupuestos[[#This Row],[SERIE]]&amp;Presupuestos[[#This Row],[NUMERO]]&amp;Presupuestos[[#This Row],[RUC]],"")</f>
        <v>PLM331148536654</v>
      </c>
      <c r="V1454" s="3" t="s">
        <v>171</v>
      </c>
      <c r="W1454" s="7">
        <v>45888</v>
      </c>
      <c r="X1454" s="7">
        <v>45888</v>
      </c>
      <c r="Y1454" s="3">
        <v>3</v>
      </c>
      <c r="Z1454" s="3">
        <v>311</v>
      </c>
      <c r="AA1454" s="3">
        <f>IFERROR(VLOOKUP(Presupuestos[[#This Row],[RAZON SOCIAL]],CHOOSE({1,2},Clientes_Proveedores[Razon Social],Clientes_Proveedores[Ruc / Dni]),2,0),"-")</f>
        <v>48536654</v>
      </c>
      <c r="AB1454" s="31" t="s">
        <v>1619</v>
      </c>
      <c r="AC1454" s="3" t="s">
        <v>670</v>
      </c>
      <c r="AD1454" s="5"/>
      <c r="AE1454" s="6">
        <v>26</v>
      </c>
      <c r="AF1454" s="6">
        <f>Presupuestos[[#This Row],[BASE]]*Presupuestos[[#This Row],[% IGV]]</f>
        <v>0</v>
      </c>
      <c r="AG1454" s="22">
        <f>ROUND(SUM(Presupuestos[[#This Row],[BASE]:[IGV]]),2)</f>
        <v>26</v>
      </c>
      <c r="AH1454" s="9" t="str">
        <f>IF(Presupuestos[[#This Row],[MONEDA]]="USD",VLOOKUP(Presupuestos[[#This Row],[FECHA DE EMISION]],Tipo_Cambio[],3,0),"")</f>
        <v/>
      </c>
      <c r="AI1454" s="22">
        <f>IFERROR(ROUND(IF(Presupuestos[[#This Row],[MONEDA]]="PEN",Presupuestos[[#This Row],[TOTAL]],Presupuestos[[#This Row],[TOTAL]]*Presupuestos[[#This Row],[TIPO DE CAMBIO]]),2),"")</f>
        <v>26</v>
      </c>
      <c r="AJ1454" s="5"/>
      <c r="AK1454" s="33" t="s">
        <v>671</v>
      </c>
      <c r="AL1454" s="5" t="s">
        <v>672</v>
      </c>
      <c r="AM1454" s="23" t="s">
        <v>671</v>
      </c>
      <c r="AN1454" s="23" t="s">
        <v>671</v>
      </c>
      <c r="AO1454" s="7" t="str">
        <f>IFERROR(VLOOKUP("1-"&amp;Presupuestos[[#This Row],[ID DOCUMENTO]],BD_Pagos[],7,0),"")</f>
        <v/>
      </c>
      <c r="AP1454" s="16" t="str">
        <f>IFERROR(VLOOKUP("1-"&amp;Presupuestos[[#This Row],[ID DOCUMENTO]],BD_Pagos[],8,0),"")</f>
        <v/>
      </c>
      <c r="AQ1454" s="17" t="str">
        <f>IFERROR(VLOOKUP("1-"&amp;Presupuestos[[#This Row],[ID DOCUMENTO]],BD_Pagos[],9,0),"")</f>
        <v/>
      </c>
      <c r="AR1454" s="54"/>
      <c r="AS1454" s="7" t="str">
        <f>IFERROR(VLOOKUP("2-"&amp;Presupuestos[[#This Row],[ID DOCUMENTO]],BD_Pagos[],7,0),"")</f>
        <v/>
      </c>
      <c r="AT1454" s="16" t="str">
        <f>IFERROR(VLOOKUP("2-"&amp;Presupuestos[[#This Row],[ID DOCUMENTO]],BD_Pagos[],8,0),"")</f>
        <v/>
      </c>
      <c r="AU1454" s="17" t="str">
        <f>IFERROR(VLOOKUP("2-"&amp;Presupuestos[[#This Row],[ID DOCUMENTO]],BD_Pagos[],9,0),"")</f>
        <v/>
      </c>
      <c r="AV1454" s="20">
        <f>IF(IFERROR(VLOOKUP("2-"&amp;Presupuestos[[#This Row],[ID DOCUMENTO]],BD_Pagos[],10,0),0)&gt;Presupuestos[[#This Row],[TOTAL SOLES]],Presupuestos[[#This Row],[TOTAL SOLES]],IFERROR(VLOOKUP("2-"&amp;Presupuestos[[#This Row],[ID DOCUMENTO]],BD_Pagos[],10,0),0))</f>
        <v>0</v>
      </c>
      <c r="AW1454" s="7"/>
      <c r="AX1454" s="16"/>
      <c r="AY1454" s="17"/>
      <c r="AZ1454" s="20"/>
      <c r="BA1454" s="7"/>
      <c r="BB1454" s="16"/>
      <c r="BC1454" s="17"/>
      <c r="BD1454" s="20"/>
      <c r="BE1454" s="7" t="str">
        <f>IFERROR(VLOOKUP("5-"&amp;Presupuestos[[#This Row],[ID DOCUMENTO]],BD_Pagos[],7,0),"")</f>
        <v/>
      </c>
      <c r="BF1454" s="17" t="str">
        <f>IFERROR(VLOOKUP("5-"&amp;Presupuestos[[#This Row],[ID DOCUMENTO]],BD_Pagos[],9,0),"")</f>
        <v/>
      </c>
      <c r="BG1454" s="20">
        <f>IF(IFERROR(VLOOKUP("5-"&amp;Presupuestos[[#This Row],[ID DOCUMENTO]],BD_Pagos[],10,0),0)&gt;Presupuestos[[#This Row],[TOTAL SOLES]],Presupuestos[[#This Row],[TOTAL SOLES]],IFERROR(VLOOKUP("5-"&amp;Presupuestos[[#This Row],[ID DOCUMENTO]],BD_Pagos[],10,0),0))</f>
        <v>0</v>
      </c>
      <c r="BH1454" s="7" t="str">
        <f>IFERROR(VLOOKUP("1-Detraccion"&amp;Presupuestos[[#This Row],[ID DOCUMENTO]],BD_Pagos[],2,0),"")</f>
        <v/>
      </c>
      <c r="BI1454" s="3" t="str">
        <f>IFERROR(VLOOKUP("1-Detraccion"&amp;Presupuestos[[#This Row],[ID DOCUMENTO]],BD_Pagos[],3,0),"")</f>
        <v/>
      </c>
      <c r="BJ1454" s="3" t="str">
        <f>IFERROR(VLOOKUP("1-Detraccion"&amp;Presupuestos[[#This Row],[ID DOCUMENTO]],BD_Pagos[],4,0),"")</f>
        <v/>
      </c>
      <c r="BK1454" s="6">
        <f>IF(IFERROR(VLOOKUP("1-Detraccion"&amp;Presupuestos[[#This Row],[ID DOCUMENTO]],BD_Pagos[],5,0),0)&gt;Presupuestos[[#This Row],[TOTAL SOLES]],Presupuestos[[#This Row],[TOTAL SOLES]],IFERROR(VLOOKUP("1-Detraccion"&amp;Presupuestos[[#This Row],[ID DOCUMENTO]],BD_Pagos[],5,0),0))</f>
        <v>0</v>
      </c>
      <c r="BL1454" s="6">
        <f>IF(IFERROR(VLOOKUP("1-Detraccion"&amp;Presupuestos[[#This Row],[ID DOCUMENTO]],BD_Pagos[],6,0),0)&gt;Presupuestos[[#This Row],[TOTAL SOLES]],Presupuestos[[#This Row],[TOTAL SOLES]],IFERROR(VLOOKUP("1-Detraccion"&amp;Presupuestos[[#This Row],[ID DOCUMENTO]],BD_Pagos[],6,0),0))</f>
        <v>0</v>
      </c>
      <c r="BM1454" s="37"/>
      <c r="BN1454" s="3"/>
      <c r="BO1454" s="3"/>
      <c r="BP1454" s="6"/>
      <c r="BQ145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26</v>
      </c>
      <c r="BR1454" s="23" t="str">
        <f>IF(Presupuestos[[#This Row],[SALDO ME-MN]]&gt;0,"PENDIENTE","CANCELADO")</f>
        <v>PENDIENTE</v>
      </c>
      <c r="BS1454" s="23" t="str">
        <f>IF(COUNTIFS($U$4:$U1453,Presupuestos[[#This Row],[ID DOCUMENTO]])&gt;=1,IF(B1453=Presupuestos[[#This Row],[ID]],"OK","DOC. DUPLICADO"),"OK")</f>
        <v>OK</v>
      </c>
    </row>
    <row r="1455" spans="2:71" ht="24" x14ac:dyDescent="0.25">
      <c r="B1455" s="34">
        <f>IF(Presupuestos[[#This Row],[ID DOCUMENTO]]=U1454,B1454,IF(B1454="ID",1,B1454+1))</f>
        <v>1263</v>
      </c>
      <c r="C1455" s="2">
        <v>45889</v>
      </c>
      <c r="D1455" s="2">
        <v>45889</v>
      </c>
      <c r="E1455" s="3" t="s">
        <v>966</v>
      </c>
      <c r="F1455" s="25" t="s">
        <v>35</v>
      </c>
      <c r="G1455" s="25" t="s">
        <v>19</v>
      </c>
      <c r="H1455" s="25" t="s">
        <v>228</v>
      </c>
      <c r="I1455" s="36" t="str">
        <f>IFERROR(VLOOKUP(Presupuestos[[#This Row],[AREA]]&amp;Presupuestos[[#This Row],[CONCEPTO]]&amp;Presupuestos[[#This Row],[DESCRIPCION]],Tabla28[[Columna1]:[CÓDIGO NUEVO]],2,0),"")</f>
        <v>P0307003</v>
      </c>
      <c r="J1455" s="3" t="s">
        <v>666</v>
      </c>
      <c r="K1455" s="3" t="s">
        <v>666</v>
      </c>
      <c r="L1455" s="3" t="s">
        <v>666</v>
      </c>
      <c r="M1455" s="31" t="s">
        <v>10279</v>
      </c>
      <c r="N1455" s="3"/>
      <c r="O1455" s="3" t="s">
        <v>315</v>
      </c>
      <c r="P1455" s="3" t="s">
        <v>127</v>
      </c>
      <c r="Q1455" s="3" t="str">
        <f>IFERROR(VLOOKUP(Presupuestos[[#This Row],[CLASIFICACIÓN (N)]],Tabla17[],2,0),"")</f>
        <v>Gastos operativos</v>
      </c>
      <c r="R1455" s="3" t="str">
        <f>IFERROR(VLOOKUP(Presupuestos[[#This Row],[CLASIFICACIÓN (N)]],Tabla17[],3,0),"")</f>
        <v>Operativo</v>
      </c>
      <c r="S1455" s="3" t="s">
        <v>16</v>
      </c>
      <c r="T1455" s="3" t="str">
        <f>IFERROR(VLOOKUP(Presupuestos[[#This Row],[ALMACEN]],Tabla5[],2,0),"")</f>
        <v>Arequipa</v>
      </c>
      <c r="U1455" s="19" t="str">
        <f>IFERROR(VLOOKUP(Presupuestos[[#This Row],[TIPO DE DOCUMENTO]],Tipo_Documento[],2,0)&amp;Presupuestos[[#This Row],[SERIE]]&amp;Presupuestos[[#This Row],[NUMERO]]&amp;Presupuestos[[#This Row],[RUC]],"")</f>
        <v>PLM331248536654</v>
      </c>
      <c r="V1455" s="3" t="s">
        <v>171</v>
      </c>
      <c r="W1455" s="7">
        <v>45889</v>
      </c>
      <c r="X1455" s="7">
        <v>45889</v>
      </c>
      <c r="Y1455" s="3">
        <v>3</v>
      </c>
      <c r="Z1455" s="3">
        <v>312</v>
      </c>
      <c r="AA1455" s="3">
        <f>IFERROR(VLOOKUP(Presupuestos[[#This Row],[RAZON SOCIAL]],CHOOSE({1,2},Clientes_Proveedores[Razon Social],Clientes_Proveedores[Ruc / Dni]),2,0),"-")</f>
        <v>48536654</v>
      </c>
      <c r="AB1455" s="31" t="s">
        <v>1619</v>
      </c>
      <c r="AC1455" s="3" t="s">
        <v>670</v>
      </c>
      <c r="AD1455" s="5"/>
      <c r="AE1455" s="6">
        <v>15</v>
      </c>
      <c r="AF1455" s="6">
        <f>Presupuestos[[#This Row],[BASE]]*Presupuestos[[#This Row],[% IGV]]</f>
        <v>0</v>
      </c>
      <c r="AG1455" s="22">
        <f>ROUND(SUM(Presupuestos[[#This Row],[BASE]:[IGV]]),2)</f>
        <v>15</v>
      </c>
      <c r="AH1455" s="9" t="str">
        <f>IF(Presupuestos[[#This Row],[MONEDA]]="USD",VLOOKUP(Presupuestos[[#This Row],[FECHA DE EMISION]],Tipo_Cambio[],3,0),"")</f>
        <v/>
      </c>
      <c r="AI1455" s="22">
        <f>IFERROR(ROUND(IF(Presupuestos[[#This Row],[MONEDA]]="PEN",Presupuestos[[#This Row],[TOTAL]],Presupuestos[[#This Row],[TOTAL]]*Presupuestos[[#This Row],[TIPO DE CAMBIO]]),2),"")</f>
        <v>15</v>
      </c>
      <c r="AJ1455" s="5"/>
      <c r="AK1455" s="33" t="s">
        <v>671</v>
      </c>
      <c r="AL1455" s="5" t="s">
        <v>672</v>
      </c>
      <c r="AM1455" s="23" t="s">
        <v>671</v>
      </c>
      <c r="AN1455" s="23" t="s">
        <v>671</v>
      </c>
      <c r="AO1455" s="7" t="str">
        <f>IFERROR(VLOOKUP("1-"&amp;Presupuestos[[#This Row],[ID DOCUMENTO]],BD_Pagos[],7,0),"")</f>
        <v/>
      </c>
      <c r="AP1455" s="16" t="str">
        <f>IFERROR(VLOOKUP("1-"&amp;Presupuestos[[#This Row],[ID DOCUMENTO]],BD_Pagos[],8,0),"")</f>
        <v/>
      </c>
      <c r="AQ1455" s="17" t="str">
        <f>IFERROR(VLOOKUP("1-"&amp;Presupuestos[[#This Row],[ID DOCUMENTO]],BD_Pagos[],9,0),"")</f>
        <v/>
      </c>
      <c r="AR1455" s="54"/>
      <c r="AS1455" s="7" t="str">
        <f>IFERROR(VLOOKUP("2-"&amp;Presupuestos[[#This Row],[ID DOCUMENTO]],BD_Pagos[],7,0),"")</f>
        <v/>
      </c>
      <c r="AT1455" s="16" t="str">
        <f>IFERROR(VLOOKUP("2-"&amp;Presupuestos[[#This Row],[ID DOCUMENTO]],BD_Pagos[],8,0),"")</f>
        <v/>
      </c>
      <c r="AU1455" s="17" t="str">
        <f>IFERROR(VLOOKUP("2-"&amp;Presupuestos[[#This Row],[ID DOCUMENTO]],BD_Pagos[],9,0),"")</f>
        <v/>
      </c>
      <c r="AV1455" s="20">
        <f>IF(IFERROR(VLOOKUP("2-"&amp;Presupuestos[[#This Row],[ID DOCUMENTO]],BD_Pagos[],10,0),0)&gt;Presupuestos[[#This Row],[TOTAL SOLES]],Presupuestos[[#This Row],[TOTAL SOLES]],IFERROR(VLOOKUP("2-"&amp;Presupuestos[[#This Row],[ID DOCUMENTO]],BD_Pagos[],10,0),0))</f>
        <v>0</v>
      </c>
      <c r="AW1455" s="7"/>
      <c r="AX1455" s="16"/>
      <c r="AY1455" s="17"/>
      <c r="AZ1455" s="20"/>
      <c r="BA1455" s="7"/>
      <c r="BB1455" s="16"/>
      <c r="BC1455" s="17"/>
      <c r="BD1455" s="20"/>
      <c r="BE1455" s="7" t="str">
        <f>IFERROR(VLOOKUP("5-"&amp;Presupuestos[[#This Row],[ID DOCUMENTO]],BD_Pagos[],7,0),"")</f>
        <v/>
      </c>
      <c r="BF1455" s="17" t="str">
        <f>IFERROR(VLOOKUP("5-"&amp;Presupuestos[[#This Row],[ID DOCUMENTO]],BD_Pagos[],9,0),"")</f>
        <v/>
      </c>
      <c r="BG1455" s="20">
        <f>IF(IFERROR(VLOOKUP("5-"&amp;Presupuestos[[#This Row],[ID DOCUMENTO]],BD_Pagos[],10,0),0)&gt;Presupuestos[[#This Row],[TOTAL SOLES]],Presupuestos[[#This Row],[TOTAL SOLES]],IFERROR(VLOOKUP("5-"&amp;Presupuestos[[#This Row],[ID DOCUMENTO]],BD_Pagos[],10,0),0))</f>
        <v>0</v>
      </c>
      <c r="BH1455" s="7" t="str">
        <f>IFERROR(VLOOKUP("1-Detraccion"&amp;Presupuestos[[#This Row],[ID DOCUMENTO]],BD_Pagos[],2,0),"")</f>
        <v/>
      </c>
      <c r="BI1455" s="3" t="str">
        <f>IFERROR(VLOOKUP("1-Detraccion"&amp;Presupuestos[[#This Row],[ID DOCUMENTO]],BD_Pagos[],3,0),"")</f>
        <v/>
      </c>
      <c r="BJ1455" s="3" t="str">
        <f>IFERROR(VLOOKUP("1-Detraccion"&amp;Presupuestos[[#This Row],[ID DOCUMENTO]],BD_Pagos[],4,0),"")</f>
        <v/>
      </c>
      <c r="BK1455" s="6">
        <f>IF(IFERROR(VLOOKUP("1-Detraccion"&amp;Presupuestos[[#This Row],[ID DOCUMENTO]],BD_Pagos[],5,0),0)&gt;Presupuestos[[#This Row],[TOTAL SOLES]],Presupuestos[[#This Row],[TOTAL SOLES]],IFERROR(VLOOKUP("1-Detraccion"&amp;Presupuestos[[#This Row],[ID DOCUMENTO]],BD_Pagos[],5,0),0))</f>
        <v>0</v>
      </c>
      <c r="BL1455" s="6">
        <f>IF(IFERROR(VLOOKUP("1-Detraccion"&amp;Presupuestos[[#This Row],[ID DOCUMENTO]],BD_Pagos[],6,0),0)&gt;Presupuestos[[#This Row],[TOTAL SOLES]],Presupuestos[[#This Row],[TOTAL SOLES]],IFERROR(VLOOKUP("1-Detraccion"&amp;Presupuestos[[#This Row],[ID DOCUMENTO]],BD_Pagos[],6,0),0))</f>
        <v>0</v>
      </c>
      <c r="BM1455" s="37"/>
      <c r="BN1455" s="3"/>
      <c r="BO1455" s="3"/>
      <c r="BP1455" s="6"/>
      <c r="BQ145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455" s="23" t="str">
        <f>IF(Presupuestos[[#This Row],[SALDO ME-MN]]&gt;0,"PENDIENTE","CANCELADO")</f>
        <v>PENDIENTE</v>
      </c>
      <c r="BS1455" s="23" t="str">
        <f>IF(COUNTIFS($U$4:$U1454,Presupuestos[[#This Row],[ID DOCUMENTO]])&gt;=1,IF(B1454=Presupuestos[[#This Row],[ID]],"OK","DOC. DUPLICADO"),"OK")</f>
        <v>OK</v>
      </c>
    </row>
    <row r="1456" spans="2:71" ht="24" x14ac:dyDescent="0.25">
      <c r="B1456" s="34">
        <f>IF(Presupuestos[[#This Row],[ID DOCUMENTO]]=U1455,B1455,IF(B1455="ID",1,B1455+1))</f>
        <v>1263</v>
      </c>
      <c r="C1456" s="2">
        <v>45889</v>
      </c>
      <c r="D1456" s="2">
        <v>45889</v>
      </c>
      <c r="E1456" s="3" t="s">
        <v>966</v>
      </c>
      <c r="F1456" s="25" t="s">
        <v>35</v>
      </c>
      <c r="G1456" s="25" t="s">
        <v>19</v>
      </c>
      <c r="H1456" s="25" t="s">
        <v>228</v>
      </c>
      <c r="I1456" s="36" t="str">
        <f>IFERROR(VLOOKUP(Presupuestos[[#This Row],[AREA]]&amp;Presupuestos[[#This Row],[CONCEPTO]]&amp;Presupuestos[[#This Row],[DESCRIPCION]],Tabla28[[Columna1]:[CÓDIGO NUEVO]],2,0),"")</f>
        <v>P0307003</v>
      </c>
      <c r="J1456" s="3" t="s">
        <v>666</v>
      </c>
      <c r="K1456" s="3" t="s">
        <v>666</v>
      </c>
      <c r="L1456" s="3" t="s">
        <v>666</v>
      </c>
      <c r="M1456" s="31" t="s">
        <v>10280</v>
      </c>
      <c r="N1456" s="3"/>
      <c r="O1456" s="3" t="s">
        <v>315</v>
      </c>
      <c r="P1456" s="3" t="s">
        <v>127</v>
      </c>
      <c r="Q1456" s="3" t="str">
        <f>IFERROR(VLOOKUP(Presupuestos[[#This Row],[CLASIFICACIÓN (N)]],Tabla17[],2,0),"")</f>
        <v>Gastos operativos</v>
      </c>
      <c r="R1456" s="3" t="str">
        <f>IFERROR(VLOOKUP(Presupuestos[[#This Row],[CLASIFICACIÓN (N)]],Tabla17[],3,0),"")</f>
        <v>Operativo</v>
      </c>
      <c r="S1456" s="3" t="s">
        <v>16</v>
      </c>
      <c r="T1456" s="3" t="str">
        <f>IFERROR(VLOOKUP(Presupuestos[[#This Row],[ALMACEN]],Tabla5[],2,0),"")</f>
        <v>Arequipa</v>
      </c>
      <c r="U1456" s="19" t="str">
        <f>IFERROR(VLOOKUP(Presupuestos[[#This Row],[TIPO DE DOCUMENTO]],Tipo_Documento[],2,0)&amp;Presupuestos[[#This Row],[SERIE]]&amp;Presupuestos[[#This Row],[NUMERO]]&amp;Presupuestos[[#This Row],[RUC]],"")</f>
        <v>PLM331248536654</v>
      </c>
      <c r="V1456" s="3" t="s">
        <v>171</v>
      </c>
      <c r="W1456" s="7">
        <v>45889</v>
      </c>
      <c r="X1456" s="7">
        <v>45889</v>
      </c>
      <c r="Y1456" s="3">
        <v>3</v>
      </c>
      <c r="Z1456" s="3">
        <v>312</v>
      </c>
      <c r="AA1456" s="3">
        <f>IFERROR(VLOOKUP(Presupuestos[[#This Row],[RAZON SOCIAL]],CHOOSE({1,2},Clientes_Proveedores[Razon Social],Clientes_Proveedores[Ruc / Dni]),2,0),"-")</f>
        <v>48536654</v>
      </c>
      <c r="AB1456" s="31" t="s">
        <v>1619</v>
      </c>
      <c r="AC1456" s="3" t="s">
        <v>670</v>
      </c>
      <c r="AD1456" s="5">
        <v>0</v>
      </c>
      <c r="AE1456" s="6">
        <v>15</v>
      </c>
      <c r="AF1456" s="6">
        <f>Presupuestos[[#This Row],[BASE]]*Presupuestos[[#This Row],[% IGV]]</f>
        <v>0</v>
      </c>
      <c r="AG1456" s="22">
        <f>ROUND(SUM(Presupuestos[[#This Row],[BASE]:[IGV]]),2)</f>
        <v>15</v>
      </c>
      <c r="AH1456" s="9" t="str">
        <f>IF(Presupuestos[[#This Row],[MONEDA]]="USD",VLOOKUP(Presupuestos[[#This Row],[FECHA DE EMISION]],Tipo_Cambio[],3,0),"")</f>
        <v/>
      </c>
      <c r="AI1456" s="22">
        <f>IFERROR(ROUND(IF(Presupuestos[[#This Row],[MONEDA]]="PEN",Presupuestos[[#This Row],[TOTAL]],Presupuestos[[#This Row],[TOTAL]]*Presupuestos[[#This Row],[TIPO DE CAMBIO]]),2),"")</f>
        <v>15</v>
      </c>
      <c r="AJ1456" s="5"/>
      <c r="AK1456" s="33" t="s">
        <v>671</v>
      </c>
      <c r="AL1456" s="5" t="s">
        <v>672</v>
      </c>
      <c r="AM1456" s="23" t="s">
        <v>671</v>
      </c>
      <c r="AN1456" s="23" t="s">
        <v>671</v>
      </c>
      <c r="AO1456" s="7" t="str">
        <f>IFERROR(VLOOKUP("1-"&amp;Presupuestos[[#This Row],[ID DOCUMENTO]],BD_Pagos[],7,0),"")</f>
        <v/>
      </c>
      <c r="AP1456" s="16" t="str">
        <f>IFERROR(VLOOKUP("1-"&amp;Presupuestos[[#This Row],[ID DOCUMENTO]],BD_Pagos[],8,0),"")</f>
        <v/>
      </c>
      <c r="AQ1456" s="17" t="str">
        <f>IFERROR(VLOOKUP("1-"&amp;Presupuestos[[#This Row],[ID DOCUMENTO]],BD_Pagos[],9,0),"")</f>
        <v/>
      </c>
      <c r="AR1456" s="54"/>
      <c r="AS1456" s="7" t="str">
        <f>IFERROR(VLOOKUP("2-"&amp;Presupuestos[[#This Row],[ID DOCUMENTO]],BD_Pagos[],7,0),"")</f>
        <v/>
      </c>
      <c r="AT1456" s="16" t="str">
        <f>IFERROR(VLOOKUP("2-"&amp;Presupuestos[[#This Row],[ID DOCUMENTO]],BD_Pagos[],8,0),"")</f>
        <v/>
      </c>
      <c r="AU1456" s="17" t="str">
        <f>IFERROR(VLOOKUP("2-"&amp;Presupuestos[[#This Row],[ID DOCUMENTO]],BD_Pagos[],9,0),"")</f>
        <v/>
      </c>
      <c r="AV1456" s="20">
        <f>IF(IFERROR(VLOOKUP("2-"&amp;Presupuestos[[#This Row],[ID DOCUMENTO]],BD_Pagos[],10,0),0)&gt;Presupuestos[[#This Row],[TOTAL SOLES]],Presupuestos[[#This Row],[TOTAL SOLES]],IFERROR(VLOOKUP("2-"&amp;Presupuestos[[#This Row],[ID DOCUMENTO]],BD_Pagos[],10,0),0))</f>
        <v>0</v>
      </c>
      <c r="AW1456" s="7"/>
      <c r="AX1456" s="16"/>
      <c r="AY1456" s="17"/>
      <c r="AZ1456" s="20"/>
      <c r="BA1456" s="7"/>
      <c r="BB1456" s="16"/>
      <c r="BC1456" s="17"/>
      <c r="BD1456" s="20"/>
      <c r="BE1456" s="7" t="str">
        <f>IFERROR(VLOOKUP("5-"&amp;Presupuestos[[#This Row],[ID DOCUMENTO]],BD_Pagos[],7,0),"")</f>
        <v/>
      </c>
      <c r="BF1456" s="17" t="str">
        <f>IFERROR(VLOOKUP("5-"&amp;Presupuestos[[#This Row],[ID DOCUMENTO]],BD_Pagos[],9,0),"")</f>
        <v/>
      </c>
      <c r="BG1456" s="20">
        <f>IF(IFERROR(VLOOKUP("5-"&amp;Presupuestos[[#This Row],[ID DOCUMENTO]],BD_Pagos[],10,0),0)&gt;Presupuestos[[#This Row],[TOTAL SOLES]],Presupuestos[[#This Row],[TOTAL SOLES]],IFERROR(VLOOKUP("5-"&amp;Presupuestos[[#This Row],[ID DOCUMENTO]],BD_Pagos[],10,0),0))</f>
        <v>0</v>
      </c>
      <c r="BH1456" s="7" t="str">
        <f>IFERROR(VLOOKUP("1-Detraccion"&amp;Presupuestos[[#This Row],[ID DOCUMENTO]],BD_Pagos[],2,0),"")</f>
        <v/>
      </c>
      <c r="BI1456" s="3" t="str">
        <f>IFERROR(VLOOKUP("1-Detraccion"&amp;Presupuestos[[#This Row],[ID DOCUMENTO]],BD_Pagos[],3,0),"")</f>
        <v/>
      </c>
      <c r="BJ1456" s="3" t="str">
        <f>IFERROR(VLOOKUP("1-Detraccion"&amp;Presupuestos[[#This Row],[ID DOCUMENTO]],BD_Pagos[],4,0),"")</f>
        <v/>
      </c>
      <c r="BK1456" s="6">
        <f>IF(IFERROR(VLOOKUP("1-Detraccion"&amp;Presupuestos[[#This Row],[ID DOCUMENTO]],BD_Pagos[],5,0),0)&gt;Presupuestos[[#This Row],[TOTAL SOLES]],Presupuestos[[#This Row],[TOTAL SOLES]],IFERROR(VLOOKUP("1-Detraccion"&amp;Presupuestos[[#This Row],[ID DOCUMENTO]],BD_Pagos[],5,0),0))</f>
        <v>0</v>
      </c>
      <c r="BL1456" s="6">
        <f>IF(IFERROR(VLOOKUP("1-Detraccion"&amp;Presupuestos[[#This Row],[ID DOCUMENTO]],BD_Pagos[],6,0),0)&gt;Presupuestos[[#This Row],[TOTAL SOLES]],Presupuestos[[#This Row],[TOTAL SOLES]],IFERROR(VLOOKUP("1-Detraccion"&amp;Presupuestos[[#This Row],[ID DOCUMENTO]],BD_Pagos[],6,0),0))</f>
        <v>0</v>
      </c>
      <c r="BM1456" s="37"/>
      <c r="BN1456" s="3"/>
      <c r="BO1456" s="3"/>
      <c r="BP1456" s="6"/>
      <c r="BQ145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456" s="23" t="str">
        <f>IF(Presupuestos[[#This Row],[SALDO ME-MN]]&gt;0,"PENDIENTE","CANCELADO")</f>
        <v>PENDIENTE</v>
      </c>
      <c r="BS1456" s="23" t="str">
        <f>IF(COUNTIFS($U$4:$U1455,Presupuestos[[#This Row],[ID DOCUMENTO]])&gt;=1,IF(B1455=Presupuestos[[#This Row],[ID]],"OK","DOC. DUPLICADO"),"OK")</f>
        <v>OK</v>
      </c>
    </row>
    <row r="1457" spans="2:71" ht="24" x14ac:dyDescent="0.25">
      <c r="B1457" s="34">
        <f>IF(Presupuestos[[#This Row],[ID DOCUMENTO]]=U1456,B1456,IF(B1456="ID",1,B1456+1))</f>
        <v>1263</v>
      </c>
      <c r="C1457" s="2">
        <v>45889</v>
      </c>
      <c r="D1457" s="2">
        <v>45889</v>
      </c>
      <c r="E1457" s="3" t="s">
        <v>966</v>
      </c>
      <c r="F1457" s="25" t="s">
        <v>35</v>
      </c>
      <c r="G1457" s="25" t="s">
        <v>19</v>
      </c>
      <c r="H1457" s="25" t="s">
        <v>228</v>
      </c>
      <c r="I1457" s="36" t="str">
        <f>IFERROR(VLOOKUP(Presupuestos[[#This Row],[AREA]]&amp;Presupuestos[[#This Row],[CONCEPTO]]&amp;Presupuestos[[#This Row],[DESCRIPCION]],Tabla28[[Columna1]:[CÓDIGO NUEVO]],2,0),"")</f>
        <v>P0307003</v>
      </c>
      <c r="J1457" s="3" t="s">
        <v>666</v>
      </c>
      <c r="K1457" s="3" t="s">
        <v>666</v>
      </c>
      <c r="L1457" s="3" t="s">
        <v>666</v>
      </c>
      <c r="M1457" s="31" t="s">
        <v>10281</v>
      </c>
      <c r="N1457" s="3"/>
      <c r="O1457" s="3" t="s">
        <v>315</v>
      </c>
      <c r="P1457" s="3" t="s">
        <v>127</v>
      </c>
      <c r="Q1457" s="3" t="str">
        <f>IFERROR(VLOOKUP(Presupuestos[[#This Row],[CLASIFICACIÓN (N)]],Tabla17[],2,0),"")</f>
        <v>Gastos operativos</v>
      </c>
      <c r="R1457" s="3" t="str">
        <f>IFERROR(VLOOKUP(Presupuestos[[#This Row],[CLASIFICACIÓN (N)]],Tabla17[],3,0),"")</f>
        <v>Operativo</v>
      </c>
      <c r="S1457" s="3" t="s">
        <v>16</v>
      </c>
      <c r="T1457" s="3" t="str">
        <f>IFERROR(VLOOKUP(Presupuestos[[#This Row],[ALMACEN]],Tabla5[],2,0),"")</f>
        <v>Arequipa</v>
      </c>
      <c r="U1457" s="19" t="str">
        <f>IFERROR(VLOOKUP(Presupuestos[[#This Row],[TIPO DE DOCUMENTO]],Tipo_Documento[],2,0)&amp;Presupuestos[[#This Row],[SERIE]]&amp;Presupuestos[[#This Row],[NUMERO]]&amp;Presupuestos[[#This Row],[RUC]],"")</f>
        <v>PLM331248536654</v>
      </c>
      <c r="V1457" s="3" t="s">
        <v>171</v>
      </c>
      <c r="W1457" s="7">
        <v>45889</v>
      </c>
      <c r="X1457" s="7">
        <v>45889</v>
      </c>
      <c r="Y1457" s="3">
        <v>3</v>
      </c>
      <c r="Z1457" s="3">
        <v>312</v>
      </c>
      <c r="AA1457" s="3">
        <f>IFERROR(VLOOKUP(Presupuestos[[#This Row],[RAZON SOCIAL]],CHOOSE({1,2},Clientes_Proveedores[Razon Social],Clientes_Proveedores[Ruc / Dni]),2,0),"-")</f>
        <v>48536654</v>
      </c>
      <c r="AB1457" s="31" t="s">
        <v>1619</v>
      </c>
      <c r="AC1457" s="3" t="s">
        <v>670</v>
      </c>
      <c r="AD1457" s="5"/>
      <c r="AE1457" s="6">
        <v>15</v>
      </c>
      <c r="AF1457" s="6">
        <f>Presupuestos[[#This Row],[BASE]]*Presupuestos[[#This Row],[% IGV]]</f>
        <v>0</v>
      </c>
      <c r="AG1457" s="22">
        <f>ROUND(SUM(Presupuestos[[#This Row],[BASE]:[IGV]]),2)</f>
        <v>15</v>
      </c>
      <c r="AH1457" s="9" t="str">
        <f>IF(Presupuestos[[#This Row],[MONEDA]]="USD",VLOOKUP(Presupuestos[[#This Row],[FECHA DE EMISION]],Tipo_Cambio[],3,0),"")</f>
        <v/>
      </c>
      <c r="AI1457" s="22">
        <f>IFERROR(ROUND(IF(Presupuestos[[#This Row],[MONEDA]]="PEN",Presupuestos[[#This Row],[TOTAL]],Presupuestos[[#This Row],[TOTAL]]*Presupuestos[[#This Row],[TIPO DE CAMBIO]]),2),"")</f>
        <v>15</v>
      </c>
      <c r="AJ1457" s="5"/>
      <c r="AK1457" s="33" t="s">
        <v>671</v>
      </c>
      <c r="AL1457" s="5" t="s">
        <v>672</v>
      </c>
      <c r="AM1457" s="23" t="s">
        <v>671</v>
      </c>
      <c r="AN1457" s="23" t="s">
        <v>671</v>
      </c>
      <c r="AO1457" s="7" t="str">
        <f>IFERROR(VLOOKUP("1-"&amp;Presupuestos[[#This Row],[ID DOCUMENTO]],BD_Pagos[],7,0),"")</f>
        <v/>
      </c>
      <c r="AP1457" s="16" t="str">
        <f>IFERROR(VLOOKUP("1-"&amp;Presupuestos[[#This Row],[ID DOCUMENTO]],BD_Pagos[],8,0),"")</f>
        <v/>
      </c>
      <c r="AQ1457" s="17" t="str">
        <f>IFERROR(VLOOKUP("1-"&amp;Presupuestos[[#This Row],[ID DOCUMENTO]],BD_Pagos[],9,0),"")</f>
        <v/>
      </c>
      <c r="AR1457" s="54"/>
      <c r="AS1457" s="7" t="str">
        <f>IFERROR(VLOOKUP("2-"&amp;Presupuestos[[#This Row],[ID DOCUMENTO]],BD_Pagos[],7,0),"")</f>
        <v/>
      </c>
      <c r="AT1457" s="16" t="str">
        <f>IFERROR(VLOOKUP("2-"&amp;Presupuestos[[#This Row],[ID DOCUMENTO]],BD_Pagos[],8,0),"")</f>
        <v/>
      </c>
      <c r="AU1457" s="17" t="str">
        <f>IFERROR(VLOOKUP("2-"&amp;Presupuestos[[#This Row],[ID DOCUMENTO]],BD_Pagos[],9,0),"")</f>
        <v/>
      </c>
      <c r="AV1457" s="20">
        <f>IF(IFERROR(VLOOKUP("2-"&amp;Presupuestos[[#This Row],[ID DOCUMENTO]],BD_Pagos[],10,0),0)&gt;Presupuestos[[#This Row],[TOTAL SOLES]],Presupuestos[[#This Row],[TOTAL SOLES]],IFERROR(VLOOKUP("2-"&amp;Presupuestos[[#This Row],[ID DOCUMENTO]],BD_Pagos[],10,0),0))</f>
        <v>0</v>
      </c>
      <c r="AW1457" s="7"/>
      <c r="AX1457" s="16"/>
      <c r="AY1457" s="17"/>
      <c r="AZ1457" s="20"/>
      <c r="BA1457" s="7"/>
      <c r="BB1457" s="16"/>
      <c r="BC1457" s="17"/>
      <c r="BD1457" s="20"/>
      <c r="BE1457" s="7" t="str">
        <f>IFERROR(VLOOKUP("5-"&amp;Presupuestos[[#This Row],[ID DOCUMENTO]],BD_Pagos[],7,0),"")</f>
        <v/>
      </c>
      <c r="BF1457" s="17" t="str">
        <f>IFERROR(VLOOKUP("5-"&amp;Presupuestos[[#This Row],[ID DOCUMENTO]],BD_Pagos[],9,0),"")</f>
        <v/>
      </c>
      <c r="BG1457" s="20">
        <f>IF(IFERROR(VLOOKUP("5-"&amp;Presupuestos[[#This Row],[ID DOCUMENTO]],BD_Pagos[],10,0),0)&gt;Presupuestos[[#This Row],[TOTAL SOLES]],Presupuestos[[#This Row],[TOTAL SOLES]],IFERROR(VLOOKUP("5-"&amp;Presupuestos[[#This Row],[ID DOCUMENTO]],BD_Pagos[],10,0),0))</f>
        <v>0</v>
      </c>
      <c r="BH1457" s="7" t="str">
        <f>IFERROR(VLOOKUP("1-Detraccion"&amp;Presupuestos[[#This Row],[ID DOCUMENTO]],BD_Pagos[],2,0),"")</f>
        <v/>
      </c>
      <c r="BI1457" s="3" t="str">
        <f>IFERROR(VLOOKUP("1-Detraccion"&amp;Presupuestos[[#This Row],[ID DOCUMENTO]],BD_Pagos[],3,0),"")</f>
        <v/>
      </c>
      <c r="BJ1457" s="3" t="str">
        <f>IFERROR(VLOOKUP("1-Detraccion"&amp;Presupuestos[[#This Row],[ID DOCUMENTO]],BD_Pagos[],4,0),"")</f>
        <v/>
      </c>
      <c r="BK1457" s="6">
        <f>IF(IFERROR(VLOOKUP("1-Detraccion"&amp;Presupuestos[[#This Row],[ID DOCUMENTO]],BD_Pagos[],5,0),0)&gt;Presupuestos[[#This Row],[TOTAL SOLES]],Presupuestos[[#This Row],[TOTAL SOLES]],IFERROR(VLOOKUP("1-Detraccion"&amp;Presupuestos[[#This Row],[ID DOCUMENTO]],BD_Pagos[],5,0),0))</f>
        <v>0</v>
      </c>
      <c r="BL1457" s="6">
        <f>IF(IFERROR(VLOOKUP("1-Detraccion"&amp;Presupuestos[[#This Row],[ID DOCUMENTO]],BD_Pagos[],6,0),0)&gt;Presupuestos[[#This Row],[TOTAL SOLES]],Presupuestos[[#This Row],[TOTAL SOLES]],IFERROR(VLOOKUP("1-Detraccion"&amp;Presupuestos[[#This Row],[ID DOCUMENTO]],BD_Pagos[],6,0),0))</f>
        <v>0</v>
      </c>
      <c r="BM1457" s="37"/>
      <c r="BN1457" s="3"/>
      <c r="BO1457" s="3"/>
      <c r="BP1457" s="6"/>
      <c r="BQ145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457" s="23" t="str">
        <f>IF(Presupuestos[[#This Row],[SALDO ME-MN]]&gt;0,"PENDIENTE","CANCELADO")</f>
        <v>PENDIENTE</v>
      </c>
      <c r="BS1457" s="23" t="str">
        <f>IF(COUNTIFS($U$4:$U1456,Presupuestos[[#This Row],[ID DOCUMENTO]])&gt;=1,IF(B1456=Presupuestos[[#This Row],[ID]],"OK","DOC. DUPLICADO"),"OK")</f>
        <v>OK</v>
      </c>
    </row>
    <row r="1458" spans="2:71" ht="24" x14ac:dyDescent="0.25">
      <c r="B1458" s="34">
        <f>IF(Presupuestos[[#This Row],[ID DOCUMENTO]]=U1457,B1457,IF(B1457="ID",1,B1457+1))</f>
        <v>1263</v>
      </c>
      <c r="C1458" s="2">
        <v>45889</v>
      </c>
      <c r="D1458" s="2">
        <v>45889</v>
      </c>
      <c r="E1458" s="3" t="s">
        <v>966</v>
      </c>
      <c r="F1458" s="25" t="s">
        <v>35</v>
      </c>
      <c r="G1458" s="25" t="s">
        <v>19</v>
      </c>
      <c r="H1458" s="25" t="s">
        <v>228</v>
      </c>
      <c r="I1458" s="36" t="str">
        <f>IFERROR(VLOOKUP(Presupuestos[[#This Row],[AREA]]&amp;Presupuestos[[#This Row],[CONCEPTO]]&amp;Presupuestos[[#This Row],[DESCRIPCION]],Tabla28[[Columna1]:[CÓDIGO NUEVO]],2,0),"")</f>
        <v>P0307003</v>
      </c>
      <c r="J1458" s="3" t="s">
        <v>666</v>
      </c>
      <c r="K1458" s="3" t="s">
        <v>666</v>
      </c>
      <c r="L1458" s="3" t="s">
        <v>666</v>
      </c>
      <c r="M1458" s="31" t="s">
        <v>10282</v>
      </c>
      <c r="N1458" s="3"/>
      <c r="O1458" s="3" t="s">
        <v>315</v>
      </c>
      <c r="P1458" s="3" t="s">
        <v>127</v>
      </c>
      <c r="Q1458" s="3" t="str">
        <f>IFERROR(VLOOKUP(Presupuestos[[#This Row],[CLASIFICACIÓN (N)]],Tabla17[],2,0),"")</f>
        <v>Gastos operativos</v>
      </c>
      <c r="R1458" s="3" t="str">
        <f>IFERROR(VLOOKUP(Presupuestos[[#This Row],[CLASIFICACIÓN (N)]],Tabla17[],3,0),"")</f>
        <v>Operativo</v>
      </c>
      <c r="S1458" s="3" t="s">
        <v>16</v>
      </c>
      <c r="T1458" s="3" t="str">
        <f>IFERROR(VLOOKUP(Presupuestos[[#This Row],[ALMACEN]],Tabla5[],2,0),"")</f>
        <v>Arequipa</v>
      </c>
      <c r="U1458" s="19" t="str">
        <f>IFERROR(VLOOKUP(Presupuestos[[#This Row],[TIPO DE DOCUMENTO]],Tipo_Documento[],2,0)&amp;Presupuestos[[#This Row],[SERIE]]&amp;Presupuestos[[#This Row],[NUMERO]]&amp;Presupuestos[[#This Row],[RUC]],"")</f>
        <v>PLM331248536654</v>
      </c>
      <c r="V1458" s="3" t="s">
        <v>171</v>
      </c>
      <c r="W1458" s="7">
        <v>45889</v>
      </c>
      <c r="X1458" s="7">
        <v>45889</v>
      </c>
      <c r="Y1458" s="3">
        <v>3</v>
      </c>
      <c r="Z1458" s="3">
        <v>312</v>
      </c>
      <c r="AA1458" s="3">
        <f>IFERROR(VLOOKUP(Presupuestos[[#This Row],[RAZON SOCIAL]],CHOOSE({1,2},Clientes_Proveedores[Razon Social],Clientes_Proveedores[Ruc / Dni]),2,0),"-")</f>
        <v>48536654</v>
      </c>
      <c r="AB1458" s="31" t="s">
        <v>1619</v>
      </c>
      <c r="AC1458" s="3" t="s">
        <v>670</v>
      </c>
      <c r="AD1458" s="5"/>
      <c r="AE1458" s="6">
        <v>17</v>
      </c>
      <c r="AF1458" s="6">
        <f>Presupuestos[[#This Row],[BASE]]*Presupuestos[[#This Row],[% IGV]]</f>
        <v>0</v>
      </c>
      <c r="AG1458" s="22">
        <f>ROUND(SUM(Presupuestos[[#This Row],[BASE]:[IGV]]),2)</f>
        <v>17</v>
      </c>
      <c r="AH1458" s="9" t="str">
        <f>IF(Presupuestos[[#This Row],[MONEDA]]="USD",VLOOKUP(Presupuestos[[#This Row],[FECHA DE EMISION]],Tipo_Cambio[],3,0),"")</f>
        <v/>
      </c>
      <c r="AI1458" s="22">
        <f>IFERROR(ROUND(IF(Presupuestos[[#This Row],[MONEDA]]="PEN",Presupuestos[[#This Row],[TOTAL]],Presupuestos[[#This Row],[TOTAL]]*Presupuestos[[#This Row],[TIPO DE CAMBIO]]),2),"")</f>
        <v>17</v>
      </c>
      <c r="AJ1458" s="5"/>
      <c r="AK1458" s="33" t="s">
        <v>671</v>
      </c>
      <c r="AL1458" s="5" t="s">
        <v>672</v>
      </c>
      <c r="AM1458" s="23" t="s">
        <v>671</v>
      </c>
      <c r="AN1458" s="23" t="s">
        <v>671</v>
      </c>
      <c r="AO1458" s="7" t="str">
        <f>IFERROR(VLOOKUP("1-"&amp;Presupuestos[[#This Row],[ID DOCUMENTO]],BD_Pagos[],7,0),"")</f>
        <v/>
      </c>
      <c r="AP1458" s="16" t="str">
        <f>IFERROR(VLOOKUP("1-"&amp;Presupuestos[[#This Row],[ID DOCUMENTO]],BD_Pagos[],8,0),"")</f>
        <v/>
      </c>
      <c r="AQ1458" s="17" t="str">
        <f>IFERROR(VLOOKUP("1-"&amp;Presupuestos[[#This Row],[ID DOCUMENTO]],BD_Pagos[],9,0),"")</f>
        <v/>
      </c>
      <c r="AR1458" s="54"/>
      <c r="AS1458" s="7" t="str">
        <f>IFERROR(VLOOKUP("2-"&amp;Presupuestos[[#This Row],[ID DOCUMENTO]],BD_Pagos[],7,0),"")</f>
        <v/>
      </c>
      <c r="AT1458" s="16" t="str">
        <f>IFERROR(VLOOKUP("2-"&amp;Presupuestos[[#This Row],[ID DOCUMENTO]],BD_Pagos[],8,0),"")</f>
        <v/>
      </c>
      <c r="AU1458" s="17" t="str">
        <f>IFERROR(VLOOKUP("2-"&amp;Presupuestos[[#This Row],[ID DOCUMENTO]],BD_Pagos[],9,0),"")</f>
        <v/>
      </c>
      <c r="AV1458" s="20">
        <f>IF(IFERROR(VLOOKUP("2-"&amp;Presupuestos[[#This Row],[ID DOCUMENTO]],BD_Pagos[],10,0),0)&gt;Presupuestos[[#This Row],[TOTAL SOLES]],Presupuestos[[#This Row],[TOTAL SOLES]],IFERROR(VLOOKUP("2-"&amp;Presupuestos[[#This Row],[ID DOCUMENTO]],BD_Pagos[],10,0),0))</f>
        <v>0</v>
      </c>
      <c r="AW1458" s="7"/>
      <c r="AX1458" s="16"/>
      <c r="AY1458" s="17"/>
      <c r="AZ1458" s="20"/>
      <c r="BA1458" s="7"/>
      <c r="BB1458" s="16"/>
      <c r="BC1458" s="17"/>
      <c r="BD1458" s="20"/>
      <c r="BE1458" s="7" t="str">
        <f>IFERROR(VLOOKUP("5-"&amp;Presupuestos[[#This Row],[ID DOCUMENTO]],BD_Pagos[],7,0),"")</f>
        <v/>
      </c>
      <c r="BF1458" s="17" t="str">
        <f>IFERROR(VLOOKUP("5-"&amp;Presupuestos[[#This Row],[ID DOCUMENTO]],BD_Pagos[],9,0),"")</f>
        <v/>
      </c>
      <c r="BG1458" s="20">
        <f>IF(IFERROR(VLOOKUP("5-"&amp;Presupuestos[[#This Row],[ID DOCUMENTO]],BD_Pagos[],10,0),0)&gt;Presupuestos[[#This Row],[TOTAL SOLES]],Presupuestos[[#This Row],[TOTAL SOLES]],IFERROR(VLOOKUP("5-"&amp;Presupuestos[[#This Row],[ID DOCUMENTO]],BD_Pagos[],10,0),0))</f>
        <v>0</v>
      </c>
      <c r="BH1458" s="7" t="str">
        <f>IFERROR(VLOOKUP("1-Detraccion"&amp;Presupuestos[[#This Row],[ID DOCUMENTO]],BD_Pagos[],2,0),"")</f>
        <v/>
      </c>
      <c r="BI1458" s="3" t="str">
        <f>IFERROR(VLOOKUP("1-Detraccion"&amp;Presupuestos[[#This Row],[ID DOCUMENTO]],BD_Pagos[],3,0),"")</f>
        <v/>
      </c>
      <c r="BJ1458" s="3" t="str">
        <f>IFERROR(VLOOKUP("1-Detraccion"&amp;Presupuestos[[#This Row],[ID DOCUMENTO]],BD_Pagos[],4,0),"")</f>
        <v/>
      </c>
      <c r="BK1458" s="6">
        <f>IF(IFERROR(VLOOKUP("1-Detraccion"&amp;Presupuestos[[#This Row],[ID DOCUMENTO]],BD_Pagos[],5,0),0)&gt;Presupuestos[[#This Row],[TOTAL SOLES]],Presupuestos[[#This Row],[TOTAL SOLES]],IFERROR(VLOOKUP("1-Detraccion"&amp;Presupuestos[[#This Row],[ID DOCUMENTO]],BD_Pagos[],5,0),0))</f>
        <v>0</v>
      </c>
      <c r="BL1458" s="6">
        <f>IF(IFERROR(VLOOKUP("1-Detraccion"&amp;Presupuestos[[#This Row],[ID DOCUMENTO]],BD_Pagos[],6,0),0)&gt;Presupuestos[[#This Row],[TOTAL SOLES]],Presupuestos[[#This Row],[TOTAL SOLES]],IFERROR(VLOOKUP("1-Detraccion"&amp;Presupuestos[[#This Row],[ID DOCUMENTO]],BD_Pagos[],6,0),0))</f>
        <v>0</v>
      </c>
      <c r="BM1458" s="37"/>
      <c r="BN1458" s="3"/>
      <c r="BO1458" s="3"/>
      <c r="BP1458" s="6"/>
      <c r="BQ145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v>
      </c>
      <c r="BR1458" s="23" t="str">
        <f>IF(Presupuestos[[#This Row],[SALDO ME-MN]]&gt;0,"PENDIENTE","CANCELADO")</f>
        <v>PENDIENTE</v>
      </c>
      <c r="BS1458" s="23" t="str">
        <f>IF(COUNTIFS($U$4:$U1457,Presupuestos[[#This Row],[ID DOCUMENTO]])&gt;=1,IF(B1457=Presupuestos[[#This Row],[ID]],"OK","DOC. DUPLICADO"),"OK")</f>
        <v>OK</v>
      </c>
    </row>
    <row r="1459" spans="2:71" ht="24" x14ac:dyDescent="0.25">
      <c r="B1459" s="34">
        <f>IF(Presupuestos[[#This Row],[ID DOCUMENTO]]=U1458,B1458,IF(B1458="ID",1,B1458+1))</f>
        <v>1263</v>
      </c>
      <c r="C1459" s="2">
        <v>45889</v>
      </c>
      <c r="D1459" s="2">
        <v>45889</v>
      </c>
      <c r="E1459" s="3" t="s">
        <v>966</v>
      </c>
      <c r="F1459" s="25" t="s">
        <v>35</v>
      </c>
      <c r="G1459" s="25" t="s">
        <v>19</v>
      </c>
      <c r="H1459" s="25" t="s">
        <v>203</v>
      </c>
      <c r="I1459" s="36" t="str">
        <f>IFERROR(VLOOKUP(Presupuestos[[#This Row],[AREA]]&amp;Presupuestos[[#This Row],[CONCEPTO]]&amp;Presupuestos[[#This Row],[DESCRIPCION]],Tabla28[[Columna1]:[CÓDIGO NUEVO]],2,0),"")</f>
        <v>P0307001</v>
      </c>
      <c r="J1459" s="3" t="s">
        <v>666</v>
      </c>
      <c r="K1459" s="3" t="s">
        <v>666</v>
      </c>
      <c r="L1459" s="3" t="s">
        <v>666</v>
      </c>
      <c r="M1459" s="31" t="s">
        <v>10283</v>
      </c>
      <c r="N1459" s="3"/>
      <c r="O1459" s="3" t="s">
        <v>308</v>
      </c>
      <c r="P1459" s="3" t="s">
        <v>132</v>
      </c>
      <c r="Q1459" s="3" t="str">
        <f>IFERROR(VLOOKUP(Presupuestos[[#This Row],[CLASIFICACIÓN (N)]],Tabla17[],2,0),"")</f>
        <v>Gastos operativos</v>
      </c>
      <c r="R1459" s="3" t="str">
        <f>IFERROR(VLOOKUP(Presupuestos[[#This Row],[CLASIFICACIÓN (N)]],Tabla17[],3,0),"")</f>
        <v>Operativo</v>
      </c>
      <c r="S1459" s="3" t="s">
        <v>16</v>
      </c>
      <c r="T1459" s="3" t="str">
        <f>IFERROR(VLOOKUP(Presupuestos[[#This Row],[ALMACEN]],Tabla5[],2,0),"")</f>
        <v>Arequipa</v>
      </c>
      <c r="U1459" s="19" t="str">
        <f>IFERROR(VLOOKUP(Presupuestos[[#This Row],[TIPO DE DOCUMENTO]],Tipo_Documento[],2,0)&amp;Presupuestos[[#This Row],[SERIE]]&amp;Presupuestos[[#This Row],[NUMERO]]&amp;Presupuestos[[#This Row],[RUC]],"")</f>
        <v>PLM331248536654</v>
      </c>
      <c r="V1459" s="3" t="s">
        <v>171</v>
      </c>
      <c r="W1459" s="7">
        <v>45889</v>
      </c>
      <c r="X1459" s="7">
        <v>45889</v>
      </c>
      <c r="Y1459" s="3">
        <v>3</v>
      </c>
      <c r="Z1459" s="3">
        <v>312</v>
      </c>
      <c r="AA1459" s="3">
        <f>IFERROR(VLOOKUP(Presupuestos[[#This Row],[RAZON SOCIAL]],CHOOSE({1,2},Clientes_Proveedores[Razon Social],Clientes_Proveedores[Ruc / Dni]),2,0),"-")</f>
        <v>48536654</v>
      </c>
      <c r="AB1459" s="31" t="s">
        <v>1619</v>
      </c>
      <c r="AC1459" s="3" t="s">
        <v>670</v>
      </c>
      <c r="AD1459" s="5"/>
      <c r="AE1459" s="6">
        <v>48</v>
      </c>
      <c r="AF1459" s="6">
        <f>Presupuestos[[#This Row],[BASE]]*Presupuestos[[#This Row],[% IGV]]</f>
        <v>0</v>
      </c>
      <c r="AG1459" s="22">
        <f>ROUND(SUM(Presupuestos[[#This Row],[BASE]:[IGV]]),2)</f>
        <v>48</v>
      </c>
      <c r="AH1459" s="9" t="str">
        <f>IF(Presupuestos[[#This Row],[MONEDA]]="USD",VLOOKUP(Presupuestos[[#This Row],[FECHA DE EMISION]],Tipo_Cambio[],3,0),"")</f>
        <v/>
      </c>
      <c r="AI1459" s="22">
        <f>IFERROR(ROUND(IF(Presupuestos[[#This Row],[MONEDA]]="PEN",Presupuestos[[#This Row],[TOTAL]],Presupuestos[[#This Row],[TOTAL]]*Presupuestos[[#This Row],[TIPO DE CAMBIO]]),2),"")</f>
        <v>48</v>
      </c>
      <c r="AJ1459" s="5"/>
      <c r="AK1459" s="33" t="s">
        <v>671</v>
      </c>
      <c r="AL1459" s="5" t="s">
        <v>672</v>
      </c>
      <c r="AM1459" s="23" t="s">
        <v>671</v>
      </c>
      <c r="AN1459" s="23" t="s">
        <v>671</v>
      </c>
      <c r="AO1459" s="7" t="str">
        <f>IFERROR(VLOOKUP("1-"&amp;Presupuestos[[#This Row],[ID DOCUMENTO]],BD_Pagos[],7,0),"")</f>
        <v/>
      </c>
      <c r="AP1459" s="16" t="str">
        <f>IFERROR(VLOOKUP("1-"&amp;Presupuestos[[#This Row],[ID DOCUMENTO]],BD_Pagos[],8,0),"")</f>
        <v/>
      </c>
      <c r="AQ1459" s="17" t="str">
        <f>IFERROR(VLOOKUP("1-"&amp;Presupuestos[[#This Row],[ID DOCUMENTO]],BD_Pagos[],9,0),"")</f>
        <v/>
      </c>
      <c r="AR1459" s="54"/>
      <c r="AS1459" s="7" t="str">
        <f>IFERROR(VLOOKUP("2-"&amp;Presupuestos[[#This Row],[ID DOCUMENTO]],BD_Pagos[],7,0),"")</f>
        <v/>
      </c>
      <c r="AT1459" s="16" t="str">
        <f>IFERROR(VLOOKUP("2-"&amp;Presupuestos[[#This Row],[ID DOCUMENTO]],BD_Pagos[],8,0),"")</f>
        <v/>
      </c>
      <c r="AU1459" s="17" t="str">
        <f>IFERROR(VLOOKUP("2-"&amp;Presupuestos[[#This Row],[ID DOCUMENTO]],BD_Pagos[],9,0),"")</f>
        <v/>
      </c>
      <c r="AV1459" s="20">
        <f>IF(IFERROR(VLOOKUP("2-"&amp;Presupuestos[[#This Row],[ID DOCUMENTO]],BD_Pagos[],10,0),0)&gt;Presupuestos[[#This Row],[TOTAL SOLES]],Presupuestos[[#This Row],[TOTAL SOLES]],IFERROR(VLOOKUP("2-"&amp;Presupuestos[[#This Row],[ID DOCUMENTO]],BD_Pagos[],10,0),0))</f>
        <v>0</v>
      </c>
      <c r="AW1459" s="7"/>
      <c r="AX1459" s="16"/>
      <c r="AY1459" s="17"/>
      <c r="AZ1459" s="20"/>
      <c r="BA1459" s="7"/>
      <c r="BB1459" s="16"/>
      <c r="BC1459" s="17"/>
      <c r="BD1459" s="20"/>
      <c r="BE1459" s="7" t="str">
        <f>IFERROR(VLOOKUP("5-"&amp;Presupuestos[[#This Row],[ID DOCUMENTO]],BD_Pagos[],7,0),"")</f>
        <v/>
      </c>
      <c r="BF1459" s="17" t="str">
        <f>IFERROR(VLOOKUP("5-"&amp;Presupuestos[[#This Row],[ID DOCUMENTO]],BD_Pagos[],9,0),"")</f>
        <v/>
      </c>
      <c r="BG1459" s="20">
        <f>IF(IFERROR(VLOOKUP("5-"&amp;Presupuestos[[#This Row],[ID DOCUMENTO]],BD_Pagos[],10,0),0)&gt;Presupuestos[[#This Row],[TOTAL SOLES]],Presupuestos[[#This Row],[TOTAL SOLES]],IFERROR(VLOOKUP("5-"&amp;Presupuestos[[#This Row],[ID DOCUMENTO]],BD_Pagos[],10,0),0))</f>
        <v>0</v>
      </c>
      <c r="BH1459" s="7" t="str">
        <f>IFERROR(VLOOKUP("1-Detraccion"&amp;Presupuestos[[#This Row],[ID DOCUMENTO]],BD_Pagos[],2,0),"")</f>
        <v/>
      </c>
      <c r="BI1459" s="3" t="str">
        <f>IFERROR(VLOOKUP("1-Detraccion"&amp;Presupuestos[[#This Row],[ID DOCUMENTO]],BD_Pagos[],3,0),"")</f>
        <v/>
      </c>
      <c r="BJ1459" s="3" t="str">
        <f>IFERROR(VLOOKUP("1-Detraccion"&amp;Presupuestos[[#This Row],[ID DOCUMENTO]],BD_Pagos[],4,0),"")</f>
        <v/>
      </c>
      <c r="BK1459" s="6">
        <f>IF(IFERROR(VLOOKUP("1-Detraccion"&amp;Presupuestos[[#This Row],[ID DOCUMENTO]],BD_Pagos[],5,0),0)&gt;Presupuestos[[#This Row],[TOTAL SOLES]],Presupuestos[[#This Row],[TOTAL SOLES]],IFERROR(VLOOKUP("1-Detraccion"&amp;Presupuestos[[#This Row],[ID DOCUMENTO]],BD_Pagos[],5,0),0))</f>
        <v>0</v>
      </c>
      <c r="BL1459" s="6">
        <f>IF(IFERROR(VLOOKUP("1-Detraccion"&amp;Presupuestos[[#This Row],[ID DOCUMENTO]],BD_Pagos[],6,0),0)&gt;Presupuestos[[#This Row],[TOTAL SOLES]],Presupuestos[[#This Row],[TOTAL SOLES]],IFERROR(VLOOKUP("1-Detraccion"&amp;Presupuestos[[#This Row],[ID DOCUMENTO]],BD_Pagos[],6,0),0))</f>
        <v>0</v>
      </c>
      <c r="BM1459" s="37"/>
      <c r="BN1459" s="3"/>
      <c r="BO1459" s="3"/>
      <c r="BP1459" s="6"/>
      <c r="BQ145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48</v>
      </c>
      <c r="BR1459" s="23" t="str">
        <f>IF(Presupuestos[[#This Row],[SALDO ME-MN]]&gt;0,"PENDIENTE","CANCELADO")</f>
        <v>PENDIENTE</v>
      </c>
      <c r="BS1459" s="23" t="str">
        <f>IF(COUNTIFS($U$4:$U1458,Presupuestos[[#This Row],[ID DOCUMENTO]])&gt;=1,IF(B1458=Presupuestos[[#This Row],[ID]],"OK","DOC. DUPLICADO"),"OK")</f>
        <v>OK</v>
      </c>
    </row>
    <row r="1460" spans="2:71" ht="24" x14ac:dyDescent="0.25">
      <c r="B1460" s="34">
        <f>IF(Presupuestos[[#This Row],[ID DOCUMENTO]]=U1459,B1459,IF(B1459="ID",1,B1459+1))</f>
        <v>1263</v>
      </c>
      <c r="C1460" s="2">
        <v>45889</v>
      </c>
      <c r="D1460" s="2">
        <v>45889</v>
      </c>
      <c r="E1460" s="3" t="s">
        <v>966</v>
      </c>
      <c r="F1460" s="25" t="s">
        <v>35</v>
      </c>
      <c r="G1460" s="25" t="s">
        <v>19</v>
      </c>
      <c r="H1460" s="25" t="s">
        <v>203</v>
      </c>
      <c r="I1460" s="36" t="str">
        <f>IFERROR(VLOOKUP(Presupuestos[[#This Row],[AREA]]&amp;Presupuestos[[#This Row],[CONCEPTO]]&amp;Presupuestos[[#This Row],[DESCRIPCION]],Tabla28[[Columna1]:[CÓDIGO NUEVO]],2,0),"")</f>
        <v>P0307001</v>
      </c>
      <c r="J1460" s="3" t="s">
        <v>666</v>
      </c>
      <c r="K1460" s="3" t="s">
        <v>666</v>
      </c>
      <c r="L1460" s="3" t="s">
        <v>666</v>
      </c>
      <c r="M1460" s="31" t="s">
        <v>10284</v>
      </c>
      <c r="N1460" s="3"/>
      <c r="O1460" s="3" t="s">
        <v>308</v>
      </c>
      <c r="P1460" s="3" t="s">
        <v>132</v>
      </c>
      <c r="Q1460" s="3" t="str">
        <f>IFERROR(VLOOKUP(Presupuestos[[#This Row],[CLASIFICACIÓN (N)]],Tabla17[],2,0),"")</f>
        <v>Gastos operativos</v>
      </c>
      <c r="R1460" s="3" t="str">
        <f>IFERROR(VLOOKUP(Presupuestos[[#This Row],[CLASIFICACIÓN (N)]],Tabla17[],3,0),"")</f>
        <v>Operativo</v>
      </c>
      <c r="S1460" s="3" t="s">
        <v>16</v>
      </c>
      <c r="T1460" s="3" t="str">
        <f>IFERROR(VLOOKUP(Presupuestos[[#This Row],[ALMACEN]],Tabla5[],2,0),"")</f>
        <v>Arequipa</v>
      </c>
      <c r="U1460" s="19" t="str">
        <f>IFERROR(VLOOKUP(Presupuestos[[#This Row],[TIPO DE DOCUMENTO]],Tipo_Documento[],2,0)&amp;Presupuestos[[#This Row],[SERIE]]&amp;Presupuestos[[#This Row],[NUMERO]]&amp;Presupuestos[[#This Row],[RUC]],"")</f>
        <v>PLM331248536654</v>
      </c>
      <c r="V1460" s="3" t="s">
        <v>171</v>
      </c>
      <c r="W1460" s="7">
        <v>45889</v>
      </c>
      <c r="X1460" s="7">
        <v>45889</v>
      </c>
      <c r="Y1460" s="3">
        <v>3</v>
      </c>
      <c r="Z1460" s="3">
        <v>312</v>
      </c>
      <c r="AA1460" s="3">
        <f>IFERROR(VLOOKUP(Presupuestos[[#This Row],[RAZON SOCIAL]],CHOOSE({1,2},Clientes_Proveedores[Razon Social],Clientes_Proveedores[Ruc / Dni]),2,0),"-")</f>
        <v>48536654</v>
      </c>
      <c r="AB1460" s="31" t="s">
        <v>1619</v>
      </c>
      <c r="AC1460" s="3" t="s">
        <v>670</v>
      </c>
      <c r="AD1460" s="5"/>
      <c r="AE1460" s="6">
        <v>10</v>
      </c>
      <c r="AF1460" s="6">
        <f>Presupuestos[[#This Row],[BASE]]*Presupuestos[[#This Row],[% IGV]]</f>
        <v>0</v>
      </c>
      <c r="AG1460" s="22">
        <f>ROUND(SUM(Presupuestos[[#This Row],[BASE]:[IGV]]),2)</f>
        <v>10</v>
      </c>
      <c r="AH1460" s="9" t="str">
        <f>IF(Presupuestos[[#This Row],[MONEDA]]="USD",VLOOKUP(Presupuestos[[#This Row],[FECHA DE EMISION]],Tipo_Cambio[],3,0),"")</f>
        <v/>
      </c>
      <c r="AI1460" s="22">
        <f>IFERROR(ROUND(IF(Presupuestos[[#This Row],[MONEDA]]="PEN",Presupuestos[[#This Row],[TOTAL]],Presupuestos[[#This Row],[TOTAL]]*Presupuestos[[#This Row],[TIPO DE CAMBIO]]),2),"")</f>
        <v>10</v>
      </c>
      <c r="AJ1460" s="5"/>
      <c r="AK1460" s="33" t="s">
        <v>671</v>
      </c>
      <c r="AL1460" s="5" t="s">
        <v>672</v>
      </c>
      <c r="AM1460" s="23" t="s">
        <v>671</v>
      </c>
      <c r="AN1460" s="23" t="s">
        <v>671</v>
      </c>
      <c r="AO1460" s="7" t="str">
        <f>IFERROR(VLOOKUP("1-"&amp;Presupuestos[[#This Row],[ID DOCUMENTO]],BD_Pagos[],7,0),"")</f>
        <v/>
      </c>
      <c r="AP1460" s="16" t="str">
        <f>IFERROR(VLOOKUP("1-"&amp;Presupuestos[[#This Row],[ID DOCUMENTO]],BD_Pagos[],8,0),"")</f>
        <v/>
      </c>
      <c r="AQ1460" s="17" t="str">
        <f>IFERROR(VLOOKUP("1-"&amp;Presupuestos[[#This Row],[ID DOCUMENTO]],BD_Pagos[],9,0),"")</f>
        <v/>
      </c>
      <c r="AR1460" s="54"/>
      <c r="AS1460" s="7" t="str">
        <f>IFERROR(VLOOKUP("2-"&amp;Presupuestos[[#This Row],[ID DOCUMENTO]],BD_Pagos[],7,0),"")</f>
        <v/>
      </c>
      <c r="AT1460" s="16" t="str">
        <f>IFERROR(VLOOKUP("2-"&amp;Presupuestos[[#This Row],[ID DOCUMENTO]],BD_Pagos[],8,0),"")</f>
        <v/>
      </c>
      <c r="AU1460" s="17" t="str">
        <f>IFERROR(VLOOKUP("2-"&amp;Presupuestos[[#This Row],[ID DOCUMENTO]],BD_Pagos[],9,0),"")</f>
        <v/>
      </c>
      <c r="AV1460" s="20">
        <f>IF(IFERROR(VLOOKUP("2-"&amp;Presupuestos[[#This Row],[ID DOCUMENTO]],BD_Pagos[],10,0),0)&gt;Presupuestos[[#This Row],[TOTAL SOLES]],Presupuestos[[#This Row],[TOTAL SOLES]],IFERROR(VLOOKUP("2-"&amp;Presupuestos[[#This Row],[ID DOCUMENTO]],BD_Pagos[],10,0),0))</f>
        <v>0</v>
      </c>
      <c r="AW1460" s="7"/>
      <c r="AX1460" s="16"/>
      <c r="AY1460" s="17"/>
      <c r="AZ1460" s="20"/>
      <c r="BA1460" s="7"/>
      <c r="BB1460" s="16"/>
      <c r="BC1460" s="17"/>
      <c r="BD1460" s="20"/>
      <c r="BE1460" s="7" t="str">
        <f>IFERROR(VLOOKUP("5-"&amp;Presupuestos[[#This Row],[ID DOCUMENTO]],BD_Pagos[],7,0),"")</f>
        <v/>
      </c>
      <c r="BF1460" s="17" t="str">
        <f>IFERROR(VLOOKUP("5-"&amp;Presupuestos[[#This Row],[ID DOCUMENTO]],BD_Pagos[],9,0),"")</f>
        <v/>
      </c>
      <c r="BG1460" s="20">
        <f>IF(IFERROR(VLOOKUP("5-"&amp;Presupuestos[[#This Row],[ID DOCUMENTO]],BD_Pagos[],10,0),0)&gt;Presupuestos[[#This Row],[TOTAL SOLES]],Presupuestos[[#This Row],[TOTAL SOLES]],IFERROR(VLOOKUP("5-"&amp;Presupuestos[[#This Row],[ID DOCUMENTO]],BD_Pagos[],10,0),0))</f>
        <v>0</v>
      </c>
      <c r="BH1460" s="7" t="str">
        <f>IFERROR(VLOOKUP("1-Detraccion"&amp;Presupuestos[[#This Row],[ID DOCUMENTO]],BD_Pagos[],2,0),"")</f>
        <v/>
      </c>
      <c r="BI1460" s="3" t="str">
        <f>IFERROR(VLOOKUP("1-Detraccion"&amp;Presupuestos[[#This Row],[ID DOCUMENTO]],BD_Pagos[],3,0),"")</f>
        <v/>
      </c>
      <c r="BJ1460" s="3" t="str">
        <f>IFERROR(VLOOKUP("1-Detraccion"&amp;Presupuestos[[#This Row],[ID DOCUMENTO]],BD_Pagos[],4,0),"")</f>
        <v/>
      </c>
      <c r="BK1460" s="6">
        <f>IF(IFERROR(VLOOKUP("1-Detraccion"&amp;Presupuestos[[#This Row],[ID DOCUMENTO]],BD_Pagos[],5,0),0)&gt;Presupuestos[[#This Row],[TOTAL SOLES]],Presupuestos[[#This Row],[TOTAL SOLES]],IFERROR(VLOOKUP("1-Detraccion"&amp;Presupuestos[[#This Row],[ID DOCUMENTO]],BD_Pagos[],5,0),0))</f>
        <v>0</v>
      </c>
      <c r="BL1460" s="6">
        <f>IF(IFERROR(VLOOKUP("1-Detraccion"&amp;Presupuestos[[#This Row],[ID DOCUMENTO]],BD_Pagos[],6,0),0)&gt;Presupuestos[[#This Row],[TOTAL SOLES]],Presupuestos[[#This Row],[TOTAL SOLES]],IFERROR(VLOOKUP("1-Detraccion"&amp;Presupuestos[[#This Row],[ID DOCUMENTO]],BD_Pagos[],6,0),0))</f>
        <v>0</v>
      </c>
      <c r="BM1460" s="37"/>
      <c r="BN1460" s="3"/>
      <c r="BO1460" s="3"/>
      <c r="BP1460" s="6"/>
      <c r="BQ146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460" s="23" t="str">
        <f>IF(Presupuestos[[#This Row],[SALDO ME-MN]]&gt;0,"PENDIENTE","CANCELADO")</f>
        <v>PENDIENTE</v>
      </c>
      <c r="BS1460" s="23" t="str">
        <f>IF(COUNTIFS($U$4:$U1459,Presupuestos[[#This Row],[ID DOCUMENTO]])&gt;=1,IF(B1459=Presupuestos[[#This Row],[ID]],"OK","DOC. DUPLICADO"),"OK")</f>
        <v>OK</v>
      </c>
    </row>
    <row r="1461" spans="2:71" ht="24" x14ac:dyDescent="0.25">
      <c r="B1461" s="34">
        <f>IF(Presupuestos[[#This Row],[ID DOCUMENTO]]=U1460,B1460,IF(B1460="ID",1,B1460+1))</f>
        <v>1264</v>
      </c>
      <c r="C1461" s="2">
        <v>45890</v>
      </c>
      <c r="D1461" s="2">
        <v>45890</v>
      </c>
      <c r="E1461" s="3" t="s">
        <v>966</v>
      </c>
      <c r="F1461" s="25" t="s">
        <v>35</v>
      </c>
      <c r="G1461" s="25" t="s">
        <v>19</v>
      </c>
      <c r="H1461" s="25" t="s">
        <v>228</v>
      </c>
      <c r="I1461" s="36" t="str">
        <f>IFERROR(VLOOKUP(Presupuestos[[#This Row],[AREA]]&amp;Presupuestos[[#This Row],[CONCEPTO]]&amp;Presupuestos[[#This Row],[DESCRIPCION]],Tabla28[[Columna1]:[CÓDIGO NUEVO]],2,0),"")</f>
        <v>P0307003</v>
      </c>
      <c r="J1461" s="3" t="s">
        <v>666</v>
      </c>
      <c r="K1461" s="3" t="s">
        <v>666</v>
      </c>
      <c r="L1461" s="3" t="s">
        <v>666</v>
      </c>
      <c r="M1461" s="31" t="s">
        <v>10279</v>
      </c>
      <c r="N1461" s="3"/>
      <c r="O1461" s="3" t="s">
        <v>315</v>
      </c>
      <c r="P1461" s="3" t="s">
        <v>127</v>
      </c>
      <c r="Q1461" s="3" t="str">
        <f>IFERROR(VLOOKUP(Presupuestos[[#This Row],[CLASIFICACIÓN (N)]],Tabla17[],2,0),"")</f>
        <v>Gastos operativos</v>
      </c>
      <c r="R1461" s="3" t="str">
        <f>IFERROR(VLOOKUP(Presupuestos[[#This Row],[CLASIFICACIÓN (N)]],Tabla17[],3,0),"")</f>
        <v>Operativo</v>
      </c>
      <c r="S1461" s="3" t="s">
        <v>16</v>
      </c>
      <c r="T1461" s="3" t="str">
        <f>IFERROR(VLOOKUP(Presupuestos[[#This Row],[ALMACEN]],Tabla5[],2,0),"")</f>
        <v>Arequipa</v>
      </c>
      <c r="U1461" s="19" t="str">
        <f>IFERROR(VLOOKUP(Presupuestos[[#This Row],[TIPO DE DOCUMENTO]],Tipo_Documento[],2,0)&amp;Presupuestos[[#This Row],[SERIE]]&amp;Presupuestos[[#This Row],[NUMERO]]&amp;Presupuestos[[#This Row],[RUC]],"")</f>
        <v>PLM331348536654</v>
      </c>
      <c r="V1461" s="3" t="s">
        <v>171</v>
      </c>
      <c r="W1461" s="7">
        <v>45890</v>
      </c>
      <c r="X1461" s="7">
        <v>45890</v>
      </c>
      <c r="Y1461" s="3">
        <v>3</v>
      </c>
      <c r="Z1461" s="3">
        <v>313</v>
      </c>
      <c r="AA1461" s="3">
        <f>IFERROR(VLOOKUP(Presupuestos[[#This Row],[RAZON SOCIAL]],CHOOSE({1,2},Clientes_Proveedores[Razon Social],Clientes_Proveedores[Ruc / Dni]),2,0),"-")</f>
        <v>48536654</v>
      </c>
      <c r="AB1461" s="31" t="s">
        <v>1619</v>
      </c>
      <c r="AC1461" s="3" t="s">
        <v>670</v>
      </c>
      <c r="AD1461" s="5"/>
      <c r="AE1461" s="6">
        <v>15</v>
      </c>
      <c r="AF1461" s="6">
        <f>Presupuestos[[#This Row],[BASE]]*Presupuestos[[#This Row],[% IGV]]</f>
        <v>0</v>
      </c>
      <c r="AG1461" s="22">
        <f>ROUND(SUM(Presupuestos[[#This Row],[BASE]:[IGV]]),2)</f>
        <v>15</v>
      </c>
      <c r="AH1461" s="9" t="str">
        <f>IF(Presupuestos[[#This Row],[MONEDA]]="USD",VLOOKUP(Presupuestos[[#This Row],[FECHA DE EMISION]],Tipo_Cambio[],3,0),"")</f>
        <v/>
      </c>
      <c r="AI1461" s="22">
        <f>IFERROR(ROUND(IF(Presupuestos[[#This Row],[MONEDA]]="PEN",Presupuestos[[#This Row],[TOTAL]],Presupuestos[[#This Row],[TOTAL]]*Presupuestos[[#This Row],[TIPO DE CAMBIO]]),2),"")</f>
        <v>15</v>
      </c>
      <c r="AJ1461" s="5"/>
      <c r="AK1461" s="33" t="s">
        <v>671</v>
      </c>
      <c r="AL1461" s="5" t="s">
        <v>672</v>
      </c>
      <c r="AM1461" s="23" t="s">
        <v>671</v>
      </c>
      <c r="AN1461" s="23" t="s">
        <v>671</v>
      </c>
      <c r="AO1461" s="7" t="str">
        <f>IFERROR(VLOOKUP("1-"&amp;Presupuestos[[#This Row],[ID DOCUMENTO]],BD_Pagos[],7,0),"")</f>
        <v/>
      </c>
      <c r="AP1461" s="16" t="str">
        <f>IFERROR(VLOOKUP("1-"&amp;Presupuestos[[#This Row],[ID DOCUMENTO]],BD_Pagos[],8,0),"")</f>
        <v/>
      </c>
      <c r="AQ1461" s="17" t="str">
        <f>IFERROR(VLOOKUP("1-"&amp;Presupuestos[[#This Row],[ID DOCUMENTO]],BD_Pagos[],9,0),"")</f>
        <v/>
      </c>
      <c r="AR1461" s="54"/>
      <c r="AS1461" s="7" t="str">
        <f>IFERROR(VLOOKUP("2-"&amp;Presupuestos[[#This Row],[ID DOCUMENTO]],BD_Pagos[],7,0),"")</f>
        <v/>
      </c>
      <c r="AT1461" s="16" t="str">
        <f>IFERROR(VLOOKUP("2-"&amp;Presupuestos[[#This Row],[ID DOCUMENTO]],BD_Pagos[],8,0),"")</f>
        <v/>
      </c>
      <c r="AU1461" s="17" t="str">
        <f>IFERROR(VLOOKUP("2-"&amp;Presupuestos[[#This Row],[ID DOCUMENTO]],BD_Pagos[],9,0),"")</f>
        <v/>
      </c>
      <c r="AV1461" s="20">
        <f>IF(IFERROR(VLOOKUP("2-"&amp;Presupuestos[[#This Row],[ID DOCUMENTO]],BD_Pagos[],10,0),0)&gt;Presupuestos[[#This Row],[TOTAL SOLES]],Presupuestos[[#This Row],[TOTAL SOLES]],IFERROR(VLOOKUP("2-"&amp;Presupuestos[[#This Row],[ID DOCUMENTO]],BD_Pagos[],10,0),0))</f>
        <v>0</v>
      </c>
      <c r="AW1461" s="7"/>
      <c r="AX1461" s="16"/>
      <c r="AY1461" s="17"/>
      <c r="AZ1461" s="20"/>
      <c r="BA1461" s="7"/>
      <c r="BB1461" s="16"/>
      <c r="BC1461" s="17"/>
      <c r="BD1461" s="20"/>
      <c r="BE1461" s="7" t="str">
        <f>IFERROR(VLOOKUP("5-"&amp;Presupuestos[[#This Row],[ID DOCUMENTO]],BD_Pagos[],7,0),"")</f>
        <v/>
      </c>
      <c r="BF1461" s="17" t="str">
        <f>IFERROR(VLOOKUP("5-"&amp;Presupuestos[[#This Row],[ID DOCUMENTO]],BD_Pagos[],9,0),"")</f>
        <v/>
      </c>
      <c r="BG1461" s="20">
        <f>IF(IFERROR(VLOOKUP("5-"&amp;Presupuestos[[#This Row],[ID DOCUMENTO]],BD_Pagos[],10,0),0)&gt;Presupuestos[[#This Row],[TOTAL SOLES]],Presupuestos[[#This Row],[TOTAL SOLES]],IFERROR(VLOOKUP("5-"&amp;Presupuestos[[#This Row],[ID DOCUMENTO]],BD_Pagos[],10,0),0))</f>
        <v>0</v>
      </c>
      <c r="BH1461" s="7" t="str">
        <f>IFERROR(VLOOKUP("1-Detraccion"&amp;Presupuestos[[#This Row],[ID DOCUMENTO]],BD_Pagos[],2,0),"")</f>
        <v/>
      </c>
      <c r="BI1461" s="3" t="str">
        <f>IFERROR(VLOOKUP("1-Detraccion"&amp;Presupuestos[[#This Row],[ID DOCUMENTO]],BD_Pagos[],3,0),"")</f>
        <v/>
      </c>
      <c r="BJ1461" s="3" t="str">
        <f>IFERROR(VLOOKUP("1-Detraccion"&amp;Presupuestos[[#This Row],[ID DOCUMENTO]],BD_Pagos[],4,0),"")</f>
        <v/>
      </c>
      <c r="BK1461" s="6">
        <f>IF(IFERROR(VLOOKUP("1-Detraccion"&amp;Presupuestos[[#This Row],[ID DOCUMENTO]],BD_Pagos[],5,0),0)&gt;Presupuestos[[#This Row],[TOTAL SOLES]],Presupuestos[[#This Row],[TOTAL SOLES]],IFERROR(VLOOKUP("1-Detraccion"&amp;Presupuestos[[#This Row],[ID DOCUMENTO]],BD_Pagos[],5,0),0))</f>
        <v>0</v>
      </c>
      <c r="BL1461" s="6">
        <f>IF(IFERROR(VLOOKUP("1-Detraccion"&amp;Presupuestos[[#This Row],[ID DOCUMENTO]],BD_Pagos[],6,0),0)&gt;Presupuestos[[#This Row],[TOTAL SOLES]],Presupuestos[[#This Row],[TOTAL SOLES]],IFERROR(VLOOKUP("1-Detraccion"&amp;Presupuestos[[#This Row],[ID DOCUMENTO]],BD_Pagos[],6,0),0))</f>
        <v>0</v>
      </c>
      <c r="BM1461" s="37"/>
      <c r="BN1461" s="3"/>
      <c r="BO1461" s="3"/>
      <c r="BP1461" s="6"/>
      <c r="BQ146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461" s="23" t="str">
        <f>IF(Presupuestos[[#This Row],[SALDO ME-MN]]&gt;0,"PENDIENTE","CANCELADO")</f>
        <v>PENDIENTE</v>
      </c>
      <c r="BS1461" s="23" t="str">
        <f>IF(COUNTIFS($U$4:$U1460,Presupuestos[[#This Row],[ID DOCUMENTO]])&gt;=1,IF(B1460=Presupuestos[[#This Row],[ID]],"OK","DOC. DUPLICADO"),"OK")</f>
        <v>OK</v>
      </c>
    </row>
    <row r="1462" spans="2:71" ht="24" x14ac:dyDescent="0.25">
      <c r="B1462" s="34">
        <f>IF(Presupuestos[[#This Row],[ID DOCUMENTO]]=U1461,B1461,IF(B1461="ID",1,B1461+1))</f>
        <v>1264</v>
      </c>
      <c r="C1462" s="2">
        <v>45890</v>
      </c>
      <c r="D1462" s="2">
        <v>45890</v>
      </c>
      <c r="E1462" s="3" t="s">
        <v>966</v>
      </c>
      <c r="F1462" s="25" t="s">
        <v>35</v>
      </c>
      <c r="G1462" s="25" t="s">
        <v>19</v>
      </c>
      <c r="H1462" s="25" t="s">
        <v>228</v>
      </c>
      <c r="I1462" s="36" t="str">
        <f>IFERROR(VLOOKUP(Presupuestos[[#This Row],[AREA]]&amp;Presupuestos[[#This Row],[CONCEPTO]]&amp;Presupuestos[[#This Row],[DESCRIPCION]],Tabla28[[Columna1]:[CÓDIGO NUEVO]],2,0),"")</f>
        <v>P0307003</v>
      </c>
      <c r="J1462" s="3" t="s">
        <v>666</v>
      </c>
      <c r="K1462" s="3" t="s">
        <v>666</v>
      </c>
      <c r="L1462" s="3" t="s">
        <v>666</v>
      </c>
      <c r="M1462" s="31" t="s">
        <v>10280</v>
      </c>
      <c r="N1462" s="3"/>
      <c r="O1462" s="3" t="s">
        <v>315</v>
      </c>
      <c r="P1462" s="3" t="s">
        <v>127</v>
      </c>
      <c r="Q1462" s="3" t="str">
        <f>IFERROR(VLOOKUP(Presupuestos[[#This Row],[CLASIFICACIÓN (N)]],Tabla17[],2,0),"")</f>
        <v>Gastos operativos</v>
      </c>
      <c r="R1462" s="3" t="str">
        <f>IFERROR(VLOOKUP(Presupuestos[[#This Row],[CLASIFICACIÓN (N)]],Tabla17[],3,0),"")</f>
        <v>Operativo</v>
      </c>
      <c r="S1462" s="3" t="s">
        <v>16</v>
      </c>
      <c r="T1462" s="3" t="str">
        <f>IFERROR(VLOOKUP(Presupuestos[[#This Row],[ALMACEN]],Tabla5[],2,0),"")</f>
        <v>Arequipa</v>
      </c>
      <c r="U1462" s="19" t="str">
        <f>IFERROR(VLOOKUP(Presupuestos[[#This Row],[TIPO DE DOCUMENTO]],Tipo_Documento[],2,0)&amp;Presupuestos[[#This Row],[SERIE]]&amp;Presupuestos[[#This Row],[NUMERO]]&amp;Presupuestos[[#This Row],[RUC]],"")</f>
        <v>PLM331348536654</v>
      </c>
      <c r="V1462" s="3" t="s">
        <v>171</v>
      </c>
      <c r="W1462" s="7">
        <v>45890</v>
      </c>
      <c r="X1462" s="7">
        <v>45890</v>
      </c>
      <c r="Y1462" s="3">
        <v>3</v>
      </c>
      <c r="Z1462" s="3">
        <v>313</v>
      </c>
      <c r="AA1462" s="3">
        <f>IFERROR(VLOOKUP(Presupuestos[[#This Row],[RAZON SOCIAL]],CHOOSE({1,2},Clientes_Proveedores[Razon Social],Clientes_Proveedores[Ruc / Dni]),2,0),"-")</f>
        <v>48536654</v>
      </c>
      <c r="AB1462" s="31" t="s">
        <v>1619</v>
      </c>
      <c r="AC1462" s="3" t="s">
        <v>670</v>
      </c>
      <c r="AD1462" s="5"/>
      <c r="AE1462" s="6">
        <v>15</v>
      </c>
      <c r="AF1462" s="6">
        <f>Presupuestos[[#This Row],[BASE]]*Presupuestos[[#This Row],[% IGV]]</f>
        <v>0</v>
      </c>
      <c r="AG1462" s="22">
        <f>ROUND(SUM(Presupuestos[[#This Row],[BASE]:[IGV]]),2)</f>
        <v>15</v>
      </c>
      <c r="AH1462" s="9" t="str">
        <f>IF(Presupuestos[[#This Row],[MONEDA]]="USD",VLOOKUP(Presupuestos[[#This Row],[FECHA DE EMISION]],Tipo_Cambio[],3,0),"")</f>
        <v/>
      </c>
      <c r="AI1462" s="22">
        <f>IFERROR(ROUND(IF(Presupuestos[[#This Row],[MONEDA]]="PEN",Presupuestos[[#This Row],[TOTAL]],Presupuestos[[#This Row],[TOTAL]]*Presupuestos[[#This Row],[TIPO DE CAMBIO]]),2),"")</f>
        <v>15</v>
      </c>
      <c r="AJ1462" s="5"/>
      <c r="AK1462" s="33" t="s">
        <v>671</v>
      </c>
      <c r="AL1462" s="5" t="s">
        <v>672</v>
      </c>
      <c r="AM1462" s="23" t="s">
        <v>671</v>
      </c>
      <c r="AN1462" s="23" t="s">
        <v>671</v>
      </c>
      <c r="AO1462" s="7" t="str">
        <f>IFERROR(VLOOKUP("1-"&amp;Presupuestos[[#This Row],[ID DOCUMENTO]],BD_Pagos[],7,0),"")</f>
        <v/>
      </c>
      <c r="AP1462" s="16" t="str">
        <f>IFERROR(VLOOKUP("1-"&amp;Presupuestos[[#This Row],[ID DOCUMENTO]],BD_Pagos[],8,0),"")</f>
        <v/>
      </c>
      <c r="AQ1462" s="17" t="str">
        <f>IFERROR(VLOOKUP("1-"&amp;Presupuestos[[#This Row],[ID DOCUMENTO]],BD_Pagos[],9,0),"")</f>
        <v/>
      </c>
      <c r="AR1462" s="54"/>
      <c r="AS1462" s="7" t="str">
        <f>IFERROR(VLOOKUP("2-"&amp;Presupuestos[[#This Row],[ID DOCUMENTO]],BD_Pagos[],7,0),"")</f>
        <v/>
      </c>
      <c r="AT1462" s="16" t="str">
        <f>IFERROR(VLOOKUP("2-"&amp;Presupuestos[[#This Row],[ID DOCUMENTO]],BD_Pagos[],8,0),"")</f>
        <v/>
      </c>
      <c r="AU1462" s="17" t="str">
        <f>IFERROR(VLOOKUP("2-"&amp;Presupuestos[[#This Row],[ID DOCUMENTO]],BD_Pagos[],9,0),"")</f>
        <v/>
      </c>
      <c r="AV1462" s="20">
        <f>IF(IFERROR(VLOOKUP("2-"&amp;Presupuestos[[#This Row],[ID DOCUMENTO]],BD_Pagos[],10,0),0)&gt;Presupuestos[[#This Row],[TOTAL SOLES]],Presupuestos[[#This Row],[TOTAL SOLES]],IFERROR(VLOOKUP("2-"&amp;Presupuestos[[#This Row],[ID DOCUMENTO]],BD_Pagos[],10,0),0))</f>
        <v>0</v>
      </c>
      <c r="AW1462" s="7"/>
      <c r="AX1462" s="16"/>
      <c r="AY1462" s="17"/>
      <c r="AZ1462" s="20"/>
      <c r="BA1462" s="7"/>
      <c r="BB1462" s="16"/>
      <c r="BC1462" s="17"/>
      <c r="BD1462" s="20"/>
      <c r="BE1462" s="7" t="str">
        <f>IFERROR(VLOOKUP("5-"&amp;Presupuestos[[#This Row],[ID DOCUMENTO]],BD_Pagos[],7,0),"")</f>
        <v/>
      </c>
      <c r="BF1462" s="17" t="str">
        <f>IFERROR(VLOOKUP("5-"&amp;Presupuestos[[#This Row],[ID DOCUMENTO]],BD_Pagos[],9,0),"")</f>
        <v/>
      </c>
      <c r="BG1462" s="20">
        <f>IF(IFERROR(VLOOKUP("5-"&amp;Presupuestos[[#This Row],[ID DOCUMENTO]],BD_Pagos[],10,0),0)&gt;Presupuestos[[#This Row],[TOTAL SOLES]],Presupuestos[[#This Row],[TOTAL SOLES]],IFERROR(VLOOKUP("5-"&amp;Presupuestos[[#This Row],[ID DOCUMENTO]],BD_Pagos[],10,0),0))</f>
        <v>0</v>
      </c>
      <c r="BH1462" s="7" t="str">
        <f>IFERROR(VLOOKUP("1-Detraccion"&amp;Presupuestos[[#This Row],[ID DOCUMENTO]],BD_Pagos[],2,0),"")</f>
        <v/>
      </c>
      <c r="BI1462" s="3" t="str">
        <f>IFERROR(VLOOKUP("1-Detraccion"&amp;Presupuestos[[#This Row],[ID DOCUMENTO]],BD_Pagos[],3,0),"")</f>
        <v/>
      </c>
      <c r="BJ1462" s="3" t="str">
        <f>IFERROR(VLOOKUP("1-Detraccion"&amp;Presupuestos[[#This Row],[ID DOCUMENTO]],BD_Pagos[],4,0),"")</f>
        <v/>
      </c>
      <c r="BK1462" s="6">
        <f>IF(IFERROR(VLOOKUP("1-Detraccion"&amp;Presupuestos[[#This Row],[ID DOCUMENTO]],BD_Pagos[],5,0),0)&gt;Presupuestos[[#This Row],[TOTAL SOLES]],Presupuestos[[#This Row],[TOTAL SOLES]],IFERROR(VLOOKUP("1-Detraccion"&amp;Presupuestos[[#This Row],[ID DOCUMENTO]],BD_Pagos[],5,0),0))</f>
        <v>0</v>
      </c>
      <c r="BL1462" s="6">
        <f>IF(IFERROR(VLOOKUP("1-Detraccion"&amp;Presupuestos[[#This Row],[ID DOCUMENTO]],BD_Pagos[],6,0),0)&gt;Presupuestos[[#This Row],[TOTAL SOLES]],Presupuestos[[#This Row],[TOTAL SOLES]],IFERROR(VLOOKUP("1-Detraccion"&amp;Presupuestos[[#This Row],[ID DOCUMENTO]],BD_Pagos[],6,0),0))</f>
        <v>0</v>
      </c>
      <c r="BM1462" s="37"/>
      <c r="BN1462" s="3"/>
      <c r="BO1462" s="3"/>
      <c r="BP1462" s="6"/>
      <c r="BQ146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462" s="23" t="str">
        <f>IF(Presupuestos[[#This Row],[SALDO ME-MN]]&gt;0,"PENDIENTE","CANCELADO")</f>
        <v>PENDIENTE</v>
      </c>
      <c r="BS1462" s="23" t="str">
        <f>IF(COUNTIFS($U$4:$U1461,Presupuestos[[#This Row],[ID DOCUMENTO]])&gt;=1,IF(B1461=Presupuestos[[#This Row],[ID]],"OK","DOC. DUPLICADO"),"OK")</f>
        <v>OK</v>
      </c>
    </row>
    <row r="1463" spans="2:71" ht="24" x14ac:dyDescent="0.25">
      <c r="B1463" s="34">
        <f>IF(Presupuestos[[#This Row],[ID DOCUMENTO]]=U1462,B1462,IF(B1462="ID",1,B1462+1))</f>
        <v>1264</v>
      </c>
      <c r="C1463" s="2">
        <v>45890</v>
      </c>
      <c r="D1463" s="2">
        <v>45890</v>
      </c>
      <c r="E1463" s="3" t="s">
        <v>966</v>
      </c>
      <c r="F1463" s="25" t="s">
        <v>35</v>
      </c>
      <c r="G1463" s="25" t="s">
        <v>19</v>
      </c>
      <c r="H1463" s="25" t="s">
        <v>203</v>
      </c>
      <c r="I1463" s="36" t="str">
        <f>IFERROR(VLOOKUP(Presupuestos[[#This Row],[AREA]]&amp;Presupuestos[[#This Row],[CONCEPTO]]&amp;Presupuestos[[#This Row],[DESCRIPCION]],Tabla28[[Columna1]:[CÓDIGO NUEVO]],2,0),"")</f>
        <v>P0307001</v>
      </c>
      <c r="J1463" s="3" t="s">
        <v>666</v>
      </c>
      <c r="K1463" s="3" t="s">
        <v>666</v>
      </c>
      <c r="L1463" s="3" t="s">
        <v>666</v>
      </c>
      <c r="M1463" s="31" t="s">
        <v>10285</v>
      </c>
      <c r="N1463" s="3"/>
      <c r="O1463" s="3" t="s">
        <v>308</v>
      </c>
      <c r="P1463" s="3" t="s">
        <v>132</v>
      </c>
      <c r="Q1463" s="3" t="str">
        <f>IFERROR(VLOOKUP(Presupuestos[[#This Row],[CLASIFICACIÓN (N)]],Tabla17[],2,0),"")</f>
        <v>Gastos operativos</v>
      </c>
      <c r="R1463" s="3" t="str">
        <f>IFERROR(VLOOKUP(Presupuestos[[#This Row],[CLASIFICACIÓN (N)]],Tabla17[],3,0),"")</f>
        <v>Operativo</v>
      </c>
      <c r="S1463" s="3" t="s">
        <v>16</v>
      </c>
      <c r="T1463" s="3" t="str">
        <f>IFERROR(VLOOKUP(Presupuestos[[#This Row],[ALMACEN]],Tabla5[],2,0),"")</f>
        <v>Arequipa</v>
      </c>
      <c r="U1463" s="19" t="str">
        <f>IFERROR(VLOOKUP(Presupuestos[[#This Row],[TIPO DE DOCUMENTO]],Tipo_Documento[],2,0)&amp;Presupuestos[[#This Row],[SERIE]]&amp;Presupuestos[[#This Row],[NUMERO]]&amp;Presupuestos[[#This Row],[RUC]],"")</f>
        <v>PLM331348536654</v>
      </c>
      <c r="V1463" s="3" t="s">
        <v>171</v>
      </c>
      <c r="W1463" s="7">
        <v>45890</v>
      </c>
      <c r="X1463" s="7">
        <v>45890</v>
      </c>
      <c r="Y1463" s="3">
        <v>3</v>
      </c>
      <c r="Z1463" s="3">
        <v>313</v>
      </c>
      <c r="AA1463" s="3">
        <f>IFERROR(VLOOKUP(Presupuestos[[#This Row],[RAZON SOCIAL]],CHOOSE({1,2},Clientes_Proveedores[Razon Social],Clientes_Proveedores[Ruc / Dni]),2,0),"-")</f>
        <v>48536654</v>
      </c>
      <c r="AB1463" s="31" t="s">
        <v>1619</v>
      </c>
      <c r="AC1463" s="3" t="s">
        <v>670</v>
      </c>
      <c r="AD1463" s="5"/>
      <c r="AE1463" s="6">
        <v>22</v>
      </c>
      <c r="AF1463" s="6">
        <f>Presupuestos[[#This Row],[BASE]]*Presupuestos[[#This Row],[% IGV]]</f>
        <v>0</v>
      </c>
      <c r="AG1463" s="22">
        <f>ROUND(SUM(Presupuestos[[#This Row],[BASE]:[IGV]]),2)</f>
        <v>22</v>
      </c>
      <c r="AH1463" s="9" t="str">
        <f>IF(Presupuestos[[#This Row],[MONEDA]]="USD",VLOOKUP(Presupuestos[[#This Row],[FECHA DE EMISION]],Tipo_Cambio[],3,0),"")</f>
        <v/>
      </c>
      <c r="AI1463" s="22">
        <f>IFERROR(ROUND(IF(Presupuestos[[#This Row],[MONEDA]]="PEN",Presupuestos[[#This Row],[TOTAL]],Presupuestos[[#This Row],[TOTAL]]*Presupuestos[[#This Row],[TIPO DE CAMBIO]]),2),"")</f>
        <v>22</v>
      </c>
      <c r="AJ1463" s="5"/>
      <c r="AK1463" s="33" t="s">
        <v>671</v>
      </c>
      <c r="AL1463" s="5" t="s">
        <v>672</v>
      </c>
      <c r="AM1463" s="23" t="s">
        <v>671</v>
      </c>
      <c r="AN1463" s="23" t="s">
        <v>671</v>
      </c>
      <c r="AO1463" s="7" t="str">
        <f>IFERROR(VLOOKUP("1-"&amp;Presupuestos[[#This Row],[ID DOCUMENTO]],BD_Pagos[],7,0),"")</f>
        <v/>
      </c>
      <c r="AP1463" s="16" t="str">
        <f>IFERROR(VLOOKUP("1-"&amp;Presupuestos[[#This Row],[ID DOCUMENTO]],BD_Pagos[],8,0),"")</f>
        <v/>
      </c>
      <c r="AQ1463" s="17" t="str">
        <f>IFERROR(VLOOKUP("1-"&amp;Presupuestos[[#This Row],[ID DOCUMENTO]],BD_Pagos[],9,0),"")</f>
        <v/>
      </c>
      <c r="AR1463" s="54"/>
      <c r="AS1463" s="7" t="str">
        <f>IFERROR(VLOOKUP("2-"&amp;Presupuestos[[#This Row],[ID DOCUMENTO]],BD_Pagos[],7,0),"")</f>
        <v/>
      </c>
      <c r="AT1463" s="16" t="str">
        <f>IFERROR(VLOOKUP("2-"&amp;Presupuestos[[#This Row],[ID DOCUMENTO]],BD_Pagos[],8,0),"")</f>
        <v/>
      </c>
      <c r="AU1463" s="17" t="str">
        <f>IFERROR(VLOOKUP("2-"&amp;Presupuestos[[#This Row],[ID DOCUMENTO]],BD_Pagos[],9,0),"")</f>
        <v/>
      </c>
      <c r="AV1463" s="20">
        <f>IF(IFERROR(VLOOKUP("2-"&amp;Presupuestos[[#This Row],[ID DOCUMENTO]],BD_Pagos[],10,0),0)&gt;Presupuestos[[#This Row],[TOTAL SOLES]],Presupuestos[[#This Row],[TOTAL SOLES]],IFERROR(VLOOKUP("2-"&amp;Presupuestos[[#This Row],[ID DOCUMENTO]],BD_Pagos[],10,0),0))</f>
        <v>0</v>
      </c>
      <c r="AW1463" s="7"/>
      <c r="AX1463" s="16"/>
      <c r="AY1463" s="17"/>
      <c r="AZ1463" s="20"/>
      <c r="BA1463" s="7"/>
      <c r="BB1463" s="16"/>
      <c r="BC1463" s="17"/>
      <c r="BD1463" s="20"/>
      <c r="BE1463" s="7" t="str">
        <f>IFERROR(VLOOKUP("5-"&amp;Presupuestos[[#This Row],[ID DOCUMENTO]],BD_Pagos[],7,0),"")</f>
        <v/>
      </c>
      <c r="BF1463" s="17" t="str">
        <f>IFERROR(VLOOKUP("5-"&amp;Presupuestos[[#This Row],[ID DOCUMENTO]],BD_Pagos[],9,0),"")</f>
        <v/>
      </c>
      <c r="BG1463" s="20">
        <f>IF(IFERROR(VLOOKUP("5-"&amp;Presupuestos[[#This Row],[ID DOCUMENTO]],BD_Pagos[],10,0),0)&gt;Presupuestos[[#This Row],[TOTAL SOLES]],Presupuestos[[#This Row],[TOTAL SOLES]],IFERROR(VLOOKUP("5-"&amp;Presupuestos[[#This Row],[ID DOCUMENTO]],BD_Pagos[],10,0),0))</f>
        <v>0</v>
      </c>
      <c r="BH1463" s="7" t="str">
        <f>IFERROR(VLOOKUP("1-Detraccion"&amp;Presupuestos[[#This Row],[ID DOCUMENTO]],BD_Pagos[],2,0),"")</f>
        <v/>
      </c>
      <c r="BI1463" s="3" t="str">
        <f>IFERROR(VLOOKUP("1-Detraccion"&amp;Presupuestos[[#This Row],[ID DOCUMENTO]],BD_Pagos[],3,0),"")</f>
        <v/>
      </c>
      <c r="BJ1463" s="3" t="str">
        <f>IFERROR(VLOOKUP("1-Detraccion"&amp;Presupuestos[[#This Row],[ID DOCUMENTO]],BD_Pagos[],4,0),"")</f>
        <v/>
      </c>
      <c r="BK1463" s="6">
        <f>IF(IFERROR(VLOOKUP("1-Detraccion"&amp;Presupuestos[[#This Row],[ID DOCUMENTO]],BD_Pagos[],5,0),0)&gt;Presupuestos[[#This Row],[TOTAL SOLES]],Presupuestos[[#This Row],[TOTAL SOLES]],IFERROR(VLOOKUP("1-Detraccion"&amp;Presupuestos[[#This Row],[ID DOCUMENTO]],BD_Pagos[],5,0),0))</f>
        <v>0</v>
      </c>
      <c r="BL1463" s="6">
        <f>IF(IFERROR(VLOOKUP("1-Detraccion"&amp;Presupuestos[[#This Row],[ID DOCUMENTO]],BD_Pagos[],6,0),0)&gt;Presupuestos[[#This Row],[TOTAL SOLES]],Presupuestos[[#This Row],[TOTAL SOLES]],IFERROR(VLOOKUP("1-Detraccion"&amp;Presupuestos[[#This Row],[ID DOCUMENTO]],BD_Pagos[],6,0),0))</f>
        <v>0</v>
      </c>
      <c r="BM1463" s="37"/>
      <c r="BN1463" s="3"/>
      <c r="BO1463" s="3"/>
      <c r="BP1463" s="6"/>
      <c r="BQ146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22</v>
      </c>
      <c r="BR1463" s="23" t="str">
        <f>IF(Presupuestos[[#This Row],[SALDO ME-MN]]&gt;0,"PENDIENTE","CANCELADO")</f>
        <v>PENDIENTE</v>
      </c>
      <c r="BS1463" s="23" t="str">
        <f>IF(COUNTIFS($U$4:$U1462,Presupuestos[[#This Row],[ID DOCUMENTO]])&gt;=1,IF(B1462=Presupuestos[[#This Row],[ID]],"OK","DOC. DUPLICADO"),"OK")</f>
        <v>OK</v>
      </c>
    </row>
    <row r="1464" spans="2:71" ht="24" x14ac:dyDescent="0.25">
      <c r="B1464" s="34">
        <f>IF(Presupuestos[[#This Row],[ID DOCUMENTO]]=U1463,B1463,IF(B1463="ID",1,B1463+1))</f>
        <v>1264</v>
      </c>
      <c r="C1464" s="2">
        <v>45890</v>
      </c>
      <c r="D1464" s="2">
        <v>45890</v>
      </c>
      <c r="E1464" s="3" t="s">
        <v>966</v>
      </c>
      <c r="F1464" s="25" t="s">
        <v>35</v>
      </c>
      <c r="G1464" s="25" t="s">
        <v>19</v>
      </c>
      <c r="H1464" s="25" t="s">
        <v>228</v>
      </c>
      <c r="I1464" s="36" t="str">
        <f>IFERROR(VLOOKUP(Presupuestos[[#This Row],[AREA]]&amp;Presupuestos[[#This Row],[CONCEPTO]]&amp;Presupuestos[[#This Row],[DESCRIPCION]],Tabla28[[Columna1]:[CÓDIGO NUEVO]],2,0),"")</f>
        <v>P0307003</v>
      </c>
      <c r="J1464" s="3" t="s">
        <v>666</v>
      </c>
      <c r="K1464" s="3" t="s">
        <v>666</v>
      </c>
      <c r="L1464" s="3" t="s">
        <v>666</v>
      </c>
      <c r="M1464" s="31" t="s">
        <v>10282</v>
      </c>
      <c r="N1464" s="3"/>
      <c r="O1464" s="3" t="s">
        <v>315</v>
      </c>
      <c r="P1464" s="3" t="s">
        <v>127</v>
      </c>
      <c r="Q1464" s="3" t="str">
        <f>IFERROR(VLOOKUP(Presupuestos[[#This Row],[CLASIFICACIÓN (N)]],Tabla17[],2,0),"")</f>
        <v>Gastos operativos</v>
      </c>
      <c r="R1464" s="3" t="str">
        <f>IFERROR(VLOOKUP(Presupuestos[[#This Row],[CLASIFICACIÓN (N)]],Tabla17[],3,0),"")</f>
        <v>Operativo</v>
      </c>
      <c r="S1464" s="3" t="s">
        <v>16</v>
      </c>
      <c r="T1464" s="3" t="str">
        <f>IFERROR(VLOOKUP(Presupuestos[[#This Row],[ALMACEN]],Tabla5[],2,0),"")</f>
        <v>Arequipa</v>
      </c>
      <c r="U1464" s="19" t="str">
        <f>IFERROR(VLOOKUP(Presupuestos[[#This Row],[TIPO DE DOCUMENTO]],Tipo_Documento[],2,0)&amp;Presupuestos[[#This Row],[SERIE]]&amp;Presupuestos[[#This Row],[NUMERO]]&amp;Presupuestos[[#This Row],[RUC]],"")</f>
        <v>PLM331348536654</v>
      </c>
      <c r="V1464" s="3" t="s">
        <v>171</v>
      </c>
      <c r="W1464" s="7">
        <v>45890</v>
      </c>
      <c r="X1464" s="7">
        <v>45890</v>
      </c>
      <c r="Y1464" s="3">
        <v>3</v>
      </c>
      <c r="Z1464" s="3">
        <v>313</v>
      </c>
      <c r="AA1464" s="3">
        <f>IFERROR(VLOOKUP(Presupuestos[[#This Row],[RAZON SOCIAL]],CHOOSE({1,2},Clientes_Proveedores[Razon Social],Clientes_Proveedores[Ruc / Dni]),2,0),"-")</f>
        <v>48536654</v>
      </c>
      <c r="AB1464" s="31" t="s">
        <v>1619</v>
      </c>
      <c r="AC1464" s="3" t="s">
        <v>670</v>
      </c>
      <c r="AD1464" s="5"/>
      <c r="AE1464" s="6">
        <v>17</v>
      </c>
      <c r="AF1464" s="6">
        <f>Presupuestos[[#This Row],[BASE]]*Presupuestos[[#This Row],[% IGV]]</f>
        <v>0</v>
      </c>
      <c r="AG1464" s="22">
        <f>ROUND(SUM(Presupuestos[[#This Row],[BASE]:[IGV]]),2)</f>
        <v>17</v>
      </c>
      <c r="AH1464" s="9" t="str">
        <f>IF(Presupuestos[[#This Row],[MONEDA]]="USD",VLOOKUP(Presupuestos[[#This Row],[FECHA DE EMISION]],Tipo_Cambio[],3,0),"")</f>
        <v/>
      </c>
      <c r="AI1464" s="22">
        <f>IFERROR(ROUND(IF(Presupuestos[[#This Row],[MONEDA]]="PEN",Presupuestos[[#This Row],[TOTAL]],Presupuestos[[#This Row],[TOTAL]]*Presupuestos[[#This Row],[TIPO DE CAMBIO]]),2),"")</f>
        <v>17</v>
      </c>
      <c r="AJ1464" s="5"/>
      <c r="AK1464" s="33" t="s">
        <v>671</v>
      </c>
      <c r="AL1464" s="5" t="s">
        <v>672</v>
      </c>
      <c r="AM1464" s="23" t="s">
        <v>671</v>
      </c>
      <c r="AN1464" s="23" t="s">
        <v>671</v>
      </c>
      <c r="AO1464" s="7" t="str">
        <f>IFERROR(VLOOKUP("1-"&amp;Presupuestos[[#This Row],[ID DOCUMENTO]],BD_Pagos[],7,0),"")</f>
        <v/>
      </c>
      <c r="AP1464" s="16" t="str">
        <f>IFERROR(VLOOKUP("1-"&amp;Presupuestos[[#This Row],[ID DOCUMENTO]],BD_Pagos[],8,0),"")</f>
        <v/>
      </c>
      <c r="AQ1464" s="17" t="str">
        <f>IFERROR(VLOOKUP("1-"&amp;Presupuestos[[#This Row],[ID DOCUMENTO]],BD_Pagos[],9,0),"")</f>
        <v/>
      </c>
      <c r="AR1464" s="54"/>
      <c r="AS1464" s="7" t="str">
        <f>IFERROR(VLOOKUP("2-"&amp;Presupuestos[[#This Row],[ID DOCUMENTO]],BD_Pagos[],7,0),"")</f>
        <v/>
      </c>
      <c r="AT1464" s="16" t="str">
        <f>IFERROR(VLOOKUP("2-"&amp;Presupuestos[[#This Row],[ID DOCUMENTO]],BD_Pagos[],8,0),"")</f>
        <v/>
      </c>
      <c r="AU1464" s="17" t="str">
        <f>IFERROR(VLOOKUP("2-"&amp;Presupuestos[[#This Row],[ID DOCUMENTO]],BD_Pagos[],9,0),"")</f>
        <v/>
      </c>
      <c r="AV1464" s="20">
        <f>IF(IFERROR(VLOOKUP("2-"&amp;Presupuestos[[#This Row],[ID DOCUMENTO]],BD_Pagos[],10,0),0)&gt;Presupuestos[[#This Row],[TOTAL SOLES]],Presupuestos[[#This Row],[TOTAL SOLES]],IFERROR(VLOOKUP("2-"&amp;Presupuestos[[#This Row],[ID DOCUMENTO]],BD_Pagos[],10,0),0))</f>
        <v>0</v>
      </c>
      <c r="AW1464" s="7"/>
      <c r="AX1464" s="16"/>
      <c r="AY1464" s="17"/>
      <c r="AZ1464" s="20"/>
      <c r="BA1464" s="7"/>
      <c r="BB1464" s="16"/>
      <c r="BC1464" s="17"/>
      <c r="BD1464" s="20"/>
      <c r="BE1464" s="7" t="str">
        <f>IFERROR(VLOOKUP("5-"&amp;Presupuestos[[#This Row],[ID DOCUMENTO]],BD_Pagos[],7,0),"")</f>
        <v/>
      </c>
      <c r="BF1464" s="17" t="str">
        <f>IFERROR(VLOOKUP("5-"&amp;Presupuestos[[#This Row],[ID DOCUMENTO]],BD_Pagos[],9,0),"")</f>
        <v/>
      </c>
      <c r="BG1464" s="20">
        <f>IF(IFERROR(VLOOKUP("5-"&amp;Presupuestos[[#This Row],[ID DOCUMENTO]],BD_Pagos[],10,0),0)&gt;Presupuestos[[#This Row],[TOTAL SOLES]],Presupuestos[[#This Row],[TOTAL SOLES]],IFERROR(VLOOKUP("5-"&amp;Presupuestos[[#This Row],[ID DOCUMENTO]],BD_Pagos[],10,0),0))</f>
        <v>0</v>
      </c>
      <c r="BH1464" s="7" t="str">
        <f>IFERROR(VLOOKUP("1-Detraccion"&amp;Presupuestos[[#This Row],[ID DOCUMENTO]],BD_Pagos[],2,0),"")</f>
        <v/>
      </c>
      <c r="BI1464" s="3" t="str">
        <f>IFERROR(VLOOKUP("1-Detraccion"&amp;Presupuestos[[#This Row],[ID DOCUMENTO]],BD_Pagos[],3,0),"")</f>
        <v/>
      </c>
      <c r="BJ1464" s="3" t="str">
        <f>IFERROR(VLOOKUP("1-Detraccion"&amp;Presupuestos[[#This Row],[ID DOCUMENTO]],BD_Pagos[],4,0),"")</f>
        <v/>
      </c>
      <c r="BK1464" s="6">
        <f>IF(IFERROR(VLOOKUP("1-Detraccion"&amp;Presupuestos[[#This Row],[ID DOCUMENTO]],BD_Pagos[],5,0),0)&gt;Presupuestos[[#This Row],[TOTAL SOLES]],Presupuestos[[#This Row],[TOTAL SOLES]],IFERROR(VLOOKUP("1-Detraccion"&amp;Presupuestos[[#This Row],[ID DOCUMENTO]],BD_Pagos[],5,0),0))</f>
        <v>0</v>
      </c>
      <c r="BL1464" s="6">
        <f>IF(IFERROR(VLOOKUP("1-Detraccion"&amp;Presupuestos[[#This Row],[ID DOCUMENTO]],BD_Pagos[],6,0),0)&gt;Presupuestos[[#This Row],[TOTAL SOLES]],Presupuestos[[#This Row],[TOTAL SOLES]],IFERROR(VLOOKUP("1-Detraccion"&amp;Presupuestos[[#This Row],[ID DOCUMENTO]],BD_Pagos[],6,0),0))</f>
        <v>0</v>
      </c>
      <c r="BM1464" s="37"/>
      <c r="BN1464" s="3"/>
      <c r="BO1464" s="3"/>
      <c r="BP1464" s="6"/>
      <c r="BQ146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v>
      </c>
      <c r="BR1464" s="23" t="str">
        <f>IF(Presupuestos[[#This Row],[SALDO ME-MN]]&gt;0,"PENDIENTE","CANCELADO")</f>
        <v>PENDIENTE</v>
      </c>
      <c r="BS1464" s="23" t="str">
        <f>IF(COUNTIFS($U$4:$U1463,Presupuestos[[#This Row],[ID DOCUMENTO]])&gt;=1,IF(B1463=Presupuestos[[#This Row],[ID]],"OK","DOC. DUPLICADO"),"OK")</f>
        <v>OK</v>
      </c>
    </row>
    <row r="1465" spans="2:71" ht="24" x14ac:dyDescent="0.25">
      <c r="B1465" s="34">
        <f>IF(Presupuestos[[#This Row],[ID DOCUMENTO]]=U1464,B1464,IF(B1464="ID",1,B1464+1))</f>
        <v>1265</v>
      </c>
      <c r="C1465" s="2">
        <v>45891</v>
      </c>
      <c r="D1465" s="2">
        <v>45891</v>
      </c>
      <c r="E1465" s="3" t="s">
        <v>966</v>
      </c>
      <c r="F1465" s="25" t="s">
        <v>35</v>
      </c>
      <c r="G1465" s="25" t="s">
        <v>19</v>
      </c>
      <c r="H1465" s="25" t="s">
        <v>228</v>
      </c>
      <c r="I1465" s="36" t="str">
        <f>IFERROR(VLOOKUP(Presupuestos[[#This Row],[AREA]]&amp;Presupuestos[[#This Row],[CONCEPTO]]&amp;Presupuestos[[#This Row],[DESCRIPCION]],Tabla28[[Columna1]:[CÓDIGO NUEVO]],2,0),"")</f>
        <v>P0307003</v>
      </c>
      <c r="J1465" s="3" t="s">
        <v>666</v>
      </c>
      <c r="K1465" s="3" t="s">
        <v>666</v>
      </c>
      <c r="L1465" s="3" t="s">
        <v>666</v>
      </c>
      <c r="M1465" s="31" t="s">
        <v>10286</v>
      </c>
      <c r="N1465" s="3"/>
      <c r="O1465" s="3" t="s">
        <v>315</v>
      </c>
      <c r="P1465" s="3" t="s">
        <v>127</v>
      </c>
      <c r="Q1465" s="3" t="str">
        <f>IFERROR(VLOOKUP(Presupuestos[[#This Row],[CLASIFICACIÓN (N)]],Tabla17[],2,0),"")</f>
        <v>Gastos operativos</v>
      </c>
      <c r="R1465" s="3" t="str">
        <f>IFERROR(VLOOKUP(Presupuestos[[#This Row],[CLASIFICACIÓN (N)]],Tabla17[],3,0),"")</f>
        <v>Operativo</v>
      </c>
      <c r="S1465" s="3" t="s">
        <v>16</v>
      </c>
      <c r="T1465" s="3" t="str">
        <f>IFERROR(VLOOKUP(Presupuestos[[#This Row],[ALMACEN]],Tabla5[],2,0),"")</f>
        <v>Arequipa</v>
      </c>
      <c r="U1465" s="19" t="str">
        <f>IFERROR(VLOOKUP(Presupuestos[[#This Row],[TIPO DE DOCUMENTO]],Tipo_Documento[],2,0)&amp;Presupuestos[[#This Row],[SERIE]]&amp;Presupuestos[[#This Row],[NUMERO]]&amp;Presupuestos[[#This Row],[RUC]],"")</f>
        <v>PLM331448536654</v>
      </c>
      <c r="V1465" s="3" t="s">
        <v>171</v>
      </c>
      <c r="W1465" s="7">
        <v>45891</v>
      </c>
      <c r="X1465" s="7">
        <v>45891</v>
      </c>
      <c r="Y1465" s="3">
        <v>3</v>
      </c>
      <c r="Z1465" s="3">
        <v>314</v>
      </c>
      <c r="AA1465" s="3">
        <f>IFERROR(VLOOKUP(Presupuestos[[#This Row],[RAZON SOCIAL]],CHOOSE({1,2},Clientes_Proveedores[Razon Social],Clientes_Proveedores[Ruc / Dni]),2,0),"-")</f>
        <v>48536654</v>
      </c>
      <c r="AB1465" s="31" t="s">
        <v>1619</v>
      </c>
      <c r="AC1465" s="3" t="s">
        <v>670</v>
      </c>
      <c r="AD1465" s="5"/>
      <c r="AE1465" s="6">
        <v>15</v>
      </c>
      <c r="AF1465" s="6">
        <f>Presupuestos[[#This Row],[BASE]]*Presupuestos[[#This Row],[% IGV]]</f>
        <v>0</v>
      </c>
      <c r="AG1465" s="22">
        <f>ROUND(SUM(Presupuestos[[#This Row],[BASE]:[IGV]]),2)</f>
        <v>15</v>
      </c>
      <c r="AH1465" s="9" t="str">
        <f>IF(Presupuestos[[#This Row],[MONEDA]]="USD",VLOOKUP(Presupuestos[[#This Row],[FECHA DE EMISION]],Tipo_Cambio[],3,0),"")</f>
        <v/>
      </c>
      <c r="AI1465" s="22">
        <f>IFERROR(ROUND(IF(Presupuestos[[#This Row],[MONEDA]]="PEN",Presupuestos[[#This Row],[TOTAL]],Presupuestos[[#This Row],[TOTAL]]*Presupuestos[[#This Row],[TIPO DE CAMBIO]]),2),"")</f>
        <v>15</v>
      </c>
      <c r="AJ1465" s="5"/>
      <c r="AK1465" s="33" t="s">
        <v>671</v>
      </c>
      <c r="AL1465" s="5" t="s">
        <v>672</v>
      </c>
      <c r="AM1465" s="23" t="s">
        <v>671</v>
      </c>
      <c r="AN1465" s="23" t="s">
        <v>671</v>
      </c>
      <c r="AO1465" s="7" t="str">
        <f>IFERROR(VLOOKUP("1-"&amp;Presupuestos[[#This Row],[ID DOCUMENTO]],BD_Pagos[],7,0),"")</f>
        <v/>
      </c>
      <c r="AP1465" s="16" t="str">
        <f>IFERROR(VLOOKUP("1-"&amp;Presupuestos[[#This Row],[ID DOCUMENTO]],BD_Pagos[],8,0),"")</f>
        <v/>
      </c>
      <c r="AQ1465" s="17" t="str">
        <f>IFERROR(VLOOKUP("1-"&amp;Presupuestos[[#This Row],[ID DOCUMENTO]],BD_Pagos[],9,0),"")</f>
        <v/>
      </c>
      <c r="AR1465" s="54"/>
      <c r="AS1465" s="7" t="str">
        <f>IFERROR(VLOOKUP("2-"&amp;Presupuestos[[#This Row],[ID DOCUMENTO]],BD_Pagos[],7,0),"")</f>
        <v/>
      </c>
      <c r="AT1465" s="16" t="str">
        <f>IFERROR(VLOOKUP("2-"&amp;Presupuestos[[#This Row],[ID DOCUMENTO]],BD_Pagos[],8,0),"")</f>
        <v/>
      </c>
      <c r="AU1465" s="17" t="str">
        <f>IFERROR(VLOOKUP("2-"&amp;Presupuestos[[#This Row],[ID DOCUMENTO]],BD_Pagos[],9,0),"")</f>
        <v/>
      </c>
      <c r="AV1465" s="20">
        <f>IF(IFERROR(VLOOKUP("2-"&amp;Presupuestos[[#This Row],[ID DOCUMENTO]],BD_Pagos[],10,0),0)&gt;Presupuestos[[#This Row],[TOTAL SOLES]],Presupuestos[[#This Row],[TOTAL SOLES]],IFERROR(VLOOKUP("2-"&amp;Presupuestos[[#This Row],[ID DOCUMENTO]],BD_Pagos[],10,0),0))</f>
        <v>0</v>
      </c>
      <c r="AW1465" s="7"/>
      <c r="AX1465" s="16"/>
      <c r="AY1465" s="17"/>
      <c r="AZ1465" s="20"/>
      <c r="BA1465" s="7"/>
      <c r="BB1465" s="16"/>
      <c r="BC1465" s="17"/>
      <c r="BD1465" s="20"/>
      <c r="BE1465" s="7" t="str">
        <f>IFERROR(VLOOKUP("5-"&amp;Presupuestos[[#This Row],[ID DOCUMENTO]],BD_Pagos[],7,0),"")</f>
        <v/>
      </c>
      <c r="BF1465" s="17" t="str">
        <f>IFERROR(VLOOKUP("5-"&amp;Presupuestos[[#This Row],[ID DOCUMENTO]],BD_Pagos[],9,0),"")</f>
        <v/>
      </c>
      <c r="BG1465" s="20">
        <f>IF(IFERROR(VLOOKUP("5-"&amp;Presupuestos[[#This Row],[ID DOCUMENTO]],BD_Pagos[],10,0),0)&gt;Presupuestos[[#This Row],[TOTAL SOLES]],Presupuestos[[#This Row],[TOTAL SOLES]],IFERROR(VLOOKUP("5-"&amp;Presupuestos[[#This Row],[ID DOCUMENTO]],BD_Pagos[],10,0),0))</f>
        <v>0</v>
      </c>
      <c r="BH1465" s="7" t="str">
        <f>IFERROR(VLOOKUP("1-Detraccion"&amp;Presupuestos[[#This Row],[ID DOCUMENTO]],BD_Pagos[],2,0),"")</f>
        <v/>
      </c>
      <c r="BI1465" s="3" t="str">
        <f>IFERROR(VLOOKUP("1-Detraccion"&amp;Presupuestos[[#This Row],[ID DOCUMENTO]],BD_Pagos[],3,0),"")</f>
        <v/>
      </c>
      <c r="BJ1465" s="3" t="str">
        <f>IFERROR(VLOOKUP("1-Detraccion"&amp;Presupuestos[[#This Row],[ID DOCUMENTO]],BD_Pagos[],4,0),"")</f>
        <v/>
      </c>
      <c r="BK1465" s="6">
        <f>IF(IFERROR(VLOOKUP("1-Detraccion"&amp;Presupuestos[[#This Row],[ID DOCUMENTO]],BD_Pagos[],5,0),0)&gt;Presupuestos[[#This Row],[TOTAL SOLES]],Presupuestos[[#This Row],[TOTAL SOLES]],IFERROR(VLOOKUP("1-Detraccion"&amp;Presupuestos[[#This Row],[ID DOCUMENTO]],BD_Pagos[],5,0),0))</f>
        <v>0</v>
      </c>
      <c r="BL1465" s="6">
        <f>IF(IFERROR(VLOOKUP("1-Detraccion"&amp;Presupuestos[[#This Row],[ID DOCUMENTO]],BD_Pagos[],6,0),0)&gt;Presupuestos[[#This Row],[TOTAL SOLES]],Presupuestos[[#This Row],[TOTAL SOLES]],IFERROR(VLOOKUP("1-Detraccion"&amp;Presupuestos[[#This Row],[ID DOCUMENTO]],BD_Pagos[],6,0),0))</f>
        <v>0</v>
      </c>
      <c r="BM1465" s="37"/>
      <c r="BN1465" s="3"/>
      <c r="BO1465" s="3"/>
      <c r="BP1465" s="6"/>
      <c r="BQ146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465" s="23" t="str">
        <f>IF(Presupuestos[[#This Row],[SALDO ME-MN]]&gt;0,"PENDIENTE","CANCELADO")</f>
        <v>PENDIENTE</v>
      </c>
      <c r="BS1465" s="23" t="str">
        <f>IF(COUNTIFS($U$4:$U1464,Presupuestos[[#This Row],[ID DOCUMENTO]])&gt;=1,IF(B1464=Presupuestos[[#This Row],[ID]],"OK","DOC. DUPLICADO"),"OK")</f>
        <v>OK</v>
      </c>
    </row>
    <row r="1466" spans="2:71" ht="24" x14ac:dyDescent="0.25">
      <c r="B1466" s="34">
        <f>IF(Presupuestos[[#This Row],[ID DOCUMENTO]]=U1465,B1465,IF(B1465="ID",1,B1465+1))</f>
        <v>1265</v>
      </c>
      <c r="C1466" s="2">
        <v>45891</v>
      </c>
      <c r="D1466" s="2">
        <v>45891</v>
      </c>
      <c r="E1466" s="3" t="s">
        <v>966</v>
      </c>
      <c r="F1466" s="25" t="s">
        <v>35</v>
      </c>
      <c r="G1466" s="25" t="s">
        <v>19</v>
      </c>
      <c r="H1466" s="25" t="s">
        <v>228</v>
      </c>
      <c r="I1466" s="36" t="str">
        <f>IFERROR(VLOOKUP(Presupuestos[[#This Row],[AREA]]&amp;Presupuestos[[#This Row],[CONCEPTO]]&amp;Presupuestos[[#This Row],[DESCRIPCION]],Tabla28[[Columna1]:[CÓDIGO NUEVO]],2,0),"")</f>
        <v>P0307003</v>
      </c>
      <c r="J1466" s="3" t="s">
        <v>666</v>
      </c>
      <c r="K1466" s="3" t="s">
        <v>666</v>
      </c>
      <c r="L1466" s="3" t="s">
        <v>666</v>
      </c>
      <c r="M1466" s="31" t="s">
        <v>10280</v>
      </c>
      <c r="N1466" s="3"/>
      <c r="O1466" s="3" t="s">
        <v>315</v>
      </c>
      <c r="P1466" s="3" t="s">
        <v>127</v>
      </c>
      <c r="Q1466" s="3" t="str">
        <f>IFERROR(VLOOKUP(Presupuestos[[#This Row],[CLASIFICACIÓN (N)]],Tabla17[],2,0),"")</f>
        <v>Gastos operativos</v>
      </c>
      <c r="R1466" s="3" t="str">
        <f>IFERROR(VLOOKUP(Presupuestos[[#This Row],[CLASIFICACIÓN (N)]],Tabla17[],3,0),"")</f>
        <v>Operativo</v>
      </c>
      <c r="S1466" s="3" t="s">
        <v>16</v>
      </c>
      <c r="T1466" s="3" t="str">
        <f>IFERROR(VLOOKUP(Presupuestos[[#This Row],[ALMACEN]],Tabla5[],2,0),"")</f>
        <v>Arequipa</v>
      </c>
      <c r="U1466" s="19" t="str">
        <f>IFERROR(VLOOKUP(Presupuestos[[#This Row],[TIPO DE DOCUMENTO]],Tipo_Documento[],2,0)&amp;Presupuestos[[#This Row],[SERIE]]&amp;Presupuestos[[#This Row],[NUMERO]]&amp;Presupuestos[[#This Row],[RUC]],"")</f>
        <v>PLM331448536654</v>
      </c>
      <c r="V1466" s="3" t="s">
        <v>171</v>
      </c>
      <c r="W1466" s="7">
        <v>45891</v>
      </c>
      <c r="X1466" s="7">
        <v>45891</v>
      </c>
      <c r="Y1466" s="3">
        <v>3</v>
      </c>
      <c r="Z1466" s="3">
        <v>314</v>
      </c>
      <c r="AA1466" s="3">
        <f>IFERROR(VLOOKUP(Presupuestos[[#This Row],[RAZON SOCIAL]],CHOOSE({1,2},Clientes_Proveedores[Razon Social],Clientes_Proveedores[Ruc / Dni]),2,0),"-")</f>
        <v>48536654</v>
      </c>
      <c r="AB1466" s="31" t="s">
        <v>1619</v>
      </c>
      <c r="AC1466" s="3" t="s">
        <v>670</v>
      </c>
      <c r="AD1466" s="5"/>
      <c r="AE1466" s="6">
        <v>15</v>
      </c>
      <c r="AF1466" s="6">
        <f>Presupuestos[[#This Row],[BASE]]*Presupuestos[[#This Row],[% IGV]]</f>
        <v>0</v>
      </c>
      <c r="AG1466" s="22">
        <f>ROUND(SUM(Presupuestos[[#This Row],[BASE]:[IGV]]),2)</f>
        <v>15</v>
      </c>
      <c r="AH1466" s="9" t="str">
        <f>IF(Presupuestos[[#This Row],[MONEDA]]="USD",VLOOKUP(Presupuestos[[#This Row],[FECHA DE EMISION]],Tipo_Cambio[],3,0),"")</f>
        <v/>
      </c>
      <c r="AI1466" s="22">
        <f>IFERROR(ROUND(IF(Presupuestos[[#This Row],[MONEDA]]="PEN",Presupuestos[[#This Row],[TOTAL]],Presupuestos[[#This Row],[TOTAL]]*Presupuestos[[#This Row],[TIPO DE CAMBIO]]),2),"")</f>
        <v>15</v>
      </c>
      <c r="AJ1466" s="5"/>
      <c r="AK1466" s="33" t="s">
        <v>671</v>
      </c>
      <c r="AL1466" s="5" t="s">
        <v>672</v>
      </c>
      <c r="AM1466" s="23" t="s">
        <v>671</v>
      </c>
      <c r="AN1466" s="23" t="s">
        <v>671</v>
      </c>
      <c r="AO1466" s="7" t="str">
        <f>IFERROR(VLOOKUP("1-"&amp;Presupuestos[[#This Row],[ID DOCUMENTO]],BD_Pagos[],7,0),"")</f>
        <v/>
      </c>
      <c r="AP1466" s="16" t="str">
        <f>IFERROR(VLOOKUP("1-"&amp;Presupuestos[[#This Row],[ID DOCUMENTO]],BD_Pagos[],8,0),"")</f>
        <v/>
      </c>
      <c r="AQ1466" s="17" t="str">
        <f>IFERROR(VLOOKUP("1-"&amp;Presupuestos[[#This Row],[ID DOCUMENTO]],BD_Pagos[],9,0),"")</f>
        <v/>
      </c>
      <c r="AR1466" s="54"/>
      <c r="AS1466" s="7" t="str">
        <f>IFERROR(VLOOKUP("2-"&amp;Presupuestos[[#This Row],[ID DOCUMENTO]],BD_Pagos[],7,0),"")</f>
        <v/>
      </c>
      <c r="AT1466" s="16" t="str">
        <f>IFERROR(VLOOKUP("2-"&amp;Presupuestos[[#This Row],[ID DOCUMENTO]],BD_Pagos[],8,0),"")</f>
        <v/>
      </c>
      <c r="AU1466" s="17" t="str">
        <f>IFERROR(VLOOKUP("2-"&amp;Presupuestos[[#This Row],[ID DOCUMENTO]],BD_Pagos[],9,0),"")</f>
        <v/>
      </c>
      <c r="AV1466" s="20">
        <f>IF(IFERROR(VLOOKUP("2-"&amp;Presupuestos[[#This Row],[ID DOCUMENTO]],BD_Pagos[],10,0),0)&gt;Presupuestos[[#This Row],[TOTAL SOLES]],Presupuestos[[#This Row],[TOTAL SOLES]],IFERROR(VLOOKUP("2-"&amp;Presupuestos[[#This Row],[ID DOCUMENTO]],BD_Pagos[],10,0),0))</f>
        <v>0</v>
      </c>
      <c r="AW1466" s="7"/>
      <c r="AX1466" s="16"/>
      <c r="AY1466" s="17"/>
      <c r="AZ1466" s="20"/>
      <c r="BA1466" s="7"/>
      <c r="BB1466" s="16"/>
      <c r="BC1466" s="17"/>
      <c r="BD1466" s="20"/>
      <c r="BE1466" s="7" t="str">
        <f>IFERROR(VLOOKUP("5-"&amp;Presupuestos[[#This Row],[ID DOCUMENTO]],BD_Pagos[],7,0),"")</f>
        <v/>
      </c>
      <c r="BF1466" s="17" t="str">
        <f>IFERROR(VLOOKUP("5-"&amp;Presupuestos[[#This Row],[ID DOCUMENTO]],BD_Pagos[],9,0),"")</f>
        <v/>
      </c>
      <c r="BG1466" s="20">
        <f>IF(IFERROR(VLOOKUP("5-"&amp;Presupuestos[[#This Row],[ID DOCUMENTO]],BD_Pagos[],10,0),0)&gt;Presupuestos[[#This Row],[TOTAL SOLES]],Presupuestos[[#This Row],[TOTAL SOLES]],IFERROR(VLOOKUP("5-"&amp;Presupuestos[[#This Row],[ID DOCUMENTO]],BD_Pagos[],10,0),0))</f>
        <v>0</v>
      </c>
      <c r="BH1466" s="7" t="str">
        <f>IFERROR(VLOOKUP("1-Detraccion"&amp;Presupuestos[[#This Row],[ID DOCUMENTO]],BD_Pagos[],2,0),"")</f>
        <v/>
      </c>
      <c r="BI1466" s="3" t="str">
        <f>IFERROR(VLOOKUP("1-Detraccion"&amp;Presupuestos[[#This Row],[ID DOCUMENTO]],BD_Pagos[],3,0),"")</f>
        <v/>
      </c>
      <c r="BJ1466" s="3" t="str">
        <f>IFERROR(VLOOKUP("1-Detraccion"&amp;Presupuestos[[#This Row],[ID DOCUMENTO]],BD_Pagos[],4,0),"")</f>
        <v/>
      </c>
      <c r="BK1466" s="6">
        <f>IF(IFERROR(VLOOKUP("1-Detraccion"&amp;Presupuestos[[#This Row],[ID DOCUMENTO]],BD_Pagos[],5,0),0)&gt;Presupuestos[[#This Row],[TOTAL SOLES]],Presupuestos[[#This Row],[TOTAL SOLES]],IFERROR(VLOOKUP("1-Detraccion"&amp;Presupuestos[[#This Row],[ID DOCUMENTO]],BD_Pagos[],5,0),0))</f>
        <v>0</v>
      </c>
      <c r="BL1466" s="6">
        <f>IF(IFERROR(VLOOKUP("1-Detraccion"&amp;Presupuestos[[#This Row],[ID DOCUMENTO]],BD_Pagos[],6,0),0)&gt;Presupuestos[[#This Row],[TOTAL SOLES]],Presupuestos[[#This Row],[TOTAL SOLES]],IFERROR(VLOOKUP("1-Detraccion"&amp;Presupuestos[[#This Row],[ID DOCUMENTO]],BD_Pagos[],6,0),0))</f>
        <v>0</v>
      </c>
      <c r="BM1466" s="37"/>
      <c r="BN1466" s="3"/>
      <c r="BO1466" s="3"/>
      <c r="BP1466" s="6"/>
      <c r="BQ146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466" s="23" t="str">
        <f>IF(Presupuestos[[#This Row],[SALDO ME-MN]]&gt;0,"PENDIENTE","CANCELADO")</f>
        <v>PENDIENTE</v>
      </c>
      <c r="BS1466" s="23" t="str">
        <f>IF(COUNTIFS($U$4:$U1465,Presupuestos[[#This Row],[ID DOCUMENTO]])&gt;=1,IF(B1465=Presupuestos[[#This Row],[ID]],"OK","DOC. DUPLICADO"),"OK")</f>
        <v>OK</v>
      </c>
    </row>
    <row r="1467" spans="2:71" ht="24" x14ac:dyDescent="0.25">
      <c r="B1467" s="34">
        <f>IF(Presupuestos[[#This Row],[ID DOCUMENTO]]=U1466,B1466,IF(B1466="ID",1,B1466+1))</f>
        <v>1265</v>
      </c>
      <c r="C1467" s="2">
        <v>45891</v>
      </c>
      <c r="D1467" s="2">
        <v>45891</v>
      </c>
      <c r="E1467" s="3" t="s">
        <v>966</v>
      </c>
      <c r="F1467" s="25" t="s">
        <v>35</v>
      </c>
      <c r="G1467" s="25" t="s">
        <v>19</v>
      </c>
      <c r="H1467" s="25" t="s">
        <v>203</v>
      </c>
      <c r="I1467" s="36" t="str">
        <f>IFERROR(VLOOKUP(Presupuestos[[#This Row],[AREA]]&amp;Presupuestos[[#This Row],[CONCEPTO]]&amp;Presupuestos[[#This Row],[DESCRIPCION]],Tabla28[[Columna1]:[CÓDIGO NUEVO]],2,0),"")</f>
        <v>P0307001</v>
      </c>
      <c r="J1467" s="3" t="s">
        <v>666</v>
      </c>
      <c r="K1467" s="3" t="s">
        <v>666</v>
      </c>
      <c r="L1467" s="3" t="s">
        <v>666</v>
      </c>
      <c r="M1467" s="31" t="s">
        <v>10287</v>
      </c>
      <c r="N1467" s="3"/>
      <c r="O1467" s="3" t="s">
        <v>308</v>
      </c>
      <c r="P1467" s="3" t="s">
        <v>132</v>
      </c>
      <c r="Q1467" s="3" t="str">
        <f>IFERROR(VLOOKUP(Presupuestos[[#This Row],[CLASIFICACIÓN (N)]],Tabla17[],2,0),"")</f>
        <v>Gastos operativos</v>
      </c>
      <c r="R1467" s="3" t="str">
        <f>IFERROR(VLOOKUP(Presupuestos[[#This Row],[CLASIFICACIÓN (N)]],Tabla17[],3,0),"")</f>
        <v>Operativo</v>
      </c>
      <c r="S1467" s="3" t="s">
        <v>16</v>
      </c>
      <c r="T1467" s="3" t="str">
        <f>IFERROR(VLOOKUP(Presupuestos[[#This Row],[ALMACEN]],Tabla5[],2,0),"")</f>
        <v>Arequipa</v>
      </c>
      <c r="U1467" s="19" t="str">
        <f>IFERROR(VLOOKUP(Presupuestos[[#This Row],[TIPO DE DOCUMENTO]],Tipo_Documento[],2,0)&amp;Presupuestos[[#This Row],[SERIE]]&amp;Presupuestos[[#This Row],[NUMERO]]&amp;Presupuestos[[#This Row],[RUC]],"")</f>
        <v>PLM331448536654</v>
      </c>
      <c r="V1467" s="3" t="s">
        <v>171</v>
      </c>
      <c r="W1467" s="7">
        <v>45891</v>
      </c>
      <c r="X1467" s="7">
        <v>45891</v>
      </c>
      <c r="Y1467" s="3">
        <v>3</v>
      </c>
      <c r="Z1467" s="3">
        <v>314</v>
      </c>
      <c r="AA1467" s="3">
        <f>IFERROR(VLOOKUP(Presupuestos[[#This Row],[RAZON SOCIAL]],CHOOSE({1,2},Clientes_Proveedores[Razon Social],Clientes_Proveedores[Ruc / Dni]),2,0),"-")</f>
        <v>48536654</v>
      </c>
      <c r="AB1467" s="31" t="s">
        <v>1619</v>
      </c>
      <c r="AC1467" s="3" t="s">
        <v>670</v>
      </c>
      <c r="AD1467" s="5"/>
      <c r="AE1467" s="6">
        <v>15</v>
      </c>
      <c r="AF1467" s="6">
        <f>Presupuestos[[#This Row],[BASE]]*Presupuestos[[#This Row],[% IGV]]</f>
        <v>0</v>
      </c>
      <c r="AG1467" s="22">
        <f>ROUND(SUM(Presupuestos[[#This Row],[BASE]:[IGV]]),2)</f>
        <v>15</v>
      </c>
      <c r="AH1467" s="9" t="str">
        <f>IF(Presupuestos[[#This Row],[MONEDA]]="USD",VLOOKUP(Presupuestos[[#This Row],[FECHA DE EMISION]],Tipo_Cambio[],3,0),"")</f>
        <v/>
      </c>
      <c r="AI1467" s="22">
        <f>IFERROR(ROUND(IF(Presupuestos[[#This Row],[MONEDA]]="PEN",Presupuestos[[#This Row],[TOTAL]],Presupuestos[[#This Row],[TOTAL]]*Presupuestos[[#This Row],[TIPO DE CAMBIO]]),2),"")</f>
        <v>15</v>
      </c>
      <c r="AJ1467" s="5"/>
      <c r="AK1467" s="33" t="s">
        <v>671</v>
      </c>
      <c r="AL1467" s="5" t="s">
        <v>672</v>
      </c>
      <c r="AM1467" s="23" t="s">
        <v>671</v>
      </c>
      <c r="AN1467" s="23" t="s">
        <v>671</v>
      </c>
      <c r="AO1467" s="7" t="str">
        <f>IFERROR(VLOOKUP("1-"&amp;Presupuestos[[#This Row],[ID DOCUMENTO]],BD_Pagos[],7,0),"")</f>
        <v/>
      </c>
      <c r="AP1467" s="16" t="str">
        <f>IFERROR(VLOOKUP("1-"&amp;Presupuestos[[#This Row],[ID DOCUMENTO]],BD_Pagos[],8,0),"")</f>
        <v/>
      </c>
      <c r="AQ1467" s="17" t="str">
        <f>IFERROR(VLOOKUP("1-"&amp;Presupuestos[[#This Row],[ID DOCUMENTO]],BD_Pagos[],9,0),"")</f>
        <v/>
      </c>
      <c r="AR1467" s="54"/>
      <c r="AS1467" s="7" t="str">
        <f>IFERROR(VLOOKUP("2-"&amp;Presupuestos[[#This Row],[ID DOCUMENTO]],BD_Pagos[],7,0),"")</f>
        <v/>
      </c>
      <c r="AT1467" s="16" t="str">
        <f>IFERROR(VLOOKUP("2-"&amp;Presupuestos[[#This Row],[ID DOCUMENTO]],BD_Pagos[],8,0),"")</f>
        <v/>
      </c>
      <c r="AU1467" s="17" t="str">
        <f>IFERROR(VLOOKUP("2-"&amp;Presupuestos[[#This Row],[ID DOCUMENTO]],BD_Pagos[],9,0),"")</f>
        <v/>
      </c>
      <c r="AV1467" s="20">
        <f>IF(IFERROR(VLOOKUP("2-"&amp;Presupuestos[[#This Row],[ID DOCUMENTO]],BD_Pagos[],10,0),0)&gt;Presupuestos[[#This Row],[TOTAL SOLES]],Presupuestos[[#This Row],[TOTAL SOLES]],IFERROR(VLOOKUP("2-"&amp;Presupuestos[[#This Row],[ID DOCUMENTO]],BD_Pagos[],10,0),0))</f>
        <v>0</v>
      </c>
      <c r="AW1467" s="7"/>
      <c r="AX1467" s="16"/>
      <c r="AY1467" s="17"/>
      <c r="AZ1467" s="20"/>
      <c r="BA1467" s="7"/>
      <c r="BB1467" s="16"/>
      <c r="BC1467" s="17"/>
      <c r="BD1467" s="20"/>
      <c r="BE1467" s="7" t="str">
        <f>IFERROR(VLOOKUP("5-"&amp;Presupuestos[[#This Row],[ID DOCUMENTO]],BD_Pagos[],7,0),"")</f>
        <v/>
      </c>
      <c r="BF1467" s="17" t="str">
        <f>IFERROR(VLOOKUP("5-"&amp;Presupuestos[[#This Row],[ID DOCUMENTO]],BD_Pagos[],9,0),"")</f>
        <v/>
      </c>
      <c r="BG1467" s="20">
        <f>IF(IFERROR(VLOOKUP("5-"&amp;Presupuestos[[#This Row],[ID DOCUMENTO]],BD_Pagos[],10,0),0)&gt;Presupuestos[[#This Row],[TOTAL SOLES]],Presupuestos[[#This Row],[TOTAL SOLES]],IFERROR(VLOOKUP("5-"&amp;Presupuestos[[#This Row],[ID DOCUMENTO]],BD_Pagos[],10,0),0))</f>
        <v>0</v>
      </c>
      <c r="BH1467" s="7" t="str">
        <f>IFERROR(VLOOKUP("1-Detraccion"&amp;Presupuestos[[#This Row],[ID DOCUMENTO]],BD_Pagos[],2,0),"")</f>
        <v/>
      </c>
      <c r="BI1467" s="3" t="str">
        <f>IFERROR(VLOOKUP("1-Detraccion"&amp;Presupuestos[[#This Row],[ID DOCUMENTO]],BD_Pagos[],3,0),"")</f>
        <v/>
      </c>
      <c r="BJ1467" s="3" t="str">
        <f>IFERROR(VLOOKUP("1-Detraccion"&amp;Presupuestos[[#This Row],[ID DOCUMENTO]],BD_Pagos[],4,0),"")</f>
        <v/>
      </c>
      <c r="BK1467" s="6">
        <f>IF(IFERROR(VLOOKUP("1-Detraccion"&amp;Presupuestos[[#This Row],[ID DOCUMENTO]],BD_Pagos[],5,0),0)&gt;Presupuestos[[#This Row],[TOTAL SOLES]],Presupuestos[[#This Row],[TOTAL SOLES]],IFERROR(VLOOKUP("1-Detraccion"&amp;Presupuestos[[#This Row],[ID DOCUMENTO]],BD_Pagos[],5,0),0))</f>
        <v>0</v>
      </c>
      <c r="BL1467" s="6">
        <f>IF(IFERROR(VLOOKUP("1-Detraccion"&amp;Presupuestos[[#This Row],[ID DOCUMENTO]],BD_Pagos[],6,0),0)&gt;Presupuestos[[#This Row],[TOTAL SOLES]],Presupuestos[[#This Row],[TOTAL SOLES]],IFERROR(VLOOKUP("1-Detraccion"&amp;Presupuestos[[#This Row],[ID DOCUMENTO]],BD_Pagos[],6,0),0))</f>
        <v>0</v>
      </c>
      <c r="BM1467" s="37"/>
      <c r="BN1467" s="3"/>
      <c r="BO1467" s="3"/>
      <c r="BP1467" s="6"/>
      <c r="BQ146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467" s="23" t="str">
        <f>IF(Presupuestos[[#This Row],[SALDO ME-MN]]&gt;0,"PENDIENTE","CANCELADO")</f>
        <v>PENDIENTE</v>
      </c>
      <c r="BS1467" s="23" t="str">
        <f>IF(COUNTIFS($U$4:$U1466,Presupuestos[[#This Row],[ID DOCUMENTO]])&gt;=1,IF(B1466=Presupuestos[[#This Row],[ID]],"OK","DOC. DUPLICADO"),"OK")</f>
        <v>OK</v>
      </c>
    </row>
    <row r="1468" spans="2:71" ht="24" x14ac:dyDescent="0.25">
      <c r="B1468" s="34">
        <f>IF(Presupuestos[[#This Row],[ID DOCUMENTO]]=U1467,B1467,IF(B1467="ID",1,B1467+1))</f>
        <v>1265</v>
      </c>
      <c r="C1468" s="2">
        <v>45891</v>
      </c>
      <c r="D1468" s="2">
        <v>45891</v>
      </c>
      <c r="E1468" s="3" t="s">
        <v>966</v>
      </c>
      <c r="F1468" s="25" t="s">
        <v>35</v>
      </c>
      <c r="G1468" s="25" t="s">
        <v>19</v>
      </c>
      <c r="H1468" s="25" t="s">
        <v>228</v>
      </c>
      <c r="I1468" s="36" t="str">
        <f>IFERROR(VLOOKUP(Presupuestos[[#This Row],[AREA]]&amp;Presupuestos[[#This Row],[CONCEPTO]]&amp;Presupuestos[[#This Row],[DESCRIPCION]],Tabla28[[Columna1]:[CÓDIGO NUEVO]],2,0),"")</f>
        <v>P0307003</v>
      </c>
      <c r="J1468" s="3" t="s">
        <v>666</v>
      </c>
      <c r="K1468" s="3" t="s">
        <v>666</v>
      </c>
      <c r="L1468" s="3" t="s">
        <v>666</v>
      </c>
      <c r="M1468" s="31" t="s">
        <v>10279</v>
      </c>
      <c r="N1468" s="3"/>
      <c r="O1468" s="3" t="s">
        <v>315</v>
      </c>
      <c r="P1468" s="3" t="s">
        <v>127</v>
      </c>
      <c r="Q1468" s="3" t="str">
        <f>IFERROR(VLOOKUP(Presupuestos[[#This Row],[CLASIFICACIÓN (N)]],Tabla17[],2,0),"")</f>
        <v>Gastos operativos</v>
      </c>
      <c r="R1468" s="3" t="str">
        <f>IFERROR(VLOOKUP(Presupuestos[[#This Row],[CLASIFICACIÓN (N)]],Tabla17[],3,0),"")</f>
        <v>Operativo</v>
      </c>
      <c r="S1468" s="3" t="s">
        <v>16</v>
      </c>
      <c r="T1468" s="3" t="str">
        <f>IFERROR(VLOOKUP(Presupuestos[[#This Row],[ALMACEN]],Tabla5[],2,0),"")</f>
        <v>Arequipa</v>
      </c>
      <c r="U1468" s="19" t="str">
        <f>IFERROR(VLOOKUP(Presupuestos[[#This Row],[TIPO DE DOCUMENTO]],Tipo_Documento[],2,0)&amp;Presupuestos[[#This Row],[SERIE]]&amp;Presupuestos[[#This Row],[NUMERO]]&amp;Presupuestos[[#This Row],[RUC]],"")</f>
        <v>PLM331448536654</v>
      </c>
      <c r="V1468" s="3" t="s">
        <v>171</v>
      </c>
      <c r="W1468" s="7">
        <v>45891</v>
      </c>
      <c r="X1468" s="7">
        <v>45891</v>
      </c>
      <c r="Y1468" s="3">
        <v>3</v>
      </c>
      <c r="Z1468" s="3">
        <v>314</v>
      </c>
      <c r="AA1468" s="3">
        <f>IFERROR(VLOOKUP(Presupuestos[[#This Row],[RAZON SOCIAL]],CHOOSE({1,2},Clientes_Proveedores[Razon Social],Clientes_Proveedores[Ruc / Dni]),2,0),"-")</f>
        <v>48536654</v>
      </c>
      <c r="AB1468" s="31" t="s">
        <v>1619</v>
      </c>
      <c r="AC1468" s="3" t="s">
        <v>670</v>
      </c>
      <c r="AD1468" s="5"/>
      <c r="AE1468" s="6">
        <v>15</v>
      </c>
      <c r="AF1468" s="6">
        <f>Presupuestos[[#This Row],[BASE]]*Presupuestos[[#This Row],[% IGV]]</f>
        <v>0</v>
      </c>
      <c r="AG1468" s="22">
        <f>ROUND(SUM(Presupuestos[[#This Row],[BASE]:[IGV]]),2)</f>
        <v>15</v>
      </c>
      <c r="AH1468" s="9" t="str">
        <f>IF(Presupuestos[[#This Row],[MONEDA]]="USD",VLOOKUP(Presupuestos[[#This Row],[FECHA DE EMISION]],Tipo_Cambio[],3,0),"")</f>
        <v/>
      </c>
      <c r="AI1468" s="22">
        <f>IFERROR(ROUND(IF(Presupuestos[[#This Row],[MONEDA]]="PEN",Presupuestos[[#This Row],[TOTAL]],Presupuestos[[#This Row],[TOTAL]]*Presupuestos[[#This Row],[TIPO DE CAMBIO]]),2),"")</f>
        <v>15</v>
      </c>
      <c r="AJ1468" s="5"/>
      <c r="AK1468" s="33" t="s">
        <v>671</v>
      </c>
      <c r="AL1468" s="5" t="s">
        <v>672</v>
      </c>
      <c r="AM1468" s="23" t="s">
        <v>671</v>
      </c>
      <c r="AN1468" s="23" t="s">
        <v>671</v>
      </c>
      <c r="AO1468" s="7" t="str">
        <f>IFERROR(VLOOKUP("1-"&amp;Presupuestos[[#This Row],[ID DOCUMENTO]],BD_Pagos[],7,0),"")</f>
        <v/>
      </c>
      <c r="AP1468" s="16" t="str">
        <f>IFERROR(VLOOKUP("1-"&amp;Presupuestos[[#This Row],[ID DOCUMENTO]],BD_Pagos[],8,0),"")</f>
        <v/>
      </c>
      <c r="AQ1468" s="17" t="str">
        <f>IFERROR(VLOOKUP("1-"&amp;Presupuestos[[#This Row],[ID DOCUMENTO]],BD_Pagos[],9,0),"")</f>
        <v/>
      </c>
      <c r="AR1468" s="54"/>
      <c r="AS1468" s="7" t="str">
        <f>IFERROR(VLOOKUP("2-"&amp;Presupuestos[[#This Row],[ID DOCUMENTO]],BD_Pagos[],7,0),"")</f>
        <v/>
      </c>
      <c r="AT1468" s="16" t="str">
        <f>IFERROR(VLOOKUP("2-"&amp;Presupuestos[[#This Row],[ID DOCUMENTO]],BD_Pagos[],8,0),"")</f>
        <v/>
      </c>
      <c r="AU1468" s="17" t="str">
        <f>IFERROR(VLOOKUP("2-"&amp;Presupuestos[[#This Row],[ID DOCUMENTO]],BD_Pagos[],9,0),"")</f>
        <v/>
      </c>
      <c r="AV1468" s="20">
        <f>IF(IFERROR(VLOOKUP("2-"&amp;Presupuestos[[#This Row],[ID DOCUMENTO]],BD_Pagos[],10,0),0)&gt;Presupuestos[[#This Row],[TOTAL SOLES]],Presupuestos[[#This Row],[TOTAL SOLES]],IFERROR(VLOOKUP("2-"&amp;Presupuestos[[#This Row],[ID DOCUMENTO]],BD_Pagos[],10,0),0))</f>
        <v>0</v>
      </c>
      <c r="AW1468" s="7"/>
      <c r="AX1468" s="16"/>
      <c r="AY1468" s="17"/>
      <c r="AZ1468" s="20"/>
      <c r="BA1468" s="7"/>
      <c r="BB1468" s="16"/>
      <c r="BC1468" s="17"/>
      <c r="BD1468" s="20"/>
      <c r="BE1468" s="7" t="str">
        <f>IFERROR(VLOOKUP("5-"&amp;Presupuestos[[#This Row],[ID DOCUMENTO]],BD_Pagos[],7,0),"")</f>
        <v/>
      </c>
      <c r="BF1468" s="17" t="str">
        <f>IFERROR(VLOOKUP("5-"&amp;Presupuestos[[#This Row],[ID DOCUMENTO]],BD_Pagos[],9,0),"")</f>
        <v/>
      </c>
      <c r="BG1468" s="20">
        <f>IF(IFERROR(VLOOKUP("5-"&amp;Presupuestos[[#This Row],[ID DOCUMENTO]],BD_Pagos[],10,0),0)&gt;Presupuestos[[#This Row],[TOTAL SOLES]],Presupuestos[[#This Row],[TOTAL SOLES]],IFERROR(VLOOKUP("5-"&amp;Presupuestos[[#This Row],[ID DOCUMENTO]],BD_Pagos[],10,0),0))</f>
        <v>0</v>
      </c>
      <c r="BH1468" s="7" t="str">
        <f>IFERROR(VLOOKUP("1-Detraccion"&amp;Presupuestos[[#This Row],[ID DOCUMENTO]],BD_Pagos[],2,0),"")</f>
        <v/>
      </c>
      <c r="BI1468" s="3" t="str">
        <f>IFERROR(VLOOKUP("1-Detraccion"&amp;Presupuestos[[#This Row],[ID DOCUMENTO]],BD_Pagos[],3,0),"")</f>
        <v/>
      </c>
      <c r="BJ1468" s="3" t="str">
        <f>IFERROR(VLOOKUP("1-Detraccion"&amp;Presupuestos[[#This Row],[ID DOCUMENTO]],BD_Pagos[],4,0),"")</f>
        <v/>
      </c>
      <c r="BK1468" s="6">
        <f>IF(IFERROR(VLOOKUP("1-Detraccion"&amp;Presupuestos[[#This Row],[ID DOCUMENTO]],BD_Pagos[],5,0),0)&gt;Presupuestos[[#This Row],[TOTAL SOLES]],Presupuestos[[#This Row],[TOTAL SOLES]],IFERROR(VLOOKUP("1-Detraccion"&amp;Presupuestos[[#This Row],[ID DOCUMENTO]],BD_Pagos[],5,0),0))</f>
        <v>0</v>
      </c>
      <c r="BL1468" s="6">
        <f>IF(IFERROR(VLOOKUP("1-Detraccion"&amp;Presupuestos[[#This Row],[ID DOCUMENTO]],BD_Pagos[],6,0),0)&gt;Presupuestos[[#This Row],[TOTAL SOLES]],Presupuestos[[#This Row],[TOTAL SOLES]],IFERROR(VLOOKUP("1-Detraccion"&amp;Presupuestos[[#This Row],[ID DOCUMENTO]],BD_Pagos[],6,0),0))</f>
        <v>0</v>
      </c>
      <c r="BM1468" s="37"/>
      <c r="BN1468" s="3"/>
      <c r="BO1468" s="3"/>
      <c r="BP1468" s="6"/>
      <c r="BQ146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468" s="23" t="str">
        <f>IF(Presupuestos[[#This Row],[SALDO ME-MN]]&gt;0,"PENDIENTE","CANCELADO")</f>
        <v>PENDIENTE</v>
      </c>
      <c r="BS1468" s="23" t="str">
        <f>IF(COUNTIFS($U$4:$U1467,Presupuestos[[#This Row],[ID DOCUMENTO]])&gt;=1,IF(B1467=Presupuestos[[#This Row],[ID]],"OK","DOC. DUPLICADO"),"OK")</f>
        <v>OK</v>
      </c>
    </row>
    <row r="1469" spans="2:71" ht="24" x14ac:dyDescent="0.25">
      <c r="B1469" s="34">
        <f>IF(Presupuestos[[#This Row],[ID DOCUMENTO]]=U1468,B1468,IF(B1468="ID",1,B1468+1))</f>
        <v>1265</v>
      </c>
      <c r="C1469" s="2">
        <v>45891</v>
      </c>
      <c r="D1469" s="2">
        <v>45891</v>
      </c>
      <c r="E1469" s="3" t="s">
        <v>966</v>
      </c>
      <c r="F1469" s="25" t="s">
        <v>35</v>
      </c>
      <c r="G1469" s="25" t="s">
        <v>19</v>
      </c>
      <c r="H1469" s="25" t="s">
        <v>203</v>
      </c>
      <c r="I1469" s="36" t="str">
        <f>IFERROR(VLOOKUP(Presupuestos[[#This Row],[AREA]]&amp;Presupuestos[[#This Row],[CONCEPTO]]&amp;Presupuestos[[#This Row],[DESCRIPCION]],Tabla28[[Columna1]:[CÓDIGO NUEVO]],2,0),"")</f>
        <v>P0307001</v>
      </c>
      <c r="J1469" s="3" t="s">
        <v>666</v>
      </c>
      <c r="K1469" s="3" t="s">
        <v>666</v>
      </c>
      <c r="L1469" s="3" t="s">
        <v>666</v>
      </c>
      <c r="M1469" s="31" t="s">
        <v>10288</v>
      </c>
      <c r="N1469" s="3"/>
      <c r="O1469" s="3" t="s">
        <v>308</v>
      </c>
      <c r="P1469" s="3" t="s">
        <v>132</v>
      </c>
      <c r="Q1469" s="3" t="str">
        <f>IFERROR(VLOOKUP(Presupuestos[[#This Row],[CLASIFICACIÓN (N)]],Tabla17[],2,0),"")</f>
        <v>Gastos operativos</v>
      </c>
      <c r="R1469" s="3" t="str">
        <f>IFERROR(VLOOKUP(Presupuestos[[#This Row],[CLASIFICACIÓN (N)]],Tabla17[],3,0),"")</f>
        <v>Operativo</v>
      </c>
      <c r="S1469" s="3" t="s">
        <v>16</v>
      </c>
      <c r="T1469" s="3" t="str">
        <f>IFERROR(VLOOKUP(Presupuestos[[#This Row],[ALMACEN]],Tabla5[],2,0),"")</f>
        <v>Arequipa</v>
      </c>
      <c r="U1469" s="19" t="str">
        <f>IFERROR(VLOOKUP(Presupuestos[[#This Row],[TIPO DE DOCUMENTO]],Tipo_Documento[],2,0)&amp;Presupuestos[[#This Row],[SERIE]]&amp;Presupuestos[[#This Row],[NUMERO]]&amp;Presupuestos[[#This Row],[RUC]],"")</f>
        <v>PLM331448536654</v>
      </c>
      <c r="V1469" s="3" t="s">
        <v>171</v>
      </c>
      <c r="W1469" s="7">
        <v>45891</v>
      </c>
      <c r="X1469" s="7">
        <v>45891</v>
      </c>
      <c r="Y1469" s="3">
        <v>3</v>
      </c>
      <c r="Z1469" s="3">
        <v>314</v>
      </c>
      <c r="AA1469" s="3">
        <f>IFERROR(VLOOKUP(Presupuestos[[#This Row],[RAZON SOCIAL]],CHOOSE({1,2},Clientes_Proveedores[Razon Social],Clientes_Proveedores[Ruc / Dni]),2,0),"-")</f>
        <v>48536654</v>
      </c>
      <c r="AB1469" s="31" t="s">
        <v>1619</v>
      </c>
      <c r="AC1469" s="3" t="s">
        <v>670</v>
      </c>
      <c r="AD1469" s="5"/>
      <c r="AE1469" s="6">
        <v>15</v>
      </c>
      <c r="AF1469" s="6">
        <f>Presupuestos[[#This Row],[BASE]]*Presupuestos[[#This Row],[% IGV]]</f>
        <v>0</v>
      </c>
      <c r="AG1469" s="22">
        <f>ROUND(SUM(Presupuestos[[#This Row],[BASE]:[IGV]]),2)</f>
        <v>15</v>
      </c>
      <c r="AH1469" s="9" t="str">
        <f>IF(Presupuestos[[#This Row],[MONEDA]]="USD",VLOOKUP(Presupuestos[[#This Row],[FECHA DE EMISION]],Tipo_Cambio[],3,0),"")</f>
        <v/>
      </c>
      <c r="AI1469" s="22">
        <f>IFERROR(ROUND(IF(Presupuestos[[#This Row],[MONEDA]]="PEN",Presupuestos[[#This Row],[TOTAL]],Presupuestos[[#This Row],[TOTAL]]*Presupuestos[[#This Row],[TIPO DE CAMBIO]]),2),"")</f>
        <v>15</v>
      </c>
      <c r="AJ1469" s="5"/>
      <c r="AK1469" s="33" t="s">
        <v>671</v>
      </c>
      <c r="AL1469" s="5" t="s">
        <v>672</v>
      </c>
      <c r="AM1469" s="23" t="s">
        <v>671</v>
      </c>
      <c r="AN1469" s="23" t="s">
        <v>671</v>
      </c>
      <c r="AO1469" s="7" t="str">
        <f>IFERROR(VLOOKUP("1-"&amp;Presupuestos[[#This Row],[ID DOCUMENTO]],BD_Pagos[],7,0),"")</f>
        <v/>
      </c>
      <c r="AP1469" s="16" t="str">
        <f>IFERROR(VLOOKUP("1-"&amp;Presupuestos[[#This Row],[ID DOCUMENTO]],BD_Pagos[],8,0),"")</f>
        <v/>
      </c>
      <c r="AQ1469" s="17" t="str">
        <f>IFERROR(VLOOKUP("1-"&amp;Presupuestos[[#This Row],[ID DOCUMENTO]],BD_Pagos[],9,0),"")</f>
        <v/>
      </c>
      <c r="AR1469" s="54"/>
      <c r="AS1469" s="7" t="str">
        <f>IFERROR(VLOOKUP("2-"&amp;Presupuestos[[#This Row],[ID DOCUMENTO]],BD_Pagos[],7,0),"")</f>
        <v/>
      </c>
      <c r="AT1469" s="16" t="str">
        <f>IFERROR(VLOOKUP("2-"&amp;Presupuestos[[#This Row],[ID DOCUMENTO]],BD_Pagos[],8,0),"")</f>
        <v/>
      </c>
      <c r="AU1469" s="17" t="str">
        <f>IFERROR(VLOOKUP("2-"&amp;Presupuestos[[#This Row],[ID DOCUMENTO]],BD_Pagos[],9,0),"")</f>
        <v/>
      </c>
      <c r="AV1469" s="20">
        <f>IF(IFERROR(VLOOKUP("2-"&amp;Presupuestos[[#This Row],[ID DOCUMENTO]],BD_Pagos[],10,0),0)&gt;Presupuestos[[#This Row],[TOTAL SOLES]],Presupuestos[[#This Row],[TOTAL SOLES]],IFERROR(VLOOKUP("2-"&amp;Presupuestos[[#This Row],[ID DOCUMENTO]],BD_Pagos[],10,0),0))</f>
        <v>0</v>
      </c>
      <c r="AW1469" s="7"/>
      <c r="AX1469" s="16"/>
      <c r="AY1469" s="17"/>
      <c r="AZ1469" s="20"/>
      <c r="BA1469" s="7"/>
      <c r="BB1469" s="16"/>
      <c r="BC1469" s="17"/>
      <c r="BD1469" s="20"/>
      <c r="BE1469" s="7" t="str">
        <f>IFERROR(VLOOKUP("5-"&amp;Presupuestos[[#This Row],[ID DOCUMENTO]],BD_Pagos[],7,0),"")</f>
        <v/>
      </c>
      <c r="BF1469" s="17" t="str">
        <f>IFERROR(VLOOKUP("5-"&amp;Presupuestos[[#This Row],[ID DOCUMENTO]],BD_Pagos[],9,0),"")</f>
        <v/>
      </c>
      <c r="BG1469" s="20">
        <f>IF(IFERROR(VLOOKUP("5-"&amp;Presupuestos[[#This Row],[ID DOCUMENTO]],BD_Pagos[],10,0),0)&gt;Presupuestos[[#This Row],[TOTAL SOLES]],Presupuestos[[#This Row],[TOTAL SOLES]],IFERROR(VLOOKUP("5-"&amp;Presupuestos[[#This Row],[ID DOCUMENTO]],BD_Pagos[],10,0),0))</f>
        <v>0</v>
      </c>
      <c r="BH1469" s="7" t="str">
        <f>IFERROR(VLOOKUP("1-Detraccion"&amp;Presupuestos[[#This Row],[ID DOCUMENTO]],BD_Pagos[],2,0),"")</f>
        <v/>
      </c>
      <c r="BI1469" s="3" t="str">
        <f>IFERROR(VLOOKUP("1-Detraccion"&amp;Presupuestos[[#This Row],[ID DOCUMENTO]],BD_Pagos[],3,0),"")</f>
        <v/>
      </c>
      <c r="BJ1469" s="3" t="str">
        <f>IFERROR(VLOOKUP("1-Detraccion"&amp;Presupuestos[[#This Row],[ID DOCUMENTO]],BD_Pagos[],4,0),"")</f>
        <v/>
      </c>
      <c r="BK1469" s="6">
        <f>IF(IFERROR(VLOOKUP("1-Detraccion"&amp;Presupuestos[[#This Row],[ID DOCUMENTO]],BD_Pagos[],5,0),0)&gt;Presupuestos[[#This Row],[TOTAL SOLES]],Presupuestos[[#This Row],[TOTAL SOLES]],IFERROR(VLOOKUP("1-Detraccion"&amp;Presupuestos[[#This Row],[ID DOCUMENTO]],BD_Pagos[],5,0),0))</f>
        <v>0</v>
      </c>
      <c r="BL1469" s="6">
        <f>IF(IFERROR(VLOOKUP("1-Detraccion"&amp;Presupuestos[[#This Row],[ID DOCUMENTO]],BD_Pagos[],6,0),0)&gt;Presupuestos[[#This Row],[TOTAL SOLES]],Presupuestos[[#This Row],[TOTAL SOLES]],IFERROR(VLOOKUP("1-Detraccion"&amp;Presupuestos[[#This Row],[ID DOCUMENTO]],BD_Pagos[],6,0),0))</f>
        <v>0</v>
      </c>
      <c r="BM1469" s="37"/>
      <c r="BN1469" s="3"/>
      <c r="BO1469" s="3"/>
      <c r="BP1469" s="6"/>
      <c r="BQ146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469" s="23" t="str">
        <f>IF(Presupuestos[[#This Row],[SALDO ME-MN]]&gt;0,"PENDIENTE","CANCELADO")</f>
        <v>PENDIENTE</v>
      </c>
      <c r="BS1469" s="23" t="str">
        <f>IF(COUNTIFS($U$4:$U1468,Presupuestos[[#This Row],[ID DOCUMENTO]])&gt;=1,IF(B1468=Presupuestos[[#This Row],[ID]],"OK","DOC. DUPLICADO"),"OK")</f>
        <v>OK</v>
      </c>
    </row>
    <row r="1470" spans="2:71" ht="24" x14ac:dyDescent="0.25">
      <c r="B1470" s="34">
        <f>IF(Presupuestos[[#This Row],[ID DOCUMENTO]]=U1469,B1469,IF(B1469="ID",1,B1469+1))</f>
        <v>1265</v>
      </c>
      <c r="C1470" s="2">
        <v>45891</v>
      </c>
      <c r="D1470" s="2">
        <v>45891</v>
      </c>
      <c r="E1470" s="3" t="s">
        <v>966</v>
      </c>
      <c r="F1470" s="25" t="s">
        <v>35</v>
      </c>
      <c r="G1470" s="25" t="s">
        <v>19</v>
      </c>
      <c r="H1470" s="25" t="s">
        <v>228</v>
      </c>
      <c r="I1470" s="36" t="str">
        <f>IFERROR(VLOOKUP(Presupuestos[[#This Row],[AREA]]&amp;Presupuestos[[#This Row],[CONCEPTO]]&amp;Presupuestos[[#This Row],[DESCRIPCION]],Tabla28[[Columna1]:[CÓDIGO NUEVO]],2,0),"")</f>
        <v>P0307003</v>
      </c>
      <c r="J1470" s="3" t="s">
        <v>666</v>
      </c>
      <c r="K1470" s="3" t="s">
        <v>666</v>
      </c>
      <c r="L1470" s="3" t="s">
        <v>666</v>
      </c>
      <c r="M1470" s="31" t="s">
        <v>10282</v>
      </c>
      <c r="N1470" s="3"/>
      <c r="O1470" s="3" t="s">
        <v>315</v>
      </c>
      <c r="P1470" s="3" t="s">
        <v>127</v>
      </c>
      <c r="Q1470" s="3" t="str">
        <f>IFERROR(VLOOKUP(Presupuestos[[#This Row],[CLASIFICACIÓN (N)]],Tabla17[],2,0),"")</f>
        <v>Gastos operativos</v>
      </c>
      <c r="R1470" s="3" t="str">
        <f>IFERROR(VLOOKUP(Presupuestos[[#This Row],[CLASIFICACIÓN (N)]],Tabla17[],3,0),"")</f>
        <v>Operativo</v>
      </c>
      <c r="S1470" s="3" t="s">
        <v>16</v>
      </c>
      <c r="T1470" s="3" t="str">
        <f>IFERROR(VLOOKUP(Presupuestos[[#This Row],[ALMACEN]],Tabla5[],2,0),"")</f>
        <v>Arequipa</v>
      </c>
      <c r="U1470" s="19" t="str">
        <f>IFERROR(VLOOKUP(Presupuestos[[#This Row],[TIPO DE DOCUMENTO]],Tipo_Documento[],2,0)&amp;Presupuestos[[#This Row],[SERIE]]&amp;Presupuestos[[#This Row],[NUMERO]]&amp;Presupuestos[[#This Row],[RUC]],"")</f>
        <v>PLM331448536654</v>
      </c>
      <c r="V1470" s="3" t="s">
        <v>171</v>
      </c>
      <c r="W1470" s="7">
        <v>45891</v>
      </c>
      <c r="X1470" s="7">
        <v>45891</v>
      </c>
      <c r="Y1470" s="3">
        <v>3</v>
      </c>
      <c r="Z1470" s="3">
        <v>314</v>
      </c>
      <c r="AA1470" s="3">
        <f>IFERROR(VLOOKUP(Presupuestos[[#This Row],[RAZON SOCIAL]],CHOOSE({1,2},Clientes_Proveedores[Razon Social],Clientes_Proveedores[Ruc / Dni]),2,0),"-")</f>
        <v>48536654</v>
      </c>
      <c r="AB1470" s="31" t="s">
        <v>1619</v>
      </c>
      <c r="AC1470" s="3" t="s">
        <v>670</v>
      </c>
      <c r="AD1470" s="5"/>
      <c r="AE1470" s="6">
        <v>17</v>
      </c>
      <c r="AF1470" s="6">
        <f>Presupuestos[[#This Row],[BASE]]*Presupuestos[[#This Row],[% IGV]]</f>
        <v>0</v>
      </c>
      <c r="AG1470" s="22">
        <f>ROUND(SUM(Presupuestos[[#This Row],[BASE]:[IGV]]),2)</f>
        <v>17</v>
      </c>
      <c r="AH1470" s="9" t="str">
        <f>IF(Presupuestos[[#This Row],[MONEDA]]="USD",VLOOKUP(Presupuestos[[#This Row],[FECHA DE EMISION]],Tipo_Cambio[],3,0),"")</f>
        <v/>
      </c>
      <c r="AI1470" s="22">
        <f>IFERROR(ROUND(IF(Presupuestos[[#This Row],[MONEDA]]="PEN",Presupuestos[[#This Row],[TOTAL]],Presupuestos[[#This Row],[TOTAL]]*Presupuestos[[#This Row],[TIPO DE CAMBIO]]),2),"")</f>
        <v>17</v>
      </c>
      <c r="AJ1470" s="5"/>
      <c r="AK1470" s="33" t="s">
        <v>671</v>
      </c>
      <c r="AL1470" s="5" t="s">
        <v>672</v>
      </c>
      <c r="AM1470" s="23" t="s">
        <v>671</v>
      </c>
      <c r="AN1470" s="23" t="s">
        <v>671</v>
      </c>
      <c r="AO1470" s="7" t="str">
        <f>IFERROR(VLOOKUP("1-"&amp;Presupuestos[[#This Row],[ID DOCUMENTO]],BD_Pagos[],7,0),"")</f>
        <v/>
      </c>
      <c r="AP1470" s="16" t="str">
        <f>IFERROR(VLOOKUP("1-"&amp;Presupuestos[[#This Row],[ID DOCUMENTO]],BD_Pagos[],8,0),"")</f>
        <v/>
      </c>
      <c r="AQ1470" s="17" t="str">
        <f>IFERROR(VLOOKUP("1-"&amp;Presupuestos[[#This Row],[ID DOCUMENTO]],BD_Pagos[],9,0),"")</f>
        <v/>
      </c>
      <c r="AR1470" s="54"/>
      <c r="AS1470" s="7" t="str">
        <f>IFERROR(VLOOKUP("2-"&amp;Presupuestos[[#This Row],[ID DOCUMENTO]],BD_Pagos[],7,0),"")</f>
        <v/>
      </c>
      <c r="AT1470" s="16" t="str">
        <f>IFERROR(VLOOKUP("2-"&amp;Presupuestos[[#This Row],[ID DOCUMENTO]],BD_Pagos[],8,0),"")</f>
        <v/>
      </c>
      <c r="AU1470" s="17" t="str">
        <f>IFERROR(VLOOKUP("2-"&amp;Presupuestos[[#This Row],[ID DOCUMENTO]],BD_Pagos[],9,0),"")</f>
        <v/>
      </c>
      <c r="AV1470" s="20">
        <f>IF(IFERROR(VLOOKUP("2-"&amp;Presupuestos[[#This Row],[ID DOCUMENTO]],BD_Pagos[],10,0),0)&gt;Presupuestos[[#This Row],[TOTAL SOLES]],Presupuestos[[#This Row],[TOTAL SOLES]],IFERROR(VLOOKUP("2-"&amp;Presupuestos[[#This Row],[ID DOCUMENTO]],BD_Pagos[],10,0),0))</f>
        <v>0</v>
      </c>
      <c r="AW1470" s="7"/>
      <c r="AX1470" s="16"/>
      <c r="AY1470" s="17"/>
      <c r="AZ1470" s="20"/>
      <c r="BA1470" s="7"/>
      <c r="BB1470" s="16"/>
      <c r="BC1470" s="17"/>
      <c r="BD1470" s="20"/>
      <c r="BE1470" s="7" t="str">
        <f>IFERROR(VLOOKUP("5-"&amp;Presupuestos[[#This Row],[ID DOCUMENTO]],BD_Pagos[],7,0),"")</f>
        <v/>
      </c>
      <c r="BF1470" s="17" t="str">
        <f>IFERROR(VLOOKUP("5-"&amp;Presupuestos[[#This Row],[ID DOCUMENTO]],BD_Pagos[],9,0),"")</f>
        <v/>
      </c>
      <c r="BG1470" s="20">
        <f>IF(IFERROR(VLOOKUP("5-"&amp;Presupuestos[[#This Row],[ID DOCUMENTO]],BD_Pagos[],10,0),0)&gt;Presupuestos[[#This Row],[TOTAL SOLES]],Presupuestos[[#This Row],[TOTAL SOLES]],IFERROR(VLOOKUP("5-"&amp;Presupuestos[[#This Row],[ID DOCUMENTO]],BD_Pagos[],10,0),0))</f>
        <v>0</v>
      </c>
      <c r="BH1470" s="7" t="str">
        <f>IFERROR(VLOOKUP("1-Detraccion"&amp;Presupuestos[[#This Row],[ID DOCUMENTO]],BD_Pagos[],2,0),"")</f>
        <v/>
      </c>
      <c r="BI1470" s="3" t="str">
        <f>IFERROR(VLOOKUP("1-Detraccion"&amp;Presupuestos[[#This Row],[ID DOCUMENTO]],BD_Pagos[],3,0),"")</f>
        <v/>
      </c>
      <c r="BJ1470" s="3" t="str">
        <f>IFERROR(VLOOKUP("1-Detraccion"&amp;Presupuestos[[#This Row],[ID DOCUMENTO]],BD_Pagos[],4,0),"")</f>
        <v/>
      </c>
      <c r="BK1470" s="6">
        <f>IF(IFERROR(VLOOKUP("1-Detraccion"&amp;Presupuestos[[#This Row],[ID DOCUMENTO]],BD_Pagos[],5,0),0)&gt;Presupuestos[[#This Row],[TOTAL SOLES]],Presupuestos[[#This Row],[TOTAL SOLES]],IFERROR(VLOOKUP("1-Detraccion"&amp;Presupuestos[[#This Row],[ID DOCUMENTO]],BD_Pagos[],5,0),0))</f>
        <v>0</v>
      </c>
      <c r="BL1470" s="6">
        <f>IF(IFERROR(VLOOKUP("1-Detraccion"&amp;Presupuestos[[#This Row],[ID DOCUMENTO]],BD_Pagos[],6,0),0)&gt;Presupuestos[[#This Row],[TOTAL SOLES]],Presupuestos[[#This Row],[TOTAL SOLES]],IFERROR(VLOOKUP("1-Detraccion"&amp;Presupuestos[[#This Row],[ID DOCUMENTO]],BD_Pagos[],6,0),0))</f>
        <v>0</v>
      </c>
      <c r="BM1470" s="37"/>
      <c r="BN1470" s="3"/>
      <c r="BO1470" s="3"/>
      <c r="BP1470" s="6"/>
      <c r="BQ147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v>
      </c>
      <c r="BR1470" s="23" t="str">
        <f>IF(Presupuestos[[#This Row],[SALDO ME-MN]]&gt;0,"PENDIENTE","CANCELADO")</f>
        <v>PENDIENTE</v>
      </c>
      <c r="BS1470" s="23" t="str">
        <f>IF(COUNTIFS($U$4:$U1469,Presupuestos[[#This Row],[ID DOCUMENTO]])&gt;=1,IF(B1469=Presupuestos[[#This Row],[ID]],"OK","DOC. DUPLICADO"),"OK")</f>
        <v>OK</v>
      </c>
    </row>
    <row r="1471" spans="2:71" ht="24" x14ac:dyDescent="0.25">
      <c r="B1471" s="34">
        <f>IF(Presupuestos[[#This Row],[ID DOCUMENTO]]=U1470,B1470,IF(B1470="ID",1,B1470+1))</f>
        <v>1266</v>
      </c>
      <c r="C1471" s="2">
        <v>45894</v>
      </c>
      <c r="D1471" s="2">
        <v>45894</v>
      </c>
      <c r="E1471" s="3" t="s">
        <v>966</v>
      </c>
      <c r="F1471" s="25" t="s">
        <v>35</v>
      </c>
      <c r="G1471" s="25" t="s">
        <v>19</v>
      </c>
      <c r="H1471" s="25" t="s">
        <v>203</v>
      </c>
      <c r="I1471" s="36" t="str">
        <f>IFERROR(VLOOKUP(Presupuestos[[#This Row],[AREA]]&amp;Presupuestos[[#This Row],[CONCEPTO]]&amp;Presupuestos[[#This Row],[DESCRIPCION]],Tabla28[[Columna1]:[CÓDIGO NUEVO]],2,0),"")</f>
        <v>P0307001</v>
      </c>
      <c r="J1471" s="3" t="s">
        <v>666</v>
      </c>
      <c r="K1471" s="3" t="s">
        <v>666</v>
      </c>
      <c r="L1471" s="3" t="s">
        <v>666</v>
      </c>
      <c r="M1471" s="31" t="s">
        <v>10289</v>
      </c>
      <c r="N1471" s="3"/>
      <c r="O1471" s="3" t="s">
        <v>300</v>
      </c>
      <c r="P1471" s="3" t="s">
        <v>132</v>
      </c>
      <c r="Q1471" s="3" t="str">
        <f>IFERROR(VLOOKUP(Presupuestos[[#This Row],[CLASIFICACIÓN (N)]],Tabla17[],2,0),"")</f>
        <v>Gastos operativos</v>
      </c>
      <c r="R1471" s="3" t="str">
        <f>IFERROR(VLOOKUP(Presupuestos[[#This Row],[CLASIFICACIÓN (N)]],Tabla17[],3,0),"")</f>
        <v>Operativo</v>
      </c>
      <c r="S1471" s="3" t="s">
        <v>16</v>
      </c>
      <c r="T1471" s="3" t="str">
        <f>IFERROR(VLOOKUP(Presupuestos[[#This Row],[ALMACEN]],Tabla5[],2,0),"")</f>
        <v>Arequipa</v>
      </c>
      <c r="U1471" s="19" t="str">
        <f>IFERROR(VLOOKUP(Presupuestos[[#This Row],[TIPO DE DOCUMENTO]],Tipo_Documento[],2,0)&amp;Presupuestos[[#This Row],[SERIE]]&amp;Presupuestos[[#This Row],[NUMERO]]&amp;Presupuestos[[#This Row],[RUC]],"")</f>
        <v>PLM331548536654</v>
      </c>
      <c r="V1471" s="3" t="s">
        <v>171</v>
      </c>
      <c r="W1471" s="7">
        <v>45894</v>
      </c>
      <c r="X1471" s="7">
        <v>45894</v>
      </c>
      <c r="Y1471" s="3">
        <v>3</v>
      </c>
      <c r="Z1471" s="3">
        <v>315</v>
      </c>
      <c r="AA1471" s="3">
        <f>IFERROR(VLOOKUP(Presupuestos[[#This Row],[RAZON SOCIAL]],CHOOSE({1,2},Clientes_Proveedores[Razon Social],Clientes_Proveedores[Ruc / Dni]),2,0),"-")</f>
        <v>48536654</v>
      </c>
      <c r="AB1471" s="31" t="s">
        <v>1619</v>
      </c>
      <c r="AC1471" s="3" t="s">
        <v>670</v>
      </c>
      <c r="AD1471" s="5"/>
      <c r="AE1471" s="6">
        <v>14</v>
      </c>
      <c r="AF1471" s="6">
        <f>Presupuestos[[#This Row],[BASE]]*Presupuestos[[#This Row],[% IGV]]</f>
        <v>0</v>
      </c>
      <c r="AG1471" s="22">
        <f>ROUND(SUM(Presupuestos[[#This Row],[BASE]:[IGV]]),2)</f>
        <v>14</v>
      </c>
      <c r="AH1471" s="9" t="str">
        <f>IF(Presupuestos[[#This Row],[MONEDA]]="USD",VLOOKUP(Presupuestos[[#This Row],[FECHA DE EMISION]],Tipo_Cambio[],3,0),"")</f>
        <v/>
      </c>
      <c r="AI1471" s="22">
        <f>IFERROR(ROUND(IF(Presupuestos[[#This Row],[MONEDA]]="PEN",Presupuestos[[#This Row],[TOTAL]],Presupuestos[[#This Row],[TOTAL]]*Presupuestos[[#This Row],[TIPO DE CAMBIO]]),2),"")</f>
        <v>14</v>
      </c>
      <c r="AJ1471" s="5"/>
      <c r="AK1471" s="33" t="s">
        <v>671</v>
      </c>
      <c r="AL1471" s="5" t="s">
        <v>672</v>
      </c>
      <c r="AM1471" s="23" t="s">
        <v>671</v>
      </c>
      <c r="AN1471" s="23" t="s">
        <v>671</v>
      </c>
      <c r="AO1471" s="7" t="str">
        <f>IFERROR(VLOOKUP("1-"&amp;Presupuestos[[#This Row],[ID DOCUMENTO]],BD_Pagos[],7,0),"")</f>
        <v/>
      </c>
      <c r="AP1471" s="16" t="str">
        <f>IFERROR(VLOOKUP("1-"&amp;Presupuestos[[#This Row],[ID DOCUMENTO]],BD_Pagos[],8,0),"")</f>
        <v/>
      </c>
      <c r="AQ1471" s="17" t="str">
        <f>IFERROR(VLOOKUP("1-"&amp;Presupuestos[[#This Row],[ID DOCUMENTO]],BD_Pagos[],9,0),"")</f>
        <v/>
      </c>
      <c r="AR1471" s="54"/>
      <c r="AS1471" s="7" t="str">
        <f>IFERROR(VLOOKUP("2-"&amp;Presupuestos[[#This Row],[ID DOCUMENTO]],BD_Pagos[],7,0),"")</f>
        <v/>
      </c>
      <c r="AT1471" s="16" t="str">
        <f>IFERROR(VLOOKUP("2-"&amp;Presupuestos[[#This Row],[ID DOCUMENTO]],BD_Pagos[],8,0),"")</f>
        <v/>
      </c>
      <c r="AU1471" s="17" t="str">
        <f>IFERROR(VLOOKUP("2-"&amp;Presupuestos[[#This Row],[ID DOCUMENTO]],BD_Pagos[],9,0),"")</f>
        <v/>
      </c>
      <c r="AV1471" s="20">
        <f>IF(IFERROR(VLOOKUP("2-"&amp;Presupuestos[[#This Row],[ID DOCUMENTO]],BD_Pagos[],10,0),0)&gt;Presupuestos[[#This Row],[TOTAL SOLES]],Presupuestos[[#This Row],[TOTAL SOLES]],IFERROR(VLOOKUP("2-"&amp;Presupuestos[[#This Row],[ID DOCUMENTO]],BD_Pagos[],10,0),0))</f>
        <v>0</v>
      </c>
      <c r="AW1471" s="7"/>
      <c r="AX1471" s="16"/>
      <c r="AY1471" s="17"/>
      <c r="AZ1471" s="20"/>
      <c r="BA1471" s="7"/>
      <c r="BB1471" s="16"/>
      <c r="BC1471" s="17"/>
      <c r="BD1471" s="20"/>
      <c r="BE1471" s="7" t="str">
        <f>IFERROR(VLOOKUP("5-"&amp;Presupuestos[[#This Row],[ID DOCUMENTO]],BD_Pagos[],7,0),"")</f>
        <v/>
      </c>
      <c r="BF1471" s="17" t="str">
        <f>IFERROR(VLOOKUP("5-"&amp;Presupuestos[[#This Row],[ID DOCUMENTO]],BD_Pagos[],9,0),"")</f>
        <v/>
      </c>
      <c r="BG1471" s="20">
        <f>IF(IFERROR(VLOOKUP("5-"&amp;Presupuestos[[#This Row],[ID DOCUMENTO]],BD_Pagos[],10,0),0)&gt;Presupuestos[[#This Row],[TOTAL SOLES]],Presupuestos[[#This Row],[TOTAL SOLES]],IFERROR(VLOOKUP("5-"&amp;Presupuestos[[#This Row],[ID DOCUMENTO]],BD_Pagos[],10,0),0))</f>
        <v>0</v>
      </c>
      <c r="BH1471" s="7" t="str">
        <f>IFERROR(VLOOKUP("1-Detraccion"&amp;Presupuestos[[#This Row],[ID DOCUMENTO]],BD_Pagos[],2,0),"")</f>
        <v/>
      </c>
      <c r="BI1471" s="3" t="str">
        <f>IFERROR(VLOOKUP("1-Detraccion"&amp;Presupuestos[[#This Row],[ID DOCUMENTO]],BD_Pagos[],3,0),"")</f>
        <v/>
      </c>
      <c r="BJ1471" s="3" t="str">
        <f>IFERROR(VLOOKUP("1-Detraccion"&amp;Presupuestos[[#This Row],[ID DOCUMENTO]],BD_Pagos[],4,0),"")</f>
        <v/>
      </c>
      <c r="BK1471" s="6">
        <f>IF(IFERROR(VLOOKUP("1-Detraccion"&amp;Presupuestos[[#This Row],[ID DOCUMENTO]],BD_Pagos[],5,0),0)&gt;Presupuestos[[#This Row],[TOTAL SOLES]],Presupuestos[[#This Row],[TOTAL SOLES]],IFERROR(VLOOKUP("1-Detraccion"&amp;Presupuestos[[#This Row],[ID DOCUMENTO]],BD_Pagos[],5,0),0))</f>
        <v>0</v>
      </c>
      <c r="BL1471" s="6">
        <f>IF(IFERROR(VLOOKUP("1-Detraccion"&amp;Presupuestos[[#This Row],[ID DOCUMENTO]],BD_Pagos[],6,0),0)&gt;Presupuestos[[#This Row],[TOTAL SOLES]],Presupuestos[[#This Row],[TOTAL SOLES]],IFERROR(VLOOKUP("1-Detraccion"&amp;Presupuestos[[#This Row],[ID DOCUMENTO]],BD_Pagos[],6,0),0))</f>
        <v>0</v>
      </c>
      <c r="BM1471" s="37"/>
      <c r="BN1471" s="3"/>
      <c r="BO1471" s="3"/>
      <c r="BP1471" s="6"/>
      <c r="BQ147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v>
      </c>
      <c r="BR1471" s="23" t="str">
        <f>IF(Presupuestos[[#This Row],[SALDO ME-MN]]&gt;0,"PENDIENTE","CANCELADO")</f>
        <v>PENDIENTE</v>
      </c>
      <c r="BS1471" s="23" t="str">
        <f>IF(COUNTIFS($U$4:$U1470,Presupuestos[[#This Row],[ID DOCUMENTO]])&gt;=1,IF(B1470=Presupuestos[[#This Row],[ID]],"OK","DOC. DUPLICADO"),"OK")</f>
        <v>OK</v>
      </c>
    </row>
    <row r="1472" spans="2:71" ht="24" x14ac:dyDescent="0.25">
      <c r="B1472" s="34">
        <f>IF(Presupuestos[[#This Row],[ID DOCUMENTO]]=U1471,B1471,IF(B1471="ID",1,B1471+1))</f>
        <v>1266</v>
      </c>
      <c r="C1472" s="2">
        <v>45894</v>
      </c>
      <c r="D1472" s="2">
        <v>45894</v>
      </c>
      <c r="E1472" s="3" t="s">
        <v>966</v>
      </c>
      <c r="F1472" s="25" t="s">
        <v>35</v>
      </c>
      <c r="G1472" s="25" t="s">
        <v>19</v>
      </c>
      <c r="H1472" s="25" t="s">
        <v>203</v>
      </c>
      <c r="I1472" s="36" t="str">
        <f>IFERROR(VLOOKUP(Presupuestos[[#This Row],[AREA]]&amp;Presupuestos[[#This Row],[CONCEPTO]]&amp;Presupuestos[[#This Row],[DESCRIPCION]],Tabla28[[Columna1]:[CÓDIGO NUEVO]],2,0),"")</f>
        <v>P0307001</v>
      </c>
      <c r="J1472" s="3" t="s">
        <v>666</v>
      </c>
      <c r="K1472" s="3" t="s">
        <v>666</v>
      </c>
      <c r="L1472" s="3" t="s">
        <v>666</v>
      </c>
      <c r="M1472" s="31" t="s">
        <v>10297</v>
      </c>
      <c r="N1472" s="3"/>
      <c r="O1472" s="3" t="s">
        <v>300</v>
      </c>
      <c r="P1472" s="3" t="s">
        <v>127</v>
      </c>
      <c r="Q1472" s="3" t="str">
        <f>IFERROR(VLOOKUP(Presupuestos[[#This Row],[CLASIFICACIÓN (N)]],Tabla17[],2,0),"")</f>
        <v>Gastos operativos</v>
      </c>
      <c r="R1472" s="3" t="str">
        <f>IFERROR(VLOOKUP(Presupuestos[[#This Row],[CLASIFICACIÓN (N)]],Tabla17[],3,0),"")</f>
        <v>Operativo</v>
      </c>
      <c r="S1472" s="3" t="s">
        <v>16</v>
      </c>
      <c r="T1472" s="3" t="str">
        <f>IFERROR(VLOOKUP(Presupuestos[[#This Row],[ALMACEN]],Tabla5[],2,0),"")</f>
        <v>Arequipa</v>
      </c>
      <c r="U1472" s="19" t="str">
        <f>IFERROR(VLOOKUP(Presupuestos[[#This Row],[TIPO DE DOCUMENTO]],Tipo_Documento[],2,0)&amp;Presupuestos[[#This Row],[SERIE]]&amp;Presupuestos[[#This Row],[NUMERO]]&amp;Presupuestos[[#This Row],[RUC]],"")</f>
        <v>PLM331548536654</v>
      </c>
      <c r="V1472" s="3" t="s">
        <v>171</v>
      </c>
      <c r="W1472" s="7">
        <v>45894</v>
      </c>
      <c r="X1472" s="7">
        <v>45894</v>
      </c>
      <c r="Y1472" s="3">
        <v>3</v>
      </c>
      <c r="Z1472" s="3">
        <v>315</v>
      </c>
      <c r="AA1472" s="3">
        <f>IFERROR(VLOOKUP(Presupuestos[[#This Row],[RAZON SOCIAL]],CHOOSE({1,2},Clientes_Proveedores[Razon Social],Clientes_Proveedores[Ruc / Dni]),2,0),"-")</f>
        <v>48536654</v>
      </c>
      <c r="AB1472" s="31" t="s">
        <v>1619</v>
      </c>
      <c r="AC1472" s="3" t="s">
        <v>670</v>
      </c>
      <c r="AD1472" s="5"/>
      <c r="AE1472" s="6">
        <v>7</v>
      </c>
      <c r="AF1472" s="6">
        <f>Presupuestos[[#This Row],[BASE]]*Presupuestos[[#This Row],[% IGV]]</f>
        <v>0</v>
      </c>
      <c r="AG1472" s="22">
        <f>ROUND(SUM(Presupuestos[[#This Row],[BASE]:[IGV]]),2)</f>
        <v>7</v>
      </c>
      <c r="AH1472" s="9" t="str">
        <f>IF(Presupuestos[[#This Row],[MONEDA]]="USD",VLOOKUP(Presupuestos[[#This Row],[FECHA DE EMISION]],Tipo_Cambio[],3,0),"")</f>
        <v/>
      </c>
      <c r="AI1472" s="22">
        <f>IFERROR(ROUND(IF(Presupuestos[[#This Row],[MONEDA]]="PEN",Presupuestos[[#This Row],[TOTAL]],Presupuestos[[#This Row],[TOTAL]]*Presupuestos[[#This Row],[TIPO DE CAMBIO]]),2),"")</f>
        <v>7</v>
      </c>
      <c r="AJ1472" s="5"/>
      <c r="AK1472" s="33" t="s">
        <v>671</v>
      </c>
      <c r="AL1472" s="5" t="s">
        <v>672</v>
      </c>
      <c r="AM1472" s="23" t="s">
        <v>671</v>
      </c>
      <c r="AN1472" s="23" t="s">
        <v>671</v>
      </c>
      <c r="AO1472" s="7" t="str">
        <f>IFERROR(VLOOKUP("1-"&amp;Presupuestos[[#This Row],[ID DOCUMENTO]],BD_Pagos[],7,0),"")</f>
        <v/>
      </c>
      <c r="AP1472" s="16" t="str">
        <f>IFERROR(VLOOKUP("1-"&amp;Presupuestos[[#This Row],[ID DOCUMENTO]],BD_Pagos[],8,0),"")</f>
        <v/>
      </c>
      <c r="AQ1472" s="17" t="str">
        <f>IFERROR(VLOOKUP("1-"&amp;Presupuestos[[#This Row],[ID DOCUMENTO]],BD_Pagos[],9,0),"")</f>
        <v/>
      </c>
      <c r="AR1472" s="54"/>
      <c r="AS1472" s="7" t="str">
        <f>IFERROR(VLOOKUP("2-"&amp;Presupuestos[[#This Row],[ID DOCUMENTO]],BD_Pagos[],7,0),"")</f>
        <v/>
      </c>
      <c r="AT1472" s="16" t="str">
        <f>IFERROR(VLOOKUP("2-"&amp;Presupuestos[[#This Row],[ID DOCUMENTO]],BD_Pagos[],8,0),"")</f>
        <v/>
      </c>
      <c r="AU1472" s="17" t="str">
        <f>IFERROR(VLOOKUP("2-"&amp;Presupuestos[[#This Row],[ID DOCUMENTO]],BD_Pagos[],9,0),"")</f>
        <v/>
      </c>
      <c r="AV1472" s="20">
        <f>IF(IFERROR(VLOOKUP("2-"&amp;Presupuestos[[#This Row],[ID DOCUMENTO]],BD_Pagos[],10,0),0)&gt;Presupuestos[[#This Row],[TOTAL SOLES]],Presupuestos[[#This Row],[TOTAL SOLES]],IFERROR(VLOOKUP("2-"&amp;Presupuestos[[#This Row],[ID DOCUMENTO]],BD_Pagos[],10,0),0))</f>
        <v>0</v>
      </c>
      <c r="AW1472" s="7"/>
      <c r="AX1472" s="16"/>
      <c r="AY1472" s="17"/>
      <c r="AZ1472" s="20"/>
      <c r="BA1472" s="7"/>
      <c r="BB1472" s="16"/>
      <c r="BC1472" s="17"/>
      <c r="BD1472" s="20"/>
      <c r="BE1472" s="7" t="str">
        <f>IFERROR(VLOOKUP("5-"&amp;Presupuestos[[#This Row],[ID DOCUMENTO]],BD_Pagos[],7,0),"")</f>
        <v/>
      </c>
      <c r="BF1472" s="17" t="str">
        <f>IFERROR(VLOOKUP("5-"&amp;Presupuestos[[#This Row],[ID DOCUMENTO]],BD_Pagos[],9,0),"")</f>
        <v/>
      </c>
      <c r="BG1472" s="20">
        <f>IF(IFERROR(VLOOKUP("5-"&amp;Presupuestos[[#This Row],[ID DOCUMENTO]],BD_Pagos[],10,0),0)&gt;Presupuestos[[#This Row],[TOTAL SOLES]],Presupuestos[[#This Row],[TOTAL SOLES]],IFERROR(VLOOKUP("5-"&amp;Presupuestos[[#This Row],[ID DOCUMENTO]],BD_Pagos[],10,0),0))</f>
        <v>0</v>
      </c>
      <c r="BH1472" s="7" t="str">
        <f>IFERROR(VLOOKUP("1-Detraccion"&amp;Presupuestos[[#This Row],[ID DOCUMENTO]],BD_Pagos[],2,0),"")</f>
        <v/>
      </c>
      <c r="BI1472" s="3" t="str">
        <f>IFERROR(VLOOKUP("1-Detraccion"&amp;Presupuestos[[#This Row],[ID DOCUMENTO]],BD_Pagos[],3,0),"")</f>
        <v/>
      </c>
      <c r="BJ1472" s="3" t="str">
        <f>IFERROR(VLOOKUP("1-Detraccion"&amp;Presupuestos[[#This Row],[ID DOCUMENTO]],BD_Pagos[],4,0),"")</f>
        <v/>
      </c>
      <c r="BK1472" s="6">
        <f>IF(IFERROR(VLOOKUP("1-Detraccion"&amp;Presupuestos[[#This Row],[ID DOCUMENTO]],BD_Pagos[],5,0),0)&gt;Presupuestos[[#This Row],[TOTAL SOLES]],Presupuestos[[#This Row],[TOTAL SOLES]],IFERROR(VLOOKUP("1-Detraccion"&amp;Presupuestos[[#This Row],[ID DOCUMENTO]],BD_Pagos[],5,0),0))</f>
        <v>0</v>
      </c>
      <c r="BL1472" s="6">
        <f>IF(IFERROR(VLOOKUP("1-Detraccion"&amp;Presupuestos[[#This Row],[ID DOCUMENTO]],BD_Pagos[],6,0),0)&gt;Presupuestos[[#This Row],[TOTAL SOLES]],Presupuestos[[#This Row],[TOTAL SOLES]],IFERROR(VLOOKUP("1-Detraccion"&amp;Presupuestos[[#This Row],[ID DOCUMENTO]],BD_Pagos[],6,0),0))</f>
        <v>0</v>
      </c>
      <c r="BM1472" s="37"/>
      <c r="BN1472" s="3"/>
      <c r="BO1472" s="3"/>
      <c r="BP1472" s="6"/>
      <c r="BQ147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v>
      </c>
      <c r="BR1472" s="23" t="str">
        <f>IF(Presupuestos[[#This Row],[SALDO ME-MN]]&gt;0,"PENDIENTE","CANCELADO")</f>
        <v>PENDIENTE</v>
      </c>
      <c r="BS1472" s="23" t="str">
        <f>IF(COUNTIFS($U$4:$U1471,Presupuestos[[#This Row],[ID DOCUMENTO]])&gt;=1,IF(B1471=Presupuestos[[#This Row],[ID]],"OK","DOC. DUPLICADO"),"OK")</f>
        <v>OK</v>
      </c>
    </row>
    <row r="1473" spans="2:71" ht="24" x14ac:dyDescent="0.25">
      <c r="B1473" s="34">
        <f>IF(Presupuestos[[#This Row],[ID DOCUMENTO]]=U1472,B1472,IF(B1472="ID",1,B1472+1))</f>
        <v>1267</v>
      </c>
      <c r="C1473" s="2">
        <v>45895</v>
      </c>
      <c r="D1473" s="2">
        <v>45895</v>
      </c>
      <c r="E1473" s="3" t="s">
        <v>966</v>
      </c>
      <c r="F1473" s="25" t="s">
        <v>35</v>
      </c>
      <c r="G1473" s="25" t="s">
        <v>19</v>
      </c>
      <c r="H1473" s="25" t="s">
        <v>228</v>
      </c>
      <c r="I1473" s="36" t="str">
        <f>IFERROR(VLOOKUP(Presupuestos[[#This Row],[AREA]]&amp;Presupuestos[[#This Row],[CONCEPTO]]&amp;Presupuestos[[#This Row],[DESCRIPCION]],Tabla28[[Columna1]:[CÓDIGO NUEVO]],2,0),"")</f>
        <v>P0307003</v>
      </c>
      <c r="J1473" s="3" t="s">
        <v>666</v>
      </c>
      <c r="K1473" s="3" t="s">
        <v>666</v>
      </c>
      <c r="L1473" s="3" t="s">
        <v>666</v>
      </c>
      <c r="M1473" s="31" t="s">
        <v>10290</v>
      </c>
      <c r="N1473" s="3"/>
      <c r="O1473" s="3" t="s">
        <v>315</v>
      </c>
      <c r="P1473" s="3" t="s">
        <v>127</v>
      </c>
      <c r="Q1473" s="3" t="str">
        <f>IFERROR(VLOOKUP(Presupuestos[[#This Row],[CLASIFICACIÓN (N)]],Tabla17[],2,0),"")</f>
        <v>Gastos operativos</v>
      </c>
      <c r="R1473" s="3" t="str">
        <f>IFERROR(VLOOKUP(Presupuestos[[#This Row],[CLASIFICACIÓN (N)]],Tabla17[],3,0),"")</f>
        <v>Operativo</v>
      </c>
      <c r="S1473" s="3" t="s">
        <v>16</v>
      </c>
      <c r="T1473" s="3" t="str">
        <f>IFERROR(VLOOKUP(Presupuestos[[#This Row],[ALMACEN]],Tabla5[],2,0),"")</f>
        <v>Arequipa</v>
      </c>
      <c r="U1473" s="19" t="str">
        <f>IFERROR(VLOOKUP(Presupuestos[[#This Row],[TIPO DE DOCUMENTO]],Tipo_Documento[],2,0)&amp;Presupuestos[[#This Row],[SERIE]]&amp;Presupuestos[[#This Row],[NUMERO]]&amp;Presupuestos[[#This Row],[RUC]],"")</f>
        <v>PLM331948536654</v>
      </c>
      <c r="V1473" s="3" t="s">
        <v>171</v>
      </c>
      <c r="W1473" s="7">
        <v>45895</v>
      </c>
      <c r="X1473" s="7">
        <v>45895</v>
      </c>
      <c r="Y1473" s="3">
        <v>3</v>
      </c>
      <c r="Z1473" s="3">
        <v>319</v>
      </c>
      <c r="AA1473" s="3">
        <f>IFERROR(VLOOKUP(Presupuestos[[#This Row],[RAZON SOCIAL]],CHOOSE({1,2},Clientes_Proveedores[Razon Social],Clientes_Proveedores[Ruc / Dni]),2,0),"-")</f>
        <v>48536654</v>
      </c>
      <c r="AB1473" s="31" t="s">
        <v>1619</v>
      </c>
      <c r="AC1473" s="3" t="s">
        <v>670</v>
      </c>
      <c r="AD1473" s="5"/>
      <c r="AE1473" s="6">
        <v>13</v>
      </c>
      <c r="AF1473" s="6">
        <f>Presupuestos[[#This Row],[BASE]]*Presupuestos[[#This Row],[% IGV]]</f>
        <v>0</v>
      </c>
      <c r="AG1473" s="22">
        <f>ROUND(SUM(Presupuestos[[#This Row],[BASE]:[IGV]]),2)</f>
        <v>13</v>
      </c>
      <c r="AH1473" s="9" t="str">
        <f>IF(Presupuestos[[#This Row],[MONEDA]]="USD",VLOOKUP(Presupuestos[[#This Row],[FECHA DE EMISION]],Tipo_Cambio[],3,0),"")</f>
        <v/>
      </c>
      <c r="AI1473" s="22">
        <f>IFERROR(ROUND(IF(Presupuestos[[#This Row],[MONEDA]]="PEN",Presupuestos[[#This Row],[TOTAL]],Presupuestos[[#This Row],[TOTAL]]*Presupuestos[[#This Row],[TIPO DE CAMBIO]]),2),"")</f>
        <v>13</v>
      </c>
      <c r="AJ1473" s="5"/>
      <c r="AK1473" s="33" t="s">
        <v>671</v>
      </c>
      <c r="AL1473" s="5" t="s">
        <v>672</v>
      </c>
      <c r="AM1473" s="23" t="s">
        <v>671</v>
      </c>
      <c r="AN1473" s="23" t="s">
        <v>671</v>
      </c>
      <c r="AO1473" s="7" t="str">
        <f>IFERROR(VLOOKUP("1-"&amp;Presupuestos[[#This Row],[ID DOCUMENTO]],BD_Pagos[],7,0),"")</f>
        <v/>
      </c>
      <c r="AP1473" s="16" t="str">
        <f>IFERROR(VLOOKUP("1-"&amp;Presupuestos[[#This Row],[ID DOCUMENTO]],BD_Pagos[],8,0),"")</f>
        <v/>
      </c>
      <c r="AQ1473" s="17" t="str">
        <f>IFERROR(VLOOKUP("1-"&amp;Presupuestos[[#This Row],[ID DOCUMENTO]],BD_Pagos[],9,0),"")</f>
        <v/>
      </c>
      <c r="AR1473" s="54"/>
      <c r="AS1473" s="7" t="str">
        <f>IFERROR(VLOOKUP("2-"&amp;Presupuestos[[#This Row],[ID DOCUMENTO]],BD_Pagos[],7,0),"")</f>
        <v/>
      </c>
      <c r="AT1473" s="16" t="str">
        <f>IFERROR(VLOOKUP("2-"&amp;Presupuestos[[#This Row],[ID DOCUMENTO]],BD_Pagos[],8,0),"")</f>
        <v/>
      </c>
      <c r="AU1473" s="17" t="str">
        <f>IFERROR(VLOOKUP("2-"&amp;Presupuestos[[#This Row],[ID DOCUMENTO]],BD_Pagos[],9,0),"")</f>
        <v/>
      </c>
      <c r="AV1473" s="20">
        <f>IF(IFERROR(VLOOKUP("2-"&amp;Presupuestos[[#This Row],[ID DOCUMENTO]],BD_Pagos[],10,0),0)&gt;Presupuestos[[#This Row],[TOTAL SOLES]],Presupuestos[[#This Row],[TOTAL SOLES]],IFERROR(VLOOKUP("2-"&amp;Presupuestos[[#This Row],[ID DOCUMENTO]],BD_Pagos[],10,0),0))</f>
        <v>0</v>
      </c>
      <c r="AW1473" s="7"/>
      <c r="AX1473" s="16"/>
      <c r="AY1473" s="17"/>
      <c r="AZ1473" s="20"/>
      <c r="BA1473" s="7"/>
      <c r="BB1473" s="16"/>
      <c r="BC1473" s="17"/>
      <c r="BD1473" s="20"/>
      <c r="BE1473" s="7" t="str">
        <f>IFERROR(VLOOKUP("5-"&amp;Presupuestos[[#This Row],[ID DOCUMENTO]],BD_Pagos[],7,0),"")</f>
        <v/>
      </c>
      <c r="BF1473" s="17" t="str">
        <f>IFERROR(VLOOKUP("5-"&amp;Presupuestos[[#This Row],[ID DOCUMENTO]],BD_Pagos[],9,0),"")</f>
        <v/>
      </c>
      <c r="BG1473" s="20">
        <f>IF(IFERROR(VLOOKUP("5-"&amp;Presupuestos[[#This Row],[ID DOCUMENTO]],BD_Pagos[],10,0),0)&gt;Presupuestos[[#This Row],[TOTAL SOLES]],Presupuestos[[#This Row],[TOTAL SOLES]],IFERROR(VLOOKUP("5-"&amp;Presupuestos[[#This Row],[ID DOCUMENTO]],BD_Pagos[],10,0),0))</f>
        <v>0</v>
      </c>
      <c r="BH1473" s="7" t="str">
        <f>IFERROR(VLOOKUP("1-Detraccion"&amp;Presupuestos[[#This Row],[ID DOCUMENTO]],BD_Pagos[],2,0),"")</f>
        <v/>
      </c>
      <c r="BI1473" s="3" t="str">
        <f>IFERROR(VLOOKUP("1-Detraccion"&amp;Presupuestos[[#This Row],[ID DOCUMENTO]],BD_Pagos[],3,0),"")</f>
        <v/>
      </c>
      <c r="BJ1473" s="3" t="str">
        <f>IFERROR(VLOOKUP("1-Detraccion"&amp;Presupuestos[[#This Row],[ID DOCUMENTO]],BD_Pagos[],4,0),"")</f>
        <v/>
      </c>
      <c r="BK1473" s="6">
        <f>IF(IFERROR(VLOOKUP("1-Detraccion"&amp;Presupuestos[[#This Row],[ID DOCUMENTO]],BD_Pagos[],5,0),0)&gt;Presupuestos[[#This Row],[TOTAL SOLES]],Presupuestos[[#This Row],[TOTAL SOLES]],IFERROR(VLOOKUP("1-Detraccion"&amp;Presupuestos[[#This Row],[ID DOCUMENTO]],BD_Pagos[],5,0),0))</f>
        <v>0</v>
      </c>
      <c r="BL1473" s="6">
        <f>IF(IFERROR(VLOOKUP("1-Detraccion"&amp;Presupuestos[[#This Row],[ID DOCUMENTO]],BD_Pagos[],6,0),0)&gt;Presupuestos[[#This Row],[TOTAL SOLES]],Presupuestos[[#This Row],[TOTAL SOLES]],IFERROR(VLOOKUP("1-Detraccion"&amp;Presupuestos[[#This Row],[ID DOCUMENTO]],BD_Pagos[],6,0),0))</f>
        <v>0</v>
      </c>
      <c r="BM1473" s="37"/>
      <c r="BN1473" s="3"/>
      <c r="BO1473" s="3"/>
      <c r="BP1473" s="6"/>
      <c r="BQ147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v>
      </c>
      <c r="BR1473" s="23" t="str">
        <f>IF(Presupuestos[[#This Row],[SALDO ME-MN]]&gt;0,"PENDIENTE","CANCELADO")</f>
        <v>PENDIENTE</v>
      </c>
      <c r="BS1473" s="23" t="str">
        <f>IF(COUNTIFS($U$4:$U1472,Presupuestos[[#This Row],[ID DOCUMENTO]])&gt;=1,IF(B1472=Presupuestos[[#This Row],[ID]],"OK","DOC. DUPLICADO"),"OK")</f>
        <v>OK</v>
      </c>
    </row>
    <row r="1474" spans="2:71" ht="24" x14ac:dyDescent="0.25">
      <c r="B1474" s="34">
        <f>IF(Presupuestos[[#This Row],[ID DOCUMENTO]]=U1473,B1473,IF(B1473="ID",1,B1473+1))</f>
        <v>1267</v>
      </c>
      <c r="C1474" s="2">
        <v>45895</v>
      </c>
      <c r="D1474" s="2">
        <v>45895</v>
      </c>
      <c r="E1474" s="3" t="s">
        <v>966</v>
      </c>
      <c r="F1474" s="25" t="s">
        <v>35</v>
      </c>
      <c r="G1474" s="25" t="s">
        <v>19</v>
      </c>
      <c r="H1474" s="25" t="s">
        <v>228</v>
      </c>
      <c r="I1474" s="36" t="str">
        <f>IFERROR(VLOOKUP(Presupuestos[[#This Row],[AREA]]&amp;Presupuestos[[#This Row],[CONCEPTO]]&amp;Presupuestos[[#This Row],[DESCRIPCION]],Tabla28[[Columna1]:[CÓDIGO NUEVO]],2,0),"")</f>
        <v>P0307003</v>
      </c>
      <c r="J1474" s="3" t="s">
        <v>666</v>
      </c>
      <c r="K1474" s="3" t="s">
        <v>666</v>
      </c>
      <c r="L1474" s="3" t="s">
        <v>666</v>
      </c>
      <c r="M1474" s="31" t="s">
        <v>10291</v>
      </c>
      <c r="N1474" s="3"/>
      <c r="O1474" s="3" t="s">
        <v>315</v>
      </c>
      <c r="P1474" s="3" t="s">
        <v>127</v>
      </c>
      <c r="Q1474" s="3" t="str">
        <f>IFERROR(VLOOKUP(Presupuestos[[#This Row],[CLASIFICACIÓN (N)]],Tabla17[],2,0),"")</f>
        <v>Gastos operativos</v>
      </c>
      <c r="R1474" s="3" t="str">
        <f>IFERROR(VLOOKUP(Presupuestos[[#This Row],[CLASIFICACIÓN (N)]],Tabla17[],3,0),"")</f>
        <v>Operativo</v>
      </c>
      <c r="S1474" s="3" t="s">
        <v>16</v>
      </c>
      <c r="T1474" s="3" t="str">
        <f>IFERROR(VLOOKUP(Presupuestos[[#This Row],[ALMACEN]],Tabla5[],2,0),"")</f>
        <v>Arequipa</v>
      </c>
      <c r="U1474" s="19" t="str">
        <f>IFERROR(VLOOKUP(Presupuestos[[#This Row],[TIPO DE DOCUMENTO]],Tipo_Documento[],2,0)&amp;Presupuestos[[#This Row],[SERIE]]&amp;Presupuestos[[#This Row],[NUMERO]]&amp;Presupuestos[[#This Row],[RUC]],"")</f>
        <v>PLM331948536654</v>
      </c>
      <c r="V1474" s="3" t="s">
        <v>171</v>
      </c>
      <c r="W1474" s="7">
        <v>45895</v>
      </c>
      <c r="X1474" s="7">
        <v>45895</v>
      </c>
      <c r="Y1474" s="3">
        <v>3</v>
      </c>
      <c r="Z1474" s="3">
        <v>319</v>
      </c>
      <c r="AA1474" s="3">
        <f>IFERROR(VLOOKUP(Presupuestos[[#This Row],[RAZON SOCIAL]],CHOOSE({1,2},Clientes_Proveedores[Razon Social],Clientes_Proveedores[Ruc / Dni]),2,0),"-")</f>
        <v>48536654</v>
      </c>
      <c r="AB1474" s="31" t="s">
        <v>1619</v>
      </c>
      <c r="AC1474" s="3" t="s">
        <v>670</v>
      </c>
      <c r="AD1474" s="5"/>
      <c r="AE1474" s="6">
        <v>13</v>
      </c>
      <c r="AF1474" s="6">
        <f>Presupuestos[[#This Row],[BASE]]*Presupuestos[[#This Row],[% IGV]]</f>
        <v>0</v>
      </c>
      <c r="AG1474" s="22">
        <f>ROUND(SUM(Presupuestos[[#This Row],[BASE]:[IGV]]),2)</f>
        <v>13</v>
      </c>
      <c r="AH1474" s="9" t="str">
        <f>IF(Presupuestos[[#This Row],[MONEDA]]="USD",VLOOKUP(Presupuestos[[#This Row],[FECHA DE EMISION]],Tipo_Cambio[],3,0),"")</f>
        <v/>
      </c>
      <c r="AI1474" s="22">
        <f>IFERROR(ROUND(IF(Presupuestos[[#This Row],[MONEDA]]="PEN",Presupuestos[[#This Row],[TOTAL]],Presupuestos[[#This Row],[TOTAL]]*Presupuestos[[#This Row],[TIPO DE CAMBIO]]),2),"")</f>
        <v>13</v>
      </c>
      <c r="AJ1474" s="5"/>
      <c r="AK1474" s="33" t="s">
        <v>671</v>
      </c>
      <c r="AL1474" s="5" t="s">
        <v>672</v>
      </c>
      <c r="AM1474" s="23" t="s">
        <v>671</v>
      </c>
      <c r="AN1474" s="23" t="s">
        <v>671</v>
      </c>
      <c r="AO1474" s="7" t="str">
        <f>IFERROR(VLOOKUP("1-"&amp;Presupuestos[[#This Row],[ID DOCUMENTO]],BD_Pagos[],7,0),"")</f>
        <v/>
      </c>
      <c r="AP1474" s="16" t="str">
        <f>IFERROR(VLOOKUP("1-"&amp;Presupuestos[[#This Row],[ID DOCUMENTO]],BD_Pagos[],8,0),"")</f>
        <v/>
      </c>
      <c r="AQ1474" s="17" t="str">
        <f>IFERROR(VLOOKUP("1-"&amp;Presupuestos[[#This Row],[ID DOCUMENTO]],BD_Pagos[],9,0),"")</f>
        <v/>
      </c>
      <c r="AR1474" s="54"/>
      <c r="AS1474" s="7" t="str">
        <f>IFERROR(VLOOKUP("2-"&amp;Presupuestos[[#This Row],[ID DOCUMENTO]],BD_Pagos[],7,0),"")</f>
        <v/>
      </c>
      <c r="AT1474" s="16" t="str">
        <f>IFERROR(VLOOKUP("2-"&amp;Presupuestos[[#This Row],[ID DOCUMENTO]],BD_Pagos[],8,0),"")</f>
        <v/>
      </c>
      <c r="AU1474" s="17" t="str">
        <f>IFERROR(VLOOKUP("2-"&amp;Presupuestos[[#This Row],[ID DOCUMENTO]],BD_Pagos[],9,0),"")</f>
        <v/>
      </c>
      <c r="AV1474" s="20">
        <f>IF(IFERROR(VLOOKUP("2-"&amp;Presupuestos[[#This Row],[ID DOCUMENTO]],BD_Pagos[],10,0),0)&gt;Presupuestos[[#This Row],[TOTAL SOLES]],Presupuestos[[#This Row],[TOTAL SOLES]],IFERROR(VLOOKUP("2-"&amp;Presupuestos[[#This Row],[ID DOCUMENTO]],BD_Pagos[],10,0),0))</f>
        <v>0</v>
      </c>
      <c r="AW1474" s="7"/>
      <c r="AX1474" s="16"/>
      <c r="AY1474" s="17"/>
      <c r="AZ1474" s="20"/>
      <c r="BA1474" s="7"/>
      <c r="BB1474" s="16"/>
      <c r="BC1474" s="17"/>
      <c r="BD1474" s="20"/>
      <c r="BE1474" s="7" t="str">
        <f>IFERROR(VLOOKUP("5-"&amp;Presupuestos[[#This Row],[ID DOCUMENTO]],BD_Pagos[],7,0),"")</f>
        <v/>
      </c>
      <c r="BF1474" s="17" t="str">
        <f>IFERROR(VLOOKUP("5-"&amp;Presupuestos[[#This Row],[ID DOCUMENTO]],BD_Pagos[],9,0),"")</f>
        <v/>
      </c>
      <c r="BG1474" s="20">
        <f>IF(IFERROR(VLOOKUP("5-"&amp;Presupuestos[[#This Row],[ID DOCUMENTO]],BD_Pagos[],10,0),0)&gt;Presupuestos[[#This Row],[TOTAL SOLES]],Presupuestos[[#This Row],[TOTAL SOLES]],IFERROR(VLOOKUP("5-"&amp;Presupuestos[[#This Row],[ID DOCUMENTO]],BD_Pagos[],10,0),0))</f>
        <v>0</v>
      </c>
      <c r="BH1474" s="7" t="str">
        <f>IFERROR(VLOOKUP("1-Detraccion"&amp;Presupuestos[[#This Row],[ID DOCUMENTO]],BD_Pagos[],2,0),"")</f>
        <v/>
      </c>
      <c r="BI1474" s="3" t="str">
        <f>IFERROR(VLOOKUP("1-Detraccion"&amp;Presupuestos[[#This Row],[ID DOCUMENTO]],BD_Pagos[],3,0),"")</f>
        <v/>
      </c>
      <c r="BJ1474" s="3" t="str">
        <f>IFERROR(VLOOKUP("1-Detraccion"&amp;Presupuestos[[#This Row],[ID DOCUMENTO]],BD_Pagos[],4,0),"")</f>
        <v/>
      </c>
      <c r="BK1474" s="6">
        <f>IF(IFERROR(VLOOKUP("1-Detraccion"&amp;Presupuestos[[#This Row],[ID DOCUMENTO]],BD_Pagos[],5,0),0)&gt;Presupuestos[[#This Row],[TOTAL SOLES]],Presupuestos[[#This Row],[TOTAL SOLES]],IFERROR(VLOOKUP("1-Detraccion"&amp;Presupuestos[[#This Row],[ID DOCUMENTO]],BD_Pagos[],5,0),0))</f>
        <v>0</v>
      </c>
      <c r="BL1474" s="6">
        <f>IF(IFERROR(VLOOKUP("1-Detraccion"&amp;Presupuestos[[#This Row],[ID DOCUMENTO]],BD_Pagos[],6,0),0)&gt;Presupuestos[[#This Row],[TOTAL SOLES]],Presupuestos[[#This Row],[TOTAL SOLES]],IFERROR(VLOOKUP("1-Detraccion"&amp;Presupuestos[[#This Row],[ID DOCUMENTO]],BD_Pagos[],6,0),0))</f>
        <v>0</v>
      </c>
      <c r="BM1474" s="37"/>
      <c r="BN1474" s="3"/>
      <c r="BO1474" s="3"/>
      <c r="BP1474" s="6"/>
      <c r="BQ147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13</v>
      </c>
      <c r="BR1474" s="23" t="str">
        <f>IF(Presupuestos[[#This Row],[SALDO ME-MN]]&gt;0,"PENDIENTE","CANCELADO")</f>
        <v>PENDIENTE</v>
      </c>
      <c r="BS1474" s="23" t="str">
        <f>IF(COUNTIFS($U$4:$U1473,Presupuestos[[#This Row],[ID DOCUMENTO]])&gt;=1,IF(B1473=Presupuestos[[#This Row],[ID]],"OK","DOC. DUPLICADO"),"OK")</f>
        <v>OK</v>
      </c>
    </row>
    <row r="1475" spans="2:71" ht="24" x14ac:dyDescent="0.25">
      <c r="B1475" s="34">
        <f>IF(Presupuestos[[#This Row],[ID DOCUMENTO]]=U1474,B1474,IF(B1474="ID",1,B1474+1))</f>
        <v>1267</v>
      </c>
      <c r="C1475" s="2">
        <v>45895</v>
      </c>
      <c r="D1475" s="2">
        <v>45895</v>
      </c>
      <c r="E1475" s="3" t="s">
        <v>966</v>
      </c>
      <c r="F1475" s="25" t="s">
        <v>35</v>
      </c>
      <c r="G1475" s="25" t="s">
        <v>19</v>
      </c>
      <c r="H1475" s="25" t="s">
        <v>203</v>
      </c>
      <c r="I1475" s="36" t="str">
        <f>IFERROR(VLOOKUP(Presupuestos[[#This Row],[AREA]]&amp;Presupuestos[[#This Row],[CONCEPTO]]&amp;Presupuestos[[#This Row],[DESCRIPCION]],Tabla28[[Columna1]:[CÓDIGO NUEVO]],2,0),"")</f>
        <v>P0307001</v>
      </c>
      <c r="J1475" s="3" t="s">
        <v>666</v>
      </c>
      <c r="K1475" s="3" t="s">
        <v>666</v>
      </c>
      <c r="L1475" s="3" t="s">
        <v>666</v>
      </c>
      <c r="M1475" s="31" t="s">
        <v>10292</v>
      </c>
      <c r="N1475" s="3"/>
      <c r="O1475" s="3" t="s">
        <v>300</v>
      </c>
      <c r="P1475" s="3" t="s">
        <v>132</v>
      </c>
      <c r="Q1475" s="3" t="str">
        <f>IFERROR(VLOOKUP(Presupuestos[[#This Row],[CLASIFICACIÓN (N)]],Tabla17[],2,0),"")</f>
        <v>Gastos operativos</v>
      </c>
      <c r="R1475" s="3" t="str">
        <f>IFERROR(VLOOKUP(Presupuestos[[#This Row],[CLASIFICACIÓN (N)]],Tabla17[],3,0),"")</f>
        <v>Operativo</v>
      </c>
      <c r="S1475" s="3" t="s">
        <v>16</v>
      </c>
      <c r="T1475" s="3" t="str">
        <f>IFERROR(VLOOKUP(Presupuestos[[#This Row],[ALMACEN]],Tabla5[],2,0),"")</f>
        <v>Arequipa</v>
      </c>
      <c r="U1475" s="19" t="str">
        <f>IFERROR(VLOOKUP(Presupuestos[[#This Row],[TIPO DE DOCUMENTO]],Tipo_Documento[],2,0)&amp;Presupuestos[[#This Row],[SERIE]]&amp;Presupuestos[[#This Row],[NUMERO]]&amp;Presupuestos[[#This Row],[RUC]],"")</f>
        <v>PLM331948536654</v>
      </c>
      <c r="V1475" s="3" t="s">
        <v>171</v>
      </c>
      <c r="W1475" s="7">
        <v>45895</v>
      </c>
      <c r="X1475" s="7">
        <v>45895</v>
      </c>
      <c r="Y1475" s="3">
        <v>3</v>
      </c>
      <c r="Z1475" s="3">
        <v>319</v>
      </c>
      <c r="AA1475" s="3">
        <f>IFERROR(VLOOKUP(Presupuestos[[#This Row],[RAZON SOCIAL]],CHOOSE({1,2},Clientes_Proveedores[Razon Social],Clientes_Proveedores[Ruc / Dni]),2,0),"-")</f>
        <v>48536654</v>
      </c>
      <c r="AB1475" s="31" t="s">
        <v>1619</v>
      </c>
      <c r="AC1475" s="3" t="s">
        <v>670</v>
      </c>
      <c r="AD1475" s="5"/>
      <c r="AE1475" s="6">
        <v>10</v>
      </c>
      <c r="AF1475" s="6">
        <f>Presupuestos[[#This Row],[BASE]]*Presupuestos[[#This Row],[% IGV]]</f>
        <v>0</v>
      </c>
      <c r="AG1475" s="22">
        <f>ROUND(SUM(Presupuestos[[#This Row],[BASE]:[IGV]]),2)</f>
        <v>10</v>
      </c>
      <c r="AH1475" s="9" t="str">
        <f>IF(Presupuestos[[#This Row],[MONEDA]]="USD",VLOOKUP(Presupuestos[[#This Row],[FECHA DE EMISION]],Tipo_Cambio[],3,0),"")</f>
        <v/>
      </c>
      <c r="AI1475" s="22">
        <f>IFERROR(ROUND(IF(Presupuestos[[#This Row],[MONEDA]]="PEN",Presupuestos[[#This Row],[TOTAL]],Presupuestos[[#This Row],[TOTAL]]*Presupuestos[[#This Row],[TIPO DE CAMBIO]]),2),"")</f>
        <v>10</v>
      </c>
      <c r="AJ1475" s="5"/>
      <c r="AK1475" s="33" t="s">
        <v>671</v>
      </c>
      <c r="AL1475" s="5" t="s">
        <v>672</v>
      </c>
      <c r="AM1475" s="23" t="s">
        <v>671</v>
      </c>
      <c r="AN1475" s="23" t="s">
        <v>671</v>
      </c>
      <c r="AO1475" s="7" t="str">
        <f>IFERROR(VLOOKUP("1-"&amp;Presupuestos[[#This Row],[ID DOCUMENTO]],BD_Pagos[],7,0),"")</f>
        <v/>
      </c>
      <c r="AP1475" s="16" t="str">
        <f>IFERROR(VLOOKUP("1-"&amp;Presupuestos[[#This Row],[ID DOCUMENTO]],BD_Pagos[],8,0),"")</f>
        <v/>
      </c>
      <c r="AQ1475" s="17" t="str">
        <f>IFERROR(VLOOKUP("1-"&amp;Presupuestos[[#This Row],[ID DOCUMENTO]],BD_Pagos[],9,0),"")</f>
        <v/>
      </c>
      <c r="AR1475" s="54"/>
      <c r="AS1475" s="7" t="str">
        <f>IFERROR(VLOOKUP("2-"&amp;Presupuestos[[#This Row],[ID DOCUMENTO]],BD_Pagos[],7,0),"")</f>
        <v/>
      </c>
      <c r="AT1475" s="16" t="str">
        <f>IFERROR(VLOOKUP("2-"&amp;Presupuestos[[#This Row],[ID DOCUMENTO]],BD_Pagos[],8,0),"")</f>
        <v/>
      </c>
      <c r="AU1475" s="17" t="str">
        <f>IFERROR(VLOOKUP("2-"&amp;Presupuestos[[#This Row],[ID DOCUMENTO]],BD_Pagos[],9,0),"")</f>
        <v/>
      </c>
      <c r="AV1475" s="20">
        <f>IF(IFERROR(VLOOKUP("2-"&amp;Presupuestos[[#This Row],[ID DOCUMENTO]],BD_Pagos[],10,0),0)&gt;Presupuestos[[#This Row],[TOTAL SOLES]],Presupuestos[[#This Row],[TOTAL SOLES]],IFERROR(VLOOKUP("2-"&amp;Presupuestos[[#This Row],[ID DOCUMENTO]],BD_Pagos[],10,0),0))</f>
        <v>0</v>
      </c>
      <c r="AW1475" s="7"/>
      <c r="AX1475" s="16"/>
      <c r="AY1475" s="17"/>
      <c r="AZ1475" s="20"/>
      <c r="BA1475" s="7"/>
      <c r="BB1475" s="16"/>
      <c r="BC1475" s="17"/>
      <c r="BD1475" s="20"/>
      <c r="BE1475" s="7" t="str">
        <f>IFERROR(VLOOKUP("5-"&amp;Presupuestos[[#This Row],[ID DOCUMENTO]],BD_Pagos[],7,0),"")</f>
        <v/>
      </c>
      <c r="BF1475" s="17" t="str">
        <f>IFERROR(VLOOKUP("5-"&amp;Presupuestos[[#This Row],[ID DOCUMENTO]],BD_Pagos[],9,0),"")</f>
        <v/>
      </c>
      <c r="BG1475" s="20">
        <f>IF(IFERROR(VLOOKUP("5-"&amp;Presupuestos[[#This Row],[ID DOCUMENTO]],BD_Pagos[],10,0),0)&gt;Presupuestos[[#This Row],[TOTAL SOLES]],Presupuestos[[#This Row],[TOTAL SOLES]],IFERROR(VLOOKUP("5-"&amp;Presupuestos[[#This Row],[ID DOCUMENTO]],BD_Pagos[],10,0),0))</f>
        <v>0</v>
      </c>
      <c r="BH1475" s="7" t="str">
        <f>IFERROR(VLOOKUP("1-Detraccion"&amp;Presupuestos[[#This Row],[ID DOCUMENTO]],BD_Pagos[],2,0),"")</f>
        <v/>
      </c>
      <c r="BI1475" s="3" t="str">
        <f>IFERROR(VLOOKUP("1-Detraccion"&amp;Presupuestos[[#This Row],[ID DOCUMENTO]],BD_Pagos[],3,0),"")</f>
        <v/>
      </c>
      <c r="BJ1475" s="3" t="str">
        <f>IFERROR(VLOOKUP("1-Detraccion"&amp;Presupuestos[[#This Row],[ID DOCUMENTO]],BD_Pagos[],4,0),"")</f>
        <v/>
      </c>
      <c r="BK1475" s="6">
        <f>IF(IFERROR(VLOOKUP("1-Detraccion"&amp;Presupuestos[[#This Row],[ID DOCUMENTO]],BD_Pagos[],5,0),0)&gt;Presupuestos[[#This Row],[TOTAL SOLES]],Presupuestos[[#This Row],[TOTAL SOLES]],IFERROR(VLOOKUP("1-Detraccion"&amp;Presupuestos[[#This Row],[ID DOCUMENTO]],BD_Pagos[],5,0),0))</f>
        <v>0</v>
      </c>
      <c r="BL1475" s="6">
        <f>IF(IFERROR(VLOOKUP("1-Detraccion"&amp;Presupuestos[[#This Row],[ID DOCUMENTO]],BD_Pagos[],6,0),0)&gt;Presupuestos[[#This Row],[TOTAL SOLES]],Presupuestos[[#This Row],[TOTAL SOLES]],IFERROR(VLOOKUP("1-Detraccion"&amp;Presupuestos[[#This Row],[ID DOCUMENTO]],BD_Pagos[],6,0),0))</f>
        <v>0</v>
      </c>
      <c r="BM1475" s="37"/>
      <c r="BN1475" s="3"/>
      <c r="BO1475" s="3"/>
      <c r="BP1475" s="6"/>
      <c r="BQ147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475" s="23" t="str">
        <f>IF(Presupuestos[[#This Row],[SALDO ME-MN]]&gt;0,"PENDIENTE","CANCELADO")</f>
        <v>PENDIENTE</v>
      </c>
      <c r="BS1475" s="23" t="str">
        <f>IF(COUNTIFS($U$4:$U1474,Presupuestos[[#This Row],[ID DOCUMENTO]])&gt;=1,IF(B1474=Presupuestos[[#This Row],[ID]],"OK","DOC. DUPLICADO"),"OK")</f>
        <v>OK</v>
      </c>
    </row>
    <row r="1476" spans="2:71" ht="24" x14ac:dyDescent="0.25">
      <c r="B1476" s="34">
        <f>IF(Presupuestos[[#This Row],[ID DOCUMENTO]]=U1475,B1475,IF(B1475="ID",1,B1475+1))</f>
        <v>1267</v>
      </c>
      <c r="C1476" s="2">
        <v>45895</v>
      </c>
      <c r="D1476" s="2">
        <v>45895</v>
      </c>
      <c r="E1476" s="3" t="s">
        <v>966</v>
      </c>
      <c r="F1476" s="25" t="s">
        <v>35</v>
      </c>
      <c r="G1476" s="25" t="s">
        <v>19</v>
      </c>
      <c r="H1476" s="25" t="s">
        <v>228</v>
      </c>
      <c r="I1476" s="36" t="str">
        <f>IFERROR(VLOOKUP(Presupuestos[[#This Row],[AREA]]&amp;Presupuestos[[#This Row],[CONCEPTO]]&amp;Presupuestos[[#This Row],[DESCRIPCION]],Tabla28[[Columna1]:[CÓDIGO NUEVO]],2,0),"")</f>
        <v>P0307003</v>
      </c>
      <c r="J1476" s="3" t="s">
        <v>666</v>
      </c>
      <c r="K1476" s="3" t="s">
        <v>666</v>
      </c>
      <c r="L1476" s="3" t="s">
        <v>666</v>
      </c>
      <c r="M1476" s="31" t="s">
        <v>10286</v>
      </c>
      <c r="N1476" s="3"/>
      <c r="O1476" s="3" t="s">
        <v>315</v>
      </c>
      <c r="P1476" s="3" t="s">
        <v>127</v>
      </c>
      <c r="Q1476" s="3" t="str">
        <f>IFERROR(VLOOKUP(Presupuestos[[#This Row],[CLASIFICACIÓN (N)]],Tabla17[],2,0),"")</f>
        <v>Gastos operativos</v>
      </c>
      <c r="R1476" s="3" t="str">
        <f>IFERROR(VLOOKUP(Presupuestos[[#This Row],[CLASIFICACIÓN (N)]],Tabla17[],3,0),"")</f>
        <v>Operativo</v>
      </c>
      <c r="S1476" s="3" t="s">
        <v>16</v>
      </c>
      <c r="T1476" s="3" t="str">
        <f>IFERROR(VLOOKUP(Presupuestos[[#This Row],[ALMACEN]],Tabla5[],2,0),"")</f>
        <v>Arequipa</v>
      </c>
      <c r="U1476" s="19" t="str">
        <f>IFERROR(VLOOKUP(Presupuestos[[#This Row],[TIPO DE DOCUMENTO]],Tipo_Documento[],2,0)&amp;Presupuestos[[#This Row],[SERIE]]&amp;Presupuestos[[#This Row],[NUMERO]]&amp;Presupuestos[[#This Row],[RUC]],"")</f>
        <v>PLM331948536654</v>
      </c>
      <c r="V1476" s="3" t="s">
        <v>171</v>
      </c>
      <c r="W1476" s="7">
        <v>45895</v>
      </c>
      <c r="X1476" s="7">
        <v>45895</v>
      </c>
      <c r="Y1476" s="3">
        <v>3</v>
      </c>
      <c r="Z1476" s="3">
        <v>319</v>
      </c>
      <c r="AA1476" s="3">
        <f>IFERROR(VLOOKUP(Presupuestos[[#This Row],[RAZON SOCIAL]],CHOOSE({1,2},Clientes_Proveedores[Razon Social],Clientes_Proveedores[Ruc / Dni]),2,0),"-")</f>
        <v>48536654</v>
      </c>
      <c r="AB1476" s="31" t="s">
        <v>1619</v>
      </c>
      <c r="AC1476" s="3" t="s">
        <v>670</v>
      </c>
      <c r="AD1476" s="5"/>
      <c r="AE1476" s="6">
        <v>10</v>
      </c>
      <c r="AF1476" s="6">
        <f>Presupuestos[[#This Row],[BASE]]*Presupuestos[[#This Row],[% IGV]]</f>
        <v>0</v>
      </c>
      <c r="AG1476" s="22">
        <f>ROUND(SUM(Presupuestos[[#This Row],[BASE]:[IGV]]),2)</f>
        <v>10</v>
      </c>
      <c r="AH1476" s="9" t="str">
        <f>IF(Presupuestos[[#This Row],[MONEDA]]="USD",VLOOKUP(Presupuestos[[#This Row],[FECHA DE EMISION]],Tipo_Cambio[],3,0),"")</f>
        <v/>
      </c>
      <c r="AI1476" s="22">
        <f>IFERROR(ROUND(IF(Presupuestos[[#This Row],[MONEDA]]="PEN",Presupuestos[[#This Row],[TOTAL]],Presupuestos[[#This Row],[TOTAL]]*Presupuestos[[#This Row],[TIPO DE CAMBIO]]),2),"")</f>
        <v>10</v>
      </c>
      <c r="AJ1476" s="5"/>
      <c r="AK1476" s="33" t="s">
        <v>671</v>
      </c>
      <c r="AL1476" s="5" t="s">
        <v>672</v>
      </c>
      <c r="AM1476" s="23" t="s">
        <v>671</v>
      </c>
      <c r="AN1476" s="23" t="s">
        <v>671</v>
      </c>
      <c r="AO1476" s="7" t="str">
        <f>IFERROR(VLOOKUP("1-"&amp;Presupuestos[[#This Row],[ID DOCUMENTO]],BD_Pagos[],7,0),"")</f>
        <v/>
      </c>
      <c r="AP1476" s="16" t="str">
        <f>IFERROR(VLOOKUP("1-"&amp;Presupuestos[[#This Row],[ID DOCUMENTO]],BD_Pagos[],8,0),"")</f>
        <v/>
      </c>
      <c r="AQ1476" s="17" t="str">
        <f>IFERROR(VLOOKUP("1-"&amp;Presupuestos[[#This Row],[ID DOCUMENTO]],BD_Pagos[],9,0),"")</f>
        <v/>
      </c>
      <c r="AR1476" s="54"/>
      <c r="AS1476" s="7" t="str">
        <f>IFERROR(VLOOKUP("2-"&amp;Presupuestos[[#This Row],[ID DOCUMENTO]],BD_Pagos[],7,0),"")</f>
        <v/>
      </c>
      <c r="AT1476" s="16" t="str">
        <f>IFERROR(VLOOKUP("2-"&amp;Presupuestos[[#This Row],[ID DOCUMENTO]],BD_Pagos[],8,0),"")</f>
        <v/>
      </c>
      <c r="AU1476" s="17" t="str">
        <f>IFERROR(VLOOKUP("2-"&amp;Presupuestos[[#This Row],[ID DOCUMENTO]],BD_Pagos[],9,0),"")</f>
        <v/>
      </c>
      <c r="AV1476" s="20">
        <f>IF(IFERROR(VLOOKUP("2-"&amp;Presupuestos[[#This Row],[ID DOCUMENTO]],BD_Pagos[],10,0),0)&gt;Presupuestos[[#This Row],[TOTAL SOLES]],Presupuestos[[#This Row],[TOTAL SOLES]],IFERROR(VLOOKUP("2-"&amp;Presupuestos[[#This Row],[ID DOCUMENTO]],BD_Pagos[],10,0),0))</f>
        <v>0</v>
      </c>
      <c r="AW1476" s="7"/>
      <c r="AX1476" s="16"/>
      <c r="AY1476" s="17"/>
      <c r="AZ1476" s="20"/>
      <c r="BA1476" s="7"/>
      <c r="BB1476" s="16"/>
      <c r="BC1476" s="17"/>
      <c r="BD1476" s="20"/>
      <c r="BE1476" s="7" t="str">
        <f>IFERROR(VLOOKUP("5-"&amp;Presupuestos[[#This Row],[ID DOCUMENTO]],BD_Pagos[],7,0),"")</f>
        <v/>
      </c>
      <c r="BF1476" s="17" t="str">
        <f>IFERROR(VLOOKUP("5-"&amp;Presupuestos[[#This Row],[ID DOCUMENTO]],BD_Pagos[],9,0),"")</f>
        <v/>
      </c>
      <c r="BG1476" s="20">
        <f>IF(IFERROR(VLOOKUP("5-"&amp;Presupuestos[[#This Row],[ID DOCUMENTO]],BD_Pagos[],10,0),0)&gt;Presupuestos[[#This Row],[TOTAL SOLES]],Presupuestos[[#This Row],[TOTAL SOLES]],IFERROR(VLOOKUP("5-"&amp;Presupuestos[[#This Row],[ID DOCUMENTO]],BD_Pagos[],10,0),0))</f>
        <v>0</v>
      </c>
      <c r="BH1476" s="7" t="str">
        <f>IFERROR(VLOOKUP("1-Detraccion"&amp;Presupuestos[[#This Row],[ID DOCUMENTO]],BD_Pagos[],2,0),"")</f>
        <v/>
      </c>
      <c r="BI1476" s="3" t="str">
        <f>IFERROR(VLOOKUP("1-Detraccion"&amp;Presupuestos[[#This Row],[ID DOCUMENTO]],BD_Pagos[],3,0),"")</f>
        <v/>
      </c>
      <c r="BJ1476" s="3" t="str">
        <f>IFERROR(VLOOKUP("1-Detraccion"&amp;Presupuestos[[#This Row],[ID DOCUMENTO]],BD_Pagos[],4,0),"")</f>
        <v/>
      </c>
      <c r="BK1476" s="6">
        <f>IF(IFERROR(VLOOKUP("1-Detraccion"&amp;Presupuestos[[#This Row],[ID DOCUMENTO]],BD_Pagos[],5,0),0)&gt;Presupuestos[[#This Row],[TOTAL SOLES]],Presupuestos[[#This Row],[TOTAL SOLES]],IFERROR(VLOOKUP("1-Detraccion"&amp;Presupuestos[[#This Row],[ID DOCUMENTO]],BD_Pagos[],5,0),0))</f>
        <v>0</v>
      </c>
      <c r="BL1476" s="6">
        <f>IF(IFERROR(VLOOKUP("1-Detraccion"&amp;Presupuestos[[#This Row],[ID DOCUMENTO]],BD_Pagos[],6,0),0)&gt;Presupuestos[[#This Row],[TOTAL SOLES]],Presupuestos[[#This Row],[TOTAL SOLES]],IFERROR(VLOOKUP("1-Detraccion"&amp;Presupuestos[[#This Row],[ID DOCUMENTO]],BD_Pagos[],6,0),0))</f>
        <v>0</v>
      </c>
      <c r="BM1476" s="37"/>
      <c r="BN1476" s="3"/>
      <c r="BO1476" s="3"/>
      <c r="BP1476" s="6"/>
      <c r="BQ147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476" s="23" t="str">
        <f>IF(Presupuestos[[#This Row],[SALDO ME-MN]]&gt;0,"PENDIENTE","CANCELADO")</f>
        <v>PENDIENTE</v>
      </c>
      <c r="BS1476" s="23" t="str">
        <f>IF(COUNTIFS($U$4:$U1475,Presupuestos[[#This Row],[ID DOCUMENTO]])&gt;=1,IF(B1475=Presupuestos[[#This Row],[ID]],"OK","DOC. DUPLICADO"),"OK")</f>
        <v>OK</v>
      </c>
    </row>
    <row r="1477" spans="2:71" ht="24" x14ac:dyDescent="0.25">
      <c r="B1477" s="34">
        <f>IF(Presupuestos[[#This Row],[ID DOCUMENTO]]=U1476,B1476,IF(B1476="ID",1,B1476+1))</f>
        <v>1268</v>
      </c>
      <c r="C1477" s="2">
        <v>45896</v>
      </c>
      <c r="D1477" s="2">
        <v>45896</v>
      </c>
      <c r="E1477" s="3" t="s">
        <v>966</v>
      </c>
      <c r="F1477" s="25" t="s">
        <v>35</v>
      </c>
      <c r="G1477" s="25" t="s">
        <v>19</v>
      </c>
      <c r="H1477" s="25" t="s">
        <v>228</v>
      </c>
      <c r="I1477" s="36" t="str">
        <f>IFERROR(VLOOKUP(Presupuestos[[#This Row],[AREA]]&amp;Presupuestos[[#This Row],[CONCEPTO]]&amp;Presupuestos[[#This Row],[DESCRIPCION]],Tabla28[[Columna1]:[CÓDIGO NUEVO]],2,0),"")</f>
        <v>P0307003</v>
      </c>
      <c r="J1477" s="3" t="s">
        <v>666</v>
      </c>
      <c r="K1477" s="3" t="s">
        <v>666</v>
      </c>
      <c r="L1477" s="3" t="s">
        <v>666</v>
      </c>
      <c r="M1477" s="31" t="s">
        <v>10286</v>
      </c>
      <c r="N1477" s="3"/>
      <c r="O1477" s="3" t="s">
        <v>315</v>
      </c>
      <c r="P1477" s="3" t="s">
        <v>127</v>
      </c>
      <c r="Q1477" s="3" t="str">
        <f>IFERROR(VLOOKUP(Presupuestos[[#This Row],[CLASIFICACIÓN (N)]],Tabla17[],2,0),"")</f>
        <v>Gastos operativos</v>
      </c>
      <c r="R1477" s="3" t="str">
        <f>IFERROR(VLOOKUP(Presupuestos[[#This Row],[CLASIFICACIÓN (N)]],Tabla17[],3,0),"")</f>
        <v>Operativo</v>
      </c>
      <c r="S1477" s="3" t="s">
        <v>16</v>
      </c>
      <c r="T1477" s="3" t="str">
        <f>IFERROR(VLOOKUP(Presupuestos[[#This Row],[ALMACEN]],Tabla5[],2,0),"")</f>
        <v>Arequipa</v>
      </c>
      <c r="U1477" s="19" t="str">
        <f>IFERROR(VLOOKUP(Presupuestos[[#This Row],[TIPO DE DOCUMENTO]],Tipo_Documento[],2,0)&amp;Presupuestos[[#This Row],[SERIE]]&amp;Presupuestos[[#This Row],[NUMERO]]&amp;Presupuestos[[#This Row],[RUC]],"")</f>
        <v>PLM332048536654</v>
      </c>
      <c r="V1477" s="3" t="s">
        <v>171</v>
      </c>
      <c r="W1477" s="7">
        <v>45896</v>
      </c>
      <c r="X1477" s="7">
        <v>45896</v>
      </c>
      <c r="Y1477" s="3">
        <v>3</v>
      </c>
      <c r="Z1477" s="3">
        <v>320</v>
      </c>
      <c r="AA1477" s="3">
        <f>IFERROR(VLOOKUP(Presupuestos[[#This Row],[RAZON SOCIAL]],CHOOSE({1,2},Clientes_Proveedores[Razon Social],Clientes_Proveedores[Ruc / Dni]),2,0),"-")</f>
        <v>48536654</v>
      </c>
      <c r="AB1477" s="31" t="s">
        <v>1619</v>
      </c>
      <c r="AC1477" s="3" t="s">
        <v>670</v>
      </c>
      <c r="AD1477" s="5"/>
      <c r="AE1477" s="6">
        <v>10</v>
      </c>
      <c r="AF1477" s="6">
        <f>Presupuestos[[#This Row],[BASE]]*Presupuestos[[#This Row],[% IGV]]</f>
        <v>0</v>
      </c>
      <c r="AG1477" s="22">
        <f>ROUND(SUM(Presupuestos[[#This Row],[BASE]:[IGV]]),2)</f>
        <v>10</v>
      </c>
      <c r="AH1477" s="9" t="str">
        <f>IF(Presupuestos[[#This Row],[MONEDA]]="USD",VLOOKUP(Presupuestos[[#This Row],[FECHA DE EMISION]],Tipo_Cambio[],3,0),"")</f>
        <v/>
      </c>
      <c r="AI1477" s="22">
        <f>IFERROR(ROUND(IF(Presupuestos[[#This Row],[MONEDA]]="PEN",Presupuestos[[#This Row],[TOTAL]],Presupuestos[[#This Row],[TOTAL]]*Presupuestos[[#This Row],[TIPO DE CAMBIO]]),2),"")</f>
        <v>10</v>
      </c>
      <c r="AJ1477" s="5"/>
      <c r="AK1477" s="33" t="s">
        <v>671</v>
      </c>
      <c r="AL1477" s="5" t="s">
        <v>672</v>
      </c>
      <c r="AM1477" s="23" t="s">
        <v>671</v>
      </c>
      <c r="AN1477" s="23" t="s">
        <v>671</v>
      </c>
      <c r="AO1477" s="7" t="str">
        <f>IFERROR(VLOOKUP("1-"&amp;Presupuestos[[#This Row],[ID DOCUMENTO]],BD_Pagos[],7,0),"")</f>
        <v/>
      </c>
      <c r="AP1477" s="16" t="str">
        <f>IFERROR(VLOOKUP("1-"&amp;Presupuestos[[#This Row],[ID DOCUMENTO]],BD_Pagos[],8,0),"")</f>
        <v/>
      </c>
      <c r="AQ1477" s="17" t="str">
        <f>IFERROR(VLOOKUP("1-"&amp;Presupuestos[[#This Row],[ID DOCUMENTO]],BD_Pagos[],9,0),"")</f>
        <v/>
      </c>
      <c r="AR1477" s="54"/>
      <c r="AS1477" s="7" t="str">
        <f>IFERROR(VLOOKUP("2-"&amp;Presupuestos[[#This Row],[ID DOCUMENTO]],BD_Pagos[],7,0),"")</f>
        <v/>
      </c>
      <c r="AT1477" s="16" t="str">
        <f>IFERROR(VLOOKUP("2-"&amp;Presupuestos[[#This Row],[ID DOCUMENTO]],BD_Pagos[],8,0),"")</f>
        <v/>
      </c>
      <c r="AU1477" s="17" t="str">
        <f>IFERROR(VLOOKUP("2-"&amp;Presupuestos[[#This Row],[ID DOCUMENTO]],BD_Pagos[],9,0),"")</f>
        <v/>
      </c>
      <c r="AV1477" s="20">
        <f>IF(IFERROR(VLOOKUP("2-"&amp;Presupuestos[[#This Row],[ID DOCUMENTO]],BD_Pagos[],10,0),0)&gt;Presupuestos[[#This Row],[TOTAL SOLES]],Presupuestos[[#This Row],[TOTAL SOLES]],IFERROR(VLOOKUP("2-"&amp;Presupuestos[[#This Row],[ID DOCUMENTO]],BD_Pagos[],10,0),0))</f>
        <v>0</v>
      </c>
      <c r="AW1477" s="7"/>
      <c r="AX1477" s="16"/>
      <c r="AY1477" s="17"/>
      <c r="AZ1477" s="20"/>
      <c r="BA1477" s="7"/>
      <c r="BB1477" s="16"/>
      <c r="BC1477" s="17"/>
      <c r="BD1477" s="20"/>
      <c r="BE1477" s="7" t="str">
        <f>IFERROR(VLOOKUP("5-"&amp;Presupuestos[[#This Row],[ID DOCUMENTO]],BD_Pagos[],7,0),"")</f>
        <v/>
      </c>
      <c r="BF1477" s="17" t="str">
        <f>IFERROR(VLOOKUP("5-"&amp;Presupuestos[[#This Row],[ID DOCUMENTO]],BD_Pagos[],9,0),"")</f>
        <v/>
      </c>
      <c r="BG1477" s="20">
        <f>IF(IFERROR(VLOOKUP("5-"&amp;Presupuestos[[#This Row],[ID DOCUMENTO]],BD_Pagos[],10,0),0)&gt;Presupuestos[[#This Row],[TOTAL SOLES]],Presupuestos[[#This Row],[TOTAL SOLES]],IFERROR(VLOOKUP("5-"&amp;Presupuestos[[#This Row],[ID DOCUMENTO]],BD_Pagos[],10,0),0))</f>
        <v>0</v>
      </c>
      <c r="BH1477" s="7" t="str">
        <f>IFERROR(VLOOKUP("1-Detraccion"&amp;Presupuestos[[#This Row],[ID DOCUMENTO]],BD_Pagos[],2,0),"")</f>
        <v/>
      </c>
      <c r="BI1477" s="3" t="str">
        <f>IFERROR(VLOOKUP("1-Detraccion"&amp;Presupuestos[[#This Row],[ID DOCUMENTO]],BD_Pagos[],3,0),"")</f>
        <v/>
      </c>
      <c r="BJ1477" s="3" t="str">
        <f>IFERROR(VLOOKUP("1-Detraccion"&amp;Presupuestos[[#This Row],[ID DOCUMENTO]],BD_Pagos[],4,0),"")</f>
        <v/>
      </c>
      <c r="BK1477" s="6">
        <f>IF(IFERROR(VLOOKUP("1-Detraccion"&amp;Presupuestos[[#This Row],[ID DOCUMENTO]],BD_Pagos[],5,0),0)&gt;Presupuestos[[#This Row],[TOTAL SOLES]],Presupuestos[[#This Row],[TOTAL SOLES]],IFERROR(VLOOKUP("1-Detraccion"&amp;Presupuestos[[#This Row],[ID DOCUMENTO]],BD_Pagos[],5,0),0))</f>
        <v>0</v>
      </c>
      <c r="BL1477" s="6">
        <f>IF(IFERROR(VLOOKUP("1-Detraccion"&amp;Presupuestos[[#This Row],[ID DOCUMENTO]],BD_Pagos[],6,0),0)&gt;Presupuestos[[#This Row],[TOTAL SOLES]],Presupuestos[[#This Row],[TOTAL SOLES]],IFERROR(VLOOKUP("1-Detraccion"&amp;Presupuestos[[#This Row],[ID DOCUMENTO]],BD_Pagos[],6,0),0))</f>
        <v>0</v>
      </c>
      <c r="BM1477" s="37"/>
      <c r="BN1477" s="3"/>
      <c r="BO1477" s="3"/>
      <c r="BP1477" s="6"/>
      <c r="BQ147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477" s="23" t="str">
        <f>IF(Presupuestos[[#This Row],[SALDO ME-MN]]&gt;0,"PENDIENTE","CANCELADO")</f>
        <v>PENDIENTE</v>
      </c>
      <c r="BS1477" s="23" t="str">
        <f>IF(COUNTIFS($U$4:$U1476,Presupuestos[[#This Row],[ID DOCUMENTO]])&gt;=1,IF(B1476=Presupuestos[[#This Row],[ID]],"OK","DOC. DUPLICADO"),"OK")</f>
        <v>OK</v>
      </c>
    </row>
    <row r="1478" spans="2:71" ht="24" x14ac:dyDescent="0.25">
      <c r="B1478" s="34">
        <f>IF(Presupuestos[[#This Row],[ID DOCUMENTO]]=U1477,B1477,IF(B1477="ID",1,B1477+1))</f>
        <v>1268</v>
      </c>
      <c r="C1478" s="2">
        <v>45896</v>
      </c>
      <c r="D1478" s="2">
        <v>45896</v>
      </c>
      <c r="E1478" s="3" t="s">
        <v>966</v>
      </c>
      <c r="F1478" s="25" t="s">
        <v>35</v>
      </c>
      <c r="G1478" s="25" t="s">
        <v>19</v>
      </c>
      <c r="H1478" s="25" t="s">
        <v>228</v>
      </c>
      <c r="I1478" s="36" t="str">
        <f>IFERROR(VLOOKUP(Presupuestos[[#This Row],[AREA]]&amp;Presupuestos[[#This Row],[CONCEPTO]]&amp;Presupuestos[[#This Row],[DESCRIPCION]],Tabla28[[Columna1]:[CÓDIGO NUEVO]],2,0),"")</f>
        <v>P0307003</v>
      </c>
      <c r="J1478" s="3" t="s">
        <v>666</v>
      </c>
      <c r="K1478" s="3" t="s">
        <v>666</v>
      </c>
      <c r="L1478" s="3" t="s">
        <v>666</v>
      </c>
      <c r="M1478" s="31" t="s">
        <v>10293</v>
      </c>
      <c r="N1478" s="3"/>
      <c r="O1478" s="3" t="s">
        <v>315</v>
      </c>
      <c r="P1478" s="3" t="s">
        <v>127</v>
      </c>
      <c r="Q1478" s="3" t="str">
        <f>IFERROR(VLOOKUP(Presupuestos[[#This Row],[CLASIFICACIÓN (N)]],Tabla17[],2,0),"")</f>
        <v>Gastos operativos</v>
      </c>
      <c r="R1478" s="3" t="str">
        <f>IFERROR(VLOOKUP(Presupuestos[[#This Row],[CLASIFICACIÓN (N)]],Tabla17[],3,0),"")</f>
        <v>Operativo</v>
      </c>
      <c r="S1478" s="3" t="s">
        <v>16</v>
      </c>
      <c r="T1478" s="3" t="str">
        <f>IFERROR(VLOOKUP(Presupuestos[[#This Row],[ALMACEN]],Tabla5[],2,0),"")</f>
        <v>Arequipa</v>
      </c>
      <c r="U1478" s="19" t="str">
        <f>IFERROR(VLOOKUP(Presupuestos[[#This Row],[TIPO DE DOCUMENTO]],Tipo_Documento[],2,0)&amp;Presupuestos[[#This Row],[SERIE]]&amp;Presupuestos[[#This Row],[NUMERO]]&amp;Presupuestos[[#This Row],[RUC]],"")</f>
        <v>PLM332048536654</v>
      </c>
      <c r="V1478" s="3" t="s">
        <v>171</v>
      </c>
      <c r="W1478" s="7">
        <v>45896</v>
      </c>
      <c r="X1478" s="7">
        <v>45896</v>
      </c>
      <c r="Y1478" s="3">
        <v>3</v>
      </c>
      <c r="Z1478" s="3">
        <v>320</v>
      </c>
      <c r="AA1478" s="3">
        <f>IFERROR(VLOOKUP(Presupuestos[[#This Row],[RAZON SOCIAL]],CHOOSE({1,2},Clientes_Proveedores[Razon Social],Clientes_Proveedores[Ruc / Dni]),2,0),"-")</f>
        <v>48536654</v>
      </c>
      <c r="AB1478" s="31" t="s">
        <v>1619</v>
      </c>
      <c r="AC1478" s="3" t="s">
        <v>670</v>
      </c>
      <c r="AD1478" s="5"/>
      <c r="AE1478" s="6">
        <v>10</v>
      </c>
      <c r="AF1478" s="6">
        <f>Presupuestos[[#This Row],[BASE]]*Presupuestos[[#This Row],[% IGV]]</f>
        <v>0</v>
      </c>
      <c r="AG1478" s="22">
        <f>ROUND(SUM(Presupuestos[[#This Row],[BASE]:[IGV]]),2)</f>
        <v>10</v>
      </c>
      <c r="AH1478" s="9" t="str">
        <f>IF(Presupuestos[[#This Row],[MONEDA]]="USD",VLOOKUP(Presupuestos[[#This Row],[FECHA DE EMISION]],Tipo_Cambio[],3,0),"")</f>
        <v/>
      </c>
      <c r="AI1478" s="22">
        <f>IFERROR(ROUND(IF(Presupuestos[[#This Row],[MONEDA]]="PEN",Presupuestos[[#This Row],[TOTAL]],Presupuestos[[#This Row],[TOTAL]]*Presupuestos[[#This Row],[TIPO DE CAMBIO]]),2),"")</f>
        <v>10</v>
      </c>
      <c r="AJ1478" s="5"/>
      <c r="AK1478" s="33" t="s">
        <v>671</v>
      </c>
      <c r="AL1478" s="5" t="s">
        <v>672</v>
      </c>
      <c r="AM1478" s="23" t="s">
        <v>671</v>
      </c>
      <c r="AN1478" s="23" t="s">
        <v>671</v>
      </c>
      <c r="AO1478" s="7" t="str">
        <f>IFERROR(VLOOKUP("1-"&amp;Presupuestos[[#This Row],[ID DOCUMENTO]],BD_Pagos[],7,0),"")</f>
        <v/>
      </c>
      <c r="AP1478" s="16" t="str">
        <f>IFERROR(VLOOKUP("1-"&amp;Presupuestos[[#This Row],[ID DOCUMENTO]],BD_Pagos[],8,0),"")</f>
        <v/>
      </c>
      <c r="AQ1478" s="17" t="str">
        <f>IFERROR(VLOOKUP("1-"&amp;Presupuestos[[#This Row],[ID DOCUMENTO]],BD_Pagos[],9,0),"")</f>
        <v/>
      </c>
      <c r="AR1478" s="54"/>
      <c r="AS1478" s="7" t="str">
        <f>IFERROR(VLOOKUP("2-"&amp;Presupuestos[[#This Row],[ID DOCUMENTO]],BD_Pagos[],7,0),"")</f>
        <v/>
      </c>
      <c r="AT1478" s="16" t="str">
        <f>IFERROR(VLOOKUP("2-"&amp;Presupuestos[[#This Row],[ID DOCUMENTO]],BD_Pagos[],8,0),"")</f>
        <v/>
      </c>
      <c r="AU1478" s="17" t="str">
        <f>IFERROR(VLOOKUP("2-"&amp;Presupuestos[[#This Row],[ID DOCUMENTO]],BD_Pagos[],9,0),"")</f>
        <v/>
      </c>
      <c r="AV1478" s="20">
        <f>IF(IFERROR(VLOOKUP("2-"&amp;Presupuestos[[#This Row],[ID DOCUMENTO]],BD_Pagos[],10,0),0)&gt;Presupuestos[[#This Row],[TOTAL SOLES]],Presupuestos[[#This Row],[TOTAL SOLES]],IFERROR(VLOOKUP("2-"&amp;Presupuestos[[#This Row],[ID DOCUMENTO]],BD_Pagos[],10,0),0))</f>
        <v>0</v>
      </c>
      <c r="AW1478" s="7"/>
      <c r="AX1478" s="16"/>
      <c r="AY1478" s="17"/>
      <c r="AZ1478" s="20"/>
      <c r="BA1478" s="7"/>
      <c r="BB1478" s="16"/>
      <c r="BC1478" s="17"/>
      <c r="BD1478" s="20"/>
      <c r="BE1478" s="7" t="str">
        <f>IFERROR(VLOOKUP("5-"&amp;Presupuestos[[#This Row],[ID DOCUMENTO]],BD_Pagos[],7,0),"")</f>
        <v/>
      </c>
      <c r="BF1478" s="17" t="str">
        <f>IFERROR(VLOOKUP("5-"&amp;Presupuestos[[#This Row],[ID DOCUMENTO]],BD_Pagos[],9,0),"")</f>
        <v/>
      </c>
      <c r="BG1478" s="20">
        <f>IF(IFERROR(VLOOKUP("5-"&amp;Presupuestos[[#This Row],[ID DOCUMENTO]],BD_Pagos[],10,0),0)&gt;Presupuestos[[#This Row],[TOTAL SOLES]],Presupuestos[[#This Row],[TOTAL SOLES]],IFERROR(VLOOKUP("5-"&amp;Presupuestos[[#This Row],[ID DOCUMENTO]],BD_Pagos[],10,0),0))</f>
        <v>0</v>
      </c>
      <c r="BH1478" s="7" t="str">
        <f>IFERROR(VLOOKUP("1-Detraccion"&amp;Presupuestos[[#This Row],[ID DOCUMENTO]],BD_Pagos[],2,0),"")</f>
        <v/>
      </c>
      <c r="BI1478" s="3" t="str">
        <f>IFERROR(VLOOKUP("1-Detraccion"&amp;Presupuestos[[#This Row],[ID DOCUMENTO]],BD_Pagos[],3,0),"")</f>
        <v/>
      </c>
      <c r="BJ1478" s="3" t="str">
        <f>IFERROR(VLOOKUP("1-Detraccion"&amp;Presupuestos[[#This Row],[ID DOCUMENTO]],BD_Pagos[],4,0),"")</f>
        <v/>
      </c>
      <c r="BK1478" s="6">
        <f>IF(IFERROR(VLOOKUP("1-Detraccion"&amp;Presupuestos[[#This Row],[ID DOCUMENTO]],BD_Pagos[],5,0),0)&gt;Presupuestos[[#This Row],[TOTAL SOLES]],Presupuestos[[#This Row],[TOTAL SOLES]],IFERROR(VLOOKUP("1-Detraccion"&amp;Presupuestos[[#This Row],[ID DOCUMENTO]],BD_Pagos[],5,0),0))</f>
        <v>0</v>
      </c>
      <c r="BL1478" s="6">
        <f>IF(IFERROR(VLOOKUP("1-Detraccion"&amp;Presupuestos[[#This Row],[ID DOCUMENTO]],BD_Pagos[],6,0),0)&gt;Presupuestos[[#This Row],[TOTAL SOLES]],Presupuestos[[#This Row],[TOTAL SOLES]],IFERROR(VLOOKUP("1-Detraccion"&amp;Presupuestos[[#This Row],[ID DOCUMENTO]],BD_Pagos[],6,0),0))</f>
        <v>0</v>
      </c>
      <c r="BM1478" s="37"/>
      <c r="BN1478" s="3"/>
      <c r="BO1478" s="3"/>
      <c r="BP1478" s="6"/>
      <c r="BQ147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478" s="23" t="str">
        <f>IF(Presupuestos[[#This Row],[SALDO ME-MN]]&gt;0,"PENDIENTE","CANCELADO")</f>
        <v>PENDIENTE</v>
      </c>
      <c r="BS1478" s="23" t="str">
        <f>IF(COUNTIFS($U$4:$U1477,Presupuestos[[#This Row],[ID DOCUMENTO]])&gt;=1,IF(B1477=Presupuestos[[#This Row],[ID]],"OK","DOC. DUPLICADO"),"OK")</f>
        <v>OK</v>
      </c>
    </row>
    <row r="1479" spans="2:71" ht="24" x14ac:dyDescent="0.25">
      <c r="B1479" s="34">
        <f>IF(Presupuestos[[#This Row],[ID DOCUMENTO]]=U1478,B1478,IF(B1478="ID",1,B1478+1))</f>
        <v>1268</v>
      </c>
      <c r="C1479" s="2">
        <v>45896</v>
      </c>
      <c r="D1479" s="2">
        <v>45896</v>
      </c>
      <c r="E1479" s="3" t="s">
        <v>966</v>
      </c>
      <c r="F1479" s="25" t="s">
        <v>35</v>
      </c>
      <c r="G1479" s="25" t="s">
        <v>19</v>
      </c>
      <c r="H1479" s="25" t="s">
        <v>228</v>
      </c>
      <c r="I1479" s="36" t="str">
        <f>IFERROR(VLOOKUP(Presupuestos[[#This Row],[AREA]]&amp;Presupuestos[[#This Row],[CONCEPTO]]&amp;Presupuestos[[#This Row],[DESCRIPCION]],Tabla28[[Columna1]:[CÓDIGO NUEVO]],2,0),"")</f>
        <v>P0307003</v>
      </c>
      <c r="J1479" s="3" t="s">
        <v>666</v>
      </c>
      <c r="K1479" s="3" t="s">
        <v>666</v>
      </c>
      <c r="L1479" s="3" t="s">
        <v>666</v>
      </c>
      <c r="M1479" s="31" t="s">
        <v>10294</v>
      </c>
      <c r="N1479" s="3"/>
      <c r="O1479" s="3" t="s">
        <v>315</v>
      </c>
      <c r="P1479" s="3" t="s">
        <v>127</v>
      </c>
      <c r="Q1479" s="3" t="str">
        <f>IFERROR(VLOOKUP(Presupuestos[[#This Row],[CLASIFICACIÓN (N)]],Tabla17[],2,0),"")</f>
        <v>Gastos operativos</v>
      </c>
      <c r="R1479" s="3" t="str">
        <f>IFERROR(VLOOKUP(Presupuestos[[#This Row],[CLASIFICACIÓN (N)]],Tabla17[],3,0),"")</f>
        <v>Operativo</v>
      </c>
      <c r="S1479" s="3" t="s">
        <v>16</v>
      </c>
      <c r="T1479" s="3" t="str">
        <f>IFERROR(VLOOKUP(Presupuestos[[#This Row],[ALMACEN]],Tabla5[],2,0),"")</f>
        <v>Arequipa</v>
      </c>
      <c r="U1479" s="19" t="str">
        <f>IFERROR(VLOOKUP(Presupuestos[[#This Row],[TIPO DE DOCUMENTO]],Tipo_Documento[],2,0)&amp;Presupuestos[[#This Row],[SERIE]]&amp;Presupuestos[[#This Row],[NUMERO]]&amp;Presupuestos[[#This Row],[RUC]],"")</f>
        <v>PLM332048536654</v>
      </c>
      <c r="V1479" s="3" t="s">
        <v>171</v>
      </c>
      <c r="W1479" s="7">
        <v>45896</v>
      </c>
      <c r="X1479" s="7">
        <v>45896</v>
      </c>
      <c r="Y1479" s="3">
        <v>3</v>
      </c>
      <c r="Z1479" s="3">
        <v>320</v>
      </c>
      <c r="AA1479" s="3">
        <f>IFERROR(VLOOKUP(Presupuestos[[#This Row],[RAZON SOCIAL]],CHOOSE({1,2},Clientes_Proveedores[Razon Social],Clientes_Proveedores[Ruc / Dni]),2,0),"-")</f>
        <v>48536654</v>
      </c>
      <c r="AB1479" s="31" t="s">
        <v>1619</v>
      </c>
      <c r="AC1479" s="3" t="s">
        <v>670</v>
      </c>
      <c r="AD1479" s="5"/>
      <c r="AE1479" s="6">
        <v>30</v>
      </c>
      <c r="AF1479" s="6">
        <f>Presupuestos[[#This Row],[BASE]]*Presupuestos[[#This Row],[% IGV]]</f>
        <v>0</v>
      </c>
      <c r="AG1479" s="22">
        <f>ROUND(SUM(Presupuestos[[#This Row],[BASE]:[IGV]]),2)</f>
        <v>30</v>
      </c>
      <c r="AH1479" s="9" t="str">
        <f>IF(Presupuestos[[#This Row],[MONEDA]]="USD",VLOOKUP(Presupuestos[[#This Row],[FECHA DE EMISION]],Tipo_Cambio[],3,0),"")</f>
        <v/>
      </c>
      <c r="AI1479" s="22">
        <f>IFERROR(ROUND(IF(Presupuestos[[#This Row],[MONEDA]]="PEN",Presupuestos[[#This Row],[TOTAL]],Presupuestos[[#This Row],[TOTAL]]*Presupuestos[[#This Row],[TIPO DE CAMBIO]]),2),"")</f>
        <v>30</v>
      </c>
      <c r="AJ1479" s="5"/>
      <c r="AK1479" s="33" t="s">
        <v>671</v>
      </c>
      <c r="AL1479" s="5" t="s">
        <v>672</v>
      </c>
      <c r="AM1479" s="23" t="s">
        <v>671</v>
      </c>
      <c r="AN1479" s="23" t="s">
        <v>671</v>
      </c>
      <c r="AO1479" s="7" t="str">
        <f>IFERROR(VLOOKUP("1-"&amp;Presupuestos[[#This Row],[ID DOCUMENTO]],BD_Pagos[],7,0),"")</f>
        <v/>
      </c>
      <c r="AP1479" s="16" t="str">
        <f>IFERROR(VLOOKUP("1-"&amp;Presupuestos[[#This Row],[ID DOCUMENTO]],BD_Pagos[],8,0),"")</f>
        <v/>
      </c>
      <c r="AQ1479" s="17" t="str">
        <f>IFERROR(VLOOKUP("1-"&amp;Presupuestos[[#This Row],[ID DOCUMENTO]],BD_Pagos[],9,0),"")</f>
        <v/>
      </c>
      <c r="AR1479" s="54"/>
      <c r="AS1479" s="7" t="str">
        <f>IFERROR(VLOOKUP("2-"&amp;Presupuestos[[#This Row],[ID DOCUMENTO]],BD_Pagos[],7,0),"")</f>
        <v/>
      </c>
      <c r="AT1479" s="16" t="str">
        <f>IFERROR(VLOOKUP("2-"&amp;Presupuestos[[#This Row],[ID DOCUMENTO]],BD_Pagos[],8,0),"")</f>
        <v/>
      </c>
      <c r="AU1479" s="17" t="str">
        <f>IFERROR(VLOOKUP("2-"&amp;Presupuestos[[#This Row],[ID DOCUMENTO]],BD_Pagos[],9,0),"")</f>
        <v/>
      </c>
      <c r="AV1479" s="20">
        <f>IF(IFERROR(VLOOKUP("2-"&amp;Presupuestos[[#This Row],[ID DOCUMENTO]],BD_Pagos[],10,0),0)&gt;Presupuestos[[#This Row],[TOTAL SOLES]],Presupuestos[[#This Row],[TOTAL SOLES]],IFERROR(VLOOKUP("2-"&amp;Presupuestos[[#This Row],[ID DOCUMENTO]],BD_Pagos[],10,0),0))</f>
        <v>0</v>
      </c>
      <c r="AW1479" s="7"/>
      <c r="AX1479" s="16"/>
      <c r="AY1479" s="17"/>
      <c r="AZ1479" s="20"/>
      <c r="BA1479" s="7"/>
      <c r="BB1479" s="16"/>
      <c r="BC1479" s="17"/>
      <c r="BD1479" s="20"/>
      <c r="BE1479" s="7" t="str">
        <f>IFERROR(VLOOKUP("5-"&amp;Presupuestos[[#This Row],[ID DOCUMENTO]],BD_Pagos[],7,0),"")</f>
        <v/>
      </c>
      <c r="BF1479" s="17" t="str">
        <f>IFERROR(VLOOKUP("5-"&amp;Presupuestos[[#This Row],[ID DOCUMENTO]],BD_Pagos[],9,0),"")</f>
        <v/>
      </c>
      <c r="BG1479" s="20">
        <f>IF(IFERROR(VLOOKUP("5-"&amp;Presupuestos[[#This Row],[ID DOCUMENTO]],BD_Pagos[],10,0),0)&gt;Presupuestos[[#This Row],[TOTAL SOLES]],Presupuestos[[#This Row],[TOTAL SOLES]],IFERROR(VLOOKUP("5-"&amp;Presupuestos[[#This Row],[ID DOCUMENTO]],BD_Pagos[],10,0),0))</f>
        <v>0</v>
      </c>
      <c r="BH1479" s="7" t="str">
        <f>IFERROR(VLOOKUP("1-Detraccion"&amp;Presupuestos[[#This Row],[ID DOCUMENTO]],BD_Pagos[],2,0),"")</f>
        <v/>
      </c>
      <c r="BI1479" s="3" t="str">
        <f>IFERROR(VLOOKUP("1-Detraccion"&amp;Presupuestos[[#This Row],[ID DOCUMENTO]],BD_Pagos[],3,0),"")</f>
        <v/>
      </c>
      <c r="BJ1479" s="3" t="str">
        <f>IFERROR(VLOOKUP("1-Detraccion"&amp;Presupuestos[[#This Row],[ID DOCUMENTO]],BD_Pagos[],4,0),"")</f>
        <v/>
      </c>
      <c r="BK1479" s="6">
        <f>IF(IFERROR(VLOOKUP("1-Detraccion"&amp;Presupuestos[[#This Row],[ID DOCUMENTO]],BD_Pagos[],5,0),0)&gt;Presupuestos[[#This Row],[TOTAL SOLES]],Presupuestos[[#This Row],[TOTAL SOLES]],IFERROR(VLOOKUP("1-Detraccion"&amp;Presupuestos[[#This Row],[ID DOCUMENTO]],BD_Pagos[],5,0),0))</f>
        <v>0</v>
      </c>
      <c r="BL1479" s="6">
        <f>IF(IFERROR(VLOOKUP("1-Detraccion"&amp;Presupuestos[[#This Row],[ID DOCUMENTO]],BD_Pagos[],6,0),0)&gt;Presupuestos[[#This Row],[TOTAL SOLES]],Presupuestos[[#This Row],[TOTAL SOLES]],IFERROR(VLOOKUP("1-Detraccion"&amp;Presupuestos[[#This Row],[ID DOCUMENTO]],BD_Pagos[],6,0),0))</f>
        <v>0</v>
      </c>
      <c r="BM1479" s="37"/>
      <c r="BN1479" s="3"/>
      <c r="BO1479" s="3"/>
      <c r="BP1479" s="6"/>
      <c r="BQ147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1479" s="23" t="str">
        <f>IF(Presupuestos[[#This Row],[SALDO ME-MN]]&gt;0,"PENDIENTE","CANCELADO")</f>
        <v>PENDIENTE</v>
      </c>
      <c r="BS1479" s="23" t="str">
        <f>IF(COUNTIFS($U$4:$U1478,Presupuestos[[#This Row],[ID DOCUMENTO]])&gt;=1,IF(B1478=Presupuestos[[#This Row],[ID]],"OK","DOC. DUPLICADO"),"OK")</f>
        <v>OK</v>
      </c>
    </row>
    <row r="1480" spans="2:71" ht="24" x14ac:dyDescent="0.25">
      <c r="B1480" s="34">
        <f>IF(Presupuestos[[#This Row],[ID DOCUMENTO]]=U1479,B1479,IF(B1479="ID",1,B1479+1))</f>
        <v>1268</v>
      </c>
      <c r="C1480" s="2">
        <v>45896</v>
      </c>
      <c r="D1480" s="2">
        <v>45896</v>
      </c>
      <c r="E1480" s="3" t="s">
        <v>966</v>
      </c>
      <c r="F1480" s="25" t="s">
        <v>35</v>
      </c>
      <c r="G1480" s="25" t="s">
        <v>19</v>
      </c>
      <c r="H1480" s="25" t="s">
        <v>228</v>
      </c>
      <c r="I1480" s="36" t="str">
        <f>IFERROR(VLOOKUP(Presupuestos[[#This Row],[AREA]]&amp;Presupuestos[[#This Row],[CONCEPTO]]&amp;Presupuestos[[#This Row],[DESCRIPCION]],Tabla28[[Columna1]:[CÓDIGO NUEVO]],2,0),"")</f>
        <v>P0307003</v>
      </c>
      <c r="J1480" s="3" t="s">
        <v>666</v>
      </c>
      <c r="K1480" s="3" t="s">
        <v>666</v>
      </c>
      <c r="L1480" s="3" t="s">
        <v>666</v>
      </c>
      <c r="M1480" s="31" t="s">
        <v>10295</v>
      </c>
      <c r="N1480" s="3"/>
      <c r="O1480" s="3" t="s">
        <v>315</v>
      </c>
      <c r="P1480" s="3" t="s">
        <v>127</v>
      </c>
      <c r="Q1480" s="3" t="str">
        <f>IFERROR(VLOOKUP(Presupuestos[[#This Row],[CLASIFICACIÓN (N)]],Tabla17[],2,0),"")</f>
        <v>Gastos operativos</v>
      </c>
      <c r="R1480" s="3" t="str">
        <f>IFERROR(VLOOKUP(Presupuestos[[#This Row],[CLASIFICACIÓN (N)]],Tabla17[],3,0),"")</f>
        <v>Operativo</v>
      </c>
      <c r="S1480" s="3" t="s">
        <v>16</v>
      </c>
      <c r="T1480" s="3" t="str">
        <f>IFERROR(VLOOKUP(Presupuestos[[#This Row],[ALMACEN]],Tabla5[],2,0),"")</f>
        <v>Arequipa</v>
      </c>
      <c r="U1480" s="19" t="str">
        <f>IFERROR(VLOOKUP(Presupuestos[[#This Row],[TIPO DE DOCUMENTO]],Tipo_Documento[],2,0)&amp;Presupuestos[[#This Row],[SERIE]]&amp;Presupuestos[[#This Row],[NUMERO]]&amp;Presupuestos[[#This Row],[RUC]],"")</f>
        <v>PLM332048536654</v>
      </c>
      <c r="V1480" s="3" t="s">
        <v>171</v>
      </c>
      <c r="W1480" s="7">
        <v>45896</v>
      </c>
      <c r="X1480" s="7">
        <v>45896</v>
      </c>
      <c r="Y1480" s="3">
        <v>3</v>
      </c>
      <c r="Z1480" s="3">
        <v>320</v>
      </c>
      <c r="AA1480" s="3">
        <f>IFERROR(VLOOKUP(Presupuestos[[#This Row],[RAZON SOCIAL]],CHOOSE({1,2},Clientes_Proveedores[Razon Social],Clientes_Proveedores[Ruc / Dni]),2,0),"-")</f>
        <v>48536654</v>
      </c>
      <c r="AB1480" s="31" t="s">
        <v>1619</v>
      </c>
      <c r="AC1480" s="3" t="s">
        <v>670</v>
      </c>
      <c r="AD1480" s="5"/>
      <c r="AE1480" s="6">
        <v>30</v>
      </c>
      <c r="AF1480" s="6">
        <f>Presupuestos[[#This Row],[BASE]]*Presupuestos[[#This Row],[% IGV]]</f>
        <v>0</v>
      </c>
      <c r="AG1480" s="22">
        <f>ROUND(SUM(Presupuestos[[#This Row],[BASE]:[IGV]]),2)</f>
        <v>30</v>
      </c>
      <c r="AH1480" s="9" t="str">
        <f>IF(Presupuestos[[#This Row],[MONEDA]]="USD",VLOOKUP(Presupuestos[[#This Row],[FECHA DE EMISION]],Tipo_Cambio[],3,0),"")</f>
        <v/>
      </c>
      <c r="AI1480" s="22">
        <f>IFERROR(ROUND(IF(Presupuestos[[#This Row],[MONEDA]]="PEN",Presupuestos[[#This Row],[TOTAL]],Presupuestos[[#This Row],[TOTAL]]*Presupuestos[[#This Row],[TIPO DE CAMBIO]]),2),"")</f>
        <v>30</v>
      </c>
      <c r="AJ1480" s="5"/>
      <c r="AK1480" s="33" t="s">
        <v>671</v>
      </c>
      <c r="AL1480" s="5" t="s">
        <v>672</v>
      </c>
      <c r="AM1480" s="23" t="s">
        <v>671</v>
      </c>
      <c r="AN1480" s="23" t="s">
        <v>671</v>
      </c>
      <c r="AO1480" s="7" t="str">
        <f>IFERROR(VLOOKUP("1-"&amp;Presupuestos[[#This Row],[ID DOCUMENTO]],BD_Pagos[],7,0),"")</f>
        <v/>
      </c>
      <c r="AP1480" s="16" t="str">
        <f>IFERROR(VLOOKUP("1-"&amp;Presupuestos[[#This Row],[ID DOCUMENTO]],BD_Pagos[],8,0),"")</f>
        <v/>
      </c>
      <c r="AQ1480" s="17" t="str">
        <f>IFERROR(VLOOKUP("1-"&amp;Presupuestos[[#This Row],[ID DOCUMENTO]],BD_Pagos[],9,0),"")</f>
        <v/>
      </c>
      <c r="AR1480" s="54"/>
      <c r="AS1480" s="7" t="str">
        <f>IFERROR(VLOOKUP("2-"&amp;Presupuestos[[#This Row],[ID DOCUMENTO]],BD_Pagos[],7,0),"")</f>
        <v/>
      </c>
      <c r="AT1480" s="16" t="str">
        <f>IFERROR(VLOOKUP("2-"&amp;Presupuestos[[#This Row],[ID DOCUMENTO]],BD_Pagos[],8,0),"")</f>
        <v/>
      </c>
      <c r="AU1480" s="17" t="str">
        <f>IFERROR(VLOOKUP("2-"&amp;Presupuestos[[#This Row],[ID DOCUMENTO]],BD_Pagos[],9,0),"")</f>
        <v/>
      </c>
      <c r="AV1480" s="20">
        <f>IF(IFERROR(VLOOKUP("2-"&amp;Presupuestos[[#This Row],[ID DOCUMENTO]],BD_Pagos[],10,0),0)&gt;Presupuestos[[#This Row],[TOTAL SOLES]],Presupuestos[[#This Row],[TOTAL SOLES]],IFERROR(VLOOKUP("2-"&amp;Presupuestos[[#This Row],[ID DOCUMENTO]],BD_Pagos[],10,0),0))</f>
        <v>0</v>
      </c>
      <c r="AW1480" s="7"/>
      <c r="AX1480" s="16"/>
      <c r="AY1480" s="17"/>
      <c r="AZ1480" s="20"/>
      <c r="BA1480" s="7"/>
      <c r="BB1480" s="16"/>
      <c r="BC1480" s="17"/>
      <c r="BD1480" s="20"/>
      <c r="BE1480" s="7" t="str">
        <f>IFERROR(VLOOKUP("5-"&amp;Presupuestos[[#This Row],[ID DOCUMENTO]],BD_Pagos[],7,0),"")</f>
        <v/>
      </c>
      <c r="BF1480" s="17" t="str">
        <f>IFERROR(VLOOKUP("5-"&amp;Presupuestos[[#This Row],[ID DOCUMENTO]],BD_Pagos[],9,0),"")</f>
        <v/>
      </c>
      <c r="BG1480" s="20">
        <f>IF(IFERROR(VLOOKUP("5-"&amp;Presupuestos[[#This Row],[ID DOCUMENTO]],BD_Pagos[],10,0),0)&gt;Presupuestos[[#This Row],[TOTAL SOLES]],Presupuestos[[#This Row],[TOTAL SOLES]],IFERROR(VLOOKUP("5-"&amp;Presupuestos[[#This Row],[ID DOCUMENTO]],BD_Pagos[],10,0),0))</f>
        <v>0</v>
      </c>
      <c r="BH1480" s="7" t="str">
        <f>IFERROR(VLOOKUP("1-Detraccion"&amp;Presupuestos[[#This Row],[ID DOCUMENTO]],BD_Pagos[],2,0),"")</f>
        <v/>
      </c>
      <c r="BI1480" s="3" t="str">
        <f>IFERROR(VLOOKUP("1-Detraccion"&amp;Presupuestos[[#This Row],[ID DOCUMENTO]],BD_Pagos[],3,0),"")</f>
        <v/>
      </c>
      <c r="BJ1480" s="3" t="str">
        <f>IFERROR(VLOOKUP("1-Detraccion"&amp;Presupuestos[[#This Row],[ID DOCUMENTO]],BD_Pagos[],4,0),"")</f>
        <v/>
      </c>
      <c r="BK1480" s="6">
        <f>IF(IFERROR(VLOOKUP("1-Detraccion"&amp;Presupuestos[[#This Row],[ID DOCUMENTO]],BD_Pagos[],5,0),0)&gt;Presupuestos[[#This Row],[TOTAL SOLES]],Presupuestos[[#This Row],[TOTAL SOLES]],IFERROR(VLOOKUP("1-Detraccion"&amp;Presupuestos[[#This Row],[ID DOCUMENTO]],BD_Pagos[],5,0),0))</f>
        <v>0</v>
      </c>
      <c r="BL1480" s="6">
        <f>IF(IFERROR(VLOOKUP("1-Detraccion"&amp;Presupuestos[[#This Row],[ID DOCUMENTO]],BD_Pagos[],6,0),0)&gt;Presupuestos[[#This Row],[TOTAL SOLES]],Presupuestos[[#This Row],[TOTAL SOLES]],IFERROR(VLOOKUP("1-Detraccion"&amp;Presupuestos[[#This Row],[ID DOCUMENTO]],BD_Pagos[],6,0),0))</f>
        <v>0</v>
      </c>
      <c r="BM1480" s="37"/>
      <c r="BN1480" s="3"/>
      <c r="BO1480" s="3"/>
      <c r="BP1480" s="6"/>
      <c r="BQ148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1480" s="23" t="str">
        <f>IF(Presupuestos[[#This Row],[SALDO ME-MN]]&gt;0,"PENDIENTE","CANCELADO")</f>
        <v>PENDIENTE</v>
      </c>
      <c r="BS1480" s="23" t="str">
        <f>IF(COUNTIFS($U$4:$U1479,Presupuestos[[#This Row],[ID DOCUMENTO]])&gt;=1,IF(B1479=Presupuestos[[#This Row],[ID]],"OK","DOC. DUPLICADO"),"OK")</f>
        <v>OK</v>
      </c>
    </row>
    <row r="1481" spans="2:71" ht="24" x14ac:dyDescent="0.25">
      <c r="B1481" s="34">
        <f>IF(Presupuestos[[#This Row],[ID DOCUMENTO]]=U1480,B1480,IF(B1480="ID",1,B1480+1))</f>
        <v>1268</v>
      </c>
      <c r="C1481" s="2">
        <v>45896</v>
      </c>
      <c r="D1481" s="2">
        <v>45896</v>
      </c>
      <c r="E1481" s="3" t="s">
        <v>966</v>
      </c>
      <c r="F1481" s="25" t="s">
        <v>35</v>
      </c>
      <c r="G1481" s="25" t="s">
        <v>19</v>
      </c>
      <c r="H1481" s="25" t="s">
        <v>228</v>
      </c>
      <c r="I1481" s="36" t="str">
        <f>IFERROR(VLOOKUP(Presupuestos[[#This Row],[AREA]]&amp;Presupuestos[[#This Row],[CONCEPTO]]&amp;Presupuestos[[#This Row],[DESCRIPCION]],Tabla28[[Columna1]:[CÓDIGO NUEVO]],2,0),"")</f>
        <v>P0307003</v>
      </c>
      <c r="J1481" s="3" t="s">
        <v>666</v>
      </c>
      <c r="K1481" s="3" t="s">
        <v>666</v>
      </c>
      <c r="L1481" s="3" t="s">
        <v>666</v>
      </c>
      <c r="M1481" s="31" t="s">
        <v>10296</v>
      </c>
      <c r="N1481" s="3"/>
      <c r="O1481" s="3" t="s">
        <v>315</v>
      </c>
      <c r="P1481" s="3" t="s">
        <v>127</v>
      </c>
      <c r="Q1481" s="3" t="str">
        <f>IFERROR(VLOOKUP(Presupuestos[[#This Row],[CLASIFICACIÓN (N)]],Tabla17[],2,0),"")</f>
        <v>Gastos operativos</v>
      </c>
      <c r="R1481" s="3" t="str">
        <f>IFERROR(VLOOKUP(Presupuestos[[#This Row],[CLASIFICACIÓN (N)]],Tabla17[],3,0),"")</f>
        <v>Operativo</v>
      </c>
      <c r="S1481" s="3" t="s">
        <v>16</v>
      </c>
      <c r="T1481" s="3" t="str">
        <f>IFERROR(VLOOKUP(Presupuestos[[#This Row],[ALMACEN]],Tabla5[],2,0),"")</f>
        <v>Arequipa</v>
      </c>
      <c r="U1481" s="19" t="str">
        <f>IFERROR(VLOOKUP(Presupuestos[[#This Row],[TIPO DE DOCUMENTO]],Tipo_Documento[],2,0)&amp;Presupuestos[[#This Row],[SERIE]]&amp;Presupuestos[[#This Row],[NUMERO]]&amp;Presupuestos[[#This Row],[RUC]],"")</f>
        <v>PLM332048536654</v>
      </c>
      <c r="V1481" s="3" t="s">
        <v>171</v>
      </c>
      <c r="W1481" s="7">
        <v>45896</v>
      </c>
      <c r="X1481" s="7">
        <v>45896</v>
      </c>
      <c r="Y1481" s="3">
        <v>3</v>
      </c>
      <c r="Z1481" s="3">
        <v>320</v>
      </c>
      <c r="AA1481" s="3">
        <f>IFERROR(VLOOKUP(Presupuestos[[#This Row],[RAZON SOCIAL]],CHOOSE({1,2},Clientes_Proveedores[Razon Social],Clientes_Proveedores[Ruc / Dni]),2,0),"-")</f>
        <v>48536654</v>
      </c>
      <c r="AB1481" s="31" t="s">
        <v>1619</v>
      </c>
      <c r="AC1481" s="3" t="s">
        <v>670</v>
      </c>
      <c r="AD1481" s="5"/>
      <c r="AE1481" s="6">
        <v>30</v>
      </c>
      <c r="AF1481" s="6">
        <f>Presupuestos[[#This Row],[BASE]]*Presupuestos[[#This Row],[% IGV]]</f>
        <v>0</v>
      </c>
      <c r="AG1481" s="22">
        <f>ROUND(SUM(Presupuestos[[#This Row],[BASE]:[IGV]]),2)</f>
        <v>30</v>
      </c>
      <c r="AH1481" s="9" t="str">
        <f>IF(Presupuestos[[#This Row],[MONEDA]]="USD",VLOOKUP(Presupuestos[[#This Row],[FECHA DE EMISION]],Tipo_Cambio[],3,0),"")</f>
        <v/>
      </c>
      <c r="AI1481" s="22">
        <f>IFERROR(ROUND(IF(Presupuestos[[#This Row],[MONEDA]]="PEN",Presupuestos[[#This Row],[TOTAL]],Presupuestos[[#This Row],[TOTAL]]*Presupuestos[[#This Row],[TIPO DE CAMBIO]]),2),"")</f>
        <v>30</v>
      </c>
      <c r="AJ1481" s="5"/>
      <c r="AK1481" s="33" t="s">
        <v>671</v>
      </c>
      <c r="AL1481" s="5" t="s">
        <v>672</v>
      </c>
      <c r="AM1481" s="23" t="s">
        <v>671</v>
      </c>
      <c r="AN1481" s="23" t="s">
        <v>671</v>
      </c>
      <c r="AO1481" s="7" t="str">
        <f>IFERROR(VLOOKUP("1-"&amp;Presupuestos[[#This Row],[ID DOCUMENTO]],BD_Pagos[],7,0),"")</f>
        <v/>
      </c>
      <c r="AP1481" s="16" t="str">
        <f>IFERROR(VLOOKUP("1-"&amp;Presupuestos[[#This Row],[ID DOCUMENTO]],BD_Pagos[],8,0),"")</f>
        <v/>
      </c>
      <c r="AQ1481" s="17" t="str">
        <f>IFERROR(VLOOKUP("1-"&amp;Presupuestos[[#This Row],[ID DOCUMENTO]],BD_Pagos[],9,0),"")</f>
        <v/>
      </c>
      <c r="AR1481" s="54"/>
      <c r="AS1481" s="7" t="str">
        <f>IFERROR(VLOOKUP("2-"&amp;Presupuestos[[#This Row],[ID DOCUMENTO]],BD_Pagos[],7,0),"")</f>
        <v/>
      </c>
      <c r="AT1481" s="16" t="str">
        <f>IFERROR(VLOOKUP("2-"&amp;Presupuestos[[#This Row],[ID DOCUMENTO]],BD_Pagos[],8,0),"")</f>
        <v/>
      </c>
      <c r="AU1481" s="17" t="str">
        <f>IFERROR(VLOOKUP("2-"&amp;Presupuestos[[#This Row],[ID DOCUMENTO]],BD_Pagos[],9,0),"")</f>
        <v/>
      </c>
      <c r="AV1481" s="20">
        <f>IF(IFERROR(VLOOKUP("2-"&amp;Presupuestos[[#This Row],[ID DOCUMENTO]],BD_Pagos[],10,0),0)&gt;Presupuestos[[#This Row],[TOTAL SOLES]],Presupuestos[[#This Row],[TOTAL SOLES]],IFERROR(VLOOKUP("2-"&amp;Presupuestos[[#This Row],[ID DOCUMENTO]],BD_Pagos[],10,0),0))</f>
        <v>0</v>
      </c>
      <c r="AW1481" s="7"/>
      <c r="AX1481" s="16"/>
      <c r="AY1481" s="17"/>
      <c r="AZ1481" s="20"/>
      <c r="BA1481" s="7"/>
      <c r="BB1481" s="16"/>
      <c r="BC1481" s="17"/>
      <c r="BD1481" s="20"/>
      <c r="BE1481" s="7" t="str">
        <f>IFERROR(VLOOKUP("5-"&amp;Presupuestos[[#This Row],[ID DOCUMENTO]],BD_Pagos[],7,0),"")</f>
        <v/>
      </c>
      <c r="BF1481" s="17" t="str">
        <f>IFERROR(VLOOKUP("5-"&amp;Presupuestos[[#This Row],[ID DOCUMENTO]],BD_Pagos[],9,0),"")</f>
        <v/>
      </c>
      <c r="BG1481" s="20">
        <f>IF(IFERROR(VLOOKUP("5-"&amp;Presupuestos[[#This Row],[ID DOCUMENTO]],BD_Pagos[],10,0),0)&gt;Presupuestos[[#This Row],[TOTAL SOLES]],Presupuestos[[#This Row],[TOTAL SOLES]],IFERROR(VLOOKUP("5-"&amp;Presupuestos[[#This Row],[ID DOCUMENTO]],BD_Pagos[],10,0),0))</f>
        <v>0</v>
      </c>
      <c r="BH1481" s="7" t="str">
        <f>IFERROR(VLOOKUP("1-Detraccion"&amp;Presupuestos[[#This Row],[ID DOCUMENTO]],BD_Pagos[],2,0),"")</f>
        <v/>
      </c>
      <c r="BI1481" s="3" t="str">
        <f>IFERROR(VLOOKUP("1-Detraccion"&amp;Presupuestos[[#This Row],[ID DOCUMENTO]],BD_Pagos[],3,0),"")</f>
        <v/>
      </c>
      <c r="BJ1481" s="3" t="str">
        <f>IFERROR(VLOOKUP("1-Detraccion"&amp;Presupuestos[[#This Row],[ID DOCUMENTO]],BD_Pagos[],4,0),"")</f>
        <v/>
      </c>
      <c r="BK1481" s="6">
        <f>IF(IFERROR(VLOOKUP("1-Detraccion"&amp;Presupuestos[[#This Row],[ID DOCUMENTO]],BD_Pagos[],5,0),0)&gt;Presupuestos[[#This Row],[TOTAL SOLES]],Presupuestos[[#This Row],[TOTAL SOLES]],IFERROR(VLOOKUP("1-Detraccion"&amp;Presupuestos[[#This Row],[ID DOCUMENTO]],BD_Pagos[],5,0),0))</f>
        <v>0</v>
      </c>
      <c r="BL1481" s="6">
        <f>IF(IFERROR(VLOOKUP("1-Detraccion"&amp;Presupuestos[[#This Row],[ID DOCUMENTO]],BD_Pagos[],6,0),0)&gt;Presupuestos[[#This Row],[TOTAL SOLES]],Presupuestos[[#This Row],[TOTAL SOLES]],IFERROR(VLOOKUP("1-Detraccion"&amp;Presupuestos[[#This Row],[ID DOCUMENTO]],BD_Pagos[],6,0),0))</f>
        <v>0</v>
      </c>
      <c r="BM1481" s="37"/>
      <c r="BN1481" s="3"/>
      <c r="BO1481" s="3"/>
      <c r="BP1481" s="6"/>
      <c r="BQ148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v>
      </c>
      <c r="BR1481" s="23" t="str">
        <f>IF(Presupuestos[[#This Row],[SALDO ME-MN]]&gt;0,"PENDIENTE","CANCELADO")</f>
        <v>PENDIENTE</v>
      </c>
      <c r="BS1481" s="23" t="str">
        <f>IF(COUNTIFS($U$4:$U1480,Presupuestos[[#This Row],[ID DOCUMENTO]])&gt;=1,IF(B1480=Presupuestos[[#This Row],[ID]],"OK","DOC. DUPLICADO"),"OK")</f>
        <v>OK</v>
      </c>
    </row>
    <row r="1482" spans="2:71" ht="24" x14ac:dyDescent="0.25">
      <c r="B1482" s="34">
        <f>IF(Presupuestos[[#This Row],[ID DOCUMENTO]]=U1481,B1481,IF(B1481="ID",1,B1481+1))</f>
        <v>1269</v>
      </c>
      <c r="C1482" s="2">
        <v>45896</v>
      </c>
      <c r="D1482" s="2">
        <v>45896</v>
      </c>
      <c r="E1482" s="3" t="s">
        <v>966</v>
      </c>
      <c r="F1482" s="25" t="s">
        <v>35</v>
      </c>
      <c r="G1482" s="25" t="s">
        <v>19</v>
      </c>
      <c r="H1482" s="25" t="s">
        <v>228</v>
      </c>
      <c r="I1482" s="36" t="str">
        <f>IFERROR(VLOOKUP(Presupuestos[[#This Row],[AREA]]&amp;Presupuestos[[#This Row],[CONCEPTO]]&amp;Presupuestos[[#This Row],[DESCRIPCION]],Tabla28[[Columna1]:[CÓDIGO NUEVO]],2,0),"")</f>
        <v>P0307003</v>
      </c>
      <c r="J1482" s="3" t="s">
        <v>666</v>
      </c>
      <c r="K1482" s="3" t="s">
        <v>666</v>
      </c>
      <c r="L1482" s="3" t="s">
        <v>666</v>
      </c>
      <c r="M1482" s="31" t="s">
        <v>10298</v>
      </c>
      <c r="N1482" s="3"/>
      <c r="O1482" s="3" t="s">
        <v>315</v>
      </c>
      <c r="P1482" s="3" t="s">
        <v>127</v>
      </c>
      <c r="Q1482" s="3" t="str">
        <f>IFERROR(VLOOKUP(Presupuestos[[#This Row],[CLASIFICACIÓN (N)]],Tabla17[],2,0),"")</f>
        <v>Gastos operativos</v>
      </c>
      <c r="R1482" s="3" t="str">
        <f>IFERROR(VLOOKUP(Presupuestos[[#This Row],[CLASIFICACIÓN (N)]],Tabla17[],3,0),"")</f>
        <v>Operativo</v>
      </c>
      <c r="S1482" s="3" t="s">
        <v>16</v>
      </c>
      <c r="T1482" s="3" t="str">
        <f>IFERROR(VLOOKUP(Presupuestos[[#This Row],[ALMACEN]],Tabla5[],2,0),"")</f>
        <v>Arequipa</v>
      </c>
      <c r="U1482" s="19" t="str">
        <f>IFERROR(VLOOKUP(Presupuestos[[#This Row],[TIPO DE DOCUMENTO]],Tipo_Documento[],2,0)&amp;Presupuestos[[#This Row],[SERIE]]&amp;Presupuestos[[#This Row],[NUMERO]]&amp;Presupuestos[[#This Row],[RUC]],"")</f>
        <v>PLM332148536654</v>
      </c>
      <c r="V1482" s="3" t="s">
        <v>171</v>
      </c>
      <c r="W1482" s="7">
        <v>45896</v>
      </c>
      <c r="X1482" s="7">
        <v>45896</v>
      </c>
      <c r="Y1482" s="3">
        <v>3</v>
      </c>
      <c r="Z1482" s="3">
        <v>321</v>
      </c>
      <c r="AA1482" s="3">
        <f>IFERROR(VLOOKUP(Presupuestos[[#This Row],[RAZON SOCIAL]],CHOOSE({1,2},Clientes_Proveedores[Razon Social],Clientes_Proveedores[Ruc / Dni]),2,0),"-")</f>
        <v>48536654</v>
      </c>
      <c r="AB1482" s="31" t="s">
        <v>1619</v>
      </c>
      <c r="AC1482" s="3" t="s">
        <v>670</v>
      </c>
      <c r="AD1482" s="5"/>
      <c r="AE1482" s="6">
        <v>15</v>
      </c>
      <c r="AF1482" s="6">
        <f>Presupuestos[[#This Row],[BASE]]*Presupuestos[[#This Row],[% IGV]]</f>
        <v>0</v>
      </c>
      <c r="AG1482" s="22">
        <f>ROUND(SUM(Presupuestos[[#This Row],[BASE]:[IGV]]),2)</f>
        <v>15</v>
      </c>
      <c r="AH1482" s="9" t="str">
        <f>IF(Presupuestos[[#This Row],[MONEDA]]="USD",VLOOKUP(Presupuestos[[#This Row],[FECHA DE EMISION]],Tipo_Cambio[],3,0),"")</f>
        <v/>
      </c>
      <c r="AI1482" s="22">
        <f>IFERROR(ROUND(IF(Presupuestos[[#This Row],[MONEDA]]="PEN",Presupuestos[[#This Row],[TOTAL]],Presupuestos[[#This Row],[TOTAL]]*Presupuestos[[#This Row],[TIPO DE CAMBIO]]),2),"")</f>
        <v>15</v>
      </c>
      <c r="AJ1482" s="5"/>
      <c r="AK1482" s="33" t="s">
        <v>671</v>
      </c>
      <c r="AL1482" s="5" t="s">
        <v>672</v>
      </c>
      <c r="AM1482" s="23" t="s">
        <v>671</v>
      </c>
      <c r="AN1482" s="23" t="s">
        <v>671</v>
      </c>
      <c r="AO1482" s="7" t="str">
        <f>IFERROR(VLOOKUP("1-"&amp;Presupuestos[[#This Row],[ID DOCUMENTO]],BD_Pagos[],7,0),"")</f>
        <v/>
      </c>
      <c r="AP1482" s="16" t="str">
        <f>IFERROR(VLOOKUP("1-"&amp;Presupuestos[[#This Row],[ID DOCUMENTO]],BD_Pagos[],8,0),"")</f>
        <v/>
      </c>
      <c r="AQ1482" s="17" t="str">
        <f>IFERROR(VLOOKUP("1-"&amp;Presupuestos[[#This Row],[ID DOCUMENTO]],BD_Pagos[],9,0),"")</f>
        <v/>
      </c>
      <c r="AR1482" s="54"/>
      <c r="AS1482" s="7" t="str">
        <f>IFERROR(VLOOKUP("2-"&amp;Presupuestos[[#This Row],[ID DOCUMENTO]],BD_Pagos[],7,0),"")</f>
        <v/>
      </c>
      <c r="AT1482" s="16" t="str">
        <f>IFERROR(VLOOKUP("2-"&amp;Presupuestos[[#This Row],[ID DOCUMENTO]],BD_Pagos[],8,0),"")</f>
        <v/>
      </c>
      <c r="AU1482" s="17" t="str">
        <f>IFERROR(VLOOKUP("2-"&amp;Presupuestos[[#This Row],[ID DOCUMENTO]],BD_Pagos[],9,0),"")</f>
        <v/>
      </c>
      <c r="AV1482" s="20">
        <f>IF(IFERROR(VLOOKUP("2-"&amp;Presupuestos[[#This Row],[ID DOCUMENTO]],BD_Pagos[],10,0),0)&gt;Presupuestos[[#This Row],[TOTAL SOLES]],Presupuestos[[#This Row],[TOTAL SOLES]],IFERROR(VLOOKUP("2-"&amp;Presupuestos[[#This Row],[ID DOCUMENTO]],BD_Pagos[],10,0),0))</f>
        <v>0</v>
      </c>
      <c r="AW1482" s="7"/>
      <c r="AX1482" s="16"/>
      <c r="AY1482" s="17"/>
      <c r="AZ1482" s="20"/>
      <c r="BA1482" s="7"/>
      <c r="BB1482" s="16"/>
      <c r="BC1482" s="17"/>
      <c r="BD1482" s="20"/>
      <c r="BE1482" s="7" t="str">
        <f>IFERROR(VLOOKUP("5-"&amp;Presupuestos[[#This Row],[ID DOCUMENTO]],BD_Pagos[],7,0),"")</f>
        <v/>
      </c>
      <c r="BF1482" s="17" t="str">
        <f>IFERROR(VLOOKUP("5-"&amp;Presupuestos[[#This Row],[ID DOCUMENTO]],BD_Pagos[],9,0),"")</f>
        <v/>
      </c>
      <c r="BG1482" s="20">
        <f>IF(IFERROR(VLOOKUP("5-"&amp;Presupuestos[[#This Row],[ID DOCUMENTO]],BD_Pagos[],10,0),0)&gt;Presupuestos[[#This Row],[TOTAL SOLES]],Presupuestos[[#This Row],[TOTAL SOLES]],IFERROR(VLOOKUP("5-"&amp;Presupuestos[[#This Row],[ID DOCUMENTO]],BD_Pagos[],10,0),0))</f>
        <v>0</v>
      </c>
      <c r="BH1482" s="7" t="str">
        <f>IFERROR(VLOOKUP("1-Detraccion"&amp;Presupuestos[[#This Row],[ID DOCUMENTO]],BD_Pagos[],2,0),"")</f>
        <v/>
      </c>
      <c r="BI1482" s="3" t="str">
        <f>IFERROR(VLOOKUP("1-Detraccion"&amp;Presupuestos[[#This Row],[ID DOCUMENTO]],BD_Pagos[],3,0),"")</f>
        <v/>
      </c>
      <c r="BJ1482" s="3" t="str">
        <f>IFERROR(VLOOKUP("1-Detraccion"&amp;Presupuestos[[#This Row],[ID DOCUMENTO]],BD_Pagos[],4,0),"")</f>
        <v/>
      </c>
      <c r="BK1482" s="6">
        <f>IF(IFERROR(VLOOKUP("1-Detraccion"&amp;Presupuestos[[#This Row],[ID DOCUMENTO]],BD_Pagos[],5,0),0)&gt;Presupuestos[[#This Row],[TOTAL SOLES]],Presupuestos[[#This Row],[TOTAL SOLES]],IFERROR(VLOOKUP("1-Detraccion"&amp;Presupuestos[[#This Row],[ID DOCUMENTO]],BD_Pagos[],5,0),0))</f>
        <v>0</v>
      </c>
      <c r="BL1482" s="6">
        <f>IF(IFERROR(VLOOKUP("1-Detraccion"&amp;Presupuestos[[#This Row],[ID DOCUMENTO]],BD_Pagos[],6,0),0)&gt;Presupuestos[[#This Row],[TOTAL SOLES]],Presupuestos[[#This Row],[TOTAL SOLES]],IFERROR(VLOOKUP("1-Detraccion"&amp;Presupuestos[[#This Row],[ID DOCUMENTO]],BD_Pagos[],6,0),0))</f>
        <v>0</v>
      </c>
      <c r="BM1482" s="37"/>
      <c r="BN1482" s="3"/>
      <c r="BO1482" s="3"/>
      <c r="BP1482" s="6"/>
      <c r="BQ148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482" s="23" t="str">
        <f>IF(Presupuestos[[#This Row],[SALDO ME-MN]]&gt;0,"PENDIENTE","CANCELADO")</f>
        <v>PENDIENTE</v>
      </c>
      <c r="BS1482" s="23" t="str">
        <f>IF(COUNTIFS($U$4:$U1481,Presupuestos[[#This Row],[ID DOCUMENTO]])&gt;=1,IF(B1481=Presupuestos[[#This Row],[ID]],"OK","DOC. DUPLICADO"),"OK")</f>
        <v>OK</v>
      </c>
    </row>
    <row r="1483" spans="2:71" ht="24" x14ac:dyDescent="0.25">
      <c r="B1483" s="34">
        <f>IF(Presupuestos[[#This Row],[ID DOCUMENTO]]=U1482,B1482,IF(B1482="ID",1,B1482+1))</f>
        <v>1269</v>
      </c>
      <c r="C1483" s="2">
        <v>45896</v>
      </c>
      <c r="D1483" s="2">
        <v>45896</v>
      </c>
      <c r="E1483" s="3" t="s">
        <v>966</v>
      </c>
      <c r="F1483" s="25" t="s">
        <v>35</v>
      </c>
      <c r="G1483" s="25" t="s">
        <v>19</v>
      </c>
      <c r="H1483" s="25" t="s">
        <v>228</v>
      </c>
      <c r="I1483" s="36" t="str">
        <f>IFERROR(VLOOKUP(Presupuestos[[#This Row],[AREA]]&amp;Presupuestos[[#This Row],[CONCEPTO]]&amp;Presupuestos[[#This Row],[DESCRIPCION]],Tabla28[[Columna1]:[CÓDIGO NUEVO]],2,0),"")</f>
        <v>P0307003</v>
      </c>
      <c r="J1483" s="3" t="s">
        <v>666</v>
      </c>
      <c r="K1483" s="3" t="s">
        <v>666</v>
      </c>
      <c r="L1483" s="3" t="s">
        <v>666</v>
      </c>
      <c r="M1483" s="31" t="s">
        <v>10299</v>
      </c>
      <c r="N1483" s="3"/>
      <c r="O1483" s="3" t="s">
        <v>315</v>
      </c>
      <c r="P1483" s="3" t="s">
        <v>127</v>
      </c>
      <c r="Q1483" s="3" t="str">
        <f>IFERROR(VLOOKUP(Presupuestos[[#This Row],[CLASIFICACIÓN (N)]],Tabla17[],2,0),"")</f>
        <v>Gastos operativos</v>
      </c>
      <c r="R1483" s="3" t="str">
        <f>IFERROR(VLOOKUP(Presupuestos[[#This Row],[CLASIFICACIÓN (N)]],Tabla17[],3,0),"")</f>
        <v>Operativo</v>
      </c>
      <c r="S1483" s="3" t="s">
        <v>16</v>
      </c>
      <c r="T1483" s="3" t="str">
        <f>IFERROR(VLOOKUP(Presupuestos[[#This Row],[ALMACEN]],Tabla5[],2,0),"")</f>
        <v>Arequipa</v>
      </c>
      <c r="U1483" s="19" t="str">
        <f>IFERROR(VLOOKUP(Presupuestos[[#This Row],[TIPO DE DOCUMENTO]],Tipo_Documento[],2,0)&amp;Presupuestos[[#This Row],[SERIE]]&amp;Presupuestos[[#This Row],[NUMERO]]&amp;Presupuestos[[#This Row],[RUC]],"")</f>
        <v>PLM332148536654</v>
      </c>
      <c r="V1483" s="3" t="s">
        <v>171</v>
      </c>
      <c r="W1483" s="7">
        <v>45896</v>
      </c>
      <c r="X1483" s="7">
        <v>45896</v>
      </c>
      <c r="Y1483" s="3">
        <v>3</v>
      </c>
      <c r="Z1483" s="3">
        <v>321</v>
      </c>
      <c r="AA1483" s="3">
        <f>IFERROR(VLOOKUP(Presupuestos[[#This Row],[RAZON SOCIAL]],CHOOSE({1,2},Clientes_Proveedores[Razon Social],Clientes_Proveedores[Ruc / Dni]),2,0),"-")</f>
        <v>48536654</v>
      </c>
      <c r="AB1483" s="31" t="s">
        <v>1619</v>
      </c>
      <c r="AC1483" s="3" t="s">
        <v>670</v>
      </c>
      <c r="AD1483" s="5"/>
      <c r="AE1483" s="6">
        <v>15</v>
      </c>
      <c r="AF1483" s="6">
        <f>Presupuestos[[#This Row],[BASE]]*Presupuestos[[#This Row],[% IGV]]</f>
        <v>0</v>
      </c>
      <c r="AG1483" s="22">
        <f>ROUND(SUM(Presupuestos[[#This Row],[BASE]:[IGV]]),2)</f>
        <v>15</v>
      </c>
      <c r="AH1483" s="9" t="str">
        <f>IF(Presupuestos[[#This Row],[MONEDA]]="USD",VLOOKUP(Presupuestos[[#This Row],[FECHA DE EMISION]],Tipo_Cambio[],3,0),"")</f>
        <v/>
      </c>
      <c r="AI1483" s="22">
        <f>IFERROR(ROUND(IF(Presupuestos[[#This Row],[MONEDA]]="PEN",Presupuestos[[#This Row],[TOTAL]],Presupuestos[[#This Row],[TOTAL]]*Presupuestos[[#This Row],[TIPO DE CAMBIO]]),2),"")</f>
        <v>15</v>
      </c>
      <c r="AJ1483" s="5"/>
      <c r="AK1483" s="33" t="s">
        <v>671</v>
      </c>
      <c r="AL1483" s="5" t="s">
        <v>672</v>
      </c>
      <c r="AM1483" s="23" t="s">
        <v>671</v>
      </c>
      <c r="AN1483" s="23" t="s">
        <v>671</v>
      </c>
      <c r="AO1483" s="7" t="str">
        <f>IFERROR(VLOOKUP("1-"&amp;Presupuestos[[#This Row],[ID DOCUMENTO]],BD_Pagos[],7,0),"")</f>
        <v/>
      </c>
      <c r="AP1483" s="16" t="str">
        <f>IFERROR(VLOOKUP("1-"&amp;Presupuestos[[#This Row],[ID DOCUMENTO]],BD_Pagos[],8,0),"")</f>
        <v/>
      </c>
      <c r="AQ1483" s="17" t="str">
        <f>IFERROR(VLOOKUP("1-"&amp;Presupuestos[[#This Row],[ID DOCUMENTO]],BD_Pagos[],9,0),"")</f>
        <v/>
      </c>
      <c r="AR1483" s="54"/>
      <c r="AS1483" s="7" t="str">
        <f>IFERROR(VLOOKUP("2-"&amp;Presupuestos[[#This Row],[ID DOCUMENTO]],BD_Pagos[],7,0),"")</f>
        <v/>
      </c>
      <c r="AT1483" s="16" t="str">
        <f>IFERROR(VLOOKUP("2-"&amp;Presupuestos[[#This Row],[ID DOCUMENTO]],BD_Pagos[],8,0),"")</f>
        <v/>
      </c>
      <c r="AU1483" s="17" t="str">
        <f>IFERROR(VLOOKUP("2-"&amp;Presupuestos[[#This Row],[ID DOCUMENTO]],BD_Pagos[],9,0),"")</f>
        <v/>
      </c>
      <c r="AV1483" s="20">
        <f>IF(IFERROR(VLOOKUP("2-"&amp;Presupuestos[[#This Row],[ID DOCUMENTO]],BD_Pagos[],10,0),0)&gt;Presupuestos[[#This Row],[TOTAL SOLES]],Presupuestos[[#This Row],[TOTAL SOLES]],IFERROR(VLOOKUP("2-"&amp;Presupuestos[[#This Row],[ID DOCUMENTO]],BD_Pagos[],10,0),0))</f>
        <v>0</v>
      </c>
      <c r="AW1483" s="7"/>
      <c r="AX1483" s="16"/>
      <c r="AY1483" s="17"/>
      <c r="AZ1483" s="20"/>
      <c r="BA1483" s="7"/>
      <c r="BB1483" s="16"/>
      <c r="BC1483" s="17"/>
      <c r="BD1483" s="20"/>
      <c r="BE1483" s="7" t="str">
        <f>IFERROR(VLOOKUP("5-"&amp;Presupuestos[[#This Row],[ID DOCUMENTO]],BD_Pagos[],7,0),"")</f>
        <v/>
      </c>
      <c r="BF1483" s="17" t="str">
        <f>IFERROR(VLOOKUP("5-"&amp;Presupuestos[[#This Row],[ID DOCUMENTO]],BD_Pagos[],9,0),"")</f>
        <v/>
      </c>
      <c r="BG1483" s="20">
        <f>IF(IFERROR(VLOOKUP("5-"&amp;Presupuestos[[#This Row],[ID DOCUMENTO]],BD_Pagos[],10,0),0)&gt;Presupuestos[[#This Row],[TOTAL SOLES]],Presupuestos[[#This Row],[TOTAL SOLES]],IFERROR(VLOOKUP("5-"&amp;Presupuestos[[#This Row],[ID DOCUMENTO]],BD_Pagos[],10,0),0))</f>
        <v>0</v>
      </c>
      <c r="BH1483" s="7" t="str">
        <f>IFERROR(VLOOKUP("1-Detraccion"&amp;Presupuestos[[#This Row],[ID DOCUMENTO]],BD_Pagos[],2,0),"")</f>
        <v/>
      </c>
      <c r="BI1483" s="3" t="str">
        <f>IFERROR(VLOOKUP("1-Detraccion"&amp;Presupuestos[[#This Row],[ID DOCUMENTO]],BD_Pagos[],3,0),"")</f>
        <v/>
      </c>
      <c r="BJ1483" s="3" t="str">
        <f>IFERROR(VLOOKUP("1-Detraccion"&amp;Presupuestos[[#This Row],[ID DOCUMENTO]],BD_Pagos[],4,0),"")</f>
        <v/>
      </c>
      <c r="BK1483" s="6">
        <f>IF(IFERROR(VLOOKUP("1-Detraccion"&amp;Presupuestos[[#This Row],[ID DOCUMENTO]],BD_Pagos[],5,0),0)&gt;Presupuestos[[#This Row],[TOTAL SOLES]],Presupuestos[[#This Row],[TOTAL SOLES]],IFERROR(VLOOKUP("1-Detraccion"&amp;Presupuestos[[#This Row],[ID DOCUMENTO]],BD_Pagos[],5,0),0))</f>
        <v>0</v>
      </c>
      <c r="BL1483" s="6">
        <f>IF(IFERROR(VLOOKUP("1-Detraccion"&amp;Presupuestos[[#This Row],[ID DOCUMENTO]],BD_Pagos[],6,0),0)&gt;Presupuestos[[#This Row],[TOTAL SOLES]],Presupuestos[[#This Row],[TOTAL SOLES]],IFERROR(VLOOKUP("1-Detraccion"&amp;Presupuestos[[#This Row],[ID DOCUMENTO]],BD_Pagos[],6,0),0))</f>
        <v>0</v>
      </c>
      <c r="BM1483" s="37"/>
      <c r="BN1483" s="3"/>
      <c r="BO1483" s="3"/>
      <c r="BP1483" s="6"/>
      <c r="BQ148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483" s="23" t="str">
        <f>IF(Presupuestos[[#This Row],[SALDO ME-MN]]&gt;0,"PENDIENTE","CANCELADO")</f>
        <v>PENDIENTE</v>
      </c>
      <c r="BS1483" s="23" t="str">
        <f>IF(COUNTIFS($U$4:$U1482,Presupuestos[[#This Row],[ID DOCUMENTO]])&gt;=1,IF(B1482=Presupuestos[[#This Row],[ID]],"OK","DOC. DUPLICADO"),"OK")</f>
        <v>OK</v>
      </c>
    </row>
    <row r="1484" spans="2:71" ht="24" x14ac:dyDescent="0.25">
      <c r="B1484" s="34">
        <f>IF(Presupuestos[[#This Row],[ID DOCUMENTO]]=U1483,B1483,IF(B1483="ID",1,B1483+1))</f>
        <v>1269</v>
      </c>
      <c r="C1484" s="2">
        <v>45896</v>
      </c>
      <c r="D1484" s="2">
        <v>45896</v>
      </c>
      <c r="E1484" s="3" t="s">
        <v>966</v>
      </c>
      <c r="F1484" s="25" t="s">
        <v>35</v>
      </c>
      <c r="G1484" s="25" t="s">
        <v>19</v>
      </c>
      <c r="H1484" s="25" t="s">
        <v>228</v>
      </c>
      <c r="I1484" s="36" t="str">
        <f>IFERROR(VLOOKUP(Presupuestos[[#This Row],[AREA]]&amp;Presupuestos[[#This Row],[CONCEPTO]]&amp;Presupuestos[[#This Row],[DESCRIPCION]],Tabla28[[Columna1]:[CÓDIGO NUEVO]],2,0),"")</f>
        <v>P0307003</v>
      </c>
      <c r="J1484" s="3" t="s">
        <v>666</v>
      </c>
      <c r="K1484" s="3" t="s">
        <v>666</v>
      </c>
      <c r="L1484" s="3" t="s">
        <v>666</v>
      </c>
      <c r="M1484" s="31" t="s">
        <v>10300</v>
      </c>
      <c r="N1484" s="3"/>
      <c r="O1484" s="3" t="s">
        <v>315</v>
      </c>
      <c r="P1484" s="3" t="s">
        <v>127</v>
      </c>
      <c r="Q1484" s="3" t="str">
        <f>IFERROR(VLOOKUP(Presupuestos[[#This Row],[CLASIFICACIÓN (N)]],Tabla17[],2,0),"")</f>
        <v>Gastos operativos</v>
      </c>
      <c r="R1484" s="3" t="str">
        <f>IFERROR(VLOOKUP(Presupuestos[[#This Row],[CLASIFICACIÓN (N)]],Tabla17[],3,0),"")</f>
        <v>Operativo</v>
      </c>
      <c r="S1484" s="3" t="s">
        <v>16</v>
      </c>
      <c r="T1484" s="3" t="str">
        <f>IFERROR(VLOOKUP(Presupuestos[[#This Row],[ALMACEN]],Tabla5[],2,0),"")</f>
        <v>Arequipa</v>
      </c>
      <c r="U1484" s="19" t="str">
        <f>IFERROR(VLOOKUP(Presupuestos[[#This Row],[TIPO DE DOCUMENTO]],Tipo_Documento[],2,0)&amp;Presupuestos[[#This Row],[SERIE]]&amp;Presupuestos[[#This Row],[NUMERO]]&amp;Presupuestos[[#This Row],[RUC]],"")</f>
        <v>PLM332148536654</v>
      </c>
      <c r="V1484" s="3" t="s">
        <v>171</v>
      </c>
      <c r="W1484" s="7">
        <v>45896</v>
      </c>
      <c r="X1484" s="7">
        <v>45896</v>
      </c>
      <c r="Y1484" s="3">
        <v>3</v>
      </c>
      <c r="Z1484" s="3">
        <v>321</v>
      </c>
      <c r="AA1484" s="3">
        <f>IFERROR(VLOOKUP(Presupuestos[[#This Row],[RAZON SOCIAL]],CHOOSE({1,2},Clientes_Proveedores[Razon Social],Clientes_Proveedores[Ruc / Dni]),2,0),"-")</f>
        <v>48536654</v>
      </c>
      <c r="AB1484" s="31" t="s">
        <v>1619</v>
      </c>
      <c r="AC1484" s="3" t="s">
        <v>670</v>
      </c>
      <c r="AD1484" s="5"/>
      <c r="AE1484" s="6">
        <v>15</v>
      </c>
      <c r="AF1484" s="6">
        <f>Presupuestos[[#This Row],[BASE]]*Presupuestos[[#This Row],[% IGV]]</f>
        <v>0</v>
      </c>
      <c r="AG1484" s="22">
        <f>ROUND(SUM(Presupuestos[[#This Row],[BASE]:[IGV]]),2)</f>
        <v>15</v>
      </c>
      <c r="AH1484" s="9" t="str">
        <f>IF(Presupuestos[[#This Row],[MONEDA]]="USD",VLOOKUP(Presupuestos[[#This Row],[FECHA DE EMISION]],Tipo_Cambio[],3,0),"")</f>
        <v/>
      </c>
      <c r="AI1484" s="22">
        <f>IFERROR(ROUND(IF(Presupuestos[[#This Row],[MONEDA]]="PEN",Presupuestos[[#This Row],[TOTAL]],Presupuestos[[#This Row],[TOTAL]]*Presupuestos[[#This Row],[TIPO DE CAMBIO]]),2),"")</f>
        <v>15</v>
      </c>
      <c r="AJ1484" s="5"/>
      <c r="AK1484" s="33" t="s">
        <v>671</v>
      </c>
      <c r="AL1484" s="5" t="s">
        <v>672</v>
      </c>
      <c r="AM1484" s="23" t="s">
        <v>671</v>
      </c>
      <c r="AN1484" s="23" t="s">
        <v>671</v>
      </c>
      <c r="AO1484" s="7" t="str">
        <f>IFERROR(VLOOKUP("1-"&amp;Presupuestos[[#This Row],[ID DOCUMENTO]],BD_Pagos[],7,0),"")</f>
        <v/>
      </c>
      <c r="AP1484" s="16" t="str">
        <f>IFERROR(VLOOKUP("1-"&amp;Presupuestos[[#This Row],[ID DOCUMENTO]],BD_Pagos[],8,0),"")</f>
        <v/>
      </c>
      <c r="AQ1484" s="17" t="str">
        <f>IFERROR(VLOOKUP("1-"&amp;Presupuestos[[#This Row],[ID DOCUMENTO]],BD_Pagos[],9,0),"")</f>
        <v/>
      </c>
      <c r="AR1484" s="54"/>
      <c r="AS1484" s="7" t="str">
        <f>IFERROR(VLOOKUP("2-"&amp;Presupuestos[[#This Row],[ID DOCUMENTO]],BD_Pagos[],7,0),"")</f>
        <v/>
      </c>
      <c r="AT1484" s="16" t="str">
        <f>IFERROR(VLOOKUP("2-"&amp;Presupuestos[[#This Row],[ID DOCUMENTO]],BD_Pagos[],8,0),"")</f>
        <v/>
      </c>
      <c r="AU1484" s="17" t="str">
        <f>IFERROR(VLOOKUP("2-"&amp;Presupuestos[[#This Row],[ID DOCUMENTO]],BD_Pagos[],9,0),"")</f>
        <v/>
      </c>
      <c r="AV1484" s="20">
        <f>IF(IFERROR(VLOOKUP("2-"&amp;Presupuestos[[#This Row],[ID DOCUMENTO]],BD_Pagos[],10,0),0)&gt;Presupuestos[[#This Row],[TOTAL SOLES]],Presupuestos[[#This Row],[TOTAL SOLES]],IFERROR(VLOOKUP("2-"&amp;Presupuestos[[#This Row],[ID DOCUMENTO]],BD_Pagos[],10,0),0))</f>
        <v>0</v>
      </c>
      <c r="AW1484" s="7"/>
      <c r="AX1484" s="16"/>
      <c r="AY1484" s="17"/>
      <c r="AZ1484" s="20"/>
      <c r="BA1484" s="7"/>
      <c r="BB1484" s="16"/>
      <c r="BC1484" s="17"/>
      <c r="BD1484" s="20"/>
      <c r="BE1484" s="7" t="str">
        <f>IFERROR(VLOOKUP("5-"&amp;Presupuestos[[#This Row],[ID DOCUMENTO]],BD_Pagos[],7,0),"")</f>
        <v/>
      </c>
      <c r="BF1484" s="17" t="str">
        <f>IFERROR(VLOOKUP("5-"&amp;Presupuestos[[#This Row],[ID DOCUMENTO]],BD_Pagos[],9,0),"")</f>
        <v/>
      </c>
      <c r="BG1484" s="20">
        <f>IF(IFERROR(VLOOKUP("5-"&amp;Presupuestos[[#This Row],[ID DOCUMENTO]],BD_Pagos[],10,0),0)&gt;Presupuestos[[#This Row],[TOTAL SOLES]],Presupuestos[[#This Row],[TOTAL SOLES]],IFERROR(VLOOKUP("5-"&amp;Presupuestos[[#This Row],[ID DOCUMENTO]],BD_Pagos[],10,0),0))</f>
        <v>0</v>
      </c>
      <c r="BH1484" s="7" t="str">
        <f>IFERROR(VLOOKUP("1-Detraccion"&amp;Presupuestos[[#This Row],[ID DOCUMENTO]],BD_Pagos[],2,0),"")</f>
        <v/>
      </c>
      <c r="BI1484" s="3" t="str">
        <f>IFERROR(VLOOKUP("1-Detraccion"&amp;Presupuestos[[#This Row],[ID DOCUMENTO]],BD_Pagos[],3,0),"")</f>
        <v/>
      </c>
      <c r="BJ1484" s="3" t="str">
        <f>IFERROR(VLOOKUP("1-Detraccion"&amp;Presupuestos[[#This Row],[ID DOCUMENTO]],BD_Pagos[],4,0),"")</f>
        <v/>
      </c>
      <c r="BK1484" s="6">
        <f>IF(IFERROR(VLOOKUP("1-Detraccion"&amp;Presupuestos[[#This Row],[ID DOCUMENTO]],BD_Pagos[],5,0),0)&gt;Presupuestos[[#This Row],[TOTAL SOLES]],Presupuestos[[#This Row],[TOTAL SOLES]],IFERROR(VLOOKUP("1-Detraccion"&amp;Presupuestos[[#This Row],[ID DOCUMENTO]],BD_Pagos[],5,0),0))</f>
        <v>0</v>
      </c>
      <c r="BL1484" s="6">
        <f>IF(IFERROR(VLOOKUP("1-Detraccion"&amp;Presupuestos[[#This Row],[ID DOCUMENTO]],BD_Pagos[],6,0),0)&gt;Presupuestos[[#This Row],[TOTAL SOLES]],Presupuestos[[#This Row],[TOTAL SOLES]],IFERROR(VLOOKUP("1-Detraccion"&amp;Presupuestos[[#This Row],[ID DOCUMENTO]],BD_Pagos[],6,0),0))</f>
        <v>0</v>
      </c>
      <c r="BM1484" s="37"/>
      <c r="BN1484" s="3"/>
      <c r="BO1484" s="3"/>
      <c r="BP1484" s="6"/>
      <c r="BQ148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484" s="23" t="str">
        <f>IF(Presupuestos[[#This Row],[SALDO ME-MN]]&gt;0,"PENDIENTE","CANCELADO")</f>
        <v>PENDIENTE</v>
      </c>
      <c r="BS1484" s="23" t="str">
        <f>IF(COUNTIFS($U$4:$U1483,Presupuestos[[#This Row],[ID DOCUMENTO]])&gt;=1,IF(B1483=Presupuestos[[#This Row],[ID]],"OK","DOC. DUPLICADO"),"OK")</f>
        <v>OK</v>
      </c>
    </row>
    <row r="1485" spans="2:71" ht="24" x14ac:dyDescent="0.25">
      <c r="B1485" s="34">
        <f>IF(Presupuestos[[#This Row],[ID DOCUMENTO]]=U1484,B1484,IF(B1484="ID",1,B1484+1))</f>
        <v>1269</v>
      </c>
      <c r="C1485" s="2">
        <v>45896</v>
      </c>
      <c r="D1485" s="2">
        <v>45896</v>
      </c>
      <c r="E1485" s="3" t="s">
        <v>966</v>
      </c>
      <c r="F1485" s="25" t="s">
        <v>35</v>
      </c>
      <c r="G1485" s="25" t="s">
        <v>19</v>
      </c>
      <c r="H1485" s="25" t="s">
        <v>228</v>
      </c>
      <c r="I1485" s="36" t="str">
        <f>IFERROR(VLOOKUP(Presupuestos[[#This Row],[AREA]]&amp;Presupuestos[[#This Row],[CONCEPTO]]&amp;Presupuestos[[#This Row],[DESCRIPCION]],Tabla28[[Columna1]:[CÓDIGO NUEVO]],2,0),"")</f>
        <v>P0307003</v>
      </c>
      <c r="J1485" s="3" t="s">
        <v>666</v>
      </c>
      <c r="K1485" s="3" t="s">
        <v>666</v>
      </c>
      <c r="L1485" s="3" t="s">
        <v>666</v>
      </c>
      <c r="M1485" s="31" t="s">
        <v>10301</v>
      </c>
      <c r="N1485" s="3"/>
      <c r="O1485" s="3" t="s">
        <v>315</v>
      </c>
      <c r="P1485" s="3" t="s">
        <v>127</v>
      </c>
      <c r="Q1485" s="3" t="str">
        <f>IFERROR(VLOOKUP(Presupuestos[[#This Row],[CLASIFICACIÓN (N)]],Tabla17[],2,0),"")</f>
        <v>Gastos operativos</v>
      </c>
      <c r="R1485" s="3" t="str">
        <f>IFERROR(VLOOKUP(Presupuestos[[#This Row],[CLASIFICACIÓN (N)]],Tabla17[],3,0),"")</f>
        <v>Operativo</v>
      </c>
      <c r="S1485" s="3" t="s">
        <v>16</v>
      </c>
      <c r="T1485" s="3" t="str">
        <f>IFERROR(VLOOKUP(Presupuestos[[#This Row],[ALMACEN]],Tabla5[],2,0),"")</f>
        <v>Arequipa</v>
      </c>
      <c r="U1485" s="19" t="str">
        <f>IFERROR(VLOOKUP(Presupuestos[[#This Row],[TIPO DE DOCUMENTO]],Tipo_Documento[],2,0)&amp;Presupuestos[[#This Row],[SERIE]]&amp;Presupuestos[[#This Row],[NUMERO]]&amp;Presupuestos[[#This Row],[RUC]],"")</f>
        <v>PLM332148536654</v>
      </c>
      <c r="V1485" s="3" t="s">
        <v>171</v>
      </c>
      <c r="W1485" s="7">
        <v>45896</v>
      </c>
      <c r="X1485" s="7">
        <v>45896</v>
      </c>
      <c r="Y1485" s="3">
        <v>3</v>
      </c>
      <c r="Z1485" s="3">
        <v>321</v>
      </c>
      <c r="AA1485" s="3">
        <f>IFERROR(VLOOKUP(Presupuestos[[#This Row],[RAZON SOCIAL]],CHOOSE({1,2},Clientes_Proveedores[Razon Social],Clientes_Proveedores[Ruc / Dni]),2,0),"-")</f>
        <v>48536654</v>
      </c>
      <c r="AB1485" s="31" t="s">
        <v>1619</v>
      </c>
      <c r="AC1485" s="3" t="s">
        <v>670</v>
      </c>
      <c r="AD1485" s="5"/>
      <c r="AE1485" s="6">
        <v>15</v>
      </c>
      <c r="AF1485" s="6">
        <f>Presupuestos[[#This Row],[BASE]]*Presupuestos[[#This Row],[% IGV]]</f>
        <v>0</v>
      </c>
      <c r="AG1485" s="22">
        <f>ROUND(SUM(Presupuestos[[#This Row],[BASE]:[IGV]]),2)</f>
        <v>15</v>
      </c>
      <c r="AH1485" s="9" t="str">
        <f>IF(Presupuestos[[#This Row],[MONEDA]]="USD",VLOOKUP(Presupuestos[[#This Row],[FECHA DE EMISION]],Tipo_Cambio[],3,0),"")</f>
        <v/>
      </c>
      <c r="AI1485" s="22">
        <f>IFERROR(ROUND(IF(Presupuestos[[#This Row],[MONEDA]]="PEN",Presupuestos[[#This Row],[TOTAL]],Presupuestos[[#This Row],[TOTAL]]*Presupuestos[[#This Row],[TIPO DE CAMBIO]]),2),"")</f>
        <v>15</v>
      </c>
      <c r="AJ1485" s="5"/>
      <c r="AK1485" s="33" t="s">
        <v>671</v>
      </c>
      <c r="AL1485" s="5" t="s">
        <v>672</v>
      </c>
      <c r="AM1485" s="23" t="s">
        <v>671</v>
      </c>
      <c r="AN1485" s="23" t="s">
        <v>671</v>
      </c>
      <c r="AO1485" s="7" t="str">
        <f>IFERROR(VLOOKUP("1-"&amp;Presupuestos[[#This Row],[ID DOCUMENTO]],BD_Pagos[],7,0),"")</f>
        <v/>
      </c>
      <c r="AP1485" s="16" t="str">
        <f>IFERROR(VLOOKUP("1-"&amp;Presupuestos[[#This Row],[ID DOCUMENTO]],BD_Pagos[],8,0),"")</f>
        <v/>
      </c>
      <c r="AQ1485" s="17" t="str">
        <f>IFERROR(VLOOKUP("1-"&amp;Presupuestos[[#This Row],[ID DOCUMENTO]],BD_Pagos[],9,0),"")</f>
        <v/>
      </c>
      <c r="AR1485" s="54"/>
      <c r="AS1485" s="7" t="str">
        <f>IFERROR(VLOOKUP("2-"&amp;Presupuestos[[#This Row],[ID DOCUMENTO]],BD_Pagos[],7,0),"")</f>
        <v/>
      </c>
      <c r="AT1485" s="16" t="str">
        <f>IFERROR(VLOOKUP("2-"&amp;Presupuestos[[#This Row],[ID DOCUMENTO]],BD_Pagos[],8,0),"")</f>
        <v/>
      </c>
      <c r="AU1485" s="17" t="str">
        <f>IFERROR(VLOOKUP("2-"&amp;Presupuestos[[#This Row],[ID DOCUMENTO]],BD_Pagos[],9,0),"")</f>
        <v/>
      </c>
      <c r="AV1485" s="20">
        <f>IF(IFERROR(VLOOKUP("2-"&amp;Presupuestos[[#This Row],[ID DOCUMENTO]],BD_Pagos[],10,0),0)&gt;Presupuestos[[#This Row],[TOTAL SOLES]],Presupuestos[[#This Row],[TOTAL SOLES]],IFERROR(VLOOKUP("2-"&amp;Presupuestos[[#This Row],[ID DOCUMENTO]],BD_Pagos[],10,0),0))</f>
        <v>0</v>
      </c>
      <c r="AW1485" s="7"/>
      <c r="AX1485" s="16"/>
      <c r="AY1485" s="17"/>
      <c r="AZ1485" s="20"/>
      <c r="BA1485" s="7"/>
      <c r="BB1485" s="16"/>
      <c r="BC1485" s="17"/>
      <c r="BD1485" s="20"/>
      <c r="BE1485" s="7" t="str">
        <f>IFERROR(VLOOKUP("5-"&amp;Presupuestos[[#This Row],[ID DOCUMENTO]],BD_Pagos[],7,0),"")</f>
        <v/>
      </c>
      <c r="BF1485" s="17" t="str">
        <f>IFERROR(VLOOKUP("5-"&amp;Presupuestos[[#This Row],[ID DOCUMENTO]],BD_Pagos[],9,0),"")</f>
        <v/>
      </c>
      <c r="BG1485" s="20">
        <f>IF(IFERROR(VLOOKUP("5-"&amp;Presupuestos[[#This Row],[ID DOCUMENTO]],BD_Pagos[],10,0),0)&gt;Presupuestos[[#This Row],[TOTAL SOLES]],Presupuestos[[#This Row],[TOTAL SOLES]],IFERROR(VLOOKUP("5-"&amp;Presupuestos[[#This Row],[ID DOCUMENTO]],BD_Pagos[],10,0),0))</f>
        <v>0</v>
      </c>
      <c r="BH1485" s="7" t="str">
        <f>IFERROR(VLOOKUP("1-Detraccion"&amp;Presupuestos[[#This Row],[ID DOCUMENTO]],BD_Pagos[],2,0),"")</f>
        <v/>
      </c>
      <c r="BI1485" s="3" t="str">
        <f>IFERROR(VLOOKUP("1-Detraccion"&amp;Presupuestos[[#This Row],[ID DOCUMENTO]],BD_Pagos[],3,0),"")</f>
        <v/>
      </c>
      <c r="BJ1485" s="3" t="str">
        <f>IFERROR(VLOOKUP("1-Detraccion"&amp;Presupuestos[[#This Row],[ID DOCUMENTO]],BD_Pagos[],4,0),"")</f>
        <v/>
      </c>
      <c r="BK1485" s="6">
        <f>IF(IFERROR(VLOOKUP("1-Detraccion"&amp;Presupuestos[[#This Row],[ID DOCUMENTO]],BD_Pagos[],5,0),0)&gt;Presupuestos[[#This Row],[TOTAL SOLES]],Presupuestos[[#This Row],[TOTAL SOLES]],IFERROR(VLOOKUP("1-Detraccion"&amp;Presupuestos[[#This Row],[ID DOCUMENTO]],BD_Pagos[],5,0),0))</f>
        <v>0</v>
      </c>
      <c r="BL1485" s="6">
        <f>IF(IFERROR(VLOOKUP("1-Detraccion"&amp;Presupuestos[[#This Row],[ID DOCUMENTO]],BD_Pagos[],6,0),0)&gt;Presupuestos[[#This Row],[TOTAL SOLES]],Presupuestos[[#This Row],[TOTAL SOLES]],IFERROR(VLOOKUP("1-Detraccion"&amp;Presupuestos[[#This Row],[ID DOCUMENTO]],BD_Pagos[],6,0),0))</f>
        <v>0</v>
      </c>
      <c r="BM1485" s="37"/>
      <c r="BN1485" s="3"/>
      <c r="BO1485" s="3"/>
      <c r="BP1485" s="6"/>
      <c r="BQ148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v>
      </c>
      <c r="BR1485" s="23" t="str">
        <f>IF(Presupuestos[[#This Row],[SALDO ME-MN]]&gt;0,"PENDIENTE","CANCELADO")</f>
        <v>PENDIENTE</v>
      </c>
      <c r="BS1485" s="23" t="str">
        <f>IF(COUNTIFS($U$4:$U1484,Presupuestos[[#This Row],[ID DOCUMENTO]])&gt;=1,IF(B1484=Presupuestos[[#This Row],[ID]],"OK","DOC. DUPLICADO"),"OK")</f>
        <v>OK</v>
      </c>
    </row>
    <row r="1486" spans="2:71" ht="36" x14ac:dyDescent="0.25">
      <c r="B1486" s="34">
        <f>IF(Presupuestos[[#This Row],[ID DOCUMENTO]]=U1485,B1485,IF(B1485="ID",1,B1485+1))</f>
        <v>1270</v>
      </c>
      <c r="C1486" s="2">
        <v>45896</v>
      </c>
      <c r="D1486" s="2">
        <v>45896</v>
      </c>
      <c r="E1486" s="3" t="s">
        <v>10304</v>
      </c>
      <c r="F1486" s="25" t="s">
        <v>27</v>
      </c>
      <c r="G1486" s="25" t="s">
        <v>118</v>
      </c>
      <c r="H1486" s="25" t="s">
        <v>107</v>
      </c>
      <c r="I1486" s="36" t="str">
        <f>IFERROR(VLOOKUP(Presupuestos[[#This Row],[AREA]]&amp;Presupuestos[[#This Row],[CONCEPTO]]&amp;Presupuestos[[#This Row],[DESCRIPCION]],Tabla28[[Columna1]:[CÓDIGO NUEVO]],2,0),"")</f>
        <v>P0205002</v>
      </c>
      <c r="J1486" s="3" t="s">
        <v>10302</v>
      </c>
      <c r="K1486" s="3" t="s">
        <v>666</v>
      </c>
      <c r="L1486" s="3" t="s">
        <v>666</v>
      </c>
      <c r="M1486" s="31" t="s">
        <v>10303</v>
      </c>
      <c r="N1486" s="3"/>
      <c r="O1486" s="3" t="s">
        <v>308</v>
      </c>
      <c r="P1486" s="3" t="s">
        <v>132</v>
      </c>
      <c r="Q1486" s="3" t="str">
        <f>IFERROR(VLOOKUP(Presupuestos[[#This Row],[CLASIFICACIÓN (N)]],Tabla17[],2,0),"")</f>
        <v>Gastos operativos</v>
      </c>
      <c r="R1486" s="3" t="str">
        <f>IFERROR(VLOOKUP(Presupuestos[[#This Row],[CLASIFICACIÓN (N)]],Tabla17[],3,0),"")</f>
        <v>Operativo</v>
      </c>
      <c r="S1486" s="3" t="s">
        <v>26</v>
      </c>
      <c r="T1486" s="3" t="str">
        <f>IFERROR(VLOOKUP(Presupuestos[[#This Row],[ALMACEN]],Tabla5[],2,0),"")</f>
        <v>Arequipa</v>
      </c>
      <c r="U1486" s="19" t="str">
        <f>IFERROR(VLOOKUP(Presupuestos[[#This Row],[TIPO DE DOCUMENTO]],Tipo_Documento[],2,0)&amp;Presupuestos[[#This Row],[SERIE]]&amp;Presupuestos[[#This Row],[NUMERO]]&amp;Presupuestos[[#This Row],[RUC]],"")</f>
        <v>LIQCOM13011111111</v>
      </c>
      <c r="V1486" s="3" t="s">
        <v>175</v>
      </c>
      <c r="W1486" s="7">
        <v>45896</v>
      </c>
      <c r="X1486" s="7">
        <v>45896</v>
      </c>
      <c r="Y1486" s="3" t="s">
        <v>28</v>
      </c>
      <c r="Z1486" s="3">
        <v>130</v>
      </c>
      <c r="AA1486" s="3">
        <f>IFERROR(VLOOKUP(Presupuestos[[#This Row],[RAZON SOCIAL]],CHOOSE({1,2},Clientes_Proveedores[Razon Social],Clientes_Proveedores[Ruc / Dni]),2,0),"-")</f>
        <v>11111111</v>
      </c>
      <c r="AB1486" s="31" t="s">
        <v>916</v>
      </c>
      <c r="AC1486" s="3" t="s">
        <v>670</v>
      </c>
      <c r="AD1486" s="5"/>
      <c r="AE1486" s="6">
        <v>450</v>
      </c>
      <c r="AF1486" s="6">
        <f>Presupuestos[[#This Row],[BASE]]*Presupuestos[[#This Row],[% IGV]]</f>
        <v>0</v>
      </c>
      <c r="AG1486" s="22">
        <f>ROUND(SUM(Presupuestos[[#This Row],[BASE]:[IGV]]),2)</f>
        <v>450</v>
      </c>
      <c r="AH1486" s="9" t="str">
        <f>IF(Presupuestos[[#This Row],[MONEDA]]="USD",VLOOKUP(Presupuestos[[#This Row],[FECHA DE EMISION]],Tipo_Cambio[],3,0),"")</f>
        <v/>
      </c>
      <c r="AI1486" s="22">
        <f>IFERROR(ROUND(IF(Presupuestos[[#This Row],[MONEDA]]="PEN",Presupuestos[[#This Row],[TOTAL]],Presupuestos[[#This Row],[TOTAL]]*Presupuestos[[#This Row],[TIPO DE CAMBIO]]),2),"")</f>
        <v>450</v>
      </c>
      <c r="AJ1486" s="5"/>
      <c r="AK1486" s="33"/>
      <c r="AL1486" s="5" t="s">
        <v>742</v>
      </c>
      <c r="AM1486" s="23"/>
      <c r="AN1486" s="23"/>
      <c r="AO1486" s="7" t="str">
        <f>IFERROR(VLOOKUP("1-"&amp;Presupuestos[[#This Row],[ID DOCUMENTO]],BD_Pagos[],7,0),"")</f>
        <v/>
      </c>
      <c r="AP1486" s="16" t="str">
        <f>IFERROR(VLOOKUP("1-"&amp;Presupuestos[[#This Row],[ID DOCUMENTO]],BD_Pagos[],8,0),"")</f>
        <v/>
      </c>
      <c r="AQ1486" s="17" t="str">
        <f>IFERROR(VLOOKUP("1-"&amp;Presupuestos[[#This Row],[ID DOCUMENTO]],BD_Pagos[],9,0),"")</f>
        <v/>
      </c>
      <c r="AR1486" s="54"/>
      <c r="AS1486" s="7" t="str">
        <f>IFERROR(VLOOKUP("2-"&amp;Presupuestos[[#This Row],[ID DOCUMENTO]],BD_Pagos[],7,0),"")</f>
        <v/>
      </c>
      <c r="AT1486" s="16" t="str">
        <f>IFERROR(VLOOKUP("2-"&amp;Presupuestos[[#This Row],[ID DOCUMENTO]],BD_Pagos[],8,0),"")</f>
        <v/>
      </c>
      <c r="AU1486" s="17" t="str">
        <f>IFERROR(VLOOKUP("2-"&amp;Presupuestos[[#This Row],[ID DOCUMENTO]],BD_Pagos[],9,0),"")</f>
        <v/>
      </c>
      <c r="AV1486" s="20">
        <f>IF(IFERROR(VLOOKUP("2-"&amp;Presupuestos[[#This Row],[ID DOCUMENTO]],BD_Pagos[],10,0),0)&gt;Presupuestos[[#This Row],[TOTAL SOLES]],Presupuestos[[#This Row],[TOTAL SOLES]],IFERROR(VLOOKUP("2-"&amp;Presupuestos[[#This Row],[ID DOCUMENTO]],BD_Pagos[],10,0),0))</f>
        <v>0</v>
      </c>
      <c r="AW1486" s="7"/>
      <c r="AX1486" s="16"/>
      <c r="AY1486" s="17"/>
      <c r="AZ1486" s="20"/>
      <c r="BA1486" s="7"/>
      <c r="BB1486" s="16"/>
      <c r="BC1486" s="17"/>
      <c r="BD1486" s="20"/>
      <c r="BE1486" s="7" t="str">
        <f>IFERROR(VLOOKUP("5-"&amp;Presupuestos[[#This Row],[ID DOCUMENTO]],BD_Pagos[],7,0),"")</f>
        <v/>
      </c>
      <c r="BF1486" s="17" t="str">
        <f>IFERROR(VLOOKUP("5-"&amp;Presupuestos[[#This Row],[ID DOCUMENTO]],BD_Pagos[],9,0),"")</f>
        <v/>
      </c>
      <c r="BG1486" s="20">
        <f>IF(IFERROR(VLOOKUP("5-"&amp;Presupuestos[[#This Row],[ID DOCUMENTO]],BD_Pagos[],10,0),0)&gt;Presupuestos[[#This Row],[TOTAL SOLES]],Presupuestos[[#This Row],[TOTAL SOLES]],IFERROR(VLOOKUP("5-"&amp;Presupuestos[[#This Row],[ID DOCUMENTO]],BD_Pagos[],10,0),0))</f>
        <v>0</v>
      </c>
      <c r="BH1486" s="7" t="str">
        <f>IFERROR(VLOOKUP("1-Detraccion"&amp;Presupuestos[[#This Row],[ID DOCUMENTO]],BD_Pagos[],2,0),"")</f>
        <v/>
      </c>
      <c r="BI1486" s="3" t="str">
        <f>IFERROR(VLOOKUP("1-Detraccion"&amp;Presupuestos[[#This Row],[ID DOCUMENTO]],BD_Pagos[],3,0),"")</f>
        <v/>
      </c>
      <c r="BJ1486" s="3" t="str">
        <f>IFERROR(VLOOKUP("1-Detraccion"&amp;Presupuestos[[#This Row],[ID DOCUMENTO]],BD_Pagos[],4,0),"")</f>
        <v/>
      </c>
      <c r="BK1486" s="6">
        <f>IF(IFERROR(VLOOKUP("1-Detraccion"&amp;Presupuestos[[#This Row],[ID DOCUMENTO]],BD_Pagos[],5,0),0)&gt;Presupuestos[[#This Row],[TOTAL SOLES]],Presupuestos[[#This Row],[TOTAL SOLES]],IFERROR(VLOOKUP("1-Detraccion"&amp;Presupuestos[[#This Row],[ID DOCUMENTO]],BD_Pagos[],5,0),0))</f>
        <v>0</v>
      </c>
      <c r="BL1486" s="6">
        <f>IF(IFERROR(VLOOKUP("1-Detraccion"&amp;Presupuestos[[#This Row],[ID DOCUMENTO]],BD_Pagos[],6,0),0)&gt;Presupuestos[[#This Row],[TOTAL SOLES]],Presupuestos[[#This Row],[TOTAL SOLES]],IFERROR(VLOOKUP("1-Detraccion"&amp;Presupuestos[[#This Row],[ID DOCUMENTO]],BD_Pagos[],6,0),0))</f>
        <v>0</v>
      </c>
      <c r="BM1486" s="37"/>
      <c r="BN1486" s="3"/>
      <c r="BO1486" s="3"/>
      <c r="BP1486" s="6"/>
      <c r="BQ148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450</v>
      </c>
      <c r="BR1486" s="23" t="str">
        <f>IF(Presupuestos[[#This Row],[SALDO ME-MN]]&gt;0,"PENDIENTE","CANCELADO")</f>
        <v>PENDIENTE</v>
      </c>
      <c r="BS1486" s="23" t="str">
        <f>IF(COUNTIFS($U$4:$U1485,Presupuestos[[#This Row],[ID DOCUMENTO]])&gt;=1,IF(B1485=Presupuestos[[#This Row],[ID]],"OK","DOC. DUPLICADO"),"OK")</f>
        <v>OK</v>
      </c>
    </row>
    <row r="1487" spans="2:71" ht="24" x14ac:dyDescent="0.25">
      <c r="B1487" s="34">
        <f>IF(Presupuestos[[#This Row],[ID DOCUMENTO]]=U1486,B1486,IF(B1486="ID",1,B1486+1))</f>
        <v>1271</v>
      </c>
      <c r="C1487" s="2">
        <v>45895</v>
      </c>
      <c r="D1487" s="2">
        <v>45895</v>
      </c>
      <c r="E1487" s="3" t="s">
        <v>2232</v>
      </c>
      <c r="F1487" s="25" t="s">
        <v>49</v>
      </c>
      <c r="G1487" s="25" t="s">
        <v>51</v>
      </c>
      <c r="H1487" s="25" t="s">
        <v>24</v>
      </c>
      <c r="I1487" s="36" t="str">
        <f>IFERROR(VLOOKUP(Presupuestos[[#This Row],[AREA]]&amp;Presupuestos[[#This Row],[CONCEPTO]]&amp;Presupuestos[[#This Row],[DESCRIPCION]],Tabla28[[Columna1]:[CÓDIGO NUEVO]],2,0),"")</f>
        <v>P0507001</v>
      </c>
      <c r="J1487" s="3" t="s">
        <v>10305</v>
      </c>
      <c r="K1487" s="3" t="s">
        <v>666</v>
      </c>
      <c r="L1487" s="3" t="s">
        <v>666</v>
      </c>
      <c r="M1487" s="31" t="s">
        <v>10306</v>
      </c>
      <c r="N1487" s="3"/>
      <c r="O1487" s="3" t="s">
        <v>315</v>
      </c>
      <c r="P1487" s="3" t="s">
        <v>127</v>
      </c>
      <c r="Q1487" s="3" t="str">
        <f>IFERROR(VLOOKUP(Presupuestos[[#This Row],[CLASIFICACIÓN (N)]],Tabla17[],2,0),"")</f>
        <v>Gastos operativos</v>
      </c>
      <c r="R1487" s="3" t="str">
        <f>IFERROR(VLOOKUP(Presupuestos[[#This Row],[CLASIFICACIÓN (N)]],Tabla17[],3,0),"")</f>
        <v>Operativo</v>
      </c>
      <c r="S1487" s="3" t="s">
        <v>16</v>
      </c>
      <c r="T1487" s="3" t="str">
        <f>IFERROR(VLOOKUP(Presupuestos[[#This Row],[ALMACEN]],Tabla5[],2,0),"")</f>
        <v>Arequipa</v>
      </c>
      <c r="U1487" s="19" t="str">
        <f>IFERROR(VLOOKUP(Presupuestos[[#This Row],[TIPO DE DOCUMENTO]],Tipo_Documento[],2,0)&amp;Presupuestos[[#This Row],[SERIE]]&amp;Presupuestos[[#This Row],[NUMERO]]&amp;Presupuestos[[#This Row],[RUC]],"")</f>
        <v>01E00178310296695781</v>
      </c>
      <c r="V1487" s="3" t="s">
        <v>120</v>
      </c>
      <c r="W1487" s="7">
        <v>45895</v>
      </c>
      <c r="X1487" s="7">
        <v>45895</v>
      </c>
      <c r="Y1487" s="3" t="s">
        <v>668</v>
      </c>
      <c r="Z1487" s="3">
        <v>783</v>
      </c>
      <c r="AA1487" s="3">
        <f>IFERROR(VLOOKUP(Presupuestos[[#This Row],[RAZON SOCIAL]],CHOOSE({1,2},Clientes_Proveedores[Razon Social],Clientes_Proveedores[Ruc / Dni]),2,0),"-")</f>
        <v>10296695781</v>
      </c>
      <c r="AB1487" s="31" t="s">
        <v>2655</v>
      </c>
      <c r="AC1487" s="3" t="s">
        <v>670</v>
      </c>
      <c r="AD1487" s="5">
        <v>0.18</v>
      </c>
      <c r="AE1487" s="6">
        <v>245.76</v>
      </c>
      <c r="AF1487" s="6">
        <f>Presupuestos[[#This Row],[BASE]]*Presupuestos[[#This Row],[% IGV]]</f>
        <v>44.236799999999995</v>
      </c>
      <c r="AG1487" s="22">
        <f>ROUND(SUM(Presupuestos[[#This Row],[BASE]:[IGV]]),2)</f>
        <v>290</v>
      </c>
      <c r="AH1487" s="9" t="str">
        <f>IF(Presupuestos[[#This Row],[MONEDA]]="USD",VLOOKUP(Presupuestos[[#This Row],[FECHA DE EMISION]],Tipo_Cambio[],3,0),"")</f>
        <v/>
      </c>
      <c r="AI1487" s="22">
        <f>IFERROR(ROUND(IF(Presupuestos[[#This Row],[MONEDA]]="PEN",Presupuestos[[#This Row],[TOTAL]],Presupuestos[[#This Row],[TOTAL]]*Presupuestos[[#This Row],[TIPO DE CAMBIO]]),2),"")</f>
        <v>290</v>
      </c>
      <c r="AJ1487" s="5"/>
      <c r="AK1487" s="33"/>
      <c r="AL1487" s="5" t="s">
        <v>680</v>
      </c>
      <c r="AM1487" s="23"/>
      <c r="AN1487" s="23"/>
      <c r="AO1487" s="7" t="str">
        <f>IFERROR(VLOOKUP("1-"&amp;Presupuestos[[#This Row],[ID DOCUMENTO]],BD_Pagos[],7,0),"")</f>
        <v/>
      </c>
      <c r="AP1487" s="16" t="str">
        <f>IFERROR(VLOOKUP("1-"&amp;Presupuestos[[#This Row],[ID DOCUMENTO]],BD_Pagos[],8,0),"")</f>
        <v/>
      </c>
      <c r="AQ1487" s="17" t="str">
        <f>IFERROR(VLOOKUP("1-"&amp;Presupuestos[[#This Row],[ID DOCUMENTO]],BD_Pagos[],9,0),"")</f>
        <v/>
      </c>
      <c r="AR1487" s="54"/>
      <c r="AS1487" s="7" t="str">
        <f>IFERROR(VLOOKUP("2-"&amp;Presupuestos[[#This Row],[ID DOCUMENTO]],BD_Pagos[],7,0),"")</f>
        <v/>
      </c>
      <c r="AT1487" s="16" t="str">
        <f>IFERROR(VLOOKUP("2-"&amp;Presupuestos[[#This Row],[ID DOCUMENTO]],BD_Pagos[],8,0),"")</f>
        <v/>
      </c>
      <c r="AU1487" s="17" t="str">
        <f>IFERROR(VLOOKUP("2-"&amp;Presupuestos[[#This Row],[ID DOCUMENTO]],BD_Pagos[],9,0),"")</f>
        <v/>
      </c>
      <c r="AV1487" s="20">
        <f>IF(IFERROR(VLOOKUP("2-"&amp;Presupuestos[[#This Row],[ID DOCUMENTO]],BD_Pagos[],10,0),0)&gt;Presupuestos[[#This Row],[TOTAL SOLES]],Presupuestos[[#This Row],[TOTAL SOLES]],IFERROR(VLOOKUP("2-"&amp;Presupuestos[[#This Row],[ID DOCUMENTO]],BD_Pagos[],10,0),0))</f>
        <v>0</v>
      </c>
      <c r="AW1487" s="7"/>
      <c r="AX1487" s="16"/>
      <c r="AY1487" s="17"/>
      <c r="AZ1487" s="20"/>
      <c r="BA1487" s="7"/>
      <c r="BB1487" s="16"/>
      <c r="BC1487" s="17"/>
      <c r="BD1487" s="20"/>
      <c r="BE1487" s="7" t="str">
        <f>IFERROR(VLOOKUP("5-"&amp;Presupuestos[[#This Row],[ID DOCUMENTO]],BD_Pagos[],7,0),"")</f>
        <v/>
      </c>
      <c r="BF1487" s="17" t="str">
        <f>IFERROR(VLOOKUP("5-"&amp;Presupuestos[[#This Row],[ID DOCUMENTO]],BD_Pagos[],9,0),"")</f>
        <v/>
      </c>
      <c r="BG1487" s="20">
        <f>IF(IFERROR(VLOOKUP("5-"&amp;Presupuestos[[#This Row],[ID DOCUMENTO]],BD_Pagos[],10,0),0)&gt;Presupuestos[[#This Row],[TOTAL SOLES]],Presupuestos[[#This Row],[TOTAL SOLES]],IFERROR(VLOOKUP("5-"&amp;Presupuestos[[#This Row],[ID DOCUMENTO]],BD_Pagos[],10,0),0))</f>
        <v>0</v>
      </c>
      <c r="BH1487" s="7" t="str">
        <f>IFERROR(VLOOKUP("1-Detraccion"&amp;Presupuestos[[#This Row],[ID DOCUMENTO]],BD_Pagos[],2,0),"")</f>
        <v/>
      </c>
      <c r="BI1487" s="3" t="str">
        <f>IFERROR(VLOOKUP("1-Detraccion"&amp;Presupuestos[[#This Row],[ID DOCUMENTO]],BD_Pagos[],3,0),"")</f>
        <v/>
      </c>
      <c r="BJ1487" s="3" t="str">
        <f>IFERROR(VLOOKUP("1-Detraccion"&amp;Presupuestos[[#This Row],[ID DOCUMENTO]],BD_Pagos[],4,0),"")</f>
        <v/>
      </c>
      <c r="BK1487" s="6">
        <f>IF(IFERROR(VLOOKUP("1-Detraccion"&amp;Presupuestos[[#This Row],[ID DOCUMENTO]],BD_Pagos[],5,0),0)&gt;Presupuestos[[#This Row],[TOTAL SOLES]],Presupuestos[[#This Row],[TOTAL SOLES]],IFERROR(VLOOKUP("1-Detraccion"&amp;Presupuestos[[#This Row],[ID DOCUMENTO]],BD_Pagos[],5,0),0))</f>
        <v>0</v>
      </c>
      <c r="BL1487" s="6">
        <f>IF(IFERROR(VLOOKUP("1-Detraccion"&amp;Presupuestos[[#This Row],[ID DOCUMENTO]],BD_Pagos[],6,0),0)&gt;Presupuestos[[#This Row],[TOTAL SOLES]],Presupuestos[[#This Row],[TOTAL SOLES]],IFERROR(VLOOKUP("1-Detraccion"&amp;Presupuestos[[#This Row],[ID DOCUMENTO]],BD_Pagos[],6,0),0))</f>
        <v>0</v>
      </c>
      <c r="BM1487" s="37"/>
      <c r="BN1487" s="3"/>
      <c r="BO1487" s="3"/>
      <c r="BP1487" s="6"/>
      <c r="BQ148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290</v>
      </c>
      <c r="BR1487" s="23" t="str">
        <f>IF(Presupuestos[[#This Row],[SALDO ME-MN]]&gt;0,"PENDIENTE","CANCELADO")</f>
        <v>PENDIENTE</v>
      </c>
      <c r="BS1487" s="23" t="str">
        <f>IF(COUNTIFS($U$4:$U1486,Presupuestos[[#This Row],[ID DOCUMENTO]])&gt;=1,IF(B1486=Presupuestos[[#This Row],[ID]],"OK","DOC. DUPLICADO"),"OK")</f>
        <v>OK</v>
      </c>
    </row>
    <row r="1488" spans="2:71" x14ac:dyDescent="0.25">
      <c r="B1488" s="34">
        <f>IF(Presupuestos[[#This Row],[ID DOCUMENTO]]=U1487,B1487,IF(B1487="ID",1,B1487+1))</f>
        <v>1272</v>
      </c>
      <c r="C1488" s="2">
        <v>45842</v>
      </c>
      <c r="D1488" s="2">
        <v>45863</v>
      </c>
      <c r="E1488" s="3" t="s">
        <v>690</v>
      </c>
      <c r="F1488" s="25" t="s">
        <v>35</v>
      </c>
      <c r="G1488" s="25" t="s">
        <v>239</v>
      </c>
      <c r="H1488" s="25" t="s">
        <v>201</v>
      </c>
      <c r="I1488" s="36" t="str">
        <f>IFERROR(VLOOKUP(Presupuestos[[#This Row],[AREA]]&amp;Presupuestos[[#This Row],[CONCEPTO]]&amp;Presupuestos[[#This Row],[DESCRIPCION]],Tabla28[[Columna1]:[CÓDIGO NUEVO]],2,0),"")</f>
        <v>P0305001</v>
      </c>
      <c r="J1488" s="3" t="s">
        <v>666</v>
      </c>
      <c r="K1488" s="3" t="s">
        <v>666</v>
      </c>
      <c r="L1488" s="3" t="s">
        <v>666</v>
      </c>
      <c r="M1488" s="31" t="s">
        <v>10307</v>
      </c>
      <c r="N1488" s="3"/>
      <c r="O1488" s="3" t="s">
        <v>300</v>
      </c>
      <c r="P1488" s="3" t="s">
        <v>132</v>
      </c>
      <c r="Q1488" s="3" t="str">
        <f>IFERROR(VLOOKUP(Presupuestos[[#This Row],[CLASIFICACIÓN (N)]],Tabla17[],2,0),"")</f>
        <v>Gastos operativos</v>
      </c>
      <c r="R1488" s="3" t="str">
        <f>IFERROR(VLOOKUP(Presupuestos[[#This Row],[CLASIFICACIÓN (N)]],Tabla17[],3,0),"")</f>
        <v>Operativo</v>
      </c>
      <c r="S1488" s="3" t="s">
        <v>16</v>
      </c>
      <c r="T1488" s="3" t="str">
        <f>IFERROR(VLOOKUP(Presupuestos[[#This Row],[ALMACEN]],Tabla5[],2,0),"")</f>
        <v>Arequipa</v>
      </c>
      <c r="U1488" s="19" t="str">
        <f>IFERROR(VLOOKUP(Presupuestos[[#This Row],[TIPO DE DOCUMENTO]],Tipo_Documento[],2,0)&amp;Presupuestos[[#This Row],[SERIE]]&amp;Presupuestos[[#This Row],[NUMERO]]&amp;Presupuestos[[#This Row],[RUC]],"")</f>
        <v>01F0011516420553255709</v>
      </c>
      <c r="V1488" s="3" t="s">
        <v>120</v>
      </c>
      <c r="W1488" s="7">
        <v>45894</v>
      </c>
      <c r="X1488" s="7">
        <v>45909</v>
      </c>
      <c r="Y1488" s="3" t="s">
        <v>688</v>
      </c>
      <c r="Z1488" s="3">
        <v>15164</v>
      </c>
      <c r="AA1488" s="3">
        <f>IFERROR(VLOOKUP(Presupuestos[[#This Row],[RAZON SOCIAL]],CHOOSE({1,2},Clientes_Proveedores[Razon Social],Clientes_Proveedores[Ruc / Dni]),2,0),"-")</f>
        <v>20553255709</v>
      </c>
      <c r="AB1488" s="31" t="s">
        <v>2896</v>
      </c>
      <c r="AC1488" s="3" t="s">
        <v>670</v>
      </c>
      <c r="AD1488" s="5">
        <v>0.18</v>
      </c>
      <c r="AE1488" s="6">
        <v>8455.08</v>
      </c>
      <c r="AF1488" s="6">
        <f>Presupuestos[[#This Row],[BASE]]*Presupuestos[[#This Row],[% IGV]]</f>
        <v>1521.9143999999999</v>
      </c>
      <c r="AG1488" s="22">
        <f>ROUND(SUM(Presupuestos[[#This Row],[BASE]:[IGV]]),2)</f>
        <v>9976.99</v>
      </c>
      <c r="AH1488" s="9" t="str">
        <f>IF(Presupuestos[[#This Row],[MONEDA]]="USD",VLOOKUP(Presupuestos[[#This Row],[FECHA DE EMISION]],Tipo_Cambio[],3,0),"")</f>
        <v/>
      </c>
      <c r="AI1488" s="22">
        <f>IFERROR(ROUND(IF(Presupuestos[[#This Row],[MONEDA]]="PEN",Presupuestos[[#This Row],[TOTAL]],Presupuestos[[#This Row],[TOTAL]]*Presupuestos[[#This Row],[TIPO DE CAMBIO]]),2),"")</f>
        <v>9976.99</v>
      </c>
      <c r="AJ1488" s="5">
        <v>0.12</v>
      </c>
      <c r="AK1488" s="33" t="s">
        <v>671</v>
      </c>
      <c r="AL1488" s="5" t="s">
        <v>680</v>
      </c>
      <c r="AM1488" s="23" t="s">
        <v>671</v>
      </c>
      <c r="AN1488" s="23" t="s">
        <v>671</v>
      </c>
      <c r="AO1488" s="7" t="str">
        <f>IFERROR(VLOOKUP("1-"&amp;Presupuestos[[#This Row],[ID DOCUMENTO]],BD_Pagos[],7,0),"")</f>
        <v/>
      </c>
      <c r="AP1488" s="16" t="str">
        <f>IFERROR(VLOOKUP("1-"&amp;Presupuestos[[#This Row],[ID DOCUMENTO]],BD_Pagos[],8,0),"")</f>
        <v/>
      </c>
      <c r="AQ1488" s="17" t="str">
        <f>IFERROR(VLOOKUP("1-"&amp;Presupuestos[[#This Row],[ID DOCUMENTO]],BD_Pagos[],9,0),"")</f>
        <v/>
      </c>
      <c r="AR1488" s="54"/>
      <c r="AS1488" s="7" t="str">
        <f>IFERROR(VLOOKUP("2-"&amp;Presupuestos[[#This Row],[ID DOCUMENTO]],BD_Pagos[],7,0),"")</f>
        <v/>
      </c>
      <c r="AT1488" s="16" t="str">
        <f>IFERROR(VLOOKUP("2-"&amp;Presupuestos[[#This Row],[ID DOCUMENTO]],BD_Pagos[],8,0),"")</f>
        <v/>
      </c>
      <c r="AU1488" s="17" t="str">
        <f>IFERROR(VLOOKUP("2-"&amp;Presupuestos[[#This Row],[ID DOCUMENTO]],BD_Pagos[],9,0),"")</f>
        <v/>
      </c>
      <c r="AV1488" s="20">
        <f>IF(IFERROR(VLOOKUP("2-"&amp;Presupuestos[[#This Row],[ID DOCUMENTO]],BD_Pagos[],10,0),0)&gt;Presupuestos[[#This Row],[TOTAL SOLES]],Presupuestos[[#This Row],[TOTAL SOLES]],IFERROR(VLOOKUP("2-"&amp;Presupuestos[[#This Row],[ID DOCUMENTO]],BD_Pagos[],10,0),0))</f>
        <v>0</v>
      </c>
      <c r="AW1488" s="7"/>
      <c r="AX1488" s="16"/>
      <c r="AY1488" s="17"/>
      <c r="AZ1488" s="20"/>
      <c r="BA1488" s="7"/>
      <c r="BB1488" s="16"/>
      <c r="BC1488" s="17"/>
      <c r="BD1488" s="20"/>
      <c r="BE1488" s="7" t="str">
        <f>IFERROR(VLOOKUP("5-"&amp;Presupuestos[[#This Row],[ID DOCUMENTO]],BD_Pagos[],7,0),"")</f>
        <v/>
      </c>
      <c r="BF1488" s="17" t="str">
        <f>IFERROR(VLOOKUP("5-"&amp;Presupuestos[[#This Row],[ID DOCUMENTO]],BD_Pagos[],9,0),"")</f>
        <v/>
      </c>
      <c r="BG1488" s="20">
        <f>IF(IFERROR(VLOOKUP("5-"&amp;Presupuestos[[#This Row],[ID DOCUMENTO]],BD_Pagos[],10,0),0)&gt;Presupuestos[[#This Row],[TOTAL SOLES]],Presupuestos[[#This Row],[TOTAL SOLES]],IFERROR(VLOOKUP("5-"&amp;Presupuestos[[#This Row],[ID DOCUMENTO]],BD_Pagos[],10,0),0))</f>
        <v>0</v>
      </c>
      <c r="BH1488" s="7" t="str">
        <f>IFERROR(VLOOKUP("1-Detraccion"&amp;Presupuestos[[#This Row],[ID DOCUMENTO]],BD_Pagos[],2,0),"")</f>
        <v/>
      </c>
      <c r="BI1488" s="3" t="str">
        <f>IFERROR(VLOOKUP("1-Detraccion"&amp;Presupuestos[[#This Row],[ID DOCUMENTO]],BD_Pagos[],3,0),"")</f>
        <v/>
      </c>
      <c r="BJ1488" s="3" t="str">
        <f>IFERROR(VLOOKUP("1-Detraccion"&amp;Presupuestos[[#This Row],[ID DOCUMENTO]],BD_Pagos[],4,0),"")</f>
        <v/>
      </c>
      <c r="BK1488" s="6">
        <f>IF(IFERROR(VLOOKUP("1-Detraccion"&amp;Presupuestos[[#This Row],[ID DOCUMENTO]],BD_Pagos[],5,0),0)&gt;Presupuestos[[#This Row],[TOTAL SOLES]],Presupuestos[[#This Row],[TOTAL SOLES]],IFERROR(VLOOKUP("1-Detraccion"&amp;Presupuestos[[#This Row],[ID DOCUMENTO]],BD_Pagos[],5,0),0))</f>
        <v>0</v>
      </c>
      <c r="BL1488" s="6">
        <f>IF(IFERROR(VLOOKUP("1-Detraccion"&amp;Presupuestos[[#This Row],[ID DOCUMENTO]],BD_Pagos[],6,0),0)&gt;Presupuestos[[#This Row],[TOTAL SOLES]],Presupuestos[[#This Row],[TOTAL SOLES]],IFERROR(VLOOKUP("1-Detraccion"&amp;Presupuestos[[#This Row],[ID DOCUMENTO]],BD_Pagos[],6,0),0))</f>
        <v>0</v>
      </c>
      <c r="BM1488" s="37"/>
      <c r="BN1488" s="3"/>
      <c r="BO1488" s="3"/>
      <c r="BP1488" s="6"/>
      <c r="BQ148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9976.99</v>
      </c>
      <c r="BR1488" s="23" t="str">
        <f>IF(Presupuestos[[#This Row],[SALDO ME-MN]]&gt;0,"PENDIENTE","CANCELADO")</f>
        <v>PENDIENTE</v>
      </c>
      <c r="BS1488" s="23" t="str">
        <f>IF(COUNTIFS($U$4:$U1487,Presupuestos[[#This Row],[ID DOCUMENTO]])&gt;=1,IF(B1487=Presupuestos[[#This Row],[ID]],"OK","DOC. DUPLICADO"),"OK")</f>
        <v>OK</v>
      </c>
    </row>
    <row r="1489" spans="2:71" ht="24" x14ac:dyDescent="0.25">
      <c r="B1489" s="34">
        <f>IF(Presupuestos[[#This Row],[ID DOCUMENTO]]=U1488,B1488,IF(B1488="ID",1,B1488+1))</f>
        <v>1273</v>
      </c>
      <c r="C1489" s="2">
        <v>45862</v>
      </c>
      <c r="D1489" s="2">
        <v>45892</v>
      </c>
      <c r="E1489" s="3" t="s">
        <v>690</v>
      </c>
      <c r="F1489" s="25" t="s">
        <v>35</v>
      </c>
      <c r="G1489" s="25" t="s">
        <v>239</v>
      </c>
      <c r="H1489" s="25" t="s">
        <v>216</v>
      </c>
      <c r="I1489" s="36" t="str">
        <f>IFERROR(VLOOKUP(Presupuestos[[#This Row],[AREA]]&amp;Presupuestos[[#This Row],[CONCEPTO]]&amp;Presupuestos[[#This Row],[DESCRIPCION]],Tabla28[[Columna1]:[CÓDIGO NUEVO]],2,0),"")</f>
        <v>P0305002</v>
      </c>
      <c r="J1489" s="3" t="s">
        <v>666</v>
      </c>
      <c r="K1489" s="3" t="s">
        <v>666</v>
      </c>
      <c r="L1489" s="3" t="s">
        <v>666</v>
      </c>
      <c r="M1489" s="31" t="s">
        <v>10308</v>
      </c>
      <c r="N1489" s="3"/>
      <c r="O1489" s="3" t="s">
        <v>300</v>
      </c>
      <c r="P1489" s="3" t="s">
        <v>132</v>
      </c>
      <c r="Q1489" s="3" t="str">
        <f>IFERROR(VLOOKUP(Presupuestos[[#This Row],[CLASIFICACIÓN (N)]],Tabla17[],2,0),"")</f>
        <v>Gastos operativos</v>
      </c>
      <c r="R1489" s="3" t="str">
        <f>IFERROR(VLOOKUP(Presupuestos[[#This Row],[CLASIFICACIÓN (N)]],Tabla17[],3,0),"")</f>
        <v>Operativo</v>
      </c>
      <c r="S1489" s="3" t="s">
        <v>41</v>
      </c>
      <c r="T1489" s="3" t="str">
        <f>IFERROR(VLOOKUP(Presupuestos[[#This Row],[ALMACEN]],Tabla5[],2,0),"")</f>
        <v>Lima</v>
      </c>
      <c r="U1489" s="19" t="str">
        <f>IFERROR(VLOOKUP(Presupuestos[[#This Row],[TIPO DE DOCUMENTO]],Tipo_Documento[],2,0)&amp;Presupuestos[[#This Row],[SERIE]]&amp;Presupuestos[[#This Row],[NUMERO]]&amp;Presupuestos[[#This Row],[RUC]],"")</f>
        <v>01F0012104720302891452</v>
      </c>
      <c r="V1489" s="3" t="s">
        <v>120</v>
      </c>
      <c r="W1489" s="7">
        <v>45894</v>
      </c>
      <c r="X1489" s="7">
        <v>45894</v>
      </c>
      <c r="Y1489" s="3" t="s">
        <v>688</v>
      </c>
      <c r="Z1489" s="3">
        <v>21047</v>
      </c>
      <c r="AA1489" s="3">
        <f>IFERROR(VLOOKUP(Presupuestos[[#This Row],[RAZON SOCIAL]],CHOOSE({1,2},Clientes_Proveedores[Razon Social],Clientes_Proveedores[Ruc / Dni]),2,0),"-")</f>
        <v>20302891452</v>
      </c>
      <c r="AB1489" s="31" t="s">
        <v>1337</v>
      </c>
      <c r="AC1489" s="3" t="s">
        <v>670</v>
      </c>
      <c r="AD1489" s="5">
        <v>0.18</v>
      </c>
      <c r="AE1489" s="6">
        <v>228.74</v>
      </c>
      <c r="AF1489" s="6">
        <f>Presupuestos[[#This Row],[BASE]]*Presupuestos[[#This Row],[% IGV]]</f>
        <v>41.173200000000001</v>
      </c>
      <c r="AG1489" s="22">
        <f>ROUND(SUM(Presupuestos[[#This Row],[BASE]:[IGV]]),2)</f>
        <v>269.91000000000003</v>
      </c>
      <c r="AH1489" s="9" t="str">
        <f>IF(Presupuestos[[#This Row],[MONEDA]]="USD",VLOOKUP(Presupuestos[[#This Row],[FECHA DE EMISION]],Tipo_Cambio[],3,0),"")</f>
        <v/>
      </c>
      <c r="AI1489" s="22">
        <f>IFERROR(ROUND(IF(Presupuestos[[#This Row],[MONEDA]]="PEN",Presupuestos[[#This Row],[TOTAL]],Presupuestos[[#This Row],[TOTAL]]*Presupuestos[[#This Row],[TIPO DE CAMBIO]]),2),"")</f>
        <v>269.91000000000003</v>
      </c>
      <c r="AJ1489" s="5">
        <v>0.12</v>
      </c>
      <c r="AK1489" s="33" t="s">
        <v>671</v>
      </c>
      <c r="AL1489" s="5" t="s">
        <v>680</v>
      </c>
      <c r="AM1489" s="23" t="s">
        <v>671</v>
      </c>
      <c r="AN1489" s="23" t="s">
        <v>671</v>
      </c>
      <c r="AO1489" s="7" t="str">
        <f>IFERROR(VLOOKUP("1-"&amp;Presupuestos[[#This Row],[ID DOCUMENTO]],BD_Pagos[],7,0),"")</f>
        <v/>
      </c>
      <c r="AP1489" s="16" t="str">
        <f>IFERROR(VLOOKUP("1-"&amp;Presupuestos[[#This Row],[ID DOCUMENTO]],BD_Pagos[],8,0),"")</f>
        <v/>
      </c>
      <c r="AQ1489" s="17" t="str">
        <f>IFERROR(VLOOKUP("1-"&amp;Presupuestos[[#This Row],[ID DOCUMENTO]],BD_Pagos[],9,0),"")</f>
        <v/>
      </c>
      <c r="AR1489" s="54"/>
      <c r="AS1489" s="7" t="str">
        <f>IFERROR(VLOOKUP("2-"&amp;Presupuestos[[#This Row],[ID DOCUMENTO]],BD_Pagos[],7,0),"")</f>
        <v/>
      </c>
      <c r="AT1489" s="16" t="str">
        <f>IFERROR(VLOOKUP("2-"&amp;Presupuestos[[#This Row],[ID DOCUMENTO]],BD_Pagos[],8,0),"")</f>
        <v/>
      </c>
      <c r="AU1489" s="17" t="str">
        <f>IFERROR(VLOOKUP("2-"&amp;Presupuestos[[#This Row],[ID DOCUMENTO]],BD_Pagos[],9,0),"")</f>
        <v/>
      </c>
      <c r="AV1489" s="20">
        <f>IF(IFERROR(VLOOKUP("2-"&amp;Presupuestos[[#This Row],[ID DOCUMENTO]],BD_Pagos[],10,0),0)&gt;Presupuestos[[#This Row],[TOTAL SOLES]],Presupuestos[[#This Row],[TOTAL SOLES]],IFERROR(VLOOKUP("2-"&amp;Presupuestos[[#This Row],[ID DOCUMENTO]],BD_Pagos[],10,0),0))</f>
        <v>0</v>
      </c>
      <c r="AW1489" s="7"/>
      <c r="AX1489" s="16"/>
      <c r="AY1489" s="17"/>
      <c r="AZ1489" s="20"/>
      <c r="BA1489" s="7"/>
      <c r="BB1489" s="16"/>
      <c r="BC1489" s="17"/>
      <c r="BD1489" s="20"/>
      <c r="BE1489" s="7" t="str">
        <f>IFERROR(VLOOKUP("5-"&amp;Presupuestos[[#This Row],[ID DOCUMENTO]],BD_Pagos[],7,0),"")</f>
        <v/>
      </c>
      <c r="BF1489" s="17" t="str">
        <f>IFERROR(VLOOKUP("5-"&amp;Presupuestos[[#This Row],[ID DOCUMENTO]],BD_Pagos[],9,0),"")</f>
        <v/>
      </c>
      <c r="BG1489" s="20">
        <f>IF(IFERROR(VLOOKUP("5-"&amp;Presupuestos[[#This Row],[ID DOCUMENTO]],BD_Pagos[],10,0),0)&gt;Presupuestos[[#This Row],[TOTAL SOLES]],Presupuestos[[#This Row],[TOTAL SOLES]],IFERROR(VLOOKUP("5-"&amp;Presupuestos[[#This Row],[ID DOCUMENTO]],BD_Pagos[],10,0),0))</f>
        <v>0</v>
      </c>
      <c r="BH1489" s="7" t="str">
        <f>IFERROR(VLOOKUP("1-Detraccion"&amp;Presupuestos[[#This Row],[ID DOCUMENTO]],BD_Pagos[],2,0),"")</f>
        <v/>
      </c>
      <c r="BI1489" s="3" t="str">
        <f>IFERROR(VLOOKUP("1-Detraccion"&amp;Presupuestos[[#This Row],[ID DOCUMENTO]],BD_Pagos[],3,0),"")</f>
        <v/>
      </c>
      <c r="BJ1489" s="3" t="str">
        <f>IFERROR(VLOOKUP("1-Detraccion"&amp;Presupuestos[[#This Row],[ID DOCUMENTO]],BD_Pagos[],4,0),"")</f>
        <v/>
      </c>
      <c r="BK1489" s="6">
        <f>IF(IFERROR(VLOOKUP("1-Detraccion"&amp;Presupuestos[[#This Row],[ID DOCUMENTO]],BD_Pagos[],5,0),0)&gt;Presupuestos[[#This Row],[TOTAL SOLES]],Presupuestos[[#This Row],[TOTAL SOLES]],IFERROR(VLOOKUP("1-Detraccion"&amp;Presupuestos[[#This Row],[ID DOCUMENTO]],BD_Pagos[],5,0),0))</f>
        <v>0</v>
      </c>
      <c r="BL1489" s="6">
        <f>IF(IFERROR(VLOOKUP("1-Detraccion"&amp;Presupuestos[[#This Row],[ID DOCUMENTO]],BD_Pagos[],6,0),0)&gt;Presupuestos[[#This Row],[TOTAL SOLES]],Presupuestos[[#This Row],[TOTAL SOLES]],IFERROR(VLOOKUP("1-Detraccion"&amp;Presupuestos[[#This Row],[ID DOCUMENTO]],BD_Pagos[],6,0),0))</f>
        <v>0</v>
      </c>
      <c r="BM1489" s="37"/>
      <c r="BN1489" s="3"/>
      <c r="BO1489" s="3"/>
      <c r="BP1489" s="6"/>
      <c r="BQ148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269.91000000000003</v>
      </c>
      <c r="BR1489" s="23" t="str">
        <f>IF(Presupuestos[[#This Row],[SALDO ME-MN]]&gt;0,"PENDIENTE","CANCELADO")</f>
        <v>PENDIENTE</v>
      </c>
      <c r="BS1489" s="23" t="str">
        <f>IF(COUNTIFS($U$4:$U1488,Presupuestos[[#This Row],[ID DOCUMENTO]])&gt;=1,IF(B1488=Presupuestos[[#This Row],[ID]],"OK","DOC. DUPLICADO"),"OK")</f>
        <v>OK</v>
      </c>
    </row>
    <row r="1490" spans="2:71" x14ac:dyDescent="0.25">
      <c r="B1490" s="34">
        <f>IF(Presupuestos[[#This Row],[ID DOCUMENTO]]=U1489,B1489,IF(B1489="ID",1,B1489+1))</f>
        <v>1274</v>
      </c>
      <c r="C1490" s="2">
        <v>45862</v>
      </c>
      <c r="D1490" s="2">
        <v>45892</v>
      </c>
      <c r="E1490" s="3" t="s">
        <v>690</v>
      </c>
      <c r="F1490" s="25" t="s">
        <v>35</v>
      </c>
      <c r="G1490" s="25" t="s">
        <v>239</v>
      </c>
      <c r="H1490" s="25" t="s">
        <v>201</v>
      </c>
      <c r="I1490" s="36" t="str">
        <f>IFERROR(VLOOKUP(Presupuestos[[#This Row],[AREA]]&amp;Presupuestos[[#This Row],[CONCEPTO]]&amp;Presupuestos[[#This Row],[DESCRIPCION]],Tabla28[[Columna1]:[CÓDIGO NUEVO]],2,0),"")</f>
        <v>P0305001</v>
      </c>
      <c r="J1490" s="3" t="s">
        <v>666</v>
      </c>
      <c r="K1490" s="3" t="s">
        <v>666</v>
      </c>
      <c r="L1490" s="3" t="s">
        <v>666</v>
      </c>
      <c r="M1490" s="31" t="s">
        <v>10309</v>
      </c>
      <c r="N1490" s="3"/>
      <c r="O1490" s="3" t="s">
        <v>300</v>
      </c>
      <c r="P1490" s="3" t="s">
        <v>132</v>
      </c>
      <c r="Q1490" s="3" t="str">
        <f>IFERROR(VLOOKUP(Presupuestos[[#This Row],[CLASIFICACIÓN (N)]],Tabla17[],2,0),"")</f>
        <v>Gastos operativos</v>
      </c>
      <c r="R1490" s="3" t="str">
        <f>IFERROR(VLOOKUP(Presupuestos[[#This Row],[CLASIFICACIÓN (N)]],Tabla17[],3,0),"")</f>
        <v>Operativo</v>
      </c>
      <c r="S1490" s="3" t="s">
        <v>34</v>
      </c>
      <c r="T1490" s="3" t="str">
        <f>IFERROR(VLOOKUP(Presupuestos[[#This Row],[ALMACEN]],Tabla5[],2,0),"")</f>
        <v>Arequipa</v>
      </c>
      <c r="U1490" s="19" t="str">
        <f>IFERROR(VLOOKUP(Presupuestos[[#This Row],[TIPO DE DOCUMENTO]],Tipo_Documento[],2,0)&amp;Presupuestos[[#This Row],[SERIE]]&amp;Presupuestos[[#This Row],[NUMERO]]&amp;Presupuestos[[#This Row],[RUC]],"")</f>
        <v>01F0012104820302891452</v>
      </c>
      <c r="V1490" s="3" t="s">
        <v>120</v>
      </c>
      <c r="W1490" s="7">
        <v>45894</v>
      </c>
      <c r="X1490" s="7">
        <v>45894</v>
      </c>
      <c r="Y1490" s="3" t="s">
        <v>688</v>
      </c>
      <c r="Z1490" s="3">
        <v>21048</v>
      </c>
      <c r="AA1490" s="3">
        <f>IFERROR(VLOOKUP(Presupuestos[[#This Row],[RAZON SOCIAL]],CHOOSE({1,2},Clientes_Proveedores[Razon Social],Clientes_Proveedores[Ruc / Dni]),2,0),"-")</f>
        <v>20302891452</v>
      </c>
      <c r="AB1490" s="31" t="s">
        <v>1337</v>
      </c>
      <c r="AC1490" s="3" t="s">
        <v>670</v>
      </c>
      <c r="AD1490" s="5">
        <v>0.18</v>
      </c>
      <c r="AE1490" s="6">
        <v>7480</v>
      </c>
      <c r="AF1490" s="6">
        <f>Presupuestos[[#This Row],[BASE]]*Presupuestos[[#This Row],[% IGV]]</f>
        <v>1346.3999999999999</v>
      </c>
      <c r="AG1490" s="22">
        <f>ROUND(SUM(Presupuestos[[#This Row],[BASE]:[IGV]]),2)</f>
        <v>8826.4</v>
      </c>
      <c r="AH1490" s="9" t="str">
        <f>IF(Presupuestos[[#This Row],[MONEDA]]="USD",VLOOKUP(Presupuestos[[#This Row],[FECHA DE EMISION]],Tipo_Cambio[],3,0),"")</f>
        <v/>
      </c>
      <c r="AI1490" s="22">
        <f>IFERROR(ROUND(IF(Presupuestos[[#This Row],[MONEDA]]="PEN",Presupuestos[[#This Row],[TOTAL]],Presupuestos[[#This Row],[TOTAL]]*Presupuestos[[#This Row],[TIPO DE CAMBIO]]),2),"")</f>
        <v>8826.4</v>
      </c>
      <c r="AJ1490" s="5">
        <v>0.12</v>
      </c>
      <c r="AK1490" s="33" t="s">
        <v>671</v>
      </c>
      <c r="AL1490" s="5" t="s">
        <v>680</v>
      </c>
      <c r="AM1490" s="23" t="s">
        <v>671</v>
      </c>
      <c r="AN1490" s="23" t="s">
        <v>671</v>
      </c>
      <c r="AO1490" s="7" t="str">
        <f>IFERROR(VLOOKUP("1-"&amp;Presupuestos[[#This Row],[ID DOCUMENTO]],BD_Pagos[],7,0),"")</f>
        <v/>
      </c>
      <c r="AP1490" s="16" t="str">
        <f>IFERROR(VLOOKUP("1-"&amp;Presupuestos[[#This Row],[ID DOCUMENTO]],BD_Pagos[],8,0),"")</f>
        <v/>
      </c>
      <c r="AQ1490" s="17" t="str">
        <f>IFERROR(VLOOKUP("1-"&amp;Presupuestos[[#This Row],[ID DOCUMENTO]],BD_Pagos[],9,0),"")</f>
        <v/>
      </c>
      <c r="AR1490" s="54"/>
      <c r="AS1490" s="7" t="str">
        <f>IFERROR(VLOOKUP("2-"&amp;Presupuestos[[#This Row],[ID DOCUMENTO]],BD_Pagos[],7,0),"")</f>
        <v/>
      </c>
      <c r="AT1490" s="16" t="str">
        <f>IFERROR(VLOOKUP("2-"&amp;Presupuestos[[#This Row],[ID DOCUMENTO]],BD_Pagos[],8,0),"")</f>
        <v/>
      </c>
      <c r="AU1490" s="17" t="str">
        <f>IFERROR(VLOOKUP("2-"&amp;Presupuestos[[#This Row],[ID DOCUMENTO]],BD_Pagos[],9,0),"")</f>
        <v/>
      </c>
      <c r="AV1490" s="20">
        <f>IF(IFERROR(VLOOKUP("2-"&amp;Presupuestos[[#This Row],[ID DOCUMENTO]],BD_Pagos[],10,0),0)&gt;Presupuestos[[#This Row],[TOTAL SOLES]],Presupuestos[[#This Row],[TOTAL SOLES]],IFERROR(VLOOKUP("2-"&amp;Presupuestos[[#This Row],[ID DOCUMENTO]],BD_Pagos[],10,0),0))</f>
        <v>0</v>
      </c>
      <c r="AW1490" s="7"/>
      <c r="AX1490" s="16"/>
      <c r="AY1490" s="17"/>
      <c r="AZ1490" s="20"/>
      <c r="BA1490" s="7"/>
      <c r="BB1490" s="16"/>
      <c r="BC1490" s="17"/>
      <c r="BD1490" s="20"/>
      <c r="BE1490" s="7" t="str">
        <f>IFERROR(VLOOKUP("5-"&amp;Presupuestos[[#This Row],[ID DOCUMENTO]],BD_Pagos[],7,0),"")</f>
        <v/>
      </c>
      <c r="BF1490" s="17" t="str">
        <f>IFERROR(VLOOKUP("5-"&amp;Presupuestos[[#This Row],[ID DOCUMENTO]],BD_Pagos[],9,0),"")</f>
        <v/>
      </c>
      <c r="BG1490" s="20">
        <f>IF(IFERROR(VLOOKUP("5-"&amp;Presupuestos[[#This Row],[ID DOCUMENTO]],BD_Pagos[],10,0),0)&gt;Presupuestos[[#This Row],[TOTAL SOLES]],Presupuestos[[#This Row],[TOTAL SOLES]],IFERROR(VLOOKUP("5-"&amp;Presupuestos[[#This Row],[ID DOCUMENTO]],BD_Pagos[],10,0),0))</f>
        <v>0</v>
      </c>
      <c r="BH1490" s="7" t="str">
        <f>IFERROR(VLOOKUP("1-Detraccion"&amp;Presupuestos[[#This Row],[ID DOCUMENTO]],BD_Pagos[],2,0),"")</f>
        <v/>
      </c>
      <c r="BI1490" s="3" t="str">
        <f>IFERROR(VLOOKUP("1-Detraccion"&amp;Presupuestos[[#This Row],[ID DOCUMENTO]],BD_Pagos[],3,0),"")</f>
        <v/>
      </c>
      <c r="BJ1490" s="3" t="str">
        <f>IFERROR(VLOOKUP("1-Detraccion"&amp;Presupuestos[[#This Row],[ID DOCUMENTO]],BD_Pagos[],4,0),"")</f>
        <v/>
      </c>
      <c r="BK1490" s="6">
        <f>IF(IFERROR(VLOOKUP("1-Detraccion"&amp;Presupuestos[[#This Row],[ID DOCUMENTO]],BD_Pagos[],5,0),0)&gt;Presupuestos[[#This Row],[TOTAL SOLES]],Presupuestos[[#This Row],[TOTAL SOLES]],IFERROR(VLOOKUP("1-Detraccion"&amp;Presupuestos[[#This Row],[ID DOCUMENTO]],BD_Pagos[],5,0),0))</f>
        <v>0</v>
      </c>
      <c r="BL1490" s="6">
        <f>IF(IFERROR(VLOOKUP("1-Detraccion"&amp;Presupuestos[[#This Row],[ID DOCUMENTO]],BD_Pagos[],6,0),0)&gt;Presupuestos[[#This Row],[TOTAL SOLES]],Presupuestos[[#This Row],[TOTAL SOLES]],IFERROR(VLOOKUP("1-Detraccion"&amp;Presupuestos[[#This Row],[ID DOCUMENTO]],BD_Pagos[],6,0),0))</f>
        <v>0</v>
      </c>
      <c r="BM1490" s="37"/>
      <c r="BN1490" s="3"/>
      <c r="BO1490" s="3"/>
      <c r="BP1490" s="6"/>
      <c r="BQ149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8826.4</v>
      </c>
      <c r="BR1490" s="23" t="str">
        <f>IF(Presupuestos[[#This Row],[SALDO ME-MN]]&gt;0,"PENDIENTE","CANCELADO")</f>
        <v>PENDIENTE</v>
      </c>
      <c r="BS1490" s="23" t="str">
        <f>IF(COUNTIFS($U$4:$U1489,Presupuestos[[#This Row],[ID DOCUMENTO]])&gt;=1,IF(B1489=Presupuestos[[#This Row],[ID]],"OK","DOC. DUPLICADO"),"OK")</f>
        <v>OK</v>
      </c>
    </row>
    <row r="1491" spans="2:71" ht="24" x14ac:dyDescent="0.25">
      <c r="B1491" s="34">
        <f>IF(Presupuestos[[#This Row],[ID DOCUMENTO]]=U1490,B1490,IF(B1490="ID",1,B1490+1))</f>
        <v>1275</v>
      </c>
      <c r="C1491" s="2">
        <v>45891</v>
      </c>
      <c r="D1491" s="2">
        <v>45891</v>
      </c>
      <c r="E1491" s="3" t="s">
        <v>2161</v>
      </c>
      <c r="F1491" s="25" t="s">
        <v>35</v>
      </c>
      <c r="G1491" s="25" t="s">
        <v>196</v>
      </c>
      <c r="H1491" s="25" t="s">
        <v>197</v>
      </c>
      <c r="I1491" s="36" t="str">
        <f>IFERROR(VLOOKUP(Presupuestos[[#This Row],[AREA]]&amp;Presupuestos[[#This Row],[CONCEPTO]]&amp;Presupuestos[[#This Row],[DESCRIPCION]],Tabla28[[Columna1]:[CÓDIGO NUEVO]],2,0),"")</f>
        <v>P0301001</v>
      </c>
      <c r="J1491" s="3" t="s">
        <v>666</v>
      </c>
      <c r="K1491" s="3" t="s">
        <v>666</v>
      </c>
      <c r="L1491" s="3" t="s">
        <v>666</v>
      </c>
      <c r="M1491" s="31" t="s">
        <v>1330</v>
      </c>
      <c r="N1491" s="3" t="s">
        <v>40</v>
      </c>
      <c r="O1491" s="3" t="s">
        <v>315</v>
      </c>
      <c r="P1491" s="3" t="s">
        <v>142</v>
      </c>
      <c r="Q1491" s="3" t="str">
        <f>IFERROR(VLOOKUP(Presupuestos[[#This Row],[CLASIFICACIÓN (N)]],Tabla17[],2,0),"")</f>
        <v>Gastos no operativos</v>
      </c>
      <c r="R1491" s="3" t="str">
        <f>IFERROR(VLOOKUP(Presupuestos[[#This Row],[CLASIFICACIÓN (N)]],Tabla17[],3,0),"")</f>
        <v>Operativo</v>
      </c>
      <c r="S1491" s="3" t="s">
        <v>16</v>
      </c>
      <c r="T1491" s="3" t="str">
        <f>IFERROR(VLOOKUP(Presupuestos[[#This Row],[ALMACEN]],Tabla5[],2,0),"")</f>
        <v>Arequipa</v>
      </c>
      <c r="U1491" s="19" t="str">
        <f>IFERROR(VLOOKUP(Presupuestos[[#This Row],[TIPO DE DOCUMENTO]],Tipo_Documento[],2,0)&amp;Presupuestos[[#This Row],[SERIE]]&amp;Presupuestos[[#This Row],[NUMERO]]&amp;Presupuestos[[#This Row],[RUC]],"")</f>
        <v>01F86717870620127765279</v>
      </c>
      <c r="V1491" s="3" t="s">
        <v>120</v>
      </c>
      <c r="W1491" s="7">
        <v>45891</v>
      </c>
      <c r="X1491" s="7">
        <v>45891</v>
      </c>
      <c r="Y1491" s="3" t="s">
        <v>1333</v>
      </c>
      <c r="Z1491" s="3">
        <v>178706</v>
      </c>
      <c r="AA1491" s="3">
        <f>IFERROR(VLOOKUP(Presupuestos[[#This Row],[RAZON SOCIAL]],CHOOSE({1,2},Clientes_Proveedores[Razon Social],Clientes_Proveedores[Ruc / Dni]),2,0),"-")</f>
        <v>20127765279</v>
      </c>
      <c r="AB1491" s="31" t="s">
        <v>1332</v>
      </c>
      <c r="AC1491" s="3" t="s">
        <v>670</v>
      </c>
      <c r="AD1491" s="5">
        <v>0.18</v>
      </c>
      <c r="AE1491" s="6">
        <v>663.98</v>
      </c>
      <c r="AF1491" s="6">
        <f>Presupuestos[[#This Row],[BASE]]*Presupuestos[[#This Row],[% IGV]]</f>
        <v>119.5164</v>
      </c>
      <c r="AG1491" s="22">
        <f>ROUND(SUM(Presupuestos[[#This Row],[BASE]:[IGV]]),2)</f>
        <v>783.5</v>
      </c>
      <c r="AH1491" s="9" t="str">
        <f>IF(Presupuestos[[#This Row],[MONEDA]]="USD",VLOOKUP(Presupuestos[[#This Row],[FECHA DE EMISION]],Tipo_Cambio[],3,0),"")</f>
        <v/>
      </c>
      <c r="AI1491" s="22">
        <f>IFERROR(ROUND(IF(Presupuestos[[#This Row],[MONEDA]]="PEN",Presupuestos[[#This Row],[TOTAL]],Presupuestos[[#This Row],[TOTAL]]*Presupuestos[[#This Row],[TIPO DE CAMBIO]]),2),"")</f>
        <v>783.5</v>
      </c>
      <c r="AJ1491" s="5"/>
      <c r="AK1491" s="33" t="s">
        <v>671</v>
      </c>
      <c r="AL1491" s="5" t="s">
        <v>680</v>
      </c>
      <c r="AM1491" s="23" t="s">
        <v>671</v>
      </c>
      <c r="AN1491" s="23" t="s">
        <v>671</v>
      </c>
      <c r="AO1491" s="7" t="str">
        <f>IFERROR(VLOOKUP("1-"&amp;Presupuestos[[#This Row],[ID DOCUMENTO]],BD_Pagos[],7,0),"")</f>
        <v/>
      </c>
      <c r="AP1491" s="16" t="str">
        <f>IFERROR(VLOOKUP("1-"&amp;Presupuestos[[#This Row],[ID DOCUMENTO]],BD_Pagos[],8,0),"")</f>
        <v/>
      </c>
      <c r="AQ1491" s="17" t="str">
        <f>IFERROR(VLOOKUP("1-"&amp;Presupuestos[[#This Row],[ID DOCUMENTO]],BD_Pagos[],9,0),"")</f>
        <v/>
      </c>
      <c r="AR1491" s="54"/>
      <c r="AS1491" s="7" t="str">
        <f>IFERROR(VLOOKUP("2-"&amp;Presupuestos[[#This Row],[ID DOCUMENTO]],BD_Pagos[],7,0),"")</f>
        <v/>
      </c>
      <c r="AT1491" s="16" t="str">
        <f>IFERROR(VLOOKUP("2-"&amp;Presupuestos[[#This Row],[ID DOCUMENTO]],BD_Pagos[],8,0),"")</f>
        <v/>
      </c>
      <c r="AU1491" s="17" t="str">
        <f>IFERROR(VLOOKUP("2-"&amp;Presupuestos[[#This Row],[ID DOCUMENTO]],BD_Pagos[],9,0),"")</f>
        <v/>
      </c>
      <c r="AV1491" s="20">
        <f>IF(IFERROR(VLOOKUP("2-"&amp;Presupuestos[[#This Row],[ID DOCUMENTO]],BD_Pagos[],10,0),0)&gt;Presupuestos[[#This Row],[TOTAL SOLES]],Presupuestos[[#This Row],[TOTAL SOLES]],IFERROR(VLOOKUP("2-"&amp;Presupuestos[[#This Row],[ID DOCUMENTO]],BD_Pagos[],10,0),0))</f>
        <v>0</v>
      </c>
      <c r="AW1491" s="7"/>
      <c r="AX1491" s="16"/>
      <c r="AY1491" s="17"/>
      <c r="AZ1491" s="20"/>
      <c r="BA1491" s="7"/>
      <c r="BB1491" s="16"/>
      <c r="BC1491" s="17"/>
      <c r="BD1491" s="20"/>
      <c r="BE1491" s="7" t="str">
        <f>IFERROR(VLOOKUP("5-"&amp;Presupuestos[[#This Row],[ID DOCUMENTO]],BD_Pagos[],7,0),"")</f>
        <v/>
      </c>
      <c r="BF1491" s="17" t="str">
        <f>IFERROR(VLOOKUP("5-"&amp;Presupuestos[[#This Row],[ID DOCUMENTO]],BD_Pagos[],9,0),"")</f>
        <v/>
      </c>
      <c r="BG1491" s="20">
        <f>IF(IFERROR(VLOOKUP("5-"&amp;Presupuestos[[#This Row],[ID DOCUMENTO]],BD_Pagos[],10,0),0)&gt;Presupuestos[[#This Row],[TOTAL SOLES]],Presupuestos[[#This Row],[TOTAL SOLES]],IFERROR(VLOOKUP("5-"&amp;Presupuestos[[#This Row],[ID DOCUMENTO]],BD_Pagos[],10,0),0))</f>
        <v>0</v>
      </c>
      <c r="BH1491" s="7" t="str">
        <f>IFERROR(VLOOKUP("1-Detraccion"&amp;Presupuestos[[#This Row],[ID DOCUMENTO]],BD_Pagos[],2,0),"")</f>
        <v/>
      </c>
      <c r="BI1491" s="3" t="str">
        <f>IFERROR(VLOOKUP("1-Detraccion"&amp;Presupuestos[[#This Row],[ID DOCUMENTO]],BD_Pagos[],3,0),"")</f>
        <v/>
      </c>
      <c r="BJ1491" s="3" t="str">
        <f>IFERROR(VLOOKUP("1-Detraccion"&amp;Presupuestos[[#This Row],[ID DOCUMENTO]],BD_Pagos[],4,0),"")</f>
        <v/>
      </c>
      <c r="BK1491" s="6">
        <f>IF(IFERROR(VLOOKUP("1-Detraccion"&amp;Presupuestos[[#This Row],[ID DOCUMENTO]],BD_Pagos[],5,0),0)&gt;Presupuestos[[#This Row],[TOTAL SOLES]],Presupuestos[[#This Row],[TOTAL SOLES]],IFERROR(VLOOKUP("1-Detraccion"&amp;Presupuestos[[#This Row],[ID DOCUMENTO]],BD_Pagos[],5,0),0))</f>
        <v>0</v>
      </c>
      <c r="BL1491" s="6">
        <f>IF(IFERROR(VLOOKUP("1-Detraccion"&amp;Presupuestos[[#This Row],[ID DOCUMENTO]],BD_Pagos[],6,0),0)&gt;Presupuestos[[#This Row],[TOTAL SOLES]],Presupuestos[[#This Row],[TOTAL SOLES]],IFERROR(VLOOKUP("1-Detraccion"&amp;Presupuestos[[#This Row],[ID DOCUMENTO]],BD_Pagos[],6,0),0))</f>
        <v>0</v>
      </c>
      <c r="BM1491" s="37"/>
      <c r="BN1491" s="3"/>
      <c r="BO1491" s="3"/>
      <c r="BP1491" s="6"/>
      <c r="BQ149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783.5</v>
      </c>
      <c r="BR1491" s="23" t="str">
        <f>IF(Presupuestos[[#This Row],[SALDO ME-MN]]&gt;0,"PENDIENTE","CANCELADO")</f>
        <v>PENDIENTE</v>
      </c>
      <c r="BS1491" s="23" t="str">
        <f>IF(COUNTIFS($U$4:$U1490,Presupuestos[[#This Row],[ID DOCUMENTO]])&gt;=1,IF(B1490=Presupuestos[[#This Row],[ID]],"OK","DOC. DUPLICADO"),"OK")</f>
        <v>OK</v>
      </c>
    </row>
    <row r="1492" spans="2:71" ht="24" x14ac:dyDescent="0.25">
      <c r="B1492" s="34">
        <f>IF(Presupuestos[[#This Row],[ID DOCUMENTO]]=U1491,B1491,IF(B1491="ID",1,B1491+1))</f>
        <v>1275</v>
      </c>
      <c r="C1492" s="2">
        <v>45891</v>
      </c>
      <c r="D1492" s="2">
        <v>45891</v>
      </c>
      <c r="E1492" s="3" t="s">
        <v>2161</v>
      </c>
      <c r="F1492" s="25" t="s">
        <v>35</v>
      </c>
      <c r="G1492" s="25" t="s">
        <v>196</v>
      </c>
      <c r="H1492" s="25" t="s">
        <v>197</v>
      </c>
      <c r="I1492" s="36" t="str">
        <f>IFERROR(VLOOKUP(Presupuestos[[#This Row],[AREA]]&amp;Presupuestos[[#This Row],[CONCEPTO]]&amp;Presupuestos[[#This Row],[DESCRIPCION]],Tabla28[[Columna1]:[CÓDIGO NUEVO]],2,0),"")</f>
        <v>P0301001</v>
      </c>
      <c r="J1492" s="3" t="s">
        <v>666</v>
      </c>
      <c r="K1492" s="3" t="s">
        <v>666</v>
      </c>
      <c r="L1492" s="3" t="s">
        <v>666</v>
      </c>
      <c r="M1492" s="31" t="s">
        <v>1330</v>
      </c>
      <c r="N1492" s="3" t="s">
        <v>33</v>
      </c>
      <c r="O1492" s="3" t="s">
        <v>315</v>
      </c>
      <c r="P1492" s="3" t="s">
        <v>142</v>
      </c>
      <c r="Q1492" s="3" t="str">
        <f>IFERROR(VLOOKUP(Presupuestos[[#This Row],[CLASIFICACIÓN (N)]],Tabla17[],2,0),"")</f>
        <v>Gastos no operativos</v>
      </c>
      <c r="R1492" s="3" t="str">
        <f>IFERROR(VLOOKUP(Presupuestos[[#This Row],[CLASIFICACIÓN (N)]],Tabla17[],3,0),"")</f>
        <v>Operativo</v>
      </c>
      <c r="S1492" s="3" t="s">
        <v>16</v>
      </c>
      <c r="T1492" s="3" t="str">
        <f>IFERROR(VLOOKUP(Presupuestos[[#This Row],[ALMACEN]],Tabla5[],2,0),"")</f>
        <v>Arequipa</v>
      </c>
      <c r="U1492" s="19" t="str">
        <f>IFERROR(VLOOKUP(Presupuestos[[#This Row],[TIPO DE DOCUMENTO]],Tipo_Documento[],2,0)&amp;Presupuestos[[#This Row],[SERIE]]&amp;Presupuestos[[#This Row],[NUMERO]]&amp;Presupuestos[[#This Row],[RUC]],"")</f>
        <v>01F86717870620127765279</v>
      </c>
      <c r="V1492" s="3" t="s">
        <v>120</v>
      </c>
      <c r="W1492" s="7">
        <v>45891</v>
      </c>
      <c r="X1492" s="7">
        <v>45891</v>
      </c>
      <c r="Y1492" s="3" t="s">
        <v>1333</v>
      </c>
      <c r="Z1492" s="3">
        <v>178706</v>
      </c>
      <c r="AA1492" s="3">
        <f>IFERROR(VLOOKUP(Presupuestos[[#This Row],[RAZON SOCIAL]],CHOOSE({1,2},Clientes_Proveedores[Razon Social],Clientes_Proveedores[Ruc / Dni]),2,0),"-")</f>
        <v>20127765279</v>
      </c>
      <c r="AB1492" s="31" t="s">
        <v>1332</v>
      </c>
      <c r="AC1492" s="3" t="s">
        <v>670</v>
      </c>
      <c r="AD1492" s="5">
        <v>0.18</v>
      </c>
      <c r="AE1492" s="6">
        <v>294.02999999999997</v>
      </c>
      <c r="AF1492" s="6">
        <f>Presupuestos[[#This Row],[BASE]]*Presupuestos[[#This Row],[% IGV]]</f>
        <v>52.925399999999996</v>
      </c>
      <c r="AG1492" s="22">
        <f>ROUND(SUM(Presupuestos[[#This Row],[BASE]:[IGV]]),2)</f>
        <v>346.96</v>
      </c>
      <c r="AH1492" s="9" t="str">
        <f>IF(Presupuestos[[#This Row],[MONEDA]]="USD",VLOOKUP(Presupuestos[[#This Row],[FECHA DE EMISION]],Tipo_Cambio[],3,0),"")</f>
        <v/>
      </c>
      <c r="AI1492" s="22">
        <f>IFERROR(ROUND(IF(Presupuestos[[#This Row],[MONEDA]]="PEN",Presupuestos[[#This Row],[TOTAL]],Presupuestos[[#This Row],[TOTAL]]*Presupuestos[[#This Row],[TIPO DE CAMBIO]]),2),"")</f>
        <v>346.96</v>
      </c>
      <c r="AJ1492" s="5"/>
      <c r="AK1492" s="33" t="s">
        <v>671</v>
      </c>
      <c r="AL1492" s="5" t="s">
        <v>680</v>
      </c>
      <c r="AM1492" s="23" t="s">
        <v>671</v>
      </c>
      <c r="AN1492" s="23" t="s">
        <v>671</v>
      </c>
      <c r="AO1492" s="7" t="str">
        <f>IFERROR(VLOOKUP("1-"&amp;Presupuestos[[#This Row],[ID DOCUMENTO]],BD_Pagos[],7,0),"")</f>
        <v/>
      </c>
      <c r="AP1492" s="16" t="str">
        <f>IFERROR(VLOOKUP("1-"&amp;Presupuestos[[#This Row],[ID DOCUMENTO]],BD_Pagos[],8,0),"")</f>
        <v/>
      </c>
      <c r="AQ1492" s="17" t="str">
        <f>IFERROR(VLOOKUP("1-"&amp;Presupuestos[[#This Row],[ID DOCUMENTO]],BD_Pagos[],9,0),"")</f>
        <v/>
      </c>
      <c r="AR1492" s="54"/>
      <c r="AS1492" s="7" t="str">
        <f>IFERROR(VLOOKUP("2-"&amp;Presupuestos[[#This Row],[ID DOCUMENTO]],BD_Pagos[],7,0),"")</f>
        <v/>
      </c>
      <c r="AT1492" s="16" t="str">
        <f>IFERROR(VLOOKUP("2-"&amp;Presupuestos[[#This Row],[ID DOCUMENTO]],BD_Pagos[],8,0),"")</f>
        <v/>
      </c>
      <c r="AU1492" s="17" t="str">
        <f>IFERROR(VLOOKUP("2-"&amp;Presupuestos[[#This Row],[ID DOCUMENTO]],BD_Pagos[],9,0),"")</f>
        <v/>
      </c>
      <c r="AV1492" s="20">
        <f>IF(IFERROR(VLOOKUP("2-"&amp;Presupuestos[[#This Row],[ID DOCUMENTO]],BD_Pagos[],10,0),0)&gt;Presupuestos[[#This Row],[TOTAL SOLES]],Presupuestos[[#This Row],[TOTAL SOLES]],IFERROR(VLOOKUP("2-"&amp;Presupuestos[[#This Row],[ID DOCUMENTO]],BD_Pagos[],10,0),0))</f>
        <v>0</v>
      </c>
      <c r="AW1492" s="7"/>
      <c r="AX1492" s="16"/>
      <c r="AY1492" s="17"/>
      <c r="AZ1492" s="20"/>
      <c r="BA1492" s="7"/>
      <c r="BB1492" s="16"/>
      <c r="BC1492" s="17"/>
      <c r="BD1492" s="20"/>
      <c r="BE1492" s="7" t="str">
        <f>IFERROR(VLOOKUP("5-"&amp;Presupuestos[[#This Row],[ID DOCUMENTO]],BD_Pagos[],7,0),"")</f>
        <v/>
      </c>
      <c r="BF1492" s="17" t="str">
        <f>IFERROR(VLOOKUP("5-"&amp;Presupuestos[[#This Row],[ID DOCUMENTO]],BD_Pagos[],9,0),"")</f>
        <v/>
      </c>
      <c r="BG1492" s="20">
        <f>IF(IFERROR(VLOOKUP("5-"&amp;Presupuestos[[#This Row],[ID DOCUMENTO]],BD_Pagos[],10,0),0)&gt;Presupuestos[[#This Row],[TOTAL SOLES]],Presupuestos[[#This Row],[TOTAL SOLES]],IFERROR(VLOOKUP("5-"&amp;Presupuestos[[#This Row],[ID DOCUMENTO]],BD_Pagos[],10,0),0))</f>
        <v>0</v>
      </c>
      <c r="BH1492" s="7" t="str">
        <f>IFERROR(VLOOKUP("1-Detraccion"&amp;Presupuestos[[#This Row],[ID DOCUMENTO]],BD_Pagos[],2,0),"")</f>
        <v/>
      </c>
      <c r="BI1492" s="3" t="str">
        <f>IFERROR(VLOOKUP("1-Detraccion"&amp;Presupuestos[[#This Row],[ID DOCUMENTO]],BD_Pagos[],3,0),"")</f>
        <v/>
      </c>
      <c r="BJ1492" s="3" t="str">
        <f>IFERROR(VLOOKUP("1-Detraccion"&amp;Presupuestos[[#This Row],[ID DOCUMENTO]],BD_Pagos[],4,0),"")</f>
        <v/>
      </c>
      <c r="BK1492" s="6">
        <f>IF(IFERROR(VLOOKUP("1-Detraccion"&amp;Presupuestos[[#This Row],[ID DOCUMENTO]],BD_Pagos[],5,0),0)&gt;Presupuestos[[#This Row],[TOTAL SOLES]],Presupuestos[[#This Row],[TOTAL SOLES]],IFERROR(VLOOKUP("1-Detraccion"&amp;Presupuestos[[#This Row],[ID DOCUMENTO]],BD_Pagos[],5,0),0))</f>
        <v>0</v>
      </c>
      <c r="BL1492" s="6">
        <f>IF(IFERROR(VLOOKUP("1-Detraccion"&amp;Presupuestos[[#This Row],[ID DOCUMENTO]],BD_Pagos[],6,0),0)&gt;Presupuestos[[#This Row],[TOTAL SOLES]],Presupuestos[[#This Row],[TOTAL SOLES]],IFERROR(VLOOKUP("1-Detraccion"&amp;Presupuestos[[#This Row],[ID DOCUMENTO]],BD_Pagos[],6,0),0))</f>
        <v>0</v>
      </c>
      <c r="BM1492" s="37"/>
      <c r="BN1492" s="3"/>
      <c r="BO1492" s="3"/>
      <c r="BP1492" s="6"/>
      <c r="BQ149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346.96</v>
      </c>
      <c r="BR1492" s="23" t="str">
        <f>IF(Presupuestos[[#This Row],[SALDO ME-MN]]&gt;0,"PENDIENTE","CANCELADO")</f>
        <v>PENDIENTE</v>
      </c>
      <c r="BS1492" s="23" t="str">
        <f>IF(COUNTIFS($U$4:$U1491,Presupuestos[[#This Row],[ID DOCUMENTO]])&gt;=1,IF(B1491=Presupuestos[[#This Row],[ID]],"OK","DOC. DUPLICADO"),"OK")</f>
        <v>OK</v>
      </c>
    </row>
    <row r="1493" spans="2:71" ht="24" x14ac:dyDescent="0.25">
      <c r="B1493" s="34">
        <f>IF(Presupuestos[[#This Row],[ID DOCUMENTO]]=U1492,B1492,IF(B1492="ID",1,B1492+1))</f>
        <v>1275</v>
      </c>
      <c r="C1493" s="2">
        <v>45891</v>
      </c>
      <c r="D1493" s="2">
        <v>45891</v>
      </c>
      <c r="E1493" s="3" t="s">
        <v>2161</v>
      </c>
      <c r="F1493" s="25" t="s">
        <v>35</v>
      </c>
      <c r="G1493" s="25" t="s">
        <v>196</v>
      </c>
      <c r="H1493" s="25" t="s">
        <v>197</v>
      </c>
      <c r="I1493" s="36" t="str">
        <f>IFERROR(VLOOKUP(Presupuestos[[#This Row],[AREA]]&amp;Presupuestos[[#This Row],[CONCEPTO]]&amp;Presupuestos[[#This Row],[DESCRIPCION]],Tabla28[[Columna1]:[CÓDIGO NUEVO]],2,0),"")</f>
        <v>P0301001</v>
      </c>
      <c r="J1493" s="3" t="s">
        <v>666</v>
      </c>
      <c r="K1493" s="3" t="s">
        <v>666</v>
      </c>
      <c r="L1493" s="3" t="s">
        <v>666</v>
      </c>
      <c r="M1493" s="31" t="s">
        <v>1330</v>
      </c>
      <c r="N1493" s="3" t="s">
        <v>15</v>
      </c>
      <c r="O1493" s="3" t="s">
        <v>315</v>
      </c>
      <c r="P1493" s="3" t="s">
        <v>142</v>
      </c>
      <c r="Q1493" s="3" t="str">
        <f>IFERROR(VLOOKUP(Presupuestos[[#This Row],[CLASIFICACIÓN (N)]],Tabla17[],2,0),"")</f>
        <v>Gastos no operativos</v>
      </c>
      <c r="R1493" s="3" t="str">
        <f>IFERROR(VLOOKUP(Presupuestos[[#This Row],[CLASIFICACIÓN (N)]],Tabla17[],3,0),"")</f>
        <v>Operativo</v>
      </c>
      <c r="S1493" s="3" t="s">
        <v>16</v>
      </c>
      <c r="T1493" s="3" t="str">
        <f>IFERROR(VLOOKUP(Presupuestos[[#This Row],[ALMACEN]],Tabla5[],2,0),"")</f>
        <v>Arequipa</v>
      </c>
      <c r="U1493" s="19" t="str">
        <f>IFERROR(VLOOKUP(Presupuestos[[#This Row],[TIPO DE DOCUMENTO]],Tipo_Documento[],2,0)&amp;Presupuestos[[#This Row],[SERIE]]&amp;Presupuestos[[#This Row],[NUMERO]]&amp;Presupuestos[[#This Row],[RUC]],"")</f>
        <v>01F86717870620127765279</v>
      </c>
      <c r="V1493" s="3" t="s">
        <v>120</v>
      </c>
      <c r="W1493" s="7">
        <v>45891</v>
      </c>
      <c r="X1493" s="7">
        <v>45891</v>
      </c>
      <c r="Y1493" s="3" t="s">
        <v>1333</v>
      </c>
      <c r="Z1493" s="3">
        <v>178706</v>
      </c>
      <c r="AA1493" s="3">
        <f>IFERROR(VLOOKUP(Presupuestos[[#This Row],[RAZON SOCIAL]],CHOOSE({1,2},Clientes_Proveedores[Razon Social],Clientes_Proveedores[Ruc / Dni]),2,0),"-")</f>
        <v>20127765279</v>
      </c>
      <c r="AB1493" s="31" t="s">
        <v>1332</v>
      </c>
      <c r="AC1493" s="3" t="s">
        <v>670</v>
      </c>
      <c r="AD1493" s="5">
        <v>0.18</v>
      </c>
      <c r="AE1493" s="6">
        <v>482.91500000000002</v>
      </c>
      <c r="AF1493" s="6">
        <f>Presupuestos[[#This Row],[BASE]]*Presupuestos[[#This Row],[% IGV]]</f>
        <v>86.924700000000001</v>
      </c>
      <c r="AG1493" s="22">
        <f>ROUND(SUM(Presupuestos[[#This Row],[BASE]:[IGV]]),2)</f>
        <v>569.84</v>
      </c>
      <c r="AH1493" s="9" t="str">
        <f>IF(Presupuestos[[#This Row],[MONEDA]]="USD",VLOOKUP(Presupuestos[[#This Row],[FECHA DE EMISION]],Tipo_Cambio[],3,0),"")</f>
        <v/>
      </c>
      <c r="AI1493" s="22">
        <f>IFERROR(ROUND(IF(Presupuestos[[#This Row],[MONEDA]]="PEN",Presupuestos[[#This Row],[TOTAL]],Presupuestos[[#This Row],[TOTAL]]*Presupuestos[[#This Row],[TIPO DE CAMBIO]]),2),"")</f>
        <v>569.84</v>
      </c>
      <c r="AJ1493" s="5"/>
      <c r="AK1493" s="33" t="s">
        <v>671</v>
      </c>
      <c r="AL1493" s="5" t="s">
        <v>680</v>
      </c>
      <c r="AM1493" s="23" t="s">
        <v>671</v>
      </c>
      <c r="AN1493" s="23" t="s">
        <v>671</v>
      </c>
      <c r="AO1493" s="7" t="str">
        <f>IFERROR(VLOOKUP("1-"&amp;Presupuestos[[#This Row],[ID DOCUMENTO]],BD_Pagos[],7,0),"")</f>
        <v/>
      </c>
      <c r="AP1493" s="16" t="str">
        <f>IFERROR(VLOOKUP("1-"&amp;Presupuestos[[#This Row],[ID DOCUMENTO]],BD_Pagos[],8,0),"")</f>
        <v/>
      </c>
      <c r="AQ1493" s="17" t="str">
        <f>IFERROR(VLOOKUP("1-"&amp;Presupuestos[[#This Row],[ID DOCUMENTO]],BD_Pagos[],9,0),"")</f>
        <v/>
      </c>
      <c r="AR1493" s="54"/>
      <c r="AS1493" s="7" t="str">
        <f>IFERROR(VLOOKUP("2-"&amp;Presupuestos[[#This Row],[ID DOCUMENTO]],BD_Pagos[],7,0),"")</f>
        <v/>
      </c>
      <c r="AT1493" s="16" t="str">
        <f>IFERROR(VLOOKUP("2-"&amp;Presupuestos[[#This Row],[ID DOCUMENTO]],BD_Pagos[],8,0),"")</f>
        <v/>
      </c>
      <c r="AU1493" s="17" t="str">
        <f>IFERROR(VLOOKUP("2-"&amp;Presupuestos[[#This Row],[ID DOCUMENTO]],BD_Pagos[],9,0),"")</f>
        <v/>
      </c>
      <c r="AV1493" s="20">
        <f>IF(IFERROR(VLOOKUP("2-"&amp;Presupuestos[[#This Row],[ID DOCUMENTO]],BD_Pagos[],10,0),0)&gt;Presupuestos[[#This Row],[TOTAL SOLES]],Presupuestos[[#This Row],[TOTAL SOLES]],IFERROR(VLOOKUP("2-"&amp;Presupuestos[[#This Row],[ID DOCUMENTO]],BD_Pagos[],10,0),0))</f>
        <v>0</v>
      </c>
      <c r="AW1493" s="7"/>
      <c r="AX1493" s="16"/>
      <c r="AY1493" s="17"/>
      <c r="AZ1493" s="20"/>
      <c r="BA1493" s="7"/>
      <c r="BB1493" s="16"/>
      <c r="BC1493" s="17"/>
      <c r="BD1493" s="20"/>
      <c r="BE1493" s="7" t="str">
        <f>IFERROR(VLOOKUP("5-"&amp;Presupuestos[[#This Row],[ID DOCUMENTO]],BD_Pagos[],7,0),"")</f>
        <v/>
      </c>
      <c r="BF1493" s="17" t="str">
        <f>IFERROR(VLOOKUP("5-"&amp;Presupuestos[[#This Row],[ID DOCUMENTO]],BD_Pagos[],9,0),"")</f>
        <v/>
      </c>
      <c r="BG1493" s="20">
        <f>IF(IFERROR(VLOOKUP("5-"&amp;Presupuestos[[#This Row],[ID DOCUMENTO]],BD_Pagos[],10,0),0)&gt;Presupuestos[[#This Row],[TOTAL SOLES]],Presupuestos[[#This Row],[TOTAL SOLES]],IFERROR(VLOOKUP("5-"&amp;Presupuestos[[#This Row],[ID DOCUMENTO]],BD_Pagos[],10,0),0))</f>
        <v>0</v>
      </c>
      <c r="BH1493" s="7" t="str">
        <f>IFERROR(VLOOKUP("1-Detraccion"&amp;Presupuestos[[#This Row],[ID DOCUMENTO]],BD_Pagos[],2,0),"")</f>
        <v/>
      </c>
      <c r="BI1493" s="3" t="str">
        <f>IFERROR(VLOOKUP("1-Detraccion"&amp;Presupuestos[[#This Row],[ID DOCUMENTO]],BD_Pagos[],3,0),"")</f>
        <v/>
      </c>
      <c r="BJ1493" s="3" t="str">
        <f>IFERROR(VLOOKUP("1-Detraccion"&amp;Presupuestos[[#This Row],[ID DOCUMENTO]],BD_Pagos[],4,0),"")</f>
        <v/>
      </c>
      <c r="BK1493" s="6">
        <f>IF(IFERROR(VLOOKUP("1-Detraccion"&amp;Presupuestos[[#This Row],[ID DOCUMENTO]],BD_Pagos[],5,0),0)&gt;Presupuestos[[#This Row],[TOTAL SOLES]],Presupuestos[[#This Row],[TOTAL SOLES]],IFERROR(VLOOKUP("1-Detraccion"&amp;Presupuestos[[#This Row],[ID DOCUMENTO]],BD_Pagos[],5,0),0))</f>
        <v>0</v>
      </c>
      <c r="BL1493" s="6">
        <f>IF(IFERROR(VLOOKUP("1-Detraccion"&amp;Presupuestos[[#This Row],[ID DOCUMENTO]],BD_Pagos[],6,0),0)&gt;Presupuestos[[#This Row],[TOTAL SOLES]],Presupuestos[[#This Row],[TOTAL SOLES]],IFERROR(VLOOKUP("1-Detraccion"&amp;Presupuestos[[#This Row],[ID DOCUMENTO]],BD_Pagos[],6,0),0))</f>
        <v>0</v>
      </c>
      <c r="BM1493" s="37"/>
      <c r="BN1493" s="3"/>
      <c r="BO1493" s="3"/>
      <c r="BP1493" s="6"/>
      <c r="BQ149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569.84</v>
      </c>
      <c r="BR1493" s="23" t="str">
        <f>IF(Presupuestos[[#This Row],[SALDO ME-MN]]&gt;0,"PENDIENTE","CANCELADO")</f>
        <v>PENDIENTE</v>
      </c>
      <c r="BS1493" s="23" t="str">
        <f>IF(COUNTIFS($U$4:$U1492,Presupuestos[[#This Row],[ID DOCUMENTO]])&gt;=1,IF(B1492=Presupuestos[[#This Row],[ID]],"OK","DOC. DUPLICADO"),"OK")</f>
        <v>OK</v>
      </c>
    </row>
    <row r="1494" spans="2:71" ht="24" x14ac:dyDescent="0.25">
      <c r="B1494" s="34">
        <f>IF(Presupuestos[[#This Row],[ID DOCUMENTO]]=U1493,B1493,IF(B1493="ID",1,B1493+1))</f>
        <v>1276</v>
      </c>
      <c r="C1494" s="2">
        <v>45891</v>
      </c>
      <c r="D1494" s="2">
        <v>45891</v>
      </c>
      <c r="E1494" s="3" t="s">
        <v>2161</v>
      </c>
      <c r="F1494" s="25" t="s">
        <v>35</v>
      </c>
      <c r="G1494" s="25" t="s">
        <v>196</v>
      </c>
      <c r="H1494" s="25" t="s">
        <v>197</v>
      </c>
      <c r="I1494" s="36" t="str">
        <f>IFERROR(VLOOKUP(Presupuestos[[#This Row],[AREA]]&amp;Presupuestos[[#This Row],[CONCEPTO]]&amp;Presupuestos[[#This Row],[DESCRIPCION]],Tabla28[[Columna1]:[CÓDIGO NUEVO]],2,0),"")</f>
        <v>P0301001</v>
      </c>
      <c r="J1494" s="3" t="s">
        <v>666</v>
      </c>
      <c r="K1494" s="3" t="s">
        <v>666</v>
      </c>
      <c r="L1494" s="3" t="s">
        <v>666</v>
      </c>
      <c r="M1494" s="31" t="s">
        <v>1330</v>
      </c>
      <c r="N1494" s="3" t="s">
        <v>25</v>
      </c>
      <c r="O1494" s="3" t="s">
        <v>315</v>
      </c>
      <c r="P1494" s="3" t="s">
        <v>142</v>
      </c>
      <c r="Q1494" s="3" t="str">
        <f>IFERROR(VLOOKUP(Presupuestos[[#This Row],[CLASIFICACIÓN (N)]],Tabla17[],2,0),"")</f>
        <v>Gastos no operativos</v>
      </c>
      <c r="R1494" s="3" t="str">
        <f>IFERROR(VLOOKUP(Presupuestos[[#This Row],[CLASIFICACIÓN (N)]],Tabla17[],3,0),"")</f>
        <v>Operativo</v>
      </c>
      <c r="S1494" s="3" t="s">
        <v>16</v>
      </c>
      <c r="T1494" s="3" t="str">
        <f>IFERROR(VLOOKUP(Presupuestos[[#This Row],[ALMACEN]],Tabla5[],2,0),"")</f>
        <v>Arequipa</v>
      </c>
      <c r="U1494" s="19" t="str">
        <f>IFERROR(VLOOKUP(Presupuestos[[#This Row],[TIPO DE DOCUMENTO]],Tipo_Documento[],2,0)&amp;Presupuestos[[#This Row],[SERIE]]&amp;Presupuestos[[#This Row],[NUMERO]]&amp;Presupuestos[[#This Row],[RUC]],"")</f>
        <v>01F86517958720127765279</v>
      </c>
      <c r="V1494" s="3" t="s">
        <v>120</v>
      </c>
      <c r="W1494" s="7">
        <v>45891</v>
      </c>
      <c r="X1494" s="7">
        <v>45891</v>
      </c>
      <c r="Y1494" s="3" t="s">
        <v>1335</v>
      </c>
      <c r="Z1494" s="3">
        <v>179587</v>
      </c>
      <c r="AA1494" s="3">
        <f>IFERROR(VLOOKUP(Presupuestos[[#This Row],[RAZON SOCIAL]],CHOOSE({1,2},Clientes_Proveedores[Razon Social],Clientes_Proveedores[Ruc / Dni]),2,0),"-")</f>
        <v>20127765279</v>
      </c>
      <c r="AB1494" s="31" t="s">
        <v>1332</v>
      </c>
      <c r="AC1494" s="3" t="s">
        <v>670</v>
      </c>
      <c r="AD1494" s="5">
        <v>0.18</v>
      </c>
      <c r="AE1494" s="6">
        <v>596.1</v>
      </c>
      <c r="AF1494" s="6">
        <f>Presupuestos[[#This Row],[BASE]]*Presupuestos[[#This Row],[% IGV]]</f>
        <v>107.298</v>
      </c>
      <c r="AG1494" s="22">
        <f>ROUND(SUM(Presupuestos[[#This Row],[BASE]:[IGV]]),2)</f>
        <v>703.4</v>
      </c>
      <c r="AH1494" s="9" t="str">
        <f>IF(Presupuestos[[#This Row],[MONEDA]]="USD",VLOOKUP(Presupuestos[[#This Row],[FECHA DE EMISION]],Tipo_Cambio[],3,0),"")</f>
        <v/>
      </c>
      <c r="AI1494" s="22">
        <f>IFERROR(ROUND(IF(Presupuestos[[#This Row],[MONEDA]]="PEN",Presupuestos[[#This Row],[TOTAL]],Presupuestos[[#This Row],[TOTAL]]*Presupuestos[[#This Row],[TIPO DE CAMBIO]]),2),"")</f>
        <v>703.4</v>
      </c>
      <c r="AJ1494" s="5"/>
      <c r="AK1494" s="33" t="s">
        <v>671</v>
      </c>
      <c r="AL1494" s="5" t="s">
        <v>680</v>
      </c>
      <c r="AM1494" s="23" t="s">
        <v>671</v>
      </c>
      <c r="AN1494" s="23" t="s">
        <v>671</v>
      </c>
      <c r="AO1494" s="7" t="str">
        <f>IFERROR(VLOOKUP("1-"&amp;Presupuestos[[#This Row],[ID DOCUMENTO]],BD_Pagos[],7,0),"")</f>
        <v/>
      </c>
      <c r="AP1494" s="16" t="str">
        <f>IFERROR(VLOOKUP("1-"&amp;Presupuestos[[#This Row],[ID DOCUMENTO]],BD_Pagos[],8,0),"")</f>
        <v/>
      </c>
      <c r="AQ1494" s="17" t="str">
        <f>IFERROR(VLOOKUP("1-"&amp;Presupuestos[[#This Row],[ID DOCUMENTO]],BD_Pagos[],9,0),"")</f>
        <v/>
      </c>
      <c r="AR1494" s="54"/>
      <c r="AS1494" s="7" t="str">
        <f>IFERROR(VLOOKUP("2-"&amp;Presupuestos[[#This Row],[ID DOCUMENTO]],BD_Pagos[],7,0),"")</f>
        <v/>
      </c>
      <c r="AT1494" s="16" t="str">
        <f>IFERROR(VLOOKUP("2-"&amp;Presupuestos[[#This Row],[ID DOCUMENTO]],BD_Pagos[],8,0),"")</f>
        <v/>
      </c>
      <c r="AU1494" s="17" t="str">
        <f>IFERROR(VLOOKUP("2-"&amp;Presupuestos[[#This Row],[ID DOCUMENTO]],BD_Pagos[],9,0),"")</f>
        <v/>
      </c>
      <c r="AV1494" s="20">
        <f>IF(IFERROR(VLOOKUP("2-"&amp;Presupuestos[[#This Row],[ID DOCUMENTO]],BD_Pagos[],10,0),0)&gt;Presupuestos[[#This Row],[TOTAL SOLES]],Presupuestos[[#This Row],[TOTAL SOLES]],IFERROR(VLOOKUP("2-"&amp;Presupuestos[[#This Row],[ID DOCUMENTO]],BD_Pagos[],10,0),0))</f>
        <v>0</v>
      </c>
      <c r="AW1494" s="7"/>
      <c r="AX1494" s="16"/>
      <c r="AY1494" s="17"/>
      <c r="AZ1494" s="20"/>
      <c r="BA1494" s="7"/>
      <c r="BB1494" s="16"/>
      <c r="BC1494" s="17"/>
      <c r="BD1494" s="20"/>
      <c r="BE1494" s="7" t="str">
        <f>IFERROR(VLOOKUP("5-"&amp;Presupuestos[[#This Row],[ID DOCUMENTO]],BD_Pagos[],7,0),"")</f>
        <v/>
      </c>
      <c r="BF1494" s="17" t="str">
        <f>IFERROR(VLOOKUP("5-"&amp;Presupuestos[[#This Row],[ID DOCUMENTO]],BD_Pagos[],9,0),"")</f>
        <v/>
      </c>
      <c r="BG1494" s="20">
        <f>IF(IFERROR(VLOOKUP("5-"&amp;Presupuestos[[#This Row],[ID DOCUMENTO]],BD_Pagos[],10,0),0)&gt;Presupuestos[[#This Row],[TOTAL SOLES]],Presupuestos[[#This Row],[TOTAL SOLES]],IFERROR(VLOOKUP("5-"&amp;Presupuestos[[#This Row],[ID DOCUMENTO]],BD_Pagos[],10,0),0))</f>
        <v>0</v>
      </c>
      <c r="BH1494" s="7" t="str">
        <f>IFERROR(VLOOKUP("1-Detraccion"&amp;Presupuestos[[#This Row],[ID DOCUMENTO]],BD_Pagos[],2,0),"")</f>
        <v/>
      </c>
      <c r="BI1494" s="3" t="str">
        <f>IFERROR(VLOOKUP("1-Detraccion"&amp;Presupuestos[[#This Row],[ID DOCUMENTO]],BD_Pagos[],3,0),"")</f>
        <v/>
      </c>
      <c r="BJ1494" s="3" t="str">
        <f>IFERROR(VLOOKUP("1-Detraccion"&amp;Presupuestos[[#This Row],[ID DOCUMENTO]],BD_Pagos[],4,0),"")</f>
        <v/>
      </c>
      <c r="BK1494" s="6">
        <f>IF(IFERROR(VLOOKUP("1-Detraccion"&amp;Presupuestos[[#This Row],[ID DOCUMENTO]],BD_Pagos[],5,0),0)&gt;Presupuestos[[#This Row],[TOTAL SOLES]],Presupuestos[[#This Row],[TOTAL SOLES]],IFERROR(VLOOKUP("1-Detraccion"&amp;Presupuestos[[#This Row],[ID DOCUMENTO]],BD_Pagos[],5,0),0))</f>
        <v>0</v>
      </c>
      <c r="BL1494" s="6">
        <f>IF(IFERROR(VLOOKUP("1-Detraccion"&amp;Presupuestos[[#This Row],[ID DOCUMENTO]],BD_Pagos[],6,0),0)&gt;Presupuestos[[#This Row],[TOTAL SOLES]],Presupuestos[[#This Row],[TOTAL SOLES]],IFERROR(VLOOKUP("1-Detraccion"&amp;Presupuestos[[#This Row],[ID DOCUMENTO]],BD_Pagos[],6,0),0))</f>
        <v>0</v>
      </c>
      <c r="BM1494" s="37"/>
      <c r="BN1494" s="3"/>
      <c r="BO1494" s="3"/>
      <c r="BP1494" s="6"/>
      <c r="BQ149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703.4</v>
      </c>
      <c r="BR1494" s="23" t="str">
        <f>IF(Presupuestos[[#This Row],[SALDO ME-MN]]&gt;0,"PENDIENTE","CANCELADO")</f>
        <v>PENDIENTE</v>
      </c>
      <c r="BS1494" s="23" t="str">
        <f>IF(COUNTIFS($U$4:$U1493,Presupuestos[[#This Row],[ID DOCUMENTO]])&gt;=1,IF(B1493=Presupuestos[[#This Row],[ID]],"OK","DOC. DUPLICADO"),"OK")</f>
        <v>OK</v>
      </c>
    </row>
    <row r="1495" spans="2:71" ht="24" x14ac:dyDescent="0.25">
      <c r="B1495" s="34">
        <f>IF(Presupuestos[[#This Row],[ID DOCUMENTO]]=U1494,B1494,IF(B1494="ID",1,B1494+1))</f>
        <v>1276</v>
      </c>
      <c r="C1495" s="2">
        <v>45891</v>
      </c>
      <c r="D1495" s="2">
        <v>45891</v>
      </c>
      <c r="E1495" s="3" t="s">
        <v>2161</v>
      </c>
      <c r="F1495" s="25" t="s">
        <v>35</v>
      </c>
      <c r="G1495" s="25" t="s">
        <v>196</v>
      </c>
      <c r="H1495" s="25" t="s">
        <v>197</v>
      </c>
      <c r="I1495" s="36" t="str">
        <f>IFERROR(VLOOKUP(Presupuestos[[#This Row],[AREA]]&amp;Presupuestos[[#This Row],[CONCEPTO]]&amp;Presupuestos[[#This Row],[DESCRIPCION]],Tabla28[[Columna1]:[CÓDIGO NUEVO]],2,0),"")</f>
        <v>P0301001</v>
      </c>
      <c r="J1495" s="3" t="s">
        <v>666</v>
      </c>
      <c r="K1495" s="3" t="s">
        <v>666</v>
      </c>
      <c r="L1495" s="3" t="s">
        <v>666</v>
      </c>
      <c r="M1495" s="31" t="s">
        <v>1330</v>
      </c>
      <c r="N1495" s="3" t="s">
        <v>47</v>
      </c>
      <c r="O1495" s="3" t="s">
        <v>315</v>
      </c>
      <c r="P1495" s="3" t="s">
        <v>142</v>
      </c>
      <c r="Q1495" s="3" t="str">
        <f>IFERROR(VLOOKUP(Presupuestos[[#This Row],[CLASIFICACIÓN (N)]],Tabla17[],2,0),"")</f>
        <v>Gastos no operativos</v>
      </c>
      <c r="R1495" s="3" t="str">
        <f>IFERROR(VLOOKUP(Presupuestos[[#This Row],[CLASIFICACIÓN (N)]],Tabla17[],3,0),"")</f>
        <v>Operativo</v>
      </c>
      <c r="S1495" s="3" t="s">
        <v>16</v>
      </c>
      <c r="T1495" s="3" t="str">
        <f>IFERROR(VLOOKUP(Presupuestos[[#This Row],[ALMACEN]],Tabla5[],2,0),"")</f>
        <v>Arequipa</v>
      </c>
      <c r="U1495" s="19" t="str">
        <f>IFERROR(VLOOKUP(Presupuestos[[#This Row],[TIPO DE DOCUMENTO]],Tipo_Documento[],2,0)&amp;Presupuestos[[#This Row],[SERIE]]&amp;Presupuestos[[#This Row],[NUMERO]]&amp;Presupuestos[[#This Row],[RUC]],"")</f>
        <v>01F86517958720127765279</v>
      </c>
      <c r="V1495" s="3" t="s">
        <v>120</v>
      </c>
      <c r="W1495" s="7">
        <v>45891</v>
      </c>
      <c r="X1495" s="7">
        <v>45891</v>
      </c>
      <c r="Y1495" s="3" t="s">
        <v>1335</v>
      </c>
      <c r="Z1495" s="3">
        <v>179587</v>
      </c>
      <c r="AA1495" s="3">
        <f>IFERROR(VLOOKUP(Presupuestos[[#This Row],[RAZON SOCIAL]],CHOOSE({1,2},Clientes_Proveedores[Razon Social],Clientes_Proveedores[Ruc / Dni]),2,0),"-")</f>
        <v>20127765279</v>
      </c>
      <c r="AB1495" s="31" t="s">
        <v>1332</v>
      </c>
      <c r="AC1495" s="3" t="s">
        <v>670</v>
      </c>
      <c r="AD1495" s="5">
        <v>0.18</v>
      </c>
      <c r="AE1495" s="6">
        <v>495.68</v>
      </c>
      <c r="AF1495" s="6">
        <f>Presupuestos[[#This Row],[BASE]]*Presupuestos[[#This Row],[% IGV]]</f>
        <v>89.222399999999993</v>
      </c>
      <c r="AG1495" s="22">
        <f>ROUND(SUM(Presupuestos[[#This Row],[BASE]:[IGV]]),2)</f>
        <v>584.9</v>
      </c>
      <c r="AH1495" s="9" t="str">
        <f>IF(Presupuestos[[#This Row],[MONEDA]]="USD",VLOOKUP(Presupuestos[[#This Row],[FECHA DE EMISION]],Tipo_Cambio[],3,0),"")</f>
        <v/>
      </c>
      <c r="AI1495" s="22">
        <f>IFERROR(ROUND(IF(Presupuestos[[#This Row],[MONEDA]]="PEN",Presupuestos[[#This Row],[TOTAL]],Presupuestos[[#This Row],[TOTAL]]*Presupuestos[[#This Row],[TIPO DE CAMBIO]]),2),"")</f>
        <v>584.9</v>
      </c>
      <c r="AJ1495" s="5"/>
      <c r="AK1495" s="33" t="s">
        <v>671</v>
      </c>
      <c r="AL1495" s="5" t="s">
        <v>680</v>
      </c>
      <c r="AM1495" s="23" t="s">
        <v>671</v>
      </c>
      <c r="AN1495" s="23" t="s">
        <v>671</v>
      </c>
      <c r="AO1495" s="7" t="str">
        <f>IFERROR(VLOOKUP("1-"&amp;Presupuestos[[#This Row],[ID DOCUMENTO]],BD_Pagos[],7,0),"")</f>
        <v/>
      </c>
      <c r="AP1495" s="16" t="str">
        <f>IFERROR(VLOOKUP("1-"&amp;Presupuestos[[#This Row],[ID DOCUMENTO]],BD_Pagos[],8,0),"")</f>
        <v/>
      </c>
      <c r="AQ1495" s="17" t="str">
        <f>IFERROR(VLOOKUP("1-"&amp;Presupuestos[[#This Row],[ID DOCUMENTO]],BD_Pagos[],9,0),"")</f>
        <v/>
      </c>
      <c r="AR1495" s="54"/>
      <c r="AS1495" s="7" t="str">
        <f>IFERROR(VLOOKUP("2-"&amp;Presupuestos[[#This Row],[ID DOCUMENTO]],BD_Pagos[],7,0),"")</f>
        <v/>
      </c>
      <c r="AT1495" s="16" t="str">
        <f>IFERROR(VLOOKUP("2-"&amp;Presupuestos[[#This Row],[ID DOCUMENTO]],BD_Pagos[],8,0),"")</f>
        <v/>
      </c>
      <c r="AU1495" s="17" t="str">
        <f>IFERROR(VLOOKUP("2-"&amp;Presupuestos[[#This Row],[ID DOCUMENTO]],BD_Pagos[],9,0),"")</f>
        <v/>
      </c>
      <c r="AV1495" s="20">
        <f>IF(IFERROR(VLOOKUP("2-"&amp;Presupuestos[[#This Row],[ID DOCUMENTO]],BD_Pagos[],10,0),0)&gt;Presupuestos[[#This Row],[TOTAL SOLES]],Presupuestos[[#This Row],[TOTAL SOLES]],IFERROR(VLOOKUP("2-"&amp;Presupuestos[[#This Row],[ID DOCUMENTO]],BD_Pagos[],10,0),0))</f>
        <v>0</v>
      </c>
      <c r="AW1495" s="7"/>
      <c r="AX1495" s="16"/>
      <c r="AY1495" s="17"/>
      <c r="AZ1495" s="20"/>
      <c r="BA1495" s="7"/>
      <c r="BB1495" s="16"/>
      <c r="BC1495" s="17"/>
      <c r="BD1495" s="20"/>
      <c r="BE1495" s="7" t="str">
        <f>IFERROR(VLOOKUP("5-"&amp;Presupuestos[[#This Row],[ID DOCUMENTO]],BD_Pagos[],7,0),"")</f>
        <v/>
      </c>
      <c r="BF1495" s="17" t="str">
        <f>IFERROR(VLOOKUP("5-"&amp;Presupuestos[[#This Row],[ID DOCUMENTO]],BD_Pagos[],9,0),"")</f>
        <v/>
      </c>
      <c r="BG1495" s="20">
        <f>IF(IFERROR(VLOOKUP("5-"&amp;Presupuestos[[#This Row],[ID DOCUMENTO]],BD_Pagos[],10,0),0)&gt;Presupuestos[[#This Row],[TOTAL SOLES]],Presupuestos[[#This Row],[TOTAL SOLES]],IFERROR(VLOOKUP("5-"&amp;Presupuestos[[#This Row],[ID DOCUMENTO]],BD_Pagos[],10,0),0))</f>
        <v>0</v>
      </c>
      <c r="BH1495" s="7" t="str">
        <f>IFERROR(VLOOKUP("1-Detraccion"&amp;Presupuestos[[#This Row],[ID DOCUMENTO]],BD_Pagos[],2,0),"")</f>
        <v/>
      </c>
      <c r="BI1495" s="3" t="str">
        <f>IFERROR(VLOOKUP("1-Detraccion"&amp;Presupuestos[[#This Row],[ID DOCUMENTO]],BD_Pagos[],3,0),"")</f>
        <v/>
      </c>
      <c r="BJ1495" s="3" t="str">
        <f>IFERROR(VLOOKUP("1-Detraccion"&amp;Presupuestos[[#This Row],[ID DOCUMENTO]],BD_Pagos[],4,0),"")</f>
        <v/>
      </c>
      <c r="BK1495" s="6">
        <f>IF(IFERROR(VLOOKUP("1-Detraccion"&amp;Presupuestos[[#This Row],[ID DOCUMENTO]],BD_Pagos[],5,0),0)&gt;Presupuestos[[#This Row],[TOTAL SOLES]],Presupuestos[[#This Row],[TOTAL SOLES]],IFERROR(VLOOKUP("1-Detraccion"&amp;Presupuestos[[#This Row],[ID DOCUMENTO]],BD_Pagos[],5,0),0))</f>
        <v>0</v>
      </c>
      <c r="BL1495" s="6">
        <f>IF(IFERROR(VLOOKUP("1-Detraccion"&amp;Presupuestos[[#This Row],[ID DOCUMENTO]],BD_Pagos[],6,0),0)&gt;Presupuestos[[#This Row],[TOTAL SOLES]],Presupuestos[[#This Row],[TOTAL SOLES]],IFERROR(VLOOKUP("1-Detraccion"&amp;Presupuestos[[#This Row],[ID DOCUMENTO]],BD_Pagos[],6,0),0))</f>
        <v>0</v>
      </c>
      <c r="BM1495" s="37"/>
      <c r="BN1495" s="3"/>
      <c r="BO1495" s="3"/>
      <c r="BP1495" s="6"/>
      <c r="BQ149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584.9</v>
      </c>
      <c r="BR1495" s="23" t="str">
        <f>IF(Presupuestos[[#This Row],[SALDO ME-MN]]&gt;0,"PENDIENTE","CANCELADO")</f>
        <v>PENDIENTE</v>
      </c>
      <c r="BS1495" s="23" t="str">
        <f>IF(COUNTIFS($U$4:$U1494,Presupuestos[[#This Row],[ID DOCUMENTO]])&gt;=1,IF(B1494=Presupuestos[[#This Row],[ID]],"OK","DOC. DUPLICADO"),"OK")</f>
        <v>OK</v>
      </c>
    </row>
    <row r="1496" spans="2:71" x14ac:dyDescent="0.25">
      <c r="B1496" s="34">
        <f>IF(Presupuestos[[#This Row],[ID DOCUMENTO]]=U1495,B1495,IF(B1495="ID",1,B1495+1))</f>
        <v>1276</v>
      </c>
      <c r="C1496" s="2">
        <v>45891</v>
      </c>
      <c r="D1496" s="2">
        <v>45891</v>
      </c>
      <c r="E1496" s="3" t="s">
        <v>2161</v>
      </c>
      <c r="F1496" s="25" t="s">
        <v>35</v>
      </c>
      <c r="G1496" s="25" t="s">
        <v>196</v>
      </c>
      <c r="H1496" s="25" t="s">
        <v>224</v>
      </c>
      <c r="I1496" s="36" t="str">
        <f>IFERROR(VLOOKUP(Presupuestos[[#This Row],[AREA]]&amp;Presupuestos[[#This Row],[CONCEPTO]]&amp;Presupuestos[[#This Row],[DESCRIPCION]],Tabla28[[Columna1]:[CÓDIGO NUEVO]],2,0),"")</f>
        <v>P0301003</v>
      </c>
      <c r="J1496" s="3" t="s">
        <v>666</v>
      </c>
      <c r="K1496" s="3" t="s">
        <v>666</v>
      </c>
      <c r="L1496" s="3" t="s">
        <v>666</v>
      </c>
      <c r="M1496" s="31" t="s">
        <v>1334</v>
      </c>
      <c r="N1496" s="3" t="s">
        <v>58</v>
      </c>
      <c r="O1496" s="3" t="s">
        <v>315</v>
      </c>
      <c r="P1496" s="3" t="s">
        <v>142</v>
      </c>
      <c r="Q1496" s="3" t="str">
        <f>IFERROR(VLOOKUP(Presupuestos[[#This Row],[CLASIFICACIÓN (N)]],Tabla17[],2,0),"")</f>
        <v>Gastos no operativos</v>
      </c>
      <c r="R1496" s="3" t="str">
        <f>IFERROR(VLOOKUP(Presupuestos[[#This Row],[CLASIFICACIÓN (N)]],Tabla17[],3,0),"")</f>
        <v>Operativo</v>
      </c>
      <c r="S1496" s="3" t="s">
        <v>16</v>
      </c>
      <c r="T1496" s="3" t="str">
        <f>IFERROR(VLOOKUP(Presupuestos[[#This Row],[ALMACEN]],Tabla5[],2,0),"")</f>
        <v>Arequipa</v>
      </c>
      <c r="U1496" s="19" t="str">
        <f>IFERROR(VLOOKUP(Presupuestos[[#This Row],[TIPO DE DOCUMENTO]],Tipo_Documento[],2,0)&amp;Presupuestos[[#This Row],[SERIE]]&amp;Presupuestos[[#This Row],[NUMERO]]&amp;Presupuestos[[#This Row],[RUC]],"")</f>
        <v>01F86517958720127765279</v>
      </c>
      <c r="V1496" s="3" t="s">
        <v>120</v>
      </c>
      <c r="W1496" s="7">
        <v>45891</v>
      </c>
      <c r="X1496" s="7">
        <v>45891</v>
      </c>
      <c r="Y1496" s="3" t="s">
        <v>1335</v>
      </c>
      <c r="Z1496" s="3">
        <v>179587</v>
      </c>
      <c r="AA1496" s="3">
        <f>IFERROR(VLOOKUP(Presupuestos[[#This Row],[RAZON SOCIAL]],CHOOSE({1,2},Clientes_Proveedores[Razon Social],Clientes_Proveedores[Ruc / Dni]),2,0),"-")</f>
        <v>20127765279</v>
      </c>
      <c r="AB1496" s="31" t="s">
        <v>1332</v>
      </c>
      <c r="AC1496" s="3" t="s">
        <v>670</v>
      </c>
      <c r="AD1496" s="5">
        <v>0.18</v>
      </c>
      <c r="AE1496" s="6">
        <v>30.59</v>
      </c>
      <c r="AF1496" s="6">
        <f>Presupuestos[[#This Row],[BASE]]*Presupuestos[[#This Row],[% IGV]]</f>
        <v>5.5061999999999998</v>
      </c>
      <c r="AG1496" s="22">
        <f>ROUND(SUM(Presupuestos[[#This Row],[BASE]:[IGV]]),2)</f>
        <v>36.1</v>
      </c>
      <c r="AH1496" s="9" t="str">
        <f>IF(Presupuestos[[#This Row],[MONEDA]]="USD",VLOOKUP(Presupuestos[[#This Row],[FECHA DE EMISION]],Tipo_Cambio[],3,0),"")</f>
        <v/>
      </c>
      <c r="AI1496" s="22">
        <f>IFERROR(ROUND(IF(Presupuestos[[#This Row],[MONEDA]]="PEN",Presupuestos[[#This Row],[TOTAL]],Presupuestos[[#This Row],[TOTAL]]*Presupuestos[[#This Row],[TIPO DE CAMBIO]]),2),"")</f>
        <v>36.1</v>
      </c>
      <c r="AJ1496" s="5"/>
      <c r="AK1496" s="33" t="s">
        <v>671</v>
      </c>
      <c r="AL1496" s="5" t="s">
        <v>680</v>
      </c>
      <c r="AM1496" s="23" t="s">
        <v>671</v>
      </c>
      <c r="AN1496" s="23" t="s">
        <v>671</v>
      </c>
      <c r="AO1496" s="7" t="str">
        <f>IFERROR(VLOOKUP("1-"&amp;Presupuestos[[#This Row],[ID DOCUMENTO]],BD_Pagos[],7,0),"")</f>
        <v/>
      </c>
      <c r="AP1496" s="16" t="str">
        <f>IFERROR(VLOOKUP("1-"&amp;Presupuestos[[#This Row],[ID DOCUMENTO]],BD_Pagos[],8,0),"")</f>
        <v/>
      </c>
      <c r="AQ1496" s="17" t="str">
        <f>IFERROR(VLOOKUP("1-"&amp;Presupuestos[[#This Row],[ID DOCUMENTO]],BD_Pagos[],9,0),"")</f>
        <v/>
      </c>
      <c r="AR1496" s="54"/>
      <c r="AS1496" s="7" t="str">
        <f>IFERROR(VLOOKUP("2-"&amp;Presupuestos[[#This Row],[ID DOCUMENTO]],BD_Pagos[],7,0),"")</f>
        <v/>
      </c>
      <c r="AT1496" s="16" t="str">
        <f>IFERROR(VLOOKUP("2-"&amp;Presupuestos[[#This Row],[ID DOCUMENTO]],BD_Pagos[],8,0),"")</f>
        <v/>
      </c>
      <c r="AU1496" s="17" t="str">
        <f>IFERROR(VLOOKUP("2-"&amp;Presupuestos[[#This Row],[ID DOCUMENTO]],BD_Pagos[],9,0),"")</f>
        <v/>
      </c>
      <c r="AV1496" s="20">
        <f>IF(IFERROR(VLOOKUP("2-"&amp;Presupuestos[[#This Row],[ID DOCUMENTO]],BD_Pagos[],10,0),0)&gt;Presupuestos[[#This Row],[TOTAL SOLES]],Presupuestos[[#This Row],[TOTAL SOLES]],IFERROR(VLOOKUP("2-"&amp;Presupuestos[[#This Row],[ID DOCUMENTO]],BD_Pagos[],10,0),0))</f>
        <v>0</v>
      </c>
      <c r="AW1496" s="7"/>
      <c r="AX1496" s="16"/>
      <c r="AY1496" s="17"/>
      <c r="AZ1496" s="20"/>
      <c r="BA1496" s="7"/>
      <c r="BB1496" s="16"/>
      <c r="BC1496" s="17"/>
      <c r="BD1496" s="20"/>
      <c r="BE1496" s="7" t="str">
        <f>IFERROR(VLOOKUP("5-"&amp;Presupuestos[[#This Row],[ID DOCUMENTO]],BD_Pagos[],7,0),"")</f>
        <v/>
      </c>
      <c r="BF1496" s="17" t="str">
        <f>IFERROR(VLOOKUP("5-"&amp;Presupuestos[[#This Row],[ID DOCUMENTO]],BD_Pagos[],9,0),"")</f>
        <v/>
      </c>
      <c r="BG1496" s="20">
        <f>IF(IFERROR(VLOOKUP("5-"&amp;Presupuestos[[#This Row],[ID DOCUMENTO]],BD_Pagos[],10,0),0)&gt;Presupuestos[[#This Row],[TOTAL SOLES]],Presupuestos[[#This Row],[TOTAL SOLES]],IFERROR(VLOOKUP("5-"&amp;Presupuestos[[#This Row],[ID DOCUMENTO]],BD_Pagos[],10,0),0))</f>
        <v>0</v>
      </c>
      <c r="BH1496" s="7" t="str">
        <f>IFERROR(VLOOKUP("1-Detraccion"&amp;Presupuestos[[#This Row],[ID DOCUMENTO]],BD_Pagos[],2,0),"")</f>
        <v/>
      </c>
      <c r="BI1496" s="3" t="str">
        <f>IFERROR(VLOOKUP("1-Detraccion"&amp;Presupuestos[[#This Row],[ID DOCUMENTO]],BD_Pagos[],3,0),"")</f>
        <v/>
      </c>
      <c r="BJ1496" s="3" t="str">
        <f>IFERROR(VLOOKUP("1-Detraccion"&amp;Presupuestos[[#This Row],[ID DOCUMENTO]],BD_Pagos[],4,0),"")</f>
        <v/>
      </c>
      <c r="BK1496" s="6">
        <f>IF(IFERROR(VLOOKUP("1-Detraccion"&amp;Presupuestos[[#This Row],[ID DOCUMENTO]],BD_Pagos[],5,0),0)&gt;Presupuestos[[#This Row],[TOTAL SOLES]],Presupuestos[[#This Row],[TOTAL SOLES]],IFERROR(VLOOKUP("1-Detraccion"&amp;Presupuestos[[#This Row],[ID DOCUMENTO]],BD_Pagos[],5,0),0))</f>
        <v>0</v>
      </c>
      <c r="BL1496" s="6">
        <f>IF(IFERROR(VLOOKUP("1-Detraccion"&amp;Presupuestos[[#This Row],[ID DOCUMENTO]],BD_Pagos[],6,0),0)&gt;Presupuestos[[#This Row],[TOTAL SOLES]],Presupuestos[[#This Row],[TOTAL SOLES]],IFERROR(VLOOKUP("1-Detraccion"&amp;Presupuestos[[#This Row],[ID DOCUMENTO]],BD_Pagos[],6,0),0))</f>
        <v>0</v>
      </c>
      <c r="BM1496" s="37"/>
      <c r="BN1496" s="3"/>
      <c r="BO1496" s="3"/>
      <c r="BP1496" s="6"/>
      <c r="BQ149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36.1</v>
      </c>
      <c r="BR1496" s="23" t="str">
        <f>IF(Presupuestos[[#This Row],[SALDO ME-MN]]&gt;0,"PENDIENTE","CANCELADO")</f>
        <v>PENDIENTE</v>
      </c>
      <c r="BS1496" s="23" t="str">
        <f>IF(COUNTIFS($U$4:$U1495,Presupuestos[[#This Row],[ID DOCUMENTO]])&gt;=1,IF(B1495=Presupuestos[[#This Row],[ID]],"OK","DOC. DUPLICADO"),"OK")</f>
        <v>OK</v>
      </c>
    </row>
    <row r="1497" spans="2:71" ht="24" x14ac:dyDescent="0.25">
      <c r="B1497" s="34">
        <f>IF(Presupuestos[[#This Row],[ID DOCUMENTO]]=U1496,B1496,IF(B1496="ID",1,B1496+1))</f>
        <v>1277</v>
      </c>
      <c r="C1497" s="2">
        <v>45864</v>
      </c>
      <c r="D1497" s="2">
        <v>45865</v>
      </c>
      <c r="E1497" s="3" t="s">
        <v>702</v>
      </c>
      <c r="F1497" s="25" t="s">
        <v>59</v>
      </c>
      <c r="G1497" s="25" t="s">
        <v>369</v>
      </c>
      <c r="H1497" s="25" t="s">
        <v>535</v>
      </c>
      <c r="I1497" s="36" t="str">
        <f>IFERROR(VLOOKUP(Presupuestos[[#This Row],[AREA]]&amp;Presupuestos[[#This Row],[CONCEPTO]]&amp;Presupuestos[[#This Row],[DESCRIPCION]],Tabla28[[Columna1]:[CÓDIGO NUEVO]],2,0),"")</f>
        <v>P0703007</v>
      </c>
      <c r="J1497" s="3" t="s">
        <v>666</v>
      </c>
      <c r="K1497" s="3" t="s">
        <v>666</v>
      </c>
      <c r="L1497" s="3" t="s">
        <v>666</v>
      </c>
      <c r="M1497" s="31" t="s">
        <v>10310</v>
      </c>
      <c r="N1497" s="3"/>
      <c r="O1497" s="3" t="s">
        <v>315</v>
      </c>
      <c r="P1497" s="3" t="s">
        <v>142</v>
      </c>
      <c r="Q1497" s="3" t="str">
        <f>IFERROR(VLOOKUP(Presupuestos[[#This Row],[CLASIFICACIÓN (N)]],Tabla17[],2,0),"")</f>
        <v>Gastos no operativos</v>
      </c>
      <c r="R1497" s="3" t="str">
        <f>IFERROR(VLOOKUP(Presupuestos[[#This Row],[CLASIFICACIÓN (N)]],Tabla17[],3,0),"")</f>
        <v>Operativo</v>
      </c>
      <c r="S1497" s="3" t="s">
        <v>16</v>
      </c>
      <c r="T1497" s="3" t="str">
        <f>IFERROR(VLOOKUP(Presupuestos[[#This Row],[ALMACEN]],Tabla5[],2,0),"")</f>
        <v>Arequipa</v>
      </c>
      <c r="U1497" s="19" t="str">
        <f>IFERROR(VLOOKUP(Presupuestos[[#This Row],[TIPO DE DOCUMENTO]],Tipo_Documento[],2,0)&amp;Presupuestos[[#This Row],[SERIE]]&amp;Presupuestos[[#This Row],[NUMERO]]&amp;Presupuestos[[#This Row],[RUC]],"")</f>
        <v>01E001305920609123762</v>
      </c>
      <c r="V1497" s="3" t="s">
        <v>120</v>
      </c>
      <c r="W1497" s="7">
        <v>45896</v>
      </c>
      <c r="X1497" s="7">
        <v>45896</v>
      </c>
      <c r="Y1497" s="3" t="s">
        <v>668</v>
      </c>
      <c r="Z1497" s="3">
        <v>3059</v>
      </c>
      <c r="AA1497" s="3">
        <f>IFERROR(VLOOKUP(Presupuestos[[#This Row],[RAZON SOCIAL]],CHOOSE({1,2},Clientes_Proveedores[Razon Social],Clientes_Proveedores[Ruc / Dni]),2,0),"-")</f>
        <v>20609123762</v>
      </c>
      <c r="AB1497" s="31" t="s">
        <v>3044</v>
      </c>
      <c r="AC1497" s="3" t="s">
        <v>670</v>
      </c>
      <c r="AD1497" s="5">
        <v>0.18</v>
      </c>
      <c r="AE1497" s="6">
        <v>61.865000000000002</v>
      </c>
      <c r="AF1497" s="6">
        <f>Presupuestos[[#This Row],[BASE]]*Presupuestos[[#This Row],[% IGV]]</f>
        <v>11.1357</v>
      </c>
      <c r="AG1497" s="22">
        <f>ROUND(SUM(Presupuestos[[#This Row],[BASE]:[IGV]]),2)</f>
        <v>73</v>
      </c>
      <c r="AH1497" s="9" t="str">
        <f>IF(Presupuestos[[#This Row],[MONEDA]]="USD",VLOOKUP(Presupuestos[[#This Row],[FECHA DE EMISION]],Tipo_Cambio[],3,0),"")</f>
        <v/>
      </c>
      <c r="AI1497" s="22">
        <f>IFERROR(ROUND(IF(Presupuestos[[#This Row],[MONEDA]]="PEN",Presupuestos[[#This Row],[TOTAL]],Presupuestos[[#This Row],[TOTAL]]*Presupuestos[[#This Row],[TIPO DE CAMBIO]]),2),"")</f>
        <v>73</v>
      </c>
      <c r="AJ1497" s="5"/>
      <c r="AK1497" s="33" t="s">
        <v>671</v>
      </c>
      <c r="AL1497" s="5" t="s">
        <v>680</v>
      </c>
      <c r="AM1497" s="23" t="s">
        <v>671</v>
      </c>
      <c r="AN1497" s="23" t="s">
        <v>671</v>
      </c>
      <c r="AO1497" s="7" t="str">
        <f>IFERROR(VLOOKUP("1-"&amp;Presupuestos[[#This Row],[ID DOCUMENTO]],BD_Pagos[],7,0),"")</f>
        <v/>
      </c>
      <c r="AP1497" s="16" t="str">
        <f>IFERROR(VLOOKUP("1-"&amp;Presupuestos[[#This Row],[ID DOCUMENTO]],BD_Pagos[],8,0),"")</f>
        <v/>
      </c>
      <c r="AQ1497" s="17" t="str">
        <f>IFERROR(VLOOKUP("1-"&amp;Presupuestos[[#This Row],[ID DOCUMENTO]],BD_Pagos[],9,0),"")</f>
        <v/>
      </c>
      <c r="AR1497" s="54"/>
      <c r="AS1497" s="7" t="str">
        <f>IFERROR(VLOOKUP("2-"&amp;Presupuestos[[#This Row],[ID DOCUMENTO]],BD_Pagos[],7,0),"")</f>
        <v/>
      </c>
      <c r="AT1497" s="16" t="str">
        <f>IFERROR(VLOOKUP("2-"&amp;Presupuestos[[#This Row],[ID DOCUMENTO]],BD_Pagos[],8,0),"")</f>
        <v/>
      </c>
      <c r="AU1497" s="17" t="str">
        <f>IFERROR(VLOOKUP("2-"&amp;Presupuestos[[#This Row],[ID DOCUMENTO]],BD_Pagos[],9,0),"")</f>
        <v/>
      </c>
      <c r="AV1497" s="20">
        <f>IF(IFERROR(VLOOKUP("2-"&amp;Presupuestos[[#This Row],[ID DOCUMENTO]],BD_Pagos[],10,0),0)&gt;Presupuestos[[#This Row],[TOTAL SOLES]],Presupuestos[[#This Row],[TOTAL SOLES]],IFERROR(VLOOKUP("2-"&amp;Presupuestos[[#This Row],[ID DOCUMENTO]],BD_Pagos[],10,0),0))</f>
        <v>0</v>
      </c>
      <c r="AW1497" s="7"/>
      <c r="AX1497" s="16"/>
      <c r="AY1497" s="17"/>
      <c r="AZ1497" s="20"/>
      <c r="BA1497" s="7"/>
      <c r="BB1497" s="16"/>
      <c r="BC1497" s="17"/>
      <c r="BD1497" s="20"/>
      <c r="BE1497" s="7" t="str">
        <f>IFERROR(VLOOKUP("5-"&amp;Presupuestos[[#This Row],[ID DOCUMENTO]],BD_Pagos[],7,0),"")</f>
        <v/>
      </c>
      <c r="BF1497" s="17" t="str">
        <f>IFERROR(VLOOKUP("5-"&amp;Presupuestos[[#This Row],[ID DOCUMENTO]],BD_Pagos[],9,0),"")</f>
        <v/>
      </c>
      <c r="BG1497" s="20">
        <f>IF(IFERROR(VLOOKUP("5-"&amp;Presupuestos[[#This Row],[ID DOCUMENTO]],BD_Pagos[],10,0),0)&gt;Presupuestos[[#This Row],[TOTAL SOLES]],Presupuestos[[#This Row],[TOTAL SOLES]],IFERROR(VLOOKUP("5-"&amp;Presupuestos[[#This Row],[ID DOCUMENTO]],BD_Pagos[],10,0),0))</f>
        <v>0</v>
      </c>
      <c r="BH1497" s="7" t="str">
        <f>IFERROR(VLOOKUP("1-Detraccion"&amp;Presupuestos[[#This Row],[ID DOCUMENTO]],BD_Pagos[],2,0),"")</f>
        <v/>
      </c>
      <c r="BI1497" s="3" t="str">
        <f>IFERROR(VLOOKUP("1-Detraccion"&amp;Presupuestos[[#This Row],[ID DOCUMENTO]],BD_Pagos[],3,0),"")</f>
        <v/>
      </c>
      <c r="BJ1497" s="3" t="str">
        <f>IFERROR(VLOOKUP("1-Detraccion"&amp;Presupuestos[[#This Row],[ID DOCUMENTO]],BD_Pagos[],4,0),"")</f>
        <v/>
      </c>
      <c r="BK1497" s="6">
        <f>IF(IFERROR(VLOOKUP("1-Detraccion"&amp;Presupuestos[[#This Row],[ID DOCUMENTO]],BD_Pagos[],5,0),0)&gt;Presupuestos[[#This Row],[TOTAL SOLES]],Presupuestos[[#This Row],[TOTAL SOLES]],IFERROR(VLOOKUP("1-Detraccion"&amp;Presupuestos[[#This Row],[ID DOCUMENTO]],BD_Pagos[],5,0),0))</f>
        <v>0</v>
      </c>
      <c r="BL1497" s="6">
        <f>IF(IFERROR(VLOOKUP("1-Detraccion"&amp;Presupuestos[[#This Row],[ID DOCUMENTO]],BD_Pagos[],6,0),0)&gt;Presupuestos[[#This Row],[TOTAL SOLES]],Presupuestos[[#This Row],[TOTAL SOLES]],IFERROR(VLOOKUP("1-Detraccion"&amp;Presupuestos[[#This Row],[ID DOCUMENTO]],BD_Pagos[],6,0),0))</f>
        <v>0</v>
      </c>
      <c r="BM1497" s="37"/>
      <c r="BN1497" s="3"/>
      <c r="BO1497" s="3"/>
      <c r="BP1497" s="6"/>
      <c r="BQ149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73</v>
      </c>
      <c r="BR1497" s="23" t="str">
        <f>IF(Presupuestos[[#This Row],[SALDO ME-MN]]&gt;0,"PENDIENTE","CANCELADO")</f>
        <v>PENDIENTE</v>
      </c>
      <c r="BS1497" s="23" t="str">
        <f>IF(COUNTIFS($U$4:$U1496,Presupuestos[[#This Row],[ID DOCUMENTO]])&gt;=1,IF(B1496=Presupuestos[[#This Row],[ID]],"OK","DOC. DUPLICADO"),"OK")</f>
        <v>OK</v>
      </c>
    </row>
    <row r="1498" spans="2:71" ht="24" x14ac:dyDescent="0.25">
      <c r="B1498" s="34">
        <f>IF(Presupuestos[[#This Row],[ID DOCUMENTO]]=U1497,B1497,IF(B1497="ID",1,B1497+1))</f>
        <v>1278</v>
      </c>
      <c r="C1498" s="2">
        <v>45834</v>
      </c>
      <c r="D1498" s="2">
        <v>45834</v>
      </c>
      <c r="E1498" s="3" t="s">
        <v>1718</v>
      </c>
      <c r="F1498" s="25" t="s">
        <v>35</v>
      </c>
      <c r="G1498" s="25" t="s">
        <v>239</v>
      </c>
      <c r="H1498" s="25" t="s">
        <v>216</v>
      </c>
      <c r="I1498" s="36" t="str">
        <f>IFERROR(VLOOKUP(Presupuestos[[#This Row],[AREA]]&amp;Presupuestos[[#This Row],[CONCEPTO]]&amp;Presupuestos[[#This Row],[DESCRIPCION]],Tabla28[[Columna1]:[CÓDIGO NUEVO]],2,0),"")</f>
        <v>P0305002</v>
      </c>
      <c r="J1498" s="3" t="s">
        <v>666</v>
      </c>
      <c r="K1498" s="3" t="s">
        <v>666</v>
      </c>
      <c r="L1498" s="3" t="s">
        <v>666</v>
      </c>
      <c r="M1498" s="31" t="s">
        <v>10311</v>
      </c>
      <c r="N1498" s="3"/>
      <c r="O1498" s="3" t="s">
        <v>300</v>
      </c>
      <c r="P1498" s="3" t="s">
        <v>132</v>
      </c>
      <c r="Q1498" s="3" t="str">
        <f>IFERROR(VLOOKUP(Presupuestos[[#This Row],[CLASIFICACIÓN (N)]],Tabla17[],2,0),"")</f>
        <v>Gastos operativos</v>
      </c>
      <c r="R1498" s="3" t="str">
        <f>IFERROR(VLOOKUP(Presupuestos[[#This Row],[CLASIFICACIÓN (N)]],Tabla17[],3,0),"")</f>
        <v>Operativo</v>
      </c>
      <c r="S1498" s="3" t="s">
        <v>16</v>
      </c>
      <c r="T1498" s="3" t="str">
        <f>IFERROR(VLOOKUP(Presupuestos[[#This Row],[ALMACEN]],Tabla5[],2,0),"")</f>
        <v>Arequipa</v>
      </c>
      <c r="U1498" s="19" t="str">
        <f>IFERROR(VLOOKUP(Presupuestos[[#This Row],[TIPO DE DOCUMENTO]],Tipo_Documento[],2,0)&amp;Presupuestos[[#This Row],[SERIE]]&amp;Presupuestos[[#This Row],[NUMERO]]&amp;Presupuestos[[#This Row],[RUC]],"")</f>
        <v>01E001127120608970909</v>
      </c>
      <c r="V1498" s="3" t="s">
        <v>120</v>
      </c>
      <c r="W1498" s="7">
        <v>45891</v>
      </c>
      <c r="X1498" s="7">
        <v>45891</v>
      </c>
      <c r="Y1498" s="3" t="s">
        <v>668</v>
      </c>
      <c r="Z1498" s="3">
        <v>1271</v>
      </c>
      <c r="AA1498" s="3">
        <f>IFERROR(VLOOKUP(Presupuestos[[#This Row],[RAZON SOCIAL]],CHOOSE({1,2},Clientes_Proveedores[Razon Social],Clientes_Proveedores[Ruc / Dni]),2,0),"-")</f>
        <v>20608970909</v>
      </c>
      <c r="AB1498" s="31" t="s">
        <v>3039</v>
      </c>
      <c r="AC1498" s="3" t="s">
        <v>670</v>
      </c>
      <c r="AD1498" s="5">
        <v>0.18</v>
      </c>
      <c r="AE1498" s="6">
        <v>427</v>
      </c>
      <c r="AF1498" s="6">
        <f>Presupuestos[[#This Row],[BASE]]*Presupuestos[[#This Row],[% IGV]]</f>
        <v>76.86</v>
      </c>
      <c r="AG1498" s="22">
        <f>ROUND(SUM(Presupuestos[[#This Row],[BASE]:[IGV]]),2)</f>
        <v>503.86</v>
      </c>
      <c r="AH1498" s="9" t="str">
        <f>IF(Presupuestos[[#This Row],[MONEDA]]="USD",VLOOKUP(Presupuestos[[#This Row],[FECHA DE EMISION]],Tipo_Cambio[],3,0),"")</f>
        <v/>
      </c>
      <c r="AI1498" s="22">
        <f>IFERROR(ROUND(IF(Presupuestos[[#This Row],[MONEDA]]="PEN",Presupuestos[[#This Row],[TOTAL]],Presupuestos[[#This Row],[TOTAL]]*Presupuestos[[#This Row],[TIPO DE CAMBIO]]),2),"")</f>
        <v>503.86</v>
      </c>
      <c r="AJ1498" s="5"/>
      <c r="AK1498" s="33" t="s">
        <v>671</v>
      </c>
      <c r="AL1498" s="5" t="s">
        <v>680</v>
      </c>
      <c r="AM1498" s="23"/>
      <c r="AN1498" s="23"/>
      <c r="AO1498" s="7" t="str">
        <f>IFERROR(VLOOKUP("1-"&amp;Presupuestos[[#This Row],[ID DOCUMENTO]],BD_Pagos[],7,0),"")</f>
        <v/>
      </c>
      <c r="AP1498" s="16" t="str">
        <f>IFERROR(VLOOKUP("1-"&amp;Presupuestos[[#This Row],[ID DOCUMENTO]],BD_Pagos[],8,0),"")</f>
        <v/>
      </c>
      <c r="AQ1498" s="17" t="str">
        <f>IFERROR(VLOOKUP("1-"&amp;Presupuestos[[#This Row],[ID DOCUMENTO]],BD_Pagos[],9,0),"")</f>
        <v/>
      </c>
      <c r="AR1498" s="54"/>
      <c r="AS1498" s="7" t="str">
        <f>IFERROR(VLOOKUP("2-"&amp;Presupuestos[[#This Row],[ID DOCUMENTO]],BD_Pagos[],7,0),"")</f>
        <v/>
      </c>
      <c r="AT1498" s="16" t="str">
        <f>IFERROR(VLOOKUP("2-"&amp;Presupuestos[[#This Row],[ID DOCUMENTO]],BD_Pagos[],8,0),"")</f>
        <v/>
      </c>
      <c r="AU1498" s="17" t="str">
        <f>IFERROR(VLOOKUP("2-"&amp;Presupuestos[[#This Row],[ID DOCUMENTO]],BD_Pagos[],9,0),"")</f>
        <v/>
      </c>
      <c r="AV1498" s="20">
        <f>IF(IFERROR(VLOOKUP("2-"&amp;Presupuestos[[#This Row],[ID DOCUMENTO]],BD_Pagos[],10,0),0)&gt;Presupuestos[[#This Row],[TOTAL SOLES]],Presupuestos[[#This Row],[TOTAL SOLES]],IFERROR(VLOOKUP("2-"&amp;Presupuestos[[#This Row],[ID DOCUMENTO]],BD_Pagos[],10,0),0))</f>
        <v>0</v>
      </c>
      <c r="AW1498" s="7"/>
      <c r="AX1498" s="16"/>
      <c r="AY1498" s="17"/>
      <c r="AZ1498" s="20"/>
      <c r="BA1498" s="7"/>
      <c r="BB1498" s="16"/>
      <c r="BC1498" s="17"/>
      <c r="BD1498" s="20"/>
      <c r="BE1498" s="7" t="str">
        <f>IFERROR(VLOOKUP("5-"&amp;Presupuestos[[#This Row],[ID DOCUMENTO]],BD_Pagos[],7,0),"")</f>
        <v/>
      </c>
      <c r="BF1498" s="17" t="str">
        <f>IFERROR(VLOOKUP("5-"&amp;Presupuestos[[#This Row],[ID DOCUMENTO]],BD_Pagos[],9,0),"")</f>
        <v/>
      </c>
      <c r="BG1498" s="20">
        <f>IF(IFERROR(VLOOKUP("5-"&amp;Presupuestos[[#This Row],[ID DOCUMENTO]],BD_Pagos[],10,0),0)&gt;Presupuestos[[#This Row],[TOTAL SOLES]],Presupuestos[[#This Row],[TOTAL SOLES]],IFERROR(VLOOKUP("5-"&amp;Presupuestos[[#This Row],[ID DOCUMENTO]],BD_Pagos[],10,0),0))</f>
        <v>0</v>
      </c>
      <c r="BH1498" s="7" t="str">
        <f>IFERROR(VLOOKUP("1-Detraccion"&amp;Presupuestos[[#This Row],[ID DOCUMENTO]],BD_Pagos[],2,0),"")</f>
        <v/>
      </c>
      <c r="BI1498" s="3" t="str">
        <f>IFERROR(VLOOKUP("1-Detraccion"&amp;Presupuestos[[#This Row],[ID DOCUMENTO]],BD_Pagos[],3,0),"")</f>
        <v/>
      </c>
      <c r="BJ1498" s="3" t="str">
        <f>IFERROR(VLOOKUP("1-Detraccion"&amp;Presupuestos[[#This Row],[ID DOCUMENTO]],BD_Pagos[],4,0),"")</f>
        <v/>
      </c>
      <c r="BK1498" s="6">
        <f>IF(IFERROR(VLOOKUP("1-Detraccion"&amp;Presupuestos[[#This Row],[ID DOCUMENTO]],BD_Pagos[],5,0),0)&gt;Presupuestos[[#This Row],[TOTAL SOLES]],Presupuestos[[#This Row],[TOTAL SOLES]],IFERROR(VLOOKUP("1-Detraccion"&amp;Presupuestos[[#This Row],[ID DOCUMENTO]],BD_Pagos[],5,0),0))</f>
        <v>0</v>
      </c>
      <c r="BL1498" s="6">
        <f>IF(IFERROR(VLOOKUP("1-Detraccion"&amp;Presupuestos[[#This Row],[ID DOCUMENTO]],BD_Pagos[],6,0),0)&gt;Presupuestos[[#This Row],[TOTAL SOLES]],Presupuestos[[#This Row],[TOTAL SOLES]],IFERROR(VLOOKUP("1-Detraccion"&amp;Presupuestos[[#This Row],[ID DOCUMENTO]],BD_Pagos[],6,0),0))</f>
        <v>0</v>
      </c>
      <c r="BM1498" s="37"/>
      <c r="BN1498" s="3"/>
      <c r="BO1498" s="3"/>
      <c r="BP1498" s="6"/>
      <c r="BQ149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503.86</v>
      </c>
      <c r="BR1498" s="23" t="str">
        <f>IF(Presupuestos[[#This Row],[SALDO ME-MN]]&gt;0,"PENDIENTE","CANCELADO")</f>
        <v>PENDIENTE</v>
      </c>
      <c r="BS1498" s="23" t="str">
        <f>IF(COUNTIFS($U$4:$U1497,Presupuestos[[#This Row],[ID DOCUMENTO]])&gt;=1,IF(B1497=Presupuestos[[#This Row],[ID]],"OK","DOC. DUPLICADO"),"OK")</f>
        <v>OK</v>
      </c>
    </row>
    <row r="1499" spans="2:71" ht="24" x14ac:dyDescent="0.25">
      <c r="B1499" s="34">
        <f>IF(Presupuestos[[#This Row],[ID DOCUMENTO]]=U1498,B1498,IF(B1498="ID",1,B1498+1))</f>
        <v>1278</v>
      </c>
      <c r="C1499" s="2">
        <v>45834</v>
      </c>
      <c r="D1499" s="2">
        <v>45834</v>
      </c>
      <c r="E1499" s="3" t="s">
        <v>1718</v>
      </c>
      <c r="F1499" s="25" t="s">
        <v>35</v>
      </c>
      <c r="G1499" s="25" t="s">
        <v>134</v>
      </c>
      <c r="H1499" s="25" t="s">
        <v>97</v>
      </c>
      <c r="I1499" s="36" t="str">
        <f>IFERROR(VLOOKUP(Presupuestos[[#This Row],[AREA]]&amp;Presupuestos[[#This Row],[CONCEPTO]]&amp;Presupuestos[[#This Row],[DESCRIPCION]],Tabla28[[Columna1]:[CÓDIGO NUEVO]],2,0),"")</f>
        <v>P0312001</v>
      </c>
      <c r="J1499" s="3" t="s">
        <v>666</v>
      </c>
      <c r="K1499" s="3" t="s">
        <v>666</v>
      </c>
      <c r="L1499" s="3" t="s">
        <v>666</v>
      </c>
      <c r="M1499" s="31" t="s">
        <v>10312</v>
      </c>
      <c r="N1499" s="3"/>
      <c r="O1499" s="3" t="s">
        <v>300</v>
      </c>
      <c r="P1499" s="3" t="s">
        <v>132</v>
      </c>
      <c r="Q1499" s="3" t="str">
        <f>IFERROR(VLOOKUP(Presupuestos[[#This Row],[CLASIFICACIÓN (N)]],Tabla17[],2,0),"")</f>
        <v>Gastos operativos</v>
      </c>
      <c r="R1499" s="3" t="str">
        <f>IFERROR(VLOOKUP(Presupuestos[[#This Row],[CLASIFICACIÓN (N)]],Tabla17[],3,0),"")</f>
        <v>Operativo</v>
      </c>
      <c r="S1499" s="3" t="s">
        <v>16</v>
      </c>
      <c r="T1499" s="3" t="str">
        <f>IFERROR(VLOOKUP(Presupuestos[[#This Row],[ALMACEN]],Tabla5[],2,0),"")</f>
        <v>Arequipa</v>
      </c>
      <c r="U1499" s="19" t="str">
        <f>IFERROR(VLOOKUP(Presupuestos[[#This Row],[TIPO DE DOCUMENTO]],Tipo_Documento[],2,0)&amp;Presupuestos[[#This Row],[SERIE]]&amp;Presupuestos[[#This Row],[NUMERO]]&amp;Presupuestos[[#This Row],[RUC]],"")</f>
        <v>01E001127120608970909</v>
      </c>
      <c r="V1499" s="3" t="s">
        <v>120</v>
      </c>
      <c r="W1499" s="7">
        <v>45891</v>
      </c>
      <c r="X1499" s="7">
        <v>45891</v>
      </c>
      <c r="Y1499" s="3" t="s">
        <v>668</v>
      </c>
      <c r="Z1499" s="3">
        <v>1271</v>
      </c>
      <c r="AA1499" s="3">
        <f>IFERROR(VLOOKUP(Presupuestos[[#This Row],[RAZON SOCIAL]],CHOOSE({1,2},Clientes_Proveedores[Razon Social],Clientes_Proveedores[Ruc / Dni]),2,0),"-")</f>
        <v>20608970909</v>
      </c>
      <c r="AB1499" s="31" t="s">
        <v>3039</v>
      </c>
      <c r="AC1499" s="3" t="s">
        <v>670</v>
      </c>
      <c r="AD1499" s="5">
        <v>0.18</v>
      </c>
      <c r="AE1499" s="6">
        <v>150</v>
      </c>
      <c r="AF1499" s="6">
        <f>Presupuestos[[#This Row],[BASE]]*Presupuestos[[#This Row],[% IGV]]</f>
        <v>27</v>
      </c>
      <c r="AG1499" s="22">
        <f>ROUND(SUM(Presupuestos[[#This Row],[BASE]:[IGV]]),2)</f>
        <v>177</v>
      </c>
      <c r="AH1499" s="9" t="str">
        <f>IF(Presupuestos[[#This Row],[MONEDA]]="USD",VLOOKUP(Presupuestos[[#This Row],[FECHA DE EMISION]],Tipo_Cambio[],3,0),"")</f>
        <v/>
      </c>
      <c r="AI1499" s="22">
        <f>IFERROR(ROUND(IF(Presupuestos[[#This Row],[MONEDA]]="PEN",Presupuestos[[#This Row],[TOTAL]],Presupuestos[[#This Row],[TOTAL]]*Presupuestos[[#This Row],[TIPO DE CAMBIO]]),2),"")</f>
        <v>177</v>
      </c>
      <c r="AJ1499" s="5"/>
      <c r="AK1499" s="33" t="s">
        <v>671</v>
      </c>
      <c r="AL1499" s="5" t="s">
        <v>680</v>
      </c>
      <c r="AM1499" s="23"/>
      <c r="AN1499" s="23"/>
      <c r="AO1499" s="7" t="str">
        <f>IFERROR(VLOOKUP("1-"&amp;Presupuestos[[#This Row],[ID DOCUMENTO]],BD_Pagos[],7,0),"")</f>
        <v/>
      </c>
      <c r="AP1499" s="16" t="str">
        <f>IFERROR(VLOOKUP("1-"&amp;Presupuestos[[#This Row],[ID DOCUMENTO]],BD_Pagos[],8,0),"")</f>
        <v/>
      </c>
      <c r="AQ1499" s="17" t="str">
        <f>IFERROR(VLOOKUP("1-"&amp;Presupuestos[[#This Row],[ID DOCUMENTO]],BD_Pagos[],9,0),"")</f>
        <v/>
      </c>
      <c r="AR1499" s="54"/>
      <c r="AS1499" s="7" t="str">
        <f>IFERROR(VLOOKUP("2-"&amp;Presupuestos[[#This Row],[ID DOCUMENTO]],BD_Pagos[],7,0),"")</f>
        <v/>
      </c>
      <c r="AT1499" s="16" t="str">
        <f>IFERROR(VLOOKUP("2-"&amp;Presupuestos[[#This Row],[ID DOCUMENTO]],BD_Pagos[],8,0),"")</f>
        <v/>
      </c>
      <c r="AU1499" s="17" t="str">
        <f>IFERROR(VLOOKUP("2-"&amp;Presupuestos[[#This Row],[ID DOCUMENTO]],BD_Pagos[],9,0),"")</f>
        <v/>
      </c>
      <c r="AV1499" s="20">
        <f>IF(IFERROR(VLOOKUP("2-"&amp;Presupuestos[[#This Row],[ID DOCUMENTO]],BD_Pagos[],10,0),0)&gt;Presupuestos[[#This Row],[TOTAL SOLES]],Presupuestos[[#This Row],[TOTAL SOLES]],IFERROR(VLOOKUP("2-"&amp;Presupuestos[[#This Row],[ID DOCUMENTO]],BD_Pagos[],10,0),0))</f>
        <v>0</v>
      </c>
      <c r="AW1499" s="7"/>
      <c r="AX1499" s="16"/>
      <c r="AY1499" s="17"/>
      <c r="AZ1499" s="20"/>
      <c r="BA1499" s="7"/>
      <c r="BB1499" s="16"/>
      <c r="BC1499" s="17"/>
      <c r="BD1499" s="20"/>
      <c r="BE1499" s="7" t="str">
        <f>IFERROR(VLOOKUP("5-"&amp;Presupuestos[[#This Row],[ID DOCUMENTO]],BD_Pagos[],7,0),"")</f>
        <v/>
      </c>
      <c r="BF1499" s="17" t="str">
        <f>IFERROR(VLOOKUP("5-"&amp;Presupuestos[[#This Row],[ID DOCUMENTO]],BD_Pagos[],9,0),"")</f>
        <v/>
      </c>
      <c r="BG1499" s="20">
        <f>IF(IFERROR(VLOOKUP("5-"&amp;Presupuestos[[#This Row],[ID DOCUMENTO]],BD_Pagos[],10,0),0)&gt;Presupuestos[[#This Row],[TOTAL SOLES]],Presupuestos[[#This Row],[TOTAL SOLES]],IFERROR(VLOOKUP("5-"&amp;Presupuestos[[#This Row],[ID DOCUMENTO]],BD_Pagos[],10,0),0))</f>
        <v>0</v>
      </c>
      <c r="BH1499" s="7" t="str">
        <f>IFERROR(VLOOKUP("1-Detraccion"&amp;Presupuestos[[#This Row],[ID DOCUMENTO]],BD_Pagos[],2,0),"")</f>
        <v/>
      </c>
      <c r="BI1499" s="3" t="str">
        <f>IFERROR(VLOOKUP("1-Detraccion"&amp;Presupuestos[[#This Row],[ID DOCUMENTO]],BD_Pagos[],3,0),"")</f>
        <v/>
      </c>
      <c r="BJ1499" s="3" t="str">
        <f>IFERROR(VLOOKUP("1-Detraccion"&amp;Presupuestos[[#This Row],[ID DOCUMENTO]],BD_Pagos[],4,0),"")</f>
        <v/>
      </c>
      <c r="BK1499" s="6">
        <f>IF(IFERROR(VLOOKUP("1-Detraccion"&amp;Presupuestos[[#This Row],[ID DOCUMENTO]],BD_Pagos[],5,0),0)&gt;Presupuestos[[#This Row],[TOTAL SOLES]],Presupuestos[[#This Row],[TOTAL SOLES]],IFERROR(VLOOKUP("1-Detraccion"&amp;Presupuestos[[#This Row],[ID DOCUMENTO]],BD_Pagos[],5,0),0))</f>
        <v>0</v>
      </c>
      <c r="BL1499" s="6">
        <f>IF(IFERROR(VLOOKUP("1-Detraccion"&amp;Presupuestos[[#This Row],[ID DOCUMENTO]],BD_Pagos[],6,0),0)&gt;Presupuestos[[#This Row],[TOTAL SOLES]],Presupuestos[[#This Row],[TOTAL SOLES]],IFERROR(VLOOKUP("1-Detraccion"&amp;Presupuestos[[#This Row],[ID DOCUMENTO]],BD_Pagos[],6,0),0))</f>
        <v>0</v>
      </c>
      <c r="BM1499" s="37"/>
      <c r="BN1499" s="3"/>
      <c r="BO1499" s="3"/>
      <c r="BP1499" s="6"/>
      <c r="BQ149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177</v>
      </c>
      <c r="BR1499" s="23" t="str">
        <f>IF(Presupuestos[[#This Row],[SALDO ME-MN]]&gt;0,"PENDIENTE","CANCELADO")</f>
        <v>PENDIENTE</v>
      </c>
      <c r="BS1499" s="23" t="str">
        <f>IF(COUNTIFS($U$4:$U1498,Presupuestos[[#This Row],[ID DOCUMENTO]])&gt;=1,IF(B1498=Presupuestos[[#This Row],[ID]],"OK","DOC. DUPLICADO"),"OK")</f>
        <v>OK</v>
      </c>
    </row>
    <row r="1500" spans="2:71" ht="24" x14ac:dyDescent="0.25">
      <c r="B1500" s="34">
        <f>IF(Presupuestos[[#This Row],[ID DOCUMENTO]]=U1499,B1499,IF(B1499="ID",1,B1499+1))</f>
        <v>1279</v>
      </c>
      <c r="C1500" s="2">
        <v>45862</v>
      </c>
      <c r="D1500" s="2">
        <v>45862</v>
      </c>
      <c r="E1500" s="3" t="s">
        <v>1718</v>
      </c>
      <c r="F1500" s="25" t="s">
        <v>35</v>
      </c>
      <c r="G1500" s="25" t="s">
        <v>239</v>
      </c>
      <c r="H1500" s="25" t="s">
        <v>216</v>
      </c>
      <c r="I1500" s="36" t="str">
        <f>IFERROR(VLOOKUP(Presupuestos[[#This Row],[AREA]]&amp;Presupuestos[[#This Row],[CONCEPTO]]&amp;Presupuestos[[#This Row],[DESCRIPCION]],Tabla28[[Columna1]:[CÓDIGO NUEVO]],2,0),"")</f>
        <v>P0305002</v>
      </c>
      <c r="J1500" s="3" t="s">
        <v>666</v>
      </c>
      <c r="K1500" s="3" t="s">
        <v>666</v>
      </c>
      <c r="L1500" s="3" t="s">
        <v>666</v>
      </c>
      <c r="M1500" s="31" t="s">
        <v>10311</v>
      </c>
      <c r="N1500" s="3"/>
      <c r="O1500" s="3" t="s">
        <v>300</v>
      </c>
      <c r="P1500" s="3" t="s">
        <v>132</v>
      </c>
      <c r="Q1500" s="3" t="str">
        <f>IFERROR(VLOOKUP(Presupuestos[[#This Row],[CLASIFICACIÓN (N)]],Tabla17[],2,0),"")</f>
        <v>Gastos operativos</v>
      </c>
      <c r="R1500" s="3" t="str">
        <f>IFERROR(VLOOKUP(Presupuestos[[#This Row],[CLASIFICACIÓN (N)]],Tabla17[],3,0),"")</f>
        <v>Operativo</v>
      </c>
      <c r="S1500" s="3" t="s">
        <v>16</v>
      </c>
      <c r="T1500" s="3" t="str">
        <f>IFERROR(VLOOKUP(Presupuestos[[#This Row],[ALMACEN]],Tabla5[],2,0),"")</f>
        <v>Arequipa</v>
      </c>
      <c r="U1500" s="19" t="str">
        <f>IFERROR(VLOOKUP(Presupuestos[[#This Row],[TIPO DE DOCUMENTO]],Tipo_Documento[],2,0)&amp;Presupuestos[[#This Row],[SERIE]]&amp;Presupuestos[[#This Row],[NUMERO]]&amp;Presupuestos[[#This Row],[RUC]],"")</f>
        <v>01E001127220608970909</v>
      </c>
      <c r="V1500" s="3" t="s">
        <v>120</v>
      </c>
      <c r="W1500" s="7">
        <v>45891</v>
      </c>
      <c r="X1500" s="7">
        <v>45891</v>
      </c>
      <c r="Y1500" s="3" t="s">
        <v>668</v>
      </c>
      <c r="Z1500" s="3">
        <v>1272</v>
      </c>
      <c r="AA1500" s="3">
        <f>IFERROR(VLOOKUP(Presupuestos[[#This Row],[RAZON SOCIAL]],CHOOSE({1,2},Clientes_Proveedores[Razon Social],Clientes_Proveedores[Ruc / Dni]),2,0),"-")</f>
        <v>20608970909</v>
      </c>
      <c r="AB1500" s="31" t="s">
        <v>3039</v>
      </c>
      <c r="AC1500" s="3" t="s">
        <v>670</v>
      </c>
      <c r="AD1500" s="5">
        <v>0.18</v>
      </c>
      <c r="AE1500" s="6">
        <v>501.2</v>
      </c>
      <c r="AF1500" s="6">
        <f>Presupuestos[[#This Row],[BASE]]*Presupuestos[[#This Row],[% IGV]]</f>
        <v>90.215999999999994</v>
      </c>
      <c r="AG1500" s="22">
        <f>ROUND(SUM(Presupuestos[[#This Row],[BASE]:[IGV]]),2)</f>
        <v>591.41999999999996</v>
      </c>
      <c r="AH1500" s="9" t="str">
        <f>IF(Presupuestos[[#This Row],[MONEDA]]="USD",VLOOKUP(Presupuestos[[#This Row],[FECHA DE EMISION]],Tipo_Cambio[],3,0),"")</f>
        <v/>
      </c>
      <c r="AI1500" s="22">
        <f>IFERROR(ROUND(IF(Presupuestos[[#This Row],[MONEDA]]="PEN",Presupuestos[[#This Row],[TOTAL]],Presupuestos[[#This Row],[TOTAL]]*Presupuestos[[#This Row],[TIPO DE CAMBIO]]),2),"")</f>
        <v>591.41999999999996</v>
      </c>
      <c r="AJ1500" s="5">
        <v>0.12</v>
      </c>
      <c r="AK1500" s="33" t="s">
        <v>671</v>
      </c>
      <c r="AL1500" s="5" t="s">
        <v>680</v>
      </c>
      <c r="AM1500" s="23"/>
      <c r="AN1500" s="23"/>
      <c r="AO1500" s="7" t="str">
        <f>IFERROR(VLOOKUP("1-"&amp;Presupuestos[[#This Row],[ID DOCUMENTO]],BD_Pagos[],7,0),"")</f>
        <v/>
      </c>
      <c r="AP1500" s="16" t="str">
        <f>IFERROR(VLOOKUP("1-"&amp;Presupuestos[[#This Row],[ID DOCUMENTO]],BD_Pagos[],8,0),"")</f>
        <v/>
      </c>
      <c r="AQ1500" s="17" t="str">
        <f>IFERROR(VLOOKUP("1-"&amp;Presupuestos[[#This Row],[ID DOCUMENTO]],BD_Pagos[],9,0),"")</f>
        <v/>
      </c>
      <c r="AR1500" s="54"/>
      <c r="AS1500" s="7" t="str">
        <f>IFERROR(VLOOKUP("2-"&amp;Presupuestos[[#This Row],[ID DOCUMENTO]],BD_Pagos[],7,0),"")</f>
        <v/>
      </c>
      <c r="AT1500" s="16" t="str">
        <f>IFERROR(VLOOKUP("2-"&amp;Presupuestos[[#This Row],[ID DOCUMENTO]],BD_Pagos[],8,0),"")</f>
        <v/>
      </c>
      <c r="AU1500" s="17" t="str">
        <f>IFERROR(VLOOKUP("2-"&amp;Presupuestos[[#This Row],[ID DOCUMENTO]],BD_Pagos[],9,0),"")</f>
        <v/>
      </c>
      <c r="AV1500" s="20">
        <f>IF(IFERROR(VLOOKUP("2-"&amp;Presupuestos[[#This Row],[ID DOCUMENTO]],BD_Pagos[],10,0),0)&gt;Presupuestos[[#This Row],[TOTAL SOLES]],Presupuestos[[#This Row],[TOTAL SOLES]],IFERROR(VLOOKUP("2-"&amp;Presupuestos[[#This Row],[ID DOCUMENTO]],BD_Pagos[],10,0),0))</f>
        <v>0</v>
      </c>
      <c r="AW1500" s="7"/>
      <c r="AX1500" s="16"/>
      <c r="AY1500" s="17"/>
      <c r="AZ1500" s="20"/>
      <c r="BA1500" s="7"/>
      <c r="BB1500" s="16"/>
      <c r="BC1500" s="17"/>
      <c r="BD1500" s="20"/>
      <c r="BE1500" s="7" t="str">
        <f>IFERROR(VLOOKUP("5-"&amp;Presupuestos[[#This Row],[ID DOCUMENTO]],BD_Pagos[],7,0),"")</f>
        <v/>
      </c>
      <c r="BF1500" s="17" t="str">
        <f>IFERROR(VLOOKUP("5-"&amp;Presupuestos[[#This Row],[ID DOCUMENTO]],BD_Pagos[],9,0),"")</f>
        <v/>
      </c>
      <c r="BG1500" s="20">
        <f>IF(IFERROR(VLOOKUP("5-"&amp;Presupuestos[[#This Row],[ID DOCUMENTO]],BD_Pagos[],10,0),0)&gt;Presupuestos[[#This Row],[TOTAL SOLES]],Presupuestos[[#This Row],[TOTAL SOLES]],IFERROR(VLOOKUP("5-"&amp;Presupuestos[[#This Row],[ID DOCUMENTO]],BD_Pagos[],10,0),0))</f>
        <v>0</v>
      </c>
      <c r="BH1500" s="7" t="str">
        <f>IFERROR(VLOOKUP("1-Detraccion"&amp;Presupuestos[[#This Row],[ID DOCUMENTO]],BD_Pagos[],2,0),"")</f>
        <v/>
      </c>
      <c r="BI1500" s="3" t="str">
        <f>IFERROR(VLOOKUP("1-Detraccion"&amp;Presupuestos[[#This Row],[ID DOCUMENTO]],BD_Pagos[],3,0),"")</f>
        <v/>
      </c>
      <c r="BJ1500" s="3" t="str">
        <f>IFERROR(VLOOKUP("1-Detraccion"&amp;Presupuestos[[#This Row],[ID DOCUMENTO]],BD_Pagos[],4,0),"")</f>
        <v/>
      </c>
      <c r="BK1500" s="6">
        <f>IF(IFERROR(VLOOKUP("1-Detraccion"&amp;Presupuestos[[#This Row],[ID DOCUMENTO]],BD_Pagos[],5,0),0)&gt;Presupuestos[[#This Row],[TOTAL SOLES]],Presupuestos[[#This Row],[TOTAL SOLES]],IFERROR(VLOOKUP("1-Detraccion"&amp;Presupuestos[[#This Row],[ID DOCUMENTO]],BD_Pagos[],5,0),0))</f>
        <v>0</v>
      </c>
      <c r="BL1500" s="6">
        <f>IF(IFERROR(VLOOKUP("1-Detraccion"&amp;Presupuestos[[#This Row],[ID DOCUMENTO]],BD_Pagos[],6,0),0)&gt;Presupuestos[[#This Row],[TOTAL SOLES]],Presupuestos[[#This Row],[TOTAL SOLES]],IFERROR(VLOOKUP("1-Detraccion"&amp;Presupuestos[[#This Row],[ID DOCUMENTO]],BD_Pagos[],6,0),0))</f>
        <v>0</v>
      </c>
      <c r="BM1500" s="37"/>
      <c r="BN1500" s="3"/>
      <c r="BO1500" s="3"/>
      <c r="BP1500" s="6"/>
      <c r="BQ150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591.41999999999996</v>
      </c>
      <c r="BR1500" s="23" t="str">
        <f>IF(Presupuestos[[#This Row],[SALDO ME-MN]]&gt;0,"PENDIENTE","CANCELADO")</f>
        <v>PENDIENTE</v>
      </c>
      <c r="BS1500" s="23" t="str">
        <f>IF(COUNTIFS($U$4:$U1499,Presupuestos[[#This Row],[ID DOCUMENTO]])&gt;=1,IF(B1499=Presupuestos[[#This Row],[ID]],"OK","DOC. DUPLICADO"),"OK")</f>
        <v>OK</v>
      </c>
    </row>
    <row r="1501" spans="2:71" ht="24" x14ac:dyDescent="0.25">
      <c r="B1501" s="34">
        <f>IF(Presupuestos[[#This Row],[ID DOCUMENTO]]=U1500,B1500,IF(B1500="ID",1,B1500+1))</f>
        <v>1279</v>
      </c>
      <c r="C1501" s="2">
        <v>45862</v>
      </c>
      <c r="D1501" s="2">
        <v>45862</v>
      </c>
      <c r="E1501" s="3" t="s">
        <v>1718</v>
      </c>
      <c r="F1501" s="25" t="s">
        <v>35</v>
      </c>
      <c r="G1501" s="25" t="s">
        <v>134</v>
      </c>
      <c r="H1501" s="25" t="s">
        <v>97</v>
      </c>
      <c r="I1501" s="36" t="str">
        <f>IFERROR(VLOOKUP(Presupuestos[[#This Row],[AREA]]&amp;Presupuestos[[#This Row],[CONCEPTO]]&amp;Presupuestos[[#This Row],[DESCRIPCION]],Tabla28[[Columna1]:[CÓDIGO NUEVO]],2,0),"")</f>
        <v>P0312001</v>
      </c>
      <c r="J1501" s="3" t="s">
        <v>666</v>
      </c>
      <c r="K1501" s="3" t="s">
        <v>666</v>
      </c>
      <c r="L1501" s="3" t="s">
        <v>666</v>
      </c>
      <c r="M1501" s="31" t="s">
        <v>10312</v>
      </c>
      <c r="N1501" s="3"/>
      <c r="O1501" s="3" t="s">
        <v>300</v>
      </c>
      <c r="P1501" s="3" t="s">
        <v>132</v>
      </c>
      <c r="Q1501" s="3" t="str">
        <f>IFERROR(VLOOKUP(Presupuestos[[#This Row],[CLASIFICACIÓN (N)]],Tabla17[],2,0),"")</f>
        <v>Gastos operativos</v>
      </c>
      <c r="R1501" s="3" t="str">
        <f>IFERROR(VLOOKUP(Presupuestos[[#This Row],[CLASIFICACIÓN (N)]],Tabla17[],3,0),"")</f>
        <v>Operativo</v>
      </c>
      <c r="S1501" s="3" t="s">
        <v>16</v>
      </c>
      <c r="T1501" s="3" t="str">
        <f>IFERROR(VLOOKUP(Presupuestos[[#This Row],[ALMACEN]],Tabla5[],2,0),"")</f>
        <v>Arequipa</v>
      </c>
      <c r="U1501" s="19" t="str">
        <f>IFERROR(VLOOKUP(Presupuestos[[#This Row],[TIPO DE DOCUMENTO]],Tipo_Documento[],2,0)&amp;Presupuestos[[#This Row],[SERIE]]&amp;Presupuestos[[#This Row],[NUMERO]]&amp;Presupuestos[[#This Row],[RUC]],"")</f>
        <v>01E001127220608970909</v>
      </c>
      <c r="V1501" s="3" t="s">
        <v>120</v>
      </c>
      <c r="W1501" s="7">
        <v>45891</v>
      </c>
      <c r="X1501" s="7">
        <v>45891</v>
      </c>
      <c r="Y1501" s="3" t="s">
        <v>668</v>
      </c>
      <c r="Z1501" s="3">
        <v>1272</v>
      </c>
      <c r="AA1501" s="3">
        <f>IFERROR(VLOOKUP(Presupuestos[[#This Row],[RAZON SOCIAL]],CHOOSE({1,2},Clientes_Proveedores[Razon Social],Clientes_Proveedores[Ruc / Dni]),2,0),"-")</f>
        <v>20608970909</v>
      </c>
      <c r="AB1501" s="31" t="s">
        <v>3039</v>
      </c>
      <c r="AC1501" s="3" t="s">
        <v>670</v>
      </c>
      <c r="AD1501" s="5">
        <v>0.18</v>
      </c>
      <c r="AE1501" s="6">
        <v>150</v>
      </c>
      <c r="AF1501" s="6">
        <f>Presupuestos[[#This Row],[BASE]]*Presupuestos[[#This Row],[% IGV]]</f>
        <v>27</v>
      </c>
      <c r="AG1501" s="22">
        <f>ROUND(SUM(Presupuestos[[#This Row],[BASE]:[IGV]]),2)</f>
        <v>177</v>
      </c>
      <c r="AH1501" s="9" t="str">
        <f>IF(Presupuestos[[#This Row],[MONEDA]]="USD",VLOOKUP(Presupuestos[[#This Row],[FECHA DE EMISION]],Tipo_Cambio[],3,0),"")</f>
        <v/>
      </c>
      <c r="AI1501" s="22">
        <f>IFERROR(ROUND(IF(Presupuestos[[#This Row],[MONEDA]]="PEN",Presupuestos[[#This Row],[TOTAL]],Presupuestos[[#This Row],[TOTAL]]*Presupuestos[[#This Row],[TIPO DE CAMBIO]]),2),"")</f>
        <v>177</v>
      </c>
      <c r="AJ1501" s="5">
        <v>0.12</v>
      </c>
      <c r="AK1501" s="33" t="s">
        <v>671</v>
      </c>
      <c r="AL1501" s="5" t="s">
        <v>680</v>
      </c>
      <c r="AM1501" s="23"/>
      <c r="AN1501" s="23"/>
      <c r="AO1501" s="7" t="str">
        <f>IFERROR(VLOOKUP("1-"&amp;Presupuestos[[#This Row],[ID DOCUMENTO]],BD_Pagos[],7,0),"")</f>
        <v/>
      </c>
      <c r="AP1501" s="16" t="str">
        <f>IFERROR(VLOOKUP("1-"&amp;Presupuestos[[#This Row],[ID DOCUMENTO]],BD_Pagos[],8,0),"")</f>
        <v/>
      </c>
      <c r="AQ1501" s="17" t="str">
        <f>IFERROR(VLOOKUP("1-"&amp;Presupuestos[[#This Row],[ID DOCUMENTO]],BD_Pagos[],9,0),"")</f>
        <v/>
      </c>
      <c r="AR1501" s="54"/>
      <c r="AS1501" s="7" t="str">
        <f>IFERROR(VLOOKUP("2-"&amp;Presupuestos[[#This Row],[ID DOCUMENTO]],BD_Pagos[],7,0),"")</f>
        <v/>
      </c>
      <c r="AT1501" s="16" t="str">
        <f>IFERROR(VLOOKUP("2-"&amp;Presupuestos[[#This Row],[ID DOCUMENTO]],BD_Pagos[],8,0),"")</f>
        <v/>
      </c>
      <c r="AU1501" s="17" t="str">
        <f>IFERROR(VLOOKUP("2-"&amp;Presupuestos[[#This Row],[ID DOCUMENTO]],BD_Pagos[],9,0),"")</f>
        <v/>
      </c>
      <c r="AV1501" s="20">
        <f>IF(IFERROR(VLOOKUP("2-"&amp;Presupuestos[[#This Row],[ID DOCUMENTO]],BD_Pagos[],10,0),0)&gt;Presupuestos[[#This Row],[TOTAL SOLES]],Presupuestos[[#This Row],[TOTAL SOLES]],IFERROR(VLOOKUP("2-"&amp;Presupuestos[[#This Row],[ID DOCUMENTO]],BD_Pagos[],10,0),0))</f>
        <v>0</v>
      </c>
      <c r="AW1501" s="7"/>
      <c r="AX1501" s="16"/>
      <c r="AY1501" s="17"/>
      <c r="AZ1501" s="20"/>
      <c r="BA1501" s="7"/>
      <c r="BB1501" s="16"/>
      <c r="BC1501" s="17"/>
      <c r="BD1501" s="20"/>
      <c r="BE1501" s="7" t="str">
        <f>IFERROR(VLOOKUP("5-"&amp;Presupuestos[[#This Row],[ID DOCUMENTO]],BD_Pagos[],7,0),"")</f>
        <v/>
      </c>
      <c r="BF1501" s="17" t="str">
        <f>IFERROR(VLOOKUP("5-"&amp;Presupuestos[[#This Row],[ID DOCUMENTO]],BD_Pagos[],9,0),"")</f>
        <v/>
      </c>
      <c r="BG1501" s="20">
        <f>IF(IFERROR(VLOOKUP("5-"&amp;Presupuestos[[#This Row],[ID DOCUMENTO]],BD_Pagos[],10,0),0)&gt;Presupuestos[[#This Row],[TOTAL SOLES]],Presupuestos[[#This Row],[TOTAL SOLES]],IFERROR(VLOOKUP("5-"&amp;Presupuestos[[#This Row],[ID DOCUMENTO]],BD_Pagos[],10,0),0))</f>
        <v>0</v>
      </c>
      <c r="BH1501" s="7" t="str">
        <f>IFERROR(VLOOKUP("1-Detraccion"&amp;Presupuestos[[#This Row],[ID DOCUMENTO]],BD_Pagos[],2,0),"")</f>
        <v/>
      </c>
      <c r="BI1501" s="3" t="str">
        <f>IFERROR(VLOOKUP("1-Detraccion"&amp;Presupuestos[[#This Row],[ID DOCUMENTO]],BD_Pagos[],3,0),"")</f>
        <v/>
      </c>
      <c r="BJ1501" s="3" t="str">
        <f>IFERROR(VLOOKUP("1-Detraccion"&amp;Presupuestos[[#This Row],[ID DOCUMENTO]],BD_Pagos[],4,0),"")</f>
        <v/>
      </c>
      <c r="BK1501" s="6">
        <f>IF(IFERROR(VLOOKUP("1-Detraccion"&amp;Presupuestos[[#This Row],[ID DOCUMENTO]],BD_Pagos[],5,0),0)&gt;Presupuestos[[#This Row],[TOTAL SOLES]],Presupuestos[[#This Row],[TOTAL SOLES]],IFERROR(VLOOKUP("1-Detraccion"&amp;Presupuestos[[#This Row],[ID DOCUMENTO]],BD_Pagos[],5,0),0))</f>
        <v>0</v>
      </c>
      <c r="BL1501" s="6">
        <f>IF(IFERROR(VLOOKUP("1-Detraccion"&amp;Presupuestos[[#This Row],[ID DOCUMENTO]],BD_Pagos[],6,0),0)&gt;Presupuestos[[#This Row],[TOTAL SOLES]],Presupuestos[[#This Row],[TOTAL SOLES]],IFERROR(VLOOKUP("1-Detraccion"&amp;Presupuestos[[#This Row],[ID DOCUMENTO]],BD_Pagos[],6,0),0))</f>
        <v>0</v>
      </c>
      <c r="BM1501" s="37"/>
      <c r="BN1501" s="3"/>
      <c r="BO1501" s="3"/>
      <c r="BP1501" s="6"/>
      <c r="BQ150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177</v>
      </c>
      <c r="BR1501" s="23" t="str">
        <f>IF(Presupuestos[[#This Row],[SALDO ME-MN]]&gt;0,"PENDIENTE","CANCELADO")</f>
        <v>PENDIENTE</v>
      </c>
      <c r="BS1501" s="23" t="str">
        <f>IF(COUNTIFS($U$4:$U1500,Presupuestos[[#This Row],[ID DOCUMENTO]])&gt;=1,IF(B1500=Presupuestos[[#This Row],[ID]],"OK","DOC. DUPLICADO"),"OK")</f>
        <v>OK</v>
      </c>
    </row>
    <row r="1502" spans="2:71" ht="36" x14ac:dyDescent="0.25">
      <c r="B1502" s="34">
        <f>IF(Presupuestos[[#This Row],[ID DOCUMENTO]]=U1501,B1501,IF(B1501="ID",1,B1501+1))</f>
        <v>1280</v>
      </c>
      <c r="C1502" s="2">
        <v>45887</v>
      </c>
      <c r="D1502" s="2">
        <v>45887</v>
      </c>
      <c r="E1502" s="3" t="s">
        <v>1718</v>
      </c>
      <c r="F1502" s="25" t="s">
        <v>35</v>
      </c>
      <c r="G1502" s="25" t="s">
        <v>239</v>
      </c>
      <c r="H1502" s="25" t="s">
        <v>216</v>
      </c>
      <c r="I1502" s="36" t="str">
        <f>IFERROR(VLOOKUP(Presupuestos[[#This Row],[AREA]]&amp;Presupuestos[[#This Row],[CONCEPTO]]&amp;Presupuestos[[#This Row],[DESCRIPCION]],Tabla28[[Columna1]:[CÓDIGO NUEVO]],2,0),"")</f>
        <v>P0305002</v>
      </c>
      <c r="J1502" s="3" t="s">
        <v>666</v>
      </c>
      <c r="K1502" s="3" t="s">
        <v>666</v>
      </c>
      <c r="L1502" s="3" t="s">
        <v>666</v>
      </c>
      <c r="M1502" s="31" t="s">
        <v>10313</v>
      </c>
      <c r="N1502" s="3"/>
      <c r="O1502" s="3" t="s">
        <v>300</v>
      </c>
      <c r="P1502" s="3" t="s">
        <v>127</v>
      </c>
      <c r="Q1502" s="3" t="str">
        <f>IFERROR(VLOOKUP(Presupuestos[[#This Row],[CLASIFICACIÓN (N)]],Tabla17[],2,0),"")</f>
        <v>Gastos operativos</v>
      </c>
      <c r="R1502" s="3" t="str">
        <f>IFERROR(VLOOKUP(Presupuestos[[#This Row],[CLASIFICACIÓN (N)]],Tabla17[],3,0),"")</f>
        <v>Operativo</v>
      </c>
      <c r="S1502" s="3" t="s">
        <v>16</v>
      </c>
      <c r="T1502" s="3" t="str">
        <f>IFERROR(VLOOKUP(Presupuestos[[#This Row],[ALMACEN]],Tabla5[],2,0),"")</f>
        <v>Arequipa</v>
      </c>
      <c r="U1502" s="19" t="str">
        <f>IFERROR(VLOOKUP(Presupuestos[[#This Row],[TIPO DE DOCUMENTO]],Tipo_Documento[],2,0)&amp;Presupuestos[[#This Row],[SERIE]]&amp;Presupuestos[[#This Row],[NUMERO]]&amp;Presupuestos[[#This Row],[RUC]],"")</f>
        <v>01E001127320608970909</v>
      </c>
      <c r="V1502" s="3" t="s">
        <v>120</v>
      </c>
      <c r="W1502" s="7">
        <v>45891</v>
      </c>
      <c r="X1502" s="7">
        <v>45891</v>
      </c>
      <c r="Y1502" s="3" t="s">
        <v>668</v>
      </c>
      <c r="Z1502" s="3">
        <v>1273</v>
      </c>
      <c r="AA1502" s="3">
        <f>IFERROR(VLOOKUP(Presupuestos[[#This Row],[RAZON SOCIAL]],CHOOSE({1,2},Clientes_Proveedores[Razon Social],Clientes_Proveedores[Ruc / Dni]),2,0),"-")</f>
        <v>20608970909</v>
      </c>
      <c r="AB1502" s="31" t="s">
        <v>3039</v>
      </c>
      <c r="AC1502" s="3" t="s">
        <v>670</v>
      </c>
      <c r="AD1502" s="5">
        <v>0.18</v>
      </c>
      <c r="AE1502" s="6">
        <v>392.7</v>
      </c>
      <c r="AF1502" s="6">
        <f>Presupuestos[[#This Row],[BASE]]*Presupuestos[[#This Row],[% IGV]]</f>
        <v>70.685999999999993</v>
      </c>
      <c r="AG1502" s="22">
        <f>ROUND(SUM(Presupuestos[[#This Row],[BASE]:[IGV]]),2)</f>
        <v>463.39</v>
      </c>
      <c r="AH1502" s="9" t="str">
        <f>IF(Presupuestos[[#This Row],[MONEDA]]="USD",VLOOKUP(Presupuestos[[#This Row],[FECHA DE EMISION]],Tipo_Cambio[],3,0),"")</f>
        <v/>
      </c>
      <c r="AI1502" s="22">
        <f>IFERROR(ROUND(IF(Presupuestos[[#This Row],[MONEDA]]="PEN",Presupuestos[[#This Row],[TOTAL]],Presupuestos[[#This Row],[TOTAL]]*Presupuestos[[#This Row],[TIPO DE CAMBIO]]),2),"")</f>
        <v>463.39</v>
      </c>
      <c r="AJ1502" s="5"/>
      <c r="AK1502" s="33" t="s">
        <v>671</v>
      </c>
      <c r="AL1502" s="5" t="s">
        <v>680</v>
      </c>
      <c r="AM1502" s="23"/>
      <c r="AN1502" s="23"/>
      <c r="AO1502" s="7" t="str">
        <f>IFERROR(VLOOKUP("1-"&amp;Presupuestos[[#This Row],[ID DOCUMENTO]],BD_Pagos[],7,0),"")</f>
        <v/>
      </c>
      <c r="AP1502" s="16" t="str">
        <f>IFERROR(VLOOKUP("1-"&amp;Presupuestos[[#This Row],[ID DOCUMENTO]],BD_Pagos[],8,0),"")</f>
        <v/>
      </c>
      <c r="AQ1502" s="17" t="str">
        <f>IFERROR(VLOOKUP("1-"&amp;Presupuestos[[#This Row],[ID DOCUMENTO]],BD_Pagos[],9,0),"")</f>
        <v/>
      </c>
      <c r="AR1502" s="54"/>
      <c r="AS1502" s="7" t="str">
        <f>IFERROR(VLOOKUP("2-"&amp;Presupuestos[[#This Row],[ID DOCUMENTO]],BD_Pagos[],7,0),"")</f>
        <v/>
      </c>
      <c r="AT1502" s="16" t="str">
        <f>IFERROR(VLOOKUP("2-"&amp;Presupuestos[[#This Row],[ID DOCUMENTO]],BD_Pagos[],8,0),"")</f>
        <v/>
      </c>
      <c r="AU1502" s="17" t="str">
        <f>IFERROR(VLOOKUP("2-"&amp;Presupuestos[[#This Row],[ID DOCUMENTO]],BD_Pagos[],9,0),"")</f>
        <v/>
      </c>
      <c r="AV1502" s="20">
        <f>IF(IFERROR(VLOOKUP("2-"&amp;Presupuestos[[#This Row],[ID DOCUMENTO]],BD_Pagos[],10,0),0)&gt;Presupuestos[[#This Row],[TOTAL SOLES]],Presupuestos[[#This Row],[TOTAL SOLES]],IFERROR(VLOOKUP("2-"&amp;Presupuestos[[#This Row],[ID DOCUMENTO]],BD_Pagos[],10,0),0))</f>
        <v>0</v>
      </c>
      <c r="AW1502" s="7"/>
      <c r="AX1502" s="16"/>
      <c r="AY1502" s="17"/>
      <c r="AZ1502" s="20"/>
      <c r="BA1502" s="7"/>
      <c r="BB1502" s="16"/>
      <c r="BC1502" s="17"/>
      <c r="BD1502" s="20"/>
      <c r="BE1502" s="7" t="str">
        <f>IFERROR(VLOOKUP("5-"&amp;Presupuestos[[#This Row],[ID DOCUMENTO]],BD_Pagos[],7,0),"")</f>
        <v/>
      </c>
      <c r="BF1502" s="17" t="str">
        <f>IFERROR(VLOOKUP("5-"&amp;Presupuestos[[#This Row],[ID DOCUMENTO]],BD_Pagos[],9,0),"")</f>
        <v/>
      </c>
      <c r="BG1502" s="20">
        <f>IF(IFERROR(VLOOKUP("5-"&amp;Presupuestos[[#This Row],[ID DOCUMENTO]],BD_Pagos[],10,0),0)&gt;Presupuestos[[#This Row],[TOTAL SOLES]],Presupuestos[[#This Row],[TOTAL SOLES]],IFERROR(VLOOKUP("5-"&amp;Presupuestos[[#This Row],[ID DOCUMENTO]],BD_Pagos[],10,0),0))</f>
        <v>0</v>
      </c>
      <c r="BH1502" s="7" t="str">
        <f>IFERROR(VLOOKUP("1-Detraccion"&amp;Presupuestos[[#This Row],[ID DOCUMENTO]],BD_Pagos[],2,0),"")</f>
        <v/>
      </c>
      <c r="BI1502" s="3" t="str">
        <f>IFERROR(VLOOKUP("1-Detraccion"&amp;Presupuestos[[#This Row],[ID DOCUMENTO]],BD_Pagos[],3,0),"")</f>
        <v/>
      </c>
      <c r="BJ1502" s="3" t="str">
        <f>IFERROR(VLOOKUP("1-Detraccion"&amp;Presupuestos[[#This Row],[ID DOCUMENTO]],BD_Pagos[],4,0),"")</f>
        <v/>
      </c>
      <c r="BK1502" s="6">
        <f>IF(IFERROR(VLOOKUP("1-Detraccion"&amp;Presupuestos[[#This Row],[ID DOCUMENTO]],BD_Pagos[],5,0),0)&gt;Presupuestos[[#This Row],[TOTAL SOLES]],Presupuestos[[#This Row],[TOTAL SOLES]],IFERROR(VLOOKUP("1-Detraccion"&amp;Presupuestos[[#This Row],[ID DOCUMENTO]],BD_Pagos[],5,0),0))</f>
        <v>0</v>
      </c>
      <c r="BL1502" s="6">
        <f>IF(IFERROR(VLOOKUP("1-Detraccion"&amp;Presupuestos[[#This Row],[ID DOCUMENTO]],BD_Pagos[],6,0),0)&gt;Presupuestos[[#This Row],[TOTAL SOLES]],Presupuestos[[#This Row],[TOTAL SOLES]],IFERROR(VLOOKUP("1-Detraccion"&amp;Presupuestos[[#This Row],[ID DOCUMENTO]],BD_Pagos[],6,0),0))</f>
        <v>0</v>
      </c>
      <c r="BM1502" s="37"/>
      <c r="BN1502" s="3"/>
      <c r="BO1502" s="3"/>
      <c r="BP1502" s="6"/>
      <c r="BQ150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463.39</v>
      </c>
      <c r="BR1502" s="23" t="str">
        <f>IF(Presupuestos[[#This Row],[SALDO ME-MN]]&gt;0,"PENDIENTE","CANCELADO")</f>
        <v>PENDIENTE</v>
      </c>
      <c r="BS1502" s="23" t="str">
        <f>IF(COUNTIFS($U$4:$U1501,Presupuestos[[#This Row],[ID DOCUMENTO]])&gt;=1,IF(B1501=Presupuestos[[#This Row],[ID]],"OK","DOC. DUPLICADO"),"OK")</f>
        <v>OK</v>
      </c>
    </row>
    <row r="1503" spans="2:71" ht="48" x14ac:dyDescent="0.25">
      <c r="B1503" s="34">
        <f>IF(Presupuestos[[#This Row],[ID DOCUMENTO]]=U1502,B1502,IF(B1502="ID",1,B1502+1))</f>
        <v>1280</v>
      </c>
      <c r="C1503" s="2">
        <v>45887</v>
      </c>
      <c r="D1503" s="2">
        <v>45887</v>
      </c>
      <c r="E1503" s="3" t="s">
        <v>1718</v>
      </c>
      <c r="F1503" s="25" t="s">
        <v>35</v>
      </c>
      <c r="G1503" s="25" t="s">
        <v>134</v>
      </c>
      <c r="H1503" s="25" t="s">
        <v>97</v>
      </c>
      <c r="I1503" s="36" t="str">
        <f>IFERROR(VLOOKUP(Presupuestos[[#This Row],[AREA]]&amp;Presupuestos[[#This Row],[CONCEPTO]]&amp;Presupuestos[[#This Row],[DESCRIPCION]],Tabla28[[Columna1]:[CÓDIGO NUEVO]],2,0),"")</f>
        <v>P0312001</v>
      </c>
      <c r="J1503" s="3" t="s">
        <v>666</v>
      </c>
      <c r="K1503" s="3" t="s">
        <v>666</v>
      </c>
      <c r="L1503" s="3" t="s">
        <v>666</v>
      </c>
      <c r="M1503" s="31" t="s">
        <v>10314</v>
      </c>
      <c r="N1503" s="3"/>
      <c r="O1503" s="3" t="s">
        <v>300</v>
      </c>
      <c r="P1503" s="3" t="s">
        <v>127</v>
      </c>
      <c r="Q1503" s="3" t="str">
        <f>IFERROR(VLOOKUP(Presupuestos[[#This Row],[CLASIFICACIÓN (N)]],Tabla17[],2,0),"")</f>
        <v>Gastos operativos</v>
      </c>
      <c r="R1503" s="3" t="str">
        <f>IFERROR(VLOOKUP(Presupuestos[[#This Row],[CLASIFICACIÓN (N)]],Tabla17[],3,0),"")</f>
        <v>Operativo</v>
      </c>
      <c r="S1503" s="3" t="s">
        <v>16</v>
      </c>
      <c r="T1503" s="3" t="str">
        <f>IFERROR(VLOOKUP(Presupuestos[[#This Row],[ALMACEN]],Tabla5[],2,0),"")</f>
        <v>Arequipa</v>
      </c>
      <c r="U1503" s="19" t="str">
        <f>IFERROR(VLOOKUP(Presupuestos[[#This Row],[TIPO DE DOCUMENTO]],Tipo_Documento[],2,0)&amp;Presupuestos[[#This Row],[SERIE]]&amp;Presupuestos[[#This Row],[NUMERO]]&amp;Presupuestos[[#This Row],[RUC]],"")</f>
        <v>01E001127320608970909</v>
      </c>
      <c r="V1503" s="3" t="s">
        <v>120</v>
      </c>
      <c r="W1503" s="7">
        <v>45891</v>
      </c>
      <c r="X1503" s="7">
        <v>45891</v>
      </c>
      <c r="Y1503" s="3" t="s">
        <v>668</v>
      </c>
      <c r="Z1503" s="3">
        <v>1273</v>
      </c>
      <c r="AA1503" s="3">
        <f>IFERROR(VLOOKUP(Presupuestos[[#This Row],[RAZON SOCIAL]],CHOOSE({1,2},Clientes_Proveedores[Razon Social],Clientes_Proveedores[Ruc / Dni]),2,0),"-")</f>
        <v>20608970909</v>
      </c>
      <c r="AB1503" s="31" t="s">
        <v>3039</v>
      </c>
      <c r="AC1503" s="3" t="s">
        <v>670</v>
      </c>
      <c r="AD1503" s="5">
        <v>0.18</v>
      </c>
      <c r="AE1503" s="6">
        <v>150</v>
      </c>
      <c r="AF1503" s="6">
        <f>Presupuestos[[#This Row],[BASE]]*Presupuestos[[#This Row],[% IGV]]</f>
        <v>27</v>
      </c>
      <c r="AG1503" s="22">
        <f>ROUND(SUM(Presupuestos[[#This Row],[BASE]:[IGV]]),2)</f>
        <v>177</v>
      </c>
      <c r="AH1503" s="9" t="str">
        <f>IF(Presupuestos[[#This Row],[MONEDA]]="USD",VLOOKUP(Presupuestos[[#This Row],[FECHA DE EMISION]],Tipo_Cambio[],3,0),"")</f>
        <v/>
      </c>
      <c r="AI1503" s="22">
        <f>IFERROR(ROUND(IF(Presupuestos[[#This Row],[MONEDA]]="PEN",Presupuestos[[#This Row],[TOTAL]],Presupuestos[[#This Row],[TOTAL]]*Presupuestos[[#This Row],[TIPO DE CAMBIO]]),2),"")</f>
        <v>177</v>
      </c>
      <c r="AJ1503" s="5"/>
      <c r="AK1503" s="33" t="s">
        <v>671</v>
      </c>
      <c r="AL1503" s="5" t="s">
        <v>680</v>
      </c>
      <c r="AM1503" s="23"/>
      <c r="AN1503" s="23"/>
      <c r="AO1503" s="7" t="str">
        <f>IFERROR(VLOOKUP("1-"&amp;Presupuestos[[#This Row],[ID DOCUMENTO]],BD_Pagos[],7,0),"")</f>
        <v/>
      </c>
      <c r="AP1503" s="16" t="str">
        <f>IFERROR(VLOOKUP("1-"&amp;Presupuestos[[#This Row],[ID DOCUMENTO]],BD_Pagos[],8,0),"")</f>
        <v/>
      </c>
      <c r="AQ1503" s="17" t="str">
        <f>IFERROR(VLOOKUP("1-"&amp;Presupuestos[[#This Row],[ID DOCUMENTO]],BD_Pagos[],9,0),"")</f>
        <v/>
      </c>
      <c r="AR1503" s="54"/>
      <c r="AS1503" s="7" t="str">
        <f>IFERROR(VLOOKUP("2-"&amp;Presupuestos[[#This Row],[ID DOCUMENTO]],BD_Pagos[],7,0),"")</f>
        <v/>
      </c>
      <c r="AT1503" s="16" t="str">
        <f>IFERROR(VLOOKUP("2-"&amp;Presupuestos[[#This Row],[ID DOCUMENTO]],BD_Pagos[],8,0),"")</f>
        <v/>
      </c>
      <c r="AU1503" s="17" t="str">
        <f>IFERROR(VLOOKUP("2-"&amp;Presupuestos[[#This Row],[ID DOCUMENTO]],BD_Pagos[],9,0),"")</f>
        <v/>
      </c>
      <c r="AV1503" s="20">
        <f>IF(IFERROR(VLOOKUP("2-"&amp;Presupuestos[[#This Row],[ID DOCUMENTO]],BD_Pagos[],10,0),0)&gt;Presupuestos[[#This Row],[TOTAL SOLES]],Presupuestos[[#This Row],[TOTAL SOLES]],IFERROR(VLOOKUP("2-"&amp;Presupuestos[[#This Row],[ID DOCUMENTO]],BD_Pagos[],10,0),0))</f>
        <v>0</v>
      </c>
      <c r="AW1503" s="7"/>
      <c r="AX1503" s="16"/>
      <c r="AY1503" s="17"/>
      <c r="AZ1503" s="20"/>
      <c r="BA1503" s="7"/>
      <c r="BB1503" s="16"/>
      <c r="BC1503" s="17"/>
      <c r="BD1503" s="20"/>
      <c r="BE1503" s="7" t="str">
        <f>IFERROR(VLOOKUP("5-"&amp;Presupuestos[[#This Row],[ID DOCUMENTO]],BD_Pagos[],7,0),"")</f>
        <v/>
      </c>
      <c r="BF1503" s="17" t="str">
        <f>IFERROR(VLOOKUP("5-"&amp;Presupuestos[[#This Row],[ID DOCUMENTO]],BD_Pagos[],9,0),"")</f>
        <v/>
      </c>
      <c r="BG1503" s="20">
        <f>IF(IFERROR(VLOOKUP("5-"&amp;Presupuestos[[#This Row],[ID DOCUMENTO]],BD_Pagos[],10,0),0)&gt;Presupuestos[[#This Row],[TOTAL SOLES]],Presupuestos[[#This Row],[TOTAL SOLES]],IFERROR(VLOOKUP("5-"&amp;Presupuestos[[#This Row],[ID DOCUMENTO]],BD_Pagos[],10,0),0))</f>
        <v>0</v>
      </c>
      <c r="BH1503" s="7" t="str">
        <f>IFERROR(VLOOKUP("1-Detraccion"&amp;Presupuestos[[#This Row],[ID DOCUMENTO]],BD_Pagos[],2,0),"")</f>
        <v/>
      </c>
      <c r="BI1503" s="3" t="str">
        <f>IFERROR(VLOOKUP("1-Detraccion"&amp;Presupuestos[[#This Row],[ID DOCUMENTO]],BD_Pagos[],3,0),"")</f>
        <v/>
      </c>
      <c r="BJ1503" s="3" t="str">
        <f>IFERROR(VLOOKUP("1-Detraccion"&amp;Presupuestos[[#This Row],[ID DOCUMENTO]],BD_Pagos[],4,0),"")</f>
        <v/>
      </c>
      <c r="BK1503" s="6">
        <f>IF(IFERROR(VLOOKUP("1-Detraccion"&amp;Presupuestos[[#This Row],[ID DOCUMENTO]],BD_Pagos[],5,0),0)&gt;Presupuestos[[#This Row],[TOTAL SOLES]],Presupuestos[[#This Row],[TOTAL SOLES]],IFERROR(VLOOKUP("1-Detraccion"&amp;Presupuestos[[#This Row],[ID DOCUMENTO]],BD_Pagos[],5,0),0))</f>
        <v>0</v>
      </c>
      <c r="BL1503" s="6">
        <f>IF(IFERROR(VLOOKUP("1-Detraccion"&amp;Presupuestos[[#This Row],[ID DOCUMENTO]],BD_Pagos[],6,0),0)&gt;Presupuestos[[#This Row],[TOTAL SOLES]],Presupuestos[[#This Row],[TOTAL SOLES]],IFERROR(VLOOKUP("1-Detraccion"&amp;Presupuestos[[#This Row],[ID DOCUMENTO]],BD_Pagos[],6,0),0))</f>
        <v>0</v>
      </c>
      <c r="BM1503" s="37"/>
      <c r="BN1503" s="3"/>
      <c r="BO1503" s="3"/>
      <c r="BP1503" s="6"/>
      <c r="BQ150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177</v>
      </c>
      <c r="BR1503" s="23" t="str">
        <f>IF(Presupuestos[[#This Row],[SALDO ME-MN]]&gt;0,"PENDIENTE","CANCELADO")</f>
        <v>PENDIENTE</v>
      </c>
      <c r="BS1503" s="23" t="str">
        <f>IF(COUNTIFS($U$4:$U1502,Presupuestos[[#This Row],[ID DOCUMENTO]])&gt;=1,IF(B1502=Presupuestos[[#This Row],[ID]],"OK","DOC. DUPLICADO"),"OK")</f>
        <v>OK</v>
      </c>
    </row>
    <row r="1504" spans="2:71" ht="36" x14ac:dyDescent="0.25">
      <c r="B1504" s="34">
        <f>IF(Presupuestos[[#This Row],[ID DOCUMENTO]]=U1503,B1503,IF(B1503="ID",1,B1503+1))</f>
        <v>1281</v>
      </c>
      <c r="C1504" s="2">
        <v>45888</v>
      </c>
      <c r="D1504" s="2">
        <v>45888</v>
      </c>
      <c r="E1504" s="3" t="s">
        <v>1718</v>
      </c>
      <c r="F1504" s="25" t="s">
        <v>35</v>
      </c>
      <c r="G1504" s="25" t="s">
        <v>239</v>
      </c>
      <c r="H1504" s="25" t="s">
        <v>216</v>
      </c>
      <c r="I1504" s="36" t="str">
        <f>IFERROR(VLOOKUP(Presupuestos[[#This Row],[AREA]]&amp;Presupuestos[[#This Row],[CONCEPTO]]&amp;Presupuestos[[#This Row],[DESCRIPCION]],Tabla28[[Columna1]:[CÓDIGO NUEVO]],2,0),"")</f>
        <v>P0305002</v>
      </c>
      <c r="J1504" s="3" t="s">
        <v>666</v>
      </c>
      <c r="K1504" s="3" t="s">
        <v>666</v>
      </c>
      <c r="L1504" s="3" t="s">
        <v>666</v>
      </c>
      <c r="M1504" s="31" t="s">
        <v>10315</v>
      </c>
      <c r="N1504" s="3"/>
      <c r="O1504" s="3" t="s">
        <v>300</v>
      </c>
      <c r="P1504" s="3" t="s">
        <v>127</v>
      </c>
      <c r="Q1504" s="3" t="str">
        <f>IFERROR(VLOOKUP(Presupuestos[[#This Row],[CLASIFICACIÓN (N)]],Tabla17[],2,0),"")</f>
        <v>Gastos operativos</v>
      </c>
      <c r="R1504" s="3" t="str">
        <f>IFERROR(VLOOKUP(Presupuestos[[#This Row],[CLASIFICACIÓN (N)]],Tabla17[],3,0),"")</f>
        <v>Operativo</v>
      </c>
      <c r="S1504" s="3" t="s">
        <v>16</v>
      </c>
      <c r="T1504" s="3" t="str">
        <f>IFERROR(VLOOKUP(Presupuestos[[#This Row],[ALMACEN]],Tabla5[],2,0),"")</f>
        <v>Arequipa</v>
      </c>
      <c r="U1504" s="19" t="str">
        <f>IFERROR(VLOOKUP(Presupuestos[[#This Row],[TIPO DE DOCUMENTO]],Tipo_Documento[],2,0)&amp;Presupuestos[[#This Row],[SERIE]]&amp;Presupuestos[[#This Row],[NUMERO]]&amp;Presupuestos[[#This Row],[RUC]],"")</f>
        <v>01E001127420608970909</v>
      </c>
      <c r="V1504" s="3" t="s">
        <v>120</v>
      </c>
      <c r="W1504" s="7">
        <v>45891</v>
      </c>
      <c r="X1504" s="7">
        <v>45891</v>
      </c>
      <c r="Y1504" s="3" t="s">
        <v>668</v>
      </c>
      <c r="Z1504" s="3">
        <v>1274</v>
      </c>
      <c r="AA1504" s="3">
        <f>IFERROR(VLOOKUP(Presupuestos[[#This Row],[RAZON SOCIAL]],CHOOSE({1,2},Clientes_Proveedores[Razon Social],Clientes_Proveedores[Ruc / Dni]),2,0),"-")</f>
        <v>20608970909</v>
      </c>
      <c r="AB1504" s="31" t="s">
        <v>3039</v>
      </c>
      <c r="AC1504" s="3" t="s">
        <v>670</v>
      </c>
      <c r="AD1504" s="5">
        <v>0.18</v>
      </c>
      <c r="AE1504" s="6">
        <v>357.7</v>
      </c>
      <c r="AF1504" s="6">
        <f>Presupuestos[[#This Row],[BASE]]*Presupuestos[[#This Row],[% IGV]]</f>
        <v>64.385999999999996</v>
      </c>
      <c r="AG1504" s="22">
        <f>ROUND(SUM(Presupuestos[[#This Row],[BASE]:[IGV]]),2)</f>
        <v>422.09</v>
      </c>
      <c r="AH1504" s="9" t="str">
        <f>IF(Presupuestos[[#This Row],[MONEDA]]="USD",VLOOKUP(Presupuestos[[#This Row],[FECHA DE EMISION]],Tipo_Cambio[],3,0),"")</f>
        <v/>
      </c>
      <c r="AI1504" s="22">
        <f>IFERROR(ROUND(IF(Presupuestos[[#This Row],[MONEDA]]="PEN",Presupuestos[[#This Row],[TOTAL]],Presupuestos[[#This Row],[TOTAL]]*Presupuestos[[#This Row],[TIPO DE CAMBIO]]),2),"")</f>
        <v>422.09</v>
      </c>
      <c r="AJ1504" s="5"/>
      <c r="AK1504" s="33" t="s">
        <v>671</v>
      </c>
      <c r="AL1504" s="5" t="s">
        <v>680</v>
      </c>
      <c r="AM1504" s="23"/>
      <c r="AN1504" s="23"/>
      <c r="AO1504" s="7" t="str">
        <f>IFERROR(VLOOKUP("1-"&amp;Presupuestos[[#This Row],[ID DOCUMENTO]],BD_Pagos[],7,0),"")</f>
        <v/>
      </c>
      <c r="AP1504" s="16" t="str">
        <f>IFERROR(VLOOKUP("1-"&amp;Presupuestos[[#This Row],[ID DOCUMENTO]],BD_Pagos[],8,0),"")</f>
        <v/>
      </c>
      <c r="AQ1504" s="17" t="str">
        <f>IFERROR(VLOOKUP("1-"&amp;Presupuestos[[#This Row],[ID DOCUMENTO]],BD_Pagos[],9,0),"")</f>
        <v/>
      </c>
      <c r="AR1504" s="54"/>
      <c r="AS1504" s="7" t="str">
        <f>IFERROR(VLOOKUP("2-"&amp;Presupuestos[[#This Row],[ID DOCUMENTO]],BD_Pagos[],7,0),"")</f>
        <v/>
      </c>
      <c r="AT1504" s="16" t="str">
        <f>IFERROR(VLOOKUP("2-"&amp;Presupuestos[[#This Row],[ID DOCUMENTO]],BD_Pagos[],8,0),"")</f>
        <v/>
      </c>
      <c r="AU1504" s="17" t="str">
        <f>IFERROR(VLOOKUP("2-"&amp;Presupuestos[[#This Row],[ID DOCUMENTO]],BD_Pagos[],9,0),"")</f>
        <v/>
      </c>
      <c r="AV1504" s="20">
        <f>IF(IFERROR(VLOOKUP("2-"&amp;Presupuestos[[#This Row],[ID DOCUMENTO]],BD_Pagos[],10,0),0)&gt;Presupuestos[[#This Row],[TOTAL SOLES]],Presupuestos[[#This Row],[TOTAL SOLES]],IFERROR(VLOOKUP("2-"&amp;Presupuestos[[#This Row],[ID DOCUMENTO]],BD_Pagos[],10,0),0))</f>
        <v>0</v>
      </c>
      <c r="AW1504" s="7"/>
      <c r="AX1504" s="16"/>
      <c r="AY1504" s="17"/>
      <c r="AZ1504" s="20"/>
      <c r="BA1504" s="7"/>
      <c r="BB1504" s="16"/>
      <c r="BC1504" s="17"/>
      <c r="BD1504" s="20"/>
      <c r="BE1504" s="7" t="str">
        <f>IFERROR(VLOOKUP("5-"&amp;Presupuestos[[#This Row],[ID DOCUMENTO]],BD_Pagos[],7,0),"")</f>
        <v/>
      </c>
      <c r="BF1504" s="17" t="str">
        <f>IFERROR(VLOOKUP("5-"&amp;Presupuestos[[#This Row],[ID DOCUMENTO]],BD_Pagos[],9,0),"")</f>
        <v/>
      </c>
      <c r="BG1504" s="20">
        <f>IF(IFERROR(VLOOKUP("5-"&amp;Presupuestos[[#This Row],[ID DOCUMENTO]],BD_Pagos[],10,0),0)&gt;Presupuestos[[#This Row],[TOTAL SOLES]],Presupuestos[[#This Row],[TOTAL SOLES]],IFERROR(VLOOKUP("5-"&amp;Presupuestos[[#This Row],[ID DOCUMENTO]],BD_Pagos[],10,0),0))</f>
        <v>0</v>
      </c>
      <c r="BH1504" s="7" t="str">
        <f>IFERROR(VLOOKUP("1-Detraccion"&amp;Presupuestos[[#This Row],[ID DOCUMENTO]],BD_Pagos[],2,0),"")</f>
        <v/>
      </c>
      <c r="BI1504" s="3" t="str">
        <f>IFERROR(VLOOKUP("1-Detraccion"&amp;Presupuestos[[#This Row],[ID DOCUMENTO]],BD_Pagos[],3,0),"")</f>
        <v/>
      </c>
      <c r="BJ1504" s="3" t="str">
        <f>IFERROR(VLOOKUP("1-Detraccion"&amp;Presupuestos[[#This Row],[ID DOCUMENTO]],BD_Pagos[],4,0),"")</f>
        <v/>
      </c>
      <c r="BK1504" s="6">
        <f>IF(IFERROR(VLOOKUP("1-Detraccion"&amp;Presupuestos[[#This Row],[ID DOCUMENTO]],BD_Pagos[],5,0),0)&gt;Presupuestos[[#This Row],[TOTAL SOLES]],Presupuestos[[#This Row],[TOTAL SOLES]],IFERROR(VLOOKUP("1-Detraccion"&amp;Presupuestos[[#This Row],[ID DOCUMENTO]],BD_Pagos[],5,0),0))</f>
        <v>0</v>
      </c>
      <c r="BL1504" s="6">
        <f>IF(IFERROR(VLOOKUP("1-Detraccion"&amp;Presupuestos[[#This Row],[ID DOCUMENTO]],BD_Pagos[],6,0),0)&gt;Presupuestos[[#This Row],[TOTAL SOLES]],Presupuestos[[#This Row],[TOTAL SOLES]],IFERROR(VLOOKUP("1-Detraccion"&amp;Presupuestos[[#This Row],[ID DOCUMENTO]],BD_Pagos[],6,0),0))</f>
        <v>0</v>
      </c>
      <c r="BM1504" s="37"/>
      <c r="BN1504" s="3"/>
      <c r="BO1504" s="3"/>
      <c r="BP1504" s="6"/>
      <c r="BQ150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422.09</v>
      </c>
      <c r="BR1504" s="23" t="str">
        <f>IF(Presupuestos[[#This Row],[SALDO ME-MN]]&gt;0,"PENDIENTE","CANCELADO")</f>
        <v>PENDIENTE</v>
      </c>
      <c r="BS1504" s="23" t="str">
        <f>IF(COUNTIFS($U$4:$U1503,Presupuestos[[#This Row],[ID DOCUMENTO]])&gt;=1,IF(B1503=Presupuestos[[#This Row],[ID]],"OK","DOC. DUPLICADO"),"OK")</f>
        <v>OK</v>
      </c>
    </row>
    <row r="1505" spans="2:71" ht="48" x14ac:dyDescent="0.25">
      <c r="B1505" s="34">
        <f>IF(Presupuestos[[#This Row],[ID DOCUMENTO]]=U1504,B1504,IF(B1504="ID",1,B1504+1))</f>
        <v>1281</v>
      </c>
      <c r="C1505" s="2">
        <v>45888</v>
      </c>
      <c r="D1505" s="2">
        <v>45888</v>
      </c>
      <c r="E1505" s="3" t="s">
        <v>1718</v>
      </c>
      <c r="F1505" s="25" t="s">
        <v>35</v>
      </c>
      <c r="G1505" s="25" t="s">
        <v>134</v>
      </c>
      <c r="H1505" s="25" t="s">
        <v>97</v>
      </c>
      <c r="I1505" s="36" t="str">
        <f>IFERROR(VLOOKUP(Presupuestos[[#This Row],[AREA]]&amp;Presupuestos[[#This Row],[CONCEPTO]]&amp;Presupuestos[[#This Row],[DESCRIPCION]],Tabla28[[Columna1]:[CÓDIGO NUEVO]],2,0),"")</f>
        <v>P0312001</v>
      </c>
      <c r="J1505" s="3" t="s">
        <v>666</v>
      </c>
      <c r="K1505" s="3" t="s">
        <v>666</v>
      </c>
      <c r="L1505" s="3" t="s">
        <v>666</v>
      </c>
      <c r="M1505" s="31" t="s">
        <v>10316</v>
      </c>
      <c r="N1505" s="3"/>
      <c r="O1505" s="3" t="s">
        <v>300</v>
      </c>
      <c r="P1505" s="3" t="s">
        <v>127</v>
      </c>
      <c r="Q1505" s="3" t="str">
        <f>IFERROR(VLOOKUP(Presupuestos[[#This Row],[CLASIFICACIÓN (N)]],Tabla17[],2,0),"")</f>
        <v>Gastos operativos</v>
      </c>
      <c r="R1505" s="3" t="str">
        <f>IFERROR(VLOOKUP(Presupuestos[[#This Row],[CLASIFICACIÓN (N)]],Tabla17[],3,0),"")</f>
        <v>Operativo</v>
      </c>
      <c r="S1505" s="3" t="s">
        <v>16</v>
      </c>
      <c r="T1505" s="3" t="str">
        <f>IFERROR(VLOOKUP(Presupuestos[[#This Row],[ALMACEN]],Tabla5[],2,0),"")</f>
        <v>Arequipa</v>
      </c>
      <c r="U1505" s="19" t="str">
        <f>IFERROR(VLOOKUP(Presupuestos[[#This Row],[TIPO DE DOCUMENTO]],Tipo_Documento[],2,0)&amp;Presupuestos[[#This Row],[SERIE]]&amp;Presupuestos[[#This Row],[NUMERO]]&amp;Presupuestos[[#This Row],[RUC]],"")</f>
        <v>01E001127420608970909</v>
      </c>
      <c r="V1505" s="3" t="s">
        <v>120</v>
      </c>
      <c r="W1505" s="7">
        <v>45891</v>
      </c>
      <c r="X1505" s="7">
        <v>45891</v>
      </c>
      <c r="Y1505" s="3" t="s">
        <v>668</v>
      </c>
      <c r="Z1505" s="3">
        <v>1274</v>
      </c>
      <c r="AA1505" s="3">
        <f>IFERROR(VLOOKUP(Presupuestos[[#This Row],[RAZON SOCIAL]],CHOOSE({1,2},Clientes_Proveedores[Razon Social],Clientes_Proveedores[Ruc / Dni]),2,0),"-")</f>
        <v>20608970909</v>
      </c>
      <c r="AB1505" s="31" t="s">
        <v>3039</v>
      </c>
      <c r="AC1505" s="3" t="s">
        <v>670</v>
      </c>
      <c r="AD1505" s="5">
        <v>0.18</v>
      </c>
      <c r="AE1505" s="6">
        <v>150</v>
      </c>
      <c r="AF1505" s="6">
        <f>Presupuestos[[#This Row],[BASE]]*Presupuestos[[#This Row],[% IGV]]</f>
        <v>27</v>
      </c>
      <c r="AG1505" s="22">
        <f>ROUND(SUM(Presupuestos[[#This Row],[BASE]:[IGV]]),2)</f>
        <v>177</v>
      </c>
      <c r="AH1505" s="9" t="str">
        <f>IF(Presupuestos[[#This Row],[MONEDA]]="USD",VLOOKUP(Presupuestos[[#This Row],[FECHA DE EMISION]],Tipo_Cambio[],3,0),"")</f>
        <v/>
      </c>
      <c r="AI1505" s="22">
        <f>IFERROR(ROUND(IF(Presupuestos[[#This Row],[MONEDA]]="PEN",Presupuestos[[#This Row],[TOTAL]],Presupuestos[[#This Row],[TOTAL]]*Presupuestos[[#This Row],[TIPO DE CAMBIO]]),2),"")</f>
        <v>177</v>
      </c>
      <c r="AJ1505" s="5"/>
      <c r="AK1505" s="33" t="s">
        <v>671</v>
      </c>
      <c r="AL1505" s="5" t="s">
        <v>680</v>
      </c>
      <c r="AM1505" s="23"/>
      <c r="AN1505" s="23"/>
      <c r="AO1505" s="7" t="str">
        <f>IFERROR(VLOOKUP("1-"&amp;Presupuestos[[#This Row],[ID DOCUMENTO]],BD_Pagos[],7,0),"")</f>
        <v/>
      </c>
      <c r="AP1505" s="16" t="str">
        <f>IFERROR(VLOOKUP("1-"&amp;Presupuestos[[#This Row],[ID DOCUMENTO]],BD_Pagos[],8,0),"")</f>
        <v/>
      </c>
      <c r="AQ1505" s="17" t="str">
        <f>IFERROR(VLOOKUP("1-"&amp;Presupuestos[[#This Row],[ID DOCUMENTO]],BD_Pagos[],9,0),"")</f>
        <v/>
      </c>
      <c r="AR1505" s="54"/>
      <c r="AS1505" s="7" t="str">
        <f>IFERROR(VLOOKUP("2-"&amp;Presupuestos[[#This Row],[ID DOCUMENTO]],BD_Pagos[],7,0),"")</f>
        <v/>
      </c>
      <c r="AT1505" s="16" t="str">
        <f>IFERROR(VLOOKUP("2-"&amp;Presupuestos[[#This Row],[ID DOCUMENTO]],BD_Pagos[],8,0),"")</f>
        <v/>
      </c>
      <c r="AU1505" s="17" t="str">
        <f>IFERROR(VLOOKUP("2-"&amp;Presupuestos[[#This Row],[ID DOCUMENTO]],BD_Pagos[],9,0),"")</f>
        <v/>
      </c>
      <c r="AV1505" s="20">
        <f>IF(IFERROR(VLOOKUP("2-"&amp;Presupuestos[[#This Row],[ID DOCUMENTO]],BD_Pagos[],10,0),0)&gt;Presupuestos[[#This Row],[TOTAL SOLES]],Presupuestos[[#This Row],[TOTAL SOLES]],IFERROR(VLOOKUP("2-"&amp;Presupuestos[[#This Row],[ID DOCUMENTO]],BD_Pagos[],10,0),0))</f>
        <v>0</v>
      </c>
      <c r="AW1505" s="7"/>
      <c r="AX1505" s="16"/>
      <c r="AY1505" s="17"/>
      <c r="AZ1505" s="20"/>
      <c r="BA1505" s="7"/>
      <c r="BB1505" s="16"/>
      <c r="BC1505" s="17"/>
      <c r="BD1505" s="20"/>
      <c r="BE1505" s="7" t="str">
        <f>IFERROR(VLOOKUP("5-"&amp;Presupuestos[[#This Row],[ID DOCUMENTO]],BD_Pagos[],7,0),"")</f>
        <v/>
      </c>
      <c r="BF1505" s="17" t="str">
        <f>IFERROR(VLOOKUP("5-"&amp;Presupuestos[[#This Row],[ID DOCUMENTO]],BD_Pagos[],9,0),"")</f>
        <v/>
      </c>
      <c r="BG1505" s="20">
        <f>IF(IFERROR(VLOOKUP("5-"&amp;Presupuestos[[#This Row],[ID DOCUMENTO]],BD_Pagos[],10,0),0)&gt;Presupuestos[[#This Row],[TOTAL SOLES]],Presupuestos[[#This Row],[TOTAL SOLES]],IFERROR(VLOOKUP("5-"&amp;Presupuestos[[#This Row],[ID DOCUMENTO]],BD_Pagos[],10,0),0))</f>
        <v>0</v>
      </c>
      <c r="BH1505" s="7" t="str">
        <f>IFERROR(VLOOKUP("1-Detraccion"&amp;Presupuestos[[#This Row],[ID DOCUMENTO]],BD_Pagos[],2,0),"")</f>
        <v/>
      </c>
      <c r="BI1505" s="3" t="str">
        <f>IFERROR(VLOOKUP("1-Detraccion"&amp;Presupuestos[[#This Row],[ID DOCUMENTO]],BD_Pagos[],3,0),"")</f>
        <v/>
      </c>
      <c r="BJ1505" s="3" t="str">
        <f>IFERROR(VLOOKUP("1-Detraccion"&amp;Presupuestos[[#This Row],[ID DOCUMENTO]],BD_Pagos[],4,0),"")</f>
        <v/>
      </c>
      <c r="BK1505" s="6">
        <f>IF(IFERROR(VLOOKUP("1-Detraccion"&amp;Presupuestos[[#This Row],[ID DOCUMENTO]],BD_Pagos[],5,0),0)&gt;Presupuestos[[#This Row],[TOTAL SOLES]],Presupuestos[[#This Row],[TOTAL SOLES]],IFERROR(VLOOKUP("1-Detraccion"&amp;Presupuestos[[#This Row],[ID DOCUMENTO]],BD_Pagos[],5,0),0))</f>
        <v>0</v>
      </c>
      <c r="BL1505" s="6">
        <f>IF(IFERROR(VLOOKUP("1-Detraccion"&amp;Presupuestos[[#This Row],[ID DOCUMENTO]],BD_Pagos[],6,0),0)&gt;Presupuestos[[#This Row],[TOTAL SOLES]],Presupuestos[[#This Row],[TOTAL SOLES]],IFERROR(VLOOKUP("1-Detraccion"&amp;Presupuestos[[#This Row],[ID DOCUMENTO]],BD_Pagos[],6,0),0))</f>
        <v>0</v>
      </c>
      <c r="BM1505" s="37"/>
      <c r="BN1505" s="3"/>
      <c r="BO1505" s="3"/>
      <c r="BP1505" s="6"/>
      <c r="BQ150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177</v>
      </c>
      <c r="BR1505" s="23" t="str">
        <f>IF(Presupuestos[[#This Row],[SALDO ME-MN]]&gt;0,"PENDIENTE","CANCELADO")</f>
        <v>PENDIENTE</v>
      </c>
      <c r="BS1505" s="23" t="str">
        <f>IF(COUNTIFS($U$4:$U1504,Presupuestos[[#This Row],[ID DOCUMENTO]])&gt;=1,IF(B1504=Presupuestos[[#This Row],[ID]],"OK","DOC. DUPLICADO"),"OK")</f>
        <v>OK</v>
      </c>
    </row>
    <row r="1506" spans="2:71" ht="96" x14ac:dyDescent="0.25">
      <c r="B1506" s="34">
        <f>IF(Presupuestos[[#This Row],[ID DOCUMENTO]]=U1505,B1505,IF(B1505="ID",1,B1505+1))</f>
        <v>1282</v>
      </c>
      <c r="C1506" s="2">
        <v>45896</v>
      </c>
      <c r="D1506" s="2">
        <v>45896</v>
      </c>
      <c r="E1506" s="3" t="s">
        <v>10317</v>
      </c>
      <c r="F1506" s="25" t="s">
        <v>59</v>
      </c>
      <c r="G1506" s="25" t="s">
        <v>208</v>
      </c>
      <c r="H1506" s="25" t="s">
        <v>506</v>
      </c>
      <c r="I1506" s="36" t="str">
        <f>IFERROR(VLOOKUP(Presupuestos[[#This Row],[AREA]]&amp;Presupuestos[[#This Row],[CONCEPTO]]&amp;Presupuestos[[#This Row],[DESCRIPCION]],Tabla28[[Columna1]:[CÓDIGO NUEVO]],2,0),"")</f>
        <v>P0702003</v>
      </c>
      <c r="J1506" s="3" t="s">
        <v>666</v>
      </c>
      <c r="K1506" s="3" t="s">
        <v>666</v>
      </c>
      <c r="L1506" s="3" t="s">
        <v>666</v>
      </c>
      <c r="M1506" s="31" t="s">
        <v>10318</v>
      </c>
      <c r="N1506" s="3"/>
      <c r="O1506" s="3" t="s">
        <v>315</v>
      </c>
      <c r="P1506" s="3" t="s">
        <v>86</v>
      </c>
      <c r="Q1506" s="3" t="str">
        <f>IFERROR(VLOOKUP(Presupuestos[[#This Row],[CLASIFICACIÓN (N)]],Tabla17[],2,0),"")</f>
        <v>Costos de ventas</v>
      </c>
      <c r="R1506" s="3" t="str">
        <f>IFERROR(VLOOKUP(Presupuestos[[#This Row],[CLASIFICACIÓN (N)]],Tabla17[],3,0),"")</f>
        <v>Operativo</v>
      </c>
      <c r="S1506" s="3" t="s">
        <v>16</v>
      </c>
      <c r="T1506" s="3" t="str">
        <f>IFERROR(VLOOKUP(Presupuestos[[#This Row],[ALMACEN]],Tabla5[],2,0),"")</f>
        <v>Arequipa</v>
      </c>
      <c r="U1506" s="19" t="str">
        <f>IFERROR(VLOOKUP(Presupuestos[[#This Row],[TIPO DE DOCUMENTO]],Tipo_Documento[],2,0)&amp;Presupuestos[[#This Row],[SERIE]]&amp;Presupuestos[[#This Row],[NUMERO]]&amp;Presupuestos[[#This Row],[RUC]],"")</f>
        <v>01FFF113920514464881</v>
      </c>
      <c r="V1506" s="3" t="s">
        <v>120</v>
      </c>
      <c r="W1506" s="7">
        <v>45896</v>
      </c>
      <c r="X1506" s="7">
        <v>45896</v>
      </c>
      <c r="Y1506" s="3" t="s">
        <v>778</v>
      </c>
      <c r="Z1506" s="3">
        <v>139</v>
      </c>
      <c r="AA1506" s="3">
        <f>IFERROR(VLOOKUP(Presupuestos[[#This Row],[RAZON SOCIAL]],CHOOSE({1,2},Clientes_Proveedores[Razon Social],Clientes_Proveedores[Ruc / Dni]),2,0),"-")</f>
        <v>20514464881</v>
      </c>
      <c r="AB1506" s="31" t="s">
        <v>1528</v>
      </c>
      <c r="AC1506" s="3" t="s">
        <v>670</v>
      </c>
      <c r="AD1506" s="5">
        <v>0.18</v>
      </c>
      <c r="AE1506" s="6">
        <v>292.37</v>
      </c>
      <c r="AF1506" s="6">
        <f>Presupuestos[[#This Row],[BASE]]*Presupuestos[[#This Row],[% IGV]]</f>
        <v>52.626599999999996</v>
      </c>
      <c r="AG1506" s="22">
        <f>ROUND(SUM(Presupuestos[[#This Row],[BASE]:[IGV]]),2)</f>
        <v>345</v>
      </c>
      <c r="AH1506" s="9" t="str">
        <f>IF(Presupuestos[[#This Row],[MONEDA]]="USD",VLOOKUP(Presupuestos[[#This Row],[FECHA DE EMISION]],Tipo_Cambio[],3,0),"")</f>
        <v/>
      </c>
      <c r="AI1506" s="22">
        <f>IFERROR(ROUND(IF(Presupuestos[[#This Row],[MONEDA]]="PEN",Presupuestos[[#This Row],[TOTAL]],Presupuestos[[#This Row],[TOTAL]]*Presupuestos[[#This Row],[TIPO DE CAMBIO]]),2),"")</f>
        <v>345</v>
      </c>
      <c r="AJ1506" s="5"/>
      <c r="AK1506" s="33" t="s">
        <v>671</v>
      </c>
      <c r="AL1506" s="5" t="s">
        <v>250</v>
      </c>
      <c r="AM1506" s="23" t="s">
        <v>671</v>
      </c>
      <c r="AN1506" s="23" t="s">
        <v>671</v>
      </c>
      <c r="AO1506" s="7" t="str">
        <f>IFERROR(VLOOKUP("1-"&amp;Presupuestos[[#This Row],[ID DOCUMENTO]],BD_Pagos[],7,0),"")</f>
        <v/>
      </c>
      <c r="AP1506" s="16" t="str">
        <f>IFERROR(VLOOKUP("1-"&amp;Presupuestos[[#This Row],[ID DOCUMENTO]],BD_Pagos[],8,0),"")</f>
        <v/>
      </c>
      <c r="AQ1506" s="17" t="str">
        <f>IFERROR(VLOOKUP("1-"&amp;Presupuestos[[#This Row],[ID DOCUMENTO]],BD_Pagos[],9,0),"")</f>
        <v/>
      </c>
      <c r="AR1506" s="54"/>
      <c r="AS1506" s="7" t="str">
        <f>IFERROR(VLOOKUP("2-"&amp;Presupuestos[[#This Row],[ID DOCUMENTO]],BD_Pagos[],7,0),"")</f>
        <v/>
      </c>
      <c r="AT1506" s="16" t="str">
        <f>IFERROR(VLOOKUP("2-"&amp;Presupuestos[[#This Row],[ID DOCUMENTO]],BD_Pagos[],8,0),"")</f>
        <v/>
      </c>
      <c r="AU1506" s="17" t="str">
        <f>IFERROR(VLOOKUP("2-"&amp;Presupuestos[[#This Row],[ID DOCUMENTO]],BD_Pagos[],9,0),"")</f>
        <v/>
      </c>
      <c r="AV1506" s="20">
        <f>IF(IFERROR(VLOOKUP("2-"&amp;Presupuestos[[#This Row],[ID DOCUMENTO]],BD_Pagos[],10,0),0)&gt;Presupuestos[[#This Row],[TOTAL SOLES]],Presupuestos[[#This Row],[TOTAL SOLES]],IFERROR(VLOOKUP("2-"&amp;Presupuestos[[#This Row],[ID DOCUMENTO]],BD_Pagos[],10,0),0))</f>
        <v>0</v>
      </c>
      <c r="AW1506" s="7"/>
      <c r="AX1506" s="16"/>
      <c r="AY1506" s="17"/>
      <c r="AZ1506" s="20"/>
      <c r="BA1506" s="7"/>
      <c r="BB1506" s="16"/>
      <c r="BC1506" s="17"/>
      <c r="BD1506" s="20"/>
      <c r="BE1506" s="7" t="str">
        <f>IFERROR(VLOOKUP("5-"&amp;Presupuestos[[#This Row],[ID DOCUMENTO]],BD_Pagos[],7,0),"")</f>
        <v/>
      </c>
      <c r="BF1506" s="17" t="str">
        <f>IFERROR(VLOOKUP("5-"&amp;Presupuestos[[#This Row],[ID DOCUMENTO]],BD_Pagos[],9,0),"")</f>
        <v/>
      </c>
      <c r="BG1506" s="20">
        <f>IF(IFERROR(VLOOKUP("5-"&amp;Presupuestos[[#This Row],[ID DOCUMENTO]],BD_Pagos[],10,0),0)&gt;Presupuestos[[#This Row],[TOTAL SOLES]],Presupuestos[[#This Row],[TOTAL SOLES]],IFERROR(VLOOKUP("5-"&amp;Presupuestos[[#This Row],[ID DOCUMENTO]],BD_Pagos[],10,0),0))</f>
        <v>0</v>
      </c>
      <c r="BH1506" s="7" t="str">
        <f>IFERROR(VLOOKUP("1-Detraccion"&amp;Presupuestos[[#This Row],[ID DOCUMENTO]],BD_Pagos[],2,0),"")</f>
        <v/>
      </c>
      <c r="BI1506" s="3" t="str">
        <f>IFERROR(VLOOKUP("1-Detraccion"&amp;Presupuestos[[#This Row],[ID DOCUMENTO]],BD_Pagos[],3,0),"")</f>
        <v/>
      </c>
      <c r="BJ1506" s="3" t="str">
        <f>IFERROR(VLOOKUP("1-Detraccion"&amp;Presupuestos[[#This Row],[ID DOCUMENTO]],BD_Pagos[],4,0),"")</f>
        <v/>
      </c>
      <c r="BK1506" s="6">
        <f>IF(IFERROR(VLOOKUP("1-Detraccion"&amp;Presupuestos[[#This Row],[ID DOCUMENTO]],BD_Pagos[],5,0),0)&gt;Presupuestos[[#This Row],[TOTAL SOLES]],Presupuestos[[#This Row],[TOTAL SOLES]],IFERROR(VLOOKUP("1-Detraccion"&amp;Presupuestos[[#This Row],[ID DOCUMENTO]],BD_Pagos[],5,0),0))</f>
        <v>0</v>
      </c>
      <c r="BL1506" s="6">
        <f>IF(IFERROR(VLOOKUP("1-Detraccion"&amp;Presupuestos[[#This Row],[ID DOCUMENTO]],BD_Pagos[],6,0),0)&gt;Presupuestos[[#This Row],[TOTAL SOLES]],Presupuestos[[#This Row],[TOTAL SOLES]],IFERROR(VLOOKUP("1-Detraccion"&amp;Presupuestos[[#This Row],[ID DOCUMENTO]],BD_Pagos[],6,0),0))</f>
        <v>0</v>
      </c>
      <c r="BM1506" s="37"/>
      <c r="BN1506" s="3"/>
      <c r="BO1506" s="3"/>
      <c r="BP1506" s="6"/>
      <c r="BQ150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345</v>
      </c>
      <c r="BR1506" s="23" t="str">
        <f>IF(Presupuestos[[#This Row],[SALDO ME-MN]]&gt;0,"PENDIENTE","CANCELADO")</f>
        <v>PENDIENTE</v>
      </c>
      <c r="BS1506" s="23" t="str">
        <f>IF(COUNTIFS($U$4:$U1505,Presupuestos[[#This Row],[ID DOCUMENTO]])&gt;=1,IF(B1505=Presupuestos[[#This Row],[ID]],"OK","DOC. DUPLICADO"),"OK")</f>
        <v>OK</v>
      </c>
    </row>
    <row r="1507" spans="2:71" ht="24" x14ac:dyDescent="0.25">
      <c r="B1507" s="34">
        <f>IF(Presupuestos[[#This Row],[ID DOCUMENTO]]=U1506,B1506,IF(B1506="ID",1,B1506+1))</f>
        <v>1283</v>
      </c>
      <c r="C1507" s="2">
        <v>45897</v>
      </c>
      <c r="D1507" s="2">
        <v>45897</v>
      </c>
      <c r="E1507" s="3" t="s">
        <v>1880</v>
      </c>
      <c r="F1507" s="25" t="s">
        <v>54</v>
      </c>
      <c r="G1507" s="25" t="s">
        <v>19</v>
      </c>
      <c r="H1507" s="25" t="s">
        <v>20</v>
      </c>
      <c r="I1507" s="36" t="str">
        <f>IFERROR(VLOOKUP(Presupuestos[[#This Row],[AREA]]&amp;Presupuestos[[#This Row],[CONCEPTO]]&amp;Presupuestos[[#This Row],[DESCRIPCION]],Tabla28[[Columna1]:[CÓDIGO NUEVO]],2,0),"")</f>
        <v>P0604001</v>
      </c>
      <c r="J1507" s="3" t="s">
        <v>666</v>
      </c>
      <c r="K1507" s="3" t="s">
        <v>666</v>
      </c>
      <c r="L1507" s="3" t="s">
        <v>666</v>
      </c>
      <c r="M1507" s="31" t="s">
        <v>10319</v>
      </c>
      <c r="N1507" s="3"/>
      <c r="O1507" s="3" t="s">
        <v>315</v>
      </c>
      <c r="P1507" s="3" t="s">
        <v>127</v>
      </c>
      <c r="Q1507" s="3" t="str">
        <f>IFERROR(VLOOKUP(Presupuestos[[#This Row],[CLASIFICACIÓN (N)]],Tabla17[],2,0),"")</f>
        <v>Gastos operativos</v>
      </c>
      <c r="R1507" s="3" t="str">
        <f>IFERROR(VLOOKUP(Presupuestos[[#This Row],[CLASIFICACIÓN (N)]],Tabla17[],3,0),"")</f>
        <v>Operativo</v>
      </c>
      <c r="S1507" s="3" t="s">
        <v>16</v>
      </c>
      <c r="T1507" s="3" t="str">
        <f>IFERROR(VLOOKUP(Presupuestos[[#This Row],[ALMACEN]],Tabla5[],2,0),"")</f>
        <v>Arequipa</v>
      </c>
      <c r="U1507" s="19" t="str">
        <f>IFERROR(VLOOKUP(Presupuestos[[#This Row],[TIPO DE DOCUMENTO]],Tipo_Documento[],2,0)&amp;Presupuestos[[#This Row],[SERIE]]&amp;Presupuestos[[#This Row],[NUMERO]]&amp;Presupuestos[[#This Row],[RUC]],"")</f>
        <v>PLM332276390500</v>
      </c>
      <c r="V1507" s="3" t="s">
        <v>171</v>
      </c>
      <c r="W1507" s="7">
        <v>45897</v>
      </c>
      <c r="X1507" s="7">
        <v>45897</v>
      </c>
      <c r="Y1507" s="3">
        <v>3</v>
      </c>
      <c r="Z1507" s="3">
        <v>322</v>
      </c>
      <c r="AA1507" s="3">
        <f>IFERROR(VLOOKUP(Presupuestos[[#This Row],[RAZON SOCIAL]],CHOOSE({1,2},Clientes_Proveedores[Razon Social],Clientes_Proveedores[Ruc / Dni]),2,0),"-")</f>
        <v>76390500</v>
      </c>
      <c r="AB1507" s="31" t="s">
        <v>1302</v>
      </c>
      <c r="AC1507" s="3" t="s">
        <v>670</v>
      </c>
      <c r="AD1507" s="5"/>
      <c r="AE1507" s="6">
        <v>2</v>
      </c>
      <c r="AF1507" s="6">
        <f>Presupuestos[[#This Row],[BASE]]*Presupuestos[[#This Row],[% IGV]]</f>
        <v>0</v>
      </c>
      <c r="AG1507" s="22">
        <f>ROUND(SUM(Presupuestos[[#This Row],[BASE]:[IGV]]),2)</f>
        <v>2</v>
      </c>
      <c r="AH1507" s="9" t="str">
        <f>IF(Presupuestos[[#This Row],[MONEDA]]="USD",VLOOKUP(Presupuestos[[#This Row],[FECHA DE EMISION]],Tipo_Cambio[],3,0),"")</f>
        <v/>
      </c>
      <c r="AI1507" s="22">
        <f>IFERROR(ROUND(IF(Presupuestos[[#This Row],[MONEDA]]="PEN",Presupuestos[[#This Row],[TOTAL]],Presupuestos[[#This Row],[TOTAL]]*Presupuestos[[#This Row],[TIPO DE CAMBIO]]),2),"")</f>
        <v>2</v>
      </c>
      <c r="AJ1507" s="5"/>
      <c r="AK1507" s="33"/>
      <c r="AL1507" s="5" t="s">
        <v>672</v>
      </c>
      <c r="AM1507" s="23"/>
      <c r="AN1507" s="23"/>
      <c r="AO1507" s="7" t="str">
        <f>IFERROR(VLOOKUP("1-"&amp;Presupuestos[[#This Row],[ID DOCUMENTO]],BD_Pagos[],7,0),"")</f>
        <v/>
      </c>
      <c r="AP1507" s="16" t="str">
        <f>IFERROR(VLOOKUP("1-"&amp;Presupuestos[[#This Row],[ID DOCUMENTO]],BD_Pagos[],8,0),"")</f>
        <v/>
      </c>
      <c r="AQ1507" s="17" t="str">
        <f>IFERROR(VLOOKUP("1-"&amp;Presupuestos[[#This Row],[ID DOCUMENTO]],BD_Pagos[],9,0),"")</f>
        <v/>
      </c>
      <c r="AR1507" s="54"/>
      <c r="AS1507" s="7" t="str">
        <f>IFERROR(VLOOKUP("2-"&amp;Presupuestos[[#This Row],[ID DOCUMENTO]],BD_Pagos[],7,0),"")</f>
        <v/>
      </c>
      <c r="AT1507" s="16" t="str">
        <f>IFERROR(VLOOKUP("2-"&amp;Presupuestos[[#This Row],[ID DOCUMENTO]],BD_Pagos[],8,0),"")</f>
        <v/>
      </c>
      <c r="AU1507" s="17" t="str">
        <f>IFERROR(VLOOKUP("2-"&amp;Presupuestos[[#This Row],[ID DOCUMENTO]],BD_Pagos[],9,0),"")</f>
        <v/>
      </c>
      <c r="AV1507" s="20">
        <f>IF(IFERROR(VLOOKUP("2-"&amp;Presupuestos[[#This Row],[ID DOCUMENTO]],BD_Pagos[],10,0),0)&gt;Presupuestos[[#This Row],[TOTAL SOLES]],Presupuestos[[#This Row],[TOTAL SOLES]],IFERROR(VLOOKUP("2-"&amp;Presupuestos[[#This Row],[ID DOCUMENTO]],BD_Pagos[],10,0),0))</f>
        <v>0</v>
      </c>
      <c r="AW1507" s="7"/>
      <c r="AX1507" s="16"/>
      <c r="AY1507" s="17"/>
      <c r="AZ1507" s="20"/>
      <c r="BA1507" s="7"/>
      <c r="BB1507" s="16"/>
      <c r="BC1507" s="17"/>
      <c r="BD1507" s="20"/>
      <c r="BE1507" s="7" t="str">
        <f>IFERROR(VLOOKUP("5-"&amp;Presupuestos[[#This Row],[ID DOCUMENTO]],BD_Pagos[],7,0),"")</f>
        <v/>
      </c>
      <c r="BF1507" s="17" t="str">
        <f>IFERROR(VLOOKUP("5-"&amp;Presupuestos[[#This Row],[ID DOCUMENTO]],BD_Pagos[],9,0),"")</f>
        <v/>
      </c>
      <c r="BG1507" s="20">
        <f>IF(IFERROR(VLOOKUP("5-"&amp;Presupuestos[[#This Row],[ID DOCUMENTO]],BD_Pagos[],10,0),0)&gt;Presupuestos[[#This Row],[TOTAL SOLES]],Presupuestos[[#This Row],[TOTAL SOLES]],IFERROR(VLOOKUP("5-"&amp;Presupuestos[[#This Row],[ID DOCUMENTO]],BD_Pagos[],10,0),0))</f>
        <v>0</v>
      </c>
      <c r="BH1507" s="7" t="str">
        <f>IFERROR(VLOOKUP("1-Detraccion"&amp;Presupuestos[[#This Row],[ID DOCUMENTO]],BD_Pagos[],2,0),"")</f>
        <v/>
      </c>
      <c r="BI1507" s="3" t="str">
        <f>IFERROR(VLOOKUP("1-Detraccion"&amp;Presupuestos[[#This Row],[ID DOCUMENTO]],BD_Pagos[],3,0),"")</f>
        <v/>
      </c>
      <c r="BJ1507" s="3" t="str">
        <f>IFERROR(VLOOKUP("1-Detraccion"&amp;Presupuestos[[#This Row],[ID DOCUMENTO]],BD_Pagos[],4,0),"")</f>
        <v/>
      </c>
      <c r="BK1507" s="6">
        <f>IF(IFERROR(VLOOKUP("1-Detraccion"&amp;Presupuestos[[#This Row],[ID DOCUMENTO]],BD_Pagos[],5,0),0)&gt;Presupuestos[[#This Row],[TOTAL SOLES]],Presupuestos[[#This Row],[TOTAL SOLES]],IFERROR(VLOOKUP("1-Detraccion"&amp;Presupuestos[[#This Row],[ID DOCUMENTO]],BD_Pagos[],5,0),0))</f>
        <v>0</v>
      </c>
      <c r="BL1507" s="6">
        <f>IF(IFERROR(VLOOKUP("1-Detraccion"&amp;Presupuestos[[#This Row],[ID DOCUMENTO]],BD_Pagos[],6,0),0)&gt;Presupuestos[[#This Row],[TOTAL SOLES]],Presupuestos[[#This Row],[TOTAL SOLES]],IFERROR(VLOOKUP("1-Detraccion"&amp;Presupuestos[[#This Row],[ID DOCUMENTO]],BD_Pagos[],6,0),0))</f>
        <v>0</v>
      </c>
      <c r="BM1507" s="37"/>
      <c r="BN1507" s="3"/>
      <c r="BO1507" s="3"/>
      <c r="BP1507" s="6"/>
      <c r="BQ150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v>
      </c>
      <c r="BR1507" s="23" t="str">
        <f>IF(Presupuestos[[#This Row],[SALDO ME-MN]]&gt;0,"PENDIENTE","CANCELADO")</f>
        <v>PENDIENTE</v>
      </c>
      <c r="BS1507" s="23" t="str">
        <f>IF(COUNTIFS($U$4:$U1506,Presupuestos[[#This Row],[ID DOCUMENTO]])&gt;=1,IF(B1506=Presupuestos[[#This Row],[ID]],"OK","DOC. DUPLICADO"),"OK")</f>
        <v>OK</v>
      </c>
    </row>
    <row r="1508" spans="2:71" x14ac:dyDescent="0.25">
      <c r="B1508" s="34">
        <f>IF(Presupuestos[[#This Row],[ID DOCUMENTO]]=U1507,B1507,IF(B1507="ID",1,B1507+1))</f>
        <v>1284</v>
      </c>
      <c r="C1508" s="2">
        <v>45896</v>
      </c>
      <c r="D1508" s="2">
        <v>45896</v>
      </c>
      <c r="E1508" s="3" t="s">
        <v>1718</v>
      </c>
      <c r="F1508" s="25" t="s">
        <v>27</v>
      </c>
      <c r="G1508" s="25" t="s">
        <v>91</v>
      </c>
      <c r="H1508" s="25" t="s">
        <v>92</v>
      </c>
      <c r="I1508" s="36" t="str">
        <f>IFERROR(VLOOKUP(Presupuestos[[#This Row],[AREA]]&amp;Presupuestos[[#This Row],[CONCEPTO]]&amp;Presupuestos[[#This Row],[DESCRIPCION]],Tabla28[[Columna1]:[CÓDIGO NUEVO]],2,0),"")</f>
        <v>P0201001</v>
      </c>
      <c r="J1508" s="3" t="s">
        <v>666</v>
      </c>
      <c r="K1508" s="3" t="s">
        <v>10320</v>
      </c>
      <c r="L1508" s="3" t="s">
        <v>666</v>
      </c>
      <c r="M1508" s="31" t="s">
        <v>790</v>
      </c>
      <c r="N1508" s="3"/>
      <c r="O1508" s="3" t="s">
        <v>308</v>
      </c>
      <c r="P1508" s="3" t="s">
        <v>71</v>
      </c>
      <c r="Q1508" s="3" t="str">
        <f>IFERROR(VLOOKUP(Presupuestos[[#This Row],[CLASIFICACIÓN (N)]],Tabla17[],2,0),"")</f>
        <v>Costos de ventas</v>
      </c>
      <c r="R1508" s="3" t="str">
        <f>IFERROR(VLOOKUP(Presupuestos[[#This Row],[CLASIFICACIÓN (N)]],Tabla17[],3,0),"")</f>
        <v>Operativo</v>
      </c>
      <c r="S1508" s="3" t="s">
        <v>16</v>
      </c>
      <c r="T1508" s="3" t="str">
        <f>IFERROR(VLOOKUP(Presupuestos[[#This Row],[ALMACEN]],Tabla5[],2,0),"")</f>
        <v>Arequipa</v>
      </c>
      <c r="U1508" s="19" t="str">
        <f>IFERROR(VLOOKUP(Presupuestos[[#This Row],[TIPO DE DOCUMENTO]],Tipo_Documento[],2,0)&amp;Presupuestos[[#This Row],[SERIE]]&amp;Presupuestos[[#This Row],[NUMERO]]&amp;Presupuestos[[#This Row],[RUC]],"")</f>
        <v>01F313679820100055237</v>
      </c>
      <c r="V1508" s="3" t="s">
        <v>120</v>
      </c>
      <c r="W1508" s="74">
        <v>45896</v>
      </c>
      <c r="X1508" s="74">
        <v>45896</v>
      </c>
      <c r="Y1508" s="3" t="s">
        <v>809</v>
      </c>
      <c r="Z1508" s="3">
        <v>6798</v>
      </c>
      <c r="AA1508" s="3">
        <f>IFERROR(VLOOKUP(Presupuestos[[#This Row],[RAZON SOCIAL]],CHOOSE({1,2},Clientes_Proveedores[Razon Social],Clientes_Proveedores[Ruc / Dni]),2,0),"-")</f>
        <v>20100055237</v>
      </c>
      <c r="AB1508" s="31" t="s">
        <v>810</v>
      </c>
      <c r="AC1508" s="3" t="s">
        <v>670</v>
      </c>
      <c r="AD1508" s="5">
        <v>0.18</v>
      </c>
      <c r="AE1508" s="6">
        <v>153.9</v>
      </c>
      <c r="AF1508" s="6">
        <f>Presupuestos[[#This Row],[BASE]]*Presupuestos[[#This Row],[% IGV]]</f>
        <v>27.702000000000002</v>
      </c>
      <c r="AG1508" s="22">
        <f>ROUND(SUM(Presupuestos[[#This Row],[BASE]:[IGV]]),2)</f>
        <v>181.6</v>
      </c>
      <c r="AH1508" s="9" t="str">
        <f>IF(Presupuestos[[#This Row],[MONEDA]]="USD",VLOOKUP(Presupuestos[[#This Row],[FECHA DE EMISION]],Tipo_Cambio[],3,0),"")</f>
        <v/>
      </c>
      <c r="AI1508" s="22">
        <f>IFERROR(ROUND(IF(Presupuestos[[#This Row],[MONEDA]]="PEN",Presupuestos[[#This Row],[TOTAL]],Presupuestos[[#This Row],[TOTAL]]*Presupuestos[[#This Row],[TIPO DE CAMBIO]]),2),"")</f>
        <v>181.6</v>
      </c>
      <c r="AJ1508" s="5">
        <v>0.15</v>
      </c>
      <c r="AK1508" s="33" t="s">
        <v>671</v>
      </c>
      <c r="AL1508" s="5" t="s">
        <v>680</v>
      </c>
      <c r="AM1508" s="23" t="s">
        <v>671</v>
      </c>
      <c r="AN1508" s="23" t="s">
        <v>671</v>
      </c>
      <c r="AO1508" s="7" t="str">
        <f>IFERROR(VLOOKUP("1-"&amp;Presupuestos[[#This Row],[ID DOCUMENTO]],BD_Pagos[],7,0),"")</f>
        <v/>
      </c>
      <c r="AP1508" s="16" t="str">
        <f>IFERROR(VLOOKUP("1-"&amp;Presupuestos[[#This Row],[ID DOCUMENTO]],BD_Pagos[],8,0),"")</f>
        <v/>
      </c>
      <c r="AQ1508" s="17" t="str">
        <f>IFERROR(VLOOKUP("1-"&amp;Presupuestos[[#This Row],[ID DOCUMENTO]],BD_Pagos[],9,0),"")</f>
        <v/>
      </c>
      <c r="AR1508" s="54"/>
      <c r="AS1508" s="7" t="str">
        <f>IFERROR(VLOOKUP("2-"&amp;Presupuestos[[#This Row],[ID DOCUMENTO]],BD_Pagos[],7,0),"")</f>
        <v/>
      </c>
      <c r="AT1508" s="16" t="str">
        <f>IFERROR(VLOOKUP("2-"&amp;Presupuestos[[#This Row],[ID DOCUMENTO]],BD_Pagos[],8,0),"")</f>
        <v/>
      </c>
      <c r="AU1508" s="17" t="str">
        <f>IFERROR(VLOOKUP("2-"&amp;Presupuestos[[#This Row],[ID DOCUMENTO]],BD_Pagos[],9,0),"")</f>
        <v/>
      </c>
      <c r="AV1508" s="20">
        <f>IF(IFERROR(VLOOKUP("2-"&amp;Presupuestos[[#This Row],[ID DOCUMENTO]],BD_Pagos[],10,0),0)&gt;Presupuestos[[#This Row],[TOTAL SOLES]],Presupuestos[[#This Row],[TOTAL SOLES]],IFERROR(VLOOKUP("2-"&amp;Presupuestos[[#This Row],[ID DOCUMENTO]],BD_Pagos[],10,0),0))</f>
        <v>0</v>
      </c>
      <c r="AW1508" s="7"/>
      <c r="AX1508" s="16"/>
      <c r="AY1508" s="17"/>
      <c r="AZ1508" s="20"/>
      <c r="BA1508" s="7"/>
      <c r="BB1508" s="16"/>
      <c r="BC1508" s="17"/>
      <c r="BD1508" s="20"/>
      <c r="BE1508" s="7" t="str">
        <f>IFERROR(VLOOKUP("5-"&amp;Presupuestos[[#This Row],[ID DOCUMENTO]],BD_Pagos[],7,0),"")</f>
        <v/>
      </c>
      <c r="BF1508" s="17" t="str">
        <f>IFERROR(VLOOKUP("5-"&amp;Presupuestos[[#This Row],[ID DOCUMENTO]],BD_Pagos[],9,0),"")</f>
        <v/>
      </c>
      <c r="BG1508" s="20">
        <f>IF(IFERROR(VLOOKUP("5-"&amp;Presupuestos[[#This Row],[ID DOCUMENTO]],BD_Pagos[],10,0),0)&gt;Presupuestos[[#This Row],[TOTAL SOLES]],Presupuestos[[#This Row],[TOTAL SOLES]],IFERROR(VLOOKUP("5-"&amp;Presupuestos[[#This Row],[ID DOCUMENTO]],BD_Pagos[],10,0),0))</f>
        <v>0</v>
      </c>
      <c r="BH1508" s="7" t="str">
        <f>IFERROR(VLOOKUP("1-Detraccion"&amp;Presupuestos[[#This Row],[ID DOCUMENTO]],BD_Pagos[],2,0),"")</f>
        <v/>
      </c>
      <c r="BI1508" s="3" t="str">
        <f>IFERROR(VLOOKUP("1-Detraccion"&amp;Presupuestos[[#This Row],[ID DOCUMENTO]],BD_Pagos[],3,0),"")</f>
        <v/>
      </c>
      <c r="BJ1508" s="3" t="str">
        <f>IFERROR(VLOOKUP("1-Detraccion"&amp;Presupuestos[[#This Row],[ID DOCUMENTO]],BD_Pagos[],4,0),"")</f>
        <v/>
      </c>
      <c r="BK1508" s="6">
        <f>IF(IFERROR(VLOOKUP("1-Detraccion"&amp;Presupuestos[[#This Row],[ID DOCUMENTO]],BD_Pagos[],5,0),0)&gt;Presupuestos[[#This Row],[TOTAL SOLES]],Presupuestos[[#This Row],[TOTAL SOLES]],IFERROR(VLOOKUP("1-Detraccion"&amp;Presupuestos[[#This Row],[ID DOCUMENTO]],BD_Pagos[],5,0),0))</f>
        <v>0</v>
      </c>
      <c r="BL1508" s="6">
        <f>IF(IFERROR(VLOOKUP("1-Detraccion"&amp;Presupuestos[[#This Row],[ID DOCUMENTO]],BD_Pagos[],6,0),0)&gt;Presupuestos[[#This Row],[TOTAL SOLES]],Presupuestos[[#This Row],[TOTAL SOLES]],IFERROR(VLOOKUP("1-Detraccion"&amp;Presupuestos[[#This Row],[ID DOCUMENTO]],BD_Pagos[],6,0),0))</f>
        <v>0</v>
      </c>
      <c r="BM1508" s="37"/>
      <c r="BN1508" s="3"/>
      <c r="BO1508" s="3"/>
      <c r="BP1508" s="6"/>
      <c r="BQ150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181.6</v>
      </c>
      <c r="BR1508" s="23" t="str">
        <f>IF(Presupuestos[[#This Row],[SALDO ME-MN]]&gt;0,"PENDIENTE","CANCELADO")</f>
        <v>PENDIENTE</v>
      </c>
      <c r="BS1508" s="23" t="str">
        <f>IF(COUNTIFS($U$4:$U1507,Presupuestos[[#This Row],[ID DOCUMENTO]])&gt;=1,IF(B1507=Presupuestos[[#This Row],[ID]],"OK","DOC. DUPLICADO"),"OK")</f>
        <v>OK</v>
      </c>
    </row>
    <row r="1509" spans="2:71" x14ac:dyDescent="0.25">
      <c r="B1509" s="34">
        <f>IF(Presupuestos[[#This Row],[ID DOCUMENTO]]=U1508,B1508,IF(B1508="ID",1,B1508+1))</f>
        <v>1285</v>
      </c>
      <c r="C1509" s="2">
        <v>45896</v>
      </c>
      <c r="D1509" s="2">
        <v>45896</v>
      </c>
      <c r="E1509" s="3" t="s">
        <v>1718</v>
      </c>
      <c r="F1509" s="25" t="s">
        <v>27</v>
      </c>
      <c r="G1509" s="25" t="s">
        <v>91</v>
      </c>
      <c r="H1509" s="25" t="s">
        <v>92</v>
      </c>
      <c r="I1509" s="36" t="str">
        <f>IFERROR(VLOOKUP(Presupuestos[[#This Row],[AREA]]&amp;Presupuestos[[#This Row],[CONCEPTO]]&amp;Presupuestos[[#This Row],[DESCRIPCION]],Tabla28[[Columna1]:[CÓDIGO NUEVO]],2,0),"")</f>
        <v>P0201001</v>
      </c>
      <c r="J1509" s="3" t="s">
        <v>666</v>
      </c>
      <c r="K1509" s="3" t="s">
        <v>10321</v>
      </c>
      <c r="L1509" s="3" t="s">
        <v>666</v>
      </c>
      <c r="M1509" s="31" t="s">
        <v>790</v>
      </c>
      <c r="N1509" s="3"/>
      <c r="O1509" s="3" t="s">
        <v>308</v>
      </c>
      <c r="P1509" s="3" t="s">
        <v>71</v>
      </c>
      <c r="Q1509" s="3" t="str">
        <f>IFERROR(VLOOKUP(Presupuestos[[#This Row],[CLASIFICACIÓN (N)]],Tabla17[],2,0),"")</f>
        <v>Costos de ventas</v>
      </c>
      <c r="R1509" s="3" t="str">
        <f>IFERROR(VLOOKUP(Presupuestos[[#This Row],[CLASIFICACIÓN (N)]],Tabla17[],3,0),"")</f>
        <v>Operativo</v>
      </c>
      <c r="S1509" s="3" t="s">
        <v>16</v>
      </c>
      <c r="T1509" s="3" t="str">
        <f>IFERROR(VLOOKUP(Presupuestos[[#This Row],[ALMACEN]],Tabla5[],2,0),"")</f>
        <v>Arequipa</v>
      </c>
      <c r="U1509" s="19" t="str">
        <f>IFERROR(VLOOKUP(Presupuestos[[#This Row],[TIPO DE DOCUMENTO]],Tipo_Documento[],2,0)&amp;Presupuestos[[#This Row],[SERIE]]&amp;Presupuestos[[#This Row],[NUMERO]]&amp;Presupuestos[[#This Row],[RUC]],"")</f>
        <v>01F313680220100055237</v>
      </c>
      <c r="V1509" s="3" t="s">
        <v>120</v>
      </c>
      <c r="W1509" s="74">
        <v>45896</v>
      </c>
      <c r="X1509" s="74">
        <v>45896</v>
      </c>
      <c r="Y1509" s="3" t="s">
        <v>809</v>
      </c>
      <c r="Z1509" s="3">
        <v>6802</v>
      </c>
      <c r="AA1509" s="3">
        <f>IFERROR(VLOOKUP(Presupuestos[[#This Row],[RAZON SOCIAL]],CHOOSE({1,2},Clientes_Proveedores[Razon Social],Clientes_Proveedores[Ruc / Dni]),2,0),"-")</f>
        <v>20100055237</v>
      </c>
      <c r="AB1509" s="31" t="s">
        <v>810</v>
      </c>
      <c r="AC1509" s="3" t="s">
        <v>670</v>
      </c>
      <c r="AD1509" s="5">
        <v>0.18</v>
      </c>
      <c r="AE1509" s="6">
        <v>121.5</v>
      </c>
      <c r="AF1509" s="6">
        <f>Presupuestos[[#This Row],[BASE]]*Presupuestos[[#This Row],[% IGV]]</f>
        <v>21.869999999999997</v>
      </c>
      <c r="AG1509" s="22">
        <f>ROUND(SUM(Presupuestos[[#This Row],[BASE]:[IGV]]),2)</f>
        <v>143.37</v>
      </c>
      <c r="AH1509" s="9" t="str">
        <f>IF(Presupuestos[[#This Row],[MONEDA]]="USD",VLOOKUP(Presupuestos[[#This Row],[FECHA DE EMISION]],Tipo_Cambio[],3,0),"")</f>
        <v/>
      </c>
      <c r="AI1509" s="22">
        <f>IFERROR(ROUND(IF(Presupuestos[[#This Row],[MONEDA]]="PEN",Presupuestos[[#This Row],[TOTAL]],Presupuestos[[#This Row],[TOTAL]]*Presupuestos[[#This Row],[TIPO DE CAMBIO]]),2),"")</f>
        <v>143.37</v>
      </c>
      <c r="AJ1509" s="5">
        <v>0.15</v>
      </c>
      <c r="AK1509" s="33" t="s">
        <v>671</v>
      </c>
      <c r="AL1509" s="5" t="s">
        <v>680</v>
      </c>
      <c r="AM1509" s="23" t="s">
        <v>671</v>
      </c>
      <c r="AN1509" s="23" t="s">
        <v>671</v>
      </c>
      <c r="AO1509" s="7" t="str">
        <f>IFERROR(VLOOKUP("1-"&amp;Presupuestos[[#This Row],[ID DOCUMENTO]],BD_Pagos[],7,0),"")</f>
        <v/>
      </c>
      <c r="AP1509" s="16" t="str">
        <f>IFERROR(VLOOKUP("1-"&amp;Presupuestos[[#This Row],[ID DOCUMENTO]],BD_Pagos[],8,0),"")</f>
        <v/>
      </c>
      <c r="AQ1509" s="17" t="str">
        <f>IFERROR(VLOOKUP("1-"&amp;Presupuestos[[#This Row],[ID DOCUMENTO]],BD_Pagos[],9,0),"")</f>
        <v/>
      </c>
      <c r="AR1509" s="54"/>
      <c r="AS1509" s="7" t="str">
        <f>IFERROR(VLOOKUP("2-"&amp;Presupuestos[[#This Row],[ID DOCUMENTO]],BD_Pagos[],7,0),"")</f>
        <v/>
      </c>
      <c r="AT1509" s="16" t="str">
        <f>IFERROR(VLOOKUP("2-"&amp;Presupuestos[[#This Row],[ID DOCUMENTO]],BD_Pagos[],8,0),"")</f>
        <v/>
      </c>
      <c r="AU1509" s="17" t="str">
        <f>IFERROR(VLOOKUP("2-"&amp;Presupuestos[[#This Row],[ID DOCUMENTO]],BD_Pagos[],9,0),"")</f>
        <v/>
      </c>
      <c r="AV1509" s="20">
        <f>IF(IFERROR(VLOOKUP("2-"&amp;Presupuestos[[#This Row],[ID DOCUMENTO]],BD_Pagos[],10,0),0)&gt;Presupuestos[[#This Row],[TOTAL SOLES]],Presupuestos[[#This Row],[TOTAL SOLES]],IFERROR(VLOOKUP("2-"&amp;Presupuestos[[#This Row],[ID DOCUMENTO]],BD_Pagos[],10,0),0))</f>
        <v>0</v>
      </c>
      <c r="AW1509" s="7"/>
      <c r="AX1509" s="16"/>
      <c r="AY1509" s="17"/>
      <c r="AZ1509" s="20"/>
      <c r="BA1509" s="7"/>
      <c r="BB1509" s="16"/>
      <c r="BC1509" s="17"/>
      <c r="BD1509" s="20"/>
      <c r="BE1509" s="7" t="str">
        <f>IFERROR(VLOOKUP("5-"&amp;Presupuestos[[#This Row],[ID DOCUMENTO]],BD_Pagos[],7,0),"")</f>
        <v/>
      </c>
      <c r="BF1509" s="17" t="str">
        <f>IFERROR(VLOOKUP("5-"&amp;Presupuestos[[#This Row],[ID DOCUMENTO]],BD_Pagos[],9,0),"")</f>
        <v/>
      </c>
      <c r="BG1509" s="20">
        <f>IF(IFERROR(VLOOKUP("5-"&amp;Presupuestos[[#This Row],[ID DOCUMENTO]],BD_Pagos[],10,0),0)&gt;Presupuestos[[#This Row],[TOTAL SOLES]],Presupuestos[[#This Row],[TOTAL SOLES]],IFERROR(VLOOKUP("5-"&amp;Presupuestos[[#This Row],[ID DOCUMENTO]],BD_Pagos[],10,0),0))</f>
        <v>0</v>
      </c>
      <c r="BH1509" s="7" t="str">
        <f>IFERROR(VLOOKUP("1-Detraccion"&amp;Presupuestos[[#This Row],[ID DOCUMENTO]],BD_Pagos[],2,0),"")</f>
        <v/>
      </c>
      <c r="BI1509" s="3" t="str">
        <f>IFERROR(VLOOKUP("1-Detraccion"&amp;Presupuestos[[#This Row],[ID DOCUMENTO]],BD_Pagos[],3,0),"")</f>
        <v/>
      </c>
      <c r="BJ1509" s="3" t="str">
        <f>IFERROR(VLOOKUP("1-Detraccion"&amp;Presupuestos[[#This Row],[ID DOCUMENTO]],BD_Pagos[],4,0),"")</f>
        <v/>
      </c>
      <c r="BK1509" s="6">
        <f>IF(IFERROR(VLOOKUP("1-Detraccion"&amp;Presupuestos[[#This Row],[ID DOCUMENTO]],BD_Pagos[],5,0),0)&gt;Presupuestos[[#This Row],[TOTAL SOLES]],Presupuestos[[#This Row],[TOTAL SOLES]],IFERROR(VLOOKUP("1-Detraccion"&amp;Presupuestos[[#This Row],[ID DOCUMENTO]],BD_Pagos[],5,0),0))</f>
        <v>0</v>
      </c>
      <c r="BL1509" s="6">
        <f>IF(IFERROR(VLOOKUP("1-Detraccion"&amp;Presupuestos[[#This Row],[ID DOCUMENTO]],BD_Pagos[],6,0),0)&gt;Presupuestos[[#This Row],[TOTAL SOLES]],Presupuestos[[#This Row],[TOTAL SOLES]],IFERROR(VLOOKUP("1-Detraccion"&amp;Presupuestos[[#This Row],[ID DOCUMENTO]],BD_Pagos[],6,0),0))</f>
        <v>0</v>
      </c>
      <c r="BM1509" s="37"/>
      <c r="BN1509" s="3"/>
      <c r="BO1509" s="3"/>
      <c r="BP1509" s="6"/>
      <c r="BQ150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143.37</v>
      </c>
      <c r="BR1509" s="23" t="str">
        <f>IF(Presupuestos[[#This Row],[SALDO ME-MN]]&gt;0,"PENDIENTE","CANCELADO")</f>
        <v>PENDIENTE</v>
      </c>
      <c r="BS1509" s="23" t="str">
        <f>IF(COUNTIFS($U$4:$U1508,Presupuestos[[#This Row],[ID DOCUMENTO]])&gt;=1,IF(B1508=Presupuestos[[#This Row],[ID]],"OK","DOC. DUPLICADO"),"OK")</f>
        <v>OK</v>
      </c>
    </row>
    <row r="1510" spans="2:71" x14ac:dyDescent="0.25">
      <c r="B1510" s="34">
        <f>IF(Presupuestos[[#This Row],[ID DOCUMENTO]]=U1509,B1509,IF(B1509="ID",1,B1509+1))</f>
        <v>1286</v>
      </c>
      <c r="C1510" s="2">
        <v>45896</v>
      </c>
      <c r="D1510" s="2">
        <v>45896</v>
      </c>
      <c r="E1510" s="3" t="s">
        <v>1718</v>
      </c>
      <c r="F1510" s="25" t="s">
        <v>27</v>
      </c>
      <c r="G1510" s="25" t="s">
        <v>91</v>
      </c>
      <c r="H1510" s="25" t="s">
        <v>92</v>
      </c>
      <c r="I1510" s="36" t="str">
        <f>IFERROR(VLOOKUP(Presupuestos[[#This Row],[AREA]]&amp;Presupuestos[[#This Row],[CONCEPTO]]&amp;Presupuestos[[#This Row],[DESCRIPCION]],Tabla28[[Columna1]:[CÓDIGO NUEVO]],2,0),"")</f>
        <v>P0201001</v>
      </c>
      <c r="J1510" s="3" t="s">
        <v>666</v>
      </c>
      <c r="K1510" s="3" t="s">
        <v>10322</v>
      </c>
      <c r="L1510" s="3" t="s">
        <v>666</v>
      </c>
      <c r="M1510" s="31" t="s">
        <v>790</v>
      </c>
      <c r="N1510" s="3"/>
      <c r="O1510" s="3" t="s">
        <v>308</v>
      </c>
      <c r="P1510" s="3" t="s">
        <v>71</v>
      </c>
      <c r="Q1510" s="3" t="str">
        <f>IFERROR(VLOOKUP(Presupuestos[[#This Row],[CLASIFICACIÓN (N)]],Tabla17[],2,0),"")</f>
        <v>Costos de ventas</v>
      </c>
      <c r="R1510" s="3" t="str">
        <f>IFERROR(VLOOKUP(Presupuestos[[#This Row],[CLASIFICACIÓN (N)]],Tabla17[],3,0),"")</f>
        <v>Operativo</v>
      </c>
      <c r="S1510" s="3" t="s">
        <v>16</v>
      </c>
      <c r="T1510" s="3" t="str">
        <f>IFERROR(VLOOKUP(Presupuestos[[#This Row],[ALMACEN]],Tabla5[],2,0),"")</f>
        <v>Arequipa</v>
      </c>
      <c r="U1510" s="19" t="str">
        <f>IFERROR(VLOOKUP(Presupuestos[[#This Row],[TIPO DE DOCUMENTO]],Tipo_Documento[],2,0)&amp;Presupuestos[[#This Row],[SERIE]]&amp;Presupuestos[[#This Row],[NUMERO]]&amp;Presupuestos[[#This Row],[RUC]],"")</f>
        <v>01F313680020100055237</v>
      </c>
      <c r="V1510" s="3" t="s">
        <v>120</v>
      </c>
      <c r="W1510" s="74">
        <v>45896</v>
      </c>
      <c r="X1510" s="74">
        <v>45896</v>
      </c>
      <c r="Y1510" s="3" t="s">
        <v>809</v>
      </c>
      <c r="Z1510" s="3">
        <v>6800</v>
      </c>
      <c r="AA1510" s="3">
        <f>IFERROR(VLOOKUP(Presupuestos[[#This Row],[RAZON SOCIAL]],CHOOSE({1,2},Clientes_Proveedores[Razon Social],Clientes_Proveedores[Ruc / Dni]),2,0),"-")</f>
        <v>20100055237</v>
      </c>
      <c r="AB1510" s="31" t="s">
        <v>810</v>
      </c>
      <c r="AC1510" s="3" t="s">
        <v>670</v>
      </c>
      <c r="AD1510" s="5">
        <v>0.18</v>
      </c>
      <c r="AE1510" s="6">
        <v>387</v>
      </c>
      <c r="AF1510" s="6">
        <f>Presupuestos[[#This Row],[BASE]]*Presupuestos[[#This Row],[% IGV]]</f>
        <v>69.66</v>
      </c>
      <c r="AG1510" s="22">
        <f>ROUND(SUM(Presupuestos[[#This Row],[BASE]:[IGV]]),2)</f>
        <v>456.66</v>
      </c>
      <c r="AH1510" s="9" t="str">
        <f>IF(Presupuestos[[#This Row],[MONEDA]]="USD",VLOOKUP(Presupuestos[[#This Row],[FECHA DE EMISION]],Tipo_Cambio[],3,0),"")</f>
        <v/>
      </c>
      <c r="AI1510" s="22">
        <f>IFERROR(ROUND(IF(Presupuestos[[#This Row],[MONEDA]]="PEN",Presupuestos[[#This Row],[TOTAL]],Presupuestos[[#This Row],[TOTAL]]*Presupuestos[[#This Row],[TIPO DE CAMBIO]]),2),"")</f>
        <v>456.66</v>
      </c>
      <c r="AJ1510" s="5">
        <v>0.15</v>
      </c>
      <c r="AK1510" s="33" t="s">
        <v>671</v>
      </c>
      <c r="AL1510" s="5" t="s">
        <v>680</v>
      </c>
      <c r="AM1510" s="23" t="s">
        <v>671</v>
      </c>
      <c r="AN1510" s="23" t="s">
        <v>671</v>
      </c>
      <c r="AO1510" s="7" t="str">
        <f>IFERROR(VLOOKUP("1-"&amp;Presupuestos[[#This Row],[ID DOCUMENTO]],BD_Pagos[],7,0),"")</f>
        <v/>
      </c>
      <c r="AP1510" s="16" t="str">
        <f>IFERROR(VLOOKUP("1-"&amp;Presupuestos[[#This Row],[ID DOCUMENTO]],BD_Pagos[],8,0),"")</f>
        <v/>
      </c>
      <c r="AQ1510" s="17" t="str">
        <f>IFERROR(VLOOKUP("1-"&amp;Presupuestos[[#This Row],[ID DOCUMENTO]],BD_Pagos[],9,0),"")</f>
        <v/>
      </c>
      <c r="AR1510" s="54"/>
      <c r="AS1510" s="7" t="str">
        <f>IFERROR(VLOOKUP("2-"&amp;Presupuestos[[#This Row],[ID DOCUMENTO]],BD_Pagos[],7,0),"")</f>
        <v/>
      </c>
      <c r="AT1510" s="16" t="str">
        <f>IFERROR(VLOOKUP("2-"&amp;Presupuestos[[#This Row],[ID DOCUMENTO]],BD_Pagos[],8,0),"")</f>
        <v/>
      </c>
      <c r="AU1510" s="17" t="str">
        <f>IFERROR(VLOOKUP("2-"&amp;Presupuestos[[#This Row],[ID DOCUMENTO]],BD_Pagos[],9,0),"")</f>
        <v/>
      </c>
      <c r="AV1510" s="20">
        <f>IF(IFERROR(VLOOKUP("2-"&amp;Presupuestos[[#This Row],[ID DOCUMENTO]],BD_Pagos[],10,0),0)&gt;Presupuestos[[#This Row],[TOTAL SOLES]],Presupuestos[[#This Row],[TOTAL SOLES]],IFERROR(VLOOKUP("2-"&amp;Presupuestos[[#This Row],[ID DOCUMENTO]],BD_Pagos[],10,0),0))</f>
        <v>0</v>
      </c>
      <c r="AW1510" s="7"/>
      <c r="AX1510" s="16"/>
      <c r="AY1510" s="17"/>
      <c r="AZ1510" s="20"/>
      <c r="BA1510" s="7"/>
      <c r="BB1510" s="16"/>
      <c r="BC1510" s="17"/>
      <c r="BD1510" s="20"/>
      <c r="BE1510" s="7" t="str">
        <f>IFERROR(VLOOKUP("5-"&amp;Presupuestos[[#This Row],[ID DOCUMENTO]],BD_Pagos[],7,0),"")</f>
        <v/>
      </c>
      <c r="BF1510" s="17" t="str">
        <f>IFERROR(VLOOKUP("5-"&amp;Presupuestos[[#This Row],[ID DOCUMENTO]],BD_Pagos[],9,0),"")</f>
        <v/>
      </c>
      <c r="BG1510" s="20">
        <f>IF(IFERROR(VLOOKUP("5-"&amp;Presupuestos[[#This Row],[ID DOCUMENTO]],BD_Pagos[],10,0),0)&gt;Presupuestos[[#This Row],[TOTAL SOLES]],Presupuestos[[#This Row],[TOTAL SOLES]],IFERROR(VLOOKUP("5-"&amp;Presupuestos[[#This Row],[ID DOCUMENTO]],BD_Pagos[],10,0),0))</f>
        <v>0</v>
      </c>
      <c r="BH1510" s="7" t="str">
        <f>IFERROR(VLOOKUP("1-Detraccion"&amp;Presupuestos[[#This Row],[ID DOCUMENTO]],BD_Pagos[],2,0),"")</f>
        <v/>
      </c>
      <c r="BI1510" s="3" t="str">
        <f>IFERROR(VLOOKUP("1-Detraccion"&amp;Presupuestos[[#This Row],[ID DOCUMENTO]],BD_Pagos[],3,0),"")</f>
        <v/>
      </c>
      <c r="BJ1510" s="3" t="str">
        <f>IFERROR(VLOOKUP("1-Detraccion"&amp;Presupuestos[[#This Row],[ID DOCUMENTO]],BD_Pagos[],4,0),"")</f>
        <v/>
      </c>
      <c r="BK1510" s="6">
        <f>IF(IFERROR(VLOOKUP("1-Detraccion"&amp;Presupuestos[[#This Row],[ID DOCUMENTO]],BD_Pagos[],5,0),0)&gt;Presupuestos[[#This Row],[TOTAL SOLES]],Presupuestos[[#This Row],[TOTAL SOLES]],IFERROR(VLOOKUP("1-Detraccion"&amp;Presupuestos[[#This Row],[ID DOCUMENTO]],BD_Pagos[],5,0),0))</f>
        <v>0</v>
      </c>
      <c r="BL1510" s="6">
        <f>IF(IFERROR(VLOOKUP("1-Detraccion"&amp;Presupuestos[[#This Row],[ID DOCUMENTO]],BD_Pagos[],6,0),0)&gt;Presupuestos[[#This Row],[TOTAL SOLES]],Presupuestos[[#This Row],[TOTAL SOLES]],IFERROR(VLOOKUP("1-Detraccion"&amp;Presupuestos[[#This Row],[ID DOCUMENTO]],BD_Pagos[],6,0),0))</f>
        <v>0</v>
      </c>
      <c r="BM1510" s="37"/>
      <c r="BN1510" s="3"/>
      <c r="BO1510" s="3"/>
      <c r="BP1510" s="6"/>
      <c r="BQ151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456.66</v>
      </c>
      <c r="BR1510" s="23" t="str">
        <f>IF(Presupuestos[[#This Row],[SALDO ME-MN]]&gt;0,"PENDIENTE","CANCELADO")</f>
        <v>PENDIENTE</v>
      </c>
      <c r="BS1510" s="23" t="str">
        <f>IF(COUNTIFS($U$4:$U1509,Presupuestos[[#This Row],[ID DOCUMENTO]])&gt;=1,IF(B1509=Presupuestos[[#This Row],[ID]],"OK","DOC. DUPLICADO"),"OK")</f>
        <v>OK</v>
      </c>
    </row>
    <row r="1511" spans="2:71" x14ac:dyDescent="0.25">
      <c r="B1511" s="34">
        <f>IF(Presupuestos[[#This Row],[ID DOCUMENTO]]=U1510,B1510,IF(B1510="ID",1,B1510+1))</f>
        <v>1287</v>
      </c>
      <c r="C1511" s="2">
        <v>45896</v>
      </c>
      <c r="D1511" s="2">
        <v>45896</v>
      </c>
      <c r="E1511" s="3" t="s">
        <v>1718</v>
      </c>
      <c r="F1511" s="25" t="s">
        <v>27</v>
      </c>
      <c r="G1511" s="25" t="s">
        <v>91</v>
      </c>
      <c r="H1511" s="25" t="s">
        <v>92</v>
      </c>
      <c r="I1511" s="36" t="str">
        <f>IFERROR(VLOOKUP(Presupuestos[[#This Row],[AREA]]&amp;Presupuestos[[#This Row],[CONCEPTO]]&amp;Presupuestos[[#This Row],[DESCRIPCION]],Tabla28[[Columna1]:[CÓDIGO NUEVO]],2,0),"")</f>
        <v>P0201001</v>
      </c>
      <c r="J1511" s="3" t="s">
        <v>666</v>
      </c>
      <c r="K1511" s="3" t="s">
        <v>10323</v>
      </c>
      <c r="L1511" s="3" t="s">
        <v>666</v>
      </c>
      <c r="M1511" s="31" t="s">
        <v>790</v>
      </c>
      <c r="N1511" s="3"/>
      <c r="O1511" s="3" t="s">
        <v>308</v>
      </c>
      <c r="P1511" s="3" t="s">
        <v>71</v>
      </c>
      <c r="Q1511" s="3" t="str">
        <f>IFERROR(VLOOKUP(Presupuestos[[#This Row],[CLASIFICACIÓN (N)]],Tabla17[],2,0),"")</f>
        <v>Costos de ventas</v>
      </c>
      <c r="R1511" s="3" t="str">
        <f>IFERROR(VLOOKUP(Presupuestos[[#This Row],[CLASIFICACIÓN (N)]],Tabla17[],3,0),"")</f>
        <v>Operativo</v>
      </c>
      <c r="S1511" s="3" t="s">
        <v>16</v>
      </c>
      <c r="T1511" s="3" t="str">
        <f>IFERROR(VLOOKUP(Presupuestos[[#This Row],[ALMACEN]],Tabla5[],2,0),"")</f>
        <v>Arequipa</v>
      </c>
      <c r="U1511" s="19" t="str">
        <f>IFERROR(VLOOKUP(Presupuestos[[#This Row],[TIPO DE DOCUMENTO]],Tipo_Documento[],2,0)&amp;Presupuestos[[#This Row],[SERIE]]&amp;Presupuestos[[#This Row],[NUMERO]]&amp;Presupuestos[[#This Row],[RUC]],"")</f>
        <v>01F313680120100055237</v>
      </c>
      <c r="V1511" s="3" t="s">
        <v>120</v>
      </c>
      <c r="W1511" s="74">
        <v>45896</v>
      </c>
      <c r="X1511" s="74">
        <v>45896</v>
      </c>
      <c r="Y1511" s="3" t="s">
        <v>809</v>
      </c>
      <c r="Z1511" s="3">
        <v>6801</v>
      </c>
      <c r="AA1511" s="3">
        <f>IFERROR(VLOOKUP(Presupuestos[[#This Row],[RAZON SOCIAL]],CHOOSE({1,2},Clientes_Proveedores[Razon Social],Clientes_Proveedores[Ruc / Dni]),2,0),"-")</f>
        <v>20100055237</v>
      </c>
      <c r="AB1511" s="31" t="s">
        <v>810</v>
      </c>
      <c r="AC1511" s="3" t="s">
        <v>670</v>
      </c>
      <c r="AD1511" s="5">
        <v>0.18</v>
      </c>
      <c r="AE1511" s="6">
        <v>258</v>
      </c>
      <c r="AF1511" s="6">
        <f>Presupuestos[[#This Row],[BASE]]*Presupuestos[[#This Row],[% IGV]]</f>
        <v>46.44</v>
      </c>
      <c r="AG1511" s="22">
        <f>ROUND(SUM(Presupuestos[[#This Row],[BASE]:[IGV]]),2)</f>
        <v>304.44</v>
      </c>
      <c r="AH1511" s="9" t="str">
        <f>IF(Presupuestos[[#This Row],[MONEDA]]="USD",VLOOKUP(Presupuestos[[#This Row],[FECHA DE EMISION]],Tipo_Cambio[],3,0),"")</f>
        <v/>
      </c>
      <c r="AI1511" s="22">
        <f>IFERROR(ROUND(IF(Presupuestos[[#This Row],[MONEDA]]="PEN",Presupuestos[[#This Row],[TOTAL]],Presupuestos[[#This Row],[TOTAL]]*Presupuestos[[#This Row],[TIPO DE CAMBIO]]),2),"")</f>
        <v>304.44</v>
      </c>
      <c r="AJ1511" s="5">
        <v>0.15</v>
      </c>
      <c r="AK1511" s="33" t="s">
        <v>671</v>
      </c>
      <c r="AL1511" s="5" t="s">
        <v>680</v>
      </c>
      <c r="AM1511" s="23" t="s">
        <v>671</v>
      </c>
      <c r="AN1511" s="23" t="s">
        <v>671</v>
      </c>
      <c r="AO1511" s="7" t="str">
        <f>IFERROR(VLOOKUP("1-"&amp;Presupuestos[[#This Row],[ID DOCUMENTO]],BD_Pagos[],7,0),"")</f>
        <v/>
      </c>
      <c r="AP1511" s="16" t="str">
        <f>IFERROR(VLOOKUP("1-"&amp;Presupuestos[[#This Row],[ID DOCUMENTO]],BD_Pagos[],8,0),"")</f>
        <v/>
      </c>
      <c r="AQ1511" s="17" t="str">
        <f>IFERROR(VLOOKUP("1-"&amp;Presupuestos[[#This Row],[ID DOCUMENTO]],BD_Pagos[],9,0),"")</f>
        <v/>
      </c>
      <c r="AR1511" s="54"/>
      <c r="AS1511" s="7" t="str">
        <f>IFERROR(VLOOKUP("2-"&amp;Presupuestos[[#This Row],[ID DOCUMENTO]],BD_Pagos[],7,0),"")</f>
        <v/>
      </c>
      <c r="AT1511" s="16" t="str">
        <f>IFERROR(VLOOKUP("2-"&amp;Presupuestos[[#This Row],[ID DOCUMENTO]],BD_Pagos[],8,0),"")</f>
        <v/>
      </c>
      <c r="AU1511" s="17" t="str">
        <f>IFERROR(VLOOKUP("2-"&amp;Presupuestos[[#This Row],[ID DOCUMENTO]],BD_Pagos[],9,0),"")</f>
        <v/>
      </c>
      <c r="AV1511" s="20">
        <f>IF(IFERROR(VLOOKUP("2-"&amp;Presupuestos[[#This Row],[ID DOCUMENTO]],BD_Pagos[],10,0),0)&gt;Presupuestos[[#This Row],[TOTAL SOLES]],Presupuestos[[#This Row],[TOTAL SOLES]],IFERROR(VLOOKUP("2-"&amp;Presupuestos[[#This Row],[ID DOCUMENTO]],BD_Pagos[],10,0),0))</f>
        <v>0</v>
      </c>
      <c r="AW1511" s="7"/>
      <c r="AX1511" s="16"/>
      <c r="AY1511" s="17"/>
      <c r="AZ1511" s="20"/>
      <c r="BA1511" s="7"/>
      <c r="BB1511" s="16"/>
      <c r="BC1511" s="17"/>
      <c r="BD1511" s="20"/>
      <c r="BE1511" s="7" t="str">
        <f>IFERROR(VLOOKUP("5-"&amp;Presupuestos[[#This Row],[ID DOCUMENTO]],BD_Pagos[],7,0),"")</f>
        <v/>
      </c>
      <c r="BF1511" s="17" t="str">
        <f>IFERROR(VLOOKUP("5-"&amp;Presupuestos[[#This Row],[ID DOCUMENTO]],BD_Pagos[],9,0),"")</f>
        <v/>
      </c>
      <c r="BG1511" s="20">
        <f>IF(IFERROR(VLOOKUP("5-"&amp;Presupuestos[[#This Row],[ID DOCUMENTO]],BD_Pagos[],10,0),0)&gt;Presupuestos[[#This Row],[TOTAL SOLES]],Presupuestos[[#This Row],[TOTAL SOLES]],IFERROR(VLOOKUP("5-"&amp;Presupuestos[[#This Row],[ID DOCUMENTO]],BD_Pagos[],10,0),0))</f>
        <v>0</v>
      </c>
      <c r="BH1511" s="7" t="str">
        <f>IFERROR(VLOOKUP("1-Detraccion"&amp;Presupuestos[[#This Row],[ID DOCUMENTO]],BD_Pagos[],2,0),"")</f>
        <v/>
      </c>
      <c r="BI1511" s="3" t="str">
        <f>IFERROR(VLOOKUP("1-Detraccion"&amp;Presupuestos[[#This Row],[ID DOCUMENTO]],BD_Pagos[],3,0),"")</f>
        <v/>
      </c>
      <c r="BJ1511" s="3" t="str">
        <f>IFERROR(VLOOKUP("1-Detraccion"&amp;Presupuestos[[#This Row],[ID DOCUMENTO]],BD_Pagos[],4,0),"")</f>
        <v/>
      </c>
      <c r="BK1511" s="6">
        <f>IF(IFERROR(VLOOKUP("1-Detraccion"&amp;Presupuestos[[#This Row],[ID DOCUMENTO]],BD_Pagos[],5,0),0)&gt;Presupuestos[[#This Row],[TOTAL SOLES]],Presupuestos[[#This Row],[TOTAL SOLES]],IFERROR(VLOOKUP("1-Detraccion"&amp;Presupuestos[[#This Row],[ID DOCUMENTO]],BD_Pagos[],5,0),0))</f>
        <v>0</v>
      </c>
      <c r="BL1511" s="6">
        <f>IF(IFERROR(VLOOKUP("1-Detraccion"&amp;Presupuestos[[#This Row],[ID DOCUMENTO]],BD_Pagos[],6,0),0)&gt;Presupuestos[[#This Row],[TOTAL SOLES]],Presupuestos[[#This Row],[TOTAL SOLES]],IFERROR(VLOOKUP("1-Detraccion"&amp;Presupuestos[[#This Row],[ID DOCUMENTO]],BD_Pagos[],6,0),0))</f>
        <v>0</v>
      </c>
      <c r="BM1511" s="37"/>
      <c r="BN1511" s="3"/>
      <c r="BO1511" s="3"/>
      <c r="BP1511" s="6"/>
      <c r="BQ151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304.44</v>
      </c>
      <c r="BR1511" s="23" t="str">
        <f>IF(Presupuestos[[#This Row],[SALDO ME-MN]]&gt;0,"PENDIENTE","CANCELADO")</f>
        <v>PENDIENTE</v>
      </c>
      <c r="BS1511" s="23" t="str">
        <f>IF(COUNTIFS($U$4:$U1510,Presupuestos[[#This Row],[ID DOCUMENTO]])&gt;=1,IF(B1510=Presupuestos[[#This Row],[ID]],"OK","DOC. DUPLICADO"),"OK")</f>
        <v>OK</v>
      </c>
    </row>
    <row r="1512" spans="2:71" x14ac:dyDescent="0.25">
      <c r="B1512" s="34">
        <f>IF(Presupuestos[[#This Row],[ID DOCUMENTO]]=U1511,B1511,IF(B1511="ID",1,B1511+1))</f>
        <v>1288</v>
      </c>
      <c r="C1512" s="2">
        <v>45896</v>
      </c>
      <c r="D1512" s="2">
        <v>45896</v>
      </c>
      <c r="E1512" s="3" t="s">
        <v>1718</v>
      </c>
      <c r="F1512" s="25" t="s">
        <v>27</v>
      </c>
      <c r="G1512" s="25" t="s">
        <v>91</v>
      </c>
      <c r="H1512" s="25" t="s">
        <v>92</v>
      </c>
      <c r="I1512" s="36" t="str">
        <f>IFERROR(VLOOKUP(Presupuestos[[#This Row],[AREA]]&amp;Presupuestos[[#This Row],[CONCEPTO]]&amp;Presupuestos[[#This Row],[DESCRIPCION]],Tabla28[[Columna1]:[CÓDIGO NUEVO]],2,0),"")</f>
        <v>P0201001</v>
      </c>
      <c r="J1512" s="3" t="s">
        <v>666</v>
      </c>
      <c r="K1512" s="3" t="s">
        <v>10324</v>
      </c>
      <c r="L1512" s="3" t="s">
        <v>666</v>
      </c>
      <c r="M1512" s="31" t="s">
        <v>790</v>
      </c>
      <c r="N1512" s="3"/>
      <c r="O1512" s="3" t="s">
        <v>308</v>
      </c>
      <c r="P1512" s="3" t="s">
        <v>71</v>
      </c>
      <c r="Q1512" s="3" t="str">
        <f>IFERROR(VLOOKUP(Presupuestos[[#This Row],[CLASIFICACIÓN (N)]],Tabla17[],2,0),"")</f>
        <v>Costos de ventas</v>
      </c>
      <c r="R1512" s="3" t="str">
        <f>IFERROR(VLOOKUP(Presupuestos[[#This Row],[CLASIFICACIÓN (N)]],Tabla17[],3,0),"")</f>
        <v>Operativo</v>
      </c>
      <c r="S1512" s="3" t="s">
        <v>16</v>
      </c>
      <c r="T1512" s="3" t="str">
        <f>IFERROR(VLOOKUP(Presupuestos[[#This Row],[ALMACEN]],Tabla5[],2,0),"")</f>
        <v>Arequipa</v>
      </c>
      <c r="U1512" s="19" t="str">
        <f>IFERROR(VLOOKUP(Presupuestos[[#This Row],[TIPO DE DOCUMENTO]],Tipo_Documento[],2,0)&amp;Presupuestos[[#This Row],[SERIE]]&amp;Presupuestos[[#This Row],[NUMERO]]&amp;Presupuestos[[#This Row],[RUC]],"")</f>
        <v>01F313679920100055237</v>
      </c>
      <c r="V1512" s="3" t="s">
        <v>120</v>
      </c>
      <c r="W1512" s="74">
        <v>45896</v>
      </c>
      <c r="X1512" s="74">
        <v>45896</v>
      </c>
      <c r="Y1512" s="3" t="s">
        <v>809</v>
      </c>
      <c r="Z1512" s="3">
        <v>6799</v>
      </c>
      <c r="AA1512" s="3">
        <f>IFERROR(VLOOKUP(Presupuestos[[#This Row],[RAZON SOCIAL]],CHOOSE({1,2},Clientes_Proveedores[Razon Social],Clientes_Proveedores[Ruc / Dni]),2,0),"-")</f>
        <v>20100055237</v>
      </c>
      <c r="AB1512" s="31" t="s">
        <v>810</v>
      </c>
      <c r="AC1512" s="3" t="s">
        <v>670</v>
      </c>
      <c r="AD1512" s="5">
        <v>0.18</v>
      </c>
      <c r="AE1512" s="6">
        <v>5.7</v>
      </c>
      <c r="AF1512" s="6">
        <f>Presupuestos[[#This Row],[BASE]]*Presupuestos[[#This Row],[% IGV]]</f>
        <v>1.026</v>
      </c>
      <c r="AG1512" s="22">
        <f>ROUND(SUM(Presupuestos[[#This Row],[BASE]:[IGV]]),2)</f>
        <v>6.73</v>
      </c>
      <c r="AH1512" s="9" t="str">
        <f>IF(Presupuestos[[#This Row],[MONEDA]]="USD",VLOOKUP(Presupuestos[[#This Row],[FECHA DE EMISION]],Tipo_Cambio[],3,0),"")</f>
        <v/>
      </c>
      <c r="AI1512" s="22">
        <f>IFERROR(ROUND(IF(Presupuestos[[#This Row],[MONEDA]]="PEN",Presupuestos[[#This Row],[TOTAL]],Presupuestos[[#This Row],[TOTAL]]*Presupuestos[[#This Row],[TIPO DE CAMBIO]]),2),"")</f>
        <v>6.73</v>
      </c>
      <c r="AJ1512" s="5">
        <v>0.15</v>
      </c>
      <c r="AK1512" s="33" t="s">
        <v>671</v>
      </c>
      <c r="AL1512" s="5" t="s">
        <v>680</v>
      </c>
      <c r="AM1512" s="23" t="s">
        <v>671</v>
      </c>
      <c r="AN1512" s="23" t="s">
        <v>671</v>
      </c>
      <c r="AO1512" s="7" t="str">
        <f>IFERROR(VLOOKUP("1-"&amp;Presupuestos[[#This Row],[ID DOCUMENTO]],BD_Pagos[],7,0),"")</f>
        <v/>
      </c>
      <c r="AP1512" s="16" t="str">
        <f>IFERROR(VLOOKUP("1-"&amp;Presupuestos[[#This Row],[ID DOCUMENTO]],BD_Pagos[],8,0),"")</f>
        <v/>
      </c>
      <c r="AQ1512" s="17" t="str">
        <f>IFERROR(VLOOKUP("1-"&amp;Presupuestos[[#This Row],[ID DOCUMENTO]],BD_Pagos[],9,0),"")</f>
        <v/>
      </c>
      <c r="AR1512" s="54"/>
      <c r="AS1512" s="7" t="str">
        <f>IFERROR(VLOOKUP("2-"&amp;Presupuestos[[#This Row],[ID DOCUMENTO]],BD_Pagos[],7,0),"")</f>
        <v/>
      </c>
      <c r="AT1512" s="16" t="str">
        <f>IFERROR(VLOOKUP("2-"&amp;Presupuestos[[#This Row],[ID DOCUMENTO]],BD_Pagos[],8,0),"")</f>
        <v/>
      </c>
      <c r="AU1512" s="17" t="str">
        <f>IFERROR(VLOOKUP("2-"&amp;Presupuestos[[#This Row],[ID DOCUMENTO]],BD_Pagos[],9,0),"")</f>
        <v/>
      </c>
      <c r="AV1512" s="20">
        <f>IF(IFERROR(VLOOKUP("2-"&amp;Presupuestos[[#This Row],[ID DOCUMENTO]],BD_Pagos[],10,0),0)&gt;Presupuestos[[#This Row],[TOTAL SOLES]],Presupuestos[[#This Row],[TOTAL SOLES]],IFERROR(VLOOKUP("2-"&amp;Presupuestos[[#This Row],[ID DOCUMENTO]],BD_Pagos[],10,0),0))</f>
        <v>0</v>
      </c>
      <c r="AW1512" s="7"/>
      <c r="AX1512" s="16"/>
      <c r="AY1512" s="17"/>
      <c r="AZ1512" s="20"/>
      <c r="BA1512" s="7"/>
      <c r="BB1512" s="16"/>
      <c r="BC1512" s="17"/>
      <c r="BD1512" s="20"/>
      <c r="BE1512" s="7" t="str">
        <f>IFERROR(VLOOKUP("5-"&amp;Presupuestos[[#This Row],[ID DOCUMENTO]],BD_Pagos[],7,0),"")</f>
        <v/>
      </c>
      <c r="BF1512" s="17" t="str">
        <f>IFERROR(VLOOKUP("5-"&amp;Presupuestos[[#This Row],[ID DOCUMENTO]],BD_Pagos[],9,0),"")</f>
        <v/>
      </c>
      <c r="BG1512" s="20">
        <f>IF(IFERROR(VLOOKUP("5-"&amp;Presupuestos[[#This Row],[ID DOCUMENTO]],BD_Pagos[],10,0),0)&gt;Presupuestos[[#This Row],[TOTAL SOLES]],Presupuestos[[#This Row],[TOTAL SOLES]],IFERROR(VLOOKUP("5-"&amp;Presupuestos[[#This Row],[ID DOCUMENTO]],BD_Pagos[],10,0),0))</f>
        <v>0</v>
      </c>
      <c r="BH1512" s="7" t="str">
        <f>IFERROR(VLOOKUP("1-Detraccion"&amp;Presupuestos[[#This Row],[ID DOCUMENTO]],BD_Pagos[],2,0),"")</f>
        <v/>
      </c>
      <c r="BI1512" s="3" t="str">
        <f>IFERROR(VLOOKUP("1-Detraccion"&amp;Presupuestos[[#This Row],[ID DOCUMENTO]],BD_Pagos[],3,0),"")</f>
        <v/>
      </c>
      <c r="BJ1512" s="3" t="str">
        <f>IFERROR(VLOOKUP("1-Detraccion"&amp;Presupuestos[[#This Row],[ID DOCUMENTO]],BD_Pagos[],4,0),"")</f>
        <v/>
      </c>
      <c r="BK1512" s="6">
        <f>IF(IFERROR(VLOOKUP("1-Detraccion"&amp;Presupuestos[[#This Row],[ID DOCUMENTO]],BD_Pagos[],5,0),0)&gt;Presupuestos[[#This Row],[TOTAL SOLES]],Presupuestos[[#This Row],[TOTAL SOLES]],IFERROR(VLOOKUP("1-Detraccion"&amp;Presupuestos[[#This Row],[ID DOCUMENTO]],BD_Pagos[],5,0),0))</f>
        <v>0</v>
      </c>
      <c r="BL1512" s="6">
        <f>IF(IFERROR(VLOOKUP("1-Detraccion"&amp;Presupuestos[[#This Row],[ID DOCUMENTO]],BD_Pagos[],6,0),0)&gt;Presupuestos[[#This Row],[TOTAL SOLES]],Presupuestos[[#This Row],[TOTAL SOLES]],IFERROR(VLOOKUP("1-Detraccion"&amp;Presupuestos[[#This Row],[ID DOCUMENTO]],BD_Pagos[],6,0),0))</f>
        <v>0</v>
      </c>
      <c r="BM1512" s="37"/>
      <c r="BN1512" s="3"/>
      <c r="BO1512" s="3"/>
      <c r="BP1512" s="6"/>
      <c r="BQ151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6.73</v>
      </c>
      <c r="BR1512" s="23" t="str">
        <f>IF(Presupuestos[[#This Row],[SALDO ME-MN]]&gt;0,"PENDIENTE","CANCELADO")</f>
        <v>PENDIENTE</v>
      </c>
      <c r="BS1512" s="23" t="str">
        <f>IF(COUNTIFS($U$4:$U1511,Presupuestos[[#This Row],[ID DOCUMENTO]])&gt;=1,IF(B1511=Presupuestos[[#This Row],[ID]],"OK","DOC. DUPLICADO"),"OK")</f>
        <v>OK</v>
      </c>
    </row>
    <row r="1513" spans="2:71" x14ac:dyDescent="0.25">
      <c r="B1513" s="34">
        <f>IF(Presupuestos[[#This Row],[ID DOCUMENTO]]=U1512,B1512,IF(B1512="ID",1,B1512+1))</f>
        <v>1289</v>
      </c>
      <c r="C1513" s="2">
        <v>45896</v>
      </c>
      <c r="D1513" s="2">
        <v>45896</v>
      </c>
      <c r="E1513" s="3" t="s">
        <v>1718</v>
      </c>
      <c r="F1513" s="25" t="s">
        <v>27</v>
      </c>
      <c r="G1513" s="25" t="s">
        <v>91</v>
      </c>
      <c r="H1513" s="25" t="s">
        <v>92</v>
      </c>
      <c r="I1513" s="36" t="str">
        <f>IFERROR(VLOOKUP(Presupuestos[[#This Row],[AREA]]&amp;Presupuestos[[#This Row],[CONCEPTO]]&amp;Presupuestos[[#This Row],[DESCRIPCION]],Tabla28[[Columna1]:[CÓDIGO NUEVO]],2,0),"")</f>
        <v>P0201001</v>
      </c>
      <c r="J1513" s="3" t="s">
        <v>666</v>
      </c>
      <c r="K1513" s="3" t="s">
        <v>10325</v>
      </c>
      <c r="L1513" s="3" t="s">
        <v>666</v>
      </c>
      <c r="M1513" s="31" t="s">
        <v>790</v>
      </c>
      <c r="N1513" s="3"/>
      <c r="O1513" s="3" t="s">
        <v>308</v>
      </c>
      <c r="P1513" s="3" t="s">
        <v>71</v>
      </c>
      <c r="Q1513" s="3" t="str">
        <f>IFERROR(VLOOKUP(Presupuestos[[#This Row],[CLASIFICACIÓN (N)]],Tabla17[],2,0),"")</f>
        <v>Costos de ventas</v>
      </c>
      <c r="R1513" s="3" t="str">
        <f>IFERROR(VLOOKUP(Presupuestos[[#This Row],[CLASIFICACIÓN (N)]],Tabla17[],3,0),"")</f>
        <v>Operativo</v>
      </c>
      <c r="S1513" s="3" t="s">
        <v>16</v>
      </c>
      <c r="T1513" s="3" t="str">
        <f>IFERROR(VLOOKUP(Presupuestos[[#This Row],[ALMACEN]],Tabla5[],2,0),"")</f>
        <v>Arequipa</v>
      </c>
      <c r="U1513" s="19" t="str">
        <f>IFERROR(VLOOKUP(Presupuestos[[#This Row],[TIPO DE DOCUMENTO]],Tipo_Documento[],2,0)&amp;Presupuestos[[#This Row],[SERIE]]&amp;Presupuestos[[#This Row],[NUMERO]]&amp;Presupuestos[[#This Row],[RUC]],"")</f>
        <v>01F313680320100055237</v>
      </c>
      <c r="V1513" s="3" t="s">
        <v>120</v>
      </c>
      <c r="W1513" s="74">
        <v>45896</v>
      </c>
      <c r="X1513" s="74">
        <v>45896</v>
      </c>
      <c r="Y1513" s="3" t="s">
        <v>809</v>
      </c>
      <c r="Z1513" s="3">
        <v>6803</v>
      </c>
      <c r="AA1513" s="3">
        <f>IFERROR(VLOOKUP(Presupuestos[[#This Row],[RAZON SOCIAL]],CHOOSE({1,2},Clientes_Proveedores[Razon Social],Clientes_Proveedores[Ruc / Dni]),2,0),"-")</f>
        <v>20100055237</v>
      </c>
      <c r="AB1513" s="31" t="s">
        <v>810</v>
      </c>
      <c r="AC1513" s="3" t="s">
        <v>670</v>
      </c>
      <c r="AD1513" s="5">
        <v>0.18</v>
      </c>
      <c r="AE1513" s="6">
        <v>38</v>
      </c>
      <c r="AF1513" s="6">
        <f>Presupuestos[[#This Row],[BASE]]*Presupuestos[[#This Row],[% IGV]]</f>
        <v>6.84</v>
      </c>
      <c r="AG1513" s="22">
        <f>ROUND(SUM(Presupuestos[[#This Row],[BASE]:[IGV]]),2)</f>
        <v>44.84</v>
      </c>
      <c r="AH1513" s="9" t="str">
        <f>IF(Presupuestos[[#This Row],[MONEDA]]="USD",VLOOKUP(Presupuestos[[#This Row],[FECHA DE EMISION]],Tipo_Cambio[],3,0),"")</f>
        <v/>
      </c>
      <c r="AI1513" s="22">
        <f>IFERROR(ROUND(IF(Presupuestos[[#This Row],[MONEDA]]="PEN",Presupuestos[[#This Row],[TOTAL]],Presupuestos[[#This Row],[TOTAL]]*Presupuestos[[#This Row],[TIPO DE CAMBIO]]),2),"")</f>
        <v>44.84</v>
      </c>
      <c r="AJ1513" s="5">
        <v>0.15</v>
      </c>
      <c r="AK1513" s="33" t="s">
        <v>671</v>
      </c>
      <c r="AL1513" s="5" t="s">
        <v>680</v>
      </c>
      <c r="AM1513" s="23" t="s">
        <v>671</v>
      </c>
      <c r="AN1513" s="23" t="s">
        <v>671</v>
      </c>
      <c r="AO1513" s="7" t="str">
        <f>IFERROR(VLOOKUP("1-"&amp;Presupuestos[[#This Row],[ID DOCUMENTO]],BD_Pagos[],7,0),"")</f>
        <v/>
      </c>
      <c r="AP1513" s="16" t="str">
        <f>IFERROR(VLOOKUP("1-"&amp;Presupuestos[[#This Row],[ID DOCUMENTO]],BD_Pagos[],8,0),"")</f>
        <v/>
      </c>
      <c r="AQ1513" s="17" t="str">
        <f>IFERROR(VLOOKUP("1-"&amp;Presupuestos[[#This Row],[ID DOCUMENTO]],BD_Pagos[],9,0),"")</f>
        <v/>
      </c>
      <c r="AR1513" s="54"/>
      <c r="AS1513" s="7" t="str">
        <f>IFERROR(VLOOKUP("2-"&amp;Presupuestos[[#This Row],[ID DOCUMENTO]],BD_Pagos[],7,0),"")</f>
        <v/>
      </c>
      <c r="AT1513" s="16" t="str">
        <f>IFERROR(VLOOKUP("2-"&amp;Presupuestos[[#This Row],[ID DOCUMENTO]],BD_Pagos[],8,0),"")</f>
        <v/>
      </c>
      <c r="AU1513" s="17" t="str">
        <f>IFERROR(VLOOKUP("2-"&amp;Presupuestos[[#This Row],[ID DOCUMENTO]],BD_Pagos[],9,0),"")</f>
        <v/>
      </c>
      <c r="AV1513" s="20">
        <f>IF(IFERROR(VLOOKUP("2-"&amp;Presupuestos[[#This Row],[ID DOCUMENTO]],BD_Pagos[],10,0),0)&gt;Presupuestos[[#This Row],[TOTAL SOLES]],Presupuestos[[#This Row],[TOTAL SOLES]],IFERROR(VLOOKUP("2-"&amp;Presupuestos[[#This Row],[ID DOCUMENTO]],BD_Pagos[],10,0),0))</f>
        <v>0</v>
      </c>
      <c r="AW1513" s="7"/>
      <c r="AX1513" s="16"/>
      <c r="AY1513" s="17"/>
      <c r="AZ1513" s="20"/>
      <c r="BA1513" s="7"/>
      <c r="BB1513" s="16"/>
      <c r="BC1513" s="17"/>
      <c r="BD1513" s="20"/>
      <c r="BE1513" s="7" t="str">
        <f>IFERROR(VLOOKUP("5-"&amp;Presupuestos[[#This Row],[ID DOCUMENTO]],BD_Pagos[],7,0),"")</f>
        <v/>
      </c>
      <c r="BF1513" s="17" t="str">
        <f>IFERROR(VLOOKUP("5-"&amp;Presupuestos[[#This Row],[ID DOCUMENTO]],BD_Pagos[],9,0),"")</f>
        <v/>
      </c>
      <c r="BG1513" s="20">
        <f>IF(IFERROR(VLOOKUP("5-"&amp;Presupuestos[[#This Row],[ID DOCUMENTO]],BD_Pagos[],10,0),0)&gt;Presupuestos[[#This Row],[TOTAL SOLES]],Presupuestos[[#This Row],[TOTAL SOLES]],IFERROR(VLOOKUP("5-"&amp;Presupuestos[[#This Row],[ID DOCUMENTO]],BD_Pagos[],10,0),0))</f>
        <v>0</v>
      </c>
      <c r="BH1513" s="7" t="str">
        <f>IFERROR(VLOOKUP("1-Detraccion"&amp;Presupuestos[[#This Row],[ID DOCUMENTO]],BD_Pagos[],2,0),"")</f>
        <v/>
      </c>
      <c r="BI1513" s="3" t="str">
        <f>IFERROR(VLOOKUP("1-Detraccion"&amp;Presupuestos[[#This Row],[ID DOCUMENTO]],BD_Pagos[],3,0),"")</f>
        <v/>
      </c>
      <c r="BJ1513" s="3" t="str">
        <f>IFERROR(VLOOKUP("1-Detraccion"&amp;Presupuestos[[#This Row],[ID DOCUMENTO]],BD_Pagos[],4,0),"")</f>
        <v/>
      </c>
      <c r="BK1513" s="6">
        <f>IF(IFERROR(VLOOKUP("1-Detraccion"&amp;Presupuestos[[#This Row],[ID DOCUMENTO]],BD_Pagos[],5,0),0)&gt;Presupuestos[[#This Row],[TOTAL SOLES]],Presupuestos[[#This Row],[TOTAL SOLES]],IFERROR(VLOOKUP("1-Detraccion"&amp;Presupuestos[[#This Row],[ID DOCUMENTO]],BD_Pagos[],5,0),0))</f>
        <v>0</v>
      </c>
      <c r="BL1513" s="6">
        <f>IF(IFERROR(VLOOKUP("1-Detraccion"&amp;Presupuestos[[#This Row],[ID DOCUMENTO]],BD_Pagos[],6,0),0)&gt;Presupuestos[[#This Row],[TOTAL SOLES]],Presupuestos[[#This Row],[TOTAL SOLES]],IFERROR(VLOOKUP("1-Detraccion"&amp;Presupuestos[[#This Row],[ID DOCUMENTO]],BD_Pagos[],6,0),0))</f>
        <v>0</v>
      </c>
      <c r="BM1513" s="37"/>
      <c r="BN1513" s="3"/>
      <c r="BO1513" s="3"/>
      <c r="BP1513" s="6"/>
      <c r="BQ151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44.84</v>
      </c>
      <c r="BR1513" s="23" t="str">
        <f>IF(Presupuestos[[#This Row],[SALDO ME-MN]]&gt;0,"PENDIENTE","CANCELADO")</f>
        <v>PENDIENTE</v>
      </c>
      <c r="BS1513" s="23" t="str">
        <f>IF(COUNTIFS($U$4:$U1512,Presupuestos[[#This Row],[ID DOCUMENTO]])&gt;=1,IF(B1512=Presupuestos[[#This Row],[ID]],"OK","DOC. DUPLICADO"),"OK")</f>
        <v>OK</v>
      </c>
    </row>
    <row r="1514" spans="2:71" x14ac:dyDescent="0.25">
      <c r="B1514" s="34">
        <f>IF(Presupuestos[[#This Row],[ID DOCUMENTO]]=U1513,B1513,IF(B1513="ID",1,B1513+1))</f>
        <v>1290</v>
      </c>
      <c r="C1514" s="2">
        <v>45896</v>
      </c>
      <c r="D1514" s="2">
        <v>45896</v>
      </c>
      <c r="E1514" s="3" t="s">
        <v>1718</v>
      </c>
      <c r="F1514" s="25" t="s">
        <v>27</v>
      </c>
      <c r="G1514" s="25" t="s">
        <v>91</v>
      </c>
      <c r="H1514" s="25" t="s">
        <v>92</v>
      </c>
      <c r="I1514" s="36" t="str">
        <f>IFERROR(VLOOKUP(Presupuestos[[#This Row],[AREA]]&amp;Presupuestos[[#This Row],[CONCEPTO]]&amp;Presupuestos[[#This Row],[DESCRIPCION]],Tabla28[[Columna1]:[CÓDIGO NUEVO]],2,0),"")</f>
        <v>P0201001</v>
      </c>
      <c r="J1514" s="3" t="s">
        <v>666</v>
      </c>
      <c r="K1514" s="3" t="s">
        <v>10326</v>
      </c>
      <c r="L1514" s="3" t="s">
        <v>666</v>
      </c>
      <c r="M1514" s="31" t="s">
        <v>790</v>
      </c>
      <c r="N1514" s="3"/>
      <c r="O1514" s="3" t="s">
        <v>308</v>
      </c>
      <c r="P1514" s="3" t="s">
        <v>71</v>
      </c>
      <c r="Q1514" s="3" t="str">
        <f>IFERROR(VLOOKUP(Presupuestos[[#This Row],[CLASIFICACIÓN (N)]],Tabla17[],2,0),"")</f>
        <v>Costos de ventas</v>
      </c>
      <c r="R1514" s="3" t="str">
        <f>IFERROR(VLOOKUP(Presupuestos[[#This Row],[CLASIFICACIÓN (N)]],Tabla17[],3,0),"")</f>
        <v>Operativo</v>
      </c>
      <c r="S1514" s="3" t="s">
        <v>16</v>
      </c>
      <c r="T1514" s="3" t="str">
        <f>IFERROR(VLOOKUP(Presupuestos[[#This Row],[ALMACEN]],Tabla5[],2,0),"")</f>
        <v>Arequipa</v>
      </c>
      <c r="U1514" s="19" t="str">
        <f>IFERROR(VLOOKUP(Presupuestos[[#This Row],[TIPO DE DOCUMENTO]],Tipo_Documento[],2,0)&amp;Presupuestos[[#This Row],[SERIE]]&amp;Presupuestos[[#This Row],[NUMERO]]&amp;Presupuestos[[#This Row],[RUC]],"")</f>
        <v>01F313680420100055237</v>
      </c>
      <c r="V1514" s="3" t="s">
        <v>120</v>
      </c>
      <c r="W1514" s="74">
        <v>45896</v>
      </c>
      <c r="X1514" s="74">
        <v>45896</v>
      </c>
      <c r="Y1514" s="3" t="s">
        <v>809</v>
      </c>
      <c r="Z1514" s="3">
        <v>6804</v>
      </c>
      <c r="AA1514" s="3">
        <f>IFERROR(VLOOKUP(Presupuestos[[#This Row],[RAZON SOCIAL]],CHOOSE({1,2},Clientes_Proveedores[Razon Social],Clientes_Proveedores[Ruc / Dni]),2,0),"-")</f>
        <v>20100055237</v>
      </c>
      <c r="AB1514" s="31" t="s">
        <v>810</v>
      </c>
      <c r="AC1514" s="3" t="s">
        <v>670</v>
      </c>
      <c r="AD1514" s="5">
        <v>0.18</v>
      </c>
      <c r="AE1514" s="6">
        <v>692</v>
      </c>
      <c r="AF1514" s="6">
        <f>Presupuestos[[#This Row],[BASE]]*Presupuestos[[#This Row],[% IGV]]</f>
        <v>124.56</v>
      </c>
      <c r="AG1514" s="22">
        <f>ROUND(SUM(Presupuestos[[#This Row],[BASE]:[IGV]]),2)</f>
        <v>816.56</v>
      </c>
      <c r="AH1514" s="9" t="str">
        <f>IF(Presupuestos[[#This Row],[MONEDA]]="USD",VLOOKUP(Presupuestos[[#This Row],[FECHA DE EMISION]],Tipo_Cambio[],3,0),"")</f>
        <v/>
      </c>
      <c r="AI1514" s="22">
        <f>IFERROR(ROUND(IF(Presupuestos[[#This Row],[MONEDA]]="PEN",Presupuestos[[#This Row],[TOTAL]],Presupuestos[[#This Row],[TOTAL]]*Presupuestos[[#This Row],[TIPO DE CAMBIO]]),2),"")</f>
        <v>816.56</v>
      </c>
      <c r="AJ1514" s="5">
        <v>0.15</v>
      </c>
      <c r="AK1514" s="33" t="s">
        <v>671</v>
      </c>
      <c r="AL1514" s="5" t="s">
        <v>680</v>
      </c>
      <c r="AM1514" s="23" t="s">
        <v>671</v>
      </c>
      <c r="AN1514" s="23" t="s">
        <v>671</v>
      </c>
      <c r="AO1514" s="7" t="str">
        <f>IFERROR(VLOOKUP("1-"&amp;Presupuestos[[#This Row],[ID DOCUMENTO]],BD_Pagos[],7,0),"")</f>
        <v/>
      </c>
      <c r="AP1514" s="16" t="str">
        <f>IFERROR(VLOOKUP("1-"&amp;Presupuestos[[#This Row],[ID DOCUMENTO]],BD_Pagos[],8,0),"")</f>
        <v/>
      </c>
      <c r="AQ1514" s="17" t="str">
        <f>IFERROR(VLOOKUP("1-"&amp;Presupuestos[[#This Row],[ID DOCUMENTO]],BD_Pagos[],9,0),"")</f>
        <v/>
      </c>
      <c r="AR1514" s="54"/>
      <c r="AS1514" s="7" t="str">
        <f>IFERROR(VLOOKUP("2-"&amp;Presupuestos[[#This Row],[ID DOCUMENTO]],BD_Pagos[],7,0),"")</f>
        <v/>
      </c>
      <c r="AT1514" s="16" t="str">
        <f>IFERROR(VLOOKUP("2-"&amp;Presupuestos[[#This Row],[ID DOCUMENTO]],BD_Pagos[],8,0),"")</f>
        <v/>
      </c>
      <c r="AU1514" s="17" t="str">
        <f>IFERROR(VLOOKUP("2-"&amp;Presupuestos[[#This Row],[ID DOCUMENTO]],BD_Pagos[],9,0),"")</f>
        <v/>
      </c>
      <c r="AV1514" s="20">
        <f>IF(IFERROR(VLOOKUP("2-"&amp;Presupuestos[[#This Row],[ID DOCUMENTO]],BD_Pagos[],10,0),0)&gt;Presupuestos[[#This Row],[TOTAL SOLES]],Presupuestos[[#This Row],[TOTAL SOLES]],IFERROR(VLOOKUP("2-"&amp;Presupuestos[[#This Row],[ID DOCUMENTO]],BD_Pagos[],10,0),0))</f>
        <v>0</v>
      </c>
      <c r="AW1514" s="7"/>
      <c r="AX1514" s="16"/>
      <c r="AY1514" s="17"/>
      <c r="AZ1514" s="20"/>
      <c r="BA1514" s="7"/>
      <c r="BB1514" s="16"/>
      <c r="BC1514" s="17"/>
      <c r="BD1514" s="20"/>
      <c r="BE1514" s="7" t="str">
        <f>IFERROR(VLOOKUP("5-"&amp;Presupuestos[[#This Row],[ID DOCUMENTO]],BD_Pagos[],7,0),"")</f>
        <v/>
      </c>
      <c r="BF1514" s="17" t="str">
        <f>IFERROR(VLOOKUP("5-"&amp;Presupuestos[[#This Row],[ID DOCUMENTO]],BD_Pagos[],9,0),"")</f>
        <v/>
      </c>
      <c r="BG1514" s="20">
        <f>IF(IFERROR(VLOOKUP("5-"&amp;Presupuestos[[#This Row],[ID DOCUMENTO]],BD_Pagos[],10,0),0)&gt;Presupuestos[[#This Row],[TOTAL SOLES]],Presupuestos[[#This Row],[TOTAL SOLES]],IFERROR(VLOOKUP("5-"&amp;Presupuestos[[#This Row],[ID DOCUMENTO]],BD_Pagos[],10,0),0))</f>
        <v>0</v>
      </c>
      <c r="BH1514" s="7" t="str">
        <f>IFERROR(VLOOKUP("1-Detraccion"&amp;Presupuestos[[#This Row],[ID DOCUMENTO]],BD_Pagos[],2,0),"")</f>
        <v/>
      </c>
      <c r="BI1514" s="3" t="str">
        <f>IFERROR(VLOOKUP("1-Detraccion"&amp;Presupuestos[[#This Row],[ID DOCUMENTO]],BD_Pagos[],3,0),"")</f>
        <v/>
      </c>
      <c r="BJ1514" s="3" t="str">
        <f>IFERROR(VLOOKUP("1-Detraccion"&amp;Presupuestos[[#This Row],[ID DOCUMENTO]],BD_Pagos[],4,0),"")</f>
        <v/>
      </c>
      <c r="BK1514" s="6">
        <f>IF(IFERROR(VLOOKUP("1-Detraccion"&amp;Presupuestos[[#This Row],[ID DOCUMENTO]],BD_Pagos[],5,0),0)&gt;Presupuestos[[#This Row],[TOTAL SOLES]],Presupuestos[[#This Row],[TOTAL SOLES]],IFERROR(VLOOKUP("1-Detraccion"&amp;Presupuestos[[#This Row],[ID DOCUMENTO]],BD_Pagos[],5,0),0))</f>
        <v>0</v>
      </c>
      <c r="BL1514" s="6">
        <f>IF(IFERROR(VLOOKUP("1-Detraccion"&amp;Presupuestos[[#This Row],[ID DOCUMENTO]],BD_Pagos[],6,0),0)&gt;Presupuestos[[#This Row],[TOTAL SOLES]],Presupuestos[[#This Row],[TOTAL SOLES]],IFERROR(VLOOKUP("1-Detraccion"&amp;Presupuestos[[#This Row],[ID DOCUMENTO]],BD_Pagos[],6,0),0))</f>
        <v>0</v>
      </c>
      <c r="BM1514" s="37"/>
      <c r="BN1514" s="3"/>
      <c r="BO1514" s="3"/>
      <c r="BP1514" s="6"/>
      <c r="BQ151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816.56</v>
      </c>
      <c r="BR1514" s="23" t="str">
        <f>IF(Presupuestos[[#This Row],[SALDO ME-MN]]&gt;0,"PENDIENTE","CANCELADO")</f>
        <v>PENDIENTE</v>
      </c>
      <c r="BS1514" s="23" t="str">
        <f>IF(COUNTIFS($U$4:$U1513,Presupuestos[[#This Row],[ID DOCUMENTO]])&gt;=1,IF(B1513=Presupuestos[[#This Row],[ID]],"OK","DOC. DUPLICADO"),"OK")</f>
        <v>OK</v>
      </c>
    </row>
    <row r="1515" spans="2:71" x14ac:dyDescent="0.25">
      <c r="B1515" s="34">
        <f>IF(Presupuestos[[#This Row],[ID DOCUMENTO]]=U1514,B1514,IF(B1514="ID",1,B1514+1))</f>
        <v>1291</v>
      </c>
      <c r="C1515" s="2">
        <v>45896</v>
      </c>
      <c r="D1515" s="2">
        <v>45896</v>
      </c>
      <c r="E1515" s="3" t="s">
        <v>1718</v>
      </c>
      <c r="F1515" s="25" t="s">
        <v>27</v>
      </c>
      <c r="G1515" s="25" t="s">
        <v>91</v>
      </c>
      <c r="H1515" s="25" t="s">
        <v>92</v>
      </c>
      <c r="I1515" s="36" t="str">
        <f>IFERROR(VLOOKUP(Presupuestos[[#This Row],[AREA]]&amp;Presupuestos[[#This Row],[CONCEPTO]]&amp;Presupuestos[[#This Row],[DESCRIPCION]],Tabla28[[Columna1]:[CÓDIGO NUEVO]],2,0),"")</f>
        <v>P0201001</v>
      </c>
      <c r="J1515" s="3" t="s">
        <v>666</v>
      </c>
      <c r="K1515" s="3" t="s">
        <v>10327</v>
      </c>
      <c r="L1515" s="3" t="s">
        <v>666</v>
      </c>
      <c r="M1515" s="31" t="s">
        <v>790</v>
      </c>
      <c r="N1515" s="3"/>
      <c r="O1515" s="3" t="s">
        <v>308</v>
      </c>
      <c r="P1515" s="3" t="s">
        <v>71</v>
      </c>
      <c r="Q1515" s="3" t="str">
        <f>IFERROR(VLOOKUP(Presupuestos[[#This Row],[CLASIFICACIÓN (N)]],Tabla17[],2,0),"")</f>
        <v>Costos de ventas</v>
      </c>
      <c r="R1515" s="3" t="str">
        <f>IFERROR(VLOOKUP(Presupuestos[[#This Row],[CLASIFICACIÓN (N)]],Tabla17[],3,0),"")</f>
        <v>Operativo</v>
      </c>
      <c r="S1515" s="3" t="s">
        <v>16</v>
      </c>
      <c r="T1515" s="3" t="str">
        <f>IFERROR(VLOOKUP(Presupuestos[[#This Row],[ALMACEN]],Tabla5[],2,0),"")</f>
        <v>Arequipa</v>
      </c>
      <c r="U1515" s="19" t="str">
        <f>IFERROR(VLOOKUP(Presupuestos[[#This Row],[TIPO DE DOCUMENTO]],Tipo_Documento[],2,0)&amp;Presupuestos[[#This Row],[SERIE]]&amp;Presupuestos[[#This Row],[NUMERO]]&amp;Presupuestos[[#This Row],[RUC]],"")</f>
        <v>01F313681120100055237</v>
      </c>
      <c r="V1515" s="3" t="s">
        <v>120</v>
      </c>
      <c r="W1515" s="74">
        <v>45896</v>
      </c>
      <c r="X1515" s="74">
        <v>45896</v>
      </c>
      <c r="Y1515" s="3" t="s">
        <v>809</v>
      </c>
      <c r="Z1515" s="3">
        <v>6811</v>
      </c>
      <c r="AA1515" s="3">
        <f>IFERROR(VLOOKUP(Presupuestos[[#This Row],[RAZON SOCIAL]],CHOOSE({1,2},Clientes_Proveedores[Razon Social],Clientes_Proveedores[Ruc / Dni]),2,0),"-")</f>
        <v>20100055237</v>
      </c>
      <c r="AB1515" s="31" t="s">
        <v>810</v>
      </c>
      <c r="AC1515" s="3" t="s">
        <v>670</v>
      </c>
      <c r="AD1515" s="5">
        <v>0.18</v>
      </c>
      <c r="AE1515" s="6">
        <v>54</v>
      </c>
      <c r="AF1515" s="6">
        <f>Presupuestos[[#This Row],[BASE]]*Presupuestos[[#This Row],[% IGV]]</f>
        <v>9.7199999999999989</v>
      </c>
      <c r="AG1515" s="22">
        <f>ROUND(SUM(Presupuestos[[#This Row],[BASE]:[IGV]]),2)</f>
        <v>63.72</v>
      </c>
      <c r="AH1515" s="9" t="str">
        <f>IF(Presupuestos[[#This Row],[MONEDA]]="USD",VLOOKUP(Presupuestos[[#This Row],[FECHA DE EMISION]],Tipo_Cambio[],3,0),"")</f>
        <v/>
      </c>
      <c r="AI1515" s="22">
        <f>IFERROR(ROUND(IF(Presupuestos[[#This Row],[MONEDA]]="PEN",Presupuestos[[#This Row],[TOTAL]],Presupuestos[[#This Row],[TOTAL]]*Presupuestos[[#This Row],[TIPO DE CAMBIO]]),2),"")</f>
        <v>63.72</v>
      </c>
      <c r="AJ1515" s="5">
        <v>0.15</v>
      </c>
      <c r="AK1515" s="33" t="s">
        <v>671</v>
      </c>
      <c r="AL1515" s="5" t="s">
        <v>680</v>
      </c>
      <c r="AM1515" s="23" t="s">
        <v>671</v>
      </c>
      <c r="AN1515" s="23" t="s">
        <v>671</v>
      </c>
      <c r="AO1515" s="7" t="str">
        <f>IFERROR(VLOOKUP("1-"&amp;Presupuestos[[#This Row],[ID DOCUMENTO]],BD_Pagos[],7,0),"")</f>
        <v/>
      </c>
      <c r="AP1515" s="16" t="str">
        <f>IFERROR(VLOOKUP("1-"&amp;Presupuestos[[#This Row],[ID DOCUMENTO]],BD_Pagos[],8,0),"")</f>
        <v/>
      </c>
      <c r="AQ1515" s="17" t="str">
        <f>IFERROR(VLOOKUP("1-"&amp;Presupuestos[[#This Row],[ID DOCUMENTO]],BD_Pagos[],9,0),"")</f>
        <v/>
      </c>
      <c r="AR1515" s="54"/>
      <c r="AS1515" s="7" t="str">
        <f>IFERROR(VLOOKUP("2-"&amp;Presupuestos[[#This Row],[ID DOCUMENTO]],BD_Pagos[],7,0),"")</f>
        <v/>
      </c>
      <c r="AT1515" s="16" t="str">
        <f>IFERROR(VLOOKUP("2-"&amp;Presupuestos[[#This Row],[ID DOCUMENTO]],BD_Pagos[],8,0),"")</f>
        <v/>
      </c>
      <c r="AU1515" s="17" t="str">
        <f>IFERROR(VLOOKUP("2-"&amp;Presupuestos[[#This Row],[ID DOCUMENTO]],BD_Pagos[],9,0),"")</f>
        <v/>
      </c>
      <c r="AV1515" s="20">
        <f>IF(IFERROR(VLOOKUP("2-"&amp;Presupuestos[[#This Row],[ID DOCUMENTO]],BD_Pagos[],10,0),0)&gt;Presupuestos[[#This Row],[TOTAL SOLES]],Presupuestos[[#This Row],[TOTAL SOLES]],IFERROR(VLOOKUP("2-"&amp;Presupuestos[[#This Row],[ID DOCUMENTO]],BD_Pagos[],10,0),0))</f>
        <v>0</v>
      </c>
      <c r="AW1515" s="7"/>
      <c r="AX1515" s="16"/>
      <c r="AY1515" s="17"/>
      <c r="AZ1515" s="20"/>
      <c r="BA1515" s="7"/>
      <c r="BB1515" s="16"/>
      <c r="BC1515" s="17"/>
      <c r="BD1515" s="20"/>
      <c r="BE1515" s="7" t="str">
        <f>IFERROR(VLOOKUP("5-"&amp;Presupuestos[[#This Row],[ID DOCUMENTO]],BD_Pagos[],7,0),"")</f>
        <v/>
      </c>
      <c r="BF1515" s="17" t="str">
        <f>IFERROR(VLOOKUP("5-"&amp;Presupuestos[[#This Row],[ID DOCUMENTO]],BD_Pagos[],9,0),"")</f>
        <v/>
      </c>
      <c r="BG1515" s="20">
        <f>IF(IFERROR(VLOOKUP("5-"&amp;Presupuestos[[#This Row],[ID DOCUMENTO]],BD_Pagos[],10,0),0)&gt;Presupuestos[[#This Row],[TOTAL SOLES]],Presupuestos[[#This Row],[TOTAL SOLES]],IFERROR(VLOOKUP("5-"&amp;Presupuestos[[#This Row],[ID DOCUMENTO]],BD_Pagos[],10,0),0))</f>
        <v>0</v>
      </c>
      <c r="BH1515" s="7" t="str">
        <f>IFERROR(VLOOKUP("1-Detraccion"&amp;Presupuestos[[#This Row],[ID DOCUMENTO]],BD_Pagos[],2,0),"")</f>
        <v/>
      </c>
      <c r="BI1515" s="3" t="str">
        <f>IFERROR(VLOOKUP("1-Detraccion"&amp;Presupuestos[[#This Row],[ID DOCUMENTO]],BD_Pagos[],3,0),"")</f>
        <v/>
      </c>
      <c r="BJ1515" s="3" t="str">
        <f>IFERROR(VLOOKUP("1-Detraccion"&amp;Presupuestos[[#This Row],[ID DOCUMENTO]],BD_Pagos[],4,0),"")</f>
        <v/>
      </c>
      <c r="BK1515" s="6">
        <f>IF(IFERROR(VLOOKUP("1-Detraccion"&amp;Presupuestos[[#This Row],[ID DOCUMENTO]],BD_Pagos[],5,0),0)&gt;Presupuestos[[#This Row],[TOTAL SOLES]],Presupuestos[[#This Row],[TOTAL SOLES]],IFERROR(VLOOKUP("1-Detraccion"&amp;Presupuestos[[#This Row],[ID DOCUMENTO]],BD_Pagos[],5,0),0))</f>
        <v>0</v>
      </c>
      <c r="BL1515" s="6">
        <f>IF(IFERROR(VLOOKUP("1-Detraccion"&amp;Presupuestos[[#This Row],[ID DOCUMENTO]],BD_Pagos[],6,0),0)&gt;Presupuestos[[#This Row],[TOTAL SOLES]],Presupuestos[[#This Row],[TOTAL SOLES]],IFERROR(VLOOKUP("1-Detraccion"&amp;Presupuestos[[#This Row],[ID DOCUMENTO]],BD_Pagos[],6,0),0))</f>
        <v>0</v>
      </c>
      <c r="BM1515" s="37"/>
      <c r="BN1515" s="3"/>
      <c r="BO1515" s="3"/>
      <c r="BP1515" s="6"/>
      <c r="BQ151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63.72</v>
      </c>
      <c r="BR1515" s="23" t="str">
        <f>IF(Presupuestos[[#This Row],[SALDO ME-MN]]&gt;0,"PENDIENTE","CANCELADO")</f>
        <v>PENDIENTE</v>
      </c>
      <c r="BS1515" s="23" t="str">
        <f>IF(COUNTIFS($U$4:$U1514,Presupuestos[[#This Row],[ID DOCUMENTO]])&gt;=1,IF(B1514=Presupuestos[[#This Row],[ID]],"OK","DOC. DUPLICADO"),"OK")</f>
        <v>OK</v>
      </c>
    </row>
    <row r="1516" spans="2:71" x14ac:dyDescent="0.25">
      <c r="B1516" s="34">
        <f>IF(Presupuestos[[#This Row],[ID DOCUMENTO]]=U1515,B1515,IF(B1515="ID",1,B1515+1))</f>
        <v>1292</v>
      </c>
      <c r="C1516" s="2">
        <v>45896</v>
      </c>
      <c r="D1516" s="2">
        <v>45896</v>
      </c>
      <c r="E1516" s="3" t="s">
        <v>1718</v>
      </c>
      <c r="F1516" s="25" t="s">
        <v>27</v>
      </c>
      <c r="G1516" s="25" t="s">
        <v>91</v>
      </c>
      <c r="H1516" s="25" t="s">
        <v>92</v>
      </c>
      <c r="I1516" s="36" t="str">
        <f>IFERROR(VLOOKUP(Presupuestos[[#This Row],[AREA]]&amp;Presupuestos[[#This Row],[CONCEPTO]]&amp;Presupuestos[[#This Row],[DESCRIPCION]],Tabla28[[Columna1]:[CÓDIGO NUEVO]],2,0),"")</f>
        <v>P0201001</v>
      </c>
      <c r="J1516" s="3" t="s">
        <v>666</v>
      </c>
      <c r="K1516" s="3" t="s">
        <v>10328</v>
      </c>
      <c r="L1516" s="3" t="s">
        <v>666</v>
      </c>
      <c r="M1516" s="31" t="s">
        <v>790</v>
      </c>
      <c r="N1516" s="3"/>
      <c r="O1516" s="3" t="s">
        <v>308</v>
      </c>
      <c r="P1516" s="3" t="s">
        <v>71</v>
      </c>
      <c r="Q1516" s="3" t="str">
        <f>IFERROR(VLOOKUP(Presupuestos[[#This Row],[CLASIFICACIÓN (N)]],Tabla17[],2,0),"")</f>
        <v>Costos de ventas</v>
      </c>
      <c r="R1516" s="3" t="str">
        <f>IFERROR(VLOOKUP(Presupuestos[[#This Row],[CLASIFICACIÓN (N)]],Tabla17[],3,0),"")</f>
        <v>Operativo</v>
      </c>
      <c r="S1516" s="3" t="s">
        <v>16</v>
      </c>
      <c r="T1516" s="3" t="str">
        <f>IFERROR(VLOOKUP(Presupuestos[[#This Row],[ALMACEN]],Tabla5[],2,0),"")</f>
        <v>Arequipa</v>
      </c>
      <c r="U1516" s="19" t="str">
        <f>IFERROR(VLOOKUP(Presupuestos[[#This Row],[TIPO DE DOCUMENTO]],Tipo_Documento[],2,0)&amp;Presupuestos[[#This Row],[SERIE]]&amp;Presupuestos[[#This Row],[NUMERO]]&amp;Presupuestos[[#This Row],[RUC]],"")</f>
        <v>01F313681320100055237</v>
      </c>
      <c r="V1516" s="3" t="s">
        <v>120</v>
      </c>
      <c r="W1516" s="74">
        <v>45896</v>
      </c>
      <c r="X1516" s="74">
        <v>45896</v>
      </c>
      <c r="Y1516" s="3" t="s">
        <v>809</v>
      </c>
      <c r="Z1516" s="3">
        <v>6813</v>
      </c>
      <c r="AA1516" s="3">
        <f>IFERROR(VLOOKUP(Presupuestos[[#This Row],[RAZON SOCIAL]],CHOOSE({1,2},Clientes_Proveedores[Razon Social],Clientes_Proveedores[Ruc / Dni]),2,0),"-")</f>
        <v>20100055237</v>
      </c>
      <c r="AB1516" s="31" t="s">
        <v>810</v>
      </c>
      <c r="AC1516" s="3" t="s">
        <v>670</v>
      </c>
      <c r="AD1516" s="5">
        <v>0.18</v>
      </c>
      <c r="AE1516" s="6">
        <v>19.5</v>
      </c>
      <c r="AF1516" s="6">
        <f>Presupuestos[[#This Row],[BASE]]*Presupuestos[[#This Row],[% IGV]]</f>
        <v>3.51</v>
      </c>
      <c r="AG1516" s="22">
        <f>ROUND(SUM(Presupuestos[[#This Row],[BASE]:[IGV]]),2)</f>
        <v>23.01</v>
      </c>
      <c r="AH1516" s="9" t="str">
        <f>IF(Presupuestos[[#This Row],[MONEDA]]="USD",VLOOKUP(Presupuestos[[#This Row],[FECHA DE EMISION]],Tipo_Cambio[],3,0),"")</f>
        <v/>
      </c>
      <c r="AI1516" s="22">
        <f>IFERROR(ROUND(IF(Presupuestos[[#This Row],[MONEDA]]="PEN",Presupuestos[[#This Row],[TOTAL]],Presupuestos[[#This Row],[TOTAL]]*Presupuestos[[#This Row],[TIPO DE CAMBIO]]),2),"")</f>
        <v>23.01</v>
      </c>
      <c r="AJ1516" s="5">
        <v>0.15</v>
      </c>
      <c r="AK1516" s="33" t="s">
        <v>671</v>
      </c>
      <c r="AL1516" s="5" t="s">
        <v>680</v>
      </c>
      <c r="AM1516" s="23" t="s">
        <v>671</v>
      </c>
      <c r="AN1516" s="23" t="s">
        <v>671</v>
      </c>
      <c r="AO1516" s="7" t="str">
        <f>IFERROR(VLOOKUP("1-"&amp;Presupuestos[[#This Row],[ID DOCUMENTO]],BD_Pagos[],7,0),"")</f>
        <v/>
      </c>
      <c r="AP1516" s="16" t="str">
        <f>IFERROR(VLOOKUP("1-"&amp;Presupuestos[[#This Row],[ID DOCUMENTO]],BD_Pagos[],8,0),"")</f>
        <v/>
      </c>
      <c r="AQ1516" s="17" t="str">
        <f>IFERROR(VLOOKUP("1-"&amp;Presupuestos[[#This Row],[ID DOCUMENTO]],BD_Pagos[],9,0),"")</f>
        <v/>
      </c>
      <c r="AR1516" s="54"/>
      <c r="AS1516" s="7" t="str">
        <f>IFERROR(VLOOKUP("2-"&amp;Presupuestos[[#This Row],[ID DOCUMENTO]],BD_Pagos[],7,0),"")</f>
        <v/>
      </c>
      <c r="AT1516" s="16" t="str">
        <f>IFERROR(VLOOKUP("2-"&amp;Presupuestos[[#This Row],[ID DOCUMENTO]],BD_Pagos[],8,0),"")</f>
        <v/>
      </c>
      <c r="AU1516" s="17" t="str">
        <f>IFERROR(VLOOKUP("2-"&amp;Presupuestos[[#This Row],[ID DOCUMENTO]],BD_Pagos[],9,0),"")</f>
        <v/>
      </c>
      <c r="AV1516" s="20">
        <f>IF(IFERROR(VLOOKUP("2-"&amp;Presupuestos[[#This Row],[ID DOCUMENTO]],BD_Pagos[],10,0),0)&gt;Presupuestos[[#This Row],[TOTAL SOLES]],Presupuestos[[#This Row],[TOTAL SOLES]],IFERROR(VLOOKUP("2-"&amp;Presupuestos[[#This Row],[ID DOCUMENTO]],BD_Pagos[],10,0),0))</f>
        <v>0</v>
      </c>
      <c r="AW1516" s="7"/>
      <c r="AX1516" s="16"/>
      <c r="AY1516" s="17"/>
      <c r="AZ1516" s="20"/>
      <c r="BA1516" s="7"/>
      <c r="BB1516" s="16"/>
      <c r="BC1516" s="17"/>
      <c r="BD1516" s="20"/>
      <c r="BE1516" s="7" t="str">
        <f>IFERROR(VLOOKUP("5-"&amp;Presupuestos[[#This Row],[ID DOCUMENTO]],BD_Pagos[],7,0),"")</f>
        <v/>
      </c>
      <c r="BF1516" s="17" t="str">
        <f>IFERROR(VLOOKUP("5-"&amp;Presupuestos[[#This Row],[ID DOCUMENTO]],BD_Pagos[],9,0),"")</f>
        <v/>
      </c>
      <c r="BG1516" s="20">
        <f>IF(IFERROR(VLOOKUP("5-"&amp;Presupuestos[[#This Row],[ID DOCUMENTO]],BD_Pagos[],10,0),0)&gt;Presupuestos[[#This Row],[TOTAL SOLES]],Presupuestos[[#This Row],[TOTAL SOLES]],IFERROR(VLOOKUP("5-"&amp;Presupuestos[[#This Row],[ID DOCUMENTO]],BD_Pagos[],10,0),0))</f>
        <v>0</v>
      </c>
      <c r="BH1516" s="7" t="str">
        <f>IFERROR(VLOOKUP("1-Detraccion"&amp;Presupuestos[[#This Row],[ID DOCUMENTO]],BD_Pagos[],2,0),"")</f>
        <v/>
      </c>
      <c r="BI1516" s="3" t="str">
        <f>IFERROR(VLOOKUP("1-Detraccion"&amp;Presupuestos[[#This Row],[ID DOCUMENTO]],BD_Pagos[],3,0),"")</f>
        <v/>
      </c>
      <c r="BJ1516" s="3" t="str">
        <f>IFERROR(VLOOKUP("1-Detraccion"&amp;Presupuestos[[#This Row],[ID DOCUMENTO]],BD_Pagos[],4,0),"")</f>
        <v/>
      </c>
      <c r="BK1516" s="6">
        <f>IF(IFERROR(VLOOKUP("1-Detraccion"&amp;Presupuestos[[#This Row],[ID DOCUMENTO]],BD_Pagos[],5,0),0)&gt;Presupuestos[[#This Row],[TOTAL SOLES]],Presupuestos[[#This Row],[TOTAL SOLES]],IFERROR(VLOOKUP("1-Detraccion"&amp;Presupuestos[[#This Row],[ID DOCUMENTO]],BD_Pagos[],5,0),0))</f>
        <v>0</v>
      </c>
      <c r="BL1516" s="6">
        <f>IF(IFERROR(VLOOKUP("1-Detraccion"&amp;Presupuestos[[#This Row],[ID DOCUMENTO]],BD_Pagos[],6,0),0)&gt;Presupuestos[[#This Row],[TOTAL SOLES]],Presupuestos[[#This Row],[TOTAL SOLES]],IFERROR(VLOOKUP("1-Detraccion"&amp;Presupuestos[[#This Row],[ID DOCUMENTO]],BD_Pagos[],6,0),0))</f>
        <v>0</v>
      </c>
      <c r="BM1516" s="37"/>
      <c r="BN1516" s="3"/>
      <c r="BO1516" s="3"/>
      <c r="BP1516" s="6"/>
      <c r="BQ151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23.01</v>
      </c>
      <c r="BR1516" s="23" t="str">
        <f>IF(Presupuestos[[#This Row],[SALDO ME-MN]]&gt;0,"PENDIENTE","CANCELADO")</f>
        <v>PENDIENTE</v>
      </c>
      <c r="BS1516" s="23" t="str">
        <f>IF(COUNTIFS($U$4:$U1515,Presupuestos[[#This Row],[ID DOCUMENTO]])&gt;=1,IF(B1515=Presupuestos[[#This Row],[ID]],"OK","DOC. DUPLICADO"),"OK")</f>
        <v>OK</v>
      </c>
    </row>
    <row r="1517" spans="2:71" x14ac:dyDescent="0.25">
      <c r="B1517" s="34">
        <f>IF(Presupuestos[[#This Row],[ID DOCUMENTO]]=U1516,B1516,IF(B1516="ID",1,B1516+1))</f>
        <v>1293</v>
      </c>
      <c r="C1517" s="2">
        <v>45896</v>
      </c>
      <c r="D1517" s="2">
        <v>45896</v>
      </c>
      <c r="E1517" s="3" t="s">
        <v>1718</v>
      </c>
      <c r="F1517" s="25" t="s">
        <v>27</v>
      </c>
      <c r="G1517" s="25" t="s">
        <v>91</v>
      </c>
      <c r="H1517" s="25" t="s">
        <v>92</v>
      </c>
      <c r="I1517" s="36" t="str">
        <f>IFERROR(VLOOKUP(Presupuestos[[#This Row],[AREA]]&amp;Presupuestos[[#This Row],[CONCEPTO]]&amp;Presupuestos[[#This Row],[DESCRIPCION]],Tabla28[[Columna1]:[CÓDIGO NUEVO]],2,0),"")</f>
        <v>P0201001</v>
      </c>
      <c r="J1517" s="3" t="s">
        <v>666</v>
      </c>
      <c r="K1517" s="3" t="s">
        <v>10329</v>
      </c>
      <c r="L1517" s="3" t="s">
        <v>666</v>
      </c>
      <c r="M1517" s="31" t="s">
        <v>790</v>
      </c>
      <c r="N1517" s="3"/>
      <c r="O1517" s="3" t="s">
        <v>308</v>
      </c>
      <c r="P1517" s="3" t="s">
        <v>71</v>
      </c>
      <c r="Q1517" s="3" t="str">
        <f>IFERROR(VLOOKUP(Presupuestos[[#This Row],[CLASIFICACIÓN (N)]],Tabla17[],2,0),"")</f>
        <v>Costos de ventas</v>
      </c>
      <c r="R1517" s="3" t="str">
        <f>IFERROR(VLOOKUP(Presupuestos[[#This Row],[CLASIFICACIÓN (N)]],Tabla17[],3,0),"")</f>
        <v>Operativo</v>
      </c>
      <c r="S1517" s="3" t="s">
        <v>16</v>
      </c>
      <c r="T1517" s="3" t="str">
        <f>IFERROR(VLOOKUP(Presupuestos[[#This Row],[ALMACEN]],Tabla5[],2,0),"")</f>
        <v>Arequipa</v>
      </c>
      <c r="U1517" s="19" t="str">
        <f>IFERROR(VLOOKUP(Presupuestos[[#This Row],[TIPO DE DOCUMENTO]],Tipo_Documento[],2,0)&amp;Presupuestos[[#This Row],[SERIE]]&amp;Presupuestos[[#This Row],[NUMERO]]&amp;Presupuestos[[#This Row],[RUC]],"")</f>
        <v>01F313681220100055237</v>
      </c>
      <c r="V1517" s="3" t="s">
        <v>120</v>
      </c>
      <c r="W1517" s="74">
        <v>45896</v>
      </c>
      <c r="X1517" s="74">
        <v>45896</v>
      </c>
      <c r="Y1517" s="3" t="s">
        <v>809</v>
      </c>
      <c r="Z1517" s="3">
        <v>6812</v>
      </c>
      <c r="AA1517" s="3">
        <f>IFERROR(VLOOKUP(Presupuestos[[#This Row],[RAZON SOCIAL]],CHOOSE({1,2},Clientes_Proveedores[Razon Social],Clientes_Proveedores[Ruc / Dni]),2,0),"-")</f>
        <v>20100055237</v>
      </c>
      <c r="AB1517" s="31" t="s">
        <v>810</v>
      </c>
      <c r="AC1517" s="3" t="s">
        <v>670</v>
      </c>
      <c r="AD1517" s="5">
        <v>0.18</v>
      </c>
      <c r="AE1517" s="6">
        <v>522</v>
      </c>
      <c r="AF1517" s="6">
        <f>Presupuestos[[#This Row],[BASE]]*Presupuestos[[#This Row],[% IGV]]</f>
        <v>93.96</v>
      </c>
      <c r="AG1517" s="22">
        <f>ROUND(SUM(Presupuestos[[#This Row],[BASE]:[IGV]]),2)</f>
        <v>615.96</v>
      </c>
      <c r="AH1517" s="9" t="str">
        <f>IF(Presupuestos[[#This Row],[MONEDA]]="USD",VLOOKUP(Presupuestos[[#This Row],[FECHA DE EMISION]],Tipo_Cambio[],3,0),"")</f>
        <v/>
      </c>
      <c r="AI1517" s="22">
        <f>IFERROR(ROUND(IF(Presupuestos[[#This Row],[MONEDA]]="PEN",Presupuestos[[#This Row],[TOTAL]],Presupuestos[[#This Row],[TOTAL]]*Presupuestos[[#This Row],[TIPO DE CAMBIO]]),2),"")</f>
        <v>615.96</v>
      </c>
      <c r="AJ1517" s="5">
        <v>0.15</v>
      </c>
      <c r="AK1517" s="33" t="s">
        <v>671</v>
      </c>
      <c r="AL1517" s="5" t="s">
        <v>680</v>
      </c>
      <c r="AM1517" s="23" t="s">
        <v>671</v>
      </c>
      <c r="AN1517" s="23" t="s">
        <v>671</v>
      </c>
      <c r="AO1517" s="7" t="str">
        <f>IFERROR(VLOOKUP("1-"&amp;Presupuestos[[#This Row],[ID DOCUMENTO]],BD_Pagos[],7,0),"")</f>
        <v/>
      </c>
      <c r="AP1517" s="16" t="str">
        <f>IFERROR(VLOOKUP("1-"&amp;Presupuestos[[#This Row],[ID DOCUMENTO]],BD_Pagos[],8,0),"")</f>
        <v/>
      </c>
      <c r="AQ1517" s="17" t="str">
        <f>IFERROR(VLOOKUP("1-"&amp;Presupuestos[[#This Row],[ID DOCUMENTO]],BD_Pagos[],9,0),"")</f>
        <v/>
      </c>
      <c r="AR1517" s="54"/>
      <c r="AS1517" s="7" t="str">
        <f>IFERROR(VLOOKUP("2-"&amp;Presupuestos[[#This Row],[ID DOCUMENTO]],BD_Pagos[],7,0),"")</f>
        <v/>
      </c>
      <c r="AT1517" s="16" t="str">
        <f>IFERROR(VLOOKUP("2-"&amp;Presupuestos[[#This Row],[ID DOCUMENTO]],BD_Pagos[],8,0),"")</f>
        <v/>
      </c>
      <c r="AU1517" s="17" t="str">
        <f>IFERROR(VLOOKUP("2-"&amp;Presupuestos[[#This Row],[ID DOCUMENTO]],BD_Pagos[],9,0),"")</f>
        <v/>
      </c>
      <c r="AV1517" s="20">
        <f>IF(IFERROR(VLOOKUP("2-"&amp;Presupuestos[[#This Row],[ID DOCUMENTO]],BD_Pagos[],10,0),0)&gt;Presupuestos[[#This Row],[TOTAL SOLES]],Presupuestos[[#This Row],[TOTAL SOLES]],IFERROR(VLOOKUP("2-"&amp;Presupuestos[[#This Row],[ID DOCUMENTO]],BD_Pagos[],10,0),0))</f>
        <v>0</v>
      </c>
      <c r="AW1517" s="7"/>
      <c r="AX1517" s="16"/>
      <c r="AY1517" s="17"/>
      <c r="AZ1517" s="20"/>
      <c r="BA1517" s="7"/>
      <c r="BB1517" s="16"/>
      <c r="BC1517" s="17"/>
      <c r="BD1517" s="20"/>
      <c r="BE1517" s="7" t="str">
        <f>IFERROR(VLOOKUP("5-"&amp;Presupuestos[[#This Row],[ID DOCUMENTO]],BD_Pagos[],7,0),"")</f>
        <v/>
      </c>
      <c r="BF1517" s="17" t="str">
        <f>IFERROR(VLOOKUP("5-"&amp;Presupuestos[[#This Row],[ID DOCUMENTO]],BD_Pagos[],9,0),"")</f>
        <v/>
      </c>
      <c r="BG1517" s="20">
        <f>IF(IFERROR(VLOOKUP("5-"&amp;Presupuestos[[#This Row],[ID DOCUMENTO]],BD_Pagos[],10,0),0)&gt;Presupuestos[[#This Row],[TOTAL SOLES]],Presupuestos[[#This Row],[TOTAL SOLES]],IFERROR(VLOOKUP("5-"&amp;Presupuestos[[#This Row],[ID DOCUMENTO]],BD_Pagos[],10,0),0))</f>
        <v>0</v>
      </c>
      <c r="BH1517" s="7" t="str">
        <f>IFERROR(VLOOKUP("1-Detraccion"&amp;Presupuestos[[#This Row],[ID DOCUMENTO]],BD_Pagos[],2,0),"")</f>
        <v/>
      </c>
      <c r="BI1517" s="3" t="str">
        <f>IFERROR(VLOOKUP("1-Detraccion"&amp;Presupuestos[[#This Row],[ID DOCUMENTO]],BD_Pagos[],3,0),"")</f>
        <v/>
      </c>
      <c r="BJ1517" s="3" t="str">
        <f>IFERROR(VLOOKUP("1-Detraccion"&amp;Presupuestos[[#This Row],[ID DOCUMENTO]],BD_Pagos[],4,0),"")</f>
        <v/>
      </c>
      <c r="BK1517" s="6">
        <f>IF(IFERROR(VLOOKUP("1-Detraccion"&amp;Presupuestos[[#This Row],[ID DOCUMENTO]],BD_Pagos[],5,0),0)&gt;Presupuestos[[#This Row],[TOTAL SOLES]],Presupuestos[[#This Row],[TOTAL SOLES]],IFERROR(VLOOKUP("1-Detraccion"&amp;Presupuestos[[#This Row],[ID DOCUMENTO]],BD_Pagos[],5,0),0))</f>
        <v>0</v>
      </c>
      <c r="BL1517" s="6">
        <f>IF(IFERROR(VLOOKUP("1-Detraccion"&amp;Presupuestos[[#This Row],[ID DOCUMENTO]],BD_Pagos[],6,0),0)&gt;Presupuestos[[#This Row],[TOTAL SOLES]],Presupuestos[[#This Row],[TOTAL SOLES]],IFERROR(VLOOKUP("1-Detraccion"&amp;Presupuestos[[#This Row],[ID DOCUMENTO]],BD_Pagos[],6,0),0))</f>
        <v>0</v>
      </c>
      <c r="BM1517" s="37"/>
      <c r="BN1517" s="3"/>
      <c r="BO1517" s="3"/>
      <c r="BP1517" s="6"/>
      <c r="BQ151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615.96</v>
      </c>
      <c r="BR1517" s="23" t="str">
        <f>IF(Presupuestos[[#This Row],[SALDO ME-MN]]&gt;0,"PENDIENTE","CANCELADO")</f>
        <v>PENDIENTE</v>
      </c>
      <c r="BS1517" s="23" t="str">
        <f>IF(COUNTIFS($U$4:$U1516,Presupuestos[[#This Row],[ID DOCUMENTO]])&gt;=1,IF(B1516=Presupuestos[[#This Row],[ID]],"OK","DOC. DUPLICADO"),"OK")</f>
        <v>OK</v>
      </c>
    </row>
    <row r="1518" spans="2:71" x14ac:dyDescent="0.25">
      <c r="B1518" s="34">
        <f>IF(Presupuestos[[#This Row],[ID DOCUMENTO]]=U1517,B1517,IF(B1517="ID",1,B1517+1))</f>
        <v>1294</v>
      </c>
      <c r="C1518" s="2">
        <v>45896</v>
      </c>
      <c r="D1518" s="2">
        <v>45896</v>
      </c>
      <c r="E1518" s="3" t="s">
        <v>1718</v>
      </c>
      <c r="F1518" s="25" t="s">
        <v>27</v>
      </c>
      <c r="G1518" s="25" t="s">
        <v>91</v>
      </c>
      <c r="H1518" s="25" t="s">
        <v>92</v>
      </c>
      <c r="I1518" s="36" t="str">
        <f>IFERROR(VLOOKUP(Presupuestos[[#This Row],[AREA]]&amp;Presupuestos[[#This Row],[CONCEPTO]]&amp;Presupuestos[[#This Row],[DESCRIPCION]],Tabla28[[Columna1]:[CÓDIGO NUEVO]],2,0),"")</f>
        <v>P0201001</v>
      </c>
      <c r="J1518" s="3" t="s">
        <v>666</v>
      </c>
      <c r="K1518" s="3" t="s">
        <v>10330</v>
      </c>
      <c r="L1518" s="3" t="s">
        <v>666</v>
      </c>
      <c r="M1518" s="31" t="s">
        <v>790</v>
      </c>
      <c r="N1518" s="3"/>
      <c r="O1518" s="3" t="s">
        <v>308</v>
      </c>
      <c r="P1518" s="3" t="s">
        <v>71</v>
      </c>
      <c r="Q1518" s="3" t="str">
        <f>IFERROR(VLOOKUP(Presupuestos[[#This Row],[CLASIFICACIÓN (N)]],Tabla17[],2,0),"")</f>
        <v>Costos de ventas</v>
      </c>
      <c r="R1518" s="3" t="str">
        <f>IFERROR(VLOOKUP(Presupuestos[[#This Row],[CLASIFICACIÓN (N)]],Tabla17[],3,0),"")</f>
        <v>Operativo</v>
      </c>
      <c r="S1518" s="3" t="s">
        <v>16</v>
      </c>
      <c r="T1518" s="3" t="str">
        <f>IFERROR(VLOOKUP(Presupuestos[[#This Row],[ALMACEN]],Tabla5[],2,0),"")</f>
        <v>Arequipa</v>
      </c>
      <c r="U1518" s="19" t="str">
        <f>IFERROR(VLOOKUP(Presupuestos[[#This Row],[TIPO DE DOCUMENTO]],Tipo_Documento[],2,0)&amp;Presupuestos[[#This Row],[SERIE]]&amp;Presupuestos[[#This Row],[NUMERO]]&amp;Presupuestos[[#This Row],[RUC]],"")</f>
        <v>01F313680820100055237</v>
      </c>
      <c r="V1518" s="3" t="s">
        <v>120</v>
      </c>
      <c r="W1518" s="74">
        <v>45896</v>
      </c>
      <c r="X1518" s="74">
        <v>45896</v>
      </c>
      <c r="Y1518" s="3" t="s">
        <v>809</v>
      </c>
      <c r="Z1518" s="3">
        <v>6808</v>
      </c>
      <c r="AA1518" s="3">
        <f>IFERROR(VLOOKUP(Presupuestos[[#This Row],[RAZON SOCIAL]],CHOOSE({1,2},Clientes_Proveedores[Razon Social],Clientes_Proveedores[Ruc / Dni]),2,0),"-")</f>
        <v>20100055237</v>
      </c>
      <c r="AB1518" s="31" t="s">
        <v>810</v>
      </c>
      <c r="AC1518" s="3" t="s">
        <v>670</v>
      </c>
      <c r="AD1518" s="5">
        <v>0.18</v>
      </c>
      <c r="AE1518" s="6">
        <v>64.8</v>
      </c>
      <c r="AF1518" s="6">
        <f>Presupuestos[[#This Row],[BASE]]*Presupuestos[[#This Row],[% IGV]]</f>
        <v>11.664</v>
      </c>
      <c r="AG1518" s="22">
        <f>ROUND(SUM(Presupuestos[[#This Row],[BASE]:[IGV]]),2)</f>
        <v>76.459999999999994</v>
      </c>
      <c r="AH1518" s="9" t="str">
        <f>IF(Presupuestos[[#This Row],[MONEDA]]="USD",VLOOKUP(Presupuestos[[#This Row],[FECHA DE EMISION]],Tipo_Cambio[],3,0),"")</f>
        <v/>
      </c>
      <c r="AI1518" s="22">
        <f>IFERROR(ROUND(IF(Presupuestos[[#This Row],[MONEDA]]="PEN",Presupuestos[[#This Row],[TOTAL]],Presupuestos[[#This Row],[TOTAL]]*Presupuestos[[#This Row],[TIPO DE CAMBIO]]),2),"")</f>
        <v>76.459999999999994</v>
      </c>
      <c r="AJ1518" s="5">
        <v>0.15</v>
      </c>
      <c r="AK1518" s="33" t="s">
        <v>671</v>
      </c>
      <c r="AL1518" s="5" t="s">
        <v>680</v>
      </c>
      <c r="AM1518" s="23" t="s">
        <v>671</v>
      </c>
      <c r="AN1518" s="23" t="s">
        <v>671</v>
      </c>
      <c r="AO1518" s="7" t="str">
        <f>IFERROR(VLOOKUP("1-"&amp;Presupuestos[[#This Row],[ID DOCUMENTO]],BD_Pagos[],7,0),"")</f>
        <v/>
      </c>
      <c r="AP1518" s="16" t="str">
        <f>IFERROR(VLOOKUP("1-"&amp;Presupuestos[[#This Row],[ID DOCUMENTO]],BD_Pagos[],8,0),"")</f>
        <v/>
      </c>
      <c r="AQ1518" s="17" t="str">
        <f>IFERROR(VLOOKUP("1-"&amp;Presupuestos[[#This Row],[ID DOCUMENTO]],BD_Pagos[],9,0),"")</f>
        <v/>
      </c>
      <c r="AR1518" s="54"/>
      <c r="AS1518" s="7" t="str">
        <f>IFERROR(VLOOKUP("2-"&amp;Presupuestos[[#This Row],[ID DOCUMENTO]],BD_Pagos[],7,0),"")</f>
        <v/>
      </c>
      <c r="AT1518" s="16" t="str">
        <f>IFERROR(VLOOKUP("2-"&amp;Presupuestos[[#This Row],[ID DOCUMENTO]],BD_Pagos[],8,0),"")</f>
        <v/>
      </c>
      <c r="AU1518" s="17" t="str">
        <f>IFERROR(VLOOKUP("2-"&amp;Presupuestos[[#This Row],[ID DOCUMENTO]],BD_Pagos[],9,0),"")</f>
        <v/>
      </c>
      <c r="AV1518" s="20">
        <f>IF(IFERROR(VLOOKUP("2-"&amp;Presupuestos[[#This Row],[ID DOCUMENTO]],BD_Pagos[],10,0),0)&gt;Presupuestos[[#This Row],[TOTAL SOLES]],Presupuestos[[#This Row],[TOTAL SOLES]],IFERROR(VLOOKUP("2-"&amp;Presupuestos[[#This Row],[ID DOCUMENTO]],BD_Pagos[],10,0),0))</f>
        <v>0</v>
      </c>
      <c r="AW1518" s="7"/>
      <c r="AX1518" s="16"/>
      <c r="AY1518" s="17"/>
      <c r="AZ1518" s="20"/>
      <c r="BA1518" s="7"/>
      <c r="BB1518" s="16"/>
      <c r="BC1518" s="17"/>
      <c r="BD1518" s="20"/>
      <c r="BE1518" s="7" t="str">
        <f>IFERROR(VLOOKUP("5-"&amp;Presupuestos[[#This Row],[ID DOCUMENTO]],BD_Pagos[],7,0),"")</f>
        <v/>
      </c>
      <c r="BF1518" s="17" t="str">
        <f>IFERROR(VLOOKUP("5-"&amp;Presupuestos[[#This Row],[ID DOCUMENTO]],BD_Pagos[],9,0),"")</f>
        <v/>
      </c>
      <c r="BG1518" s="20">
        <f>IF(IFERROR(VLOOKUP("5-"&amp;Presupuestos[[#This Row],[ID DOCUMENTO]],BD_Pagos[],10,0),0)&gt;Presupuestos[[#This Row],[TOTAL SOLES]],Presupuestos[[#This Row],[TOTAL SOLES]],IFERROR(VLOOKUP("5-"&amp;Presupuestos[[#This Row],[ID DOCUMENTO]],BD_Pagos[],10,0),0))</f>
        <v>0</v>
      </c>
      <c r="BH1518" s="7" t="str">
        <f>IFERROR(VLOOKUP("1-Detraccion"&amp;Presupuestos[[#This Row],[ID DOCUMENTO]],BD_Pagos[],2,0),"")</f>
        <v/>
      </c>
      <c r="BI1518" s="3" t="str">
        <f>IFERROR(VLOOKUP("1-Detraccion"&amp;Presupuestos[[#This Row],[ID DOCUMENTO]],BD_Pagos[],3,0),"")</f>
        <v/>
      </c>
      <c r="BJ1518" s="3" t="str">
        <f>IFERROR(VLOOKUP("1-Detraccion"&amp;Presupuestos[[#This Row],[ID DOCUMENTO]],BD_Pagos[],4,0),"")</f>
        <v/>
      </c>
      <c r="BK1518" s="6">
        <f>IF(IFERROR(VLOOKUP("1-Detraccion"&amp;Presupuestos[[#This Row],[ID DOCUMENTO]],BD_Pagos[],5,0),0)&gt;Presupuestos[[#This Row],[TOTAL SOLES]],Presupuestos[[#This Row],[TOTAL SOLES]],IFERROR(VLOOKUP("1-Detraccion"&amp;Presupuestos[[#This Row],[ID DOCUMENTO]],BD_Pagos[],5,0),0))</f>
        <v>0</v>
      </c>
      <c r="BL1518" s="6">
        <f>IF(IFERROR(VLOOKUP("1-Detraccion"&amp;Presupuestos[[#This Row],[ID DOCUMENTO]],BD_Pagos[],6,0),0)&gt;Presupuestos[[#This Row],[TOTAL SOLES]],Presupuestos[[#This Row],[TOTAL SOLES]],IFERROR(VLOOKUP("1-Detraccion"&amp;Presupuestos[[#This Row],[ID DOCUMENTO]],BD_Pagos[],6,0),0))</f>
        <v>0</v>
      </c>
      <c r="BM1518" s="37"/>
      <c r="BN1518" s="3"/>
      <c r="BO1518" s="3"/>
      <c r="BP1518" s="6"/>
      <c r="BQ151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76.459999999999994</v>
      </c>
      <c r="BR1518" s="23" t="str">
        <f>IF(Presupuestos[[#This Row],[SALDO ME-MN]]&gt;0,"PENDIENTE","CANCELADO")</f>
        <v>PENDIENTE</v>
      </c>
      <c r="BS1518" s="23" t="str">
        <f>IF(COUNTIFS($U$4:$U1517,Presupuestos[[#This Row],[ID DOCUMENTO]])&gt;=1,IF(B1517=Presupuestos[[#This Row],[ID]],"OK","DOC. DUPLICADO"),"OK")</f>
        <v>OK</v>
      </c>
    </row>
    <row r="1519" spans="2:71" x14ac:dyDescent="0.25">
      <c r="B1519" s="34">
        <f>IF(Presupuestos[[#This Row],[ID DOCUMENTO]]=U1518,B1518,IF(B1518="ID",1,B1518+1))</f>
        <v>1295</v>
      </c>
      <c r="C1519" s="2">
        <v>45896</v>
      </c>
      <c r="D1519" s="2">
        <v>45896</v>
      </c>
      <c r="E1519" s="3" t="s">
        <v>1718</v>
      </c>
      <c r="F1519" s="25" t="s">
        <v>27</v>
      </c>
      <c r="G1519" s="25" t="s">
        <v>91</v>
      </c>
      <c r="H1519" s="25" t="s">
        <v>92</v>
      </c>
      <c r="I1519" s="36" t="str">
        <f>IFERROR(VLOOKUP(Presupuestos[[#This Row],[AREA]]&amp;Presupuestos[[#This Row],[CONCEPTO]]&amp;Presupuestos[[#This Row],[DESCRIPCION]],Tabla28[[Columna1]:[CÓDIGO NUEVO]],2,0),"")</f>
        <v>P0201001</v>
      </c>
      <c r="J1519" s="3" t="s">
        <v>666</v>
      </c>
      <c r="K1519" s="3" t="s">
        <v>10331</v>
      </c>
      <c r="L1519" s="3" t="s">
        <v>666</v>
      </c>
      <c r="M1519" s="31" t="s">
        <v>790</v>
      </c>
      <c r="N1519" s="3"/>
      <c r="O1519" s="3" t="s">
        <v>308</v>
      </c>
      <c r="P1519" s="3" t="s">
        <v>71</v>
      </c>
      <c r="Q1519" s="3" t="str">
        <f>IFERROR(VLOOKUP(Presupuestos[[#This Row],[CLASIFICACIÓN (N)]],Tabla17[],2,0),"")</f>
        <v>Costos de ventas</v>
      </c>
      <c r="R1519" s="3" t="str">
        <f>IFERROR(VLOOKUP(Presupuestos[[#This Row],[CLASIFICACIÓN (N)]],Tabla17[],3,0),"")</f>
        <v>Operativo</v>
      </c>
      <c r="S1519" s="3" t="s">
        <v>16</v>
      </c>
      <c r="T1519" s="3" t="str">
        <f>IFERROR(VLOOKUP(Presupuestos[[#This Row],[ALMACEN]],Tabla5[],2,0),"")</f>
        <v>Arequipa</v>
      </c>
      <c r="U1519" s="19" t="str">
        <f>IFERROR(VLOOKUP(Presupuestos[[#This Row],[TIPO DE DOCUMENTO]],Tipo_Documento[],2,0)&amp;Presupuestos[[#This Row],[SERIE]]&amp;Presupuestos[[#This Row],[NUMERO]]&amp;Presupuestos[[#This Row],[RUC]],"")</f>
        <v>01F313681020100055237</v>
      </c>
      <c r="V1519" s="3" t="s">
        <v>120</v>
      </c>
      <c r="W1519" s="74">
        <v>45896</v>
      </c>
      <c r="X1519" s="74">
        <v>45896</v>
      </c>
      <c r="Y1519" s="3" t="s">
        <v>809</v>
      </c>
      <c r="Z1519" s="3">
        <v>6810</v>
      </c>
      <c r="AA1519" s="3">
        <f>IFERROR(VLOOKUP(Presupuestos[[#This Row],[RAZON SOCIAL]],CHOOSE({1,2},Clientes_Proveedores[Razon Social],Clientes_Proveedores[Ruc / Dni]),2,0),"-")</f>
        <v>20100055237</v>
      </c>
      <c r="AB1519" s="31" t="s">
        <v>810</v>
      </c>
      <c r="AC1519" s="3" t="s">
        <v>670</v>
      </c>
      <c r="AD1519" s="5">
        <v>0.18</v>
      </c>
      <c r="AE1519" s="6">
        <v>52</v>
      </c>
      <c r="AF1519" s="6">
        <f>Presupuestos[[#This Row],[BASE]]*Presupuestos[[#This Row],[% IGV]]</f>
        <v>9.36</v>
      </c>
      <c r="AG1519" s="22">
        <f>ROUND(SUM(Presupuestos[[#This Row],[BASE]:[IGV]]),2)</f>
        <v>61.36</v>
      </c>
      <c r="AH1519" s="9" t="str">
        <f>IF(Presupuestos[[#This Row],[MONEDA]]="USD",VLOOKUP(Presupuestos[[#This Row],[FECHA DE EMISION]],Tipo_Cambio[],3,0),"")</f>
        <v/>
      </c>
      <c r="AI1519" s="22">
        <f>IFERROR(ROUND(IF(Presupuestos[[#This Row],[MONEDA]]="PEN",Presupuestos[[#This Row],[TOTAL]],Presupuestos[[#This Row],[TOTAL]]*Presupuestos[[#This Row],[TIPO DE CAMBIO]]),2),"")</f>
        <v>61.36</v>
      </c>
      <c r="AJ1519" s="5">
        <v>0.15</v>
      </c>
      <c r="AK1519" s="33" t="s">
        <v>671</v>
      </c>
      <c r="AL1519" s="5" t="s">
        <v>680</v>
      </c>
      <c r="AM1519" s="23" t="s">
        <v>671</v>
      </c>
      <c r="AN1519" s="23" t="s">
        <v>671</v>
      </c>
      <c r="AO1519" s="7" t="str">
        <f>IFERROR(VLOOKUP("1-"&amp;Presupuestos[[#This Row],[ID DOCUMENTO]],BD_Pagos[],7,0),"")</f>
        <v/>
      </c>
      <c r="AP1519" s="16" t="str">
        <f>IFERROR(VLOOKUP("1-"&amp;Presupuestos[[#This Row],[ID DOCUMENTO]],BD_Pagos[],8,0),"")</f>
        <v/>
      </c>
      <c r="AQ1519" s="17" t="str">
        <f>IFERROR(VLOOKUP("1-"&amp;Presupuestos[[#This Row],[ID DOCUMENTO]],BD_Pagos[],9,0),"")</f>
        <v/>
      </c>
      <c r="AR1519" s="54"/>
      <c r="AS1519" s="7" t="str">
        <f>IFERROR(VLOOKUP("2-"&amp;Presupuestos[[#This Row],[ID DOCUMENTO]],BD_Pagos[],7,0),"")</f>
        <v/>
      </c>
      <c r="AT1519" s="16" t="str">
        <f>IFERROR(VLOOKUP("2-"&amp;Presupuestos[[#This Row],[ID DOCUMENTO]],BD_Pagos[],8,0),"")</f>
        <v/>
      </c>
      <c r="AU1519" s="17" t="str">
        <f>IFERROR(VLOOKUP("2-"&amp;Presupuestos[[#This Row],[ID DOCUMENTO]],BD_Pagos[],9,0),"")</f>
        <v/>
      </c>
      <c r="AV1519" s="20">
        <f>IF(IFERROR(VLOOKUP("2-"&amp;Presupuestos[[#This Row],[ID DOCUMENTO]],BD_Pagos[],10,0),0)&gt;Presupuestos[[#This Row],[TOTAL SOLES]],Presupuestos[[#This Row],[TOTAL SOLES]],IFERROR(VLOOKUP("2-"&amp;Presupuestos[[#This Row],[ID DOCUMENTO]],BD_Pagos[],10,0),0))</f>
        <v>0</v>
      </c>
      <c r="AW1519" s="7"/>
      <c r="AX1519" s="16"/>
      <c r="AY1519" s="17"/>
      <c r="AZ1519" s="20"/>
      <c r="BA1519" s="7"/>
      <c r="BB1519" s="16"/>
      <c r="BC1519" s="17"/>
      <c r="BD1519" s="20"/>
      <c r="BE1519" s="7" t="str">
        <f>IFERROR(VLOOKUP("5-"&amp;Presupuestos[[#This Row],[ID DOCUMENTO]],BD_Pagos[],7,0),"")</f>
        <v/>
      </c>
      <c r="BF1519" s="17" t="str">
        <f>IFERROR(VLOOKUP("5-"&amp;Presupuestos[[#This Row],[ID DOCUMENTO]],BD_Pagos[],9,0),"")</f>
        <v/>
      </c>
      <c r="BG1519" s="20">
        <f>IF(IFERROR(VLOOKUP("5-"&amp;Presupuestos[[#This Row],[ID DOCUMENTO]],BD_Pagos[],10,0),0)&gt;Presupuestos[[#This Row],[TOTAL SOLES]],Presupuestos[[#This Row],[TOTAL SOLES]],IFERROR(VLOOKUP("5-"&amp;Presupuestos[[#This Row],[ID DOCUMENTO]],BD_Pagos[],10,0),0))</f>
        <v>0</v>
      </c>
      <c r="BH1519" s="7" t="str">
        <f>IFERROR(VLOOKUP("1-Detraccion"&amp;Presupuestos[[#This Row],[ID DOCUMENTO]],BD_Pagos[],2,0),"")</f>
        <v/>
      </c>
      <c r="BI1519" s="3" t="str">
        <f>IFERROR(VLOOKUP("1-Detraccion"&amp;Presupuestos[[#This Row],[ID DOCUMENTO]],BD_Pagos[],3,0),"")</f>
        <v/>
      </c>
      <c r="BJ1519" s="3" t="str">
        <f>IFERROR(VLOOKUP("1-Detraccion"&amp;Presupuestos[[#This Row],[ID DOCUMENTO]],BD_Pagos[],4,0),"")</f>
        <v/>
      </c>
      <c r="BK1519" s="6">
        <f>IF(IFERROR(VLOOKUP("1-Detraccion"&amp;Presupuestos[[#This Row],[ID DOCUMENTO]],BD_Pagos[],5,0),0)&gt;Presupuestos[[#This Row],[TOTAL SOLES]],Presupuestos[[#This Row],[TOTAL SOLES]],IFERROR(VLOOKUP("1-Detraccion"&amp;Presupuestos[[#This Row],[ID DOCUMENTO]],BD_Pagos[],5,0),0))</f>
        <v>0</v>
      </c>
      <c r="BL1519" s="6">
        <f>IF(IFERROR(VLOOKUP("1-Detraccion"&amp;Presupuestos[[#This Row],[ID DOCUMENTO]],BD_Pagos[],6,0),0)&gt;Presupuestos[[#This Row],[TOTAL SOLES]],Presupuestos[[#This Row],[TOTAL SOLES]],IFERROR(VLOOKUP("1-Detraccion"&amp;Presupuestos[[#This Row],[ID DOCUMENTO]],BD_Pagos[],6,0),0))</f>
        <v>0</v>
      </c>
      <c r="BM1519" s="37"/>
      <c r="BN1519" s="3"/>
      <c r="BO1519" s="3"/>
      <c r="BP1519" s="6"/>
      <c r="BQ151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61.36</v>
      </c>
      <c r="BR1519" s="23" t="str">
        <f>IF(Presupuestos[[#This Row],[SALDO ME-MN]]&gt;0,"PENDIENTE","CANCELADO")</f>
        <v>PENDIENTE</v>
      </c>
      <c r="BS1519" s="23" t="str">
        <f>IF(COUNTIFS($U$4:$U1518,Presupuestos[[#This Row],[ID DOCUMENTO]])&gt;=1,IF(B1518=Presupuestos[[#This Row],[ID]],"OK","DOC. DUPLICADO"),"OK")</f>
        <v>OK</v>
      </c>
    </row>
    <row r="1520" spans="2:71" x14ac:dyDescent="0.25">
      <c r="B1520" s="34">
        <f>IF(Presupuestos[[#This Row],[ID DOCUMENTO]]=U1519,B1519,IF(B1519="ID",1,B1519+1))</f>
        <v>1296</v>
      </c>
      <c r="C1520" s="2">
        <v>45896</v>
      </c>
      <c r="D1520" s="2">
        <v>45896</v>
      </c>
      <c r="E1520" s="3" t="s">
        <v>1718</v>
      </c>
      <c r="F1520" s="25" t="s">
        <v>27</v>
      </c>
      <c r="G1520" s="25" t="s">
        <v>91</v>
      </c>
      <c r="H1520" s="25" t="s">
        <v>92</v>
      </c>
      <c r="I1520" s="36" t="str">
        <f>IFERROR(VLOOKUP(Presupuestos[[#This Row],[AREA]]&amp;Presupuestos[[#This Row],[CONCEPTO]]&amp;Presupuestos[[#This Row],[DESCRIPCION]],Tabla28[[Columna1]:[CÓDIGO NUEVO]],2,0),"")</f>
        <v>P0201001</v>
      </c>
      <c r="J1520" s="3" t="s">
        <v>666</v>
      </c>
      <c r="K1520" s="3" t="s">
        <v>10332</v>
      </c>
      <c r="L1520" s="3" t="s">
        <v>666</v>
      </c>
      <c r="M1520" s="31" t="s">
        <v>790</v>
      </c>
      <c r="N1520" s="3"/>
      <c r="O1520" s="3" t="s">
        <v>308</v>
      </c>
      <c r="P1520" s="3" t="s">
        <v>71</v>
      </c>
      <c r="Q1520" s="3" t="str">
        <f>IFERROR(VLOOKUP(Presupuestos[[#This Row],[CLASIFICACIÓN (N)]],Tabla17[],2,0),"")</f>
        <v>Costos de ventas</v>
      </c>
      <c r="R1520" s="3" t="str">
        <f>IFERROR(VLOOKUP(Presupuestos[[#This Row],[CLASIFICACIÓN (N)]],Tabla17[],3,0),"")</f>
        <v>Operativo</v>
      </c>
      <c r="S1520" s="3" t="s">
        <v>16</v>
      </c>
      <c r="T1520" s="3" t="str">
        <f>IFERROR(VLOOKUP(Presupuestos[[#This Row],[ALMACEN]],Tabla5[],2,0),"")</f>
        <v>Arequipa</v>
      </c>
      <c r="U1520" s="19" t="str">
        <f>IFERROR(VLOOKUP(Presupuestos[[#This Row],[TIPO DE DOCUMENTO]],Tipo_Documento[],2,0)&amp;Presupuestos[[#This Row],[SERIE]]&amp;Presupuestos[[#This Row],[NUMERO]]&amp;Presupuestos[[#This Row],[RUC]],"")</f>
        <v>01F313680920100055237</v>
      </c>
      <c r="V1520" s="3" t="s">
        <v>120</v>
      </c>
      <c r="W1520" s="74">
        <v>45896</v>
      </c>
      <c r="X1520" s="74">
        <v>45896</v>
      </c>
      <c r="Y1520" s="3" t="s">
        <v>809</v>
      </c>
      <c r="Z1520" s="3">
        <v>6809</v>
      </c>
      <c r="AA1520" s="3">
        <f>IFERROR(VLOOKUP(Presupuestos[[#This Row],[RAZON SOCIAL]],CHOOSE({1,2},Clientes_Proveedores[Razon Social],Clientes_Proveedores[Ruc / Dni]),2,0),"-")</f>
        <v>20100055237</v>
      </c>
      <c r="AB1520" s="31" t="s">
        <v>810</v>
      </c>
      <c r="AC1520" s="3" t="s">
        <v>670</v>
      </c>
      <c r="AD1520" s="5">
        <v>0.18</v>
      </c>
      <c r="AE1520" s="6">
        <v>63</v>
      </c>
      <c r="AF1520" s="6">
        <f>Presupuestos[[#This Row],[BASE]]*Presupuestos[[#This Row],[% IGV]]</f>
        <v>11.34</v>
      </c>
      <c r="AG1520" s="22">
        <f>ROUND(SUM(Presupuestos[[#This Row],[BASE]:[IGV]]),2)</f>
        <v>74.34</v>
      </c>
      <c r="AH1520" s="9" t="str">
        <f>IF(Presupuestos[[#This Row],[MONEDA]]="USD",VLOOKUP(Presupuestos[[#This Row],[FECHA DE EMISION]],Tipo_Cambio[],3,0),"")</f>
        <v/>
      </c>
      <c r="AI1520" s="22">
        <f>IFERROR(ROUND(IF(Presupuestos[[#This Row],[MONEDA]]="PEN",Presupuestos[[#This Row],[TOTAL]],Presupuestos[[#This Row],[TOTAL]]*Presupuestos[[#This Row],[TIPO DE CAMBIO]]),2),"")</f>
        <v>74.34</v>
      </c>
      <c r="AJ1520" s="5">
        <v>0.15</v>
      </c>
      <c r="AK1520" s="33" t="s">
        <v>671</v>
      </c>
      <c r="AL1520" s="5" t="s">
        <v>680</v>
      </c>
      <c r="AM1520" s="23" t="s">
        <v>671</v>
      </c>
      <c r="AN1520" s="23" t="s">
        <v>671</v>
      </c>
      <c r="AO1520" s="7" t="str">
        <f>IFERROR(VLOOKUP("1-"&amp;Presupuestos[[#This Row],[ID DOCUMENTO]],BD_Pagos[],7,0),"")</f>
        <v/>
      </c>
      <c r="AP1520" s="16" t="str">
        <f>IFERROR(VLOOKUP("1-"&amp;Presupuestos[[#This Row],[ID DOCUMENTO]],BD_Pagos[],8,0),"")</f>
        <v/>
      </c>
      <c r="AQ1520" s="17" t="str">
        <f>IFERROR(VLOOKUP("1-"&amp;Presupuestos[[#This Row],[ID DOCUMENTO]],BD_Pagos[],9,0),"")</f>
        <v/>
      </c>
      <c r="AR1520" s="54"/>
      <c r="AS1520" s="7" t="str">
        <f>IFERROR(VLOOKUP("2-"&amp;Presupuestos[[#This Row],[ID DOCUMENTO]],BD_Pagos[],7,0),"")</f>
        <v/>
      </c>
      <c r="AT1520" s="16" t="str">
        <f>IFERROR(VLOOKUP("2-"&amp;Presupuestos[[#This Row],[ID DOCUMENTO]],BD_Pagos[],8,0),"")</f>
        <v/>
      </c>
      <c r="AU1520" s="17" t="str">
        <f>IFERROR(VLOOKUP("2-"&amp;Presupuestos[[#This Row],[ID DOCUMENTO]],BD_Pagos[],9,0),"")</f>
        <v/>
      </c>
      <c r="AV1520" s="20">
        <f>IF(IFERROR(VLOOKUP("2-"&amp;Presupuestos[[#This Row],[ID DOCUMENTO]],BD_Pagos[],10,0),0)&gt;Presupuestos[[#This Row],[TOTAL SOLES]],Presupuestos[[#This Row],[TOTAL SOLES]],IFERROR(VLOOKUP("2-"&amp;Presupuestos[[#This Row],[ID DOCUMENTO]],BD_Pagos[],10,0),0))</f>
        <v>0</v>
      </c>
      <c r="AW1520" s="7"/>
      <c r="AX1520" s="16"/>
      <c r="AY1520" s="17"/>
      <c r="AZ1520" s="20"/>
      <c r="BA1520" s="7"/>
      <c r="BB1520" s="16"/>
      <c r="BC1520" s="17"/>
      <c r="BD1520" s="20"/>
      <c r="BE1520" s="7" t="str">
        <f>IFERROR(VLOOKUP("5-"&amp;Presupuestos[[#This Row],[ID DOCUMENTO]],BD_Pagos[],7,0),"")</f>
        <v/>
      </c>
      <c r="BF1520" s="17" t="str">
        <f>IFERROR(VLOOKUP("5-"&amp;Presupuestos[[#This Row],[ID DOCUMENTO]],BD_Pagos[],9,0),"")</f>
        <v/>
      </c>
      <c r="BG1520" s="20">
        <f>IF(IFERROR(VLOOKUP("5-"&amp;Presupuestos[[#This Row],[ID DOCUMENTO]],BD_Pagos[],10,0),0)&gt;Presupuestos[[#This Row],[TOTAL SOLES]],Presupuestos[[#This Row],[TOTAL SOLES]],IFERROR(VLOOKUP("5-"&amp;Presupuestos[[#This Row],[ID DOCUMENTO]],BD_Pagos[],10,0),0))</f>
        <v>0</v>
      </c>
      <c r="BH1520" s="7" t="str">
        <f>IFERROR(VLOOKUP("1-Detraccion"&amp;Presupuestos[[#This Row],[ID DOCUMENTO]],BD_Pagos[],2,0),"")</f>
        <v/>
      </c>
      <c r="BI1520" s="3" t="str">
        <f>IFERROR(VLOOKUP("1-Detraccion"&amp;Presupuestos[[#This Row],[ID DOCUMENTO]],BD_Pagos[],3,0),"")</f>
        <v/>
      </c>
      <c r="BJ1520" s="3" t="str">
        <f>IFERROR(VLOOKUP("1-Detraccion"&amp;Presupuestos[[#This Row],[ID DOCUMENTO]],BD_Pagos[],4,0),"")</f>
        <v/>
      </c>
      <c r="BK1520" s="6">
        <f>IF(IFERROR(VLOOKUP("1-Detraccion"&amp;Presupuestos[[#This Row],[ID DOCUMENTO]],BD_Pagos[],5,0),0)&gt;Presupuestos[[#This Row],[TOTAL SOLES]],Presupuestos[[#This Row],[TOTAL SOLES]],IFERROR(VLOOKUP("1-Detraccion"&amp;Presupuestos[[#This Row],[ID DOCUMENTO]],BD_Pagos[],5,0),0))</f>
        <v>0</v>
      </c>
      <c r="BL1520" s="6">
        <f>IF(IFERROR(VLOOKUP("1-Detraccion"&amp;Presupuestos[[#This Row],[ID DOCUMENTO]],BD_Pagos[],6,0),0)&gt;Presupuestos[[#This Row],[TOTAL SOLES]],Presupuestos[[#This Row],[TOTAL SOLES]],IFERROR(VLOOKUP("1-Detraccion"&amp;Presupuestos[[#This Row],[ID DOCUMENTO]],BD_Pagos[],6,0),0))</f>
        <v>0</v>
      </c>
      <c r="BM1520" s="37"/>
      <c r="BN1520" s="3"/>
      <c r="BO1520" s="3"/>
      <c r="BP1520" s="6"/>
      <c r="BQ152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74.34</v>
      </c>
      <c r="BR1520" s="23" t="str">
        <f>IF(Presupuestos[[#This Row],[SALDO ME-MN]]&gt;0,"PENDIENTE","CANCELADO")</f>
        <v>PENDIENTE</v>
      </c>
      <c r="BS1520" s="23" t="str">
        <f>IF(COUNTIFS($U$4:$U1519,Presupuestos[[#This Row],[ID DOCUMENTO]])&gt;=1,IF(B1519=Presupuestos[[#This Row],[ID]],"OK","DOC. DUPLICADO"),"OK")</f>
        <v>OK</v>
      </c>
    </row>
    <row r="1521" spans="2:71" x14ac:dyDescent="0.25">
      <c r="B1521" s="34">
        <f>IF(Presupuestos[[#This Row],[ID DOCUMENTO]]=U1520,B1520,IF(B1520="ID",1,B1520+1))</f>
        <v>1297</v>
      </c>
      <c r="C1521" s="2">
        <v>45896</v>
      </c>
      <c r="D1521" s="2">
        <v>45896</v>
      </c>
      <c r="E1521" s="3" t="s">
        <v>1718</v>
      </c>
      <c r="F1521" s="25" t="s">
        <v>27</v>
      </c>
      <c r="G1521" s="25" t="s">
        <v>91</v>
      </c>
      <c r="H1521" s="25" t="s">
        <v>92</v>
      </c>
      <c r="I1521" s="36" t="str">
        <f>IFERROR(VLOOKUP(Presupuestos[[#This Row],[AREA]]&amp;Presupuestos[[#This Row],[CONCEPTO]]&amp;Presupuestos[[#This Row],[DESCRIPCION]],Tabla28[[Columna1]:[CÓDIGO NUEVO]],2,0),"")</f>
        <v>P0201001</v>
      </c>
      <c r="J1521" s="3" t="s">
        <v>666</v>
      </c>
      <c r="K1521" s="3" t="s">
        <v>10333</v>
      </c>
      <c r="L1521" s="3" t="s">
        <v>666</v>
      </c>
      <c r="M1521" s="31" t="s">
        <v>790</v>
      </c>
      <c r="N1521" s="3"/>
      <c r="O1521" s="3" t="s">
        <v>308</v>
      </c>
      <c r="P1521" s="3" t="s">
        <v>71</v>
      </c>
      <c r="Q1521" s="3" t="str">
        <f>IFERROR(VLOOKUP(Presupuestos[[#This Row],[CLASIFICACIÓN (N)]],Tabla17[],2,0),"")</f>
        <v>Costos de ventas</v>
      </c>
      <c r="R1521" s="3" t="str">
        <f>IFERROR(VLOOKUP(Presupuestos[[#This Row],[CLASIFICACIÓN (N)]],Tabla17[],3,0),"")</f>
        <v>Operativo</v>
      </c>
      <c r="S1521" s="3" t="s">
        <v>16</v>
      </c>
      <c r="T1521" s="3" t="str">
        <f>IFERROR(VLOOKUP(Presupuestos[[#This Row],[ALMACEN]],Tabla5[],2,0),"")</f>
        <v>Arequipa</v>
      </c>
      <c r="U1521" s="19" t="str">
        <f>IFERROR(VLOOKUP(Presupuestos[[#This Row],[TIPO DE DOCUMENTO]],Tipo_Documento[],2,0)&amp;Presupuestos[[#This Row],[SERIE]]&amp;Presupuestos[[#This Row],[NUMERO]]&amp;Presupuestos[[#This Row],[RUC]],"")</f>
        <v>01F313680720100055237</v>
      </c>
      <c r="V1521" s="3" t="s">
        <v>120</v>
      </c>
      <c r="W1521" s="74">
        <v>45896</v>
      </c>
      <c r="X1521" s="74">
        <v>45896</v>
      </c>
      <c r="Y1521" s="3" t="s">
        <v>809</v>
      </c>
      <c r="Z1521" s="3">
        <v>6807</v>
      </c>
      <c r="AA1521" s="3">
        <f>IFERROR(VLOOKUP(Presupuestos[[#This Row],[RAZON SOCIAL]],CHOOSE({1,2},Clientes_Proveedores[Razon Social],Clientes_Proveedores[Ruc / Dni]),2,0),"-")</f>
        <v>20100055237</v>
      </c>
      <c r="AB1521" s="31" t="s">
        <v>810</v>
      </c>
      <c r="AC1521" s="3" t="s">
        <v>670</v>
      </c>
      <c r="AD1521" s="5">
        <v>0.18</v>
      </c>
      <c r="AE1521" s="6">
        <v>1.5</v>
      </c>
      <c r="AF1521" s="6">
        <f>Presupuestos[[#This Row],[BASE]]*Presupuestos[[#This Row],[% IGV]]</f>
        <v>0.27</v>
      </c>
      <c r="AG1521" s="22">
        <f>ROUND(SUM(Presupuestos[[#This Row],[BASE]:[IGV]]),2)</f>
        <v>1.77</v>
      </c>
      <c r="AH1521" s="9" t="str">
        <f>IF(Presupuestos[[#This Row],[MONEDA]]="USD",VLOOKUP(Presupuestos[[#This Row],[FECHA DE EMISION]],Tipo_Cambio[],3,0),"")</f>
        <v/>
      </c>
      <c r="AI1521" s="22">
        <f>IFERROR(ROUND(IF(Presupuestos[[#This Row],[MONEDA]]="PEN",Presupuestos[[#This Row],[TOTAL]],Presupuestos[[#This Row],[TOTAL]]*Presupuestos[[#This Row],[TIPO DE CAMBIO]]),2),"")</f>
        <v>1.77</v>
      </c>
      <c r="AJ1521" s="5">
        <v>0.15</v>
      </c>
      <c r="AK1521" s="33" t="s">
        <v>671</v>
      </c>
      <c r="AL1521" s="5" t="s">
        <v>680</v>
      </c>
      <c r="AM1521" s="23" t="s">
        <v>671</v>
      </c>
      <c r="AN1521" s="23" t="s">
        <v>671</v>
      </c>
      <c r="AO1521" s="7" t="str">
        <f>IFERROR(VLOOKUP("1-"&amp;Presupuestos[[#This Row],[ID DOCUMENTO]],BD_Pagos[],7,0),"")</f>
        <v/>
      </c>
      <c r="AP1521" s="16" t="str">
        <f>IFERROR(VLOOKUP("1-"&amp;Presupuestos[[#This Row],[ID DOCUMENTO]],BD_Pagos[],8,0),"")</f>
        <v/>
      </c>
      <c r="AQ1521" s="17" t="str">
        <f>IFERROR(VLOOKUP("1-"&amp;Presupuestos[[#This Row],[ID DOCUMENTO]],BD_Pagos[],9,0),"")</f>
        <v/>
      </c>
      <c r="AR1521" s="54"/>
      <c r="AS1521" s="7" t="str">
        <f>IFERROR(VLOOKUP("2-"&amp;Presupuestos[[#This Row],[ID DOCUMENTO]],BD_Pagos[],7,0),"")</f>
        <v/>
      </c>
      <c r="AT1521" s="16" t="str">
        <f>IFERROR(VLOOKUP("2-"&amp;Presupuestos[[#This Row],[ID DOCUMENTO]],BD_Pagos[],8,0),"")</f>
        <v/>
      </c>
      <c r="AU1521" s="17" t="str">
        <f>IFERROR(VLOOKUP("2-"&amp;Presupuestos[[#This Row],[ID DOCUMENTO]],BD_Pagos[],9,0),"")</f>
        <v/>
      </c>
      <c r="AV1521" s="20">
        <f>IF(IFERROR(VLOOKUP("2-"&amp;Presupuestos[[#This Row],[ID DOCUMENTO]],BD_Pagos[],10,0),0)&gt;Presupuestos[[#This Row],[TOTAL SOLES]],Presupuestos[[#This Row],[TOTAL SOLES]],IFERROR(VLOOKUP("2-"&amp;Presupuestos[[#This Row],[ID DOCUMENTO]],BD_Pagos[],10,0),0))</f>
        <v>0</v>
      </c>
      <c r="AW1521" s="7"/>
      <c r="AX1521" s="16"/>
      <c r="AY1521" s="17"/>
      <c r="AZ1521" s="20"/>
      <c r="BA1521" s="7"/>
      <c r="BB1521" s="16"/>
      <c r="BC1521" s="17"/>
      <c r="BD1521" s="20"/>
      <c r="BE1521" s="7" t="str">
        <f>IFERROR(VLOOKUP("5-"&amp;Presupuestos[[#This Row],[ID DOCUMENTO]],BD_Pagos[],7,0),"")</f>
        <v/>
      </c>
      <c r="BF1521" s="17" t="str">
        <f>IFERROR(VLOOKUP("5-"&amp;Presupuestos[[#This Row],[ID DOCUMENTO]],BD_Pagos[],9,0),"")</f>
        <v/>
      </c>
      <c r="BG1521" s="20">
        <f>IF(IFERROR(VLOOKUP("5-"&amp;Presupuestos[[#This Row],[ID DOCUMENTO]],BD_Pagos[],10,0),0)&gt;Presupuestos[[#This Row],[TOTAL SOLES]],Presupuestos[[#This Row],[TOTAL SOLES]],IFERROR(VLOOKUP("5-"&amp;Presupuestos[[#This Row],[ID DOCUMENTO]],BD_Pagos[],10,0),0))</f>
        <v>0</v>
      </c>
      <c r="BH1521" s="7" t="str">
        <f>IFERROR(VLOOKUP("1-Detraccion"&amp;Presupuestos[[#This Row],[ID DOCUMENTO]],BD_Pagos[],2,0),"")</f>
        <v/>
      </c>
      <c r="BI1521" s="3" t="str">
        <f>IFERROR(VLOOKUP("1-Detraccion"&amp;Presupuestos[[#This Row],[ID DOCUMENTO]],BD_Pagos[],3,0),"")</f>
        <v/>
      </c>
      <c r="BJ1521" s="3" t="str">
        <f>IFERROR(VLOOKUP("1-Detraccion"&amp;Presupuestos[[#This Row],[ID DOCUMENTO]],BD_Pagos[],4,0),"")</f>
        <v/>
      </c>
      <c r="BK1521" s="6">
        <f>IF(IFERROR(VLOOKUP("1-Detraccion"&amp;Presupuestos[[#This Row],[ID DOCUMENTO]],BD_Pagos[],5,0),0)&gt;Presupuestos[[#This Row],[TOTAL SOLES]],Presupuestos[[#This Row],[TOTAL SOLES]],IFERROR(VLOOKUP("1-Detraccion"&amp;Presupuestos[[#This Row],[ID DOCUMENTO]],BD_Pagos[],5,0),0))</f>
        <v>0</v>
      </c>
      <c r="BL1521" s="6">
        <f>IF(IFERROR(VLOOKUP("1-Detraccion"&amp;Presupuestos[[#This Row],[ID DOCUMENTO]],BD_Pagos[],6,0),0)&gt;Presupuestos[[#This Row],[TOTAL SOLES]],Presupuestos[[#This Row],[TOTAL SOLES]],IFERROR(VLOOKUP("1-Detraccion"&amp;Presupuestos[[#This Row],[ID DOCUMENTO]],BD_Pagos[],6,0),0))</f>
        <v>0</v>
      </c>
      <c r="BM1521" s="37"/>
      <c r="BN1521" s="3"/>
      <c r="BO1521" s="3"/>
      <c r="BP1521" s="6"/>
      <c r="BQ152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1.77</v>
      </c>
      <c r="BR1521" s="23" t="str">
        <f>IF(Presupuestos[[#This Row],[SALDO ME-MN]]&gt;0,"PENDIENTE","CANCELADO")</f>
        <v>PENDIENTE</v>
      </c>
      <c r="BS1521" s="23" t="str">
        <f>IF(COUNTIFS($U$4:$U1520,Presupuestos[[#This Row],[ID DOCUMENTO]])&gt;=1,IF(B1520=Presupuestos[[#This Row],[ID]],"OK","DOC. DUPLICADO"),"OK")</f>
        <v>OK</v>
      </c>
    </row>
    <row r="1522" spans="2:71" x14ac:dyDescent="0.25">
      <c r="B1522" s="34">
        <f>IF(Presupuestos[[#This Row],[ID DOCUMENTO]]=U1521,B1521,IF(B1521="ID",1,B1521+1))</f>
        <v>1298</v>
      </c>
      <c r="C1522" s="2">
        <v>45896</v>
      </c>
      <c r="D1522" s="2">
        <v>45896</v>
      </c>
      <c r="E1522" s="3" t="s">
        <v>1718</v>
      </c>
      <c r="F1522" s="25" t="s">
        <v>27</v>
      </c>
      <c r="G1522" s="25" t="s">
        <v>91</v>
      </c>
      <c r="H1522" s="25" t="s">
        <v>92</v>
      </c>
      <c r="I1522" s="36" t="str">
        <f>IFERROR(VLOOKUP(Presupuestos[[#This Row],[AREA]]&amp;Presupuestos[[#This Row],[CONCEPTO]]&amp;Presupuestos[[#This Row],[DESCRIPCION]],Tabla28[[Columna1]:[CÓDIGO NUEVO]],2,0),"")</f>
        <v>P0201001</v>
      </c>
      <c r="J1522" s="3" t="s">
        <v>666</v>
      </c>
      <c r="K1522" s="3" t="s">
        <v>10334</v>
      </c>
      <c r="L1522" s="3" t="s">
        <v>666</v>
      </c>
      <c r="M1522" s="31" t="s">
        <v>790</v>
      </c>
      <c r="N1522" s="3"/>
      <c r="O1522" s="3" t="s">
        <v>308</v>
      </c>
      <c r="P1522" s="3" t="s">
        <v>71</v>
      </c>
      <c r="Q1522" s="3" t="str">
        <f>IFERROR(VLOOKUP(Presupuestos[[#This Row],[CLASIFICACIÓN (N)]],Tabla17[],2,0),"")</f>
        <v>Costos de ventas</v>
      </c>
      <c r="R1522" s="3" t="str">
        <f>IFERROR(VLOOKUP(Presupuestos[[#This Row],[CLASIFICACIÓN (N)]],Tabla17[],3,0),"")</f>
        <v>Operativo</v>
      </c>
      <c r="S1522" s="3" t="s">
        <v>16</v>
      </c>
      <c r="T1522" s="3" t="str">
        <f>IFERROR(VLOOKUP(Presupuestos[[#This Row],[ALMACEN]],Tabla5[],2,0),"")</f>
        <v>Arequipa</v>
      </c>
      <c r="U1522" s="19" t="str">
        <f>IFERROR(VLOOKUP(Presupuestos[[#This Row],[TIPO DE DOCUMENTO]],Tipo_Documento[],2,0)&amp;Presupuestos[[#This Row],[SERIE]]&amp;Presupuestos[[#This Row],[NUMERO]]&amp;Presupuestos[[#This Row],[RUC]],"")</f>
        <v>01F313680620100055237</v>
      </c>
      <c r="V1522" s="3" t="s">
        <v>120</v>
      </c>
      <c r="W1522" s="74">
        <v>45896</v>
      </c>
      <c r="X1522" s="74">
        <v>45896</v>
      </c>
      <c r="Y1522" s="3" t="s">
        <v>809</v>
      </c>
      <c r="Z1522" s="3">
        <v>6806</v>
      </c>
      <c r="AA1522" s="3">
        <f>IFERROR(VLOOKUP(Presupuestos[[#This Row],[RAZON SOCIAL]],CHOOSE({1,2},Clientes_Proveedores[Razon Social],Clientes_Proveedores[Ruc / Dni]),2,0),"-")</f>
        <v>20100055237</v>
      </c>
      <c r="AB1522" s="31" t="s">
        <v>810</v>
      </c>
      <c r="AC1522" s="3" t="s">
        <v>670</v>
      </c>
      <c r="AD1522" s="5">
        <v>0.18</v>
      </c>
      <c r="AE1522" s="6">
        <v>84.5</v>
      </c>
      <c r="AF1522" s="6">
        <f>Presupuestos[[#This Row],[BASE]]*Presupuestos[[#This Row],[% IGV]]</f>
        <v>15.209999999999999</v>
      </c>
      <c r="AG1522" s="22">
        <f>ROUND(SUM(Presupuestos[[#This Row],[BASE]:[IGV]]),2)</f>
        <v>99.71</v>
      </c>
      <c r="AH1522" s="9" t="str">
        <f>IF(Presupuestos[[#This Row],[MONEDA]]="USD",VLOOKUP(Presupuestos[[#This Row],[FECHA DE EMISION]],Tipo_Cambio[],3,0),"")</f>
        <v/>
      </c>
      <c r="AI1522" s="22">
        <f>IFERROR(ROUND(IF(Presupuestos[[#This Row],[MONEDA]]="PEN",Presupuestos[[#This Row],[TOTAL]],Presupuestos[[#This Row],[TOTAL]]*Presupuestos[[#This Row],[TIPO DE CAMBIO]]),2),"")</f>
        <v>99.71</v>
      </c>
      <c r="AJ1522" s="5">
        <v>0.15</v>
      </c>
      <c r="AK1522" s="33" t="s">
        <v>671</v>
      </c>
      <c r="AL1522" s="5" t="s">
        <v>680</v>
      </c>
      <c r="AM1522" s="23" t="s">
        <v>671</v>
      </c>
      <c r="AN1522" s="23" t="s">
        <v>671</v>
      </c>
      <c r="AO1522" s="7" t="str">
        <f>IFERROR(VLOOKUP("1-"&amp;Presupuestos[[#This Row],[ID DOCUMENTO]],BD_Pagos[],7,0),"")</f>
        <v/>
      </c>
      <c r="AP1522" s="16" t="str">
        <f>IFERROR(VLOOKUP("1-"&amp;Presupuestos[[#This Row],[ID DOCUMENTO]],BD_Pagos[],8,0),"")</f>
        <v/>
      </c>
      <c r="AQ1522" s="17" t="str">
        <f>IFERROR(VLOOKUP("1-"&amp;Presupuestos[[#This Row],[ID DOCUMENTO]],BD_Pagos[],9,0),"")</f>
        <v/>
      </c>
      <c r="AR1522" s="54"/>
      <c r="AS1522" s="7" t="str">
        <f>IFERROR(VLOOKUP("2-"&amp;Presupuestos[[#This Row],[ID DOCUMENTO]],BD_Pagos[],7,0),"")</f>
        <v/>
      </c>
      <c r="AT1522" s="16" t="str">
        <f>IFERROR(VLOOKUP("2-"&amp;Presupuestos[[#This Row],[ID DOCUMENTO]],BD_Pagos[],8,0),"")</f>
        <v/>
      </c>
      <c r="AU1522" s="17" t="str">
        <f>IFERROR(VLOOKUP("2-"&amp;Presupuestos[[#This Row],[ID DOCUMENTO]],BD_Pagos[],9,0),"")</f>
        <v/>
      </c>
      <c r="AV1522" s="20">
        <f>IF(IFERROR(VLOOKUP("2-"&amp;Presupuestos[[#This Row],[ID DOCUMENTO]],BD_Pagos[],10,0),0)&gt;Presupuestos[[#This Row],[TOTAL SOLES]],Presupuestos[[#This Row],[TOTAL SOLES]],IFERROR(VLOOKUP("2-"&amp;Presupuestos[[#This Row],[ID DOCUMENTO]],BD_Pagos[],10,0),0))</f>
        <v>0</v>
      </c>
      <c r="AW1522" s="7"/>
      <c r="AX1522" s="16"/>
      <c r="AY1522" s="17"/>
      <c r="AZ1522" s="20"/>
      <c r="BA1522" s="7"/>
      <c r="BB1522" s="16"/>
      <c r="BC1522" s="17"/>
      <c r="BD1522" s="20"/>
      <c r="BE1522" s="7" t="str">
        <f>IFERROR(VLOOKUP("5-"&amp;Presupuestos[[#This Row],[ID DOCUMENTO]],BD_Pagos[],7,0),"")</f>
        <v/>
      </c>
      <c r="BF1522" s="17" t="str">
        <f>IFERROR(VLOOKUP("5-"&amp;Presupuestos[[#This Row],[ID DOCUMENTO]],BD_Pagos[],9,0),"")</f>
        <v/>
      </c>
      <c r="BG1522" s="20">
        <f>IF(IFERROR(VLOOKUP("5-"&amp;Presupuestos[[#This Row],[ID DOCUMENTO]],BD_Pagos[],10,0),0)&gt;Presupuestos[[#This Row],[TOTAL SOLES]],Presupuestos[[#This Row],[TOTAL SOLES]],IFERROR(VLOOKUP("5-"&amp;Presupuestos[[#This Row],[ID DOCUMENTO]],BD_Pagos[],10,0),0))</f>
        <v>0</v>
      </c>
      <c r="BH1522" s="7" t="str">
        <f>IFERROR(VLOOKUP("1-Detraccion"&amp;Presupuestos[[#This Row],[ID DOCUMENTO]],BD_Pagos[],2,0),"")</f>
        <v/>
      </c>
      <c r="BI1522" s="3" t="str">
        <f>IFERROR(VLOOKUP("1-Detraccion"&amp;Presupuestos[[#This Row],[ID DOCUMENTO]],BD_Pagos[],3,0),"")</f>
        <v/>
      </c>
      <c r="BJ1522" s="3" t="str">
        <f>IFERROR(VLOOKUP("1-Detraccion"&amp;Presupuestos[[#This Row],[ID DOCUMENTO]],BD_Pagos[],4,0),"")</f>
        <v/>
      </c>
      <c r="BK1522" s="6">
        <f>IF(IFERROR(VLOOKUP("1-Detraccion"&amp;Presupuestos[[#This Row],[ID DOCUMENTO]],BD_Pagos[],5,0),0)&gt;Presupuestos[[#This Row],[TOTAL SOLES]],Presupuestos[[#This Row],[TOTAL SOLES]],IFERROR(VLOOKUP("1-Detraccion"&amp;Presupuestos[[#This Row],[ID DOCUMENTO]],BD_Pagos[],5,0),0))</f>
        <v>0</v>
      </c>
      <c r="BL1522" s="6">
        <f>IF(IFERROR(VLOOKUP("1-Detraccion"&amp;Presupuestos[[#This Row],[ID DOCUMENTO]],BD_Pagos[],6,0),0)&gt;Presupuestos[[#This Row],[TOTAL SOLES]],Presupuestos[[#This Row],[TOTAL SOLES]],IFERROR(VLOOKUP("1-Detraccion"&amp;Presupuestos[[#This Row],[ID DOCUMENTO]],BD_Pagos[],6,0),0))</f>
        <v>0</v>
      </c>
      <c r="BM1522" s="37"/>
      <c r="BN1522" s="3"/>
      <c r="BO1522" s="3"/>
      <c r="BP1522" s="6"/>
      <c r="BQ152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99.71</v>
      </c>
      <c r="BR1522" s="23" t="str">
        <f>IF(Presupuestos[[#This Row],[SALDO ME-MN]]&gt;0,"PENDIENTE","CANCELADO")</f>
        <v>PENDIENTE</v>
      </c>
      <c r="BS1522" s="23" t="str">
        <f>IF(COUNTIFS($U$4:$U1521,Presupuestos[[#This Row],[ID DOCUMENTO]])&gt;=1,IF(B1521=Presupuestos[[#This Row],[ID]],"OK","DOC. DUPLICADO"),"OK")</f>
        <v>OK</v>
      </c>
    </row>
    <row r="1523" spans="2:71" x14ac:dyDescent="0.25">
      <c r="B1523" s="34">
        <f>IF(Presupuestos[[#This Row],[ID DOCUMENTO]]=U1522,B1522,IF(B1522="ID",1,B1522+1))</f>
        <v>1299</v>
      </c>
      <c r="C1523" s="2">
        <v>45896</v>
      </c>
      <c r="D1523" s="2">
        <v>45896</v>
      </c>
      <c r="E1523" s="3" t="s">
        <v>1718</v>
      </c>
      <c r="F1523" s="25" t="s">
        <v>27</v>
      </c>
      <c r="G1523" s="25" t="s">
        <v>91</v>
      </c>
      <c r="H1523" s="25" t="s">
        <v>92</v>
      </c>
      <c r="I1523" s="36" t="str">
        <f>IFERROR(VLOOKUP(Presupuestos[[#This Row],[AREA]]&amp;Presupuestos[[#This Row],[CONCEPTO]]&amp;Presupuestos[[#This Row],[DESCRIPCION]],Tabla28[[Columna1]:[CÓDIGO NUEVO]],2,0),"")</f>
        <v>P0201001</v>
      </c>
      <c r="J1523" s="3" t="s">
        <v>666</v>
      </c>
      <c r="K1523" s="3" t="s">
        <v>10335</v>
      </c>
      <c r="L1523" s="3" t="s">
        <v>666</v>
      </c>
      <c r="M1523" s="31" t="s">
        <v>790</v>
      </c>
      <c r="N1523" s="3"/>
      <c r="O1523" s="3" t="s">
        <v>308</v>
      </c>
      <c r="P1523" s="3" t="s">
        <v>71</v>
      </c>
      <c r="Q1523" s="3" t="str">
        <f>IFERROR(VLOOKUP(Presupuestos[[#This Row],[CLASIFICACIÓN (N)]],Tabla17[],2,0),"")</f>
        <v>Costos de ventas</v>
      </c>
      <c r="R1523" s="3" t="str">
        <f>IFERROR(VLOOKUP(Presupuestos[[#This Row],[CLASIFICACIÓN (N)]],Tabla17[],3,0),"")</f>
        <v>Operativo</v>
      </c>
      <c r="S1523" s="3" t="s">
        <v>16</v>
      </c>
      <c r="T1523" s="3" t="str">
        <f>IFERROR(VLOOKUP(Presupuestos[[#This Row],[ALMACEN]],Tabla5[],2,0),"")</f>
        <v>Arequipa</v>
      </c>
      <c r="U1523" s="19" t="str">
        <f>IFERROR(VLOOKUP(Presupuestos[[#This Row],[TIPO DE DOCUMENTO]],Tipo_Documento[],2,0)&amp;Presupuestos[[#This Row],[SERIE]]&amp;Presupuestos[[#This Row],[NUMERO]]&amp;Presupuestos[[#This Row],[RUC]],"")</f>
        <v>01F313680520100055237</v>
      </c>
      <c r="V1523" s="3" t="s">
        <v>120</v>
      </c>
      <c r="W1523" s="74">
        <v>45896</v>
      </c>
      <c r="X1523" s="74">
        <v>45896</v>
      </c>
      <c r="Y1523" s="3" t="s">
        <v>809</v>
      </c>
      <c r="Z1523" s="3">
        <v>6805</v>
      </c>
      <c r="AA1523" s="3">
        <f>IFERROR(VLOOKUP(Presupuestos[[#This Row],[RAZON SOCIAL]],CHOOSE({1,2},Clientes_Proveedores[Razon Social],Clientes_Proveedores[Ruc / Dni]),2,0),"-")</f>
        <v>20100055237</v>
      </c>
      <c r="AB1523" s="31" t="s">
        <v>810</v>
      </c>
      <c r="AC1523" s="3" t="s">
        <v>670</v>
      </c>
      <c r="AD1523" s="5">
        <v>0.18</v>
      </c>
      <c r="AE1523" s="6">
        <v>43</v>
      </c>
      <c r="AF1523" s="6">
        <f>Presupuestos[[#This Row],[BASE]]*Presupuestos[[#This Row],[% IGV]]</f>
        <v>7.7399999999999993</v>
      </c>
      <c r="AG1523" s="22">
        <f>ROUND(SUM(Presupuestos[[#This Row],[BASE]:[IGV]]),2)</f>
        <v>50.74</v>
      </c>
      <c r="AH1523" s="9" t="str">
        <f>IF(Presupuestos[[#This Row],[MONEDA]]="USD",VLOOKUP(Presupuestos[[#This Row],[FECHA DE EMISION]],Tipo_Cambio[],3,0),"")</f>
        <v/>
      </c>
      <c r="AI1523" s="22">
        <f>IFERROR(ROUND(IF(Presupuestos[[#This Row],[MONEDA]]="PEN",Presupuestos[[#This Row],[TOTAL]],Presupuestos[[#This Row],[TOTAL]]*Presupuestos[[#This Row],[TIPO DE CAMBIO]]),2),"")</f>
        <v>50.74</v>
      </c>
      <c r="AJ1523" s="5">
        <v>0.15</v>
      </c>
      <c r="AK1523" s="33" t="s">
        <v>671</v>
      </c>
      <c r="AL1523" s="5" t="s">
        <v>680</v>
      </c>
      <c r="AM1523" s="23" t="s">
        <v>671</v>
      </c>
      <c r="AN1523" s="23" t="s">
        <v>671</v>
      </c>
      <c r="AO1523" s="7" t="str">
        <f>IFERROR(VLOOKUP("1-"&amp;Presupuestos[[#This Row],[ID DOCUMENTO]],BD_Pagos[],7,0),"")</f>
        <v/>
      </c>
      <c r="AP1523" s="16" t="str">
        <f>IFERROR(VLOOKUP("1-"&amp;Presupuestos[[#This Row],[ID DOCUMENTO]],BD_Pagos[],8,0),"")</f>
        <v/>
      </c>
      <c r="AQ1523" s="17" t="str">
        <f>IFERROR(VLOOKUP("1-"&amp;Presupuestos[[#This Row],[ID DOCUMENTO]],BD_Pagos[],9,0),"")</f>
        <v/>
      </c>
      <c r="AR1523" s="54"/>
      <c r="AS1523" s="7" t="str">
        <f>IFERROR(VLOOKUP("2-"&amp;Presupuestos[[#This Row],[ID DOCUMENTO]],BD_Pagos[],7,0),"")</f>
        <v/>
      </c>
      <c r="AT1523" s="16" t="str">
        <f>IFERROR(VLOOKUP("2-"&amp;Presupuestos[[#This Row],[ID DOCUMENTO]],BD_Pagos[],8,0),"")</f>
        <v/>
      </c>
      <c r="AU1523" s="17" t="str">
        <f>IFERROR(VLOOKUP("2-"&amp;Presupuestos[[#This Row],[ID DOCUMENTO]],BD_Pagos[],9,0),"")</f>
        <v/>
      </c>
      <c r="AV1523" s="20">
        <f>IF(IFERROR(VLOOKUP("2-"&amp;Presupuestos[[#This Row],[ID DOCUMENTO]],BD_Pagos[],10,0),0)&gt;Presupuestos[[#This Row],[TOTAL SOLES]],Presupuestos[[#This Row],[TOTAL SOLES]],IFERROR(VLOOKUP("2-"&amp;Presupuestos[[#This Row],[ID DOCUMENTO]],BD_Pagos[],10,0),0))</f>
        <v>0</v>
      </c>
      <c r="AW1523" s="7"/>
      <c r="AX1523" s="16"/>
      <c r="AY1523" s="17"/>
      <c r="AZ1523" s="20"/>
      <c r="BA1523" s="7"/>
      <c r="BB1523" s="16"/>
      <c r="BC1523" s="17"/>
      <c r="BD1523" s="20"/>
      <c r="BE1523" s="7" t="str">
        <f>IFERROR(VLOOKUP("5-"&amp;Presupuestos[[#This Row],[ID DOCUMENTO]],BD_Pagos[],7,0),"")</f>
        <v/>
      </c>
      <c r="BF1523" s="17" t="str">
        <f>IFERROR(VLOOKUP("5-"&amp;Presupuestos[[#This Row],[ID DOCUMENTO]],BD_Pagos[],9,0),"")</f>
        <v/>
      </c>
      <c r="BG1523" s="20">
        <f>IF(IFERROR(VLOOKUP("5-"&amp;Presupuestos[[#This Row],[ID DOCUMENTO]],BD_Pagos[],10,0),0)&gt;Presupuestos[[#This Row],[TOTAL SOLES]],Presupuestos[[#This Row],[TOTAL SOLES]],IFERROR(VLOOKUP("5-"&amp;Presupuestos[[#This Row],[ID DOCUMENTO]],BD_Pagos[],10,0),0))</f>
        <v>0</v>
      </c>
      <c r="BH1523" s="7" t="str">
        <f>IFERROR(VLOOKUP("1-Detraccion"&amp;Presupuestos[[#This Row],[ID DOCUMENTO]],BD_Pagos[],2,0),"")</f>
        <v/>
      </c>
      <c r="BI1523" s="3" t="str">
        <f>IFERROR(VLOOKUP("1-Detraccion"&amp;Presupuestos[[#This Row],[ID DOCUMENTO]],BD_Pagos[],3,0),"")</f>
        <v/>
      </c>
      <c r="BJ1523" s="3" t="str">
        <f>IFERROR(VLOOKUP("1-Detraccion"&amp;Presupuestos[[#This Row],[ID DOCUMENTO]],BD_Pagos[],4,0),"")</f>
        <v/>
      </c>
      <c r="BK1523" s="6">
        <f>IF(IFERROR(VLOOKUP("1-Detraccion"&amp;Presupuestos[[#This Row],[ID DOCUMENTO]],BD_Pagos[],5,0),0)&gt;Presupuestos[[#This Row],[TOTAL SOLES]],Presupuestos[[#This Row],[TOTAL SOLES]],IFERROR(VLOOKUP("1-Detraccion"&amp;Presupuestos[[#This Row],[ID DOCUMENTO]],BD_Pagos[],5,0),0))</f>
        <v>0</v>
      </c>
      <c r="BL1523" s="6">
        <f>IF(IFERROR(VLOOKUP("1-Detraccion"&amp;Presupuestos[[#This Row],[ID DOCUMENTO]],BD_Pagos[],6,0),0)&gt;Presupuestos[[#This Row],[TOTAL SOLES]],Presupuestos[[#This Row],[TOTAL SOLES]],IFERROR(VLOOKUP("1-Detraccion"&amp;Presupuestos[[#This Row],[ID DOCUMENTO]],BD_Pagos[],6,0),0))</f>
        <v>0</v>
      </c>
      <c r="BM1523" s="37"/>
      <c r="BN1523" s="3"/>
      <c r="BO1523" s="3"/>
      <c r="BP1523" s="6"/>
      <c r="BQ152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50.74</v>
      </c>
      <c r="BR1523" s="23" t="str">
        <f>IF(Presupuestos[[#This Row],[SALDO ME-MN]]&gt;0,"PENDIENTE","CANCELADO")</f>
        <v>PENDIENTE</v>
      </c>
      <c r="BS1523" s="23" t="str">
        <f>IF(COUNTIFS($U$4:$U1522,Presupuestos[[#This Row],[ID DOCUMENTO]])&gt;=1,IF(B1522=Presupuestos[[#This Row],[ID]],"OK","DOC. DUPLICADO"),"OK")</f>
        <v>OK</v>
      </c>
    </row>
    <row r="1524" spans="2:71" x14ac:dyDescent="0.25">
      <c r="B1524" s="34">
        <f>IF(Presupuestos[[#This Row],[ID DOCUMENTO]]=U1523,B1523,IF(B1523="ID",1,B1523+1))</f>
        <v>1300</v>
      </c>
      <c r="C1524" s="2">
        <v>45894</v>
      </c>
      <c r="D1524" s="2">
        <v>45894</v>
      </c>
      <c r="E1524" s="3" t="s">
        <v>911</v>
      </c>
      <c r="F1524" s="25" t="s">
        <v>35</v>
      </c>
      <c r="G1524" s="25" t="s">
        <v>223</v>
      </c>
      <c r="H1524" s="25" t="s">
        <v>214</v>
      </c>
      <c r="I1524" s="36" t="str">
        <f>IFERROR(VLOOKUP(Presupuestos[[#This Row],[AREA]]&amp;Presupuestos[[#This Row],[CONCEPTO]]&amp;Presupuestos[[#This Row],[DESCRIPCION]],Tabla28[[Columna1]:[CÓDIGO NUEVO]],2,0),"")</f>
        <v>P0303002</v>
      </c>
      <c r="J1524" s="3" t="s">
        <v>666</v>
      </c>
      <c r="K1524" s="3" t="s">
        <v>666</v>
      </c>
      <c r="L1524" s="3" t="s">
        <v>666</v>
      </c>
      <c r="M1524" s="31" t="s">
        <v>10338</v>
      </c>
      <c r="N1524" s="3" t="s">
        <v>47</v>
      </c>
      <c r="O1524" s="3" t="s">
        <v>300</v>
      </c>
      <c r="P1524" s="3" t="s">
        <v>122</v>
      </c>
      <c r="Q1524" s="3" t="str">
        <f>IFERROR(VLOOKUP(Presupuestos[[#This Row],[CLASIFICACIÓN (N)]],Tabla17[],2,0),"")</f>
        <v>Costos de ventas</v>
      </c>
      <c r="R1524" s="3" t="str">
        <f>IFERROR(VLOOKUP(Presupuestos[[#This Row],[CLASIFICACIÓN (N)]],Tabla17[],3,0),"")</f>
        <v>Operativo</v>
      </c>
      <c r="S1524" s="3" t="s">
        <v>16</v>
      </c>
      <c r="T1524" s="3" t="str">
        <f>IFERROR(VLOOKUP(Presupuestos[[#This Row],[ALMACEN]],Tabla5[],2,0),"")</f>
        <v>Arequipa</v>
      </c>
      <c r="U1524" s="19" t="str">
        <f>IFERROR(VLOOKUP(Presupuestos[[#This Row],[TIPO DE DOCUMENTO]],Tipo_Documento[],2,0)&amp;Presupuestos[[#This Row],[SERIE]]&amp;Presupuestos[[#This Row],[NUMERO]]&amp;Presupuestos[[#This Row],[RUC]],"")</f>
        <v>01F212182144920517252558</v>
      </c>
      <c r="V1524" s="3" t="s">
        <v>120</v>
      </c>
      <c r="W1524" s="7">
        <v>45894</v>
      </c>
      <c r="X1524" s="7">
        <v>45894</v>
      </c>
      <c r="Y1524" s="3" t="s">
        <v>713</v>
      </c>
      <c r="Z1524" s="3">
        <v>1821449</v>
      </c>
      <c r="AA1524" s="3">
        <f>IFERROR(VLOOKUP(Presupuestos[[#This Row],[RAZON SOCIAL]],CHOOSE({1,2},Clientes_Proveedores[Razon Social],Clientes_Proveedores[Ruc / Dni]),2,0),"-")</f>
        <v>20517252558</v>
      </c>
      <c r="AB1524" s="31" t="s">
        <v>714</v>
      </c>
      <c r="AC1524" s="3" t="s">
        <v>670</v>
      </c>
      <c r="AD1524" s="5">
        <v>0.18</v>
      </c>
      <c r="AE1524" s="6">
        <v>6.78</v>
      </c>
      <c r="AF1524" s="6">
        <f>Presupuestos[[#This Row],[BASE]]*Presupuestos[[#This Row],[% IGV]]</f>
        <v>1.2203999999999999</v>
      </c>
      <c r="AG1524" s="22">
        <f>ROUND(SUM(Presupuestos[[#This Row],[BASE]:[IGV]]),2)</f>
        <v>8</v>
      </c>
      <c r="AH1524" s="9" t="str">
        <f>IF(Presupuestos[[#This Row],[MONEDA]]="USD",VLOOKUP(Presupuestos[[#This Row],[FECHA DE EMISION]],Tipo_Cambio[],3,0),"")</f>
        <v/>
      </c>
      <c r="AI1524" s="22">
        <f>IFERROR(ROUND(IF(Presupuestos[[#This Row],[MONEDA]]="PEN",Presupuestos[[#This Row],[TOTAL]],Presupuestos[[#This Row],[TOTAL]]*Presupuestos[[#This Row],[TIPO DE CAMBIO]]),2),"")</f>
        <v>8</v>
      </c>
      <c r="AJ1524" s="5"/>
      <c r="AK1524" s="33" t="s">
        <v>671</v>
      </c>
      <c r="AL1524" s="5" t="s">
        <v>715</v>
      </c>
      <c r="AM1524" s="23" t="s">
        <v>671</v>
      </c>
      <c r="AN1524" s="23" t="s">
        <v>671</v>
      </c>
      <c r="AO1524" s="7" t="str">
        <f>IFERROR(VLOOKUP("1-"&amp;Presupuestos[[#This Row],[ID DOCUMENTO]],BD_Pagos[],7,0),"")</f>
        <v/>
      </c>
      <c r="AP1524" s="16" t="str">
        <f>IFERROR(VLOOKUP("1-"&amp;Presupuestos[[#This Row],[ID DOCUMENTO]],BD_Pagos[],8,0),"")</f>
        <v/>
      </c>
      <c r="AQ1524" s="17" t="str">
        <f>IFERROR(VLOOKUP("1-"&amp;Presupuestos[[#This Row],[ID DOCUMENTO]],BD_Pagos[],9,0),"")</f>
        <v/>
      </c>
      <c r="AR1524" s="54"/>
      <c r="AS1524" s="7" t="str">
        <f>IFERROR(VLOOKUP("2-"&amp;Presupuestos[[#This Row],[ID DOCUMENTO]],BD_Pagos[],7,0),"")</f>
        <v/>
      </c>
      <c r="AT1524" s="16" t="str">
        <f>IFERROR(VLOOKUP("2-"&amp;Presupuestos[[#This Row],[ID DOCUMENTO]],BD_Pagos[],8,0),"")</f>
        <v/>
      </c>
      <c r="AU1524" s="17" t="str">
        <f>IFERROR(VLOOKUP("2-"&amp;Presupuestos[[#This Row],[ID DOCUMENTO]],BD_Pagos[],9,0),"")</f>
        <v/>
      </c>
      <c r="AV1524" s="20">
        <f>IF(IFERROR(VLOOKUP("2-"&amp;Presupuestos[[#This Row],[ID DOCUMENTO]],BD_Pagos[],10,0),0)&gt;Presupuestos[[#This Row],[TOTAL SOLES]],Presupuestos[[#This Row],[TOTAL SOLES]],IFERROR(VLOOKUP("2-"&amp;Presupuestos[[#This Row],[ID DOCUMENTO]],BD_Pagos[],10,0),0))</f>
        <v>0</v>
      </c>
      <c r="AW1524" s="7"/>
      <c r="AX1524" s="16"/>
      <c r="AY1524" s="17"/>
      <c r="AZ1524" s="20"/>
      <c r="BA1524" s="7"/>
      <c r="BB1524" s="16"/>
      <c r="BC1524" s="17"/>
      <c r="BD1524" s="20"/>
      <c r="BE1524" s="7" t="str">
        <f>IFERROR(VLOOKUP("5-"&amp;Presupuestos[[#This Row],[ID DOCUMENTO]],BD_Pagos[],7,0),"")</f>
        <v/>
      </c>
      <c r="BF1524" s="17" t="str">
        <f>IFERROR(VLOOKUP("5-"&amp;Presupuestos[[#This Row],[ID DOCUMENTO]],BD_Pagos[],9,0),"")</f>
        <v/>
      </c>
      <c r="BG1524" s="20">
        <f>IF(IFERROR(VLOOKUP("5-"&amp;Presupuestos[[#This Row],[ID DOCUMENTO]],BD_Pagos[],10,0),0)&gt;Presupuestos[[#This Row],[TOTAL SOLES]],Presupuestos[[#This Row],[TOTAL SOLES]],IFERROR(VLOOKUP("5-"&amp;Presupuestos[[#This Row],[ID DOCUMENTO]],BD_Pagos[],10,0),0))</f>
        <v>0</v>
      </c>
      <c r="BH1524" s="7" t="str">
        <f>IFERROR(VLOOKUP("1-Detraccion"&amp;Presupuestos[[#This Row],[ID DOCUMENTO]],BD_Pagos[],2,0),"")</f>
        <v/>
      </c>
      <c r="BI1524" s="3" t="str">
        <f>IFERROR(VLOOKUP("1-Detraccion"&amp;Presupuestos[[#This Row],[ID DOCUMENTO]],BD_Pagos[],3,0),"")</f>
        <v/>
      </c>
      <c r="BJ1524" s="3" t="str">
        <f>IFERROR(VLOOKUP("1-Detraccion"&amp;Presupuestos[[#This Row],[ID DOCUMENTO]],BD_Pagos[],4,0),"")</f>
        <v/>
      </c>
      <c r="BK1524" s="6">
        <f>IF(IFERROR(VLOOKUP("1-Detraccion"&amp;Presupuestos[[#This Row],[ID DOCUMENTO]],BD_Pagos[],5,0),0)&gt;Presupuestos[[#This Row],[TOTAL SOLES]],Presupuestos[[#This Row],[TOTAL SOLES]],IFERROR(VLOOKUP("1-Detraccion"&amp;Presupuestos[[#This Row],[ID DOCUMENTO]],BD_Pagos[],5,0),0))</f>
        <v>0</v>
      </c>
      <c r="BL1524" s="6">
        <f>IF(IFERROR(VLOOKUP("1-Detraccion"&amp;Presupuestos[[#This Row],[ID DOCUMENTO]],BD_Pagos[],6,0),0)&gt;Presupuestos[[#This Row],[TOTAL SOLES]],Presupuestos[[#This Row],[TOTAL SOLES]],IFERROR(VLOOKUP("1-Detraccion"&amp;Presupuestos[[#This Row],[ID DOCUMENTO]],BD_Pagos[],6,0),0))</f>
        <v>0</v>
      </c>
      <c r="BM1524" s="37"/>
      <c r="BN1524" s="3"/>
      <c r="BO1524" s="3"/>
      <c r="BP1524" s="6"/>
      <c r="BQ152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524" s="23" t="str">
        <f>IF(Presupuestos[[#This Row],[SALDO ME-MN]]&gt;0,"PENDIENTE","CANCELADO")</f>
        <v>PENDIENTE</v>
      </c>
      <c r="BS1524" s="23" t="str">
        <f>IF(COUNTIFS($U$4:$U1523,Presupuestos[[#This Row],[ID DOCUMENTO]])&gt;=1,IF(B1523=Presupuestos[[#This Row],[ID]],"OK","DOC. DUPLICADO"),"OK")</f>
        <v>OK</v>
      </c>
    </row>
    <row r="1525" spans="2:71" x14ac:dyDescent="0.25">
      <c r="B1525" s="34">
        <f>IF(Presupuestos[[#This Row],[ID DOCUMENTO]]=U1524,B1524,IF(B1524="ID",1,B1524+1))</f>
        <v>1301</v>
      </c>
      <c r="C1525" s="2">
        <v>45894</v>
      </c>
      <c r="D1525" s="2">
        <v>45894</v>
      </c>
      <c r="E1525" s="3" t="s">
        <v>911</v>
      </c>
      <c r="F1525" s="25" t="s">
        <v>35</v>
      </c>
      <c r="G1525" s="25" t="s">
        <v>223</v>
      </c>
      <c r="H1525" s="25" t="s">
        <v>214</v>
      </c>
      <c r="I1525" s="36" t="str">
        <f>IFERROR(VLOOKUP(Presupuestos[[#This Row],[AREA]]&amp;Presupuestos[[#This Row],[CONCEPTO]]&amp;Presupuestos[[#This Row],[DESCRIPCION]],Tabla28[[Columna1]:[CÓDIGO NUEVO]],2,0),"")</f>
        <v>P0303002</v>
      </c>
      <c r="J1525" s="3" t="s">
        <v>666</v>
      </c>
      <c r="K1525" s="3" t="s">
        <v>666</v>
      </c>
      <c r="L1525" s="3" t="s">
        <v>666</v>
      </c>
      <c r="M1525" s="31" t="s">
        <v>10338</v>
      </c>
      <c r="N1525" s="3" t="s">
        <v>47</v>
      </c>
      <c r="O1525" s="3" t="s">
        <v>300</v>
      </c>
      <c r="P1525" s="3" t="s">
        <v>122</v>
      </c>
      <c r="Q1525" s="3" t="str">
        <f>IFERROR(VLOOKUP(Presupuestos[[#This Row],[CLASIFICACIÓN (N)]],Tabla17[],2,0),"")</f>
        <v>Costos de ventas</v>
      </c>
      <c r="R1525" s="3" t="str">
        <f>IFERROR(VLOOKUP(Presupuestos[[#This Row],[CLASIFICACIÓN (N)]],Tabla17[],3,0),"")</f>
        <v>Operativo</v>
      </c>
      <c r="S1525" s="3" t="s">
        <v>16</v>
      </c>
      <c r="T1525" s="3" t="str">
        <f>IFERROR(VLOOKUP(Presupuestos[[#This Row],[ALMACEN]],Tabla5[],2,0),"")</f>
        <v>Arequipa</v>
      </c>
      <c r="U1525" s="19" t="str">
        <f>IFERROR(VLOOKUP(Presupuestos[[#This Row],[TIPO DE DOCUMENTO]],Tipo_Documento[],2,0)&amp;Presupuestos[[#This Row],[SERIE]]&amp;Presupuestos[[#This Row],[NUMERO]]&amp;Presupuestos[[#This Row],[RUC]],"")</f>
        <v>01F213184280220517252558</v>
      </c>
      <c r="V1525" s="3" t="s">
        <v>120</v>
      </c>
      <c r="W1525" s="7">
        <v>45894</v>
      </c>
      <c r="X1525" s="7">
        <v>45894</v>
      </c>
      <c r="Y1525" s="3" t="s">
        <v>719</v>
      </c>
      <c r="Z1525" s="3">
        <v>1842802</v>
      </c>
      <c r="AA1525" s="3">
        <f>IFERROR(VLOOKUP(Presupuestos[[#This Row],[RAZON SOCIAL]],CHOOSE({1,2},Clientes_Proveedores[Razon Social],Clientes_Proveedores[Ruc / Dni]),2,0),"-")</f>
        <v>20517252558</v>
      </c>
      <c r="AB1525" s="31" t="s">
        <v>714</v>
      </c>
      <c r="AC1525" s="3" t="s">
        <v>670</v>
      </c>
      <c r="AD1525" s="5">
        <v>0.18</v>
      </c>
      <c r="AE1525" s="6">
        <v>6.78</v>
      </c>
      <c r="AF1525" s="6">
        <f>Presupuestos[[#This Row],[BASE]]*Presupuestos[[#This Row],[% IGV]]</f>
        <v>1.2203999999999999</v>
      </c>
      <c r="AG1525" s="22">
        <f>ROUND(SUM(Presupuestos[[#This Row],[BASE]:[IGV]]),2)</f>
        <v>8</v>
      </c>
      <c r="AH1525" s="9" t="str">
        <f>IF(Presupuestos[[#This Row],[MONEDA]]="USD",VLOOKUP(Presupuestos[[#This Row],[FECHA DE EMISION]],Tipo_Cambio[],3,0),"")</f>
        <v/>
      </c>
      <c r="AI1525" s="22">
        <f>IFERROR(ROUND(IF(Presupuestos[[#This Row],[MONEDA]]="PEN",Presupuestos[[#This Row],[TOTAL]],Presupuestos[[#This Row],[TOTAL]]*Presupuestos[[#This Row],[TIPO DE CAMBIO]]),2),"")</f>
        <v>8</v>
      </c>
      <c r="AJ1525" s="5"/>
      <c r="AK1525" s="33" t="s">
        <v>671</v>
      </c>
      <c r="AL1525" s="5" t="s">
        <v>715</v>
      </c>
      <c r="AM1525" s="23" t="s">
        <v>671</v>
      </c>
      <c r="AN1525" s="23" t="s">
        <v>671</v>
      </c>
      <c r="AO1525" s="7" t="str">
        <f>IFERROR(VLOOKUP("1-"&amp;Presupuestos[[#This Row],[ID DOCUMENTO]],BD_Pagos[],7,0),"")</f>
        <v/>
      </c>
      <c r="AP1525" s="16" t="str">
        <f>IFERROR(VLOOKUP("1-"&amp;Presupuestos[[#This Row],[ID DOCUMENTO]],BD_Pagos[],8,0),"")</f>
        <v/>
      </c>
      <c r="AQ1525" s="17" t="str">
        <f>IFERROR(VLOOKUP("1-"&amp;Presupuestos[[#This Row],[ID DOCUMENTO]],BD_Pagos[],9,0),"")</f>
        <v/>
      </c>
      <c r="AR1525" s="54"/>
      <c r="AS1525" s="7" t="str">
        <f>IFERROR(VLOOKUP("2-"&amp;Presupuestos[[#This Row],[ID DOCUMENTO]],BD_Pagos[],7,0),"")</f>
        <v/>
      </c>
      <c r="AT1525" s="16" t="str">
        <f>IFERROR(VLOOKUP("2-"&amp;Presupuestos[[#This Row],[ID DOCUMENTO]],BD_Pagos[],8,0),"")</f>
        <v/>
      </c>
      <c r="AU1525" s="17" t="str">
        <f>IFERROR(VLOOKUP("2-"&amp;Presupuestos[[#This Row],[ID DOCUMENTO]],BD_Pagos[],9,0),"")</f>
        <v/>
      </c>
      <c r="AV1525" s="20">
        <f>IF(IFERROR(VLOOKUP("2-"&amp;Presupuestos[[#This Row],[ID DOCUMENTO]],BD_Pagos[],10,0),0)&gt;Presupuestos[[#This Row],[TOTAL SOLES]],Presupuestos[[#This Row],[TOTAL SOLES]],IFERROR(VLOOKUP("2-"&amp;Presupuestos[[#This Row],[ID DOCUMENTO]],BD_Pagos[],10,0),0))</f>
        <v>0</v>
      </c>
      <c r="AW1525" s="7"/>
      <c r="AX1525" s="16"/>
      <c r="AY1525" s="17"/>
      <c r="AZ1525" s="20"/>
      <c r="BA1525" s="7"/>
      <c r="BB1525" s="16"/>
      <c r="BC1525" s="17"/>
      <c r="BD1525" s="20"/>
      <c r="BE1525" s="7" t="str">
        <f>IFERROR(VLOOKUP("5-"&amp;Presupuestos[[#This Row],[ID DOCUMENTO]],BD_Pagos[],7,0),"")</f>
        <v/>
      </c>
      <c r="BF1525" s="17" t="str">
        <f>IFERROR(VLOOKUP("5-"&amp;Presupuestos[[#This Row],[ID DOCUMENTO]],BD_Pagos[],9,0),"")</f>
        <v/>
      </c>
      <c r="BG1525" s="20">
        <f>IF(IFERROR(VLOOKUP("5-"&amp;Presupuestos[[#This Row],[ID DOCUMENTO]],BD_Pagos[],10,0),0)&gt;Presupuestos[[#This Row],[TOTAL SOLES]],Presupuestos[[#This Row],[TOTAL SOLES]],IFERROR(VLOOKUP("5-"&amp;Presupuestos[[#This Row],[ID DOCUMENTO]],BD_Pagos[],10,0),0))</f>
        <v>0</v>
      </c>
      <c r="BH1525" s="7" t="str">
        <f>IFERROR(VLOOKUP("1-Detraccion"&amp;Presupuestos[[#This Row],[ID DOCUMENTO]],BD_Pagos[],2,0),"")</f>
        <v/>
      </c>
      <c r="BI1525" s="3" t="str">
        <f>IFERROR(VLOOKUP("1-Detraccion"&amp;Presupuestos[[#This Row],[ID DOCUMENTO]],BD_Pagos[],3,0),"")</f>
        <v/>
      </c>
      <c r="BJ1525" s="3" t="str">
        <f>IFERROR(VLOOKUP("1-Detraccion"&amp;Presupuestos[[#This Row],[ID DOCUMENTO]],BD_Pagos[],4,0),"")</f>
        <v/>
      </c>
      <c r="BK1525" s="6">
        <f>IF(IFERROR(VLOOKUP("1-Detraccion"&amp;Presupuestos[[#This Row],[ID DOCUMENTO]],BD_Pagos[],5,0),0)&gt;Presupuestos[[#This Row],[TOTAL SOLES]],Presupuestos[[#This Row],[TOTAL SOLES]],IFERROR(VLOOKUP("1-Detraccion"&amp;Presupuestos[[#This Row],[ID DOCUMENTO]],BD_Pagos[],5,0),0))</f>
        <v>0</v>
      </c>
      <c r="BL1525" s="6">
        <f>IF(IFERROR(VLOOKUP("1-Detraccion"&amp;Presupuestos[[#This Row],[ID DOCUMENTO]],BD_Pagos[],6,0),0)&gt;Presupuestos[[#This Row],[TOTAL SOLES]],Presupuestos[[#This Row],[TOTAL SOLES]],IFERROR(VLOOKUP("1-Detraccion"&amp;Presupuestos[[#This Row],[ID DOCUMENTO]],BD_Pagos[],6,0),0))</f>
        <v>0</v>
      </c>
      <c r="BM1525" s="37"/>
      <c r="BN1525" s="3"/>
      <c r="BO1525" s="3"/>
      <c r="BP1525" s="6"/>
      <c r="BQ152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525" s="23" t="str">
        <f>IF(Presupuestos[[#This Row],[SALDO ME-MN]]&gt;0,"PENDIENTE","CANCELADO")</f>
        <v>PENDIENTE</v>
      </c>
      <c r="BS1525" s="23" t="str">
        <f>IF(COUNTIFS($U$4:$U1524,Presupuestos[[#This Row],[ID DOCUMENTO]])&gt;=1,IF(B1524=Presupuestos[[#This Row],[ID]],"OK","DOC. DUPLICADO"),"OK")</f>
        <v>OK</v>
      </c>
    </row>
    <row r="1526" spans="2:71" ht="24" x14ac:dyDescent="0.25">
      <c r="B1526" s="34">
        <f>IF(Presupuestos[[#This Row],[ID DOCUMENTO]]=U1525,B1525,IF(B1525="ID",1,B1525+1))</f>
        <v>1302</v>
      </c>
      <c r="C1526" s="2">
        <v>45894</v>
      </c>
      <c r="D1526" s="2">
        <v>45894</v>
      </c>
      <c r="E1526" s="3" t="s">
        <v>911</v>
      </c>
      <c r="F1526" s="25" t="s">
        <v>35</v>
      </c>
      <c r="G1526" s="25" t="s">
        <v>223</v>
      </c>
      <c r="H1526" s="25" t="s">
        <v>199</v>
      </c>
      <c r="I1526" s="36" t="str">
        <f>IFERROR(VLOOKUP(Presupuestos[[#This Row],[AREA]]&amp;Presupuestos[[#This Row],[CONCEPTO]]&amp;Presupuestos[[#This Row],[DESCRIPCION]],Tabla28[[Columna1]:[CÓDIGO NUEVO]],2,0),"")</f>
        <v>P0303001</v>
      </c>
      <c r="J1526" s="3" t="s">
        <v>666</v>
      </c>
      <c r="K1526" s="3" t="s">
        <v>666</v>
      </c>
      <c r="L1526" s="3" t="s">
        <v>666</v>
      </c>
      <c r="M1526" s="31" t="s">
        <v>10339</v>
      </c>
      <c r="N1526" s="3" t="s">
        <v>47</v>
      </c>
      <c r="O1526" s="3" t="s">
        <v>300</v>
      </c>
      <c r="P1526" s="3" t="s">
        <v>122</v>
      </c>
      <c r="Q1526" s="3" t="str">
        <f>IFERROR(VLOOKUP(Presupuestos[[#This Row],[CLASIFICACIÓN (N)]],Tabla17[],2,0),"")</f>
        <v>Costos de ventas</v>
      </c>
      <c r="R1526" s="3" t="str">
        <f>IFERROR(VLOOKUP(Presupuestos[[#This Row],[CLASIFICACIÓN (N)]],Tabla17[],3,0),"")</f>
        <v>Operativo</v>
      </c>
      <c r="S1526" s="3" t="s">
        <v>16</v>
      </c>
      <c r="T1526" s="3" t="str">
        <f>IFERROR(VLOOKUP(Presupuestos[[#This Row],[ALMACEN]],Tabla5[],2,0),"")</f>
        <v>Arequipa</v>
      </c>
      <c r="U1526" s="19" t="str">
        <f>IFERROR(VLOOKUP(Presupuestos[[#This Row],[TIPO DE DOCUMENTO]],Tipo_Documento[],2,0)&amp;Presupuestos[[#This Row],[SERIE]]&amp;Presupuestos[[#This Row],[NUMERO]]&amp;Presupuestos[[#This Row],[RUC]],"")</f>
        <v>01FE021747220259858934</v>
      </c>
      <c r="V1526" s="3" t="s">
        <v>120</v>
      </c>
      <c r="W1526" s="7">
        <v>45894</v>
      </c>
      <c r="X1526" s="7">
        <v>45894</v>
      </c>
      <c r="Y1526" s="3" t="s">
        <v>841</v>
      </c>
      <c r="Z1526" s="3">
        <v>17472</v>
      </c>
      <c r="AA1526" s="3">
        <f>IFERROR(VLOOKUP(Presupuestos[[#This Row],[RAZON SOCIAL]],CHOOSE({1,2},Clientes_Proveedores[Razon Social],Clientes_Proveedores[Ruc / Dni]),2,0),"-")</f>
        <v>20259858934</v>
      </c>
      <c r="AB1526" s="31" t="s">
        <v>842</v>
      </c>
      <c r="AC1526" s="3" t="s">
        <v>670</v>
      </c>
      <c r="AD1526" s="5">
        <v>0.18</v>
      </c>
      <c r="AE1526" s="6">
        <v>16.949000000000002</v>
      </c>
      <c r="AF1526" s="6">
        <f>Presupuestos[[#This Row],[BASE]]*Presupuestos[[#This Row],[% IGV]]</f>
        <v>3.0508200000000003</v>
      </c>
      <c r="AG1526" s="22">
        <f>ROUND(SUM(Presupuestos[[#This Row],[BASE]:[IGV]]),2)</f>
        <v>20</v>
      </c>
      <c r="AH1526" s="9" t="str">
        <f>IF(Presupuestos[[#This Row],[MONEDA]]="USD",VLOOKUP(Presupuestos[[#This Row],[FECHA DE EMISION]],Tipo_Cambio[],3,0),"")</f>
        <v/>
      </c>
      <c r="AI1526" s="22">
        <f>IFERROR(ROUND(IF(Presupuestos[[#This Row],[MONEDA]]="PEN",Presupuestos[[#This Row],[TOTAL]],Presupuestos[[#This Row],[TOTAL]]*Presupuestos[[#This Row],[TIPO DE CAMBIO]]),2),"")</f>
        <v>20</v>
      </c>
      <c r="AJ1526" s="5"/>
      <c r="AK1526" s="33" t="s">
        <v>671</v>
      </c>
      <c r="AL1526" s="5" t="s">
        <v>715</v>
      </c>
      <c r="AM1526" s="23" t="s">
        <v>671</v>
      </c>
      <c r="AN1526" s="23" t="s">
        <v>671</v>
      </c>
      <c r="AO1526" s="7" t="str">
        <f>IFERROR(VLOOKUP("1-"&amp;Presupuestos[[#This Row],[ID DOCUMENTO]],BD_Pagos[],7,0),"")</f>
        <v/>
      </c>
      <c r="AP1526" s="16" t="str">
        <f>IFERROR(VLOOKUP("1-"&amp;Presupuestos[[#This Row],[ID DOCUMENTO]],BD_Pagos[],8,0),"")</f>
        <v/>
      </c>
      <c r="AQ1526" s="17" t="str">
        <f>IFERROR(VLOOKUP("1-"&amp;Presupuestos[[#This Row],[ID DOCUMENTO]],BD_Pagos[],9,0),"")</f>
        <v/>
      </c>
      <c r="AR1526" s="54"/>
      <c r="AS1526" s="7" t="str">
        <f>IFERROR(VLOOKUP("2-"&amp;Presupuestos[[#This Row],[ID DOCUMENTO]],BD_Pagos[],7,0),"")</f>
        <v/>
      </c>
      <c r="AT1526" s="16" t="str">
        <f>IFERROR(VLOOKUP("2-"&amp;Presupuestos[[#This Row],[ID DOCUMENTO]],BD_Pagos[],8,0),"")</f>
        <v/>
      </c>
      <c r="AU1526" s="17" t="str">
        <f>IFERROR(VLOOKUP("2-"&amp;Presupuestos[[#This Row],[ID DOCUMENTO]],BD_Pagos[],9,0),"")</f>
        <v/>
      </c>
      <c r="AV1526" s="20">
        <f>IF(IFERROR(VLOOKUP("2-"&amp;Presupuestos[[#This Row],[ID DOCUMENTO]],BD_Pagos[],10,0),0)&gt;Presupuestos[[#This Row],[TOTAL SOLES]],Presupuestos[[#This Row],[TOTAL SOLES]],IFERROR(VLOOKUP("2-"&amp;Presupuestos[[#This Row],[ID DOCUMENTO]],BD_Pagos[],10,0),0))</f>
        <v>0</v>
      </c>
      <c r="AW1526" s="7"/>
      <c r="AX1526" s="16"/>
      <c r="AY1526" s="17"/>
      <c r="AZ1526" s="20"/>
      <c r="BA1526" s="7"/>
      <c r="BB1526" s="16"/>
      <c r="BC1526" s="17"/>
      <c r="BD1526" s="20"/>
      <c r="BE1526" s="7" t="str">
        <f>IFERROR(VLOOKUP("5-"&amp;Presupuestos[[#This Row],[ID DOCUMENTO]],BD_Pagos[],7,0),"")</f>
        <v/>
      </c>
      <c r="BF1526" s="17" t="str">
        <f>IFERROR(VLOOKUP("5-"&amp;Presupuestos[[#This Row],[ID DOCUMENTO]],BD_Pagos[],9,0),"")</f>
        <v/>
      </c>
      <c r="BG1526" s="20">
        <f>IF(IFERROR(VLOOKUP("5-"&amp;Presupuestos[[#This Row],[ID DOCUMENTO]],BD_Pagos[],10,0),0)&gt;Presupuestos[[#This Row],[TOTAL SOLES]],Presupuestos[[#This Row],[TOTAL SOLES]],IFERROR(VLOOKUP("5-"&amp;Presupuestos[[#This Row],[ID DOCUMENTO]],BD_Pagos[],10,0),0))</f>
        <v>0</v>
      </c>
      <c r="BH1526" s="7" t="str">
        <f>IFERROR(VLOOKUP("1-Detraccion"&amp;Presupuestos[[#This Row],[ID DOCUMENTO]],BD_Pagos[],2,0),"")</f>
        <v/>
      </c>
      <c r="BI1526" s="3" t="str">
        <f>IFERROR(VLOOKUP("1-Detraccion"&amp;Presupuestos[[#This Row],[ID DOCUMENTO]],BD_Pagos[],3,0),"")</f>
        <v/>
      </c>
      <c r="BJ1526" s="3" t="str">
        <f>IFERROR(VLOOKUP("1-Detraccion"&amp;Presupuestos[[#This Row],[ID DOCUMENTO]],BD_Pagos[],4,0),"")</f>
        <v/>
      </c>
      <c r="BK1526" s="6">
        <f>IF(IFERROR(VLOOKUP("1-Detraccion"&amp;Presupuestos[[#This Row],[ID DOCUMENTO]],BD_Pagos[],5,0),0)&gt;Presupuestos[[#This Row],[TOTAL SOLES]],Presupuestos[[#This Row],[TOTAL SOLES]],IFERROR(VLOOKUP("1-Detraccion"&amp;Presupuestos[[#This Row],[ID DOCUMENTO]],BD_Pagos[],5,0),0))</f>
        <v>0</v>
      </c>
      <c r="BL1526" s="6">
        <f>IF(IFERROR(VLOOKUP("1-Detraccion"&amp;Presupuestos[[#This Row],[ID DOCUMENTO]],BD_Pagos[],6,0),0)&gt;Presupuestos[[#This Row],[TOTAL SOLES]],Presupuestos[[#This Row],[TOTAL SOLES]],IFERROR(VLOOKUP("1-Detraccion"&amp;Presupuestos[[#This Row],[ID DOCUMENTO]],BD_Pagos[],6,0),0))</f>
        <v>0</v>
      </c>
      <c r="BM1526" s="37"/>
      <c r="BN1526" s="3"/>
      <c r="BO1526" s="3"/>
      <c r="BP1526" s="6"/>
      <c r="BQ152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526" s="23" t="str">
        <f>IF(Presupuestos[[#This Row],[SALDO ME-MN]]&gt;0,"PENDIENTE","CANCELADO")</f>
        <v>PENDIENTE</v>
      </c>
      <c r="BS1526" s="23" t="str">
        <f>IF(COUNTIFS($U$4:$U1525,Presupuestos[[#This Row],[ID DOCUMENTO]])&gt;=1,IF(B1525=Presupuestos[[#This Row],[ID]],"OK","DOC. DUPLICADO"),"OK")</f>
        <v>OK</v>
      </c>
    </row>
    <row r="1527" spans="2:71" x14ac:dyDescent="0.25">
      <c r="B1527" s="34">
        <f>IF(Presupuestos[[#This Row],[ID DOCUMENTO]]=U1526,B1526,IF(B1526="ID",1,B1526+1))</f>
        <v>1303</v>
      </c>
      <c r="C1527" s="2">
        <v>45895</v>
      </c>
      <c r="D1527" s="2">
        <v>45895</v>
      </c>
      <c r="E1527" s="3" t="s">
        <v>911</v>
      </c>
      <c r="F1527" s="25" t="s">
        <v>35</v>
      </c>
      <c r="G1527" s="25" t="s">
        <v>211</v>
      </c>
      <c r="H1527" s="25" t="s">
        <v>249</v>
      </c>
      <c r="I1527" s="36" t="str">
        <f>IFERROR(VLOOKUP(Presupuestos[[#This Row],[AREA]]&amp;Presupuestos[[#This Row],[CONCEPTO]]&amp;Presupuestos[[#This Row],[DESCRIPCION]],Tabla28[[Columna1]:[CÓDIGO NUEVO]],2,0),"")</f>
        <v>P0302007</v>
      </c>
      <c r="J1527" s="3" t="s">
        <v>666</v>
      </c>
      <c r="K1527" s="3" t="s">
        <v>666</v>
      </c>
      <c r="L1527" s="3" t="s">
        <v>666</v>
      </c>
      <c r="M1527" s="31" t="s">
        <v>918</v>
      </c>
      <c r="N1527" s="3" t="s">
        <v>47</v>
      </c>
      <c r="O1527" s="3" t="s">
        <v>300</v>
      </c>
      <c r="P1527" s="3" t="s">
        <v>122</v>
      </c>
      <c r="Q1527" s="3" t="str">
        <f>IFERROR(VLOOKUP(Presupuestos[[#This Row],[CLASIFICACIÓN (N)]],Tabla17[],2,0),"")</f>
        <v>Costos de ventas</v>
      </c>
      <c r="R1527" s="3" t="str">
        <f>IFERROR(VLOOKUP(Presupuestos[[#This Row],[CLASIFICACIÓN (N)]],Tabla17[],3,0),"")</f>
        <v>Operativo</v>
      </c>
      <c r="S1527" s="3" t="s">
        <v>16</v>
      </c>
      <c r="T1527" s="3" t="str">
        <f>IFERROR(VLOOKUP(Presupuestos[[#This Row],[ALMACEN]],Tabla5[],2,0),"")</f>
        <v>Arequipa</v>
      </c>
      <c r="U1527" s="19" t="str">
        <f>IFERROR(VLOOKUP(Presupuestos[[#This Row],[TIPO DE DOCUMENTO]],Tipo_Documento[],2,0)&amp;Presupuestos[[#This Row],[SERIE]]&amp;Presupuestos[[#This Row],[NUMERO]]&amp;Presupuestos[[#This Row],[RUC]],"")</f>
        <v>01F0011939210705628331</v>
      </c>
      <c r="V1527" s="3" t="s">
        <v>120</v>
      </c>
      <c r="W1527" s="7">
        <v>45895</v>
      </c>
      <c r="X1527" s="7">
        <v>45895</v>
      </c>
      <c r="Y1527" s="3" t="s">
        <v>688</v>
      </c>
      <c r="Z1527" s="3">
        <v>19392</v>
      </c>
      <c r="AA1527" s="3">
        <f>IFERROR(VLOOKUP(Presupuestos[[#This Row],[RAZON SOCIAL]],CHOOSE({1,2},Clientes_Proveedores[Razon Social],Clientes_Proveedores[Ruc / Dni]),2,0),"-")</f>
        <v>10705628331</v>
      </c>
      <c r="AB1527" s="31" t="s">
        <v>850</v>
      </c>
      <c r="AC1527" s="3" t="s">
        <v>670</v>
      </c>
      <c r="AD1527" s="5">
        <v>0.18</v>
      </c>
      <c r="AE1527" s="6">
        <v>21.186</v>
      </c>
      <c r="AF1527" s="6">
        <f>Presupuestos[[#This Row],[BASE]]*Presupuestos[[#This Row],[% IGV]]</f>
        <v>3.8134799999999998</v>
      </c>
      <c r="AG1527" s="22">
        <f>ROUND(SUM(Presupuestos[[#This Row],[BASE]:[IGV]]),2)</f>
        <v>25</v>
      </c>
      <c r="AH1527" s="9" t="str">
        <f>IF(Presupuestos[[#This Row],[MONEDA]]="USD",VLOOKUP(Presupuestos[[#This Row],[FECHA DE EMISION]],Tipo_Cambio[],3,0),"")</f>
        <v/>
      </c>
      <c r="AI1527" s="22">
        <f>IFERROR(ROUND(IF(Presupuestos[[#This Row],[MONEDA]]="PEN",Presupuestos[[#This Row],[TOTAL]],Presupuestos[[#This Row],[TOTAL]]*Presupuestos[[#This Row],[TIPO DE CAMBIO]]),2),"")</f>
        <v>25</v>
      </c>
      <c r="AJ1527" s="5"/>
      <c r="AK1527" s="33" t="s">
        <v>671</v>
      </c>
      <c r="AL1527" s="5" t="s">
        <v>715</v>
      </c>
      <c r="AM1527" s="23" t="s">
        <v>671</v>
      </c>
      <c r="AN1527" s="23" t="s">
        <v>671</v>
      </c>
      <c r="AO1527" s="7" t="str">
        <f>IFERROR(VLOOKUP("1-"&amp;Presupuestos[[#This Row],[ID DOCUMENTO]],BD_Pagos[],7,0),"")</f>
        <v/>
      </c>
      <c r="AP1527" s="16" t="str">
        <f>IFERROR(VLOOKUP("1-"&amp;Presupuestos[[#This Row],[ID DOCUMENTO]],BD_Pagos[],8,0),"")</f>
        <v/>
      </c>
      <c r="AQ1527" s="17" t="str">
        <f>IFERROR(VLOOKUP("1-"&amp;Presupuestos[[#This Row],[ID DOCUMENTO]],BD_Pagos[],9,0),"")</f>
        <v/>
      </c>
      <c r="AR1527" s="54"/>
      <c r="AS1527" s="7" t="str">
        <f>IFERROR(VLOOKUP("2-"&amp;Presupuestos[[#This Row],[ID DOCUMENTO]],BD_Pagos[],7,0),"")</f>
        <v/>
      </c>
      <c r="AT1527" s="16" t="str">
        <f>IFERROR(VLOOKUP("2-"&amp;Presupuestos[[#This Row],[ID DOCUMENTO]],BD_Pagos[],8,0),"")</f>
        <v/>
      </c>
      <c r="AU1527" s="17" t="str">
        <f>IFERROR(VLOOKUP("2-"&amp;Presupuestos[[#This Row],[ID DOCUMENTO]],BD_Pagos[],9,0),"")</f>
        <v/>
      </c>
      <c r="AV1527" s="20">
        <f>IF(IFERROR(VLOOKUP("2-"&amp;Presupuestos[[#This Row],[ID DOCUMENTO]],BD_Pagos[],10,0),0)&gt;Presupuestos[[#This Row],[TOTAL SOLES]],Presupuestos[[#This Row],[TOTAL SOLES]],IFERROR(VLOOKUP("2-"&amp;Presupuestos[[#This Row],[ID DOCUMENTO]],BD_Pagos[],10,0),0))</f>
        <v>0</v>
      </c>
      <c r="AW1527" s="7"/>
      <c r="AX1527" s="16"/>
      <c r="AY1527" s="17"/>
      <c r="AZ1527" s="20"/>
      <c r="BA1527" s="7"/>
      <c r="BB1527" s="16"/>
      <c r="BC1527" s="17"/>
      <c r="BD1527" s="20"/>
      <c r="BE1527" s="7" t="str">
        <f>IFERROR(VLOOKUP("5-"&amp;Presupuestos[[#This Row],[ID DOCUMENTO]],BD_Pagos[],7,0),"")</f>
        <v/>
      </c>
      <c r="BF1527" s="17" t="str">
        <f>IFERROR(VLOOKUP("5-"&amp;Presupuestos[[#This Row],[ID DOCUMENTO]],BD_Pagos[],9,0),"")</f>
        <v/>
      </c>
      <c r="BG1527" s="20">
        <f>IF(IFERROR(VLOOKUP("5-"&amp;Presupuestos[[#This Row],[ID DOCUMENTO]],BD_Pagos[],10,0),0)&gt;Presupuestos[[#This Row],[TOTAL SOLES]],Presupuestos[[#This Row],[TOTAL SOLES]],IFERROR(VLOOKUP("5-"&amp;Presupuestos[[#This Row],[ID DOCUMENTO]],BD_Pagos[],10,0),0))</f>
        <v>0</v>
      </c>
      <c r="BH1527" s="7" t="str">
        <f>IFERROR(VLOOKUP("1-Detraccion"&amp;Presupuestos[[#This Row],[ID DOCUMENTO]],BD_Pagos[],2,0),"")</f>
        <v/>
      </c>
      <c r="BI1527" s="3" t="str">
        <f>IFERROR(VLOOKUP("1-Detraccion"&amp;Presupuestos[[#This Row],[ID DOCUMENTO]],BD_Pagos[],3,0),"")</f>
        <v/>
      </c>
      <c r="BJ1527" s="3" t="str">
        <f>IFERROR(VLOOKUP("1-Detraccion"&amp;Presupuestos[[#This Row],[ID DOCUMENTO]],BD_Pagos[],4,0),"")</f>
        <v/>
      </c>
      <c r="BK1527" s="6">
        <f>IF(IFERROR(VLOOKUP("1-Detraccion"&amp;Presupuestos[[#This Row],[ID DOCUMENTO]],BD_Pagos[],5,0),0)&gt;Presupuestos[[#This Row],[TOTAL SOLES]],Presupuestos[[#This Row],[TOTAL SOLES]],IFERROR(VLOOKUP("1-Detraccion"&amp;Presupuestos[[#This Row],[ID DOCUMENTO]],BD_Pagos[],5,0),0))</f>
        <v>0</v>
      </c>
      <c r="BL1527" s="6">
        <f>IF(IFERROR(VLOOKUP("1-Detraccion"&amp;Presupuestos[[#This Row],[ID DOCUMENTO]],BD_Pagos[],6,0),0)&gt;Presupuestos[[#This Row],[TOTAL SOLES]],Presupuestos[[#This Row],[TOTAL SOLES]],IFERROR(VLOOKUP("1-Detraccion"&amp;Presupuestos[[#This Row],[ID DOCUMENTO]],BD_Pagos[],6,0),0))</f>
        <v>0</v>
      </c>
      <c r="BM1527" s="37"/>
      <c r="BN1527" s="3"/>
      <c r="BO1527" s="3"/>
      <c r="BP1527" s="6"/>
      <c r="BQ152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v>
      </c>
      <c r="BR1527" s="23" t="str">
        <f>IF(Presupuestos[[#This Row],[SALDO ME-MN]]&gt;0,"PENDIENTE","CANCELADO")</f>
        <v>PENDIENTE</v>
      </c>
      <c r="BS1527" s="23" t="str">
        <f>IF(COUNTIFS($U$4:$U1526,Presupuestos[[#This Row],[ID DOCUMENTO]])&gt;=1,IF(B1526=Presupuestos[[#This Row],[ID]],"OK","DOC. DUPLICADO"),"OK")</f>
        <v>OK</v>
      </c>
    </row>
    <row r="1528" spans="2:71" x14ac:dyDescent="0.25">
      <c r="B1528" s="34">
        <f>IF(Presupuestos[[#This Row],[ID DOCUMENTO]]=U1527,B1527,IF(B1527="ID",1,B1527+1))</f>
        <v>1304</v>
      </c>
      <c r="C1528" s="2">
        <v>45896</v>
      </c>
      <c r="D1528" s="2">
        <v>45896</v>
      </c>
      <c r="E1528" s="3" t="s">
        <v>911</v>
      </c>
      <c r="F1528" s="25" t="s">
        <v>35</v>
      </c>
      <c r="G1528" s="25" t="s">
        <v>223</v>
      </c>
      <c r="H1528" s="25" t="s">
        <v>214</v>
      </c>
      <c r="I1528" s="36" t="str">
        <f>IFERROR(VLOOKUP(Presupuestos[[#This Row],[AREA]]&amp;Presupuestos[[#This Row],[CONCEPTO]]&amp;Presupuestos[[#This Row],[DESCRIPCION]],Tabla28[[Columna1]:[CÓDIGO NUEVO]],2,0),"")</f>
        <v>P0303002</v>
      </c>
      <c r="J1528" s="3" t="s">
        <v>666</v>
      </c>
      <c r="K1528" s="3" t="s">
        <v>666</v>
      </c>
      <c r="L1528" s="3" t="s">
        <v>666</v>
      </c>
      <c r="M1528" s="31" t="s">
        <v>10338</v>
      </c>
      <c r="N1528" s="3" t="s">
        <v>47</v>
      </c>
      <c r="O1528" s="3" t="s">
        <v>300</v>
      </c>
      <c r="P1528" s="3" t="s">
        <v>122</v>
      </c>
      <c r="Q1528" s="3" t="str">
        <f>IFERROR(VLOOKUP(Presupuestos[[#This Row],[CLASIFICACIÓN (N)]],Tabla17[],2,0),"")</f>
        <v>Costos de ventas</v>
      </c>
      <c r="R1528" s="3" t="str">
        <f>IFERROR(VLOOKUP(Presupuestos[[#This Row],[CLASIFICACIÓN (N)]],Tabla17[],3,0),"")</f>
        <v>Operativo</v>
      </c>
      <c r="S1528" s="3" t="s">
        <v>16</v>
      </c>
      <c r="T1528" s="3" t="str">
        <f>IFERROR(VLOOKUP(Presupuestos[[#This Row],[ALMACEN]],Tabla5[],2,0),"")</f>
        <v>Arequipa</v>
      </c>
      <c r="U1528" s="19" t="str">
        <f>IFERROR(VLOOKUP(Presupuestos[[#This Row],[TIPO DE DOCUMENTO]],Tipo_Documento[],2,0)&amp;Presupuestos[[#This Row],[SERIE]]&amp;Presupuestos[[#This Row],[NUMERO]]&amp;Presupuestos[[#This Row],[RUC]],"")</f>
        <v>01F212182364220517252558</v>
      </c>
      <c r="V1528" s="3" t="s">
        <v>120</v>
      </c>
      <c r="W1528" s="7">
        <v>45896</v>
      </c>
      <c r="X1528" s="7">
        <v>45896</v>
      </c>
      <c r="Y1528" s="3" t="s">
        <v>713</v>
      </c>
      <c r="Z1528" s="3">
        <v>1823642</v>
      </c>
      <c r="AA1528" s="3">
        <f>IFERROR(VLOOKUP(Presupuestos[[#This Row],[RAZON SOCIAL]],CHOOSE({1,2},Clientes_Proveedores[Razon Social],Clientes_Proveedores[Ruc / Dni]),2,0),"-")</f>
        <v>20517252558</v>
      </c>
      <c r="AB1528" s="31" t="s">
        <v>714</v>
      </c>
      <c r="AC1528" s="3" t="s">
        <v>670</v>
      </c>
      <c r="AD1528" s="5">
        <v>0.18</v>
      </c>
      <c r="AE1528" s="6">
        <v>6.78</v>
      </c>
      <c r="AF1528" s="6">
        <f>Presupuestos[[#This Row],[BASE]]*Presupuestos[[#This Row],[% IGV]]</f>
        <v>1.2203999999999999</v>
      </c>
      <c r="AG1528" s="22">
        <f>ROUND(SUM(Presupuestos[[#This Row],[BASE]:[IGV]]),2)</f>
        <v>8</v>
      </c>
      <c r="AH1528" s="9" t="str">
        <f>IF(Presupuestos[[#This Row],[MONEDA]]="USD",VLOOKUP(Presupuestos[[#This Row],[FECHA DE EMISION]],Tipo_Cambio[],3,0),"")</f>
        <v/>
      </c>
      <c r="AI1528" s="22">
        <f>IFERROR(ROUND(IF(Presupuestos[[#This Row],[MONEDA]]="PEN",Presupuestos[[#This Row],[TOTAL]],Presupuestos[[#This Row],[TOTAL]]*Presupuestos[[#This Row],[TIPO DE CAMBIO]]),2),"")</f>
        <v>8</v>
      </c>
      <c r="AJ1528" s="5"/>
      <c r="AK1528" s="33" t="s">
        <v>671</v>
      </c>
      <c r="AL1528" s="5" t="s">
        <v>715</v>
      </c>
      <c r="AM1528" s="23" t="s">
        <v>671</v>
      </c>
      <c r="AN1528" s="23" t="s">
        <v>671</v>
      </c>
      <c r="AO1528" s="7" t="str">
        <f>IFERROR(VLOOKUP("1-"&amp;Presupuestos[[#This Row],[ID DOCUMENTO]],BD_Pagos[],7,0),"")</f>
        <v/>
      </c>
      <c r="AP1528" s="16" t="str">
        <f>IFERROR(VLOOKUP("1-"&amp;Presupuestos[[#This Row],[ID DOCUMENTO]],BD_Pagos[],8,0),"")</f>
        <v/>
      </c>
      <c r="AQ1528" s="17" t="str">
        <f>IFERROR(VLOOKUP("1-"&amp;Presupuestos[[#This Row],[ID DOCUMENTO]],BD_Pagos[],9,0),"")</f>
        <v/>
      </c>
      <c r="AR1528" s="54"/>
      <c r="AS1528" s="7" t="str">
        <f>IFERROR(VLOOKUP("2-"&amp;Presupuestos[[#This Row],[ID DOCUMENTO]],BD_Pagos[],7,0),"")</f>
        <v/>
      </c>
      <c r="AT1528" s="16" t="str">
        <f>IFERROR(VLOOKUP("2-"&amp;Presupuestos[[#This Row],[ID DOCUMENTO]],BD_Pagos[],8,0),"")</f>
        <v/>
      </c>
      <c r="AU1528" s="17" t="str">
        <f>IFERROR(VLOOKUP("2-"&amp;Presupuestos[[#This Row],[ID DOCUMENTO]],BD_Pagos[],9,0),"")</f>
        <v/>
      </c>
      <c r="AV1528" s="20">
        <f>IF(IFERROR(VLOOKUP("2-"&amp;Presupuestos[[#This Row],[ID DOCUMENTO]],BD_Pagos[],10,0),0)&gt;Presupuestos[[#This Row],[TOTAL SOLES]],Presupuestos[[#This Row],[TOTAL SOLES]],IFERROR(VLOOKUP("2-"&amp;Presupuestos[[#This Row],[ID DOCUMENTO]],BD_Pagos[],10,0),0))</f>
        <v>0</v>
      </c>
      <c r="AW1528" s="7"/>
      <c r="AX1528" s="16"/>
      <c r="AY1528" s="17"/>
      <c r="AZ1528" s="20"/>
      <c r="BA1528" s="7"/>
      <c r="BB1528" s="16"/>
      <c r="BC1528" s="17"/>
      <c r="BD1528" s="20"/>
      <c r="BE1528" s="7" t="str">
        <f>IFERROR(VLOOKUP("5-"&amp;Presupuestos[[#This Row],[ID DOCUMENTO]],BD_Pagos[],7,0),"")</f>
        <v/>
      </c>
      <c r="BF1528" s="17" t="str">
        <f>IFERROR(VLOOKUP("5-"&amp;Presupuestos[[#This Row],[ID DOCUMENTO]],BD_Pagos[],9,0),"")</f>
        <v/>
      </c>
      <c r="BG1528" s="20">
        <f>IF(IFERROR(VLOOKUP("5-"&amp;Presupuestos[[#This Row],[ID DOCUMENTO]],BD_Pagos[],10,0),0)&gt;Presupuestos[[#This Row],[TOTAL SOLES]],Presupuestos[[#This Row],[TOTAL SOLES]],IFERROR(VLOOKUP("5-"&amp;Presupuestos[[#This Row],[ID DOCUMENTO]],BD_Pagos[],10,0),0))</f>
        <v>0</v>
      </c>
      <c r="BH1528" s="7" t="str">
        <f>IFERROR(VLOOKUP("1-Detraccion"&amp;Presupuestos[[#This Row],[ID DOCUMENTO]],BD_Pagos[],2,0),"")</f>
        <v/>
      </c>
      <c r="BI1528" s="3" t="str">
        <f>IFERROR(VLOOKUP("1-Detraccion"&amp;Presupuestos[[#This Row],[ID DOCUMENTO]],BD_Pagos[],3,0),"")</f>
        <v/>
      </c>
      <c r="BJ1528" s="3" t="str">
        <f>IFERROR(VLOOKUP("1-Detraccion"&amp;Presupuestos[[#This Row],[ID DOCUMENTO]],BD_Pagos[],4,0),"")</f>
        <v/>
      </c>
      <c r="BK1528" s="6">
        <f>IF(IFERROR(VLOOKUP("1-Detraccion"&amp;Presupuestos[[#This Row],[ID DOCUMENTO]],BD_Pagos[],5,0),0)&gt;Presupuestos[[#This Row],[TOTAL SOLES]],Presupuestos[[#This Row],[TOTAL SOLES]],IFERROR(VLOOKUP("1-Detraccion"&amp;Presupuestos[[#This Row],[ID DOCUMENTO]],BD_Pagos[],5,0),0))</f>
        <v>0</v>
      </c>
      <c r="BL1528" s="6">
        <f>IF(IFERROR(VLOOKUP("1-Detraccion"&amp;Presupuestos[[#This Row],[ID DOCUMENTO]],BD_Pagos[],6,0),0)&gt;Presupuestos[[#This Row],[TOTAL SOLES]],Presupuestos[[#This Row],[TOTAL SOLES]],IFERROR(VLOOKUP("1-Detraccion"&amp;Presupuestos[[#This Row],[ID DOCUMENTO]],BD_Pagos[],6,0),0))</f>
        <v>0</v>
      </c>
      <c r="BM1528" s="37"/>
      <c r="BN1528" s="3"/>
      <c r="BO1528" s="3"/>
      <c r="BP1528" s="6"/>
      <c r="BQ152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528" s="23" t="str">
        <f>IF(Presupuestos[[#This Row],[SALDO ME-MN]]&gt;0,"PENDIENTE","CANCELADO")</f>
        <v>PENDIENTE</v>
      </c>
      <c r="BS1528" s="23" t="str">
        <f>IF(COUNTIFS($U$4:$U1527,Presupuestos[[#This Row],[ID DOCUMENTO]])&gt;=1,IF(B1527=Presupuestos[[#This Row],[ID]],"OK","DOC. DUPLICADO"),"OK")</f>
        <v>OK</v>
      </c>
    </row>
    <row r="1529" spans="2:71" x14ac:dyDescent="0.25">
      <c r="B1529" s="34">
        <f>IF(Presupuestos[[#This Row],[ID DOCUMENTO]]=U1528,B1528,IF(B1528="ID",1,B1528+1))</f>
        <v>1305</v>
      </c>
      <c r="C1529" s="2">
        <v>45896</v>
      </c>
      <c r="D1529" s="2">
        <v>45896</v>
      </c>
      <c r="E1529" s="3" t="s">
        <v>911</v>
      </c>
      <c r="F1529" s="25" t="s">
        <v>35</v>
      </c>
      <c r="G1529" s="25" t="s">
        <v>223</v>
      </c>
      <c r="H1529" s="25" t="s">
        <v>214</v>
      </c>
      <c r="I1529" s="36" t="str">
        <f>IFERROR(VLOOKUP(Presupuestos[[#This Row],[AREA]]&amp;Presupuestos[[#This Row],[CONCEPTO]]&amp;Presupuestos[[#This Row],[DESCRIPCION]],Tabla28[[Columna1]:[CÓDIGO NUEVO]],2,0),"")</f>
        <v>P0303002</v>
      </c>
      <c r="J1529" s="3" t="s">
        <v>666</v>
      </c>
      <c r="K1529" s="3" t="s">
        <v>666</v>
      </c>
      <c r="L1529" s="3" t="s">
        <v>666</v>
      </c>
      <c r="M1529" s="31" t="s">
        <v>10338</v>
      </c>
      <c r="N1529" s="3" t="s">
        <v>47</v>
      </c>
      <c r="O1529" s="3" t="s">
        <v>300</v>
      </c>
      <c r="P1529" s="3" t="s">
        <v>122</v>
      </c>
      <c r="Q1529" s="3" t="str">
        <f>IFERROR(VLOOKUP(Presupuestos[[#This Row],[CLASIFICACIÓN (N)]],Tabla17[],2,0),"")</f>
        <v>Costos de ventas</v>
      </c>
      <c r="R1529" s="3" t="str">
        <f>IFERROR(VLOOKUP(Presupuestos[[#This Row],[CLASIFICACIÓN (N)]],Tabla17[],3,0),"")</f>
        <v>Operativo</v>
      </c>
      <c r="S1529" s="3" t="s">
        <v>16</v>
      </c>
      <c r="T1529" s="3" t="str">
        <f>IFERROR(VLOOKUP(Presupuestos[[#This Row],[ALMACEN]],Tabla5[],2,0),"")</f>
        <v>Arequipa</v>
      </c>
      <c r="U1529" s="19" t="str">
        <f>IFERROR(VLOOKUP(Presupuestos[[#This Row],[TIPO DE DOCUMENTO]],Tipo_Documento[],2,0)&amp;Presupuestos[[#This Row],[SERIE]]&amp;Presupuestos[[#This Row],[NUMERO]]&amp;Presupuestos[[#This Row],[RUC]],"")</f>
        <v>01F213184463820517252558</v>
      </c>
      <c r="V1529" s="3" t="s">
        <v>120</v>
      </c>
      <c r="W1529" s="7">
        <v>45896</v>
      </c>
      <c r="X1529" s="7">
        <v>45896</v>
      </c>
      <c r="Y1529" s="3" t="s">
        <v>719</v>
      </c>
      <c r="Z1529" s="3">
        <v>1844638</v>
      </c>
      <c r="AA1529" s="3">
        <f>IFERROR(VLOOKUP(Presupuestos[[#This Row],[RAZON SOCIAL]],CHOOSE({1,2},Clientes_Proveedores[Razon Social],Clientes_Proveedores[Ruc / Dni]),2,0),"-")</f>
        <v>20517252558</v>
      </c>
      <c r="AB1529" s="31" t="s">
        <v>714</v>
      </c>
      <c r="AC1529" s="3" t="s">
        <v>670</v>
      </c>
      <c r="AD1529" s="5">
        <v>0.18</v>
      </c>
      <c r="AE1529" s="6">
        <v>6.78</v>
      </c>
      <c r="AF1529" s="6">
        <f>Presupuestos[[#This Row],[BASE]]*Presupuestos[[#This Row],[% IGV]]</f>
        <v>1.2203999999999999</v>
      </c>
      <c r="AG1529" s="22">
        <f>ROUND(SUM(Presupuestos[[#This Row],[BASE]:[IGV]]),2)</f>
        <v>8</v>
      </c>
      <c r="AH1529" s="9" t="str">
        <f>IF(Presupuestos[[#This Row],[MONEDA]]="USD",VLOOKUP(Presupuestos[[#This Row],[FECHA DE EMISION]],Tipo_Cambio[],3,0),"")</f>
        <v/>
      </c>
      <c r="AI1529" s="22">
        <f>IFERROR(ROUND(IF(Presupuestos[[#This Row],[MONEDA]]="PEN",Presupuestos[[#This Row],[TOTAL]],Presupuestos[[#This Row],[TOTAL]]*Presupuestos[[#This Row],[TIPO DE CAMBIO]]),2),"")</f>
        <v>8</v>
      </c>
      <c r="AJ1529" s="5"/>
      <c r="AK1529" s="33" t="s">
        <v>671</v>
      </c>
      <c r="AL1529" s="5" t="s">
        <v>715</v>
      </c>
      <c r="AM1529" s="23" t="s">
        <v>671</v>
      </c>
      <c r="AN1529" s="23" t="s">
        <v>671</v>
      </c>
      <c r="AO1529" s="7" t="str">
        <f>IFERROR(VLOOKUP("1-"&amp;Presupuestos[[#This Row],[ID DOCUMENTO]],BD_Pagos[],7,0),"")</f>
        <v/>
      </c>
      <c r="AP1529" s="16" t="str">
        <f>IFERROR(VLOOKUP("1-"&amp;Presupuestos[[#This Row],[ID DOCUMENTO]],BD_Pagos[],8,0),"")</f>
        <v/>
      </c>
      <c r="AQ1529" s="17" t="str">
        <f>IFERROR(VLOOKUP("1-"&amp;Presupuestos[[#This Row],[ID DOCUMENTO]],BD_Pagos[],9,0),"")</f>
        <v/>
      </c>
      <c r="AR1529" s="54"/>
      <c r="AS1529" s="7" t="str">
        <f>IFERROR(VLOOKUP("2-"&amp;Presupuestos[[#This Row],[ID DOCUMENTO]],BD_Pagos[],7,0),"")</f>
        <v/>
      </c>
      <c r="AT1529" s="16" t="str">
        <f>IFERROR(VLOOKUP("2-"&amp;Presupuestos[[#This Row],[ID DOCUMENTO]],BD_Pagos[],8,0),"")</f>
        <v/>
      </c>
      <c r="AU1529" s="17" t="str">
        <f>IFERROR(VLOOKUP("2-"&amp;Presupuestos[[#This Row],[ID DOCUMENTO]],BD_Pagos[],9,0),"")</f>
        <v/>
      </c>
      <c r="AV1529" s="20">
        <f>IF(IFERROR(VLOOKUP("2-"&amp;Presupuestos[[#This Row],[ID DOCUMENTO]],BD_Pagos[],10,0),0)&gt;Presupuestos[[#This Row],[TOTAL SOLES]],Presupuestos[[#This Row],[TOTAL SOLES]],IFERROR(VLOOKUP("2-"&amp;Presupuestos[[#This Row],[ID DOCUMENTO]],BD_Pagos[],10,0),0))</f>
        <v>0</v>
      </c>
      <c r="AW1529" s="7"/>
      <c r="AX1529" s="16"/>
      <c r="AY1529" s="17"/>
      <c r="AZ1529" s="20"/>
      <c r="BA1529" s="7"/>
      <c r="BB1529" s="16"/>
      <c r="BC1529" s="17"/>
      <c r="BD1529" s="20"/>
      <c r="BE1529" s="7" t="str">
        <f>IFERROR(VLOOKUP("5-"&amp;Presupuestos[[#This Row],[ID DOCUMENTO]],BD_Pagos[],7,0),"")</f>
        <v/>
      </c>
      <c r="BF1529" s="17" t="str">
        <f>IFERROR(VLOOKUP("5-"&amp;Presupuestos[[#This Row],[ID DOCUMENTO]],BD_Pagos[],9,0),"")</f>
        <v/>
      </c>
      <c r="BG1529" s="20">
        <f>IF(IFERROR(VLOOKUP("5-"&amp;Presupuestos[[#This Row],[ID DOCUMENTO]],BD_Pagos[],10,0),0)&gt;Presupuestos[[#This Row],[TOTAL SOLES]],Presupuestos[[#This Row],[TOTAL SOLES]],IFERROR(VLOOKUP("5-"&amp;Presupuestos[[#This Row],[ID DOCUMENTO]],BD_Pagos[],10,0),0))</f>
        <v>0</v>
      </c>
      <c r="BH1529" s="7" t="str">
        <f>IFERROR(VLOOKUP("1-Detraccion"&amp;Presupuestos[[#This Row],[ID DOCUMENTO]],BD_Pagos[],2,0),"")</f>
        <v/>
      </c>
      <c r="BI1529" s="3" t="str">
        <f>IFERROR(VLOOKUP("1-Detraccion"&amp;Presupuestos[[#This Row],[ID DOCUMENTO]],BD_Pagos[],3,0),"")</f>
        <v/>
      </c>
      <c r="BJ1529" s="3" t="str">
        <f>IFERROR(VLOOKUP("1-Detraccion"&amp;Presupuestos[[#This Row],[ID DOCUMENTO]],BD_Pagos[],4,0),"")</f>
        <v/>
      </c>
      <c r="BK1529" s="6">
        <f>IF(IFERROR(VLOOKUP("1-Detraccion"&amp;Presupuestos[[#This Row],[ID DOCUMENTO]],BD_Pagos[],5,0),0)&gt;Presupuestos[[#This Row],[TOTAL SOLES]],Presupuestos[[#This Row],[TOTAL SOLES]],IFERROR(VLOOKUP("1-Detraccion"&amp;Presupuestos[[#This Row],[ID DOCUMENTO]],BD_Pagos[],5,0),0))</f>
        <v>0</v>
      </c>
      <c r="BL1529" s="6">
        <f>IF(IFERROR(VLOOKUP("1-Detraccion"&amp;Presupuestos[[#This Row],[ID DOCUMENTO]],BD_Pagos[],6,0),0)&gt;Presupuestos[[#This Row],[TOTAL SOLES]],Presupuestos[[#This Row],[TOTAL SOLES]],IFERROR(VLOOKUP("1-Detraccion"&amp;Presupuestos[[#This Row],[ID DOCUMENTO]],BD_Pagos[],6,0),0))</f>
        <v>0</v>
      </c>
      <c r="BM1529" s="37"/>
      <c r="BN1529" s="3"/>
      <c r="BO1529" s="3"/>
      <c r="BP1529" s="6"/>
      <c r="BQ152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529" s="23" t="str">
        <f>IF(Presupuestos[[#This Row],[SALDO ME-MN]]&gt;0,"PENDIENTE","CANCELADO")</f>
        <v>PENDIENTE</v>
      </c>
      <c r="BS1529" s="23" t="str">
        <f>IF(COUNTIFS($U$4:$U1528,Presupuestos[[#This Row],[ID DOCUMENTO]])&gt;=1,IF(B1528=Presupuestos[[#This Row],[ID]],"OK","DOC. DUPLICADO"),"OK")</f>
        <v>OK</v>
      </c>
    </row>
    <row r="1530" spans="2:71" ht="24" x14ac:dyDescent="0.25">
      <c r="B1530" s="34">
        <f>IF(Presupuestos[[#This Row],[ID DOCUMENTO]]=U1529,B1529,IF(B1529="ID",1,B1529+1))</f>
        <v>1306</v>
      </c>
      <c r="C1530" s="2">
        <v>45896</v>
      </c>
      <c r="D1530" s="2">
        <v>45896</v>
      </c>
      <c r="E1530" s="3" t="s">
        <v>911</v>
      </c>
      <c r="F1530" s="25" t="s">
        <v>35</v>
      </c>
      <c r="G1530" s="25" t="s">
        <v>223</v>
      </c>
      <c r="H1530" s="25" t="s">
        <v>199</v>
      </c>
      <c r="I1530" s="36" t="str">
        <f>IFERROR(VLOOKUP(Presupuestos[[#This Row],[AREA]]&amp;Presupuestos[[#This Row],[CONCEPTO]]&amp;Presupuestos[[#This Row],[DESCRIPCION]],Tabla28[[Columna1]:[CÓDIGO NUEVO]],2,0),"")</f>
        <v>P0303001</v>
      </c>
      <c r="J1530" s="3" t="s">
        <v>666</v>
      </c>
      <c r="K1530" s="3" t="s">
        <v>666</v>
      </c>
      <c r="L1530" s="3" t="s">
        <v>666</v>
      </c>
      <c r="M1530" s="31" t="s">
        <v>10339</v>
      </c>
      <c r="N1530" s="3" t="s">
        <v>47</v>
      </c>
      <c r="O1530" s="3" t="s">
        <v>300</v>
      </c>
      <c r="P1530" s="3" t="s">
        <v>122</v>
      </c>
      <c r="Q1530" s="3" t="str">
        <f>IFERROR(VLOOKUP(Presupuestos[[#This Row],[CLASIFICACIÓN (N)]],Tabla17[],2,0),"")</f>
        <v>Costos de ventas</v>
      </c>
      <c r="R1530" s="3" t="str">
        <f>IFERROR(VLOOKUP(Presupuestos[[#This Row],[CLASIFICACIÓN (N)]],Tabla17[],3,0),"")</f>
        <v>Operativo</v>
      </c>
      <c r="S1530" s="3" t="s">
        <v>16</v>
      </c>
      <c r="T1530" s="3" t="str">
        <f>IFERROR(VLOOKUP(Presupuestos[[#This Row],[ALMACEN]],Tabla5[],2,0),"")</f>
        <v>Arequipa</v>
      </c>
      <c r="U1530" s="19" t="str">
        <f>IFERROR(VLOOKUP(Presupuestos[[#This Row],[TIPO DE DOCUMENTO]],Tipo_Documento[],2,0)&amp;Presupuestos[[#This Row],[SERIE]]&amp;Presupuestos[[#This Row],[NUMERO]]&amp;Presupuestos[[#This Row],[RUC]],"")</f>
        <v>01FE021749720259858934</v>
      </c>
      <c r="V1530" s="3" t="s">
        <v>120</v>
      </c>
      <c r="W1530" s="7">
        <v>45896</v>
      </c>
      <c r="X1530" s="7">
        <v>45896</v>
      </c>
      <c r="Y1530" s="3" t="s">
        <v>841</v>
      </c>
      <c r="Z1530" s="3">
        <v>17497</v>
      </c>
      <c r="AA1530" s="3">
        <f>IFERROR(VLOOKUP(Presupuestos[[#This Row],[RAZON SOCIAL]],CHOOSE({1,2},Clientes_Proveedores[Razon Social],Clientes_Proveedores[Ruc / Dni]),2,0),"-")</f>
        <v>20259858934</v>
      </c>
      <c r="AB1530" s="31" t="s">
        <v>842</v>
      </c>
      <c r="AC1530" s="3" t="s">
        <v>670</v>
      </c>
      <c r="AD1530" s="5">
        <v>0.18</v>
      </c>
      <c r="AE1530" s="6">
        <v>16.949000000000002</v>
      </c>
      <c r="AF1530" s="6">
        <f>Presupuestos[[#This Row],[BASE]]*Presupuestos[[#This Row],[% IGV]]</f>
        <v>3.0508200000000003</v>
      </c>
      <c r="AG1530" s="22">
        <f>ROUND(SUM(Presupuestos[[#This Row],[BASE]:[IGV]]),2)</f>
        <v>20</v>
      </c>
      <c r="AH1530" s="9" t="str">
        <f>IF(Presupuestos[[#This Row],[MONEDA]]="USD",VLOOKUP(Presupuestos[[#This Row],[FECHA DE EMISION]],Tipo_Cambio[],3,0),"")</f>
        <v/>
      </c>
      <c r="AI1530" s="22">
        <f>IFERROR(ROUND(IF(Presupuestos[[#This Row],[MONEDA]]="PEN",Presupuestos[[#This Row],[TOTAL]],Presupuestos[[#This Row],[TOTAL]]*Presupuestos[[#This Row],[TIPO DE CAMBIO]]),2),"")</f>
        <v>20</v>
      </c>
      <c r="AJ1530" s="5"/>
      <c r="AK1530" s="33" t="s">
        <v>671</v>
      </c>
      <c r="AL1530" s="5" t="s">
        <v>715</v>
      </c>
      <c r="AM1530" s="23" t="s">
        <v>671</v>
      </c>
      <c r="AN1530" s="23" t="s">
        <v>671</v>
      </c>
      <c r="AO1530" s="7" t="str">
        <f>IFERROR(VLOOKUP("1-"&amp;Presupuestos[[#This Row],[ID DOCUMENTO]],BD_Pagos[],7,0),"")</f>
        <v/>
      </c>
      <c r="AP1530" s="16" t="str">
        <f>IFERROR(VLOOKUP("1-"&amp;Presupuestos[[#This Row],[ID DOCUMENTO]],BD_Pagos[],8,0),"")</f>
        <v/>
      </c>
      <c r="AQ1530" s="17" t="str">
        <f>IFERROR(VLOOKUP("1-"&amp;Presupuestos[[#This Row],[ID DOCUMENTO]],BD_Pagos[],9,0),"")</f>
        <v/>
      </c>
      <c r="AR1530" s="54"/>
      <c r="AS1530" s="7" t="str">
        <f>IFERROR(VLOOKUP("2-"&amp;Presupuestos[[#This Row],[ID DOCUMENTO]],BD_Pagos[],7,0),"")</f>
        <v/>
      </c>
      <c r="AT1530" s="16" t="str">
        <f>IFERROR(VLOOKUP("2-"&amp;Presupuestos[[#This Row],[ID DOCUMENTO]],BD_Pagos[],8,0),"")</f>
        <v/>
      </c>
      <c r="AU1530" s="17" t="str">
        <f>IFERROR(VLOOKUP("2-"&amp;Presupuestos[[#This Row],[ID DOCUMENTO]],BD_Pagos[],9,0),"")</f>
        <v/>
      </c>
      <c r="AV1530" s="20">
        <f>IF(IFERROR(VLOOKUP("2-"&amp;Presupuestos[[#This Row],[ID DOCUMENTO]],BD_Pagos[],10,0),0)&gt;Presupuestos[[#This Row],[TOTAL SOLES]],Presupuestos[[#This Row],[TOTAL SOLES]],IFERROR(VLOOKUP("2-"&amp;Presupuestos[[#This Row],[ID DOCUMENTO]],BD_Pagos[],10,0),0))</f>
        <v>0</v>
      </c>
      <c r="AW1530" s="7"/>
      <c r="AX1530" s="16"/>
      <c r="AY1530" s="17"/>
      <c r="AZ1530" s="20"/>
      <c r="BA1530" s="7"/>
      <c r="BB1530" s="16"/>
      <c r="BC1530" s="17"/>
      <c r="BD1530" s="20"/>
      <c r="BE1530" s="7" t="str">
        <f>IFERROR(VLOOKUP("5-"&amp;Presupuestos[[#This Row],[ID DOCUMENTO]],BD_Pagos[],7,0),"")</f>
        <v/>
      </c>
      <c r="BF1530" s="17" t="str">
        <f>IFERROR(VLOOKUP("5-"&amp;Presupuestos[[#This Row],[ID DOCUMENTO]],BD_Pagos[],9,0),"")</f>
        <v/>
      </c>
      <c r="BG1530" s="20">
        <f>IF(IFERROR(VLOOKUP("5-"&amp;Presupuestos[[#This Row],[ID DOCUMENTO]],BD_Pagos[],10,0),0)&gt;Presupuestos[[#This Row],[TOTAL SOLES]],Presupuestos[[#This Row],[TOTAL SOLES]],IFERROR(VLOOKUP("5-"&amp;Presupuestos[[#This Row],[ID DOCUMENTO]],BD_Pagos[],10,0),0))</f>
        <v>0</v>
      </c>
      <c r="BH1530" s="7" t="str">
        <f>IFERROR(VLOOKUP("1-Detraccion"&amp;Presupuestos[[#This Row],[ID DOCUMENTO]],BD_Pagos[],2,0),"")</f>
        <v/>
      </c>
      <c r="BI1530" s="3" t="str">
        <f>IFERROR(VLOOKUP("1-Detraccion"&amp;Presupuestos[[#This Row],[ID DOCUMENTO]],BD_Pagos[],3,0),"")</f>
        <v/>
      </c>
      <c r="BJ1530" s="3" t="str">
        <f>IFERROR(VLOOKUP("1-Detraccion"&amp;Presupuestos[[#This Row],[ID DOCUMENTO]],BD_Pagos[],4,0),"")</f>
        <v/>
      </c>
      <c r="BK1530" s="6">
        <f>IF(IFERROR(VLOOKUP("1-Detraccion"&amp;Presupuestos[[#This Row],[ID DOCUMENTO]],BD_Pagos[],5,0),0)&gt;Presupuestos[[#This Row],[TOTAL SOLES]],Presupuestos[[#This Row],[TOTAL SOLES]],IFERROR(VLOOKUP("1-Detraccion"&amp;Presupuestos[[#This Row],[ID DOCUMENTO]],BD_Pagos[],5,0),0))</f>
        <v>0</v>
      </c>
      <c r="BL1530" s="6">
        <f>IF(IFERROR(VLOOKUP("1-Detraccion"&amp;Presupuestos[[#This Row],[ID DOCUMENTO]],BD_Pagos[],6,0),0)&gt;Presupuestos[[#This Row],[TOTAL SOLES]],Presupuestos[[#This Row],[TOTAL SOLES]],IFERROR(VLOOKUP("1-Detraccion"&amp;Presupuestos[[#This Row],[ID DOCUMENTO]],BD_Pagos[],6,0),0))</f>
        <v>0</v>
      </c>
      <c r="BM1530" s="37"/>
      <c r="BN1530" s="3"/>
      <c r="BO1530" s="3"/>
      <c r="BP1530" s="6"/>
      <c r="BQ153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530" s="23" t="str">
        <f>IF(Presupuestos[[#This Row],[SALDO ME-MN]]&gt;0,"PENDIENTE","CANCELADO")</f>
        <v>PENDIENTE</v>
      </c>
      <c r="BS1530" s="23" t="str">
        <f>IF(COUNTIFS($U$4:$U1529,Presupuestos[[#This Row],[ID DOCUMENTO]])&gt;=1,IF(B1529=Presupuestos[[#This Row],[ID]],"OK","DOC. DUPLICADO"),"OK")</f>
        <v>OK</v>
      </c>
    </row>
    <row r="1531" spans="2:71" x14ac:dyDescent="0.25">
      <c r="B1531" s="34">
        <f>IF(Presupuestos[[#This Row],[ID DOCUMENTO]]=U1530,B1530,IF(B1530="ID",1,B1530+1))</f>
        <v>1307</v>
      </c>
      <c r="C1531" s="2">
        <v>45897</v>
      </c>
      <c r="D1531" s="2">
        <v>45897</v>
      </c>
      <c r="E1531" s="3" t="s">
        <v>911</v>
      </c>
      <c r="F1531" s="25" t="s">
        <v>35</v>
      </c>
      <c r="G1531" s="25" t="s">
        <v>223</v>
      </c>
      <c r="H1531" s="25" t="s">
        <v>214</v>
      </c>
      <c r="I1531" s="36" t="str">
        <f>IFERROR(VLOOKUP(Presupuestos[[#This Row],[AREA]]&amp;Presupuestos[[#This Row],[CONCEPTO]]&amp;Presupuestos[[#This Row],[DESCRIPCION]],Tabla28[[Columna1]:[CÓDIGO NUEVO]],2,0),"")</f>
        <v>P0303002</v>
      </c>
      <c r="J1531" s="3" t="s">
        <v>666</v>
      </c>
      <c r="K1531" s="3" t="s">
        <v>666</v>
      </c>
      <c r="L1531" s="3" t="s">
        <v>666</v>
      </c>
      <c r="M1531" s="31" t="s">
        <v>2332</v>
      </c>
      <c r="N1531" s="3" t="s">
        <v>47</v>
      </c>
      <c r="O1531" s="3" t="s">
        <v>300</v>
      </c>
      <c r="P1531" s="3" t="s">
        <v>122</v>
      </c>
      <c r="Q1531" s="3" t="str">
        <f>IFERROR(VLOOKUP(Presupuestos[[#This Row],[CLASIFICACIÓN (N)]],Tabla17[],2,0),"")</f>
        <v>Costos de ventas</v>
      </c>
      <c r="R1531" s="3" t="str">
        <f>IFERROR(VLOOKUP(Presupuestos[[#This Row],[CLASIFICACIÓN (N)]],Tabla17[],3,0),"")</f>
        <v>Operativo</v>
      </c>
      <c r="S1531" s="3" t="s">
        <v>16</v>
      </c>
      <c r="T1531" s="3" t="str">
        <f>IFERROR(VLOOKUP(Presupuestos[[#This Row],[ALMACEN]],Tabla5[],2,0),"")</f>
        <v>Arequipa</v>
      </c>
      <c r="U1531" s="19" t="str">
        <f>IFERROR(VLOOKUP(Presupuestos[[#This Row],[TIPO DE DOCUMENTO]],Tipo_Documento[],2,0)&amp;Presupuestos[[#This Row],[SERIE]]&amp;Presupuestos[[#This Row],[NUMERO]]&amp;Presupuestos[[#This Row],[RUC]],"")</f>
        <v>01F211245158920517252558</v>
      </c>
      <c r="V1531" s="3" t="s">
        <v>120</v>
      </c>
      <c r="W1531" s="7">
        <v>45897</v>
      </c>
      <c r="X1531" s="7">
        <v>45897</v>
      </c>
      <c r="Y1531" s="3" t="s">
        <v>829</v>
      </c>
      <c r="Z1531" s="3">
        <v>2451589</v>
      </c>
      <c r="AA1531" s="3">
        <f>IFERROR(VLOOKUP(Presupuestos[[#This Row],[RAZON SOCIAL]],CHOOSE({1,2},Clientes_Proveedores[Razon Social],Clientes_Proveedores[Ruc / Dni]),2,0),"-")</f>
        <v>20517252558</v>
      </c>
      <c r="AB1531" s="31" t="s">
        <v>714</v>
      </c>
      <c r="AC1531" s="3" t="s">
        <v>670</v>
      </c>
      <c r="AD1531" s="5">
        <v>0.18</v>
      </c>
      <c r="AE1531" s="6">
        <v>6.78</v>
      </c>
      <c r="AF1531" s="6">
        <f>Presupuestos[[#This Row],[BASE]]*Presupuestos[[#This Row],[% IGV]]</f>
        <v>1.2203999999999999</v>
      </c>
      <c r="AG1531" s="22">
        <f>ROUND(SUM(Presupuestos[[#This Row],[BASE]:[IGV]]),2)</f>
        <v>8</v>
      </c>
      <c r="AH1531" s="9" t="str">
        <f>IF(Presupuestos[[#This Row],[MONEDA]]="USD",VLOOKUP(Presupuestos[[#This Row],[FECHA DE EMISION]],Tipo_Cambio[],3,0),"")</f>
        <v/>
      </c>
      <c r="AI1531" s="22">
        <f>IFERROR(ROUND(IF(Presupuestos[[#This Row],[MONEDA]]="PEN",Presupuestos[[#This Row],[TOTAL]],Presupuestos[[#This Row],[TOTAL]]*Presupuestos[[#This Row],[TIPO DE CAMBIO]]),2),"")</f>
        <v>8</v>
      </c>
      <c r="AJ1531" s="5"/>
      <c r="AK1531" s="33" t="s">
        <v>671</v>
      </c>
      <c r="AL1531" s="5" t="s">
        <v>715</v>
      </c>
      <c r="AM1531" s="23" t="s">
        <v>671</v>
      </c>
      <c r="AN1531" s="23" t="s">
        <v>671</v>
      </c>
      <c r="AO1531" s="7" t="str">
        <f>IFERROR(VLOOKUP("1-"&amp;Presupuestos[[#This Row],[ID DOCUMENTO]],BD_Pagos[],7,0),"")</f>
        <v/>
      </c>
      <c r="AP1531" s="16" t="str">
        <f>IFERROR(VLOOKUP("1-"&amp;Presupuestos[[#This Row],[ID DOCUMENTO]],BD_Pagos[],8,0),"")</f>
        <v/>
      </c>
      <c r="AQ1531" s="17" t="str">
        <f>IFERROR(VLOOKUP("1-"&amp;Presupuestos[[#This Row],[ID DOCUMENTO]],BD_Pagos[],9,0),"")</f>
        <v/>
      </c>
      <c r="AR1531" s="54"/>
      <c r="AS1531" s="7" t="str">
        <f>IFERROR(VLOOKUP("2-"&amp;Presupuestos[[#This Row],[ID DOCUMENTO]],BD_Pagos[],7,0),"")</f>
        <v/>
      </c>
      <c r="AT1531" s="16" t="str">
        <f>IFERROR(VLOOKUP("2-"&amp;Presupuestos[[#This Row],[ID DOCUMENTO]],BD_Pagos[],8,0),"")</f>
        <v/>
      </c>
      <c r="AU1531" s="17" t="str">
        <f>IFERROR(VLOOKUP("2-"&amp;Presupuestos[[#This Row],[ID DOCUMENTO]],BD_Pagos[],9,0),"")</f>
        <v/>
      </c>
      <c r="AV1531" s="20">
        <f>IF(IFERROR(VLOOKUP("2-"&amp;Presupuestos[[#This Row],[ID DOCUMENTO]],BD_Pagos[],10,0),0)&gt;Presupuestos[[#This Row],[TOTAL SOLES]],Presupuestos[[#This Row],[TOTAL SOLES]],IFERROR(VLOOKUP("2-"&amp;Presupuestos[[#This Row],[ID DOCUMENTO]],BD_Pagos[],10,0),0))</f>
        <v>0</v>
      </c>
      <c r="AW1531" s="7"/>
      <c r="AX1531" s="16"/>
      <c r="AY1531" s="17"/>
      <c r="AZ1531" s="20"/>
      <c r="BA1531" s="7"/>
      <c r="BB1531" s="16"/>
      <c r="BC1531" s="17"/>
      <c r="BD1531" s="20"/>
      <c r="BE1531" s="7" t="str">
        <f>IFERROR(VLOOKUP("5-"&amp;Presupuestos[[#This Row],[ID DOCUMENTO]],BD_Pagos[],7,0),"")</f>
        <v/>
      </c>
      <c r="BF1531" s="17" t="str">
        <f>IFERROR(VLOOKUP("5-"&amp;Presupuestos[[#This Row],[ID DOCUMENTO]],BD_Pagos[],9,0),"")</f>
        <v/>
      </c>
      <c r="BG1531" s="20">
        <f>IF(IFERROR(VLOOKUP("5-"&amp;Presupuestos[[#This Row],[ID DOCUMENTO]],BD_Pagos[],10,0),0)&gt;Presupuestos[[#This Row],[TOTAL SOLES]],Presupuestos[[#This Row],[TOTAL SOLES]],IFERROR(VLOOKUP("5-"&amp;Presupuestos[[#This Row],[ID DOCUMENTO]],BD_Pagos[],10,0),0))</f>
        <v>0</v>
      </c>
      <c r="BH1531" s="7" t="str">
        <f>IFERROR(VLOOKUP("1-Detraccion"&amp;Presupuestos[[#This Row],[ID DOCUMENTO]],BD_Pagos[],2,0),"")</f>
        <v/>
      </c>
      <c r="BI1531" s="3" t="str">
        <f>IFERROR(VLOOKUP("1-Detraccion"&amp;Presupuestos[[#This Row],[ID DOCUMENTO]],BD_Pagos[],3,0),"")</f>
        <v/>
      </c>
      <c r="BJ1531" s="3" t="str">
        <f>IFERROR(VLOOKUP("1-Detraccion"&amp;Presupuestos[[#This Row],[ID DOCUMENTO]],BD_Pagos[],4,0),"")</f>
        <v/>
      </c>
      <c r="BK1531" s="6">
        <f>IF(IFERROR(VLOOKUP("1-Detraccion"&amp;Presupuestos[[#This Row],[ID DOCUMENTO]],BD_Pagos[],5,0),0)&gt;Presupuestos[[#This Row],[TOTAL SOLES]],Presupuestos[[#This Row],[TOTAL SOLES]],IFERROR(VLOOKUP("1-Detraccion"&amp;Presupuestos[[#This Row],[ID DOCUMENTO]],BD_Pagos[],5,0),0))</f>
        <v>0</v>
      </c>
      <c r="BL1531" s="6">
        <f>IF(IFERROR(VLOOKUP("1-Detraccion"&amp;Presupuestos[[#This Row],[ID DOCUMENTO]],BD_Pagos[],6,0),0)&gt;Presupuestos[[#This Row],[TOTAL SOLES]],Presupuestos[[#This Row],[TOTAL SOLES]],IFERROR(VLOOKUP("1-Detraccion"&amp;Presupuestos[[#This Row],[ID DOCUMENTO]],BD_Pagos[],6,0),0))</f>
        <v>0</v>
      </c>
      <c r="BM1531" s="37"/>
      <c r="BN1531" s="3"/>
      <c r="BO1531" s="3"/>
      <c r="BP1531" s="6"/>
      <c r="BQ153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531" s="23" t="str">
        <f>IF(Presupuestos[[#This Row],[SALDO ME-MN]]&gt;0,"PENDIENTE","CANCELADO")</f>
        <v>PENDIENTE</v>
      </c>
      <c r="BS1531" s="23" t="str">
        <f>IF(COUNTIFS($U$4:$U1530,Presupuestos[[#This Row],[ID DOCUMENTO]])&gt;=1,IF(B1530=Presupuestos[[#This Row],[ID]],"OK","DOC. DUPLICADO"),"OK")</f>
        <v>OK</v>
      </c>
    </row>
    <row r="1532" spans="2:71" x14ac:dyDescent="0.25">
      <c r="B1532" s="34">
        <f>IF(Presupuestos[[#This Row],[ID DOCUMENTO]]=U1531,B1531,IF(B1531="ID",1,B1531+1))</f>
        <v>1308</v>
      </c>
      <c r="C1532" s="2">
        <v>45897</v>
      </c>
      <c r="D1532" s="2">
        <v>45897</v>
      </c>
      <c r="E1532" s="3" t="s">
        <v>911</v>
      </c>
      <c r="F1532" s="25" t="s">
        <v>35</v>
      </c>
      <c r="G1532" s="25" t="s">
        <v>223</v>
      </c>
      <c r="H1532" s="25" t="s">
        <v>214</v>
      </c>
      <c r="I1532" s="36" t="str">
        <f>IFERROR(VLOOKUP(Presupuestos[[#This Row],[AREA]]&amp;Presupuestos[[#This Row],[CONCEPTO]]&amp;Presupuestos[[#This Row],[DESCRIPCION]],Tabla28[[Columna1]:[CÓDIGO NUEVO]],2,0),"")</f>
        <v>P0303002</v>
      </c>
      <c r="J1532" s="3" t="s">
        <v>666</v>
      </c>
      <c r="K1532" s="3" t="s">
        <v>666</v>
      </c>
      <c r="L1532" s="3" t="s">
        <v>666</v>
      </c>
      <c r="M1532" s="31" t="s">
        <v>2332</v>
      </c>
      <c r="N1532" s="3" t="s">
        <v>47</v>
      </c>
      <c r="O1532" s="3" t="s">
        <v>300</v>
      </c>
      <c r="P1532" s="3" t="s">
        <v>122</v>
      </c>
      <c r="Q1532" s="3" t="str">
        <f>IFERROR(VLOOKUP(Presupuestos[[#This Row],[CLASIFICACIÓN (N)]],Tabla17[],2,0),"")</f>
        <v>Costos de ventas</v>
      </c>
      <c r="R1532" s="3" t="str">
        <f>IFERROR(VLOOKUP(Presupuestos[[#This Row],[CLASIFICACIÓN (N)]],Tabla17[],3,0),"")</f>
        <v>Operativo</v>
      </c>
      <c r="S1532" s="3" t="s">
        <v>16</v>
      </c>
      <c r="T1532" s="3" t="str">
        <f>IFERROR(VLOOKUP(Presupuestos[[#This Row],[ALMACEN]],Tabla5[],2,0),"")</f>
        <v>Arequipa</v>
      </c>
      <c r="U1532" s="19" t="str">
        <f>IFERROR(VLOOKUP(Presupuestos[[#This Row],[TIPO DE DOCUMENTO]],Tipo_Documento[],2,0)&amp;Presupuestos[[#This Row],[SERIE]]&amp;Presupuestos[[#This Row],[NUMERO]]&amp;Presupuestos[[#This Row],[RUC]],"")</f>
        <v>01F214216004820517252558</v>
      </c>
      <c r="V1532" s="3" t="s">
        <v>120</v>
      </c>
      <c r="W1532" s="7">
        <v>45897</v>
      </c>
      <c r="X1532" s="7">
        <v>45897</v>
      </c>
      <c r="Y1532" s="3" t="s">
        <v>716</v>
      </c>
      <c r="Z1532" s="3">
        <v>2160048</v>
      </c>
      <c r="AA1532" s="3">
        <f>IFERROR(VLOOKUP(Presupuestos[[#This Row],[RAZON SOCIAL]],CHOOSE({1,2},Clientes_Proveedores[Razon Social],Clientes_Proveedores[Ruc / Dni]),2,0),"-")</f>
        <v>20517252558</v>
      </c>
      <c r="AB1532" s="31" t="s">
        <v>714</v>
      </c>
      <c r="AC1532" s="3" t="s">
        <v>670</v>
      </c>
      <c r="AD1532" s="5">
        <v>0.18</v>
      </c>
      <c r="AE1532" s="6">
        <v>6.78</v>
      </c>
      <c r="AF1532" s="6">
        <f>Presupuestos[[#This Row],[BASE]]*Presupuestos[[#This Row],[% IGV]]</f>
        <v>1.2203999999999999</v>
      </c>
      <c r="AG1532" s="22">
        <f>ROUND(SUM(Presupuestos[[#This Row],[BASE]:[IGV]]),2)</f>
        <v>8</v>
      </c>
      <c r="AH1532" s="9" t="str">
        <f>IF(Presupuestos[[#This Row],[MONEDA]]="USD",VLOOKUP(Presupuestos[[#This Row],[FECHA DE EMISION]],Tipo_Cambio[],3,0),"")</f>
        <v/>
      </c>
      <c r="AI1532" s="22">
        <f>IFERROR(ROUND(IF(Presupuestos[[#This Row],[MONEDA]]="PEN",Presupuestos[[#This Row],[TOTAL]],Presupuestos[[#This Row],[TOTAL]]*Presupuestos[[#This Row],[TIPO DE CAMBIO]]),2),"")</f>
        <v>8</v>
      </c>
      <c r="AJ1532" s="5"/>
      <c r="AK1532" s="33" t="s">
        <v>671</v>
      </c>
      <c r="AL1532" s="5" t="s">
        <v>715</v>
      </c>
      <c r="AM1532" s="23" t="s">
        <v>671</v>
      </c>
      <c r="AN1532" s="23" t="s">
        <v>671</v>
      </c>
      <c r="AO1532" s="7" t="str">
        <f>IFERROR(VLOOKUP("1-"&amp;Presupuestos[[#This Row],[ID DOCUMENTO]],BD_Pagos[],7,0),"")</f>
        <v/>
      </c>
      <c r="AP1532" s="16" t="str">
        <f>IFERROR(VLOOKUP("1-"&amp;Presupuestos[[#This Row],[ID DOCUMENTO]],BD_Pagos[],8,0),"")</f>
        <v/>
      </c>
      <c r="AQ1532" s="17" t="str">
        <f>IFERROR(VLOOKUP("1-"&amp;Presupuestos[[#This Row],[ID DOCUMENTO]],BD_Pagos[],9,0),"")</f>
        <v/>
      </c>
      <c r="AR1532" s="54"/>
      <c r="AS1532" s="7" t="str">
        <f>IFERROR(VLOOKUP("2-"&amp;Presupuestos[[#This Row],[ID DOCUMENTO]],BD_Pagos[],7,0),"")</f>
        <v/>
      </c>
      <c r="AT1532" s="16" t="str">
        <f>IFERROR(VLOOKUP("2-"&amp;Presupuestos[[#This Row],[ID DOCUMENTO]],BD_Pagos[],8,0),"")</f>
        <v/>
      </c>
      <c r="AU1532" s="17" t="str">
        <f>IFERROR(VLOOKUP("2-"&amp;Presupuestos[[#This Row],[ID DOCUMENTO]],BD_Pagos[],9,0),"")</f>
        <v/>
      </c>
      <c r="AV1532" s="20">
        <f>IF(IFERROR(VLOOKUP("2-"&amp;Presupuestos[[#This Row],[ID DOCUMENTO]],BD_Pagos[],10,0),0)&gt;Presupuestos[[#This Row],[TOTAL SOLES]],Presupuestos[[#This Row],[TOTAL SOLES]],IFERROR(VLOOKUP("2-"&amp;Presupuestos[[#This Row],[ID DOCUMENTO]],BD_Pagos[],10,0),0))</f>
        <v>0</v>
      </c>
      <c r="AW1532" s="7"/>
      <c r="AX1532" s="16"/>
      <c r="AY1532" s="17"/>
      <c r="AZ1532" s="20"/>
      <c r="BA1532" s="7"/>
      <c r="BB1532" s="16"/>
      <c r="BC1532" s="17"/>
      <c r="BD1532" s="20"/>
      <c r="BE1532" s="7" t="str">
        <f>IFERROR(VLOOKUP("5-"&amp;Presupuestos[[#This Row],[ID DOCUMENTO]],BD_Pagos[],7,0),"")</f>
        <v/>
      </c>
      <c r="BF1532" s="17" t="str">
        <f>IFERROR(VLOOKUP("5-"&amp;Presupuestos[[#This Row],[ID DOCUMENTO]],BD_Pagos[],9,0),"")</f>
        <v/>
      </c>
      <c r="BG1532" s="20">
        <f>IF(IFERROR(VLOOKUP("5-"&amp;Presupuestos[[#This Row],[ID DOCUMENTO]],BD_Pagos[],10,0),0)&gt;Presupuestos[[#This Row],[TOTAL SOLES]],Presupuestos[[#This Row],[TOTAL SOLES]],IFERROR(VLOOKUP("5-"&amp;Presupuestos[[#This Row],[ID DOCUMENTO]],BD_Pagos[],10,0),0))</f>
        <v>0</v>
      </c>
      <c r="BH1532" s="7" t="str">
        <f>IFERROR(VLOOKUP("1-Detraccion"&amp;Presupuestos[[#This Row],[ID DOCUMENTO]],BD_Pagos[],2,0),"")</f>
        <v/>
      </c>
      <c r="BI1532" s="3" t="str">
        <f>IFERROR(VLOOKUP("1-Detraccion"&amp;Presupuestos[[#This Row],[ID DOCUMENTO]],BD_Pagos[],3,0),"")</f>
        <v/>
      </c>
      <c r="BJ1532" s="3" t="str">
        <f>IFERROR(VLOOKUP("1-Detraccion"&amp;Presupuestos[[#This Row],[ID DOCUMENTO]],BD_Pagos[],4,0),"")</f>
        <v/>
      </c>
      <c r="BK1532" s="6">
        <f>IF(IFERROR(VLOOKUP("1-Detraccion"&amp;Presupuestos[[#This Row],[ID DOCUMENTO]],BD_Pagos[],5,0),0)&gt;Presupuestos[[#This Row],[TOTAL SOLES]],Presupuestos[[#This Row],[TOTAL SOLES]],IFERROR(VLOOKUP("1-Detraccion"&amp;Presupuestos[[#This Row],[ID DOCUMENTO]],BD_Pagos[],5,0),0))</f>
        <v>0</v>
      </c>
      <c r="BL1532" s="6">
        <f>IF(IFERROR(VLOOKUP("1-Detraccion"&amp;Presupuestos[[#This Row],[ID DOCUMENTO]],BD_Pagos[],6,0),0)&gt;Presupuestos[[#This Row],[TOTAL SOLES]],Presupuestos[[#This Row],[TOTAL SOLES]],IFERROR(VLOOKUP("1-Detraccion"&amp;Presupuestos[[#This Row],[ID DOCUMENTO]],BD_Pagos[],6,0),0))</f>
        <v>0</v>
      </c>
      <c r="BM1532" s="37"/>
      <c r="BN1532" s="3"/>
      <c r="BO1532" s="3"/>
      <c r="BP1532" s="6"/>
      <c r="BQ153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532" s="23" t="str">
        <f>IF(Presupuestos[[#This Row],[SALDO ME-MN]]&gt;0,"PENDIENTE","CANCELADO")</f>
        <v>PENDIENTE</v>
      </c>
      <c r="BS1532" s="23" t="str">
        <f>IF(COUNTIFS($U$4:$U1531,Presupuestos[[#This Row],[ID DOCUMENTO]])&gt;=1,IF(B1531=Presupuestos[[#This Row],[ID]],"OK","DOC. DUPLICADO"),"OK")</f>
        <v>OK</v>
      </c>
    </row>
    <row r="1533" spans="2:71" ht="24" x14ac:dyDescent="0.25">
      <c r="B1533" s="34">
        <f>IF(Presupuestos[[#This Row],[ID DOCUMENTO]]=U1532,B1532,IF(B1532="ID",1,B1532+1))</f>
        <v>1309</v>
      </c>
      <c r="C1533" s="2">
        <v>45897</v>
      </c>
      <c r="D1533" s="2">
        <v>45897</v>
      </c>
      <c r="E1533" s="3" t="s">
        <v>911</v>
      </c>
      <c r="F1533" s="25" t="s">
        <v>35</v>
      </c>
      <c r="G1533" s="25" t="s">
        <v>223</v>
      </c>
      <c r="H1533" s="25" t="s">
        <v>199</v>
      </c>
      <c r="I1533" s="36" t="str">
        <f>IFERROR(VLOOKUP(Presupuestos[[#This Row],[AREA]]&amp;Presupuestos[[#This Row],[CONCEPTO]]&amp;Presupuestos[[#This Row],[DESCRIPCION]],Tabla28[[Columna1]:[CÓDIGO NUEVO]],2,0),"")</f>
        <v>P0303001</v>
      </c>
      <c r="J1533" s="3" t="s">
        <v>666</v>
      </c>
      <c r="K1533" s="3" t="s">
        <v>666</v>
      </c>
      <c r="L1533" s="3" t="s">
        <v>666</v>
      </c>
      <c r="M1533" s="31" t="s">
        <v>915</v>
      </c>
      <c r="N1533" s="3" t="s">
        <v>47</v>
      </c>
      <c r="O1533" s="3" t="s">
        <v>300</v>
      </c>
      <c r="P1533" s="3" t="s">
        <v>122</v>
      </c>
      <c r="Q1533" s="3" t="str">
        <f>IFERROR(VLOOKUP(Presupuestos[[#This Row],[CLASIFICACIÓN (N)]],Tabla17[],2,0),"")</f>
        <v>Costos de ventas</v>
      </c>
      <c r="R1533" s="3" t="str">
        <f>IFERROR(VLOOKUP(Presupuestos[[#This Row],[CLASIFICACIÓN (N)]],Tabla17[],3,0),"")</f>
        <v>Operativo</v>
      </c>
      <c r="S1533" s="3" t="s">
        <v>16</v>
      </c>
      <c r="T1533" s="3" t="str">
        <f>IFERROR(VLOOKUP(Presupuestos[[#This Row],[ALMACEN]],Tabla5[],2,0),"")</f>
        <v>Arequipa</v>
      </c>
      <c r="U1533" s="19" t="str">
        <f>IFERROR(VLOOKUP(Presupuestos[[#This Row],[TIPO DE DOCUMENTO]],Tipo_Documento[],2,0)&amp;Presupuestos[[#This Row],[SERIE]]&amp;Presupuestos[[#This Row],[NUMERO]]&amp;Presupuestos[[#This Row],[RUC]],"")</f>
        <v>01F00213613320124952850</v>
      </c>
      <c r="V1533" s="3" t="s">
        <v>120</v>
      </c>
      <c r="W1533" s="7">
        <v>45897</v>
      </c>
      <c r="X1533" s="7">
        <v>45897</v>
      </c>
      <c r="Y1533" s="3" t="s">
        <v>721</v>
      </c>
      <c r="Z1533" s="3">
        <v>136133</v>
      </c>
      <c r="AA1533" s="3">
        <f>IFERROR(VLOOKUP(Presupuestos[[#This Row],[RAZON SOCIAL]],CHOOSE({1,2},Clientes_Proveedores[Razon Social],Clientes_Proveedores[Ruc / Dni]),2,0),"-")</f>
        <v>20124952850</v>
      </c>
      <c r="AB1533" s="31" t="s">
        <v>722</v>
      </c>
      <c r="AC1533" s="3" t="s">
        <v>670</v>
      </c>
      <c r="AD1533" s="5">
        <v>0.18</v>
      </c>
      <c r="AE1533" s="6">
        <v>6.78</v>
      </c>
      <c r="AF1533" s="6">
        <f>Presupuestos[[#This Row],[BASE]]*Presupuestos[[#This Row],[% IGV]]</f>
        <v>1.2203999999999999</v>
      </c>
      <c r="AG1533" s="22">
        <f>ROUND(SUM(Presupuestos[[#This Row],[BASE]:[IGV]]),2)</f>
        <v>8</v>
      </c>
      <c r="AH1533" s="9" t="str">
        <f>IF(Presupuestos[[#This Row],[MONEDA]]="USD",VLOOKUP(Presupuestos[[#This Row],[FECHA DE EMISION]],Tipo_Cambio[],3,0),"")</f>
        <v/>
      </c>
      <c r="AI1533" s="22">
        <f>IFERROR(ROUND(IF(Presupuestos[[#This Row],[MONEDA]]="PEN",Presupuestos[[#This Row],[TOTAL]],Presupuestos[[#This Row],[TOTAL]]*Presupuestos[[#This Row],[TIPO DE CAMBIO]]),2),"")</f>
        <v>8</v>
      </c>
      <c r="AJ1533" s="5"/>
      <c r="AK1533" s="33" t="s">
        <v>671</v>
      </c>
      <c r="AL1533" s="5" t="s">
        <v>715</v>
      </c>
      <c r="AM1533" s="23" t="s">
        <v>671</v>
      </c>
      <c r="AN1533" s="23" t="s">
        <v>671</v>
      </c>
      <c r="AO1533" s="7" t="str">
        <f>IFERROR(VLOOKUP("1-"&amp;Presupuestos[[#This Row],[ID DOCUMENTO]],BD_Pagos[],7,0),"")</f>
        <v/>
      </c>
      <c r="AP1533" s="16" t="str">
        <f>IFERROR(VLOOKUP("1-"&amp;Presupuestos[[#This Row],[ID DOCUMENTO]],BD_Pagos[],8,0),"")</f>
        <v/>
      </c>
      <c r="AQ1533" s="17" t="str">
        <f>IFERROR(VLOOKUP("1-"&amp;Presupuestos[[#This Row],[ID DOCUMENTO]],BD_Pagos[],9,0),"")</f>
        <v/>
      </c>
      <c r="AR1533" s="54"/>
      <c r="AS1533" s="7" t="str">
        <f>IFERROR(VLOOKUP("2-"&amp;Presupuestos[[#This Row],[ID DOCUMENTO]],BD_Pagos[],7,0),"")</f>
        <v/>
      </c>
      <c r="AT1533" s="16" t="str">
        <f>IFERROR(VLOOKUP("2-"&amp;Presupuestos[[#This Row],[ID DOCUMENTO]],BD_Pagos[],8,0),"")</f>
        <v/>
      </c>
      <c r="AU1533" s="17" t="str">
        <f>IFERROR(VLOOKUP("2-"&amp;Presupuestos[[#This Row],[ID DOCUMENTO]],BD_Pagos[],9,0),"")</f>
        <v/>
      </c>
      <c r="AV1533" s="20">
        <f>IF(IFERROR(VLOOKUP("2-"&amp;Presupuestos[[#This Row],[ID DOCUMENTO]],BD_Pagos[],10,0),0)&gt;Presupuestos[[#This Row],[TOTAL SOLES]],Presupuestos[[#This Row],[TOTAL SOLES]],IFERROR(VLOOKUP("2-"&amp;Presupuestos[[#This Row],[ID DOCUMENTO]],BD_Pagos[],10,0),0))</f>
        <v>0</v>
      </c>
      <c r="AW1533" s="7"/>
      <c r="AX1533" s="16"/>
      <c r="AY1533" s="17"/>
      <c r="AZ1533" s="20"/>
      <c r="BA1533" s="7"/>
      <c r="BB1533" s="16"/>
      <c r="BC1533" s="17"/>
      <c r="BD1533" s="20"/>
      <c r="BE1533" s="7" t="str">
        <f>IFERROR(VLOOKUP("5-"&amp;Presupuestos[[#This Row],[ID DOCUMENTO]],BD_Pagos[],7,0),"")</f>
        <v/>
      </c>
      <c r="BF1533" s="17" t="str">
        <f>IFERROR(VLOOKUP("5-"&amp;Presupuestos[[#This Row],[ID DOCUMENTO]],BD_Pagos[],9,0),"")</f>
        <v/>
      </c>
      <c r="BG1533" s="20">
        <f>IF(IFERROR(VLOOKUP("5-"&amp;Presupuestos[[#This Row],[ID DOCUMENTO]],BD_Pagos[],10,0),0)&gt;Presupuestos[[#This Row],[TOTAL SOLES]],Presupuestos[[#This Row],[TOTAL SOLES]],IFERROR(VLOOKUP("5-"&amp;Presupuestos[[#This Row],[ID DOCUMENTO]],BD_Pagos[],10,0),0))</f>
        <v>0</v>
      </c>
      <c r="BH1533" s="7" t="str">
        <f>IFERROR(VLOOKUP("1-Detraccion"&amp;Presupuestos[[#This Row],[ID DOCUMENTO]],BD_Pagos[],2,0),"")</f>
        <v/>
      </c>
      <c r="BI1533" s="3" t="str">
        <f>IFERROR(VLOOKUP("1-Detraccion"&amp;Presupuestos[[#This Row],[ID DOCUMENTO]],BD_Pagos[],3,0),"")</f>
        <v/>
      </c>
      <c r="BJ1533" s="3" t="str">
        <f>IFERROR(VLOOKUP("1-Detraccion"&amp;Presupuestos[[#This Row],[ID DOCUMENTO]],BD_Pagos[],4,0),"")</f>
        <v/>
      </c>
      <c r="BK1533" s="6">
        <f>IF(IFERROR(VLOOKUP("1-Detraccion"&amp;Presupuestos[[#This Row],[ID DOCUMENTO]],BD_Pagos[],5,0),0)&gt;Presupuestos[[#This Row],[TOTAL SOLES]],Presupuestos[[#This Row],[TOTAL SOLES]],IFERROR(VLOOKUP("1-Detraccion"&amp;Presupuestos[[#This Row],[ID DOCUMENTO]],BD_Pagos[],5,0),0))</f>
        <v>0</v>
      </c>
      <c r="BL1533" s="6">
        <f>IF(IFERROR(VLOOKUP("1-Detraccion"&amp;Presupuestos[[#This Row],[ID DOCUMENTO]],BD_Pagos[],6,0),0)&gt;Presupuestos[[#This Row],[TOTAL SOLES]],Presupuestos[[#This Row],[TOTAL SOLES]],IFERROR(VLOOKUP("1-Detraccion"&amp;Presupuestos[[#This Row],[ID DOCUMENTO]],BD_Pagos[],6,0),0))</f>
        <v>0</v>
      </c>
      <c r="BM1533" s="37"/>
      <c r="BN1533" s="3"/>
      <c r="BO1533" s="3"/>
      <c r="BP1533" s="6"/>
      <c r="BQ153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533" s="23" t="str">
        <f>IF(Presupuestos[[#This Row],[SALDO ME-MN]]&gt;0,"PENDIENTE","CANCELADO")</f>
        <v>PENDIENTE</v>
      </c>
      <c r="BS1533" s="23" t="str">
        <f>IF(COUNTIFS($U$4:$U1532,Presupuestos[[#This Row],[ID DOCUMENTO]])&gt;=1,IF(B1532=Presupuestos[[#This Row],[ID]],"OK","DOC. DUPLICADO"),"OK")</f>
        <v>OK</v>
      </c>
    </row>
    <row r="1534" spans="2:71" ht="36" x14ac:dyDescent="0.25">
      <c r="B1534" s="34">
        <f>IF(Presupuestos[[#This Row],[ID DOCUMENTO]]=U1533,B1533,IF(B1533="ID",1,B1533+1))</f>
        <v>1310</v>
      </c>
      <c r="C1534" s="2">
        <v>45898</v>
      </c>
      <c r="D1534" s="2">
        <v>45898</v>
      </c>
      <c r="E1534" s="3" t="s">
        <v>1880</v>
      </c>
      <c r="F1534" s="25" t="s">
        <v>54</v>
      </c>
      <c r="G1534" s="25" t="s">
        <v>330</v>
      </c>
      <c r="H1534" s="25" t="s">
        <v>437</v>
      </c>
      <c r="I1534" s="36" t="str">
        <f>IFERROR(VLOOKUP(Presupuestos[[#This Row],[AREA]]&amp;Presupuestos[[#This Row],[CONCEPTO]]&amp;Presupuestos[[#This Row],[DESCRIPCION]],Tabla28[[Columna1]:[CÓDIGO NUEVO]],2,0),"")</f>
        <v>P0601022</v>
      </c>
      <c r="J1534" s="3" t="s">
        <v>10340</v>
      </c>
      <c r="K1534" s="3" t="s">
        <v>666</v>
      </c>
      <c r="L1534" s="3" t="s">
        <v>666</v>
      </c>
      <c r="M1534" s="31" t="s">
        <v>10341</v>
      </c>
      <c r="N1534" s="3"/>
      <c r="O1534" s="3" t="s">
        <v>315</v>
      </c>
      <c r="P1534" s="3" t="s">
        <v>127</v>
      </c>
      <c r="Q1534" s="3" t="str">
        <f>IFERROR(VLOOKUP(Presupuestos[[#This Row],[CLASIFICACIÓN (N)]],Tabla17[],2,0),"")</f>
        <v>Gastos operativos</v>
      </c>
      <c r="R1534" s="3" t="str">
        <f>IFERROR(VLOOKUP(Presupuestos[[#This Row],[CLASIFICACIÓN (N)]],Tabla17[],3,0),"")</f>
        <v>Operativo</v>
      </c>
      <c r="S1534" s="3" t="s">
        <v>16</v>
      </c>
      <c r="T1534" s="3" t="str">
        <f>IFERROR(VLOOKUP(Presupuestos[[#This Row],[ALMACEN]],Tabla5[],2,0),"")</f>
        <v>Arequipa</v>
      </c>
      <c r="U1534" s="19" t="str">
        <f>IFERROR(VLOOKUP(Presupuestos[[#This Row],[TIPO DE DOCUMENTO]],Tipo_Documento[],2,0)&amp;Presupuestos[[#This Row],[SERIE]]&amp;Presupuestos[[#This Row],[NUMERO]]&amp;Presupuestos[[#This Row],[RUC]],"")</f>
        <v>02E0011910764319872</v>
      </c>
      <c r="V1534" s="3" t="s">
        <v>125</v>
      </c>
      <c r="W1534" s="7">
        <v>45898</v>
      </c>
      <c r="X1534" s="7">
        <v>45898</v>
      </c>
      <c r="Y1534" s="3" t="s">
        <v>668</v>
      </c>
      <c r="Z1534" s="3">
        <v>19</v>
      </c>
      <c r="AA1534" s="3">
        <f>IFERROR(VLOOKUP(Presupuestos[[#This Row],[RAZON SOCIAL]],CHOOSE({1,2},Clientes_Proveedores[Razon Social],Clientes_Proveedores[Ruc / Dni]),2,0),"-")</f>
        <v>10764319872</v>
      </c>
      <c r="AB1534" s="31" t="s">
        <v>710</v>
      </c>
      <c r="AC1534" s="3" t="s">
        <v>670</v>
      </c>
      <c r="AD1534" s="5"/>
      <c r="AE1534" s="6">
        <v>150</v>
      </c>
      <c r="AF1534" s="6">
        <f>Presupuestos[[#This Row],[BASE]]*Presupuestos[[#This Row],[% IGV]]</f>
        <v>0</v>
      </c>
      <c r="AG1534" s="22">
        <f>ROUND(SUM(Presupuestos[[#This Row],[BASE]:[IGV]]),2)</f>
        <v>150</v>
      </c>
      <c r="AH1534" s="9" t="str">
        <f>IF(Presupuestos[[#This Row],[MONEDA]]="USD",VLOOKUP(Presupuestos[[#This Row],[FECHA DE EMISION]],Tipo_Cambio[],3,0),"")</f>
        <v/>
      </c>
      <c r="AI1534" s="22">
        <f>IFERROR(ROUND(IF(Presupuestos[[#This Row],[MONEDA]]="PEN",Presupuestos[[#This Row],[TOTAL]],Presupuestos[[#This Row],[TOTAL]]*Presupuestos[[#This Row],[TIPO DE CAMBIO]]),2),"")</f>
        <v>150</v>
      </c>
      <c r="AJ1534" s="5"/>
      <c r="AK1534" s="33"/>
      <c r="AL1534" s="5" t="s">
        <v>672</v>
      </c>
      <c r="AM1534" s="23"/>
      <c r="AN1534" s="23"/>
      <c r="AO1534" s="7" t="str">
        <f>IFERROR(VLOOKUP("1-"&amp;Presupuestos[[#This Row],[ID DOCUMENTO]],BD_Pagos[],7,0),"")</f>
        <v/>
      </c>
      <c r="AP1534" s="16" t="str">
        <f>IFERROR(VLOOKUP("1-"&amp;Presupuestos[[#This Row],[ID DOCUMENTO]],BD_Pagos[],8,0),"")</f>
        <v/>
      </c>
      <c r="AQ1534" s="17" t="str">
        <f>IFERROR(VLOOKUP("1-"&amp;Presupuestos[[#This Row],[ID DOCUMENTO]],BD_Pagos[],9,0),"")</f>
        <v/>
      </c>
      <c r="AR1534" s="54"/>
      <c r="AS1534" s="7" t="str">
        <f>IFERROR(VLOOKUP("2-"&amp;Presupuestos[[#This Row],[ID DOCUMENTO]],BD_Pagos[],7,0),"")</f>
        <v/>
      </c>
      <c r="AT1534" s="16" t="str">
        <f>IFERROR(VLOOKUP("2-"&amp;Presupuestos[[#This Row],[ID DOCUMENTO]],BD_Pagos[],8,0),"")</f>
        <v/>
      </c>
      <c r="AU1534" s="17" t="str">
        <f>IFERROR(VLOOKUP("2-"&amp;Presupuestos[[#This Row],[ID DOCUMENTO]],BD_Pagos[],9,0),"")</f>
        <v/>
      </c>
      <c r="AV1534" s="20">
        <f>IF(IFERROR(VLOOKUP("2-"&amp;Presupuestos[[#This Row],[ID DOCUMENTO]],BD_Pagos[],10,0),0)&gt;Presupuestos[[#This Row],[TOTAL SOLES]],Presupuestos[[#This Row],[TOTAL SOLES]],IFERROR(VLOOKUP("2-"&amp;Presupuestos[[#This Row],[ID DOCUMENTO]],BD_Pagos[],10,0),0))</f>
        <v>0</v>
      </c>
      <c r="AW1534" s="7"/>
      <c r="AX1534" s="16"/>
      <c r="AY1534" s="17"/>
      <c r="AZ1534" s="20"/>
      <c r="BA1534" s="7"/>
      <c r="BB1534" s="16"/>
      <c r="BC1534" s="17"/>
      <c r="BD1534" s="20"/>
      <c r="BE1534" s="7" t="str">
        <f>IFERROR(VLOOKUP("5-"&amp;Presupuestos[[#This Row],[ID DOCUMENTO]],BD_Pagos[],7,0),"")</f>
        <v/>
      </c>
      <c r="BF1534" s="17" t="str">
        <f>IFERROR(VLOOKUP("5-"&amp;Presupuestos[[#This Row],[ID DOCUMENTO]],BD_Pagos[],9,0),"")</f>
        <v/>
      </c>
      <c r="BG1534" s="20">
        <f>IF(IFERROR(VLOOKUP("5-"&amp;Presupuestos[[#This Row],[ID DOCUMENTO]],BD_Pagos[],10,0),0)&gt;Presupuestos[[#This Row],[TOTAL SOLES]],Presupuestos[[#This Row],[TOTAL SOLES]],IFERROR(VLOOKUP("5-"&amp;Presupuestos[[#This Row],[ID DOCUMENTO]],BD_Pagos[],10,0),0))</f>
        <v>0</v>
      </c>
      <c r="BH1534" s="7" t="str">
        <f>IFERROR(VLOOKUP("1-Detraccion"&amp;Presupuestos[[#This Row],[ID DOCUMENTO]],BD_Pagos[],2,0),"")</f>
        <v/>
      </c>
      <c r="BI1534" s="3" t="str">
        <f>IFERROR(VLOOKUP("1-Detraccion"&amp;Presupuestos[[#This Row],[ID DOCUMENTO]],BD_Pagos[],3,0),"")</f>
        <v/>
      </c>
      <c r="BJ1534" s="3" t="str">
        <f>IFERROR(VLOOKUP("1-Detraccion"&amp;Presupuestos[[#This Row],[ID DOCUMENTO]],BD_Pagos[],4,0),"")</f>
        <v/>
      </c>
      <c r="BK1534" s="6">
        <f>IF(IFERROR(VLOOKUP("1-Detraccion"&amp;Presupuestos[[#This Row],[ID DOCUMENTO]],BD_Pagos[],5,0),0)&gt;Presupuestos[[#This Row],[TOTAL SOLES]],Presupuestos[[#This Row],[TOTAL SOLES]],IFERROR(VLOOKUP("1-Detraccion"&amp;Presupuestos[[#This Row],[ID DOCUMENTO]],BD_Pagos[],5,0),0))</f>
        <v>0</v>
      </c>
      <c r="BL1534" s="6">
        <f>IF(IFERROR(VLOOKUP("1-Detraccion"&amp;Presupuestos[[#This Row],[ID DOCUMENTO]],BD_Pagos[],6,0),0)&gt;Presupuestos[[#This Row],[TOTAL SOLES]],Presupuestos[[#This Row],[TOTAL SOLES]],IFERROR(VLOOKUP("1-Detraccion"&amp;Presupuestos[[#This Row],[ID DOCUMENTO]],BD_Pagos[],6,0),0))</f>
        <v>0</v>
      </c>
      <c r="BM1534" s="37"/>
      <c r="BN1534" s="3"/>
      <c r="BO1534" s="3"/>
      <c r="BP1534" s="6"/>
      <c r="BQ153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150</v>
      </c>
      <c r="BR1534" s="23" t="str">
        <f>IF(Presupuestos[[#This Row],[SALDO ME-MN]]&gt;0,"PENDIENTE","CANCELADO")</f>
        <v>PENDIENTE</v>
      </c>
      <c r="BS1534" s="23" t="str">
        <f>IF(COUNTIFS($U$4:$U1533,Presupuestos[[#This Row],[ID DOCUMENTO]])&gt;=1,IF(B1533=Presupuestos[[#This Row],[ID]],"OK","DOC. DUPLICADO"),"OK")</f>
        <v>OK</v>
      </c>
    </row>
    <row r="1535" spans="2:71" ht="24" x14ac:dyDescent="0.25">
      <c r="B1535" s="34">
        <f>IF(Presupuestos[[#This Row],[ID DOCUMENTO]]=U1534,B1534,IF(B1534="ID",1,B1534+1))</f>
        <v>1311</v>
      </c>
      <c r="C1535" s="2">
        <v>45896</v>
      </c>
      <c r="D1535" s="2">
        <v>45896</v>
      </c>
      <c r="E1535" s="3" t="s">
        <v>1880</v>
      </c>
      <c r="F1535" s="25" t="s">
        <v>54</v>
      </c>
      <c r="G1535" s="25" t="s">
        <v>330</v>
      </c>
      <c r="H1535" s="25" t="s">
        <v>437</v>
      </c>
      <c r="I1535" s="36" t="str">
        <f>IFERROR(VLOOKUP(Presupuestos[[#This Row],[AREA]]&amp;Presupuestos[[#This Row],[CONCEPTO]]&amp;Presupuestos[[#This Row],[DESCRIPCION]],Tabla28[[Columna1]:[CÓDIGO NUEVO]],2,0),"")</f>
        <v>P0601022</v>
      </c>
      <c r="J1535" s="3" t="s">
        <v>10340</v>
      </c>
      <c r="K1535" s="3" t="s">
        <v>666</v>
      </c>
      <c r="L1535" s="3" t="s">
        <v>666</v>
      </c>
      <c r="M1535" s="31" t="s">
        <v>10342</v>
      </c>
      <c r="N1535" s="3"/>
      <c r="O1535" s="3" t="s">
        <v>315</v>
      </c>
      <c r="P1535" s="3" t="s">
        <v>127</v>
      </c>
      <c r="Q1535" s="3" t="str">
        <f>IFERROR(VLOOKUP(Presupuestos[[#This Row],[CLASIFICACIÓN (N)]],Tabla17[],2,0),"")</f>
        <v>Gastos operativos</v>
      </c>
      <c r="R1535" s="3" t="str">
        <f>IFERROR(VLOOKUP(Presupuestos[[#This Row],[CLASIFICACIÓN (N)]],Tabla17[],3,0),"")</f>
        <v>Operativo</v>
      </c>
      <c r="S1535" s="3" t="s">
        <v>16</v>
      </c>
      <c r="T1535" s="3" t="str">
        <f>IFERROR(VLOOKUP(Presupuestos[[#This Row],[ALMACEN]],Tabla5[],2,0),"")</f>
        <v>Arequipa</v>
      </c>
      <c r="U1535" s="19" t="str">
        <f>IFERROR(VLOOKUP(Presupuestos[[#This Row],[TIPO DE DOCUMENTO]],Tipo_Documento[],2,0)&amp;Presupuestos[[#This Row],[SERIE]]&amp;Presupuestos[[#This Row],[NUMERO]]&amp;Presupuestos[[#This Row],[RUC]],"")</f>
        <v>LIQGH5211111111</v>
      </c>
      <c r="V1535" s="3" t="s">
        <v>175</v>
      </c>
      <c r="W1535" s="7">
        <v>45898</v>
      </c>
      <c r="X1535" s="7">
        <v>45898</v>
      </c>
      <c r="Y1535" s="3" t="s">
        <v>56</v>
      </c>
      <c r="Z1535" s="3">
        <v>52</v>
      </c>
      <c r="AA1535" s="3">
        <f>IFERROR(VLOOKUP(Presupuestos[[#This Row],[RAZON SOCIAL]],CHOOSE({1,2},Clientes_Proveedores[Razon Social],Clientes_Proveedores[Ruc / Dni]),2,0),"-")</f>
        <v>11111111</v>
      </c>
      <c r="AB1535" s="31" t="s">
        <v>916</v>
      </c>
      <c r="AC1535" s="3" t="s">
        <v>670</v>
      </c>
      <c r="AD1535" s="5"/>
      <c r="AE1535" s="6">
        <v>4.5</v>
      </c>
      <c r="AF1535" s="6">
        <f>Presupuestos[[#This Row],[BASE]]*Presupuestos[[#This Row],[% IGV]]</f>
        <v>0</v>
      </c>
      <c r="AG1535" s="22">
        <f>ROUND(SUM(Presupuestos[[#This Row],[BASE]:[IGV]]),2)</f>
        <v>4.5</v>
      </c>
      <c r="AH1535" s="9" t="str">
        <f>IF(Presupuestos[[#This Row],[MONEDA]]="USD",VLOOKUP(Presupuestos[[#This Row],[FECHA DE EMISION]],Tipo_Cambio[],3,0),"")</f>
        <v/>
      </c>
      <c r="AI1535" s="22">
        <f>IFERROR(ROUND(IF(Presupuestos[[#This Row],[MONEDA]]="PEN",Presupuestos[[#This Row],[TOTAL]],Presupuestos[[#This Row],[TOTAL]]*Presupuestos[[#This Row],[TIPO DE CAMBIO]]),2),"")</f>
        <v>4.5</v>
      </c>
      <c r="AJ1535" s="5"/>
      <c r="AK1535" s="33"/>
      <c r="AL1535" s="5" t="s">
        <v>742</v>
      </c>
      <c r="AM1535" s="23"/>
      <c r="AN1535" s="23"/>
      <c r="AO1535" s="7" t="str">
        <f>IFERROR(VLOOKUP("1-"&amp;Presupuestos[[#This Row],[ID DOCUMENTO]],BD_Pagos[],7,0),"")</f>
        <v/>
      </c>
      <c r="AP1535" s="16" t="str">
        <f>IFERROR(VLOOKUP("1-"&amp;Presupuestos[[#This Row],[ID DOCUMENTO]],BD_Pagos[],8,0),"")</f>
        <v/>
      </c>
      <c r="AQ1535" s="17" t="str">
        <f>IFERROR(VLOOKUP("1-"&amp;Presupuestos[[#This Row],[ID DOCUMENTO]],BD_Pagos[],9,0),"")</f>
        <v/>
      </c>
      <c r="AR1535" s="54"/>
      <c r="AS1535" s="7" t="str">
        <f>IFERROR(VLOOKUP("2-"&amp;Presupuestos[[#This Row],[ID DOCUMENTO]],BD_Pagos[],7,0),"")</f>
        <v/>
      </c>
      <c r="AT1535" s="16" t="str">
        <f>IFERROR(VLOOKUP("2-"&amp;Presupuestos[[#This Row],[ID DOCUMENTO]],BD_Pagos[],8,0),"")</f>
        <v/>
      </c>
      <c r="AU1535" s="17" t="str">
        <f>IFERROR(VLOOKUP("2-"&amp;Presupuestos[[#This Row],[ID DOCUMENTO]],BD_Pagos[],9,0),"")</f>
        <v/>
      </c>
      <c r="AV1535" s="20">
        <f>IF(IFERROR(VLOOKUP("2-"&amp;Presupuestos[[#This Row],[ID DOCUMENTO]],BD_Pagos[],10,0),0)&gt;Presupuestos[[#This Row],[TOTAL SOLES]],Presupuestos[[#This Row],[TOTAL SOLES]],IFERROR(VLOOKUP("2-"&amp;Presupuestos[[#This Row],[ID DOCUMENTO]],BD_Pagos[],10,0),0))</f>
        <v>0</v>
      </c>
      <c r="AW1535" s="7"/>
      <c r="AX1535" s="16"/>
      <c r="AY1535" s="17"/>
      <c r="AZ1535" s="20"/>
      <c r="BA1535" s="7"/>
      <c r="BB1535" s="16"/>
      <c r="BC1535" s="17"/>
      <c r="BD1535" s="20"/>
      <c r="BE1535" s="7" t="str">
        <f>IFERROR(VLOOKUP("5-"&amp;Presupuestos[[#This Row],[ID DOCUMENTO]],BD_Pagos[],7,0),"")</f>
        <v/>
      </c>
      <c r="BF1535" s="17" t="str">
        <f>IFERROR(VLOOKUP("5-"&amp;Presupuestos[[#This Row],[ID DOCUMENTO]],BD_Pagos[],9,0),"")</f>
        <v/>
      </c>
      <c r="BG1535" s="20">
        <f>IF(IFERROR(VLOOKUP("5-"&amp;Presupuestos[[#This Row],[ID DOCUMENTO]],BD_Pagos[],10,0),0)&gt;Presupuestos[[#This Row],[TOTAL SOLES]],Presupuestos[[#This Row],[TOTAL SOLES]],IFERROR(VLOOKUP("5-"&amp;Presupuestos[[#This Row],[ID DOCUMENTO]],BD_Pagos[],10,0),0))</f>
        <v>0</v>
      </c>
      <c r="BH1535" s="7" t="str">
        <f>IFERROR(VLOOKUP("1-Detraccion"&amp;Presupuestos[[#This Row],[ID DOCUMENTO]],BD_Pagos[],2,0),"")</f>
        <v/>
      </c>
      <c r="BI1535" s="3" t="str">
        <f>IFERROR(VLOOKUP("1-Detraccion"&amp;Presupuestos[[#This Row],[ID DOCUMENTO]],BD_Pagos[],3,0),"")</f>
        <v/>
      </c>
      <c r="BJ1535" s="3" t="str">
        <f>IFERROR(VLOOKUP("1-Detraccion"&amp;Presupuestos[[#This Row],[ID DOCUMENTO]],BD_Pagos[],4,0),"")</f>
        <v/>
      </c>
      <c r="BK1535" s="6">
        <f>IF(IFERROR(VLOOKUP("1-Detraccion"&amp;Presupuestos[[#This Row],[ID DOCUMENTO]],BD_Pagos[],5,0),0)&gt;Presupuestos[[#This Row],[TOTAL SOLES]],Presupuestos[[#This Row],[TOTAL SOLES]],IFERROR(VLOOKUP("1-Detraccion"&amp;Presupuestos[[#This Row],[ID DOCUMENTO]],BD_Pagos[],5,0),0))</f>
        <v>0</v>
      </c>
      <c r="BL1535" s="6">
        <f>IF(IFERROR(VLOOKUP("1-Detraccion"&amp;Presupuestos[[#This Row],[ID DOCUMENTO]],BD_Pagos[],6,0),0)&gt;Presupuestos[[#This Row],[TOTAL SOLES]],Presupuestos[[#This Row],[TOTAL SOLES]],IFERROR(VLOOKUP("1-Detraccion"&amp;Presupuestos[[#This Row],[ID DOCUMENTO]],BD_Pagos[],6,0),0))</f>
        <v>0</v>
      </c>
      <c r="BM1535" s="37"/>
      <c r="BN1535" s="3"/>
      <c r="BO1535" s="3"/>
      <c r="BP1535" s="6"/>
      <c r="BQ153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v>
      </c>
      <c r="BR1535" s="23" t="str">
        <f>IF(Presupuestos[[#This Row],[SALDO ME-MN]]&gt;0,"PENDIENTE","CANCELADO")</f>
        <v>PENDIENTE</v>
      </c>
      <c r="BS1535" s="23" t="str">
        <f>IF(COUNTIFS($U$4:$U1534,Presupuestos[[#This Row],[ID DOCUMENTO]])&gt;=1,IF(B1534=Presupuestos[[#This Row],[ID]],"OK","DOC. DUPLICADO"),"OK")</f>
        <v>OK</v>
      </c>
    </row>
    <row r="1536" spans="2:71" ht="36" x14ac:dyDescent="0.25">
      <c r="B1536" s="34">
        <f>IF(Presupuestos[[#This Row],[ID DOCUMENTO]]=U1535,B1535,IF(B1535="ID",1,B1535+1))</f>
        <v>1312</v>
      </c>
      <c r="C1536" s="2">
        <v>45896</v>
      </c>
      <c r="D1536" s="2">
        <v>45896</v>
      </c>
      <c r="E1536" s="3" t="s">
        <v>1798</v>
      </c>
      <c r="F1536" s="25" t="s">
        <v>70</v>
      </c>
      <c r="G1536" s="25" t="s">
        <v>139</v>
      </c>
      <c r="H1536" s="25" t="s">
        <v>385</v>
      </c>
      <c r="I1536" s="36" t="str">
        <f>IFERROR(VLOOKUP(Presupuestos[[#This Row],[AREA]]&amp;Presupuestos[[#This Row],[CONCEPTO]]&amp;Presupuestos[[#This Row],[DESCRIPCION]],Tabla28[[Columna1]:[CÓDIGO NUEVO]],2,0),"")</f>
        <v>P1002005</v>
      </c>
      <c r="J1536" s="3" t="s">
        <v>666</v>
      </c>
      <c r="K1536" s="3" t="s">
        <v>666</v>
      </c>
      <c r="L1536" s="3" t="s">
        <v>666</v>
      </c>
      <c r="M1536" s="31" t="s">
        <v>10343</v>
      </c>
      <c r="N1536" s="3"/>
      <c r="O1536" s="3" t="s">
        <v>315</v>
      </c>
      <c r="P1536" s="3" t="s">
        <v>127</v>
      </c>
      <c r="Q1536" s="3" t="str">
        <f>IFERROR(VLOOKUP(Presupuestos[[#This Row],[CLASIFICACIÓN (N)]],Tabla17[],2,0),"")</f>
        <v>Gastos operativos</v>
      </c>
      <c r="R1536" s="3" t="str">
        <f>IFERROR(VLOOKUP(Presupuestos[[#This Row],[CLASIFICACIÓN (N)]],Tabla17[],3,0),"")</f>
        <v>Operativo</v>
      </c>
      <c r="S1536" s="3" t="s">
        <v>16</v>
      </c>
      <c r="T1536" s="3" t="str">
        <f>IFERROR(VLOOKUP(Presupuestos[[#This Row],[ALMACEN]],Tabla5[],2,0),"")</f>
        <v>Arequipa</v>
      </c>
      <c r="U1536" s="19" t="str">
        <f>IFERROR(VLOOKUP(Presupuestos[[#This Row],[TIPO DE DOCUMENTO]],Tipo_Documento[],2,0)&amp;Presupuestos[[#This Row],[SERIE]]&amp;Presupuestos[[#This Row],[NUMERO]]&amp;Presupuestos[[#This Row],[RUC]],"")</f>
        <v>LIQSIG211111111</v>
      </c>
      <c r="V1536" s="3" t="s">
        <v>175</v>
      </c>
      <c r="W1536" s="7">
        <v>45898</v>
      </c>
      <c r="X1536" s="7">
        <v>45898</v>
      </c>
      <c r="Y1536" s="3" t="s">
        <v>70</v>
      </c>
      <c r="Z1536" s="3">
        <v>2</v>
      </c>
      <c r="AA1536" s="3">
        <f>IFERROR(VLOOKUP(Presupuestos[[#This Row],[RAZON SOCIAL]],CHOOSE({1,2},Clientes_Proveedores[Razon Social],Clientes_Proveedores[Ruc / Dni]),2,0),"-")</f>
        <v>11111111</v>
      </c>
      <c r="AB1536" s="31" t="s">
        <v>916</v>
      </c>
      <c r="AC1536" s="3" t="s">
        <v>670</v>
      </c>
      <c r="AD1536" s="5"/>
      <c r="AE1536" s="6">
        <v>26</v>
      </c>
      <c r="AF1536" s="6">
        <f>Presupuestos[[#This Row],[BASE]]*Presupuestos[[#This Row],[% IGV]]</f>
        <v>0</v>
      </c>
      <c r="AG1536" s="22">
        <f>ROUND(SUM(Presupuestos[[#This Row],[BASE]:[IGV]]),2)</f>
        <v>26</v>
      </c>
      <c r="AH1536" s="9" t="str">
        <f>IF(Presupuestos[[#This Row],[MONEDA]]="USD",VLOOKUP(Presupuestos[[#This Row],[FECHA DE EMISION]],Tipo_Cambio[],3,0),"")</f>
        <v/>
      </c>
      <c r="AI1536" s="22">
        <f>IFERROR(ROUND(IF(Presupuestos[[#This Row],[MONEDA]]="PEN",Presupuestos[[#This Row],[TOTAL]],Presupuestos[[#This Row],[TOTAL]]*Presupuestos[[#This Row],[TIPO DE CAMBIO]]),2),"")</f>
        <v>26</v>
      </c>
      <c r="AJ1536" s="5"/>
      <c r="AK1536" s="33"/>
      <c r="AL1536" s="5" t="s">
        <v>742</v>
      </c>
      <c r="AM1536" s="23"/>
      <c r="AN1536" s="23"/>
      <c r="AO1536" s="7" t="str">
        <f>IFERROR(VLOOKUP("1-"&amp;Presupuestos[[#This Row],[ID DOCUMENTO]],BD_Pagos[],7,0),"")</f>
        <v/>
      </c>
      <c r="AP1536" s="16" t="str">
        <f>IFERROR(VLOOKUP("1-"&amp;Presupuestos[[#This Row],[ID DOCUMENTO]],BD_Pagos[],8,0),"")</f>
        <v/>
      </c>
      <c r="AQ1536" s="17" t="str">
        <f>IFERROR(VLOOKUP("1-"&amp;Presupuestos[[#This Row],[ID DOCUMENTO]],BD_Pagos[],9,0),"")</f>
        <v/>
      </c>
      <c r="AR1536" s="54"/>
      <c r="AS1536" s="7" t="str">
        <f>IFERROR(VLOOKUP("2-"&amp;Presupuestos[[#This Row],[ID DOCUMENTO]],BD_Pagos[],7,0),"")</f>
        <v/>
      </c>
      <c r="AT1536" s="16" t="str">
        <f>IFERROR(VLOOKUP("2-"&amp;Presupuestos[[#This Row],[ID DOCUMENTO]],BD_Pagos[],8,0),"")</f>
        <v/>
      </c>
      <c r="AU1536" s="17" t="str">
        <f>IFERROR(VLOOKUP("2-"&amp;Presupuestos[[#This Row],[ID DOCUMENTO]],BD_Pagos[],9,0),"")</f>
        <v/>
      </c>
      <c r="AV1536" s="20">
        <f>IF(IFERROR(VLOOKUP("2-"&amp;Presupuestos[[#This Row],[ID DOCUMENTO]],BD_Pagos[],10,0),0)&gt;Presupuestos[[#This Row],[TOTAL SOLES]],Presupuestos[[#This Row],[TOTAL SOLES]],IFERROR(VLOOKUP("2-"&amp;Presupuestos[[#This Row],[ID DOCUMENTO]],BD_Pagos[],10,0),0))</f>
        <v>0</v>
      </c>
      <c r="AW1536" s="7"/>
      <c r="AX1536" s="16"/>
      <c r="AY1536" s="17"/>
      <c r="AZ1536" s="20"/>
      <c r="BA1536" s="7"/>
      <c r="BB1536" s="16"/>
      <c r="BC1536" s="17"/>
      <c r="BD1536" s="20"/>
      <c r="BE1536" s="7" t="str">
        <f>IFERROR(VLOOKUP("5-"&amp;Presupuestos[[#This Row],[ID DOCUMENTO]],BD_Pagos[],7,0),"")</f>
        <v/>
      </c>
      <c r="BF1536" s="17" t="str">
        <f>IFERROR(VLOOKUP("5-"&amp;Presupuestos[[#This Row],[ID DOCUMENTO]],BD_Pagos[],9,0),"")</f>
        <v/>
      </c>
      <c r="BG1536" s="20">
        <f>IF(IFERROR(VLOOKUP("5-"&amp;Presupuestos[[#This Row],[ID DOCUMENTO]],BD_Pagos[],10,0),0)&gt;Presupuestos[[#This Row],[TOTAL SOLES]],Presupuestos[[#This Row],[TOTAL SOLES]],IFERROR(VLOOKUP("5-"&amp;Presupuestos[[#This Row],[ID DOCUMENTO]],BD_Pagos[],10,0),0))</f>
        <v>0</v>
      </c>
      <c r="BH1536" s="7" t="str">
        <f>IFERROR(VLOOKUP("1-Detraccion"&amp;Presupuestos[[#This Row],[ID DOCUMENTO]],BD_Pagos[],2,0),"")</f>
        <v/>
      </c>
      <c r="BI1536" s="3" t="str">
        <f>IFERROR(VLOOKUP("1-Detraccion"&amp;Presupuestos[[#This Row],[ID DOCUMENTO]],BD_Pagos[],3,0),"")</f>
        <v/>
      </c>
      <c r="BJ1536" s="3" t="str">
        <f>IFERROR(VLOOKUP("1-Detraccion"&amp;Presupuestos[[#This Row],[ID DOCUMENTO]],BD_Pagos[],4,0),"")</f>
        <v/>
      </c>
      <c r="BK1536" s="6">
        <f>IF(IFERROR(VLOOKUP("1-Detraccion"&amp;Presupuestos[[#This Row],[ID DOCUMENTO]],BD_Pagos[],5,0),0)&gt;Presupuestos[[#This Row],[TOTAL SOLES]],Presupuestos[[#This Row],[TOTAL SOLES]],IFERROR(VLOOKUP("1-Detraccion"&amp;Presupuestos[[#This Row],[ID DOCUMENTO]],BD_Pagos[],5,0),0))</f>
        <v>0</v>
      </c>
      <c r="BL1536" s="6">
        <f>IF(IFERROR(VLOOKUP("1-Detraccion"&amp;Presupuestos[[#This Row],[ID DOCUMENTO]],BD_Pagos[],6,0),0)&gt;Presupuestos[[#This Row],[TOTAL SOLES]],Presupuestos[[#This Row],[TOTAL SOLES]],IFERROR(VLOOKUP("1-Detraccion"&amp;Presupuestos[[#This Row],[ID DOCUMENTO]],BD_Pagos[],6,0),0))</f>
        <v>0</v>
      </c>
      <c r="BM1536" s="37"/>
      <c r="BN1536" s="3"/>
      <c r="BO1536" s="3"/>
      <c r="BP1536" s="6"/>
      <c r="BQ153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26</v>
      </c>
      <c r="BR1536" s="23" t="str">
        <f>IF(Presupuestos[[#This Row],[SALDO ME-MN]]&gt;0,"PENDIENTE","CANCELADO")</f>
        <v>PENDIENTE</v>
      </c>
      <c r="BS1536" s="23" t="str">
        <f>IF(COUNTIFS($U$4:$U1535,Presupuestos[[#This Row],[ID DOCUMENTO]])&gt;=1,IF(B1535=Presupuestos[[#This Row],[ID]],"OK","DOC. DUPLICADO"),"OK")</f>
        <v>OK</v>
      </c>
    </row>
    <row r="1537" spans="2:71" ht="36" x14ac:dyDescent="0.25">
      <c r="B1537" s="34">
        <f>IF(Presupuestos[[#This Row],[ID DOCUMENTO]]=U1536,B1536,IF(B1536="ID",1,B1536+1))</f>
        <v>1313</v>
      </c>
      <c r="C1537" s="2">
        <v>45901</v>
      </c>
      <c r="D1537" s="2">
        <v>45901</v>
      </c>
      <c r="E1537" s="3" t="s">
        <v>1718</v>
      </c>
      <c r="F1537" s="25" t="s">
        <v>27</v>
      </c>
      <c r="G1537" s="25" t="s">
        <v>134</v>
      </c>
      <c r="H1537" s="25" t="s">
        <v>97</v>
      </c>
      <c r="I1537" s="36" t="str">
        <f>IFERROR(VLOOKUP(Presupuestos[[#This Row],[AREA]]&amp;Presupuestos[[#This Row],[CONCEPTO]]&amp;Presupuestos[[#This Row],[DESCRIPCION]],Tabla28[[Columna1]:[CÓDIGO NUEVO]],2,0),"")</f>
        <v>P0206001</v>
      </c>
      <c r="J1537" s="3" t="s">
        <v>10344</v>
      </c>
      <c r="K1537" s="3" t="s">
        <v>666</v>
      </c>
      <c r="L1537" s="3" t="s">
        <v>666</v>
      </c>
      <c r="M1537" s="31" t="s">
        <v>10345</v>
      </c>
      <c r="N1537" s="3"/>
      <c r="O1537" s="3" t="s">
        <v>300</v>
      </c>
      <c r="P1537" s="3" t="s">
        <v>132</v>
      </c>
      <c r="Q1537" s="3" t="str">
        <f>IFERROR(VLOOKUP(Presupuestos[[#This Row],[CLASIFICACIÓN (N)]],Tabla17[],2,0),"")</f>
        <v>Gastos operativos</v>
      </c>
      <c r="R1537" s="3" t="str">
        <f>IFERROR(VLOOKUP(Presupuestos[[#This Row],[CLASIFICACIÓN (N)]],Tabla17[],3,0),"")</f>
        <v>Operativo</v>
      </c>
      <c r="S1537" s="3" t="s">
        <v>16</v>
      </c>
      <c r="T1537" s="3" t="str">
        <f>IFERROR(VLOOKUP(Presupuestos[[#This Row],[ALMACEN]],Tabla5[],2,0),"")</f>
        <v>Arequipa</v>
      </c>
      <c r="U1537" s="19" t="str">
        <f>IFERROR(VLOOKUP(Presupuestos[[#This Row],[TIPO DE DOCUMENTO]],Tipo_Documento[],2,0)&amp;Presupuestos[[#This Row],[SERIE]]&amp;Presupuestos[[#This Row],[NUMERO]]&amp;Presupuestos[[#This Row],[RUC]],"")</f>
        <v>LIQCOM11111111</v>
      </c>
      <c r="V1537" s="3" t="s">
        <v>175</v>
      </c>
      <c r="W1537" s="7">
        <v>45901</v>
      </c>
      <c r="X1537" s="7">
        <v>45901</v>
      </c>
      <c r="Y1537" s="3" t="s">
        <v>28</v>
      </c>
      <c r="Z1537" s="3"/>
      <c r="AA1537" s="3">
        <f>IFERROR(VLOOKUP(Presupuestos[[#This Row],[RAZON SOCIAL]],CHOOSE({1,2},Clientes_Proveedores[Razon Social],Clientes_Proveedores[Ruc / Dni]),2,0),"-")</f>
        <v>11111111</v>
      </c>
      <c r="AB1537" s="31" t="s">
        <v>916</v>
      </c>
      <c r="AC1537" s="3" t="s">
        <v>670</v>
      </c>
      <c r="AD1537" s="5"/>
      <c r="AE1537" s="6">
        <v>20</v>
      </c>
      <c r="AF1537" s="6">
        <f>Presupuestos[[#This Row],[BASE]]*Presupuestos[[#This Row],[% IGV]]</f>
        <v>0</v>
      </c>
      <c r="AG1537" s="22">
        <f>ROUND(SUM(Presupuestos[[#This Row],[BASE]:[IGV]]),2)</f>
        <v>20</v>
      </c>
      <c r="AH1537" s="9" t="str">
        <f>IF(Presupuestos[[#This Row],[MONEDA]]="USD",VLOOKUP(Presupuestos[[#This Row],[FECHA DE EMISION]],Tipo_Cambio[],3,0),"")</f>
        <v/>
      </c>
      <c r="AI1537" s="22">
        <f>IFERROR(ROUND(IF(Presupuestos[[#This Row],[MONEDA]]="PEN",Presupuestos[[#This Row],[TOTAL]],Presupuestos[[#This Row],[TOTAL]]*Presupuestos[[#This Row],[TIPO DE CAMBIO]]),2),"")</f>
        <v>20</v>
      </c>
      <c r="AJ1537" s="5"/>
      <c r="AK1537" s="33"/>
      <c r="AL1537" s="5" t="s">
        <v>742</v>
      </c>
      <c r="AM1537" s="23"/>
      <c r="AN1537" s="23"/>
      <c r="AO1537" s="7" t="str">
        <f>IFERROR(VLOOKUP("1-"&amp;Presupuestos[[#This Row],[ID DOCUMENTO]],BD_Pagos[],7,0),"")</f>
        <v/>
      </c>
      <c r="AP1537" s="16" t="str">
        <f>IFERROR(VLOOKUP("1-"&amp;Presupuestos[[#This Row],[ID DOCUMENTO]],BD_Pagos[],8,0),"")</f>
        <v/>
      </c>
      <c r="AQ1537" s="17" t="str">
        <f>IFERROR(VLOOKUP("1-"&amp;Presupuestos[[#This Row],[ID DOCUMENTO]],BD_Pagos[],9,0),"")</f>
        <v/>
      </c>
      <c r="AR1537" s="54"/>
      <c r="AS1537" s="7" t="str">
        <f>IFERROR(VLOOKUP("2-"&amp;Presupuestos[[#This Row],[ID DOCUMENTO]],BD_Pagos[],7,0),"")</f>
        <v/>
      </c>
      <c r="AT1537" s="16" t="str">
        <f>IFERROR(VLOOKUP("2-"&amp;Presupuestos[[#This Row],[ID DOCUMENTO]],BD_Pagos[],8,0),"")</f>
        <v/>
      </c>
      <c r="AU1537" s="17" t="str">
        <f>IFERROR(VLOOKUP("2-"&amp;Presupuestos[[#This Row],[ID DOCUMENTO]],BD_Pagos[],9,0),"")</f>
        <v/>
      </c>
      <c r="AV1537" s="20">
        <f>IF(IFERROR(VLOOKUP("2-"&amp;Presupuestos[[#This Row],[ID DOCUMENTO]],BD_Pagos[],10,0),0)&gt;Presupuestos[[#This Row],[TOTAL SOLES]],Presupuestos[[#This Row],[TOTAL SOLES]],IFERROR(VLOOKUP("2-"&amp;Presupuestos[[#This Row],[ID DOCUMENTO]],BD_Pagos[],10,0),0))</f>
        <v>0</v>
      </c>
      <c r="AW1537" s="7"/>
      <c r="AX1537" s="16"/>
      <c r="AY1537" s="17"/>
      <c r="AZ1537" s="20"/>
      <c r="BA1537" s="7"/>
      <c r="BB1537" s="16"/>
      <c r="BC1537" s="17"/>
      <c r="BD1537" s="20"/>
      <c r="BE1537" s="7" t="str">
        <f>IFERROR(VLOOKUP("5-"&amp;Presupuestos[[#This Row],[ID DOCUMENTO]],BD_Pagos[],7,0),"")</f>
        <v/>
      </c>
      <c r="BF1537" s="17" t="str">
        <f>IFERROR(VLOOKUP("5-"&amp;Presupuestos[[#This Row],[ID DOCUMENTO]],BD_Pagos[],9,0),"")</f>
        <v/>
      </c>
      <c r="BG1537" s="20">
        <f>IF(IFERROR(VLOOKUP("5-"&amp;Presupuestos[[#This Row],[ID DOCUMENTO]],BD_Pagos[],10,0),0)&gt;Presupuestos[[#This Row],[TOTAL SOLES]],Presupuestos[[#This Row],[TOTAL SOLES]],IFERROR(VLOOKUP("5-"&amp;Presupuestos[[#This Row],[ID DOCUMENTO]],BD_Pagos[],10,0),0))</f>
        <v>0</v>
      </c>
      <c r="BH1537" s="7" t="str">
        <f>IFERROR(VLOOKUP("1-Detraccion"&amp;Presupuestos[[#This Row],[ID DOCUMENTO]],BD_Pagos[],2,0),"")</f>
        <v/>
      </c>
      <c r="BI1537" s="3" t="str">
        <f>IFERROR(VLOOKUP("1-Detraccion"&amp;Presupuestos[[#This Row],[ID DOCUMENTO]],BD_Pagos[],3,0),"")</f>
        <v/>
      </c>
      <c r="BJ1537" s="3" t="str">
        <f>IFERROR(VLOOKUP("1-Detraccion"&amp;Presupuestos[[#This Row],[ID DOCUMENTO]],BD_Pagos[],4,0),"")</f>
        <v/>
      </c>
      <c r="BK1537" s="6">
        <f>IF(IFERROR(VLOOKUP("1-Detraccion"&amp;Presupuestos[[#This Row],[ID DOCUMENTO]],BD_Pagos[],5,0),0)&gt;Presupuestos[[#This Row],[TOTAL SOLES]],Presupuestos[[#This Row],[TOTAL SOLES]],IFERROR(VLOOKUP("1-Detraccion"&amp;Presupuestos[[#This Row],[ID DOCUMENTO]],BD_Pagos[],5,0),0))</f>
        <v>0</v>
      </c>
      <c r="BL1537" s="6">
        <f>IF(IFERROR(VLOOKUP("1-Detraccion"&amp;Presupuestos[[#This Row],[ID DOCUMENTO]],BD_Pagos[],6,0),0)&gt;Presupuestos[[#This Row],[TOTAL SOLES]],Presupuestos[[#This Row],[TOTAL SOLES]],IFERROR(VLOOKUP("1-Detraccion"&amp;Presupuestos[[#This Row],[ID DOCUMENTO]],BD_Pagos[],6,0),0))</f>
        <v>0</v>
      </c>
      <c r="BM1537" s="37"/>
      <c r="BN1537" s="3"/>
      <c r="BO1537" s="3"/>
      <c r="BP1537" s="6"/>
      <c r="BQ153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v>
      </c>
      <c r="BR1537" s="23" t="str">
        <f>IF(Presupuestos[[#This Row],[SALDO ME-MN]]&gt;0,"PENDIENTE","CANCELADO")</f>
        <v>PENDIENTE</v>
      </c>
      <c r="BS1537" s="23" t="str">
        <f>IF(COUNTIFS($U$4:$U1536,Presupuestos[[#This Row],[ID DOCUMENTO]])&gt;=1,IF(B1536=Presupuestos[[#This Row],[ID]],"OK","DOC. DUPLICADO"),"OK")</f>
        <v>OK</v>
      </c>
    </row>
    <row r="1538" spans="2:71" ht="36" x14ac:dyDescent="0.25">
      <c r="B1538" s="34">
        <f>IF(Presupuestos[[#This Row],[ID DOCUMENTO]]=U1537,B1537,IF(B1537="ID",1,B1537+1))</f>
        <v>1314</v>
      </c>
      <c r="C1538" s="2">
        <v>45898</v>
      </c>
      <c r="D1538" s="2">
        <v>45898</v>
      </c>
      <c r="E1538" s="3" t="s">
        <v>2161</v>
      </c>
      <c r="F1538" s="25" t="s">
        <v>27</v>
      </c>
      <c r="G1538" s="25" t="s">
        <v>128</v>
      </c>
      <c r="H1538" s="25" t="s">
        <v>111</v>
      </c>
      <c r="I1538" s="36" t="str">
        <f>IFERROR(VLOOKUP(Presupuestos[[#This Row],[AREA]]&amp;Presupuestos[[#This Row],[CONCEPTO]]&amp;Presupuestos[[#This Row],[DESCRIPCION]],Tabla28[[Columna1]:[CÓDIGO NUEVO]],2,0),"")</f>
        <v>P0210002</v>
      </c>
      <c r="J1538" s="3" t="s">
        <v>666</v>
      </c>
      <c r="K1538" s="3" t="s">
        <v>666</v>
      </c>
      <c r="L1538" s="3" t="s">
        <v>666</v>
      </c>
      <c r="M1538" s="31" t="s">
        <v>10346</v>
      </c>
      <c r="N1538" s="3" t="s">
        <v>40</v>
      </c>
      <c r="O1538" s="3" t="s">
        <v>308</v>
      </c>
      <c r="P1538" s="3" t="s">
        <v>132</v>
      </c>
      <c r="Q1538" s="3" t="str">
        <f>IFERROR(VLOOKUP(Presupuestos[[#This Row],[CLASIFICACIÓN (N)]],Tabla17[],2,0),"")</f>
        <v>Gastos operativos</v>
      </c>
      <c r="R1538" s="3" t="str">
        <f>IFERROR(VLOOKUP(Presupuestos[[#This Row],[CLASIFICACIÓN (N)]],Tabla17[],3,0),"")</f>
        <v>Operativo</v>
      </c>
      <c r="S1538" s="3" t="s">
        <v>34</v>
      </c>
      <c r="T1538" s="3" t="str">
        <f>IFERROR(VLOOKUP(Presupuestos[[#This Row],[ALMACEN]],Tabla5[],2,0),"")</f>
        <v>Arequipa</v>
      </c>
      <c r="U1538" s="19" t="str">
        <f>IFERROR(VLOOKUP(Presupuestos[[#This Row],[TIPO DE DOCUMENTO]],Tipo_Documento[],2,0)&amp;Presupuestos[[#This Row],[SERIE]]&amp;Presupuestos[[#This Row],[NUMERO]]&amp;Presupuestos[[#This Row],[RUC]],"")</f>
        <v>01F211245286220517252558</v>
      </c>
      <c r="V1538" s="3" t="s">
        <v>120</v>
      </c>
      <c r="W1538" s="7">
        <v>45898</v>
      </c>
      <c r="X1538" s="7">
        <v>45898</v>
      </c>
      <c r="Y1538" s="3" t="s">
        <v>829</v>
      </c>
      <c r="Z1538" s="3">
        <v>2452862</v>
      </c>
      <c r="AA1538" s="3">
        <f>IFERROR(VLOOKUP(Presupuestos[[#This Row],[RAZON SOCIAL]],CHOOSE({1,2},Clientes_Proveedores[Razon Social],Clientes_Proveedores[Ruc / Dni]),2,0),"-")</f>
        <v>20517252558</v>
      </c>
      <c r="AB1538" s="31" t="s">
        <v>714</v>
      </c>
      <c r="AC1538" s="3" t="s">
        <v>670</v>
      </c>
      <c r="AD1538" s="5">
        <v>0.18</v>
      </c>
      <c r="AE1538" s="6">
        <v>6.78</v>
      </c>
      <c r="AF1538" s="6">
        <f>Presupuestos[[#This Row],[BASE]]*Presupuestos[[#This Row],[% IGV]]</f>
        <v>1.2203999999999999</v>
      </c>
      <c r="AG1538" s="22">
        <f>ROUND(SUM(Presupuestos[[#This Row],[BASE]:[IGV]]),2)</f>
        <v>8</v>
      </c>
      <c r="AH1538" s="9" t="str">
        <f>IF(Presupuestos[[#This Row],[MONEDA]]="USD",VLOOKUP(Presupuestos[[#This Row],[FECHA DE EMISION]],Tipo_Cambio[],3,0),"")</f>
        <v/>
      </c>
      <c r="AI1538" s="22">
        <f>IFERROR(ROUND(IF(Presupuestos[[#This Row],[MONEDA]]="PEN",Presupuestos[[#This Row],[TOTAL]],Presupuestos[[#This Row],[TOTAL]]*Presupuestos[[#This Row],[TIPO DE CAMBIO]]),2),"")</f>
        <v>8</v>
      </c>
      <c r="AJ1538" s="5"/>
      <c r="AK1538" s="33"/>
      <c r="AL1538" s="5" t="s">
        <v>672</v>
      </c>
      <c r="AM1538" s="23"/>
      <c r="AN1538" s="23"/>
      <c r="AO1538" s="7" t="str">
        <f>IFERROR(VLOOKUP("1-"&amp;Presupuestos[[#This Row],[ID DOCUMENTO]],BD_Pagos[],7,0),"")</f>
        <v/>
      </c>
      <c r="AP1538" s="16" t="str">
        <f>IFERROR(VLOOKUP("1-"&amp;Presupuestos[[#This Row],[ID DOCUMENTO]],BD_Pagos[],8,0),"")</f>
        <v/>
      </c>
      <c r="AQ1538" s="17" t="str">
        <f>IFERROR(VLOOKUP("1-"&amp;Presupuestos[[#This Row],[ID DOCUMENTO]],BD_Pagos[],9,0),"")</f>
        <v/>
      </c>
      <c r="AR1538" s="54"/>
      <c r="AS1538" s="7" t="str">
        <f>IFERROR(VLOOKUP("2-"&amp;Presupuestos[[#This Row],[ID DOCUMENTO]],BD_Pagos[],7,0),"")</f>
        <v/>
      </c>
      <c r="AT1538" s="16" t="str">
        <f>IFERROR(VLOOKUP("2-"&amp;Presupuestos[[#This Row],[ID DOCUMENTO]],BD_Pagos[],8,0),"")</f>
        <v/>
      </c>
      <c r="AU1538" s="17" t="str">
        <f>IFERROR(VLOOKUP("2-"&amp;Presupuestos[[#This Row],[ID DOCUMENTO]],BD_Pagos[],9,0),"")</f>
        <v/>
      </c>
      <c r="AV1538" s="20">
        <f>IF(IFERROR(VLOOKUP("2-"&amp;Presupuestos[[#This Row],[ID DOCUMENTO]],BD_Pagos[],10,0),0)&gt;Presupuestos[[#This Row],[TOTAL SOLES]],Presupuestos[[#This Row],[TOTAL SOLES]],IFERROR(VLOOKUP("2-"&amp;Presupuestos[[#This Row],[ID DOCUMENTO]],BD_Pagos[],10,0),0))</f>
        <v>0</v>
      </c>
      <c r="AW1538" s="7"/>
      <c r="AX1538" s="16"/>
      <c r="AY1538" s="17"/>
      <c r="AZ1538" s="20"/>
      <c r="BA1538" s="7"/>
      <c r="BB1538" s="16"/>
      <c r="BC1538" s="17"/>
      <c r="BD1538" s="20"/>
      <c r="BE1538" s="7" t="str">
        <f>IFERROR(VLOOKUP("5-"&amp;Presupuestos[[#This Row],[ID DOCUMENTO]],BD_Pagos[],7,0),"")</f>
        <v/>
      </c>
      <c r="BF1538" s="17" t="str">
        <f>IFERROR(VLOOKUP("5-"&amp;Presupuestos[[#This Row],[ID DOCUMENTO]],BD_Pagos[],9,0),"")</f>
        <v/>
      </c>
      <c r="BG1538" s="20">
        <f>IF(IFERROR(VLOOKUP("5-"&amp;Presupuestos[[#This Row],[ID DOCUMENTO]],BD_Pagos[],10,0),0)&gt;Presupuestos[[#This Row],[TOTAL SOLES]],Presupuestos[[#This Row],[TOTAL SOLES]],IFERROR(VLOOKUP("5-"&amp;Presupuestos[[#This Row],[ID DOCUMENTO]],BD_Pagos[],10,0),0))</f>
        <v>0</v>
      </c>
      <c r="BH1538" s="7" t="str">
        <f>IFERROR(VLOOKUP("1-Detraccion"&amp;Presupuestos[[#This Row],[ID DOCUMENTO]],BD_Pagos[],2,0),"")</f>
        <v/>
      </c>
      <c r="BI1538" s="3" t="str">
        <f>IFERROR(VLOOKUP("1-Detraccion"&amp;Presupuestos[[#This Row],[ID DOCUMENTO]],BD_Pagos[],3,0),"")</f>
        <v/>
      </c>
      <c r="BJ1538" s="3" t="str">
        <f>IFERROR(VLOOKUP("1-Detraccion"&amp;Presupuestos[[#This Row],[ID DOCUMENTO]],BD_Pagos[],4,0),"")</f>
        <v/>
      </c>
      <c r="BK1538" s="6">
        <f>IF(IFERROR(VLOOKUP("1-Detraccion"&amp;Presupuestos[[#This Row],[ID DOCUMENTO]],BD_Pagos[],5,0),0)&gt;Presupuestos[[#This Row],[TOTAL SOLES]],Presupuestos[[#This Row],[TOTAL SOLES]],IFERROR(VLOOKUP("1-Detraccion"&amp;Presupuestos[[#This Row],[ID DOCUMENTO]],BD_Pagos[],5,0),0))</f>
        <v>0</v>
      </c>
      <c r="BL1538" s="6">
        <f>IF(IFERROR(VLOOKUP("1-Detraccion"&amp;Presupuestos[[#This Row],[ID DOCUMENTO]],BD_Pagos[],6,0),0)&gt;Presupuestos[[#This Row],[TOTAL SOLES]],Presupuestos[[#This Row],[TOTAL SOLES]],IFERROR(VLOOKUP("1-Detraccion"&amp;Presupuestos[[#This Row],[ID DOCUMENTO]],BD_Pagos[],6,0),0))</f>
        <v>0</v>
      </c>
      <c r="BM1538" s="37"/>
      <c r="BN1538" s="3"/>
      <c r="BO1538" s="3"/>
      <c r="BP1538" s="6"/>
      <c r="BQ153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8</v>
      </c>
      <c r="BR1538" s="23" t="str">
        <f>IF(Presupuestos[[#This Row],[SALDO ME-MN]]&gt;0,"PENDIENTE","CANCELADO")</f>
        <v>PENDIENTE</v>
      </c>
      <c r="BS1538" s="23" t="str">
        <f>IF(COUNTIFS($U$4:$U1537,Presupuestos[[#This Row],[ID DOCUMENTO]])&gt;=1,IF(B1537=Presupuestos[[#This Row],[ID]],"OK","DOC. DUPLICADO"),"OK")</f>
        <v>OK</v>
      </c>
    </row>
    <row r="1539" spans="2:71" ht="48" x14ac:dyDescent="0.25">
      <c r="B1539" s="34">
        <f>IF(Presupuestos[[#This Row],[ID DOCUMENTO]]=U1538,B1538,IF(B1538="ID",1,B1538+1))</f>
        <v>1315</v>
      </c>
      <c r="C1539" s="2">
        <v>45896</v>
      </c>
      <c r="D1539" s="2">
        <v>45896</v>
      </c>
      <c r="E1539" s="3" t="s">
        <v>2161</v>
      </c>
      <c r="F1539" s="25" t="s">
        <v>35</v>
      </c>
      <c r="G1539" s="25" t="s">
        <v>223</v>
      </c>
      <c r="H1539" s="25" t="s">
        <v>199</v>
      </c>
      <c r="I1539" s="36" t="str">
        <f>IFERROR(VLOOKUP(Presupuestos[[#This Row],[AREA]]&amp;Presupuestos[[#This Row],[CONCEPTO]]&amp;Presupuestos[[#This Row],[DESCRIPCION]],Tabla28[[Columna1]:[CÓDIGO NUEVO]],2,0),"")</f>
        <v>P0303001</v>
      </c>
      <c r="J1539" s="3" t="s">
        <v>666</v>
      </c>
      <c r="K1539" s="3" t="s">
        <v>666</v>
      </c>
      <c r="L1539" s="3" t="s">
        <v>666</v>
      </c>
      <c r="M1539" s="31" t="s">
        <v>10347</v>
      </c>
      <c r="N1539" s="3" t="s">
        <v>53</v>
      </c>
      <c r="O1539" s="3" t="s">
        <v>300</v>
      </c>
      <c r="P1539" s="3" t="s">
        <v>142</v>
      </c>
      <c r="Q1539" s="3" t="str">
        <f>IFERROR(VLOOKUP(Presupuestos[[#This Row],[CLASIFICACIÓN (N)]],Tabla17[],2,0),"")</f>
        <v>Gastos no operativos</v>
      </c>
      <c r="R1539" s="3" t="str">
        <f>IFERROR(VLOOKUP(Presupuestos[[#This Row],[CLASIFICACIÓN (N)]],Tabla17[],3,0),"")</f>
        <v>Operativo</v>
      </c>
      <c r="S1539" s="3" t="s">
        <v>16</v>
      </c>
      <c r="T1539" s="3" t="str">
        <f>IFERROR(VLOOKUP(Presupuestos[[#This Row],[ALMACEN]],Tabla5[],2,0),"")</f>
        <v>Arequipa</v>
      </c>
      <c r="U1539" s="19" t="str">
        <f>IFERROR(VLOOKUP(Presupuestos[[#This Row],[TIPO DE DOCUMENTO]],Tipo_Documento[],2,0)&amp;Presupuestos[[#This Row],[SERIE]]&amp;Presupuestos[[#This Row],[NUMERO]]&amp;Presupuestos[[#This Row],[RUC]],"")</f>
        <v>01F00213608620124952850</v>
      </c>
      <c r="V1539" s="3" t="s">
        <v>120</v>
      </c>
      <c r="W1539" s="7">
        <v>45896</v>
      </c>
      <c r="X1539" s="7">
        <v>45896</v>
      </c>
      <c r="Y1539" s="3" t="s">
        <v>721</v>
      </c>
      <c r="Z1539" s="3">
        <v>136086</v>
      </c>
      <c r="AA1539" s="3">
        <f>IFERROR(VLOOKUP(Presupuestos[[#This Row],[RAZON SOCIAL]],CHOOSE({1,2},Clientes_Proveedores[Razon Social],Clientes_Proveedores[Ruc / Dni]),2,0),"-")</f>
        <v>20124952850</v>
      </c>
      <c r="AB1539" s="31" t="s">
        <v>722</v>
      </c>
      <c r="AC1539" s="3" t="s">
        <v>670</v>
      </c>
      <c r="AD1539" s="5">
        <v>0.18</v>
      </c>
      <c r="AE1539" s="6">
        <v>8.4749999999999996</v>
      </c>
      <c r="AF1539" s="6">
        <f>Presupuestos[[#This Row],[BASE]]*Presupuestos[[#This Row],[% IGV]]</f>
        <v>1.5254999999999999</v>
      </c>
      <c r="AG1539" s="22">
        <f>ROUND(SUM(Presupuestos[[#This Row],[BASE]:[IGV]]),2)</f>
        <v>10</v>
      </c>
      <c r="AH1539" s="9" t="str">
        <f>IF(Presupuestos[[#This Row],[MONEDA]]="USD",VLOOKUP(Presupuestos[[#This Row],[FECHA DE EMISION]],Tipo_Cambio[],3,0),"")</f>
        <v/>
      </c>
      <c r="AI1539" s="22">
        <f>IFERROR(ROUND(IF(Presupuestos[[#This Row],[MONEDA]]="PEN",Presupuestos[[#This Row],[TOTAL]],Presupuestos[[#This Row],[TOTAL]]*Presupuestos[[#This Row],[TIPO DE CAMBIO]]),2),"")</f>
        <v>10</v>
      </c>
      <c r="AJ1539" s="5"/>
      <c r="AK1539" s="33"/>
      <c r="AL1539" s="5" t="s">
        <v>672</v>
      </c>
      <c r="AM1539" s="23"/>
      <c r="AN1539" s="23"/>
      <c r="AO1539" s="7" t="str">
        <f>IFERROR(VLOOKUP("1-"&amp;Presupuestos[[#This Row],[ID DOCUMENTO]],BD_Pagos[],7,0),"")</f>
        <v/>
      </c>
      <c r="AP1539" s="16" t="str">
        <f>IFERROR(VLOOKUP("1-"&amp;Presupuestos[[#This Row],[ID DOCUMENTO]],BD_Pagos[],8,0),"")</f>
        <v/>
      </c>
      <c r="AQ1539" s="17" t="str">
        <f>IFERROR(VLOOKUP("1-"&amp;Presupuestos[[#This Row],[ID DOCUMENTO]],BD_Pagos[],9,0),"")</f>
        <v/>
      </c>
      <c r="AR1539" s="54"/>
      <c r="AS1539" s="7" t="str">
        <f>IFERROR(VLOOKUP("2-"&amp;Presupuestos[[#This Row],[ID DOCUMENTO]],BD_Pagos[],7,0),"")</f>
        <v/>
      </c>
      <c r="AT1539" s="16" t="str">
        <f>IFERROR(VLOOKUP("2-"&amp;Presupuestos[[#This Row],[ID DOCUMENTO]],BD_Pagos[],8,0),"")</f>
        <v/>
      </c>
      <c r="AU1539" s="17" t="str">
        <f>IFERROR(VLOOKUP("2-"&amp;Presupuestos[[#This Row],[ID DOCUMENTO]],BD_Pagos[],9,0),"")</f>
        <v/>
      </c>
      <c r="AV1539" s="20">
        <f>IF(IFERROR(VLOOKUP("2-"&amp;Presupuestos[[#This Row],[ID DOCUMENTO]],BD_Pagos[],10,0),0)&gt;Presupuestos[[#This Row],[TOTAL SOLES]],Presupuestos[[#This Row],[TOTAL SOLES]],IFERROR(VLOOKUP("2-"&amp;Presupuestos[[#This Row],[ID DOCUMENTO]],BD_Pagos[],10,0),0))</f>
        <v>0</v>
      </c>
      <c r="AW1539" s="7"/>
      <c r="AX1539" s="16"/>
      <c r="AY1539" s="17"/>
      <c r="AZ1539" s="20"/>
      <c r="BA1539" s="7"/>
      <c r="BB1539" s="16"/>
      <c r="BC1539" s="17"/>
      <c r="BD1539" s="20"/>
      <c r="BE1539" s="7" t="str">
        <f>IFERROR(VLOOKUP("5-"&amp;Presupuestos[[#This Row],[ID DOCUMENTO]],BD_Pagos[],7,0),"")</f>
        <v/>
      </c>
      <c r="BF1539" s="17" t="str">
        <f>IFERROR(VLOOKUP("5-"&amp;Presupuestos[[#This Row],[ID DOCUMENTO]],BD_Pagos[],9,0),"")</f>
        <v/>
      </c>
      <c r="BG1539" s="20">
        <f>IF(IFERROR(VLOOKUP("5-"&amp;Presupuestos[[#This Row],[ID DOCUMENTO]],BD_Pagos[],10,0),0)&gt;Presupuestos[[#This Row],[TOTAL SOLES]],Presupuestos[[#This Row],[TOTAL SOLES]],IFERROR(VLOOKUP("5-"&amp;Presupuestos[[#This Row],[ID DOCUMENTO]],BD_Pagos[],10,0),0))</f>
        <v>0</v>
      </c>
      <c r="BH1539" s="7" t="str">
        <f>IFERROR(VLOOKUP("1-Detraccion"&amp;Presupuestos[[#This Row],[ID DOCUMENTO]],BD_Pagos[],2,0),"")</f>
        <v/>
      </c>
      <c r="BI1539" s="3" t="str">
        <f>IFERROR(VLOOKUP("1-Detraccion"&amp;Presupuestos[[#This Row],[ID DOCUMENTO]],BD_Pagos[],3,0),"")</f>
        <v/>
      </c>
      <c r="BJ1539" s="3" t="str">
        <f>IFERROR(VLOOKUP("1-Detraccion"&amp;Presupuestos[[#This Row],[ID DOCUMENTO]],BD_Pagos[],4,0),"")</f>
        <v/>
      </c>
      <c r="BK1539" s="6">
        <f>IF(IFERROR(VLOOKUP("1-Detraccion"&amp;Presupuestos[[#This Row],[ID DOCUMENTO]],BD_Pagos[],5,0),0)&gt;Presupuestos[[#This Row],[TOTAL SOLES]],Presupuestos[[#This Row],[TOTAL SOLES]],IFERROR(VLOOKUP("1-Detraccion"&amp;Presupuestos[[#This Row],[ID DOCUMENTO]],BD_Pagos[],5,0),0))</f>
        <v>0</v>
      </c>
      <c r="BL1539" s="6">
        <f>IF(IFERROR(VLOOKUP("1-Detraccion"&amp;Presupuestos[[#This Row],[ID DOCUMENTO]],BD_Pagos[],6,0),0)&gt;Presupuestos[[#This Row],[TOTAL SOLES]],Presupuestos[[#This Row],[TOTAL SOLES]],IFERROR(VLOOKUP("1-Detraccion"&amp;Presupuestos[[#This Row],[ID DOCUMENTO]],BD_Pagos[],6,0),0))</f>
        <v>0</v>
      </c>
      <c r="BM1539" s="37"/>
      <c r="BN1539" s="3"/>
      <c r="BO1539" s="3"/>
      <c r="BP1539" s="6"/>
      <c r="BQ153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v>
      </c>
      <c r="BR1539" s="23" t="str">
        <f>IF(Presupuestos[[#This Row],[SALDO ME-MN]]&gt;0,"PENDIENTE","CANCELADO")</f>
        <v>PENDIENTE</v>
      </c>
      <c r="BS1539" s="23" t="str">
        <f>IF(COUNTIFS($U$4:$U1538,Presupuestos[[#This Row],[ID DOCUMENTO]])&gt;=1,IF(B1538=Presupuestos[[#This Row],[ID]],"OK","DOC. DUPLICADO"),"OK")</f>
        <v>OK</v>
      </c>
    </row>
    <row r="1540" spans="2:71" ht="36" x14ac:dyDescent="0.25">
      <c r="B1540" s="34">
        <f>IF(Presupuestos[[#This Row],[ID DOCUMENTO]]=U1539,B1539,IF(B1539="ID",1,B1539+1))</f>
        <v>1316</v>
      </c>
      <c r="C1540" s="2">
        <v>45897</v>
      </c>
      <c r="D1540" s="2">
        <v>45897</v>
      </c>
      <c r="E1540" s="3" t="s">
        <v>2161</v>
      </c>
      <c r="F1540" s="25" t="s">
        <v>27</v>
      </c>
      <c r="G1540" s="25" t="s">
        <v>128</v>
      </c>
      <c r="H1540" s="25" t="s">
        <v>100</v>
      </c>
      <c r="I1540" s="36" t="str">
        <f>IFERROR(VLOOKUP(Presupuestos[[#This Row],[AREA]]&amp;Presupuestos[[#This Row],[CONCEPTO]]&amp;Presupuestos[[#This Row],[DESCRIPCION]],Tabla28[[Columna1]:[CÓDIGO NUEVO]],2,0),"")</f>
        <v>P0210001</v>
      </c>
      <c r="J1540" s="3" t="s">
        <v>666</v>
      </c>
      <c r="K1540" s="3" t="s">
        <v>666</v>
      </c>
      <c r="L1540" s="3" t="s">
        <v>666</v>
      </c>
      <c r="M1540" s="31" t="s">
        <v>10348</v>
      </c>
      <c r="N1540" s="3" t="s">
        <v>47</v>
      </c>
      <c r="O1540" s="3" t="s">
        <v>308</v>
      </c>
      <c r="P1540" s="3" t="s">
        <v>132</v>
      </c>
      <c r="Q1540" s="3" t="str">
        <f>IFERROR(VLOOKUP(Presupuestos[[#This Row],[CLASIFICACIÓN (N)]],Tabla17[],2,0),"")</f>
        <v>Gastos operativos</v>
      </c>
      <c r="R1540" s="3" t="str">
        <f>IFERROR(VLOOKUP(Presupuestos[[#This Row],[CLASIFICACIÓN (N)]],Tabla17[],3,0),"")</f>
        <v>Operativo</v>
      </c>
      <c r="S1540" s="3" t="s">
        <v>16</v>
      </c>
      <c r="T1540" s="3" t="str">
        <f>IFERROR(VLOOKUP(Presupuestos[[#This Row],[ALMACEN]],Tabla5[],2,0),"")</f>
        <v>Arequipa</v>
      </c>
      <c r="U1540" s="19" t="str">
        <f>IFERROR(VLOOKUP(Presupuestos[[#This Row],[TIPO DE DOCUMENTO]],Tipo_Documento[],2,0)&amp;Presupuestos[[#This Row],[SERIE]]&amp;Presupuestos[[#This Row],[NUMERO]]&amp;Presupuestos[[#This Row],[RUC]],"")</f>
        <v>01F00213617720124952850</v>
      </c>
      <c r="V1540" s="3" t="s">
        <v>120</v>
      </c>
      <c r="W1540" s="7">
        <v>45897</v>
      </c>
      <c r="X1540" s="7">
        <v>45897</v>
      </c>
      <c r="Y1540" s="3" t="s">
        <v>721</v>
      </c>
      <c r="Z1540" s="3">
        <v>136177</v>
      </c>
      <c r="AA1540" s="3">
        <f>IFERROR(VLOOKUP(Presupuestos[[#This Row],[RAZON SOCIAL]],CHOOSE({1,2},Clientes_Proveedores[Razon Social],Clientes_Proveedores[Ruc / Dni]),2,0),"-")</f>
        <v>20124952850</v>
      </c>
      <c r="AB1540" s="31" t="s">
        <v>722</v>
      </c>
      <c r="AC1540" s="3" t="s">
        <v>670</v>
      </c>
      <c r="AD1540" s="5">
        <v>0.18</v>
      </c>
      <c r="AE1540" s="6">
        <v>8.4700000000000006</v>
      </c>
      <c r="AF1540" s="6">
        <f>Presupuestos[[#This Row],[BASE]]*Presupuestos[[#This Row],[% IGV]]</f>
        <v>1.5246</v>
      </c>
      <c r="AG1540" s="22">
        <f>ROUND(SUM(Presupuestos[[#This Row],[BASE]:[IGV]]),2)</f>
        <v>9.99</v>
      </c>
      <c r="AH1540" s="9" t="str">
        <f>IF(Presupuestos[[#This Row],[MONEDA]]="USD",VLOOKUP(Presupuestos[[#This Row],[FECHA DE EMISION]],Tipo_Cambio[],3,0),"")</f>
        <v/>
      </c>
      <c r="AI1540" s="22">
        <f>IFERROR(ROUND(IF(Presupuestos[[#This Row],[MONEDA]]="PEN",Presupuestos[[#This Row],[TOTAL]],Presupuestos[[#This Row],[TOTAL]]*Presupuestos[[#This Row],[TIPO DE CAMBIO]]),2),"")</f>
        <v>9.99</v>
      </c>
      <c r="AJ1540" s="5"/>
      <c r="AK1540" s="33"/>
      <c r="AL1540" s="5" t="s">
        <v>672</v>
      </c>
      <c r="AM1540" s="23"/>
      <c r="AN1540" s="23"/>
      <c r="AO1540" s="7" t="str">
        <f>IFERROR(VLOOKUP("1-"&amp;Presupuestos[[#This Row],[ID DOCUMENTO]],BD_Pagos[],7,0),"")</f>
        <v/>
      </c>
      <c r="AP1540" s="16" t="str">
        <f>IFERROR(VLOOKUP("1-"&amp;Presupuestos[[#This Row],[ID DOCUMENTO]],BD_Pagos[],8,0),"")</f>
        <v/>
      </c>
      <c r="AQ1540" s="17" t="str">
        <f>IFERROR(VLOOKUP("1-"&amp;Presupuestos[[#This Row],[ID DOCUMENTO]],BD_Pagos[],9,0),"")</f>
        <v/>
      </c>
      <c r="AR1540" s="54"/>
      <c r="AS1540" s="7" t="str">
        <f>IFERROR(VLOOKUP("2-"&amp;Presupuestos[[#This Row],[ID DOCUMENTO]],BD_Pagos[],7,0),"")</f>
        <v/>
      </c>
      <c r="AT1540" s="16" t="str">
        <f>IFERROR(VLOOKUP("2-"&amp;Presupuestos[[#This Row],[ID DOCUMENTO]],BD_Pagos[],8,0),"")</f>
        <v/>
      </c>
      <c r="AU1540" s="17" t="str">
        <f>IFERROR(VLOOKUP("2-"&amp;Presupuestos[[#This Row],[ID DOCUMENTO]],BD_Pagos[],9,0),"")</f>
        <v/>
      </c>
      <c r="AV1540" s="20">
        <f>IF(IFERROR(VLOOKUP("2-"&amp;Presupuestos[[#This Row],[ID DOCUMENTO]],BD_Pagos[],10,0),0)&gt;Presupuestos[[#This Row],[TOTAL SOLES]],Presupuestos[[#This Row],[TOTAL SOLES]],IFERROR(VLOOKUP("2-"&amp;Presupuestos[[#This Row],[ID DOCUMENTO]],BD_Pagos[],10,0),0))</f>
        <v>0</v>
      </c>
      <c r="AW1540" s="7"/>
      <c r="AX1540" s="16"/>
      <c r="AY1540" s="17"/>
      <c r="AZ1540" s="20"/>
      <c r="BA1540" s="7"/>
      <c r="BB1540" s="16"/>
      <c r="BC1540" s="17"/>
      <c r="BD1540" s="20"/>
      <c r="BE1540" s="7" t="str">
        <f>IFERROR(VLOOKUP("5-"&amp;Presupuestos[[#This Row],[ID DOCUMENTO]],BD_Pagos[],7,0),"")</f>
        <v/>
      </c>
      <c r="BF1540" s="17" t="str">
        <f>IFERROR(VLOOKUP("5-"&amp;Presupuestos[[#This Row],[ID DOCUMENTO]],BD_Pagos[],9,0),"")</f>
        <v/>
      </c>
      <c r="BG1540" s="20">
        <f>IF(IFERROR(VLOOKUP("5-"&amp;Presupuestos[[#This Row],[ID DOCUMENTO]],BD_Pagos[],10,0),0)&gt;Presupuestos[[#This Row],[TOTAL SOLES]],Presupuestos[[#This Row],[TOTAL SOLES]],IFERROR(VLOOKUP("5-"&amp;Presupuestos[[#This Row],[ID DOCUMENTO]],BD_Pagos[],10,0),0))</f>
        <v>0</v>
      </c>
      <c r="BH1540" s="7" t="str">
        <f>IFERROR(VLOOKUP("1-Detraccion"&amp;Presupuestos[[#This Row],[ID DOCUMENTO]],BD_Pagos[],2,0),"")</f>
        <v/>
      </c>
      <c r="BI1540" s="3" t="str">
        <f>IFERROR(VLOOKUP("1-Detraccion"&amp;Presupuestos[[#This Row],[ID DOCUMENTO]],BD_Pagos[],3,0),"")</f>
        <v/>
      </c>
      <c r="BJ1540" s="3" t="str">
        <f>IFERROR(VLOOKUP("1-Detraccion"&amp;Presupuestos[[#This Row],[ID DOCUMENTO]],BD_Pagos[],4,0),"")</f>
        <v/>
      </c>
      <c r="BK1540" s="6">
        <f>IF(IFERROR(VLOOKUP("1-Detraccion"&amp;Presupuestos[[#This Row],[ID DOCUMENTO]],BD_Pagos[],5,0),0)&gt;Presupuestos[[#This Row],[TOTAL SOLES]],Presupuestos[[#This Row],[TOTAL SOLES]],IFERROR(VLOOKUP("1-Detraccion"&amp;Presupuestos[[#This Row],[ID DOCUMENTO]],BD_Pagos[],5,0),0))</f>
        <v>0</v>
      </c>
      <c r="BL1540" s="6">
        <f>IF(IFERROR(VLOOKUP("1-Detraccion"&amp;Presupuestos[[#This Row],[ID DOCUMENTO]],BD_Pagos[],6,0),0)&gt;Presupuestos[[#This Row],[TOTAL SOLES]],Presupuestos[[#This Row],[TOTAL SOLES]],IFERROR(VLOOKUP("1-Detraccion"&amp;Presupuestos[[#This Row],[ID DOCUMENTO]],BD_Pagos[],6,0),0))</f>
        <v>0</v>
      </c>
      <c r="BM1540" s="37"/>
      <c r="BN1540" s="3"/>
      <c r="BO1540" s="3"/>
      <c r="BP1540" s="6"/>
      <c r="BQ154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9.99</v>
      </c>
      <c r="BR1540" s="23" t="str">
        <f>IF(Presupuestos[[#This Row],[SALDO ME-MN]]&gt;0,"PENDIENTE","CANCELADO")</f>
        <v>PENDIENTE</v>
      </c>
      <c r="BS1540" s="23" t="str">
        <f>IF(COUNTIFS($U$4:$U1539,Presupuestos[[#This Row],[ID DOCUMENTO]])&gt;=1,IF(B1539=Presupuestos[[#This Row],[ID]],"OK","DOC. DUPLICADO"),"OK")</f>
        <v>OK</v>
      </c>
    </row>
    <row r="1541" spans="2:71" x14ac:dyDescent="0.25">
      <c r="B1541" s="34">
        <f>IF(Presupuestos[[#This Row],[ID DOCUMENTO]]=U1540,B1540,IF(B1540="ID",1,B1540+1))</f>
        <v>1317</v>
      </c>
      <c r="C1541" s="2">
        <v>45873</v>
      </c>
      <c r="D1541" s="2">
        <v>45873</v>
      </c>
      <c r="E1541" s="3" t="s">
        <v>2161</v>
      </c>
      <c r="F1541" s="25" t="s">
        <v>35</v>
      </c>
      <c r="G1541" s="25" t="s">
        <v>29</v>
      </c>
      <c r="H1541" s="25" t="s">
        <v>204</v>
      </c>
      <c r="I1541" s="36" t="str">
        <f>IFERROR(VLOOKUP(Presupuestos[[#This Row],[AREA]]&amp;Presupuestos[[#This Row],[CONCEPTO]]&amp;Presupuestos[[#This Row],[DESCRIPCION]],Tabla28[[Columna1]:[CÓDIGO NUEVO]],2,0),"")</f>
        <v>P0308001</v>
      </c>
      <c r="J1541" s="3" t="s">
        <v>666</v>
      </c>
      <c r="K1541" s="3" t="s">
        <v>666</v>
      </c>
      <c r="L1541" s="3" t="s">
        <v>666</v>
      </c>
      <c r="M1541" s="31" t="s">
        <v>10349</v>
      </c>
      <c r="N1541" s="3"/>
      <c r="O1541" s="3" t="s">
        <v>315</v>
      </c>
      <c r="P1541" s="3" t="s">
        <v>127</v>
      </c>
      <c r="Q1541" s="3" t="str">
        <f>IFERROR(VLOOKUP(Presupuestos[[#This Row],[CLASIFICACIÓN (N)]],Tabla17[],2,0),"")</f>
        <v>Gastos operativos</v>
      </c>
      <c r="R1541" s="3" t="str">
        <f>IFERROR(VLOOKUP(Presupuestos[[#This Row],[CLASIFICACIÓN (N)]],Tabla17[],3,0),"")</f>
        <v>Operativo</v>
      </c>
      <c r="S1541" s="3" t="s">
        <v>16</v>
      </c>
      <c r="T1541" s="3" t="str">
        <f>IFERROR(VLOOKUP(Presupuestos[[#This Row],[ALMACEN]],Tabla5[],2,0),"")</f>
        <v>Arequipa</v>
      </c>
      <c r="U1541" s="19" t="str">
        <f>IFERROR(VLOOKUP(Presupuestos[[#This Row],[TIPO DE DOCUMENTO]],Tipo_Documento[],2,0)&amp;Presupuestos[[#This Row],[SERIE]]&amp;Presupuestos[[#This Row],[NUMERO]]&amp;Presupuestos[[#This Row],[RUC]],"")</f>
        <v>LIQOPE14611111111</v>
      </c>
      <c r="V1541" s="3" t="s">
        <v>175</v>
      </c>
      <c r="W1541" s="7">
        <v>45898</v>
      </c>
      <c r="X1541" s="7">
        <v>45898</v>
      </c>
      <c r="Y1541" s="3" t="s">
        <v>36</v>
      </c>
      <c r="Z1541" s="3">
        <v>146</v>
      </c>
      <c r="AA1541" s="3">
        <f>IFERROR(VLOOKUP(Presupuestos[[#This Row],[RAZON SOCIAL]],CHOOSE({1,2},Clientes_Proveedores[Razon Social],Clientes_Proveedores[Ruc / Dni]),2,0),"-")</f>
        <v>11111111</v>
      </c>
      <c r="AB1541" s="31" t="s">
        <v>916</v>
      </c>
      <c r="AC1541" s="3" t="s">
        <v>670</v>
      </c>
      <c r="AD1541" s="5"/>
      <c r="AE1541" s="6">
        <v>3</v>
      </c>
      <c r="AF1541" s="6">
        <f>Presupuestos[[#This Row],[BASE]]*Presupuestos[[#This Row],[% IGV]]</f>
        <v>0</v>
      </c>
      <c r="AG1541" s="22">
        <f>ROUND(SUM(Presupuestos[[#This Row],[BASE]:[IGV]]),2)</f>
        <v>3</v>
      </c>
      <c r="AH1541" s="9" t="str">
        <f>IF(Presupuestos[[#This Row],[MONEDA]]="USD",VLOOKUP(Presupuestos[[#This Row],[FECHA DE EMISION]],Tipo_Cambio[],3,0),"")</f>
        <v/>
      </c>
      <c r="AI1541" s="22">
        <f>IFERROR(ROUND(IF(Presupuestos[[#This Row],[MONEDA]]="PEN",Presupuestos[[#This Row],[TOTAL]],Presupuestos[[#This Row],[TOTAL]]*Presupuestos[[#This Row],[TIPO DE CAMBIO]]),2),"")</f>
        <v>3</v>
      </c>
      <c r="AJ1541" s="5"/>
      <c r="AK1541" s="33"/>
      <c r="AL1541" s="5" t="s">
        <v>742</v>
      </c>
      <c r="AM1541" s="23"/>
      <c r="AN1541" s="23"/>
      <c r="AO1541" s="7" t="str">
        <f>IFERROR(VLOOKUP("1-"&amp;Presupuestos[[#This Row],[ID DOCUMENTO]],BD_Pagos[],7,0),"")</f>
        <v/>
      </c>
      <c r="AP1541" s="16" t="str">
        <f>IFERROR(VLOOKUP("1-"&amp;Presupuestos[[#This Row],[ID DOCUMENTO]],BD_Pagos[],8,0),"")</f>
        <v/>
      </c>
      <c r="AQ1541" s="17" t="str">
        <f>IFERROR(VLOOKUP("1-"&amp;Presupuestos[[#This Row],[ID DOCUMENTO]],BD_Pagos[],9,0),"")</f>
        <v/>
      </c>
      <c r="AR1541" s="54"/>
      <c r="AS1541" s="7" t="str">
        <f>IFERROR(VLOOKUP("2-"&amp;Presupuestos[[#This Row],[ID DOCUMENTO]],BD_Pagos[],7,0),"")</f>
        <v/>
      </c>
      <c r="AT1541" s="16" t="str">
        <f>IFERROR(VLOOKUP("2-"&amp;Presupuestos[[#This Row],[ID DOCUMENTO]],BD_Pagos[],8,0),"")</f>
        <v/>
      </c>
      <c r="AU1541" s="17" t="str">
        <f>IFERROR(VLOOKUP("2-"&amp;Presupuestos[[#This Row],[ID DOCUMENTO]],BD_Pagos[],9,0),"")</f>
        <v/>
      </c>
      <c r="AV1541" s="20">
        <f>IF(IFERROR(VLOOKUP("2-"&amp;Presupuestos[[#This Row],[ID DOCUMENTO]],BD_Pagos[],10,0),0)&gt;Presupuestos[[#This Row],[TOTAL SOLES]],Presupuestos[[#This Row],[TOTAL SOLES]],IFERROR(VLOOKUP("2-"&amp;Presupuestos[[#This Row],[ID DOCUMENTO]],BD_Pagos[],10,0),0))</f>
        <v>0</v>
      </c>
      <c r="AW1541" s="7"/>
      <c r="AX1541" s="16"/>
      <c r="AY1541" s="17"/>
      <c r="AZ1541" s="20"/>
      <c r="BA1541" s="7"/>
      <c r="BB1541" s="16"/>
      <c r="BC1541" s="17"/>
      <c r="BD1541" s="20"/>
      <c r="BE1541" s="7" t="str">
        <f>IFERROR(VLOOKUP("5-"&amp;Presupuestos[[#This Row],[ID DOCUMENTO]],BD_Pagos[],7,0),"")</f>
        <v/>
      </c>
      <c r="BF1541" s="17" t="str">
        <f>IFERROR(VLOOKUP("5-"&amp;Presupuestos[[#This Row],[ID DOCUMENTO]],BD_Pagos[],9,0),"")</f>
        <v/>
      </c>
      <c r="BG1541" s="20">
        <f>IF(IFERROR(VLOOKUP("5-"&amp;Presupuestos[[#This Row],[ID DOCUMENTO]],BD_Pagos[],10,0),0)&gt;Presupuestos[[#This Row],[TOTAL SOLES]],Presupuestos[[#This Row],[TOTAL SOLES]],IFERROR(VLOOKUP("5-"&amp;Presupuestos[[#This Row],[ID DOCUMENTO]],BD_Pagos[],10,0),0))</f>
        <v>0</v>
      </c>
      <c r="BH1541" s="7" t="str">
        <f>IFERROR(VLOOKUP("1-Detraccion"&amp;Presupuestos[[#This Row],[ID DOCUMENTO]],BD_Pagos[],2,0),"")</f>
        <v/>
      </c>
      <c r="BI1541" s="3" t="str">
        <f>IFERROR(VLOOKUP("1-Detraccion"&amp;Presupuestos[[#This Row],[ID DOCUMENTO]],BD_Pagos[],3,0),"")</f>
        <v/>
      </c>
      <c r="BJ1541" s="3" t="str">
        <f>IFERROR(VLOOKUP("1-Detraccion"&amp;Presupuestos[[#This Row],[ID DOCUMENTO]],BD_Pagos[],4,0),"")</f>
        <v/>
      </c>
      <c r="BK1541" s="6">
        <f>IF(IFERROR(VLOOKUP("1-Detraccion"&amp;Presupuestos[[#This Row],[ID DOCUMENTO]],BD_Pagos[],5,0),0)&gt;Presupuestos[[#This Row],[TOTAL SOLES]],Presupuestos[[#This Row],[TOTAL SOLES]],IFERROR(VLOOKUP("1-Detraccion"&amp;Presupuestos[[#This Row],[ID DOCUMENTO]],BD_Pagos[],5,0),0))</f>
        <v>0</v>
      </c>
      <c r="BL1541" s="6">
        <f>IF(IFERROR(VLOOKUP("1-Detraccion"&amp;Presupuestos[[#This Row],[ID DOCUMENTO]],BD_Pagos[],6,0),0)&gt;Presupuestos[[#This Row],[TOTAL SOLES]],Presupuestos[[#This Row],[TOTAL SOLES]],IFERROR(VLOOKUP("1-Detraccion"&amp;Presupuestos[[#This Row],[ID DOCUMENTO]],BD_Pagos[],6,0),0))</f>
        <v>0</v>
      </c>
      <c r="BM1541" s="37"/>
      <c r="BN1541" s="3"/>
      <c r="BO1541" s="3"/>
      <c r="BP1541" s="6"/>
      <c r="BQ154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v>
      </c>
      <c r="BR1541" s="23" t="str">
        <f>IF(Presupuestos[[#This Row],[SALDO ME-MN]]&gt;0,"PENDIENTE","CANCELADO")</f>
        <v>PENDIENTE</v>
      </c>
      <c r="BS1541" s="23" t="str">
        <f>IF(COUNTIFS($U$4:$U1540,Presupuestos[[#This Row],[ID DOCUMENTO]])&gt;=1,IF(B1540=Presupuestos[[#This Row],[ID]],"OK","DOC. DUPLICADO"),"OK")</f>
        <v>OK</v>
      </c>
    </row>
    <row r="1542" spans="2:71" ht="24" x14ac:dyDescent="0.25">
      <c r="B1542" s="34">
        <f>IF(Presupuestos[[#This Row],[ID DOCUMENTO]]=U1541,B1541,IF(B1541="ID",1,B1541+1))</f>
        <v>1317</v>
      </c>
      <c r="C1542" s="2">
        <v>45896</v>
      </c>
      <c r="D1542" s="2">
        <v>45896</v>
      </c>
      <c r="E1542" s="3" t="s">
        <v>2161</v>
      </c>
      <c r="F1542" s="25" t="s">
        <v>35</v>
      </c>
      <c r="G1542" s="25" t="s">
        <v>223</v>
      </c>
      <c r="H1542" s="25" t="s">
        <v>226</v>
      </c>
      <c r="I1542" s="36" t="str">
        <f>IFERROR(VLOOKUP(Presupuestos[[#This Row],[AREA]]&amp;Presupuestos[[#This Row],[CONCEPTO]]&amp;Presupuestos[[#This Row],[DESCRIPCION]],Tabla28[[Columna1]:[CÓDIGO NUEVO]],2,0),"")</f>
        <v>P0303003</v>
      </c>
      <c r="J1542" s="3" t="s">
        <v>666</v>
      </c>
      <c r="K1542" s="3" t="s">
        <v>666</v>
      </c>
      <c r="L1542" s="3" t="s">
        <v>666</v>
      </c>
      <c r="M1542" s="31" t="s">
        <v>10350</v>
      </c>
      <c r="N1542" s="3"/>
      <c r="O1542" s="3" t="s">
        <v>315</v>
      </c>
      <c r="P1542" s="3" t="s">
        <v>127</v>
      </c>
      <c r="Q1542" s="3" t="str">
        <f>IFERROR(VLOOKUP(Presupuestos[[#This Row],[CLASIFICACIÓN (N)]],Tabla17[],2,0),"")</f>
        <v>Gastos operativos</v>
      </c>
      <c r="R1542" s="3" t="str">
        <f>IFERROR(VLOOKUP(Presupuestos[[#This Row],[CLASIFICACIÓN (N)]],Tabla17[],3,0),"")</f>
        <v>Operativo</v>
      </c>
      <c r="S1542" s="3" t="s">
        <v>16</v>
      </c>
      <c r="T1542" s="3" t="str">
        <f>IFERROR(VLOOKUP(Presupuestos[[#This Row],[ALMACEN]],Tabla5[],2,0),"")</f>
        <v>Arequipa</v>
      </c>
      <c r="U1542" s="19" t="str">
        <f>IFERROR(VLOOKUP(Presupuestos[[#This Row],[TIPO DE DOCUMENTO]],Tipo_Documento[],2,0)&amp;Presupuestos[[#This Row],[SERIE]]&amp;Presupuestos[[#This Row],[NUMERO]]&amp;Presupuestos[[#This Row],[RUC]],"")</f>
        <v>LIQOPE14611111111</v>
      </c>
      <c r="V1542" s="3" t="s">
        <v>175</v>
      </c>
      <c r="W1542" s="7">
        <v>45898</v>
      </c>
      <c r="X1542" s="7">
        <v>45898</v>
      </c>
      <c r="Y1542" s="3" t="s">
        <v>36</v>
      </c>
      <c r="Z1542" s="3">
        <v>146</v>
      </c>
      <c r="AA1542" s="3">
        <f>IFERROR(VLOOKUP(Presupuestos[[#This Row],[RAZON SOCIAL]],CHOOSE({1,2},Clientes_Proveedores[Razon Social],Clientes_Proveedores[Ruc / Dni]),2,0),"-")</f>
        <v>11111111</v>
      </c>
      <c r="AB1542" s="31" t="s">
        <v>916</v>
      </c>
      <c r="AC1542" s="3" t="s">
        <v>670</v>
      </c>
      <c r="AD1542" s="5"/>
      <c r="AE1542" s="6">
        <v>4</v>
      </c>
      <c r="AF1542" s="6">
        <f>Presupuestos[[#This Row],[BASE]]*Presupuestos[[#This Row],[% IGV]]</f>
        <v>0</v>
      </c>
      <c r="AG1542" s="22">
        <f>ROUND(SUM(Presupuestos[[#This Row],[BASE]:[IGV]]),2)</f>
        <v>4</v>
      </c>
      <c r="AH1542" s="9" t="str">
        <f>IF(Presupuestos[[#This Row],[MONEDA]]="USD",VLOOKUP(Presupuestos[[#This Row],[FECHA DE EMISION]],Tipo_Cambio[],3,0),"")</f>
        <v/>
      </c>
      <c r="AI1542" s="22">
        <f>IFERROR(ROUND(IF(Presupuestos[[#This Row],[MONEDA]]="PEN",Presupuestos[[#This Row],[TOTAL]],Presupuestos[[#This Row],[TOTAL]]*Presupuestos[[#This Row],[TIPO DE CAMBIO]]),2),"")</f>
        <v>4</v>
      </c>
      <c r="AJ1542" s="5"/>
      <c r="AK1542" s="33"/>
      <c r="AL1542" s="5" t="s">
        <v>742</v>
      </c>
      <c r="AM1542" s="23"/>
      <c r="AN1542" s="23"/>
      <c r="AO1542" s="7" t="str">
        <f>IFERROR(VLOOKUP("1-"&amp;Presupuestos[[#This Row],[ID DOCUMENTO]],BD_Pagos[],7,0),"")</f>
        <v/>
      </c>
      <c r="AP1542" s="16" t="str">
        <f>IFERROR(VLOOKUP("1-"&amp;Presupuestos[[#This Row],[ID DOCUMENTO]],BD_Pagos[],8,0),"")</f>
        <v/>
      </c>
      <c r="AQ1542" s="17" t="str">
        <f>IFERROR(VLOOKUP("1-"&amp;Presupuestos[[#This Row],[ID DOCUMENTO]],BD_Pagos[],9,0),"")</f>
        <v/>
      </c>
      <c r="AR1542" s="54"/>
      <c r="AS1542" s="7" t="str">
        <f>IFERROR(VLOOKUP("2-"&amp;Presupuestos[[#This Row],[ID DOCUMENTO]],BD_Pagos[],7,0),"")</f>
        <v/>
      </c>
      <c r="AT1542" s="16" t="str">
        <f>IFERROR(VLOOKUP("2-"&amp;Presupuestos[[#This Row],[ID DOCUMENTO]],BD_Pagos[],8,0),"")</f>
        <v/>
      </c>
      <c r="AU1542" s="17" t="str">
        <f>IFERROR(VLOOKUP("2-"&amp;Presupuestos[[#This Row],[ID DOCUMENTO]],BD_Pagos[],9,0),"")</f>
        <v/>
      </c>
      <c r="AV1542" s="20">
        <f>IF(IFERROR(VLOOKUP("2-"&amp;Presupuestos[[#This Row],[ID DOCUMENTO]],BD_Pagos[],10,0),0)&gt;Presupuestos[[#This Row],[TOTAL SOLES]],Presupuestos[[#This Row],[TOTAL SOLES]],IFERROR(VLOOKUP("2-"&amp;Presupuestos[[#This Row],[ID DOCUMENTO]],BD_Pagos[],10,0),0))</f>
        <v>0</v>
      </c>
      <c r="AW1542" s="7"/>
      <c r="AX1542" s="16"/>
      <c r="AY1542" s="17"/>
      <c r="AZ1542" s="20"/>
      <c r="BA1542" s="7"/>
      <c r="BB1542" s="16"/>
      <c r="BC1542" s="17"/>
      <c r="BD1542" s="20"/>
      <c r="BE1542" s="7" t="str">
        <f>IFERROR(VLOOKUP("5-"&amp;Presupuestos[[#This Row],[ID DOCUMENTO]],BD_Pagos[],7,0),"")</f>
        <v/>
      </c>
      <c r="BF1542" s="17" t="str">
        <f>IFERROR(VLOOKUP("5-"&amp;Presupuestos[[#This Row],[ID DOCUMENTO]],BD_Pagos[],9,0),"")</f>
        <v/>
      </c>
      <c r="BG1542" s="20">
        <f>IF(IFERROR(VLOOKUP("5-"&amp;Presupuestos[[#This Row],[ID DOCUMENTO]],BD_Pagos[],10,0),0)&gt;Presupuestos[[#This Row],[TOTAL SOLES]],Presupuestos[[#This Row],[TOTAL SOLES]],IFERROR(VLOOKUP("5-"&amp;Presupuestos[[#This Row],[ID DOCUMENTO]],BD_Pagos[],10,0),0))</f>
        <v>0</v>
      </c>
      <c r="BH1542" s="7" t="str">
        <f>IFERROR(VLOOKUP("1-Detraccion"&amp;Presupuestos[[#This Row],[ID DOCUMENTO]],BD_Pagos[],2,0),"")</f>
        <v/>
      </c>
      <c r="BI1542" s="3" t="str">
        <f>IFERROR(VLOOKUP("1-Detraccion"&amp;Presupuestos[[#This Row],[ID DOCUMENTO]],BD_Pagos[],3,0),"")</f>
        <v/>
      </c>
      <c r="BJ1542" s="3" t="str">
        <f>IFERROR(VLOOKUP("1-Detraccion"&amp;Presupuestos[[#This Row],[ID DOCUMENTO]],BD_Pagos[],4,0),"")</f>
        <v/>
      </c>
      <c r="BK1542" s="6">
        <f>IF(IFERROR(VLOOKUP("1-Detraccion"&amp;Presupuestos[[#This Row],[ID DOCUMENTO]],BD_Pagos[],5,0),0)&gt;Presupuestos[[#This Row],[TOTAL SOLES]],Presupuestos[[#This Row],[TOTAL SOLES]],IFERROR(VLOOKUP("1-Detraccion"&amp;Presupuestos[[#This Row],[ID DOCUMENTO]],BD_Pagos[],5,0),0))</f>
        <v>0</v>
      </c>
      <c r="BL1542" s="6">
        <f>IF(IFERROR(VLOOKUP("1-Detraccion"&amp;Presupuestos[[#This Row],[ID DOCUMENTO]],BD_Pagos[],6,0),0)&gt;Presupuestos[[#This Row],[TOTAL SOLES]],Presupuestos[[#This Row],[TOTAL SOLES]],IFERROR(VLOOKUP("1-Detraccion"&amp;Presupuestos[[#This Row],[ID DOCUMENTO]],BD_Pagos[],6,0),0))</f>
        <v>0</v>
      </c>
      <c r="BM1542" s="37"/>
      <c r="BN1542" s="3"/>
      <c r="BO1542" s="3"/>
      <c r="BP1542" s="6"/>
      <c r="BQ154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v>
      </c>
      <c r="BR1542" s="23" t="str">
        <f>IF(Presupuestos[[#This Row],[SALDO ME-MN]]&gt;0,"PENDIENTE","CANCELADO")</f>
        <v>PENDIENTE</v>
      </c>
      <c r="BS1542" s="23" t="str">
        <f>IF(COUNTIFS($U$4:$U1541,Presupuestos[[#This Row],[ID DOCUMENTO]])&gt;=1,IF(B1541=Presupuestos[[#This Row],[ID]],"OK","DOC. DUPLICADO"),"OK")</f>
        <v>OK</v>
      </c>
    </row>
    <row r="1543" spans="2:71" x14ac:dyDescent="0.25">
      <c r="B1543" s="34">
        <f>IF(Presupuestos[[#This Row],[ID DOCUMENTO]]=U1542,B1542,IF(B1542="ID",1,B1542+1))</f>
        <v>1318</v>
      </c>
      <c r="C1543" s="2">
        <v>45839</v>
      </c>
      <c r="D1543" s="2">
        <v>45839</v>
      </c>
      <c r="E1543" s="3" t="s">
        <v>991</v>
      </c>
      <c r="F1543" s="25" t="s">
        <v>9</v>
      </c>
      <c r="G1543" s="25" t="s">
        <v>45</v>
      </c>
      <c r="H1543" s="25" t="s">
        <v>52</v>
      </c>
      <c r="I1543" s="36" t="str">
        <f>IFERROR(VLOOKUP(Presupuestos[[#This Row],[AREA]]&amp;Presupuestos[[#This Row],[CONCEPTO]]&amp;Presupuestos[[#This Row],[DESCRIPCION]],Tabla28[[Columna1]:[CÓDIGO NUEVO]],2,0),"")</f>
        <v>P0104005</v>
      </c>
      <c r="J1543" s="3" t="s">
        <v>666</v>
      </c>
      <c r="K1543" s="3" t="s">
        <v>666</v>
      </c>
      <c r="L1543" s="3" t="s">
        <v>666</v>
      </c>
      <c r="M1543" s="31" t="s">
        <v>10352</v>
      </c>
      <c r="N1543" s="3"/>
      <c r="O1543" s="3" t="s">
        <v>315</v>
      </c>
      <c r="P1543" s="3" t="s">
        <v>127</v>
      </c>
      <c r="Q1543" s="3" t="str">
        <f>IFERROR(VLOOKUP(Presupuestos[[#This Row],[CLASIFICACIÓN (N)]],Tabla17[],2,0),"")</f>
        <v>Gastos operativos</v>
      </c>
      <c r="R1543" s="3" t="str">
        <f>IFERROR(VLOOKUP(Presupuestos[[#This Row],[CLASIFICACIÓN (N)]],Tabla17[],3,0),"")</f>
        <v>Operativo</v>
      </c>
      <c r="S1543" s="3" t="s">
        <v>41</v>
      </c>
      <c r="T1543" s="3" t="str">
        <f>IFERROR(VLOOKUP(Presupuestos[[#This Row],[ALMACEN]],Tabla5[],2,0),"")</f>
        <v>Lima</v>
      </c>
      <c r="U1543" s="19" t="str">
        <f>IFERROR(VLOOKUP(Presupuestos[[#This Row],[TIPO DE DOCUMENTO]],Tipo_Documento[],2,0)&amp;Presupuestos[[#This Row],[SERIE]]&amp;Presupuestos[[#This Row],[NUMERO]]&amp;Presupuestos[[#This Row],[RUC]],"")</f>
        <v>14S9AA7124796820100017491</v>
      </c>
      <c r="V1543" s="3" t="s">
        <v>166</v>
      </c>
      <c r="W1543" s="7">
        <v>45839</v>
      </c>
      <c r="X1543" s="7">
        <v>45855</v>
      </c>
      <c r="Y1543" s="3" t="s">
        <v>10351</v>
      </c>
      <c r="Z1543" s="3">
        <v>71247968</v>
      </c>
      <c r="AA1543" s="3">
        <f>IFERROR(VLOOKUP(Presupuestos[[#This Row],[RAZON SOCIAL]],CHOOSE({1,2},Clientes_Proveedores[Razon Social],Clientes_Proveedores[Ruc / Dni]),2,0),"-")</f>
        <v>20100017491</v>
      </c>
      <c r="AB1543" s="31" t="s">
        <v>1606</v>
      </c>
      <c r="AC1543" s="3" t="s">
        <v>670</v>
      </c>
      <c r="AD1543" s="5"/>
      <c r="AE1543" s="6">
        <v>79.900000000000006</v>
      </c>
      <c r="AF1543" s="6">
        <f>Presupuestos[[#This Row],[BASE]]*Presupuestos[[#This Row],[% IGV]]</f>
        <v>0</v>
      </c>
      <c r="AG1543" s="22">
        <f>ROUND(SUM(Presupuestos[[#This Row],[BASE]:[IGV]]),2)</f>
        <v>79.900000000000006</v>
      </c>
      <c r="AH1543" s="9" t="str">
        <f>IF(Presupuestos[[#This Row],[MONEDA]]="USD",VLOOKUP(Presupuestos[[#This Row],[FECHA DE EMISION]],Tipo_Cambio[],3,0),"")</f>
        <v/>
      </c>
      <c r="AI1543" s="22">
        <f>IFERROR(ROUND(IF(Presupuestos[[#This Row],[MONEDA]]="PEN",Presupuestos[[#This Row],[TOTAL]],Presupuestos[[#This Row],[TOTAL]]*Presupuestos[[#This Row],[TIPO DE CAMBIO]]),2),"")</f>
        <v>79.900000000000006</v>
      </c>
      <c r="AJ1543" s="5"/>
      <c r="AK1543" s="33"/>
      <c r="AL1543" s="5" t="s">
        <v>680</v>
      </c>
      <c r="AM1543" s="23"/>
      <c r="AN1543" s="23"/>
      <c r="AO1543" s="7" t="str">
        <f>IFERROR(VLOOKUP("1-"&amp;Presupuestos[[#This Row],[ID DOCUMENTO]],BD_Pagos[],7,0),"")</f>
        <v/>
      </c>
      <c r="AP1543" s="16" t="str">
        <f>IFERROR(VLOOKUP("1-"&amp;Presupuestos[[#This Row],[ID DOCUMENTO]],BD_Pagos[],8,0),"")</f>
        <v/>
      </c>
      <c r="AQ1543" s="17" t="str">
        <f>IFERROR(VLOOKUP("1-"&amp;Presupuestos[[#This Row],[ID DOCUMENTO]],BD_Pagos[],9,0),"")</f>
        <v/>
      </c>
      <c r="AR1543" s="54"/>
      <c r="AS1543" s="7" t="str">
        <f>IFERROR(VLOOKUP("2-"&amp;Presupuestos[[#This Row],[ID DOCUMENTO]],BD_Pagos[],7,0),"")</f>
        <v/>
      </c>
      <c r="AT1543" s="16" t="str">
        <f>IFERROR(VLOOKUP("2-"&amp;Presupuestos[[#This Row],[ID DOCUMENTO]],BD_Pagos[],8,0),"")</f>
        <v/>
      </c>
      <c r="AU1543" s="17" t="str">
        <f>IFERROR(VLOOKUP("2-"&amp;Presupuestos[[#This Row],[ID DOCUMENTO]],BD_Pagos[],9,0),"")</f>
        <v/>
      </c>
      <c r="AV1543" s="20">
        <f>IF(IFERROR(VLOOKUP("2-"&amp;Presupuestos[[#This Row],[ID DOCUMENTO]],BD_Pagos[],10,0),0)&gt;Presupuestos[[#This Row],[TOTAL SOLES]],Presupuestos[[#This Row],[TOTAL SOLES]],IFERROR(VLOOKUP("2-"&amp;Presupuestos[[#This Row],[ID DOCUMENTO]],BD_Pagos[],10,0),0))</f>
        <v>0</v>
      </c>
      <c r="AW1543" s="7"/>
      <c r="AX1543" s="16"/>
      <c r="AY1543" s="17"/>
      <c r="AZ1543" s="20"/>
      <c r="BA1543" s="7"/>
      <c r="BB1543" s="16"/>
      <c r="BC1543" s="17"/>
      <c r="BD1543" s="20"/>
      <c r="BE1543" s="7" t="str">
        <f>IFERROR(VLOOKUP("5-"&amp;Presupuestos[[#This Row],[ID DOCUMENTO]],BD_Pagos[],7,0),"")</f>
        <v/>
      </c>
      <c r="BF1543" s="17" t="str">
        <f>IFERROR(VLOOKUP("5-"&amp;Presupuestos[[#This Row],[ID DOCUMENTO]],BD_Pagos[],9,0),"")</f>
        <v/>
      </c>
      <c r="BG1543" s="20">
        <f>IF(IFERROR(VLOOKUP("5-"&amp;Presupuestos[[#This Row],[ID DOCUMENTO]],BD_Pagos[],10,0),0)&gt;Presupuestos[[#This Row],[TOTAL SOLES]],Presupuestos[[#This Row],[TOTAL SOLES]],IFERROR(VLOOKUP("5-"&amp;Presupuestos[[#This Row],[ID DOCUMENTO]],BD_Pagos[],10,0),0))</f>
        <v>0</v>
      </c>
      <c r="BH1543" s="7" t="str">
        <f>IFERROR(VLOOKUP("1-Detraccion"&amp;Presupuestos[[#This Row],[ID DOCUMENTO]],BD_Pagos[],2,0),"")</f>
        <v/>
      </c>
      <c r="BI1543" s="3" t="str">
        <f>IFERROR(VLOOKUP("1-Detraccion"&amp;Presupuestos[[#This Row],[ID DOCUMENTO]],BD_Pagos[],3,0),"")</f>
        <v/>
      </c>
      <c r="BJ1543" s="3" t="str">
        <f>IFERROR(VLOOKUP("1-Detraccion"&amp;Presupuestos[[#This Row],[ID DOCUMENTO]],BD_Pagos[],4,0),"")</f>
        <v/>
      </c>
      <c r="BK1543" s="6">
        <f>IF(IFERROR(VLOOKUP("1-Detraccion"&amp;Presupuestos[[#This Row],[ID DOCUMENTO]],BD_Pagos[],5,0),0)&gt;Presupuestos[[#This Row],[TOTAL SOLES]],Presupuestos[[#This Row],[TOTAL SOLES]],IFERROR(VLOOKUP("1-Detraccion"&amp;Presupuestos[[#This Row],[ID DOCUMENTO]],BD_Pagos[],5,0),0))</f>
        <v>0</v>
      </c>
      <c r="BL1543" s="6">
        <f>IF(IFERROR(VLOOKUP("1-Detraccion"&amp;Presupuestos[[#This Row],[ID DOCUMENTO]],BD_Pagos[],6,0),0)&gt;Presupuestos[[#This Row],[TOTAL SOLES]],Presupuestos[[#This Row],[TOTAL SOLES]],IFERROR(VLOOKUP("1-Detraccion"&amp;Presupuestos[[#This Row],[ID DOCUMENTO]],BD_Pagos[],6,0),0))</f>
        <v>0</v>
      </c>
      <c r="BM1543" s="37"/>
      <c r="BN1543" s="3"/>
      <c r="BO1543" s="3"/>
      <c r="BP1543" s="6"/>
      <c r="BQ154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79.900000000000006</v>
      </c>
      <c r="BR1543" s="23" t="str">
        <f>IF(Presupuestos[[#This Row],[SALDO ME-MN]]&gt;0,"PENDIENTE","CANCELADO")</f>
        <v>PENDIENTE</v>
      </c>
      <c r="BS1543" s="23" t="str">
        <f>IF(COUNTIFS($U$4:$U1542,Presupuestos[[#This Row],[ID DOCUMENTO]])&gt;=1,IF(B1542=Presupuestos[[#This Row],[ID]],"OK","DOC. DUPLICADO"),"OK")</f>
        <v>OK</v>
      </c>
    </row>
    <row r="1544" spans="2:71" x14ac:dyDescent="0.25">
      <c r="B1544" s="34">
        <f>IF(Presupuestos[[#This Row],[ID DOCUMENTO]]=U1543,B1543,IF(B1543="ID",1,B1543+1))</f>
        <v>1319</v>
      </c>
      <c r="C1544" s="2">
        <v>45870</v>
      </c>
      <c r="D1544" s="2">
        <v>45870</v>
      </c>
      <c r="E1544" s="3" t="s">
        <v>991</v>
      </c>
      <c r="F1544" s="25" t="s">
        <v>9</v>
      </c>
      <c r="G1544" s="25" t="s">
        <v>45</v>
      </c>
      <c r="H1544" s="25" t="s">
        <v>52</v>
      </c>
      <c r="I1544" s="36" t="str">
        <f>IFERROR(VLOOKUP(Presupuestos[[#This Row],[AREA]]&amp;Presupuestos[[#This Row],[CONCEPTO]]&amp;Presupuestos[[#This Row],[DESCRIPCION]],Tabla28[[Columna1]:[CÓDIGO NUEVO]],2,0),"")</f>
        <v>P0104005</v>
      </c>
      <c r="J1544" s="3" t="s">
        <v>666</v>
      </c>
      <c r="K1544" s="3" t="s">
        <v>666</v>
      </c>
      <c r="L1544" s="3" t="s">
        <v>666</v>
      </c>
      <c r="M1544" s="31" t="s">
        <v>1339</v>
      </c>
      <c r="N1544" s="3"/>
      <c r="O1544" s="3" t="s">
        <v>315</v>
      </c>
      <c r="P1544" s="3" t="s">
        <v>127</v>
      </c>
      <c r="Q1544" s="3" t="str">
        <f>IFERROR(VLOOKUP(Presupuestos[[#This Row],[CLASIFICACIÓN (N)]],Tabla17[],2,0),"")</f>
        <v>Gastos operativos</v>
      </c>
      <c r="R1544" s="3" t="str">
        <f>IFERROR(VLOOKUP(Presupuestos[[#This Row],[CLASIFICACIÓN (N)]],Tabla17[],3,0),"")</f>
        <v>Operativo</v>
      </c>
      <c r="S1544" s="3" t="s">
        <v>41</v>
      </c>
      <c r="T1544" s="3" t="str">
        <f>IFERROR(VLOOKUP(Presupuestos[[#This Row],[ALMACEN]],Tabla5[],2,0),"")</f>
        <v>Lima</v>
      </c>
      <c r="U1544" s="19" t="str">
        <f>IFERROR(VLOOKUP(Presupuestos[[#This Row],[TIPO DE DOCUMENTO]],Tipo_Documento[],2,0)&amp;Presupuestos[[#This Row],[SERIE]]&amp;Presupuestos[[#This Row],[NUMERO]]&amp;Presupuestos[[#This Row],[RUC]],"")</f>
        <v>14S9AA7278990620100017491</v>
      </c>
      <c r="V1544" s="3" t="s">
        <v>166</v>
      </c>
      <c r="W1544" s="7">
        <v>45870</v>
      </c>
      <c r="X1544" s="7">
        <v>45886</v>
      </c>
      <c r="Y1544" s="3" t="s">
        <v>10351</v>
      </c>
      <c r="Z1544" s="3">
        <v>72789906</v>
      </c>
      <c r="AA1544" s="3">
        <f>IFERROR(VLOOKUP(Presupuestos[[#This Row],[RAZON SOCIAL]],CHOOSE({1,2},Clientes_Proveedores[Razon Social],Clientes_Proveedores[Ruc / Dni]),2,0),"-")</f>
        <v>20100017491</v>
      </c>
      <c r="AB1544" s="31" t="s">
        <v>1606</v>
      </c>
      <c r="AC1544" s="3" t="s">
        <v>670</v>
      </c>
      <c r="AD1544" s="5"/>
      <c r="AE1544" s="6">
        <v>79.900000000000006</v>
      </c>
      <c r="AF1544" s="6">
        <f>Presupuestos[[#This Row],[BASE]]*Presupuestos[[#This Row],[% IGV]]</f>
        <v>0</v>
      </c>
      <c r="AG1544" s="22">
        <f>ROUND(SUM(Presupuestos[[#This Row],[BASE]:[IGV]]),2)</f>
        <v>79.900000000000006</v>
      </c>
      <c r="AH1544" s="9" t="str">
        <f>IF(Presupuestos[[#This Row],[MONEDA]]="USD",VLOOKUP(Presupuestos[[#This Row],[FECHA DE EMISION]],Tipo_Cambio[],3,0),"")</f>
        <v/>
      </c>
      <c r="AI1544" s="22">
        <f>IFERROR(ROUND(IF(Presupuestos[[#This Row],[MONEDA]]="PEN",Presupuestos[[#This Row],[TOTAL]],Presupuestos[[#This Row],[TOTAL]]*Presupuestos[[#This Row],[TIPO DE CAMBIO]]),2),"")</f>
        <v>79.900000000000006</v>
      </c>
      <c r="AJ1544" s="5"/>
      <c r="AK1544" s="33"/>
      <c r="AL1544" s="5" t="s">
        <v>680</v>
      </c>
      <c r="AM1544" s="23"/>
      <c r="AN1544" s="23"/>
      <c r="AO1544" s="7" t="str">
        <f>IFERROR(VLOOKUP("1-"&amp;Presupuestos[[#This Row],[ID DOCUMENTO]],BD_Pagos[],7,0),"")</f>
        <v/>
      </c>
      <c r="AP1544" s="16" t="str">
        <f>IFERROR(VLOOKUP("1-"&amp;Presupuestos[[#This Row],[ID DOCUMENTO]],BD_Pagos[],8,0),"")</f>
        <v/>
      </c>
      <c r="AQ1544" s="17" t="str">
        <f>IFERROR(VLOOKUP("1-"&amp;Presupuestos[[#This Row],[ID DOCUMENTO]],BD_Pagos[],9,0),"")</f>
        <v/>
      </c>
      <c r="AR1544" s="54"/>
      <c r="AS1544" s="7" t="str">
        <f>IFERROR(VLOOKUP("2-"&amp;Presupuestos[[#This Row],[ID DOCUMENTO]],BD_Pagos[],7,0),"")</f>
        <v/>
      </c>
      <c r="AT1544" s="16" t="str">
        <f>IFERROR(VLOOKUP("2-"&amp;Presupuestos[[#This Row],[ID DOCUMENTO]],BD_Pagos[],8,0),"")</f>
        <v/>
      </c>
      <c r="AU1544" s="17" t="str">
        <f>IFERROR(VLOOKUP("2-"&amp;Presupuestos[[#This Row],[ID DOCUMENTO]],BD_Pagos[],9,0),"")</f>
        <v/>
      </c>
      <c r="AV1544" s="20">
        <f>IF(IFERROR(VLOOKUP("2-"&amp;Presupuestos[[#This Row],[ID DOCUMENTO]],BD_Pagos[],10,0),0)&gt;Presupuestos[[#This Row],[TOTAL SOLES]],Presupuestos[[#This Row],[TOTAL SOLES]],IFERROR(VLOOKUP("2-"&amp;Presupuestos[[#This Row],[ID DOCUMENTO]],BD_Pagos[],10,0),0))</f>
        <v>0</v>
      </c>
      <c r="AW1544" s="7"/>
      <c r="AX1544" s="16"/>
      <c r="AY1544" s="17"/>
      <c r="AZ1544" s="20"/>
      <c r="BA1544" s="7"/>
      <c r="BB1544" s="16"/>
      <c r="BC1544" s="17"/>
      <c r="BD1544" s="20"/>
      <c r="BE1544" s="7" t="str">
        <f>IFERROR(VLOOKUP("5-"&amp;Presupuestos[[#This Row],[ID DOCUMENTO]],BD_Pagos[],7,0),"")</f>
        <v/>
      </c>
      <c r="BF1544" s="17" t="str">
        <f>IFERROR(VLOOKUP("5-"&amp;Presupuestos[[#This Row],[ID DOCUMENTO]],BD_Pagos[],9,0),"")</f>
        <v/>
      </c>
      <c r="BG1544" s="20">
        <f>IF(IFERROR(VLOOKUP("5-"&amp;Presupuestos[[#This Row],[ID DOCUMENTO]],BD_Pagos[],10,0),0)&gt;Presupuestos[[#This Row],[TOTAL SOLES]],Presupuestos[[#This Row],[TOTAL SOLES]],IFERROR(VLOOKUP("5-"&amp;Presupuestos[[#This Row],[ID DOCUMENTO]],BD_Pagos[],10,0),0))</f>
        <v>0</v>
      </c>
      <c r="BH1544" s="7" t="str">
        <f>IFERROR(VLOOKUP("1-Detraccion"&amp;Presupuestos[[#This Row],[ID DOCUMENTO]],BD_Pagos[],2,0),"")</f>
        <v/>
      </c>
      <c r="BI1544" s="3" t="str">
        <f>IFERROR(VLOOKUP("1-Detraccion"&amp;Presupuestos[[#This Row],[ID DOCUMENTO]],BD_Pagos[],3,0),"")</f>
        <v/>
      </c>
      <c r="BJ1544" s="3" t="str">
        <f>IFERROR(VLOOKUP("1-Detraccion"&amp;Presupuestos[[#This Row],[ID DOCUMENTO]],BD_Pagos[],4,0),"")</f>
        <v/>
      </c>
      <c r="BK1544" s="6">
        <f>IF(IFERROR(VLOOKUP("1-Detraccion"&amp;Presupuestos[[#This Row],[ID DOCUMENTO]],BD_Pagos[],5,0),0)&gt;Presupuestos[[#This Row],[TOTAL SOLES]],Presupuestos[[#This Row],[TOTAL SOLES]],IFERROR(VLOOKUP("1-Detraccion"&amp;Presupuestos[[#This Row],[ID DOCUMENTO]],BD_Pagos[],5,0),0))</f>
        <v>0</v>
      </c>
      <c r="BL1544" s="6">
        <f>IF(IFERROR(VLOOKUP("1-Detraccion"&amp;Presupuestos[[#This Row],[ID DOCUMENTO]],BD_Pagos[],6,0),0)&gt;Presupuestos[[#This Row],[TOTAL SOLES]],Presupuestos[[#This Row],[TOTAL SOLES]],IFERROR(VLOOKUP("1-Detraccion"&amp;Presupuestos[[#This Row],[ID DOCUMENTO]],BD_Pagos[],6,0),0))</f>
        <v>0</v>
      </c>
      <c r="BM1544" s="37"/>
      <c r="BN1544" s="3"/>
      <c r="BO1544" s="3"/>
      <c r="BP1544" s="6"/>
      <c r="BQ154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79.900000000000006</v>
      </c>
      <c r="BR1544" s="23" t="str">
        <f>IF(Presupuestos[[#This Row],[SALDO ME-MN]]&gt;0,"PENDIENTE","CANCELADO")</f>
        <v>PENDIENTE</v>
      </c>
      <c r="BS1544" s="23" t="str">
        <f>IF(COUNTIFS($U$4:$U1543,Presupuestos[[#This Row],[ID DOCUMENTO]])&gt;=1,IF(B1543=Presupuestos[[#This Row],[ID]],"OK","DOC. DUPLICADO"),"OK")</f>
        <v>OK</v>
      </c>
    </row>
    <row r="1545" spans="2:71" x14ac:dyDescent="0.25">
      <c r="B1545" s="34">
        <f>IF(Presupuestos[[#This Row],[ID DOCUMENTO]]=U1544,B1544,IF(B1544="ID",1,B1544+1))</f>
        <v>1320</v>
      </c>
      <c r="C1545" s="2">
        <v>45896</v>
      </c>
      <c r="D1545" s="2">
        <v>45896</v>
      </c>
      <c r="E1545" s="3" t="s">
        <v>1718</v>
      </c>
      <c r="F1545" s="25" t="s">
        <v>27</v>
      </c>
      <c r="G1545" s="25" t="s">
        <v>91</v>
      </c>
      <c r="H1545" s="25" t="s">
        <v>92</v>
      </c>
      <c r="I1545" s="36" t="str">
        <f>IFERROR(VLOOKUP(Presupuestos[[#This Row],[AREA]]&amp;Presupuestos[[#This Row],[CONCEPTO]]&amp;Presupuestos[[#This Row],[DESCRIPCION]],Tabla28[[Columna1]:[CÓDIGO NUEVO]],2,0),"")</f>
        <v>P0201001</v>
      </c>
      <c r="J1545" s="3" t="s">
        <v>666</v>
      </c>
      <c r="K1545" s="3" t="s">
        <v>10353</v>
      </c>
      <c r="L1545" s="3" t="s">
        <v>666</v>
      </c>
      <c r="M1545" s="31" t="s">
        <v>790</v>
      </c>
      <c r="N1545" s="3"/>
      <c r="O1545" s="3" t="s">
        <v>308</v>
      </c>
      <c r="P1545" s="3" t="s">
        <v>71</v>
      </c>
      <c r="Q1545" s="3" t="str">
        <f>IFERROR(VLOOKUP(Presupuestos[[#This Row],[CLASIFICACIÓN (N)]],Tabla17[],2,0),"")</f>
        <v>Costos de ventas</v>
      </c>
      <c r="R1545" s="3" t="str">
        <f>IFERROR(VLOOKUP(Presupuestos[[#This Row],[CLASIFICACIÓN (N)]],Tabla17[],3,0),"")</f>
        <v>Operativo</v>
      </c>
      <c r="S1545" s="3" t="s">
        <v>16</v>
      </c>
      <c r="T1545" s="3" t="str">
        <f>IFERROR(VLOOKUP(Presupuestos[[#This Row],[ALMACEN]],Tabla5[],2,0),"")</f>
        <v>Arequipa</v>
      </c>
      <c r="U1545" s="19" t="str">
        <f>IFERROR(VLOOKUP(Presupuestos[[#This Row],[TIPO DE DOCUMENTO]],Tipo_Documento[],2,0)&amp;Presupuestos[[#This Row],[SERIE]]&amp;Presupuestos[[#This Row],[NUMERO]]&amp;Presupuestos[[#This Row],[RUC]],"")</f>
        <v>01F0021670820100192064</v>
      </c>
      <c r="V1545" s="3" t="s">
        <v>120</v>
      </c>
      <c r="W1545" s="7">
        <v>45896</v>
      </c>
      <c r="X1545" s="7">
        <v>45926</v>
      </c>
      <c r="Y1545" s="3" t="s">
        <v>721</v>
      </c>
      <c r="Z1545" s="3">
        <v>16708</v>
      </c>
      <c r="AA1545" s="3">
        <f>IFERROR(VLOOKUP(Presupuestos[[#This Row],[RAZON SOCIAL]],CHOOSE({1,2},Clientes_Proveedores[Razon Social],Clientes_Proveedores[Ruc / Dni]),2,0),"-")</f>
        <v>20100192064</v>
      </c>
      <c r="AB1545" s="31" t="s">
        <v>900</v>
      </c>
      <c r="AC1545" s="52" t="s">
        <v>801</v>
      </c>
      <c r="AD1545" s="5">
        <v>0.18</v>
      </c>
      <c r="AE1545" s="6">
        <v>58.8</v>
      </c>
      <c r="AF1545" s="6">
        <f>Presupuestos[[#This Row],[BASE]]*Presupuestos[[#This Row],[% IGV]]</f>
        <v>10.584</v>
      </c>
      <c r="AG1545" s="22">
        <f>ROUND(SUM(Presupuestos[[#This Row],[BASE]:[IGV]]),2)</f>
        <v>69.38</v>
      </c>
      <c r="AH1545" s="9">
        <f>IF(Presupuestos[[#This Row],[MONEDA]]="USD",VLOOKUP(Presupuestos[[#This Row],[FECHA DE EMISION]],Tipo_Cambio[],3,0),"")</f>
        <v>3.5379999999999998</v>
      </c>
      <c r="AI1545" s="22">
        <f>IFERROR(ROUND(IF(Presupuestos[[#This Row],[MONEDA]]="PEN",Presupuestos[[#This Row],[TOTAL]],Presupuestos[[#This Row],[TOTAL]]*Presupuestos[[#This Row],[TIPO DE CAMBIO]]),2),"")</f>
        <v>245.47</v>
      </c>
      <c r="AJ1545" s="5">
        <v>0.15</v>
      </c>
      <c r="AK1545" s="33"/>
      <c r="AL1545" s="5" t="s">
        <v>680</v>
      </c>
      <c r="AM1545" s="23"/>
      <c r="AN1545" s="23"/>
      <c r="AO1545" s="7" t="str">
        <f>IFERROR(VLOOKUP("1-"&amp;Presupuestos[[#This Row],[ID DOCUMENTO]],BD_Pagos[],7,0),"")</f>
        <v/>
      </c>
      <c r="AP1545" s="16" t="str">
        <f>IFERROR(VLOOKUP("1-"&amp;Presupuestos[[#This Row],[ID DOCUMENTO]],BD_Pagos[],8,0),"")</f>
        <v/>
      </c>
      <c r="AQ1545" s="17" t="str">
        <f>IFERROR(VLOOKUP("1-"&amp;Presupuestos[[#This Row],[ID DOCUMENTO]],BD_Pagos[],9,0),"")</f>
        <v/>
      </c>
      <c r="AR1545" s="54"/>
      <c r="AS1545" s="7" t="str">
        <f>IFERROR(VLOOKUP("2-"&amp;Presupuestos[[#This Row],[ID DOCUMENTO]],BD_Pagos[],7,0),"")</f>
        <v/>
      </c>
      <c r="AT1545" s="16" t="str">
        <f>IFERROR(VLOOKUP("2-"&amp;Presupuestos[[#This Row],[ID DOCUMENTO]],BD_Pagos[],8,0),"")</f>
        <v/>
      </c>
      <c r="AU1545" s="17" t="str">
        <f>IFERROR(VLOOKUP("2-"&amp;Presupuestos[[#This Row],[ID DOCUMENTO]],BD_Pagos[],9,0),"")</f>
        <v/>
      </c>
      <c r="AV1545" s="20">
        <f>IF(IFERROR(VLOOKUP("2-"&amp;Presupuestos[[#This Row],[ID DOCUMENTO]],BD_Pagos[],10,0),0)&gt;Presupuestos[[#This Row],[TOTAL SOLES]],Presupuestos[[#This Row],[TOTAL SOLES]],IFERROR(VLOOKUP("2-"&amp;Presupuestos[[#This Row],[ID DOCUMENTO]],BD_Pagos[],10,0),0))</f>
        <v>0</v>
      </c>
      <c r="AW1545" s="7"/>
      <c r="AX1545" s="16"/>
      <c r="AY1545" s="17"/>
      <c r="AZ1545" s="20"/>
      <c r="BA1545" s="7"/>
      <c r="BB1545" s="16"/>
      <c r="BC1545" s="17"/>
      <c r="BD1545" s="20"/>
      <c r="BE1545" s="7" t="str">
        <f>IFERROR(VLOOKUP("5-"&amp;Presupuestos[[#This Row],[ID DOCUMENTO]],BD_Pagos[],7,0),"")</f>
        <v/>
      </c>
      <c r="BF1545" s="17" t="str">
        <f>IFERROR(VLOOKUP("5-"&amp;Presupuestos[[#This Row],[ID DOCUMENTO]],BD_Pagos[],9,0),"")</f>
        <v/>
      </c>
      <c r="BG1545" s="20">
        <f>IF(IFERROR(VLOOKUP("5-"&amp;Presupuestos[[#This Row],[ID DOCUMENTO]],BD_Pagos[],10,0),0)&gt;Presupuestos[[#This Row],[TOTAL SOLES]],Presupuestos[[#This Row],[TOTAL SOLES]],IFERROR(VLOOKUP("5-"&amp;Presupuestos[[#This Row],[ID DOCUMENTO]],BD_Pagos[],10,0),0))</f>
        <v>0</v>
      </c>
      <c r="BH1545" s="7" t="str">
        <f>IFERROR(VLOOKUP("1-Detraccion"&amp;Presupuestos[[#This Row],[ID DOCUMENTO]],BD_Pagos[],2,0),"")</f>
        <v/>
      </c>
      <c r="BI1545" s="3" t="str">
        <f>IFERROR(VLOOKUP("1-Detraccion"&amp;Presupuestos[[#This Row],[ID DOCUMENTO]],BD_Pagos[],3,0),"")</f>
        <v/>
      </c>
      <c r="BJ1545" s="3" t="str">
        <f>IFERROR(VLOOKUP("1-Detraccion"&amp;Presupuestos[[#This Row],[ID DOCUMENTO]],BD_Pagos[],4,0),"")</f>
        <v/>
      </c>
      <c r="BK1545" s="6">
        <f>IF(IFERROR(VLOOKUP("1-Detraccion"&amp;Presupuestos[[#This Row],[ID DOCUMENTO]],BD_Pagos[],5,0),0)&gt;Presupuestos[[#This Row],[TOTAL SOLES]],Presupuestos[[#This Row],[TOTAL SOLES]],IFERROR(VLOOKUP("1-Detraccion"&amp;Presupuestos[[#This Row],[ID DOCUMENTO]],BD_Pagos[],5,0),0))</f>
        <v>0</v>
      </c>
      <c r="BL1545" s="6">
        <f>IF(IFERROR(VLOOKUP("1-Detraccion"&amp;Presupuestos[[#This Row],[ID DOCUMENTO]],BD_Pagos[],6,0),0)&gt;Presupuestos[[#This Row],[TOTAL SOLES]],Presupuestos[[#This Row],[TOTAL SOLES]],IFERROR(VLOOKUP("1-Detraccion"&amp;Presupuestos[[#This Row],[ID DOCUMENTO]],BD_Pagos[],6,0),0))</f>
        <v>0</v>
      </c>
      <c r="BM1545" s="37"/>
      <c r="BN1545" s="3"/>
      <c r="BO1545" s="3"/>
      <c r="BP1545" s="6"/>
      <c r="BQ154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69.38</v>
      </c>
      <c r="BR1545" s="23" t="str">
        <f>IF(Presupuestos[[#This Row],[SALDO ME-MN]]&gt;0,"PENDIENTE","CANCELADO")</f>
        <v>PENDIENTE</v>
      </c>
      <c r="BS1545" s="23" t="str">
        <f>IF(COUNTIFS($U$4:$U1544,Presupuestos[[#This Row],[ID DOCUMENTO]])&gt;=1,IF(B1544=Presupuestos[[#This Row],[ID]],"OK","DOC. DUPLICADO"),"OK")</f>
        <v>OK</v>
      </c>
    </row>
    <row r="1546" spans="2:71" x14ac:dyDescent="0.25">
      <c r="B1546" s="34">
        <f>IF(Presupuestos[[#This Row],[ID DOCUMENTO]]=U1545,B1545,IF(B1545="ID",1,B1545+1))</f>
        <v>1321</v>
      </c>
      <c r="C1546" s="2">
        <v>45897</v>
      </c>
      <c r="D1546" s="2">
        <v>45897</v>
      </c>
      <c r="E1546" s="3" t="s">
        <v>1718</v>
      </c>
      <c r="F1546" s="25" t="s">
        <v>27</v>
      </c>
      <c r="G1546" s="25" t="s">
        <v>91</v>
      </c>
      <c r="H1546" s="25" t="s">
        <v>92</v>
      </c>
      <c r="I1546" s="36" t="str">
        <f>IFERROR(VLOOKUP(Presupuestos[[#This Row],[AREA]]&amp;Presupuestos[[#This Row],[CONCEPTO]]&amp;Presupuestos[[#This Row],[DESCRIPCION]],Tabla28[[Columna1]:[CÓDIGO NUEVO]],2,0),"")</f>
        <v>P0201001</v>
      </c>
      <c r="J1546" s="3" t="s">
        <v>666</v>
      </c>
      <c r="K1546" s="3" t="s">
        <v>10354</v>
      </c>
      <c r="L1546" s="3" t="s">
        <v>666</v>
      </c>
      <c r="M1546" s="31" t="s">
        <v>790</v>
      </c>
      <c r="N1546" s="3"/>
      <c r="O1546" s="3" t="s">
        <v>308</v>
      </c>
      <c r="P1546" s="3" t="s">
        <v>71</v>
      </c>
      <c r="Q1546" s="3" t="str">
        <f>IFERROR(VLOOKUP(Presupuestos[[#This Row],[CLASIFICACIÓN (N)]],Tabla17[],2,0),"")</f>
        <v>Costos de ventas</v>
      </c>
      <c r="R1546" s="3" t="str">
        <f>IFERROR(VLOOKUP(Presupuestos[[#This Row],[CLASIFICACIÓN (N)]],Tabla17[],3,0),"")</f>
        <v>Operativo</v>
      </c>
      <c r="S1546" s="3" t="s">
        <v>16</v>
      </c>
      <c r="T1546" s="3" t="str">
        <f>IFERROR(VLOOKUP(Presupuestos[[#This Row],[ALMACEN]],Tabla5[],2,0),"")</f>
        <v>Arequipa</v>
      </c>
      <c r="U1546" s="19" t="str">
        <f>IFERROR(VLOOKUP(Presupuestos[[#This Row],[TIPO DE DOCUMENTO]],Tipo_Documento[],2,0)&amp;Presupuestos[[#This Row],[SERIE]]&amp;Presupuestos[[#This Row],[NUMERO]]&amp;Presupuestos[[#This Row],[RUC]],"")</f>
        <v>01F003172120454186002</v>
      </c>
      <c r="V1546" s="3" t="s">
        <v>120</v>
      </c>
      <c r="W1546" s="7">
        <v>45897</v>
      </c>
      <c r="X1546" s="7">
        <v>45897</v>
      </c>
      <c r="Y1546" s="3" t="s">
        <v>869</v>
      </c>
      <c r="Z1546" s="3">
        <v>1721</v>
      </c>
      <c r="AA1546" s="3">
        <f>IFERROR(VLOOKUP(Presupuestos[[#This Row],[RAZON SOCIAL]],CHOOSE({1,2},Clientes_Proveedores[Razon Social],Clientes_Proveedores[Ruc / Dni]),2,0),"-")</f>
        <v>20454186002</v>
      </c>
      <c r="AB1546" s="31" t="s">
        <v>898</v>
      </c>
      <c r="AC1546" s="3" t="s">
        <v>670</v>
      </c>
      <c r="AD1546" s="5">
        <v>0.18</v>
      </c>
      <c r="AE1546" s="6">
        <v>542.37</v>
      </c>
      <c r="AF1546" s="6">
        <f>Presupuestos[[#This Row],[BASE]]*Presupuestos[[#This Row],[% IGV]]</f>
        <v>97.626599999999996</v>
      </c>
      <c r="AG1546" s="22">
        <f>ROUND(SUM(Presupuestos[[#This Row],[BASE]:[IGV]]),2)</f>
        <v>640</v>
      </c>
      <c r="AH1546" s="9" t="str">
        <f>IF(Presupuestos[[#This Row],[MONEDA]]="USD",VLOOKUP(Presupuestos[[#This Row],[FECHA DE EMISION]],Tipo_Cambio[],3,0),"")</f>
        <v/>
      </c>
      <c r="AI1546" s="22">
        <f>IFERROR(ROUND(IF(Presupuestos[[#This Row],[MONEDA]]="PEN",Presupuestos[[#This Row],[TOTAL]],Presupuestos[[#This Row],[TOTAL]]*Presupuestos[[#This Row],[TIPO DE CAMBIO]]),2),"")</f>
        <v>640</v>
      </c>
      <c r="AJ1546" s="5">
        <v>0.15</v>
      </c>
      <c r="AK1546" s="33" t="s">
        <v>671</v>
      </c>
      <c r="AL1546" s="5" t="s">
        <v>680</v>
      </c>
      <c r="AM1546" s="23"/>
      <c r="AN1546" s="23"/>
      <c r="AO1546" s="7" t="str">
        <f>IFERROR(VLOOKUP("1-"&amp;Presupuestos[[#This Row],[ID DOCUMENTO]],BD_Pagos[],7,0),"")</f>
        <v/>
      </c>
      <c r="AP1546" s="16" t="str">
        <f>IFERROR(VLOOKUP("1-"&amp;Presupuestos[[#This Row],[ID DOCUMENTO]],BD_Pagos[],8,0),"")</f>
        <v/>
      </c>
      <c r="AQ1546" s="17" t="str">
        <f>IFERROR(VLOOKUP("1-"&amp;Presupuestos[[#This Row],[ID DOCUMENTO]],BD_Pagos[],9,0),"")</f>
        <v/>
      </c>
      <c r="AR1546" s="54"/>
      <c r="AS1546" s="7" t="str">
        <f>IFERROR(VLOOKUP("2-"&amp;Presupuestos[[#This Row],[ID DOCUMENTO]],BD_Pagos[],7,0),"")</f>
        <v/>
      </c>
      <c r="AT1546" s="16" t="str">
        <f>IFERROR(VLOOKUP("2-"&amp;Presupuestos[[#This Row],[ID DOCUMENTO]],BD_Pagos[],8,0),"")</f>
        <v/>
      </c>
      <c r="AU1546" s="17" t="str">
        <f>IFERROR(VLOOKUP("2-"&amp;Presupuestos[[#This Row],[ID DOCUMENTO]],BD_Pagos[],9,0),"")</f>
        <v/>
      </c>
      <c r="AV1546" s="20">
        <f>IF(IFERROR(VLOOKUP("2-"&amp;Presupuestos[[#This Row],[ID DOCUMENTO]],BD_Pagos[],10,0),0)&gt;Presupuestos[[#This Row],[TOTAL SOLES]],Presupuestos[[#This Row],[TOTAL SOLES]],IFERROR(VLOOKUP("2-"&amp;Presupuestos[[#This Row],[ID DOCUMENTO]],BD_Pagos[],10,0),0))</f>
        <v>0</v>
      </c>
      <c r="AW1546" s="7"/>
      <c r="AX1546" s="16"/>
      <c r="AY1546" s="17"/>
      <c r="AZ1546" s="20"/>
      <c r="BA1546" s="7"/>
      <c r="BB1546" s="16"/>
      <c r="BC1546" s="17"/>
      <c r="BD1546" s="20"/>
      <c r="BE1546" s="7" t="str">
        <f>IFERROR(VLOOKUP("5-"&amp;Presupuestos[[#This Row],[ID DOCUMENTO]],BD_Pagos[],7,0),"")</f>
        <v/>
      </c>
      <c r="BF1546" s="17" t="str">
        <f>IFERROR(VLOOKUP("5-"&amp;Presupuestos[[#This Row],[ID DOCUMENTO]],BD_Pagos[],9,0),"")</f>
        <v/>
      </c>
      <c r="BG1546" s="20">
        <f>IF(IFERROR(VLOOKUP("5-"&amp;Presupuestos[[#This Row],[ID DOCUMENTO]],BD_Pagos[],10,0),0)&gt;Presupuestos[[#This Row],[TOTAL SOLES]],Presupuestos[[#This Row],[TOTAL SOLES]],IFERROR(VLOOKUP("5-"&amp;Presupuestos[[#This Row],[ID DOCUMENTO]],BD_Pagos[],10,0),0))</f>
        <v>0</v>
      </c>
      <c r="BH1546" s="7" t="str">
        <f>IFERROR(VLOOKUP("1-Detraccion"&amp;Presupuestos[[#This Row],[ID DOCUMENTO]],BD_Pagos[],2,0),"")</f>
        <v/>
      </c>
      <c r="BI1546" s="3" t="str">
        <f>IFERROR(VLOOKUP("1-Detraccion"&amp;Presupuestos[[#This Row],[ID DOCUMENTO]],BD_Pagos[],3,0),"")</f>
        <v/>
      </c>
      <c r="BJ1546" s="3" t="str">
        <f>IFERROR(VLOOKUP("1-Detraccion"&amp;Presupuestos[[#This Row],[ID DOCUMENTO]],BD_Pagos[],4,0),"")</f>
        <v/>
      </c>
      <c r="BK1546" s="6">
        <f>IF(IFERROR(VLOOKUP("1-Detraccion"&amp;Presupuestos[[#This Row],[ID DOCUMENTO]],BD_Pagos[],5,0),0)&gt;Presupuestos[[#This Row],[TOTAL SOLES]],Presupuestos[[#This Row],[TOTAL SOLES]],IFERROR(VLOOKUP("1-Detraccion"&amp;Presupuestos[[#This Row],[ID DOCUMENTO]],BD_Pagos[],5,0),0))</f>
        <v>0</v>
      </c>
      <c r="BL1546" s="6">
        <f>IF(IFERROR(VLOOKUP("1-Detraccion"&amp;Presupuestos[[#This Row],[ID DOCUMENTO]],BD_Pagos[],6,0),0)&gt;Presupuestos[[#This Row],[TOTAL SOLES]],Presupuestos[[#This Row],[TOTAL SOLES]],IFERROR(VLOOKUP("1-Detraccion"&amp;Presupuestos[[#This Row],[ID DOCUMENTO]],BD_Pagos[],6,0),0))</f>
        <v>0</v>
      </c>
      <c r="BM1546" s="37"/>
      <c r="BN1546" s="3"/>
      <c r="BO1546" s="3"/>
      <c r="BP1546" s="6"/>
      <c r="BQ154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640</v>
      </c>
      <c r="BR1546" s="23" t="str">
        <f>IF(Presupuestos[[#This Row],[SALDO ME-MN]]&gt;0,"PENDIENTE","CANCELADO")</f>
        <v>PENDIENTE</v>
      </c>
      <c r="BS1546" s="23" t="str">
        <f>IF(COUNTIFS($U$4:$U1545,Presupuestos[[#This Row],[ID DOCUMENTO]])&gt;=1,IF(B1545=Presupuestos[[#This Row],[ID]],"OK","DOC. DUPLICADO"),"OK")</f>
        <v>OK</v>
      </c>
    </row>
    <row r="1547" spans="2:71" x14ac:dyDescent="0.25">
      <c r="B1547" s="34">
        <f>IF(Presupuestos[[#This Row],[ID DOCUMENTO]]=U1546,B1546,IF(B1546="ID",1,B1546+1))</f>
        <v>1322</v>
      </c>
      <c r="C1547" s="2">
        <v>45894</v>
      </c>
      <c r="D1547" s="2">
        <v>45894</v>
      </c>
      <c r="E1547" s="3" t="s">
        <v>1718</v>
      </c>
      <c r="F1547" s="25" t="s">
        <v>27</v>
      </c>
      <c r="G1547" s="25" t="s">
        <v>91</v>
      </c>
      <c r="H1547" s="25" t="s">
        <v>92</v>
      </c>
      <c r="I1547" s="36" t="str">
        <f>IFERROR(VLOOKUP(Presupuestos[[#This Row],[AREA]]&amp;Presupuestos[[#This Row],[CONCEPTO]]&amp;Presupuestos[[#This Row],[DESCRIPCION]],Tabla28[[Columna1]:[CÓDIGO NUEVO]],2,0),"")</f>
        <v>P0201001</v>
      </c>
      <c r="J1547" s="3" t="s">
        <v>666</v>
      </c>
      <c r="K1547" s="3" t="s">
        <v>10355</v>
      </c>
      <c r="L1547" s="3" t="s">
        <v>666</v>
      </c>
      <c r="M1547" s="31" t="s">
        <v>790</v>
      </c>
      <c r="N1547" s="3"/>
      <c r="O1547" s="3" t="s">
        <v>308</v>
      </c>
      <c r="P1547" s="3" t="s">
        <v>71</v>
      </c>
      <c r="Q1547" s="3" t="str">
        <f>IFERROR(VLOOKUP(Presupuestos[[#This Row],[CLASIFICACIÓN (N)]],Tabla17[],2,0),"")</f>
        <v>Costos de ventas</v>
      </c>
      <c r="R1547" s="3" t="str">
        <f>IFERROR(VLOOKUP(Presupuestos[[#This Row],[CLASIFICACIÓN (N)]],Tabla17[],3,0),"")</f>
        <v>Operativo</v>
      </c>
      <c r="S1547" s="3" t="s">
        <v>16</v>
      </c>
      <c r="T1547" s="3" t="str">
        <f>IFERROR(VLOOKUP(Presupuestos[[#This Row],[ALMACEN]],Tabla5[],2,0),"")</f>
        <v>Arequipa</v>
      </c>
      <c r="U1547" s="19" t="str">
        <f>IFERROR(VLOOKUP(Presupuestos[[#This Row],[TIPO DE DOCUMENTO]],Tipo_Documento[],2,0)&amp;Presupuestos[[#This Row],[SERIE]]&amp;Presupuestos[[#This Row],[NUMERO]]&amp;Presupuestos[[#This Row],[RUC]],"")</f>
        <v>01F102697120419158462</v>
      </c>
      <c r="V1547" s="3" t="s">
        <v>120</v>
      </c>
      <c r="W1547" s="7">
        <v>45894</v>
      </c>
      <c r="X1547" s="7">
        <v>45909</v>
      </c>
      <c r="Y1547" s="3" t="s">
        <v>791</v>
      </c>
      <c r="Z1547" s="3">
        <v>6971</v>
      </c>
      <c r="AA1547" s="3">
        <f>IFERROR(VLOOKUP(Presupuestos[[#This Row],[RAZON SOCIAL]],CHOOSE({1,2},Clientes_Proveedores[Razon Social],Clientes_Proveedores[Ruc / Dni]),2,0),"-")</f>
        <v>20419158462</v>
      </c>
      <c r="AB1547" s="31" t="s">
        <v>792</v>
      </c>
      <c r="AC1547" s="3" t="s">
        <v>670</v>
      </c>
      <c r="AD1547" s="5">
        <v>0.18</v>
      </c>
      <c r="AE1547" s="6">
        <v>376.23</v>
      </c>
      <c r="AF1547" s="6">
        <f>Presupuestos[[#This Row],[BASE]]*Presupuestos[[#This Row],[% IGV]]</f>
        <v>67.721400000000003</v>
      </c>
      <c r="AG1547" s="22">
        <f>ROUND(SUM(Presupuestos[[#This Row],[BASE]:[IGV]]),2)</f>
        <v>443.95</v>
      </c>
      <c r="AH1547" s="9" t="str">
        <f>IF(Presupuestos[[#This Row],[MONEDA]]="USD",VLOOKUP(Presupuestos[[#This Row],[FECHA DE EMISION]],Tipo_Cambio[],3,0),"")</f>
        <v/>
      </c>
      <c r="AI1547" s="22">
        <f>IFERROR(ROUND(IF(Presupuestos[[#This Row],[MONEDA]]="PEN",Presupuestos[[#This Row],[TOTAL]],Presupuestos[[#This Row],[TOTAL]]*Presupuestos[[#This Row],[TIPO DE CAMBIO]]),2),"")</f>
        <v>443.95</v>
      </c>
      <c r="AJ1547" s="5">
        <v>0.15</v>
      </c>
      <c r="AK1547" s="33"/>
      <c r="AL1547" s="5" t="s">
        <v>680</v>
      </c>
      <c r="AM1547" s="23"/>
      <c r="AN1547" s="23"/>
      <c r="AO1547" s="7" t="str">
        <f>IFERROR(VLOOKUP("1-"&amp;Presupuestos[[#This Row],[ID DOCUMENTO]],BD_Pagos[],7,0),"")</f>
        <v/>
      </c>
      <c r="AP1547" s="16" t="str">
        <f>IFERROR(VLOOKUP("1-"&amp;Presupuestos[[#This Row],[ID DOCUMENTO]],BD_Pagos[],8,0),"")</f>
        <v/>
      </c>
      <c r="AQ1547" s="17" t="str">
        <f>IFERROR(VLOOKUP("1-"&amp;Presupuestos[[#This Row],[ID DOCUMENTO]],BD_Pagos[],9,0),"")</f>
        <v/>
      </c>
      <c r="AR1547" s="54"/>
      <c r="AS1547" s="7" t="str">
        <f>IFERROR(VLOOKUP("2-"&amp;Presupuestos[[#This Row],[ID DOCUMENTO]],BD_Pagos[],7,0),"")</f>
        <v/>
      </c>
      <c r="AT1547" s="16" t="str">
        <f>IFERROR(VLOOKUP("2-"&amp;Presupuestos[[#This Row],[ID DOCUMENTO]],BD_Pagos[],8,0),"")</f>
        <v/>
      </c>
      <c r="AU1547" s="17" t="str">
        <f>IFERROR(VLOOKUP("2-"&amp;Presupuestos[[#This Row],[ID DOCUMENTO]],BD_Pagos[],9,0),"")</f>
        <v/>
      </c>
      <c r="AV1547" s="20">
        <f>IF(IFERROR(VLOOKUP("2-"&amp;Presupuestos[[#This Row],[ID DOCUMENTO]],BD_Pagos[],10,0),0)&gt;Presupuestos[[#This Row],[TOTAL SOLES]],Presupuestos[[#This Row],[TOTAL SOLES]],IFERROR(VLOOKUP("2-"&amp;Presupuestos[[#This Row],[ID DOCUMENTO]],BD_Pagos[],10,0),0))</f>
        <v>0</v>
      </c>
      <c r="AW1547" s="7"/>
      <c r="AX1547" s="16"/>
      <c r="AY1547" s="17"/>
      <c r="AZ1547" s="20"/>
      <c r="BA1547" s="7"/>
      <c r="BB1547" s="16"/>
      <c r="BC1547" s="17"/>
      <c r="BD1547" s="20"/>
      <c r="BE1547" s="7" t="str">
        <f>IFERROR(VLOOKUP("5-"&amp;Presupuestos[[#This Row],[ID DOCUMENTO]],BD_Pagos[],7,0),"")</f>
        <v/>
      </c>
      <c r="BF1547" s="17" t="str">
        <f>IFERROR(VLOOKUP("5-"&amp;Presupuestos[[#This Row],[ID DOCUMENTO]],BD_Pagos[],9,0),"")</f>
        <v/>
      </c>
      <c r="BG1547" s="20">
        <f>IF(IFERROR(VLOOKUP("5-"&amp;Presupuestos[[#This Row],[ID DOCUMENTO]],BD_Pagos[],10,0),0)&gt;Presupuestos[[#This Row],[TOTAL SOLES]],Presupuestos[[#This Row],[TOTAL SOLES]],IFERROR(VLOOKUP("5-"&amp;Presupuestos[[#This Row],[ID DOCUMENTO]],BD_Pagos[],10,0),0))</f>
        <v>0</v>
      </c>
      <c r="BH1547" s="7" t="str">
        <f>IFERROR(VLOOKUP("1-Detraccion"&amp;Presupuestos[[#This Row],[ID DOCUMENTO]],BD_Pagos[],2,0),"")</f>
        <v/>
      </c>
      <c r="BI1547" s="3" t="str">
        <f>IFERROR(VLOOKUP("1-Detraccion"&amp;Presupuestos[[#This Row],[ID DOCUMENTO]],BD_Pagos[],3,0),"")</f>
        <v/>
      </c>
      <c r="BJ1547" s="3" t="str">
        <f>IFERROR(VLOOKUP("1-Detraccion"&amp;Presupuestos[[#This Row],[ID DOCUMENTO]],BD_Pagos[],4,0),"")</f>
        <v/>
      </c>
      <c r="BK1547" s="6">
        <f>IF(IFERROR(VLOOKUP("1-Detraccion"&amp;Presupuestos[[#This Row],[ID DOCUMENTO]],BD_Pagos[],5,0),0)&gt;Presupuestos[[#This Row],[TOTAL SOLES]],Presupuestos[[#This Row],[TOTAL SOLES]],IFERROR(VLOOKUP("1-Detraccion"&amp;Presupuestos[[#This Row],[ID DOCUMENTO]],BD_Pagos[],5,0),0))</f>
        <v>0</v>
      </c>
      <c r="BL1547" s="6">
        <f>IF(IFERROR(VLOOKUP("1-Detraccion"&amp;Presupuestos[[#This Row],[ID DOCUMENTO]],BD_Pagos[],6,0),0)&gt;Presupuestos[[#This Row],[TOTAL SOLES]],Presupuestos[[#This Row],[TOTAL SOLES]],IFERROR(VLOOKUP("1-Detraccion"&amp;Presupuestos[[#This Row],[ID DOCUMENTO]],BD_Pagos[],6,0),0))</f>
        <v>0</v>
      </c>
      <c r="BM1547" s="37"/>
      <c r="BN1547" s="3"/>
      <c r="BO1547" s="3"/>
      <c r="BP1547" s="6"/>
      <c r="BQ154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443.95</v>
      </c>
      <c r="BR1547" s="23" t="str">
        <f>IF(Presupuestos[[#This Row],[SALDO ME-MN]]&gt;0,"PENDIENTE","CANCELADO")</f>
        <v>PENDIENTE</v>
      </c>
      <c r="BS1547" s="23" t="str">
        <f>IF(COUNTIFS($U$4:$U1546,Presupuestos[[#This Row],[ID DOCUMENTO]])&gt;=1,IF(B1546=Presupuestos[[#This Row],[ID]],"OK","DOC. DUPLICADO"),"OK")</f>
        <v>OK</v>
      </c>
    </row>
    <row r="1548" spans="2:71" x14ac:dyDescent="0.25">
      <c r="B1548" s="34">
        <f>IF(Presupuestos[[#This Row],[ID DOCUMENTO]]=U1547,B1547,IF(B1547="ID",1,B1547+1))</f>
        <v>1323</v>
      </c>
      <c r="C1548" s="2">
        <v>45894</v>
      </c>
      <c r="D1548" s="2">
        <v>45894</v>
      </c>
      <c r="E1548" s="3" t="s">
        <v>1718</v>
      </c>
      <c r="F1548" s="25" t="s">
        <v>27</v>
      </c>
      <c r="G1548" s="25" t="s">
        <v>91</v>
      </c>
      <c r="H1548" s="25" t="s">
        <v>92</v>
      </c>
      <c r="I1548" s="36" t="str">
        <f>IFERROR(VLOOKUP(Presupuestos[[#This Row],[AREA]]&amp;Presupuestos[[#This Row],[CONCEPTO]]&amp;Presupuestos[[#This Row],[DESCRIPCION]],Tabla28[[Columna1]:[CÓDIGO NUEVO]],2,0),"")</f>
        <v>P0201001</v>
      </c>
      <c r="J1548" s="3" t="s">
        <v>666</v>
      </c>
      <c r="K1548" s="3" t="s">
        <v>10356</v>
      </c>
      <c r="L1548" s="3" t="s">
        <v>666</v>
      </c>
      <c r="M1548" s="31" t="s">
        <v>790</v>
      </c>
      <c r="N1548" s="3"/>
      <c r="O1548" s="3" t="s">
        <v>308</v>
      </c>
      <c r="P1548" s="3" t="s">
        <v>71</v>
      </c>
      <c r="Q1548" s="3" t="str">
        <f>IFERROR(VLOOKUP(Presupuestos[[#This Row],[CLASIFICACIÓN (N)]],Tabla17[],2,0),"")</f>
        <v>Costos de ventas</v>
      </c>
      <c r="R1548" s="3" t="str">
        <f>IFERROR(VLOOKUP(Presupuestos[[#This Row],[CLASIFICACIÓN (N)]],Tabla17[],3,0),"")</f>
        <v>Operativo</v>
      </c>
      <c r="S1548" s="3" t="s">
        <v>16</v>
      </c>
      <c r="T1548" s="3" t="str">
        <f>IFERROR(VLOOKUP(Presupuestos[[#This Row],[ALMACEN]],Tabla5[],2,0),"")</f>
        <v>Arequipa</v>
      </c>
      <c r="U1548" s="19" t="str">
        <f>IFERROR(VLOOKUP(Presupuestos[[#This Row],[TIPO DE DOCUMENTO]],Tipo_Documento[],2,0)&amp;Presupuestos[[#This Row],[SERIE]]&amp;Presupuestos[[#This Row],[NUMERO]]&amp;Presupuestos[[#This Row],[RUC]],"")</f>
        <v>01F102696920419158462</v>
      </c>
      <c r="V1548" s="3" t="s">
        <v>120</v>
      </c>
      <c r="W1548" s="7">
        <v>45894</v>
      </c>
      <c r="X1548" s="7">
        <v>45909</v>
      </c>
      <c r="Y1548" s="3" t="s">
        <v>791</v>
      </c>
      <c r="Z1548" s="3">
        <v>6969</v>
      </c>
      <c r="AA1548" s="3">
        <f>IFERROR(VLOOKUP(Presupuestos[[#This Row],[RAZON SOCIAL]],CHOOSE({1,2},Clientes_Proveedores[Razon Social],Clientes_Proveedores[Ruc / Dni]),2,0),"-")</f>
        <v>20419158462</v>
      </c>
      <c r="AB1548" s="31" t="s">
        <v>792</v>
      </c>
      <c r="AC1548" s="3" t="s">
        <v>670</v>
      </c>
      <c r="AD1548" s="5">
        <v>0.18</v>
      </c>
      <c r="AE1548" s="6">
        <v>383.55500000000001</v>
      </c>
      <c r="AF1548" s="70">
        <f>Presupuestos[[#This Row],[BASE]]*Presupuestos[[#This Row],[% IGV]]</f>
        <v>69.039900000000003</v>
      </c>
      <c r="AG1548" s="22">
        <f>ROUND(SUM(Presupuestos[[#This Row],[BASE]:[IGV]]),2)</f>
        <v>452.59</v>
      </c>
      <c r="AH1548" s="9" t="str">
        <f>IF(Presupuestos[[#This Row],[MONEDA]]="USD",VLOOKUP(Presupuestos[[#This Row],[FECHA DE EMISION]],Tipo_Cambio[],3,0),"")</f>
        <v/>
      </c>
      <c r="AI1548" s="22">
        <f>IFERROR(ROUND(IF(Presupuestos[[#This Row],[MONEDA]]="PEN",Presupuestos[[#This Row],[TOTAL]],Presupuestos[[#This Row],[TOTAL]]*Presupuestos[[#This Row],[TIPO DE CAMBIO]]),2),"")</f>
        <v>452.59</v>
      </c>
      <c r="AJ1548" s="5">
        <v>0.15</v>
      </c>
      <c r="AK1548" s="33"/>
      <c r="AL1548" s="5" t="s">
        <v>680</v>
      </c>
      <c r="AM1548" s="23"/>
      <c r="AN1548" s="23"/>
      <c r="AO1548" s="7" t="str">
        <f>IFERROR(VLOOKUP("1-"&amp;Presupuestos[[#This Row],[ID DOCUMENTO]],BD_Pagos[],7,0),"")</f>
        <v/>
      </c>
      <c r="AP1548" s="16" t="str">
        <f>IFERROR(VLOOKUP("1-"&amp;Presupuestos[[#This Row],[ID DOCUMENTO]],BD_Pagos[],8,0),"")</f>
        <v/>
      </c>
      <c r="AQ1548" s="17" t="str">
        <f>IFERROR(VLOOKUP("1-"&amp;Presupuestos[[#This Row],[ID DOCUMENTO]],BD_Pagos[],9,0),"")</f>
        <v/>
      </c>
      <c r="AR1548" s="54"/>
      <c r="AS1548" s="7" t="str">
        <f>IFERROR(VLOOKUP("2-"&amp;Presupuestos[[#This Row],[ID DOCUMENTO]],BD_Pagos[],7,0),"")</f>
        <v/>
      </c>
      <c r="AT1548" s="16" t="str">
        <f>IFERROR(VLOOKUP("2-"&amp;Presupuestos[[#This Row],[ID DOCUMENTO]],BD_Pagos[],8,0),"")</f>
        <v/>
      </c>
      <c r="AU1548" s="17" t="str">
        <f>IFERROR(VLOOKUP("2-"&amp;Presupuestos[[#This Row],[ID DOCUMENTO]],BD_Pagos[],9,0),"")</f>
        <v/>
      </c>
      <c r="AV1548" s="20">
        <f>IF(IFERROR(VLOOKUP("2-"&amp;Presupuestos[[#This Row],[ID DOCUMENTO]],BD_Pagos[],10,0),0)&gt;Presupuestos[[#This Row],[TOTAL SOLES]],Presupuestos[[#This Row],[TOTAL SOLES]],IFERROR(VLOOKUP("2-"&amp;Presupuestos[[#This Row],[ID DOCUMENTO]],BD_Pagos[],10,0),0))</f>
        <v>0</v>
      </c>
      <c r="AW1548" s="7"/>
      <c r="AX1548" s="16"/>
      <c r="AY1548" s="17"/>
      <c r="AZ1548" s="20"/>
      <c r="BA1548" s="7"/>
      <c r="BB1548" s="16"/>
      <c r="BC1548" s="17"/>
      <c r="BD1548" s="20"/>
      <c r="BE1548" s="7" t="str">
        <f>IFERROR(VLOOKUP("5-"&amp;Presupuestos[[#This Row],[ID DOCUMENTO]],BD_Pagos[],7,0),"")</f>
        <v/>
      </c>
      <c r="BF1548" s="17" t="str">
        <f>IFERROR(VLOOKUP("5-"&amp;Presupuestos[[#This Row],[ID DOCUMENTO]],BD_Pagos[],9,0),"")</f>
        <v/>
      </c>
      <c r="BG1548" s="20">
        <f>IF(IFERROR(VLOOKUP("5-"&amp;Presupuestos[[#This Row],[ID DOCUMENTO]],BD_Pagos[],10,0),0)&gt;Presupuestos[[#This Row],[TOTAL SOLES]],Presupuestos[[#This Row],[TOTAL SOLES]],IFERROR(VLOOKUP("5-"&amp;Presupuestos[[#This Row],[ID DOCUMENTO]],BD_Pagos[],10,0),0))</f>
        <v>0</v>
      </c>
      <c r="BH1548" s="7" t="str">
        <f>IFERROR(VLOOKUP("1-Detraccion"&amp;Presupuestos[[#This Row],[ID DOCUMENTO]],BD_Pagos[],2,0),"")</f>
        <v/>
      </c>
      <c r="BI1548" s="3" t="str">
        <f>IFERROR(VLOOKUP("1-Detraccion"&amp;Presupuestos[[#This Row],[ID DOCUMENTO]],BD_Pagos[],3,0),"")</f>
        <v/>
      </c>
      <c r="BJ1548" s="3" t="str">
        <f>IFERROR(VLOOKUP("1-Detraccion"&amp;Presupuestos[[#This Row],[ID DOCUMENTO]],BD_Pagos[],4,0),"")</f>
        <v/>
      </c>
      <c r="BK1548" s="6">
        <f>IF(IFERROR(VLOOKUP("1-Detraccion"&amp;Presupuestos[[#This Row],[ID DOCUMENTO]],BD_Pagos[],5,0),0)&gt;Presupuestos[[#This Row],[TOTAL SOLES]],Presupuestos[[#This Row],[TOTAL SOLES]],IFERROR(VLOOKUP("1-Detraccion"&amp;Presupuestos[[#This Row],[ID DOCUMENTO]],BD_Pagos[],5,0),0))</f>
        <v>0</v>
      </c>
      <c r="BL1548" s="6">
        <f>IF(IFERROR(VLOOKUP("1-Detraccion"&amp;Presupuestos[[#This Row],[ID DOCUMENTO]],BD_Pagos[],6,0),0)&gt;Presupuestos[[#This Row],[TOTAL SOLES]],Presupuestos[[#This Row],[TOTAL SOLES]],IFERROR(VLOOKUP("1-Detraccion"&amp;Presupuestos[[#This Row],[ID DOCUMENTO]],BD_Pagos[],6,0),0))</f>
        <v>0</v>
      </c>
      <c r="BM1548" s="37"/>
      <c r="BN1548" s="3"/>
      <c r="BO1548" s="3"/>
      <c r="BP1548" s="6"/>
      <c r="BQ1548"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452.59</v>
      </c>
      <c r="BR1548" s="23" t="str">
        <f>IF(Presupuestos[[#This Row],[SALDO ME-MN]]&gt;0,"PENDIENTE","CANCELADO")</f>
        <v>PENDIENTE</v>
      </c>
      <c r="BS1548" s="23" t="str">
        <f>IF(COUNTIFS($U$4:$U1547,Presupuestos[[#This Row],[ID DOCUMENTO]])&gt;=1,IF(B1547=Presupuestos[[#This Row],[ID]],"OK","DOC. DUPLICADO"),"OK")</f>
        <v>OK</v>
      </c>
    </row>
    <row r="1549" spans="2:71" x14ac:dyDescent="0.25">
      <c r="B1549" s="34">
        <f>IF(Presupuestos[[#This Row],[ID DOCUMENTO]]=U1548,B1548,IF(B1548="ID",1,B1548+1))</f>
        <v>1324</v>
      </c>
      <c r="C1549" s="2">
        <v>45894</v>
      </c>
      <c r="D1549" s="2">
        <v>45894</v>
      </c>
      <c r="E1549" s="3" t="s">
        <v>1718</v>
      </c>
      <c r="F1549" s="25" t="s">
        <v>27</v>
      </c>
      <c r="G1549" s="25" t="s">
        <v>91</v>
      </c>
      <c r="H1549" s="25" t="s">
        <v>92</v>
      </c>
      <c r="I1549" s="36" t="str">
        <f>IFERROR(VLOOKUP(Presupuestos[[#This Row],[AREA]]&amp;Presupuestos[[#This Row],[CONCEPTO]]&amp;Presupuestos[[#This Row],[DESCRIPCION]],Tabla28[[Columna1]:[CÓDIGO NUEVO]],2,0),"")</f>
        <v>P0201001</v>
      </c>
      <c r="J1549" s="3" t="s">
        <v>666</v>
      </c>
      <c r="K1549" s="3" t="s">
        <v>10357</v>
      </c>
      <c r="L1549" s="3" t="s">
        <v>666</v>
      </c>
      <c r="M1549" s="31" t="s">
        <v>790</v>
      </c>
      <c r="N1549" s="3"/>
      <c r="O1549" s="3" t="s">
        <v>308</v>
      </c>
      <c r="P1549" s="3" t="s">
        <v>71</v>
      </c>
      <c r="Q1549" s="3" t="str">
        <f>IFERROR(VLOOKUP(Presupuestos[[#This Row],[CLASIFICACIÓN (N)]],Tabla17[],2,0),"")</f>
        <v>Costos de ventas</v>
      </c>
      <c r="R1549" s="3" t="str">
        <f>IFERROR(VLOOKUP(Presupuestos[[#This Row],[CLASIFICACIÓN (N)]],Tabla17[],3,0),"")</f>
        <v>Operativo</v>
      </c>
      <c r="S1549" s="3" t="s">
        <v>16</v>
      </c>
      <c r="T1549" s="3" t="str">
        <f>IFERROR(VLOOKUP(Presupuestos[[#This Row],[ALMACEN]],Tabla5[],2,0),"")</f>
        <v>Arequipa</v>
      </c>
      <c r="U1549" s="19" t="str">
        <f>IFERROR(VLOOKUP(Presupuestos[[#This Row],[TIPO DE DOCUMENTO]],Tipo_Documento[],2,0)&amp;Presupuestos[[#This Row],[SERIE]]&amp;Presupuestos[[#This Row],[NUMERO]]&amp;Presupuestos[[#This Row],[RUC]],"")</f>
        <v>01F102697020419158462</v>
      </c>
      <c r="V1549" s="3" t="s">
        <v>120</v>
      </c>
      <c r="W1549" s="7">
        <v>45894</v>
      </c>
      <c r="X1549" s="7">
        <v>45909</v>
      </c>
      <c r="Y1549" s="3" t="s">
        <v>791</v>
      </c>
      <c r="Z1549" s="3">
        <v>6970</v>
      </c>
      <c r="AA1549" s="3">
        <f>IFERROR(VLOOKUP(Presupuestos[[#This Row],[RAZON SOCIAL]],CHOOSE({1,2},Clientes_Proveedores[Razon Social],Clientes_Proveedores[Ruc / Dni]),2,0),"-")</f>
        <v>20419158462</v>
      </c>
      <c r="AB1549" s="31" t="s">
        <v>792</v>
      </c>
      <c r="AC1549" s="3" t="s">
        <v>670</v>
      </c>
      <c r="AD1549" s="5">
        <v>0.18</v>
      </c>
      <c r="AE1549" s="6">
        <v>52.54</v>
      </c>
      <c r="AF1549" s="6">
        <f>Presupuestos[[#This Row],[BASE]]*Presupuestos[[#This Row],[% IGV]]</f>
        <v>9.4572000000000003</v>
      </c>
      <c r="AG1549" s="22">
        <f>ROUND(SUM(Presupuestos[[#This Row],[BASE]:[IGV]]),2)</f>
        <v>62</v>
      </c>
      <c r="AH1549" s="9" t="str">
        <f>IF(Presupuestos[[#This Row],[MONEDA]]="USD",VLOOKUP(Presupuestos[[#This Row],[FECHA DE EMISION]],Tipo_Cambio[],3,0),"")</f>
        <v/>
      </c>
      <c r="AI1549" s="22">
        <f>IFERROR(ROUND(IF(Presupuestos[[#This Row],[MONEDA]]="PEN",Presupuestos[[#This Row],[TOTAL]],Presupuestos[[#This Row],[TOTAL]]*Presupuestos[[#This Row],[TIPO DE CAMBIO]]),2),"")</f>
        <v>62</v>
      </c>
      <c r="AJ1549" s="5">
        <v>0.15</v>
      </c>
      <c r="AK1549" s="33"/>
      <c r="AL1549" s="5" t="s">
        <v>680</v>
      </c>
      <c r="AM1549" s="23"/>
      <c r="AN1549" s="23"/>
      <c r="AO1549" s="7" t="str">
        <f>IFERROR(VLOOKUP("1-"&amp;Presupuestos[[#This Row],[ID DOCUMENTO]],BD_Pagos[],7,0),"")</f>
        <v/>
      </c>
      <c r="AP1549" s="16" t="str">
        <f>IFERROR(VLOOKUP("1-"&amp;Presupuestos[[#This Row],[ID DOCUMENTO]],BD_Pagos[],8,0),"")</f>
        <v/>
      </c>
      <c r="AQ1549" s="17" t="str">
        <f>IFERROR(VLOOKUP("1-"&amp;Presupuestos[[#This Row],[ID DOCUMENTO]],BD_Pagos[],9,0),"")</f>
        <v/>
      </c>
      <c r="AR1549" s="54"/>
      <c r="AS1549" s="7" t="str">
        <f>IFERROR(VLOOKUP("2-"&amp;Presupuestos[[#This Row],[ID DOCUMENTO]],BD_Pagos[],7,0),"")</f>
        <v/>
      </c>
      <c r="AT1549" s="16" t="str">
        <f>IFERROR(VLOOKUP("2-"&amp;Presupuestos[[#This Row],[ID DOCUMENTO]],BD_Pagos[],8,0),"")</f>
        <v/>
      </c>
      <c r="AU1549" s="17" t="str">
        <f>IFERROR(VLOOKUP("2-"&amp;Presupuestos[[#This Row],[ID DOCUMENTO]],BD_Pagos[],9,0),"")</f>
        <v/>
      </c>
      <c r="AV1549" s="20">
        <f>IF(IFERROR(VLOOKUP("2-"&amp;Presupuestos[[#This Row],[ID DOCUMENTO]],BD_Pagos[],10,0),0)&gt;Presupuestos[[#This Row],[TOTAL SOLES]],Presupuestos[[#This Row],[TOTAL SOLES]],IFERROR(VLOOKUP("2-"&amp;Presupuestos[[#This Row],[ID DOCUMENTO]],BD_Pagos[],10,0),0))</f>
        <v>0</v>
      </c>
      <c r="AW1549" s="7"/>
      <c r="AX1549" s="16"/>
      <c r="AY1549" s="17"/>
      <c r="AZ1549" s="20"/>
      <c r="BA1549" s="7"/>
      <c r="BB1549" s="16"/>
      <c r="BC1549" s="17"/>
      <c r="BD1549" s="20"/>
      <c r="BE1549" s="7" t="str">
        <f>IFERROR(VLOOKUP("5-"&amp;Presupuestos[[#This Row],[ID DOCUMENTO]],BD_Pagos[],7,0),"")</f>
        <v/>
      </c>
      <c r="BF1549" s="17" t="str">
        <f>IFERROR(VLOOKUP("5-"&amp;Presupuestos[[#This Row],[ID DOCUMENTO]],BD_Pagos[],9,0),"")</f>
        <v/>
      </c>
      <c r="BG1549" s="20">
        <f>IF(IFERROR(VLOOKUP("5-"&amp;Presupuestos[[#This Row],[ID DOCUMENTO]],BD_Pagos[],10,0),0)&gt;Presupuestos[[#This Row],[TOTAL SOLES]],Presupuestos[[#This Row],[TOTAL SOLES]],IFERROR(VLOOKUP("5-"&amp;Presupuestos[[#This Row],[ID DOCUMENTO]],BD_Pagos[],10,0),0))</f>
        <v>0</v>
      </c>
      <c r="BH1549" s="7" t="str">
        <f>IFERROR(VLOOKUP("1-Detraccion"&amp;Presupuestos[[#This Row],[ID DOCUMENTO]],BD_Pagos[],2,0),"")</f>
        <v/>
      </c>
      <c r="BI1549" s="3" t="str">
        <f>IFERROR(VLOOKUP("1-Detraccion"&amp;Presupuestos[[#This Row],[ID DOCUMENTO]],BD_Pagos[],3,0),"")</f>
        <v/>
      </c>
      <c r="BJ1549" s="3" t="str">
        <f>IFERROR(VLOOKUP("1-Detraccion"&amp;Presupuestos[[#This Row],[ID DOCUMENTO]],BD_Pagos[],4,0),"")</f>
        <v/>
      </c>
      <c r="BK1549" s="6">
        <f>IF(IFERROR(VLOOKUP("1-Detraccion"&amp;Presupuestos[[#This Row],[ID DOCUMENTO]],BD_Pagos[],5,0),0)&gt;Presupuestos[[#This Row],[TOTAL SOLES]],Presupuestos[[#This Row],[TOTAL SOLES]],IFERROR(VLOOKUP("1-Detraccion"&amp;Presupuestos[[#This Row],[ID DOCUMENTO]],BD_Pagos[],5,0),0))</f>
        <v>0</v>
      </c>
      <c r="BL1549" s="6">
        <f>IF(IFERROR(VLOOKUP("1-Detraccion"&amp;Presupuestos[[#This Row],[ID DOCUMENTO]],BD_Pagos[],6,0),0)&gt;Presupuestos[[#This Row],[TOTAL SOLES]],Presupuestos[[#This Row],[TOTAL SOLES]],IFERROR(VLOOKUP("1-Detraccion"&amp;Presupuestos[[#This Row],[ID DOCUMENTO]],BD_Pagos[],6,0),0))</f>
        <v>0</v>
      </c>
      <c r="BM1549" s="37"/>
      <c r="BN1549" s="3"/>
      <c r="BO1549" s="3"/>
      <c r="BP1549" s="6"/>
      <c r="BQ1549"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62</v>
      </c>
      <c r="BR1549" s="23" t="str">
        <f>IF(Presupuestos[[#This Row],[SALDO ME-MN]]&gt;0,"PENDIENTE","CANCELADO")</f>
        <v>PENDIENTE</v>
      </c>
      <c r="BS1549" s="23" t="str">
        <f>IF(COUNTIFS($U$4:$U1548,Presupuestos[[#This Row],[ID DOCUMENTO]])&gt;=1,IF(B1548=Presupuestos[[#This Row],[ID]],"OK","DOC. DUPLICADO"),"OK")</f>
        <v>OK</v>
      </c>
    </row>
    <row r="1550" spans="2:71" ht="24" x14ac:dyDescent="0.25">
      <c r="B1550" s="34">
        <f>IF(Presupuestos[[#This Row],[ID DOCUMENTO]]=U1549,B1549,IF(B1549="ID",1,B1549+1))</f>
        <v>1325</v>
      </c>
      <c r="C1550" s="2">
        <v>45898</v>
      </c>
      <c r="D1550" s="2">
        <v>45929</v>
      </c>
      <c r="E1550" s="3" t="s">
        <v>1880</v>
      </c>
      <c r="F1550" s="25" t="s">
        <v>54</v>
      </c>
      <c r="G1550" s="25" t="s">
        <v>330</v>
      </c>
      <c r="H1550" s="25" t="s">
        <v>422</v>
      </c>
      <c r="I1550" s="36" t="str">
        <f>IFERROR(VLOOKUP(Presupuestos[[#This Row],[AREA]]&amp;Presupuestos[[#This Row],[CONCEPTO]]&amp;Presupuestos[[#This Row],[DESCRIPCION]],Tabla28[[Columna1]:[CÓDIGO NUEVO]],2,0),"")</f>
        <v>P0601019</v>
      </c>
      <c r="J1550" s="3" t="s">
        <v>10358</v>
      </c>
      <c r="K1550" s="3" t="s">
        <v>666</v>
      </c>
      <c r="L1550" s="3" t="s">
        <v>666</v>
      </c>
      <c r="M1550" s="31" t="s">
        <v>10359</v>
      </c>
      <c r="N1550" s="3"/>
      <c r="O1550" s="3" t="s">
        <v>315</v>
      </c>
      <c r="P1550" s="3" t="s">
        <v>86</v>
      </c>
      <c r="Q1550" s="3" t="str">
        <f>IFERROR(VLOOKUP(Presupuestos[[#This Row],[CLASIFICACIÓN (N)]],Tabla17[],2,0),"")</f>
        <v>Costos de ventas</v>
      </c>
      <c r="R1550" s="3" t="str">
        <f>IFERROR(VLOOKUP(Presupuestos[[#This Row],[CLASIFICACIÓN (N)]],Tabla17[],3,0),"")</f>
        <v>Operativo</v>
      </c>
      <c r="S1550" s="3" t="s">
        <v>16</v>
      </c>
      <c r="T1550" s="3" t="str">
        <f>IFERROR(VLOOKUP(Presupuestos[[#This Row],[ALMACEN]],Tabla5[],2,0),"")</f>
        <v>Arequipa</v>
      </c>
      <c r="U1550" s="19" t="str">
        <f>IFERROR(VLOOKUP(Presupuestos[[#This Row],[TIPO DE DOCUMENTO]],Tipo_Documento[],2,0)&amp;Presupuestos[[#This Row],[SERIE]]&amp;Presupuestos[[#This Row],[NUMERO]]&amp;Presupuestos[[#This Row],[RUC]],"")</f>
        <v>01F2001652420517035964</v>
      </c>
      <c r="V1550" s="3" t="s">
        <v>120</v>
      </c>
      <c r="W1550" s="7">
        <v>45898</v>
      </c>
      <c r="X1550" s="7">
        <v>45928</v>
      </c>
      <c r="Y1550" s="3" t="s">
        <v>678</v>
      </c>
      <c r="Z1550" s="3">
        <v>16524</v>
      </c>
      <c r="AA1550" s="3">
        <f>IFERROR(VLOOKUP(Presupuestos[[#This Row],[RAZON SOCIAL]],CHOOSE({1,2},Clientes_Proveedores[Razon Social],Clientes_Proveedores[Ruc / Dni]),2,0),"-")</f>
        <v>20517035964</v>
      </c>
      <c r="AB1550" s="31" t="s">
        <v>679</v>
      </c>
      <c r="AC1550" s="3" t="s">
        <v>670</v>
      </c>
      <c r="AD1550" s="5">
        <v>0.18</v>
      </c>
      <c r="AE1550" s="6">
        <v>92</v>
      </c>
      <c r="AF1550" s="6">
        <f>Presupuestos[[#This Row],[BASE]]*Presupuestos[[#This Row],[% IGV]]</f>
        <v>16.559999999999999</v>
      </c>
      <c r="AG1550" s="22">
        <f>ROUND(SUM(Presupuestos[[#This Row],[BASE]:[IGV]]),2)</f>
        <v>108.56</v>
      </c>
      <c r="AH1550" s="9" t="str">
        <f>IF(Presupuestos[[#This Row],[MONEDA]]="USD",VLOOKUP(Presupuestos[[#This Row],[FECHA DE EMISION]],Tipo_Cambio[],3,0),"")</f>
        <v/>
      </c>
      <c r="AI1550" s="22">
        <f>IFERROR(ROUND(IF(Presupuestos[[#This Row],[MONEDA]]="PEN",Presupuestos[[#This Row],[TOTAL]],Presupuestos[[#This Row],[TOTAL]]*Presupuestos[[#This Row],[TIPO DE CAMBIO]]),2),"")</f>
        <v>108.56</v>
      </c>
      <c r="AJ1550" s="5"/>
      <c r="AK1550" s="33"/>
      <c r="AL1550" s="5" t="s">
        <v>680</v>
      </c>
      <c r="AM1550" s="23"/>
      <c r="AN1550" s="23"/>
      <c r="AO1550" s="7" t="str">
        <f>IFERROR(VLOOKUP("1-"&amp;Presupuestos[[#This Row],[ID DOCUMENTO]],BD_Pagos[],7,0),"")</f>
        <v/>
      </c>
      <c r="AP1550" s="16" t="str">
        <f>IFERROR(VLOOKUP("1-"&amp;Presupuestos[[#This Row],[ID DOCUMENTO]],BD_Pagos[],8,0),"")</f>
        <v/>
      </c>
      <c r="AQ1550" s="17" t="str">
        <f>IFERROR(VLOOKUP("1-"&amp;Presupuestos[[#This Row],[ID DOCUMENTO]],BD_Pagos[],9,0),"")</f>
        <v/>
      </c>
      <c r="AR1550" s="54"/>
      <c r="AS1550" s="7" t="str">
        <f>IFERROR(VLOOKUP("2-"&amp;Presupuestos[[#This Row],[ID DOCUMENTO]],BD_Pagos[],7,0),"")</f>
        <v/>
      </c>
      <c r="AT1550" s="16" t="str">
        <f>IFERROR(VLOOKUP("2-"&amp;Presupuestos[[#This Row],[ID DOCUMENTO]],BD_Pagos[],8,0),"")</f>
        <v/>
      </c>
      <c r="AU1550" s="17" t="str">
        <f>IFERROR(VLOOKUP("2-"&amp;Presupuestos[[#This Row],[ID DOCUMENTO]],BD_Pagos[],9,0),"")</f>
        <v/>
      </c>
      <c r="AV1550" s="20">
        <f>IF(IFERROR(VLOOKUP("2-"&amp;Presupuestos[[#This Row],[ID DOCUMENTO]],BD_Pagos[],10,0),0)&gt;Presupuestos[[#This Row],[TOTAL SOLES]],Presupuestos[[#This Row],[TOTAL SOLES]],IFERROR(VLOOKUP("2-"&amp;Presupuestos[[#This Row],[ID DOCUMENTO]],BD_Pagos[],10,0),0))</f>
        <v>0</v>
      </c>
      <c r="AW1550" s="7"/>
      <c r="AX1550" s="16"/>
      <c r="AY1550" s="17"/>
      <c r="AZ1550" s="20"/>
      <c r="BA1550" s="7"/>
      <c r="BB1550" s="16"/>
      <c r="BC1550" s="17"/>
      <c r="BD1550" s="20"/>
      <c r="BE1550" s="7" t="str">
        <f>IFERROR(VLOOKUP("5-"&amp;Presupuestos[[#This Row],[ID DOCUMENTO]],BD_Pagos[],7,0),"")</f>
        <v/>
      </c>
      <c r="BF1550" s="17" t="str">
        <f>IFERROR(VLOOKUP("5-"&amp;Presupuestos[[#This Row],[ID DOCUMENTO]],BD_Pagos[],9,0),"")</f>
        <v/>
      </c>
      <c r="BG1550" s="20">
        <f>IF(IFERROR(VLOOKUP("5-"&amp;Presupuestos[[#This Row],[ID DOCUMENTO]],BD_Pagos[],10,0),0)&gt;Presupuestos[[#This Row],[TOTAL SOLES]],Presupuestos[[#This Row],[TOTAL SOLES]],IFERROR(VLOOKUP("5-"&amp;Presupuestos[[#This Row],[ID DOCUMENTO]],BD_Pagos[],10,0),0))</f>
        <v>0</v>
      </c>
      <c r="BH1550" s="7" t="str">
        <f>IFERROR(VLOOKUP("1-Detraccion"&amp;Presupuestos[[#This Row],[ID DOCUMENTO]],BD_Pagos[],2,0),"")</f>
        <v/>
      </c>
      <c r="BI1550" s="3" t="str">
        <f>IFERROR(VLOOKUP("1-Detraccion"&amp;Presupuestos[[#This Row],[ID DOCUMENTO]],BD_Pagos[],3,0),"")</f>
        <v/>
      </c>
      <c r="BJ1550" s="3" t="str">
        <f>IFERROR(VLOOKUP("1-Detraccion"&amp;Presupuestos[[#This Row],[ID DOCUMENTO]],BD_Pagos[],4,0),"")</f>
        <v/>
      </c>
      <c r="BK1550" s="6">
        <f>IF(IFERROR(VLOOKUP("1-Detraccion"&amp;Presupuestos[[#This Row],[ID DOCUMENTO]],BD_Pagos[],5,0),0)&gt;Presupuestos[[#This Row],[TOTAL SOLES]],Presupuestos[[#This Row],[TOTAL SOLES]],IFERROR(VLOOKUP("1-Detraccion"&amp;Presupuestos[[#This Row],[ID DOCUMENTO]],BD_Pagos[],5,0),0))</f>
        <v>0</v>
      </c>
      <c r="BL1550" s="6">
        <f>IF(IFERROR(VLOOKUP("1-Detraccion"&amp;Presupuestos[[#This Row],[ID DOCUMENTO]],BD_Pagos[],6,0),0)&gt;Presupuestos[[#This Row],[TOTAL SOLES]],Presupuestos[[#This Row],[TOTAL SOLES]],IFERROR(VLOOKUP("1-Detraccion"&amp;Presupuestos[[#This Row],[ID DOCUMENTO]],BD_Pagos[],6,0),0))</f>
        <v>0</v>
      </c>
      <c r="BM1550" s="37"/>
      <c r="BN1550" s="3"/>
      <c r="BO1550" s="3"/>
      <c r="BP1550" s="6"/>
      <c r="BQ1550"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108.56</v>
      </c>
      <c r="BR1550" s="23" t="str">
        <f>IF(Presupuestos[[#This Row],[SALDO ME-MN]]&gt;0,"PENDIENTE","CANCELADO")</f>
        <v>PENDIENTE</v>
      </c>
      <c r="BS1550" s="23" t="str">
        <f>IF(COUNTIFS($U$4:$U1549,Presupuestos[[#This Row],[ID DOCUMENTO]])&gt;=1,IF(B1549=Presupuestos[[#This Row],[ID]],"OK","DOC. DUPLICADO"),"OK")</f>
        <v>OK</v>
      </c>
    </row>
    <row r="1551" spans="2:71" ht="24" x14ac:dyDescent="0.25">
      <c r="B1551" s="34">
        <f>IF(Presupuestos[[#This Row],[ID DOCUMENTO]]=U1550,B1550,IF(B1550="ID",1,B1550+1))</f>
        <v>1326</v>
      </c>
      <c r="C1551" s="2">
        <v>45896</v>
      </c>
      <c r="D1551" s="2">
        <v>45896</v>
      </c>
      <c r="E1551" s="3" t="s">
        <v>2161</v>
      </c>
      <c r="F1551" s="25" t="s">
        <v>35</v>
      </c>
      <c r="G1551" s="25" t="s">
        <v>196</v>
      </c>
      <c r="H1551" s="25" t="s">
        <v>224</v>
      </c>
      <c r="I1551" s="36" t="str">
        <f>IFERROR(VLOOKUP(Presupuestos[[#This Row],[AREA]]&amp;Presupuestos[[#This Row],[CONCEPTO]]&amp;Presupuestos[[#This Row],[DESCRIPCION]],Tabla28[[Columna1]:[CÓDIGO NUEVO]],2,0),"")</f>
        <v>P0301003</v>
      </c>
      <c r="J1551" s="3" t="s">
        <v>666</v>
      </c>
      <c r="K1551" s="3" t="s">
        <v>666</v>
      </c>
      <c r="L1551" s="3" t="s">
        <v>666</v>
      </c>
      <c r="M1551" s="31" t="s">
        <v>1051</v>
      </c>
      <c r="N1551" s="3" t="s">
        <v>61</v>
      </c>
      <c r="O1551" s="3" t="s">
        <v>315</v>
      </c>
      <c r="P1551" s="3" t="s">
        <v>122</v>
      </c>
      <c r="Q1551" s="3" t="str">
        <f>IFERROR(VLOOKUP(Presupuestos[[#This Row],[CLASIFICACIÓN (N)]],Tabla17[],2,0),"")</f>
        <v>Costos de ventas</v>
      </c>
      <c r="R1551" s="3" t="str">
        <f>IFERROR(VLOOKUP(Presupuestos[[#This Row],[CLASIFICACIÓN (N)]],Tabla17[],3,0),"")</f>
        <v>Operativo</v>
      </c>
      <c r="S1551" s="3" t="s">
        <v>34</v>
      </c>
      <c r="T1551" s="3" t="str">
        <f>IFERROR(VLOOKUP(Presupuestos[[#This Row],[ALMACEN]],Tabla5[],2,0),"")</f>
        <v>Arequipa</v>
      </c>
      <c r="U1551" s="19" t="str">
        <f>IFERROR(VLOOKUP(Presupuestos[[#This Row],[TIPO DE DOCUMENTO]],Tipo_Documento[],2,0)&amp;Presupuestos[[#This Row],[SERIE]]&amp;Presupuestos[[#This Row],[NUMERO]]&amp;Presupuestos[[#This Row],[RUC]],"")</f>
        <v>01F1361140620602978274</v>
      </c>
      <c r="V1551" s="3" t="s">
        <v>120</v>
      </c>
      <c r="W1551" s="7">
        <v>45896</v>
      </c>
      <c r="X1551" s="7">
        <v>45896</v>
      </c>
      <c r="Y1551" s="3" t="s">
        <v>1052</v>
      </c>
      <c r="Z1551" s="3">
        <v>11406</v>
      </c>
      <c r="AA1551" s="3">
        <f>IFERROR(VLOOKUP(Presupuestos[[#This Row],[RAZON SOCIAL]],CHOOSE({1,2},Clientes_Proveedores[Razon Social],Clientes_Proveedores[Ruc / Dni]),2,0),"-")</f>
        <v>20602978274</v>
      </c>
      <c r="AB1551" s="31" t="s">
        <v>1050</v>
      </c>
      <c r="AC1551" s="3" t="s">
        <v>670</v>
      </c>
      <c r="AD1551" s="5">
        <v>0.18</v>
      </c>
      <c r="AE1551" s="6">
        <v>219.49</v>
      </c>
      <c r="AF1551" s="6">
        <f>Presupuestos[[#This Row],[BASE]]*Presupuestos[[#This Row],[% IGV]]</f>
        <v>39.508200000000002</v>
      </c>
      <c r="AG1551" s="22">
        <f>ROUND(SUM(Presupuestos[[#This Row],[BASE]:[IGV]]),2)</f>
        <v>259</v>
      </c>
      <c r="AH1551" s="9" t="str">
        <f>IF(Presupuestos[[#This Row],[MONEDA]]="USD",VLOOKUP(Presupuestos[[#This Row],[FECHA DE EMISION]],Tipo_Cambio[],3,0),"")</f>
        <v/>
      </c>
      <c r="AI1551" s="22">
        <f>IFERROR(ROUND(IF(Presupuestos[[#This Row],[MONEDA]]="PEN",Presupuestos[[#This Row],[TOTAL]],Presupuestos[[#This Row],[TOTAL]]*Presupuestos[[#This Row],[TIPO DE CAMBIO]]),2),"")</f>
        <v>259</v>
      </c>
      <c r="AJ1551" s="5"/>
      <c r="AK1551" s="33"/>
      <c r="AL1551" s="5" t="s">
        <v>680</v>
      </c>
      <c r="AM1551" s="23"/>
      <c r="AN1551" s="23"/>
      <c r="AO1551" s="7" t="str">
        <f>IFERROR(VLOOKUP("1-"&amp;Presupuestos[[#This Row],[ID DOCUMENTO]],BD_Pagos[],7,0),"")</f>
        <v/>
      </c>
      <c r="AP1551" s="16" t="str">
        <f>IFERROR(VLOOKUP("1-"&amp;Presupuestos[[#This Row],[ID DOCUMENTO]],BD_Pagos[],8,0),"")</f>
        <v/>
      </c>
      <c r="AQ1551" s="17" t="str">
        <f>IFERROR(VLOOKUP("1-"&amp;Presupuestos[[#This Row],[ID DOCUMENTO]],BD_Pagos[],9,0),"")</f>
        <v/>
      </c>
      <c r="AR1551" s="54"/>
      <c r="AS1551" s="7" t="str">
        <f>IFERROR(VLOOKUP("2-"&amp;Presupuestos[[#This Row],[ID DOCUMENTO]],BD_Pagos[],7,0),"")</f>
        <v/>
      </c>
      <c r="AT1551" s="16" t="str">
        <f>IFERROR(VLOOKUP("2-"&amp;Presupuestos[[#This Row],[ID DOCUMENTO]],BD_Pagos[],8,0),"")</f>
        <v/>
      </c>
      <c r="AU1551" s="17" t="str">
        <f>IFERROR(VLOOKUP("2-"&amp;Presupuestos[[#This Row],[ID DOCUMENTO]],BD_Pagos[],9,0),"")</f>
        <v/>
      </c>
      <c r="AV1551" s="20">
        <f>IF(IFERROR(VLOOKUP("2-"&amp;Presupuestos[[#This Row],[ID DOCUMENTO]],BD_Pagos[],10,0),0)&gt;Presupuestos[[#This Row],[TOTAL SOLES]],Presupuestos[[#This Row],[TOTAL SOLES]],IFERROR(VLOOKUP("2-"&amp;Presupuestos[[#This Row],[ID DOCUMENTO]],BD_Pagos[],10,0),0))</f>
        <v>0</v>
      </c>
      <c r="AW1551" s="7"/>
      <c r="AX1551" s="16"/>
      <c r="AY1551" s="17"/>
      <c r="AZ1551" s="20"/>
      <c r="BA1551" s="7"/>
      <c r="BB1551" s="16"/>
      <c r="BC1551" s="17"/>
      <c r="BD1551" s="20"/>
      <c r="BE1551" s="7" t="str">
        <f>IFERROR(VLOOKUP("5-"&amp;Presupuestos[[#This Row],[ID DOCUMENTO]],BD_Pagos[],7,0),"")</f>
        <v/>
      </c>
      <c r="BF1551" s="17" t="str">
        <f>IFERROR(VLOOKUP("5-"&amp;Presupuestos[[#This Row],[ID DOCUMENTO]],BD_Pagos[],9,0),"")</f>
        <v/>
      </c>
      <c r="BG1551" s="20">
        <f>IF(IFERROR(VLOOKUP("5-"&amp;Presupuestos[[#This Row],[ID DOCUMENTO]],BD_Pagos[],10,0),0)&gt;Presupuestos[[#This Row],[TOTAL SOLES]],Presupuestos[[#This Row],[TOTAL SOLES]],IFERROR(VLOOKUP("5-"&amp;Presupuestos[[#This Row],[ID DOCUMENTO]],BD_Pagos[],10,0),0))</f>
        <v>0</v>
      </c>
      <c r="BH1551" s="7" t="str">
        <f>IFERROR(VLOOKUP("1-Detraccion"&amp;Presupuestos[[#This Row],[ID DOCUMENTO]],BD_Pagos[],2,0),"")</f>
        <v/>
      </c>
      <c r="BI1551" s="3" t="str">
        <f>IFERROR(VLOOKUP("1-Detraccion"&amp;Presupuestos[[#This Row],[ID DOCUMENTO]],BD_Pagos[],3,0),"")</f>
        <v/>
      </c>
      <c r="BJ1551" s="3" t="str">
        <f>IFERROR(VLOOKUP("1-Detraccion"&amp;Presupuestos[[#This Row],[ID DOCUMENTO]],BD_Pagos[],4,0),"")</f>
        <v/>
      </c>
      <c r="BK1551" s="6">
        <f>IF(IFERROR(VLOOKUP("1-Detraccion"&amp;Presupuestos[[#This Row],[ID DOCUMENTO]],BD_Pagos[],5,0),0)&gt;Presupuestos[[#This Row],[TOTAL SOLES]],Presupuestos[[#This Row],[TOTAL SOLES]],IFERROR(VLOOKUP("1-Detraccion"&amp;Presupuestos[[#This Row],[ID DOCUMENTO]],BD_Pagos[],5,0),0))</f>
        <v>0</v>
      </c>
      <c r="BL1551" s="6">
        <f>IF(IFERROR(VLOOKUP("1-Detraccion"&amp;Presupuestos[[#This Row],[ID DOCUMENTO]],BD_Pagos[],6,0),0)&gt;Presupuestos[[#This Row],[TOTAL SOLES]],Presupuestos[[#This Row],[TOTAL SOLES]],IFERROR(VLOOKUP("1-Detraccion"&amp;Presupuestos[[#This Row],[ID DOCUMENTO]],BD_Pagos[],6,0),0))</f>
        <v>0</v>
      </c>
      <c r="BM1551" s="37"/>
      <c r="BN1551" s="3"/>
      <c r="BO1551" s="3"/>
      <c r="BP1551" s="6"/>
      <c r="BQ1551"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259</v>
      </c>
      <c r="BR1551" s="23" t="str">
        <f>IF(Presupuestos[[#This Row],[SALDO ME-MN]]&gt;0,"PENDIENTE","CANCELADO")</f>
        <v>PENDIENTE</v>
      </c>
      <c r="BS1551" s="23" t="str">
        <f>IF(COUNTIFS($U$4:$U1550,Presupuestos[[#This Row],[ID DOCUMENTO]])&gt;=1,IF(B1550=Presupuestos[[#This Row],[ID]],"OK","DOC. DUPLICADO"),"OK")</f>
        <v>OK</v>
      </c>
    </row>
    <row r="1552" spans="2:71" ht="24" x14ac:dyDescent="0.25">
      <c r="B1552" s="34">
        <f>IF(Presupuestos[[#This Row],[ID DOCUMENTO]]=U1551,B1551,IF(B1551="ID",1,B1551+1))</f>
        <v>1327</v>
      </c>
      <c r="C1552" s="2">
        <v>45896</v>
      </c>
      <c r="D1552" s="2">
        <v>45896</v>
      </c>
      <c r="E1552" s="3" t="s">
        <v>2161</v>
      </c>
      <c r="F1552" s="25" t="s">
        <v>35</v>
      </c>
      <c r="G1552" s="25" t="s">
        <v>196</v>
      </c>
      <c r="H1552" s="25" t="s">
        <v>212</v>
      </c>
      <c r="I1552" s="36" t="str">
        <f>IFERROR(VLOOKUP(Presupuestos[[#This Row],[AREA]]&amp;Presupuestos[[#This Row],[CONCEPTO]]&amp;Presupuestos[[#This Row],[DESCRIPCION]],Tabla28[[Columna1]:[CÓDIGO NUEVO]],2,0),"")</f>
        <v>P0301002</v>
      </c>
      <c r="J1552" s="3" t="s">
        <v>666</v>
      </c>
      <c r="K1552" s="3" t="s">
        <v>666</v>
      </c>
      <c r="L1552" s="3" t="s">
        <v>666</v>
      </c>
      <c r="M1552" s="31" t="s">
        <v>1048</v>
      </c>
      <c r="N1552" s="3" t="s">
        <v>61</v>
      </c>
      <c r="O1552" s="3" t="s">
        <v>315</v>
      </c>
      <c r="P1552" s="3" t="s">
        <v>122</v>
      </c>
      <c r="Q1552" s="3" t="str">
        <f>IFERROR(VLOOKUP(Presupuestos[[#This Row],[CLASIFICACIÓN (N)]],Tabla17[],2,0),"")</f>
        <v>Costos de ventas</v>
      </c>
      <c r="R1552" s="3" t="str">
        <f>IFERROR(VLOOKUP(Presupuestos[[#This Row],[CLASIFICACIÓN (N)]],Tabla17[],3,0),"")</f>
        <v>Operativo</v>
      </c>
      <c r="S1552" s="3" t="s">
        <v>34</v>
      </c>
      <c r="T1552" s="3" t="str">
        <f>IFERROR(VLOOKUP(Presupuestos[[#This Row],[ALMACEN]],Tabla5[],2,0),"")</f>
        <v>Arequipa</v>
      </c>
      <c r="U1552" s="19" t="str">
        <f>IFERROR(VLOOKUP(Presupuestos[[#This Row],[TIPO DE DOCUMENTO]],Tipo_Documento[],2,0)&amp;Presupuestos[[#This Row],[SERIE]]&amp;Presupuestos[[#This Row],[NUMERO]]&amp;Presupuestos[[#This Row],[RUC]],"")</f>
        <v>01F135887120602978274</v>
      </c>
      <c r="V1552" s="3" t="s">
        <v>120</v>
      </c>
      <c r="W1552" s="7">
        <v>45896</v>
      </c>
      <c r="X1552" s="7">
        <v>45896</v>
      </c>
      <c r="Y1552" s="3" t="s">
        <v>1049</v>
      </c>
      <c r="Z1552" s="3">
        <v>8871</v>
      </c>
      <c r="AA1552" s="3">
        <f>IFERROR(VLOOKUP(Presupuestos[[#This Row],[RAZON SOCIAL]],CHOOSE({1,2},Clientes_Proveedores[Razon Social],Clientes_Proveedores[Ruc / Dni]),2,0),"-")</f>
        <v>20602978274</v>
      </c>
      <c r="AB1552" s="31" t="s">
        <v>1050</v>
      </c>
      <c r="AC1552" s="3" t="s">
        <v>670</v>
      </c>
      <c r="AD1552" s="5">
        <v>0.18</v>
      </c>
      <c r="AE1552" s="6">
        <v>169.5</v>
      </c>
      <c r="AF1552" s="6">
        <f>Presupuestos[[#This Row],[BASE]]*Presupuestos[[#This Row],[% IGV]]</f>
        <v>30.509999999999998</v>
      </c>
      <c r="AG1552" s="22">
        <f>ROUND(SUM(Presupuestos[[#This Row],[BASE]:[IGV]]),2)</f>
        <v>200.01</v>
      </c>
      <c r="AH1552" s="9" t="str">
        <f>IF(Presupuestos[[#This Row],[MONEDA]]="USD",VLOOKUP(Presupuestos[[#This Row],[FECHA DE EMISION]],Tipo_Cambio[],3,0),"")</f>
        <v/>
      </c>
      <c r="AI1552" s="22">
        <f>IFERROR(ROUND(IF(Presupuestos[[#This Row],[MONEDA]]="PEN",Presupuestos[[#This Row],[TOTAL]],Presupuestos[[#This Row],[TOTAL]]*Presupuestos[[#This Row],[TIPO DE CAMBIO]]),2),"")</f>
        <v>200.01</v>
      </c>
      <c r="AJ1552" s="5"/>
      <c r="AK1552" s="33"/>
      <c r="AL1552" s="5" t="s">
        <v>680</v>
      </c>
      <c r="AM1552" s="23"/>
      <c r="AN1552" s="23"/>
      <c r="AO1552" s="7" t="str">
        <f>IFERROR(VLOOKUP("1-"&amp;Presupuestos[[#This Row],[ID DOCUMENTO]],BD_Pagos[],7,0),"")</f>
        <v/>
      </c>
      <c r="AP1552" s="16" t="str">
        <f>IFERROR(VLOOKUP("1-"&amp;Presupuestos[[#This Row],[ID DOCUMENTO]],BD_Pagos[],8,0),"")</f>
        <v/>
      </c>
      <c r="AQ1552" s="17" t="str">
        <f>IFERROR(VLOOKUP("1-"&amp;Presupuestos[[#This Row],[ID DOCUMENTO]],BD_Pagos[],9,0),"")</f>
        <v/>
      </c>
      <c r="AR1552" s="54"/>
      <c r="AS1552" s="7" t="str">
        <f>IFERROR(VLOOKUP("2-"&amp;Presupuestos[[#This Row],[ID DOCUMENTO]],BD_Pagos[],7,0),"")</f>
        <v/>
      </c>
      <c r="AT1552" s="16" t="str">
        <f>IFERROR(VLOOKUP("2-"&amp;Presupuestos[[#This Row],[ID DOCUMENTO]],BD_Pagos[],8,0),"")</f>
        <v/>
      </c>
      <c r="AU1552" s="17" t="str">
        <f>IFERROR(VLOOKUP("2-"&amp;Presupuestos[[#This Row],[ID DOCUMENTO]],BD_Pagos[],9,0),"")</f>
        <v/>
      </c>
      <c r="AV1552" s="20">
        <f>IF(IFERROR(VLOOKUP("2-"&amp;Presupuestos[[#This Row],[ID DOCUMENTO]],BD_Pagos[],10,0),0)&gt;Presupuestos[[#This Row],[TOTAL SOLES]],Presupuestos[[#This Row],[TOTAL SOLES]],IFERROR(VLOOKUP("2-"&amp;Presupuestos[[#This Row],[ID DOCUMENTO]],BD_Pagos[],10,0),0))</f>
        <v>0</v>
      </c>
      <c r="AW1552" s="7"/>
      <c r="AX1552" s="16"/>
      <c r="AY1552" s="17"/>
      <c r="AZ1552" s="20"/>
      <c r="BA1552" s="7"/>
      <c r="BB1552" s="16"/>
      <c r="BC1552" s="17"/>
      <c r="BD1552" s="20"/>
      <c r="BE1552" s="7" t="str">
        <f>IFERROR(VLOOKUP("5-"&amp;Presupuestos[[#This Row],[ID DOCUMENTO]],BD_Pagos[],7,0),"")</f>
        <v/>
      </c>
      <c r="BF1552" s="17" t="str">
        <f>IFERROR(VLOOKUP("5-"&amp;Presupuestos[[#This Row],[ID DOCUMENTO]],BD_Pagos[],9,0),"")</f>
        <v/>
      </c>
      <c r="BG1552" s="20">
        <f>IF(IFERROR(VLOOKUP("5-"&amp;Presupuestos[[#This Row],[ID DOCUMENTO]],BD_Pagos[],10,0),0)&gt;Presupuestos[[#This Row],[TOTAL SOLES]],Presupuestos[[#This Row],[TOTAL SOLES]],IFERROR(VLOOKUP("5-"&amp;Presupuestos[[#This Row],[ID DOCUMENTO]],BD_Pagos[],10,0),0))</f>
        <v>0</v>
      </c>
      <c r="BH1552" s="7" t="str">
        <f>IFERROR(VLOOKUP("1-Detraccion"&amp;Presupuestos[[#This Row],[ID DOCUMENTO]],BD_Pagos[],2,0),"")</f>
        <v/>
      </c>
      <c r="BI1552" s="3" t="str">
        <f>IFERROR(VLOOKUP("1-Detraccion"&amp;Presupuestos[[#This Row],[ID DOCUMENTO]],BD_Pagos[],3,0),"")</f>
        <v/>
      </c>
      <c r="BJ1552" s="3" t="str">
        <f>IFERROR(VLOOKUP("1-Detraccion"&amp;Presupuestos[[#This Row],[ID DOCUMENTO]],BD_Pagos[],4,0),"")</f>
        <v/>
      </c>
      <c r="BK1552" s="6">
        <f>IF(IFERROR(VLOOKUP("1-Detraccion"&amp;Presupuestos[[#This Row],[ID DOCUMENTO]],BD_Pagos[],5,0),0)&gt;Presupuestos[[#This Row],[TOTAL SOLES]],Presupuestos[[#This Row],[TOTAL SOLES]],IFERROR(VLOOKUP("1-Detraccion"&amp;Presupuestos[[#This Row],[ID DOCUMENTO]],BD_Pagos[],5,0),0))</f>
        <v>0</v>
      </c>
      <c r="BL1552" s="6">
        <f>IF(IFERROR(VLOOKUP("1-Detraccion"&amp;Presupuestos[[#This Row],[ID DOCUMENTO]],BD_Pagos[],6,0),0)&gt;Presupuestos[[#This Row],[TOTAL SOLES]],Presupuestos[[#This Row],[TOTAL SOLES]],IFERROR(VLOOKUP("1-Detraccion"&amp;Presupuestos[[#This Row],[ID DOCUMENTO]],BD_Pagos[],6,0),0))</f>
        <v>0</v>
      </c>
      <c r="BM1552" s="37"/>
      <c r="BN1552" s="3"/>
      <c r="BO1552" s="3"/>
      <c r="BP1552" s="6"/>
      <c r="BQ1552"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200.01</v>
      </c>
      <c r="BR1552" s="23" t="str">
        <f>IF(Presupuestos[[#This Row],[SALDO ME-MN]]&gt;0,"PENDIENTE","CANCELADO")</f>
        <v>PENDIENTE</v>
      </c>
      <c r="BS1552" s="23" t="str">
        <f>IF(COUNTIFS($U$4:$U1551,Presupuestos[[#This Row],[ID DOCUMENTO]])&gt;=1,IF(B1551=Presupuestos[[#This Row],[ID]],"OK","DOC. DUPLICADO"),"OK")</f>
        <v>OK</v>
      </c>
    </row>
    <row r="1553" spans="2:71" ht="24" x14ac:dyDescent="0.25">
      <c r="B1553" s="34">
        <f>IF(Presupuestos[[#This Row],[ID DOCUMENTO]]=U1552,B1552,IF(B1552="ID",1,B1552+1))</f>
        <v>1328</v>
      </c>
      <c r="C1553" s="2">
        <v>45897</v>
      </c>
      <c r="D1553" s="2">
        <v>45897</v>
      </c>
      <c r="E1553" s="3" t="s">
        <v>2161</v>
      </c>
      <c r="F1553" s="25" t="s">
        <v>35</v>
      </c>
      <c r="G1553" s="25" t="s">
        <v>211</v>
      </c>
      <c r="H1553" s="25" t="s">
        <v>249</v>
      </c>
      <c r="I1553" s="36" t="str">
        <f>IFERROR(VLOOKUP(Presupuestos[[#This Row],[AREA]]&amp;Presupuestos[[#This Row],[CONCEPTO]]&amp;Presupuestos[[#This Row],[DESCRIPCION]],Tabla28[[Columna1]:[CÓDIGO NUEVO]],2,0),"")</f>
        <v>P0302007</v>
      </c>
      <c r="J1553" s="3" t="s">
        <v>666</v>
      </c>
      <c r="K1553" s="3" t="s">
        <v>666</v>
      </c>
      <c r="L1553" s="3" t="s">
        <v>666</v>
      </c>
      <c r="M1553" s="31" t="s">
        <v>918</v>
      </c>
      <c r="N1553" s="3" t="s">
        <v>53</v>
      </c>
      <c r="O1553" s="3" t="s">
        <v>315</v>
      </c>
      <c r="P1553" s="3" t="s">
        <v>122</v>
      </c>
      <c r="Q1553" s="3" t="str">
        <f>IFERROR(VLOOKUP(Presupuestos[[#This Row],[CLASIFICACIÓN (N)]],Tabla17[],2,0),"")</f>
        <v>Costos de ventas</v>
      </c>
      <c r="R1553" s="3" t="str">
        <f>IFERROR(VLOOKUP(Presupuestos[[#This Row],[CLASIFICACIÓN (N)]],Tabla17[],3,0),"")</f>
        <v>Operativo</v>
      </c>
      <c r="S1553" s="3" t="s">
        <v>16</v>
      </c>
      <c r="T1553" s="3" t="str">
        <f>IFERROR(VLOOKUP(Presupuestos[[#This Row],[ALMACEN]],Tabla5[],2,0),"")</f>
        <v>Arequipa</v>
      </c>
      <c r="U1553" s="19" t="str">
        <f>IFERROR(VLOOKUP(Presupuestos[[#This Row],[TIPO DE DOCUMENTO]],Tipo_Documento[],2,0)&amp;Presupuestos[[#This Row],[SERIE]]&amp;Presupuestos[[#This Row],[NUMERO]]&amp;Presupuestos[[#This Row],[RUC]],"")</f>
        <v>01E00114620614269309</v>
      </c>
      <c r="V1553" s="3" t="s">
        <v>120</v>
      </c>
      <c r="W1553" s="7">
        <v>45897</v>
      </c>
      <c r="X1553" s="7">
        <v>45897</v>
      </c>
      <c r="Y1553" s="3" t="s">
        <v>668</v>
      </c>
      <c r="Z1553" s="3">
        <v>146</v>
      </c>
      <c r="AA1553" s="3">
        <f>IFERROR(VLOOKUP(Presupuestos[[#This Row],[RAZON SOCIAL]],CHOOSE({1,2},Clientes_Proveedores[Razon Social],Clientes_Proveedores[Ruc / Dni]),2,0),"-")</f>
        <v>20614269309</v>
      </c>
      <c r="AB1553" s="31" t="s">
        <v>674</v>
      </c>
      <c r="AC1553" s="3" t="s">
        <v>670</v>
      </c>
      <c r="AD1553" s="5">
        <v>0.18</v>
      </c>
      <c r="AE1553" s="6">
        <v>29.66</v>
      </c>
      <c r="AF1553" s="6">
        <f>Presupuestos[[#This Row],[BASE]]*Presupuestos[[#This Row],[% IGV]]</f>
        <v>5.3388</v>
      </c>
      <c r="AG1553" s="22">
        <f>ROUND(SUM(Presupuestos[[#This Row],[BASE]:[IGV]]),2)</f>
        <v>35</v>
      </c>
      <c r="AH1553" s="9" t="str">
        <f>IF(Presupuestos[[#This Row],[MONEDA]]="USD",VLOOKUP(Presupuestos[[#This Row],[FECHA DE EMISION]],Tipo_Cambio[],3,0),"")</f>
        <v/>
      </c>
      <c r="AI1553" s="22">
        <f>IFERROR(ROUND(IF(Presupuestos[[#This Row],[MONEDA]]="PEN",Presupuestos[[#This Row],[TOTAL]],Presupuestos[[#This Row],[TOTAL]]*Presupuestos[[#This Row],[TIPO DE CAMBIO]]),2),"")</f>
        <v>35</v>
      </c>
      <c r="AJ1553" s="5"/>
      <c r="AK1553" s="33"/>
      <c r="AL1553" s="5" t="s">
        <v>672</v>
      </c>
      <c r="AM1553" s="23"/>
      <c r="AN1553" s="23"/>
      <c r="AO1553" s="7" t="str">
        <f>IFERROR(VLOOKUP("1-"&amp;Presupuestos[[#This Row],[ID DOCUMENTO]],BD_Pagos[],7,0),"")</f>
        <v/>
      </c>
      <c r="AP1553" s="16" t="str">
        <f>IFERROR(VLOOKUP("1-"&amp;Presupuestos[[#This Row],[ID DOCUMENTO]],BD_Pagos[],8,0),"")</f>
        <v/>
      </c>
      <c r="AQ1553" s="17" t="str">
        <f>IFERROR(VLOOKUP("1-"&amp;Presupuestos[[#This Row],[ID DOCUMENTO]],BD_Pagos[],9,0),"")</f>
        <v/>
      </c>
      <c r="AR1553" s="54"/>
      <c r="AS1553" s="7" t="str">
        <f>IFERROR(VLOOKUP("2-"&amp;Presupuestos[[#This Row],[ID DOCUMENTO]],BD_Pagos[],7,0),"")</f>
        <v/>
      </c>
      <c r="AT1553" s="16" t="str">
        <f>IFERROR(VLOOKUP("2-"&amp;Presupuestos[[#This Row],[ID DOCUMENTO]],BD_Pagos[],8,0),"")</f>
        <v/>
      </c>
      <c r="AU1553" s="17" t="str">
        <f>IFERROR(VLOOKUP("2-"&amp;Presupuestos[[#This Row],[ID DOCUMENTO]],BD_Pagos[],9,0),"")</f>
        <v/>
      </c>
      <c r="AV1553" s="20">
        <f>IF(IFERROR(VLOOKUP("2-"&amp;Presupuestos[[#This Row],[ID DOCUMENTO]],BD_Pagos[],10,0),0)&gt;Presupuestos[[#This Row],[TOTAL SOLES]],Presupuestos[[#This Row],[TOTAL SOLES]],IFERROR(VLOOKUP("2-"&amp;Presupuestos[[#This Row],[ID DOCUMENTO]],BD_Pagos[],10,0),0))</f>
        <v>0</v>
      </c>
      <c r="AW1553" s="7"/>
      <c r="AX1553" s="16"/>
      <c r="AY1553" s="17"/>
      <c r="AZ1553" s="20"/>
      <c r="BA1553" s="7"/>
      <c r="BB1553" s="16"/>
      <c r="BC1553" s="17"/>
      <c r="BD1553" s="20"/>
      <c r="BE1553" s="7" t="str">
        <f>IFERROR(VLOOKUP("5-"&amp;Presupuestos[[#This Row],[ID DOCUMENTO]],BD_Pagos[],7,0),"")</f>
        <v/>
      </c>
      <c r="BF1553" s="17" t="str">
        <f>IFERROR(VLOOKUP("5-"&amp;Presupuestos[[#This Row],[ID DOCUMENTO]],BD_Pagos[],9,0),"")</f>
        <v/>
      </c>
      <c r="BG1553" s="20">
        <f>IF(IFERROR(VLOOKUP("5-"&amp;Presupuestos[[#This Row],[ID DOCUMENTO]],BD_Pagos[],10,0),0)&gt;Presupuestos[[#This Row],[TOTAL SOLES]],Presupuestos[[#This Row],[TOTAL SOLES]],IFERROR(VLOOKUP("5-"&amp;Presupuestos[[#This Row],[ID DOCUMENTO]],BD_Pagos[],10,0),0))</f>
        <v>0</v>
      </c>
      <c r="BH1553" s="7" t="str">
        <f>IFERROR(VLOOKUP("1-Detraccion"&amp;Presupuestos[[#This Row],[ID DOCUMENTO]],BD_Pagos[],2,0),"")</f>
        <v/>
      </c>
      <c r="BI1553" s="3" t="str">
        <f>IFERROR(VLOOKUP("1-Detraccion"&amp;Presupuestos[[#This Row],[ID DOCUMENTO]],BD_Pagos[],3,0),"")</f>
        <v/>
      </c>
      <c r="BJ1553" s="3" t="str">
        <f>IFERROR(VLOOKUP("1-Detraccion"&amp;Presupuestos[[#This Row],[ID DOCUMENTO]],BD_Pagos[],4,0),"")</f>
        <v/>
      </c>
      <c r="BK1553" s="6">
        <f>IF(IFERROR(VLOOKUP("1-Detraccion"&amp;Presupuestos[[#This Row],[ID DOCUMENTO]],BD_Pagos[],5,0),0)&gt;Presupuestos[[#This Row],[TOTAL SOLES]],Presupuestos[[#This Row],[TOTAL SOLES]],IFERROR(VLOOKUP("1-Detraccion"&amp;Presupuestos[[#This Row],[ID DOCUMENTO]],BD_Pagos[],5,0),0))</f>
        <v>0</v>
      </c>
      <c r="BL1553" s="6">
        <f>IF(IFERROR(VLOOKUP("1-Detraccion"&amp;Presupuestos[[#This Row],[ID DOCUMENTO]],BD_Pagos[],6,0),0)&gt;Presupuestos[[#This Row],[TOTAL SOLES]],Presupuestos[[#This Row],[TOTAL SOLES]],IFERROR(VLOOKUP("1-Detraccion"&amp;Presupuestos[[#This Row],[ID DOCUMENTO]],BD_Pagos[],6,0),0))</f>
        <v>0</v>
      </c>
      <c r="BM1553" s="37"/>
      <c r="BN1553" s="3"/>
      <c r="BO1553" s="3"/>
      <c r="BP1553" s="6"/>
      <c r="BQ1553"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35</v>
      </c>
      <c r="BR1553" s="23" t="str">
        <f>IF(Presupuestos[[#This Row],[SALDO ME-MN]]&gt;0,"PENDIENTE","CANCELADO")</f>
        <v>PENDIENTE</v>
      </c>
      <c r="BS1553" s="23" t="str">
        <f>IF(COUNTIFS($U$4:$U1552,Presupuestos[[#This Row],[ID DOCUMENTO]])&gt;=1,IF(B1552=Presupuestos[[#This Row],[ID]],"OK","DOC. DUPLICADO"),"OK")</f>
        <v>OK</v>
      </c>
    </row>
    <row r="1554" spans="2:71" ht="36" x14ac:dyDescent="0.25">
      <c r="B1554" s="34">
        <f>IF(Presupuestos[[#This Row],[ID DOCUMENTO]]=U1553,B1553,IF(B1553="ID",1,B1553+1))</f>
        <v>1329</v>
      </c>
      <c r="C1554" s="2">
        <v>45895</v>
      </c>
      <c r="D1554" s="2">
        <v>45895</v>
      </c>
      <c r="E1554" s="3" t="s">
        <v>2232</v>
      </c>
      <c r="F1554" s="25" t="s">
        <v>49</v>
      </c>
      <c r="G1554" s="25" t="s">
        <v>51</v>
      </c>
      <c r="H1554" s="25" t="s">
        <v>24</v>
      </c>
      <c r="I1554" s="36" t="str">
        <f>IFERROR(VLOOKUP(Presupuestos[[#This Row],[AREA]]&amp;Presupuestos[[#This Row],[CONCEPTO]]&amp;Presupuestos[[#This Row],[DESCRIPCION]],Tabla28[[Columna1]:[CÓDIGO NUEVO]],2,0),"")</f>
        <v>P0507001</v>
      </c>
      <c r="J1554" s="3" t="s">
        <v>10360</v>
      </c>
      <c r="K1554" s="3" t="s">
        <v>666</v>
      </c>
      <c r="L1554" s="3" t="s">
        <v>666</v>
      </c>
      <c r="M1554" s="31" t="s">
        <v>10361</v>
      </c>
      <c r="N1554" s="3"/>
      <c r="O1554" s="3"/>
      <c r="P1554" s="3" t="s">
        <v>122</v>
      </c>
      <c r="Q1554" s="3" t="str">
        <f>IFERROR(VLOOKUP(Presupuestos[[#This Row],[CLASIFICACIÓN (N)]],Tabla17[],2,0),"")</f>
        <v>Costos de ventas</v>
      </c>
      <c r="R1554" s="3" t="str">
        <f>IFERROR(VLOOKUP(Presupuestos[[#This Row],[CLASIFICACIÓN (N)]],Tabla17[],3,0),"")</f>
        <v>Operativo</v>
      </c>
      <c r="S1554" s="3" t="s">
        <v>34</v>
      </c>
      <c r="T1554" s="3" t="str">
        <f>IFERROR(VLOOKUP(Presupuestos[[#This Row],[ALMACEN]],Tabla5[],2,0),"")</f>
        <v>Arequipa</v>
      </c>
      <c r="U1554" s="19" t="str">
        <f>IFERROR(VLOOKUP(Presupuestos[[#This Row],[TIPO DE DOCUMENTO]],Tipo_Documento[],2,0)&amp;Presupuestos[[#This Row],[SERIE]]&amp;Presupuestos[[#This Row],[NUMERO]]&amp;Presupuestos[[#This Row],[RUC]],"")</f>
        <v>033378710410928421</v>
      </c>
      <c r="V1554" s="3" t="s">
        <v>130</v>
      </c>
      <c r="W1554" s="7">
        <v>45895</v>
      </c>
      <c r="X1554" s="7">
        <v>45895</v>
      </c>
      <c r="Y1554" s="3">
        <v>3</v>
      </c>
      <c r="Z1554" s="3">
        <v>3787</v>
      </c>
      <c r="AA1554" s="3">
        <f>IFERROR(VLOOKUP(Presupuestos[[#This Row],[RAZON SOCIAL]],CHOOSE({1,2},Clientes_Proveedores[Razon Social],Clientes_Proveedores[Ruc / Dni]),2,0),"-")</f>
        <v>10410928421</v>
      </c>
      <c r="AB1554" s="31" t="s">
        <v>10364</v>
      </c>
      <c r="AC1554" s="3" t="s">
        <v>670</v>
      </c>
      <c r="AD1554" s="5"/>
      <c r="AE1554" s="6">
        <v>50</v>
      </c>
      <c r="AF1554" s="6">
        <f>Presupuestos[[#This Row],[BASE]]*Presupuestos[[#This Row],[% IGV]]</f>
        <v>0</v>
      </c>
      <c r="AG1554" s="22">
        <f>ROUND(SUM(Presupuestos[[#This Row],[BASE]:[IGV]]),2)</f>
        <v>50</v>
      </c>
      <c r="AH1554" s="9" t="str">
        <f>IF(Presupuestos[[#This Row],[MONEDA]]="USD",VLOOKUP(Presupuestos[[#This Row],[FECHA DE EMISION]],Tipo_Cambio[],3,0),"")</f>
        <v/>
      </c>
      <c r="AI1554" s="22">
        <f>IFERROR(ROUND(IF(Presupuestos[[#This Row],[MONEDA]]="PEN",Presupuestos[[#This Row],[TOTAL]],Presupuestos[[#This Row],[TOTAL]]*Presupuestos[[#This Row],[TIPO DE CAMBIO]]),2),"")</f>
        <v>50</v>
      </c>
      <c r="AJ1554" s="5"/>
      <c r="AK1554" s="33"/>
      <c r="AL1554" s="5" t="s">
        <v>672</v>
      </c>
      <c r="AM1554" s="23"/>
      <c r="AN1554" s="23"/>
      <c r="AO1554" s="7" t="str">
        <f>IFERROR(VLOOKUP("1-"&amp;Presupuestos[[#This Row],[ID DOCUMENTO]],BD_Pagos[],7,0),"")</f>
        <v/>
      </c>
      <c r="AP1554" s="16" t="str">
        <f>IFERROR(VLOOKUP("1-"&amp;Presupuestos[[#This Row],[ID DOCUMENTO]],BD_Pagos[],8,0),"")</f>
        <v/>
      </c>
      <c r="AQ1554" s="17" t="str">
        <f>IFERROR(VLOOKUP("1-"&amp;Presupuestos[[#This Row],[ID DOCUMENTO]],BD_Pagos[],9,0),"")</f>
        <v/>
      </c>
      <c r="AR1554" s="54"/>
      <c r="AS1554" s="7" t="str">
        <f>IFERROR(VLOOKUP("2-"&amp;Presupuestos[[#This Row],[ID DOCUMENTO]],BD_Pagos[],7,0),"")</f>
        <v/>
      </c>
      <c r="AT1554" s="16" t="str">
        <f>IFERROR(VLOOKUP("2-"&amp;Presupuestos[[#This Row],[ID DOCUMENTO]],BD_Pagos[],8,0),"")</f>
        <v/>
      </c>
      <c r="AU1554" s="17" t="str">
        <f>IFERROR(VLOOKUP("2-"&amp;Presupuestos[[#This Row],[ID DOCUMENTO]],BD_Pagos[],9,0),"")</f>
        <v/>
      </c>
      <c r="AV1554" s="20">
        <f>IF(IFERROR(VLOOKUP("2-"&amp;Presupuestos[[#This Row],[ID DOCUMENTO]],BD_Pagos[],10,0),0)&gt;Presupuestos[[#This Row],[TOTAL SOLES]],Presupuestos[[#This Row],[TOTAL SOLES]],IFERROR(VLOOKUP("2-"&amp;Presupuestos[[#This Row],[ID DOCUMENTO]],BD_Pagos[],10,0),0))</f>
        <v>0</v>
      </c>
      <c r="AW1554" s="7"/>
      <c r="AX1554" s="16"/>
      <c r="AY1554" s="17"/>
      <c r="AZ1554" s="20"/>
      <c r="BA1554" s="7"/>
      <c r="BB1554" s="16"/>
      <c r="BC1554" s="17"/>
      <c r="BD1554" s="20"/>
      <c r="BE1554" s="7" t="str">
        <f>IFERROR(VLOOKUP("5-"&amp;Presupuestos[[#This Row],[ID DOCUMENTO]],BD_Pagos[],7,0),"")</f>
        <v/>
      </c>
      <c r="BF1554" s="17" t="str">
        <f>IFERROR(VLOOKUP("5-"&amp;Presupuestos[[#This Row],[ID DOCUMENTO]],BD_Pagos[],9,0),"")</f>
        <v/>
      </c>
      <c r="BG1554" s="20">
        <f>IF(IFERROR(VLOOKUP("5-"&amp;Presupuestos[[#This Row],[ID DOCUMENTO]],BD_Pagos[],10,0),0)&gt;Presupuestos[[#This Row],[TOTAL SOLES]],Presupuestos[[#This Row],[TOTAL SOLES]],IFERROR(VLOOKUP("5-"&amp;Presupuestos[[#This Row],[ID DOCUMENTO]],BD_Pagos[],10,0),0))</f>
        <v>0</v>
      </c>
      <c r="BH1554" s="7" t="str">
        <f>IFERROR(VLOOKUP("1-Detraccion"&amp;Presupuestos[[#This Row],[ID DOCUMENTO]],BD_Pagos[],2,0),"")</f>
        <v/>
      </c>
      <c r="BI1554" s="3" t="str">
        <f>IFERROR(VLOOKUP("1-Detraccion"&amp;Presupuestos[[#This Row],[ID DOCUMENTO]],BD_Pagos[],3,0),"")</f>
        <v/>
      </c>
      <c r="BJ1554" s="3" t="str">
        <f>IFERROR(VLOOKUP("1-Detraccion"&amp;Presupuestos[[#This Row],[ID DOCUMENTO]],BD_Pagos[],4,0),"")</f>
        <v/>
      </c>
      <c r="BK1554" s="6">
        <f>IF(IFERROR(VLOOKUP("1-Detraccion"&amp;Presupuestos[[#This Row],[ID DOCUMENTO]],BD_Pagos[],5,0),0)&gt;Presupuestos[[#This Row],[TOTAL SOLES]],Presupuestos[[#This Row],[TOTAL SOLES]],IFERROR(VLOOKUP("1-Detraccion"&amp;Presupuestos[[#This Row],[ID DOCUMENTO]],BD_Pagos[],5,0),0))</f>
        <v>0</v>
      </c>
      <c r="BL1554" s="6">
        <f>IF(IFERROR(VLOOKUP("1-Detraccion"&amp;Presupuestos[[#This Row],[ID DOCUMENTO]],BD_Pagos[],6,0),0)&gt;Presupuestos[[#This Row],[TOTAL SOLES]],Presupuestos[[#This Row],[TOTAL SOLES]],IFERROR(VLOOKUP("1-Detraccion"&amp;Presupuestos[[#This Row],[ID DOCUMENTO]],BD_Pagos[],6,0),0))</f>
        <v>0</v>
      </c>
      <c r="BM1554" s="37"/>
      <c r="BN1554" s="3"/>
      <c r="BO1554" s="3"/>
      <c r="BP1554" s="6"/>
      <c r="BQ1554"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50</v>
      </c>
      <c r="BR1554" s="23" t="str">
        <f>IF(Presupuestos[[#This Row],[SALDO ME-MN]]&gt;0,"PENDIENTE","CANCELADO")</f>
        <v>PENDIENTE</v>
      </c>
      <c r="BS1554" s="23" t="str">
        <f>IF(COUNTIFS($U$4:$U1553,Presupuestos[[#This Row],[ID DOCUMENTO]])&gt;=1,IF(B1553=Presupuestos[[#This Row],[ID]],"OK","DOC. DUPLICADO"),"OK")</f>
        <v>OK</v>
      </c>
    </row>
    <row r="1555" spans="2:71" ht="24" x14ac:dyDescent="0.25">
      <c r="B1555" s="34">
        <f>IF(Presupuestos[[#This Row],[ID DOCUMENTO]]=U1554,B1554,IF(B1554="ID",1,B1554+1))</f>
        <v>1330</v>
      </c>
      <c r="C1555" s="2">
        <v>45895</v>
      </c>
      <c r="D1555" s="2">
        <v>45895</v>
      </c>
      <c r="E1555" s="3" t="s">
        <v>2232</v>
      </c>
      <c r="F1555" s="25" t="s">
        <v>49</v>
      </c>
      <c r="G1555" s="25" t="s">
        <v>51</v>
      </c>
      <c r="H1555" s="25" t="s">
        <v>24</v>
      </c>
      <c r="I1555" s="36" t="str">
        <f>IFERROR(VLOOKUP(Presupuestos[[#This Row],[AREA]]&amp;Presupuestos[[#This Row],[CONCEPTO]]&amp;Presupuestos[[#This Row],[DESCRIPCION]],Tabla28[[Columna1]:[CÓDIGO NUEVO]],2,0),"")</f>
        <v>P0507001</v>
      </c>
      <c r="J1555" s="3" t="s">
        <v>10365</v>
      </c>
      <c r="K1555" s="3" t="s">
        <v>666</v>
      </c>
      <c r="L1555" s="3" t="s">
        <v>666</v>
      </c>
      <c r="M1555" s="31" t="s">
        <v>10366</v>
      </c>
      <c r="N1555" s="3"/>
      <c r="O1555" s="3"/>
      <c r="P1555" s="3" t="s">
        <v>122</v>
      </c>
      <c r="Q1555" s="3" t="str">
        <f>IFERROR(VLOOKUP(Presupuestos[[#This Row],[CLASIFICACIÓN (N)]],Tabla17[],2,0),"")</f>
        <v>Costos de ventas</v>
      </c>
      <c r="R1555" s="3" t="str">
        <f>IFERROR(VLOOKUP(Presupuestos[[#This Row],[CLASIFICACIÓN (N)]],Tabla17[],3,0),"")</f>
        <v>Operativo</v>
      </c>
      <c r="S1555" s="3" t="s">
        <v>34</v>
      </c>
      <c r="T1555" s="3" t="str">
        <f>IFERROR(VLOOKUP(Presupuestos[[#This Row],[ALMACEN]],Tabla5[],2,0),"")</f>
        <v>Arequipa</v>
      </c>
      <c r="U1555" s="19" t="str">
        <f>IFERROR(VLOOKUP(Presupuestos[[#This Row],[TIPO DE DOCUMENTO]],Tipo_Documento[],2,0)&amp;Presupuestos[[#This Row],[SERIE]]&amp;Presupuestos[[#This Row],[NUMERO]]&amp;Presupuestos[[#This Row],[RUC]],"")</f>
        <v>01E001398310449756199</v>
      </c>
      <c r="V1555" s="3" t="s">
        <v>120</v>
      </c>
      <c r="W1555" s="7">
        <v>45895</v>
      </c>
      <c r="X1555" s="7">
        <v>45895</v>
      </c>
      <c r="Y1555" s="3" t="s">
        <v>668</v>
      </c>
      <c r="Z1555" s="3">
        <v>3983</v>
      </c>
      <c r="AA1555" s="3">
        <f>IFERROR(VLOOKUP(Presupuestos[[#This Row],[RAZON SOCIAL]],CHOOSE({1,2},Clientes_Proveedores[Razon Social],Clientes_Proveedores[Ruc / Dni]),2,0),"-")</f>
        <v>10449756199</v>
      </c>
      <c r="AB1555" s="31" t="s">
        <v>10367</v>
      </c>
      <c r="AC1555" s="3" t="s">
        <v>670</v>
      </c>
      <c r="AD1555" s="5">
        <v>0.18</v>
      </c>
      <c r="AE1555" s="6">
        <v>55.085000000000001</v>
      </c>
      <c r="AF1555" s="6">
        <f>Presupuestos[[#This Row],[BASE]]*Presupuestos[[#This Row],[% IGV]]</f>
        <v>9.9153000000000002</v>
      </c>
      <c r="AG1555" s="22">
        <f>ROUND(SUM(Presupuestos[[#This Row],[BASE]:[IGV]]),2)</f>
        <v>65</v>
      </c>
      <c r="AH1555" s="9" t="str">
        <f>IF(Presupuestos[[#This Row],[MONEDA]]="USD",VLOOKUP(Presupuestos[[#This Row],[FECHA DE EMISION]],Tipo_Cambio[],3,0),"")</f>
        <v/>
      </c>
      <c r="AI1555" s="22">
        <f>IFERROR(ROUND(IF(Presupuestos[[#This Row],[MONEDA]]="PEN",Presupuestos[[#This Row],[TOTAL]],Presupuestos[[#This Row],[TOTAL]]*Presupuestos[[#This Row],[TIPO DE CAMBIO]]),2),"")</f>
        <v>65</v>
      </c>
      <c r="AJ1555" s="5"/>
      <c r="AK1555" s="33"/>
      <c r="AL1555" s="5" t="s">
        <v>672</v>
      </c>
      <c r="AM1555" s="23"/>
      <c r="AN1555" s="23"/>
      <c r="AO1555" s="7" t="str">
        <f>IFERROR(VLOOKUP("1-"&amp;Presupuestos[[#This Row],[ID DOCUMENTO]],BD_Pagos[],7,0),"")</f>
        <v/>
      </c>
      <c r="AP1555" s="16" t="str">
        <f>IFERROR(VLOOKUP("1-"&amp;Presupuestos[[#This Row],[ID DOCUMENTO]],BD_Pagos[],8,0),"")</f>
        <v/>
      </c>
      <c r="AQ1555" s="17" t="str">
        <f>IFERROR(VLOOKUP("1-"&amp;Presupuestos[[#This Row],[ID DOCUMENTO]],BD_Pagos[],9,0),"")</f>
        <v/>
      </c>
      <c r="AR1555" s="54"/>
      <c r="AS1555" s="7" t="str">
        <f>IFERROR(VLOOKUP("2-"&amp;Presupuestos[[#This Row],[ID DOCUMENTO]],BD_Pagos[],7,0),"")</f>
        <v/>
      </c>
      <c r="AT1555" s="16" t="str">
        <f>IFERROR(VLOOKUP("2-"&amp;Presupuestos[[#This Row],[ID DOCUMENTO]],BD_Pagos[],8,0),"")</f>
        <v/>
      </c>
      <c r="AU1555" s="17" t="str">
        <f>IFERROR(VLOOKUP("2-"&amp;Presupuestos[[#This Row],[ID DOCUMENTO]],BD_Pagos[],9,0),"")</f>
        <v/>
      </c>
      <c r="AV1555" s="20">
        <f>IF(IFERROR(VLOOKUP("2-"&amp;Presupuestos[[#This Row],[ID DOCUMENTO]],BD_Pagos[],10,0),0)&gt;Presupuestos[[#This Row],[TOTAL SOLES]],Presupuestos[[#This Row],[TOTAL SOLES]],IFERROR(VLOOKUP("2-"&amp;Presupuestos[[#This Row],[ID DOCUMENTO]],BD_Pagos[],10,0),0))</f>
        <v>0</v>
      </c>
      <c r="AW1555" s="7"/>
      <c r="AX1555" s="16"/>
      <c r="AY1555" s="17"/>
      <c r="AZ1555" s="20"/>
      <c r="BA1555" s="7"/>
      <c r="BB1555" s="16"/>
      <c r="BC1555" s="17"/>
      <c r="BD1555" s="20"/>
      <c r="BE1555" s="7" t="str">
        <f>IFERROR(VLOOKUP("5-"&amp;Presupuestos[[#This Row],[ID DOCUMENTO]],BD_Pagos[],7,0),"")</f>
        <v/>
      </c>
      <c r="BF1555" s="17" t="str">
        <f>IFERROR(VLOOKUP("5-"&amp;Presupuestos[[#This Row],[ID DOCUMENTO]],BD_Pagos[],9,0),"")</f>
        <v/>
      </c>
      <c r="BG1555" s="20">
        <f>IF(IFERROR(VLOOKUP("5-"&amp;Presupuestos[[#This Row],[ID DOCUMENTO]],BD_Pagos[],10,0),0)&gt;Presupuestos[[#This Row],[TOTAL SOLES]],Presupuestos[[#This Row],[TOTAL SOLES]],IFERROR(VLOOKUP("5-"&amp;Presupuestos[[#This Row],[ID DOCUMENTO]],BD_Pagos[],10,0),0))</f>
        <v>0</v>
      </c>
      <c r="BH1555" s="7" t="str">
        <f>IFERROR(VLOOKUP("1-Detraccion"&amp;Presupuestos[[#This Row],[ID DOCUMENTO]],BD_Pagos[],2,0),"")</f>
        <v/>
      </c>
      <c r="BI1555" s="3" t="str">
        <f>IFERROR(VLOOKUP("1-Detraccion"&amp;Presupuestos[[#This Row],[ID DOCUMENTO]],BD_Pagos[],3,0),"")</f>
        <v/>
      </c>
      <c r="BJ1555" s="3" t="str">
        <f>IFERROR(VLOOKUP("1-Detraccion"&amp;Presupuestos[[#This Row],[ID DOCUMENTO]],BD_Pagos[],4,0),"")</f>
        <v/>
      </c>
      <c r="BK1555" s="6">
        <f>IF(IFERROR(VLOOKUP("1-Detraccion"&amp;Presupuestos[[#This Row],[ID DOCUMENTO]],BD_Pagos[],5,0),0)&gt;Presupuestos[[#This Row],[TOTAL SOLES]],Presupuestos[[#This Row],[TOTAL SOLES]],IFERROR(VLOOKUP("1-Detraccion"&amp;Presupuestos[[#This Row],[ID DOCUMENTO]],BD_Pagos[],5,0),0))</f>
        <v>0</v>
      </c>
      <c r="BL1555" s="6">
        <f>IF(IFERROR(VLOOKUP("1-Detraccion"&amp;Presupuestos[[#This Row],[ID DOCUMENTO]],BD_Pagos[],6,0),0)&gt;Presupuestos[[#This Row],[TOTAL SOLES]],Presupuestos[[#This Row],[TOTAL SOLES]],IFERROR(VLOOKUP("1-Detraccion"&amp;Presupuestos[[#This Row],[ID DOCUMENTO]],BD_Pagos[],6,0),0))</f>
        <v>0</v>
      </c>
      <c r="BM1555" s="37"/>
      <c r="BN1555" s="3"/>
      <c r="BO1555" s="3"/>
      <c r="BP1555" s="6"/>
      <c r="BQ1555"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65</v>
      </c>
      <c r="BR1555" s="23" t="str">
        <f>IF(Presupuestos[[#This Row],[SALDO ME-MN]]&gt;0,"PENDIENTE","CANCELADO")</f>
        <v>PENDIENTE</v>
      </c>
      <c r="BS1555" s="23" t="str">
        <f>IF(COUNTIFS($U$4:$U1554,Presupuestos[[#This Row],[ID DOCUMENTO]])&gt;=1,IF(B1554=Presupuestos[[#This Row],[ID]],"OK","DOC. DUPLICADO"),"OK")</f>
        <v>OK</v>
      </c>
    </row>
    <row r="1556" spans="2:71" x14ac:dyDescent="0.25">
      <c r="B1556" s="34">
        <f>IF(Presupuestos[[#This Row],[ID DOCUMENTO]]=U1555,B1555,IF(B1555="ID",1,B1555+1))</f>
        <v>1331</v>
      </c>
      <c r="C1556" s="2">
        <v>45896</v>
      </c>
      <c r="D1556" s="2">
        <v>45896</v>
      </c>
      <c r="E1556" s="3" t="s">
        <v>2161</v>
      </c>
      <c r="F1556" s="25" t="s">
        <v>35</v>
      </c>
      <c r="G1556" s="25" t="s">
        <v>211</v>
      </c>
      <c r="H1556" s="25" t="s">
        <v>225</v>
      </c>
      <c r="I1556" s="36" t="str">
        <f>IFERROR(VLOOKUP(Presupuestos[[#This Row],[AREA]]&amp;Presupuestos[[#This Row],[CONCEPTO]]&amp;Presupuestos[[#This Row],[DESCRIPCION]],Tabla28[[Columna1]:[CÓDIGO NUEVO]],2,0),"")</f>
        <v>P0302003</v>
      </c>
      <c r="J1556" s="3" t="s">
        <v>10368</v>
      </c>
      <c r="K1556" s="3" t="s">
        <v>10369</v>
      </c>
      <c r="L1556" s="3" t="s">
        <v>10370</v>
      </c>
      <c r="M1556" s="31" t="s">
        <v>10371</v>
      </c>
      <c r="N1556" s="3" t="s">
        <v>25</v>
      </c>
      <c r="O1556" s="3" t="s">
        <v>300</v>
      </c>
      <c r="P1556" s="3" t="s">
        <v>122</v>
      </c>
      <c r="Q1556" s="3" t="str">
        <f>IFERROR(VLOOKUP(Presupuestos[[#This Row],[CLASIFICACIÓN (N)]],Tabla17[],2,0),"")</f>
        <v>Costos de ventas</v>
      </c>
      <c r="R1556" s="3" t="str">
        <f>IFERROR(VLOOKUP(Presupuestos[[#This Row],[CLASIFICACIÓN (N)]],Tabla17[],3,0),"")</f>
        <v>Operativo</v>
      </c>
      <c r="S1556" s="3" t="s">
        <v>16</v>
      </c>
      <c r="T1556" s="3" t="str">
        <f>IFERROR(VLOOKUP(Presupuestos[[#This Row],[ALMACEN]],Tabla5[],2,0),"")</f>
        <v>Arequipa</v>
      </c>
      <c r="U1556" s="19" t="str">
        <f>IFERROR(VLOOKUP(Presupuestos[[#This Row],[TIPO DE DOCUMENTO]],Tipo_Documento[],2,0)&amp;Presupuestos[[#This Row],[SERIE]]&amp;Presupuestos[[#This Row],[NUMERO]]&amp;Presupuestos[[#This Row],[RUC]],"")</f>
        <v>01E00121410207191685</v>
      </c>
      <c r="V1556" s="3" t="s">
        <v>120</v>
      </c>
      <c r="W1556" s="7">
        <v>45896</v>
      </c>
      <c r="X1556" s="7">
        <v>45896</v>
      </c>
      <c r="Y1556" s="3" t="s">
        <v>668</v>
      </c>
      <c r="Z1556" s="3">
        <v>214</v>
      </c>
      <c r="AA1556" s="3">
        <f>IFERROR(VLOOKUP(Presupuestos[[#This Row],[RAZON SOCIAL]],CHOOSE({1,2},Clientes_Proveedores[Razon Social],Clientes_Proveedores[Ruc / Dni]),2,0),"-")</f>
        <v>10207191685</v>
      </c>
      <c r="AB1556" s="31" t="s">
        <v>10336</v>
      </c>
      <c r="AC1556" s="3" t="s">
        <v>670</v>
      </c>
      <c r="AD1556" s="5">
        <v>0.18</v>
      </c>
      <c r="AE1556" s="6">
        <v>320</v>
      </c>
      <c r="AF1556" s="6">
        <f>Presupuestos[[#This Row],[BASE]]*Presupuestos[[#This Row],[% IGV]]</f>
        <v>57.599999999999994</v>
      </c>
      <c r="AG1556" s="22">
        <f>ROUND(SUM(Presupuestos[[#This Row],[BASE]:[IGV]]),2)</f>
        <v>377.6</v>
      </c>
      <c r="AH1556" s="9" t="str">
        <f>IF(Presupuestos[[#This Row],[MONEDA]]="USD",VLOOKUP(Presupuestos[[#This Row],[FECHA DE EMISION]],Tipo_Cambio[],3,0),"")</f>
        <v/>
      </c>
      <c r="AI1556" s="22">
        <f>IFERROR(ROUND(IF(Presupuestos[[#This Row],[MONEDA]]="PEN",Presupuestos[[#This Row],[TOTAL]],Presupuestos[[#This Row],[TOTAL]]*Presupuestos[[#This Row],[TIPO DE CAMBIO]]),2),"")</f>
        <v>377.6</v>
      </c>
      <c r="AJ1556" s="5"/>
      <c r="AK1556" s="33"/>
      <c r="AL1556" s="5" t="s">
        <v>680</v>
      </c>
      <c r="AM1556" s="23"/>
      <c r="AN1556" s="23"/>
      <c r="AO1556" s="7" t="str">
        <f>IFERROR(VLOOKUP("1-"&amp;Presupuestos[[#This Row],[ID DOCUMENTO]],BD_Pagos[],7,0),"")</f>
        <v/>
      </c>
      <c r="AP1556" s="16" t="str">
        <f>IFERROR(VLOOKUP("1-"&amp;Presupuestos[[#This Row],[ID DOCUMENTO]],BD_Pagos[],8,0),"")</f>
        <v/>
      </c>
      <c r="AQ1556" s="17" t="str">
        <f>IFERROR(VLOOKUP("1-"&amp;Presupuestos[[#This Row],[ID DOCUMENTO]],BD_Pagos[],9,0),"")</f>
        <v/>
      </c>
      <c r="AR1556" s="54"/>
      <c r="AS1556" s="7" t="str">
        <f>IFERROR(VLOOKUP("2-"&amp;Presupuestos[[#This Row],[ID DOCUMENTO]],BD_Pagos[],7,0),"")</f>
        <v/>
      </c>
      <c r="AT1556" s="16" t="str">
        <f>IFERROR(VLOOKUP("2-"&amp;Presupuestos[[#This Row],[ID DOCUMENTO]],BD_Pagos[],8,0),"")</f>
        <v/>
      </c>
      <c r="AU1556" s="17" t="str">
        <f>IFERROR(VLOOKUP("2-"&amp;Presupuestos[[#This Row],[ID DOCUMENTO]],BD_Pagos[],9,0),"")</f>
        <v/>
      </c>
      <c r="AV1556" s="20">
        <f>IF(IFERROR(VLOOKUP("2-"&amp;Presupuestos[[#This Row],[ID DOCUMENTO]],BD_Pagos[],10,0),0)&gt;Presupuestos[[#This Row],[TOTAL SOLES]],Presupuestos[[#This Row],[TOTAL SOLES]],IFERROR(VLOOKUP("2-"&amp;Presupuestos[[#This Row],[ID DOCUMENTO]],BD_Pagos[],10,0),0))</f>
        <v>0</v>
      </c>
      <c r="AW1556" s="7"/>
      <c r="AX1556" s="16"/>
      <c r="AY1556" s="17"/>
      <c r="AZ1556" s="20"/>
      <c r="BA1556" s="7"/>
      <c r="BB1556" s="16"/>
      <c r="BC1556" s="17"/>
      <c r="BD1556" s="20"/>
      <c r="BE1556" s="7" t="str">
        <f>IFERROR(VLOOKUP("5-"&amp;Presupuestos[[#This Row],[ID DOCUMENTO]],BD_Pagos[],7,0),"")</f>
        <v/>
      </c>
      <c r="BF1556" s="17" t="str">
        <f>IFERROR(VLOOKUP("5-"&amp;Presupuestos[[#This Row],[ID DOCUMENTO]],BD_Pagos[],9,0),"")</f>
        <v/>
      </c>
      <c r="BG1556" s="20">
        <f>IF(IFERROR(VLOOKUP("5-"&amp;Presupuestos[[#This Row],[ID DOCUMENTO]],BD_Pagos[],10,0),0)&gt;Presupuestos[[#This Row],[TOTAL SOLES]],Presupuestos[[#This Row],[TOTAL SOLES]],IFERROR(VLOOKUP("5-"&amp;Presupuestos[[#This Row],[ID DOCUMENTO]],BD_Pagos[],10,0),0))</f>
        <v>0</v>
      </c>
      <c r="BH1556" s="7" t="str">
        <f>IFERROR(VLOOKUP("1-Detraccion"&amp;Presupuestos[[#This Row],[ID DOCUMENTO]],BD_Pagos[],2,0),"")</f>
        <v/>
      </c>
      <c r="BI1556" s="3" t="str">
        <f>IFERROR(VLOOKUP("1-Detraccion"&amp;Presupuestos[[#This Row],[ID DOCUMENTO]],BD_Pagos[],3,0),"")</f>
        <v/>
      </c>
      <c r="BJ1556" s="3" t="str">
        <f>IFERROR(VLOOKUP("1-Detraccion"&amp;Presupuestos[[#This Row],[ID DOCUMENTO]],BD_Pagos[],4,0),"")</f>
        <v/>
      </c>
      <c r="BK1556" s="6">
        <f>IF(IFERROR(VLOOKUP("1-Detraccion"&amp;Presupuestos[[#This Row],[ID DOCUMENTO]],BD_Pagos[],5,0),0)&gt;Presupuestos[[#This Row],[TOTAL SOLES]],Presupuestos[[#This Row],[TOTAL SOLES]],IFERROR(VLOOKUP("1-Detraccion"&amp;Presupuestos[[#This Row],[ID DOCUMENTO]],BD_Pagos[],5,0),0))</f>
        <v>0</v>
      </c>
      <c r="BL1556" s="6">
        <f>IF(IFERROR(VLOOKUP("1-Detraccion"&amp;Presupuestos[[#This Row],[ID DOCUMENTO]],BD_Pagos[],6,0),0)&gt;Presupuestos[[#This Row],[TOTAL SOLES]],Presupuestos[[#This Row],[TOTAL SOLES]],IFERROR(VLOOKUP("1-Detraccion"&amp;Presupuestos[[#This Row],[ID DOCUMENTO]],BD_Pagos[],6,0),0))</f>
        <v>0</v>
      </c>
      <c r="BM1556" s="37"/>
      <c r="BN1556" s="3"/>
      <c r="BO1556" s="3"/>
      <c r="BP1556" s="6"/>
      <c r="BQ1556"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377.6</v>
      </c>
      <c r="BR1556" s="23" t="str">
        <f>IF(Presupuestos[[#This Row],[SALDO ME-MN]]&gt;0,"PENDIENTE","CANCELADO")</f>
        <v>PENDIENTE</v>
      </c>
      <c r="BS1556" s="23" t="str">
        <f>IF(COUNTIFS($U$4:$U1555,Presupuestos[[#This Row],[ID DOCUMENTO]])&gt;=1,IF(B1555=Presupuestos[[#This Row],[ID]],"OK","DOC. DUPLICADO"),"OK")</f>
        <v>OK</v>
      </c>
    </row>
    <row r="1557" spans="2:71" ht="84" x14ac:dyDescent="0.25">
      <c r="B1557" s="34">
        <f>IF(Presupuestos[[#This Row],[ID DOCUMENTO]]=U1556,B1556,IF(B1556="ID",1,B1556+1))</f>
        <v>1332</v>
      </c>
      <c r="C1557" s="2">
        <v>45896</v>
      </c>
      <c r="D1557" s="2">
        <v>45896</v>
      </c>
      <c r="E1557" s="3" t="s">
        <v>2161</v>
      </c>
      <c r="F1557" s="25" t="s">
        <v>35</v>
      </c>
      <c r="G1557" s="25" t="s">
        <v>211</v>
      </c>
      <c r="H1557" s="25" t="s">
        <v>213</v>
      </c>
      <c r="I1557" s="36" t="str">
        <f>IFERROR(VLOOKUP(Presupuestos[[#This Row],[AREA]]&amp;Presupuestos[[#This Row],[CONCEPTO]]&amp;Presupuestos[[#This Row],[DESCRIPCION]],Tabla28[[Columna1]:[CÓDIGO NUEVO]],2,0),"")</f>
        <v>P0302002</v>
      </c>
      <c r="J1557" s="3" t="s">
        <v>10372</v>
      </c>
      <c r="K1557" s="3" t="s">
        <v>10373</v>
      </c>
      <c r="L1557" s="3" t="s">
        <v>10374</v>
      </c>
      <c r="M1557" s="31" t="s">
        <v>10375</v>
      </c>
      <c r="N1557" s="3" t="s">
        <v>53</v>
      </c>
      <c r="O1557" s="3" t="s">
        <v>315</v>
      </c>
      <c r="P1557" s="3" t="s">
        <v>122</v>
      </c>
      <c r="Q1557" s="3" t="str">
        <f>IFERROR(VLOOKUP(Presupuestos[[#This Row],[CLASIFICACIÓN (N)]],Tabla17[],2,0),"")</f>
        <v>Costos de ventas</v>
      </c>
      <c r="R1557" s="3" t="str">
        <f>IFERROR(VLOOKUP(Presupuestos[[#This Row],[CLASIFICACIÓN (N)]],Tabla17[],3,0),"")</f>
        <v>Operativo</v>
      </c>
      <c r="S1557" s="3" t="s">
        <v>16</v>
      </c>
      <c r="T1557" s="3" t="str">
        <f>IFERROR(VLOOKUP(Presupuestos[[#This Row],[ALMACEN]],Tabla5[],2,0),"")</f>
        <v>Arequipa</v>
      </c>
      <c r="U1557" s="19" t="str">
        <f>IFERROR(VLOOKUP(Presupuestos[[#This Row],[TIPO DE DOCUMENTO]],Tipo_Documento[],2,0)&amp;Presupuestos[[#This Row],[SERIE]]&amp;Presupuestos[[#This Row],[NUMERO]]&amp;Presupuestos[[#This Row],[RUC]],"")</f>
        <v>01F0022080520602810497</v>
      </c>
      <c r="V1557" s="3" t="s">
        <v>120</v>
      </c>
      <c r="W1557" s="7">
        <v>45896</v>
      </c>
      <c r="X1557" s="7">
        <v>45896</v>
      </c>
      <c r="Y1557" s="3" t="s">
        <v>721</v>
      </c>
      <c r="Z1557" s="3">
        <v>20805</v>
      </c>
      <c r="AA1557" s="3">
        <f>IFERROR(VLOOKUP(Presupuestos[[#This Row],[RAZON SOCIAL]],CHOOSE({1,2},Clientes_Proveedores[Razon Social],Clientes_Proveedores[Ruc / Dni]),2,0),"-")</f>
        <v>20602810497</v>
      </c>
      <c r="AB1557" s="31" t="s">
        <v>1094</v>
      </c>
      <c r="AC1557" s="3" t="s">
        <v>670</v>
      </c>
      <c r="AD1557" s="5">
        <v>0.18</v>
      </c>
      <c r="AE1557" s="6">
        <v>478.815</v>
      </c>
      <c r="AF1557" s="70">
        <f>Presupuestos[[#This Row],[BASE]]*Presupuestos[[#This Row],[% IGV]]</f>
        <v>86.186700000000002</v>
      </c>
      <c r="AG1557" s="22">
        <f>ROUND(SUM(Presupuestos[[#This Row],[BASE]:[IGV]]),2)</f>
        <v>565</v>
      </c>
      <c r="AH1557" s="9" t="str">
        <f>IF(Presupuestos[[#This Row],[MONEDA]]="USD",VLOOKUP(Presupuestos[[#This Row],[FECHA DE EMISION]],Tipo_Cambio[],3,0),"")</f>
        <v/>
      </c>
      <c r="AI1557" s="22">
        <f>IFERROR(ROUND(IF(Presupuestos[[#This Row],[MONEDA]]="PEN",Presupuestos[[#This Row],[TOTAL]],Presupuestos[[#This Row],[TOTAL]]*Presupuestos[[#This Row],[TIPO DE CAMBIO]]),2),"")</f>
        <v>565</v>
      </c>
      <c r="AJ1557" s="5"/>
      <c r="AK1557" s="33"/>
      <c r="AL1557" s="5" t="s">
        <v>680</v>
      </c>
      <c r="AM1557" s="23"/>
      <c r="AN1557" s="23"/>
      <c r="AO1557" s="7" t="str">
        <f>IFERROR(VLOOKUP("1-"&amp;Presupuestos[[#This Row],[ID DOCUMENTO]],BD_Pagos[],7,0),"")</f>
        <v/>
      </c>
      <c r="AP1557" s="16" t="str">
        <f>IFERROR(VLOOKUP("1-"&amp;Presupuestos[[#This Row],[ID DOCUMENTO]],BD_Pagos[],8,0),"")</f>
        <v/>
      </c>
      <c r="AQ1557" s="17" t="str">
        <f>IFERROR(VLOOKUP("1-"&amp;Presupuestos[[#This Row],[ID DOCUMENTO]],BD_Pagos[],9,0),"")</f>
        <v/>
      </c>
      <c r="AR1557" s="54"/>
      <c r="AS1557" s="7" t="str">
        <f>IFERROR(VLOOKUP("2-"&amp;Presupuestos[[#This Row],[ID DOCUMENTO]],BD_Pagos[],7,0),"")</f>
        <v/>
      </c>
      <c r="AT1557" s="16" t="str">
        <f>IFERROR(VLOOKUP("2-"&amp;Presupuestos[[#This Row],[ID DOCUMENTO]],BD_Pagos[],8,0),"")</f>
        <v/>
      </c>
      <c r="AU1557" s="17" t="str">
        <f>IFERROR(VLOOKUP("2-"&amp;Presupuestos[[#This Row],[ID DOCUMENTO]],BD_Pagos[],9,0),"")</f>
        <v/>
      </c>
      <c r="AV1557" s="20">
        <f>IF(IFERROR(VLOOKUP("2-"&amp;Presupuestos[[#This Row],[ID DOCUMENTO]],BD_Pagos[],10,0),0)&gt;Presupuestos[[#This Row],[TOTAL SOLES]],Presupuestos[[#This Row],[TOTAL SOLES]],IFERROR(VLOOKUP("2-"&amp;Presupuestos[[#This Row],[ID DOCUMENTO]],BD_Pagos[],10,0),0))</f>
        <v>0</v>
      </c>
      <c r="AW1557" s="7"/>
      <c r="AX1557" s="16"/>
      <c r="AY1557" s="17"/>
      <c r="AZ1557" s="20"/>
      <c r="BA1557" s="7"/>
      <c r="BB1557" s="16"/>
      <c r="BC1557" s="17"/>
      <c r="BD1557" s="20"/>
      <c r="BE1557" s="7" t="str">
        <f>IFERROR(VLOOKUP("5-"&amp;Presupuestos[[#This Row],[ID DOCUMENTO]],BD_Pagos[],7,0),"")</f>
        <v/>
      </c>
      <c r="BF1557" s="17" t="str">
        <f>IFERROR(VLOOKUP("5-"&amp;Presupuestos[[#This Row],[ID DOCUMENTO]],BD_Pagos[],9,0),"")</f>
        <v/>
      </c>
      <c r="BG1557" s="20">
        <f>IF(IFERROR(VLOOKUP("5-"&amp;Presupuestos[[#This Row],[ID DOCUMENTO]],BD_Pagos[],10,0),0)&gt;Presupuestos[[#This Row],[TOTAL SOLES]],Presupuestos[[#This Row],[TOTAL SOLES]],IFERROR(VLOOKUP("5-"&amp;Presupuestos[[#This Row],[ID DOCUMENTO]],BD_Pagos[],10,0),0))</f>
        <v>0</v>
      </c>
      <c r="BH1557" s="7" t="str">
        <f>IFERROR(VLOOKUP("1-Detraccion"&amp;Presupuestos[[#This Row],[ID DOCUMENTO]],BD_Pagos[],2,0),"")</f>
        <v/>
      </c>
      <c r="BI1557" s="3" t="str">
        <f>IFERROR(VLOOKUP("1-Detraccion"&amp;Presupuestos[[#This Row],[ID DOCUMENTO]],BD_Pagos[],3,0),"")</f>
        <v/>
      </c>
      <c r="BJ1557" s="3" t="str">
        <f>IFERROR(VLOOKUP("1-Detraccion"&amp;Presupuestos[[#This Row],[ID DOCUMENTO]],BD_Pagos[],4,0),"")</f>
        <v/>
      </c>
      <c r="BK1557" s="6">
        <f>IF(IFERROR(VLOOKUP("1-Detraccion"&amp;Presupuestos[[#This Row],[ID DOCUMENTO]],BD_Pagos[],5,0),0)&gt;Presupuestos[[#This Row],[TOTAL SOLES]],Presupuestos[[#This Row],[TOTAL SOLES]],IFERROR(VLOOKUP("1-Detraccion"&amp;Presupuestos[[#This Row],[ID DOCUMENTO]],BD_Pagos[],5,0),0))</f>
        <v>0</v>
      </c>
      <c r="BL1557" s="6">
        <f>IF(IFERROR(VLOOKUP("1-Detraccion"&amp;Presupuestos[[#This Row],[ID DOCUMENTO]],BD_Pagos[],6,0),0)&gt;Presupuestos[[#This Row],[TOTAL SOLES]],Presupuestos[[#This Row],[TOTAL SOLES]],IFERROR(VLOOKUP("1-Detraccion"&amp;Presupuestos[[#This Row],[ID DOCUMENTO]],BD_Pagos[],6,0),0))</f>
        <v>0</v>
      </c>
      <c r="BM1557" s="37"/>
      <c r="BN1557" s="3"/>
      <c r="BO1557" s="3"/>
      <c r="BP1557" s="6"/>
      <c r="BQ1557" s="35">
        <f>ROUND(Presupuestos[[#This Row],[TOTAL]]-Presupuestos[[#This Row],[IMPORTE PAGADO]]-Presupuestos[[#This Row],[IMPORTE PAGADO 2]]-Presupuestos[[#This Row],[IMPORTE PAGADO 3]]-Presupuestos[[#This Row],[IMPORTE PAGADO 4]]-(IF(Presupuestos[[#This Row],[DETRACCION]]="Adquiriente",Presupuestos[[#This Row],[IMPORTE PAGADO3]],0))-Presupuestos[[#This Row],[IMPORTE PAGADO 5]],2)</f>
        <v>565</v>
      </c>
      <c r="BR1557" s="23" t="str">
        <f>IF(Presupuestos[[#This Row],[SALDO ME-MN]]&gt;0,"PENDIENTE","CANCELADO")</f>
        <v>PENDIENTE</v>
      </c>
      <c r="BS1557" s="23" t="str">
        <f>IF(COUNTIFS($U$4:$U1556,Presupuestos[[#This Row],[ID DOCUMENTO]])&gt;=1,IF(B1556=Presupuestos[[#This Row],[ID]],"OK","DOC. DUPLICADO"),"OK")</f>
        <v>OK</v>
      </c>
    </row>
    <row r="1559" spans="2:71" x14ac:dyDescent="0.25">
      <c r="AG1559" s="75"/>
      <c r="AI1559" s="75"/>
    </row>
  </sheetData>
  <mergeCells count="2">
    <mergeCell ref="AO3:BP3"/>
    <mergeCell ref="U3:AL3"/>
  </mergeCells>
  <phoneticPr fontId="4" type="noConversion"/>
  <conditionalFormatting sqref="B1:B1048576">
    <cfRule type="duplicateValues" dxfId="89" priority="23"/>
  </conditionalFormatting>
  <conditionalFormatting sqref="B5:BS1557">
    <cfRule type="expression" dxfId="88" priority="33">
      <formula>$BS5="DOC. DUPLICADO"</formula>
    </cfRule>
    <cfRule type="expression" dxfId="87" priority="34">
      <formula>$BR5="CANCELADO"</formula>
    </cfRule>
  </conditionalFormatting>
  <conditionalFormatting sqref="C1542:F1542">
    <cfRule type="expression" dxfId="86" priority="1">
      <formula>$BS1542="DOC. DUPLICADO"</formula>
    </cfRule>
    <cfRule type="expression" dxfId="85" priority="2">
      <formula>$BR1542="CANCELADO"</formula>
    </cfRule>
  </conditionalFormatting>
  <conditionalFormatting sqref="C1160:H1160">
    <cfRule type="expression" dxfId="84" priority="9">
      <formula>$BS1160="DOC. DUPLICADO"</formula>
    </cfRule>
    <cfRule type="expression" dxfId="83" priority="10">
      <formula>$BR1160="CANCELADO"</formula>
    </cfRule>
  </conditionalFormatting>
  <conditionalFormatting sqref="C1395:H1396">
    <cfRule type="expression" dxfId="82" priority="5">
      <formula>$BS1395="DOC. DUPLICADO"</formula>
    </cfRule>
    <cfRule type="expression" dxfId="81" priority="6">
      <formula>$BR1395="CANCELADO"</formula>
    </cfRule>
  </conditionalFormatting>
  <conditionalFormatting sqref="C732:M733">
    <cfRule type="expression" dxfId="80" priority="17">
      <formula>$BS732="DOC. DUPLICADO"</formula>
    </cfRule>
    <cfRule type="expression" dxfId="79" priority="18">
      <formula>$BR732="CANCELADO"</formula>
    </cfRule>
  </conditionalFormatting>
  <conditionalFormatting sqref="C733:M733">
    <cfRule type="expression" dxfId="78" priority="15">
      <formula>$BS733="DOC. DUPLICADO"</formula>
    </cfRule>
    <cfRule type="expression" dxfId="77" priority="16">
      <formula>$BR733="CANCELADO"</formula>
    </cfRule>
  </conditionalFormatting>
  <conditionalFormatting sqref="M343 C596:D596">
    <cfRule type="expression" dxfId="76" priority="38">
      <formula>$BS344="DOC. DUPLICADO"</formula>
    </cfRule>
    <cfRule type="expression" dxfId="75" priority="39">
      <formula>$BR344="CANCELADO"</formula>
    </cfRule>
  </conditionalFormatting>
  <conditionalFormatting sqref="W596:X596">
    <cfRule type="expression" dxfId="74" priority="21">
      <formula>$BS597="DOC. DUPLICADO"</formula>
    </cfRule>
    <cfRule type="expression" dxfId="73" priority="22">
      <formula>$BR597="CANCELADO"</formula>
    </cfRule>
  </conditionalFormatting>
  <conditionalFormatting sqref="AB793">
    <cfRule type="expression" dxfId="72" priority="13">
      <formula>$BS793="DOC. DUPLICADO"</formula>
    </cfRule>
    <cfRule type="expression" dxfId="71" priority="14">
      <formula>$BR793="CANCELADO"</formula>
    </cfRule>
  </conditionalFormatting>
  <conditionalFormatting sqref="AB851">
    <cfRule type="expression" dxfId="70" priority="11">
      <formula>$BS851="DOC. DUPLICADO"</formula>
    </cfRule>
    <cfRule type="expression" dxfId="69" priority="12">
      <formula>$BR851="CANCELADO"</formula>
    </cfRule>
  </conditionalFormatting>
  <conditionalFormatting sqref="AB1488">
    <cfRule type="expression" dxfId="68" priority="3">
      <formula>$BS1488="DOC. DUPLICADO"</formula>
    </cfRule>
    <cfRule type="expression" dxfId="67" priority="4">
      <formula>$BR1488="CANCELADO"</formula>
    </cfRule>
  </conditionalFormatting>
  <dataValidations count="9">
    <dataValidation type="list" allowBlank="1" showInputMessage="1" showErrorMessage="1" sqref="S5:S1556" xr:uid="{EC9C678A-25FD-4D03-BAD6-9B9ADEA91A6F}">
      <formula1>Almacen</formula1>
    </dataValidation>
    <dataValidation type="list" allowBlank="1" showInputMessage="1" showErrorMessage="1" sqref="V5:V1556" xr:uid="{E50A8DB6-2ED3-4F56-9E69-B1D48374B19B}">
      <formula1>T_Documento</formula1>
    </dataValidation>
    <dataValidation type="list" allowBlank="1" showInputMessage="1" showErrorMessage="1" sqref="AC5:AC1556" xr:uid="{2083E3F1-BF8C-4391-A9EC-E02A40040405}">
      <formula1>"PEN,USD"</formula1>
    </dataValidation>
    <dataValidation type="list" allowBlank="1" showInputMessage="1" showErrorMessage="1" sqref="N5:N1556" xr:uid="{D8B58DFD-134A-4EC2-B91C-66DE2794138E}">
      <formula1>Unidad_Vehicular</formula1>
    </dataValidation>
    <dataValidation type="list" allowBlank="1" showInputMessage="1" showErrorMessage="1" sqref="F5:F1556" xr:uid="{9AEE0606-2E1B-44B1-A0BF-A766B95D92EE}">
      <formula1>Areas</formula1>
    </dataValidation>
    <dataValidation type="list" allowBlank="1" showInputMessage="1" showErrorMessage="1" sqref="P5:P1556" xr:uid="{6513B9B0-4E9C-4A7A-8A5C-2F36FE151881}">
      <formula1>Clasificacion</formula1>
    </dataValidation>
    <dataValidation type="list" allowBlank="1" showInputMessage="1" showErrorMessage="1" sqref="AB5:AB1556" xr:uid="{6DA948A8-B732-481D-970B-8704B9D0AB2B}">
      <formula1>Razon_Social</formula1>
    </dataValidation>
    <dataValidation type="list" allowBlank="1" showInputMessage="1" showErrorMessage="1" sqref="O5:O1556" xr:uid="{1EFB35EC-0A30-5949-9DA4-358C78107589}">
      <formula1>Actividad_Economica</formula1>
    </dataValidation>
    <dataValidation type="list" allowBlank="1" showInputMessage="1" showErrorMessage="1" sqref="H5:H1556" xr:uid="{17289B85-49B5-DD4D-B4D4-C3BAB928BCE3}">
      <formula1>INDIRECT(VLOOKUP(F5&amp;G5,Nivel_2_,2,0)&amp;"_")</formula1>
    </dataValidation>
  </dataValidations>
  <printOptions horizontalCentered="1"/>
  <pageMargins left="0.11811023622047245" right="0.11811023622047245" top="0.35433070866141736" bottom="0.35433070866141736" header="0.31496062992125984" footer="0.31496062992125984"/>
  <pageSetup paperSize="9" scale="25" fitToHeight="0" orientation="landscape"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6CC8B1CB-7F9E-4650-AC63-E9667E7DAFE9}">
          <x14:formula1>
            <xm:f>INDIRECT(VLOOKUP(F5,Tablas!$L$4:$M$20,2,0))</xm:f>
          </x14:formula1>
          <xm:sqref>G5:G1556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7E54-B440-41B3-BEC5-B37F1C6D325C}">
  <sheetPr codeName="Hoja3">
    <tabColor theme="8"/>
  </sheetPr>
  <dimension ref="A1:E804"/>
  <sheetViews>
    <sheetView showGridLines="0" workbookViewId="0">
      <selection activeCell="D40" sqref="D40"/>
    </sheetView>
  </sheetViews>
  <sheetFormatPr baseColWidth="10" defaultColWidth="11.42578125" defaultRowHeight="15" x14ac:dyDescent="0.25"/>
  <cols>
    <col min="1" max="1" width="12" bestFit="1" customWidth="1"/>
    <col min="2" max="2" width="81.140625" bestFit="1" customWidth="1"/>
    <col min="3" max="3" width="26" bestFit="1" customWidth="1"/>
    <col min="4" max="4" width="21.28515625" bestFit="1" customWidth="1"/>
    <col min="5" max="5" width="10.85546875" bestFit="1" customWidth="1"/>
  </cols>
  <sheetData>
    <row r="1" spans="1:5" x14ac:dyDescent="0.25">
      <c r="A1" t="s">
        <v>2620</v>
      </c>
      <c r="B1" t="s">
        <v>2621</v>
      </c>
      <c r="C1" t="s">
        <v>2622</v>
      </c>
      <c r="D1" t="s">
        <v>2623</v>
      </c>
      <c r="E1" t="s">
        <v>2624</v>
      </c>
    </row>
    <row r="2" spans="1:5" x14ac:dyDescent="0.25">
      <c r="A2">
        <v>10005208748</v>
      </c>
      <c r="B2" t="s">
        <v>2625</v>
      </c>
      <c r="C2" t="s">
        <v>2626</v>
      </c>
      <c r="D2" t="s">
        <v>2627</v>
      </c>
    </row>
    <row r="3" spans="1:5" x14ac:dyDescent="0.25">
      <c r="A3">
        <v>10104340984</v>
      </c>
      <c r="B3" t="s">
        <v>2628</v>
      </c>
      <c r="C3" t="s">
        <v>2626</v>
      </c>
      <c r="D3" t="s">
        <v>2629</v>
      </c>
    </row>
    <row r="4" spans="1:5" x14ac:dyDescent="0.25">
      <c r="A4">
        <v>10211014194</v>
      </c>
      <c r="B4" t="s">
        <v>2376</v>
      </c>
      <c r="C4" t="s">
        <v>2626</v>
      </c>
      <c r="D4" t="s">
        <v>2630</v>
      </c>
    </row>
    <row r="5" spans="1:5" x14ac:dyDescent="0.25">
      <c r="A5">
        <v>10238587935</v>
      </c>
      <c r="B5" t="s">
        <v>2631</v>
      </c>
    </row>
    <row r="6" spans="1:5" x14ac:dyDescent="0.25">
      <c r="A6">
        <v>10239605783</v>
      </c>
      <c r="B6" t="s">
        <v>2632</v>
      </c>
      <c r="C6" t="s">
        <v>2626</v>
      </c>
      <c r="D6" t="s">
        <v>2633</v>
      </c>
    </row>
    <row r="7" spans="1:5" x14ac:dyDescent="0.25">
      <c r="A7">
        <v>10239948702</v>
      </c>
      <c r="B7" t="s">
        <v>2634</v>
      </c>
      <c r="C7" t="s">
        <v>2626</v>
      </c>
      <c r="D7" t="s">
        <v>2635</v>
      </c>
    </row>
    <row r="8" spans="1:5" x14ac:dyDescent="0.25">
      <c r="A8">
        <v>10248125697</v>
      </c>
      <c r="B8" t="s">
        <v>2636</v>
      </c>
      <c r="C8" t="s">
        <v>2626</v>
      </c>
      <c r="D8" t="s">
        <v>2637</v>
      </c>
    </row>
    <row r="9" spans="1:5" x14ac:dyDescent="0.25">
      <c r="A9">
        <v>10252011647</v>
      </c>
      <c r="B9" t="s">
        <v>2638</v>
      </c>
      <c r="C9" t="s">
        <v>2626</v>
      </c>
      <c r="D9" t="s">
        <v>2639</v>
      </c>
    </row>
    <row r="10" spans="1:5" x14ac:dyDescent="0.25">
      <c r="A10">
        <v>10292501515</v>
      </c>
      <c r="B10" t="s">
        <v>2640</v>
      </c>
    </row>
    <row r="11" spans="1:5" x14ac:dyDescent="0.25">
      <c r="A11">
        <v>10293345029</v>
      </c>
      <c r="B11" t="s">
        <v>2641</v>
      </c>
      <c r="C11" t="s">
        <v>2626</v>
      </c>
      <c r="D11" t="s">
        <v>2642</v>
      </c>
    </row>
    <row r="12" spans="1:5" x14ac:dyDescent="0.25">
      <c r="A12">
        <v>10293559142</v>
      </c>
      <c r="B12" t="s">
        <v>2643</v>
      </c>
      <c r="C12" t="s">
        <v>2626</v>
      </c>
      <c r="D12" t="s">
        <v>2644</v>
      </c>
    </row>
    <row r="13" spans="1:5" x14ac:dyDescent="0.25">
      <c r="A13">
        <v>10295171915</v>
      </c>
      <c r="B13" t="s">
        <v>2645</v>
      </c>
      <c r="C13" t="s">
        <v>2626</v>
      </c>
      <c r="D13" t="s">
        <v>2646</v>
      </c>
    </row>
    <row r="14" spans="1:5" x14ac:dyDescent="0.25">
      <c r="A14">
        <v>10295259634</v>
      </c>
      <c r="B14" t="s">
        <v>1142</v>
      </c>
    </row>
    <row r="15" spans="1:5" x14ac:dyDescent="0.25">
      <c r="A15">
        <v>10295329179</v>
      </c>
      <c r="B15" t="s">
        <v>2647</v>
      </c>
      <c r="C15" t="s">
        <v>2626</v>
      </c>
      <c r="D15" t="s">
        <v>2648</v>
      </c>
    </row>
    <row r="16" spans="1:5" x14ac:dyDescent="0.25">
      <c r="A16">
        <v>10295492908</v>
      </c>
      <c r="B16" t="s">
        <v>1496</v>
      </c>
      <c r="C16" t="s">
        <v>2626</v>
      </c>
      <c r="D16" t="s">
        <v>2649</v>
      </c>
    </row>
    <row r="17" spans="1:4" x14ac:dyDescent="0.25">
      <c r="A17">
        <v>10296056371</v>
      </c>
      <c r="B17" t="s">
        <v>2650</v>
      </c>
    </row>
    <row r="18" spans="1:4" x14ac:dyDescent="0.25">
      <c r="A18">
        <v>10296102933</v>
      </c>
      <c r="B18" t="s">
        <v>2651</v>
      </c>
      <c r="C18" t="s">
        <v>2626</v>
      </c>
      <c r="D18" t="s">
        <v>2652</v>
      </c>
    </row>
    <row r="19" spans="1:4" x14ac:dyDescent="0.25">
      <c r="A19">
        <v>10296335784</v>
      </c>
      <c r="B19" t="s">
        <v>2653</v>
      </c>
      <c r="C19" t="s">
        <v>2626</v>
      </c>
      <c r="D19" t="s">
        <v>2654</v>
      </c>
    </row>
    <row r="20" spans="1:4" x14ac:dyDescent="0.25">
      <c r="A20">
        <v>10296695781</v>
      </c>
      <c r="B20" t="s">
        <v>2655</v>
      </c>
      <c r="C20" t="s">
        <v>2626</v>
      </c>
      <c r="D20" t="s">
        <v>2656</v>
      </c>
    </row>
    <row r="21" spans="1:4" x14ac:dyDescent="0.25">
      <c r="A21">
        <v>10296919379</v>
      </c>
      <c r="B21" t="s">
        <v>2657</v>
      </c>
    </row>
    <row r="22" spans="1:4" x14ac:dyDescent="0.25">
      <c r="A22">
        <v>10297259305</v>
      </c>
      <c r="B22" t="s">
        <v>2658</v>
      </c>
      <c r="C22" t="s">
        <v>2626</v>
      </c>
      <c r="D22" t="s">
        <v>2659</v>
      </c>
    </row>
    <row r="23" spans="1:4" x14ac:dyDescent="0.25">
      <c r="A23">
        <v>10297318522</v>
      </c>
      <c r="B23" t="s">
        <v>2660</v>
      </c>
    </row>
    <row r="24" spans="1:4" x14ac:dyDescent="0.25">
      <c r="A24">
        <v>10400399561</v>
      </c>
      <c r="B24" t="s">
        <v>2661</v>
      </c>
      <c r="C24" t="s">
        <v>2626</v>
      </c>
      <c r="D24" t="s">
        <v>2662</v>
      </c>
    </row>
    <row r="25" spans="1:4" x14ac:dyDescent="0.25">
      <c r="A25">
        <v>10404437203</v>
      </c>
      <c r="B25" t="s">
        <v>2663</v>
      </c>
      <c r="C25" t="s">
        <v>2626</v>
      </c>
      <c r="D25" t="s">
        <v>2664</v>
      </c>
    </row>
    <row r="26" spans="1:4" x14ac:dyDescent="0.25">
      <c r="A26">
        <v>10405211179</v>
      </c>
      <c r="B26" t="s">
        <v>1641</v>
      </c>
      <c r="C26" t="s">
        <v>2626</v>
      </c>
      <c r="D26" t="s">
        <v>2665</v>
      </c>
    </row>
    <row r="27" spans="1:4" x14ac:dyDescent="0.25">
      <c r="A27">
        <v>10408722719</v>
      </c>
      <c r="B27" t="s">
        <v>2666</v>
      </c>
    </row>
    <row r="28" spans="1:4" x14ac:dyDescent="0.25">
      <c r="A28">
        <v>10412061671</v>
      </c>
      <c r="B28" t="s">
        <v>2667</v>
      </c>
    </row>
    <row r="29" spans="1:4" x14ac:dyDescent="0.25">
      <c r="A29">
        <v>10414240726</v>
      </c>
      <c r="B29" t="s">
        <v>2668</v>
      </c>
      <c r="C29" t="s">
        <v>2626</v>
      </c>
      <c r="D29" t="s">
        <v>2669</v>
      </c>
    </row>
    <row r="30" spans="1:4" x14ac:dyDescent="0.25">
      <c r="A30">
        <v>10416031679</v>
      </c>
      <c r="B30" t="s">
        <v>805</v>
      </c>
      <c r="C30" t="s">
        <v>2626</v>
      </c>
      <c r="D30" t="s">
        <v>2670</v>
      </c>
    </row>
    <row r="31" spans="1:4" x14ac:dyDescent="0.25">
      <c r="A31">
        <v>10418721435</v>
      </c>
      <c r="B31" t="s">
        <v>2671</v>
      </c>
    </row>
    <row r="32" spans="1:4" x14ac:dyDescent="0.25">
      <c r="A32">
        <v>10425371652</v>
      </c>
      <c r="B32" t="s">
        <v>1023</v>
      </c>
      <c r="C32" t="s">
        <v>2626</v>
      </c>
      <c r="D32" t="s">
        <v>2672</v>
      </c>
    </row>
    <row r="33" spans="1:4" x14ac:dyDescent="0.25">
      <c r="A33">
        <v>10431690131</v>
      </c>
      <c r="B33" t="s">
        <v>2673</v>
      </c>
    </row>
    <row r="34" spans="1:4" x14ac:dyDescent="0.25">
      <c r="A34">
        <v>10433499617</v>
      </c>
      <c r="B34" t="s">
        <v>2674</v>
      </c>
    </row>
    <row r="35" spans="1:4" x14ac:dyDescent="0.25">
      <c r="A35">
        <v>10442345053</v>
      </c>
      <c r="B35" t="s">
        <v>2675</v>
      </c>
    </row>
    <row r="36" spans="1:4" x14ac:dyDescent="0.25">
      <c r="A36">
        <v>10456105896</v>
      </c>
      <c r="B36" t="s">
        <v>2150</v>
      </c>
      <c r="C36" t="s">
        <v>2626</v>
      </c>
      <c r="D36" t="s">
        <v>2676</v>
      </c>
    </row>
    <row r="37" spans="1:4" x14ac:dyDescent="0.25">
      <c r="A37">
        <v>10459427525</v>
      </c>
      <c r="B37" t="s">
        <v>2677</v>
      </c>
    </row>
    <row r="38" spans="1:4" x14ac:dyDescent="0.25">
      <c r="A38">
        <v>10467247323</v>
      </c>
      <c r="B38" t="s">
        <v>2678</v>
      </c>
    </row>
    <row r="39" spans="1:4" x14ac:dyDescent="0.25">
      <c r="A39">
        <v>10467395179</v>
      </c>
      <c r="B39" t="s">
        <v>2679</v>
      </c>
    </row>
    <row r="40" spans="1:4" x14ac:dyDescent="0.25">
      <c r="A40">
        <v>10470065147</v>
      </c>
      <c r="B40" t="s">
        <v>2680</v>
      </c>
      <c r="C40" t="s">
        <v>2681</v>
      </c>
      <c r="D40" t="s">
        <v>2682</v>
      </c>
    </row>
    <row r="41" spans="1:4" x14ac:dyDescent="0.25">
      <c r="A41">
        <v>10472750050</v>
      </c>
      <c r="B41" t="s">
        <v>2683</v>
      </c>
    </row>
    <row r="42" spans="1:4" x14ac:dyDescent="0.25">
      <c r="A42">
        <v>10473036130</v>
      </c>
      <c r="B42" t="s">
        <v>2684</v>
      </c>
    </row>
    <row r="43" spans="1:4" x14ac:dyDescent="0.25">
      <c r="A43">
        <v>10474223057</v>
      </c>
      <c r="B43" t="s">
        <v>2685</v>
      </c>
    </row>
    <row r="44" spans="1:4" x14ac:dyDescent="0.25">
      <c r="A44">
        <v>10477573717</v>
      </c>
      <c r="B44" t="s">
        <v>2686</v>
      </c>
      <c r="C44" t="s">
        <v>2626</v>
      </c>
      <c r="D44" t="s">
        <v>2687</v>
      </c>
    </row>
    <row r="45" spans="1:4" x14ac:dyDescent="0.25">
      <c r="A45">
        <v>10486253725</v>
      </c>
      <c r="B45" t="s">
        <v>2688</v>
      </c>
      <c r="C45" t="s">
        <v>2626</v>
      </c>
      <c r="D45" t="s">
        <v>2689</v>
      </c>
    </row>
    <row r="46" spans="1:4" x14ac:dyDescent="0.25">
      <c r="A46">
        <v>10489531963</v>
      </c>
      <c r="B46" t="s">
        <v>1210</v>
      </c>
      <c r="C46" t="s">
        <v>2626</v>
      </c>
      <c r="D46" t="s">
        <v>2690</v>
      </c>
    </row>
    <row r="47" spans="1:4" x14ac:dyDescent="0.25">
      <c r="A47">
        <v>10706063426</v>
      </c>
      <c r="B47" t="s">
        <v>2691</v>
      </c>
      <c r="C47" t="s">
        <v>2626</v>
      </c>
      <c r="D47" t="s">
        <v>2692</v>
      </c>
    </row>
    <row r="48" spans="1:4" x14ac:dyDescent="0.25">
      <c r="A48">
        <v>10724403684</v>
      </c>
      <c r="B48" t="s">
        <v>2693</v>
      </c>
    </row>
    <row r="49" spans="1:4" x14ac:dyDescent="0.25">
      <c r="A49">
        <v>10725676421</v>
      </c>
      <c r="B49" t="s">
        <v>2694</v>
      </c>
    </row>
    <row r="50" spans="1:4" x14ac:dyDescent="0.25">
      <c r="A50">
        <v>10759298824</v>
      </c>
      <c r="B50" t="s">
        <v>2695</v>
      </c>
    </row>
    <row r="51" spans="1:4" x14ac:dyDescent="0.25">
      <c r="A51">
        <v>10773375041</v>
      </c>
      <c r="B51" t="s">
        <v>2696</v>
      </c>
    </row>
    <row r="52" spans="1:4" x14ac:dyDescent="0.25">
      <c r="A52">
        <v>15604373180</v>
      </c>
      <c r="B52" t="s">
        <v>2697</v>
      </c>
    </row>
    <row r="53" spans="1:4" x14ac:dyDescent="0.25">
      <c r="A53">
        <v>20100035121</v>
      </c>
      <c r="B53" t="s">
        <v>2698</v>
      </c>
    </row>
    <row r="54" spans="1:4" x14ac:dyDescent="0.25">
      <c r="A54">
        <v>20100039207</v>
      </c>
      <c r="B54" t="s">
        <v>2699</v>
      </c>
    </row>
    <row r="55" spans="1:4" x14ac:dyDescent="0.25">
      <c r="A55">
        <v>20100055237</v>
      </c>
      <c r="B55" t="s">
        <v>810</v>
      </c>
    </row>
    <row r="56" spans="1:4" x14ac:dyDescent="0.25">
      <c r="A56">
        <v>20100072590</v>
      </c>
      <c r="B56" t="s">
        <v>2700</v>
      </c>
    </row>
    <row r="57" spans="1:4" x14ac:dyDescent="0.25">
      <c r="A57">
        <v>20100073723</v>
      </c>
      <c r="B57" t="s">
        <v>2701</v>
      </c>
    </row>
    <row r="58" spans="1:4" x14ac:dyDescent="0.25">
      <c r="A58">
        <v>20100114349</v>
      </c>
      <c r="B58" t="s">
        <v>2702</v>
      </c>
      <c r="C58" t="s">
        <v>2681</v>
      </c>
      <c r="D58" t="s">
        <v>2703</v>
      </c>
    </row>
    <row r="59" spans="1:4" x14ac:dyDescent="0.25">
      <c r="A59">
        <v>20100128218</v>
      </c>
      <c r="B59" t="s">
        <v>2704</v>
      </c>
    </row>
    <row r="60" spans="1:4" x14ac:dyDescent="0.25">
      <c r="A60">
        <v>20100165687</v>
      </c>
      <c r="B60" t="s">
        <v>2705</v>
      </c>
    </row>
    <row r="61" spans="1:4" x14ac:dyDescent="0.25">
      <c r="A61">
        <v>20100172543</v>
      </c>
      <c r="B61" t="s">
        <v>2706</v>
      </c>
    </row>
    <row r="62" spans="1:4" x14ac:dyDescent="0.25">
      <c r="A62">
        <v>20100192064</v>
      </c>
      <c r="B62" t="s">
        <v>900</v>
      </c>
      <c r="C62" t="s">
        <v>2681</v>
      </c>
      <c r="D62" t="s">
        <v>2707</v>
      </c>
    </row>
    <row r="63" spans="1:4" x14ac:dyDescent="0.25">
      <c r="A63">
        <v>20100199743</v>
      </c>
      <c r="B63" t="s">
        <v>2708</v>
      </c>
      <c r="C63" t="s">
        <v>2681</v>
      </c>
      <c r="D63" t="s">
        <v>2709</v>
      </c>
    </row>
    <row r="64" spans="1:4" x14ac:dyDescent="0.25">
      <c r="A64">
        <v>20100211115</v>
      </c>
      <c r="B64" t="s">
        <v>2710</v>
      </c>
    </row>
    <row r="65" spans="1:4" x14ac:dyDescent="0.25">
      <c r="A65">
        <v>20100226902</v>
      </c>
      <c r="B65" t="s">
        <v>2711</v>
      </c>
      <c r="C65" t="s">
        <v>2681</v>
      </c>
      <c r="D65" t="s">
        <v>2712</v>
      </c>
    </row>
    <row r="66" spans="1:4" x14ac:dyDescent="0.25">
      <c r="A66">
        <v>20100227895</v>
      </c>
      <c r="B66" t="s">
        <v>2713</v>
      </c>
    </row>
    <row r="67" spans="1:4" x14ac:dyDescent="0.25">
      <c r="A67">
        <v>20100235138</v>
      </c>
      <c r="B67" t="s">
        <v>2714</v>
      </c>
    </row>
    <row r="68" spans="1:4" x14ac:dyDescent="0.25">
      <c r="A68">
        <v>20100247730</v>
      </c>
      <c r="B68" t="s">
        <v>2715</v>
      </c>
    </row>
    <row r="69" spans="1:4" x14ac:dyDescent="0.25">
      <c r="A69">
        <v>20100248621</v>
      </c>
      <c r="B69" t="s">
        <v>2716</v>
      </c>
    </row>
    <row r="70" spans="1:4" x14ac:dyDescent="0.25">
      <c r="A70">
        <v>20100255325</v>
      </c>
      <c r="B70" t="s">
        <v>2717</v>
      </c>
    </row>
    <row r="71" spans="1:4" x14ac:dyDescent="0.25">
      <c r="A71">
        <v>20100383919</v>
      </c>
      <c r="B71" t="s">
        <v>2718</v>
      </c>
      <c r="C71" t="s">
        <v>2681</v>
      </c>
      <c r="D71" t="s">
        <v>2719</v>
      </c>
    </row>
    <row r="72" spans="1:4" x14ac:dyDescent="0.25">
      <c r="A72">
        <v>20100384052</v>
      </c>
      <c r="B72" t="s">
        <v>2720</v>
      </c>
      <c r="C72" t="s">
        <v>2681</v>
      </c>
      <c r="D72" t="s">
        <v>2721</v>
      </c>
    </row>
    <row r="73" spans="1:4" x14ac:dyDescent="0.25">
      <c r="A73">
        <v>20100814162</v>
      </c>
      <c r="B73" t="s">
        <v>2722</v>
      </c>
    </row>
    <row r="74" spans="1:4" x14ac:dyDescent="0.25">
      <c r="A74">
        <v>20109022668</v>
      </c>
      <c r="B74" t="s">
        <v>2723</v>
      </c>
    </row>
    <row r="75" spans="1:4" x14ac:dyDescent="0.25">
      <c r="A75">
        <v>20111157058</v>
      </c>
      <c r="B75" t="s">
        <v>2724</v>
      </c>
    </row>
    <row r="76" spans="1:4" x14ac:dyDescent="0.25">
      <c r="A76">
        <v>20115133285</v>
      </c>
      <c r="B76" t="s">
        <v>2725</v>
      </c>
    </row>
    <row r="77" spans="1:4" x14ac:dyDescent="0.25">
      <c r="A77">
        <v>20120858425</v>
      </c>
      <c r="B77" t="s">
        <v>2726</v>
      </c>
    </row>
    <row r="78" spans="1:4" x14ac:dyDescent="0.25">
      <c r="A78">
        <v>20121393736</v>
      </c>
      <c r="B78" t="s">
        <v>1030</v>
      </c>
    </row>
    <row r="79" spans="1:4" x14ac:dyDescent="0.25">
      <c r="A79">
        <v>20124923086</v>
      </c>
      <c r="B79" t="s">
        <v>2727</v>
      </c>
    </row>
    <row r="80" spans="1:4" x14ac:dyDescent="0.25">
      <c r="A80">
        <v>20124952850</v>
      </c>
      <c r="B80" t="s">
        <v>722</v>
      </c>
    </row>
    <row r="81" spans="1:4" x14ac:dyDescent="0.25">
      <c r="A81">
        <v>20129854953</v>
      </c>
      <c r="B81" t="s">
        <v>2728</v>
      </c>
    </row>
    <row r="82" spans="1:4" x14ac:dyDescent="0.25">
      <c r="A82">
        <v>20129957256</v>
      </c>
      <c r="B82" t="s">
        <v>2729</v>
      </c>
    </row>
    <row r="83" spans="1:4" x14ac:dyDescent="0.25">
      <c r="A83">
        <v>20131312955</v>
      </c>
      <c r="B83" t="s">
        <v>2730</v>
      </c>
    </row>
    <row r="84" spans="1:4" x14ac:dyDescent="0.25">
      <c r="A84">
        <v>20131373075</v>
      </c>
      <c r="B84" t="s">
        <v>2731</v>
      </c>
    </row>
    <row r="85" spans="1:4" x14ac:dyDescent="0.25">
      <c r="A85">
        <v>20133208292</v>
      </c>
      <c r="B85" t="s">
        <v>2732</v>
      </c>
    </row>
    <row r="86" spans="1:4" x14ac:dyDescent="0.25">
      <c r="A86">
        <v>20137976171</v>
      </c>
      <c r="B86" t="s">
        <v>2733</v>
      </c>
      <c r="C86" t="s">
        <v>2681</v>
      </c>
      <c r="D86" t="s">
        <v>2734</v>
      </c>
    </row>
    <row r="87" spans="1:4" x14ac:dyDescent="0.25">
      <c r="A87">
        <v>20138149022</v>
      </c>
      <c r="B87" t="s">
        <v>2735</v>
      </c>
    </row>
    <row r="88" spans="1:4" x14ac:dyDescent="0.25">
      <c r="A88">
        <v>20138861300</v>
      </c>
      <c r="B88" t="s">
        <v>2736</v>
      </c>
    </row>
    <row r="89" spans="1:4" x14ac:dyDescent="0.25">
      <c r="A89">
        <v>20141637941</v>
      </c>
      <c r="B89" t="s">
        <v>2737</v>
      </c>
    </row>
    <row r="90" spans="1:4" x14ac:dyDescent="0.25">
      <c r="A90">
        <v>20154639293</v>
      </c>
      <c r="B90" t="s">
        <v>2738</v>
      </c>
    </row>
    <row r="91" spans="1:4" x14ac:dyDescent="0.25">
      <c r="A91">
        <v>20159554229</v>
      </c>
      <c r="B91" t="s">
        <v>2739</v>
      </c>
    </row>
    <row r="92" spans="1:4" x14ac:dyDescent="0.25">
      <c r="A92">
        <v>20161541991</v>
      </c>
      <c r="B92" t="s">
        <v>2740</v>
      </c>
    </row>
    <row r="93" spans="1:4" x14ac:dyDescent="0.25">
      <c r="A93">
        <v>20170040938</v>
      </c>
      <c r="B93" t="s">
        <v>2741</v>
      </c>
      <c r="C93" t="s">
        <v>2681</v>
      </c>
      <c r="D93" t="s">
        <v>2742</v>
      </c>
    </row>
    <row r="94" spans="1:4" x14ac:dyDescent="0.25">
      <c r="A94">
        <v>20195189146</v>
      </c>
      <c r="B94" t="s">
        <v>2743</v>
      </c>
    </row>
    <row r="95" spans="1:4" x14ac:dyDescent="0.25">
      <c r="A95">
        <v>20204621242</v>
      </c>
      <c r="B95" t="s">
        <v>2744</v>
      </c>
    </row>
    <row r="96" spans="1:4" x14ac:dyDescent="0.25">
      <c r="A96">
        <v>20226909576</v>
      </c>
      <c r="B96" t="s">
        <v>2745</v>
      </c>
    </row>
    <row r="97" spans="1:4" x14ac:dyDescent="0.25">
      <c r="A97">
        <v>20272859613</v>
      </c>
      <c r="B97" t="s">
        <v>2746</v>
      </c>
    </row>
    <row r="98" spans="1:4" x14ac:dyDescent="0.25">
      <c r="A98">
        <v>20277722187</v>
      </c>
      <c r="B98" t="s">
        <v>2747</v>
      </c>
    </row>
    <row r="99" spans="1:4" x14ac:dyDescent="0.25">
      <c r="A99">
        <v>20293774308</v>
      </c>
      <c r="B99" t="s">
        <v>2748</v>
      </c>
    </row>
    <row r="100" spans="1:4" x14ac:dyDescent="0.25">
      <c r="A100">
        <v>20302891452</v>
      </c>
      <c r="B100" t="s">
        <v>1337</v>
      </c>
    </row>
    <row r="101" spans="1:4" x14ac:dyDescent="0.25">
      <c r="A101">
        <v>20304289512</v>
      </c>
      <c r="B101" t="s">
        <v>2749</v>
      </c>
    </row>
    <row r="102" spans="1:4" x14ac:dyDescent="0.25">
      <c r="A102">
        <v>20312192641</v>
      </c>
      <c r="B102" t="s">
        <v>2750</v>
      </c>
      <c r="C102" t="s">
        <v>2681</v>
      </c>
      <c r="D102" t="s">
        <v>2751</v>
      </c>
    </row>
    <row r="103" spans="1:4" x14ac:dyDescent="0.25">
      <c r="A103">
        <v>20329545459</v>
      </c>
      <c r="B103" t="s">
        <v>2752</v>
      </c>
    </row>
    <row r="104" spans="1:4" x14ac:dyDescent="0.25">
      <c r="A104">
        <v>20340584237</v>
      </c>
      <c r="B104" t="s">
        <v>2753</v>
      </c>
    </row>
    <row r="105" spans="1:4" x14ac:dyDescent="0.25">
      <c r="A105">
        <v>20370146994</v>
      </c>
      <c r="B105" t="s">
        <v>2754</v>
      </c>
    </row>
    <row r="106" spans="1:4" x14ac:dyDescent="0.25">
      <c r="A106">
        <v>20371310160</v>
      </c>
      <c r="B106" t="s">
        <v>2327</v>
      </c>
      <c r="D106" t="s">
        <v>2755</v>
      </c>
    </row>
    <row r="107" spans="1:4" x14ac:dyDescent="0.25">
      <c r="A107">
        <v>20371332210</v>
      </c>
      <c r="B107" t="s">
        <v>2756</v>
      </c>
    </row>
    <row r="108" spans="1:4" x14ac:dyDescent="0.25">
      <c r="A108">
        <v>20379430377</v>
      </c>
      <c r="B108" t="s">
        <v>2757</v>
      </c>
    </row>
    <row r="109" spans="1:4" x14ac:dyDescent="0.25">
      <c r="A109">
        <v>20392466275</v>
      </c>
      <c r="B109" t="s">
        <v>2758</v>
      </c>
    </row>
    <row r="110" spans="1:4" x14ac:dyDescent="0.25">
      <c r="A110">
        <v>20402885549</v>
      </c>
      <c r="B110" t="s">
        <v>2759</v>
      </c>
    </row>
    <row r="111" spans="1:4" x14ac:dyDescent="0.25">
      <c r="A111">
        <v>20406313213</v>
      </c>
      <c r="B111" t="s">
        <v>2760</v>
      </c>
    </row>
    <row r="112" spans="1:4" x14ac:dyDescent="0.25">
      <c r="A112">
        <v>20406350178</v>
      </c>
      <c r="B112" t="s">
        <v>2761</v>
      </c>
    </row>
    <row r="113" spans="1:4" x14ac:dyDescent="0.25">
      <c r="A113">
        <v>20406463614</v>
      </c>
      <c r="B113" t="s">
        <v>2762</v>
      </c>
    </row>
    <row r="114" spans="1:4" x14ac:dyDescent="0.25">
      <c r="A114">
        <v>20412524218</v>
      </c>
      <c r="B114" t="s">
        <v>2763</v>
      </c>
      <c r="C114" t="s">
        <v>2681</v>
      </c>
      <c r="D114" t="s">
        <v>2764</v>
      </c>
    </row>
    <row r="115" spans="1:4" x14ac:dyDescent="0.25">
      <c r="A115">
        <v>20413666130</v>
      </c>
      <c r="B115" t="s">
        <v>1513</v>
      </c>
    </row>
    <row r="116" spans="1:4" x14ac:dyDescent="0.25">
      <c r="A116">
        <v>20413815071</v>
      </c>
      <c r="B116" t="s">
        <v>2765</v>
      </c>
    </row>
    <row r="117" spans="1:4" x14ac:dyDescent="0.25">
      <c r="A117">
        <v>20414251561</v>
      </c>
      <c r="B117" t="s">
        <v>2766</v>
      </c>
    </row>
    <row r="118" spans="1:4" x14ac:dyDescent="0.25">
      <c r="A118">
        <v>20417573705</v>
      </c>
      <c r="B118" t="s">
        <v>2767</v>
      </c>
    </row>
    <row r="119" spans="1:4" x14ac:dyDescent="0.25">
      <c r="A119">
        <v>20419158462</v>
      </c>
      <c r="B119" t="s">
        <v>792</v>
      </c>
      <c r="C119" t="s">
        <v>2681</v>
      </c>
      <c r="D119" t="s">
        <v>2768</v>
      </c>
    </row>
    <row r="120" spans="1:4" x14ac:dyDescent="0.25">
      <c r="A120">
        <v>20422461311</v>
      </c>
      <c r="B120" t="s">
        <v>2769</v>
      </c>
    </row>
    <row r="121" spans="1:4" x14ac:dyDescent="0.25">
      <c r="A121">
        <v>20424092941</v>
      </c>
      <c r="B121" t="s">
        <v>2770</v>
      </c>
    </row>
    <row r="122" spans="1:4" x14ac:dyDescent="0.25">
      <c r="A122">
        <v>20425809882</v>
      </c>
      <c r="B122" t="s">
        <v>2771</v>
      </c>
    </row>
    <row r="123" spans="1:4" x14ac:dyDescent="0.25">
      <c r="A123">
        <v>20429040583</v>
      </c>
      <c r="B123" t="s">
        <v>2772</v>
      </c>
    </row>
    <row r="124" spans="1:4" x14ac:dyDescent="0.25">
      <c r="A124">
        <v>20429640939</v>
      </c>
      <c r="B124" t="s">
        <v>1468</v>
      </c>
      <c r="C124" t="s">
        <v>2681</v>
      </c>
      <c r="D124" t="s">
        <v>2773</v>
      </c>
    </row>
    <row r="125" spans="1:4" x14ac:dyDescent="0.25">
      <c r="A125">
        <v>20432552072</v>
      </c>
      <c r="B125" t="s">
        <v>2774</v>
      </c>
    </row>
    <row r="126" spans="1:4" x14ac:dyDescent="0.25">
      <c r="A126">
        <v>20438933272</v>
      </c>
      <c r="B126" t="s">
        <v>2775</v>
      </c>
    </row>
    <row r="127" spans="1:4" x14ac:dyDescent="0.25">
      <c r="A127">
        <v>20448648193</v>
      </c>
      <c r="B127" t="s">
        <v>2776</v>
      </c>
    </row>
    <row r="128" spans="1:4" x14ac:dyDescent="0.25">
      <c r="A128">
        <v>20454054271</v>
      </c>
      <c r="B128" t="s">
        <v>2777</v>
      </c>
    </row>
    <row r="129" spans="1:4" x14ac:dyDescent="0.25">
      <c r="A129">
        <v>20454063423</v>
      </c>
      <c r="B129" t="s">
        <v>2778</v>
      </c>
      <c r="C129" t="s">
        <v>2681</v>
      </c>
      <c r="D129" t="s">
        <v>2779</v>
      </c>
    </row>
    <row r="130" spans="1:4" x14ac:dyDescent="0.25">
      <c r="A130">
        <v>20454076673</v>
      </c>
      <c r="B130" t="s">
        <v>2780</v>
      </c>
    </row>
    <row r="131" spans="1:4" x14ac:dyDescent="0.25">
      <c r="A131">
        <v>20454186002</v>
      </c>
      <c r="B131" t="s">
        <v>898</v>
      </c>
      <c r="C131" t="s">
        <v>2781</v>
      </c>
      <c r="D131" t="s">
        <v>2782</v>
      </c>
    </row>
    <row r="132" spans="1:4" x14ac:dyDescent="0.25">
      <c r="A132">
        <v>20454205660</v>
      </c>
      <c r="B132" t="s">
        <v>2783</v>
      </c>
    </row>
    <row r="133" spans="1:4" x14ac:dyDescent="0.25">
      <c r="A133">
        <v>20454377011</v>
      </c>
      <c r="B133" t="s">
        <v>2784</v>
      </c>
    </row>
    <row r="134" spans="1:4" x14ac:dyDescent="0.25">
      <c r="A134">
        <v>20454422253</v>
      </c>
      <c r="B134" t="s">
        <v>2785</v>
      </c>
    </row>
    <row r="135" spans="1:4" x14ac:dyDescent="0.25">
      <c r="A135">
        <v>20454944543</v>
      </c>
      <c r="B135" t="s">
        <v>2786</v>
      </c>
    </row>
    <row r="136" spans="1:4" x14ac:dyDescent="0.25">
      <c r="A136">
        <v>20455225044</v>
      </c>
      <c r="B136" t="s">
        <v>2787</v>
      </c>
    </row>
    <row r="137" spans="1:4" x14ac:dyDescent="0.25">
      <c r="A137">
        <v>20455261431</v>
      </c>
      <c r="B137" t="s">
        <v>2788</v>
      </c>
    </row>
    <row r="138" spans="1:4" x14ac:dyDescent="0.25">
      <c r="A138">
        <v>20455283915</v>
      </c>
      <c r="B138" t="s">
        <v>2789</v>
      </c>
    </row>
    <row r="139" spans="1:4" x14ac:dyDescent="0.25">
      <c r="A139">
        <v>20455289522</v>
      </c>
      <c r="B139" t="s">
        <v>2790</v>
      </c>
    </row>
    <row r="140" spans="1:4" x14ac:dyDescent="0.25">
      <c r="A140">
        <v>20455391131</v>
      </c>
      <c r="B140" t="s">
        <v>2791</v>
      </c>
    </row>
    <row r="141" spans="1:4" x14ac:dyDescent="0.25">
      <c r="A141">
        <v>20455485461</v>
      </c>
      <c r="B141" t="s">
        <v>2792</v>
      </c>
    </row>
    <row r="142" spans="1:4" x14ac:dyDescent="0.25">
      <c r="A142">
        <v>20455494967</v>
      </c>
      <c r="B142" t="s">
        <v>2793</v>
      </c>
    </row>
    <row r="143" spans="1:4" x14ac:dyDescent="0.25">
      <c r="A143">
        <v>20455586063</v>
      </c>
      <c r="B143" t="s">
        <v>2794</v>
      </c>
      <c r="D143" t="s">
        <v>2795</v>
      </c>
    </row>
    <row r="144" spans="1:4" x14ac:dyDescent="0.25">
      <c r="A144">
        <v>20455731926</v>
      </c>
      <c r="B144" t="s">
        <v>2796</v>
      </c>
      <c r="C144" t="s">
        <v>2681</v>
      </c>
      <c r="D144" t="s">
        <v>2797</v>
      </c>
    </row>
    <row r="145" spans="1:4" x14ac:dyDescent="0.25">
      <c r="A145">
        <v>20455825742</v>
      </c>
      <c r="B145" t="s">
        <v>2798</v>
      </c>
    </row>
    <row r="146" spans="1:4" x14ac:dyDescent="0.25">
      <c r="A146">
        <v>20455833095</v>
      </c>
      <c r="B146" t="s">
        <v>2799</v>
      </c>
      <c r="C146" t="s">
        <v>2626</v>
      </c>
      <c r="D146" t="s">
        <v>2800</v>
      </c>
    </row>
    <row r="147" spans="1:4" x14ac:dyDescent="0.25">
      <c r="A147">
        <v>20455932824</v>
      </c>
      <c r="B147" t="s">
        <v>2801</v>
      </c>
      <c r="C147" t="s">
        <v>2681</v>
      </c>
      <c r="D147" t="s">
        <v>2802</v>
      </c>
    </row>
    <row r="148" spans="1:4" x14ac:dyDescent="0.25">
      <c r="A148">
        <v>20455933553</v>
      </c>
      <c r="B148" t="s">
        <v>2803</v>
      </c>
    </row>
    <row r="149" spans="1:4" x14ac:dyDescent="0.25">
      <c r="A149">
        <v>20456012427</v>
      </c>
      <c r="B149" t="s">
        <v>2804</v>
      </c>
    </row>
    <row r="150" spans="1:4" x14ac:dyDescent="0.25">
      <c r="A150">
        <v>20456123253</v>
      </c>
      <c r="B150" t="s">
        <v>2805</v>
      </c>
    </row>
    <row r="151" spans="1:4" x14ac:dyDescent="0.25">
      <c r="A151">
        <v>20456147781</v>
      </c>
      <c r="B151" t="s">
        <v>769</v>
      </c>
      <c r="C151" t="s">
        <v>2681</v>
      </c>
      <c r="D151" t="s">
        <v>2806</v>
      </c>
    </row>
    <row r="152" spans="1:4" x14ac:dyDescent="0.25">
      <c r="A152">
        <v>20456424881</v>
      </c>
      <c r="B152" t="s">
        <v>2807</v>
      </c>
    </row>
    <row r="153" spans="1:4" x14ac:dyDescent="0.25">
      <c r="A153">
        <v>20456565353</v>
      </c>
      <c r="B153" t="s">
        <v>1914</v>
      </c>
      <c r="C153" t="s">
        <v>2626</v>
      </c>
      <c r="D153" t="s">
        <v>2808</v>
      </c>
    </row>
    <row r="154" spans="1:4" x14ac:dyDescent="0.25">
      <c r="A154">
        <v>20460352674</v>
      </c>
      <c r="B154" t="s">
        <v>2809</v>
      </c>
    </row>
    <row r="155" spans="1:4" x14ac:dyDescent="0.25">
      <c r="A155">
        <v>20477893466</v>
      </c>
      <c r="B155" t="s">
        <v>2810</v>
      </c>
      <c r="C155" t="s">
        <v>2681</v>
      </c>
      <c r="D155" t="s">
        <v>2811</v>
      </c>
    </row>
    <row r="156" spans="1:4" x14ac:dyDescent="0.25">
      <c r="A156">
        <v>20481475342</v>
      </c>
      <c r="B156" t="s">
        <v>2812</v>
      </c>
    </row>
    <row r="157" spans="1:4" x14ac:dyDescent="0.25">
      <c r="A157">
        <v>20486238241</v>
      </c>
      <c r="B157" t="s">
        <v>2813</v>
      </c>
    </row>
    <row r="158" spans="1:4" x14ac:dyDescent="0.25">
      <c r="A158">
        <v>20489968925</v>
      </c>
      <c r="B158" t="s">
        <v>2814</v>
      </c>
    </row>
    <row r="159" spans="1:4" x14ac:dyDescent="0.25">
      <c r="A159">
        <v>20490439880</v>
      </c>
      <c r="B159" t="s">
        <v>2815</v>
      </c>
    </row>
    <row r="160" spans="1:4" x14ac:dyDescent="0.25">
      <c r="A160">
        <v>20496535066</v>
      </c>
      <c r="B160" t="s">
        <v>2816</v>
      </c>
    </row>
    <row r="161" spans="1:4" x14ac:dyDescent="0.25">
      <c r="A161">
        <v>20497262101</v>
      </c>
      <c r="B161" t="s">
        <v>2817</v>
      </c>
      <c r="C161" t="s">
        <v>2681</v>
      </c>
      <c r="D161" t="s">
        <v>2818</v>
      </c>
    </row>
    <row r="162" spans="1:4" x14ac:dyDescent="0.25">
      <c r="A162">
        <v>20497953945</v>
      </c>
      <c r="B162" t="s">
        <v>2819</v>
      </c>
    </row>
    <row r="163" spans="1:4" x14ac:dyDescent="0.25">
      <c r="A163">
        <v>20498041567</v>
      </c>
      <c r="B163" t="s">
        <v>1532</v>
      </c>
      <c r="C163" t="s">
        <v>2681</v>
      </c>
      <c r="D163" t="s">
        <v>2820</v>
      </c>
    </row>
    <row r="164" spans="1:4" x14ac:dyDescent="0.25">
      <c r="A164">
        <v>20498046364</v>
      </c>
      <c r="B164" t="s">
        <v>2821</v>
      </c>
    </row>
    <row r="165" spans="1:4" x14ac:dyDescent="0.25">
      <c r="A165">
        <v>20498063617</v>
      </c>
      <c r="B165" t="s">
        <v>2822</v>
      </c>
    </row>
    <row r="166" spans="1:4" x14ac:dyDescent="0.25">
      <c r="A166">
        <v>20498185305</v>
      </c>
      <c r="B166" t="s">
        <v>2823</v>
      </c>
    </row>
    <row r="167" spans="1:4" x14ac:dyDescent="0.25">
      <c r="A167">
        <v>20498218831</v>
      </c>
      <c r="B167" t="s">
        <v>2312</v>
      </c>
      <c r="C167" t="s">
        <v>2681</v>
      </c>
      <c r="D167" t="s">
        <v>2824</v>
      </c>
    </row>
    <row r="168" spans="1:4" x14ac:dyDescent="0.25">
      <c r="A168">
        <v>20498309713</v>
      </c>
      <c r="B168" t="s">
        <v>2825</v>
      </c>
    </row>
    <row r="169" spans="1:4" x14ac:dyDescent="0.25">
      <c r="A169">
        <v>20498311963</v>
      </c>
      <c r="B169" t="s">
        <v>2826</v>
      </c>
      <c r="C169" t="s">
        <v>2681</v>
      </c>
      <c r="D169" t="s">
        <v>2827</v>
      </c>
    </row>
    <row r="170" spans="1:4" x14ac:dyDescent="0.25">
      <c r="A170">
        <v>20498380931</v>
      </c>
      <c r="B170" t="s">
        <v>1229</v>
      </c>
      <c r="C170" t="s">
        <v>2681</v>
      </c>
      <c r="D170" t="s">
        <v>2828</v>
      </c>
    </row>
    <row r="171" spans="1:4" x14ac:dyDescent="0.25">
      <c r="A171">
        <v>20498441662</v>
      </c>
      <c r="B171" t="s">
        <v>2829</v>
      </c>
    </row>
    <row r="172" spans="1:4" x14ac:dyDescent="0.25">
      <c r="A172">
        <v>20498452940</v>
      </c>
      <c r="B172" t="s">
        <v>2830</v>
      </c>
    </row>
    <row r="173" spans="1:4" x14ac:dyDescent="0.25">
      <c r="A173">
        <v>20498459791</v>
      </c>
      <c r="B173" t="s">
        <v>2831</v>
      </c>
    </row>
    <row r="174" spans="1:4" x14ac:dyDescent="0.25">
      <c r="A174">
        <v>20498513833</v>
      </c>
      <c r="B174" t="s">
        <v>2832</v>
      </c>
    </row>
    <row r="175" spans="1:4" x14ac:dyDescent="0.25">
      <c r="A175">
        <v>20501458164</v>
      </c>
      <c r="B175" t="s">
        <v>2833</v>
      </c>
    </row>
    <row r="176" spans="1:4" x14ac:dyDescent="0.25">
      <c r="A176">
        <v>20501534103</v>
      </c>
      <c r="B176" t="s">
        <v>2834</v>
      </c>
    </row>
    <row r="177" spans="1:4" x14ac:dyDescent="0.25">
      <c r="A177">
        <v>20505675836</v>
      </c>
      <c r="B177" t="s">
        <v>1721</v>
      </c>
      <c r="C177" t="s">
        <v>2681</v>
      </c>
      <c r="D177" t="s">
        <v>2835</v>
      </c>
    </row>
    <row r="178" spans="1:4" x14ac:dyDescent="0.25">
      <c r="A178">
        <v>20505897812</v>
      </c>
      <c r="B178" t="s">
        <v>2836</v>
      </c>
    </row>
    <row r="179" spans="1:4" x14ac:dyDescent="0.25">
      <c r="A179">
        <v>20508430681</v>
      </c>
      <c r="B179" t="s">
        <v>2837</v>
      </c>
    </row>
    <row r="180" spans="1:4" x14ac:dyDescent="0.25">
      <c r="A180">
        <v>20508597208</v>
      </c>
      <c r="B180" t="s">
        <v>2838</v>
      </c>
    </row>
    <row r="181" spans="1:4" x14ac:dyDescent="0.25">
      <c r="A181">
        <v>20509128686</v>
      </c>
      <c r="B181" t="s">
        <v>2839</v>
      </c>
    </row>
    <row r="182" spans="1:4" x14ac:dyDescent="0.25">
      <c r="A182">
        <v>20510460643</v>
      </c>
      <c r="B182" t="s">
        <v>2840</v>
      </c>
    </row>
    <row r="183" spans="1:4" x14ac:dyDescent="0.25">
      <c r="A183">
        <v>20512356657</v>
      </c>
      <c r="B183" t="s">
        <v>2841</v>
      </c>
    </row>
    <row r="184" spans="1:4" x14ac:dyDescent="0.25">
      <c r="A184">
        <v>20512573160</v>
      </c>
      <c r="B184" t="s">
        <v>2842</v>
      </c>
    </row>
    <row r="185" spans="1:4" x14ac:dyDescent="0.25">
      <c r="A185">
        <v>20513294574</v>
      </c>
      <c r="B185" t="s">
        <v>2843</v>
      </c>
      <c r="C185" t="s">
        <v>2681</v>
      </c>
      <c r="D185" t="s">
        <v>2844</v>
      </c>
    </row>
    <row r="186" spans="1:4" x14ac:dyDescent="0.25">
      <c r="A186">
        <v>20513696028</v>
      </c>
      <c r="B186" t="s">
        <v>2845</v>
      </c>
    </row>
    <row r="187" spans="1:4" x14ac:dyDescent="0.25">
      <c r="A187">
        <v>20514133931</v>
      </c>
      <c r="B187" t="s">
        <v>2846</v>
      </c>
    </row>
    <row r="188" spans="1:4" x14ac:dyDescent="0.25">
      <c r="A188">
        <v>20514429384</v>
      </c>
      <c r="B188" t="s">
        <v>2847</v>
      </c>
      <c r="C188" t="s">
        <v>2681</v>
      </c>
      <c r="D188" t="s">
        <v>2848</v>
      </c>
    </row>
    <row r="189" spans="1:4" x14ac:dyDescent="0.25">
      <c r="A189">
        <v>20514513172</v>
      </c>
      <c r="B189" t="s">
        <v>2849</v>
      </c>
    </row>
    <row r="190" spans="1:4" x14ac:dyDescent="0.25">
      <c r="A190">
        <v>20514657417</v>
      </c>
      <c r="B190" t="s">
        <v>2850</v>
      </c>
    </row>
    <row r="191" spans="1:4" x14ac:dyDescent="0.25">
      <c r="A191">
        <v>20516933888</v>
      </c>
      <c r="B191" t="s">
        <v>2851</v>
      </c>
    </row>
    <row r="192" spans="1:4" x14ac:dyDescent="0.25">
      <c r="A192">
        <v>20517035964</v>
      </c>
      <c r="B192" t="s">
        <v>679</v>
      </c>
      <c r="C192" t="s">
        <v>2781</v>
      </c>
      <c r="D192" t="s">
        <v>2852</v>
      </c>
    </row>
    <row r="193" spans="1:4" x14ac:dyDescent="0.25">
      <c r="A193">
        <v>20517355951</v>
      </c>
      <c r="B193" t="s">
        <v>2853</v>
      </c>
      <c r="C193" t="s">
        <v>2681</v>
      </c>
      <c r="D193" t="s">
        <v>2854</v>
      </c>
    </row>
    <row r="194" spans="1:4" x14ac:dyDescent="0.25">
      <c r="A194">
        <v>20517932346</v>
      </c>
      <c r="B194" t="s">
        <v>2855</v>
      </c>
      <c r="C194" t="s">
        <v>2681</v>
      </c>
      <c r="D194" t="s">
        <v>2856</v>
      </c>
    </row>
    <row r="195" spans="1:4" x14ac:dyDescent="0.25">
      <c r="A195">
        <v>20519212162</v>
      </c>
      <c r="B195" t="s">
        <v>2857</v>
      </c>
    </row>
    <row r="196" spans="1:4" x14ac:dyDescent="0.25">
      <c r="A196">
        <v>20519354978</v>
      </c>
      <c r="B196" t="s">
        <v>2858</v>
      </c>
      <c r="C196" t="s">
        <v>2859</v>
      </c>
      <c r="D196" t="s">
        <v>2860</v>
      </c>
    </row>
    <row r="197" spans="1:4" x14ac:dyDescent="0.25">
      <c r="A197">
        <v>20521268191</v>
      </c>
      <c r="B197" t="s">
        <v>2861</v>
      </c>
    </row>
    <row r="198" spans="1:4" x14ac:dyDescent="0.25">
      <c r="A198">
        <v>20521817047</v>
      </c>
      <c r="B198" t="s">
        <v>2862</v>
      </c>
    </row>
    <row r="199" spans="1:4" x14ac:dyDescent="0.25">
      <c r="A199">
        <v>20523573226</v>
      </c>
      <c r="B199" t="s">
        <v>2863</v>
      </c>
    </row>
    <row r="200" spans="1:4" x14ac:dyDescent="0.25">
      <c r="A200">
        <v>20532452857</v>
      </c>
      <c r="B200" t="s">
        <v>2864</v>
      </c>
    </row>
    <row r="201" spans="1:4" x14ac:dyDescent="0.25">
      <c r="A201">
        <v>20535943363</v>
      </c>
      <c r="B201" t="s">
        <v>2865</v>
      </c>
    </row>
    <row r="202" spans="1:4" x14ac:dyDescent="0.25">
      <c r="A202">
        <v>20536727524</v>
      </c>
      <c r="B202" t="s">
        <v>2866</v>
      </c>
    </row>
    <row r="203" spans="1:4" x14ac:dyDescent="0.25">
      <c r="A203">
        <v>20537921464</v>
      </c>
      <c r="B203" t="s">
        <v>2867</v>
      </c>
      <c r="C203" t="s">
        <v>2681</v>
      </c>
      <c r="D203" t="s">
        <v>2868</v>
      </c>
    </row>
    <row r="204" spans="1:4" x14ac:dyDescent="0.25">
      <c r="A204">
        <v>20538501469</v>
      </c>
      <c r="B204" t="s">
        <v>2869</v>
      </c>
    </row>
    <row r="205" spans="1:4" x14ac:dyDescent="0.25">
      <c r="A205">
        <v>20538593053</v>
      </c>
      <c r="B205" t="s">
        <v>1063</v>
      </c>
      <c r="C205" t="s">
        <v>2681</v>
      </c>
      <c r="D205" t="s">
        <v>2870</v>
      </c>
    </row>
    <row r="206" spans="1:4" x14ac:dyDescent="0.25">
      <c r="A206">
        <v>20539387104</v>
      </c>
      <c r="B206" t="s">
        <v>1277</v>
      </c>
      <c r="C206" t="s">
        <v>2681</v>
      </c>
      <c r="D206" t="s">
        <v>2871</v>
      </c>
    </row>
    <row r="207" spans="1:4" x14ac:dyDescent="0.25">
      <c r="A207">
        <v>20539539214</v>
      </c>
      <c r="B207" t="s">
        <v>2872</v>
      </c>
    </row>
    <row r="208" spans="1:4" x14ac:dyDescent="0.25">
      <c r="A208">
        <v>20539610377</v>
      </c>
      <c r="B208" t="s">
        <v>2873</v>
      </c>
    </row>
    <row r="209" spans="1:4" x14ac:dyDescent="0.25">
      <c r="A209">
        <v>20539627938</v>
      </c>
      <c r="B209" t="s">
        <v>2874</v>
      </c>
      <c r="C209" t="s">
        <v>2681</v>
      </c>
      <c r="D209" t="s">
        <v>2875</v>
      </c>
    </row>
    <row r="210" spans="1:4" x14ac:dyDescent="0.25">
      <c r="A210">
        <v>20539677528</v>
      </c>
      <c r="B210" t="s">
        <v>2876</v>
      </c>
    </row>
    <row r="211" spans="1:4" x14ac:dyDescent="0.25">
      <c r="A211">
        <v>20539681550</v>
      </c>
      <c r="B211" t="s">
        <v>2877</v>
      </c>
    </row>
    <row r="212" spans="1:4" x14ac:dyDescent="0.25">
      <c r="A212">
        <v>20543323943</v>
      </c>
      <c r="B212" t="s">
        <v>2878</v>
      </c>
      <c r="C212" t="s">
        <v>2681</v>
      </c>
      <c r="D212" t="s">
        <v>2879</v>
      </c>
    </row>
    <row r="213" spans="1:4" x14ac:dyDescent="0.25">
      <c r="A213">
        <v>20545479941</v>
      </c>
      <c r="B213" t="s">
        <v>2880</v>
      </c>
      <c r="C213" t="s">
        <v>2681</v>
      </c>
      <c r="D213" t="s">
        <v>2881</v>
      </c>
    </row>
    <row r="214" spans="1:4" x14ac:dyDescent="0.25">
      <c r="A214">
        <v>20545577870</v>
      </c>
      <c r="B214" t="s">
        <v>2882</v>
      </c>
      <c r="C214" t="s">
        <v>2781</v>
      </c>
      <c r="D214" t="s">
        <v>2883</v>
      </c>
    </row>
    <row r="215" spans="1:4" x14ac:dyDescent="0.25">
      <c r="A215">
        <v>20546090435</v>
      </c>
      <c r="B215" t="s">
        <v>2884</v>
      </c>
    </row>
    <row r="216" spans="1:4" x14ac:dyDescent="0.25">
      <c r="A216">
        <v>20546153372</v>
      </c>
      <c r="B216" t="s">
        <v>1590</v>
      </c>
      <c r="C216" t="s">
        <v>2681</v>
      </c>
      <c r="D216" t="s">
        <v>2885</v>
      </c>
    </row>
    <row r="217" spans="1:4" x14ac:dyDescent="0.25">
      <c r="A217">
        <v>20546412904</v>
      </c>
      <c r="B217" t="s">
        <v>2886</v>
      </c>
    </row>
    <row r="218" spans="1:4" x14ac:dyDescent="0.25">
      <c r="A218">
        <v>20546530184</v>
      </c>
      <c r="B218" t="s">
        <v>2887</v>
      </c>
    </row>
    <row r="219" spans="1:4" x14ac:dyDescent="0.25">
      <c r="A219">
        <v>20548600210</v>
      </c>
      <c r="B219" t="s">
        <v>2888</v>
      </c>
    </row>
    <row r="220" spans="1:4" x14ac:dyDescent="0.25">
      <c r="A220">
        <v>20548863571</v>
      </c>
      <c r="B220" t="s">
        <v>2889</v>
      </c>
    </row>
    <row r="221" spans="1:4" x14ac:dyDescent="0.25">
      <c r="A221">
        <v>20548938415</v>
      </c>
      <c r="B221" t="s">
        <v>2890</v>
      </c>
    </row>
    <row r="222" spans="1:4" x14ac:dyDescent="0.25">
      <c r="A222">
        <v>20549068201</v>
      </c>
      <c r="B222" t="s">
        <v>1908</v>
      </c>
    </row>
    <row r="223" spans="1:4" x14ac:dyDescent="0.25">
      <c r="A223">
        <v>20550703778</v>
      </c>
      <c r="B223" t="s">
        <v>2891</v>
      </c>
      <c r="C223" t="s">
        <v>2781</v>
      </c>
      <c r="D223" t="s">
        <v>2892</v>
      </c>
    </row>
    <row r="224" spans="1:4" x14ac:dyDescent="0.25">
      <c r="A224">
        <v>20550891086</v>
      </c>
      <c r="B224" t="s">
        <v>2893</v>
      </c>
    </row>
    <row r="225" spans="1:4" x14ac:dyDescent="0.25">
      <c r="A225">
        <v>20551520634</v>
      </c>
      <c r="B225" t="s">
        <v>2894</v>
      </c>
      <c r="C225" t="s">
        <v>2781</v>
      </c>
      <c r="D225" t="s">
        <v>2895</v>
      </c>
    </row>
    <row r="226" spans="1:4" x14ac:dyDescent="0.25">
      <c r="A226">
        <v>20552024355</v>
      </c>
      <c r="B226" t="s">
        <v>1693</v>
      </c>
    </row>
    <row r="227" spans="1:4" x14ac:dyDescent="0.25">
      <c r="A227">
        <v>20553255709</v>
      </c>
      <c r="B227" t="s">
        <v>2896</v>
      </c>
      <c r="C227" t="s">
        <v>2681</v>
      </c>
      <c r="D227" t="s">
        <v>2897</v>
      </c>
    </row>
    <row r="228" spans="1:4" x14ac:dyDescent="0.25">
      <c r="A228">
        <v>20554299441</v>
      </c>
      <c r="B228" t="s">
        <v>2898</v>
      </c>
      <c r="C228" t="s">
        <v>2781</v>
      </c>
      <c r="D228" t="s">
        <v>2899</v>
      </c>
    </row>
    <row r="229" spans="1:4" x14ac:dyDescent="0.25">
      <c r="A229">
        <v>20554454276</v>
      </c>
      <c r="B229" t="s">
        <v>2900</v>
      </c>
    </row>
    <row r="230" spans="1:4" x14ac:dyDescent="0.25">
      <c r="A230">
        <v>20556348236</v>
      </c>
      <c r="B230" t="s">
        <v>2901</v>
      </c>
    </row>
    <row r="231" spans="1:4" x14ac:dyDescent="0.25">
      <c r="A231">
        <v>20557091492</v>
      </c>
      <c r="B231" t="s">
        <v>2902</v>
      </c>
      <c r="C231" t="s">
        <v>2781</v>
      </c>
      <c r="D231" t="s">
        <v>2903</v>
      </c>
    </row>
    <row r="232" spans="1:4" x14ac:dyDescent="0.25">
      <c r="A232">
        <v>20557876465</v>
      </c>
      <c r="B232" t="s">
        <v>2904</v>
      </c>
    </row>
    <row r="233" spans="1:4" x14ac:dyDescent="0.25">
      <c r="A233">
        <v>20558144816</v>
      </c>
      <c r="B233" t="s">
        <v>2905</v>
      </c>
    </row>
    <row r="234" spans="1:4" x14ac:dyDescent="0.25">
      <c r="A234">
        <v>20558203332</v>
      </c>
      <c r="B234" t="s">
        <v>2906</v>
      </c>
    </row>
    <row r="235" spans="1:4" x14ac:dyDescent="0.25">
      <c r="A235">
        <v>20558226979</v>
      </c>
      <c r="B235" t="s">
        <v>2907</v>
      </c>
    </row>
    <row r="236" spans="1:4" x14ac:dyDescent="0.25">
      <c r="A236">
        <v>20558320487</v>
      </c>
      <c r="B236" t="s">
        <v>2908</v>
      </c>
    </row>
    <row r="237" spans="1:4" x14ac:dyDescent="0.25">
      <c r="A237">
        <v>20558353814</v>
      </c>
      <c r="B237" t="s">
        <v>2909</v>
      </c>
      <c r="C237" t="s">
        <v>2681</v>
      </c>
      <c r="D237" t="s">
        <v>2910</v>
      </c>
    </row>
    <row r="238" spans="1:4" x14ac:dyDescent="0.25">
      <c r="A238">
        <v>20558378990</v>
      </c>
      <c r="B238" t="s">
        <v>2911</v>
      </c>
      <c r="C238" t="s">
        <v>2626</v>
      </c>
      <c r="D238" t="s">
        <v>2912</v>
      </c>
    </row>
    <row r="239" spans="1:4" x14ac:dyDescent="0.25">
      <c r="A239">
        <v>20558627299</v>
      </c>
      <c r="B239" t="s">
        <v>2913</v>
      </c>
      <c r="C239" t="s">
        <v>2681</v>
      </c>
      <c r="D239" t="s">
        <v>2914</v>
      </c>
    </row>
    <row r="240" spans="1:4" x14ac:dyDescent="0.25">
      <c r="A240">
        <v>20558698048</v>
      </c>
      <c r="B240" t="s">
        <v>2915</v>
      </c>
    </row>
    <row r="241" spans="1:4" x14ac:dyDescent="0.25">
      <c r="A241">
        <v>20558740346</v>
      </c>
      <c r="B241" t="s">
        <v>2916</v>
      </c>
      <c r="C241" t="s">
        <v>2781</v>
      </c>
      <c r="D241" t="s">
        <v>2917</v>
      </c>
    </row>
    <row r="242" spans="1:4" x14ac:dyDescent="0.25">
      <c r="A242">
        <v>20559075524</v>
      </c>
      <c r="B242" t="s">
        <v>2918</v>
      </c>
    </row>
    <row r="243" spans="1:4" x14ac:dyDescent="0.25">
      <c r="A243">
        <v>20559124088</v>
      </c>
      <c r="B243" t="s">
        <v>2919</v>
      </c>
    </row>
    <row r="244" spans="1:4" x14ac:dyDescent="0.25">
      <c r="A244">
        <v>20559141411</v>
      </c>
      <c r="B244" t="s">
        <v>2920</v>
      </c>
    </row>
    <row r="245" spans="1:4" x14ac:dyDescent="0.25">
      <c r="A245">
        <v>20559271625</v>
      </c>
      <c r="B245" t="s">
        <v>2921</v>
      </c>
    </row>
    <row r="246" spans="1:4" x14ac:dyDescent="0.25">
      <c r="A246">
        <v>20562856103</v>
      </c>
      <c r="B246" t="s">
        <v>2922</v>
      </c>
    </row>
    <row r="247" spans="1:4" x14ac:dyDescent="0.25">
      <c r="A247">
        <v>20563260140</v>
      </c>
      <c r="B247" t="s">
        <v>2923</v>
      </c>
    </row>
    <row r="248" spans="1:4" x14ac:dyDescent="0.25">
      <c r="A248">
        <v>20563371995</v>
      </c>
      <c r="B248" t="s">
        <v>2924</v>
      </c>
      <c r="C248" t="s">
        <v>2681</v>
      </c>
      <c r="D248" t="s">
        <v>2925</v>
      </c>
    </row>
    <row r="249" spans="1:4" x14ac:dyDescent="0.25">
      <c r="A249">
        <v>20563784564</v>
      </c>
      <c r="B249" t="s">
        <v>2926</v>
      </c>
    </row>
    <row r="250" spans="1:4" x14ac:dyDescent="0.25">
      <c r="A250">
        <v>20564022765</v>
      </c>
      <c r="B250" t="s">
        <v>2927</v>
      </c>
    </row>
    <row r="251" spans="1:4" x14ac:dyDescent="0.25">
      <c r="A251">
        <v>20565347099</v>
      </c>
      <c r="B251" t="s">
        <v>2928</v>
      </c>
    </row>
    <row r="252" spans="1:4" x14ac:dyDescent="0.25">
      <c r="A252">
        <v>20600111150</v>
      </c>
      <c r="B252" t="s">
        <v>2929</v>
      </c>
    </row>
    <row r="253" spans="1:4" x14ac:dyDescent="0.25">
      <c r="A253">
        <v>20600179331</v>
      </c>
      <c r="B253" t="s">
        <v>2930</v>
      </c>
    </row>
    <row r="254" spans="1:4" x14ac:dyDescent="0.25">
      <c r="A254">
        <v>20600398084</v>
      </c>
      <c r="B254" t="s">
        <v>2931</v>
      </c>
    </row>
    <row r="255" spans="1:4" x14ac:dyDescent="0.25">
      <c r="A255">
        <v>20600608062</v>
      </c>
      <c r="B255" t="s">
        <v>2932</v>
      </c>
    </row>
    <row r="256" spans="1:4" x14ac:dyDescent="0.25">
      <c r="A256">
        <v>20600790481</v>
      </c>
      <c r="B256" t="s">
        <v>2933</v>
      </c>
    </row>
    <row r="257" spans="1:4" x14ac:dyDescent="0.25">
      <c r="A257">
        <v>20600847482</v>
      </c>
      <c r="B257" t="s">
        <v>2934</v>
      </c>
    </row>
    <row r="258" spans="1:4" x14ac:dyDescent="0.25">
      <c r="A258">
        <v>20600849019</v>
      </c>
      <c r="B258" t="s">
        <v>2935</v>
      </c>
    </row>
    <row r="259" spans="1:4" x14ac:dyDescent="0.25">
      <c r="A259">
        <v>20600849671</v>
      </c>
      <c r="B259" t="s">
        <v>2936</v>
      </c>
    </row>
    <row r="260" spans="1:4" x14ac:dyDescent="0.25">
      <c r="A260">
        <v>20600871090</v>
      </c>
      <c r="B260" t="s">
        <v>2937</v>
      </c>
    </row>
    <row r="261" spans="1:4" x14ac:dyDescent="0.25">
      <c r="A261">
        <v>20600910010</v>
      </c>
      <c r="B261" t="s">
        <v>1557</v>
      </c>
      <c r="C261" t="s">
        <v>2781</v>
      </c>
      <c r="D261" t="s">
        <v>2938</v>
      </c>
    </row>
    <row r="262" spans="1:4" x14ac:dyDescent="0.25">
      <c r="A262">
        <v>20600931921</v>
      </c>
      <c r="B262" t="s">
        <v>2939</v>
      </c>
    </row>
    <row r="263" spans="1:4" x14ac:dyDescent="0.25">
      <c r="A263">
        <v>20601014549</v>
      </c>
      <c r="B263" t="s">
        <v>2940</v>
      </c>
    </row>
    <row r="264" spans="1:4" x14ac:dyDescent="0.25">
      <c r="A264">
        <v>20601067987</v>
      </c>
      <c r="B264" t="s">
        <v>2941</v>
      </c>
    </row>
    <row r="265" spans="1:4" x14ac:dyDescent="0.25">
      <c r="A265">
        <v>20601116082</v>
      </c>
      <c r="B265" t="s">
        <v>2942</v>
      </c>
    </row>
    <row r="266" spans="1:4" x14ac:dyDescent="0.25">
      <c r="A266">
        <v>20601119600</v>
      </c>
      <c r="B266" t="s">
        <v>2943</v>
      </c>
    </row>
    <row r="267" spans="1:4" x14ac:dyDescent="0.25">
      <c r="A267">
        <v>20601223334</v>
      </c>
      <c r="B267" t="s">
        <v>2944</v>
      </c>
    </row>
    <row r="268" spans="1:4" x14ac:dyDescent="0.25">
      <c r="A268">
        <v>20601279666</v>
      </c>
      <c r="B268" t="s">
        <v>2945</v>
      </c>
      <c r="C268" t="s">
        <v>2626</v>
      </c>
      <c r="D268" t="s">
        <v>2946</v>
      </c>
    </row>
    <row r="269" spans="1:4" x14ac:dyDescent="0.25">
      <c r="A269">
        <v>20601399327</v>
      </c>
      <c r="B269" t="s">
        <v>2947</v>
      </c>
      <c r="C269" t="s">
        <v>2681</v>
      </c>
      <c r="D269" t="s">
        <v>2948</v>
      </c>
    </row>
    <row r="270" spans="1:4" x14ac:dyDescent="0.25">
      <c r="A270">
        <v>20601456321</v>
      </c>
      <c r="B270" t="s">
        <v>2949</v>
      </c>
    </row>
    <row r="271" spans="1:4" x14ac:dyDescent="0.25">
      <c r="A271">
        <v>20601537215</v>
      </c>
      <c r="B271" t="s">
        <v>2950</v>
      </c>
    </row>
    <row r="272" spans="1:4" x14ac:dyDescent="0.25">
      <c r="A272">
        <v>20601769566</v>
      </c>
      <c r="B272" t="s">
        <v>2951</v>
      </c>
    </row>
    <row r="273" spans="1:4" x14ac:dyDescent="0.25">
      <c r="A273">
        <v>20601883270</v>
      </c>
      <c r="B273" t="s">
        <v>2952</v>
      </c>
      <c r="C273" t="s">
        <v>2681</v>
      </c>
      <c r="D273" t="s">
        <v>2953</v>
      </c>
    </row>
    <row r="274" spans="1:4" x14ac:dyDescent="0.25">
      <c r="A274">
        <v>20602059309</v>
      </c>
      <c r="B274" t="s">
        <v>2954</v>
      </c>
    </row>
    <row r="275" spans="1:4" x14ac:dyDescent="0.25">
      <c r="A275">
        <v>20602075177</v>
      </c>
      <c r="B275" t="s">
        <v>1010</v>
      </c>
      <c r="C275" t="s">
        <v>2681</v>
      </c>
      <c r="D275" t="s">
        <v>2955</v>
      </c>
    </row>
    <row r="276" spans="1:4" x14ac:dyDescent="0.25">
      <c r="A276">
        <v>20602114091</v>
      </c>
      <c r="B276" t="s">
        <v>2956</v>
      </c>
    </row>
    <row r="277" spans="1:4" x14ac:dyDescent="0.25">
      <c r="A277">
        <v>20602152155</v>
      </c>
      <c r="B277" t="s">
        <v>2957</v>
      </c>
    </row>
    <row r="278" spans="1:4" x14ac:dyDescent="0.25">
      <c r="A278">
        <v>20602177786</v>
      </c>
      <c r="B278" t="s">
        <v>2958</v>
      </c>
    </row>
    <row r="279" spans="1:4" x14ac:dyDescent="0.25">
      <c r="A279">
        <v>20602191045</v>
      </c>
      <c r="B279" t="s">
        <v>2959</v>
      </c>
      <c r="C279" t="s">
        <v>2781</v>
      </c>
      <c r="D279" t="s">
        <v>2960</v>
      </c>
    </row>
    <row r="280" spans="1:4" x14ac:dyDescent="0.25">
      <c r="A280">
        <v>20602438181</v>
      </c>
      <c r="B280" t="s">
        <v>2961</v>
      </c>
    </row>
    <row r="281" spans="1:4" x14ac:dyDescent="0.25">
      <c r="A281">
        <v>20602441165</v>
      </c>
      <c r="B281" t="s">
        <v>774</v>
      </c>
    </row>
    <row r="282" spans="1:4" x14ac:dyDescent="0.25">
      <c r="A282">
        <v>20602456529</v>
      </c>
      <c r="B282" t="s">
        <v>2962</v>
      </c>
      <c r="C282" t="s">
        <v>2681</v>
      </c>
      <c r="D282" t="s">
        <v>2963</v>
      </c>
    </row>
    <row r="283" spans="1:4" x14ac:dyDescent="0.25">
      <c r="A283">
        <v>20602462553</v>
      </c>
      <c r="B283" t="s">
        <v>2964</v>
      </c>
    </row>
    <row r="284" spans="1:4" x14ac:dyDescent="0.25">
      <c r="A284">
        <v>20602462855</v>
      </c>
      <c r="B284" t="s">
        <v>2965</v>
      </c>
    </row>
    <row r="285" spans="1:4" x14ac:dyDescent="0.25">
      <c r="A285">
        <v>20602463118</v>
      </c>
      <c r="B285" t="s">
        <v>2966</v>
      </c>
    </row>
    <row r="286" spans="1:4" x14ac:dyDescent="0.25">
      <c r="A286">
        <v>20602484425</v>
      </c>
      <c r="B286" t="s">
        <v>2343</v>
      </c>
      <c r="C286" t="s">
        <v>2681</v>
      </c>
      <c r="D286" t="s">
        <v>2967</v>
      </c>
    </row>
    <row r="287" spans="1:4" x14ac:dyDescent="0.25">
      <c r="A287">
        <v>20602499481</v>
      </c>
      <c r="B287" t="s">
        <v>2968</v>
      </c>
      <c r="C287" t="s">
        <v>2781</v>
      </c>
      <c r="D287" t="s">
        <v>2969</v>
      </c>
    </row>
    <row r="288" spans="1:4" x14ac:dyDescent="0.25">
      <c r="A288">
        <v>20602593593</v>
      </c>
      <c r="B288" t="s">
        <v>855</v>
      </c>
    </row>
    <row r="289" spans="1:4" x14ac:dyDescent="0.25">
      <c r="A289">
        <v>20602751326</v>
      </c>
      <c r="B289" t="s">
        <v>2323</v>
      </c>
      <c r="C289" t="s">
        <v>2681</v>
      </c>
      <c r="D289" t="s">
        <v>2970</v>
      </c>
    </row>
    <row r="290" spans="1:4" x14ac:dyDescent="0.25">
      <c r="A290">
        <v>20602778861</v>
      </c>
      <c r="B290" t="s">
        <v>2971</v>
      </c>
      <c r="C290" t="s">
        <v>2681</v>
      </c>
      <c r="D290" t="s">
        <v>2972</v>
      </c>
    </row>
    <row r="291" spans="1:4" x14ac:dyDescent="0.25">
      <c r="A291">
        <v>20602810497</v>
      </c>
      <c r="B291" t="s">
        <v>1094</v>
      </c>
      <c r="D291" t="s">
        <v>2973</v>
      </c>
    </row>
    <row r="292" spans="1:4" x14ac:dyDescent="0.25">
      <c r="A292">
        <v>20602818161</v>
      </c>
      <c r="B292" t="s">
        <v>754</v>
      </c>
      <c r="C292" t="s">
        <v>2781</v>
      </c>
      <c r="D292" t="s">
        <v>2974</v>
      </c>
    </row>
    <row r="293" spans="1:4" x14ac:dyDescent="0.25">
      <c r="A293">
        <v>20602978274</v>
      </c>
      <c r="B293" t="s">
        <v>1050</v>
      </c>
    </row>
    <row r="294" spans="1:4" x14ac:dyDescent="0.25">
      <c r="A294">
        <v>20602996043</v>
      </c>
      <c r="B294" t="s">
        <v>2975</v>
      </c>
    </row>
    <row r="295" spans="1:4" x14ac:dyDescent="0.25">
      <c r="A295">
        <v>20603001461</v>
      </c>
      <c r="B295" t="s">
        <v>684</v>
      </c>
      <c r="C295" t="s">
        <v>2681</v>
      </c>
      <c r="D295" t="s">
        <v>2976</v>
      </c>
    </row>
    <row r="296" spans="1:4" x14ac:dyDescent="0.25">
      <c r="A296">
        <v>20603065906</v>
      </c>
      <c r="B296" t="s">
        <v>2977</v>
      </c>
    </row>
    <row r="297" spans="1:4" x14ac:dyDescent="0.25">
      <c r="A297">
        <v>20603087675</v>
      </c>
      <c r="B297" t="s">
        <v>2978</v>
      </c>
    </row>
    <row r="298" spans="1:4" x14ac:dyDescent="0.25">
      <c r="A298">
        <v>20603192517</v>
      </c>
      <c r="B298" t="s">
        <v>2979</v>
      </c>
    </row>
    <row r="299" spans="1:4" x14ac:dyDescent="0.25">
      <c r="A299">
        <v>20603232888</v>
      </c>
      <c r="B299" t="s">
        <v>2980</v>
      </c>
    </row>
    <row r="300" spans="1:4" x14ac:dyDescent="0.25">
      <c r="A300">
        <v>20603264208</v>
      </c>
      <c r="B300" t="s">
        <v>2981</v>
      </c>
    </row>
    <row r="301" spans="1:4" x14ac:dyDescent="0.25">
      <c r="A301">
        <v>20603361190</v>
      </c>
      <c r="B301" t="s">
        <v>2982</v>
      </c>
    </row>
    <row r="302" spans="1:4" x14ac:dyDescent="0.25">
      <c r="A302">
        <v>20603369352</v>
      </c>
      <c r="B302" t="s">
        <v>2983</v>
      </c>
      <c r="C302" t="s">
        <v>2681</v>
      </c>
      <c r="D302" t="s">
        <v>2984</v>
      </c>
    </row>
    <row r="303" spans="1:4" x14ac:dyDescent="0.25">
      <c r="A303">
        <v>20603453396</v>
      </c>
      <c r="B303" t="s">
        <v>2985</v>
      </c>
      <c r="C303" t="s">
        <v>2781</v>
      </c>
      <c r="D303" t="s">
        <v>2986</v>
      </c>
    </row>
    <row r="304" spans="1:4" x14ac:dyDescent="0.25">
      <c r="A304">
        <v>20603467150</v>
      </c>
      <c r="B304" t="s">
        <v>2987</v>
      </c>
    </row>
    <row r="305" spans="1:4" x14ac:dyDescent="0.25">
      <c r="A305">
        <v>20603536569</v>
      </c>
      <c r="B305" t="s">
        <v>2988</v>
      </c>
    </row>
    <row r="306" spans="1:4" x14ac:dyDescent="0.25">
      <c r="A306">
        <v>20603681755</v>
      </c>
      <c r="B306" t="s">
        <v>2989</v>
      </c>
    </row>
    <row r="307" spans="1:4" x14ac:dyDescent="0.25">
      <c r="A307">
        <v>20603912838</v>
      </c>
      <c r="B307" t="s">
        <v>1763</v>
      </c>
      <c r="C307" t="s">
        <v>2681</v>
      </c>
      <c r="D307" t="s">
        <v>2990</v>
      </c>
    </row>
    <row r="308" spans="1:4" x14ac:dyDescent="0.25">
      <c r="A308">
        <v>20603954964</v>
      </c>
      <c r="B308" t="s">
        <v>2991</v>
      </c>
      <c r="C308" t="s">
        <v>2681</v>
      </c>
      <c r="D308" t="s">
        <v>2992</v>
      </c>
    </row>
    <row r="309" spans="1:4" x14ac:dyDescent="0.25">
      <c r="A309">
        <v>20603974817</v>
      </c>
      <c r="B309" t="s">
        <v>971</v>
      </c>
      <c r="C309" t="s">
        <v>2681</v>
      </c>
      <c r="D309" t="s">
        <v>2993</v>
      </c>
    </row>
    <row r="310" spans="1:4" x14ac:dyDescent="0.25">
      <c r="A310">
        <v>20604044082</v>
      </c>
      <c r="B310" t="s">
        <v>2994</v>
      </c>
    </row>
    <row r="311" spans="1:4" x14ac:dyDescent="0.25">
      <c r="A311">
        <v>20604304831</v>
      </c>
      <c r="B311" t="s">
        <v>1156</v>
      </c>
      <c r="C311" t="s">
        <v>2681</v>
      </c>
      <c r="D311" t="s">
        <v>2995</v>
      </c>
    </row>
    <row r="312" spans="1:4" x14ac:dyDescent="0.25">
      <c r="A312">
        <v>20604400865</v>
      </c>
      <c r="B312" t="s">
        <v>2996</v>
      </c>
      <c r="C312" t="s">
        <v>2781</v>
      </c>
      <c r="D312" t="s">
        <v>2997</v>
      </c>
    </row>
    <row r="313" spans="1:4" x14ac:dyDescent="0.25">
      <c r="A313">
        <v>20604555478</v>
      </c>
      <c r="B313" t="s">
        <v>2998</v>
      </c>
      <c r="C313" t="s">
        <v>2681</v>
      </c>
      <c r="D313" t="s">
        <v>2999</v>
      </c>
    </row>
    <row r="314" spans="1:4" x14ac:dyDescent="0.25">
      <c r="A314">
        <v>20604645272</v>
      </c>
      <c r="B314" t="s">
        <v>3000</v>
      </c>
    </row>
    <row r="315" spans="1:4" x14ac:dyDescent="0.25">
      <c r="A315">
        <v>20604684669</v>
      </c>
      <c r="B315" t="s">
        <v>3001</v>
      </c>
    </row>
    <row r="316" spans="1:4" x14ac:dyDescent="0.25">
      <c r="A316">
        <v>20604692742</v>
      </c>
      <c r="B316" t="s">
        <v>3002</v>
      </c>
    </row>
    <row r="317" spans="1:4" x14ac:dyDescent="0.25">
      <c r="A317">
        <v>20604856745</v>
      </c>
      <c r="B317" t="s">
        <v>3003</v>
      </c>
      <c r="C317" t="s">
        <v>2681</v>
      </c>
      <c r="D317" t="s">
        <v>3004</v>
      </c>
    </row>
    <row r="318" spans="1:4" x14ac:dyDescent="0.25">
      <c r="A318">
        <v>20605263659</v>
      </c>
      <c r="B318" t="s">
        <v>3005</v>
      </c>
    </row>
    <row r="319" spans="1:4" x14ac:dyDescent="0.25">
      <c r="A319">
        <v>20605447814</v>
      </c>
      <c r="B319" t="s">
        <v>1243</v>
      </c>
      <c r="C319" t="s">
        <v>2681</v>
      </c>
      <c r="D319" t="s">
        <v>3006</v>
      </c>
    </row>
    <row r="320" spans="1:4" x14ac:dyDescent="0.25">
      <c r="A320">
        <v>20605566198</v>
      </c>
      <c r="B320" t="s">
        <v>3007</v>
      </c>
    </row>
    <row r="321" spans="1:4" x14ac:dyDescent="0.25">
      <c r="A321">
        <v>20605841903</v>
      </c>
      <c r="B321" t="s">
        <v>3008</v>
      </c>
    </row>
    <row r="322" spans="1:4" x14ac:dyDescent="0.25">
      <c r="A322">
        <v>20605931457</v>
      </c>
      <c r="B322" t="s">
        <v>3009</v>
      </c>
      <c r="C322" t="s">
        <v>2681</v>
      </c>
      <c r="D322" t="s">
        <v>3010</v>
      </c>
    </row>
    <row r="323" spans="1:4" x14ac:dyDescent="0.25">
      <c r="A323">
        <v>20606089032</v>
      </c>
      <c r="B323" t="s">
        <v>3011</v>
      </c>
      <c r="C323" t="s">
        <v>2681</v>
      </c>
      <c r="D323" t="s">
        <v>3012</v>
      </c>
    </row>
    <row r="324" spans="1:4" x14ac:dyDescent="0.25">
      <c r="A324">
        <v>20606362405</v>
      </c>
      <c r="B324" t="s">
        <v>3013</v>
      </c>
    </row>
    <row r="325" spans="1:4" x14ac:dyDescent="0.25">
      <c r="A325">
        <v>20606447079</v>
      </c>
      <c r="B325" t="s">
        <v>3014</v>
      </c>
    </row>
    <row r="326" spans="1:4" x14ac:dyDescent="0.25">
      <c r="A326">
        <v>20606541580</v>
      </c>
      <c r="B326" t="s">
        <v>3015</v>
      </c>
      <c r="C326" t="s">
        <v>2781</v>
      </c>
      <c r="D326" t="s">
        <v>3016</v>
      </c>
    </row>
    <row r="327" spans="1:4" x14ac:dyDescent="0.25">
      <c r="A327">
        <v>20606579641</v>
      </c>
      <c r="B327" t="s">
        <v>3017</v>
      </c>
      <c r="C327" t="s">
        <v>2681</v>
      </c>
      <c r="D327" t="s">
        <v>3018</v>
      </c>
    </row>
    <row r="328" spans="1:4" x14ac:dyDescent="0.25">
      <c r="A328">
        <v>20606592494</v>
      </c>
      <c r="B328" t="s">
        <v>3019</v>
      </c>
    </row>
    <row r="329" spans="1:4" x14ac:dyDescent="0.25">
      <c r="A329">
        <v>20606772344</v>
      </c>
      <c r="B329" t="s">
        <v>3020</v>
      </c>
    </row>
    <row r="330" spans="1:4" x14ac:dyDescent="0.25">
      <c r="A330">
        <v>20606866861</v>
      </c>
      <c r="B330" t="s">
        <v>2381</v>
      </c>
      <c r="C330" t="s">
        <v>2681</v>
      </c>
      <c r="D330" t="s">
        <v>3021</v>
      </c>
    </row>
    <row r="331" spans="1:4" x14ac:dyDescent="0.25">
      <c r="A331">
        <v>20607388416</v>
      </c>
      <c r="B331" t="s">
        <v>3022</v>
      </c>
    </row>
    <row r="332" spans="1:4" x14ac:dyDescent="0.25">
      <c r="A332">
        <v>20607722065</v>
      </c>
      <c r="B332" t="s">
        <v>3023</v>
      </c>
    </row>
    <row r="333" spans="1:4" x14ac:dyDescent="0.25">
      <c r="A333">
        <v>20608195891</v>
      </c>
      <c r="B333" t="s">
        <v>3024</v>
      </c>
      <c r="C333" t="s">
        <v>2681</v>
      </c>
      <c r="D333" t="s">
        <v>3025</v>
      </c>
    </row>
    <row r="334" spans="1:4" x14ac:dyDescent="0.25">
      <c r="A334">
        <v>20608196812</v>
      </c>
      <c r="B334" t="s">
        <v>3026</v>
      </c>
      <c r="C334" t="s">
        <v>2681</v>
      </c>
      <c r="D334" t="s">
        <v>3027</v>
      </c>
    </row>
    <row r="335" spans="1:4" x14ac:dyDescent="0.25">
      <c r="A335">
        <v>20608207741</v>
      </c>
      <c r="B335" t="s">
        <v>3028</v>
      </c>
    </row>
    <row r="336" spans="1:4" x14ac:dyDescent="0.25">
      <c r="A336">
        <v>20608450344</v>
      </c>
      <c r="B336" t="s">
        <v>3029</v>
      </c>
    </row>
    <row r="337" spans="1:4" x14ac:dyDescent="0.25">
      <c r="A337">
        <v>20608490494</v>
      </c>
      <c r="B337" t="s">
        <v>3030</v>
      </c>
    </row>
    <row r="338" spans="1:4" x14ac:dyDescent="0.25">
      <c r="A338">
        <v>20608545591</v>
      </c>
      <c r="B338" t="s">
        <v>870</v>
      </c>
    </row>
    <row r="339" spans="1:4" x14ac:dyDescent="0.25">
      <c r="A339">
        <v>20608587803</v>
      </c>
      <c r="B339" t="s">
        <v>779</v>
      </c>
      <c r="C339" t="s">
        <v>2681</v>
      </c>
      <c r="D339" t="s">
        <v>3031</v>
      </c>
    </row>
    <row r="340" spans="1:4" x14ac:dyDescent="0.25">
      <c r="A340">
        <v>20608671324</v>
      </c>
      <c r="B340" t="s">
        <v>3032</v>
      </c>
      <c r="C340" t="s">
        <v>2681</v>
      </c>
      <c r="D340" t="s">
        <v>3033</v>
      </c>
    </row>
    <row r="341" spans="1:4" x14ac:dyDescent="0.25">
      <c r="A341">
        <v>20608686747</v>
      </c>
      <c r="B341" t="s">
        <v>1577</v>
      </c>
      <c r="C341" t="s">
        <v>2626</v>
      </c>
      <c r="D341" t="s">
        <v>3034</v>
      </c>
    </row>
    <row r="342" spans="1:4" x14ac:dyDescent="0.25">
      <c r="A342">
        <v>20608731661</v>
      </c>
      <c r="B342" t="s">
        <v>3035</v>
      </c>
      <c r="C342" t="s">
        <v>2681</v>
      </c>
      <c r="D342" t="s">
        <v>3036</v>
      </c>
    </row>
    <row r="343" spans="1:4" x14ac:dyDescent="0.25">
      <c r="A343">
        <v>20608740211</v>
      </c>
      <c r="B343" t="s">
        <v>3037</v>
      </c>
      <c r="C343" t="s">
        <v>3038</v>
      </c>
    </row>
    <row r="344" spans="1:4" x14ac:dyDescent="0.25">
      <c r="A344">
        <v>20608970909</v>
      </c>
      <c r="B344" t="s">
        <v>3039</v>
      </c>
    </row>
    <row r="345" spans="1:4" x14ac:dyDescent="0.25">
      <c r="A345">
        <v>20608983172</v>
      </c>
      <c r="B345" t="s">
        <v>3040</v>
      </c>
      <c r="C345" t="s">
        <v>2626</v>
      </c>
      <c r="D345" t="s">
        <v>3041</v>
      </c>
    </row>
    <row r="346" spans="1:4" x14ac:dyDescent="0.25">
      <c r="A346">
        <v>20609036347</v>
      </c>
      <c r="B346" t="s">
        <v>3042</v>
      </c>
    </row>
    <row r="347" spans="1:4" x14ac:dyDescent="0.25">
      <c r="A347">
        <v>20609039249</v>
      </c>
      <c r="B347" t="s">
        <v>3043</v>
      </c>
    </row>
    <row r="348" spans="1:4" x14ac:dyDescent="0.25">
      <c r="A348">
        <v>20609123762</v>
      </c>
      <c r="B348" t="s">
        <v>3044</v>
      </c>
      <c r="C348" t="s">
        <v>2681</v>
      </c>
      <c r="D348" t="s">
        <v>3045</v>
      </c>
    </row>
    <row r="349" spans="1:4" x14ac:dyDescent="0.25">
      <c r="A349">
        <v>20609130165</v>
      </c>
      <c r="B349" t="s">
        <v>3046</v>
      </c>
    </row>
    <row r="350" spans="1:4" x14ac:dyDescent="0.25">
      <c r="A350">
        <v>20609155303</v>
      </c>
      <c r="B350" t="s">
        <v>3047</v>
      </c>
      <c r="C350" t="s">
        <v>2681</v>
      </c>
      <c r="D350" t="s">
        <v>3048</v>
      </c>
    </row>
    <row r="351" spans="1:4" x14ac:dyDescent="0.25">
      <c r="A351">
        <v>20609221560</v>
      </c>
      <c r="B351" t="s">
        <v>3049</v>
      </c>
      <c r="C351" t="s">
        <v>2681</v>
      </c>
      <c r="D351" t="s">
        <v>3050</v>
      </c>
    </row>
    <row r="352" spans="1:4" x14ac:dyDescent="0.25">
      <c r="A352">
        <v>20609231573</v>
      </c>
      <c r="B352" t="s">
        <v>3051</v>
      </c>
    </row>
    <row r="353" spans="1:4" x14ac:dyDescent="0.25">
      <c r="A353">
        <v>20609368773</v>
      </c>
      <c r="B353" t="s">
        <v>993</v>
      </c>
      <c r="C353" t="s">
        <v>2626</v>
      </c>
      <c r="D353" t="s">
        <v>3052</v>
      </c>
    </row>
    <row r="354" spans="1:4" x14ac:dyDescent="0.25">
      <c r="A354">
        <v>20609397803</v>
      </c>
      <c r="B354" t="s">
        <v>3053</v>
      </c>
    </row>
    <row r="355" spans="1:4" x14ac:dyDescent="0.25">
      <c r="A355">
        <v>20609580292</v>
      </c>
      <c r="B355" t="s">
        <v>882</v>
      </c>
    </row>
    <row r="356" spans="1:4" x14ac:dyDescent="0.25">
      <c r="A356">
        <v>20609678241</v>
      </c>
      <c r="B356" t="s">
        <v>3054</v>
      </c>
      <c r="C356" t="s">
        <v>2681</v>
      </c>
      <c r="D356" t="s">
        <v>3055</v>
      </c>
    </row>
    <row r="357" spans="1:4" x14ac:dyDescent="0.25">
      <c r="A357">
        <v>20609764261</v>
      </c>
      <c r="B357" t="s">
        <v>1103</v>
      </c>
      <c r="C357" t="s">
        <v>2681</v>
      </c>
      <c r="D357" t="s">
        <v>3056</v>
      </c>
    </row>
    <row r="358" spans="1:4" x14ac:dyDescent="0.25">
      <c r="A358">
        <v>20609876621</v>
      </c>
      <c r="B358" t="s">
        <v>3057</v>
      </c>
    </row>
    <row r="359" spans="1:4" x14ac:dyDescent="0.25">
      <c r="A359">
        <v>20609906490</v>
      </c>
      <c r="B359" t="s">
        <v>3058</v>
      </c>
    </row>
    <row r="360" spans="1:4" x14ac:dyDescent="0.25">
      <c r="A360">
        <v>20609908492</v>
      </c>
      <c r="B360" t="s">
        <v>1150</v>
      </c>
      <c r="C360" t="s">
        <v>2626</v>
      </c>
      <c r="D360" t="s">
        <v>3059</v>
      </c>
    </row>
    <row r="361" spans="1:4" x14ac:dyDescent="0.25">
      <c r="A361">
        <v>20610156445</v>
      </c>
      <c r="B361" t="s">
        <v>3060</v>
      </c>
    </row>
    <row r="362" spans="1:4" x14ac:dyDescent="0.25">
      <c r="A362">
        <v>20610293906</v>
      </c>
      <c r="B362" t="s">
        <v>3061</v>
      </c>
    </row>
    <row r="363" spans="1:4" x14ac:dyDescent="0.25">
      <c r="A363">
        <v>20610364226</v>
      </c>
      <c r="B363" t="s">
        <v>3062</v>
      </c>
      <c r="C363" t="s">
        <v>2681</v>
      </c>
      <c r="D363" t="s">
        <v>3063</v>
      </c>
    </row>
    <row r="364" spans="1:4" x14ac:dyDescent="0.25">
      <c r="A364">
        <v>20610713115</v>
      </c>
      <c r="B364" t="s">
        <v>3064</v>
      </c>
      <c r="C364" t="s">
        <v>2681</v>
      </c>
      <c r="D364" t="s">
        <v>3065</v>
      </c>
    </row>
    <row r="365" spans="1:4" x14ac:dyDescent="0.25">
      <c r="A365">
        <v>20610717331</v>
      </c>
      <c r="B365" t="s">
        <v>3066</v>
      </c>
      <c r="C365" t="s">
        <v>2681</v>
      </c>
      <c r="D365" t="s">
        <v>3067</v>
      </c>
    </row>
    <row r="366" spans="1:4" x14ac:dyDescent="0.25">
      <c r="A366">
        <v>20610719717</v>
      </c>
      <c r="B366" t="s">
        <v>3068</v>
      </c>
      <c r="C366" t="s">
        <v>2681</v>
      </c>
      <c r="D366" t="s">
        <v>3025</v>
      </c>
    </row>
    <row r="367" spans="1:4" x14ac:dyDescent="0.25">
      <c r="A367">
        <v>20611579447</v>
      </c>
      <c r="B367" t="s">
        <v>3069</v>
      </c>
    </row>
    <row r="368" spans="1:4" x14ac:dyDescent="0.25">
      <c r="A368">
        <v>20612094862</v>
      </c>
      <c r="B368" t="s">
        <v>3070</v>
      </c>
    </row>
    <row r="369" spans="1:4" x14ac:dyDescent="0.25">
      <c r="A369">
        <v>20612924920</v>
      </c>
      <c r="B369" t="s">
        <v>3071</v>
      </c>
    </row>
    <row r="370" spans="1:4" x14ac:dyDescent="0.25">
      <c r="A370">
        <v>20613068245</v>
      </c>
      <c r="B370" t="s">
        <v>3072</v>
      </c>
    </row>
    <row r="371" spans="1:4" x14ac:dyDescent="0.25">
      <c r="A371">
        <v>20121393736</v>
      </c>
      <c r="B371" t="s">
        <v>1030</v>
      </c>
    </row>
    <row r="372" spans="1:4" x14ac:dyDescent="0.25">
      <c r="A372">
        <v>20605765824</v>
      </c>
      <c r="B372" t="s">
        <v>3073</v>
      </c>
    </row>
    <row r="373" spans="1:4" x14ac:dyDescent="0.25">
      <c r="A373">
        <v>20612157457</v>
      </c>
      <c r="B373" t="s">
        <v>3074</v>
      </c>
    </row>
    <row r="374" spans="1:4" x14ac:dyDescent="0.25">
      <c r="A374">
        <v>20604856745</v>
      </c>
      <c r="B374" t="s">
        <v>3003</v>
      </c>
    </row>
    <row r="375" spans="1:4" x14ac:dyDescent="0.25">
      <c r="A375">
        <v>20370146994</v>
      </c>
      <c r="B375" t="s">
        <v>3075</v>
      </c>
    </row>
    <row r="376" spans="1:4" x14ac:dyDescent="0.25">
      <c r="A376">
        <v>20505675836</v>
      </c>
      <c r="B376" t="s">
        <v>1721</v>
      </c>
    </row>
    <row r="377" spans="1:4" x14ac:dyDescent="0.25">
      <c r="A377">
        <v>20607076783</v>
      </c>
      <c r="B377" t="s">
        <v>3076</v>
      </c>
    </row>
    <row r="378" spans="1:4" x14ac:dyDescent="0.25">
      <c r="A378">
        <v>20611280999</v>
      </c>
      <c r="B378" t="s">
        <v>3077</v>
      </c>
      <c r="C378" t="s">
        <v>2681</v>
      </c>
      <c r="D378" t="s">
        <v>3078</v>
      </c>
    </row>
    <row r="379" spans="1:4" x14ac:dyDescent="0.25">
      <c r="A379">
        <v>20547132158</v>
      </c>
      <c r="B379" t="s">
        <v>3079</v>
      </c>
    </row>
    <row r="380" spans="1:4" x14ac:dyDescent="0.25">
      <c r="A380">
        <v>20462509236</v>
      </c>
      <c r="B380" t="s">
        <v>3080</v>
      </c>
    </row>
    <row r="381" spans="1:4" x14ac:dyDescent="0.25">
      <c r="A381">
        <v>20605570829</v>
      </c>
      <c r="B381" t="s">
        <v>3081</v>
      </c>
    </row>
    <row r="382" spans="1:4" x14ac:dyDescent="0.25">
      <c r="A382">
        <v>20516903113</v>
      </c>
      <c r="B382" t="s">
        <v>3082</v>
      </c>
    </row>
    <row r="383" spans="1:4" x14ac:dyDescent="0.25">
      <c r="A383">
        <v>20454819137</v>
      </c>
      <c r="B383" t="s">
        <v>1870</v>
      </c>
      <c r="C383" t="s">
        <v>2681</v>
      </c>
      <c r="D383" t="s">
        <v>3083</v>
      </c>
    </row>
    <row r="384" spans="1:4" x14ac:dyDescent="0.25">
      <c r="A384">
        <v>20607393037</v>
      </c>
      <c r="B384" t="s">
        <v>3084</v>
      </c>
    </row>
    <row r="385" spans="1:4" x14ac:dyDescent="0.25">
      <c r="A385">
        <v>20549334874</v>
      </c>
      <c r="B385" t="s">
        <v>3085</v>
      </c>
      <c r="C385" t="s">
        <v>2626</v>
      </c>
      <c r="D385" t="s">
        <v>3086</v>
      </c>
    </row>
    <row r="386" spans="1:4" x14ac:dyDescent="0.25">
      <c r="A386">
        <v>20539347226</v>
      </c>
      <c r="B386" t="s">
        <v>3087</v>
      </c>
      <c r="C386" t="s">
        <v>2626</v>
      </c>
      <c r="D386" t="s">
        <v>3088</v>
      </c>
    </row>
    <row r="387" spans="1:4" x14ac:dyDescent="0.25">
      <c r="A387">
        <v>20553956324</v>
      </c>
      <c r="B387" t="s">
        <v>3089</v>
      </c>
    </row>
    <row r="388" spans="1:4" x14ac:dyDescent="0.25">
      <c r="A388">
        <v>20606120657</v>
      </c>
      <c r="B388" t="s">
        <v>3090</v>
      </c>
      <c r="C388" t="s">
        <v>2681</v>
      </c>
      <c r="D388" t="s">
        <v>3091</v>
      </c>
    </row>
    <row r="389" spans="1:4" x14ac:dyDescent="0.25">
      <c r="A389">
        <v>20498220062</v>
      </c>
      <c r="B389" t="s">
        <v>3092</v>
      </c>
    </row>
    <row r="390" spans="1:4" x14ac:dyDescent="0.25">
      <c r="A390">
        <v>20557451537</v>
      </c>
      <c r="B390" t="s">
        <v>3093</v>
      </c>
      <c r="C390" t="s">
        <v>2681</v>
      </c>
      <c r="D390" t="s">
        <v>3094</v>
      </c>
    </row>
    <row r="391" spans="1:4" x14ac:dyDescent="0.25">
      <c r="A391">
        <v>20608373731</v>
      </c>
      <c r="B391" t="s">
        <v>3095</v>
      </c>
    </row>
    <row r="392" spans="1:4" x14ac:dyDescent="0.25">
      <c r="A392">
        <v>20203412038</v>
      </c>
      <c r="B392" t="s">
        <v>3096</v>
      </c>
    </row>
    <row r="393" spans="1:4" x14ac:dyDescent="0.25">
      <c r="A393">
        <v>20602484344</v>
      </c>
      <c r="B393" t="s">
        <v>1548</v>
      </c>
      <c r="C393" t="s">
        <v>2681</v>
      </c>
      <c r="D393" t="s">
        <v>3097</v>
      </c>
    </row>
    <row r="394" spans="1:4" x14ac:dyDescent="0.25">
      <c r="A394">
        <v>20612298808</v>
      </c>
      <c r="B394" t="s">
        <v>3098</v>
      </c>
      <c r="C394" t="s">
        <v>2681</v>
      </c>
      <c r="D394" t="s">
        <v>3099</v>
      </c>
    </row>
    <row r="395" spans="1:4" x14ac:dyDescent="0.25">
      <c r="A395">
        <v>10712274218</v>
      </c>
      <c r="B395" t="s">
        <v>3100</v>
      </c>
    </row>
    <row r="396" spans="1:4" x14ac:dyDescent="0.25">
      <c r="A396">
        <v>20120877055</v>
      </c>
      <c r="B396" t="s">
        <v>3101</v>
      </c>
    </row>
    <row r="397" spans="1:4" x14ac:dyDescent="0.25">
      <c r="A397">
        <v>20601045835</v>
      </c>
      <c r="B397" t="s">
        <v>3102</v>
      </c>
    </row>
    <row r="398" spans="1:4" x14ac:dyDescent="0.25">
      <c r="A398">
        <v>20603577079</v>
      </c>
      <c r="B398" t="s">
        <v>3103</v>
      </c>
    </row>
    <row r="399" spans="1:4" x14ac:dyDescent="0.25">
      <c r="A399">
        <v>20100036101</v>
      </c>
      <c r="B399" t="s">
        <v>3104</v>
      </c>
      <c r="C399" t="s">
        <v>2681</v>
      </c>
      <c r="D399" t="s">
        <v>3105</v>
      </c>
    </row>
    <row r="400" spans="1:4" x14ac:dyDescent="0.25">
      <c r="A400">
        <v>20265681299</v>
      </c>
      <c r="B400" t="s">
        <v>1587</v>
      </c>
    </row>
    <row r="401" spans="1:4" x14ac:dyDescent="0.25">
      <c r="A401">
        <v>20454317468</v>
      </c>
      <c r="B401" t="s">
        <v>3106</v>
      </c>
    </row>
    <row r="402" spans="1:4" x14ac:dyDescent="0.25">
      <c r="A402">
        <v>10292831973</v>
      </c>
      <c r="B402" t="s">
        <v>3107</v>
      </c>
    </row>
    <row r="403" spans="1:4" x14ac:dyDescent="0.25">
      <c r="A403">
        <v>10024073951</v>
      </c>
      <c r="B403" t="s">
        <v>3108</v>
      </c>
      <c r="C403" t="s">
        <v>2626</v>
      </c>
      <c r="D403" t="s">
        <v>3109</v>
      </c>
    </row>
    <row r="404" spans="1:4" x14ac:dyDescent="0.25">
      <c r="A404">
        <v>20100776562</v>
      </c>
      <c r="B404" t="s">
        <v>3110</v>
      </c>
    </row>
    <row r="405" spans="1:4" x14ac:dyDescent="0.25">
      <c r="A405">
        <v>20305909611</v>
      </c>
      <c r="B405" t="s">
        <v>3111</v>
      </c>
    </row>
    <row r="406" spans="1:4" x14ac:dyDescent="0.25">
      <c r="A406">
        <v>10306634351</v>
      </c>
      <c r="B406" t="s">
        <v>3112</v>
      </c>
      <c r="C406" t="s">
        <v>2626</v>
      </c>
      <c r="D406" t="s">
        <v>3113</v>
      </c>
    </row>
    <row r="407" spans="1:4" x14ac:dyDescent="0.25">
      <c r="A407">
        <v>20603002190</v>
      </c>
      <c r="B407" t="s">
        <v>3114</v>
      </c>
    </row>
    <row r="408" spans="1:4" x14ac:dyDescent="0.25">
      <c r="A408">
        <v>15609125303</v>
      </c>
      <c r="B408" t="s">
        <v>1348</v>
      </c>
    </row>
    <row r="409" spans="1:4" x14ac:dyDescent="0.25">
      <c r="A409">
        <v>20406350178</v>
      </c>
      <c r="B409" t="s">
        <v>2761</v>
      </c>
    </row>
    <row r="410" spans="1:4" x14ac:dyDescent="0.25">
      <c r="A410">
        <v>20159473148</v>
      </c>
      <c r="B410" t="s">
        <v>3115</v>
      </c>
    </row>
    <row r="411" spans="1:4" x14ac:dyDescent="0.25">
      <c r="A411">
        <v>20613110586</v>
      </c>
      <c r="B411" t="s">
        <v>3116</v>
      </c>
    </row>
    <row r="412" spans="1:4" x14ac:dyDescent="0.25">
      <c r="A412">
        <v>20510942559</v>
      </c>
      <c r="B412" t="s">
        <v>3117</v>
      </c>
      <c r="C412" t="s">
        <v>2681</v>
      </c>
      <c r="D412" t="s">
        <v>3118</v>
      </c>
    </row>
    <row r="413" spans="1:4" x14ac:dyDescent="0.25">
      <c r="A413">
        <v>20601852927</v>
      </c>
      <c r="B413" t="s">
        <v>3119</v>
      </c>
    </row>
    <row r="414" spans="1:4" x14ac:dyDescent="0.25">
      <c r="A414">
        <v>20556254177</v>
      </c>
      <c r="B414" t="s">
        <v>3120</v>
      </c>
    </row>
    <row r="415" spans="1:4" x14ac:dyDescent="0.25">
      <c r="A415">
        <v>20601649315</v>
      </c>
      <c r="B415" t="s">
        <v>3121</v>
      </c>
    </row>
    <row r="416" spans="1:4" x14ac:dyDescent="0.25">
      <c r="A416">
        <v>20120788389</v>
      </c>
      <c r="B416" t="s">
        <v>3122</v>
      </c>
    </row>
    <row r="417" spans="1:4" x14ac:dyDescent="0.25">
      <c r="A417">
        <v>10410687491</v>
      </c>
      <c r="B417" t="s">
        <v>1005</v>
      </c>
      <c r="C417" t="s">
        <v>2626</v>
      </c>
      <c r="D417" t="s">
        <v>3123</v>
      </c>
    </row>
    <row r="418" spans="1:4" x14ac:dyDescent="0.25">
      <c r="A418">
        <v>20603508387</v>
      </c>
      <c r="B418" t="s">
        <v>3124</v>
      </c>
    </row>
    <row r="419" spans="1:4" x14ac:dyDescent="0.25">
      <c r="A419">
        <v>20523363337</v>
      </c>
      <c r="B419" t="s">
        <v>3125</v>
      </c>
    </row>
    <row r="420" spans="1:4" x14ac:dyDescent="0.25">
      <c r="A420">
        <v>20455977330</v>
      </c>
      <c r="B420" t="s">
        <v>3126</v>
      </c>
    </row>
    <row r="421" spans="1:4" x14ac:dyDescent="0.25">
      <c r="A421">
        <v>10439205666</v>
      </c>
      <c r="B421" t="s">
        <v>2307</v>
      </c>
    </row>
    <row r="422" spans="1:4" x14ac:dyDescent="0.25">
      <c r="A422">
        <v>20613809261</v>
      </c>
      <c r="B422" t="s">
        <v>3127</v>
      </c>
    </row>
    <row r="423" spans="1:4" x14ac:dyDescent="0.25">
      <c r="A423">
        <v>20455703558</v>
      </c>
      <c r="B423" t="s">
        <v>3128</v>
      </c>
    </row>
    <row r="424" spans="1:4" x14ac:dyDescent="0.25">
      <c r="A424">
        <v>20455911401</v>
      </c>
      <c r="B424" t="s">
        <v>1749</v>
      </c>
      <c r="C424" t="s">
        <v>2681</v>
      </c>
      <c r="D424" t="s">
        <v>3129</v>
      </c>
    </row>
    <row r="425" spans="1:4" x14ac:dyDescent="0.25">
      <c r="A425">
        <v>20611035072</v>
      </c>
      <c r="B425" t="s">
        <v>3130</v>
      </c>
    </row>
    <row r="426" spans="1:4" x14ac:dyDescent="0.25">
      <c r="A426">
        <v>10420945511</v>
      </c>
      <c r="B426" t="s">
        <v>765</v>
      </c>
    </row>
    <row r="427" spans="1:4" x14ac:dyDescent="0.25">
      <c r="A427">
        <v>20454993757</v>
      </c>
      <c r="B427" t="s">
        <v>3131</v>
      </c>
    </row>
    <row r="428" spans="1:4" x14ac:dyDescent="0.25">
      <c r="A428">
        <v>10449556327</v>
      </c>
      <c r="B428" t="s">
        <v>3132</v>
      </c>
    </row>
    <row r="429" spans="1:4" x14ac:dyDescent="0.25">
      <c r="A429">
        <v>20100686814</v>
      </c>
      <c r="B429" t="s">
        <v>1593</v>
      </c>
    </row>
    <row r="430" spans="1:4" x14ac:dyDescent="0.25">
      <c r="A430">
        <v>20259858934</v>
      </c>
      <c r="B430" t="s">
        <v>842</v>
      </c>
    </row>
    <row r="431" spans="1:4" x14ac:dyDescent="0.25">
      <c r="A431">
        <v>20512528458</v>
      </c>
      <c r="B431" t="s">
        <v>3133</v>
      </c>
    </row>
    <row r="432" spans="1:4" x14ac:dyDescent="0.25">
      <c r="A432">
        <v>20604947520</v>
      </c>
      <c r="B432" t="s">
        <v>1179</v>
      </c>
    </row>
    <row r="433" spans="1:4" x14ac:dyDescent="0.25">
      <c r="A433">
        <v>20613249762</v>
      </c>
      <c r="B433" t="s">
        <v>3134</v>
      </c>
    </row>
    <row r="434" spans="1:4" x14ac:dyDescent="0.25">
      <c r="A434">
        <v>20608300393</v>
      </c>
      <c r="B434" t="s">
        <v>3135</v>
      </c>
    </row>
    <row r="435" spans="1:4" x14ac:dyDescent="0.25">
      <c r="A435">
        <v>20498189637</v>
      </c>
      <c r="B435" t="s">
        <v>3136</v>
      </c>
    </row>
    <row r="436" spans="1:4" x14ac:dyDescent="0.25">
      <c r="A436">
        <v>20558253861</v>
      </c>
      <c r="B436" t="s">
        <v>3137</v>
      </c>
    </row>
    <row r="437" spans="1:4" x14ac:dyDescent="0.25">
      <c r="A437">
        <v>20610055487</v>
      </c>
      <c r="B437" t="s">
        <v>3138</v>
      </c>
    </row>
    <row r="438" spans="1:4" x14ac:dyDescent="0.25">
      <c r="A438">
        <v>20611523450</v>
      </c>
      <c r="B438" t="s">
        <v>3139</v>
      </c>
      <c r="C438" t="s">
        <v>2781</v>
      </c>
      <c r="D438" t="s">
        <v>3140</v>
      </c>
    </row>
    <row r="439" spans="1:4" x14ac:dyDescent="0.25">
      <c r="A439">
        <v>10736055631</v>
      </c>
      <c r="B439" t="s">
        <v>1080</v>
      </c>
      <c r="C439" t="s">
        <v>2681</v>
      </c>
      <c r="D439" t="s">
        <v>3141</v>
      </c>
    </row>
    <row r="440" spans="1:4" x14ac:dyDescent="0.25">
      <c r="A440">
        <v>20607095788</v>
      </c>
      <c r="B440" t="s">
        <v>3142</v>
      </c>
    </row>
    <row r="441" spans="1:4" x14ac:dyDescent="0.25">
      <c r="A441">
        <v>20127765279</v>
      </c>
      <c r="B441" t="s">
        <v>1332</v>
      </c>
    </row>
    <row r="442" spans="1:4" x14ac:dyDescent="0.25">
      <c r="A442">
        <v>20558226979</v>
      </c>
      <c r="B442" t="s">
        <v>2907</v>
      </c>
    </row>
    <row r="443" spans="1:4" x14ac:dyDescent="0.25">
      <c r="B443" t="s">
        <v>3143</v>
      </c>
    </row>
    <row r="444" spans="1:4" x14ac:dyDescent="0.25">
      <c r="A444">
        <v>20206432692</v>
      </c>
      <c r="B444" t="s">
        <v>3144</v>
      </c>
    </row>
    <row r="445" spans="1:4" x14ac:dyDescent="0.25">
      <c r="A445">
        <v>10296347634</v>
      </c>
      <c r="B445" t="s">
        <v>3145</v>
      </c>
    </row>
    <row r="446" spans="1:4" x14ac:dyDescent="0.25">
      <c r="A446">
        <v>10295590934</v>
      </c>
      <c r="B446" t="s">
        <v>3146</v>
      </c>
    </row>
    <row r="447" spans="1:4" x14ac:dyDescent="0.25">
      <c r="A447">
        <v>20602519733</v>
      </c>
      <c r="B447" t="s">
        <v>3147</v>
      </c>
    </row>
    <row r="448" spans="1:4" x14ac:dyDescent="0.25">
      <c r="A448">
        <v>20608422146</v>
      </c>
      <c r="B448" t="s">
        <v>3148</v>
      </c>
    </row>
    <row r="449" spans="1:2" x14ac:dyDescent="0.25">
      <c r="A449">
        <v>20454073143</v>
      </c>
      <c r="B449" t="s">
        <v>1089</v>
      </c>
    </row>
    <row r="450" spans="1:2" x14ac:dyDescent="0.25">
      <c r="A450">
        <v>20100188628</v>
      </c>
      <c r="B450" t="s">
        <v>1487</v>
      </c>
    </row>
    <row r="451" spans="1:2" x14ac:dyDescent="0.25">
      <c r="A451">
        <v>20100152356</v>
      </c>
      <c r="B451" t="s">
        <v>1696</v>
      </c>
    </row>
    <row r="452" spans="1:2" x14ac:dyDescent="0.25">
      <c r="A452">
        <v>20100017491</v>
      </c>
      <c r="B452" t="s">
        <v>1606</v>
      </c>
    </row>
    <row r="453" spans="1:2" x14ac:dyDescent="0.25">
      <c r="A453">
        <v>20331898008</v>
      </c>
      <c r="B453" t="s">
        <v>782</v>
      </c>
    </row>
    <row r="454" spans="1:2" x14ac:dyDescent="0.25">
      <c r="A454">
        <v>20456127917</v>
      </c>
      <c r="B454" t="s">
        <v>3149</v>
      </c>
    </row>
    <row r="455" spans="1:2" x14ac:dyDescent="0.25">
      <c r="A455">
        <v>20467534026</v>
      </c>
      <c r="B455" t="s">
        <v>1610</v>
      </c>
    </row>
    <row r="456" spans="1:2" x14ac:dyDescent="0.25">
      <c r="A456">
        <v>20497420378</v>
      </c>
      <c r="B456" t="s">
        <v>3150</v>
      </c>
    </row>
    <row r="457" spans="1:2" x14ac:dyDescent="0.25">
      <c r="A457">
        <v>20100211034</v>
      </c>
      <c r="B457" t="s">
        <v>2551</v>
      </c>
    </row>
    <row r="458" spans="1:2" x14ac:dyDescent="0.25">
      <c r="A458">
        <v>20611251476</v>
      </c>
      <c r="B458" t="s">
        <v>3151</v>
      </c>
    </row>
    <row r="459" spans="1:2" x14ac:dyDescent="0.25">
      <c r="A459">
        <v>10413461761</v>
      </c>
      <c r="B459" t="s">
        <v>3152</v>
      </c>
    </row>
    <row r="460" spans="1:2" x14ac:dyDescent="0.25">
      <c r="A460">
        <v>10459427525</v>
      </c>
      <c r="B460" t="s">
        <v>2677</v>
      </c>
    </row>
    <row r="461" spans="1:2" x14ac:dyDescent="0.25">
      <c r="A461">
        <v>20601981255</v>
      </c>
      <c r="B461" t="s">
        <v>3153</v>
      </c>
    </row>
    <row r="462" spans="1:2" x14ac:dyDescent="0.25">
      <c r="A462">
        <v>20514464881</v>
      </c>
      <c r="B462" t="s">
        <v>1528</v>
      </c>
    </row>
    <row r="463" spans="1:2" x14ac:dyDescent="0.25">
      <c r="A463">
        <v>20555236817</v>
      </c>
      <c r="B463" t="s">
        <v>3154</v>
      </c>
    </row>
    <row r="464" spans="1:2" x14ac:dyDescent="0.25">
      <c r="A464">
        <v>20454427301</v>
      </c>
      <c r="B464" t="s">
        <v>3155</v>
      </c>
    </row>
    <row r="465" spans="1:4" x14ac:dyDescent="0.25">
      <c r="A465">
        <v>20609947625</v>
      </c>
      <c r="B465" t="s">
        <v>3156</v>
      </c>
    </row>
    <row r="466" spans="1:4" x14ac:dyDescent="0.25">
      <c r="A466">
        <v>20613022717</v>
      </c>
      <c r="B466" t="s">
        <v>3157</v>
      </c>
    </row>
    <row r="467" spans="1:4" x14ac:dyDescent="0.25">
      <c r="A467">
        <v>20100241022</v>
      </c>
      <c r="B467" t="s">
        <v>3158</v>
      </c>
    </row>
    <row r="468" spans="1:4" x14ac:dyDescent="0.25">
      <c r="A468">
        <v>20455690715</v>
      </c>
      <c r="B468" t="s">
        <v>3159</v>
      </c>
    </row>
    <row r="469" spans="1:4" x14ac:dyDescent="0.25">
      <c r="A469">
        <v>20563371995</v>
      </c>
      <c r="B469" t="s">
        <v>2924</v>
      </c>
    </row>
    <row r="470" spans="1:4" x14ac:dyDescent="0.25">
      <c r="A470">
        <v>20603100710</v>
      </c>
      <c r="B470" t="s">
        <v>3160</v>
      </c>
    </row>
    <row r="471" spans="1:4" x14ac:dyDescent="0.25">
      <c r="A471">
        <v>10402383548</v>
      </c>
      <c r="B471" t="s">
        <v>857</v>
      </c>
    </row>
    <row r="472" spans="1:4" x14ac:dyDescent="0.25">
      <c r="A472">
        <v>20613579941</v>
      </c>
      <c r="B472" t="s">
        <v>3161</v>
      </c>
    </row>
    <row r="473" spans="1:4" x14ac:dyDescent="0.25">
      <c r="A473">
        <v>20558275082</v>
      </c>
      <c r="B473" t="s">
        <v>1478</v>
      </c>
    </row>
    <row r="474" spans="1:4" x14ac:dyDescent="0.25">
      <c r="A474">
        <v>20601423058</v>
      </c>
      <c r="B474" t="s">
        <v>3162</v>
      </c>
    </row>
    <row r="475" spans="1:4" x14ac:dyDescent="0.25">
      <c r="A475">
        <v>20556463680</v>
      </c>
      <c r="B475" t="s">
        <v>3163</v>
      </c>
    </row>
    <row r="476" spans="1:4" x14ac:dyDescent="0.25">
      <c r="A476">
        <v>20602258964</v>
      </c>
      <c r="B476" t="s">
        <v>3164</v>
      </c>
    </row>
    <row r="477" spans="1:4" x14ac:dyDescent="0.25">
      <c r="A477">
        <v>20456141235</v>
      </c>
      <c r="B477" t="s">
        <v>3165</v>
      </c>
    </row>
    <row r="478" spans="1:4" x14ac:dyDescent="0.25">
      <c r="A478">
        <v>20612973530</v>
      </c>
      <c r="B478" t="s">
        <v>953</v>
      </c>
      <c r="C478" t="s">
        <v>2781</v>
      </c>
      <c r="D478" t="s">
        <v>3166</v>
      </c>
    </row>
    <row r="479" spans="1:4" x14ac:dyDescent="0.25">
      <c r="A479">
        <v>20613845080</v>
      </c>
      <c r="B479" t="s">
        <v>3167</v>
      </c>
    </row>
    <row r="480" spans="1:4" x14ac:dyDescent="0.25">
      <c r="A480">
        <v>20600781708</v>
      </c>
      <c r="B480" t="s">
        <v>3168</v>
      </c>
    </row>
    <row r="481" spans="1:2" x14ac:dyDescent="0.25">
      <c r="A481">
        <v>10296709986</v>
      </c>
      <c r="B481" t="s">
        <v>3169</v>
      </c>
    </row>
    <row r="482" spans="1:2" x14ac:dyDescent="0.25">
      <c r="A482">
        <v>20514148539</v>
      </c>
      <c r="B482" t="s">
        <v>731</v>
      </c>
    </row>
    <row r="483" spans="1:2" x14ac:dyDescent="0.25">
      <c r="A483">
        <v>10488566038</v>
      </c>
      <c r="B483" t="s">
        <v>3170</v>
      </c>
    </row>
    <row r="484" spans="1:2" x14ac:dyDescent="0.25">
      <c r="A484">
        <v>20559169774</v>
      </c>
      <c r="B484" t="s">
        <v>3171</v>
      </c>
    </row>
    <row r="485" spans="1:2" x14ac:dyDescent="0.25">
      <c r="A485">
        <v>20454726473</v>
      </c>
      <c r="B485" t="s">
        <v>3172</v>
      </c>
    </row>
    <row r="486" spans="1:2" x14ac:dyDescent="0.25">
      <c r="A486">
        <v>20601833191</v>
      </c>
      <c r="B486" t="s">
        <v>3173</v>
      </c>
    </row>
    <row r="487" spans="1:2" x14ac:dyDescent="0.25">
      <c r="A487">
        <v>20604615594</v>
      </c>
      <c r="B487" t="s">
        <v>3174</v>
      </c>
    </row>
    <row r="488" spans="1:2" x14ac:dyDescent="0.25">
      <c r="A488">
        <v>10802636143</v>
      </c>
      <c r="B488" t="s">
        <v>3175</v>
      </c>
    </row>
    <row r="489" spans="1:2" x14ac:dyDescent="0.25">
      <c r="A489">
        <v>20100210909</v>
      </c>
      <c r="B489" t="s">
        <v>800</v>
      </c>
    </row>
    <row r="490" spans="1:2" x14ac:dyDescent="0.25">
      <c r="A490">
        <v>10079422555</v>
      </c>
      <c r="B490" t="s">
        <v>3176</v>
      </c>
    </row>
    <row r="491" spans="1:2" x14ac:dyDescent="0.25">
      <c r="A491">
        <v>10721686952</v>
      </c>
      <c r="B491" t="s">
        <v>3177</v>
      </c>
    </row>
    <row r="492" spans="1:2" x14ac:dyDescent="0.25">
      <c r="A492">
        <v>10467546291</v>
      </c>
      <c r="B492" t="s">
        <v>3178</v>
      </c>
    </row>
    <row r="493" spans="1:2" x14ac:dyDescent="0.25">
      <c r="A493">
        <v>10764319872</v>
      </c>
      <c r="B493" t="s">
        <v>710</v>
      </c>
    </row>
    <row r="494" spans="1:2" x14ac:dyDescent="0.25">
      <c r="A494">
        <v>10446328129</v>
      </c>
      <c r="B494" t="s">
        <v>1516</v>
      </c>
    </row>
    <row r="495" spans="1:2" x14ac:dyDescent="0.25">
      <c r="A495">
        <v>10732475341</v>
      </c>
      <c r="B495" t="s">
        <v>3179</v>
      </c>
    </row>
    <row r="496" spans="1:2" x14ac:dyDescent="0.25">
      <c r="A496">
        <v>10465385753</v>
      </c>
      <c r="B496" t="s">
        <v>3180</v>
      </c>
    </row>
    <row r="497" spans="1:2" x14ac:dyDescent="0.25">
      <c r="A497">
        <v>10439773583</v>
      </c>
      <c r="B497" t="s">
        <v>3181</v>
      </c>
    </row>
    <row r="498" spans="1:2" x14ac:dyDescent="0.25">
      <c r="A498">
        <v>10418721435</v>
      </c>
      <c r="B498" t="s">
        <v>3182</v>
      </c>
    </row>
    <row r="499" spans="1:2" x14ac:dyDescent="0.25">
      <c r="A499">
        <v>10403402562</v>
      </c>
      <c r="B499" t="s">
        <v>3183</v>
      </c>
    </row>
    <row r="500" spans="1:2" x14ac:dyDescent="0.25">
      <c r="A500">
        <v>10295272771</v>
      </c>
      <c r="B500" t="s">
        <v>3184</v>
      </c>
    </row>
    <row r="501" spans="1:2" x14ac:dyDescent="0.25">
      <c r="A501">
        <v>10723875914</v>
      </c>
      <c r="B501" t="s">
        <v>3185</v>
      </c>
    </row>
    <row r="502" spans="1:2" x14ac:dyDescent="0.25">
      <c r="A502">
        <v>10445513160</v>
      </c>
      <c r="B502" t="s">
        <v>3186</v>
      </c>
    </row>
    <row r="503" spans="1:2" x14ac:dyDescent="0.25">
      <c r="A503">
        <v>10450776578</v>
      </c>
      <c r="B503" t="s">
        <v>750</v>
      </c>
    </row>
    <row r="504" spans="1:2" x14ac:dyDescent="0.25">
      <c r="A504">
        <v>10107341655</v>
      </c>
      <c r="B504" t="s">
        <v>3187</v>
      </c>
    </row>
    <row r="505" spans="1:2" x14ac:dyDescent="0.25">
      <c r="A505">
        <v>10108661343</v>
      </c>
      <c r="B505" t="s">
        <v>3188</v>
      </c>
    </row>
    <row r="506" spans="1:2" x14ac:dyDescent="0.25">
      <c r="A506">
        <v>10417098041</v>
      </c>
      <c r="B506" t="s">
        <v>3189</v>
      </c>
    </row>
    <row r="507" spans="1:2" x14ac:dyDescent="0.25">
      <c r="A507">
        <v>10100554785</v>
      </c>
      <c r="B507" t="s">
        <v>3190</v>
      </c>
    </row>
    <row r="508" spans="1:2" x14ac:dyDescent="0.25">
      <c r="A508">
        <v>10723875914</v>
      </c>
      <c r="B508" t="s">
        <v>3191</v>
      </c>
    </row>
    <row r="509" spans="1:2" x14ac:dyDescent="0.25">
      <c r="A509">
        <v>10450776578</v>
      </c>
      <c r="B509" t="s">
        <v>3192</v>
      </c>
    </row>
    <row r="510" spans="1:2" x14ac:dyDescent="0.25">
      <c r="A510">
        <v>10763176024</v>
      </c>
      <c r="B510" t="s">
        <v>3193</v>
      </c>
    </row>
    <row r="511" spans="1:2" x14ac:dyDescent="0.25">
      <c r="A511">
        <v>10776879377</v>
      </c>
      <c r="B511" t="s">
        <v>3194</v>
      </c>
    </row>
    <row r="512" spans="1:2" x14ac:dyDescent="0.25">
      <c r="A512">
        <v>10293945131</v>
      </c>
      <c r="B512" t="s">
        <v>3195</v>
      </c>
    </row>
    <row r="513" spans="1:2" x14ac:dyDescent="0.25">
      <c r="A513">
        <v>10757669302</v>
      </c>
      <c r="B513" t="s">
        <v>3196</v>
      </c>
    </row>
    <row r="514" spans="1:2" x14ac:dyDescent="0.25">
      <c r="A514">
        <v>10463423615</v>
      </c>
      <c r="B514" t="s">
        <v>3197</v>
      </c>
    </row>
    <row r="515" spans="1:2" x14ac:dyDescent="0.25">
      <c r="A515">
        <v>10461331977</v>
      </c>
      <c r="B515" t="s">
        <v>3198</v>
      </c>
    </row>
    <row r="516" spans="1:2" x14ac:dyDescent="0.25">
      <c r="A516">
        <v>10721686952</v>
      </c>
      <c r="B516" t="s">
        <v>3199</v>
      </c>
    </row>
    <row r="517" spans="1:2" x14ac:dyDescent="0.25">
      <c r="A517">
        <v>10757669302</v>
      </c>
      <c r="B517" t="s">
        <v>3196</v>
      </c>
    </row>
    <row r="518" spans="1:2" x14ac:dyDescent="0.25">
      <c r="A518">
        <v>10432627204</v>
      </c>
      <c r="B518" t="s">
        <v>3200</v>
      </c>
    </row>
    <row r="519" spans="1:2" x14ac:dyDescent="0.25">
      <c r="A519">
        <v>10402176526</v>
      </c>
      <c r="B519" t="s">
        <v>3201</v>
      </c>
    </row>
    <row r="520" spans="1:2" x14ac:dyDescent="0.25">
      <c r="A520">
        <v>10749746225</v>
      </c>
      <c r="B520" t="s">
        <v>3202</v>
      </c>
    </row>
    <row r="521" spans="1:2" x14ac:dyDescent="0.25">
      <c r="A521">
        <v>10434981315</v>
      </c>
      <c r="B521" t="s">
        <v>3203</v>
      </c>
    </row>
    <row r="522" spans="1:2" x14ac:dyDescent="0.25">
      <c r="A522">
        <v>10413506536</v>
      </c>
      <c r="B522" t="s">
        <v>3204</v>
      </c>
    </row>
    <row r="523" spans="1:2" x14ac:dyDescent="0.25">
      <c r="A523">
        <v>20454537743</v>
      </c>
      <c r="B523" t="s">
        <v>3205</v>
      </c>
    </row>
    <row r="524" spans="1:2" x14ac:dyDescent="0.25">
      <c r="A524">
        <v>20601775051</v>
      </c>
      <c r="B524" t="s">
        <v>3206</v>
      </c>
    </row>
    <row r="525" spans="1:2" x14ac:dyDescent="0.25">
      <c r="A525">
        <v>10297014752</v>
      </c>
      <c r="B525" t="s">
        <v>3207</v>
      </c>
    </row>
    <row r="526" spans="1:2" x14ac:dyDescent="0.25">
      <c r="A526">
        <v>20375361991</v>
      </c>
      <c r="B526" t="s">
        <v>1074</v>
      </c>
    </row>
    <row r="527" spans="1:2" x14ac:dyDescent="0.25">
      <c r="A527">
        <v>88888888</v>
      </c>
      <c r="B527" t="s">
        <v>3208</v>
      </c>
    </row>
    <row r="528" spans="1:2" x14ac:dyDescent="0.25">
      <c r="A528">
        <v>20154489895</v>
      </c>
      <c r="B528" t="s">
        <v>3209</v>
      </c>
    </row>
    <row r="529" spans="1:4" x14ac:dyDescent="0.25">
      <c r="A529">
        <v>20327998413</v>
      </c>
      <c r="B529" t="s">
        <v>3210</v>
      </c>
    </row>
    <row r="530" spans="1:4" x14ac:dyDescent="0.25">
      <c r="A530">
        <v>20612108651</v>
      </c>
      <c r="B530" t="s">
        <v>1019</v>
      </c>
      <c r="C530" t="s">
        <v>2781</v>
      </c>
      <c r="D530" t="s">
        <v>3211</v>
      </c>
    </row>
    <row r="531" spans="1:4" x14ac:dyDescent="0.25">
      <c r="A531">
        <v>20611593920</v>
      </c>
      <c r="B531" t="s">
        <v>738</v>
      </c>
      <c r="C531" t="s">
        <v>2681</v>
      </c>
      <c r="D531" t="s">
        <v>3212</v>
      </c>
    </row>
    <row r="532" spans="1:4" x14ac:dyDescent="0.25">
      <c r="A532">
        <v>49061773</v>
      </c>
      <c r="B532" t="s">
        <v>3213</v>
      </c>
      <c r="C532" t="s">
        <v>2626</v>
      </c>
    </row>
    <row r="533" spans="1:4" x14ac:dyDescent="0.25">
      <c r="A533">
        <v>75839230</v>
      </c>
      <c r="B533" t="s">
        <v>3214</v>
      </c>
      <c r="C533" t="s">
        <v>2626</v>
      </c>
    </row>
    <row r="534" spans="1:4" x14ac:dyDescent="0.25">
      <c r="A534">
        <v>73238347</v>
      </c>
      <c r="B534" t="s">
        <v>1924</v>
      </c>
      <c r="C534" t="s">
        <v>2626</v>
      </c>
      <c r="D534" t="s">
        <v>3215</v>
      </c>
    </row>
    <row r="535" spans="1:4" x14ac:dyDescent="0.25">
      <c r="A535">
        <v>72169020</v>
      </c>
      <c r="B535" t="s">
        <v>704</v>
      </c>
      <c r="C535" t="s">
        <v>2626</v>
      </c>
      <c r="D535" t="s">
        <v>3216</v>
      </c>
    </row>
    <row r="536" spans="1:4" x14ac:dyDescent="0.25">
      <c r="A536">
        <v>76247615</v>
      </c>
      <c r="B536" t="s">
        <v>3217</v>
      </c>
      <c r="C536" t="s">
        <v>2626</v>
      </c>
    </row>
    <row r="537" spans="1:4" x14ac:dyDescent="0.25">
      <c r="A537">
        <v>71244177</v>
      </c>
      <c r="B537" t="s">
        <v>3218</v>
      </c>
      <c r="C537" t="s">
        <v>2626</v>
      </c>
    </row>
    <row r="538" spans="1:4" x14ac:dyDescent="0.25">
      <c r="A538">
        <v>76404353</v>
      </c>
      <c r="B538" t="s">
        <v>3219</v>
      </c>
      <c r="C538" t="s">
        <v>2626</v>
      </c>
    </row>
    <row r="539" spans="1:4" x14ac:dyDescent="0.25">
      <c r="A539">
        <v>48164743</v>
      </c>
      <c r="B539" t="s">
        <v>1939</v>
      </c>
      <c r="C539" t="s">
        <v>2626</v>
      </c>
      <c r="D539" t="s">
        <v>3220</v>
      </c>
    </row>
    <row r="540" spans="1:4" x14ac:dyDescent="0.25">
      <c r="A540">
        <v>71942040</v>
      </c>
      <c r="B540" t="s">
        <v>3221</v>
      </c>
      <c r="C540" t="s">
        <v>2626</v>
      </c>
    </row>
    <row r="541" spans="1:4" x14ac:dyDescent="0.25">
      <c r="A541">
        <v>40192097</v>
      </c>
      <c r="B541" t="s">
        <v>3222</v>
      </c>
      <c r="C541" t="s">
        <v>2626</v>
      </c>
      <c r="D541" t="s">
        <v>3223</v>
      </c>
    </row>
    <row r="542" spans="1:4" x14ac:dyDescent="0.25">
      <c r="A542">
        <v>41603113</v>
      </c>
      <c r="B542" t="s">
        <v>3224</v>
      </c>
      <c r="C542" t="s">
        <v>2626</v>
      </c>
    </row>
    <row r="543" spans="1:4" x14ac:dyDescent="0.25">
      <c r="A543">
        <v>75247670</v>
      </c>
      <c r="B543" t="s">
        <v>3225</v>
      </c>
      <c r="C543" t="s">
        <v>2626</v>
      </c>
    </row>
    <row r="544" spans="1:4" x14ac:dyDescent="0.25">
      <c r="A544">
        <v>44211654</v>
      </c>
      <c r="B544" t="s">
        <v>3226</v>
      </c>
      <c r="C544" t="s">
        <v>2626</v>
      </c>
      <c r="D544" t="s">
        <v>3227</v>
      </c>
    </row>
    <row r="545" spans="1:4" x14ac:dyDescent="0.25">
      <c r="A545">
        <v>74078793</v>
      </c>
      <c r="B545" t="s">
        <v>3228</v>
      </c>
      <c r="C545" t="s">
        <v>2626</v>
      </c>
      <c r="D545" t="s">
        <v>3229</v>
      </c>
    </row>
    <row r="546" spans="1:4" x14ac:dyDescent="0.25">
      <c r="A546">
        <v>44162989</v>
      </c>
      <c r="B546" t="s">
        <v>1947</v>
      </c>
      <c r="C546" t="s">
        <v>2626</v>
      </c>
      <c r="D546" t="s">
        <v>3230</v>
      </c>
    </row>
    <row r="547" spans="1:4" x14ac:dyDescent="0.25">
      <c r="A547">
        <v>76593892</v>
      </c>
      <c r="B547" t="s">
        <v>3231</v>
      </c>
      <c r="C547" t="s">
        <v>2626</v>
      </c>
    </row>
    <row r="548" spans="1:4" x14ac:dyDescent="0.25">
      <c r="A548">
        <v>45286301</v>
      </c>
      <c r="B548" t="s">
        <v>1950</v>
      </c>
      <c r="C548" t="s">
        <v>2626</v>
      </c>
      <c r="D548" t="s">
        <v>3232</v>
      </c>
    </row>
    <row r="549" spans="1:4" x14ac:dyDescent="0.25">
      <c r="A549">
        <v>76593893</v>
      </c>
      <c r="B549" t="s">
        <v>3233</v>
      </c>
      <c r="C549" t="s">
        <v>2626</v>
      </c>
    </row>
    <row r="550" spans="1:4" x14ac:dyDescent="0.25">
      <c r="A550">
        <v>73444362</v>
      </c>
      <c r="B550" t="s">
        <v>1955</v>
      </c>
      <c r="C550" t="s">
        <v>2626</v>
      </c>
      <c r="D550" t="s">
        <v>3234</v>
      </c>
    </row>
    <row r="551" spans="1:4" x14ac:dyDescent="0.25">
      <c r="A551">
        <v>76801729</v>
      </c>
      <c r="B551" t="s">
        <v>3235</v>
      </c>
      <c r="C551" t="s">
        <v>2626</v>
      </c>
    </row>
    <row r="552" spans="1:4" x14ac:dyDescent="0.25">
      <c r="A552">
        <v>46165045</v>
      </c>
      <c r="B552" t="s">
        <v>3236</v>
      </c>
      <c r="C552" t="s">
        <v>2626</v>
      </c>
    </row>
    <row r="553" spans="1:4" x14ac:dyDescent="0.25">
      <c r="A553">
        <v>3080300</v>
      </c>
      <c r="B553" t="s">
        <v>3237</v>
      </c>
      <c r="C553" t="s">
        <v>2626</v>
      </c>
      <c r="D553" t="s">
        <v>3238</v>
      </c>
    </row>
    <row r="554" spans="1:4" x14ac:dyDescent="0.25">
      <c r="A554">
        <v>71787683</v>
      </c>
      <c r="B554" t="s">
        <v>3239</v>
      </c>
      <c r="C554" t="s">
        <v>2626</v>
      </c>
      <c r="D554" t="s">
        <v>3240</v>
      </c>
    </row>
    <row r="555" spans="1:4" x14ac:dyDescent="0.25">
      <c r="A555">
        <v>75424672</v>
      </c>
      <c r="B555" t="s">
        <v>1965</v>
      </c>
      <c r="C555" t="s">
        <v>2626</v>
      </c>
      <c r="D555" t="s">
        <v>3241</v>
      </c>
    </row>
    <row r="556" spans="1:4" x14ac:dyDescent="0.25">
      <c r="A556">
        <v>73880313</v>
      </c>
      <c r="B556" t="s">
        <v>3242</v>
      </c>
      <c r="C556" t="s">
        <v>2626</v>
      </c>
      <c r="D556" t="s">
        <v>3243</v>
      </c>
    </row>
    <row r="557" spans="1:4" x14ac:dyDescent="0.25">
      <c r="A557">
        <v>44094323</v>
      </c>
      <c r="B557" t="s">
        <v>3244</v>
      </c>
      <c r="C557" t="s">
        <v>2626</v>
      </c>
    </row>
    <row r="558" spans="1:4" x14ac:dyDescent="0.25">
      <c r="A558">
        <v>46799833</v>
      </c>
      <c r="B558" t="s">
        <v>3245</v>
      </c>
      <c r="C558" t="s">
        <v>2626</v>
      </c>
      <c r="D558" t="s">
        <v>3246</v>
      </c>
    </row>
    <row r="559" spans="1:4" x14ac:dyDescent="0.25">
      <c r="A559">
        <v>74600892</v>
      </c>
      <c r="B559" t="s">
        <v>1975</v>
      </c>
      <c r="C559" t="s">
        <v>2626</v>
      </c>
      <c r="D559" t="s">
        <v>3247</v>
      </c>
    </row>
    <row r="560" spans="1:4" x14ac:dyDescent="0.25">
      <c r="A560">
        <v>70198916</v>
      </c>
      <c r="B560" t="s">
        <v>1970</v>
      </c>
      <c r="C560" t="s">
        <v>2626</v>
      </c>
      <c r="D560" t="s">
        <v>3248</v>
      </c>
    </row>
    <row r="561" spans="1:4" x14ac:dyDescent="0.25">
      <c r="A561">
        <v>48310263</v>
      </c>
      <c r="B561" t="s">
        <v>3249</v>
      </c>
      <c r="C561" t="s">
        <v>2626</v>
      </c>
    </row>
    <row r="562" spans="1:4" x14ac:dyDescent="0.25">
      <c r="A562">
        <v>45555401</v>
      </c>
      <c r="B562" t="s">
        <v>3250</v>
      </c>
      <c r="C562" t="s">
        <v>2626</v>
      </c>
    </row>
    <row r="563" spans="1:4" x14ac:dyDescent="0.25">
      <c r="A563">
        <v>75167252</v>
      </c>
      <c r="B563" t="s">
        <v>3251</v>
      </c>
      <c r="C563" t="s">
        <v>2626</v>
      </c>
    </row>
    <row r="564" spans="1:4" x14ac:dyDescent="0.25">
      <c r="A564">
        <v>1149022</v>
      </c>
      <c r="B564" t="s">
        <v>3252</v>
      </c>
      <c r="C564" t="s">
        <v>2626</v>
      </c>
    </row>
    <row r="565" spans="1:4" x14ac:dyDescent="0.25">
      <c r="A565">
        <v>76810278</v>
      </c>
      <c r="B565" t="s">
        <v>3253</v>
      </c>
      <c r="C565" t="s">
        <v>2626</v>
      </c>
    </row>
    <row r="566" spans="1:4" x14ac:dyDescent="0.25">
      <c r="A566">
        <v>44468346</v>
      </c>
      <c r="B566" t="s">
        <v>1067</v>
      </c>
      <c r="C566" t="s">
        <v>2626</v>
      </c>
      <c r="D566" t="s">
        <v>3254</v>
      </c>
    </row>
    <row r="567" spans="1:4" x14ac:dyDescent="0.25">
      <c r="A567">
        <v>46232635</v>
      </c>
      <c r="B567" t="s">
        <v>3255</v>
      </c>
      <c r="C567" t="s">
        <v>2626</v>
      </c>
    </row>
    <row r="568" spans="1:4" x14ac:dyDescent="0.25">
      <c r="A568">
        <v>48657701</v>
      </c>
      <c r="B568" t="s">
        <v>3256</v>
      </c>
      <c r="C568" t="s">
        <v>2626</v>
      </c>
    </row>
    <row r="569" spans="1:4" x14ac:dyDescent="0.25">
      <c r="A569">
        <v>73268512</v>
      </c>
      <c r="B569" t="s">
        <v>3257</v>
      </c>
      <c r="C569" t="s">
        <v>2626</v>
      </c>
    </row>
    <row r="570" spans="1:4" x14ac:dyDescent="0.25">
      <c r="A570">
        <v>73268512</v>
      </c>
      <c r="B570" t="s">
        <v>3258</v>
      </c>
      <c r="C570" t="s">
        <v>2626</v>
      </c>
    </row>
    <row r="571" spans="1:4" x14ac:dyDescent="0.25">
      <c r="A571">
        <v>70834632</v>
      </c>
      <c r="B571" t="s">
        <v>3259</v>
      </c>
      <c r="C571" t="s">
        <v>2626</v>
      </c>
    </row>
    <row r="572" spans="1:4" x14ac:dyDescent="0.25">
      <c r="A572">
        <v>75419679</v>
      </c>
      <c r="B572" t="s">
        <v>3260</v>
      </c>
      <c r="C572" t="s">
        <v>2626</v>
      </c>
      <c r="D572" t="s">
        <v>3261</v>
      </c>
    </row>
    <row r="573" spans="1:4" x14ac:dyDescent="0.25">
      <c r="A573">
        <v>3314131</v>
      </c>
      <c r="B573" t="s">
        <v>3262</v>
      </c>
      <c r="C573" t="s">
        <v>2626</v>
      </c>
      <c r="D573" t="s">
        <v>3263</v>
      </c>
    </row>
    <row r="574" spans="1:4" x14ac:dyDescent="0.25">
      <c r="A574">
        <v>76301642</v>
      </c>
      <c r="B574" t="s">
        <v>3264</v>
      </c>
      <c r="C574" t="s">
        <v>2626</v>
      </c>
    </row>
    <row r="575" spans="1:4" x14ac:dyDescent="0.25">
      <c r="A575">
        <v>76301642</v>
      </c>
      <c r="B575" t="s">
        <v>3264</v>
      </c>
      <c r="C575" t="s">
        <v>2626</v>
      </c>
    </row>
    <row r="576" spans="1:4" x14ac:dyDescent="0.25">
      <c r="A576">
        <v>40148189</v>
      </c>
      <c r="B576" t="s">
        <v>3265</v>
      </c>
      <c r="C576" t="s">
        <v>2626</v>
      </c>
    </row>
    <row r="577" spans="1:5" x14ac:dyDescent="0.25">
      <c r="A577">
        <v>73666708</v>
      </c>
      <c r="B577" t="s">
        <v>3266</v>
      </c>
      <c r="C577" t="s">
        <v>2626</v>
      </c>
    </row>
    <row r="578" spans="1:5" x14ac:dyDescent="0.25">
      <c r="A578">
        <v>73649810</v>
      </c>
      <c r="B578" t="s">
        <v>3267</v>
      </c>
      <c r="C578" t="s">
        <v>2626</v>
      </c>
    </row>
    <row r="579" spans="1:5" x14ac:dyDescent="0.25">
      <c r="A579">
        <v>71625644</v>
      </c>
      <c r="B579" t="s">
        <v>3268</v>
      </c>
      <c r="C579" t="s">
        <v>2626</v>
      </c>
    </row>
    <row r="580" spans="1:5" x14ac:dyDescent="0.25">
      <c r="A580">
        <v>70211580</v>
      </c>
      <c r="B580" t="s">
        <v>3269</v>
      </c>
      <c r="C580" t="s">
        <v>2626</v>
      </c>
      <c r="D580" t="s">
        <v>3270</v>
      </c>
    </row>
    <row r="581" spans="1:5" x14ac:dyDescent="0.25">
      <c r="A581">
        <v>46945532</v>
      </c>
      <c r="B581" t="s">
        <v>3271</v>
      </c>
      <c r="C581" t="s">
        <v>2626</v>
      </c>
      <c r="D581" t="s">
        <v>3272</v>
      </c>
    </row>
    <row r="582" spans="1:5" x14ac:dyDescent="0.25">
      <c r="A582">
        <v>302351</v>
      </c>
      <c r="B582" t="s">
        <v>3273</v>
      </c>
      <c r="C582" t="s">
        <v>2626</v>
      </c>
    </row>
    <row r="583" spans="1:5" x14ac:dyDescent="0.25">
      <c r="A583">
        <v>70666331</v>
      </c>
      <c r="B583" t="s">
        <v>1991</v>
      </c>
      <c r="C583" t="s">
        <v>2626</v>
      </c>
      <c r="D583" t="s">
        <v>3274</v>
      </c>
    </row>
    <row r="584" spans="1:5" x14ac:dyDescent="0.25">
      <c r="A584">
        <v>43814375</v>
      </c>
      <c r="B584" t="s">
        <v>1996</v>
      </c>
      <c r="C584" t="s">
        <v>2626</v>
      </c>
      <c r="D584" t="s">
        <v>3275</v>
      </c>
    </row>
    <row r="585" spans="1:5" x14ac:dyDescent="0.25">
      <c r="A585">
        <v>42857058</v>
      </c>
      <c r="B585" t="s">
        <v>3276</v>
      </c>
      <c r="C585" t="s">
        <v>2626</v>
      </c>
      <c r="D585" t="s">
        <v>3277</v>
      </c>
    </row>
    <row r="586" spans="1:5" x14ac:dyDescent="0.25">
      <c r="A586">
        <v>48112162</v>
      </c>
      <c r="B586" t="s">
        <v>3278</v>
      </c>
      <c r="C586" t="s">
        <v>2626</v>
      </c>
    </row>
    <row r="587" spans="1:5" x14ac:dyDescent="0.25">
      <c r="A587">
        <v>73605563</v>
      </c>
      <c r="B587" t="s">
        <v>1080</v>
      </c>
      <c r="C587" t="s">
        <v>2626</v>
      </c>
      <c r="D587" t="s">
        <v>3279</v>
      </c>
      <c r="E587" t="s">
        <v>3280</v>
      </c>
    </row>
    <row r="588" spans="1:5" x14ac:dyDescent="0.25">
      <c r="A588">
        <v>45921913</v>
      </c>
      <c r="B588" t="s">
        <v>2006</v>
      </c>
      <c r="C588" t="s">
        <v>2626</v>
      </c>
      <c r="D588" t="s">
        <v>3281</v>
      </c>
    </row>
    <row r="589" spans="1:5" x14ac:dyDescent="0.25">
      <c r="A589">
        <v>74399035</v>
      </c>
      <c r="B589" t="s">
        <v>3282</v>
      </c>
      <c r="C589" t="s">
        <v>2626</v>
      </c>
    </row>
    <row r="590" spans="1:5" x14ac:dyDescent="0.25">
      <c r="A590">
        <v>71438597</v>
      </c>
      <c r="B590" t="s">
        <v>3283</v>
      </c>
      <c r="C590" t="s">
        <v>2626</v>
      </c>
      <c r="D590" t="s">
        <v>3284</v>
      </c>
    </row>
    <row r="591" spans="1:5" x14ac:dyDescent="0.25">
      <c r="A591">
        <v>72302392</v>
      </c>
      <c r="B591" t="s">
        <v>1242</v>
      </c>
      <c r="C591" t="s">
        <v>2626</v>
      </c>
      <c r="D591" t="s">
        <v>3285</v>
      </c>
    </row>
    <row r="592" spans="1:5" x14ac:dyDescent="0.25">
      <c r="A592">
        <v>80355193</v>
      </c>
      <c r="B592" t="s">
        <v>2018</v>
      </c>
      <c r="C592" t="s">
        <v>2626</v>
      </c>
      <c r="D592" t="s">
        <v>3286</v>
      </c>
    </row>
    <row r="593" spans="1:4" x14ac:dyDescent="0.25">
      <c r="A593">
        <v>75973493</v>
      </c>
      <c r="B593" t="s">
        <v>3287</v>
      </c>
      <c r="C593" t="s">
        <v>2626</v>
      </c>
    </row>
    <row r="594" spans="1:4" x14ac:dyDescent="0.25">
      <c r="A594">
        <v>1829028</v>
      </c>
      <c r="B594" t="s">
        <v>2022</v>
      </c>
      <c r="C594" t="s">
        <v>2626</v>
      </c>
      <c r="D594" t="s">
        <v>3288</v>
      </c>
    </row>
    <row r="595" spans="1:4" x14ac:dyDescent="0.25">
      <c r="A595">
        <v>71387955</v>
      </c>
      <c r="B595" t="s">
        <v>3289</v>
      </c>
      <c r="C595" t="s">
        <v>2626</v>
      </c>
    </row>
    <row r="596" spans="1:4" x14ac:dyDescent="0.25">
      <c r="A596">
        <v>76310875</v>
      </c>
      <c r="B596" t="s">
        <v>1272</v>
      </c>
      <c r="C596" t="s">
        <v>2626</v>
      </c>
    </row>
    <row r="597" spans="1:4" x14ac:dyDescent="0.25">
      <c r="A597">
        <v>48221233</v>
      </c>
      <c r="B597" t="s">
        <v>3290</v>
      </c>
      <c r="C597" t="s">
        <v>2626</v>
      </c>
    </row>
    <row r="598" spans="1:4" x14ac:dyDescent="0.25">
      <c r="A598">
        <v>74073836</v>
      </c>
      <c r="B598" t="s">
        <v>3291</v>
      </c>
      <c r="C598" t="s">
        <v>2626</v>
      </c>
    </row>
    <row r="599" spans="1:4" x14ac:dyDescent="0.25">
      <c r="A599">
        <v>72450429</v>
      </c>
      <c r="B599" t="s">
        <v>697</v>
      </c>
      <c r="C599" t="s">
        <v>2626</v>
      </c>
      <c r="D599" t="s">
        <v>3292</v>
      </c>
    </row>
    <row r="600" spans="1:4" x14ac:dyDescent="0.25">
      <c r="A600">
        <v>71979355</v>
      </c>
      <c r="B600" t="s">
        <v>3293</v>
      </c>
      <c r="C600" t="s">
        <v>2626</v>
      </c>
      <c r="D600" t="s">
        <v>3294</v>
      </c>
    </row>
    <row r="601" spans="1:4" x14ac:dyDescent="0.25">
      <c r="A601">
        <v>43691377</v>
      </c>
      <c r="B601" t="s">
        <v>745</v>
      </c>
      <c r="C601" t="s">
        <v>2626</v>
      </c>
    </row>
    <row r="602" spans="1:4" x14ac:dyDescent="0.25">
      <c r="A602">
        <v>73746975</v>
      </c>
      <c r="B602" t="s">
        <v>3295</v>
      </c>
      <c r="C602" t="s">
        <v>2626</v>
      </c>
    </row>
    <row r="603" spans="1:4" x14ac:dyDescent="0.25">
      <c r="A603">
        <v>47461440</v>
      </c>
      <c r="B603" t="s">
        <v>1892</v>
      </c>
      <c r="C603" t="s">
        <v>2626</v>
      </c>
      <c r="D603" t="s">
        <v>3296</v>
      </c>
    </row>
    <row r="604" spans="1:4" x14ac:dyDescent="0.25">
      <c r="A604">
        <v>78803424</v>
      </c>
      <c r="B604" t="s">
        <v>2037</v>
      </c>
      <c r="C604" t="s">
        <v>2626</v>
      </c>
      <c r="D604" t="s">
        <v>3297</v>
      </c>
    </row>
    <row r="605" spans="1:4" x14ac:dyDescent="0.25">
      <c r="A605">
        <v>29543209</v>
      </c>
      <c r="B605" t="s">
        <v>3298</v>
      </c>
      <c r="C605" t="s">
        <v>2626</v>
      </c>
    </row>
    <row r="606" spans="1:4" x14ac:dyDescent="0.25">
      <c r="A606">
        <v>44328361</v>
      </c>
      <c r="B606" t="s">
        <v>3299</v>
      </c>
      <c r="C606" t="s">
        <v>2626</v>
      </c>
    </row>
    <row r="607" spans="1:4" x14ac:dyDescent="0.25">
      <c r="A607">
        <v>72399664</v>
      </c>
      <c r="B607" t="s">
        <v>3300</v>
      </c>
      <c r="C607" t="s">
        <v>2626</v>
      </c>
    </row>
    <row r="608" spans="1:4" x14ac:dyDescent="0.25">
      <c r="A608">
        <v>72144092</v>
      </c>
      <c r="B608" t="s">
        <v>2046</v>
      </c>
      <c r="C608" t="s">
        <v>2626</v>
      </c>
      <c r="D608" t="s">
        <v>3301</v>
      </c>
    </row>
    <row r="609" spans="1:4" x14ac:dyDescent="0.25">
      <c r="A609">
        <v>45214966</v>
      </c>
      <c r="B609" t="s">
        <v>3302</v>
      </c>
      <c r="C609" t="s">
        <v>2626</v>
      </c>
    </row>
    <row r="610" spans="1:4" x14ac:dyDescent="0.25">
      <c r="A610">
        <v>40306745</v>
      </c>
      <c r="B610" t="s">
        <v>3303</v>
      </c>
      <c r="C610" t="s">
        <v>2626</v>
      </c>
    </row>
    <row r="611" spans="1:4" x14ac:dyDescent="0.25">
      <c r="A611">
        <v>71496013</v>
      </c>
      <c r="B611" t="s">
        <v>3304</v>
      </c>
      <c r="C611" t="s">
        <v>2626</v>
      </c>
      <c r="D611" t="s">
        <v>3305</v>
      </c>
    </row>
    <row r="612" spans="1:4" x14ac:dyDescent="0.25">
      <c r="A612">
        <v>72131384</v>
      </c>
      <c r="B612" t="s">
        <v>2049</v>
      </c>
      <c r="C612" t="s">
        <v>2626</v>
      </c>
      <c r="D612" t="s">
        <v>3306</v>
      </c>
    </row>
    <row r="613" spans="1:4" x14ac:dyDescent="0.25">
      <c r="A613">
        <v>72137021</v>
      </c>
      <c r="B613" t="s">
        <v>3307</v>
      </c>
      <c r="C613" t="s">
        <v>2626</v>
      </c>
    </row>
    <row r="614" spans="1:4" x14ac:dyDescent="0.25">
      <c r="A614">
        <v>75826053</v>
      </c>
      <c r="B614" t="s">
        <v>3308</v>
      </c>
      <c r="C614" t="s">
        <v>2626</v>
      </c>
    </row>
    <row r="615" spans="1:4" x14ac:dyDescent="0.25">
      <c r="A615">
        <v>70029126</v>
      </c>
      <c r="B615" t="s">
        <v>3309</v>
      </c>
      <c r="C615" t="s">
        <v>2626</v>
      </c>
    </row>
    <row r="616" spans="1:4" x14ac:dyDescent="0.25">
      <c r="A616">
        <v>47650914</v>
      </c>
      <c r="B616" t="s">
        <v>3310</v>
      </c>
      <c r="C616" t="s">
        <v>2626</v>
      </c>
    </row>
    <row r="617" spans="1:4" x14ac:dyDescent="0.25">
      <c r="A617">
        <v>4105961</v>
      </c>
      <c r="B617" t="s">
        <v>3311</v>
      </c>
      <c r="C617" t="s">
        <v>2626</v>
      </c>
    </row>
    <row r="618" spans="1:4" x14ac:dyDescent="0.25">
      <c r="A618">
        <v>61610084</v>
      </c>
      <c r="B618" t="s">
        <v>3312</v>
      </c>
      <c r="C618" t="s">
        <v>2626</v>
      </c>
    </row>
    <row r="619" spans="1:4" x14ac:dyDescent="0.25">
      <c r="A619">
        <v>44314304</v>
      </c>
      <c r="B619" t="s">
        <v>996</v>
      </c>
      <c r="C619" t="s">
        <v>2626</v>
      </c>
      <c r="D619" t="s">
        <v>3313</v>
      </c>
    </row>
    <row r="620" spans="1:4" x14ac:dyDescent="0.25">
      <c r="A620">
        <v>72700001</v>
      </c>
      <c r="B620" t="s">
        <v>3314</v>
      </c>
      <c r="C620" t="s">
        <v>2626</v>
      </c>
      <c r="D620" t="s">
        <v>3315</v>
      </c>
    </row>
    <row r="621" spans="1:4" x14ac:dyDescent="0.25">
      <c r="A621">
        <v>47760988</v>
      </c>
      <c r="B621" t="s">
        <v>2061</v>
      </c>
      <c r="C621" t="s">
        <v>2626</v>
      </c>
      <c r="D621" t="s">
        <v>3316</v>
      </c>
    </row>
    <row r="622" spans="1:4" x14ac:dyDescent="0.25">
      <c r="A622">
        <v>45861927</v>
      </c>
      <c r="B622" t="s">
        <v>3317</v>
      </c>
      <c r="C622" t="s">
        <v>2626</v>
      </c>
    </row>
    <row r="623" spans="1:4" x14ac:dyDescent="0.25">
      <c r="A623">
        <v>24800480</v>
      </c>
      <c r="B623" t="s">
        <v>2065</v>
      </c>
      <c r="C623" t="s">
        <v>2626</v>
      </c>
      <c r="D623" t="s">
        <v>3318</v>
      </c>
    </row>
    <row r="624" spans="1:4" x14ac:dyDescent="0.25">
      <c r="A624">
        <v>48536654</v>
      </c>
      <c r="B624" t="s">
        <v>1619</v>
      </c>
      <c r="C624" t="s">
        <v>2626</v>
      </c>
      <c r="D624" t="s">
        <v>3319</v>
      </c>
    </row>
    <row r="625" spans="1:4" x14ac:dyDescent="0.25">
      <c r="A625">
        <v>46809818</v>
      </c>
      <c r="B625" t="s">
        <v>3320</v>
      </c>
      <c r="C625" t="s">
        <v>2626</v>
      </c>
      <c r="D625" t="s">
        <v>3321</v>
      </c>
    </row>
    <row r="626" spans="1:4" x14ac:dyDescent="0.25">
      <c r="A626">
        <v>72537561</v>
      </c>
      <c r="B626" t="s">
        <v>740</v>
      </c>
      <c r="C626" t="s">
        <v>2626</v>
      </c>
      <c r="D626" t="s">
        <v>3322</v>
      </c>
    </row>
    <row r="627" spans="1:4" x14ac:dyDescent="0.25">
      <c r="A627">
        <v>74877066</v>
      </c>
      <c r="B627" t="s">
        <v>3323</v>
      </c>
      <c r="C627" t="s">
        <v>2626</v>
      </c>
    </row>
    <row r="628" spans="1:4" x14ac:dyDescent="0.25">
      <c r="A628">
        <v>73530159</v>
      </c>
      <c r="B628" t="s">
        <v>2080</v>
      </c>
      <c r="C628" t="s">
        <v>2626</v>
      </c>
      <c r="D628" t="s">
        <v>3324</v>
      </c>
    </row>
    <row r="629" spans="1:4" x14ac:dyDescent="0.25">
      <c r="A629">
        <v>71780708</v>
      </c>
      <c r="B629" t="s">
        <v>3325</v>
      </c>
      <c r="C629" t="s">
        <v>2626</v>
      </c>
    </row>
    <row r="630" spans="1:4" x14ac:dyDescent="0.25">
      <c r="A630">
        <v>46126507</v>
      </c>
      <c r="B630" t="s">
        <v>2087</v>
      </c>
      <c r="C630" t="s">
        <v>2626</v>
      </c>
      <c r="D630" t="s">
        <v>3326</v>
      </c>
    </row>
    <row r="631" spans="1:4" x14ac:dyDescent="0.25">
      <c r="A631">
        <v>70105330</v>
      </c>
      <c r="B631" t="s">
        <v>3327</v>
      </c>
      <c r="C631" t="s">
        <v>2626</v>
      </c>
    </row>
    <row r="632" spans="1:4" x14ac:dyDescent="0.25">
      <c r="A632">
        <v>72725225</v>
      </c>
      <c r="B632" t="s">
        <v>2266</v>
      </c>
      <c r="C632" t="s">
        <v>2626</v>
      </c>
      <c r="D632" t="s">
        <v>3328</v>
      </c>
    </row>
    <row r="633" spans="1:4" x14ac:dyDescent="0.25">
      <c r="A633">
        <v>73195103</v>
      </c>
      <c r="B633" t="s">
        <v>1239</v>
      </c>
      <c r="C633" t="s">
        <v>2626</v>
      </c>
      <c r="D633" t="s">
        <v>3329</v>
      </c>
    </row>
    <row r="634" spans="1:4" x14ac:dyDescent="0.25">
      <c r="A634">
        <v>47557239</v>
      </c>
      <c r="B634" t="s">
        <v>2094</v>
      </c>
      <c r="C634" t="s">
        <v>2626</v>
      </c>
      <c r="D634" t="s">
        <v>3330</v>
      </c>
    </row>
    <row r="635" spans="1:4" x14ac:dyDescent="0.25">
      <c r="A635">
        <v>72728100</v>
      </c>
      <c r="B635" t="s">
        <v>1371</v>
      </c>
      <c r="C635" t="s">
        <v>2626</v>
      </c>
      <c r="D635" t="s">
        <v>3331</v>
      </c>
    </row>
    <row r="636" spans="1:4" x14ac:dyDescent="0.25">
      <c r="A636">
        <v>72531546</v>
      </c>
      <c r="B636" t="s">
        <v>3332</v>
      </c>
      <c r="C636" t="s">
        <v>2626</v>
      </c>
      <c r="D636" t="s">
        <v>3333</v>
      </c>
    </row>
    <row r="637" spans="1:4" x14ac:dyDescent="0.25">
      <c r="A637">
        <v>75247945</v>
      </c>
      <c r="B637" t="s">
        <v>3334</v>
      </c>
      <c r="C637" t="s">
        <v>2626</v>
      </c>
    </row>
    <row r="638" spans="1:4" x14ac:dyDescent="0.25">
      <c r="A638">
        <v>77029581</v>
      </c>
      <c r="B638" t="s">
        <v>3335</v>
      </c>
      <c r="C638" t="s">
        <v>2626</v>
      </c>
    </row>
    <row r="639" spans="1:4" x14ac:dyDescent="0.25">
      <c r="A639">
        <v>71783902</v>
      </c>
      <c r="B639" t="s">
        <v>3336</v>
      </c>
      <c r="C639" t="s">
        <v>2626</v>
      </c>
    </row>
    <row r="640" spans="1:4" x14ac:dyDescent="0.25">
      <c r="A640">
        <v>76393011</v>
      </c>
      <c r="B640" t="s">
        <v>3337</v>
      </c>
      <c r="C640" t="s">
        <v>2626</v>
      </c>
      <c r="D640" t="s">
        <v>3338</v>
      </c>
    </row>
    <row r="641" spans="1:4" x14ac:dyDescent="0.25">
      <c r="A641">
        <v>74392568</v>
      </c>
      <c r="B641" t="s">
        <v>3339</v>
      </c>
      <c r="C641" t="s">
        <v>2626</v>
      </c>
      <c r="D641" t="s">
        <v>3340</v>
      </c>
    </row>
    <row r="642" spans="1:4" x14ac:dyDescent="0.25">
      <c r="A642">
        <v>71311214</v>
      </c>
      <c r="B642" t="s">
        <v>2102</v>
      </c>
      <c r="C642" t="s">
        <v>2626</v>
      </c>
      <c r="D642" t="s">
        <v>3341</v>
      </c>
    </row>
    <row r="643" spans="1:4" x14ac:dyDescent="0.25">
      <c r="A643">
        <v>44487468</v>
      </c>
      <c r="B643" t="s">
        <v>3342</v>
      </c>
      <c r="C643" t="s">
        <v>2626</v>
      </c>
    </row>
    <row r="644" spans="1:4" x14ac:dyDescent="0.25">
      <c r="A644">
        <v>45628202</v>
      </c>
      <c r="B644" t="s">
        <v>3343</v>
      </c>
      <c r="C644" t="s">
        <v>2626</v>
      </c>
    </row>
    <row r="645" spans="1:4" x14ac:dyDescent="0.25">
      <c r="A645">
        <v>70817650</v>
      </c>
      <c r="B645" t="s">
        <v>3344</v>
      </c>
      <c r="C645" t="s">
        <v>2626</v>
      </c>
    </row>
    <row r="646" spans="1:4" x14ac:dyDescent="0.25">
      <c r="A646">
        <v>72682665</v>
      </c>
      <c r="B646" t="s">
        <v>695</v>
      </c>
      <c r="C646" t="s">
        <v>2626</v>
      </c>
      <c r="D646" t="s">
        <v>3345</v>
      </c>
    </row>
    <row r="647" spans="1:4" x14ac:dyDescent="0.25">
      <c r="A647">
        <v>48362717</v>
      </c>
      <c r="B647" t="s">
        <v>2115</v>
      </c>
      <c r="C647" t="s">
        <v>2626</v>
      </c>
      <c r="D647" t="s">
        <v>3346</v>
      </c>
    </row>
    <row r="648" spans="1:4" x14ac:dyDescent="0.25">
      <c r="A648">
        <v>80454870</v>
      </c>
      <c r="B648" t="s">
        <v>2120</v>
      </c>
      <c r="C648" t="s">
        <v>2626</v>
      </c>
      <c r="D648" t="s">
        <v>3347</v>
      </c>
    </row>
    <row r="649" spans="1:4" x14ac:dyDescent="0.25">
      <c r="A649">
        <v>3531638</v>
      </c>
      <c r="B649" t="s">
        <v>3348</v>
      </c>
      <c r="C649" t="s">
        <v>2626</v>
      </c>
    </row>
    <row r="650" spans="1:4" x14ac:dyDescent="0.25">
      <c r="A650">
        <v>46482122</v>
      </c>
      <c r="B650" t="s">
        <v>3349</v>
      </c>
      <c r="C650" t="s">
        <v>2626</v>
      </c>
    </row>
    <row r="651" spans="1:4" x14ac:dyDescent="0.25">
      <c r="A651">
        <v>71786852</v>
      </c>
      <c r="B651" t="s">
        <v>3350</v>
      </c>
      <c r="C651" t="s">
        <v>2626</v>
      </c>
      <c r="D651" t="s">
        <v>3351</v>
      </c>
    </row>
    <row r="652" spans="1:4" x14ac:dyDescent="0.25">
      <c r="A652">
        <v>76918127</v>
      </c>
      <c r="B652" t="s">
        <v>3352</v>
      </c>
      <c r="C652" t="s">
        <v>2626</v>
      </c>
    </row>
    <row r="653" spans="1:4" x14ac:dyDescent="0.25">
      <c r="A653">
        <v>72813674</v>
      </c>
      <c r="B653" t="s">
        <v>3353</v>
      </c>
      <c r="C653" t="s">
        <v>2626</v>
      </c>
      <c r="D653" t="s">
        <v>3354</v>
      </c>
    </row>
    <row r="654" spans="1:4" x14ac:dyDescent="0.25">
      <c r="A654">
        <v>72791041</v>
      </c>
      <c r="B654" t="s">
        <v>3355</v>
      </c>
      <c r="C654" t="s">
        <v>2626</v>
      </c>
    </row>
    <row r="655" spans="1:4" x14ac:dyDescent="0.25">
      <c r="A655">
        <v>70517150</v>
      </c>
      <c r="B655" t="s">
        <v>706</v>
      </c>
    </row>
    <row r="656" spans="1:4" x14ac:dyDescent="0.25">
      <c r="A656">
        <v>10776582331</v>
      </c>
      <c r="B656" t="s">
        <v>3356</v>
      </c>
    </row>
    <row r="657" spans="1:2" x14ac:dyDescent="0.25">
      <c r="A657">
        <v>20603679025</v>
      </c>
      <c r="B657" t="s">
        <v>3357</v>
      </c>
    </row>
    <row r="658" spans="1:2" x14ac:dyDescent="0.25">
      <c r="A658">
        <v>10297207330</v>
      </c>
      <c r="B658" t="s">
        <v>669</v>
      </c>
    </row>
    <row r="659" spans="1:2" x14ac:dyDescent="0.25">
      <c r="A659">
        <v>20614269309</v>
      </c>
      <c r="B659" t="s">
        <v>674</v>
      </c>
    </row>
    <row r="660" spans="1:2" x14ac:dyDescent="0.25">
      <c r="A660">
        <v>20612783871</v>
      </c>
      <c r="B660" t="s">
        <v>3358</v>
      </c>
    </row>
    <row r="661" spans="1:2" x14ac:dyDescent="0.25">
      <c r="A661">
        <v>20610616675</v>
      </c>
      <c r="B661" t="s">
        <v>2279</v>
      </c>
    </row>
    <row r="662" spans="1:2" x14ac:dyDescent="0.25">
      <c r="A662">
        <v>20558053691</v>
      </c>
      <c r="B662" t="s">
        <v>693</v>
      </c>
    </row>
    <row r="663" spans="1:2" x14ac:dyDescent="0.25">
      <c r="A663">
        <v>20455841357</v>
      </c>
      <c r="B663" t="s">
        <v>3359</v>
      </c>
    </row>
    <row r="664" spans="1:2" x14ac:dyDescent="0.25">
      <c r="A664">
        <v>20454029918</v>
      </c>
      <c r="B664" t="s">
        <v>689</v>
      </c>
    </row>
    <row r="665" spans="1:2" x14ac:dyDescent="0.25">
      <c r="A665">
        <v>20508565934</v>
      </c>
      <c r="B665" t="s">
        <v>701</v>
      </c>
    </row>
    <row r="666" spans="1:2" x14ac:dyDescent="0.25">
      <c r="A666">
        <v>20517252558</v>
      </c>
      <c r="B666" t="s">
        <v>714</v>
      </c>
    </row>
    <row r="667" spans="1:2" x14ac:dyDescent="0.25">
      <c r="A667">
        <v>20550372640</v>
      </c>
      <c r="B667" t="s">
        <v>726</v>
      </c>
    </row>
    <row r="668" spans="1:2" x14ac:dyDescent="0.25">
      <c r="A668">
        <v>20611525568</v>
      </c>
      <c r="B668" t="s">
        <v>1145</v>
      </c>
    </row>
    <row r="669" spans="1:2" x14ac:dyDescent="0.25">
      <c r="A669">
        <v>20454067682</v>
      </c>
      <c r="B669" t="s">
        <v>3360</v>
      </c>
    </row>
    <row r="670" spans="1:2" x14ac:dyDescent="0.25">
      <c r="A670">
        <v>20606109963</v>
      </c>
      <c r="B670" t="s">
        <v>877</v>
      </c>
    </row>
    <row r="671" spans="1:2" x14ac:dyDescent="0.25">
      <c r="A671">
        <v>20609580292</v>
      </c>
      <c r="B671" t="s">
        <v>882</v>
      </c>
    </row>
    <row r="672" spans="1:2" x14ac:dyDescent="0.25">
      <c r="A672">
        <v>20613747096</v>
      </c>
      <c r="B672" t="s">
        <v>763</v>
      </c>
    </row>
    <row r="673" spans="1:5" x14ac:dyDescent="0.25">
      <c r="A673">
        <v>20455823880</v>
      </c>
      <c r="B673" t="s">
        <v>758</v>
      </c>
    </row>
    <row r="674" spans="1:5" x14ac:dyDescent="0.25">
      <c r="A674">
        <v>20600922310</v>
      </c>
      <c r="B674" t="s">
        <v>3361</v>
      </c>
    </row>
    <row r="675" spans="1:5" x14ac:dyDescent="0.25">
      <c r="A675">
        <v>20600922310</v>
      </c>
      <c r="B675" t="s">
        <v>3361</v>
      </c>
    </row>
    <row r="676" spans="1:5" x14ac:dyDescent="0.25">
      <c r="A676">
        <v>10309622885</v>
      </c>
      <c r="B676" t="s">
        <v>807</v>
      </c>
    </row>
    <row r="677" spans="1:5" x14ac:dyDescent="0.25">
      <c r="A677">
        <v>20609286564</v>
      </c>
      <c r="B677" t="s">
        <v>818</v>
      </c>
    </row>
    <row r="678" spans="1:5" x14ac:dyDescent="0.25">
      <c r="A678">
        <v>20609629739</v>
      </c>
      <c r="B678" t="s">
        <v>820</v>
      </c>
    </row>
    <row r="679" spans="1:5" x14ac:dyDescent="0.25">
      <c r="A679">
        <v>20498619232</v>
      </c>
      <c r="B679" t="s">
        <v>823</v>
      </c>
    </row>
    <row r="680" spans="1:5" x14ac:dyDescent="0.25">
      <c r="A680">
        <v>10294003881</v>
      </c>
      <c r="B680" t="s">
        <v>825</v>
      </c>
    </row>
    <row r="681" spans="1:5" x14ac:dyDescent="0.25">
      <c r="A681">
        <v>10305624930</v>
      </c>
      <c r="B681" t="s">
        <v>3362</v>
      </c>
    </row>
    <row r="682" spans="1:5" x14ac:dyDescent="0.25">
      <c r="A682">
        <v>20497914885</v>
      </c>
      <c r="B682" t="s">
        <v>863</v>
      </c>
    </row>
    <row r="683" spans="1:5" x14ac:dyDescent="0.25">
      <c r="A683">
        <v>76390500</v>
      </c>
      <c r="B683" t="s">
        <v>1302</v>
      </c>
      <c r="E683" t="s">
        <v>3280</v>
      </c>
    </row>
    <row r="684" spans="1:5" x14ac:dyDescent="0.25">
      <c r="A684">
        <v>20611396121</v>
      </c>
      <c r="B684" t="s">
        <v>853</v>
      </c>
    </row>
    <row r="685" spans="1:5" x14ac:dyDescent="0.25">
      <c r="A685">
        <v>20454603479</v>
      </c>
      <c r="B685" t="s">
        <v>3363</v>
      </c>
    </row>
    <row r="686" spans="1:5" x14ac:dyDescent="0.25">
      <c r="A686">
        <v>10740730628</v>
      </c>
      <c r="B686" t="s">
        <v>3364</v>
      </c>
    </row>
    <row r="687" spans="1:5" x14ac:dyDescent="0.25">
      <c r="A687">
        <v>71334789</v>
      </c>
      <c r="B687" t="s">
        <v>1984</v>
      </c>
    </row>
    <row r="688" spans="1:5" x14ac:dyDescent="0.25">
      <c r="A688">
        <v>20612112500</v>
      </c>
      <c r="B688" t="s">
        <v>846</v>
      </c>
    </row>
    <row r="689" spans="1:5" x14ac:dyDescent="0.25">
      <c r="A689">
        <v>10705628331</v>
      </c>
      <c r="B689" t="s">
        <v>850</v>
      </c>
    </row>
    <row r="690" spans="1:5" x14ac:dyDescent="0.25">
      <c r="A690">
        <v>10449376124</v>
      </c>
      <c r="B690" t="s">
        <v>859</v>
      </c>
    </row>
    <row r="691" spans="1:5" x14ac:dyDescent="0.25">
      <c r="A691">
        <v>10434937391</v>
      </c>
      <c r="B691" t="s">
        <v>861</v>
      </c>
    </row>
    <row r="692" spans="1:5" x14ac:dyDescent="0.25">
      <c r="A692">
        <v>20600725417</v>
      </c>
      <c r="B692" t="s">
        <v>865</v>
      </c>
    </row>
    <row r="693" spans="1:5" x14ac:dyDescent="0.25">
      <c r="A693">
        <v>20453904971</v>
      </c>
      <c r="B693" t="s">
        <v>867</v>
      </c>
    </row>
    <row r="694" spans="1:5" x14ac:dyDescent="0.25">
      <c r="A694">
        <v>20610943625</v>
      </c>
      <c r="B694" t="s">
        <v>3365</v>
      </c>
    </row>
    <row r="695" spans="1:5" x14ac:dyDescent="0.25">
      <c r="A695">
        <v>20603219377</v>
      </c>
      <c r="B695" t="s">
        <v>884</v>
      </c>
    </row>
    <row r="696" spans="1:5" x14ac:dyDescent="0.25">
      <c r="A696">
        <v>20550033519</v>
      </c>
      <c r="B696" t="s">
        <v>925</v>
      </c>
    </row>
    <row r="697" spans="1:5" x14ac:dyDescent="0.25">
      <c r="A697">
        <v>10251876211</v>
      </c>
      <c r="B697" t="s">
        <v>919</v>
      </c>
    </row>
    <row r="698" spans="1:5" x14ac:dyDescent="0.25">
      <c r="A698">
        <v>20601584001</v>
      </c>
      <c r="B698" t="s">
        <v>937</v>
      </c>
    </row>
    <row r="699" spans="1:5" x14ac:dyDescent="0.25">
      <c r="A699">
        <v>11111111</v>
      </c>
      <c r="B699" t="s">
        <v>916</v>
      </c>
    </row>
    <row r="700" spans="1:5" x14ac:dyDescent="0.25">
      <c r="A700">
        <v>48197510</v>
      </c>
      <c r="B700" t="s">
        <v>788</v>
      </c>
    </row>
    <row r="701" spans="1:5" x14ac:dyDescent="0.25">
      <c r="A701">
        <v>10460064592</v>
      </c>
      <c r="B701" t="s">
        <v>955</v>
      </c>
    </row>
    <row r="702" spans="1:5" x14ac:dyDescent="0.25">
      <c r="A702">
        <v>10409596865</v>
      </c>
      <c r="B702" t="s">
        <v>957</v>
      </c>
    </row>
    <row r="703" spans="1:5" x14ac:dyDescent="0.25">
      <c r="A703">
        <v>60945818</v>
      </c>
      <c r="B703" t="s">
        <v>1918</v>
      </c>
      <c r="E703" t="s">
        <v>3280</v>
      </c>
    </row>
    <row r="704" spans="1:5" x14ac:dyDescent="0.25">
      <c r="A704">
        <v>75560789</v>
      </c>
      <c r="B704" t="s">
        <v>1927</v>
      </c>
      <c r="E704" t="s">
        <v>3280</v>
      </c>
    </row>
    <row r="705" spans="1:5" x14ac:dyDescent="0.25">
      <c r="A705">
        <v>48298276</v>
      </c>
      <c r="B705" t="s">
        <v>1934</v>
      </c>
      <c r="E705" t="s">
        <v>3280</v>
      </c>
    </row>
    <row r="706" spans="1:5" x14ac:dyDescent="0.25">
      <c r="A706">
        <v>76140901</v>
      </c>
      <c r="B706" t="s">
        <v>1944</v>
      </c>
      <c r="E706" t="s">
        <v>3280</v>
      </c>
    </row>
    <row r="707" spans="1:5" x14ac:dyDescent="0.25">
      <c r="A707">
        <v>72458502</v>
      </c>
      <c r="B707" t="s">
        <v>1962</v>
      </c>
      <c r="E707" t="s">
        <v>3280</v>
      </c>
    </row>
    <row r="708" spans="1:5" x14ac:dyDescent="0.25">
      <c r="A708">
        <v>75276411</v>
      </c>
      <c r="B708" t="s">
        <v>2078</v>
      </c>
      <c r="E708" t="s">
        <v>3280</v>
      </c>
    </row>
    <row r="709" spans="1:5" x14ac:dyDescent="0.25">
      <c r="A709">
        <v>71654750</v>
      </c>
      <c r="B709" t="s">
        <v>2105</v>
      </c>
      <c r="E709" t="s">
        <v>3280</v>
      </c>
    </row>
    <row r="710" spans="1:5" x14ac:dyDescent="0.25">
      <c r="A710">
        <v>60248415</v>
      </c>
      <c r="B710" t="s">
        <v>2127</v>
      </c>
      <c r="E710" t="s">
        <v>3280</v>
      </c>
    </row>
    <row r="711" spans="1:5" x14ac:dyDescent="0.25">
      <c r="A711">
        <v>77089939</v>
      </c>
      <c r="B711" t="s">
        <v>2135</v>
      </c>
      <c r="E711" t="s">
        <v>3280</v>
      </c>
    </row>
    <row r="712" spans="1:5" x14ac:dyDescent="0.25">
      <c r="A712">
        <v>73376012</v>
      </c>
      <c r="B712" t="s">
        <v>2142</v>
      </c>
      <c r="E712" t="s">
        <v>3280</v>
      </c>
    </row>
    <row r="713" spans="1:5" x14ac:dyDescent="0.25">
      <c r="A713">
        <v>10410162551</v>
      </c>
      <c r="B713" t="s">
        <v>1028</v>
      </c>
      <c r="C713" t="s">
        <v>2626</v>
      </c>
      <c r="D713" t="s">
        <v>3366</v>
      </c>
    </row>
    <row r="714" spans="1:5" x14ac:dyDescent="0.25">
      <c r="A714">
        <v>20601369622</v>
      </c>
      <c r="B714" t="s">
        <v>1645</v>
      </c>
    </row>
    <row r="715" spans="1:5" x14ac:dyDescent="0.25">
      <c r="A715">
        <v>20602819834</v>
      </c>
      <c r="B715" t="s">
        <v>1044</v>
      </c>
    </row>
    <row r="716" spans="1:5" x14ac:dyDescent="0.25">
      <c r="A716">
        <v>20434848262</v>
      </c>
      <c r="B716" t="s">
        <v>1046</v>
      </c>
    </row>
    <row r="717" spans="1:5" x14ac:dyDescent="0.25">
      <c r="A717">
        <v>10426317511</v>
      </c>
      <c r="B717" t="s">
        <v>1054</v>
      </c>
    </row>
    <row r="718" spans="1:5" x14ac:dyDescent="0.25">
      <c r="A718">
        <v>20454058187</v>
      </c>
      <c r="B718" t="s">
        <v>1121</v>
      </c>
    </row>
    <row r="719" spans="1:5" x14ac:dyDescent="0.25">
      <c r="A719">
        <v>20515659324</v>
      </c>
      <c r="B719" t="s">
        <v>1126</v>
      </c>
    </row>
    <row r="720" spans="1:5" x14ac:dyDescent="0.25">
      <c r="A720">
        <v>20492092313</v>
      </c>
      <c r="B720" t="s">
        <v>1137</v>
      </c>
    </row>
    <row r="721" spans="1:5" x14ac:dyDescent="0.25">
      <c r="A721">
        <v>10440377497</v>
      </c>
      <c r="B721" t="s">
        <v>1311</v>
      </c>
    </row>
    <row r="722" spans="1:5" x14ac:dyDescent="0.25">
      <c r="A722">
        <v>20602460143</v>
      </c>
      <c r="B722" t="s">
        <v>2290</v>
      </c>
    </row>
    <row r="723" spans="1:5" x14ac:dyDescent="0.25">
      <c r="A723">
        <v>10704693015</v>
      </c>
      <c r="B723" t="s">
        <v>1212</v>
      </c>
    </row>
    <row r="724" spans="1:5" x14ac:dyDescent="0.25">
      <c r="A724">
        <v>20610760008</v>
      </c>
      <c r="B724" t="s">
        <v>1232</v>
      </c>
    </row>
    <row r="725" spans="1:5" x14ac:dyDescent="0.25">
      <c r="A725">
        <v>20517216241</v>
      </c>
      <c r="B725" t="s">
        <v>1662</v>
      </c>
    </row>
    <row r="726" spans="1:5" x14ac:dyDescent="0.25">
      <c r="A726">
        <v>10089085042</v>
      </c>
      <c r="B726" t="s">
        <v>1667</v>
      </c>
    </row>
    <row r="727" spans="1:5" x14ac:dyDescent="0.25">
      <c r="A727">
        <v>72204134</v>
      </c>
      <c r="B727" t="s">
        <v>1300</v>
      </c>
      <c r="E727" t="s">
        <v>3280</v>
      </c>
    </row>
    <row r="728" spans="1:5" x14ac:dyDescent="0.25">
      <c r="A728">
        <v>70511606</v>
      </c>
      <c r="B728" t="s">
        <v>2146</v>
      </c>
      <c r="E728" t="s">
        <v>3280</v>
      </c>
    </row>
    <row r="729" spans="1:5" x14ac:dyDescent="0.25">
      <c r="A729">
        <v>20332970411</v>
      </c>
      <c r="B729" t="s">
        <v>1360</v>
      </c>
    </row>
    <row r="730" spans="1:5" x14ac:dyDescent="0.25">
      <c r="A730">
        <v>20511465061</v>
      </c>
      <c r="B730" t="s">
        <v>1385</v>
      </c>
    </row>
    <row r="731" spans="1:5" x14ac:dyDescent="0.25">
      <c r="A731">
        <v>20503503639</v>
      </c>
      <c r="B731" t="s">
        <v>1394</v>
      </c>
    </row>
    <row r="732" spans="1:5" x14ac:dyDescent="0.25">
      <c r="A732">
        <v>20606567856</v>
      </c>
      <c r="B732" t="s">
        <v>1410</v>
      </c>
    </row>
    <row r="733" spans="1:5" x14ac:dyDescent="0.25">
      <c r="A733">
        <v>10218062186</v>
      </c>
      <c r="B733" t="s">
        <v>1412</v>
      </c>
    </row>
    <row r="734" spans="1:5" x14ac:dyDescent="0.25">
      <c r="A734">
        <v>10438189560</v>
      </c>
      <c r="B734" t="s">
        <v>1415</v>
      </c>
    </row>
    <row r="735" spans="1:5" x14ac:dyDescent="0.25">
      <c r="A735">
        <v>10154270642</v>
      </c>
      <c r="B735" t="s">
        <v>1424</v>
      </c>
    </row>
    <row r="736" spans="1:5" x14ac:dyDescent="0.25">
      <c r="A736">
        <v>20552302932</v>
      </c>
      <c r="B736" t="s">
        <v>1431</v>
      </c>
    </row>
    <row r="737" spans="1:4" x14ac:dyDescent="0.25">
      <c r="A737">
        <v>10773806239</v>
      </c>
      <c r="B737" t="s">
        <v>1436</v>
      </c>
    </row>
    <row r="738" spans="1:4" x14ac:dyDescent="0.25">
      <c r="A738">
        <v>20606259116</v>
      </c>
      <c r="B738" t="s">
        <v>1353</v>
      </c>
    </row>
    <row r="739" spans="1:4" x14ac:dyDescent="0.25">
      <c r="A739">
        <v>20601978572</v>
      </c>
      <c r="B739" t="s">
        <v>1356</v>
      </c>
    </row>
    <row r="740" spans="1:4" x14ac:dyDescent="0.25">
      <c r="A740">
        <v>10296171315</v>
      </c>
      <c r="B740" t="s">
        <v>1369</v>
      </c>
    </row>
    <row r="741" spans="1:4" x14ac:dyDescent="0.25">
      <c r="A741">
        <v>20613525093</v>
      </c>
      <c r="B741" t="s">
        <v>1570</v>
      </c>
    </row>
    <row r="742" spans="1:4" x14ac:dyDescent="0.25">
      <c r="A742">
        <v>20606259116</v>
      </c>
      <c r="B742" t="s">
        <v>1353</v>
      </c>
    </row>
    <row r="743" spans="1:4" x14ac:dyDescent="0.25">
      <c r="A743">
        <v>20600967291</v>
      </c>
      <c r="B743" t="s">
        <v>1476</v>
      </c>
    </row>
    <row r="744" spans="1:4" x14ac:dyDescent="0.25">
      <c r="A744">
        <v>10413228722</v>
      </c>
      <c r="B744" t="s">
        <v>1583</v>
      </c>
    </row>
    <row r="745" spans="1:4" x14ac:dyDescent="0.25">
      <c r="A745">
        <v>10429073796</v>
      </c>
      <c r="B745" t="s">
        <v>1585</v>
      </c>
    </row>
    <row r="746" spans="1:4" x14ac:dyDescent="0.25">
      <c r="A746">
        <v>10431647287</v>
      </c>
      <c r="B746" t="s">
        <v>1595</v>
      </c>
    </row>
    <row r="747" spans="1:4" x14ac:dyDescent="0.25">
      <c r="A747">
        <v>10709491461</v>
      </c>
      <c r="B747" t="s">
        <v>1603</v>
      </c>
    </row>
    <row r="748" spans="1:4" x14ac:dyDescent="0.25">
      <c r="A748">
        <v>10801606542</v>
      </c>
      <c r="B748" t="s">
        <v>1614</v>
      </c>
      <c r="C748" t="s">
        <v>2626</v>
      </c>
      <c r="D748" t="s">
        <v>3367</v>
      </c>
    </row>
    <row r="749" spans="1:4" x14ac:dyDescent="0.25">
      <c r="A749">
        <v>20100047218</v>
      </c>
      <c r="B749" t="s">
        <v>1647</v>
      </c>
    </row>
    <row r="750" spans="1:4" x14ac:dyDescent="0.25">
      <c r="A750">
        <v>10409010488</v>
      </c>
      <c r="B750" t="s">
        <v>1705</v>
      </c>
    </row>
    <row r="751" spans="1:4" x14ac:dyDescent="0.25">
      <c r="A751">
        <v>10425073121</v>
      </c>
      <c r="B751" t="s">
        <v>1699</v>
      </c>
    </row>
    <row r="752" spans="1:4" x14ac:dyDescent="0.25">
      <c r="A752">
        <v>20485592556</v>
      </c>
      <c r="B752" t="s">
        <v>1707</v>
      </c>
    </row>
    <row r="753" spans="1:5" x14ac:dyDescent="0.25">
      <c r="A753">
        <v>10742353911</v>
      </c>
      <c r="B753" t="s">
        <v>1710</v>
      </c>
    </row>
    <row r="754" spans="1:5" x14ac:dyDescent="0.25">
      <c r="A754">
        <v>10710506634</v>
      </c>
      <c r="B754" t="s">
        <v>1702</v>
      </c>
    </row>
    <row r="755" spans="1:5" x14ac:dyDescent="0.25">
      <c r="A755">
        <v>10721906774</v>
      </c>
      <c r="B755" t="s">
        <v>1731</v>
      </c>
    </row>
    <row r="756" spans="1:5" x14ac:dyDescent="0.25">
      <c r="A756">
        <v>20606100893</v>
      </c>
      <c r="B756" t="s">
        <v>1738</v>
      </c>
    </row>
    <row r="757" spans="1:5" x14ac:dyDescent="0.25">
      <c r="A757">
        <v>10709491461</v>
      </c>
      <c r="B757" t="s">
        <v>1603</v>
      </c>
    </row>
    <row r="758" spans="1:5" x14ac:dyDescent="0.25">
      <c r="A758">
        <v>72725445</v>
      </c>
      <c r="B758" t="s">
        <v>3368</v>
      </c>
      <c r="E758" t="s">
        <v>3280</v>
      </c>
    </row>
    <row r="759" spans="1:5" x14ac:dyDescent="0.25">
      <c r="A759">
        <v>72378581</v>
      </c>
      <c r="B759" t="s">
        <v>2262</v>
      </c>
      <c r="E759" t="s">
        <v>3280</v>
      </c>
    </row>
    <row r="760" spans="1:5" x14ac:dyDescent="0.25">
      <c r="A760">
        <v>46930934</v>
      </c>
      <c r="B760" t="s">
        <v>2244</v>
      </c>
      <c r="E760" t="s">
        <v>3280</v>
      </c>
    </row>
    <row r="761" spans="1:5" x14ac:dyDescent="0.25">
      <c r="A761">
        <v>20558309831</v>
      </c>
      <c r="B761" t="s">
        <v>3369</v>
      </c>
    </row>
    <row r="762" spans="1:5" x14ac:dyDescent="0.25">
      <c r="A762">
        <v>10773382439</v>
      </c>
      <c r="B762" t="s">
        <v>1808</v>
      </c>
    </row>
    <row r="763" spans="1:5" x14ac:dyDescent="0.25">
      <c r="A763">
        <v>10725531368</v>
      </c>
      <c r="B763" t="s">
        <v>1813</v>
      </c>
    </row>
    <row r="764" spans="1:5" x14ac:dyDescent="0.25">
      <c r="A764">
        <v>20612478920</v>
      </c>
      <c r="B764" t="s">
        <v>3370</v>
      </c>
    </row>
    <row r="765" spans="1:5" x14ac:dyDescent="0.25">
      <c r="A765">
        <v>72551423</v>
      </c>
      <c r="B765" t="s">
        <v>2011</v>
      </c>
      <c r="E765" t="s">
        <v>3280</v>
      </c>
    </row>
    <row r="766" spans="1:5" x14ac:dyDescent="0.25">
      <c r="A766">
        <v>77175568</v>
      </c>
      <c r="B766" t="s">
        <v>2132</v>
      </c>
    </row>
    <row r="767" spans="1:5" x14ac:dyDescent="0.25">
      <c r="A767">
        <v>20605533125</v>
      </c>
      <c r="B767" t="s">
        <v>2319</v>
      </c>
    </row>
    <row r="768" spans="1:5" x14ac:dyDescent="0.25">
      <c r="A768">
        <v>20523395701</v>
      </c>
      <c r="B768" t="s">
        <v>3371</v>
      </c>
    </row>
    <row r="769" spans="1:5" x14ac:dyDescent="0.25">
      <c r="A769">
        <v>20609649519</v>
      </c>
      <c r="B769" t="s">
        <v>3372</v>
      </c>
    </row>
    <row r="770" spans="1:5" x14ac:dyDescent="0.25">
      <c r="A770">
        <v>20600012828</v>
      </c>
      <c r="B770" t="s">
        <v>2177</v>
      </c>
    </row>
    <row r="771" spans="1:5" x14ac:dyDescent="0.25">
      <c r="A771">
        <v>10738983659</v>
      </c>
      <c r="B771" t="s">
        <v>2196</v>
      </c>
    </row>
    <row r="772" spans="1:5" x14ac:dyDescent="0.25">
      <c r="A772">
        <v>20610059393</v>
      </c>
      <c r="B772" t="s">
        <v>2228</v>
      </c>
    </row>
    <row r="773" spans="1:5" x14ac:dyDescent="0.25">
      <c r="A773">
        <v>20612785130</v>
      </c>
      <c r="B773" t="s">
        <v>2231</v>
      </c>
    </row>
    <row r="774" spans="1:5" x14ac:dyDescent="0.25">
      <c r="A774">
        <v>20610217762</v>
      </c>
      <c r="B774" t="s">
        <v>2237</v>
      </c>
    </row>
    <row r="775" spans="1:5" x14ac:dyDescent="0.25">
      <c r="A775">
        <v>72566765</v>
      </c>
      <c r="B775" t="s">
        <v>2246</v>
      </c>
      <c r="E775" t="s">
        <v>3280</v>
      </c>
    </row>
    <row r="776" spans="1:5" x14ac:dyDescent="0.25">
      <c r="A776">
        <v>46371564</v>
      </c>
      <c r="B776" t="s">
        <v>2248</v>
      </c>
      <c r="E776" t="s">
        <v>3280</v>
      </c>
    </row>
    <row r="777" spans="1:5" x14ac:dyDescent="0.25">
      <c r="A777">
        <v>29266085</v>
      </c>
      <c r="B777" t="s">
        <v>2250</v>
      </c>
      <c r="E777" t="s">
        <v>3280</v>
      </c>
    </row>
    <row r="778" spans="1:5" x14ac:dyDescent="0.25">
      <c r="A778">
        <v>73195281</v>
      </c>
      <c r="B778" t="s">
        <v>2252</v>
      </c>
      <c r="E778" t="s">
        <v>3280</v>
      </c>
    </row>
    <row r="779" spans="1:5" x14ac:dyDescent="0.25">
      <c r="A779">
        <v>45882922</v>
      </c>
      <c r="B779" t="s">
        <v>2254</v>
      </c>
      <c r="E779" t="s">
        <v>3280</v>
      </c>
    </row>
    <row r="780" spans="1:5" x14ac:dyDescent="0.25">
      <c r="A780">
        <v>74990400</v>
      </c>
      <c r="B780" t="s">
        <v>2256</v>
      </c>
      <c r="E780" t="s">
        <v>3280</v>
      </c>
    </row>
    <row r="781" spans="1:5" x14ac:dyDescent="0.25">
      <c r="A781">
        <v>60554816</v>
      </c>
      <c r="B781" t="s">
        <v>2258</v>
      </c>
      <c r="E781" t="s">
        <v>3280</v>
      </c>
    </row>
    <row r="782" spans="1:5" x14ac:dyDescent="0.25">
      <c r="A782">
        <v>74842377</v>
      </c>
      <c r="B782" t="s">
        <v>2260</v>
      </c>
      <c r="E782" t="s">
        <v>3280</v>
      </c>
    </row>
    <row r="783" spans="1:5" x14ac:dyDescent="0.25">
      <c r="A783">
        <v>75846609</v>
      </c>
      <c r="B783" t="s">
        <v>2264</v>
      </c>
      <c r="E783" t="s">
        <v>3280</v>
      </c>
    </row>
    <row r="784" spans="1:5" x14ac:dyDescent="0.25">
      <c r="A784">
        <v>73894204</v>
      </c>
      <c r="B784" t="s">
        <v>2268</v>
      </c>
      <c r="E784" t="s">
        <v>3280</v>
      </c>
    </row>
    <row r="785" spans="1:5" x14ac:dyDescent="0.25">
      <c r="A785">
        <v>61047898</v>
      </c>
      <c r="B785" t="s">
        <v>2270</v>
      </c>
      <c r="E785" t="s">
        <v>3280</v>
      </c>
    </row>
    <row r="786" spans="1:5" x14ac:dyDescent="0.25">
      <c r="A786">
        <v>10431742069</v>
      </c>
      <c r="B786" t="s">
        <v>2276</v>
      </c>
    </row>
    <row r="787" spans="1:5" x14ac:dyDescent="0.25">
      <c r="A787">
        <v>70313878</v>
      </c>
      <c r="B787" t="s">
        <v>3373</v>
      </c>
      <c r="E787" t="s">
        <v>3280</v>
      </c>
    </row>
    <row r="788" spans="1:5" x14ac:dyDescent="0.25">
      <c r="A788">
        <v>10460411195</v>
      </c>
      <c r="B788" t="s">
        <v>2348</v>
      </c>
    </row>
    <row r="789" spans="1:5" x14ac:dyDescent="0.25">
      <c r="A789">
        <v>20515758659</v>
      </c>
      <c r="B789" t="s">
        <v>3374</v>
      </c>
    </row>
    <row r="790" spans="1:5" x14ac:dyDescent="0.25">
      <c r="A790">
        <v>20477233458</v>
      </c>
      <c r="B790" t="s">
        <v>3375</v>
      </c>
    </row>
    <row r="791" spans="1:5" x14ac:dyDescent="0.25">
      <c r="A791">
        <v>20601292727</v>
      </c>
      <c r="B791" t="s">
        <v>2359</v>
      </c>
    </row>
    <row r="792" spans="1:5" x14ac:dyDescent="0.25">
      <c r="A792">
        <v>10294164630</v>
      </c>
      <c r="B792" t="s">
        <v>2362</v>
      </c>
    </row>
    <row r="793" spans="1:5" x14ac:dyDescent="0.25">
      <c r="A793">
        <v>20601014956</v>
      </c>
      <c r="B793" t="s">
        <v>2366</v>
      </c>
    </row>
    <row r="794" spans="1:5" x14ac:dyDescent="0.25">
      <c r="A794">
        <v>20611135271</v>
      </c>
      <c r="B794" t="s">
        <v>2369</v>
      </c>
    </row>
    <row r="795" spans="1:5" x14ac:dyDescent="0.25">
      <c r="A795">
        <v>20106076635</v>
      </c>
      <c r="B795" t="s">
        <v>2556</v>
      </c>
    </row>
    <row r="796" spans="1:5" x14ac:dyDescent="0.25">
      <c r="A796">
        <v>10405939504</v>
      </c>
      <c r="B796" t="s">
        <v>2559</v>
      </c>
    </row>
    <row r="797" spans="1:5" x14ac:dyDescent="0.25">
      <c r="A797">
        <v>20219774207</v>
      </c>
      <c r="B797" t="s">
        <v>2562</v>
      </c>
    </row>
    <row r="798" spans="1:5" x14ac:dyDescent="0.25">
      <c r="A798">
        <v>20610912070</v>
      </c>
      <c r="B798" t="s">
        <v>2581</v>
      </c>
    </row>
    <row r="799" spans="1:5" x14ac:dyDescent="0.25">
      <c r="A799">
        <v>20539522320</v>
      </c>
      <c r="B799" t="s">
        <v>2593</v>
      </c>
    </row>
    <row r="800" spans="1:5" x14ac:dyDescent="0.25">
      <c r="A800">
        <v>10478277046</v>
      </c>
      <c r="B800" t="s">
        <v>2613</v>
      </c>
    </row>
    <row r="801" spans="1:4" x14ac:dyDescent="0.25">
      <c r="A801">
        <v>10207191685</v>
      </c>
      <c r="B801" t="s">
        <v>10336</v>
      </c>
    </row>
    <row r="802" spans="1:4" x14ac:dyDescent="0.25">
      <c r="A802">
        <v>10295579221</v>
      </c>
      <c r="B802" t="s">
        <v>2596</v>
      </c>
      <c r="C802" t="s">
        <v>2626</v>
      </c>
      <c r="D802" t="s">
        <v>10337</v>
      </c>
    </row>
    <row r="803" spans="1:4" x14ac:dyDescent="0.25">
      <c r="A803">
        <v>10410928421</v>
      </c>
      <c r="B803" t="s">
        <v>10364</v>
      </c>
    </row>
    <row r="804" spans="1:4" x14ac:dyDescent="0.25">
      <c r="A804">
        <v>10449756199</v>
      </c>
      <c r="B804" t="s">
        <v>10367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BA237-08EA-415A-AA4E-A262851AF61E}">
  <sheetPr>
    <tabColor theme="8"/>
    <pageSetUpPr fitToPage="1"/>
  </sheetPr>
  <dimension ref="B1:BH85"/>
  <sheetViews>
    <sheetView showGridLines="0" workbookViewId="0">
      <selection activeCell="K25" sqref="K25"/>
    </sheetView>
  </sheetViews>
  <sheetFormatPr baseColWidth="10" defaultColWidth="11.42578125" defaultRowHeight="15" outlineLevelRow="1" x14ac:dyDescent="0.25"/>
  <cols>
    <col min="1" max="1" width="2.140625" style="4" customWidth="1"/>
    <col min="2" max="2" width="34.42578125" style="4" customWidth="1"/>
    <col min="3" max="4" width="19" style="4" customWidth="1"/>
    <col min="5" max="9" width="17.140625" style="4" customWidth="1"/>
    <col min="10" max="10" width="8.140625" style="4" bestFit="1" customWidth="1"/>
    <col min="11" max="11" width="9.140625" style="4" bestFit="1" customWidth="1"/>
    <col min="12" max="12" width="6.42578125" style="4" bestFit="1" customWidth="1"/>
    <col min="13" max="18" width="8.140625" style="4" bestFit="1" customWidth="1"/>
    <col min="19" max="19" width="8.85546875" style="4" bestFit="1" customWidth="1"/>
    <col min="20" max="20" width="6.140625" style="4" bestFit="1" customWidth="1"/>
    <col min="21" max="25" width="8.140625" style="4" bestFit="1" customWidth="1"/>
    <col min="26" max="26" width="6.42578125" style="4" bestFit="1" customWidth="1"/>
    <col min="27" max="27" width="6.140625" style="4" bestFit="1" customWidth="1"/>
    <col min="28" max="28" width="8.140625" style="4" bestFit="1" customWidth="1"/>
    <col min="29" max="29" width="9.140625" style="4" bestFit="1" customWidth="1"/>
    <col min="30" max="30" width="6.42578125" style="4" bestFit="1" customWidth="1"/>
    <col min="31" max="31" width="9.140625" style="4" bestFit="1" customWidth="1"/>
    <col min="32" max="32" width="8.140625" style="4" bestFit="1" customWidth="1"/>
    <col min="33" max="33" width="6.140625" style="4" bestFit="1" customWidth="1"/>
    <col min="34" max="34" width="8.140625" style="4" bestFit="1" customWidth="1"/>
    <col min="35" max="35" width="9.140625" style="4" bestFit="1" customWidth="1"/>
    <col min="36" max="36" width="10.140625" style="4" bestFit="1" customWidth="1"/>
    <col min="37" max="37" width="8.140625" style="4" bestFit="1" customWidth="1"/>
    <col min="38" max="38" width="6.42578125" style="4" bestFit="1" customWidth="1"/>
    <col min="39" max="39" width="6" style="4" bestFit="1" customWidth="1"/>
    <col min="40" max="41" width="8.140625" style="4" bestFit="1" customWidth="1"/>
    <col min="42" max="42" width="6.42578125" style="4" bestFit="1" customWidth="1"/>
    <col min="43" max="43" width="8.140625" style="4" bestFit="1" customWidth="1"/>
    <col min="44" max="44" width="9.140625" style="4" bestFit="1" customWidth="1"/>
    <col min="45" max="45" width="8.140625" style="4" bestFit="1" customWidth="1"/>
    <col min="46" max="46" width="9.140625" style="4" bestFit="1" customWidth="1"/>
    <col min="47" max="50" width="8.140625" style="4" bestFit="1" customWidth="1"/>
    <col min="51" max="52" width="7" style="4" bestFit="1" customWidth="1"/>
    <col min="53" max="53" width="8.140625" style="4" bestFit="1" customWidth="1"/>
    <col min="54" max="54" width="7" style="4" bestFit="1" customWidth="1"/>
    <col min="55" max="55" width="12.42578125" style="4" bestFit="1" customWidth="1"/>
    <col min="56" max="16384" width="11.42578125" style="4"/>
  </cols>
  <sheetData>
    <row r="1" spans="2:60" ht="5.25" customHeight="1" x14ac:dyDescent="0.25"/>
    <row r="2" spans="2:60" ht="18.75" x14ac:dyDescent="0.25">
      <c r="B2" s="73" t="s">
        <v>3376</v>
      </c>
      <c r="C2" s="73"/>
      <c r="D2" s="73"/>
      <c r="E2" s="73"/>
      <c r="F2" s="73"/>
      <c r="G2" s="73"/>
      <c r="H2" s="73"/>
      <c r="I2" s="73"/>
    </row>
    <row r="4" spans="2:60" hidden="1" outlineLevel="1" x14ac:dyDescent="0.25">
      <c r="B4" s="62" t="s">
        <v>3377</v>
      </c>
      <c r="C4" s="56"/>
      <c r="D4" s="56"/>
      <c r="E4" s="62" t="s">
        <v>10247</v>
      </c>
      <c r="F4" s="56"/>
      <c r="G4" s="56"/>
      <c r="H4" s="56"/>
      <c r="I4" s="56"/>
      <c r="J4" s="56"/>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row>
    <row r="5" spans="2:60" ht="18.75" customHeight="1" collapsed="1" x14ac:dyDescent="0.25">
      <c r="B5" s="60" t="s">
        <v>610</v>
      </c>
      <c r="C5" s="60" t="s">
        <v>87</v>
      </c>
      <c r="D5" s="60" t="s">
        <v>611</v>
      </c>
      <c r="E5" s="57" t="s">
        <v>10248</v>
      </c>
      <c r="F5" s="57" t="s">
        <v>10249</v>
      </c>
      <c r="G5" s="57" t="s">
        <v>10250</v>
      </c>
      <c r="H5" s="57" t="s">
        <v>10251</v>
      </c>
      <c r="I5" s="56" t="s">
        <v>10362</v>
      </c>
      <c r="J5" s="57" t="s">
        <v>3392</v>
      </c>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row>
    <row r="6" spans="2:60" x14ac:dyDescent="0.25">
      <c r="B6" s="56" t="s">
        <v>308</v>
      </c>
      <c r="C6" s="56" t="s">
        <v>27</v>
      </c>
      <c r="D6" s="56" t="s">
        <v>122</v>
      </c>
      <c r="E6" s="58"/>
      <c r="F6" s="58"/>
      <c r="G6" s="58"/>
      <c r="H6" s="58">
        <v>134</v>
      </c>
      <c r="I6" s="58"/>
      <c r="J6" s="58">
        <v>134</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row>
    <row r="7" spans="2:60" x14ac:dyDescent="0.25">
      <c r="B7" s="56"/>
      <c r="C7" s="56"/>
      <c r="D7" s="56" t="s">
        <v>127</v>
      </c>
      <c r="E7" s="58"/>
      <c r="F7" s="58"/>
      <c r="G7" s="58">
        <v>45</v>
      </c>
      <c r="H7" s="58">
        <v>75</v>
      </c>
      <c r="I7" s="58"/>
      <c r="J7" s="58">
        <v>120</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row>
    <row r="8" spans="2:60" x14ac:dyDescent="0.25">
      <c r="B8" s="56"/>
      <c r="C8" s="56"/>
      <c r="D8" s="56" t="s">
        <v>132</v>
      </c>
      <c r="E8" s="58"/>
      <c r="F8" s="58"/>
      <c r="G8" s="58">
        <v>19782.73</v>
      </c>
      <c r="H8" s="58">
        <v>4896.84</v>
      </c>
      <c r="I8" s="58"/>
      <c r="J8" s="58">
        <v>24679.57</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row>
    <row r="9" spans="2:60" x14ac:dyDescent="0.25">
      <c r="B9" s="56"/>
      <c r="C9" s="56"/>
      <c r="D9" s="56" t="s">
        <v>142</v>
      </c>
      <c r="E9" s="58"/>
      <c r="F9" s="58"/>
      <c r="G9" s="58"/>
      <c r="H9" s="58">
        <v>50</v>
      </c>
      <c r="I9" s="58"/>
      <c r="J9" s="58">
        <v>50</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row>
    <row r="10" spans="2:60" x14ac:dyDescent="0.25">
      <c r="B10" s="56"/>
      <c r="C10" s="56"/>
      <c r="D10" s="56" t="s">
        <v>71</v>
      </c>
      <c r="E10" s="58"/>
      <c r="F10" s="58">
        <v>18220.189999999999</v>
      </c>
      <c r="G10" s="58">
        <v>27819.49</v>
      </c>
      <c r="H10" s="58">
        <v>28304.080000000002</v>
      </c>
      <c r="I10" s="58"/>
      <c r="J10" s="58">
        <v>74343.760000000009</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row>
    <row r="11" spans="2:60" x14ac:dyDescent="0.25">
      <c r="B11" s="56"/>
      <c r="C11" s="56" t="s">
        <v>3378</v>
      </c>
      <c r="D11" s="56"/>
      <c r="E11" s="58"/>
      <c r="F11" s="58">
        <v>18220.189999999999</v>
      </c>
      <c r="G11" s="58">
        <v>47647.22</v>
      </c>
      <c r="H11" s="58">
        <v>33459.919999999998</v>
      </c>
      <c r="I11" s="58"/>
      <c r="J11" s="58">
        <v>99327.330000000016</v>
      </c>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row>
    <row r="12" spans="2:60" x14ac:dyDescent="0.25">
      <c r="B12" s="56"/>
      <c r="C12" s="56" t="s">
        <v>54</v>
      </c>
      <c r="D12" s="56" t="s">
        <v>86</v>
      </c>
      <c r="E12" s="58"/>
      <c r="F12" s="58"/>
      <c r="G12" s="58">
        <v>180</v>
      </c>
      <c r="H12" s="58">
        <v>60</v>
      </c>
      <c r="I12" s="58"/>
      <c r="J12" s="58">
        <v>240</v>
      </c>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row>
    <row r="13" spans="2:60" x14ac:dyDescent="0.25">
      <c r="B13" s="56"/>
      <c r="C13" s="56" t="s">
        <v>3379</v>
      </c>
      <c r="D13" s="56"/>
      <c r="E13" s="58"/>
      <c r="F13" s="58"/>
      <c r="G13" s="58">
        <v>180</v>
      </c>
      <c r="H13" s="58">
        <v>60</v>
      </c>
      <c r="I13" s="58"/>
      <c r="J13" s="58">
        <v>240</v>
      </c>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row>
    <row r="14" spans="2:60" x14ac:dyDescent="0.25">
      <c r="B14" s="56"/>
      <c r="C14" s="56" t="s">
        <v>35</v>
      </c>
      <c r="D14" s="56" t="s">
        <v>122</v>
      </c>
      <c r="E14" s="58"/>
      <c r="F14" s="58"/>
      <c r="G14" s="58">
        <v>1034.3</v>
      </c>
      <c r="H14" s="58">
        <v>163.98000000000002</v>
      </c>
      <c r="I14" s="58"/>
      <c r="J14" s="58">
        <v>1198.28</v>
      </c>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row>
    <row r="15" spans="2:60" x14ac:dyDescent="0.25">
      <c r="B15" s="56"/>
      <c r="C15" s="56"/>
      <c r="D15" s="56" t="s">
        <v>127</v>
      </c>
      <c r="E15" s="58"/>
      <c r="F15" s="58"/>
      <c r="G15" s="58">
        <v>24.5</v>
      </c>
      <c r="H15" s="58">
        <v>28</v>
      </c>
      <c r="I15" s="58"/>
      <c r="J15" s="58">
        <v>52.5</v>
      </c>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row>
    <row r="16" spans="2:60" x14ac:dyDescent="0.25">
      <c r="B16" s="56"/>
      <c r="C16" s="56"/>
      <c r="D16" s="56" t="s">
        <v>132</v>
      </c>
      <c r="E16" s="58"/>
      <c r="F16" s="58"/>
      <c r="G16" s="58"/>
      <c r="H16" s="58">
        <v>199</v>
      </c>
      <c r="I16" s="58"/>
      <c r="J16" s="58">
        <v>199</v>
      </c>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row>
    <row r="17" spans="2:60" x14ac:dyDescent="0.25">
      <c r="B17" s="56"/>
      <c r="C17" s="56" t="s">
        <v>3380</v>
      </c>
      <c r="D17" s="56"/>
      <c r="E17" s="58"/>
      <c r="F17" s="58"/>
      <c r="G17" s="58">
        <v>1058.8</v>
      </c>
      <c r="H17" s="58">
        <v>390.98</v>
      </c>
      <c r="I17" s="58"/>
      <c r="J17" s="58">
        <v>1449.78</v>
      </c>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row>
    <row r="18" spans="2:60" x14ac:dyDescent="0.25">
      <c r="B18" s="56" t="s">
        <v>3381</v>
      </c>
      <c r="C18" s="56"/>
      <c r="D18" s="56"/>
      <c r="E18" s="58"/>
      <c r="F18" s="58">
        <v>18220.189999999999</v>
      </c>
      <c r="G18" s="58">
        <v>48886.020000000004</v>
      </c>
      <c r="H18" s="58">
        <v>33910.9</v>
      </c>
      <c r="I18" s="58"/>
      <c r="J18" s="58">
        <v>101017.11000000002</v>
      </c>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row>
    <row r="19" spans="2:60" x14ac:dyDescent="0.25">
      <c r="B19" s="56" t="s">
        <v>315</v>
      </c>
      <c r="C19" s="56" t="s">
        <v>9</v>
      </c>
      <c r="D19" s="56" t="s">
        <v>127</v>
      </c>
      <c r="E19" s="58"/>
      <c r="F19" s="58"/>
      <c r="G19" s="58">
        <v>1701.6000000000001</v>
      </c>
      <c r="H19" s="58">
        <v>798.87999999999988</v>
      </c>
      <c r="I19" s="58"/>
      <c r="J19" s="58">
        <v>2500.48</v>
      </c>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row>
    <row r="20" spans="2:60" x14ac:dyDescent="0.25">
      <c r="B20" s="56"/>
      <c r="C20" s="56"/>
      <c r="D20" s="56" t="s">
        <v>142</v>
      </c>
      <c r="E20" s="58"/>
      <c r="F20" s="58"/>
      <c r="G20" s="58">
        <v>1672.9699999999998</v>
      </c>
      <c r="H20" s="58"/>
      <c r="I20" s="58"/>
      <c r="J20" s="58">
        <v>1672.9699999999998</v>
      </c>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row>
    <row r="21" spans="2:60" x14ac:dyDescent="0.25">
      <c r="B21" s="56"/>
      <c r="C21" s="56" t="s">
        <v>3382</v>
      </c>
      <c r="D21" s="56"/>
      <c r="E21" s="58"/>
      <c r="F21" s="58"/>
      <c r="G21" s="58">
        <v>3374.5699999999997</v>
      </c>
      <c r="H21" s="58">
        <v>798.87999999999988</v>
      </c>
      <c r="I21" s="58"/>
      <c r="J21" s="58">
        <v>4173.45</v>
      </c>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row>
    <row r="22" spans="2:60" x14ac:dyDescent="0.25">
      <c r="B22" s="56"/>
      <c r="C22" s="56" t="s">
        <v>27</v>
      </c>
      <c r="D22" s="56" t="s">
        <v>173</v>
      </c>
      <c r="E22" s="58"/>
      <c r="F22" s="58"/>
      <c r="G22" s="58">
        <v>26</v>
      </c>
      <c r="H22" s="58"/>
      <c r="I22" s="58"/>
      <c r="J22" s="58">
        <v>26</v>
      </c>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row>
    <row r="23" spans="2:60" x14ac:dyDescent="0.25">
      <c r="B23" s="56"/>
      <c r="C23" s="56"/>
      <c r="D23" s="56" t="s">
        <v>122</v>
      </c>
      <c r="E23" s="58"/>
      <c r="F23" s="58"/>
      <c r="G23" s="58">
        <v>332</v>
      </c>
      <c r="H23" s="58"/>
      <c r="I23" s="58"/>
      <c r="J23" s="58">
        <v>332</v>
      </c>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row>
    <row r="24" spans="2:60" x14ac:dyDescent="0.25">
      <c r="B24" s="56"/>
      <c r="C24" s="56"/>
      <c r="D24" s="56" t="s">
        <v>127</v>
      </c>
      <c r="E24" s="58"/>
      <c r="F24" s="58"/>
      <c r="G24" s="58">
        <v>28.9</v>
      </c>
      <c r="H24" s="58">
        <v>18</v>
      </c>
      <c r="I24" s="58"/>
      <c r="J24" s="58">
        <v>46.9</v>
      </c>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row>
    <row r="25" spans="2:60" x14ac:dyDescent="0.25">
      <c r="B25" s="56"/>
      <c r="C25" s="56"/>
      <c r="D25" s="56" t="s">
        <v>132</v>
      </c>
      <c r="E25" s="58"/>
      <c r="F25" s="58"/>
      <c r="G25" s="58">
        <v>14.8</v>
      </c>
      <c r="H25" s="58"/>
      <c r="I25" s="58"/>
      <c r="J25" s="58">
        <v>14.8</v>
      </c>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row>
    <row r="26" spans="2:60" x14ac:dyDescent="0.25">
      <c r="B26" s="56"/>
      <c r="C26" s="56"/>
      <c r="D26" s="56" t="s">
        <v>142</v>
      </c>
      <c r="E26" s="58"/>
      <c r="F26" s="58"/>
      <c r="G26" s="58"/>
      <c r="H26" s="58">
        <v>98</v>
      </c>
      <c r="I26" s="58"/>
      <c r="J26" s="58">
        <v>98</v>
      </c>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row>
    <row r="27" spans="2:60" x14ac:dyDescent="0.25">
      <c r="B27" s="56"/>
      <c r="C27" s="56"/>
      <c r="D27" s="56" t="s">
        <v>3383</v>
      </c>
      <c r="E27" s="58"/>
      <c r="F27" s="58"/>
      <c r="G27" s="58">
        <v>0</v>
      </c>
      <c r="H27" s="58"/>
      <c r="I27" s="58"/>
      <c r="J27" s="58">
        <v>0</v>
      </c>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row>
    <row r="28" spans="2:60" x14ac:dyDescent="0.25">
      <c r="B28" s="56"/>
      <c r="C28" s="56" t="s">
        <v>3378</v>
      </c>
      <c r="D28" s="56"/>
      <c r="E28" s="58"/>
      <c r="F28" s="58"/>
      <c r="G28" s="58">
        <v>401.7</v>
      </c>
      <c r="H28" s="58">
        <v>116</v>
      </c>
      <c r="I28" s="58"/>
      <c r="J28" s="58">
        <v>517.70000000000005</v>
      </c>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row>
    <row r="29" spans="2:60" x14ac:dyDescent="0.25">
      <c r="B29" s="56"/>
      <c r="C29" s="56" t="s">
        <v>43</v>
      </c>
      <c r="D29" s="56" t="s">
        <v>127</v>
      </c>
      <c r="E29" s="58"/>
      <c r="F29" s="58"/>
      <c r="G29" s="58">
        <v>136.36000000000001</v>
      </c>
      <c r="H29" s="58">
        <v>7</v>
      </c>
      <c r="I29" s="58"/>
      <c r="J29" s="58">
        <v>143.36000000000001</v>
      </c>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row>
    <row r="30" spans="2:60" x14ac:dyDescent="0.25">
      <c r="B30" s="56"/>
      <c r="C30" s="56"/>
      <c r="D30" s="56" t="s">
        <v>132</v>
      </c>
      <c r="E30" s="58"/>
      <c r="F30" s="58"/>
      <c r="G30" s="58">
        <v>10328.790000000001</v>
      </c>
      <c r="H30" s="58"/>
      <c r="I30" s="58"/>
      <c r="J30" s="58">
        <v>10328.790000000001</v>
      </c>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row>
    <row r="31" spans="2:60" x14ac:dyDescent="0.25">
      <c r="B31" s="56"/>
      <c r="C31" s="56"/>
      <c r="D31" s="56" t="s">
        <v>147</v>
      </c>
      <c r="E31" s="58"/>
      <c r="F31" s="58"/>
      <c r="G31" s="58">
        <v>1565.3799999999997</v>
      </c>
      <c r="H31" s="58">
        <v>498.56</v>
      </c>
      <c r="I31" s="58"/>
      <c r="J31" s="58">
        <v>2063.9399999999996</v>
      </c>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row>
    <row r="32" spans="2:60" x14ac:dyDescent="0.25">
      <c r="B32" s="56"/>
      <c r="C32" s="56"/>
      <c r="D32" s="56" t="s">
        <v>142</v>
      </c>
      <c r="E32" s="58"/>
      <c r="F32" s="58"/>
      <c r="G32" s="58">
        <v>1150.5</v>
      </c>
      <c r="H32" s="58"/>
      <c r="I32" s="58"/>
      <c r="J32" s="58">
        <v>1150.5</v>
      </c>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row>
    <row r="33" spans="2:60" x14ac:dyDescent="0.25">
      <c r="B33" s="56"/>
      <c r="C33" s="56"/>
      <c r="D33" s="56" t="s">
        <v>3383</v>
      </c>
      <c r="E33" s="58"/>
      <c r="F33" s="58"/>
      <c r="G33" s="58">
        <v>6299.6399999999994</v>
      </c>
      <c r="H33" s="58">
        <v>6370.43</v>
      </c>
      <c r="I33" s="58"/>
      <c r="J33" s="58">
        <v>12670.07</v>
      </c>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row>
    <row r="34" spans="2:60" x14ac:dyDescent="0.25">
      <c r="B34" s="56"/>
      <c r="C34" s="56" t="s">
        <v>3384</v>
      </c>
      <c r="D34" s="56"/>
      <c r="E34" s="58"/>
      <c r="F34" s="58"/>
      <c r="G34" s="58">
        <v>19480.669999999998</v>
      </c>
      <c r="H34" s="58">
        <v>6875.9900000000007</v>
      </c>
      <c r="I34" s="58"/>
      <c r="J34" s="58">
        <v>26356.66</v>
      </c>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row>
    <row r="35" spans="2:60" x14ac:dyDescent="0.25">
      <c r="B35" s="56"/>
      <c r="C35" s="56" t="s">
        <v>62</v>
      </c>
      <c r="D35" s="56" t="s">
        <v>122</v>
      </c>
      <c r="E35" s="58"/>
      <c r="F35" s="58"/>
      <c r="G35" s="58"/>
      <c r="H35" s="58">
        <v>280</v>
      </c>
      <c r="I35" s="58"/>
      <c r="J35" s="58">
        <v>280</v>
      </c>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row>
    <row r="36" spans="2:60" x14ac:dyDescent="0.25">
      <c r="B36" s="56"/>
      <c r="C36" s="56"/>
      <c r="D36" s="56" t="s">
        <v>127</v>
      </c>
      <c r="E36" s="58"/>
      <c r="F36" s="58"/>
      <c r="G36" s="58">
        <v>168.41000000000003</v>
      </c>
      <c r="H36" s="58"/>
      <c r="I36" s="58"/>
      <c r="J36" s="58">
        <v>168.41000000000003</v>
      </c>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row>
    <row r="37" spans="2:60" x14ac:dyDescent="0.25">
      <c r="B37" s="56"/>
      <c r="C37" s="56"/>
      <c r="D37" s="56" t="s">
        <v>132</v>
      </c>
      <c r="E37" s="58"/>
      <c r="F37" s="58"/>
      <c r="G37" s="58">
        <v>11850</v>
      </c>
      <c r="H37" s="58"/>
      <c r="I37" s="58"/>
      <c r="J37" s="58">
        <v>11850</v>
      </c>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row>
    <row r="38" spans="2:60" x14ac:dyDescent="0.25">
      <c r="B38" s="56"/>
      <c r="C38" s="56"/>
      <c r="D38" s="56" t="s">
        <v>142</v>
      </c>
      <c r="E38" s="58"/>
      <c r="F38" s="58"/>
      <c r="G38" s="58">
        <v>1861.03</v>
      </c>
      <c r="H38" s="58">
        <v>708</v>
      </c>
      <c r="I38" s="58"/>
      <c r="J38" s="58">
        <v>2569.0299999999997</v>
      </c>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row>
    <row r="39" spans="2:60" x14ac:dyDescent="0.25">
      <c r="B39" s="56"/>
      <c r="C39" s="56" t="s">
        <v>3385</v>
      </c>
      <c r="D39" s="56"/>
      <c r="E39" s="58"/>
      <c r="F39" s="58"/>
      <c r="G39" s="58">
        <v>13879.44</v>
      </c>
      <c r="H39" s="58">
        <v>988</v>
      </c>
      <c r="I39" s="58"/>
      <c r="J39" s="58">
        <v>14867.439999999999</v>
      </c>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row>
    <row r="40" spans="2:60" x14ac:dyDescent="0.25">
      <c r="B40" s="56"/>
      <c r="C40" s="56" t="s">
        <v>54</v>
      </c>
      <c r="D40" s="56" t="s">
        <v>127</v>
      </c>
      <c r="E40" s="58"/>
      <c r="F40" s="58"/>
      <c r="G40" s="58">
        <v>48335.959999999977</v>
      </c>
      <c r="H40" s="58">
        <v>1413.5</v>
      </c>
      <c r="I40" s="58"/>
      <c r="J40" s="58">
        <v>49749.459999999977</v>
      </c>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row>
    <row r="41" spans="2:60" x14ac:dyDescent="0.25">
      <c r="B41" s="56"/>
      <c r="C41" s="56"/>
      <c r="D41" s="56" t="s">
        <v>132</v>
      </c>
      <c r="E41" s="58"/>
      <c r="F41" s="58"/>
      <c r="G41" s="58">
        <v>13746.409999999996</v>
      </c>
      <c r="H41" s="58"/>
      <c r="I41" s="58"/>
      <c r="J41" s="58">
        <v>13746.409999999996</v>
      </c>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row>
    <row r="42" spans="2:60" x14ac:dyDescent="0.25">
      <c r="B42" s="56"/>
      <c r="C42" s="56"/>
      <c r="D42" s="56" t="s">
        <v>142</v>
      </c>
      <c r="E42" s="58"/>
      <c r="F42" s="58"/>
      <c r="G42" s="58">
        <v>900</v>
      </c>
      <c r="H42" s="58"/>
      <c r="I42" s="58"/>
      <c r="J42" s="58">
        <v>900</v>
      </c>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row>
    <row r="43" spans="2:60" x14ac:dyDescent="0.25">
      <c r="B43" s="56"/>
      <c r="C43" s="56"/>
      <c r="D43" s="56" t="s">
        <v>86</v>
      </c>
      <c r="E43" s="58">
        <v>258.42</v>
      </c>
      <c r="F43" s="58">
        <v>50</v>
      </c>
      <c r="G43" s="58">
        <v>88045.659999999974</v>
      </c>
      <c r="H43" s="58">
        <v>1786.52</v>
      </c>
      <c r="I43" s="58"/>
      <c r="J43" s="58">
        <v>90140.599999999977</v>
      </c>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row>
    <row r="44" spans="2:60" x14ac:dyDescent="0.25">
      <c r="B44" s="56"/>
      <c r="C44" s="56"/>
      <c r="D44" s="56" t="s">
        <v>114</v>
      </c>
      <c r="E44" s="58"/>
      <c r="F44" s="58"/>
      <c r="G44" s="58">
        <v>59069.780000000006</v>
      </c>
      <c r="H44" s="58"/>
      <c r="I44" s="58"/>
      <c r="J44" s="58">
        <v>59069.780000000006</v>
      </c>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row>
    <row r="45" spans="2:60" x14ac:dyDescent="0.25">
      <c r="B45" s="56"/>
      <c r="C45" s="56" t="s">
        <v>3379</v>
      </c>
      <c r="D45" s="56"/>
      <c r="E45" s="58">
        <v>258.42</v>
      </c>
      <c r="F45" s="58">
        <v>50</v>
      </c>
      <c r="G45" s="58">
        <v>210097.80999999994</v>
      </c>
      <c r="H45" s="58">
        <v>3200.02</v>
      </c>
      <c r="I45" s="58"/>
      <c r="J45" s="58">
        <v>213606.24999999994</v>
      </c>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row>
    <row r="46" spans="2:60" x14ac:dyDescent="0.25">
      <c r="B46" s="56"/>
      <c r="C46" s="56" t="s">
        <v>49</v>
      </c>
      <c r="D46" s="56" t="s">
        <v>122</v>
      </c>
      <c r="E46" s="58"/>
      <c r="F46" s="58"/>
      <c r="G46" s="58">
        <v>2648.88</v>
      </c>
      <c r="H46" s="58"/>
      <c r="I46" s="58"/>
      <c r="J46" s="58">
        <v>2648.88</v>
      </c>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row>
    <row r="47" spans="2:60" x14ac:dyDescent="0.25">
      <c r="B47" s="56"/>
      <c r="C47" s="56"/>
      <c r="D47" s="56" t="s">
        <v>127</v>
      </c>
      <c r="E47" s="58"/>
      <c r="F47" s="58"/>
      <c r="G47" s="58">
        <v>172</v>
      </c>
      <c r="H47" s="58">
        <v>527.5</v>
      </c>
      <c r="I47" s="58"/>
      <c r="J47" s="58">
        <v>699.5</v>
      </c>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row>
    <row r="48" spans="2:60" x14ac:dyDescent="0.25">
      <c r="B48" s="56"/>
      <c r="C48" s="56"/>
      <c r="D48" s="56" t="s">
        <v>142</v>
      </c>
      <c r="E48" s="58"/>
      <c r="F48" s="58"/>
      <c r="G48" s="58">
        <v>1484</v>
      </c>
      <c r="H48" s="58">
        <v>3589.8</v>
      </c>
      <c r="I48" s="58"/>
      <c r="J48" s="58">
        <v>5073.8</v>
      </c>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row>
    <row r="49" spans="2:60" x14ac:dyDescent="0.25">
      <c r="B49" s="56"/>
      <c r="C49" s="56"/>
      <c r="D49" s="56" t="s">
        <v>168</v>
      </c>
      <c r="E49" s="58"/>
      <c r="F49" s="58"/>
      <c r="G49" s="58">
        <v>5800</v>
      </c>
      <c r="H49" s="58"/>
      <c r="I49" s="58"/>
      <c r="J49" s="58">
        <v>5800</v>
      </c>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row>
    <row r="50" spans="2:60" x14ac:dyDescent="0.25">
      <c r="B50" s="56"/>
      <c r="C50" s="56" t="s">
        <v>3386</v>
      </c>
      <c r="D50" s="56"/>
      <c r="E50" s="58"/>
      <c r="F50" s="58"/>
      <c r="G50" s="58">
        <v>10104.880000000001</v>
      </c>
      <c r="H50" s="58">
        <v>4117.3</v>
      </c>
      <c r="I50" s="58"/>
      <c r="J50" s="58">
        <v>14222.18</v>
      </c>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row>
    <row r="51" spans="2:60" x14ac:dyDescent="0.25">
      <c r="B51" s="56"/>
      <c r="C51" s="56" t="s">
        <v>35</v>
      </c>
      <c r="D51" s="56" t="s">
        <v>173</v>
      </c>
      <c r="E51" s="58"/>
      <c r="F51" s="58"/>
      <c r="G51" s="58">
        <v>459</v>
      </c>
      <c r="H51" s="58"/>
      <c r="I51" s="58"/>
      <c r="J51" s="58">
        <v>459</v>
      </c>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row>
    <row r="52" spans="2:60" x14ac:dyDescent="0.25">
      <c r="B52" s="56"/>
      <c r="C52" s="56"/>
      <c r="D52" s="56" t="s">
        <v>122</v>
      </c>
      <c r="E52" s="58"/>
      <c r="F52" s="58"/>
      <c r="G52" s="58">
        <v>12674.220000000001</v>
      </c>
      <c r="H52" s="58">
        <v>3926.2199999999993</v>
      </c>
      <c r="I52" s="58"/>
      <c r="J52" s="58">
        <v>16600.440000000002</v>
      </c>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row>
    <row r="53" spans="2:60" x14ac:dyDescent="0.25">
      <c r="B53" s="56"/>
      <c r="C53" s="56"/>
      <c r="D53" s="56" t="s">
        <v>127</v>
      </c>
      <c r="E53" s="58"/>
      <c r="F53" s="58"/>
      <c r="G53" s="58">
        <v>664.17000000000007</v>
      </c>
      <c r="H53" s="58">
        <v>637</v>
      </c>
      <c r="I53" s="58"/>
      <c r="J53" s="58">
        <v>1301.17</v>
      </c>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row>
    <row r="54" spans="2:60" x14ac:dyDescent="0.25">
      <c r="B54" s="56"/>
      <c r="C54" s="56"/>
      <c r="D54" s="56" t="s">
        <v>142</v>
      </c>
      <c r="E54" s="58"/>
      <c r="F54" s="58"/>
      <c r="G54" s="58">
        <v>11877.359999999999</v>
      </c>
      <c r="H54" s="58">
        <v>12769.779999999999</v>
      </c>
      <c r="I54" s="58"/>
      <c r="J54" s="58">
        <v>24647.14</v>
      </c>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row>
    <row r="55" spans="2:60" x14ac:dyDescent="0.25">
      <c r="B55" s="56"/>
      <c r="C55" s="56" t="s">
        <v>3380</v>
      </c>
      <c r="D55" s="56"/>
      <c r="E55" s="58"/>
      <c r="F55" s="58"/>
      <c r="G55" s="58">
        <v>25674.75</v>
      </c>
      <c r="H55" s="58">
        <v>17333</v>
      </c>
      <c r="I55" s="58"/>
      <c r="J55" s="58">
        <v>43007.75</v>
      </c>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row>
    <row r="56" spans="2:60" x14ac:dyDescent="0.25">
      <c r="B56" s="56"/>
      <c r="C56" s="56" t="s">
        <v>70</v>
      </c>
      <c r="D56" s="56" t="s">
        <v>127</v>
      </c>
      <c r="E56" s="58"/>
      <c r="F56" s="58"/>
      <c r="G56" s="58">
        <v>719.5</v>
      </c>
      <c r="H56" s="58">
        <v>43</v>
      </c>
      <c r="I56" s="58"/>
      <c r="J56" s="58">
        <v>762.5</v>
      </c>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row>
    <row r="57" spans="2:60" x14ac:dyDescent="0.25">
      <c r="B57" s="56"/>
      <c r="C57" s="56" t="s">
        <v>3387</v>
      </c>
      <c r="D57" s="56"/>
      <c r="E57" s="58"/>
      <c r="F57" s="58"/>
      <c r="G57" s="58">
        <v>719.5</v>
      </c>
      <c r="H57" s="58">
        <v>43</v>
      </c>
      <c r="I57" s="58"/>
      <c r="J57" s="58">
        <v>762.5</v>
      </c>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row>
    <row r="58" spans="2:60" x14ac:dyDescent="0.25">
      <c r="B58" s="56"/>
      <c r="C58" s="56" t="s">
        <v>65</v>
      </c>
      <c r="D58" s="56" t="s">
        <v>127</v>
      </c>
      <c r="E58" s="58"/>
      <c r="F58" s="58">
        <v>210</v>
      </c>
      <c r="G58" s="58">
        <v>45</v>
      </c>
      <c r="H58" s="58">
        <v>711</v>
      </c>
      <c r="I58" s="58"/>
      <c r="J58" s="58">
        <v>966</v>
      </c>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row>
    <row r="59" spans="2:60" x14ac:dyDescent="0.25">
      <c r="B59" s="56"/>
      <c r="C59" s="56"/>
      <c r="D59" s="56" t="s">
        <v>142</v>
      </c>
      <c r="E59" s="58"/>
      <c r="F59" s="58"/>
      <c r="G59" s="58">
        <v>450.09000000000003</v>
      </c>
      <c r="H59" s="58">
        <v>1069.01</v>
      </c>
      <c r="I59" s="58"/>
      <c r="J59" s="58">
        <v>1519.1</v>
      </c>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row>
    <row r="60" spans="2:60" x14ac:dyDescent="0.25">
      <c r="B60" s="56"/>
      <c r="C60" s="56"/>
      <c r="D60" s="56" t="s">
        <v>168</v>
      </c>
      <c r="E60" s="58"/>
      <c r="F60" s="58"/>
      <c r="G60" s="58">
        <v>9898</v>
      </c>
      <c r="H60" s="58">
        <v>5858</v>
      </c>
      <c r="I60" s="58"/>
      <c r="J60" s="58">
        <v>15756</v>
      </c>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row>
    <row r="61" spans="2:60" x14ac:dyDescent="0.25">
      <c r="B61" s="56"/>
      <c r="C61" s="56" t="s">
        <v>3388</v>
      </c>
      <c r="D61" s="56"/>
      <c r="E61" s="58"/>
      <c r="F61" s="58">
        <v>210</v>
      </c>
      <c r="G61" s="58">
        <v>10393.09</v>
      </c>
      <c r="H61" s="58">
        <v>7638.01</v>
      </c>
      <c r="I61" s="58"/>
      <c r="J61" s="58">
        <v>18241.099999999999</v>
      </c>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row>
    <row r="62" spans="2:60" x14ac:dyDescent="0.25">
      <c r="B62" s="56"/>
      <c r="C62" s="56" t="s">
        <v>59</v>
      </c>
      <c r="D62" s="56" t="s">
        <v>122</v>
      </c>
      <c r="E62" s="58"/>
      <c r="F62" s="58"/>
      <c r="G62" s="58">
        <v>5457.2300000000005</v>
      </c>
      <c r="H62" s="58">
        <v>329.74</v>
      </c>
      <c r="I62" s="58"/>
      <c r="J62" s="58">
        <v>5786.97</v>
      </c>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row>
    <row r="63" spans="2:60" x14ac:dyDescent="0.25">
      <c r="B63" s="56"/>
      <c r="C63" s="56"/>
      <c r="D63" s="56" t="s">
        <v>127</v>
      </c>
      <c r="E63" s="58"/>
      <c r="F63" s="58"/>
      <c r="G63" s="58">
        <v>35</v>
      </c>
      <c r="H63" s="58">
        <v>1070</v>
      </c>
      <c r="I63" s="58"/>
      <c r="J63" s="58">
        <v>1105</v>
      </c>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row>
    <row r="64" spans="2:60" x14ac:dyDescent="0.25">
      <c r="B64" s="56"/>
      <c r="C64" s="56"/>
      <c r="D64" s="56" t="s">
        <v>142</v>
      </c>
      <c r="E64" s="58"/>
      <c r="F64" s="58"/>
      <c r="G64" s="58">
        <v>73</v>
      </c>
      <c r="H64" s="58">
        <v>30</v>
      </c>
      <c r="I64" s="58"/>
      <c r="J64" s="58">
        <v>103</v>
      </c>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row>
    <row r="65" spans="2:60" x14ac:dyDescent="0.25">
      <c r="B65" s="56"/>
      <c r="C65" s="56"/>
      <c r="D65" s="56" t="s">
        <v>86</v>
      </c>
      <c r="E65" s="58"/>
      <c r="F65" s="58"/>
      <c r="G65" s="58"/>
      <c r="H65" s="58">
        <v>345</v>
      </c>
      <c r="I65" s="58"/>
      <c r="J65" s="58">
        <v>345</v>
      </c>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row>
    <row r="66" spans="2:60" x14ac:dyDescent="0.25">
      <c r="B66" s="56"/>
      <c r="C66" s="56" t="s">
        <v>3389</v>
      </c>
      <c r="D66" s="56"/>
      <c r="E66" s="58"/>
      <c r="F66" s="58"/>
      <c r="G66" s="58">
        <v>5565.2300000000005</v>
      </c>
      <c r="H66" s="58">
        <v>1774.74</v>
      </c>
      <c r="I66" s="58"/>
      <c r="J66" s="58">
        <v>7339.97</v>
      </c>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row>
    <row r="67" spans="2:60" x14ac:dyDescent="0.25">
      <c r="B67" s="56" t="s">
        <v>3390</v>
      </c>
      <c r="C67" s="56"/>
      <c r="D67" s="56"/>
      <c r="E67" s="58">
        <v>258.42</v>
      </c>
      <c r="F67" s="58">
        <v>260</v>
      </c>
      <c r="G67" s="58">
        <v>299691.6399999999</v>
      </c>
      <c r="H67" s="58">
        <v>42884.939999999995</v>
      </c>
      <c r="I67" s="58"/>
      <c r="J67" s="58">
        <v>343094.99999999988</v>
      </c>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row>
    <row r="68" spans="2:60" x14ac:dyDescent="0.25">
      <c r="B68" s="56" t="s">
        <v>300</v>
      </c>
      <c r="C68" s="56" t="s">
        <v>27</v>
      </c>
      <c r="D68" s="56" t="s">
        <v>122</v>
      </c>
      <c r="E68" s="58"/>
      <c r="F68" s="58"/>
      <c r="G68" s="58"/>
      <c r="H68" s="58">
        <v>223.06</v>
      </c>
      <c r="I68" s="58"/>
      <c r="J68" s="58">
        <v>223.06</v>
      </c>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row>
    <row r="69" spans="2:60" x14ac:dyDescent="0.25">
      <c r="B69" s="56"/>
      <c r="C69" s="56"/>
      <c r="D69" s="56" t="s">
        <v>127</v>
      </c>
      <c r="E69" s="58"/>
      <c r="F69" s="58"/>
      <c r="G69" s="58">
        <v>1420</v>
      </c>
      <c r="H69" s="58">
        <v>10</v>
      </c>
      <c r="I69" s="58"/>
      <c r="J69" s="58">
        <v>1430</v>
      </c>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row>
    <row r="70" spans="2:60" x14ac:dyDescent="0.25">
      <c r="B70" s="56"/>
      <c r="C70" s="56"/>
      <c r="D70" s="56" t="s">
        <v>132</v>
      </c>
      <c r="E70" s="58"/>
      <c r="F70" s="58"/>
      <c r="G70" s="58"/>
      <c r="H70" s="58"/>
      <c r="I70" s="58">
        <v>20</v>
      </c>
      <c r="J70" s="58">
        <v>20</v>
      </c>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row>
    <row r="71" spans="2:60" x14ac:dyDescent="0.25">
      <c r="B71" s="56"/>
      <c r="C71" s="56"/>
      <c r="D71" s="56" t="s">
        <v>86</v>
      </c>
      <c r="E71" s="58"/>
      <c r="F71" s="58"/>
      <c r="G71" s="58">
        <v>801.22</v>
      </c>
      <c r="H71" s="58"/>
      <c r="I71" s="58"/>
      <c r="J71" s="58">
        <v>801.22</v>
      </c>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row>
    <row r="72" spans="2:60" x14ac:dyDescent="0.25">
      <c r="B72" s="56"/>
      <c r="C72" s="56"/>
      <c r="D72" s="56" t="s">
        <v>103</v>
      </c>
      <c r="E72" s="58"/>
      <c r="F72" s="58"/>
      <c r="G72" s="58">
        <v>340.92</v>
      </c>
      <c r="H72" s="58"/>
      <c r="I72" s="58"/>
      <c r="J72" s="58">
        <v>340.92</v>
      </c>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row>
    <row r="73" spans="2:60" x14ac:dyDescent="0.25">
      <c r="B73" s="56"/>
      <c r="C73" s="56" t="s">
        <v>3378</v>
      </c>
      <c r="D73" s="56"/>
      <c r="E73" s="58"/>
      <c r="F73" s="58"/>
      <c r="G73" s="58">
        <v>2562.1400000000003</v>
      </c>
      <c r="H73" s="58">
        <v>233.06</v>
      </c>
      <c r="I73" s="58">
        <v>20</v>
      </c>
      <c r="J73" s="58">
        <v>2815.2</v>
      </c>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row>
    <row r="74" spans="2:60" x14ac:dyDescent="0.25">
      <c r="B74" s="56"/>
      <c r="C74" s="56" t="s">
        <v>35</v>
      </c>
      <c r="D74" s="56" t="s">
        <v>122</v>
      </c>
      <c r="E74" s="58"/>
      <c r="F74" s="58"/>
      <c r="G74" s="58">
        <v>3198.6899999999991</v>
      </c>
      <c r="H74" s="58">
        <v>2783.7099999999991</v>
      </c>
      <c r="I74" s="58"/>
      <c r="J74" s="58">
        <v>5982.3999999999978</v>
      </c>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row>
    <row r="75" spans="2:60" x14ac:dyDescent="0.25">
      <c r="B75" s="56"/>
      <c r="C75" s="56"/>
      <c r="D75" s="56" t="s">
        <v>127</v>
      </c>
      <c r="E75" s="58"/>
      <c r="F75" s="58"/>
      <c r="G75" s="58">
        <v>568.99</v>
      </c>
      <c r="H75" s="58">
        <v>1489.6799999999998</v>
      </c>
      <c r="I75" s="58"/>
      <c r="J75" s="58">
        <v>2058.67</v>
      </c>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row>
    <row r="76" spans="2:60" x14ac:dyDescent="0.25">
      <c r="B76" s="56"/>
      <c r="C76" s="56"/>
      <c r="D76" s="56" t="s">
        <v>132</v>
      </c>
      <c r="E76" s="58"/>
      <c r="F76" s="58">
        <v>680.86</v>
      </c>
      <c r="G76" s="58">
        <v>43691.47</v>
      </c>
      <c r="H76" s="58">
        <v>8156.15</v>
      </c>
      <c r="I76" s="58"/>
      <c r="J76" s="58">
        <v>52528.480000000003</v>
      </c>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row>
    <row r="77" spans="2:60" x14ac:dyDescent="0.25">
      <c r="B77" s="56"/>
      <c r="C77" s="56"/>
      <c r="D77" s="56" t="s">
        <v>142</v>
      </c>
      <c r="E77" s="58"/>
      <c r="F77" s="58"/>
      <c r="G77" s="58">
        <v>439.4</v>
      </c>
      <c r="H77" s="58">
        <v>430</v>
      </c>
      <c r="I77" s="58"/>
      <c r="J77" s="58">
        <v>869.4</v>
      </c>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row>
    <row r="78" spans="2:60" x14ac:dyDescent="0.25">
      <c r="B78" s="56"/>
      <c r="C78" s="56" t="s">
        <v>3380</v>
      </c>
      <c r="D78" s="56"/>
      <c r="E78" s="58"/>
      <c r="F78" s="58">
        <v>680.86</v>
      </c>
      <c r="G78" s="58">
        <v>47898.55</v>
      </c>
      <c r="H78" s="58">
        <v>12859.539999999999</v>
      </c>
      <c r="I78" s="58"/>
      <c r="J78" s="58">
        <v>61438.950000000004</v>
      </c>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row>
    <row r="79" spans="2:60" x14ac:dyDescent="0.25">
      <c r="B79" s="56"/>
      <c r="C79" s="56" t="s">
        <v>59</v>
      </c>
      <c r="D79" s="56" t="s">
        <v>127</v>
      </c>
      <c r="E79" s="58"/>
      <c r="F79" s="58"/>
      <c r="G79" s="58"/>
      <c r="H79" s="58">
        <v>14</v>
      </c>
      <c r="I79" s="58"/>
      <c r="J79" s="58">
        <v>14</v>
      </c>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row>
    <row r="80" spans="2:60" x14ac:dyDescent="0.25">
      <c r="B80" s="56"/>
      <c r="C80" s="56" t="s">
        <v>3389</v>
      </c>
      <c r="D80" s="56"/>
      <c r="E80" s="58"/>
      <c r="F80" s="58"/>
      <c r="G80" s="58"/>
      <c r="H80" s="58">
        <v>14</v>
      </c>
      <c r="I80" s="58"/>
      <c r="J80" s="58">
        <v>14</v>
      </c>
    </row>
    <row r="81" spans="2:10" x14ac:dyDescent="0.25">
      <c r="B81" s="56" t="s">
        <v>3391</v>
      </c>
      <c r="C81" s="56"/>
      <c r="D81" s="56"/>
      <c r="E81" s="58"/>
      <c r="F81" s="58">
        <v>680.86</v>
      </c>
      <c r="G81" s="58">
        <v>50460.69</v>
      </c>
      <c r="H81" s="58">
        <v>13106.599999999999</v>
      </c>
      <c r="I81" s="58">
        <v>20</v>
      </c>
      <c r="J81" s="58">
        <v>64268.15</v>
      </c>
    </row>
    <row r="82" spans="2:10" x14ac:dyDescent="0.25">
      <c r="B82" s="56" t="s">
        <v>3383</v>
      </c>
      <c r="C82" s="56" t="s">
        <v>49</v>
      </c>
      <c r="D82" s="56" t="s">
        <v>122</v>
      </c>
      <c r="E82" s="58"/>
      <c r="F82" s="58"/>
      <c r="G82" s="58"/>
      <c r="H82" s="58">
        <v>50</v>
      </c>
      <c r="I82" s="58"/>
      <c r="J82" s="58">
        <v>50</v>
      </c>
    </row>
    <row r="83" spans="2:10" x14ac:dyDescent="0.25">
      <c r="B83" s="56"/>
      <c r="C83" s="56" t="s">
        <v>3386</v>
      </c>
      <c r="D83" s="56"/>
      <c r="E83" s="58"/>
      <c r="F83" s="58"/>
      <c r="G83" s="58"/>
      <c r="H83" s="58">
        <v>50</v>
      </c>
      <c r="I83" s="58"/>
      <c r="J83" s="58">
        <v>50</v>
      </c>
    </row>
    <row r="84" spans="2:10" x14ac:dyDescent="0.25">
      <c r="B84" s="56" t="s">
        <v>10363</v>
      </c>
      <c r="C84" s="56"/>
      <c r="D84" s="56"/>
      <c r="E84" s="58"/>
      <c r="F84" s="58"/>
      <c r="G84" s="58"/>
      <c r="H84" s="58">
        <v>50</v>
      </c>
      <c r="I84" s="58"/>
      <c r="J84" s="58">
        <v>50</v>
      </c>
    </row>
    <row r="85" spans="2:10" x14ac:dyDescent="0.25">
      <c r="B85" s="56" t="s">
        <v>3392</v>
      </c>
      <c r="C85" s="56"/>
      <c r="D85" s="56"/>
      <c r="E85" s="58">
        <v>258.42</v>
      </c>
      <c r="F85" s="58">
        <v>19161.05</v>
      </c>
      <c r="G85" s="58">
        <v>399038.34999999986</v>
      </c>
      <c r="H85" s="58">
        <v>89952.439999999973</v>
      </c>
      <c r="I85" s="58">
        <v>20</v>
      </c>
      <c r="J85" s="58">
        <v>508430.25999999989</v>
      </c>
    </row>
  </sheetData>
  <mergeCells count="1">
    <mergeCell ref="B2:I2"/>
  </mergeCells>
  <printOptions horizontalCentered="1"/>
  <pageMargins left="0.23622047244094491" right="0.23622047244094491" top="0.35433070866141736" bottom="0.35433070866141736" header="0.31496062992125984" footer="0.31496062992125984"/>
  <pageSetup paperSize="9" scale="62" fitToHeight="0"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E355D-E24C-41FB-902D-52147093311A}">
  <sheetPr>
    <tabColor theme="8"/>
    <pageSetUpPr fitToPage="1"/>
  </sheetPr>
  <dimension ref="B1:BJ265"/>
  <sheetViews>
    <sheetView showGridLines="0" zoomScale="109" zoomScaleNormal="109" zoomScaleSheetLayoutView="145" workbookViewId="0">
      <selection activeCell="F20" sqref="F20"/>
    </sheetView>
  </sheetViews>
  <sheetFormatPr baseColWidth="10" defaultColWidth="11.42578125" defaultRowHeight="13.5" outlineLevelRow="1" x14ac:dyDescent="0.25"/>
  <cols>
    <col min="1" max="1" width="2.140625" style="56" customWidth="1"/>
    <col min="2" max="2" width="28.42578125" style="56" bestFit="1" customWidth="1"/>
    <col min="3" max="3" width="23.28515625" style="56" bestFit="1" customWidth="1"/>
    <col min="4" max="4" width="24.42578125" style="56" bestFit="1" customWidth="1"/>
    <col min="5" max="5" width="30.28515625" style="56" customWidth="1"/>
    <col min="6" max="9" width="12.140625" style="56" customWidth="1"/>
    <col min="10" max="10" width="15.7109375" style="56" customWidth="1"/>
    <col min="11" max="11" width="9.140625" style="56" bestFit="1" customWidth="1"/>
    <col min="12" max="12" width="6.42578125" style="56" bestFit="1" customWidth="1"/>
    <col min="13" max="18" width="8.140625" style="56" bestFit="1" customWidth="1"/>
    <col min="19" max="19" width="8.85546875" style="56" bestFit="1" customWidth="1"/>
    <col min="20" max="20" width="6.140625" style="56" bestFit="1" customWidth="1"/>
    <col min="21" max="25" width="8.140625" style="56" bestFit="1" customWidth="1"/>
    <col min="26" max="26" width="6.42578125" style="56" bestFit="1" customWidth="1"/>
    <col min="27" max="27" width="6.140625" style="56" bestFit="1" customWidth="1"/>
    <col min="28" max="28" width="8.140625" style="56" bestFit="1" customWidth="1"/>
    <col min="29" max="29" width="9.140625" style="56" bestFit="1" customWidth="1"/>
    <col min="30" max="30" width="6.42578125" style="56" bestFit="1" customWidth="1"/>
    <col min="31" max="31" width="9.140625" style="56" bestFit="1" customWidth="1"/>
    <col min="32" max="32" width="8.140625" style="56" bestFit="1" customWidth="1"/>
    <col min="33" max="33" width="6.140625" style="56" bestFit="1" customWidth="1"/>
    <col min="34" max="34" width="8.140625" style="56" bestFit="1" customWidth="1"/>
    <col min="35" max="35" width="9.140625" style="56" bestFit="1" customWidth="1"/>
    <col min="36" max="36" width="10.140625" style="56" bestFit="1" customWidth="1"/>
    <col min="37" max="37" width="8.140625" style="56" bestFit="1" customWidth="1"/>
    <col min="38" max="38" width="6.42578125" style="56" bestFit="1" customWidth="1"/>
    <col min="39" max="39" width="6" style="56" bestFit="1" customWidth="1"/>
    <col min="40" max="41" width="8.140625" style="56" bestFit="1" customWidth="1"/>
    <col min="42" max="42" width="6.42578125" style="56" bestFit="1" customWidth="1"/>
    <col min="43" max="43" width="8.140625" style="56" bestFit="1" customWidth="1"/>
    <col min="44" max="44" width="9.140625" style="56" bestFit="1" customWidth="1"/>
    <col min="45" max="45" width="8.140625" style="56" bestFit="1" customWidth="1"/>
    <col min="46" max="46" width="9.140625" style="56" bestFit="1" customWidth="1"/>
    <col min="47" max="50" width="8.140625" style="56" bestFit="1" customWidth="1"/>
    <col min="51" max="52" width="7" style="56" bestFit="1" customWidth="1"/>
    <col min="53" max="53" width="8.140625" style="56" bestFit="1" customWidth="1"/>
    <col min="54" max="54" width="7" style="56" bestFit="1" customWidth="1"/>
    <col min="55" max="55" width="12.42578125" style="56" bestFit="1" customWidth="1"/>
    <col min="56" max="16384" width="11.42578125" style="56"/>
  </cols>
  <sheetData>
    <row r="1" spans="2:62" ht="5.25" customHeight="1" x14ac:dyDescent="0.25"/>
    <row r="2" spans="2:62" ht="18.75" x14ac:dyDescent="0.25">
      <c r="B2" s="73" t="s">
        <v>3393</v>
      </c>
      <c r="C2" s="73"/>
      <c r="D2" s="73"/>
      <c r="E2" s="73"/>
      <c r="F2" s="73"/>
      <c r="G2" s="73"/>
      <c r="H2" s="73"/>
      <c r="I2" s="73"/>
      <c r="J2" s="73"/>
    </row>
    <row r="4" spans="2:62" ht="15" hidden="1" outlineLevel="1" x14ac:dyDescent="0.25">
      <c r="B4" s="62" t="s">
        <v>3377</v>
      </c>
      <c r="F4" s="62" t="s">
        <v>10247</v>
      </c>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row>
    <row r="5" spans="2:62" ht="18.75" customHeight="1" collapsed="1" x14ac:dyDescent="0.25">
      <c r="B5" s="60" t="s">
        <v>610</v>
      </c>
      <c r="C5" s="60" t="s">
        <v>87</v>
      </c>
      <c r="D5" s="60" t="s">
        <v>88</v>
      </c>
      <c r="E5" s="60" t="s">
        <v>603</v>
      </c>
      <c r="F5" s="57" t="s">
        <v>10248</v>
      </c>
      <c r="G5" s="57" t="s">
        <v>10249</v>
      </c>
      <c r="H5" s="57" t="s">
        <v>10250</v>
      </c>
      <c r="I5" s="57" t="s">
        <v>10251</v>
      </c>
      <c r="J5" s="56" t="s">
        <v>10362</v>
      </c>
      <c r="K5" s="57" t="s">
        <v>3392</v>
      </c>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row>
    <row r="6" spans="2:62" ht="15" x14ac:dyDescent="0.25">
      <c r="B6" s="56" t="s">
        <v>308</v>
      </c>
      <c r="C6" s="56" t="s">
        <v>27</v>
      </c>
      <c r="D6" s="56" t="s">
        <v>134</v>
      </c>
      <c r="E6" s="56" t="s">
        <v>97</v>
      </c>
      <c r="F6" s="58"/>
      <c r="G6" s="58"/>
      <c r="H6" s="58">
        <v>2789.72</v>
      </c>
      <c r="I6" s="58">
        <v>451.35</v>
      </c>
      <c r="J6" s="58"/>
      <c r="K6" s="58">
        <v>3241.0699999999997</v>
      </c>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row>
    <row r="7" spans="2:62" ht="15" x14ac:dyDescent="0.25">
      <c r="D7" s="56" t="s">
        <v>91</v>
      </c>
      <c r="E7" s="56" t="s">
        <v>92</v>
      </c>
      <c r="F7" s="58"/>
      <c r="G7" s="58">
        <v>18220.189999999999</v>
      </c>
      <c r="H7" s="58">
        <v>27819.49</v>
      </c>
      <c r="I7" s="58">
        <v>28304.080000000002</v>
      </c>
      <c r="J7" s="58"/>
      <c r="K7" s="58">
        <v>74343.760000000009</v>
      </c>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row>
    <row r="8" spans="2:62" ht="15" x14ac:dyDescent="0.25">
      <c r="D8" s="56" t="s">
        <v>128</v>
      </c>
      <c r="E8" s="56" t="s">
        <v>100</v>
      </c>
      <c r="F8" s="58"/>
      <c r="G8" s="58"/>
      <c r="H8" s="58">
        <v>148</v>
      </c>
      <c r="I8" s="58">
        <v>171.99</v>
      </c>
      <c r="J8" s="58"/>
      <c r="K8" s="58">
        <v>319.99</v>
      </c>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row>
    <row r="9" spans="2:62" ht="15" x14ac:dyDescent="0.25">
      <c r="E9" s="56" t="s">
        <v>111</v>
      </c>
      <c r="F9" s="58"/>
      <c r="G9" s="58"/>
      <c r="H9" s="58"/>
      <c r="I9" s="58">
        <v>104</v>
      </c>
      <c r="J9" s="58"/>
      <c r="K9" s="58">
        <v>104</v>
      </c>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row>
    <row r="10" spans="2:62" ht="15" x14ac:dyDescent="0.25">
      <c r="D10" s="56" t="s">
        <v>116</v>
      </c>
      <c r="E10" s="56" t="s">
        <v>106</v>
      </c>
      <c r="F10" s="58"/>
      <c r="G10" s="58"/>
      <c r="H10" s="58"/>
      <c r="I10" s="58">
        <v>50</v>
      </c>
      <c r="J10" s="58"/>
      <c r="K10" s="58">
        <v>50</v>
      </c>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row>
    <row r="11" spans="2:62" ht="15" x14ac:dyDescent="0.25">
      <c r="D11" s="56" t="s">
        <v>19</v>
      </c>
      <c r="E11" s="56" t="s">
        <v>99</v>
      </c>
      <c r="F11" s="58"/>
      <c r="G11" s="58"/>
      <c r="H11" s="58">
        <v>45</v>
      </c>
      <c r="I11" s="58"/>
      <c r="J11" s="58"/>
      <c r="K11" s="58">
        <v>45</v>
      </c>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row>
    <row r="12" spans="2:62" ht="15" x14ac:dyDescent="0.25">
      <c r="D12" s="56" t="s">
        <v>51</v>
      </c>
      <c r="E12" s="56" t="s">
        <v>24</v>
      </c>
      <c r="F12" s="58"/>
      <c r="G12" s="58"/>
      <c r="H12" s="58"/>
      <c r="I12" s="58">
        <v>20</v>
      </c>
      <c r="J12" s="58"/>
      <c r="K12" s="58">
        <v>20</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row>
    <row r="13" spans="2:62" ht="15" x14ac:dyDescent="0.25">
      <c r="D13" s="56" t="s">
        <v>118</v>
      </c>
      <c r="E13" s="56" t="s">
        <v>96</v>
      </c>
      <c r="F13" s="58"/>
      <c r="G13" s="58"/>
      <c r="H13" s="58">
        <v>4303.01</v>
      </c>
      <c r="I13" s="58">
        <v>1922.5</v>
      </c>
      <c r="J13" s="58"/>
      <c r="K13" s="58">
        <v>6225.51</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row>
    <row r="14" spans="2:62" ht="15" x14ac:dyDescent="0.25">
      <c r="E14" s="56" t="s">
        <v>118</v>
      </c>
      <c r="F14" s="58"/>
      <c r="G14" s="58"/>
      <c r="H14" s="58">
        <v>531</v>
      </c>
      <c r="I14" s="58"/>
      <c r="J14" s="58"/>
      <c r="K14" s="58">
        <v>531</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row>
    <row r="15" spans="2:62" ht="15" x14ac:dyDescent="0.25">
      <c r="E15" s="56" t="s">
        <v>107</v>
      </c>
      <c r="F15" s="58"/>
      <c r="G15" s="58"/>
      <c r="H15" s="58">
        <v>12011</v>
      </c>
      <c r="I15" s="58">
        <v>2381</v>
      </c>
      <c r="J15" s="58"/>
      <c r="K15" s="58">
        <v>14392</v>
      </c>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row>
    <row r="16" spans="2:62" ht="15" x14ac:dyDescent="0.25">
      <c r="D16" s="56" t="s">
        <v>144</v>
      </c>
      <c r="E16" s="56" t="s">
        <v>19</v>
      </c>
      <c r="F16" s="58"/>
      <c r="G16" s="58"/>
      <c r="H16" s="58"/>
      <c r="I16" s="58">
        <v>55</v>
      </c>
      <c r="J16" s="58"/>
      <c r="K16" s="58">
        <v>55</v>
      </c>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row>
    <row r="17" spans="2:62" ht="15" x14ac:dyDescent="0.25">
      <c r="C17" s="56" t="s">
        <v>3378</v>
      </c>
      <c r="F17" s="58"/>
      <c r="G17" s="58">
        <v>18220.189999999999</v>
      </c>
      <c r="H17" s="58">
        <v>47647.22</v>
      </c>
      <c r="I17" s="58">
        <v>33459.919999999998</v>
      </c>
      <c r="J17" s="58"/>
      <c r="K17" s="58">
        <v>99327.330000000016</v>
      </c>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row>
    <row r="18" spans="2:62" ht="15" x14ac:dyDescent="0.25">
      <c r="C18" s="56" t="s">
        <v>54</v>
      </c>
      <c r="D18" s="56" t="s">
        <v>330</v>
      </c>
      <c r="E18" s="56" t="s">
        <v>416</v>
      </c>
      <c r="F18" s="58"/>
      <c r="G18" s="58"/>
      <c r="H18" s="58">
        <v>180</v>
      </c>
      <c r="I18" s="58">
        <v>60</v>
      </c>
      <c r="J18" s="58"/>
      <c r="K18" s="58">
        <v>240</v>
      </c>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row>
    <row r="19" spans="2:62" ht="15" x14ac:dyDescent="0.25">
      <c r="C19" s="56" t="s">
        <v>3379</v>
      </c>
      <c r="F19" s="58"/>
      <c r="G19" s="58"/>
      <c r="H19" s="58">
        <v>180</v>
      </c>
      <c r="I19" s="58">
        <v>60</v>
      </c>
      <c r="J19" s="58"/>
      <c r="K19" s="58">
        <v>240</v>
      </c>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row>
    <row r="20" spans="2:62" ht="15" x14ac:dyDescent="0.25">
      <c r="C20" s="56" t="s">
        <v>35</v>
      </c>
      <c r="D20" s="56" t="s">
        <v>19</v>
      </c>
      <c r="E20" s="56" t="s">
        <v>99</v>
      </c>
      <c r="F20" s="58"/>
      <c r="G20" s="58"/>
      <c r="H20" s="58"/>
      <c r="I20" s="58">
        <v>27.98</v>
      </c>
      <c r="J20" s="58"/>
      <c r="K20" s="58">
        <v>27.98</v>
      </c>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row>
    <row r="21" spans="2:62" ht="15" x14ac:dyDescent="0.25">
      <c r="E21" s="56" t="s">
        <v>203</v>
      </c>
      <c r="F21" s="58"/>
      <c r="G21" s="58"/>
      <c r="H21" s="58"/>
      <c r="I21" s="58">
        <v>199</v>
      </c>
      <c r="J21" s="58"/>
      <c r="K21" s="58">
        <v>199</v>
      </c>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row>
    <row r="22" spans="2:62" ht="15" x14ac:dyDescent="0.25">
      <c r="E22" s="56" t="s">
        <v>217</v>
      </c>
      <c r="F22" s="58"/>
      <c r="G22" s="58"/>
      <c r="H22" s="58">
        <v>120</v>
      </c>
      <c r="I22" s="58"/>
      <c r="J22" s="58"/>
      <c r="K22" s="58">
        <v>120</v>
      </c>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row>
    <row r="23" spans="2:62" ht="15" x14ac:dyDescent="0.25">
      <c r="D23" s="56" t="s">
        <v>51</v>
      </c>
      <c r="E23" s="56" t="s">
        <v>24</v>
      </c>
      <c r="F23" s="58"/>
      <c r="G23" s="58"/>
      <c r="H23" s="58">
        <v>24.5</v>
      </c>
      <c r="I23" s="58">
        <v>28</v>
      </c>
      <c r="J23" s="58"/>
      <c r="K23" s="58">
        <v>52.5</v>
      </c>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row>
    <row r="24" spans="2:62" ht="15" x14ac:dyDescent="0.25">
      <c r="D24" s="56" t="s">
        <v>223</v>
      </c>
      <c r="E24" s="56" t="s">
        <v>199</v>
      </c>
      <c r="F24" s="58"/>
      <c r="G24" s="58"/>
      <c r="H24" s="58">
        <v>232.8</v>
      </c>
      <c r="I24" s="58">
        <v>60</v>
      </c>
      <c r="J24" s="58"/>
      <c r="K24" s="58">
        <v>292.8</v>
      </c>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row>
    <row r="25" spans="2:62" ht="15" x14ac:dyDescent="0.25">
      <c r="E25" s="56" t="s">
        <v>214</v>
      </c>
      <c r="F25" s="58"/>
      <c r="G25" s="58"/>
      <c r="H25" s="58">
        <v>555.5</v>
      </c>
      <c r="I25" s="58">
        <v>76</v>
      </c>
      <c r="J25" s="58"/>
      <c r="K25" s="58">
        <v>631.5</v>
      </c>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row>
    <row r="26" spans="2:62" ht="15" x14ac:dyDescent="0.25">
      <c r="D26" s="56" t="s">
        <v>144</v>
      </c>
      <c r="E26" s="56" t="s">
        <v>110</v>
      </c>
      <c r="F26" s="58"/>
      <c r="G26" s="58"/>
      <c r="H26" s="58">
        <v>76</v>
      </c>
      <c r="I26" s="58"/>
      <c r="J26" s="58"/>
      <c r="K26" s="58">
        <v>76</v>
      </c>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row>
    <row r="27" spans="2:62" ht="15" x14ac:dyDescent="0.25">
      <c r="E27" s="56" t="s">
        <v>119</v>
      </c>
      <c r="F27" s="58"/>
      <c r="G27" s="58"/>
      <c r="H27" s="58">
        <v>50</v>
      </c>
      <c r="I27" s="58"/>
      <c r="J27" s="58"/>
      <c r="K27" s="58">
        <v>50</v>
      </c>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row>
    <row r="28" spans="2:62" ht="15" x14ac:dyDescent="0.25">
      <c r="C28" s="56" t="s">
        <v>3380</v>
      </c>
      <c r="F28" s="58"/>
      <c r="G28" s="58"/>
      <c r="H28" s="58">
        <v>1058.8</v>
      </c>
      <c r="I28" s="58">
        <v>390.98</v>
      </c>
      <c r="J28" s="58"/>
      <c r="K28" s="58">
        <v>1449.78</v>
      </c>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row>
    <row r="29" spans="2:62" ht="15" x14ac:dyDescent="0.25">
      <c r="B29" s="56" t="s">
        <v>3381</v>
      </c>
      <c r="F29" s="58"/>
      <c r="G29" s="58">
        <v>18220.189999999999</v>
      </c>
      <c r="H29" s="58">
        <v>48886.020000000004</v>
      </c>
      <c r="I29" s="58">
        <v>33910.9</v>
      </c>
      <c r="J29" s="58"/>
      <c r="K29" s="58">
        <v>101017.11000000002</v>
      </c>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row>
    <row r="30" spans="2:62" ht="15" x14ac:dyDescent="0.25">
      <c r="B30" s="56" t="s">
        <v>315</v>
      </c>
      <c r="C30" s="56" t="s">
        <v>9</v>
      </c>
      <c r="D30" s="56" t="s">
        <v>45</v>
      </c>
      <c r="E30" s="56" t="s">
        <v>23</v>
      </c>
      <c r="F30" s="58"/>
      <c r="G30" s="58"/>
      <c r="H30" s="58">
        <v>507.9</v>
      </c>
      <c r="I30" s="58">
        <v>15.3</v>
      </c>
      <c r="J30" s="58"/>
      <c r="K30" s="58">
        <v>523.19999999999993</v>
      </c>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row>
    <row r="31" spans="2:62" ht="15" x14ac:dyDescent="0.25">
      <c r="E31" s="56" t="s">
        <v>52</v>
      </c>
      <c r="F31" s="58"/>
      <c r="G31" s="58"/>
      <c r="H31" s="58">
        <v>330.58000000000004</v>
      </c>
      <c r="I31" s="58">
        <v>424.86</v>
      </c>
      <c r="J31" s="58"/>
      <c r="K31" s="58">
        <v>755.44</v>
      </c>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row>
    <row r="32" spans="2:62" ht="15" x14ac:dyDescent="0.25">
      <c r="E32" s="56" t="s">
        <v>46</v>
      </c>
      <c r="F32" s="58"/>
      <c r="G32" s="58"/>
      <c r="H32" s="58">
        <v>1037.3599999999999</v>
      </c>
      <c r="I32" s="58"/>
      <c r="J32" s="58"/>
      <c r="K32" s="58">
        <v>1037.3599999999999</v>
      </c>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row>
    <row r="33" spans="3:62" ht="15" x14ac:dyDescent="0.25">
      <c r="E33" s="56" t="s">
        <v>32</v>
      </c>
      <c r="F33" s="58"/>
      <c r="G33" s="58"/>
      <c r="H33" s="58">
        <v>523.70000000000005</v>
      </c>
      <c r="I33" s="58">
        <v>19.3</v>
      </c>
      <c r="J33" s="58"/>
      <c r="K33" s="58">
        <v>543</v>
      </c>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row>
    <row r="34" spans="3:62" ht="15" x14ac:dyDescent="0.25">
      <c r="E34" s="56" t="s">
        <v>39</v>
      </c>
      <c r="F34" s="58"/>
      <c r="G34" s="58"/>
      <c r="H34" s="58">
        <v>142.9</v>
      </c>
      <c r="I34" s="58">
        <v>142.9</v>
      </c>
      <c r="J34" s="58"/>
      <c r="K34" s="58">
        <v>285.8</v>
      </c>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row>
    <row r="35" spans="3:62" ht="15" x14ac:dyDescent="0.25">
      <c r="E35" s="56" t="s">
        <v>60</v>
      </c>
      <c r="F35" s="58"/>
      <c r="G35" s="58"/>
      <c r="H35" s="58">
        <v>196.52</v>
      </c>
      <c r="I35" s="58">
        <v>196.52</v>
      </c>
      <c r="J35" s="58"/>
      <c r="K35" s="58">
        <v>393.04</v>
      </c>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row>
    <row r="36" spans="3:62" ht="15" x14ac:dyDescent="0.25">
      <c r="E36" s="56" t="s">
        <v>57</v>
      </c>
      <c r="F36" s="58"/>
      <c r="G36" s="58"/>
      <c r="H36" s="58">
        <v>635.61</v>
      </c>
      <c r="I36" s="58"/>
      <c r="J36" s="58"/>
      <c r="K36" s="58">
        <v>635.61</v>
      </c>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row>
    <row r="37" spans="3:62" ht="15" x14ac:dyDescent="0.25">
      <c r="C37" s="56" t="s">
        <v>3382</v>
      </c>
      <c r="F37" s="58"/>
      <c r="G37" s="58"/>
      <c r="H37" s="58">
        <v>3374.57</v>
      </c>
      <c r="I37" s="58">
        <v>798.88</v>
      </c>
      <c r="J37" s="58"/>
      <c r="K37" s="58">
        <v>4173.45</v>
      </c>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row>
    <row r="38" spans="3:62" ht="15" x14ac:dyDescent="0.25">
      <c r="C38" s="56" t="s">
        <v>27</v>
      </c>
      <c r="D38" s="56" t="s">
        <v>116</v>
      </c>
      <c r="E38" s="56" t="s">
        <v>106</v>
      </c>
      <c r="F38" s="58"/>
      <c r="G38" s="58"/>
      <c r="H38" s="58"/>
      <c r="I38" s="58">
        <v>98</v>
      </c>
      <c r="J38" s="58"/>
      <c r="K38" s="58">
        <v>98</v>
      </c>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row>
    <row r="39" spans="3:62" ht="15" x14ac:dyDescent="0.25">
      <c r="D39" s="56" t="s">
        <v>51</v>
      </c>
      <c r="E39" s="56" t="s">
        <v>24</v>
      </c>
      <c r="F39" s="58"/>
      <c r="G39" s="58"/>
      <c r="H39" s="58">
        <v>401.7</v>
      </c>
      <c r="I39" s="58"/>
      <c r="J39" s="58"/>
      <c r="K39" s="58">
        <v>401.7</v>
      </c>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row>
    <row r="40" spans="3:62" ht="15" x14ac:dyDescent="0.25">
      <c r="D40" s="56" t="s">
        <v>118</v>
      </c>
      <c r="E40" s="56" t="s">
        <v>107</v>
      </c>
      <c r="F40" s="58"/>
      <c r="G40" s="58"/>
      <c r="H40" s="58">
        <v>0</v>
      </c>
      <c r="I40" s="58"/>
      <c r="J40" s="58"/>
      <c r="K40" s="58">
        <v>0</v>
      </c>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row>
    <row r="41" spans="3:62" ht="15" x14ac:dyDescent="0.25">
      <c r="D41" s="56" t="s">
        <v>144</v>
      </c>
      <c r="E41" s="56" t="s">
        <v>19</v>
      </c>
      <c r="F41" s="58"/>
      <c r="G41" s="58"/>
      <c r="H41" s="58"/>
      <c r="I41" s="58">
        <v>18</v>
      </c>
      <c r="J41" s="58"/>
      <c r="K41" s="58">
        <v>18</v>
      </c>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row>
    <row r="42" spans="3:62" ht="15" x14ac:dyDescent="0.25">
      <c r="C42" s="56" t="s">
        <v>3378</v>
      </c>
      <c r="F42" s="58"/>
      <c r="G42" s="58"/>
      <c r="H42" s="58">
        <v>401.7</v>
      </c>
      <c r="I42" s="58">
        <v>116</v>
      </c>
      <c r="J42" s="58"/>
      <c r="K42" s="58">
        <v>517.70000000000005</v>
      </c>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row>
    <row r="43" spans="3:62" ht="15" x14ac:dyDescent="0.25">
      <c r="C43" s="56" t="s">
        <v>43</v>
      </c>
      <c r="D43" s="56" t="s">
        <v>309</v>
      </c>
      <c r="E43" s="56" t="s">
        <v>306</v>
      </c>
      <c r="F43" s="58"/>
      <c r="G43" s="58"/>
      <c r="H43" s="58">
        <v>63.5</v>
      </c>
      <c r="I43" s="58">
        <v>67</v>
      </c>
      <c r="J43" s="58"/>
      <c r="K43" s="58">
        <v>130.5</v>
      </c>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row>
    <row r="44" spans="3:62" ht="15" x14ac:dyDescent="0.25">
      <c r="E44" s="56" t="s">
        <v>314</v>
      </c>
      <c r="F44" s="58"/>
      <c r="G44" s="58"/>
      <c r="H44" s="58">
        <v>142.55000000000001</v>
      </c>
      <c r="I44" s="58">
        <v>66.2</v>
      </c>
      <c r="J44" s="58"/>
      <c r="K44" s="58">
        <v>208.75</v>
      </c>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row>
    <row r="45" spans="3:62" ht="15" x14ac:dyDescent="0.25">
      <c r="E45" s="56" t="s">
        <v>319</v>
      </c>
      <c r="F45" s="58"/>
      <c r="G45" s="58"/>
      <c r="H45" s="58">
        <v>19.89</v>
      </c>
      <c r="I45" s="58"/>
      <c r="J45" s="58"/>
      <c r="K45" s="58">
        <v>19.89</v>
      </c>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row>
    <row r="46" spans="3:62" ht="15" x14ac:dyDescent="0.25">
      <c r="E46" s="56" t="s">
        <v>211</v>
      </c>
      <c r="F46" s="58"/>
      <c r="G46" s="58"/>
      <c r="H46" s="58">
        <v>103.53</v>
      </c>
      <c r="I46" s="58">
        <v>40</v>
      </c>
      <c r="J46" s="58"/>
      <c r="K46" s="58">
        <v>143.53</v>
      </c>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row>
    <row r="47" spans="3:62" ht="15" x14ac:dyDescent="0.25">
      <c r="D47" s="56" t="s">
        <v>147</v>
      </c>
      <c r="E47" s="56" t="s">
        <v>302</v>
      </c>
      <c r="F47" s="58"/>
      <c r="G47" s="58"/>
      <c r="H47" s="58">
        <v>777.66000000000008</v>
      </c>
      <c r="I47" s="58"/>
      <c r="J47" s="58"/>
      <c r="K47" s="58">
        <v>777.66000000000008</v>
      </c>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row>
    <row r="48" spans="3:62" ht="15" x14ac:dyDescent="0.25">
      <c r="E48" s="56" t="s">
        <v>294</v>
      </c>
      <c r="F48" s="58"/>
      <c r="G48" s="58"/>
      <c r="H48" s="58">
        <v>397.98</v>
      </c>
      <c r="I48" s="58">
        <v>310.98</v>
      </c>
      <c r="J48" s="58"/>
      <c r="K48" s="58">
        <v>708.96</v>
      </c>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row>
    <row r="49" spans="3:62" ht="15" x14ac:dyDescent="0.25">
      <c r="D49" s="56" t="s">
        <v>316</v>
      </c>
      <c r="E49" s="56" t="s">
        <v>307</v>
      </c>
      <c r="F49" s="58"/>
      <c r="G49" s="58"/>
      <c r="H49" s="58">
        <v>120.36</v>
      </c>
      <c r="I49" s="58"/>
      <c r="J49" s="58"/>
      <c r="K49" s="58">
        <v>120.36</v>
      </c>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row>
    <row r="50" spans="3:62" ht="15" x14ac:dyDescent="0.25">
      <c r="E50" s="56" t="s">
        <v>299</v>
      </c>
      <c r="F50" s="58"/>
      <c r="G50" s="58"/>
      <c r="H50" s="58">
        <v>1150.5</v>
      </c>
      <c r="I50" s="58"/>
      <c r="J50" s="58"/>
      <c r="K50" s="58">
        <v>1150.5</v>
      </c>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row>
    <row r="51" spans="3:62" ht="15" x14ac:dyDescent="0.25">
      <c r="D51" s="56" t="s">
        <v>155</v>
      </c>
      <c r="E51" s="56" t="s">
        <v>321</v>
      </c>
      <c r="F51" s="58"/>
      <c r="G51" s="58"/>
      <c r="H51" s="58">
        <v>42.900000000000006</v>
      </c>
      <c r="I51" s="58"/>
      <c r="J51" s="58"/>
      <c r="K51" s="58">
        <v>42.900000000000006</v>
      </c>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row>
    <row r="52" spans="3:62" ht="15" x14ac:dyDescent="0.25">
      <c r="D52" s="56" t="s">
        <v>19</v>
      </c>
      <c r="E52" s="56" t="s">
        <v>20</v>
      </c>
      <c r="F52" s="58"/>
      <c r="G52" s="58"/>
      <c r="H52" s="58">
        <v>16</v>
      </c>
      <c r="I52" s="58"/>
      <c r="J52" s="58"/>
      <c r="K52" s="58">
        <v>16</v>
      </c>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row>
    <row r="53" spans="3:62" ht="15" x14ac:dyDescent="0.25">
      <c r="D53" s="56" t="s">
        <v>51</v>
      </c>
      <c r="E53" s="56" t="s">
        <v>24</v>
      </c>
      <c r="F53" s="58"/>
      <c r="G53" s="58"/>
      <c r="H53" s="58">
        <v>49.47</v>
      </c>
      <c r="I53" s="58">
        <v>21.38</v>
      </c>
      <c r="J53" s="58"/>
      <c r="K53" s="58">
        <v>70.849999999999994</v>
      </c>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row>
    <row r="54" spans="3:62" ht="15" x14ac:dyDescent="0.25">
      <c r="D54" s="56" t="s">
        <v>273</v>
      </c>
      <c r="E54" s="56" t="s">
        <v>293</v>
      </c>
      <c r="F54" s="58"/>
      <c r="G54" s="58"/>
      <c r="H54" s="58">
        <v>6299.6399999999994</v>
      </c>
      <c r="I54" s="58">
        <v>6370.43</v>
      </c>
      <c r="J54" s="58"/>
      <c r="K54" s="58">
        <v>12670.07</v>
      </c>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row>
    <row r="55" spans="3:62" ht="15" x14ac:dyDescent="0.25">
      <c r="D55" s="56" t="s">
        <v>10255</v>
      </c>
      <c r="E55" s="56" t="s">
        <v>10256</v>
      </c>
      <c r="F55" s="58"/>
      <c r="G55" s="58"/>
      <c r="H55" s="58">
        <v>75.94</v>
      </c>
      <c r="I55" s="58"/>
      <c r="J55" s="58"/>
      <c r="K55" s="58">
        <v>75.94</v>
      </c>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row>
    <row r="56" spans="3:62" ht="15" x14ac:dyDescent="0.25">
      <c r="E56" s="56" t="s">
        <v>10257</v>
      </c>
      <c r="F56" s="58"/>
      <c r="G56" s="58"/>
      <c r="H56" s="58">
        <v>8959.92</v>
      </c>
      <c r="I56" s="58"/>
      <c r="J56" s="58"/>
      <c r="K56" s="58">
        <v>8959.92</v>
      </c>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row>
    <row r="57" spans="3:62" ht="15" x14ac:dyDescent="0.25">
      <c r="E57" s="56" t="s">
        <v>10258</v>
      </c>
      <c r="F57" s="58"/>
      <c r="G57" s="58"/>
      <c r="H57" s="58">
        <v>110.33</v>
      </c>
      <c r="I57" s="58"/>
      <c r="J57" s="58"/>
      <c r="K57" s="58">
        <v>110.33</v>
      </c>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row>
    <row r="58" spans="3:62" ht="15" x14ac:dyDescent="0.25">
      <c r="E58" s="56" t="s">
        <v>10267</v>
      </c>
      <c r="F58" s="58"/>
      <c r="G58" s="58"/>
      <c r="H58" s="58">
        <v>830.56</v>
      </c>
      <c r="I58" s="58"/>
      <c r="J58" s="58"/>
      <c r="K58" s="58">
        <v>830.56</v>
      </c>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row>
    <row r="59" spans="3:62" ht="15" x14ac:dyDescent="0.25">
      <c r="E59" s="56" t="s">
        <v>10259</v>
      </c>
      <c r="F59" s="58"/>
      <c r="G59" s="58"/>
      <c r="H59" s="58">
        <v>319.94</v>
      </c>
      <c r="I59" s="58"/>
      <c r="J59" s="58"/>
      <c r="K59" s="58">
        <v>319.94</v>
      </c>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row>
    <row r="60" spans="3:62" ht="15" x14ac:dyDescent="0.25">
      <c r="C60" s="56" t="s">
        <v>3384</v>
      </c>
      <c r="F60" s="58"/>
      <c r="G60" s="58"/>
      <c r="H60" s="58">
        <v>19480.670000000002</v>
      </c>
      <c r="I60" s="58">
        <v>6875.9900000000007</v>
      </c>
      <c r="J60" s="58"/>
      <c r="K60" s="58">
        <v>26356.660000000003</v>
      </c>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row>
    <row r="61" spans="3:62" ht="15" x14ac:dyDescent="0.25">
      <c r="C61" s="56" t="s">
        <v>62</v>
      </c>
      <c r="D61" s="56" t="s">
        <v>139</v>
      </c>
      <c r="E61" s="56" t="s">
        <v>561</v>
      </c>
      <c r="F61" s="58"/>
      <c r="G61" s="58"/>
      <c r="H61" s="58">
        <v>531</v>
      </c>
      <c r="I61" s="58">
        <v>708</v>
      </c>
      <c r="J61" s="58"/>
      <c r="K61" s="58">
        <v>1239</v>
      </c>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row>
    <row r="62" spans="3:62" ht="15" x14ac:dyDescent="0.25">
      <c r="E62" s="56" t="s">
        <v>564</v>
      </c>
      <c r="F62" s="58"/>
      <c r="G62" s="58"/>
      <c r="H62" s="58">
        <v>13022.59</v>
      </c>
      <c r="I62" s="58"/>
      <c r="J62" s="58"/>
      <c r="K62" s="58">
        <v>13022.59</v>
      </c>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row>
    <row r="63" spans="3:62" ht="15" x14ac:dyDescent="0.25">
      <c r="D63" s="56" t="s">
        <v>169</v>
      </c>
      <c r="E63" s="56" t="s">
        <v>565</v>
      </c>
      <c r="F63" s="58"/>
      <c r="G63" s="58"/>
      <c r="H63" s="58">
        <v>157.44</v>
      </c>
      <c r="I63" s="58">
        <v>280</v>
      </c>
      <c r="J63" s="58"/>
      <c r="K63" s="58">
        <v>437.44</v>
      </c>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row>
    <row r="64" spans="3:62" ht="15" x14ac:dyDescent="0.25">
      <c r="D64" s="56" t="s">
        <v>19</v>
      </c>
      <c r="E64" s="56" t="s">
        <v>566</v>
      </c>
      <c r="F64" s="58"/>
      <c r="G64" s="58"/>
      <c r="H64" s="58">
        <v>4.7</v>
      </c>
      <c r="I64" s="58"/>
      <c r="J64" s="58"/>
      <c r="K64" s="58">
        <v>4.7</v>
      </c>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row>
    <row r="65" spans="3:62" ht="15" x14ac:dyDescent="0.25">
      <c r="D65" s="56" t="s">
        <v>51</v>
      </c>
      <c r="E65" s="56" t="s">
        <v>24</v>
      </c>
      <c r="F65" s="58"/>
      <c r="G65" s="58"/>
      <c r="H65" s="58">
        <v>163.71</v>
      </c>
      <c r="I65" s="58"/>
      <c r="J65" s="58"/>
      <c r="K65" s="58">
        <v>163.71</v>
      </c>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row>
    <row r="66" spans="3:62" ht="15" x14ac:dyDescent="0.25">
      <c r="C66" s="56" t="s">
        <v>3385</v>
      </c>
      <c r="F66" s="58"/>
      <c r="G66" s="58"/>
      <c r="H66" s="58">
        <v>13879.44</v>
      </c>
      <c r="I66" s="58">
        <v>988</v>
      </c>
      <c r="J66" s="58"/>
      <c r="K66" s="58">
        <v>14867.44</v>
      </c>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row>
    <row r="67" spans="3:62" ht="15" x14ac:dyDescent="0.25">
      <c r="C67" s="56" t="s">
        <v>54</v>
      </c>
      <c r="D67" s="56" t="s">
        <v>139</v>
      </c>
      <c r="E67" s="56" t="s">
        <v>385</v>
      </c>
      <c r="F67" s="58"/>
      <c r="G67" s="58"/>
      <c r="H67" s="58">
        <v>800</v>
      </c>
      <c r="I67" s="58"/>
      <c r="J67" s="58"/>
      <c r="K67" s="58">
        <v>800</v>
      </c>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row>
    <row r="68" spans="3:62" ht="15" x14ac:dyDescent="0.25">
      <c r="D68" s="56" t="s">
        <v>332</v>
      </c>
      <c r="E68" s="56" t="s">
        <v>112</v>
      </c>
      <c r="F68" s="58"/>
      <c r="G68" s="58"/>
      <c r="H68" s="58">
        <v>160</v>
      </c>
      <c r="I68" s="58"/>
      <c r="J68" s="58"/>
      <c r="K68" s="58">
        <v>160</v>
      </c>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row>
    <row r="69" spans="3:62" ht="15" x14ac:dyDescent="0.25">
      <c r="D69" s="56" t="s">
        <v>19</v>
      </c>
      <c r="E69" s="56" t="s">
        <v>20</v>
      </c>
      <c r="F69" s="58"/>
      <c r="G69" s="58"/>
      <c r="H69" s="58">
        <v>174</v>
      </c>
      <c r="I69" s="58">
        <v>59</v>
      </c>
      <c r="J69" s="58"/>
      <c r="K69" s="58">
        <v>233</v>
      </c>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row>
    <row r="70" spans="3:62" ht="15" x14ac:dyDescent="0.25">
      <c r="D70" s="56" t="s">
        <v>51</v>
      </c>
      <c r="E70" s="56" t="s">
        <v>24</v>
      </c>
      <c r="F70" s="58"/>
      <c r="G70" s="58"/>
      <c r="H70" s="58">
        <v>103.6</v>
      </c>
      <c r="I70" s="58"/>
      <c r="J70" s="58"/>
      <c r="K70" s="58">
        <v>103.6</v>
      </c>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row>
    <row r="71" spans="3:62" ht="15" x14ac:dyDescent="0.25">
      <c r="D71" s="56" t="s">
        <v>330</v>
      </c>
      <c r="E71" s="56" t="s">
        <v>388</v>
      </c>
      <c r="F71" s="58"/>
      <c r="G71" s="58"/>
      <c r="H71" s="58">
        <v>1921</v>
      </c>
      <c r="I71" s="58"/>
      <c r="J71" s="58"/>
      <c r="K71" s="58">
        <v>1921</v>
      </c>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row>
    <row r="72" spans="3:62" ht="15" x14ac:dyDescent="0.25">
      <c r="E72" s="56" t="s">
        <v>412</v>
      </c>
      <c r="F72" s="58"/>
      <c r="G72" s="58"/>
      <c r="H72" s="58">
        <v>1691</v>
      </c>
      <c r="I72" s="58"/>
      <c r="J72" s="58"/>
      <c r="K72" s="58">
        <v>1691</v>
      </c>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row>
    <row r="73" spans="3:62" ht="15" x14ac:dyDescent="0.25">
      <c r="E73" s="56" t="s">
        <v>399</v>
      </c>
      <c r="F73" s="58"/>
      <c r="G73" s="58"/>
      <c r="H73" s="58">
        <v>2324.7799999999997</v>
      </c>
      <c r="I73" s="58"/>
      <c r="J73" s="58"/>
      <c r="K73" s="58">
        <v>2324.7799999999997</v>
      </c>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row>
    <row r="74" spans="3:62" ht="15" x14ac:dyDescent="0.25">
      <c r="E74" s="56" t="s">
        <v>401</v>
      </c>
      <c r="F74" s="58"/>
      <c r="G74" s="58"/>
      <c r="H74" s="58">
        <v>272</v>
      </c>
      <c r="I74" s="58"/>
      <c r="J74" s="58"/>
      <c r="K74" s="58">
        <v>272</v>
      </c>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row>
    <row r="75" spans="3:62" ht="15" x14ac:dyDescent="0.25">
      <c r="E75" s="56" t="s">
        <v>403</v>
      </c>
      <c r="F75" s="58"/>
      <c r="G75" s="58"/>
      <c r="H75" s="58">
        <v>374.5</v>
      </c>
      <c r="I75" s="58"/>
      <c r="J75" s="58"/>
      <c r="K75" s="58">
        <v>374.5</v>
      </c>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row>
    <row r="76" spans="3:62" ht="15" x14ac:dyDescent="0.25">
      <c r="E76" s="56" t="s">
        <v>394</v>
      </c>
      <c r="F76" s="58"/>
      <c r="G76" s="58"/>
      <c r="H76" s="58">
        <v>8548.9599999999973</v>
      </c>
      <c r="I76" s="58"/>
      <c r="J76" s="58"/>
      <c r="K76" s="58">
        <v>8548.9599999999973</v>
      </c>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row>
    <row r="77" spans="3:62" ht="15" x14ac:dyDescent="0.25">
      <c r="E77" s="56" t="s">
        <v>264</v>
      </c>
      <c r="F77" s="58"/>
      <c r="G77" s="58"/>
      <c r="H77" s="58">
        <v>90297.000000000029</v>
      </c>
      <c r="I77" s="58"/>
      <c r="J77" s="58"/>
      <c r="K77" s="58">
        <v>90297.000000000029</v>
      </c>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row>
    <row r="78" spans="3:62" ht="15" x14ac:dyDescent="0.25">
      <c r="E78" s="56" t="s">
        <v>397</v>
      </c>
      <c r="F78" s="58"/>
      <c r="G78" s="58"/>
      <c r="H78" s="58">
        <v>2949.6999999999994</v>
      </c>
      <c r="I78" s="58"/>
      <c r="J78" s="58"/>
      <c r="K78" s="58">
        <v>2949.6999999999994</v>
      </c>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row>
    <row r="79" spans="3:62" ht="15" x14ac:dyDescent="0.25">
      <c r="E79" s="56" t="s">
        <v>422</v>
      </c>
      <c r="F79" s="58">
        <v>258.42</v>
      </c>
      <c r="G79" s="58"/>
      <c r="H79" s="58">
        <v>2801.32</v>
      </c>
      <c r="I79" s="58">
        <v>1786.52</v>
      </c>
      <c r="J79" s="58"/>
      <c r="K79" s="58">
        <v>4846.26</v>
      </c>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row>
    <row r="80" spans="3:62" ht="15" x14ac:dyDescent="0.25">
      <c r="E80" s="56" t="s">
        <v>423</v>
      </c>
      <c r="F80" s="58"/>
      <c r="G80" s="58"/>
      <c r="H80" s="58">
        <v>358.71999999999997</v>
      </c>
      <c r="I80" s="58"/>
      <c r="J80" s="58"/>
      <c r="K80" s="58">
        <v>358.71999999999997</v>
      </c>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row>
    <row r="81" spans="3:62" ht="15" x14ac:dyDescent="0.25">
      <c r="E81" s="56" t="s">
        <v>416</v>
      </c>
      <c r="F81" s="58"/>
      <c r="G81" s="58"/>
      <c r="H81" s="58">
        <v>100</v>
      </c>
      <c r="I81" s="58"/>
      <c r="J81" s="58"/>
      <c r="K81" s="58">
        <v>100</v>
      </c>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row>
    <row r="82" spans="3:62" ht="15" x14ac:dyDescent="0.25">
      <c r="E82" s="56" t="s">
        <v>437</v>
      </c>
      <c r="F82" s="58"/>
      <c r="G82" s="58">
        <v>50</v>
      </c>
      <c r="H82" s="58">
        <v>30</v>
      </c>
      <c r="I82" s="58">
        <v>154.5</v>
      </c>
      <c r="J82" s="58"/>
      <c r="K82" s="58">
        <v>234.5</v>
      </c>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row>
    <row r="83" spans="3:62" ht="15" x14ac:dyDescent="0.25">
      <c r="E83" s="56" t="s">
        <v>418</v>
      </c>
      <c r="F83" s="58"/>
      <c r="G83" s="58"/>
      <c r="H83" s="58">
        <v>3472.14</v>
      </c>
      <c r="I83" s="58"/>
      <c r="J83" s="58"/>
      <c r="K83" s="58">
        <v>3472.14</v>
      </c>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row>
    <row r="84" spans="3:62" ht="15" x14ac:dyDescent="0.25">
      <c r="E84" s="56" t="s">
        <v>420</v>
      </c>
      <c r="F84" s="58"/>
      <c r="G84" s="58"/>
      <c r="H84" s="58">
        <v>595.80999999999995</v>
      </c>
      <c r="I84" s="58"/>
      <c r="J84" s="58"/>
      <c r="K84" s="58">
        <v>595.80999999999995</v>
      </c>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row>
    <row r="85" spans="3:62" ht="15" x14ac:dyDescent="0.25">
      <c r="E85" s="56" t="s">
        <v>391</v>
      </c>
      <c r="F85" s="58"/>
      <c r="G85" s="58"/>
      <c r="H85" s="58">
        <v>11124.700000000003</v>
      </c>
      <c r="I85" s="58"/>
      <c r="J85" s="58"/>
      <c r="K85" s="58">
        <v>11124.700000000003</v>
      </c>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row>
    <row r="86" spans="3:62" ht="15" x14ac:dyDescent="0.25">
      <c r="E86" s="56" t="s">
        <v>383</v>
      </c>
      <c r="F86" s="58"/>
      <c r="G86" s="58"/>
      <c r="H86" s="58">
        <v>81998.58</v>
      </c>
      <c r="I86" s="58"/>
      <c r="J86" s="58"/>
      <c r="K86" s="58">
        <v>81998.58</v>
      </c>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row>
    <row r="87" spans="3:62" ht="15" x14ac:dyDescent="0.25">
      <c r="E87" s="56" t="s">
        <v>421</v>
      </c>
      <c r="F87" s="58"/>
      <c r="G87" s="58"/>
      <c r="H87" s="58"/>
      <c r="I87" s="58">
        <v>1200</v>
      </c>
      <c r="J87" s="58"/>
      <c r="K87" s="58">
        <v>1200</v>
      </c>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row>
    <row r="88" spans="3:62" ht="15" x14ac:dyDescent="0.25">
      <c r="C88" s="56" t="s">
        <v>3379</v>
      </c>
      <c r="F88" s="58">
        <v>258.42</v>
      </c>
      <c r="G88" s="58">
        <v>50</v>
      </c>
      <c r="H88" s="58">
        <v>210097.81000000003</v>
      </c>
      <c r="I88" s="58">
        <v>3200.02</v>
      </c>
      <c r="J88" s="58"/>
      <c r="K88" s="58">
        <v>213606.25</v>
      </c>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row>
    <row r="89" spans="3:62" ht="15" x14ac:dyDescent="0.25">
      <c r="C89" s="56" t="s">
        <v>49</v>
      </c>
      <c r="D89" s="56" t="s">
        <v>324</v>
      </c>
      <c r="E89" s="56" t="s">
        <v>345</v>
      </c>
      <c r="F89" s="58"/>
      <c r="G89" s="58"/>
      <c r="H89" s="58">
        <v>45.5</v>
      </c>
      <c r="I89" s="58">
        <v>87.5</v>
      </c>
      <c r="J89" s="58"/>
      <c r="K89" s="58">
        <v>133</v>
      </c>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row>
    <row r="90" spans="3:62" ht="15" x14ac:dyDescent="0.25">
      <c r="D90" s="56" t="s">
        <v>142</v>
      </c>
      <c r="E90" s="56" t="s">
        <v>110</v>
      </c>
      <c r="F90" s="58"/>
      <c r="G90" s="58"/>
      <c r="H90" s="58">
        <v>85.5</v>
      </c>
      <c r="I90" s="58">
        <v>244.9</v>
      </c>
      <c r="J90" s="58"/>
      <c r="K90" s="58">
        <v>330.4</v>
      </c>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row>
    <row r="91" spans="3:62" ht="15" x14ac:dyDescent="0.25">
      <c r="D91" s="56" t="s">
        <v>257</v>
      </c>
      <c r="E91" s="56" t="s">
        <v>344</v>
      </c>
      <c r="F91" s="58"/>
      <c r="G91" s="58"/>
      <c r="H91" s="58">
        <v>28</v>
      </c>
      <c r="I91" s="58"/>
      <c r="J91" s="58"/>
      <c r="K91" s="58">
        <v>28</v>
      </c>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row>
    <row r="92" spans="3:62" ht="15" x14ac:dyDescent="0.25">
      <c r="D92" s="56" t="s">
        <v>211</v>
      </c>
      <c r="E92" s="56" t="s">
        <v>355</v>
      </c>
      <c r="F92" s="58"/>
      <c r="G92" s="58"/>
      <c r="H92" s="58">
        <v>685</v>
      </c>
      <c r="I92" s="58"/>
      <c r="J92" s="58"/>
      <c r="K92" s="58">
        <v>685</v>
      </c>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row>
    <row r="93" spans="3:62" ht="15" x14ac:dyDescent="0.25">
      <c r="E93" s="56" t="s">
        <v>346</v>
      </c>
      <c r="F93" s="58"/>
      <c r="G93" s="58"/>
      <c r="H93" s="58">
        <v>1973.88</v>
      </c>
      <c r="I93" s="58">
        <v>36</v>
      </c>
      <c r="J93" s="58"/>
      <c r="K93" s="58">
        <v>2009.88</v>
      </c>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row>
    <row r="94" spans="3:62" ht="15" x14ac:dyDescent="0.25">
      <c r="E94" s="56" t="s">
        <v>349</v>
      </c>
      <c r="F94" s="58"/>
      <c r="G94" s="58"/>
      <c r="H94" s="58">
        <v>6260</v>
      </c>
      <c r="I94" s="58"/>
      <c r="J94" s="58"/>
      <c r="K94" s="58">
        <v>6260</v>
      </c>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row>
    <row r="95" spans="3:62" ht="15" x14ac:dyDescent="0.25">
      <c r="D95" s="56" t="s">
        <v>19</v>
      </c>
      <c r="E95" s="56" t="s">
        <v>99</v>
      </c>
      <c r="F95" s="58"/>
      <c r="G95" s="58"/>
      <c r="H95" s="58">
        <v>45</v>
      </c>
      <c r="I95" s="58"/>
      <c r="J95" s="58"/>
      <c r="K95" s="58">
        <v>45</v>
      </c>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row>
    <row r="96" spans="3:62" ht="15" x14ac:dyDescent="0.25">
      <c r="E96" s="56" t="s">
        <v>20</v>
      </c>
      <c r="F96" s="58"/>
      <c r="G96" s="58"/>
      <c r="H96" s="58">
        <v>105</v>
      </c>
      <c r="I96" s="58">
        <v>150</v>
      </c>
      <c r="J96" s="58"/>
      <c r="K96" s="58">
        <v>255</v>
      </c>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row>
    <row r="97" spans="3:62" ht="15" x14ac:dyDescent="0.25">
      <c r="D97" s="56" t="s">
        <v>51</v>
      </c>
      <c r="E97" s="56" t="s">
        <v>24</v>
      </c>
      <c r="F97" s="58"/>
      <c r="G97" s="58"/>
      <c r="H97" s="58">
        <v>855</v>
      </c>
      <c r="I97" s="58">
        <v>3598.8999999999996</v>
      </c>
      <c r="J97" s="58"/>
      <c r="K97" s="58">
        <v>4453.8999999999996</v>
      </c>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row>
    <row r="98" spans="3:62" ht="15" x14ac:dyDescent="0.25">
      <c r="D98" s="56" t="s">
        <v>45</v>
      </c>
      <c r="E98" s="56" t="s">
        <v>343</v>
      </c>
      <c r="F98" s="58"/>
      <c r="G98" s="58"/>
      <c r="H98" s="58">
        <v>22</v>
      </c>
      <c r="I98" s="58"/>
      <c r="J98" s="58"/>
      <c r="K98" s="58">
        <v>22</v>
      </c>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row>
    <row r="99" spans="3:62" ht="15" x14ac:dyDescent="0.25">
      <c r="C99" s="56" t="s">
        <v>3386</v>
      </c>
      <c r="F99" s="58"/>
      <c r="G99" s="58"/>
      <c r="H99" s="58">
        <v>10104.880000000001</v>
      </c>
      <c r="I99" s="58">
        <v>4117.2999999999993</v>
      </c>
      <c r="J99" s="58"/>
      <c r="K99" s="58">
        <v>14222.18</v>
      </c>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row>
    <row r="100" spans="3:62" ht="15" x14ac:dyDescent="0.25">
      <c r="C100" s="56" t="s">
        <v>35</v>
      </c>
      <c r="D100" s="56" t="s">
        <v>196</v>
      </c>
      <c r="E100" s="56" t="s">
        <v>197</v>
      </c>
      <c r="F100" s="58"/>
      <c r="G100" s="58"/>
      <c r="H100" s="58">
        <v>10457.81</v>
      </c>
      <c r="I100" s="58">
        <v>8499.26</v>
      </c>
      <c r="J100" s="58"/>
      <c r="K100" s="58">
        <v>18957.07</v>
      </c>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row>
    <row r="101" spans="3:62" ht="15" x14ac:dyDescent="0.25">
      <c r="E101" s="56" t="s">
        <v>212</v>
      </c>
      <c r="F101" s="58"/>
      <c r="G101" s="58"/>
      <c r="H101" s="58">
        <v>427.01</v>
      </c>
      <c r="I101" s="58">
        <v>430.02</v>
      </c>
      <c r="J101" s="58"/>
      <c r="K101" s="58">
        <v>857.03</v>
      </c>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row>
    <row r="102" spans="3:62" ht="15" x14ac:dyDescent="0.25">
      <c r="E102" s="56" t="s">
        <v>224</v>
      </c>
      <c r="F102" s="58"/>
      <c r="G102" s="58"/>
      <c r="H102" s="58">
        <v>543.01</v>
      </c>
      <c r="I102" s="58">
        <v>558.01</v>
      </c>
      <c r="J102" s="58"/>
      <c r="K102" s="58">
        <v>1101.02</v>
      </c>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row>
    <row r="103" spans="3:62" ht="15" x14ac:dyDescent="0.25">
      <c r="D103" s="56" t="s">
        <v>233</v>
      </c>
      <c r="E103" s="56" t="s">
        <v>200</v>
      </c>
      <c r="F103" s="58"/>
      <c r="G103" s="58"/>
      <c r="H103" s="58">
        <v>1308.5999999999999</v>
      </c>
      <c r="I103" s="58"/>
      <c r="J103" s="58"/>
      <c r="K103" s="58">
        <v>1308.5999999999999</v>
      </c>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row>
    <row r="104" spans="3:62" ht="15" x14ac:dyDescent="0.25">
      <c r="E104" s="56" t="s">
        <v>235</v>
      </c>
      <c r="F104" s="58"/>
      <c r="G104" s="58"/>
      <c r="H104" s="58">
        <v>364.21</v>
      </c>
      <c r="I104" s="58">
        <v>361.55</v>
      </c>
      <c r="J104" s="58"/>
      <c r="K104" s="58">
        <v>725.76</v>
      </c>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row>
    <row r="105" spans="3:62" ht="15" x14ac:dyDescent="0.25">
      <c r="E105" s="56" t="s">
        <v>227</v>
      </c>
      <c r="F105" s="58"/>
      <c r="G105" s="58"/>
      <c r="H105" s="58"/>
      <c r="I105" s="58">
        <v>1471.51</v>
      </c>
      <c r="J105" s="58"/>
      <c r="K105" s="58">
        <v>1471.51</v>
      </c>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row>
    <row r="106" spans="3:62" ht="15" x14ac:dyDescent="0.25">
      <c r="E106" s="56" t="s">
        <v>215</v>
      </c>
      <c r="F106" s="58"/>
      <c r="G106" s="58"/>
      <c r="H106" s="58">
        <v>459</v>
      </c>
      <c r="I106" s="58"/>
      <c r="J106" s="58"/>
      <c r="K106" s="58">
        <v>459</v>
      </c>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row>
    <row r="107" spans="3:62" ht="15" x14ac:dyDescent="0.25">
      <c r="D107" s="56" t="s">
        <v>211</v>
      </c>
      <c r="E107" s="56" t="s">
        <v>225</v>
      </c>
      <c r="F107" s="58"/>
      <c r="G107" s="58"/>
      <c r="H107" s="58">
        <v>2024</v>
      </c>
      <c r="I107" s="58">
        <v>2740.14</v>
      </c>
      <c r="J107" s="58"/>
      <c r="K107" s="58">
        <v>4764.1399999999994</v>
      </c>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row>
    <row r="108" spans="3:62" ht="15" x14ac:dyDescent="0.25">
      <c r="E108" s="56" t="s">
        <v>249</v>
      </c>
      <c r="F108" s="58"/>
      <c r="G108" s="58"/>
      <c r="H108" s="58">
        <v>195</v>
      </c>
      <c r="I108" s="58">
        <v>35</v>
      </c>
      <c r="J108" s="58"/>
      <c r="K108" s="58">
        <v>230</v>
      </c>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row>
    <row r="109" spans="3:62" ht="15" x14ac:dyDescent="0.25">
      <c r="E109" s="56" t="s">
        <v>234</v>
      </c>
      <c r="F109" s="58"/>
      <c r="G109" s="58"/>
      <c r="H109" s="58">
        <v>140</v>
      </c>
      <c r="I109" s="58"/>
      <c r="J109" s="58"/>
      <c r="K109" s="58">
        <v>140</v>
      </c>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row>
    <row r="110" spans="3:62" ht="15" x14ac:dyDescent="0.25">
      <c r="E110" s="56" t="s">
        <v>240</v>
      </c>
      <c r="F110" s="58"/>
      <c r="G110" s="58"/>
      <c r="H110" s="58">
        <v>180</v>
      </c>
      <c r="I110" s="58"/>
      <c r="J110" s="58"/>
      <c r="K110" s="58">
        <v>180</v>
      </c>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row>
    <row r="111" spans="3:62" ht="15" x14ac:dyDescent="0.25">
      <c r="E111" s="56" t="s">
        <v>198</v>
      </c>
      <c r="F111" s="58"/>
      <c r="G111" s="58"/>
      <c r="H111" s="58">
        <v>706</v>
      </c>
      <c r="I111" s="58">
        <v>50</v>
      </c>
      <c r="J111" s="58"/>
      <c r="K111" s="58">
        <v>756</v>
      </c>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row>
    <row r="112" spans="3:62" ht="15" x14ac:dyDescent="0.25">
      <c r="E112" s="56" t="s">
        <v>213</v>
      </c>
      <c r="F112" s="58"/>
      <c r="G112" s="58"/>
      <c r="H112" s="58">
        <v>7587.94</v>
      </c>
      <c r="I112" s="58">
        <v>2192.5100000000002</v>
      </c>
      <c r="J112" s="58"/>
      <c r="K112" s="58">
        <v>9780.4500000000007</v>
      </c>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row>
    <row r="113" spans="3:62" ht="15" x14ac:dyDescent="0.25">
      <c r="E113" s="56" t="s">
        <v>253</v>
      </c>
      <c r="F113" s="58"/>
      <c r="G113" s="58"/>
      <c r="H113" s="58">
        <v>50</v>
      </c>
      <c r="I113" s="58">
        <v>60</v>
      </c>
      <c r="J113" s="58"/>
      <c r="K113" s="58">
        <v>110</v>
      </c>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row>
    <row r="114" spans="3:62" ht="15" x14ac:dyDescent="0.25">
      <c r="E114" s="56" t="s">
        <v>245</v>
      </c>
      <c r="F114" s="58"/>
      <c r="G114" s="58"/>
      <c r="H114" s="58">
        <v>520</v>
      </c>
      <c r="I114" s="58">
        <v>220</v>
      </c>
      <c r="J114" s="58"/>
      <c r="K114" s="58">
        <v>740</v>
      </c>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row>
    <row r="115" spans="3:62" ht="15" x14ac:dyDescent="0.25">
      <c r="D115" s="56" t="s">
        <v>19</v>
      </c>
      <c r="E115" s="56" t="s">
        <v>99</v>
      </c>
      <c r="F115" s="58"/>
      <c r="G115" s="58"/>
      <c r="H115" s="58">
        <v>75.17</v>
      </c>
      <c r="I115" s="58"/>
      <c r="J115" s="58"/>
      <c r="K115" s="58">
        <v>75.17</v>
      </c>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row>
    <row r="116" spans="3:62" ht="15" x14ac:dyDescent="0.25">
      <c r="E116" s="56" t="s">
        <v>228</v>
      </c>
      <c r="F116" s="58"/>
      <c r="G116" s="58"/>
      <c r="H116" s="58">
        <v>73</v>
      </c>
      <c r="I116" s="58">
        <v>467</v>
      </c>
      <c r="J116" s="58"/>
      <c r="K116" s="58">
        <v>540</v>
      </c>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row>
    <row r="117" spans="3:62" ht="15" x14ac:dyDescent="0.25">
      <c r="E117" s="56" t="s">
        <v>203</v>
      </c>
      <c r="F117" s="58"/>
      <c r="G117" s="58"/>
      <c r="H117" s="58">
        <v>501</v>
      </c>
      <c r="I117" s="58">
        <v>163</v>
      </c>
      <c r="J117" s="58"/>
      <c r="K117" s="58">
        <v>664</v>
      </c>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row>
    <row r="118" spans="3:62" ht="15" x14ac:dyDescent="0.25">
      <c r="D118" s="56" t="s">
        <v>51</v>
      </c>
      <c r="E118" s="56" t="s">
        <v>24</v>
      </c>
      <c r="F118" s="58"/>
      <c r="G118" s="58"/>
      <c r="H118" s="58">
        <v>15</v>
      </c>
      <c r="I118" s="58">
        <v>20</v>
      </c>
      <c r="J118" s="58"/>
      <c r="K118" s="58">
        <v>35</v>
      </c>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row>
    <row r="119" spans="3:62" ht="15" x14ac:dyDescent="0.25">
      <c r="D119" s="56" t="s">
        <v>223</v>
      </c>
      <c r="E119" s="56" t="s">
        <v>199</v>
      </c>
      <c r="F119" s="58"/>
      <c r="G119" s="58"/>
      <c r="H119" s="58">
        <v>20</v>
      </c>
      <c r="I119" s="58"/>
      <c r="J119" s="58"/>
      <c r="K119" s="58">
        <v>20</v>
      </c>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row>
    <row r="120" spans="3:62" ht="15" x14ac:dyDescent="0.25">
      <c r="E120" s="56" t="s">
        <v>226</v>
      </c>
      <c r="F120" s="58"/>
      <c r="G120" s="58"/>
      <c r="H120" s="58"/>
      <c r="I120" s="58">
        <v>4</v>
      </c>
      <c r="J120" s="58"/>
      <c r="K120" s="58">
        <v>4</v>
      </c>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row>
    <row r="121" spans="3:62" ht="15" x14ac:dyDescent="0.25">
      <c r="E121" s="56" t="s">
        <v>214</v>
      </c>
      <c r="F121" s="58"/>
      <c r="G121" s="58"/>
      <c r="H121" s="58">
        <v>28</v>
      </c>
      <c r="I121" s="58">
        <v>58</v>
      </c>
      <c r="J121" s="58"/>
      <c r="K121" s="58">
        <v>86</v>
      </c>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row>
    <row r="122" spans="3:62" ht="15" x14ac:dyDescent="0.25">
      <c r="D122" s="56" t="s">
        <v>29</v>
      </c>
      <c r="E122" s="56" t="s">
        <v>204</v>
      </c>
      <c r="F122" s="58"/>
      <c r="G122" s="58"/>
      <c r="H122" s="58"/>
      <c r="I122" s="58">
        <v>3</v>
      </c>
      <c r="J122" s="58"/>
      <c r="K122" s="58">
        <v>3</v>
      </c>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row>
    <row r="123" spans="3:62" ht="15" x14ac:dyDescent="0.25">
      <c r="C123" s="56" t="s">
        <v>3380</v>
      </c>
      <c r="F123" s="58"/>
      <c r="G123" s="58"/>
      <c r="H123" s="58">
        <v>25674.749999999996</v>
      </c>
      <c r="I123" s="58">
        <v>17333</v>
      </c>
      <c r="J123" s="58"/>
      <c r="K123" s="58">
        <v>43007.749999999993</v>
      </c>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row>
    <row r="124" spans="3:62" ht="15" x14ac:dyDescent="0.25">
      <c r="C124" s="56" t="s">
        <v>70</v>
      </c>
      <c r="D124" s="56" t="s">
        <v>208</v>
      </c>
      <c r="E124" s="56" t="s">
        <v>208</v>
      </c>
      <c r="F124" s="58"/>
      <c r="G124" s="58"/>
      <c r="H124" s="58">
        <v>11.5</v>
      </c>
      <c r="I124" s="58"/>
      <c r="J124" s="58"/>
      <c r="K124" s="58">
        <v>11.5</v>
      </c>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row>
    <row r="125" spans="3:62" ht="15" x14ac:dyDescent="0.25">
      <c r="D125" s="56" t="s">
        <v>139</v>
      </c>
      <c r="E125" s="56" t="s">
        <v>385</v>
      </c>
      <c r="F125" s="58"/>
      <c r="G125" s="58"/>
      <c r="H125" s="58">
        <v>708</v>
      </c>
      <c r="I125" s="58">
        <v>26</v>
      </c>
      <c r="J125" s="58"/>
      <c r="K125" s="58">
        <v>734</v>
      </c>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row>
    <row r="126" spans="3:62" ht="15" x14ac:dyDescent="0.25">
      <c r="D126" s="56" t="s">
        <v>144</v>
      </c>
      <c r="E126" s="56" t="s">
        <v>19</v>
      </c>
      <c r="F126" s="58"/>
      <c r="G126" s="58"/>
      <c r="H126" s="58"/>
      <c r="I126" s="58">
        <v>17</v>
      </c>
      <c r="J126" s="58"/>
      <c r="K126" s="58">
        <v>17</v>
      </c>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row>
    <row r="127" spans="3:62" ht="15" x14ac:dyDescent="0.25">
      <c r="C127" s="56" t="s">
        <v>3387</v>
      </c>
      <c r="F127" s="58"/>
      <c r="G127" s="58"/>
      <c r="H127" s="58">
        <v>719.5</v>
      </c>
      <c r="I127" s="58">
        <v>43</v>
      </c>
      <c r="J127" s="58"/>
      <c r="K127" s="58">
        <v>762.5</v>
      </c>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row>
    <row r="128" spans="3:62" ht="15" x14ac:dyDescent="0.25">
      <c r="C128" s="56" t="s">
        <v>65</v>
      </c>
      <c r="D128" s="56" t="s">
        <v>316</v>
      </c>
      <c r="E128" s="56" t="s">
        <v>574</v>
      </c>
      <c r="F128" s="58"/>
      <c r="G128" s="58"/>
      <c r="H128" s="58">
        <v>450.09000000000003</v>
      </c>
      <c r="I128" s="58"/>
      <c r="J128" s="58"/>
      <c r="K128" s="58">
        <v>450.09000000000003</v>
      </c>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row>
    <row r="129" spans="3:62" ht="15" x14ac:dyDescent="0.25">
      <c r="D129" s="56" t="s">
        <v>169</v>
      </c>
      <c r="E129" s="56" t="s">
        <v>577</v>
      </c>
      <c r="F129" s="58"/>
      <c r="G129" s="58"/>
      <c r="H129" s="58">
        <v>9898</v>
      </c>
      <c r="I129" s="58">
        <v>20</v>
      </c>
      <c r="J129" s="58"/>
      <c r="K129" s="58">
        <v>9918</v>
      </c>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row>
    <row r="130" spans="3:62" ht="15" x14ac:dyDescent="0.25">
      <c r="E130" s="56" t="s">
        <v>572</v>
      </c>
      <c r="F130" s="58"/>
      <c r="G130" s="58"/>
      <c r="H130" s="58"/>
      <c r="I130" s="58">
        <v>6947.01</v>
      </c>
      <c r="J130" s="58"/>
      <c r="K130" s="58">
        <v>6947.01</v>
      </c>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row>
    <row r="131" spans="3:62" ht="15" x14ac:dyDescent="0.25">
      <c r="D131" s="56" t="s">
        <v>211</v>
      </c>
      <c r="E131" s="56" t="s">
        <v>582</v>
      </c>
      <c r="F131" s="58"/>
      <c r="G131" s="58"/>
      <c r="H131" s="58"/>
      <c r="I131" s="58">
        <v>40</v>
      </c>
      <c r="J131" s="58"/>
      <c r="K131" s="58">
        <v>40</v>
      </c>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row>
    <row r="132" spans="3:62" ht="15" x14ac:dyDescent="0.25">
      <c r="E132" s="56" t="s">
        <v>573</v>
      </c>
      <c r="F132" s="58"/>
      <c r="G132" s="58">
        <v>20</v>
      </c>
      <c r="H132" s="58">
        <v>35</v>
      </c>
      <c r="I132" s="58"/>
      <c r="J132" s="58"/>
      <c r="K132" s="58">
        <v>55</v>
      </c>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row>
    <row r="133" spans="3:62" ht="15" x14ac:dyDescent="0.25">
      <c r="E133" s="56" t="s">
        <v>580</v>
      </c>
      <c r="F133" s="58"/>
      <c r="G133" s="58">
        <v>190</v>
      </c>
      <c r="H133" s="58">
        <v>10</v>
      </c>
      <c r="I133" s="58">
        <v>80</v>
      </c>
      <c r="J133" s="58"/>
      <c r="K133" s="58">
        <v>280</v>
      </c>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row>
    <row r="134" spans="3:62" ht="15" x14ac:dyDescent="0.25">
      <c r="E134" s="56" t="s">
        <v>576</v>
      </c>
      <c r="F134" s="58"/>
      <c r="G134" s="58"/>
      <c r="H134" s="58"/>
      <c r="I134" s="58">
        <v>90</v>
      </c>
      <c r="J134" s="58"/>
      <c r="K134" s="58">
        <v>90</v>
      </c>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row>
    <row r="135" spans="3:62" ht="15" x14ac:dyDescent="0.25">
      <c r="E135" s="56" t="s">
        <v>583</v>
      </c>
      <c r="F135" s="58"/>
      <c r="G135" s="58"/>
      <c r="H135" s="58"/>
      <c r="I135" s="58">
        <v>420</v>
      </c>
      <c r="J135" s="58"/>
      <c r="K135" s="58">
        <v>420</v>
      </c>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row>
    <row r="136" spans="3:62" ht="15" x14ac:dyDescent="0.25">
      <c r="D136" s="56" t="s">
        <v>19</v>
      </c>
      <c r="E136" s="56" t="s">
        <v>20</v>
      </c>
      <c r="F136" s="58"/>
      <c r="G136" s="58"/>
      <c r="H136" s="58"/>
      <c r="I136" s="58">
        <v>41</v>
      </c>
      <c r="J136" s="58"/>
      <c r="K136" s="58">
        <v>41</v>
      </c>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row>
    <row r="137" spans="3:62" ht="15" x14ac:dyDescent="0.25">
      <c r="C137" s="56" t="s">
        <v>3388</v>
      </c>
      <c r="F137" s="58"/>
      <c r="G137" s="58">
        <v>210</v>
      </c>
      <c r="H137" s="58">
        <v>10393.09</v>
      </c>
      <c r="I137" s="58">
        <v>7638.01</v>
      </c>
      <c r="J137" s="58"/>
      <c r="K137" s="58">
        <v>18241.099999999999</v>
      </c>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row>
    <row r="138" spans="3:62" ht="15" x14ac:dyDescent="0.25">
      <c r="C138" s="56" t="s">
        <v>59</v>
      </c>
      <c r="D138" s="56" t="s">
        <v>208</v>
      </c>
      <c r="E138" s="56" t="s">
        <v>506</v>
      </c>
      <c r="F138" s="58"/>
      <c r="G138" s="58"/>
      <c r="H138" s="58">
        <v>35</v>
      </c>
      <c r="I138" s="58">
        <v>1445</v>
      </c>
      <c r="J138" s="58"/>
      <c r="K138" s="58">
        <v>1480</v>
      </c>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row>
    <row r="139" spans="3:62" ht="15" x14ac:dyDescent="0.25">
      <c r="D139" s="56" t="s">
        <v>363</v>
      </c>
      <c r="E139" s="56" t="s">
        <v>497</v>
      </c>
      <c r="F139" s="58"/>
      <c r="G139" s="58"/>
      <c r="H139" s="58">
        <v>1048.26</v>
      </c>
      <c r="I139" s="58">
        <v>329.74</v>
      </c>
      <c r="J139" s="58"/>
      <c r="K139" s="58">
        <v>1378</v>
      </c>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row>
    <row r="140" spans="3:62" ht="15" x14ac:dyDescent="0.25">
      <c r="E140" s="56" t="s">
        <v>486</v>
      </c>
      <c r="F140" s="58"/>
      <c r="G140" s="58"/>
      <c r="H140" s="58">
        <v>3156.96</v>
      </c>
      <c r="I140" s="58"/>
      <c r="J140" s="58"/>
      <c r="K140" s="58">
        <v>3156.96</v>
      </c>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row>
    <row r="141" spans="3:62" ht="15" x14ac:dyDescent="0.25">
      <c r="D141" s="56" t="s">
        <v>369</v>
      </c>
      <c r="E141" s="56" t="s">
        <v>550</v>
      </c>
      <c r="F141" s="58"/>
      <c r="G141" s="58"/>
      <c r="H141" s="58">
        <v>190.01</v>
      </c>
      <c r="I141" s="58"/>
      <c r="J141" s="58"/>
      <c r="K141" s="58">
        <v>190.01</v>
      </c>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row>
    <row r="142" spans="3:62" ht="15" x14ac:dyDescent="0.25">
      <c r="E142" s="56" t="s">
        <v>507</v>
      </c>
      <c r="F142" s="58"/>
      <c r="G142" s="58"/>
      <c r="H142" s="58">
        <v>1062</v>
      </c>
      <c r="I142" s="58"/>
      <c r="J142" s="58"/>
      <c r="K142" s="58">
        <v>1062</v>
      </c>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row>
    <row r="143" spans="3:62" ht="15" x14ac:dyDescent="0.25">
      <c r="E143" s="56" t="s">
        <v>535</v>
      </c>
      <c r="F143" s="58"/>
      <c r="G143" s="58"/>
      <c r="H143" s="58">
        <v>73</v>
      </c>
      <c r="I143" s="58"/>
      <c r="J143" s="58"/>
      <c r="K143" s="58">
        <v>73</v>
      </c>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row>
    <row r="144" spans="3:62" ht="15" x14ac:dyDescent="0.25">
      <c r="C144" s="56" t="s">
        <v>3389</v>
      </c>
      <c r="F144" s="58"/>
      <c r="G144" s="58"/>
      <c r="H144" s="58">
        <v>5565.2300000000005</v>
      </c>
      <c r="I144" s="58">
        <v>1774.74</v>
      </c>
      <c r="J144" s="58"/>
      <c r="K144" s="58">
        <v>7339.97</v>
      </c>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row>
    <row r="145" spans="2:62" ht="15" x14ac:dyDescent="0.25">
      <c r="B145" s="56" t="s">
        <v>3390</v>
      </c>
      <c r="F145" s="58">
        <v>258.42</v>
      </c>
      <c r="G145" s="58">
        <v>260</v>
      </c>
      <c r="H145" s="58">
        <v>299691.64000000013</v>
      </c>
      <c r="I145" s="58">
        <v>42884.939999999995</v>
      </c>
      <c r="J145" s="58"/>
      <c r="K145" s="58">
        <v>343095.00000000017</v>
      </c>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row>
    <row r="146" spans="2:62" ht="15" x14ac:dyDescent="0.25">
      <c r="B146" s="56" t="s">
        <v>300</v>
      </c>
      <c r="C146" s="56" t="s">
        <v>27</v>
      </c>
      <c r="D146" s="56" t="s">
        <v>134</v>
      </c>
      <c r="E146" s="56" t="s">
        <v>97</v>
      </c>
      <c r="F146" s="58"/>
      <c r="G146" s="58"/>
      <c r="H146" s="58"/>
      <c r="I146" s="58"/>
      <c r="J146" s="58">
        <v>20</v>
      </c>
      <c r="K146" s="58">
        <v>20</v>
      </c>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row>
    <row r="147" spans="2:62" ht="15" x14ac:dyDescent="0.25">
      <c r="D147" s="56" t="s">
        <v>139</v>
      </c>
      <c r="E147" s="56" t="s">
        <v>98</v>
      </c>
      <c r="F147" s="58"/>
      <c r="G147" s="58"/>
      <c r="H147" s="58">
        <v>1400</v>
      </c>
      <c r="I147" s="58"/>
      <c r="J147" s="58"/>
      <c r="K147" s="58">
        <v>1400</v>
      </c>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row>
    <row r="148" spans="2:62" ht="15" x14ac:dyDescent="0.25">
      <c r="D148" s="56" t="s">
        <v>19</v>
      </c>
      <c r="E148" s="56" t="s">
        <v>99</v>
      </c>
      <c r="F148" s="58"/>
      <c r="G148" s="58"/>
      <c r="H148" s="58">
        <v>20</v>
      </c>
      <c r="I148" s="58"/>
      <c r="J148" s="58"/>
      <c r="K148" s="58">
        <v>20</v>
      </c>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row>
    <row r="149" spans="2:62" ht="15" x14ac:dyDescent="0.25">
      <c r="D149" s="56" t="s">
        <v>51</v>
      </c>
      <c r="E149" s="56" t="s">
        <v>24</v>
      </c>
      <c r="F149" s="58"/>
      <c r="G149" s="58"/>
      <c r="H149" s="58">
        <v>1142.1400000000001</v>
      </c>
      <c r="I149" s="58">
        <v>223.06</v>
      </c>
      <c r="J149" s="58"/>
      <c r="K149" s="58">
        <v>1365.2</v>
      </c>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row>
    <row r="150" spans="2:62" ht="15" x14ac:dyDescent="0.25">
      <c r="D150" s="56" t="s">
        <v>144</v>
      </c>
      <c r="E150" s="56" t="s">
        <v>19</v>
      </c>
      <c r="F150" s="58"/>
      <c r="G150" s="58"/>
      <c r="H150" s="58"/>
      <c r="I150" s="58">
        <v>10</v>
      </c>
      <c r="J150" s="58"/>
      <c r="K150" s="58">
        <v>10</v>
      </c>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row>
    <row r="151" spans="2:62" ht="15" x14ac:dyDescent="0.25">
      <c r="C151" s="56" t="s">
        <v>3378</v>
      </c>
      <c r="F151" s="58"/>
      <c r="G151" s="58"/>
      <c r="H151" s="58">
        <v>2562.1400000000003</v>
      </c>
      <c r="I151" s="58">
        <v>233.06</v>
      </c>
      <c r="J151" s="58">
        <v>20</v>
      </c>
      <c r="K151" s="58">
        <v>2815.2</v>
      </c>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row>
    <row r="152" spans="2:62" ht="15" x14ac:dyDescent="0.25">
      <c r="C152" s="56" t="s">
        <v>35</v>
      </c>
      <c r="D152" s="56" t="s">
        <v>37</v>
      </c>
      <c r="E152" s="56" t="s">
        <v>202</v>
      </c>
      <c r="F152" s="58"/>
      <c r="G152" s="58"/>
      <c r="H152" s="58">
        <v>300</v>
      </c>
      <c r="I152" s="58"/>
      <c r="J152" s="58"/>
      <c r="K152" s="58">
        <v>300</v>
      </c>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row>
    <row r="153" spans="2:62" ht="15" x14ac:dyDescent="0.25">
      <c r="D153" s="56" t="s">
        <v>134</v>
      </c>
      <c r="E153" s="56" t="s">
        <v>229</v>
      </c>
      <c r="F153" s="58"/>
      <c r="G153" s="58"/>
      <c r="H153" s="58"/>
      <c r="I153" s="58">
        <v>519.20000000000005</v>
      </c>
      <c r="J153" s="58"/>
      <c r="K153" s="58">
        <v>519.20000000000005</v>
      </c>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row>
    <row r="154" spans="2:62" ht="15" x14ac:dyDescent="0.25">
      <c r="E154" s="56" t="s">
        <v>108</v>
      </c>
      <c r="F154" s="58"/>
      <c r="G154" s="58"/>
      <c r="H154" s="58">
        <v>389.4</v>
      </c>
      <c r="I154" s="58"/>
      <c r="J154" s="58"/>
      <c r="K154" s="58">
        <v>389.4</v>
      </c>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row>
    <row r="155" spans="2:62" ht="15" x14ac:dyDescent="0.25">
      <c r="E155" s="56" t="s">
        <v>97</v>
      </c>
      <c r="F155" s="58"/>
      <c r="G155" s="58">
        <v>177</v>
      </c>
      <c r="H155" s="58">
        <v>4518.5199999999995</v>
      </c>
      <c r="I155" s="58">
        <v>4103.45</v>
      </c>
      <c r="J155" s="58"/>
      <c r="K155" s="58">
        <v>8798.9699999999993</v>
      </c>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row>
    <row r="156" spans="2:62" ht="15" x14ac:dyDescent="0.25">
      <c r="D156" s="56" t="s">
        <v>208</v>
      </c>
      <c r="E156" s="56" t="s">
        <v>208</v>
      </c>
      <c r="F156" s="58"/>
      <c r="G156" s="58"/>
      <c r="H156" s="58">
        <v>120</v>
      </c>
      <c r="I156" s="58"/>
      <c r="J156" s="58"/>
      <c r="K156" s="58">
        <v>120</v>
      </c>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row>
    <row r="157" spans="2:62" ht="15" x14ac:dyDescent="0.25">
      <c r="D157" s="56" t="s">
        <v>257</v>
      </c>
      <c r="E157" s="56" t="s">
        <v>205</v>
      </c>
      <c r="F157" s="58"/>
      <c r="G157" s="58"/>
      <c r="H157" s="58"/>
      <c r="I157" s="58">
        <v>180</v>
      </c>
      <c r="J157" s="58"/>
      <c r="K157" s="58">
        <v>180</v>
      </c>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row>
    <row r="158" spans="2:62" ht="15" x14ac:dyDescent="0.25">
      <c r="D158" s="56" t="s">
        <v>211</v>
      </c>
      <c r="E158" s="56" t="s">
        <v>249</v>
      </c>
      <c r="F158" s="58"/>
      <c r="G158" s="58"/>
      <c r="H158" s="58">
        <v>395</v>
      </c>
      <c r="I158" s="58">
        <v>246.11</v>
      </c>
      <c r="J158" s="58"/>
      <c r="K158" s="58">
        <v>641.11</v>
      </c>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row>
    <row r="159" spans="2:62" ht="15" x14ac:dyDescent="0.25">
      <c r="D159" s="56" t="s">
        <v>19</v>
      </c>
      <c r="E159" s="56" t="s">
        <v>99</v>
      </c>
      <c r="F159" s="58"/>
      <c r="G159" s="58"/>
      <c r="H159" s="58">
        <v>88.990000000000009</v>
      </c>
      <c r="I159" s="58">
        <v>40</v>
      </c>
      <c r="J159" s="58"/>
      <c r="K159" s="58">
        <v>128.99</v>
      </c>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row>
    <row r="160" spans="2:62" ht="15" x14ac:dyDescent="0.25">
      <c r="E160" s="56" t="s">
        <v>228</v>
      </c>
      <c r="F160" s="58"/>
      <c r="G160" s="58"/>
      <c r="H160" s="58">
        <v>207</v>
      </c>
      <c r="I160" s="58">
        <v>314</v>
      </c>
      <c r="J160" s="58"/>
      <c r="K160" s="58">
        <v>521</v>
      </c>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row>
    <row r="161" spans="3:62" ht="15" x14ac:dyDescent="0.25">
      <c r="E161" s="56" t="s">
        <v>203</v>
      </c>
      <c r="F161" s="58"/>
      <c r="G161" s="58"/>
      <c r="H161" s="58"/>
      <c r="I161" s="58">
        <v>36</v>
      </c>
      <c r="J161" s="58"/>
      <c r="K161" s="58">
        <v>36</v>
      </c>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row>
    <row r="162" spans="3:62" ht="15" x14ac:dyDescent="0.25">
      <c r="E162" s="56" t="s">
        <v>217</v>
      </c>
      <c r="F162" s="58"/>
      <c r="G162" s="58"/>
      <c r="H162" s="58"/>
      <c r="I162" s="58">
        <v>172</v>
      </c>
      <c r="J162" s="58"/>
      <c r="K162" s="58">
        <v>172</v>
      </c>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row>
    <row r="163" spans="3:62" ht="15" x14ac:dyDescent="0.25">
      <c r="D163" s="56" t="s">
        <v>51</v>
      </c>
      <c r="E163" s="56" t="s">
        <v>24</v>
      </c>
      <c r="F163" s="58"/>
      <c r="G163" s="58"/>
      <c r="H163" s="58">
        <v>50</v>
      </c>
      <c r="I163" s="58"/>
      <c r="J163" s="58"/>
      <c r="K163" s="58">
        <v>50</v>
      </c>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row>
    <row r="164" spans="3:62" ht="15" x14ac:dyDescent="0.25">
      <c r="D164" s="56" t="s">
        <v>223</v>
      </c>
      <c r="E164" s="56" t="s">
        <v>199</v>
      </c>
      <c r="F164" s="58"/>
      <c r="G164" s="58"/>
      <c r="H164" s="58">
        <v>423.99</v>
      </c>
      <c r="I164" s="58">
        <v>395.6</v>
      </c>
      <c r="J164" s="58"/>
      <c r="K164" s="58">
        <v>819.59</v>
      </c>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row>
    <row r="165" spans="3:62" ht="15" x14ac:dyDescent="0.25">
      <c r="E165" s="56" t="s">
        <v>226</v>
      </c>
      <c r="F165" s="58"/>
      <c r="G165" s="58"/>
      <c r="H165" s="58">
        <v>141</v>
      </c>
      <c r="I165" s="58">
        <v>30</v>
      </c>
      <c r="J165" s="58"/>
      <c r="K165" s="58">
        <v>171</v>
      </c>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row>
    <row r="166" spans="3:62" ht="15" x14ac:dyDescent="0.25">
      <c r="E166" s="56" t="s">
        <v>214</v>
      </c>
      <c r="F166" s="58"/>
      <c r="G166" s="58"/>
      <c r="H166" s="58">
        <v>953.70000000000016</v>
      </c>
      <c r="I166" s="58">
        <v>716.00000000000011</v>
      </c>
      <c r="J166" s="58"/>
      <c r="K166" s="58">
        <v>1669.7000000000003</v>
      </c>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row>
    <row r="167" spans="3:62" ht="15" x14ac:dyDescent="0.25">
      <c r="D167" s="56" t="s">
        <v>29</v>
      </c>
      <c r="E167" s="56" t="s">
        <v>204</v>
      </c>
      <c r="F167" s="58"/>
      <c r="G167" s="58"/>
      <c r="H167" s="58">
        <v>153</v>
      </c>
      <c r="I167" s="58">
        <v>79.2</v>
      </c>
      <c r="J167" s="58"/>
      <c r="K167" s="58">
        <v>232.2</v>
      </c>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row>
    <row r="168" spans="3:62" ht="15" x14ac:dyDescent="0.25">
      <c r="D168" s="56" t="s">
        <v>118</v>
      </c>
      <c r="E168" s="56" t="s">
        <v>219</v>
      </c>
      <c r="F168" s="58"/>
      <c r="G168" s="58"/>
      <c r="H168" s="58">
        <v>4550</v>
      </c>
      <c r="I168" s="58">
        <v>2853.5</v>
      </c>
      <c r="J168" s="58"/>
      <c r="K168" s="58">
        <v>7403.5</v>
      </c>
      <c r="L168"/>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c r="BA168" s="59"/>
      <c r="BB168" s="59"/>
      <c r="BC168" s="59"/>
      <c r="BD168" s="59"/>
      <c r="BE168" s="59"/>
      <c r="BF168" s="59"/>
      <c r="BG168" s="59"/>
      <c r="BH168" s="59"/>
    </row>
    <row r="169" spans="3:62" ht="15" x14ac:dyDescent="0.25">
      <c r="E169" s="56" t="s">
        <v>206</v>
      </c>
      <c r="F169" s="58"/>
      <c r="G169" s="58"/>
      <c r="H169" s="58">
        <v>1222</v>
      </c>
      <c r="I169" s="58">
        <v>1000</v>
      </c>
      <c r="J169" s="58"/>
      <c r="K169" s="58">
        <v>2222</v>
      </c>
      <c r="L16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c r="BA169" s="59"/>
      <c r="BB169" s="59"/>
      <c r="BC169" s="59"/>
      <c r="BD169" s="59"/>
      <c r="BE169" s="59"/>
      <c r="BF169" s="59"/>
      <c r="BG169" s="59"/>
      <c r="BH169" s="59"/>
    </row>
    <row r="170" spans="3:62" x14ac:dyDescent="0.25">
      <c r="D170" s="56" t="s">
        <v>239</v>
      </c>
      <c r="E170" s="56" t="s">
        <v>216</v>
      </c>
      <c r="F170" s="58"/>
      <c r="G170" s="58">
        <v>503.86</v>
      </c>
      <c r="H170" s="58">
        <v>6724.6</v>
      </c>
      <c r="I170" s="58">
        <v>885.48</v>
      </c>
      <c r="J170" s="58"/>
      <c r="K170" s="58">
        <v>8113.9400000000005</v>
      </c>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c r="BA170" s="59"/>
      <c r="BB170" s="59"/>
      <c r="BC170" s="59"/>
      <c r="BD170" s="59"/>
      <c r="BE170" s="59"/>
      <c r="BF170" s="59"/>
      <c r="BG170" s="59"/>
      <c r="BH170" s="59"/>
    </row>
    <row r="171" spans="3:62" x14ac:dyDescent="0.25">
      <c r="E171" s="56" t="s">
        <v>201</v>
      </c>
      <c r="F171" s="58"/>
      <c r="G171" s="58"/>
      <c r="H171" s="58">
        <v>26676.35</v>
      </c>
      <c r="I171" s="58"/>
      <c r="J171" s="58"/>
      <c r="K171" s="58">
        <v>26676.35</v>
      </c>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c r="BA171" s="59"/>
      <c r="BB171" s="59"/>
      <c r="BC171" s="59"/>
      <c r="BD171" s="59"/>
      <c r="BE171" s="59"/>
      <c r="BF171" s="59"/>
      <c r="BG171" s="59"/>
      <c r="BH171" s="59"/>
    </row>
    <row r="172" spans="3:62" x14ac:dyDescent="0.25">
      <c r="D172" s="56" t="s">
        <v>144</v>
      </c>
      <c r="E172" s="56" t="s">
        <v>110</v>
      </c>
      <c r="F172" s="58"/>
      <c r="G172" s="58"/>
      <c r="H172" s="58">
        <v>505</v>
      </c>
      <c r="I172" s="58">
        <v>649</v>
      </c>
      <c r="J172" s="58"/>
      <c r="K172" s="58">
        <v>1154</v>
      </c>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c r="BA172" s="59"/>
      <c r="BB172" s="59"/>
      <c r="BC172" s="59"/>
      <c r="BD172" s="59"/>
      <c r="BE172" s="59"/>
      <c r="BF172" s="59"/>
      <c r="BG172" s="59"/>
      <c r="BH172" s="59"/>
    </row>
    <row r="173" spans="3:62" x14ac:dyDescent="0.25">
      <c r="E173" s="56" t="s">
        <v>119</v>
      </c>
      <c r="F173" s="58"/>
      <c r="G173" s="58"/>
      <c r="H173" s="58">
        <v>480</v>
      </c>
      <c r="I173" s="58">
        <v>640</v>
      </c>
      <c r="J173" s="58"/>
      <c r="K173" s="58">
        <v>1120</v>
      </c>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c r="BA173" s="59"/>
      <c r="BB173" s="59"/>
      <c r="BC173" s="59"/>
      <c r="BD173" s="59"/>
      <c r="BE173" s="59"/>
      <c r="BF173" s="59"/>
      <c r="BG173" s="59"/>
      <c r="BH173" s="59"/>
    </row>
    <row r="174" spans="3:62" x14ac:dyDescent="0.25">
      <c r="C174" s="56" t="s">
        <v>3380</v>
      </c>
      <c r="F174" s="58"/>
      <c r="G174" s="58">
        <v>680.86</v>
      </c>
      <c r="H174" s="58">
        <v>47898.549999999996</v>
      </c>
      <c r="I174" s="58">
        <v>12859.539999999999</v>
      </c>
      <c r="J174" s="58"/>
      <c r="K174" s="58">
        <v>61438.950000000004</v>
      </c>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c r="BA174" s="59"/>
      <c r="BB174" s="59"/>
      <c r="BC174" s="59"/>
      <c r="BD174" s="59"/>
      <c r="BE174" s="59"/>
      <c r="BF174" s="59"/>
      <c r="BG174" s="59"/>
      <c r="BH174" s="59"/>
    </row>
    <row r="175" spans="3:62" x14ac:dyDescent="0.25">
      <c r="C175" s="56" t="s">
        <v>59</v>
      </c>
      <c r="D175" s="56" t="s">
        <v>144</v>
      </c>
      <c r="E175" s="56" t="s">
        <v>19</v>
      </c>
      <c r="F175" s="58"/>
      <c r="G175" s="58"/>
      <c r="H175" s="58"/>
      <c r="I175" s="58">
        <v>14</v>
      </c>
      <c r="J175" s="58"/>
      <c r="K175" s="58">
        <v>14</v>
      </c>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c r="BA175" s="59"/>
      <c r="BB175" s="59"/>
      <c r="BC175" s="59"/>
      <c r="BD175" s="59"/>
      <c r="BE175" s="59"/>
      <c r="BF175" s="59"/>
      <c r="BG175" s="59"/>
      <c r="BH175" s="59"/>
    </row>
    <row r="176" spans="3:62" x14ac:dyDescent="0.25">
      <c r="C176" s="56" t="s">
        <v>3389</v>
      </c>
      <c r="F176" s="58"/>
      <c r="G176" s="58"/>
      <c r="H176" s="58"/>
      <c r="I176" s="58">
        <v>14</v>
      </c>
      <c r="J176" s="58"/>
      <c r="K176" s="58">
        <v>14</v>
      </c>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c r="BA176" s="59"/>
      <c r="BB176" s="59"/>
      <c r="BC176" s="59"/>
      <c r="BD176" s="59"/>
      <c r="BE176" s="59"/>
      <c r="BF176" s="59"/>
      <c r="BG176" s="59"/>
      <c r="BH176" s="59"/>
    </row>
    <row r="177" spans="2:60" x14ac:dyDescent="0.25">
      <c r="B177" s="56" t="s">
        <v>3391</v>
      </c>
      <c r="F177" s="58"/>
      <c r="G177" s="58">
        <v>680.86</v>
      </c>
      <c r="H177" s="58">
        <v>50460.69</v>
      </c>
      <c r="I177" s="58">
        <v>13106.599999999999</v>
      </c>
      <c r="J177" s="58">
        <v>20</v>
      </c>
      <c r="K177" s="58">
        <v>64268.15</v>
      </c>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c r="BA177" s="59"/>
      <c r="BB177" s="59"/>
      <c r="BC177" s="59"/>
      <c r="BD177" s="59"/>
      <c r="BE177" s="59"/>
      <c r="BF177" s="59"/>
      <c r="BG177" s="59"/>
      <c r="BH177" s="59"/>
    </row>
    <row r="178" spans="2:60" x14ac:dyDescent="0.25">
      <c r="B178" s="56" t="s">
        <v>3383</v>
      </c>
      <c r="C178" s="56" t="s">
        <v>49</v>
      </c>
      <c r="D178" s="56" t="s">
        <v>51</v>
      </c>
      <c r="E178" s="56" t="s">
        <v>24</v>
      </c>
      <c r="F178" s="58"/>
      <c r="G178" s="58"/>
      <c r="H178" s="58"/>
      <c r="I178" s="58">
        <v>50</v>
      </c>
      <c r="J178" s="58"/>
      <c r="K178" s="58">
        <v>50</v>
      </c>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c r="BA178" s="59"/>
      <c r="BB178" s="59"/>
      <c r="BC178" s="59"/>
      <c r="BD178" s="59"/>
      <c r="BE178" s="59"/>
      <c r="BF178" s="59"/>
      <c r="BG178" s="59"/>
      <c r="BH178" s="59"/>
    </row>
    <row r="179" spans="2:60" x14ac:dyDescent="0.25">
      <c r="C179" s="56" t="s">
        <v>3386</v>
      </c>
      <c r="F179" s="58"/>
      <c r="G179" s="58"/>
      <c r="H179" s="58"/>
      <c r="I179" s="58">
        <v>50</v>
      </c>
      <c r="J179" s="58"/>
      <c r="K179" s="58">
        <v>50</v>
      </c>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c r="BA179" s="59"/>
      <c r="BB179" s="59"/>
      <c r="BC179" s="59"/>
      <c r="BD179" s="59"/>
      <c r="BE179" s="59"/>
      <c r="BF179" s="59"/>
      <c r="BG179" s="59"/>
      <c r="BH179" s="59"/>
    </row>
    <row r="180" spans="2:60" x14ac:dyDescent="0.25">
      <c r="B180" s="56" t="s">
        <v>10363</v>
      </c>
      <c r="F180" s="58"/>
      <c r="G180" s="58"/>
      <c r="H180" s="58"/>
      <c r="I180" s="58">
        <v>50</v>
      </c>
      <c r="J180" s="58"/>
      <c r="K180" s="58">
        <v>50</v>
      </c>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c r="BA180" s="59"/>
      <c r="BB180" s="59"/>
      <c r="BC180" s="59"/>
      <c r="BD180" s="59"/>
      <c r="BE180" s="59"/>
      <c r="BF180" s="59"/>
      <c r="BG180" s="59"/>
      <c r="BH180" s="59"/>
    </row>
    <row r="181" spans="2:60" x14ac:dyDescent="0.25">
      <c r="B181" s="56" t="s">
        <v>3392</v>
      </c>
      <c r="F181" s="58">
        <v>258.42</v>
      </c>
      <c r="G181" s="58">
        <v>19161.05</v>
      </c>
      <c r="H181" s="58">
        <v>399038.35000000015</v>
      </c>
      <c r="I181" s="58">
        <v>89952.44</v>
      </c>
      <c r="J181" s="58">
        <v>20</v>
      </c>
      <c r="K181" s="58">
        <v>508430.2600000003</v>
      </c>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c r="BA181" s="59"/>
      <c r="BB181" s="59"/>
      <c r="BC181" s="59"/>
      <c r="BD181" s="59"/>
      <c r="BE181" s="59"/>
      <c r="BF181" s="59"/>
      <c r="BG181" s="59"/>
      <c r="BH181" s="59"/>
    </row>
    <row r="182" spans="2:60" ht="15" x14ac:dyDescent="0.25">
      <c r="B182"/>
      <c r="C182"/>
      <c r="D182"/>
      <c r="E182"/>
      <c r="F182"/>
      <c r="G182"/>
      <c r="H182"/>
      <c r="I182"/>
      <c r="J182"/>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c r="BA182" s="59"/>
      <c r="BB182" s="59"/>
      <c r="BC182" s="59"/>
      <c r="BD182" s="59"/>
      <c r="BE182" s="59"/>
      <c r="BF182" s="59"/>
      <c r="BG182" s="59"/>
      <c r="BH182" s="59"/>
    </row>
    <row r="183" spans="2:60" ht="15" x14ac:dyDescent="0.25">
      <c r="B183"/>
      <c r="C183"/>
      <c r="D183"/>
      <c r="E183"/>
      <c r="F183"/>
      <c r="G183"/>
      <c r="H183"/>
      <c r="I183"/>
      <c r="J183"/>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c r="BA183" s="59"/>
      <c r="BB183" s="59"/>
      <c r="BC183" s="59"/>
      <c r="BD183" s="59"/>
      <c r="BE183" s="59"/>
      <c r="BF183" s="59"/>
      <c r="BG183" s="59"/>
      <c r="BH183" s="59"/>
    </row>
    <row r="184" spans="2:60" ht="15" x14ac:dyDescent="0.25">
      <c r="B184"/>
      <c r="C184"/>
      <c r="D184"/>
      <c r="E184"/>
      <c r="F184"/>
      <c r="G184"/>
      <c r="H184"/>
      <c r="I184"/>
      <c r="J184"/>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c r="BA184" s="59"/>
      <c r="BB184" s="59"/>
      <c r="BC184" s="59"/>
      <c r="BD184" s="59"/>
      <c r="BE184" s="59"/>
      <c r="BF184" s="59"/>
      <c r="BG184" s="59"/>
      <c r="BH184" s="59"/>
    </row>
    <row r="185" spans="2:60" ht="15" x14ac:dyDescent="0.25">
      <c r="B185"/>
      <c r="C185"/>
      <c r="D185"/>
      <c r="E185"/>
      <c r="F185"/>
      <c r="G185"/>
      <c r="H185"/>
      <c r="I185"/>
      <c r="J185"/>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c r="BA185" s="59"/>
      <c r="BB185" s="59"/>
      <c r="BC185" s="59"/>
      <c r="BD185" s="59"/>
      <c r="BE185" s="59"/>
      <c r="BF185" s="59"/>
      <c r="BG185" s="59"/>
      <c r="BH185" s="59"/>
    </row>
    <row r="186" spans="2:60" ht="15" x14ac:dyDescent="0.25">
      <c r="B186"/>
      <c r="C186"/>
      <c r="D186"/>
      <c r="E186"/>
      <c r="F186"/>
      <c r="G186"/>
      <c r="H186"/>
      <c r="I186"/>
      <c r="J186"/>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c r="BA186" s="59"/>
      <c r="BB186" s="59"/>
      <c r="BC186" s="59"/>
      <c r="BD186" s="59"/>
      <c r="BE186" s="59"/>
      <c r="BF186" s="59"/>
      <c r="BG186" s="59"/>
      <c r="BH186" s="59"/>
    </row>
    <row r="187" spans="2:60" ht="15" x14ac:dyDescent="0.25">
      <c r="B187"/>
      <c r="C187"/>
      <c r="D187"/>
      <c r="E187"/>
      <c r="F187"/>
      <c r="G187"/>
      <c r="H187"/>
      <c r="I187"/>
      <c r="J187"/>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c r="BA187" s="59"/>
      <c r="BB187" s="59"/>
      <c r="BC187" s="59"/>
      <c r="BD187" s="59"/>
      <c r="BE187" s="59"/>
      <c r="BF187" s="59"/>
      <c r="BG187" s="59"/>
      <c r="BH187" s="59"/>
    </row>
    <row r="188" spans="2:60" ht="15" x14ac:dyDescent="0.25">
      <c r="B188"/>
      <c r="C188"/>
      <c r="D188"/>
      <c r="E188"/>
      <c r="F188"/>
      <c r="G188"/>
      <c r="H188"/>
      <c r="I188"/>
      <c r="J188"/>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c r="BA188" s="59"/>
      <c r="BB188" s="59"/>
      <c r="BC188" s="59"/>
      <c r="BD188" s="59"/>
      <c r="BE188" s="59"/>
      <c r="BF188" s="59"/>
      <c r="BG188" s="59"/>
      <c r="BH188" s="59"/>
    </row>
    <row r="189" spans="2:60" ht="15" x14ac:dyDescent="0.25">
      <c r="B189"/>
      <c r="C189"/>
      <c r="D189"/>
      <c r="E189"/>
      <c r="F189"/>
      <c r="G189"/>
      <c r="H189"/>
      <c r="I189"/>
      <c r="J18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c r="BA189" s="59"/>
      <c r="BB189" s="59"/>
      <c r="BC189" s="59"/>
      <c r="BD189" s="59"/>
      <c r="BE189" s="59"/>
      <c r="BF189" s="59"/>
      <c r="BG189" s="59"/>
      <c r="BH189" s="59"/>
    </row>
    <row r="190" spans="2:60" ht="15" x14ac:dyDescent="0.25">
      <c r="B190"/>
      <c r="C190"/>
      <c r="D190"/>
      <c r="E190"/>
      <c r="F190"/>
      <c r="G190"/>
      <c r="H190"/>
      <c r="I190"/>
      <c r="J190"/>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c r="BA190" s="59"/>
      <c r="BB190" s="59"/>
      <c r="BC190" s="59"/>
      <c r="BD190" s="59"/>
      <c r="BE190" s="59"/>
      <c r="BF190" s="59"/>
      <c r="BG190" s="59"/>
      <c r="BH190" s="59"/>
    </row>
    <row r="191" spans="2:60" ht="15" x14ac:dyDescent="0.25">
      <c r="B191"/>
      <c r="C191"/>
      <c r="D191"/>
      <c r="E191"/>
      <c r="F191"/>
      <c r="G191"/>
      <c r="H191"/>
      <c r="I191"/>
      <c r="J191"/>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c r="BA191" s="59"/>
      <c r="BB191" s="59"/>
      <c r="BC191" s="59"/>
      <c r="BD191" s="59"/>
      <c r="BE191" s="59"/>
      <c r="BF191" s="59"/>
      <c r="BG191" s="59"/>
      <c r="BH191" s="59"/>
    </row>
    <row r="192" spans="2:60" ht="15" x14ac:dyDescent="0.25">
      <c r="B192"/>
      <c r="C192"/>
      <c r="D192"/>
      <c r="E192"/>
      <c r="F192"/>
      <c r="G192"/>
      <c r="H192"/>
      <c r="I192"/>
      <c r="J192"/>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c r="BA192" s="59"/>
      <c r="BB192" s="59"/>
      <c r="BC192" s="59"/>
      <c r="BD192" s="59"/>
      <c r="BE192" s="59"/>
      <c r="BF192" s="59"/>
      <c r="BG192" s="59"/>
      <c r="BH192" s="59"/>
    </row>
    <row r="193" spans="2:60" ht="15" x14ac:dyDescent="0.25">
      <c r="B193"/>
      <c r="C193"/>
      <c r="D193"/>
      <c r="E193"/>
      <c r="F193"/>
      <c r="G193"/>
      <c r="H193"/>
      <c r="I193"/>
      <c r="J193"/>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c r="BA193" s="59"/>
      <c r="BB193" s="59"/>
      <c r="BC193" s="59"/>
      <c r="BD193" s="59"/>
      <c r="BE193" s="59"/>
      <c r="BF193" s="59"/>
      <c r="BG193" s="59"/>
      <c r="BH193" s="59"/>
    </row>
    <row r="194" spans="2:60" ht="15" x14ac:dyDescent="0.25">
      <c r="B194"/>
      <c r="C194"/>
      <c r="D194"/>
      <c r="E194"/>
      <c r="F194"/>
      <c r="G194"/>
      <c r="H194"/>
      <c r="I194"/>
      <c r="J194"/>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c r="BA194" s="59"/>
      <c r="BB194" s="59"/>
      <c r="BC194" s="59"/>
      <c r="BD194" s="59"/>
      <c r="BE194" s="59"/>
      <c r="BF194" s="59"/>
      <c r="BG194" s="59"/>
      <c r="BH194" s="59"/>
    </row>
    <row r="195" spans="2:60" ht="15" x14ac:dyDescent="0.25">
      <c r="B195"/>
      <c r="C195"/>
      <c r="D195"/>
      <c r="E195"/>
      <c r="F195"/>
      <c r="G195"/>
      <c r="H195"/>
      <c r="I195"/>
      <c r="J195"/>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c r="BA195" s="59"/>
      <c r="BB195" s="59"/>
      <c r="BC195" s="59"/>
      <c r="BD195" s="59"/>
      <c r="BE195" s="59"/>
      <c r="BF195" s="59"/>
      <c r="BG195" s="59"/>
      <c r="BH195" s="59"/>
    </row>
    <row r="196" spans="2:60" ht="15" x14ac:dyDescent="0.25">
      <c r="B196"/>
      <c r="C196"/>
      <c r="D196"/>
      <c r="E196"/>
      <c r="F196"/>
      <c r="G196"/>
      <c r="H196"/>
      <c r="I196"/>
      <c r="J196"/>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c r="BA196" s="59"/>
      <c r="BB196" s="59"/>
      <c r="BC196" s="59"/>
      <c r="BD196" s="59"/>
      <c r="BE196" s="59"/>
      <c r="BF196" s="59"/>
      <c r="BG196" s="59"/>
      <c r="BH196" s="59"/>
    </row>
    <row r="197" spans="2:60" ht="15" x14ac:dyDescent="0.25">
      <c r="B197"/>
      <c r="C197"/>
      <c r="D197"/>
      <c r="E197"/>
      <c r="F197"/>
      <c r="G197"/>
      <c r="H197"/>
      <c r="I197"/>
      <c r="J197"/>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c r="BA197" s="59"/>
      <c r="BB197" s="59"/>
      <c r="BC197" s="59"/>
      <c r="BD197" s="59"/>
      <c r="BE197" s="59"/>
      <c r="BF197" s="59"/>
      <c r="BG197" s="59"/>
      <c r="BH197" s="59"/>
    </row>
    <row r="198" spans="2:60" ht="15" x14ac:dyDescent="0.25">
      <c r="B198"/>
      <c r="C198"/>
      <c r="D198"/>
      <c r="E198"/>
      <c r="F198"/>
      <c r="G198"/>
      <c r="H198"/>
      <c r="I198"/>
      <c r="J198"/>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c r="BA198" s="59"/>
      <c r="BB198" s="59"/>
      <c r="BC198" s="59"/>
      <c r="BD198" s="59"/>
      <c r="BE198" s="59"/>
      <c r="BF198" s="59"/>
      <c r="BG198" s="59"/>
      <c r="BH198" s="59"/>
    </row>
    <row r="199" spans="2:60" ht="15" x14ac:dyDescent="0.25">
      <c r="B199"/>
      <c r="C199"/>
      <c r="D199"/>
      <c r="E199"/>
      <c r="F199"/>
      <c r="G199"/>
      <c r="H199"/>
      <c r="I199"/>
      <c r="J199"/>
      <c r="K199" s="59"/>
      <c r="L199" s="59"/>
      <c r="M199" s="59"/>
      <c r="N199" s="59"/>
    </row>
    <row r="200" spans="2:60" ht="15" x14ac:dyDescent="0.25">
      <c r="B200"/>
      <c r="C200"/>
      <c r="D200"/>
      <c r="E200"/>
      <c r="F200"/>
      <c r="G200"/>
      <c r="H200"/>
      <c r="I200"/>
      <c r="J200"/>
      <c r="K200" s="59"/>
      <c r="L200" s="59"/>
      <c r="M200" s="59"/>
      <c r="N200" s="59"/>
    </row>
    <row r="201" spans="2:60" ht="15" x14ac:dyDescent="0.25">
      <c r="B201"/>
      <c r="C201"/>
      <c r="D201"/>
      <c r="E201"/>
      <c r="F201"/>
      <c r="G201"/>
      <c r="H201"/>
      <c r="I201"/>
      <c r="J201"/>
    </row>
    <row r="202" spans="2:60" ht="15" x14ac:dyDescent="0.25">
      <c r="B202"/>
      <c r="C202"/>
      <c r="D202"/>
      <c r="E202"/>
      <c r="F202"/>
      <c r="G202"/>
      <c r="H202"/>
      <c r="I202"/>
      <c r="J202"/>
    </row>
    <row r="203" spans="2:60" ht="15" x14ac:dyDescent="0.25">
      <c r="B203"/>
      <c r="C203"/>
      <c r="D203"/>
      <c r="E203"/>
      <c r="F203"/>
      <c r="G203"/>
      <c r="H203"/>
      <c r="I203"/>
      <c r="J203"/>
    </row>
    <row r="204" spans="2:60" ht="15" x14ac:dyDescent="0.25">
      <c r="B204"/>
      <c r="C204"/>
      <c r="D204"/>
      <c r="E204"/>
      <c r="F204"/>
      <c r="G204"/>
      <c r="H204"/>
      <c r="I204"/>
      <c r="J204"/>
    </row>
    <row r="205" spans="2:60" ht="15" x14ac:dyDescent="0.25">
      <c r="B205"/>
      <c r="C205"/>
      <c r="D205"/>
      <c r="E205"/>
      <c r="F205"/>
      <c r="G205"/>
      <c r="H205"/>
      <c r="I205"/>
      <c r="J205"/>
    </row>
    <row r="206" spans="2:60" ht="15" x14ac:dyDescent="0.25">
      <c r="B206"/>
      <c r="C206"/>
      <c r="D206"/>
      <c r="E206"/>
      <c r="F206"/>
      <c r="G206"/>
      <c r="H206"/>
      <c r="I206"/>
      <c r="J206"/>
    </row>
    <row r="207" spans="2:60" ht="15" x14ac:dyDescent="0.25">
      <c r="B207"/>
      <c r="C207"/>
      <c r="D207"/>
      <c r="E207"/>
      <c r="F207"/>
      <c r="G207"/>
      <c r="H207"/>
      <c r="I207"/>
      <c r="J207"/>
    </row>
    <row r="208" spans="2:60" ht="15" x14ac:dyDescent="0.25">
      <c r="B208"/>
      <c r="C208"/>
      <c r="D208"/>
      <c r="E208"/>
      <c r="F208"/>
      <c r="G208"/>
      <c r="H208"/>
      <c r="I208"/>
      <c r="J208"/>
    </row>
    <row r="209" spans="2:10" ht="15" x14ac:dyDescent="0.25">
      <c r="B209"/>
      <c r="C209"/>
      <c r="D209"/>
      <c r="E209"/>
      <c r="F209"/>
      <c r="G209"/>
      <c r="H209"/>
      <c r="I209"/>
      <c r="J209"/>
    </row>
    <row r="210" spans="2:10" ht="15" x14ac:dyDescent="0.25">
      <c r="B210"/>
      <c r="C210"/>
      <c r="D210"/>
      <c r="E210"/>
      <c r="F210"/>
      <c r="G210"/>
      <c r="H210"/>
      <c r="I210"/>
      <c r="J210"/>
    </row>
    <row r="211" spans="2:10" ht="15" x14ac:dyDescent="0.25">
      <c r="B211"/>
      <c r="C211"/>
      <c r="D211"/>
      <c r="E211"/>
      <c r="F211"/>
      <c r="G211"/>
      <c r="H211"/>
      <c r="I211"/>
      <c r="J211"/>
    </row>
    <row r="212" spans="2:10" ht="15" x14ac:dyDescent="0.25">
      <c r="B212"/>
      <c r="C212"/>
      <c r="D212"/>
      <c r="E212"/>
      <c r="F212"/>
      <c r="G212"/>
      <c r="H212"/>
      <c r="I212"/>
      <c r="J212"/>
    </row>
    <row r="213" spans="2:10" ht="15" x14ac:dyDescent="0.25">
      <c r="B213"/>
      <c r="C213"/>
      <c r="D213"/>
      <c r="E213"/>
      <c r="F213"/>
      <c r="G213"/>
      <c r="H213"/>
      <c r="I213"/>
      <c r="J213"/>
    </row>
    <row r="214" spans="2:10" ht="15" x14ac:dyDescent="0.25">
      <c r="B214"/>
      <c r="C214"/>
      <c r="D214"/>
      <c r="E214"/>
      <c r="F214"/>
      <c r="G214"/>
      <c r="H214"/>
      <c r="I214"/>
      <c r="J214"/>
    </row>
    <row r="215" spans="2:10" ht="15" x14ac:dyDescent="0.25">
      <c r="B215"/>
      <c r="C215"/>
      <c r="D215"/>
      <c r="E215"/>
      <c r="F215"/>
      <c r="G215"/>
      <c r="H215"/>
      <c r="I215"/>
      <c r="J215"/>
    </row>
    <row r="216" spans="2:10" ht="15" x14ac:dyDescent="0.25">
      <c r="B216"/>
      <c r="C216"/>
      <c r="D216"/>
      <c r="E216"/>
      <c r="F216"/>
      <c r="G216"/>
      <c r="H216"/>
      <c r="I216"/>
      <c r="J216"/>
    </row>
    <row r="217" spans="2:10" ht="15" x14ac:dyDescent="0.25">
      <c r="B217"/>
      <c r="C217"/>
      <c r="D217"/>
      <c r="E217"/>
      <c r="F217"/>
      <c r="G217"/>
      <c r="H217"/>
      <c r="I217"/>
      <c r="J217"/>
    </row>
    <row r="218" spans="2:10" ht="15" x14ac:dyDescent="0.25">
      <c r="B218"/>
      <c r="C218"/>
      <c r="D218"/>
      <c r="E218"/>
      <c r="F218"/>
      <c r="G218"/>
      <c r="H218"/>
      <c r="I218"/>
      <c r="J218"/>
    </row>
    <row r="219" spans="2:10" ht="15" x14ac:dyDescent="0.25">
      <c r="B219"/>
      <c r="C219"/>
      <c r="D219"/>
      <c r="E219"/>
      <c r="F219"/>
      <c r="G219"/>
      <c r="H219"/>
      <c r="I219"/>
      <c r="J219"/>
    </row>
    <row r="220" spans="2:10" ht="15" x14ac:dyDescent="0.25">
      <c r="B220"/>
      <c r="C220"/>
      <c r="D220"/>
      <c r="E220"/>
      <c r="F220"/>
      <c r="G220"/>
      <c r="H220"/>
      <c r="I220"/>
      <c r="J220"/>
    </row>
    <row r="221" spans="2:10" ht="15" x14ac:dyDescent="0.25">
      <c r="B221"/>
      <c r="C221"/>
      <c r="D221"/>
      <c r="E221"/>
      <c r="F221"/>
      <c r="G221"/>
      <c r="H221"/>
      <c r="I221"/>
      <c r="J221"/>
    </row>
    <row r="222" spans="2:10" ht="15" x14ac:dyDescent="0.25">
      <c r="B222"/>
      <c r="C222"/>
      <c r="D222"/>
      <c r="E222"/>
      <c r="F222"/>
      <c r="G222"/>
      <c r="H222"/>
      <c r="I222"/>
      <c r="J222"/>
    </row>
    <row r="223" spans="2:10" ht="15" x14ac:dyDescent="0.25">
      <c r="B223"/>
      <c r="C223"/>
      <c r="D223"/>
      <c r="E223"/>
      <c r="F223"/>
      <c r="G223"/>
      <c r="H223"/>
      <c r="I223"/>
      <c r="J223"/>
    </row>
    <row r="224" spans="2:10" ht="15" x14ac:dyDescent="0.25">
      <c r="B224"/>
      <c r="C224"/>
      <c r="D224"/>
      <c r="E224"/>
      <c r="F224"/>
      <c r="G224"/>
      <c r="H224"/>
      <c r="I224"/>
      <c r="J224"/>
    </row>
    <row r="225" spans="2:10" ht="15" x14ac:dyDescent="0.25">
      <c r="B225"/>
      <c r="C225"/>
      <c r="D225"/>
      <c r="E225"/>
      <c r="F225"/>
      <c r="G225"/>
      <c r="H225"/>
      <c r="I225"/>
      <c r="J225"/>
    </row>
    <row r="226" spans="2:10" ht="15" x14ac:dyDescent="0.25">
      <c r="B226"/>
      <c r="C226"/>
      <c r="D226"/>
      <c r="E226"/>
      <c r="F226"/>
      <c r="G226"/>
      <c r="H226"/>
      <c r="I226"/>
      <c r="J226"/>
    </row>
    <row r="227" spans="2:10" ht="15" x14ac:dyDescent="0.25">
      <c r="B227"/>
      <c r="C227"/>
      <c r="D227"/>
      <c r="E227"/>
      <c r="F227"/>
      <c r="G227"/>
      <c r="H227"/>
      <c r="I227"/>
      <c r="J227"/>
    </row>
    <row r="228" spans="2:10" ht="15" x14ac:dyDescent="0.25">
      <c r="B228"/>
      <c r="C228"/>
      <c r="D228"/>
      <c r="E228"/>
      <c r="F228"/>
      <c r="G228"/>
      <c r="H228"/>
      <c r="I228"/>
      <c r="J228"/>
    </row>
    <row r="229" spans="2:10" ht="15" x14ac:dyDescent="0.25">
      <c r="B229"/>
      <c r="C229"/>
      <c r="D229"/>
      <c r="E229"/>
      <c r="F229"/>
      <c r="G229"/>
      <c r="H229"/>
      <c r="I229"/>
      <c r="J229"/>
    </row>
    <row r="230" spans="2:10" ht="15" x14ac:dyDescent="0.25">
      <c r="B230"/>
      <c r="C230"/>
      <c r="D230"/>
      <c r="E230"/>
      <c r="F230"/>
      <c r="G230"/>
      <c r="H230"/>
      <c r="I230"/>
      <c r="J230"/>
    </row>
    <row r="231" spans="2:10" ht="15" x14ac:dyDescent="0.25">
      <c r="B231"/>
      <c r="C231"/>
      <c r="D231"/>
      <c r="E231"/>
      <c r="F231"/>
      <c r="G231"/>
      <c r="H231"/>
      <c r="I231"/>
      <c r="J231"/>
    </row>
    <row r="232" spans="2:10" ht="15" x14ac:dyDescent="0.25">
      <c r="B232"/>
      <c r="C232"/>
      <c r="D232"/>
      <c r="E232"/>
      <c r="F232"/>
      <c r="G232"/>
      <c r="H232"/>
      <c r="I232"/>
      <c r="J232"/>
    </row>
    <row r="233" spans="2:10" ht="15" x14ac:dyDescent="0.25">
      <c r="B233"/>
      <c r="C233"/>
      <c r="D233"/>
      <c r="E233"/>
      <c r="F233"/>
      <c r="G233"/>
      <c r="H233"/>
      <c r="I233"/>
      <c r="J233"/>
    </row>
    <row r="234" spans="2:10" ht="15" x14ac:dyDescent="0.25">
      <c r="B234"/>
      <c r="C234"/>
      <c r="D234"/>
      <c r="E234"/>
      <c r="F234"/>
      <c r="G234"/>
      <c r="H234"/>
      <c r="I234"/>
      <c r="J234"/>
    </row>
    <row r="235" spans="2:10" ht="15" x14ac:dyDescent="0.25">
      <c r="B235"/>
      <c r="C235"/>
      <c r="D235"/>
      <c r="E235"/>
      <c r="F235"/>
      <c r="G235"/>
      <c r="H235"/>
      <c r="I235"/>
      <c r="J235"/>
    </row>
    <row r="236" spans="2:10" ht="15" x14ac:dyDescent="0.25">
      <c r="B236"/>
      <c r="C236"/>
      <c r="D236"/>
      <c r="E236"/>
      <c r="F236"/>
      <c r="G236"/>
      <c r="H236"/>
      <c r="I236"/>
      <c r="J236"/>
    </row>
    <row r="237" spans="2:10" ht="15" x14ac:dyDescent="0.25">
      <c r="B237"/>
      <c r="C237"/>
      <c r="D237"/>
      <c r="E237"/>
      <c r="F237"/>
      <c r="G237"/>
      <c r="H237"/>
      <c r="I237"/>
      <c r="J237"/>
    </row>
    <row r="238" spans="2:10" ht="15" x14ac:dyDescent="0.25">
      <c r="B238"/>
      <c r="C238"/>
      <c r="D238"/>
      <c r="E238"/>
      <c r="F238"/>
      <c r="G238"/>
      <c r="H238"/>
      <c r="I238"/>
      <c r="J238"/>
    </row>
    <row r="239" spans="2:10" ht="15" x14ac:dyDescent="0.25">
      <c r="B239"/>
      <c r="C239"/>
      <c r="D239"/>
      <c r="E239"/>
      <c r="F239"/>
      <c r="G239"/>
      <c r="H239"/>
      <c r="I239"/>
      <c r="J239"/>
    </row>
    <row r="240" spans="2:10" ht="15" x14ac:dyDescent="0.25">
      <c r="B240"/>
      <c r="C240"/>
      <c r="D240"/>
      <c r="E240"/>
      <c r="F240"/>
      <c r="G240"/>
      <c r="H240"/>
      <c r="I240"/>
      <c r="J240"/>
    </row>
    <row r="241" spans="2:10" ht="15" x14ac:dyDescent="0.25">
      <c r="B241"/>
      <c r="C241"/>
      <c r="D241"/>
      <c r="E241"/>
      <c r="F241"/>
      <c r="G241"/>
      <c r="H241"/>
      <c r="I241"/>
      <c r="J241"/>
    </row>
    <row r="242" spans="2:10" ht="15" x14ac:dyDescent="0.25">
      <c r="B242"/>
      <c r="C242"/>
      <c r="D242"/>
      <c r="E242"/>
      <c r="F242"/>
      <c r="G242"/>
      <c r="H242"/>
      <c r="I242"/>
      <c r="J242"/>
    </row>
    <row r="243" spans="2:10" ht="15" x14ac:dyDescent="0.25">
      <c r="B243"/>
      <c r="C243"/>
      <c r="D243"/>
      <c r="E243"/>
      <c r="F243"/>
      <c r="G243"/>
      <c r="H243"/>
      <c r="I243"/>
      <c r="J243"/>
    </row>
    <row r="244" spans="2:10" ht="15" x14ac:dyDescent="0.25">
      <c r="B244"/>
      <c r="C244"/>
      <c r="D244"/>
      <c r="E244"/>
      <c r="F244"/>
      <c r="G244"/>
      <c r="H244"/>
      <c r="I244"/>
      <c r="J244"/>
    </row>
    <row r="245" spans="2:10" ht="15" x14ac:dyDescent="0.25">
      <c r="B245"/>
      <c r="C245"/>
      <c r="D245"/>
      <c r="E245"/>
      <c r="F245"/>
      <c r="G245"/>
      <c r="H245"/>
      <c r="I245"/>
      <c r="J245"/>
    </row>
    <row r="246" spans="2:10" ht="15" x14ac:dyDescent="0.25">
      <c r="B246"/>
      <c r="C246"/>
      <c r="D246"/>
      <c r="E246"/>
      <c r="F246"/>
      <c r="G246"/>
      <c r="H246"/>
      <c r="I246"/>
      <c r="J246"/>
    </row>
    <row r="247" spans="2:10" ht="15" x14ac:dyDescent="0.25">
      <c r="B247"/>
      <c r="C247"/>
      <c r="D247"/>
      <c r="E247"/>
      <c r="F247"/>
      <c r="G247"/>
      <c r="H247"/>
      <c r="I247"/>
      <c r="J247"/>
    </row>
    <row r="248" spans="2:10" ht="15" x14ac:dyDescent="0.25">
      <c r="B248"/>
      <c r="C248"/>
      <c r="D248"/>
      <c r="E248"/>
      <c r="F248"/>
      <c r="G248"/>
      <c r="H248"/>
      <c r="I248"/>
      <c r="J248"/>
    </row>
    <row r="249" spans="2:10" ht="15" x14ac:dyDescent="0.25">
      <c r="B249"/>
      <c r="C249"/>
      <c r="D249"/>
      <c r="E249"/>
      <c r="F249"/>
      <c r="G249"/>
      <c r="H249"/>
      <c r="I249"/>
      <c r="J249"/>
    </row>
    <row r="250" spans="2:10" ht="15" x14ac:dyDescent="0.25">
      <c r="B250"/>
      <c r="C250"/>
      <c r="D250"/>
      <c r="E250"/>
      <c r="F250"/>
      <c r="G250"/>
      <c r="H250"/>
      <c r="I250"/>
      <c r="J250"/>
    </row>
    <row r="251" spans="2:10" ht="15" x14ac:dyDescent="0.25">
      <c r="B251"/>
      <c r="C251"/>
      <c r="D251"/>
      <c r="E251"/>
      <c r="F251"/>
      <c r="G251"/>
      <c r="H251"/>
      <c r="I251"/>
      <c r="J251"/>
    </row>
    <row r="252" spans="2:10" ht="15" x14ac:dyDescent="0.25">
      <c r="B252"/>
      <c r="C252"/>
      <c r="D252"/>
      <c r="E252"/>
      <c r="F252"/>
      <c r="G252"/>
      <c r="H252"/>
      <c r="I252"/>
      <c r="J252"/>
    </row>
    <row r="253" spans="2:10" ht="15" x14ac:dyDescent="0.25">
      <c r="B253"/>
      <c r="C253"/>
      <c r="D253"/>
      <c r="E253"/>
      <c r="F253"/>
      <c r="G253"/>
      <c r="H253"/>
      <c r="I253"/>
      <c r="J253"/>
    </row>
    <row r="254" spans="2:10" ht="15" x14ac:dyDescent="0.25">
      <c r="B254"/>
      <c r="C254"/>
      <c r="D254"/>
      <c r="E254"/>
      <c r="F254"/>
      <c r="G254"/>
      <c r="H254"/>
      <c r="I254"/>
      <c r="J254"/>
    </row>
    <row r="255" spans="2:10" ht="15" x14ac:dyDescent="0.25">
      <c r="B255"/>
      <c r="C255"/>
      <c r="D255"/>
      <c r="E255"/>
      <c r="F255"/>
      <c r="G255"/>
      <c r="H255"/>
      <c r="I255"/>
      <c r="J255"/>
    </row>
    <row r="256" spans="2:10" ht="15" x14ac:dyDescent="0.25">
      <c r="B256"/>
      <c r="C256"/>
      <c r="D256"/>
      <c r="E256"/>
      <c r="F256"/>
      <c r="G256"/>
      <c r="H256"/>
      <c r="I256"/>
      <c r="J256"/>
    </row>
    <row r="257" spans="2:10" ht="15" x14ac:dyDescent="0.25">
      <c r="B257"/>
      <c r="C257"/>
      <c r="D257"/>
      <c r="E257"/>
      <c r="F257"/>
      <c r="G257"/>
      <c r="H257"/>
      <c r="I257"/>
      <c r="J257"/>
    </row>
    <row r="258" spans="2:10" ht="15" x14ac:dyDescent="0.25">
      <c r="B258"/>
      <c r="C258"/>
      <c r="D258"/>
      <c r="E258"/>
      <c r="F258"/>
      <c r="G258"/>
      <c r="H258"/>
      <c r="I258"/>
      <c r="J258"/>
    </row>
    <row r="259" spans="2:10" ht="15" x14ac:dyDescent="0.25">
      <c r="B259"/>
      <c r="C259"/>
      <c r="D259"/>
      <c r="E259"/>
      <c r="F259"/>
      <c r="G259"/>
      <c r="H259"/>
      <c r="I259"/>
      <c r="J259"/>
    </row>
    <row r="260" spans="2:10" ht="15" x14ac:dyDescent="0.25">
      <c r="B260"/>
      <c r="C260"/>
      <c r="D260"/>
      <c r="E260"/>
      <c r="F260"/>
      <c r="G260"/>
      <c r="H260"/>
      <c r="I260"/>
      <c r="J260"/>
    </row>
    <row r="261" spans="2:10" ht="15" x14ac:dyDescent="0.25">
      <c r="B261"/>
      <c r="C261"/>
      <c r="D261"/>
      <c r="E261"/>
      <c r="F261"/>
      <c r="G261"/>
      <c r="H261"/>
      <c r="I261"/>
      <c r="J261"/>
    </row>
    <row r="262" spans="2:10" ht="15" x14ac:dyDescent="0.25">
      <c r="B262"/>
      <c r="C262"/>
      <c r="D262"/>
      <c r="E262"/>
      <c r="F262"/>
      <c r="G262"/>
      <c r="H262"/>
      <c r="I262"/>
      <c r="J262"/>
    </row>
    <row r="263" spans="2:10" ht="15" x14ac:dyDescent="0.25">
      <c r="B263"/>
      <c r="C263"/>
      <c r="D263"/>
      <c r="E263"/>
      <c r="F263"/>
      <c r="G263"/>
      <c r="H263"/>
      <c r="I263"/>
      <c r="J263"/>
    </row>
    <row r="264" spans="2:10" ht="15" x14ac:dyDescent="0.25">
      <c r="B264"/>
      <c r="C264"/>
      <c r="D264"/>
      <c r="E264"/>
      <c r="F264"/>
      <c r="G264"/>
      <c r="H264"/>
      <c r="I264"/>
      <c r="J264"/>
    </row>
    <row r="265" spans="2:10" ht="15" x14ac:dyDescent="0.25">
      <c r="B265"/>
      <c r="C265"/>
      <c r="D265"/>
      <c r="E265"/>
      <c r="F265"/>
      <c r="G265"/>
      <c r="H265"/>
      <c r="I265"/>
      <c r="J265"/>
    </row>
  </sheetData>
  <mergeCells count="1">
    <mergeCell ref="B2:J2"/>
  </mergeCells>
  <printOptions horizontalCentered="1"/>
  <pageMargins left="0.23622047244094491" right="0.23622047244094491" top="0.35433070866141736" bottom="0.35433070866141736" header="0.31496062992125984" footer="0.31496062992125984"/>
  <pageSetup paperSize="9" scale="58" fitToHeight="0"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BD5CD-55A3-AA41-B7ED-0B960913B3F6}">
  <sheetPr codeName="Hoja4">
    <tabColor rgb="FFFFFF00"/>
  </sheetPr>
  <dimension ref="A2:H223"/>
  <sheetViews>
    <sheetView showGridLines="0" topLeftCell="A111" zoomScale="115" zoomScaleNormal="115" workbookViewId="0">
      <selection activeCell="A114" sqref="A114:XFD114"/>
    </sheetView>
  </sheetViews>
  <sheetFormatPr baseColWidth="10" defaultColWidth="10.85546875" defaultRowHeight="15" outlineLevelCol="1" x14ac:dyDescent="0.25"/>
  <cols>
    <col min="1" max="1" width="3.42578125" style="4" customWidth="1"/>
    <col min="2" max="2" width="22.42578125" style="4" bestFit="1" customWidth="1"/>
    <col min="3" max="3" width="48.140625" style="4" hidden="1" customWidth="1" outlineLevel="1"/>
    <col min="4" max="4" width="39.85546875" style="4" customWidth="1" collapsed="1"/>
    <col min="5" max="5" width="49.28515625" style="4" customWidth="1"/>
    <col min="6" max="6" width="12.42578125" style="4" hidden="1" customWidth="1"/>
    <col min="7" max="7" width="103.7109375" style="4" hidden="1" customWidth="1"/>
    <col min="8" max="8" width="18.28515625" style="4" bestFit="1" customWidth="1"/>
    <col min="9" max="16384" width="10.85546875" style="4"/>
  </cols>
  <sheetData>
    <row r="2" spans="2:8" x14ac:dyDescent="0.25">
      <c r="B2" s="28" t="s">
        <v>87</v>
      </c>
      <c r="C2" s="28" t="s">
        <v>3394</v>
      </c>
      <c r="D2" s="28" t="s">
        <v>3395</v>
      </c>
      <c r="E2" s="28" t="s">
        <v>603</v>
      </c>
      <c r="F2" s="28" t="s">
        <v>3396</v>
      </c>
      <c r="G2" s="28" t="s">
        <v>3397</v>
      </c>
      <c r="H2" s="28" t="s">
        <v>3398</v>
      </c>
    </row>
    <row r="3" spans="2:8" x14ac:dyDescent="0.25">
      <c r="B3" s="4" t="s">
        <v>9</v>
      </c>
      <c r="C3" s="4" t="s">
        <v>19</v>
      </c>
      <c r="D3" s="30" t="s">
        <v>19</v>
      </c>
      <c r="E3" s="4" t="s">
        <v>20</v>
      </c>
      <c r="F3" s="12" t="s">
        <v>3399</v>
      </c>
      <c r="G3" s="12" t="str">
        <f>Tabla28[[#This Row],[AREA]]&amp;Tabla28[[#This Row],[NUEVO CONCEPTO]]&amp;Tabla28[[#This Row],[DESCRIPCION]]</f>
        <v>AdministraciónMovilidadTransporte de Personal</v>
      </c>
      <c r="H3" s="29" t="s">
        <v>3399</v>
      </c>
    </row>
    <row r="4" spans="2:8" x14ac:dyDescent="0.25">
      <c r="B4" s="4" t="s">
        <v>9</v>
      </c>
      <c r="C4" s="4" t="s">
        <v>3400</v>
      </c>
      <c r="D4" s="30" t="s">
        <v>19</v>
      </c>
      <c r="E4" s="4" t="s">
        <v>30</v>
      </c>
      <c r="F4" s="12" t="s">
        <v>3401</v>
      </c>
      <c r="G4" s="12" t="str">
        <f>Tabla28[[#This Row],[AREA]]&amp;Tabla28[[#This Row],[NUEVO CONCEPTO]]&amp;Tabla28[[#This Row],[DESCRIPCION]]</f>
        <v>AdministraciónMovilidadEnvío de documentación</v>
      </c>
      <c r="H4" s="29" t="s">
        <v>3402</v>
      </c>
    </row>
    <row r="5" spans="2:8" x14ac:dyDescent="0.25">
      <c r="B5" s="4" t="s">
        <v>9</v>
      </c>
      <c r="C5" s="4" t="s">
        <v>3403</v>
      </c>
      <c r="D5" s="30" t="s">
        <v>29</v>
      </c>
      <c r="E5" s="4" t="s">
        <v>21</v>
      </c>
      <c r="F5" s="12" t="s">
        <v>3404</v>
      </c>
      <c r="G5" s="12" t="str">
        <f>Tabla28[[#This Row],[AREA]]&amp;Tabla28[[#This Row],[NUEVO CONCEPTO]]&amp;Tabla28[[#This Row],[DESCRIPCION]]</f>
        <v>AdministraciónPublicidad e impresiónImpresión de cartulina membretada</v>
      </c>
      <c r="H5" s="29" t="s">
        <v>3401</v>
      </c>
    </row>
    <row r="6" spans="2:8" x14ac:dyDescent="0.25">
      <c r="B6" s="4" t="s">
        <v>9</v>
      </c>
      <c r="C6" s="4" t="s">
        <v>3405</v>
      </c>
      <c r="D6" s="30" t="s">
        <v>37</v>
      </c>
      <c r="E6" s="4" t="s">
        <v>22</v>
      </c>
      <c r="F6" s="12" t="s">
        <v>3406</v>
      </c>
      <c r="G6" s="12" t="str">
        <f>Tabla28[[#This Row],[AREA]]&amp;Tabla28[[#This Row],[NUEVO CONCEPTO]]&amp;Tabla28[[#This Row],[DESCRIPCION]]</f>
        <v>AdministraciónAlquiler de almacenesAlmacén Arequipa</v>
      </c>
      <c r="H6" s="29" t="s">
        <v>3404</v>
      </c>
    </row>
    <row r="7" spans="2:8" x14ac:dyDescent="0.25">
      <c r="B7" s="4" t="s">
        <v>9</v>
      </c>
      <c r="C7" s="4" t="s">
        <v>3405</v>
      </c>
      <c r="D7" s="30" t="s">
        <v>37</v>
      </c>
      <c r="E7" s="4" t="s">
        <v>31</v>
      </c>
      <c r="F7" s="12" t="s">
        <v>3407</v>
      </c>
      <c r="G7" s="12" t="str">
        <f>Tabla28[[#This Row],[AREA]]&amp;Tabla28[[#This Row],[NUEVO CONCEPTO]]&amp;Tabla28[[#This Row],[DESCRIPCION]]</f>
        <v>AdministraciónAlquiler de almacenesAlmacén Villa Esperanza</v>
      </c>
      <c r="H7" s="29" t="s">
        <v>3408</v>
      </c>
    </row>
    <row r="8" spans="2:8" x14ac:dyDescent="0.25">
      <c r="B8" s="4" t="s">
        <v>9</v>
      </c>
      <c r="C8" s="4" t="s">
        <v>3405</v>
      </c>
      <c r="D8" s="30" t="s">
        <v>37</v>
      </c>
      <c r="E8" s="4" t="s">
        <v>38</v>
      </c>
      <c r="F8" s="12" t="s">
        <v>3409</v>
      </c>
      <c r="G8" s="12" t="str">
        <f>Tabla28[[#This Row],[AREA]]&amp;Tabla28[[#This Row],[NUEVO CONCEPTO]]&amp;Tabla28[[#This Row],[DESCRIPCION]]</f>
        <v>AdministraciónAlquiler de almacenesAlmacén Lima</v>
      </c>
      <c r="H8" s="29" t="s">
        <v>3410</v>
      </c>
    </row>
    <row r="9" spans="2:8" x14ac:dyDescent="0.25">
      <c r="B9" s="4" t="s">
        <v>9</v>
      </c>
      <c r="C9" s="4" t="s">
        <v>45</v>
      </c>
      <c r="D9" s="30" t="s">
        <v>45</v>
      </c>
      <c r="E9" s="4" t="s">
        <v>23</v>
      </c>
      <c r="F9" s="12" t="s">
        <v>3411</v>
      </c>
      <c r="G9" s="12" t="str">
        <f>Tabla28[[#This Row],[AREA]]&amp;Tabla28[[#This Row],[NUEVO CONCEPTO]]&amp;Tabla28[[#This Row],[DESCRIPCION]]</f>
        <v>AdministraciónServicios BásicosAgua</v>
      </c>
      <c r="H9" s="29" t="s">
        <v>3406</v>
      </c>
    </row>
    <row r="10" spans="2:8" x14ac:dyDescent="0.25">
      <c r="B10" s="4" t="s">
        <v>9</v>
      </c>
      <c r="C10" s="4" t="s">
        <v>45</v>
      </c>
      <c r="D10" s="30" t="s">
        <v>45</v>
      </c>
      <c r="E10" s="4" t="s">
        <v>32</v>
      </c>
      <c r="F10" s="12" t="s">
        <v>3412</v>
      </c>
      <c r="G10" s="12" t="str">
        <f>Tabla28[[#This Row],[AREA]]&amp;Tabla28[[#This Row],[NUEVO CONCEPTO]]&amp;Tabla28[[#This Row],[DESCRIPCION]]</f>
        <v>AdministraciónServicios BásicosLuz</v>
      </c>
      <c r="H10" s="29" t="s">
        <v>3407</v>
      </c>
    </row>
    <row r="11" spans="2:8" x14ac:dyDescent="0.25">
      <c r="B11" s="4" t="s">
        <v>9</v>
      </c>
      <c r="C11" s="4" t="s">
        <v>45</v>
      </c>
      <c r="D11" s="30" t="s">
        <v>45</v>
      </c>
      <c r="E11" s="4" t="s">
        <v>39</v>
      </c>
      <c r="F11" s="12" t="s">
        <v>3413</v>
      </c>
      <c r="G11" s="12" t="str">
        <f>Tabla28[[#This Row],[AREA]]&amp;Tabla28[[#This Row],[NUEVO CONCEPTO]]&amp;Tabla28[[#This Row],[DESCRIPCION]]</f>
        <v>AdministraciónServicios BásicosTeléfono Fijo</v>
      </c>
      <c r="H11" s="29" t="s">
        <v>3409</v>
      </c>
    </row>
    <row r="12" spans="2:8" x14ac:dyDescent="0.25">
      <c r="B12" s="4" t="s">
        <v>9</v>
      </c>
      <c r="C12" s="4" t="s">
        <v>45</v>
      </c>
      <c r="D12" s="30" t="s">
        <v>45</v>
      </c>
      <c r="E12" s="4" t="s">
        <v>46</v>
      </c>
      <c r="F12" s="12" t="s">
        <v>3414</v>
      </c>
      <c r="G12" s="12" t="str">
        <f>Tabla28[[#This Row],[AREA]]&amp;Tabla28[[#This Row],[NUEVO CONCEPTO]]&amp;Tabla28[[#This Row],[DESCRIPCION]]</f>
        <v>AdministraciónServicios BásicosLineas Corporativas</v>
      </c>
      <c r="H12" s="29" t="s">
        <v>3415</v>
      </c>
    </row>
    <row r="13" spans="2:8" x14ac:dyDescent="0.25">
      <c r="B13" s="4" t="s">
        <v>9</v>
      </c>
      <c r="C13" s="4" t="s">
        <v>45</v>
      </c>
      <c r="D13" s="30" t="s">
        <v>45</v>
      </c>
      <c r="E13" s="4" t="s">
        <v>52</v>
      </c>
      <c r="F13" s="12" t="s">
        <v>3416</v>
      </c>
      <c r="G13" s="12" t="str">
        <f>Tabla28[[#This Row],[AREA]]&amp;Tabla28[[#This Row],[NUEVO CONCEPTO]]&amp;Tabla28[[#This Row],[DESCRIPCION]]</f>
        <v>AdministraciónServicios BásicosInternet</v>
      </c>
      <c r="H13" s="29" t="s">
        <v>3417</v>
      </c>
    </row>
    <row r="14" spans="2:8" x14ac:dyDescent="0.25">
      <c r="B14" s="4" t="s">
        <v>9</v>
      </c>
      <c r="C14" s="4" t="s">
        <v>45</v>
      </c>
      <c r="D14" s="30" t="s">
        <v>45</v>
      </c>
      <c r="E14" s="4" t="s">
        <v>57</v>
      </c>
      <c r="F14" s="12" t="s">
        <v>3418</v>
      </c>
      <c r="G14" s="12" t="str">
        <f>Tabla28[[#This Row],[AREA]]&amp;Tabla28[[#This Row],[NUEVO CONCEPTO]]&amp;Tabla28[[#This Row],[DESCRIPCION]]</f>
        <v>AdministraciónServicios BásicosCorreo Corporativo (Plan de Servicios de Valor Agregado)</v>
      </c>
      <c r="H14" s="29" t="s">
        <v>3419</v>
      </c>
    </row>
    <row r="15" spans="2:8" x14ac:dyDescent="0.25">
      <c r="B15" s="4" t="s">
        <v>9</v>
      </c>
      <c r="C15" s="4" t="s">
        <v>45</v>
      </c>
      <c r="D15" s="30" t="s">
        <v>45</v>
      </c>
      <c r="E15" s="4" t="s">
        <v>60</v>
      </c>
      <c r="F15" s="12" t="s">
        <v>3420</v>
      </c>
      <c r="G15" s="12" t="str">
        <f>Tabla28[[#This Row],[AREA]]&amp;Tabla28[[#This Row],[NUEVO CONCEPTO]]&amp;Tabla28[[#This Row],[DESCRIPCION]]</f>
        <v>AdministraciónServicios BásicosVigilancia (Cámaras de Seguridad)</v>
      </c>
      <c r="H15" s="29" t="s">
        <v>3421</v>
      </c>
    </row>
    <row r="16" spans="2:8" x14ac:dyDescent="0.25">
      <c r="B16" s="4" t="s">
        <v>9</v>
      </c>
      <c r="C16" s="4" t="s">
        <v>3422</v>
      </c>
      <c r="D16" s="30" t="s">
        <v>51</v>
      </c>
      <c r="E16" s="4" t="s">
        <v>24</v>
      </c>
      <c r="F16" s="12" t="s">
        <v>3423</v>
      </c>
      <c r="G16" s="12" t="str">
        <f>Tabla28[[#This Row],[AREA]]&amp;Tabla28[[#This Row],[NUEVO CONCEPTO]]&amp;Tabla28[[#This Row],[DESCRIPCION]]</f>
        <v>AdministraciónOtros gastosVarios</v>
      </c>
      <c r="H16" s="29" t="s">
        <v>3411</v>
      </c>
    </row>
    <row r="17" spans="2:8" x14ac:dyDescent="0.25">
      <c r="B17" s="4" t="s">
        <v>27</v>
      </c>
      <c r="C17" s="4" t="s">
        <v>3424</v>
      </c>
      <c r="D17" s="30" t="s">
        <v>91</v>
      </c>
      <c r="E17" s="4" t="s">
        <v>92</v>
      </c>
      <c r="F17" s="12" t="s">
        <v>3425</v>
      </c>
      <c r="G17" s="12" t="str">
        <f>Tabla28[[#This Row],[AREA]]&amp;Tabla28[[#This Row],[NUEVO CONCEPTO]]&amp;Tabla28[[#This Row],[DESCRIPCION]]</f>
        <v>ComercialCompra de residuosAprovechables</v>
      </c>
      <c r="H17" s="29" t="s">
        <v>3425</v>
      </c>
    </row>
    <row r="18" spans="2:8" x14ac:dyDescent="0.25">
      <c r="B18" s="4" t="s">
        <v>27</v>
      </c>
      <c r="C18" s="4" t="s">
        <v>3426</v>
      </c>
      <c r="D18" s="30" t="s">
        <v>29</v>
      </c>
      <c r="E18" s="4" t="s">
        <v>93</v>
      </c>
      <c r="F18" s="12" t="s">
        <v>3427</v>
      </c>
      <c r="G18" s="12" t="str">
        <f>Tabla28[[#This Row],[AREA]]&amp;Tabla28[[#This Row],[NUEVO CONCEPTO]]&amp;Tabla28[[#This Row],[DESCRIPCION]]</f>
        <v>ComercialPublicidad e impresiónMarketing digital</v>
      </c>
      <c r="H18" s="29" t="s">
        <v>3427</v>
      </c>
    </row>
    <row r="19" spans="2:8" x14ac:dyDescent="0.25">
      <c r="B19" s="4" t="s">
        <v>27</v>
      </c>
      <c r="C19" s="4" t="s">
        <v>3426</v>
      </c>
      <c r="D19" s="30" t="s">
        <v>29</v>
      </c>
      <c r="E19" s="4" t="s">
        <v>105</v>
      </c>
      <c r="F19" s="12" t="s">
        <v>3428</v>
      </c>
      <c r="G19" s="12" t="str">
        <f>Tabla28[[#This Row],[AREA]]&amp;Tabla28[[#This Row],[NUEVO CONCEPTO]]&amp;Tabla28[[#This Row],[DESCRIPCION]]</f>
        <v>ComercialPublicidad e impresiónMerchandising promocional</v>
      </c>
      <c r="H19" s="29" t="s">
        <v>3428</v>
      </c>
    </row>
    <row r="20" spans="2:8" x14ac:dyDescent="0.25">
      <c r="B20" s="4" t="s">
        <v>27</v>
      </c>
      <c r="C20" s="4" t="s">
        <v>3426</v>
      </c>
      <c r="D20" s="30" t="s">
        <v>29</v>
      </c>
      <c r="E20" s="4" t="s">
        <v>117</v>
      </c>
      <c r="F20" s="12" t="s">
        <v>3429</v>
      </c>
      <c r="G20" s="12" t="str">
        <f>Tabla28[[#This Row],[AREA]]&amp;Tabla28[[#This Row],[NUEVO CONCEPTO]]&amp;Tabla28[[#This Row],[DESCRIPCION]]</f>
        <v>ComercialPublicidad e impresiónPlan de marketing y Branding</v>
      </c>
      <c r="H20" s="29" t="s">
        <v>3429</v>
      </c>
    </row>
    <row r="21" spans="2:8" x14ac:dyDescent="0.25">
      <c r="B21" s="4" t="s">
        <v>27</v>
      </c>
      <c r="C21" s="4" t="s">
        <v>3430</v>
      </c>
      <c r="D21" s="30" t="s">
        <v>29</v>
      </c>
      <c r="E21" s="4" t="s">
        <v>124</v>
      </c>
      <c r="F21" s="12" t="s">
        <v>3431</v>
      </c>
      <c r="G21" s="12" t="str">
        <f>Tabla28[[#This Row],[AREA]]&amp;Tabla28[[#This Row],[NUEVO CONCEPTO]]&amp;Tabla28[[#This Row],[DESCRIPCION]]</f>
        <v>ComercialPublicidad e impresiónImpresión de fichas de compra / Notas de salida</v>
      </c>
      <c r="H21" s="29" t="s">
        <v>3432</v>
      </c>
    </row>
    <row r="22" spans="2:8" x14ac:dyDescent="0.25">
      <c r="B22" s="4" t="s">
        <v>27</v>
      </c>
      <c r="C22" s="4" t="s">
        <v>3433</v>
      </c>
      <c r="D22" s="30" t="s">
        <v>116</v>
      </c>
      <c r="E22" s="4" t="s">
        <v>94</v>
      </c>
      <c r="F22" s="12" t="s">
        <v>3434</v>
      </c>
      <c r="G22" s="12" t="str">
        <f>Tabla28[[#This Row],[AREA]]&amp;Tabla28[[#This Row],[NUEVO CONCEPTO]]&amp;Tabla28[[#This Row],[DESCRIPCION]]</f>
        <v>ComercialGestión de contenedoresFabricación de Contenedores</v>
      </c>
      <c r="H22" s="29" t="s">
        <v>3434</v>
      </c>
    </row>
    <row r="23" spans="2:8" x14ac:dyDescent="0.25">
      <c r="B23" s="4" t="s">
        <v>27</v>
      </c>
      <c r="C23" s="4" t="s">
        <v>3433</v>
      </c>
      <c r="D23" s="30" t="s">
        <v>116</v>
      </c>
      <c r="E23" s="4" t="s">
        <v>106</v>
      </c>
      <c r="F23" s="12" t="s">
        <v>3435</v>
      </c>
      <c r="G23" s="12" t="str">
        <f>Tabla28[[#This Row],[AREA]]&amp;Tabla28[[#This Row],[NUEVO CONCEPTO]]&amp;Tabla28[[#This Row],[DESCRIPCION]]</f>
        <v>ComercialGestión de contenedoresMatenimiento de Contenedores</v>
      </c>
      <c r="H23" s="29" t="s">
        <v>3435</v>
      </c>
    </row>
    <row r="24" spans="2:8" x14ac:dyDescent="0.25">
      <c r="B24" s="4" t="s">
        <v>27</v>
      </c>
      <c r="C24" s="4" t="s">
        <v>3433</v>
      </c>
      <c r="D24" s="30" t="s">
        <v>95</v>
      </c>
      <c r="E24" s="4" t="s">
        <v>95</v>
      </c>
      <c r="F24" s="12" t="s">
        <v>3436</v>
      </c>
      <c r="G24" s="12" t="str">
        <f>Tabla28[[#This Row],[AREA]]&amp;Tabla28[[#This Row],[NUEVO CONCEPTO]]&amp;Tabla28[[#This Row],[DESCRIPCION]]</f>
        <v>ComercialIncentivos y formaciónIncentivos y formación</v>
      </c>
      <c r="H24" s="29" t="s">
        <v>3437</v>
      </c>
    </row>
    <row r="25" spans="2:8" x14ac:dyDescent="0.25">
      <c r="B25" s="4" t="s">
        <v>27</v>
      </c>
      <c r="C25" s="4" t="s">
        <v>3438</v>
      </c>
      <c r="D25" s="30" t="s">
        <v>118</v>
      </c>
      <c r="E25" s="4" t="s">
        <v>96</v>
      </c>
      <c r="F25" s="12" t="s">
        <v>3437</v>
      </c>
      <c r="G25" s="12" t="str">
        <f>Tabla28[[#This Row],[AREA]]&amp;Tabla28[[#This Row],[NUEVO CONCEPTO]]&amp;Tabla28[[#This Row],[DESCRIPCION]]</f>
        <v>ComercialTransporteCompra de Residuos</v>
      </c>
      <c r="H25" s="29" t="s">
        <v>3439</v>
      </c>
    </row>
    <row r="26" spans="2:8" x14ac:dyDescent="0.25">
      <c r="B26" s="4" t="s">
        <v>27</v>
      </c>
      <c r="C26" s="4" t="s">
        <v>3438</v>
      </c>
      <c r="D26" s="30" t="s">
        <v>118</v>
      </c>
      <c r="E26" s="4" t="s">
        <v>107</v>
      </c>
      <c r="F26" s="12" t="s">
        <v>3440</v>
      </c>
      <c r="G26" s="12" t="str">
        <f>Tabla28[[#This Row],[AREA]]&amp;Tabla28[[#This Row],[NUEVO CONCEPTO]]&amp;Tabla28[[#This Row],[DESCRIPCION]]</f>
        <v>ComercialTransporteVenta de Residuos</v>
      </c>
      <c r="H26" s="29" t="s">
        <v>3441</v>
      </c>
    </row>
    <row r="27" spans="2:8" x14ac:dyDescent="0.25">
      <c r="B27" s="4" t="s">
        <v>27</v>
      </c>
      <c r="C27" s="4" t="s">
        <v>3438</v>
      </c>
      <c r="D27" s="30" t="s">
        <v>118</v>
      </c>
      <c r="E27" s="4" t="s">
        <v>118</v>
      </c>
      <c r="F27" s="12" t="s">
        <v>3442</v>
      </c>
      <c r="G27" s="12" t="str">
        <f>Tabla28[[#This Row],[AREA]]&amp;Tabla28[[#This Row],[NUEVO CONCEPTO]]&amp;Tabla28[[#This Row],[DESCRIPCION]]</f>
        <v>ComercialTransporteTransporte</v>
      </c>
      <c r="H27" s="29" t="s">
        <v>3443</v>
      </c>
    </row>
    <row r="28" spans="2:8" x14ac:dyDescent="0.25">
      <c r="B28" s="4" t="s">
        <v>27</v>
      </c>
      <c r="C28" s="4" t="s">
        <v>3444</v>
      </c>
      <c r="D28" s="30" t="s">
        <v>134</v>
      </c>
      <c r="E28" s="4" t="s">
        <v>97</v>
      </c>
      <c r="F28" s="12" t="s">
        <v>3439</v>
      </c>
      <c r="G28" s="12" t="str">
        <f>Tabla28[[#This Row],[AREA]]&amp;Tabla28[[#This Row],[NUEVO CONCEPTO]]&amp;Tabla28[[#This Row],[DESCRIPCION]]</f>
        <v>ComercialAlquiler de maquinariaMontacarga</v>
      </c>
      <c r="H28" s="29" t="s">
        <v>3445</v>
      </c>
    </row>
    <row r="29" spans="2:8" x14ac:dyDescent="0.25">
      <c r="B29" s="4" t="s">
        <v>27</v>
      </c>
      <c r="C29" s="4" t="s">
        <v>3444</v>
      </c>
      <c r="D29" s="30" t="s">
        <v>134</v>
      </c>
      <c r="E29" s="4" t="s">
        <v>108</v>
      </c>
      <c r="F29" s="12" t="s">
        <v>3441</v>
      </c>
      <c r="G29" s="12" t="str">
        <f>Tabla28[[#This Row],[AREA]]&amp;Tabla28[[#This Row],[NUEVO CONCEPTO]]&amp;Tabla28[[#This Row],[DESCRIPCION]]</f>
        <v>ComercialAlquiler de maquinariaMaquinaria Pesada</v>
      </c>
      <c r="H29" s="29" t="s">
        <v>3446</v>
      </c>
    </row>
    <row r="30" spans="2:8" x14ac:dyDescent="0.25">
      <c r="B30" s="4" t="s">
        <v>27</v>
      </c>
      <c r="C30" s="4" t="s">
        <v>3447</v>
      </c>
      <c r="D30" s="30" t="s">
        <v>139</v>
      </c>
      <c r="E30" s="4" t="s">
        <v>98</v>
      </c>
      <c r="F30" s="12" t="s">
        <v>3445</v>
      </c>
      <c r="G30" s="12" t="str">
        <f>Tabla28[[#This Row],[AREA]]&amp;Tabla28[[#This Row],[NUEVO CONCEPTO]]&amp;Tabla28[[#This Row],[DESCRIPCION]]</f>
        <v>ComercialGestión empresarialConstatación Notarial</v>
      </c>
      <c r="H30" s="29" t="s">
        <v>3448</v>
      </c>
    </row>
    <row r="31" spans="2:8" x14ac:dyDescent="0.25">
      <c r="B31" s="4" t="s">
        <v>27</v>
      </c>
      <c r="C31" s="4" t="s">
        <v>3447</v>
      </c>
      <c r="D31" s="30" t="s">
        <v>139</v>
      </c>
      <c r="E31" s="4" t="s">
        <v>109</v>
      </c>
      <c r="F31" s="12" t="s">
        <v>3446</v>
      </c>
      <c r="G31" s="12" t="str">
        <f>Tabla28[[#This Row],[AREA]]&amp;Tabla28[[#This Row],[NUEVO CONCEPTO]]&amp;Tabla28[[#This Row],[DESCRIPCION]]</f>
        <v>ComercialGestión empresarialHomologación</v>
      </c>
      <c r="H31" s="29" t="s">
        <v>3449</v>
      </c>
    </row>
    <row r="32" spans="2:8" x14ac:dyDescent="0.25">
      <c r="B32" s="4" t="s">
        <v>27</v>
      </c>
      <c r="C32" s="4" t="s">
        <v>3447</v>
      </c>
      <c r="D32" s="30" t="s">
        <v>139</v>
      </c>
      <c r="E32" s="4" t="s">
        <v>24</v>
      </c>
      <c r="F32" s="12" t="s">
        <v>3450</v>
      </c>
      <c r="G32" s="12" t="str">
        <f>Tabla28[[#This Row],[AREA]]&amp;Tabla28[[#This Row],[NUEVO CONCEPTO]]&amp;Tabla28[[#This Row],[DESCRIPCION]]</f>
        <v>ComercialGestión empresarialVarios</v>
      </c>
      <c r="H32" s="29" t="s">
        <v>3451</v>
      </c>
    </row>
    <row r="33" spans="2:8" x14ac:dyDescent="0.25">
      <c r="B33" s="4" t="s">
        <v>27</v>
      </c>
      <c r="C33" s="4" t="s">
        <v>3452</v>
      </c>
      <c r="D33" s="30" t="s">
        <v>144</v>
      </c>
      <c r="E33" s="4" t="s">
        <v>19</v>
      </c>
      <c r="F33" s="12" t="s">
        <v>3448</v>
      </c>
      <c r="G33" s="12" t="str">
        <f>Tabla28[[#This Row],[AREA]]&amp;Tabla28[[#This Row],[NUEVO CONCEPTO]]&amp;Tabla28[[#This Row],[DESCRIPCION]]</f>
        <v>ComercialViáticosMovilidad</v>
      </c>
      <c r="H33" s="29" t="s">
        <v>3453</v>
      </c>
    </row>
    <row r="34" spans="2:8" x14ac:dyDescent="0.25">
      <c r="B34" s="4" t="s">
        <v>27</v>
      </c>
      <c r="C34" s="4" t="s">
        <v>3452</v>
      </c>
      <c r="D34" s="30" t="s">
        <v>144</v>
      </c>
      <c r="E34" s="4" t="s">
        <v>110</v>
      </c>
      <c r="F34" s="12" t="s">
        <v>3449</v>
      </c>
      <c r="G34" s="12" t="str">
        <f>Tabla28[[#This Row],[AREA]]&amp;Tabla28[[#This Row],[NUEVO CONCEPTO]]&amp;Tabla28[[#This Row],[DESCRIPCION]]</f>
        <v>ComercialViáticosAlimentación</v>
      </c>
      <c r="H34" s="29" t="s">
        <v>3454</v>
      </c>
    </row>
    <row r="35" spans="2:8" x14ac:dyDescent="0.25">
      <c r="B35" s="4" t="s">
        <v>27</v>
      </c>
      <c r="C35" s="4" t="s">
        <v>3452</v>
      </c>
      <c r="D35" s="30" t="s">
        <v>144</v>
      </c>
      <c r="E35" s="4" t="s">
        <v>119</v>
      </c>
      <c r="F35" s="12" t="s">
        <v>3451</v>
      </c>
      <c r="G35" s="12" t="str">
        <f>Tabla28[[#This Row],[AREA]]&amp;Tabla28[[#This Row],[NUEVO CONCEPTO]]&amp;Tabla28[[#This Row],[DESCRIPCION]]</f>
        <v>ComercialViáticosAlojamiento</v>
      </c>
      <c r="H35" s="29" t="s">
        <v>3455</v>
      </c>
    </row>
    <row r="36" spans="2:8" x14ac:dyDescent="0.25">
      <c r="B36" s="4" t="s">
        <v>27</v>
      </c>
      <c r="C36" s="4" t="s">
        <v>3456</v>
      </c>
      <c r="D36" s="30" t="s">
        <v>19</v>
      </c>
      <c r="E36" s="4" t="s">
        <v>99</v>
      </c>
      <c r="F36" s="12" t="s">
        <v>3453</v>
      </c>
      <c r="G36" s="12" t="str">
        <f>Tabla28[[#This Row],[AREA]]&amp;Tabla28[[#This Row],[NUEVO CONCEPTO]]&amp;Tabla28[[#This Row],[DESCRIPCION]]</f>
        <v>ComercialMovilidadEnvío de documentación / paquetería</v>
      </c>
      <c r="H36" s="29" t="s">
        <v>3457</v>
      </c>
    </row>
    <row r="37" spans="2:8" x14ac:dyDescent="0.25">
      <c r="B37" s="4" t="s">
        <v>27</v>
      </c>
      <c r="C37" s="4" t="s">
        <v>199</v>
      </c>
      <c r="D37" s="30" t="s">
        <v>128</v>
      </c>
      <c r="E37" s="4" t="s">
        <v>100</v>
      </c>
      <c r="F37" s="12" t="s">
        <v>3457</v>
      </c>
      <c r="G37" s="12" t="str">
        <f>Tabla28[[#This Row],[AREA]]&amp;Tabla28[[#This Row],[NUEVO CONCEPTO]]&amp;Tabla28[[#This Row],[DESCRIPCION]]</f>
        <v>ComercialGastos operativosCompra / Venta de Residuos (Balanzas)</v>
      </c>
      <c r="H37" s="29" t="s">
        <v>3431</v>
      </c>
    </row>
    <row r="38" spans="2:8" x14ac:dyDescent="0.25">
      <c r="B38" s="4" t="s">
        <v>27</v>
      </c>
      <c r="D38" s="30" t="s">
        <v>128</v>
      </c>
      <c r="E38" s="4" t="s">
        <v>111</v>
      </c>
      <c r="F38" s="12"/>
      <c r="G38" s="12" t="str">
        <f>Tabla28[[#This Row],[AREA]]&amp;Tabla28[[#This Row],[NUEVO CONCEPTO]]&amp;Tabla28[[#This Row],[DESCRIPCION]]</f>
        <v>ComercialGastos operativosCompra / Venta de Residuos (Peajes)</v>
      </c>
      <c r="H38" s="29" t="s">
        <v>3458</v>
      </c>
    </row>
    <row r="39" spans="2:8" x14ac:dyDescent="0.25">
      <c r="B39" s="4" t="s">
        <v>27</v>
      </c>
      <c r="C39" s="4" t="s">
        <v>3422</v>
      </c>
      <c r="D39" s="30" t="s">
        <v>51</v>
      </c>
      <c r="E39" s="4" t="s">
        <v>24</v>
      </c>
      <c r="F39" s="12" t="s">
        <v>3459</v>
      </c>
      <c r="G39" s="12" t="str">
        <f>Tabla28[[#This Row],[AREA]]&amp;Tabla28[[#This Row],[NUEVO CONCEPTO]]&amp;Tabla28[[#This Row],[DESCRIPCION]]</f>
        <v>ComercialOtros gastosVarios</v>
      </c>
      <c r="H39" s="29" t="s">
        <v>3459</v>
      </c>
    </row>
    <row r="40" spans="2:8" x14ac:dyDescent="0.25">
      <c r="B40" s="4" t="s">
        <v>35</v>
      </c>
      <c r="C40" s="4" t="s">
        <v>196</v>
      </c>
      <c r="D40" s="30" t="s">
        <v>196</v>
      </c>
      <c r="E40" s="4" t="s">
        <v>197</v>
      </c>
      <c r="F40" s="12" t="s">
        <v>3460</v>
      </c>
      <c r="G40" s="12" t="str">
        <f>Tabla28[[#This Row],[AREA]]&amp;Tabla28[[#This Row],[NUEVO CONCEPTO]]&amp;Tabla28[[#This Row],[DESCRIPCION]]</f>
        <v>OperacionesCombustibleDIESEL B5 S50 UV / Gasolina</v>
      </c>
      <c r="H40" s="29" t="s">
        <v>3460</v>
      </c>
    </row>
    <row r="41" spans="2:8" x14ac:dyDescent="0.25">
      <c r="B41" s="4" t="s">
        <v>35</v>
      </c>
      <c r="C41" s="4" t="s">
        <v>196</v>
      </c>
      <c r="D41" s="30" t="s">
        <v>196</v>
      </c>
      <c r="E41" s="4" t="s">
        <v>212</v>
      </c>
      <c r="F41" s="12" t="s">
        <v>3461</v>
      </c>
      <c r="G41" s="12" t="str">
        <f>Tabla28[[#This Row],[AREA]]&amp;Tabla28[[#This Row],[NUEVO CONCEPTO]]&amp;Tabla28[[#This Row],[DESCRIPCION]]</f>
        <v>OperacionesCombustibleGasolina (Montacarga)</v>
      </c>
      <c r="H41" s="29" t="s">
        <v>3461</v>
      </c>
    </row>
    <row r="42" spans="2:8" x14ac:dyDescent="0.25">
      <c r="B42" s="4" t="s">
        <v>35</v>
      </c>
      <c r="C42" s="4" t="s">
        <v>196</v>
      </c>
      <c r="D42" s="30" t="s">
        <v>196</v>
      </c>
      <c r="E42" s="4" t="s">
        <v>224</v>
      </c>
      <c r="F42" s="12" t="s">
        <v>3462</v>
      </c>
      <c r="G42" s="12" t="str">
        <f>Tabla28[[#This Row],[AREA]]&amp;Tabla28[[#This Row],[NUEVO CONCEPTO]]&amp;Tabla28[[#This Row],[DESCRIPCION]]</f>
        <v>OperacionesCombustibleGLP (Montacarga)</v>
      </c>
      <c r="H42" s="29" t="s">
        <v>3462</v>
      </c>
    </row>
    <row r="43" spans="2:8" x14ac:dyDescent="0.25">
      <c r="B43" s="4" t="s">
        <v>35</v>
      </c>
      <c r="C43" s="4" t="s">
        <v>3463</v>
      </c>
      <c r="D43" s="30" t="s">
        <v>211</v>
      </c>
      <c r="E43" s="4" t="s">
        <v>198</v>
      </c>
      <c r="F43" s="12" t="s">
        <v>3464</v>
      </c>
      <c r="G43" s="12" t="str">
        <f>Tabla28[[#This Row],[AREA]]&amp;Tabla28[[#This Row],[NUEVO CONCEPTO]]&amp;Tabla28[[#This Row],[DESCRIPCION]]</f>
        <v>OperacionesMantenimientoMantenimiento Vehicular (Correctivo)</v>
      </c>
      <c r="H43" s="29" t="s">
        <v>3464</v>
      </c>
    </row>
    <row r="44" spans="2:8" x14ac:dyDescent="0.25">
      <c r="B44" s="4" t="s">
        <v>35</v>
      </c>
      <c r="C44" s="4" t="s">
        <v>3463</v>
      </c>
      <c r="D44" s="30" t="s">
        <v>211</v>
      </c>
      <c r="E44" s="4" t="s">
        <v>213</v>
      </c>
      <c r="F44" s="12" t="s">
        <v>3465</v>
      </c>
      <c r="G44" s="12" t="str">
        <f>Tabla28[[#This Row],[AREA]]&amp;Tabla28[[#This Row],[NUEVO CONCEPTO]]&amp;Tabla28[[#This Row],[DESCRIPCION]]</f>
        <v>OperacionesMantenimientoMantenimiento Vehicular (Preventivo)</v>
      </c>
      <c r="H44" s="29" t="s">
        <v>3465</v>
      </c>
    </row>
    <row r="45" spans="2:8" x14ac:dyDescent="0.25">
      <c r="B45" s="4" t="s">
        <v>35</v>
      </c>
      <c r="C45" s="4" t="s">
        <v>3463</v>
      </c>
      <c r="D45" s="30" t="s">
        <v>211</v>
      </c>
      <c r="E45" s="4" t="s">
        <v>225</v>
      </c>
      <c r="F45" s="12" t="s">
        <v>3466</v>
      </c>
      <c r="G45" s="12" t="str">
        <f>Tabla28[[#This Row],[AREA]]&amp;Tabla28[[#This Row],[NUEVO CONCEPTO]]&amp;Tabla28[[#This Row],[DESCRIPCION]]</f>
        <v>OperacionesMantenimientoAccesorios Vehiculares</v>
      </c>
      <c r="H45" s="29" t="s">
        <v>3466</v>
      </c>
    </row>
    <row r="46" spans="2:8" x14ac:dyDescent="0.25">
      <c r="B46" s="4" t="s">
        <v>35</v>
      </c>
      <c r="C46" s="4" t="s">
        <v>3467</v>
      </c>
      <c r="D46" s="30" t="s">
        <v>211</v>
      </c>
      <c r="E46" s="4" t="s">
        <v>234</v>
      </c>
      <c r="F46" s="12" t="s">
        <v>3468</v>
      </c>
      <c r="G46" s="12" t="str">
        <f>Tabla28[[#This Row],[AREA]]&amp;Tabla28[[#This Row],[NUEVO CONCEPTO]]&amp;Tabla28[[#This Row],[DESCRIPCION]]</f>
        <v>OperacionesMantenimientoMantenimiento Correctivo (Montacarga)</v>
      </c>
      <c r="H46" s="29" t="s">
        <v>3469</v>
      </c>
    </row>
    <row r="47" spans="2:8" x14ac:dyDescent="0.25">
      <c r="B47" s="4" t="s">
        <v>35</v>
      </c>
      <c r="C47" s="4" t="s">
        <v>3467</v>
      </c>
      <c r="D47" s="30" t="s">
        <v>211</v>
      </c>
      <c r="E47" s="4" t="s">
        <v>240</v>
      </c>
      <c r="F47" s="12" t="s">
        <v>3470</v>
      </c>
      <c r="G47" s="12" t="str">
        <f>Tabla28[[#This Row],[AREA]]&amp;Tabla28[[#This Row],[NUEVO CONCEPTO]]&amp;Tabla28[[#This Row],[DESCRIPCION]]</f>
        <v>OperacionesMantenimientoMantenimiento Preventivo (Montacarga)</v>
      </c>
      <c r="H47" s="29" t="s">
        <v>3471</v>
      </c>
    </row>
    <row r="48" spans="2:8" x14ac:dyDescent="0.25">
      <c r="B48" s="4" t="s">
        <v>35</v>
      </c>
      <c r="C48" s="4" t="s">
        <v>245</v>
      </c>
      <c r="D48" s="30" t="s">
        <v>211</v>
      </c>
      <c r="E48" s="4" t="s">
        <v>245</v>
      </c>
      <c r="F48" s="12" t="s">
        <v>3472</v>
      </c>
      <c r="G48" s="12" t="str">
        <f>Tabla28[[#This Row],[AREA]]&amp;Tabla28[[#This Row],[NUEVO CONCEPTO]]&amp;Tabla28[[#This Row],[DESCRIPCION]]</f>
        <v>OperacionesMantenimientoRevisión Técnica Vehicular</v>
      </c>
      <c r="H48" s="29" t="s">
        <v>3473</v>
      </c>
    </row>
    <row r="49" spans="2:8" x14ac:dyDescent="0.25">
      <c r="B49" s="4" t="s">
        <v>35</v>
      </c>
      <c r="C49" s="4" t="s">
        <v>249</v>
      </c>
      <c r="D49" s="30" t="s">
        <v>211</v>
      </c>
      <c r="E49" s="4" t="s">
        <v>249</v>
      </c>
      <c r="F49" s="12" t="s">
        <v>3474</v>
      </c>
      <c r="G49" s="12" t="str">
        <f>Tabla28[[#This Row],[AREA]]&amp;Tabla28[[#This Row],[NUEVO CONCEPTO]]&amp;Tabla28[[#This Row],[DESCRIPCION]]</f>
        <v>OperacionesMantenimientoLavado e higienización</v>
      </c>
      <c r="H49" s="29" t="s">
        <v>3475</v>
      </c>
    </row>
    <row r="50" spans="2:8" x14ac:dyDescent="0.25">
      <c r="B50" s="4" t="s">
        <v>35</v>
      </c>
      <c r="C50" s="4" t="s">
        <v>3476</v>
      </c>
      <c r="D50" s="30" t="s">
        <v>211</v>
      </c>
      <c r="E50" s="4" t="s">
        <v>253</v>
      </c>
      <c r="F50" s="12" t="s">
        <v>3477</v>
      </c>
      <c r="G50" s="12" t="str">
        <f>Tabla28[[#This Row],[AREA]]&amp;Tabla28[[#This Row],[NUEVO CONCEPTO]]&amp;Tabla28[[#This Row],[DESCRIPCION]]</f>
        <v>OperacionesMantenimientoMotobomba, Stocka, Balanza</v>
      </c>
      <c r="H50" s="29" t="s">
        <v>3478</v>
      </c>
    </row>
    <row r="51" spans="2:8" x14ac:dyDescent="0.25">
      <c r="B51" s="4" t="s">
        <v>35</v>
      </c>
      <c r="C51" s="4" t="s">
        <v>199</v>
      </c>
      <c r="D51" s="30" t="s">
        <v>223</v>
      </c>
      <c r="E51" s="4" t="s">
        <v>199</v>
      </c>
      <c r="F51" s="12" t="s">
        <v>3479</v>
      </c>
      <c r="G51" s="12" t="str">
        <f>Tabla28[[#This Row],[AREA]]&amp;Tabla28[[#This Row],[NUEVO CONCEPTO]]&amp;Tabla28[[#This Row],[DESCRIPCION]]</f>
        <v>OperacionesOtros Gastos OperativosBalanzas</v>
      </c>
      <c r="H51" s="29" t="s">
        <v>3468</v>
      </c>
    </row>
    <row r="52" spans="2:8" x14ac:dyDescent="0.25">
      <c r="B52" s="4" t="s">
        <v>35</v>
      </c>
      <c r="C52" s="4" t="s">
        <v>214</v>
      </c>
      <c r="D52" s="30" t="s">
        <v>223</v>
      </c>
      <c r="E52" s="4" t="s">
        <v>214</v>
      </c>
      <c r="F52" s="12" t="s">
        <v>3480</v>
      </c>
      <c r="G52" s="12" t="str">
        <f>Tabla28[[#This Row],[AREA]]&amp;Tabla28[[#This Row],[NUEVO CONCEPTO]]&amp;Tabla28[[#This Row],[DESCRIPCION]]</f>
        <v>OperacionesOtros Gastos OperativosPeajes</v>
      </c>
      <c r="H52" s="29" t="s">
        <v>3470</v>
      </c>
    </row>
    <row r="53" spans="2:8" x14ac:dyDescent="0.25">
      <c r="B53" s="4" t="s">
        <v>35</v>
      </c>
      <c r="C53" s="4" t="s">
        <v>226</v>
      </c>
      <c r="D53" s="30" t="s">
        <v>223</v>
      </c>
      <c r="E53" s="4" t="s">
        <v>226</v>
      </c>
      <c r="F53" s="12" t="s">
        <v>3481</v>
      </c>
      <c r="G53" s="12" t="str">
        <f>Tabla28[[#This Row],[AREA]]&amp;Tabla28[[#This Row],[NUEVO CONCEPTO]]&amp;Tabla28[[#This Row],[DESCRIPCION]]</f>
        <v>OperacionesOtros Gastos OperativosCochera</v>
      </c>
      <c r="H53" s="29" t="s">
        <v>3482</v>
      </c>
    </row>
    <row r="54" spans="2:8" x14ac:dyDescent="0.25">
      <c r="B54" s="4" t="s">
        <v>35</v>
      </c>
      <c r="C54" s="4" t="s">
        <v>200</v>
      </c>
      <c r="D54" s="30" t="s">
        <v>233</v>
      </c>
      <c r="E54" s="4" t="s">
        <v>200</v>
      </c>
      <c r="F54" s="12" t="s">
        <v>3483</v>
      </c>
      <c r="G54" s="12" t="str">
        <f>Tabla28[[#This Row],[AREA]]&amp;Tabla28[[#This Row],[NUEVO CONCEPTO]]&amp;Tabla28[[#This Row],[DESCRIPCION]]</f>
        <v>OperacionesCosto vehicularGPS</v>
      </c>
      <c r="H54" s="29" t="s">
        <v>3472</v>
      </c>
    </row>
    <row r="55" spans="2:8" x14ac:dyDescent="0.25">
      <c r="B55" s="4" t="s">
        <v>35</v>
      </c>
      <c r="C55" s="4" t="s">
        <v>3484</v>
      </c>
      <c r="D55" s="30" t="s">
        <v>233</v>
      </c>
      <c r="E55" s="4" t="s">
        <v>215</v>
      </c>
      <c r="F55" s="12" t="s">
        <v>3485</v>
      </c>
      <c r="G55" s="12" t="str">
        <f>Tabla28[[#This Row],[AREA]]&amp;Tabla28[[#This Row],[NUEVO CONCEPTO]]&amp;Tabla28[[#This Row],[DESCRIPCION]]</f>
        <v>OperacionesCosto vehicularSOAT</v>
      </c>
      <c r="H55" s="29" t="s">
        <v>3486</v>
      </c>
    </row>
    <row r="56" spans="2:8" x14ac:dyDescent="0.25">
      <c r="B56" s="4" t="s">
        <v>35</v>
      </c>
      <c r="C56" s="4" t="s">
        <v>3484</v>
      </c>
      <c r="D56" s="30" t="s">
        <v>233</v>
      </c>
      <c r="E56" s="4" t="s">
        <v>227</v>
      </c>
      <c r="F56" s="12" t="s">
        <v>3487</v>
      </c>
      <c r="G56" s="12" t="str">
        <f>Tabla28[[#This Row],[AREA]]&amp;Tabla28[[#This Row],[NUEVO CONCEPTO]]&amp;Tabla28[[#This Row],[DESCRIPCION]]</f>
        <v>OperacionesCosto vehicularSeguros Vehiculares</v>
      </c>
      <c r="H56" s="29" t="s">
        <v>3488</v>
      </c>
    </row>
    <row r="57" spans="2:8" x14ac:dyDescent="0.25">
      <c r="B57" s="4" t="s">
        <v>35</v>
      </c>
      <c r="C57" s="4" t="s">
        <v>3484</v>
      </c>
      <c r="D57" s="30" t="s">
        <v>233</v>
      </c>
      <c r="E57" s="4" t="s">
        <v>235</v>
      </c>
      <c r="F57" s="12" t="s">
        <v>3489</v>
      </c>
      <c r="G57" s="12" t="str">
        <f>Tabla28[[#This Row],[AREA]]&amp;Tabla28[[#This Row],[NUEVO CONCEPTO]]&amp;Tabla28[[#This Row],[DESCRIPCION]]</f>
        <v>OperacionesCosto vehicularPoliza de Responsabilidad Civil</v>
      </c>
      <c r="H57" s="29" t="s">
        <v>3490</v>
      </c>
    </row>
    <row r="58" spans="2:8" x14ac:dyDescent="0.25">
      <c r="B58" s="4" t="s">
        <v>35</v>
      </c>
      <c r="C58" s="4" t="s">
        <v>241</v>
      </c>
      <c r="D58" s="30" t="s">
        <v>233</v>
      </c>
      <c r="E58" s="4" t="s">
        <v>241</v>
      </c>
      <c r="F58" s="12" t="s">
        <v>3491</v>
      </c>
      <c r="G58" s="12" t="str">
        <f>Tabla28[[#This Row],[AREA]]&amp;Tabla28[[#This Row],[NUEVO CONCEPTO]]&amp;Tabla28[[#This Row],[DESCRIPCION]]</f>
        <v>OperacionesCosto vehicularKit básico de herramientas</v>
      </c>
      <c r="H58" s="29" t="s">
        <v>3492</v>
      </c>
    </row>
    <row r="59" spans="2:8" x14ac:dyDescent="0.25">
      <c r="B59" s="4" t="s">
        <v>35</v>
      </c>
      <c r="C59" s="4" t="s">
        <v>246</v>
      </c>
      <c r="D59" s="30" t="s">
        <v>233</v>
      </c>
      <c r="E59" s="4" t="s">
        <v>246</v>
      </c>
      <c r="F59" s="12" t="s">
        <v>3493</v>
      </c>
      <c r="G59" s="12" t="str">
        <f>Tabla28[[#This Row],[AREA]]&amp;Tabla28[[#This Row],[NUEVO CONCEPTO]]&amp;Tabla28[[#This Row],[DESCRIPCION]]</f>
        <v>OperacionesCosto vehicularKit antiderrame</v>
      </c>
      <c r="H59" s="29" t="s">
        <v>3494</v>
      </c>
    </row>
    <row r="60" spans="2:8" x14ac:dyDescent="0.25">
      <c r="B60" s="4" t="s">
        <v>35</v>
      </c>
      <c r="C60" s="4" t="s">
        <v>3495</v>
      </c>
      <c r="D60" s="30" t="s">
        <v>239</v>
      </c>
      <c r="E60" s="4" t="s">
        <v>201</v>
      </c>
      <c r="F60" s="12" t="s">
        <v>3496</v>
      </c>
      <c r="G60" s="12" t="str">
        <f>Tabla28[[#This Row],[AREA]]&amp;Tabla28[[#This Row],[NUEVO CONCEPTO]]&amp;Tabla28[[#This Row],[DESCRIPCION]]</f>
        <v xml:space="preserve">OperacionesTratamiento / DisposiciónPeligrosos </v>
      </c>
      <c r="H60" s="29" t="s">
        <v>3474</v>
      </c>
    </row>
    <row r="61" spans="2:8" x14ac:dyDescent="0.25">
      <c r="B61" s="4" t="s">
        <v>35</v>
      </c>
      <c r="C61" s="4" t="s">
        <v>3495</v>
      </c>
      <c r="D61" s="30" t="s">
        <v>239</v>
      </c>
      <c r="E61" s="4" t="s">
        <v>216</v>
      </c>
      <c r="F61" s="12" t="s">
        <v>3497</v>
      </c>
      <c r="G61" s="12" t="str">
        <f>Tabla28[[#This Row],[AREA]]&amp;Tabla28[[#This Row],[NUEVO CONCEPTO]]&amp;Tabla28[[#This Row],[DESCRIPCION]]</f>
        <v>OperacionesTratamiento / DisposiciónNo Aprovechables</v>
      </c>
      <c r="H61" s="29" t="s">
        <v>3498</v>
      </c>
    </row>
    <row r="62" spans="2:8" x14ac:dyDescent="0.25">
      <c r="B62" s="4" t="s">
        <v>35</v>
      </c>
      <c r="C62" s="4" t="s">
        <v>3405</v>
      </c>
      <c r="D62" s="30" t="s">
        <v>37</v>
      </c>
      <c r="E62" s="4" t="s">
        <v>202</v>
      </c>
      <c r="F62" s="12" t="s">
        <v>3499</v>
      </c>
      <c r="G62" s="12" t="str">
        <f>Tabla28[[#This Row],[AREA]]&amp;Tabla28[[#This Row],[NUEVO CONCEPTO]]&amp;Tabla28[[#This Row],[DESCRIPCION]]</f>
        <v>OperacionesAlquiler de almacenesAlmacenamiento de Residuos</v>
      </c>
      <c r="H62" s="29" t="s">
        <v>3479</v>
      </c>
    </row>
    <row r="63" spans="2:8" x14ac:dyDescent="0.25">
      <c r="B63" s="4" t="s">
        <v>35</v>
      </c>
      <c r="C63" s="4" t="s">
        <v>19</v>
      </c>
      <c r="D63" s="30" t="s">
        <v>19</v>
      </c>
      <c r="E63" s="4" t="s">
        <v>203</v>
      </c>
      <c r="F63" s="12" t="s">
        <v>3500</v>
      </c>
      <c r="G63" s="12" t="str">
        <f>Tabla28[[#This Row],[AREA]]&amp;Tabla28[[#This Row],[NUEVO CONCEPTO]]&amp;Tabla28[[#This Row],[DESCRIPCION]]</f>
        <v>OperacionesMovilidadTransporte de Personal (Servicios Locales)</v>
      </c>
      <c r="H63" s="29" t="s">
        <v>3480</v>
      </c>
    </row>
    <row r="64" spans="2:8" x14ac:dyDescent="0.25">
      <c r="B64" s="4" t="s">
        <v>35</v>
      </c>
      <c r="C64" s="4" t="s">
        <v>19</v>
      </c>
      <c r="D64" s="30" t="s">
        <v>19</v>
      </c>
      <c r="E64" s="4" t="s">
        <v>217</v>
      </c>
      <c r="F64" s="12" t="s">
        <v>3501</v>
      </c>
      <c r="G64" s="12" t="str">
        <f>Tabla28[[#This Row],[AREA]]&amp;Tabla28[[#This Row],[NUEVO CONCEPTO]]&amp;Tabla28[[#This Row],[DESCRIPCION]]</f>
        <v>OperacionesMovilidadTransporte de Personal (Viajes)</v>
      </c>
      <c r="H64" s="29" t="s">
        <v>3502</v>
      </c>
    </row>
    <row r="65" spans="2:8" x14ac:dyDescent="0.25">
      <c r="B65" s="4" t="s">
        <v>35</v>
      </c>
      <c r="C65" s="4" t="s">
        <v>19</v>
      </c>
      <c r="D65" s="30" t="s">
        <v>19</v>
      </c>
      <c r="E65" s="4" t="s">
        <v>228</v>
      </c>
      <c r="F65" s="12" t="s">
        <v>3503</v>
      </c>
      <c r="G65" s="12" t="str">
        <f>Tabla28[[#This Row],[AREA]]&amp;Tabla28[[#This Row],[NUEVO CONCEPTO]]&amp;Tabla28[[#This Row],[DESCRIPCION]]</f>
        <v>OperacionesMovilidadGestiones de área</v>
      </c>
      <c r="H65" s="29" t="s">
        <v>3504</v>
      </c>
    </row>
    <row r="66" spans="2:8" x14ac:dyDescent="0.25">
      <c r="B66" s="4" t="s">
        <v>35</v>
      </c>
      <c r="C66" s="4" t="s">
        <v>3456</v>
      </c>
      <c r="D66" s="30" t="s">
        <v>19</v>
      </c>
      <c r="E66" s="4" t="s">
        <v>99</v>
      </c>
      <c r="F66" s="12" t="s">
        <v>3505</v>
      </c>
      <c r="G66" s="12" t="str">
        <f>Tabla28[[#This Row],[AREA]]&amp;Tabla28[[#This Row],[NUEVO CONCEPTO]]&amp;Tabla28[[#This Row],[DESCRIPCION]]</f>
        <v>OperacionesMovilidadEnvío de documentación / paquetería</v>
      </c>
      <c r="H66" s="29" t="s">
        <v>3506</v>
      </c>
    </row>
    <row r="67" spans="2:8" x14ac:dyDescent="0.25">
      <c r="B67" s="4" t="s">
        <v>35</v>
      </c>
      <c r="C67" s="4" t="s">
        <v>3430</v>
      </c>
      <c r="D67" s="30" t="s">
        <v>29</v>
      </c>
      <c r="E67" s="4" t="s">
        <v>204</v>
      </c>
      <c r="F67" s="12" t="s">
        <v>3507</v>
      </c>
      <c r="G67" s="12" t="str">
        <f>Tabla28[[#This Row],[AREA]]&amp;Tabla28[[#This Row],[NUEVO CONCEPTO]]&amp;Tabla28[[#This Row],[DESCRIPCION]]</f>
        <v>OperacionesPublicidad e impresiónImpresión de manifiestos</v>
      </c>
      <c r="H67" s="29" t="s">
        <v>3481</v>
      </c>
    </row>
    <row r="68" spans="2:8" x14ac:dyDescent="0.25">
      <c r="B68" s="4" t="s">
        <v>35</v>
      </c>
      <c r="C68" s="4" t="s">
        <v>3430</v>
      </c>
      <c r="D68" s="30" t="s">
        <v>29</v>
      </c>
      <c r="E68" s="4" t="s">
        <v>218</v>
      </c>
      <c r="F68" s="12" t="s">
        <v>3508</v>
      </c>
      <c r="G68" s="12" t="str">
        <f>Tabla28[[#This Row],[AREA]]&amp;Tabla28[[#This Row],[NUEVO CONCEPTO]]&amp;Tabla28[[#This Row],[DESCRIPCION]]</f>
        <v>OperacionesPublicidad e impresiónImpresión de fichas de servicio / Check List</v>
      </c>
      <c r="H68" s="29" t="s">
        <v>3509</v>
      </c>
    </row>
    <row r="69" spans="2:8" x14ac:dyDescent="0.25">
      <c r="B69" s="4" t="s">
        <v>35</v>
      </c>
      <c r="C69" s="4" t="s">
        <v>257</v>
      </c>
      <c r="D69" s="30" t="s">
        <v>257</v>
      </c>
      <c r="E69" s="4" t="s">
        <v>205</v>
      </c>
      <c r="F69" s="12" t="s">
        <v>3510</v>
      </c>
      <c r="G69" s="12" t="str">
        <f>Tabla28[[#This Row],[AREA]]&amp;Tabla28[[#This Row],[NUEVO CONCEPTO]]&amp;Tabla28[[#This Row],[DESCRIPCION]]</f>
        <v>OperacionesInsumos / materialesDetergente industrial, trapo waype, bolsas plásticas, plástico Strech Film y otros</v>
      </c>
      <c r="H69" s="29" t="s">
        <v>3483</v>
      </c>
    </row>
    <row r="70" spans="2:8" x14ac:dyDescent="0.25">
      <c r="B70" s="4" t="s">
        <v>35</v>
      </c>
      <c r="C70" s="4" t="s">
        <v>144</v>
      </c>
      <c r="D70" s="30" t="s">
        <v>144</v>
      </c>
      <c r="E70" s="4" t="s">
        <v>110</v>
      </c>
      <c r="F70" s="12" t="s">
        <v>3511</v>
      </c>
      <c r="G70" s="12" t="str">
        <f>Tabla28[[#This Row],[AREA]]&amp;Tabla28[[#This Row],[NUEVO CONCEPTO]]&amp;Tabla28[[#This Row],[DESCRIPCION]]</f>
        <v>OperacionesViáticosAlimentación</v>
      </c>
      <c r="H70" s="29" t="s">
        <v>3485</v>
      </c>
    </row>
    <row r="71" spans="2:8" x14ac:dyDescent="0.25">
      <c r="B71" s="4" t="s">
        <v>35</v>
      </c>
      <c r="C71" s="4" t="s">
        <v>144</v>
      </c>
      <c r="D71" s="30" t="s">
        <v>144</v>
      </c>
      <c r="E71" s="4" t="s">
        <v>119</v>
      </c>
      <c r="F71" s="12" t="s">
        <v>3512</v>
      </c>
      <c r="G71" s="12" t="str">
        <f>Tabla28[[#This Row],[AREA]]&amp;Tabla28[[#This Row],[NUEVO CONCEPTO]]&amp;Tabla28[[#This Row],[DESCRIPCION]]</f>
        <v>OperacionesViáticosAlojamiento</v>
      </c>
      <c r="H71" s="29" t="s">
        <v>3487</v>
      </c>
    </row>
    <row r="72" spans="2:8" x14ac:dyDescent="0.25">
      <c r="B72" s="4" t="s">
        <v>35</v>
      </c>
      <c r="C72" s="4" t="s">
        <v>3438</v>
      </c>
      <c r="D72" s="30" t="s">
        <v>118</v>
      </c>
      <c r="E72" s="4" t="s">
        <v>206</v>
      </c>
      <c r="F72" s="12" t="s">
        <v>3513</v>
      </c>
      <c r="G72" s="12" t="str">
        <f>Tabla28[[#This Row],[AREA]]&amp;Tabla28[[#This Row],[NUEVO CONCEPTO]]&amp;Tabla28[[#This Row],[DESCRIPCION]]</f>
        <v>OperacionesTransporteRecolección Local</v>
      </c>
      <c r="H72" s="29" t="s">
        <v>3496</v>
      </c>
    </row>
    <row r="73" spans="2:8" x14ac:dyDescent="0.25">
      <c r="B73" s="4" t="s">
        <v>35</v>
      </c>
      <c r="C73" s="4" t="s">
        <v>3438</v>
      </c>
      <c r="D73" s="30" t="s">
        <v>118</v>
      </c>
      <c r="E73" s="4" t="s">
        <v>219</v>
      </c>
      <c r="F73" s="12" t="s">
        <v>3514</v>
      </c>
      <c r="G73" s="12" t="str">
        <f>Tabla28[[#This Row],[AREA]]&amp;Tabla28[[#This Row],[NUEVO CONCEPTO]]&amp;Tabla28[[#This Row],[DESCRIPCION]]</f>
        <v>OperacionesTransporteDisposición Final</v>
      </c>
      <c r="H73" s="29" t="s">
        <v>3497</v>
      </c>
    </row>
    <row r="74" spans="2:8" x14ac:dyDescent="0.25">
      <c r="B74" s="4" t="s">
        <v>35</v>
      </c>
      <c r="C74" s="4" t="s">
        <v>3515</v>
      </c>
      <c r="D74" s="30" t="s">
        <v>134</v>
      </c>
      <c r="E74" s="4" t="s">
        <v>97</v>
      </c>
      <c r="F74" s="12" t="s">
        <v>3516</v>
      </c>
      <c r="G74" s="12" t="str">
        <f>Tabla28[[#This Row],[AREA]]&amp;Tabla28[[#This Row],[NUEVO CONCEPTO]]&amp;Tabla28[[#This Row],[DESCRIPCION]]</f>
        <v>OperacionesAlquiler de maquinariaMontacarga</v>
      </c>
      <c r="H74" s="29" t="s">
        <v>3499</v>
      </c>
    </row>
    <row r="75" spans="2:8" x14ac:dyDescent="0.25">
      <c r="B75" s="4" t="s">
        <v>35</v>
      </c>
      <c r="C75" s="4" t="s">
        <v>3515</v>
      </c>
      <c r="D75" s="30" t="s">
        <v>134</v>
      </c>
      <c r="E75" s="4" t="s">
        <v>108</v>
      </c>
      <c r="F75" s="12" t="s">
        <v>3517</v>
      </c>
      <c r="G75" s="12" t="str">
        <f>Tabla28[[#This Row],[AREA]]&amp;Tabla28[[#This Row],[NUEVO CONCEPTO]]&amp;Tabla28[[#This Row],[DESCRIPCION]]</f>
        <v>OperacionesAlquiler de maquinariaMaquinaria Pesada</v>
      </c>
      <c r="H75" s="29" t="s">
        <v>3518</v>
      </c>
    </row>
    <row r="76" spans="2:8" x14ac:dyDescent="0.25">
      <c r="B76" s="4" t="s">
        <v>35</v>
      </c>
      <c r="C76" s="4" t="s">
        <v>3515</v>
      </c>
      <c r="D76" s="30" t="s">
        <v>134</v>
      </c>
      <c r="E76" s="4" t="s">
        <v>229</v>
      </c>
      <c r="F76" s="12" t="s">
        <v>3519</v>
      </c>
      <c r="G76" s="12" t="str">
        <f>Tabla28[[#This Row],[AREA]]&amp;Tabla28[[#This Row],[NUEVO CONCEPTO]]&amp;Tabla28[[#This Row],[DESCRIPCION]]</f>
        <v>OperacionesAlquiler de maquinariaApoyo Operativo (Maquinaria)</v>
      </c>
      <c r="H76" s="29" t="s">
        <v>3520</v>
      </c>
    </row>
    <row r="77" spans="2:8" x14ac:dyDescent="0.25">
      <c r="B77" s="4" t="s">
        <v>35</v>
      </c>
      <c r="C77" s="4" t="s">
        <v>207</v>
      </c>
      <c r="D77" s="30" t="s">
        <v>268</v>
      </c>
      <c r="E77" s="4" t="s">
        <v>207</v>
      </c>
      <c r="F77" s="12" t="s">
        <v>3521</v>
      </c>
      <c r="G77" s="12" t="str">
        <f>Tabla28[[#This Row],[AREA]]&amp;Tabla28[[#This Row],[NUEVO CONCEPTO]]&amp;Tabla28[[#This Row],[DESCRIPCION]]</f>
        <v>OperacionesGastos No OperativosInfraciones / Pagos Extras</v>
      </c>
      <c r="H77" s="29" t="s">
        <v>3500</v>
      </c>
    </row>
    <row r="78" spans="2:8" x14ac:dyDescent="0.25">
      <c r="B78" s="4" t="s">
        <v>35</v>
      </c>
      <c r="C78" s="4" t="s">
        <v>208</v>
      </c>
      <c r="D78" s="30" t="s">
        <v>208</v>
      </c>
      <c r="E78" s="4" t="s">
        <v>208</v>
      </c>
      <c r="F78" s="12" t="s">
        <v>3522</v>
      </c>
      <c r="G78" s="12" t="str">
        <f>Tabla28[[#This Row],[AREA]]&amp;Tabla28[[#This Row],[NUEVO CONCEPTO]]&amp;Tabla28[[#This Row],[DESCRIPCION]]</f>
        <v>OperacionesCapacitacionesCapacitaciones</v>
      </c>
      <c r="H78" s="29" t="s">
        <v>3507</v>
      </c>
    </row>
    <row r="79" spans="2:8" x14ac:dyDescent="0.25">
      <c r="B79" s="4" t="s">
        <v>35</v>
      </c>
      <c r="C79" s="4" t="s">
        <v>3422</v>
      </c>
      <c r="D79" s="30" t="s">
        <v>51</v>
      </c>
      <c r="E79" s="4" t="s">
        <v>24</v>
      </c>
      <c r="F79" s="12" t="s">
        <v>3523</v>
      </c>
      <c r="G79" s="12" t="str">
        <f>Tabla28[[#This Row],[AREA]]&amp;Tabla28[[#This Row],[NUEVO CONCEPTO]]&amp;Tabla28[[#This Row],[DESCRIPCION]]</f>
        <v>OperacionesOtros gastosVarios</v>
      </c>
      <c r="H79" s="29" t="s">
        <v>3505</v>
      </c>
    </row>
    <row r="80" spans="2:8" x14ac:dyDescent="0.25">
      <c r="B80" s="4" t="s">
        <v>43</v>
      </c>
      <c r="C80" s="4" t="s">
        <v>3524</v>
      </c>
      <c r="D80" s="30" t="s">
        <v>273</v>
      </c>
      <c r="E80" s="4" t="s">
        <v>293</v>
      </c>
      <c r="F80" s="12" t="s">
        <v>3525</v>
      </c>
      <c r="G80" s="12" t="str">
        <f>Tabla28[[#This Row],[AREA]]&amp;Tabla28[[#This Row],[NUEVO CONCEPTO]]&amp;Tabla28[[#This Row],[DESCRIPCION]]</f>
        <v>Contabilidad y FinanzasPago de capitalCapital - Préstamo Bancario</v>
      </c>
      <c r="H80" s="29" t="s">
        <v>3525</v>
      </c>
    </row>
    <row r="81" spans="2:8" x14ac:dyDescent="0.25">
      <c r="B81" s="4" t="s">
        <v>43</v>
      </c>
      <c r="C81" s="4" t="s">
        <v>3524</v>
      </c>
      <c r="D81" s="30" t="s">
        <v>147</v>
      </c>
      <c r="E81" s="4" t="s">
        <v>294</v>
      </c>
      <c r="F81" s="12" t="s">
        <v>3526</v>
      </c>
      <c r="G81" s="12" t="str">
        <f>Tabla28[[#This Row],[AREA]]&amp;Tabla28[[#This Row],[NUEVO CONCEPTO]]&amp;Tabla28[[#This Row],[DESCRIPCION]]</f>
        <v>Contabilidad y FinanzasGastos financierosIntereses - Préstamo Bancario</v>
      </c>
      <c r="H81" s="29" t="s">
        <v>3527</v>
      </c>
    </row>
    <row r="82" spans="2:8" x14ac:dyDescent="0.25">
      <c r="B82" s="4" t="s">
        <v>43</v>
      </c>
      <c r="C82" s="4" t="s">
        <v>3528</v>
      </c>
      <c r="D82" s="30" t="s">
        <v>147</v>
      </c>
      <c r="E82" s="4" t="s">
        <v>302</v>
      </c>
      <c r="F82" s="12" t="s">
        <v>3527</v>
      </c>
      <c r="G82" s="12" t="str">
        <f>Tabla28[[#This Row],[AREA]]&amp;Tabla28[[#This Row],[NUEVO CONCEPTO]]&amp;Tabla28[[#This Row],[DESCRIPCION]]</f>
        <v>Contabilidad y FinanzasGastos financierosFactoring - Comisión</v>
      </c>
      <c r="H82" s="29" t="s">
        <v>3529</v>
      </c>
    </row>
    <row r="83" spans="2:8" x14ac:dyDescent="0.25">
      <c r="B83" s="4" t="s">
        <v>43</v>
      </c>
      <c r="C83" s="4" t="s">
        <v>3528</v>
      </c>
      <c r="D83" s="30" t="s">
        <v>147</v>
      </c>
      <c r="E83" s="4" t="s">
        <v>311</v>
      </c>
      <c r="F83" s="12" t="s">
        <v>3529</v>
      </c>
      <c r="G83" s="12" t="str">
        <f>Tabla28[[#This Row],[AREA]]&amp;Tabla28[[#This Row],[NUEVO CONCEPTO]]&amp;Tabla28[[#This Row],[DESCRIPCION]]</f>
        <v>Contabilidad y FinanzasGastos financierosFactoring - Interés</v>
      </c>
      <c r="H83" s="29" t="s">
        <v>3530</v>
      </c>
    </row>
    <row r="84" spans="2:8" x14ac:dyDescent="0.25">
      <c r="B84" s="4" t="s">
        <v>43</v>
      </c>
      <c r="C84" s="4" t="s">
        <v>3524</v>
      </c>
      <c r="D84" s="30" t="s">
        <v>276</v>
      </c>
      <c r="E84" s="4" t="s">
        <v>295</v>
      </c>
      <c r="F84" s="12" t="s">
        <v>3531</v>
      </c>
      <c r="G84" s="12" t="str">
        <f>Tabla28[[#This Row],[AREA]]&amp;Tabla28[[#This Row],[NUEVO CONCEPTO]]&amp;Tabla28[[#This Row],[DESCRIPCION]]</f>
        <v>Contabilidad y FinanzasPréstamos realizadosPréstamo persona natural</v>
      </c>
      <c r="H84" s="29" t="s">
        <v>3532</v>
      </c>
    </row>
    <row r="85" spans="2:8" x14ac:dyDescent="0.25">
      <c r="B85" s="4" t="s">
        <v>43</v>
      </c>
      <c r="C85" s="4" t="s">
        <v>155</v>
      </c>
      <c r="D85" s="30" t="s">
        <v>155</v>
      </c>
      <c r="E85" s="4" t="s">
        <v>296</v>
      </c>
      <c r="F85" s="12" t="s">
        <v>3532</v>
      </c>
      <c r="G85" s="12" t="str">
        <f>Tabla28[[#This Row],[AREA]]&amp;Tabla28[[#This Row],[NUEVO CONCEPTO]]&amp;Tabla28[[#This Row],[DESCRIPCION]]</f>
        <v>Contabilidad y FinanzasImpuestosIGV 18%</v>
      </c>
      <c r="H85" s="29" t="s">
        <v>3533</v>
      </c>
    </row>
    <row r="86" spans="2:8" x14ac:dyDescent="0.25">
      <c r="B86" s="4" t="s">
        <v>43</v>
      </c>
      <c r="C86" s="4" t="s">
        <v>155</v>
      </c>
      <c r="D86" s="30" t="s">
        <v>155</v>
      </c>
      <c r="E86" s="4" t="s">
        <v>303</v>
      </c>
      <c r="F86" s="12" t="s">
        <v>3534</v>
      </c>
      <c r="G86" s="12" t="str">
        <f>Tabla28[[#This Row],[AREA]]&amp;Tabla28[[#This Row],[NUEVO CONCEPTO]]&amp;Tabla28[[#This Row],[DESCRIPCION]]</f>
        <v>Contabilidad y FinanzasImpuestosImpuesto a la Renta</v>
      </c>
      <c r="H86" s="29" t="s">
        <v>3535</v>
      </c>
    </row>
    <row r="87" spans="2:8" x14ac:dyDescent="0.25">
      <c r="B87" s="4" t="s">
        <v>43</v>
      </c>
      <c r="C87" s="4" t="s">
        <v>155</v>
      </c>
      <c r="D87" s="30" t="s">
        <v>155</v>
      </c>
      <c r="E87" s="4" t="s">
        <v>312</v>
      </c>
      <c r="F87" s="12" t="s">
        <v>3536</v>
      </c>
      <c r="G87" s="12" t="str">
        <f>Tabla28[[#This Row],[AREA]]&amp;Tabla28[[#This Row],[NUEVO CONCEPTO]]&amp;Tabla28[[#This Row],[DESCRIPCION]]</f>
        <v>Contabilidad y FinanzasImpuestosFraccionamientos</v>
      </c>
      <c r="H87" s="29" t="s">
        <v>3537</v>
      </c>
    </row>
    <row r="88" spans="2:8" x14ac:dyDescent="0.25">
      <c r="B88" s="4" t="s">
        <v>43</v>
      </c>
      <c r="C88" s="4" t="s">
        <v>155</v>
      </c>
      <c r="D88" s="30" t="s">
        <v>155</v>
      </c>
      <c r="E88" s="4" t="s">
        <v>318</v>
      </c>
      <c r="F88" s="12" t="s">
        <v>3538</v>
      </c>
      <c r="G88" s="12" t="str">
        <f>Tabla28[[#This Row],[AREA]]&amp;Tabla28[[#This Row],[NUEVO CONCEPTO]]&amp;Tabla28[[#This Row],[DESCRIPCION]]</f>
        <v>Contabilidad y FinanzasImpuestosIntereses</v>
      </c>
      <c r="H88" s="29" t="s">
        <v>3539</v>
      </c>
    </row>
    <row r="89" spans="2:8" x14ac:dyDescent="0.25">
      <c r="B89" s="4" t="s">
        <v>43</v>
      </c>
      <c r="D89" s="30" t="s">
        <v>155</v>
      </c>
      <c r="E89" s="4" t="s">
        <v>321</v>
      </c>
      <c r="F89" s="12"/>
      <c r="G89" s="12" t="str">
        <f>Tabla28[[#This Row],[AREA]]&amp;Tabla28[[#This Row],[NUEVO CONCEPTO]]&amp;Tabla28[[#This Row],[DESCRIPCION]]</f>
        <v>Contabilidad y FinanzasImpuestosITF</v>
      </c>
      <c r="H89" s="29" t="s">
        <v>3540</v>
      </c>
    </row>
    <row r="90" spans="2:8" x14ac:dyDescent="0.25">
      <c r="B90" s="4" t="s">
        <v>43</v>
      </c>
      <c r="C90" s="4" t="s">
        <v>3541</v>
      </c>
      <c r="D90" s="30" t="s">
        <v>268</v>
      </c>
      <c r="E90" s="4" t="s">
        <v>297</v>
      </c>
      <c r="F90" s="12" t="s">
        <v>3533</v>
      </c>
      <c r="G90" s="12" t="str">
        <f>Tabla28[[#This Row],[AREA]]&amp;Tabla28[[#This Row],[NUEVO CONCEPTO]]&amp;Tabla28[[#This Row],[DESCRIPCION]]</f>
        <v>Contabilidad y FinanzasGastos No OperativosMINAM</v>
      </c>
      <c r="H90" s="29" t="s">
        <v>3542</v>
      </c>
    </row>
    <row r="91" spans="2:8" x14ac:dyDescent="0.25">
      <c r="B91" s="4" t="s">
        <v>43</v>
      </c>
      <c r="C91" s="4" t="s">
        <v>3541</v>
      </c>
      <c r="D91" s="30" t="s">
        <v>268</v>
      </c>
      <c r="E91" s="4" t="s">
        <v>304</v>
      </c>
      <c r="F91" s="12" t="s">
        <v>3535</v>
      </c>
      <c r="G91" s="12" t="str">
        <f>Tabla28[[#This Row],[AREA]]&amp;Tabla28[[#This Row],[NUEVO CONCEPTO]]&amp;Tabla28[[#This Row],[DESCRIPCION]]</f>
        <v>Contabilidad y FinanzasGastos No OperativosMTC</v>
      </c>
      <c r="H91" s="29" t="s">
        <v>3543</v>
      </c>
    </row>
    <row r="92" spans="2:8" x14ac:dyDescent="0.25">
      <c r="B92" s="4" t="s">
        <v>43</v>
      </c>
      <c r="C92" s="4" t="s">
        <v>3541</v>
      </c>
      <c r="D92" s="30" t="s">
        <v>268</v>
      </c>
      <c r="E92" s="4" t="s">
        <v>313</v>
      </c>
      <c r="F92" s="12" t="s">
        <v>3537</v>
      </c>
      <c r="G92" s="12" t="str">
        <f>Tabla28[[#This Row],[AREA]]&amp;Tabla28[[#This Row],[NUEVO CONCEPTO]]&amp;Tabla28[[#This Row],[DESCRIPCION]]</f>
        <v>Contabilidad y FinanzasGastos No OperativosSUNAFIL</v>
      </c>
      <c r="H92" s="29" t="s">
        <v>3544</v>
      </c>
    </row>
    <row r="93" spans="2:8" x14ac:dyDescent="0.25">
      <c r="B93" s="4" t="s">
        <v>43</v>
      </c>
      <c r="C93" s="4" t="s">
        <v>291</v>
      </c>
      <c r="D93" s="30" t="s">
        <v>291</v>
      </c>
      <c r="E93" s="4" t="s">
        <v>298</v>
      </c>
      <c r="F93" s="12" t="s">
        <v>3542</v>
      </c>
      <c r="G93" s="12" t="str">
        <f>Tabla28[[#This Row],[AREA]]&amp;Tabla28[[#This Row],[NUEVO CONCEPTO]]&amp;Tabla28[[#This Row],[DESCRIPCION]]</f>
        <v>Contabilidad y FinanzasRespaldo FinancieroBanco</v>
      </c>
      <c r="H93" s="29" t="s">
        <v>3545</v>
      </c>
    </row>
    <row r="94" spans="2:8" x14ac:dyDescent="0.25">
      <c r="B94" s="4" t="s">
        <v>43</v>
      </c>
      <c r="C94" s="4" t="s">
        <v>291</v>
      </c>
      <c r="D94" s="30" t="s">
        <v>291</v>
      </c>
      <c r="E94" s="4" t="s">
        <v>305</v>
      </c>
      <c r="F94" s="12" t="s">
        <v>3543</v>
      </c>
      <c r="G94" s="12" t="str">
        <f>Tabla28[[#This Row],[AREA]]&amp;Tabla28[[#This Row],[NUEVO CONCEPTO]]&amp;Tabla28[[#This Row],[DESCRIPCION]]</f>
        <v>Contabilidad y FinanzasRespaldo FinancieroEfectivo</v>
      </c>
      <c r="H94" s="29" t="s">
        <v>3546</v>
      </c>
    </row>
    <row r="95" spans="2:8" x14ac:dyDescent="0.25">
      <c r="B95" s="4" t="s">
        <v>43</v>
      </c>
      <c r="C95" s="4" t="s">
        <v>19</v>
      </c>
      <c r="D95" s="30" t="s">
        <v>19</v>
      </c>
      <c r="E95" s="4" t="s">
        <v>20</v>
      </c>
      <c r="F95" s="12" t="s">
        <v>3545</v>
      </c>
      <c r="G95" s="12" t="str">
        <f>Tabla28[[#This Row],[AREA]]&amp;Tabla28[[#This Row],[NUEVO CONCEPTO]]&amp;Tabla28[[#This Row],[DESCRIPCION]]</f>
        <v>Contabilidad y FinanzasMovilidadTransporte de Personal</v>
      </c>
      <c r="H95" s="29" t="s">
        <v>3547</v>
      </c>
    </row>
    <row r="96" spans="2:8" x14ac:dyDescent="0.25">
      <c r="B96" s="4" t="s">
        <v>43</v>
      </c>
      <c r="C96" s="4" t="s">
        <v>3548</v>
      </c>
      <c r="D96" s="30" t="s">
        <v>309</v>
      </c>
      <c r="E96" s="4" t="s">
        <v>211</v>
      </c>
      <c r="F96" s="12" t="s">
        <v>3547</v>
      </c>
      <c r="G96" s="12" t="str">
        <f>Tabla28[[#This Row],[AREA]]&amp;Tabla28[[#This Row],[NUEVO CONCEPTO]]&amp;Tabla28[[#This Row],[DESCRIPCION]]</f>
        <v>Contabilidad y FinanzasComisiones bancariasMantenimiento</v>
      </c>
      <c r="H96" s="29" t="s">
        <v>3549</v>
      </c>
    </row>
    <row r="97" spans="1:8" x14ac:dyDescent="0.25">
      <c r="B97" s="4" t="s">
        <v>43</v>
      </c>
      <c r="C97" s="4" t="s">
        <v>3548</v>
      </c>
      <c r="D97" s="30" t="s">
        <v>309</v>
      </c>
      <c r="E97" s="4" t="s">
        <v>306</v>
      </c>
      <c r="F97" s="12" t="s">
        <v>3550</v>
      </c>
      <c r="G97" s="12" t="str">
        <f>Tabla28[[#This Row],[AREA]]&amp;Tabla28[[#This Row],[NUEVO CONCEPTO]]&amp;Tabla28[[#This Row],[DESCRIPCION]]</f>
        <v>Contabilidad y FinanzasComisiones bancariasComisión - Detracción</v>
      </c>
      <c r="H97" s="29" t="s">
        <v>3551</v>
      </c>
    </row>
    <row r="98" spans="1:8" x14ac:dyDescent="0.25">
      <c r="B98" s="4" t="s">
        <v>43</v>
      </c>
      <c r="C98" s="4" t="s">
        <v>3548</v>
      </c>
      <c r="D98" s="30" t="s">
        <v>309</v>
      </c>
      <c r="E98" s="4" t="s">
        <v>314</v>
      </c>
      <c r="F98" s="12" t="s">
        <v>3552</v>
      </c>
      <c r="G98" s="12" t="str">
        <f>Tabla28[[#This Row],[AREA]]&amp;Tabla28[[#This Row],[NUEVO CONCEPTO]]&amp;Tabla28[[#This Row],[DESCRIPCION]]</f>
        <v>Contabilidad y FinanzasComisiones bancariasComisión - Giros y transferencias</v>
      </c>
      <c r="H98" s="29" t="s">
        <v>3553</v>
      </c>
    </row>
    <row r="99" spans="1:8" x14ac:dyDescent="0.25">
      <c r="B99" s="4" t="s">
        <v>43</v>
      </c>
      <c r="C99" s="4" t="s">
        <v>3548</v>
      </c>
      <c r="D99" s="30" t="s">
        <v>309</v>
      </c>
      <c r="E99" s="4" t="s">
        <v>319</v>
      </c>
      <c r="F99" s="12" t="s">
        <v>3554</v>
      </c>
      <c r="G99" s="12" t="str">
        <f>Tabla28[[#This Row],[AREA]]&amp;Tabla28[[#This Row],[NUEVO CONCEPTO]]&amp;Tabla28[[#This Row],[DESCRIPCION]]</f>
        <v>Contabilidad y FinanzasComisiones bancariasComisión - Telecrédito</v>
      </c>
      <c r="H99" s="29" t="s">
        <v>3555</v>
      </c>
    </row>
    <row r="100" spans="1:8" x14ac:dyDescent="0.25">
      <c r="B100" s="4" t="s">
        <v>43</v>
      </c>
      <c r="C100" s="4" t="s">
        <v>299</v>
      </c>
      <c r="D100" s="30" t="s">
        <v>316</v>
      </c>
      <c r="E100" s="4" t="s">
        <v>299</v>
      </c>
      <c r="F100" s="12" t="s">
        <v>3549</v>
      </c>
      <c r="G100" s="12" t="str">
        <f>Tabla28[[#This Row],[AREA]]&amp;Tabla28[[#This Row],[NUEVO CONCEPTO]]&amp;Tabla28[[#This Row],[DESCRIPCION]]</f>
        <v>Contabilidad y FinanzasHerramientas DigitalesSistema ERP</v>
      </c>
      <c r="H100" s="29" t="s">
        <v>3556</v>
      </c>
    </row>
    <row r="101" spans="1:8" x14ac:dyDescent="0.25">
      <c r="B101" s="4" t="s">
        <v>43</v>
      </c>
      <c r="C101" s="4" t="s">
        <v>3557</v>
      </c>
      <c r="D101" s="30" t="s">
        <v>316</v>
      </c>
      <c r="E101" s="4" t="s">
        <v>307</v>
      </c>
      <c r="F101" s="12" t="s">
        <v>3556</v>
      </c>
      <c r="G101" s="12" t="str">
        <f>Tabla28[[#This Row],[AREA]]&amp;Tabla28[[#This Row],[NUEVO CONCEPTO]]&amp;Tabla28[[#This Row],[DESCRIPCION]]</f>
        <v>Contabilidad y FinanzasHerramientas DigitalesSistema de Cobranzas y Reportes</v>
      </c>
      <c r="H101" s="29" t="s">
        <v>3558</v>
      </c>
    </row>
    <row r="102" spans="1:8" x14ac:dyDescent="0.25">
      <c r="B102" s="4" t="s">
        <v>43</v>
      </c>
      <c r="D102" s="30" t="s">
        <v>10255</v>
      </c>
      <c r="E102" s="4" t="s">
        <v>10256</v>
      </c>
      <c r="F102" s="12"/>
      <c r="G102" s="12" t="str">
        <f>Tabla28[[#This Row],[AREA]]&amp;Tabla28[[#This Row],[NUEVO CONCEPTO]]&amp;Tabla28[[#This Row],[DESCRIPCION]]</f>
        <v>Contabilidad y FinanzasDepreciaciónMaquinarias y equipos de explotación</v>
      </c>
      <c r="H102" s="29" t="s">
        <v>3559</v>
      </c>
    </row>
    <row r="103" spans="1:8" x14ac:dyDescent="0.25">
      <c r="B103" s="4" t="s">
        <v>43</v>
      </c>
      <c r="D103" s="30" t="s">
        <v>10255</v>
      </c>
      <c r="E103" s="4" t="s">
        <v>10257</v>
      </c>
      <c r="F103" s="12"/>
      <c r="G103" s="12" t="str">
        <f>Tabla28[[#This Row],[AREA]]&amp;Tabla28[[#This Row],[NUEVO CONCEPTO]]&amp;Tabla28[[#This Row],[DESCRIPCION]]</f>
        <v>Contabilidad y FinanzasDepreciaciónUnidades de transporte</v>
      </c>
      <c r="H103" s="29" t="s">
        <v>10260</v>
      </c>
    </row>
    <row r="104" spans="1:8" x14ac:dyDescent="0.25">
      <c r="B104" s="4" t="s">
        <v>43</v>
      </c>
      <c r="D104" s="30" t="s">
        <v>10255</v>
      </c>
      <c r="E104" s="4" t="s">
        <v>10258</v>
      </c>
      <c r="F104" s="12"/>
      <c r="G104" s="12" t="str">
        <f>Tabla28[[#This Row],[AREA]]&amp;Tabla28[[#This Row],[NUEVO CONCEPTO]]&amp;Tabla28[[#This Row],[DESCRIPCION]]</f>
        <v>Contabilidad y FinanzasDepreciaciónMuebles y enseres</v>
      </c>
      <c r="H104" s="29" t="s">
        <v>10261</v>
      </c>
    </row>
    <row r="105" spans="1:8" x14ac:dyDescent="0.25">
      <c r="B105" s="4" t="s">
        <v>43</v>
      </c>
      <c r="D105" s="30" t="s">
        <v>10255</v>
      </c>
      <c r="E105" s="4" t="s">
        <v>10267</v>
      </c>
      <c r="F105" s="12"/>
      <c r="G105" s="12" t="str">
        <f>Tabla28[[#This Row],[AREA]]&amp;Tabla28[[#This Row],[NUEVO CONCEPTO]]&amp;Tabla28[[#This Row],[DESCRIPCION]]</f>
        <v>Contabilidad y FinanzasDepreciaciónEquipos para procesamiento de información</v>
      </c>
      <c r="H105" s="29" t="s">
        <v>10262</v>
      </c>
    </row>
    <row r="106" spans="1:8" x14ac:dyDescent="0.25">
      <c r="B106" s="4" t="s">
        <v>43</v>
      </c>
      <c r="D106" s="30" t="s">
        <v>10255</v>
      </c>
      <c r="E106" s="4" t="s">
        <v>10259</v>
      </c>
      <c r="F106" s="12"/>
      <c r="G106" s="12" t="str">
        <f>Tabla28[[#This Row],[AREA]]&amp;Tabla28[[#This Row],[NUEVO CONCEPTO]]&amp;Tabla28[[#This Row],[DESCRIPCION]]</f>
        <v>Contabilidad y FinanzasDepreciaciónEquipos diversos</v>
      </c>
      <c r="H106" s="29" t="s">
        <v>10263</v>
      </c>
    </row>
    <row r="107" spans="1:8" x14ac:dyDescent="0.25">
      <c r="B107" s="4" t="s">
        <v>43</v>
      </c>
      <c r="C107" s="4" t="s">
        <v>3422</v>
      </c>
      <c r="D107" s="30" t="s">
        <v>51</v>
      </c>
      <c r="E107" s="4" t="s">
        <v>24</v>
      </c>
      <c r="F107" s="12" t="s">
        <v>3556</v>
      </c>
      <c r="G107" s="12" t="str">
        <f>Tabla28[[#This Row],[AREA]]&amp;Tabla28[[#This Row],[NUEVO CONCEPTO]]&amp;Tabla28[[#This Row],[DESCRIPCION]]</f>
        <v>Contabilidad y FinanzasOtros gastosVarios</v>
      </c>
      <c r="H107" s="29" t="s">
        <v>10266</v>
      </c>
    </row>
    <row r="108" spans="1:8" x14ac:dyDescent="0.25">
      <c r="A108" s="4" t="s">
        <v>3560</v>
      </c>
      <c r="B108" s="4" t="s">
        <v>49</v>
      </c>
      <c r="C108" s="4" t="s">
        <v>3561</v>
      </c>
      <c r="D108" s="30" t="s">
        <v>45</v>
      </c>
      <c r="E108" s="4" t="s">
        <v>343</v>
      </c>
      <c r="F108" s="12" t="s">
        <v>3562</v>
      </c>
      <c r="G108" s="12" t="str">
        <f>Tabla28[[#This Row],[AREA]]&amp;Tabla28[[#This Row],[NUEVO CONCEPTO]]&amp;Tabla28[[#This Row],[DESCRIPCION]]</f>
        <v>LogísticaServicios BásicosÚtiles de escritorio en general</v>
      </c>
      <c r="H108" s="29" t="s">
        <v>3562</v>
      </c>
    </row>
    <row r="109" spans="1:8" x14ac:dyDescent="0.25">
      <c r="B109" s="4" t="s">
        <v>49</v>
      </c>
      <c r="C109" s="4" t="s">
        <v>3563</v>
      </c>
      <c r="D109" s="30" t="s">
        <v>45</v>
      </c>
      <c r="E109" s="4" t="s">
        <v>348</v>
      </c>
      <c r="F109" s="12" t="s">
        <v>3564</v>
      </c>
      <c r="G109" s="12" t="str">
        <f>Tabla28[[#This Row],[AREA]]&amp;Tabla28[[#This Row],[NUEVO CONCEPTO]]&amp;Tabla28[[#This Row],[DESCRIPCION]]</f>
        <v>LogísticaServicios BásicosLavado de uniformes y otros</v>
      </c>
      <c r="H109" s="29" t="s">
        <v>3565</v>
      </c>
    </row>
    <row r="110" spans="1:8" x14ac:dyDescent="0.25">
      <c r="B110" s="4" t="s">
        <v>49</v>
      </c>
      <c r="C110" s="4" t="s">
        <v>3566</v>
      </c>
      <c r="D110" s="30" t="s">
        <v>45</v>
      </c>
      <c r="E110" s="4" t="s">
        <v>354</v>
      </c>
      <c r="F110" s="12" t="s">
        <v>3567</v>
      </c>
      <c r="G110" s="12" t="str">
        <f>Tabla28[[#This Row],[AREA]]&amp;Tabla28[[#This Row],[NUEVO CONCEPTO]]&amp;Tabla28[[#This Row],[DESCRIPCION]]</f>
        <v>LogísticaServicios BásicosRecarga de agua - Arequipa</v>
      </c>
      <c r="H110" s="29" t="s">
        <v>3568</v>
      </c>
    </row>
    <row r="111" spans="1:8" x14ac:dyDescent="0.25">
      <c r="B111" s="4" t="s">
        <v>49</v>
      </c>
      <c r="C111" s="4" t="s">
        <v>3566</v>
      </c>
      <c r="D111" s="30" t="s">
        <v>45</v>
      </c>
      <c r="E111" s="4" t="s">
        <v>360</v>
      </c>
      <c r="F111" s="12" t="s">
        <v>3569</v>
      </c>
      <c r="G111" s="12" t="str">
        <f>Tabla28[[#This Row],[AREA]]&amp;Tabla28[[#This Row],[NUEVO CONCEPTO]]&amp;Tabla28[[#This Row],[DESCRIPCION]]</f>
        <v>LogísticaServicios BásicosRecarga de agua - Villa Esperanza</v>
      </c>
      <c r="H111" s="29" t="s">
        <v>3570</v>
      </c>
    </row>
    <row r="112" spans="1:8" x14ac:dyDescent="0.25">
      <c r="B112" s="4" t="s">
        <v>49</v>
      </c>
      <c r="C112" s="4" t="s">
        <v>3566</v>
      </c>
      <c r="D112" s="30" t="s">
        <v>45</v>
      </c>
      <c r="E112" s="4" t="s">
        <v>365</v>
      </c>
      <c r="F112" s="12" t="s">
        <v>3571</v>
      </c>
      <c r="G112" s="12" t="str">
        <f>Tabla28[[#This Row],[AREA]]&amp;Tabla28[[#This Row],[NUEVO CONCEPTO]]&amp;Tabla28[[#This Row],[DESCRIPCION]]</f>
        <v>LogísticaServicios BásicosRecarga de agua - Lima</v>
      </c>
      <c r="H112" s="29" t="s">
        <v>3572</v>
      </c>
    </row>
    <row r="113" spans="2:8" x14ac:dyDescent="0.25">
      <c r="B113" s="4" t="s">
        <v>49</v>
      </c>
      <c r="C113" s="4" t="s">
        <v>3573</v>
      </c>
      <c r="D113" s="30" t="s">
        <v>257</v>
      </c>
      <c r="E113" s="4" t="s">
        <v>344</v>
      </c>
      <c r="F113" s="12" t="s">
        <v>3574</v>
      </c>
      <c r="G113" s="12" t="str">
        <f>Tabla28[[#This Row],[AREA]]&amp;Tabla28[[#This Row],[NUEVO CONCEPTO]]&amp;Tabla28[[#This Row],[DESCRIPCION]]</f>
        <v>LogísticaInsumos / materialesInsumos / Materiales de Limpieza en general</v>
      </c>
      <c r="H113" s="29" t="s">
        <v>3574</v>
      </c>
    </row>
    <row r="114" spans="2:8" x14ac:dyDescent="0.25">
      <c r="B114" s="4" t="s">
        <v>49</v>
      </c>
      <c r="C114" s="4" t="s">
        <v>3575</v>
      </c>
      <c r="D114" s="30" t="s">
        <v>324</v>
      </c>
      <c r="E114" s="4" t="s">
        <v>345</v>
      </c>
      <c r="F114" s="12" t="s">
        <v>3576</v>
      </c>
      <c r="G114" s="12" t="str">
        <f>Tabla28[[#This Row],[AREA]]&amp;Tabla28[[#This Row],[NUEVO CONCEPTO]]&amp;Tabla28[[#This Row],[DESCRIPCION]]</f>
        <v>LogísticaEquipos y herramientasHerramientas en general</v>
      </c>
      <c r="H114" s="29" t="s">
        <v>3576</v>
      </c>
    </row>
    <row r="115" spans="2:8" x14ac:dyDescent="0.25">
      <c r="B115" s="4" t="s">
        <v>49</v>
      </c>
      <c r="C115" s="4" t="s">
        <v>3456</v>
      </c>
      <c r="D115" s="30" t="s">
        <v>19</v>
      </c>
      <c r="E115" s="4" t="s">
        <v>99</v>
      </c>
      <c r="F115" s="12" t="s">
        <v>3577</v>
      </c>
      <c r="G115" s="12" t="str">
        <f>Tabla28[[#This Row],[AREA]]&amp;Tabla28[[#This Row],[NUEVO CONCEPTO]]&amp;Tabla28[[#This Row],[DESCRIPCION]]</f>
        <v>LogísticaMovilidadEnvío de documentación / paquetería</v>
      </c>
      <c r="H115" s="29" t="s">
        <v>3567</v>
      </c>
    </row>
    <row r="116" spans="2:8" x14ac:dyDescent="0.25">
      <c r="B116" s="4" t="s">
        <v>49</v>
      </c>
      <c r="C116" s="4" t="s">
        <v>19</v>
      </c>
      <c r="D116" s="30" t="s">
        <v>19</v>
      </c>
      <c r="E116" s="4" t="s">
        <v>20</v>
      </c>
      <c r="F116" s="12" t="s">
        <v>3578</v>
      </c>
      <c r="G116" s="12" t="str">
        <f>Tabla28[[#This Row],[AREA]]&amp;Tabla28[[#This Row],[NUEVO CONCEPTO]]&amp;Tabla28[[#This Row],[DESCRIPCION]]</f>
        <v>LogísticaMovilidadTransporte de Personal</v>
      </c>
      <c r="H116" s="29" t="s">
        <v>3569</v>
      </c>
    </row>
    <row r="117" spans="2:8" x14ac:dyDescent="0.25">
      <c r="B117" s="4" t="s">
        <v>49</v>
      </c>
      <c r="C117" s="4" t="s">
        <v>19</v>
      </c>
      <c r="D117" s="30" t="s">
        <v>19</v>
      </c>
      <c r="E117" s="4" t="s">
        <v>226</v>
      </c>
      <c r="F117" s="12" t="s">
        <v>3579</v>
      </c>
      <c r="G117" s="12" t="str">
        <f>Tabla28[[#This Row],[AREA]]&amp;Tabla28[[#This Row],[NUEVO CONCEPTO]]&amp;Tabla28[[#This Row],[DESCRIPCION]]</f>
        <v>LogísticaMovilidadCochera</v>
      </c>
      <c r="H117" s="29" t="s">
        <v>3571</v>
      </c>
    </row>
    <row r="118" spans="2:8" x14ac:dyDescent="0.25">
      <c r="B118" s="4" t="s">
        <v>49</v>
      </c>
      <c r="C118" s="4" t="s">
        <v>3580</v>
      </c>
      <c r="D118" s="30" t="s">
        <v>211</v>
      </c>
      <c r="E118" s="4" t="s">
        <v>346</v>
      </c>
      <c r="F118" s="12" t="s">
        <v>3581</v>
      </c>
      <c r="G118" s="12" t="str">
        <f>Tabla28[[#This Row],[AREA]]&amp;Tabla28[[#This Row],[NUEVO CONCEPTO]]&amp;Tabla28[[#This Row],[DESCRIPCION]]</f>
        <v>LogísticaMantenimientoMantenimiento de infraestructura</v>
      </c>
      <c r="H118" s="29" t="s">
        <v>3577</v>
      </c>
    </row>
    <row r="119" spans="2:8" x14ac:dyDescent="0.25">
      <c r="B119" s="4" t="s">
        <v>49</v>
      </c>
      <c r="C119" s="4" t="s">
        <v>3580</v>
      </c>
      <c r="D119" s="30" t="s">
        <v>211</v>
      </c>
      <c r="E119" s="4" t="s">
        <v>349</v>
      </c>
      <c r="F119" s="12" t="s">
        <v>3582</v>
      </c>
      <c r="G119" s="12" t="str">
        <f>Tabla28[[#This Row],[AREA]]&amp;Tabla28[[#This Row],[NUEVO CONCEPTO]]&amp;Tabla28[[#This Row],[DESCRIPCION]]</f>
        <v>LogísticaMantenimientoTrabajos de construcción</v>
      </c>
      <c r="H119" s="29" t="s">
        <v>3583</v>
      </c>
    </row>
    <row r="120" spans="2:8" x14ac:dyDescent="0.25">
      <c r="B120" s="4" t="s">
        <v>49</v>
      </c>
      <c r="C120" s="4" t="s">
        <v>3580</v>
      </c>
      <c r="D120" s="30" t="s">
        <v>211</v>
      </c>
      <c r="E120" s="4" t="s">
        <v>355</v>
      </c>
      <c r="F120" s="12" t="s">
        <v>3584</v>
      </c>
      <c r="G120" s="12" t="str">
        <f>Tabla28[[#This Row],[AREA]]&amp;Tabla28[[#This Row],[NUEVO CONCEPTO]]&amp;Tabla28[[#This Row],[DESCRIPCION]]</f>
        <v>LogísticaMantenimientoInstalaciones en general</v>
      </c>
      <c r="H120" s="29" t="s">
        <v>3585</v>
      </c>
    </row>
    <row r="121" spans="2:8" x14ac:dyDescent="0.25">
      <c r="B121" s="4" t="s">
        <v>49</v>
      </c>
      <c r="C121" s="4" t="s">
        <v>3586</v>
      </c>
      <c r="D121" s="30" t="s">
        <v>142</v>
      </c>
      <c r="E121" s="4" t="s">
        <v>110</v>
      </c>
      <c r="F121" s="12" t="s">
        <v>3587</v>
      </c>
      <c r="G121" s="12" t="str">
        <f>Tabla28[[#This Row],[AREA]]&amp;Tabla28[[#This Row],[NUEVO CONCEPTO]]&amp;Tabla28[[#This Row],[DESCRIPCION]]</f>
        <v>LogísticaGastos no operativosAlimentación</v>
      </c>
      <c r="H121" s="29" t="s">
        <v>3564</v>
      </c>
    </row>
    <row r="122" spans="2:8" x14ac:dyDescent="0.25">
      <c r="B122" s="4" t="s">
        <v>49</v>
      </c>
      <c r="C122" s="4" t="s">
        <v>3586</v>
      </c>
      <c r="D122" s="30" t="s">
        <v>142</v>
      </c>
      <c r="E122" s="4" t="s">
        <v>350</v>
      </c>
      <c r="F122" s="12" t="s">
        <v>3588</v>
      </c>
      <c r="G122" s="12" t="str">
        <f>Tabla28[[#This Row],[AREA]]&amp;Tabla28[[#This Row],[NUEVO CONCEPTO]]&amp;Tabla28[[#This Row],[DESCRIPCION]]</f>
        <v>LogísticaGastos no operativosAtención Veterinaria</v>
      </c>
      <c r="H122" s="29" t="s">
        <v>3589</v>
      </c>
    </row>
    <row r="123" spans="2:8" x14ac:dyDescent="0.25">
      <c r="B123" s="4" t="s">
        <v>49</v>
      </c>
      <c r="C123" s="4" t="s">
        <v>3590</v>
      </c>
      <c r="D123" s="30" t="s">
        <v>51</v>
      </c>
      <c r="E123" s="4" t="s">
        <v>24</v>
      </c>
      <c r="F123" s="12" t="s">
        <v>3591</v>
      </c>
      <c r="G123" s="12" t="str">
        <f>Tabla28[[#This Row],[AREA]]&amp;Tabla28[[#This Row],[NUEVO CONCEPTO]]&amp;Tabla28[[#This Row],[DESCRIPCION]]</f>
        <v>LogísticaOtros gastosVarios</v>
      </c>
      <c r="H123" s="29" t="s">
        <v>3581</v>
      </c>
    </row>
    <row r="124" spans="2:8" x14ac:dyDescent="0.25">
      <c r="B124" s="4" t="s">
        <v>54</v>
      </c>
      <c r="C124" s="4" t="s">
        <v>3592</v>
      </c>
      <c r="D124" s="30" t="s">
        <v>330</v>
      </c>
      <c r="E124" s="4" t="s">
        <v>383</v>
      </c>
      <c r="F124" s="12" t="s">
        <v>3593</v>
      </c>
      <c r="G124" s="12" t="str">
        <f>Tabla28[[#This Row],[AREA]]&amp;Tabla28[[#This Row],[NUEVO CONCEPTO]]&amp;Tabla28[[#This Row],[DESCRIPCION]]</f>
        <v>Gestión HumanaPersonalSueldo básico</v>
      </c>
      <c r="H124" s="29" t="s">
        <v>3593</v>
      </c>
    </row>
    <row r="125" spans="2:8" x14ac:dyDescent="0.25">
      <c r="B125" s="4" t="s">
        <v>54</v>
      </c>
      <c r="C125" s="4" t="s">
        <v>3592</v>
      </c>
      <c r="D125" s="30" t="s">
        <v>330</v>
      </c>
      <c r="E125" s="4" t="s">
        <v>388</v>
      </c>
      <c r="F125" s="12" t="s">
        <v>3594</v>
      </c>
      <c r="G125" s="12" t="str">
        <f>Tabla28[[#This Row],[AREA]]&amp;Tabla28[[#This Row],[NUEVO CONCEPTO]]&amp;Tabla28[[#This Row],[DESCRIPCION]]</f>
        <v>Gestión HumanaPersonalAsignación familiar</v>
      </c>
      <c r="H125" s="29" t="s">
        <v>3594</v>
      </c>
    </row>
    <row r="126" spans="2:8" x14ac:dyDescent="0.25">
      <c r="B126" s="4" t="s">
        <v>54</v>
      </c>
      <c r="C126" s="4" t="s">
        <v>3592</v>
      </c>
      <c r="D126" s="30" t="s">
        <v>330</v>
      </c>
      <c r="E126" s="4" t="s">
        <v>391</v>
      </c>
      <c r="F126" s="12" t="s">
        <v>3595</v>
      </c>
      <c r="G126" s="12" t="str">
        <f>Tabla28[[#This Row],[AREA]]&amp;Tabla28[[#This Row],[NUEVO CONCEPTO]]&amp;Tabla28[[#This Row],[DESCRIPCION]]</f>
        <v>Gestión HumanaPersonalSistema de pensiones</v>
      </c>
      <c r="H126" s="29" t="s">
        <v>3595</v>
      </c>
    </row>
    <row r="127" spans="2:8" x14ac:dyDescent="0.25">
      <c r="B127" s="4" t="s">
        <v>54</v>
      </c>
      <c r="C127" s="4" t="s">
        <v>3592</v>
      </c>
      <c r="D127" s="30" t="s">
        <v>330</v>
      </c>
      <c r="E127" s="4" t="s">
        <v>394</v>
      </c>
      <c r="F127" s="12" t="s">
        <v>3596</v>
      </c>
      <c r="G127" s="12" t="str">
        <f>Tabla28[[#This Row],[AREA]]&amp;Tabla28[[#This Row],[NUEVO CONCEPTO]]&amp;Tabla28[[#This Row],[DESCRIPCION]]</f>
        <v>Gestión HumanaPersonalEssalud</v>
      </c>
      <c r="H127" s="29" t="s">
        <v>3596</v>
      </c>
    </row>
    <row r="128" spans="2:8" x14ac:dyDescent="0.25">
      <c r="B128" s="4" t="s">
        <v>54</v>
      </c>
      <c r="C128" s="4" t="s">
        <v>3592</v>
      </c>
      <c r="D128" s="30" t="s">
        <v>330</v>
      </c>
      <c r="E128" s="4" t="s">
        <v>397</v>
      </c>
      <c r="F128" s="12" t="s">
        <v>3597</v>
      </c>
      <c r="G128" s="12" t="str">
        <f>Tabla28[[#This Row],[AREA]]&amp;Tabla28[[#This Row],[NUEVO CONCEPTO]]&amp;Tabla28[[#This Row],[DESCRIPCION]]</f>
        <v>Gestión HumanaPersonalHoras extras</v>
      </c>
      <c r="H128" s="29" t="s">
        <v>3597</v>
      </c>
    </row>
    <row r="129" spans="2:8" x14ac:dyDescent="0.25">
      <c r="B129" s="4" t="s">
        <v>54</v>
      </c>
      <c r="C129" s="4" t="s">
        <v>3592</v>
      </c>
      <c r="D129" s="30" t="s">
        <v>330</v>
      </c>
      <c r="E129" s="4" t="s">
        <v>399</v>
      </c>
      <c r="F129" s="12" t="s">
        <v>3598</v>
      </c>
      <c r="G129" s="12" t="str">
        <f>Tabla28[[#This Row],[AREA]]&amp;Tabla28[[#This Row],[NUEVO CONCEPTO]]&amp;Tabla28[[#This Row],[DESCRIPCION]]</f>
        <v>Gestión HumanaPersonalBonos extras</v>
      </c>
      <c r="H129" s="29" t="s">
        <v>3598</v>
      </c>
    </row>
    <row r="130" spans="2:8" x14ac:dyDescent="0.25">
      <c r="B130" s="4" t="s">
        <v>54</v>
      </c>
      <c r="C130" s="4" t="s">
        <v>3592</v>
      </c>
      <c r="D130" s="30" t="s">
        <v>330</v>
      </c>
      <c r="E130" s="4" t="s">
        <v>401</v>
      </c>
      <c r="F130" s="12" t="s">
        <v>3599</v>
      </c>
      <c r="G130" s="12" t="str">
        <f>Tabla28[[#This Row],[AREA]]&amp;Tabla28[[#This Row],[NUEVO CONCEPTO]]&amp;Tabla28[[#This Row],[DESCRIPCION]]</f>
        <v>Gestión HumanaPersonalBonos por viaje</v>
      </c>
      <c r="H130" s="29" t="s">
        <v>3599</v>
      </c>
    </row>
    <row r="131" spans="2:8" x14ac:dyDescent="0.25">
      <c r="B131" s="4" t="s">
        <v>54</v>
      </c>
      <c r="C131" s="4" t="s">
        <v>3592</v>
      </c>
      <c r="D131" s="30" t="s">
        <v>330</v>
      </c>
      <c r="E131" s="4" t="s">
        <v>403</v>
      </c>
      <c r="F131" s="12" t="s">
        <v>3600</v>
      </c>
      <c r="G131" s="12" t="str">
        <f>Tabla28[[#This Row],[AREA]]&amp;Tabla28[[#This Row],[NUEVO CONCEPTO]]&amp;Tabla28[[#This Row],[DESCRIPCION]]</f>
        <v>Gestión HumanaPersonalDomingo / Feriado</v>
      </c>
      <c r="H131" s="29" t="s">
        <v>3600</v>
      </c>
    </row>
    <row r="132" spans="2:8" x14ac:dyDescent="0.25">
      <c r="B132" s="4" t="s">
        <v>54</v>
      </c>
      <c r="C132" s="4" t="s">
        <v>3592</v>
      </c>
      <c r="D132" s="30" t="s">
        <v>330</v>
      </c>
      <c r="E132" s="4" t="s">
        <v>405</v>
      </c>
      <c r="F132" s="12" t="s">
        <v>3601</v>
      </c>
      <c r="G132" s="12" t="str">
        <f>Tabla28[[#This Row],[AREA]]&amp;Tabla28[[#This Row],[NUEVO CONCEPTO]]&amp;Tabla28[[#This Row],[DESCRIPCION]]</f>
        <v>Gestión HumanaPersonalVacaciones</v>
      </c>
      <c r="H132" s="29" t="s">
        <v>3601</v>
      </c>
    </row>
    <row r="133" spans="2:8" x14ac:dyDescent="0.25">
      <c r="B133" s="4" t="s">
        <v>54</v>
      </c>
      <c r="C133" s="4" t="s">
        <v>3592</v>
      </c>
      <c r="D133" s="30" t="s">
        <v>330</v>
      </c>
      <c r="E133" s="4" t="s">
        <v>407</v>
      </c>
      <c r="F133" s="12" t="s">
        <v>3602</v>
      </c>
      <c r="G133" s="12" t="str">
        <f>Tabla28[[#This Row],[AREA]]&amp;Tabla28[[#This Row],[NUEVO CONCEPTO]]&amp;Tabla28[[#This Row],[DESCRIPCION]]</f>
        <v>Gestión HumanaPersonalLiquidaciones</v>
      </c>
      <c r="H133" s="29" t="s">
        <v>3602</v>
      </c>
    </row>
    <row r="134" spans="2:8" x14ac:dyDescent="0.25">
      <c r="B134" s="4" t="s">
        <v>54</v>
      </c>
      <c r="C134" s="4" t="s">
        <v>3592</v>
      </c>
      <c r="D134" s="30" t="s">
        <v>330</v>
      </c>
      <c r="E134" s="4" t="s">
        <v>409</v>
      </c>
      <c r="F134" s="12" t="s">
        <v>3603</v>
      </c>
      <c r="G134" s="12" t="str">
        <f>Tabla28[[#This Row],[AREA]]&amp;Tabla28[[#This Row],[NUEVO CONCEPTO]]&amp;Tabla28[[#This Row],[DESCRIPCION]]</f>
        <v>Gestión HumanaPersonalCTS</v>
      </c>
      <c r="H134" s="29" t="s">
        <v>3603</v>
      </c>
    </row>
    <row r="135" spans="2:8" x14ac:dyDescent="0.25">
      <c r="B135" s="4" t="s">
        <v>54</v>
      </c>
      <c r="C135" s="4" t="s">
        <v>3592</v>
      </c>
      <c r="D135" s="30" t="s">
        <v>330</v>
      </c>
      <c r="E135" s="4" t="s">
        <v>264</v>
      </c>
      <c r="F135" s="12" t="s">
        <v>3604</v>
      </c>
      <c r="G135" s="12" t="str">
        <f>Tabla28[[#This Row],[AREA]]&amp;Tabla28[[#This Row],[NUEVO CONCEPTO]]&amp;Tabla28[[#This Row],[DESCRIPCION]]</f>
        <v>Gestión HumanaPersonalGratificaciones</v>
      </c>
      <c r="H135" s="29" t="s">
        <v>3604</v>
      </c>
    </row>
    <row r="136" spans="2:8" x14ac:dyDescent="0.25">
      <c r="B136" s="4" t="s">
        <v>54</v>
      </c>
      <c r="C136" s="4" t="s">
        <v>3592</v>
      </c>
      <c r="D136" s="30" t="s">
        <v>330</v>
      </c>
      <c r="E136" s="4" t="s">
        <v>412</v>
      </c>
      <c r="F136" s="12" t="s">
        <v>3605</v>
      </c>
      <c r="G136" s="12" t="str">
        <f>Tabla28[[#This Row],[AREA]]&amp;Tabla28[[#This Row],[NUEVO CONCEPTO]]&amp;Tabla28[[#This Row],[DESCRIPCION]]</f>
        <v>Gestión HumanaPersonalBono de alimentos</v>
      </c>
      <c r="H136" s="29" t="s">
        <v>3605</v>
      </c>
    </row>
    <row r="137" spans="2:8" x14ac:dyDescent="0.25">
      <c r="B137" s="4" t="s">
        <v>54</v>
      </c>
      <c r="C137" s="4" t="s">
        <v>3606</v>
      </c>
      <c r="D137" s="30" t="s">
        <v>330</v>
      </c>
      <c r="E137" s="4" t="s">
        <v>414</v>
      </c>
      <c r="F137" s="12" t="s">
        <v>3607</v>
      </c>
      <c r="G137" s="12" t="str">
        <f>Tabla28[[#This Row],[AREA]]&amp;Tabla28[[#This Row],[NUEVO CONCEPTO]]&amp;Tabla28[[#This Row],[DESCRIPCION]]</f>
        <v>Gestión HumanaPersonalPersonal Interno</v>
      </c>
      <c r="H137" s="29" t="s">
        <v>3608</v>
      </c>
    </row>
    <row r="138" spans="2:8" x14ac:dyDescent="0.25">
      <c r="B138" s="4" t="s">
        <v>54</v>
      </c>
      <c r="C138" s="4" t="s">
        <v>3606</v>
      </c>
      <c r="D138" s="30" t="s">
        <v>330</v>
      </c>
      <c r="E138" s="4" t="s">
        <v>416</v>
      </c>
      <c r="F138" s="12" t="s">
        <v>3609</v>
      </c>
      <c r="G138" s="12" t="str">
        <f>Tabla28[[#This Row],[AREA]]&amp;Tabla28[[#This Row],[NUEVO CONCEPTO]]&amp;Tabla28[[#This Row],[DESCRIPCION]]</f>
        <v>Gestión HumanaPersonalPersonal Externo</v>
      </c>
      <c r="H138" s="29" t="s">
        <v>3610</v>
      </c>
    </row>
    <row r="139" spans="2:8" x14ac:dyDescent="0.25">
      <c r="B139" s="4" t="s">
        <v>54</v>
      </c>
      <c r="C139" s="4" t="s">
        <v>3611</v>
      </c>
      <c r="D139" s="30" t="s">
        <v>330</v>
      </c>
      <c r="E139" s="4" t="s">
        <v>418</v>
      </c>
      <c r="F139" s="12" t="s">
        <v>3612</v>
      </c>
      <c r="G139" s="12" t="str">
        <f>Tabla28[[#This Row],[AREA]]&amp;Tabla28[[#This Row],[NUEVO CONCEPTO]]&amp;Tabla28[[#This Row],[DESCRIPCION]]</f>
        <v>Gestión HumanaPersonalSCTR</v>
      </c>
      <c r="H139" s="29" t="s">
        <v>3613</v>
      </c>
    </row>
    <row r="140" spans="2:8" x14ac:dyDescent="0.25">
      <c r="B140" s="4" t="s">
        <v>54</v>
      </c>
      <c r="C140" s="4" t="s">
        <v>3611</v>
      </c>
      <c r="D140" s="30" t="s">
        <v>330</v>
      </c>
      <c r="E140" s="4" t="s">
        <v>420</v>
      </c>
      <c r="F140" s="12" t="s">
        <v>3614</v>
      </c>
      <c r="G140" s="12" t="str">
        <f>Tabla28[[#This Row],[AREA]]&amp;Tabla28[[#This Row],[NUEVO CONCEPTO]]&amp;Tabla28[[#This Row],[DESCRIPCION]]</f>
        <v>Gestión HumanaPersonalSeguro Vida Ley</v>
      </c>
      <c r="H140" s="29" t="s">
        <v>3615</v>
      </c>
    </row>
    <row r="141" spans="2:8" x14ac:dyDescent="0.25">
      <c r="B141" s="4" t="s">
        <v>54</v>
      </c>
      <c r="C141" s="4" t="s">
        <v>3616</v>
      </c>
      <c r="D141" s="30" t="s">
        <v>330</v>
      </c>
      <c r="E141" s="4" t="s">
        <v>421</v>
      </c>
      <c r="F141" s="12" t="s">
        <v>3617</v>
      </c>
      <c r="G141" s="12" t="str">
        <f>Tabla28[[#This Row],[AREA]]&amp;Tabla28[[#This Row],[NUEVO CONCEPTO]]&amp;Tabla28[[#This Row],[DESCRIPCION]]</f>
        <v>Gestión HumanaPersonalVigilancia Médica</v>
      </c>
      <c r="H141" s="29" t="s">
        <v>3618</v>
      </c>
    </row>
    <row r="142" spans="2:8" x14ac:dyDescent="0.25">
      <c r="B142" s="4" t="s">
        <v>54</v>
      </c>
      <c r="C142" s="4" t="s">
        <v>3619</v>
      </c>
      <c r="D142" s="30" t="s">
        <v>330</v>
      </c>
      <c r="E142" s="4" t="s">
        <v>422</v>
      </c>
      <c r="F142" s="12" t="s">
        <v>3620</v>
      </c>
      <c r="G142" s="12" t="str">
        <f>Tabla28[[#This Row],[AREA]]&amp;Tabla28[[#This Row],[NUEVO CONCEPTO]]&amp;Tabla28[[#This Row],[DESCRIPCION]]</f>
        <v>Gestión HumanaPersonalIngreso</v>
      </c>
      <c r="H142" s="29" t="s">
        <v>3621</v>
      </c>
    </row>
    <row r="143" spans="2:8" x14ac:dyDescent="0.25">
      <c r="B143" s="4" t="s">
        <v>54</v>
      </c>
      <c r="C143" s="4" t="s">
        <v>3619</v>
      </c>
      <c r="D143" s="30" t="s">
        <v>330</v>
      </c>
      <c r="E143" s="4" t="s">
        <v>423</v>
      </c>
      <c r="F143" s="12" t="s">
        <v>3622</v>
      </c>
      <c r="G143" s="12" t="str">
        <f>Tabla28[[#This Row],[AREA]]&amp;Tabla28[[#This Row],[NUEVO CONCEPTO]]&amp;Tabla28[[#This Row],[DESCRIPCION]]</f>
        <v>Gestión HumanaPersonalPeriódico</v>
      </c>
      <c r="H143" s="29" t="s">
        <v>3623</v>
      </c>
    </row>
    <row r="144" spans="2:8" x14ac:dyDescent="0.25">
      <c r="B144" s="4" t="s">
        <v>54</v>
      </c>
      <c r="C144" s="4" t="s">
        <v>3619</v>
      </c>
      <c r="D144" s="30" t="s">
        <v>330</v>
      </c>
      <c r="E144" s="4" t="s">
        <v>430</v>
      </c>
      <c r="F144" s="12" t="s">
        <v>3624</v>
      </c>
      <c r="G144" s="12" t="str">
        <f>Tabla28[[#This Row],[AREA]]&amp;Tabla28[[#This Row],[NUEVO CONCEPTO]]&amp;Tabla28[[#This Row],[DESCRIPCION]]</f>
        <v>Gestión HumanaPersonalRetiro</v>
      </c>
      <c r="H144" s="29" t="s">
        <v>3625</v>
      </c>
    </row>
    <row r="145" spans="2:8" x14ac:dyDescent="0.25">
      <c r="B145" s="4" t="s">
        <v>54</v>
      </c>
      <c r="C145" s="4" t="s">
        <v>437</v>
      </c>
      <c r="D145" s="30" t="s">
        <v>330</v>
      </c>
      <c r="E145" s="4" t="s">
        <v>437</v>
      </c>
      <c r="F145" s="12" t="s">
        <v>3626</v>
      </c>
      <c r="G145" s="12" t="str">
        <f>Tabla28[[#This Row],[AREA]]&amp;Tabla28[[#This Row],[NUEVO CONCEPTO]]&amp;Tabla28[[#This Row],[DESCRIPCION]]</f>
        <v>Gestión HumanaPersonalReconocimiento e incentivos  al personal</v>
      </c>
      <c r="H145" s="29" t="s">
        <v>3627</v>
      </c>
    </row>
    <row r="146" spans="2:8" x14ac:dyDescent="0.25">
      <c r="B146" s="4" t="s">
        <v>54</v>
      </c>
      <c r="C146" s="4" t="s">
        <v>3628</v>
      </c>
      <c r="D146" s="30" t="s">
        <v>332</v>
      </c>
      <c r="E146" s="4" t="s">
        <v>384</v>
      </c>
      <c r="F146" s="12" t="s">
        <v>3629</v>
      </c>
      <c r="G146" s="12" t="str">
        <f>Tabla28[[#This Row],[AREA]]&amp;Tabla28[[#This Row],[NUEVO CONCEPTO]]&amp;Tabla28[[#This Row],[DESCRIPCION]]</f>
        <v>Gestión HumanaIntegraciónCumpleaños del Mes</v>
      </c>
      <c r="H146" s="29" t="s">
        <v>3607</v>
      </c>
    </row>
    <row r="147" spans="2:8" x14ac:dyDescent="0.25">
      <c r="B147" s="4" t="s">
        <v>54</v>
      </c>
      <c r="C147" s="4" t="s">
        <v>3628</v>
      </c>
      <c r="D147" s="30" t="s">
        <v>332</v>
      </c>
      <c r="E147" s="4" t="s">
        <v>389</v>
      </c>
      <c r="F147" s="12" t="s">
        <v>3630</v>
      </c>
      <c r="G147" s="12" t="str">
        <f>Tabla28[[#This Row],[AREA]]&amp;Tabla28[[#This Row],[NUEVO CONCEPTO]]&amp;Tabla28[[#This Row],[DESCRIPCION]]</f>
        <v>Gestión HumanaIntegraciónActividad de Integración</v>
      </c>
      <c r="H147" s="29" t="s">
        <v>3609</v>
      </c>
    </row>
    <row r="148" spans="2:8" x14ac:dyDescent="0.25">
      <c r="B148" s="4" t="s">
        <v>54</v>
      </c>
      <c r="C148" s="4" t="s">
        <v>3628</v>
      </c>
      <c r="D148" s="30" t="s">
        <v>332</v>
      </c>
      <c r="E148" s="4" t="s">
        <v>392</v>
      </c>
      <c r="F148" s="12" t="s">
        <v>3631</v>
      </c>
      <c r="G148" s="12" t="str">
        <f>Tabla28[[#This Row],[AREA]]&amp;Tabla28[[#This Row],[NUEVO CONCEPTO]]&amp;Tabla28[[#This Row],[DESCRIPCION]]</f>
        <v>Gestión HumanaIntegraciónEventos Especiales</v>
      </c>
      <c r="H148" s="29" t="s">
        <v>3632</v>
      </c>
    </row>
    <row r="149" spans="2:8" x14ac:dyDescent="0.25">
      <c r="B149" s="4" t="s">
        <v>54</v>
      </c>
      <c r="C149" s="4" t="s">
        <v>3628</v>
      </c>
      <c r="D149" s="30" t="s">
        <v>332</v>
      </c>
      <c r="E149" s="4" t="s">
        <v>395</v>
      </c>
      <c r="F149" s="12" t="s">
        <v>3633</v>
      </c>
      <c r="G149" s="12" t="str">
        <f>Tabla28[[#This Row],[AREA]]&amp;Tabla28[[#This Row],[NUEVO CONCEPTO]]&amp;Tabla28[[#This Row],[DESCRIPCION]]</f>
        <v>Gestión HumanaIntegraciónFechas Festivas</v>
      </c>
      <c r="H149" s="29" t="s">
        <v>3634</v>
      </c>
    </row>
    <row r="150" spans="2:8" x14ac:dyDescent="0.25">
      <c r="B150" s="4" t="s">
        <v>54</v>
      </c>
      <c r="C150" s="4" t="s">
        <v>3628</v>
      </c>
      <c r="D150" s="30" t="s">
        <v>332</v>
      </c>
      <c r="E150" s="4" t="s">
        <v>112</v>
      </c>
      <c r="F150" s="12" t="s">
        <v>3635</v>
      </c>
      <c r="G150" s="12" t="str">
        <f>Tabla28[[#This Row],[AREA]]&amp;Tabla28[[#This Row],[NUEVO CONCEPTO]]&amp;Tabla28[[#This Row],[DESCRIPCION]]</f>
        <v>Gestión HumanaIntegraciónOtros</v>
      </c>
      <c r="H150" s="29" t="s">
        <v>3636</v>
      </c>
    </row>
    <row r="151" spans="2:8" x14ac:dyDescent="0.25">
      <c r="B151" s="4" t="s">
        <v>54</v>
      </c>
      <c r="C151" s="4" t="s">
        <v>385</v>
      </c>
      <c r="D151" s="30" t="s">
        <v>139</v>
      </c>
      <c r="E151" s="4" t="s">
        <v>385</v>
      </c>
      <c r="F151" s="12" t="s">
        <v>3637</v>
      </c>
      <c r="G151" s="12" t="str">
        <f>Tabla28[[#This Row],[AREA]]&amp;Tabla28[[#This Row],[NUEVO CONCEPTO]]&amp;Tabla28[[#This Row],[DESCRIPCION]]</f>
        <v>Gestión HumanaGestión empresarialConsultoría / asesoría</v>
      </c>
      <c r="H151" s="29" t="s">
        <v>3612</v>
      </c>
    </row>
    <row r="152" spans="2:8" x14ac:dyDescent="0.25">
      <c r="B152" s="4" t="s">
        <v>54</v>
      </c>
      <c r="C152" s="4" t="s">
        <v>19</v>
      </c>
      <c r="D152" s="30" t="s">
        <v>19</v>
      </c>
      <c r="E152" s="4" t="s">
        <v>20</v>
      </c>
      <c r="F152" s="12" t="s">
        <v>3638</v>
      </c>
      <c r="G152" s="12" t="str">
        <f>Tabla28[[#This Row],[AREA]]&amp;Tabla28[[#This Row],[NUEVO CONCEPTO]]&amp;Tabla28[[#This Row],[DESCRIPCION]]</f>
        <v>Gestión HumanaMovilidadTransporte de Personal</v>
      </c>
      <c r="H152" s="29" t="s">
        <v>3617</v>
      </c>
    </row>
    <row r="153" spans="2:8" x14ac:dyDescent="0.25">
      <c r="B153" s="4" t="s">
        <v>54</v>
      </c>
      <c r="C153" s="4" t="s">
        <v>386</v>
      </c>
      <c r="D153" s="30" t="s">
        <v>208</v>
      </c>
      <c r="E153" s="4" t="s">
        <v>386</v>
      </c>
      <c r="F153" s="12" t="s">
        <v>3639</v>
      </c>
      <c r="G153" s="12" t="str">
        <f>Tabla28[[#This Row],[AREA]]&amp;Tabla28[[#This Row],[NUEVO CONCEPTO]]&amp;Tabla28[[#This Row],[DESCRIPCION]]</f>
        <v>Gestión HumanaCapacitacionesCapacitación</v>
      </c>
      <c r="H153" s="29" t="s">
        <v>3620</v>
      </c>
    </row>
    <row r="154" spans="2:8" x14ac:dyDescent="0.25">
      <c r="B154" s="4" t="s">
        <v>54</v>
      </c>
      <c r="C154" s="4" t="s">
        <v>144</v>
      </c>
      <c r="D154" s="30" t="s">
        <v>144</v>
      </c>
      <c r="E154" s="4" t="s">
        <v>19</v>
      </c>
      <c r="F154" s="12" t="s">
        <v>3640</v>
      </c>
      <c r="G154" s="12" t="str">
        <f>Tabla28[[#This Row],[AREA]]&amp;Tabla28[[#This Row],[NUEVO CONCEPTO]]&amp;Tabla28[[#This Row],[DESCRIPCION]]</f>
        <v>Gestión HumanaViáticosMovilidad</v>
      </c>
      <c r="H154" s="29" t="s">
        <v>3626</v>
      </c>
    </row>
    <row r="155" spans="2:8" x14ac:dyDescent="0.25">
      <c r="B155" s="4" t="s">
        <v>54</v>
      </c>
      <c r="C155" s="4" t="s">
        <v>144</v>
      </c>
      <c r="D155" s="30" t="s">
        <v>144</v>
      </c>
      <c r="E155" s="4" t="s">
        <v>110</v>
      </c>
      <c r="F155" s="12" t="s">
        <v>3641</v>
      </c>
      <c r="G155" s="12" t="str">
        <f>Tabla28[[#This Row],[AREA]]&amp;Tabla28[[#This Row],[NUEVO CONCEPTO]]&amp;Tabla28[[#This Row],[DESCRIPCION]]</f>
        <v>Gestión HumanaViáticosAlimentación</v>
      </c>
      <c r="H155" s="29" t="s">
        <v>3642</v>
      </c>
    </row>
    <row r="156" spans="2:8" x14ac:dyDescent="0.25">
      <c r="B156" s="4" t="s">
        <v>54</v>
      </c>
      <c r="C156" s="4" t="s">
        <v>144</v>
      </c>
      <c r="D156" s="30" t="s">
        <v>144</v>
      </c>
      <c r="E156" s="4" t="s">
        <v>119</v>
      </c>
      <c r="F156" s="12" t="s">
        <v>3643</v>
      </c>
      <c r="G156" s="12" t="str">
        <f>Tabla28[[#This Row],[AREA]]&amp;Tabla28[[#This Row],[NUEVO CONCEPTO]]&amp;Tabla28[[#This Row],[DESCRIPCION]]</f>
        <v>Gestión HumanaViáticosAlojamiento</v>
      </c>
      <c r="H156" s="29" t="s">
        <v>3644</v>
      </c>
    </row>
    <row r="157" spans="2:8" x14ac:dyDescent="0.25">
      <c r="B157" s="4" t="s">
        <v>54</v>
      </c>
      <c r="C157" s="4" t="s">
        <v>3590</v>
      </c>
      <c r="D157" s="30" t="s">
        <v>51</v>
      </c>
      <c r="E157" s="4" t="s">
        <v>24</v>
      </c>
      <c r="F157" s="12" t="s">
        <v>3645</v>
      </c>
      <c r="G157" s="12" t="str">
        <f>Tabla28[[#This Row],[AREA]]&amp;Tabla28[[#This Row],[NUEVO CONCEPTO]]&amp;Tabla28[[#This Row],[DESCRIPCION]]</f>
        <v>Gestión HumanaOtros gastosVarios</v>
      </c>
      <c r="H157" s="29" t="s">
        <v>3629</v>
      </c>
    </row>
    <row r="158" spans="2:8" x14ac:dyDescent="0.25">
      <c r="B158" s="4" t="s">
        <v>59</v>
      </c>
      <c r="C158" s="4" t="s">
        <v>363</v>
      </c>
      <c r="D158" s="30" t="s">
        <v>363</v>
      </c>
      <c r="E158" s="4" t="s">
        <v>486</v>
      </c>
      <c r="F158" s="12" t="s">
        <v>3646</v>
      </c>
      <c r="G158" s="12" t="str">
        <f>Tabla28[[#This Row],[AREA]]&amp;Tabla28[[#This Row],[NUEVO CONCEPTO]]&amp;Tabla28[[#This Row],[DESCRIPCION]]</f>
        <v>SSOMAEPPSBásicos</v>
      </c>
      <c r="H158" s="29" t="s">
        <v>3646</v>
      </c>
    </row>
    <row r="159" spans="2:8" x14ac:dyDescent="0.25">
      <c r="B159" s="4" t="s">
        <v>59</v>
      </c>
      <c r="C159" s="4" t="s">
        <v>363</v>
      </c>
      <c r="D159" s="30" t="s">
        <v>363</v>
      </c>
      <c r="E159" s="4" t="s">
        <v>497</v>
      </c>
      <c r="F159" s="12" t="s">
        <v>3647</v>
      </c>
      <c r="G159" s="12" t="str">
        <f>Tabla28[[#This Row],[AREA]]&amp;Tabla28[[#This Row],[NUEVO CONCEPTO]]&amp;Tabla28[[#This Row],[DESCRIPCION]]</f>
        <v>SSOMAEPPSAdicionales</v>
      </c>
      <c r="H159" s="29" t="s">
        <v>3647</v>
      </c>
    </row>
    <row r="160" spans="2:8" x14ac:dyDescent="0.25">
      <c r="B160" s="4" t="s">
        <v>59</v>
      </c>
      <c r="C160" s="4" t="s">
        <v>363</v>
      </c>
      <c r="D160" s="30" t="s">
        <v>363</v>
      </c>
      <c r="E160" s="4" t="s">
        <v>505</v>
      </c>
      <c r="F160" s="12" t="s">
        <v>3648</v>
      </c>
      <c r="G160" s="12" t="str">
        <f>Tabla28[[#This Row],[AREA]]&amp;Tabla28[[#This Row],[NUEVO CONCEPTO]]&amp;Tabla28[[#This Row],[DESCRIPCION]]</f>
        <v>SSOMAEPPSCorporativos</v>
      </c>
      <c r="H160" s="29" t="s">
        <v>3648</v>
      </c>
    </row>
    <row r="161" spans="2:8" x14ac:dyDescent="0.25">
      <c r="B161" s="4" t="s">
        <v>59</v>
      </c>
      <c r="C161" s="4" t="s">
        <v>208</v>
      </c>
      <c r="D161" s="30" t="s">
        <v>208</v>
      </c>
      <c r="E161" s="4" t="s">
        <v>487</v>
      </c>
      <c r="F161" s="12" t="s">
        <v>3649</v>
      </c>
      <c r="G161" s="12" t="str">
        <f>Tabla28[[#This Row],[AREA]]&amp;Tabla28[[#This Row],[NUEVO CONCEPTO]]&amp;Tabla28[[#This Row],[DESCRIPCION]]</f>
        <v>SSOMACapacitacionesSeguridad y Salud Ocupacional</v>
      </c>
      <c r="H161" s="29" t="s">
        <v>3649</v>
      </c>
    </row>
    <row r="162" spans="2:8" x14ac:dyDescent="0.25">
      <c r="B162" s="4" t="s">
        <v>59</v>
      </c>
      <c r="C162" s="4" t="s">
        <v>208</v>
      </c>
      <c r="D162" s="30" t="s">
        <v>208</v>
      </c>
      <c r="E162" s="4" t="s">
        <v>498</v>
      </c>
      <c r="F162" s="12" t="s">
        <v>3650</v>
      </c>
      <c r="G162" s="12" t="str">
        <f>Tabla28[[#This Row],[AREA]]&amp;Tabla28[[#This Row],[NUEVO CONCEPTO]]&amp;Tabla28[[#This Row],[DESCRIPCION]]</f>
        <v>SSOMACapacitacionesAmbiental</v>
      </c>
      <c r="H162" s="29" t="s">
        <v>3650</v>
      </c>
    </row>
    <row r="163" spans="2:8" x14ac:dyDescent="0.25">
      <c r="B163" s="4" t="s">
        <v>59</v>
      </c>
      <c r="C163" s="4" t="s">
        <v>506</v>
      </c>
      <c r="D163" s="30" t="s">
        <v>208</v>
      </c>
      <c r="E163" s="4" t="s">
        <v>506</v>
      </c>
      <c r="F163" s="12" t="s">
        <v>3651</v>
      </c>
      <c r="G163" s="12" t="str">
        <f>Tabla28[[#This Row],[AREA]]&amp;Tabla28[[#This Row],[NUEVO CONCEPTO]]&amp;Tabla28[[#This Row],[DESCRIPCION]]</f>
        <v>SSOMACapacitacionesInducciones Externas</v>
      </c>
      <c r="H163" s="29" t="s">
        <v>3652</v>
      </c>
    </row>
    <row r="164" spans="2:8" x14ac:dyDescent="0.25">
      <c r="B164" s="4" t="s">
        <v>59</v>
      </c>
      <c r="C164" s="4" t="s">
        <v>3653</v>
      </c>
      <c r="D164" s="30" t="s">
        <v>369</v>
      </c>
      <c r="E164" s="4" t="s">
        <v>488</v>
      </c>
      <c r="F164" s="12" t="s">
        <v>3654</v>
      </c>
      <c r="G164" s="12" t="str">
        <f>Tabla28[[#This Row],[AREA]]&amp;Tabla28[[#This Row],[NUEVO CONCEPTO]]&amp;Tabla28[[#This Row],[DESCRIPCION]]</f>
        <v>SSOMAGastos de SSOMAOcupacional</v>
      </c>
      <c r="H164" s="29" t="s">
        <v>3654</v>
      </c>
    </row>
    <row r="165" spans="2:8" x14ac:dyDescent="0.25">
      <c r="B165" s="4" t="s">
        <v>59</v>
      </c>
      <c r="C165" s="4" t="s">
        <v>3653</v>
      </c>
      <c r="D165" s="30" t="s">
        <v>369</v>
      </c>
      <c r="E165" s="4" t="s">
        <v>498</v>
      </c>
      <c r="F165" s="12" t="s">
        <v>3655</v>
      </c>
      <c r="G165" s="12" t="str">
        <f>Tabla28[[#This Row],[AREA]]&amp;Tabla28[[#This Row],[NUEVO CONCEPTO]]&amp;Tabla28[[#This Row],[DESCRIPCION]]</f>
        <v>SSOMAGastos de SSOMAAmbiental</v>
      </c>
      <c r="H165" s="29" t="s">
        <v>3655</v>
      </c>
    </row>
    <row r="166" spans="2:8" x14ac:dyDescent="0.25">
      <c r="B166" s="4" t="s">
        <v>59</v>
      </c>
      <c r="C166" s="4" t="s">
        <v>3656</v>
      </c>
      <c r="D166" s="30" t="s">
        <v>369</v>
      </c>
      <c r="E166" s="4" t="s">
        <v>507</v>
      </c>
      <c r="F166" s="12" t="s">
        <v>3657</v>
      </c>
      <c r="G166" s="12" t="str">
        <f>Tabla28[[#This Row],[AREA]]&amp;Tabla28[[#This Row],[NUEVO CONCEPTO]]&amp;Tabla28[[#This Row],[DESCRIPCION]]</f>
        <v>SSOMAGastos de SSOMADesrratización y fumigación</v>
      </c>
      <c r="H166" s="29" t="s">
        <v>3658</v>
      </c>
    </row>
    <row r="167" spans="2:8" x14ac:dyDescent="0.25">
      <c r="B167" s="4" t="s">
        <v>59</v>
      </c>
      <c r="C167" s="4" t="s">
        <v>3659</v>
      </c>
      <c r="D167" s="30" t="s">
        <v>369</v>
      </c>
      <c r="E167" s="4" t="s">
        <v>514</v>
      </c>
      <c r="F167" s="12" t="s">
        <v>3660</v>
      </c>
      <c r="G167" s="12" t="str">
        <f>Tabla28[[#This Row],[AREA]]&amp;Tabla28[[#This Row],[NUEVO CONCEPTO]]&amp;Tabla28[[#This Row],[DESCRIPCION]]</f>
        <v>SSOMAGastos de SSOMASimulacro emergencia "derrames"</v>
      </c>
      <c r="H167" s="29" t="s">
        <v>3661</v>
      </c>
    </row>
    <row r="168" spans="2:8" x14ac:dyDescent="0.25">
      <c r="B168" s="4" t="s">
        <v>59</v>
      </c>
      <c r="C168" s="4" t="s">
        <v>3662</v>
      </c>
      <c r="D168" s="30" t="s">
        <v>369</v>
      </c>
      <c r="E168" s="4" t="s">
        <v>521</v>
      </c>
      <c r="F168" s="12" t="s">
        <v>3663</v>
      </c>
      <c r="G168" s="12" t="str">
        <f>Tabla28[[#This Row],[AREA]]&amp;Tabla28[[#This Row],[NUEVO CONCEPTO]]&amp;Tabla28[[#This Row],[DESCRIPCION]]</f>
        <v>SSOMAGastos de SSOMASeñalización de Seguridad</v>
      </c>
      <c r="H168" s="29" t="s">
        <v>3664</v>
      </c>
    </row>
    <row r="169" spans="2:8" x14ac:dyDescent="0.25">
      <c r="B169" s="4" t="s">
        <v>59</v>
      </c>
      <c r="C169" s="4" t="s">
        <v>3662</v>
      </c>
      <c r="D169" s="30" t="s">
        <v>369</v>
      </c>
      <c r="E169" s="4" t="s">
        <v>528</v>
      </c>
      <c r="F169" s="12" t="s">
        <v>3665</v>
      </c>
      <c r="G169" s="12" t="str">
        <f>Tabla28[[#This Row],[AREA]]&amp;Tabla28[[#This Row],[NUEVO CONCEPTO]]&amp;Tabla28[[#This Row],[DESCRIPCION]]</f>
        <v>SSOMAGastos de SSOMALuces de emergencia</v>
      </c>
      <c r="H169" s="29" t="s">
        <v>3666</v>
      </c>
    </row>
    <row r="170" spans="2:8" x14ac:dyDescent="0.25">
      <c r="B170" s="4" t="s">
        <v>59</v>
      </c>
      <c r="C170" s="4" t="s">
        <v>3662</v>
      </c>
      <c r="D170" s="30" t="s">
        <v>369</v>
      </c>
      <c r="E170" s="4" t="s">
        <v>535</v>
      </c>
      <c r="F170" s="12" t="s">
        <v>3667</v>
      </c>
      <c r="G170" s="12" t="str">
        <f>Tabla28[[#This Row],[AREA]]&amp;Tabla28[[#This Row],[NUEVO CONCEPTO]]&amp;Tabla28[[#This Row],[DESCRIPCION]]</f>
        <v>SSOMAGastos de SSOMAExtintores</v>
      </c>
      <c r="H170" s="29" t="s">
        <v>3668</v>
      </c>
    </row>
    <row r="171" spans="2:8" x14ac:dyDescent="0.25">
      <c r="B171" s="4" t="s">
        <v>59</v>
      </c>
      <c r="C171" s="4" t="s">
        <v>3662</v>
      </c>
      <c r="D171" s="30" t="s">
        <v>369</v>
      </c>
      <c r="E171" s="4" t="s">
        <v>542</v>
      </c>
      <c r="F171" s="12" t="s">
        <v>3669</v>
      </c>
      <c r="G171" s="12" t="str">
        <f>Tabla28[[#This Row],[AREA]]&amp;Tabla28[[#This Row],[NUEVO CONCEPTO]]&amp;Tabla28[[#This Row],[DESCRIPCION]]</f>
        <v>SSOMAGastos de SSOMABotiquines</v>
      </c>
      <c r="H171" s="29" t="s">
        <v>3670</v>
      </c>
    </row>
    <row r="172" spans="2:8" x14ac:dyDescent="0.25">
      <c r="B172" s="4" t="s">
        <v>59</v>
      </c>
      <c r="C172" s="4" t="s">
        <v>549</v>
      </c>
      <c r="D172" s="30" t="s">
        <v>369</v>
      </c>
      <c r="E172" s="4" t="s">
        <v>549</v>
      </c>
      <c r="F172" s="12" t="s">
        <v>3671</v>
      </c>
      <c r="G172" s="12" t="str">
        <f>Tabla28[[#This Row],[AREA]]&amp;Tabla28[[#This Row],[NUEVO CONCEPTO]]&amp;Tabla28[[#This Row],[DESCRIPCION]]</f>
        <v>SSOMAGastos de SSOMAMateriales auxiliares</v>
      </c>
      <c r="H172" s="29" t="s">
        <v>3672</v>
      </c>
    </row>
    <row r="173" spans="2:8" x14ac:dyDescent="0.25">
      <c r="B173" s="4" t="s">
        <v>59</v>
      </c>
      <c r="C173" s="4" t="s">
        <v>550</v>
      </c>
      <c r="D173" s="30" t="s">
        <v>369</v>
      </c>
      <c r="E173" s="4" t="s">
        <v>550</v>
      </c>
      <c r="F173" s="12" t="s">
        <v>3673</v>
      </c>
      <c r="G173" s="12" t="str">
        <f>Tabla28[[#This Row],[AREA]]&amp;Tabla28[[#This Row],[NUEVO CONCEPTO]]&amp;Tabla28[[#This Row],[DESCRIPCION]]</f>
        <v>SSOMAGastos de SSOMABloqueador / Repelente</v>
      </c>
      <c r="H173" s="29" t="s">
        <v>3674</v>
      </c>
    </row>
    <row r="174" spans="2:8" x14ac:dyDescent="0.25">
      <c r="B174" s="4" t="s">
        <v>59</v>
      </c>
      <c r="C174" s="4" t="s">
        <v>3675</v>
      </c>
      <c r="D174" s="30" t="s">
        <v>169</v>
      </c>
      <c r="E174" s="4" t="s">
        <v>489</v>
      </c>
      <c r="F174" s="12" t="s">
        <v>3676</v>
      </c>
      <c r="G174" s="12" t="str">
        <f>Tabla28[[#This Row],[AREA]]&amp;Tabla28[[#This Row],[NUEVO CONCEPTO]]&amp;Tabla28[[#This Row],[DESCRIPCION]]</f>
        <v>SSOMAInversiónImplementación</v>
      </c>
      <c r="H174" s="29" t="s">
        <v>3657</v>
      </c>
    </row>
    <row r="175" spans="2:8" x14ac:dyDescent="0.25">
      <c r="B175" s="4" t="s">
        <v>59</v>
      </c>
      <c r="C175" s="4" t="s">
        <v>3675</v>
      </c>
      <c r="D175" s="30" t="s">
        <v>169</v>
      </c>
      <c r="E175" s="4" t="s">
        <v>211</v>
      </c>
      <c r="F175" s="12" t="s">
        <v>3677</v>
      </c>
      <c r="G175" s="12" t="str">
        <f>Tabla28[[#This Row],[AREA]]&amp;Tabla28[[#This Row],[NUEVO CONCEPTO]]&amp;Tabla28[[#This Row],[DESCRIPCION]]</f>
        <v>SSOMAInversiónMantenimiento</v>
      </c>
      <c r="H175" s="29" t="s">
        <v>3678</v>
      </c>
    </row>
    <row r="176" spans="2:8" x14ac:dyDescent="0.25">
      <c r="B176" s="4" t="s">
        <v>59</v>
      </c>
      <c r="C176" s="4" t="s">
        <v>490</v>
      </c>
      <c r="D176" s="30" t="s">
        <v>139</v>
      </c>
      <c r="E176" s="4" t="s">
        <v>490</v>
      </c>
      <c r="F176" s="12" t="s">
        <v>3679</v>
      </c>
      <c r="G176" s="12" t="str">
        <f>Tabla28[[#This Row],[AREA]]&amp;Tabla28[[#This Row],[NUEVO CONCEPTO]]&amp;Tabla28[[#This Row],[DESCRIPCION]]</f>
        <v>SSOMAGestión empresarialPermisos y Autorizaciones</v>
      </c>
      <c r="H176" s="29" t="s">
        <v>3676</v>
      </c>
    </row>
    <row r="177" spans="2:8" x14ac:dyDescent="0.25">
      <c r="B177" s="4" t="s">
        <v>59</v>
      </c>
      <c r="C177" s="4" t="s">
        <v>144</v>
      </c>
      <c r="D177" s="30" t="s">
        <v>144</v>
      </c>
      <c r="E177" s="4" t="s">
        <v>19</v>
      </c>
      <c r="F177" s="12" t="s">
        <v>3680</v>
      </c>
      <c r="G177" s="12" t="str">
        <f>Tabla28[[#This Row],[AREA]]&amp;Tabla28[[#This Row],[NUEVO CONCEPTO]]&amp;Tabla28[[#This Row],[DESCRIPCION]]</f>
        <v>SSOMAViáticosMovilidad</v>
      </c>
      <c r="H177" s="29" t="s">
        <v>3660</v>
      </c>
    </row>
    <row r="178" spans="2:8" x14ac:dyDescent="0.25">
      <c r="B178" s="4" t="s">
        <v>59</v>
      </c>
      <c r="C178" s="4" t="s">
        <v>144</v>
      </c>
      <c r="D178" s="30" t="s">
        <v>144</v>
      </c>
      <c r="E178" s="4" t="s">
        <v>110</v>
      </c>
      <c r="F178" s="12" t="s">
        <v>3681</v>
      </c>
      <c r="G178" s="12" t="str">
        <f>Tabla28[[#This Row],[AREA]]&amp;Tabla28[[#This Row],[NUEVO CONCEPTO]]&amp;Tabla28[[#This Row],[DESCRIPCION]]</f>
        <v>SSOMAViáticosAlimentación</v>
      </c>
      <c r="H178" s="29" t="s">
        <v>3682</v>
      </c>
    </row>
    <row r="179" spans="2:8" x14ac:dyDescent="0.25">
      <c r="B179" s="4" t="s">
        <v>59</v>
      </c>
      <c r="C179" s="4" t="s">
        <v>144</v>
      </c>
      <c r="D179" s="30" t="s">
        <v>144</v>
      </c>
      <c r="E179" s="4" t="s">
        <v>119</v>
      </c>
      <c r="F179" s="12" t="s">
        <v>3683</v>
      </c>
      <c r="G179" s="12" t="str">
        <f>Tabla28[[#This Row],[AREA]]&amp;Tabla28[[#This Row],[NUEVO CONCEPTO]]&amp;Tabla28[[#This Row],[DESCRIPCION]]</f>
        <v>SSOMAViáticosAlojamiento</v>
      </c>
      <c r="H179" s="29" t="s">
        <v>3684</v>
      </c>
    </row>
    <row r="180" spans="2:8" x14ac:dyDescent="0.25">
      <c r="B180" s="4" t="s">
        <v>59</v>
      </c>
      <c r="C180" s="4" t="s">
        <v>3422</v>
      </c>
      <c r="D180" s="30" t="s">
        <v>51</v>
      </c>
      <c r="E180" s="4" t="s">
        <v>24</v>
      </c>
      <c r="F180" s="12" t="s">
        <v>3685</v>
      </c>
      <c r="G180" s="12" t="str">
        <f>Tabla28[[#This Row],[AREA]]&amp;Tabla28[[#This Row],[NUEVO CONCEPTO]]&amp;Tabla28[[#This Row],[DESCRIPCION]]</f>
        <v>SSOMAOtros gastosVarios</v>
      </c>
      <c r="H180" s="29" t="s">
        <v>3679</v>
      </c>
    </row>
    <row r="181" spans="2:8" x14ac:dyDescent="0.25">
      <c r="B181" s="4" t="s">
        <v>62</v>
      </c>
      <c r="C181" s="4" t="s">
        <v>385</v>
      </c>
      <c r="D181" s="30" t="s">
        <v>139</v>
      </c>
      <c r="E181" s="4" t="s">
        <v>558</v>
      </c>
      <c r="F181" s="12" t="s">
        <v>3686</v>
      </c>
      <c r="G181" s="12" t="str">
        <f>Tabla28[[#This Row],[AREA]]&amp;Tabla28[[#This Row],[NUEVO CONCEPTO]]&amp;Tabla28[[#This Row],[DESCRIPCION]]</f>
        <v>Gerencia GeneralGestión empresarialConsultoría / asesoría - Administrativa</v>
      </c>
      <c r="H181" s="29" t="s">
        <v>3686</v>
      </c>
    </row>
    <row r="182" spans="2:8" x14ac:dyDescent="0.25">
      <c r="B182" s="4" t="s">
        <v>62</v>
      </c>
      <c r="C182" s="4" t="s">
        <v>385</v>
      </c>
      <c r="D182" s="30" t="s">
        <v>139</v>
      </c>
      <c r="E182" s="4" t="s">
        <v>561</v>
      </c>
      <c r="F182" s="12" t="s">
        <v>3687</v>
      </c>
      <c r="G182" s="12" t="str">
        <f>Tabla28[[#This Row],[AREA]]&amp;Tabla28[[#This Row],[NUEVO CONCEPTO]]&amp;Tabla28[[#This Row],[DESCRIPCION]]</f>
        <v>Gerencia GeneralGestión empresarialConsultoría / asesoría - Legal / Tributaria</v>
      </c>
      <c r="H182" s="29" t="s">
        <v>3687</v>
      </c>
    </row>
    <row r="183" spans="2:8" x14ac:dyDescent="0.25">
      <c r="B183" s="4" t="s">
        <v>62</v>
      </c>
      <c r="C183" s="4" t="s">
        <v>385</v>
      </c>
      <c r="D183" s="30" t="s">
        <v>139</v>
      </c>
      <c r="E183" s="4" t="s">
        <v>564</v>
      </c>
      <c r="F183" s="12" t="s">
        <v>3688</v>
      </c>
      <c r="G183" s="12" t="str">
        <f>Tabla28[[#This Row],[AREA]]&amp;Tabla28[[#This Row],[NUEVO CONCEPTO]]&amp;Tabla28[[#This Row],[DESCRIPCION]]</f>
        <v>Gerencia GeneralGestión empresarialConsultoría / asesoría - Otros</v>
      </c>
      <c r="H183" s="29" t="s">
        <v>3688</v>
      </c>
    </row>
    <row r="184" spans="2:8" x14ac:dyDescent="0.25">
      <c r="B184" s="4" t="s">
        <v>62</v>
      </c>
      <c r="C184" s="4" t="s">
        <v>3689</v>
      </c>
      <c r="D184" s="30" t="s">
        <v>139</v>
      </c>
      <c r="E184" s="4" t="s">
        <v>24</v>
      </c>
      <c r="F184" s="12" t="s">
        <v>3690</v>
      </c>
      <c r="G184" s="12" t="str">
        <f>Tabla28[[#This Row],[AREA]]&amp;Tabla28[[#This Row],[NUEVO CONCEPTO]]&amp;Tabla28[[#This Row],[DESCRIPCION]]</f>
        <v>Gerencia GeneralGestión empresarialVarios</v>
      </c>
      <c r="H184" s="29" t="s">
        <v>3691</v>
      </c>
    </row>
    <row r="185" spans="2:8" x14ac:dyDescent="0.25">
      <c r="B185" s="4" t="s">
        <v>62</v>
      </c>
      <c r="C185" s="4" t="s">
        <v>3692</v>
      </c>
      <c r="D185" s="30" t="s">
        <v>169</v>
      </c>
      <c r="E185" s="4" t="s">
        <v>559</v>
      </c>
      <c r="F185" s="12" t="s">
        <v>3693</v>
      </c>
      <c r="G185" s="12" t="str">
        <f>Tabla28[[#This Row],[AREA]]&amp;Tabla28[[#This Row],[NUEVO CONCEPTO]]&amp;Tabla28[[#This Row],[DESCRIPCION]]</f>
        <v>Gerencia GeneralInversiónMuebles</v>
      </c>
      <c r="H185" s="29" t="s">
        <v>3693</v>
      </c>
    </row>
    <row r="186" spans="2:8" x14ac:dyDescent="0.25">
      <c r="B186" s="4" t="s">
        <v>62</v>
      </c>
      <c r="C186" s="4" t="s">
        <v>3692</v>
      </c>
      <c r="D186" s="30" t="s">
        <v>169</v>
      </c>
      <c r="E186" s="4" t="s">
        <v>562</v>
      </c>
      <c r="F186" s="12" t="s">
        <v>3694</v>
      </c>
      <c r="G186" s="12" t="str">
        <f>Tabla28[[#This Row],[AREA]]&amp;Tabla28[[#This Row],[NUEVO CONCEPTO]]&amp;Tabla28[[#This Row],[DESCRIPCION]]</f>
        <v>Gerencia GeneralInversiónMaquinaria</v>
      </c>
      <c r="H186" s="29" t="s">
        <v>3694</v>
      </c>
    </row>
    <row r="187" spans="2:8" x14ac:dyDescent="0.25">
      <c r="B187" s="4" t="s">
        <v>62</v>
      </c>
      <c r="C187" s="4" t="s">
        <v>3692</v>
      </c>
      <c r="D187" s="30" t="s">
        <v>169</v>
      </c>
      <c r="E187" s="4" t="s">
        <v>565</v>
      </c>
      <c r="F187" s="12" t="s">
        <v>3695</v>
      </c>
      <c r="G187" s="12" t="str">
        <f>Tabla28[[#This Row],[AREA]]&amp;Tabla28[[#This Row],[NUEVO CONCEPTO]]&amp;Tabla28[[#This Row],[DESCRIPCION]]</f>
        <v>Gerencia GeneralInversiónVehiculos</v>
      </c>
      <c r="H187" s="29" t="s">
        <v>3695</v>
      </c>
    </row>
    <row r="188" spans="2:8" x14ac:dyDescent="0.25">
      <c r="B188" s="4" t="s">
        <v>62</v>
      </c>
      <c r="C188" s="4" t="s">
        <v>3692</v>
      </c>
      <c r="D188" s="30" t="s">
        <v>169</v>
      </c>
      <c r="E188" s="4" t="s">
        <v>112</v>
      </c>
      <c r="F188" s="12" t="s">
        <v>3696</v>
      </c>
      <c r="G188" s="12" t="str">
        <f>Tabla28[[#This Row],[AREA]]&amp;Tabla28[[#This Row],[NUEVO CONCEPTO]]&amp;Tabla28[[#This Row],[DESCRIPCION]]</f>
        <v>Gerencia GeneralInversiónOtros</v>
      </c>
      <c r="H188" s="29" t="s">
        <v>3696</v>
      </c>
    </row>
    <row r="189" spans="2:8" x14ac:dyDescent="0.25">
      <c r="B189" s="4" t="s">
        <v>62</v>
      </c>
      <c r="C189" s="4" t="s">
        <v>169</v>
      </c>
      <c r="D189" s="30" t="s">
        <v>169</v>
      </c>
      <c r="E189" s="4" t="s">
        <v>169</v>
      </c>
      <c r="F189" s="12" t="s">
        <v>3697</v>
      </c>
      <c r="G189" s="12" t="str">
        <f>Tabla28[[#This Row],[AREA]]&amp;Tabla28[[#This Row],[NUEVO CONCEPTO]]&amp;Tabla28[[#This Row],[DESCRIPCION]]</f>
        <v>Gerencia GeneralInversiónInversión</v>
      </c>
      <c r="H189" s="29" t="s">
        <v>3698</v>
      </c>
    </row>
    <row r="190" spans="2:8" x14ac:dyDescent="0.25">
      <c r="B190" s="4" t="s">
        <v>62</v>
      </c>
      <c r="C190" s="4" t="s">
        <v>3452</v>
      </c>
      <c r="D190" s="30" t="s">
        <v>144</v>
      </c>
      <c r="E190" s="4" t="s">
        <v>110</v>
      </c>
      <c r="F190" s="12" t="s">
        <v>3699</v>
      </c>
      <c r="G190" s="12" t="str">
        <f>Tabla28[[#This Row],[AREA]]&amp;Tabla28[[#This Row],[NUEVO CONCEPTO]]&amp;Tabla28[[#This Row],[DESCRIPCION]]</f>
        <v>Gerencia GeneralViáticosAlimentación</v>
      </c>
      <c r="H190" s="29" t="s">
        <v>3699</v>
      </c>
    </row>
    <row r="191" spans="2:8" x14ac:dyDescent="0.25">
      <c r="B191" s="4" t="s">
        <v>62</v>
      </c>
      <c r="C191" s="4" t="s">
        <v>3452</v>
      </c>
      <c r="D191" s="30" t="s">
        <v>144</v>
      </c>
      <c r="E191" s="4" t="s">
        <v>119</v>
      </c>
      <c r="F191" s="12" t="s">
        <v>3700</v>
      </c>
      <c r="G191" s="12" t="str">
        <f>Tabla28[[#This Row],[AREA]]&amp;Tabla28[[#This Row],[NUEVO CONCEPTO]]&amp;Tabla28[[#This Row],[DESCRIPCION]]</f>
        <v>Gerencia GeneralViáticosAlojamiento</v>
      </c>
      <c r="H191" s="29" t="s">
        <v>3700</v>
      </c>
    </row>
    <row r="192" spans="2:8" x14ac:dyDescent="0.25">
      <c r="B192" s="4" t="s">
        <v>62</v>
      </c>
      <c r="C192" s="4" t="s">
        <v>560</v>
      </c>
      <c r="D192" s="30" t="s">
        <v>142</v>
      </c>
      <c r="E192" s="4" t="s">
        <v>560</v>
      </c>
      <c r="F192" s="12" t="s">
        <v>3701</v>
      </c>
      <c r="G192" s="12" t="str">
        <f>Tabla28[[#This Row],[AREA]]&amp;Tabla28[[#This Row],[NUEVO CONCEPTO]]&amp;Tabla28[[#This Row],[DESCRIPCION]]</f>
        <v>Gerencia GeneralGastos no operativosDonaciones</v>
      </c>
      <c r="H192" s="29" t="s">
        <v>3701</v>
      </c>
    </row>
    <row r="193" spans="2:8" x14ac:dyDescent="0.25">
      <c r="B193" s="4" t="s">
        <v>62</v>
      </c>
      <c r="C193" s="4" t="s">
        <v>19</v>
      </c>
      <c r="D193" s="30" t="s">
        <v>19</v>
      </c>
      <c r="E193" s="4" t="s">
        <v>196</v>
      </c>
      <c r="F193" s="12" t="s">
        <v>3702</v>
      </c>
      <c r="G193" s="12" t="str">
        <f>Tabla28[[#This Row],[AREA]]&amp;Tabla28[[#This Row],[NUEVO CONCEPTO]]&amp;Tabla28[[#This Row],[DESCRIPCION]]</f>
        <v>Gerencia GeneralMovilidadCombustible</v>
      </c>
      <c r="H193" s="29" t="s">
        <v>3702</v>
      </c>
    </row>
    <row r="194" spans="2:8" x14ac:dyDescent="0.25">
      <c r="B194" s="4" t="s">
        <v>62</v>
      </c>
      <c r="C194" s="4" t="s">
        <v>19</v>
      </c>
      <c r="D194" s="30" t="s">
        <v>19</v>
      </c>
      <c r="E194" s="4" t="s">
        <v>563</v>
      </c>
      <c r="F194" s="12" t="s">
        <v>3703</v>
      </c>
      <c r="G194" s="12" t="str">
        <f>Tabla28[[#This Row],[AREA]]&amp;Tabla28[[#This Row],[NUEVO CONCEPTO]]&amp;Tabla28[[#This Row],[DESCRIPCION]]</f>
        <v>Gerencia GeneralMovilidadPeaje</v>
      </c>
      <c r="H194" s="29" t="s">
        <v>3703</v>
      </c>
    </row>
    <row r="195" spans="2:8" x14ac:dyDescent="0.25">
      <c r="B195" s="4" t="s">
        <v>62</v>
      </c>
      <c r="C195" s="4" t="s">
        <v>19</v>
      </c>
      <c r="D195" s="30" t="s">
        <v>19</v>
      </c>
      <c r="E195" s="4" t="s">
        <v>226</v>
      </c>
      <c r="F195" s="12" t="s">
        <v>3704</v>
      </c>
      <c r="G195" s="12" t="str">
        <f>Tabla28[[#This Row],[AREA]]&amp;Tabla28[[#This Row],[NUEVO CONCEPTO]]&amp;Tabla28[[#This Row],[DESCRIPCION]]</f>
        <v>Gerencia GeneralMovilidadCochera</v>
      </c>
      <c r="H195" s="29" t="s">
        <v>3704</v>
      </c>
    </row>
    <row r="196" spans="2:8" x14ac:dyDescent="0.25">
      <c r="B196" s="4" t="s">
        <v>62</v>
      </c>
      <c r="C196" s="4" t="s">
        <v>19</v>
      </c>
      <c r="D196" s="30" t="s">
        <v>19</v>
      </c>
      <c r="E196" s="4" t="s">
        <v>566</v>
      </c>
      <c r="F196" s="12" t="s">
        <v>3705</v>
      </c>
      <c r="G196" s="12" t="str">
        <f>Tabla28[[#This Row],[AREA]]&amp;Tabla28[[#This Row],[NUEVO CONCEPTO]]&amp;Tabla28[[#This Row],[DESCRIPCION]]</f>
        <v>Gerencia GeneralMovilidadPasajes</v>
      </c>
      <c r="H196" s="29" t="s">
        <v>3705</v>
      </c>
    </row>
    <row r="197" spans="2:8" x14ac:dyDescent="0.25">
      <c r="B197" s="4" t="s">
        <v>62</v>
      </c>
      <c r="C197" s="4" t="s">
        <v>386</v>
      </c>
      <c r="D197" s="30" t="s">
        <v>208</v>
      </c>
      <c r="E197" s="4" t="s">
        <v>386</v>
      </c>
      <c r="F197" s="12" t="s">
        <v>3706</v>
      </c>
      <c r="G197" s="12" t="str">
        <f>Tabla28[[#This Row],[AREA]]&amp;Tabla28[[#This Row],[NUEVO CONCEPTO]]&amp;Tabla28[[#This Row],[DESCRIPCION]]</f>
        <v>Gerencia GeneralCapacitacionesCapacitación</v>
      </c>
      <c r="H197" s="29" t="s">
        <v>3690</v>
      </c>
    </row>
    <row r="198" spans="2:8" x14ac:dyDescent="0.25">
      <c r="B198" s="4" t="s">
        <v>62</v>
      </c>
      <c r="C198" s="4" t="s">
        <v>3422</v>
      </c>
      <c r="D198" s="30" t="s">
        <v>51</v>
      </c>
      <c r="E198" s="4" t="s">
        <v>24</v>
      </c>
      <c r="F198" s="12" t="s">
        <v>3707</v>
      </c>
      <c r="G198" s="12" t="str">
        <f>Tabla28[[#This Row],[AREA]]&amp;Tabla28[[#This Row],[NUEVO CONCEPTO]]&amp;Tabla28[[#This Row],[DESCRIPCION]]</f>
        <v>Gerencia GeneralOtros gastosVarios</v>
      </c>
      <c r="H198" s="29" t="s">
        <v>3706</v>
      </c>
    </row>
    <row r="199" spans="2:8" x14ac:dyDescent="0.25">
      <c r="B199" s="4" t="s">
        <v>65</v>
      </c>
      <c r="C199" s="4" t="s">
        <v>3708</v>
      </c>
      <c r="D199" s="30" t="s">
        <v>169</v>
      </c>
      <c r="E199" s="4" t="s">
        <v>572</v>
      </c>
      <c r="F199" s="12" t="s">
        <v>3709</v>
      </c>
      <c r="G199" s="12" t="str">
        <f>Tabla28[[#This Row],[AREA]]&amp;Tabla28[[#This Row],[NUEVO CONCEPTO]]&amp;Tabla28[[#This Row],[DESCRIPCION]]</f>
        <v>Sistemas y TIInversiónEquipos de cómputo y accesorios</v>
      </c>
      <c r="H199" s="29" t="s">
        <v>3709</v>
      </c>
    </row>
    <row r="200" spans="2:8" x14ac:dyDescent="0.25">
      <c r="B200" s="4" t="s">
        <v>65</v>
      </c>
      <c r="C200" s="4" t="s">
        <v>3708</v>
      </c>
      <c r="D200" s="30" t="s">
        <v>169</v>
      </c>
      <c r="E200" s="4" t="s">
        <v>575</v>
      </c>
      <c r="F200" s="12" t="s">
        <v>3710</v>
      </c>
      <c r="G200" s="12" t="str">
        <f>Tabla28[[#This Row],[AREA]]&amp;Tabla28[[#This Row],[NUEVO CONCEPTO]]&amp;Tabla28[[#This Row],[DESCRIPCION]]</f>
        <v>Sistemas y TIInversiónImpresoras y fotocopiadoras</v>
      </c>
      <c r="H200" s="29" t="s">
        <v>3710</v>
      </c>
    </row>
    <row r="201" spans="2:8" x14ac:dyDescent="0.25">
      <c r="B201" s="4" t="s">
        <v>65</v>
      </c>
      <c r="C201" s="4" t="s">
        <v>3708</v>
      </c>
      <c r="D201" s="30" t="s">
        <v>169</v>
      </c>
      <c r="E201" s="4" t="s">
        <v>577</v>
      </c>
      <c r="F201" s="12" t="s">
        <v>3711</v>
      </c>
      <c r="G201" s="12" t="str">
        <f>Tabla28[[#This Row],[AREA]]&amp;Tabla28[[#This Row],[NUEVO CONCEPTO]]&amp;Tabla28[[#This Row],[DESCRIPCION]]</f>
        <v>Sistemas y TIInversiónCelulares y accesorios</v>
      </c>
      <c r="H201" s="29" t="s">
        <v>3711</v>
      </c>
    </row>
    <row r="202" spans="2:8" x14ac:dyDescent="0.25">
      <c r="B202" s="4" t="s">
        <v>65</v>
      </c>
      <c r="C202" s="4" t="s">
        <v>3712</v>
      </c>
      <c r="D202" s="30" t="s">
        <v>211</v>
      </c>
      <c r="E202" s="4" t="s">
        <v>573</v>
      </c>
      <c r="F202" s="12" t="s">
        <v>3713</v>
      </c>
      <c r="G202" s="12" t="str">
        <f>Tabla28[[#This Row],[AREA]]&amp;Tabla28[[#This Row],[NUEVO CONCEPTO]]&amp;Tabla28[[#This Row],[DESCRIPCION]]</f>
        <v>Sistemas y TIMantenimientoEquipos de cómputo (hardware)</v>
      </c>
      <c r="H202" s="29" t="s">
        <v>3713</v>
      </c>
    </row>
    <row r="203" spans="2:8" x14ac:dyDescent="0.25">
      <c r="B203" s="4" t="s">
        <v>65</v>
      </c>
      <c r="C203" s="4" t="s">
        <v>3712</v>
      </c>
      <c r="D203" s="30" t="s">
        <v>211</v>
      </c>
      <c r="E203" s="4" t="s">
        <v>576</v>
      </c>
      <c r="F203" s="12" t="s">
        <v>3714</v>
      </c>
      <c r="G203" s="12" t="str">
        <f>Tabla28[[#This Row],[AREA]]&amp;Tabla28[[#This Row],[NUEVO CONCEPTO]]&amp;Tabla28[[#This Row],[DESCRIPCION]]</f>
        <v>Sistemas y TIMantenimientoImpresoras y fotocopiadoras (hardware)</v>
      </c>
      <c r="H203" s="29" t="s">
        <v>3714</v>
      </c>
    </row>
    <row r="204" spans="2:8" x14ac:dyDescent="0.25">
      <c r="B204" s="4" t="s">
        <v>65</v>
      </c>
      <c r="C204" s="4" t="s">
        <v>3712</v>
      </c>
      <c r="D204" s="30" t="s">
        <v>211</v>
      </c>
      <c r="E204" s="4" t="s">
        <v>578</v>
      </c>
      <c r="F204" s="12" t="s">
        <v>3715</v>
      </c>
      <c r="G204" s="12" t="str">
        <f>Tabla28[[#This Row],[AREA]]&amp;Tabla28[[#This Row],[NUEVO CONCEPTO]]&amp;Tabla28[[#This Row],[DESCRIPCION]]</f>
        <v>Sistemas y TIMantenimientoCelulares y accesorios (hardware)</v>
      </c>
      <c r="H204" s="29" t="s">
        <v>3715</v>
      </c>
    </row>
    <row r="205" spans="2:8" x14ac:dyDescent="0.25">
      <c r="B205" s="4" t="s">
        <v>65</v>
      </c>
      <c r="C205" s="4" t="s">
        <v>3712</v>
      </c>
      <c r="D205" s="30" t="s">
        <v>211</v>
      </c>
      <c r="E205" s="4" t="s">
        <v>579</v>
      </c>
      <c r="F205" s="12" t="s">
        <v>3716</v>
      </c>
      <c r="G205" s="12" t="str">
        <f>Tabla28[[#This Row],[AREA]]&amp;Tabla28[[#This Row],[NUEVO CONCEPTO]]&amp;Tabla28[[#This Row],[DESCRIPCION]]</f>
        <v>Sistemas y TIMantenimientoSistemas, correos y otros (hardware)</v>
      </c>
      <c r="H205" s="29" t="s">
        <v>3716</v>
      </c>
    </row>
    <row r="206" spans="2:8" x14ac:dyDescent="0.25">
      <c r="B206" s="4" t="s">
        <v>65</v>
      </c>
      <c r="C206" s="4" t="s">
        <v>3717</v>
      </c>
      <c r="D206" s="30" t="s">
        <v>211</v>
      </c>
      <c r="E206" s="4" t="s">
        <v>580</v>
      </c>
      <c r="F206" s="12" t="s">
        <v>3718</v>
      </c>
      <c r="G206" s="12" t="str">
        <f>Tabla28[[#This Row],[AREA]]&amp;Tabla28[[#This Row],[NUEVO CONCEPTO]]&amp;Tabla28[[#This Row],[DESCRIPCION]]</f>
        <v>Sistemas y TIMantenimientoEquipos de cómputo (software)</v>
      </c>
      <c r="H206" s="29" t="s">
        <v>3719</v>
      </c>
    </row>
    <row r="207" spans="2:8" x14ac:dyDescent="0.25">
      <c r="B207" s="4" t="s">
        <v>65</v>
      </c>
      <c r="C207" s="4" t="s">
        <v>3717</v>
      </c>
      <c r="D207" s="30" t="s">
        <v>211</v>
      </c>
      <c r="E207" s="4" t="s">
        <v>581</v>
      </c>
      <c r="F207" s="12" t="s">
        <v>3720</v>
      </c>
      <c r="G207" s="12" t="str">
        <f>Tabla28[[#This Row],[AREA]]&amp;Tabla28[[#This Row],[NUEVO CONCEPTO]]&amp;Tabla28[[#This Row],[DESCRIPCION]]</f>
        <v>Sistemas y TIMantenimientoImpresoras y fotocopiadoras (software)</v>
      </c>
      <c r="H207" s="29" t="s">
        <v>3721</v>
      </c>
    </row>
    <row r="208" spans="2:8" x14ac:dyDescent="0.25">
      <c r="B208" s="4" t="s">
        <v>65</v>
      </c>
      <c r="C208" s="4" t="s">
        <v>3717</v>
      </c>
      <c r="D208" s="30" t="s">
        <v>211</v>
      </c>
      <c r="E208" s="4" t="s">
        <v>582</v>
      </c>
      <c r="F208" s="12" t="s">
        <v>3722</v>
      </c>
      <c r="G208" s="12" t="str">
        <f>Tabla28[[#This Row],[AREA]]&amp;Tabla28[[#This Row],[NUEVO CONCEPTO]]&amp;Tabla28[[#This Row],[DESCRIPCION]]</f>
        <v>Sistemas y TIMantenimientoCelulares y accesorios (software)</v>
      </c>
      <c r="H208" s="29" t="s">
        <v>3723</v>
      </c>
    </row>
    <row r="209" spans="2:8" x14ac:dyDescent="0.25">
      <c r="B209" s="4" t="s">
        <v>65</v>
      </c>
      <c r="C209" s="4" t="s">
        <v>3717</v>
      </c>
      <c r="D209" s="30" t="s">
        <v>211</v>
      </c>
      <c r="E209" s="4" t="s">
        <v>583</v>
      </c>
      <c r="F209" s="12" t="s">
        <v>3724</v>
      </c>
      <c r="G209" s="12" t="str">
        <f>Tabla28[[#This Row],[AREA]]&amp;Tabla28[[#This Row],[NUEVO CONCEPTO]]&amp;Tabla28[[#This Row],[DESCRIPCION]]</f>
        <v>Sistemas y TIMantenimientoSistemas, correos y otros (software)</v>
      </c>
      <c r="H209" s="29" t="s">
        <v>3725</v>
      </c>
    </row>
    <row r="210" spans="2:8" x14ac:dyDescent="0.25">
      <c r="B210" s="4" t="s">
        <v>65</v>
      </c>
      <c r="C210" s="4" t="s">
        <v>3726</v>
      </c>
      <c r="D210" s="30" t="s">
        <v>316</v>
      </c>
      <c r="E210" s="4" t="s">
        <v>574</v>
      </c>
      <c r="F210" s="12" t="s">
        <v>3727</v>
      </c>
      <c r="G210" s="12" t="str">
        <f>Tabla28[[#This Row],[AREA]]&amp;Tabla28[[#This Row],[NUEVO CONCEPTO]]&amp;Tabla28[[#This Row],[DESCRIPCION]]</f>
        <v>Sistemas y TIHerramientas DigitalesDominio y hosting</v>
      </c>
      <c r="H210" s="29" t="s">
        <v>3718</v>
      </c>
    </row>
    <row r="211" spans="2:8" x14ac:dyDescent="0.25">
      <c r="B211" s="4" t="s">
        <v>65</v>
      </c>
      <c r="C211" s="4" t="s">
        <v>19</v>
      </c>
      <c r="D211" s="30" t="s">
        <v>19</v>
      </c>
      <c r="E211" s="4" t="s">
        <v>20</v>
      </c>
      <c r="F211" s="12" t="s">
        <v>3728</v>
      </c>
      <c r="G211" s="12" t="str">
        <f>Tabla28[[#This Row],[AREA]]&amp;Tabla28[[#This Row],[NUEVO CONCEPTO]]&amp;Tabla28[[#This Row],[DESCRIPCION]]</f>
        <v>Sistemas y TIMovilidadTransporte de Personal</v>
      </c>
      <c r="H211" s="29" t="s">
        <v>3727</v>
      </c>
    </row>
    <row r="212" spans="2:8" x14ac:dyDescent="0.25">
      <c r="B212" s="4" t="s">
        <v>65</v>
      </c>
      <c r="C212" s="4" t="s">
        <v>3456</v>
      </c>
      <c r="D212" s="30" t="s">
        <v>19</v>
      </c>
      <c r="E212" s="4" t="s">
        <v>99</v>
      </c>
      <c r="F212" s="12" t="s">
        <v>3729</v>
      </c>
      <c r="G212" s="12" t="str">
        <f>Tabla28[[#This Row],[AREA]]&amp;Tabla28[[#This Row],[NUEVO CONCEPTO]]&amp;Tabla28[[#This Row],[DESCRIPCION]]</f>
        <v>Sistemas y TIMovilidadEnvío de documentación / paquetería</v>
      </c>
      <c r="H212" s="29" t="s">
        <v>3730</v>
      </c>
    </row>
    <row r="213" spans="2:8" x14ac:dyDescent="0.25">
      <c r="B213" s="4" t="s">
        <v>65</v>
      </c>
      <c r="C213" s="4" t="s">
        <v>144</v>
      </c>
      <c r="D213" s="30" t="s">
        <v>144</v>
      </c>
      <c r="E213" s="4" t="s">
        <v>110</v>
      </c>
      <c r="F213" s="12" t="s">
        <v>3731</v>
      </c>
      <c r="G213" s="12" t="str">
        <f>Tabla28[[#This Row],[AREA]]&amp;Tabla28[[#This Row],[NUEVO CONCEPTO]]&amp;Tabla28[[#This Row],[DESCRIPCION]]</f>
        <v>Sistemas y TIViáticosAlimentación</v>
      </c>
      <c r="H213" s="29" t="s">
        <v>3728</v>
      </c>
    </row>
    <row r="214" spans="2:8" x14ac:dyDescent="0.25">
      <c r="B214" s="4" t="s">
        <v>70</v>
      </c>
      <c r="C214" s="4" t="s">
        <v>208</v>
      </c>
      <c r="D214" s="30" t="s">
        <v>208</v>
      </c>
      <c r="E214" s="4" t="s">
        <v>208</v>
      </c>
      <c r="F214" s="12" t="s">
        <v>3732</v>
      </c>
      <c r="G214" s="12" t="str">
        <f>Tabla28[[#This Row],[AREA]]&amp;Tabla28[[#This Row],[NUEVO CONCEPTO]]&amp;Tabla28[[#This Row],[DESCRIPCION]]</f>
        <v>SIGCapacitacionesCapacitaciones</v>
      </c>
      <c r="H214" s="29" t="s">
        <v>3732</v>
      </c>
    </row>
    <row r="215" spans="2:8" x14ac:dyDescent="0.25">
      <c r="B215" s="4" t="s">
        <v>70</v>
      </c>
      <c r="C215" s="4" t="s">
        <v>3733</v>
      </c>
      <c r="D215" s="30" t="s">
        <v>139</v>
      </c>
      <c r="E215" s="4" t="s">
        <v>589</v>
      </c>
      <c r="F215" s="12" t="s">
        <v>3734</v>
      </c>
      <c r="G215" s="12" t="str">
        <f>Tabla28[[#This Row],[AREA]]&amp;Tabla28[[#This Row],[NUEVO CONCEPTO]]&amp;Tabla28[[#This Row],[DESCRIPCION]]</f>
        <v>SIGGestión empresarialAuditoría interna</v>
      </c>
      <c r="H215" s="29" t="s">
        <v>3734</v>
      </c>
    </row>
    <row r="216" spans="2:8" x14ac:dyDescent="0.25">
      <c r="B216" s="4" t="s">
        <v>70</v>
      </c>
      <c r="C216" s="4" t="s">
        <v>3733</v>
      </c>
      <c r="D216" s="30" t="s">
        <v>139</v>
      </c>
      <c r="E216" s="4" t="s">
        <v>592</v>
      </c>
      <c r="F216" s="12" t="s">
        <v>3735</v>
      </c>
      <c r="G216" s="12" t="str">
        <f>Tabla28[[#This Row],[AREA]]&amp;Tabla28[[#This Row],[NUEVO CONCEPTO]]&amp;Tabla28[[#This Row],[DESCRIPCION]]</f>
        <v>SIGGestión empresarialAuditoría MINTRA</v>
      </c>
      <c r="H216" s="29" t="s">
        <v>3735</v>
      </c>
    </row>
    <row r="217" spans="2:8" x14ac:dyDescent="0.25">
      <c r="B217" s="4" t="s">
        <v>70</v>
      </c>
      <c r="C217" s="4" t="s">
        <v>3736</v>
      </c>
      <c r="D217" s="30" t="s">
        <v>139</v>
      </c>
      <c r="E217" s="4" t="s">
        <v>593</v>
      </c>
      <c r="F217" s="12" t="s">
        <v>3737</v>
      </c>
      <c r="G217" s="12" t="str">
        <f>Tabla28[[#This Row],[AREA]]&amp;Tabla28[[#This Row],[NUEVO CONCEPTO]]&amp;Tabla28[[#This Row],[DESCRIPCION]]</f>
        <v>SIGGestión empresarialAuditoría externa</v>
      </c>
      <c r="H217" s="29" t="s">
        <v>3738</v>
      </c>
    </row>
    <row r="218" spans="2:8" x14ac:dyDescent="0.25">
      <c r="B218" s="4" t="s">
        <v>70</v>
      </c>
      <c r="C218" s="4" t="s">
        <v>3736</v>
      </c>
      <c r="D218" s="30" t="s">
        <v>139</v>
      </c>
      <c r="E218" s="4" t="s">
        <v>594</v>
      </c>
      <c r="F218" s="12" t="s">
        <v>3739</v>
      </c>
      <c r="G218" s="12" t="str">
        <f>Tabla28[[#This Row],[AREA]]&amp;Tabla28[[#This Row],[NUEVO CONCEPTO]]&amp;Tabla28[[#This Row],[DESCRIPCION]]</f>
        <v>SIGGestión empresarialAuditoría de Seguimiento</v>
      </c>
      <c r="H218" s="29" t="s">
        <v>3740</v>
      </c>
    </row>
    <row r="219" spans="2:8" x14ac:dyDescent="0.25">
      <c r="B219" s="4" t="s">
        <v>70</v>
      </c>
      <c r="C219" s="4" t="s">
        <v>385</v>
      </c>
      <c r="D219" s="30" t="s">
        <v>139</v>
      </c>
      <c r="E219" s="4" t="s">
        <v>385</v>
      </c>
      <c r="F219" s="12" t="s">
        <v>3741</v>
      </c>
      <c r="G219" s="12" t="str">
        <f>Tabla28[[#This Row],[AREA]]&amp;Tabla28[[#This Row],[NUEVO CONCEPTO]]&amp;Tabla28[[#This Row],[DESCRIPCION]]</f>
        <v>SIGGestión empresarialConsultoría / asesoría</v>
      </c>
      <c r="H219" s="29" t="s">
        <v>3742</v>
      </c>
    </row>
    <row r="220" spans="2:8" x14ac:dyDescent="0.25">
      <c r="B220" s="4" t="s">
        <v>70</v>
      </c>
      <c r="C220" s="4" t="s">
        <v>590</v>
      </c>
      <c r="D220" s="30" t="s">
        <v>211</v>
      </c>
      <c r="E220" s="4" t="s">
        <v>590</v>
      </c>
      <c r="F220" s="12" t="s">
        <v>3743</v>
      </c>
      <c r="G220" s="12" t="str">
        <f>Tabla28[[#This Row],[AREA]]&amp;Tabla28[[#This Row],[NUEVO CONCEPTO]]&amp;Tabla28[[#This Row],[DESCRIPCION]]</f>
        <v>SIGMantenimientoCalibracion de Equipos</v>
      </c>
      <c r="H220" s="29" t="s">
        <v>3737</v>
      </c>
    </row>
    <row r="221" spans="2:8" x14ac:dyDescent="0.25">
      <c r="B221" s="4" t="s">
        <v>70</v>
      </c>
      <c r="C221" s="4" t="s">
        <v>144</v>
      </c>
      <c r="D221" s="30" t="s">
        <v>144</v>
      </c>
      <c r="E221" s="4" t="s">
        <v>19</v>
      </c>
      <c r="F221" s="12" t="s">
        <v>3744</v>
      </c>
      <c r="G221" s="12" t="str">
        <f>Tabla28[[#This Row],[AREA]]&amp;Tabla28[[#This Row],[NUEVO CONCEPTO]]&amp;Tabla28[[#This Row],[DESCRIPCION]]</f>
        <v>SIGViáticosMovilidad</v>
      </c>
      <c r="H221" s="29" t="s">
        <v>3743</v>
      </c>
    </row>
    <row r="222" spans="2:8" x14ac:dyDescent="0.25">
      <c r="B222" s="4" t="s">
        <v>70</v>
      </c>
      <c r="C222" s="4" t="s">
        <v>144</v>
      </c>
      <c r="D222" s="30" t="s">
        <v>144</v>
      </c>
      <c r="E222" s="4" t="s">
        <v>110</v>
      </c>
      <c r="F222" s="12" t="s">
        <v>3745</v>
      </c>
      <c r="G222" s="12" t="str">
        <f>Tabla28[[#This Row],[AREA]]&amp;Tabla28[[#This Row],[NUEVO CONCEPTO]]&amp;Tabla28[[#This Row],[DESCRIPCION]]</f>
        <v>SIGViáticosAlimentación</v>
      </c>
      <c r="H222" s="29" t="s">
        <v>3746</v>
      </c>
    </row>
    <row r="223" spans="2:8" x14ac:dyDescent="0.25">
      <c r="B223" s="4" t="s">
        <v>70</v>
      </c>
      <c r="C223" s="4" t="s">
        <v>3430</v>
      </c>
      <c r="D223" s="30" t="s">
        <v>29</v>
      </c>
      <c r="E223" s="4" t="s">
        <v>591</v>
      </c>
      <c r="F223" s="12" t="s">
        <v>3747</v>
      </c>
      <c r="G223" s="12" t="str">
        <f>Tabla28[[#This Row],[AREA]]&amp;Tabla28[[#This Row],[NUEVO CONCEPTO]]&amp;Tabla28[[#This Row],[DESCRIPCION]]</f>
        <v>SIGPublicidad e impresiónImpresión de formatos</v>
      </c>
      <c r="H223" s="29" t="s">
        <v>3741</v>
      </c>
    </row>
  </sheetData>
  <phoneticPr fontId="4" type="noConversion"/>
  <pageMargins left="0.7" right="0.7" top="0.75" bottom="0.75" header="0.3" footer="0.3"/>
  <pageSetup paperSize="9"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FC6DC-D356-432D-98D6-A39DF73754D2}">
  <sheetPr>
    <tabColor theme="8"/>
  </sheetPr>
  <dimension ref="A1:K6624"/>
  <sheetViews>
    <sheetView workbookViewId="0">
      <selection sqref="A1:F1"/>
    </sheetView>
  </sheetViews>
  <sheetFormatPr baseColWidth="10" defaultColWidth="11.42578125" defaultRowHeight="15" x14ac:dyDescent="0.25"/>
  <cols>
    <col min="1" max="1" width="42" bestFit="1" customWidth="1"/>
    <col min="2" max="2" width="26.140625" bestFit="1" customWidth="1"/>
    <col min="3" max="3" width="15.42578125" bestFit="1" customWidth="1"/>
    <col min="4" max="4" width="28.140625" bestFit="1" customWidth="1"/>
    <col min="5" max="5" width="11.42578125" bestFit="1" customWidth="1"/>
    <col min="6" max="6" width="26.28515625" bestFit="1" customWidth="1"/>
    <col min="7" max="7" width="18" bestFit="1" customWidth="1"/>
    <col min="8" max="8" width="14.7109375" bestFit="1" customWidth="1"/>
    <col min="9" max="9" width="20.140625" bestFit="1" customWidth="1"/>
    <col min="10" max="10" width="19.7109375" bestFit="1" customWidth="1"/>
    <col min="11" max="11" width="81.140625" bestFit="1" customWidth="1"/>
  </cols>
  <sheetData>
    <row r="1" spans="1:11" x14ac:dyDescent="0.25">
      <c r="A1" t="s">
        <v>614</v>
      </c>
      <c r="B1" t="s">
        <v>653</v>
      </c>
      <c r="C1" t="s">
        <v>654</v>
      </c>
      <c r="D1" t="s">
        <v>655</v>
      </c>
      <c r="E1" t="s">
        <v>656</v>
      </c>
      <c r="F1" t="s">
        <v>3748</v>
      </c>
      <c r="G1" t="s">
        <v>634</v>
      </c>
      <c r="H1" t="s">
        <v>635</v>
      </c>
      <c r="I1" t="s">
        <v>636</v>
      </c>
      <c r="J1" t="s">
        <v>637</v>
      </c>
      <c r="K1" t="s">
        <v>3749</v>
      </c>
    </row>
    <row r="2" spans="1:11" x14ac:dyDescent="0.25">
      <c r="A2" t="s">
        <v>3750</v>
      </c>
      <c r="C2" t="s">
        <v>3751</v>
      </c>
      <c r="E2">
        <v>0</v>
      </c>
      <c r="F2">
        <v>0</v>
      </c>
      <c r="H2" t="s">
        <v>3751</v>
      </c>
      <c r="J2">
        <v>0</v>
      </c>
    </row>
    <row r="3" spans="1:11" x14ac:dyDescent="0.25">
      <c r="A3" t="s">
        <v>3752</v>
      </c>
      <c r="C3" t="s">
        <v>3751</v>
      </c>
      <c r="E3">
        <v>0</v>
      </c>
      <c r="F3">
        <v>0</v>
      </c>
      <c r="H3" t="s">
        <v>3751</v>
      </c>
      <c r="J3">
        <v>0</v>
      </c>
    </row>
    <row r="4" spans="1:11" x14ac:dyDescent="0.25">
      <c r="A4" t="s">
        <v>3753</v>
      </c>
      <c r="C4" t="s">
        <v>3751</v>
      </c>
      <c r="E4">
        <v>0</v>
      </c>
      <c r="F4">
        <v>0</v>
      </c>
      <c r="H4" t="s">
        <v>3751</v>
      </c>
      <c r="J4">
        <v>0</v>
      </c>
    </row>
    <row r="5" spans="1:11" x14ac:dyDescent="0.25">
      <c r="A5" t="s">
        <v>3754</v>
      </c>
      <c r="C5" t="s">
        <v>3751</v>
      </c>
      <c r="E5">
        <v>0</v>
      </c>
      <c r="F5">
        <v>0</v>
      </c>
      <c r="H5" t="s">
        <v>3751</v>
      </c>
      <c r="J5">
        <v>0</v>
      </c>
    </row>
    <row r="6" spans="1:11" x14ac:dyDescent="0.25">
      <c r="A6" t="s">
        <v>3755</v>
      </c>
      <c r="C6" t="s">
        <v>3751</v>
      </c>
      <c r="E6">
        <v>0</v>
      </c>
      <c r="F6">
        <v>0</v>
      </c>
      <c r="H6" t="s">
        <v>3751</v>
      </c>
      <c r="J6">
        <v>0</v>
      </c>
    </row>
    <row r="7" spans="1:11" x14ac:dyDescent="0.25">
      <c r="A7" t="s">
        <v>3756</v>
      </c>
      <c r="C7" t="s">
        <v>3751</v>
      </c>
      <c r="E7">
        <v>0</v>
      </c>
      <c r="F7">
        <v>0</v>
      </c>
      <c r="H7" t="s">
        <v>3751</v>
      </c>
      <c r="J7">
        <v>0</v>
      </c>
    </row>
    <row r="8" spans="1:11" x14ac:dyDescent="0.25">
      <c r="A8" t="s">
        <v>3757</v>
      </c>
      <c r="C8" t="s">
        <v>3751</v>
      </c>
      <c r="E8">
        <v>0</v>
      </c>
      <c r="F8">
        <v>0</v>
      </c>
      <c r="H8" t="s">
        <v>3751</v>
      </c>
      <c r="J8">
        <v>0</v>
      </c>
    </row>
    <row r="9" spans="1:11" x14ac:dyDescent="0.25">
      <c r="A9" t="s">
        <v>3758</v>
      </c>
      <c r="C9" t="s">
        <v>3751</v>
      </c>
      <c r="E9">
        <v>0</v>
      </c>
      <c r="F9">
        <v>0</v>
      </c>
      <c r="H9" t="s">
        <v>3751</v>
      </c>
      <c r="J9">
        <v>0</v>
      </c>
    </row>
    <row r="10" spans="1:11" x14ac:dyDescent="0.25">
      <c r="A10" t="s">
        <v>3759</v>
      </c>
      <c r="C10" t="s">
        <v>3751</v>
      </c>
      <c r="E10">
        <v>0</v>
      </c>
      <c r="F10">
        <v>0</v>
      </c>
      <c r="H10" t="s">
        <v>3751</v>
      </c>
      <c r="J10">
        <v>0</v>
      </c>
    </row>
    <row r="11" spans="1:11" x14ac:dyDescent="0.25">
      <c r="A11" t="s">
        <v>3760</v>
      </c>
      <c r="C11" t="s">
        <v>3751</v>
      </c>
      <c r="E11">
        <v>0</v>
      </c>
      <c r="F11">
        <v>0</v>
      </c>
      <c r="H11" t="s">
        <v>3751</v>
      </c>
      <c r="J11">
        <v>0</v>
      </c>
    </row>
    <row r="12" spans="1:11" x14ac:dyDescent="0.25">
      <c r="A12" t="s">
        <v>3761</v>
      </c>
      <c r="C12" t="s">
        <v>3751</v>
      </c>
      <c r="E12">
        <v>0</v>
      </c>
      <c r="F12">
        <v>0</v>
      </c>
      <c r="H12" t="s">
        <v>3751</v>
      </c>
      <c r="J12">
        <v>0</v>
      </c>
    </row>
    <row r="13" spans="1:11" x14ac:dyDescent="0.25">
      <c r="A13" t="s">
        <v>3762</v>
      </c>
      <c r="C13" t="s">
        <v>3751</v>
      </c>
      <c r="E13">
        <v>0</v>
      </c>
      <c r="F13">
        <v>0</v>
      </c>
      <c r="H13" t="s">
        <v>3751</v>
      </c>
      <c r="J13">
        <v>0</v>
      </c>
    </row>
    <row r="14" spans="1:11" x14ac:dyDescent="0.25">
      <c r="A14" t="s">
        <v>3763</v>
      </c>
      <c r="C14" t="s">
        <v>3751</v>
      </c>
      <c r="E14">
        <v>0</v>
      </c>
      <c r="F14">
        <v>0</v>
      </c>
      <c r="H14" t="s">
        <v>3751</v>
      </c>
      <c r="J14">
        <v>0</v>
      </c>
    </row>
    <row r="15" spans="1:11" x14ac:dyDescent="0.25">
      <c r="A15" t="s">
        <v>3764</v>
      </c>
      <c r="C15" t="s">
        <v>3751</v>
      </c>
      <c r="E15">
        <v>0</v>
      </c>
      <c r="F15">
        <v>0</v>
      </c>
      <c r="H15" t="s">
        <v>3751</v>
      </c>
      <c r="J15">
        <v>0</v>
      </c>
    </row>
    <row r="16" spans="1:11" x14ac:dyDescent="0.25">
      <c r="A16" t="s">
        <v>3765</v>
      </c>
      <c r="C16" t="s">
        <v>3751</v>
      </c>
      <c r="E16">
        <v>0</v>
      </c>
      <c r="F16">
        <v>0</v>
      </c>
      <c r="H16" t="s">
        <v>3751</v>
      </c>
      <c r="J16">
        <v>0</v>
      </c>
    </row>
    <row r="17" spans="1:10" x14ac:dyDescent="0.25">
      <c r="A17" t="s">
        <v>3766</v>
      </c>
      <c r="C17" t="s">
        <v>3751</v>
      </c>
      <c r="E17">
        <v>0</v>
      </c>
      <c r="F17">
        <v>0</v>
      </c>
      <c r="H17" t="s">
        <v>3751</v>
      </c>
      <c r="J17">
        <v>0</v>
      </c>
    </row>
    <row r="18" spans="1:10" x14ac:dyDescent="0.25">
      <c r="A18" t="s">
        <v>3767</v>
      </c>
      <c r="C18" t="s">
        <v>3751</v>
      </c>
      <c r="E18">
        <v>0</v>
      </c>
      <c r="F18">
        <v>0</v>
      </c>
      <c r="H18" t="s">
        <v>3751</v>
      </c>
      <c r="J18">
        <v>0</v>
      </c>
    </row>
    <row r="19" spans="1:10" x14ac:dyDescent="0.25">
      <c r="A19" t="s">
        <v>3768</v>
      </c>
      <c r="C19" t="s">
        <v>3751</v>
      </c>
      <c r="E19">
        <v>0</v>
      </c>
      <c r="F19">
        <v>0</v>
      </c>
      <c r="H19" t="s">
        <v>3751</v>
      </c>
      <c r="J19">
        <v>0</v>
      </c>
    </row>
    <row r="20" spans="1:10" x14ac:dyDescent="0.25">
      <c r="A20" t="s">
        <v>3769</v>
      </c>
      <c r="C20" t="s">
        <v>3751</v>
      </c>
      <c r="E20">
        <v>0</v>
      </c>
      <c r="F20">
        <v>0</v>
      </c>
      <c r="H20" t="s">
        <v>3751</v>
      </c>
      <c r="J20">
        <v>0</v>
      </c>
    </row>
    <row r="21" spans="1:10" x14ac:dyDescent="0.25">
      <c r="A21" t="s">
        <v>3770</v>
      </c>
      <c r="C21" t="s">
        <v>3751</v>
      </c>
      <c r="E21">
        <v>0</v>
      </c>
      <c r="F21">
        <v>0</v>
      </c>
      <c r="H21" t="s">
        <v>3751</v>
      </c>
      <c r="J21">
        <v>0</v>
      </c>
    </row>
    <row r="22" spans="1:10" x14ac:dyDescent="0.25">
      <c r="A22" t="s">
        <v>3771</v>
      </c>
      <c r="C22" t="s">
        <v>3751</v>
      </c>
      <c r="E22">
        <v>0</v>
      </c>
      <c r="F22">
        <v>0</v>
      </c>
      <c r="H22" t="s">
        <v>3751</v>
      </c>
      <c r="J22">
        <v>0</v>
      </c>
    </row>
    <row r="23" spans="1:10" x14ac:dyDescent="0.25">
      <c r="A23" t="s">
        <v>3772</v>
      </c>
      <c r="C23" t="s">
        <v>3751</v>
      </c>
      <c r="E23">
        <v>0</v>
      </c>
      <c r="F23">
        <v>0</v>
      </c>
      <c r="H23" t="s">
        <v>3751</v>
      </c>
      <c r="J23">
        <v>0</v>
      </c>
    </row>
    <row r="24" spans="1:10" x14ac:dyDescent="0.25">
      <c r="A24" t="s">
        <v>3773</v>
      </c>
      <c r="C24" t="s">
        <v>3751</v>
      </c>
      <c r="E24">
        <v>0</v>
      </c>
      <c r="F24">
        <v>0</v>
      </c>
      <c r="H24" t="s">
        <v>3751</v>
      </c>
      <c r="J24">
        <v>0</v>
      </c>
    </row>
    <row r="25" spans="1:10" x14ac:dyDescent="0.25">
      <c r="A25" t="s">
        <v>3774</v>
      </c>
      <c r="C25" t="s">
        <v>3751</v>
      </c>
      <c r="E25">
        <v>0</v>
      </c>
      <c r="F25">
        <v>0</v>
      </c>
      <c r="H25" t="s">
        <v>3751</v>
      </c>
      <c r="J25">
        <v>0</v>
      </c>
    </row>
    <row r="26" spans="1:10" x14ac:dyDescent="0.25">
      <c r="A26" t="s">
        <v>3762</v>
      </c>
      <c r="C26" t="s">
        <v>3751</v>
      </c>
      <c r="E26">
        <v>0</v>
      </c>
      <c r="F26">
        <v>0</v>
      </c>
      <c r="H26" t="s">
        <v>3751</v>
      </c>
      <c r="J26">
        <v>0</v>
      </c>
    </row>
    <row r="27" spans="1:10" x14ac:dyDescent="0.25">
      <c r="A27" t="s">
        <v>3762</v>
      </c>
      <c r="C27" t="s">
        <v>3751</v>
      </c>
      <c r="E27">
        <v>0</v>
      </c>
      <c r="F27">
        <v>0</v>
      </c>
      <c r="H27" t="s">
        <v>3751</v>
      </c>
      <c r="J27">
        <v>0</v>
      </c>
    </row>
    <row r="28" spans="1:10" x14ac:dyDescent="0.25">
      <c r="A28" t="s">
        <v>3762</v>
      </c>
      <c r="C28" t="s">
        <v>3751</v>
      </c>
      <c r="E28">
        <v>0</v>
      </c>
      <c r="F28">
        <v>0</v>
      </c>
      <c r="H28" t="s">
        <v>3751</v>
      </c>
      <c r="J28">
        <v>0</v>
      </c>
    </row>
    <row r="29" spans="1:10" x14ac:dyDescent="0.25">
      <c r="A29" t="s">
        <v>3762</v>
      </c>
      <c r="C29" t="s">
        <v>3751</v>
      </c>
      <c r="E29">
        <v>0</v>
      </c>
      <c r="F29">
        <v>0</v>
      </c>
      <c r="H29" t="s">
        <v>3751</v>
      </c>
      <c r="J29">
        <v>0</v>
      </c>
    </row>
    <row r="30" spans="1:10" x14ac:dyDescent="0.25">
      <c r="A30" t="s">
        <v>3762</v>
      </c>
      <c r="C30" t="s">
        <v>3751</v>
      </c>
      <c r="E30">
        <v>0</v>
      </c>
      <c r="F30">
        <v>0</v>
      </c>
      <c r="H30" t="s">
        <v>3751</v>
      </c>
      <c r="J30">
        <v>0</v>
      </c>
    </row>
    <row r="31" spans="1:10" x14ac:dyDescent="0.25">
      <c r="A31" t="s">
        <v>3775</v>
      </c>
      <c r="C31" t="s">
        <v>3751</v>
      </c>
      <c r="E31">
        <v>0</v>
      </c>
      <c r="F31">
        <v>0</v>
      </c>
      <c r="H31" t="s">
        <v>3751</v>
      </c>
      <c r="J31">
        <v>0</v>
      </c>
    </row>
    <row r="32" spans="1:10" x14ac:dyDescent="0.25">
      <c r="A32" t="s">
        <v>3776</v>
      </c>
      <c r="C32" t="s">
        <v>3751</v>
      </c>
      <c r="E32">
        <v>0</v>
      </c>
      <c r="F32">
        <v>0</v>
      </c>
      <c r="H32" t="s">
        <v>3751</v>
      </c>
      <c r="J32">
        <v>0</v>
      </c>
    </row>
    <row r="33" spans="1:10" x14ac:dyDescent="0.25">
      <c r="A33" t="s">
        <v>3777</v>
      </c>
      <c r="B33">
        <v>45880</v>
      </c>
      <c r="C33" t="s">
        <v>3751</v>
      </c>
      <c r="D33">
        <v>278512790</v>
      </c>
      <c r="E33">
        <v>96</v>
      </c>
      <c r="F33">
        <v>96</v>
      </c>
      <c r="H33" t="s">
        <v>3751</v>
      </c>
      <c r="J33">
        <v>0</v>
      </c>
    </row>
    <row r="34" spans="1:10" x14ac:dyDescent="0.25">
      <c r="A34" t="s">
        <v>3778</v>
      </c>
      <c r="C34" t="s">
        <v>3751</v>
      </c>
      <c r="E34">
        <v>0</v>
      </c>
      <c r="F34">
        <v>0</v>
      </c>
      <c r="H34" t="s">
        <v>3751</v>
      </c>
      <c r="J34">
        <v>0</v>
      </c>
    </row>
    <row r="35" spans="1:10" x14ac:dyDescent="0.25">
      <c r="A35" t="s">
        <v>3779</v>
      </c>
      <c r="C35" t="s">
        <v>3751</v>
      </c>
      <c r="E35">
        <v>0</v>
      </c>
      <c r="F35">
        <v>0</v>
      </c>
      <c r="H35" t="s">
        <v>3751</v>
      </c>
      <c r="J35">
        <v>0</v>
      </c>
    </row>
    <row r="36" spans="1:10" x14ac:dyDescent="0.25">
      <c r="A36" t="s">
        <v>3780</v>
      </c>
      <c r="B36">
        <v>45856</v>
      </c>
      <c r="C36" t="s">
        <v>3781</v>
      </c>
      <c r="D36">
        <v>276124046</v>
      </c>
      <c r="E36">
        <v>127</v>
      </c>
      <c r="F36">
        <v>127</v>
      </c>
      <c r="G36">
        <v>45856</v>
      </c>
      <c r="H36" t="s">
        <v>3782</v>
      </c>
      <c r="I36">
        <v>1017947</v>
      </c>
      <c r="J36">
        <v>127</v>
      </c>
    </row>
    <row r="37" spans="1:10" x14ac:dyDescent="0.25">
      <c r="A37" t="s">
        <v>3783</v>
      </c>
      <c r="C37" t="s">
        <v>3751</v>
      </c>
      <c r="E37">
        <v>0</v>
      </c>
      <c r="F37">
        <v>0</v>
      </c>
      <c r="H37" t="s">
        <v>3751</v>
      </c>
      <c r="J37">
        <v>0</v>
      </c>
    </row>
    <row r="38" spans="1:10" x14ac:dyDescent="0.25">
      <c r="A38" t="s">
        <v>3784</v>
      </c>
      <c r="C38" t="s">
        <v>3751</v>
      </c>
      <c r="E38">
        <v>0</v>
      </c>
      <c r="F38">
        <v>0</v>
      </c>
      <c r="H38" t="s">
        <v>3751</v>
      </c>
      <c r="J38">
        <v>0</v>
      </c>
    </row>
    <row r="39" spans="1:10" x14ac:dyDescent="0.25">
      <c r="A39" t="s">
        <v>3785</v>
      </c>
      <c r="C39" t="s">
        <v>3751</v>
      </c>
      <c r="E39">
        <v>0</v>
      </c>
      <c r="F39">
        <v>0</v>
      </c>
      <c r="H39" t="s">
        <v>3751</v>
      </c>
      <c r="J39">
        <v>0</v>
      </c>
    </row>
    <row r="40" spans="1:10" x14ac:dyDescent="0.25">
      <c r="A40" t="s">
        <v>3786</v>
      </c>
      <c r="C40" t="s">
        <v>3751</v>
      </c>
      <c r="E40">
        <v>0</v>
      </c>
      <c r="F40">
        <v>0</v>
      </c>
      <c r="H40" t="s">
        <v>3751</v>
      </c>
      <c r="J40">
        <v>0</v>
      </c>
    </row>
    <row r="41" spans="1:10" x14ac:dyDescent="0.25">
      <c r="A41" t="s">
        <v>3787</v>
      </c>
      <c r="C41" t="s">
        <v>3751</v>
      </c>
      <c r="E41">
        <v>0</v>
      </c>
      <c r="F41">
        <v>0</v>
      </c>
      <c r="H41" t="s">
        <v>3751</v>
      </c>
      <c r="J41">
        <v>0</v>
      </c>
    </row>
    <row r="42" spans="1:10" x14ac:dyDescent="0.25">
      <c r="A42" t="s">
        <v>3788</v>
      </c>
      <c r="C42" t="s">
        <v>3751</v>
      </c>
      <c r="E42">
        <v>0</v>
      </c>
      <c r="F42">
        <v>0</v>
      </c>
      <c r="H42" t="s">
        <v>3751</v>
      </c>
      <c r="J42">
        <v>0</v>
      </c>
    </row>
    <row r="43" spans="1:10" x14ac:dyDescent="0.25">
      <c r="A43" t="s">
        <v>3789</v>
      </c>
      <c r="B43">
        <v>45849</v>
      </c>
      <c r="C43" t="s">
        <v>3781</v>
      </c>
      <c r="D43">
        <v>275601530</v>
      </c>
      <c r="E43">
        <v>7</v>
      </c>
      <c r="F43">
        <v>7</v>
      </c>
      <c r="G43">
        <v>45849</v>
      </c>
      <c r="H43" t="s">
        <v>3782</v>
      </c>
      <c r="I43">
        <v>1010950</v>
      </c>
      <c r="J43">
        <v>7</v>
      </c>
    </row>
    <row r="44" spans="1:10" x14ac:dyDescent="0.25">
      <c r="A44" t="s">
        <v>3790</v>
      </c>
      <c r="B44">
        <v>45849</v>
      </c>
      <c r="C44" t="s">
        <v>3781</v>
      </c>
      <c r="D44">
        <v>275601531</v>
      </c>
      <c r="E44">
        <v>44</v>
      </c>
      <c r="F44">
        <v>44</v>
      </c>
      <c r="G44">
        <v>45849</v>
      </c>
      <c r="H44" t="s">
        <v>3782</v>
      </c>
      <c r="I44">
        <v>1010950</v>
      </c>
      <c r="J44">
        <v>44</v>
      </c>
    </row>
    <row r="45" spans="1:10" x14ac:dyDescent="0.25">
      <c r="A45" t="s">
        <v>3762</v>
      </c>
      <c r="C45" t="s">
        <v>3751</v>
      </c>
      <c r="E45">
        <v>0</v>
      </c>
      <c r="F45">
        <v>0</v>
      </c>
      <c r="H45" t="s">
        <v>3751</v>
      </c>
      <c r="J45">
        <v>0</v>
      </c>
    </row>
    <row r="46" spans="1:10" x14ac:dyDescent="0.25">
      <c r="A46" t="s">
        <v>3791</v>
      </c>
      <c r="B46">
        <v>45849</v>
      </c>
      <c r="C46" t="s">
        <v>3781</v>
      </c>
      <c r="D46">
        <v>275601528</v>
      </c>
      <c r="E46">
        <v>75</v>
      </c>
      <c r="F46">
        <v>75</v>
      </c>
      <c r="G46">
        <v>45849</v>
      </c>
      <c r="H46" t="s">
        <v>3782</v>
      </c>
      <c r="I46">
        <v>1010950</v>
      </c>
      <c r="J46">
        <v>75</v>
      </c>
    </row>
    <row r="47" spans="1:10" x14ac:dyDescent="0.25">
      <c r="A47" t="s">
        <v>3792</v>
      </c>
      <c r="B47">
        <v>45849</v>
      </c>
      <c r="C47" t="s">
        <v>3781</v>
      </c>
      <c r="D47">
        <v>275601527</v>
      </c>
      <c r="E47">
        <v>52</v>
      </c>
      <c r="F47">
        <v>52</v>
      </c>
      <c r="G47">
        <v>45849</v>
      </c>
      <c r="H47" t="s">
        <v>3782</v>
      </c>
      <c r="I47">
        <v>1010950</v>
      </c>
      <c r="J47">
        <v>52</v>
      </c>
    </row>
    <row r="48" spans="1:10" x14ac:dyDescent="0.25">
      <c r="A48" t="s">
        <v>3793</v>
      </c>
      <c r="C48" t="s">
        <v>3751</v>
      </c>
      <c r="E48">
        <v>0</v>
      </c>
      <c r="F48">
        <v>0</v>
      </c>
      <c r="H48" t="s">
        <v>3751</v>
      </c>
      <c r="J48">
        <v>0</v>
      </c>
    </row>
    <row r="49" spans="1:10" x14ac:dyDescent="0.25">
      <c r="A49" t="s">
        <v>3794</v>
      </c>
      <c r="B49">
        <v>45849</v>
      </c>
      <c r="C49" t="s">
        <v>3781</v>
      </c>
      <c r="D49">
        <v>275601526</v>
      </c>
      <c r="E49">
        <v>68</v>
      </c>
      <c r="F49">
        <v>68</v>
      </c>
      <c r="G49">
        <v>45849</v>
      </c>
      <c r="H49" t="s">
        <v>3782</v>
      </c>
      <c r="I49">
        <v>1010950</v>
      </c>
      <c r="J49">
        <v>68</v>
      </c>
    </row>
    <row r="50" spans="1:10" x14ac:dyDescent="0.25">
      <c r="A50" t="s">
        <v>3795</v>
      </c>
      <c r="C50" t="s">
        <v>3751</v>
      </c>
      <c r="E50">
        <v>0</v>
      </c>
      <c r="F50">
        <v>0</v>
      </c>
      <c r="H50" t="s">
        <v>3751</v>
      </c>
      <c r="J50">
        <v>0</v>
      </c>
    </row>
    <row r="51" spans="1:10" x14ac:dyDescent="0.25">
      <c r="A51" t="s">
        <v>3796</v>
      </c>
      <c r="C51" t="s">
        <v>3751</v>
      </c>
      <c r="E51">
        <v>0</v>
      </c>
      <c r="F51">
        <v>0</v>
      </c>
      <c r="H51" t="s">
        <v>3751</v>
      </c>
      <c r="J51">
        <v>0</v>
      </c>
    </row>
    <row r="52" spans="1:10" x14ac:dyDescent="0.25">
      <c r="A52" t="s">
        <v>3797</v>
      </c>
      <c r="B52">
        <v>45849</v>
      </c>
      <c r="C52" t="s">
        <v>3781</v>
      </c>
      <c r="D52">
        <v>275601532</v>
      </c>
      <c r="E52">
        <v>101</v>
      </c>
      <c r="F52">
        <v>101</v>
      </c>
      <c r="G52">
        <v>45849</v>
      </c>
      <c r="H52" t="s">
        <v>3782</v>
      </c>
      <c r="I52">
        <v>1010950</v>
      </c>
      <c r="J52">
        <v>101</v>
      </c>
    </row>
    <row r="53" spans="1:10" x14ac:dyDescent="0.25">
      <c r="A53" t="s">
        <v>3798</v>
      </c>
      <c r="B53">
        <v>45849</v>
      </c>
      <c r="C53" t="s">
        <v>3781</v>
      </c>
      <c r="D53">
        <v>275601533</v>
      </c>
      <c r="E53">
        <v>30</v>
      </c>
      <c r="F53">
        <v>30</v>
      </c>
      <c r="G53">
        <v>45849</v>
      </c>
      <c r="H53" t="s">
        <v>3782</v>
      </c>
      <c r="I53">
        <v>1010950</v>
      </c>
      <c r="J53">
        <v>30</v>
      </c>
    </row>
    <row r="54" spans="1:10" x14ac:dyDescent="0.25">
      <c r="A54" t="s">
        <v>3799</v>
      </c>
      <c r="B54">
        <v>45849</v>
      </c>
      <c r="C54" t="s">
        <v>3781</v>
      </c>
      <c r="D54">
        <v>275601534</v>
      </c>
      <c r="E54">
        <v>59</v>
      </c>
      <c r="F54">
        <v>59</v>
      </c>
      <c r="G54">
        <v>45849</v>
      </c>
      <c r="H54" t="s">
        <v>3782</v>
      </c>
      <c r="I54">
        <v>1010950</v>
      </c>
      <c r="J54">
        <v>59</v>
      </c>
    </row>
    <row r="55" spans="1:10" x14ac:dyDescent="0.25">
      <c r="A55" t="s">
        <v>3800</v>
      </c>
      <c r="B55">
        <v>45849</v>
      </c>
      <c r="C55" t="s">
        <v>3781</v>
      </c>
      <c r="D55">
        <v>275601535</v>
      </c>
      <c r="E55">
        <v>2</v>
      </c>
      <c r="F55">
        <v>2</v>
      </c>
      <c r="G55">
        <v>45849</v>
      </c>
      <c r="H55" t="s">
        <v>3782</v>
      </c>
      <c r="I55">
        <v>1010950</v>
      </c>
      <c r="J55">
        <v>2</v>
      </c>
    </row>
    <row r="56" spans="1:10" x14ac:dyDescent="0.25">
      <c r="A56" t="s">
        <v>3801</v>
      </c>
      <c r="B56">
        <v>45849</v>
      </c>
      <c r="C56" t="s">
        <v>3781</v>
      </c>
      <c r="D56">
        <v>275601536</v>
      </c>
      <c r="E56">
        <v>76</v>
      </c>
      <c r="F56">
        <v>76</v>
      </c>
      <c r="G56">
        <v>45849</v>
      </c>
      <c r="H56" t="s">
        <v>3782</v>
      </c>
      <c r="I56">
        <v>1010950</v>
      </c>
      <c r="J56">
        <v>76</v>
      </c>
    </row>
    <row r="57" spans="1:10" x14ac:dyDescent="0.25">
      <c r="A57" t="s">
        <v>3802</v>
      </c>
      <c r="B57">
        <v>45849</v>
      </c>
      <c r="C57" t="s">
        <v>3781</v>
      </c>
      <c r="D57">
        <v>275601537</v>
      </c>
      <c r="E57">
        <v>6</v>
      </c>
      <c r="F57">
        <v>6</v>
      </c>
      <c r="G57">
        <v>45849</v>
      </c>
      <c r="H57" t="s">
        <v>3782</v>
      </c>
      <c r="I57">
        <v>1010950</v>
      </c>
      <c r="J57">
        <v>6</v>
      </c>
    </row>
    <row r="58" spans="1:10" x14ac:dyDescent="0.25">
      <c r="A58" t="s">
        <v>3803</v>
      </c>
      <c r="B58">
        <v>45849</v>
      </c>
      <c r="C58" t="s">
        <v>3781</v>
      </c>
      <c r="D58">
        <v>275601538</v>
      </c>
      <c r="E58">
        <v>12</v>
      </c>
      <c r="F58">
        <v>12</v>
      </c>
      <c r="G58">
        <v>45849</v>
      </c>
      <c r="H58" t="s">
        <v>3782</v>
      </c>
      <c r="I58">
        <v>1010950</v>
      </c>
      <c r="J58">
        <v>12</v>
      </c>
    </row>
    <row r="59" spans="1:10" x14ac:dyDescent="0.25">
      <c r="A59" t="s">
        <v>3762</v>
      </c>
      <c r="C59" t="s">
        <v>3751</v>
      </c>
      <c r="E59">
        <v>0</v>
      </c>
      <c r="F59">
        <v>0</v>
      </c>
      <c r="H59" t="s">
        <v>3751</v>
      </c>
      <c r="J59">
        <v>0</v>
      </c>
    </row>
    <row r="60" spans="1:10" x14ac:dyDescent="0.25">
      <c r="A60" t="s">
        <v>3762</v>
      </c>
      <c r="C60" t="s">
        <v>3751</v>
      </c>
      <c r="E60">
        <v>0</v>
      </c>
      <c r="F60">
        <v>0</v>
      </c>
      <c r="H60" t="s">
        <v>3751</v>
      </c>
      <c r="J60">
        <v>0</v>
      </c>
    </row>
    <row r="61" spans="1:10" x14ac:dyDescent="0.25">
      <c r="A61" t="s">
        <v>3762</v>
      </c>
      <c r="C61" t="s">
        <v>3751</v>
      </c>
      <c r="E61">
        <v>0</v>
      </c>
      <c r="F61">
        <v>0</v>
      </c>
      <c r="H61" t="s">
        <v>3751</v>
      </c>
      <c r="J61">
        <v>0</v>
      </c>
    </row>
    <row r="62" spans="1:10" x14ac:dyDescent="0.25">
      <c r="A62" t="s">
        <v>3762</v>
      </c>
      <c r="C62" t="s">
        <v>3751</v>
      </c>
      <c r="E62">
        <v>0</v>
      </c>
      <c r="F62">
        <v>0</v>
      </c>
      <c r="H62" t="s">
        <v>3751</v>
      </c>
      <c r="J62">
        <v>0</v>
      </c>
    </row>
    <row r="63" spans="1:10" x14ac:dyDescent="0.25">
      <c r="A63" t="s">
        <v>3804</v>
      </c>
      <c r="C63" t="s">
        <v>3751</v>
      </c>
      <c r="E63">
        <v>0</v>
      </c>
      <c r="F63">
        <v>0</v>
      </c>
      <c r="H63" t="s">
        <v>3751</v>
      </c>
      <c r="J63">
        <v>0</v>
      </c>
    </row>
    <row r="64" spans="1:10" x14ac:dyDescent="0.25">
      <c r="A64" t="s">
        <v>3805</v>
      </c>
      <c r="C64" t="s">
        <v>3751</v>
      </c>
      <c r="E64">
        <v>0</v>
      </c>
      <c r="F64">
        <v>0</v>
      </c>
      <c r="H64" t="s">
        <v>3751</v>
      </c>
      <c r="J64">
        <v>0</v>
      </c>
    </row>
    <row r="65" spans="1:10" x14ac:dyDescent="0.25">
      <c r="A65" t="s">
        <v>3806</v>
      </c>
      <c r="C65" t="s">
        <v>3751</v>
      </c>
      <c r="E65">
        <v>0</v>
      </c>
      <c r="F65">
        <v>0</v>
      </c>
      <c r="H65" t="s">
        <v>3751</v>
      </c>
      <c r="J65">
        <v>0</v>
      </c>
    </row>
    <row r="66" spans="1:10" x14ac:dyDescent="0.25">
      <c r="A66" t="s">
        <v>3807</v>
      </c>
      <c r="C66" t="s">
        <v>3751</v>
      </c>
      <c r="E66">
        <v>0</v>
      </c>
      <c r="F66">
        <v>0</v>
      </c>
      <c r="H66" t="s">
        <v>3751</v>
      </c>
      <c r="J66">
        <v>0</v>
      </c>
    </row>
    <row r="67" spans="1:10" x14ac:dyDescent="0.25">
      <c r="A67" t="s">
        <v>3808</v>
      </c>
      <c r="C67" t="s">
        <v>3751</v>
      </c>
      <c r="E67">
        <v>0</v>
      </c>
      <c r="F67">
        <v>0</v>
      </c>
      <c r="H67" t="s">
        <v>3751</v>
      </c>
      <c r="J67">
        <v>0</v>
      </c>
    </row>
    <row r="68" spans="1:10" x14ac:dyDescent="0.25">
      <c r="A68" t="s">
        <v>3809</v>
      </c>
      <c r="C68" t="s">
        <v>3751</v>
      </c>
      <c r="E68">
        <v>0</v>
      </c>
      <c r="F68">
        <v>0</v>
      </c>
      <c r="H68" t="s">
        <v>3751</v>
      </c>
      <c r="J68">
        <v>0</v>
      </c>
    </row>
    <row r="69" spans="1:10" x14ac:dyDescent="0.25">
      <c r="A69" t="s">
        <v>3810</v>
      </c>
      <c r="C69" t="s">
        <v>3751</v>
      </c>
      <c r="E69">
        <v>0</v>
      </c>
      <c r="F69">
        <v>0</v>
      </c>
      <c r="H69" t="s">
        <v>3751</v>
      </c>
      <c r="J69">
        <v>0</v>
      </c>
    </row>
    <row r="70" spans="1:10" x14ac:dyDescent="0.25">
      <c r="A70" t="s">
        <v>3811</v>
      </c>
      <c r="C70" t="s">
        <v>3751</v>
      </c>
      <c r="E70">
        <v>0</v>
      </c>
      <c r="F70">
        <v>0</v>
      </c>
      <c r="H70" t="s">
        <v>3751</v>
      </c>
      <c r="J70">
        <v>0</v>
      </c>
    </row>
    <row r="71" spans="1:10" x14ac:dyDescent="0.25">
      <c r="A71" t="s">
        <v>3812</v>
      </c>
      <c r="C71" t="s">
        <v>3751</v>
      </c>
      <c r="E71">
        <v>0</v>
      </c>
      <c r="F71">
        <v>0</v>
      </c>
      <c r="H71" t="s">
        <v>3751</v>
      </c>
      <c r="J71">
        <v>0</v>
      </c>
    </row>
    <row r="72" spans="1:10" x14ac:dyDescent="0.25">
      <c r="A72" t="s">
        <v>3813</v>
      </c>
      <c r="C72" t="s">
        <v>3751</v>
      </c>
      <c r="E72">
        <v>0</v>
      </c>
      <c r="F72">
        <v>0</v>
      </c>
      <c r="H72" t="s">
        <v>3751</v>
      </c>
      <c r="J72">
        <v>0</v>
      </c>
    </row>
    <row r="73" spans="1:10" x14ac:dyDescent="0.25">
      <c r="A73" t="s">
        <v>3814</v>
      </c>
      <c r="C73" t="s">
        <v>3751</v>
      </c>
      <c r="E73">
        <v>0</v>
      </c>
      <c r="F73">
        <v>0</v>
      </c>
      <c r="H73" t="s">
        <v>3751</v>
      </c>
      <c r="J73">
        <v>0</v>
      </c>
    </row>
    <row r="74" spans="1:10" x14ac:dyDescent="0.25">
      <c r="A74" t="s">
        <v>3815</v>
      </c>
      <c r="C74" t="s">
        <v>3751</v>
      </c>
      <c r="E74">
        <v>0</v>
      </c>
      <c r="F74">
        <v>0</v>
      </c>
      <c r="H74" t="s">
        <v>3751</v>
      </c>
      <c r="J74">
        <v>0</v>
      </c>
    </row>
    <row r="75" spans="1:10" x14ac:dyDescent="0.25">
      <c r="A75" t="s">
        <v>3816</v>
      </c>
      <c r="C75" t="s">
        <v>3751</v>
      </c>
      <c r="E75">
        <v>0</v>
      </c>
      <c r="F75">
        <v>0</v>
      </c>
      <c r="H75" t="s">
        <v>3751</v>
      </c>
      <c r="J75">
        <v>0</v>
      </c>
    </row>
    <row r="76" spans="1:10" x14ac:dyDescent="0.25">
      <c r="A76" t="s">
        <v>3817</v>
      </c>
      <c r="C76" t="s">
        <v>3751</v>
      </c>
      <c r="E76">
        <v>0</v>
      </c>
      <c r="F76">
        <v>0</v>
      </c>
      <c r="H76" t="s">
        <v>3751</v>
      </c>
      <c r="J76">
        <v>0</v>
      </c>
    </row>
    <row r="77" spans="1:10" x14ac:dyDescent="0.25">
      <c r="A77" t="s">
        <v>3818</v>
      </c>
      <c r="C77" t="s">
        <v>3751</v>
      </c>
      <c r="E77">
        <v>0</v>
      </c>
      <c r="F77">
        <v>0</v>
      </c>
      <c r="H77" t="s">
        <v>3751</v>
      </c>
      <c r="J77">
        <v>0</v>
      </c>
    </row>
    <row r="78" spans="1:10" x14ac:dyDescent="0.25">
      <c r="A78" t="s">
        <v>3819</v>
      </c>
      <c r="C78" t="s">
        <v>3751</v>
      </c>
      <c r="E78">
        <v>0</v>
      </c>
      <c r="F78">
        <v>0</v>
      </c>
      <c r="H78" t="s">
        <v>3751</v>
      </c>
      <c r="J78">
        <v>0</v>
      </c>
    </row>
    <row r="79" spans="1:10" x14ac:dyDescent="0.25">
      <c r="A79" t="s">
        <v>3820</v>
      </c>
      <c r="C79" t="s">
        <v>3751</v>
      </c>
      <c r="E79">
        <v>0</v>
      </c>
      <c r="F79">
        <v>0</v>
      </c>
      <c r="H79" t="s">
        <v>3751</v>
      </c>
      <c r="J79">
        <v>0</v>
      </c>
    </row>
    <row r="80" spans="1:10" x14ac:dyDescent="0.25">
      <c r="A80" t="s">
        <v>3821</v>
      </c>
      <c r="C80" t="s">
        <v>3751</v>
      </c>
      <c r="E80">
        <v>0</v>
      </c>
      <c r="F80">
        <v>0</v>
      </c>
      <c r="H80" t="s">
        <v>3751</v>
      </c>
      <c r="J80">
        <v>0</v>
      </c>
    </row>
    <row r="81" spans="1:10" x14ac:dyDescent="0.25">
      <c r="A81" t="s">
        <v>3822</v>
      </c>
      <c r="C81" t="s">
        <v>3751</v>
      </c>
      <c r="E81">
        <v>0</v>
      </c>
      <c r="F81">
        <v>0</v>
      </c>
      <c r="H81" t="s">
        <v>3751</v>
      </c>
      <c r="J81">
        <v>0</v>
      </c>
    </row>
    <row r="82" spans="1:10" x14ac:dyDescent="0.25">
      <c r="A82" t="s">
        <v>3823</v>
      </c>
      <c r="C82" t="s">
        <v>3751</v>
      </c>
      <c r="E82">
        <v>0</v>
      </c>
      <c r="F82">
        <v>0</v>
      </c>
      <c r="H82" t="s">
        <v>3751</v>
      </c>
      <c r="J82">
        <v>0</v>
      </c>
    </row>
    <row r="83" spans="1:10" x14ac:dyDescent="0.25">
      <c r="A83" t="s">
        <v>3824</v>
      </c>
      <c r="C83" t="s">
        <v>3751</v>
      </c>
      <c r="E83">
        <v>0</v>
      </c>
      <c r="F83">
        <v>0</v>
      </c>
      <c r="H83" t="s">
        <v>3751</v>
      </c>
      <c r="J83">
        <v>0</v>
      </c>
    </row>
    <row r="84" spans="1:10" x14ac:dyDescent="0.25">
      <c r="A84" t="s">
        <v>3825</v>
      </c>
      <c r="C84" t="s">
        <v>3751</v>
      </c>
      <c r="E84">
        <v>0</v>
      </c>
      <c r="F84">
        <v>0</v>
      </c>
      <c r="H84" t="s">
        <v>3751</v>
      </c>
      <c r="J84">
        <v>0</v>
      </c>
    </row>
    <row r="85" spans="1:10" x14ac:dyDescent="0.25">
      <c r="A85" t="s">
        <v>3826</v>
      </c>
      <c r="C85" t="s">
        <v>3751</v>
      </c>
      <c r="E85">
        <v>0</v>
      </c>
      <c r="F85">
        <v>0</v>
      </c>
      <c r="H85" t="s">
        <v>3751</v>
      </c>
      <c r="J85">
        <v>0</v>
      </c>
    </row>
    <row r="86" spans="1:10" x14ac:dyDescent="0.25">
      <c r="A86" t="s">
        <v>3827</v>
      </c>
      <c r="B86">
        <v>45856</v>
      </c>
      <c r="C86" t="s">
        <v>3781</v>
      </c>
      <c r="D86">
        <v>276124047</v>
      </c>
      <c r="E86">
        <v>92</v>
      </c>
      <c r="F86">
        <v>92</v>
      </c>
      <c r="G86">
        <v>45856</v>
      </c>
      <c r="H86" t="s">
        <v>3782</v>
      </c>
      <c r="I86">
        <v>1017947</v>
      </c>
      <c r="J86">
        <v>92</v>
      </c>
    </row>
    <row r="87" spans="1:10" x14ac:dyDescent="0.25">
      <c r="A87" t="s">
        <v>3828</v>
      </c>
      <c r="C87" t="s">
        <v>3751</v>
      </c>
      <c r="E87">
        <v>0</v>
      </c>
      <c r="F87">
        <v>0</v>
      </c>
      <c r="H87" t="s">
        <v>3751</v>
      </c>
      <c r="J87">
        <v>0</v>
      </c>
    </row>
    <row r="88" spans="1:10" x14ac:dyDescent="0.25">
      <c r="A88" t="s">
        <v>3829</v>
      </c>
      <c r="C88" t="s">
        <v>3751</v>
      </c>
      <c r="E88">
        <v>0</v>
      </c>
      <c r="F88">
        <v>0</v>
      </c>
      <c r="H88" t="s">
        <v>3751</v>
      </c>
      <c r="J88">
        <v>0</v>
      </c>
    </row>
    <row r="89" spans="1:10" x14ac:dyDescent="0.25">
      <c r="A89" t="s">
        <v>3830</v>
      </c>
      <c r="C89" t="s">
        <v>3751</v>
      </c>
      <c r="E89">
        <v>0</v>
      </c>
      <c r="F89">
        <v>0</v>
      </c>
      <c r="H89" t="s">
        <v>3751</v>
      </c>
      <c r="J89">
        <v>0</v>
      </c>
    </row>
    <row r="90" spans="1:10" x14ac:dyDescent="0.25">
      <c r="A90" t="s">
        <v>3831</v>
      </c>
      <c r="C90" t="s">
        <v>3751</v>
      </c>
      <c r="E90">
        <v>0</v>
      </c>
      <c r="F90">
        <v>0</v>
      </c>
      <c r="H90" t="s">
        <v>3751</v>
      </c>
      <c r="J90">
        <v>0</v>
      </c>
    </row>
    <row r="91" spans="1:10" x14ac:dyDescent="0.25">
      <c r="A91" t="s">
        <v>3832</v>
      </c>
      <c r="C91" t="s">
        <v>3751</v>
      </c>
      <c r="E91">
        <v>0</v>
      </c>
      <c r="F91">
        <v>0</v>
      </c>
      <c r="H91" t="s">
        <v>3751</v>
      </c>
      <c r="J91">
        <v>0</v>
      </c>
    </row>
    <row r="92" spans="1:10" x14ac:dyDescent="0.25">
      <c r="A92" t="s">
        <v>3833</v>
      </c>
      <c r="C92" t="s">
        <v>3751</v>
      </c>
      <c r="E92">
        <v>0</v>
      </c>
      <c r="F92">
        <v>0</v>
      </c>
      <c r="H92" t="s">
        <v>3751</v>
      </c>
      <c r="J92">
        <v>0</v>
      </c>
    </row>
    <row r="93" spans="1:10" x14ac:dyDescent="0.25">
      <c r="A93" t="s">
        <v>3834</v>
      </c>
      <c r="C93" t="s">
        <v>3751</v>
      </c>
      <c r="E93">
        <v>0</v>
      </c>
      <c r="F93">
        <v>0</v>
      </c>
      <c r="H93" t="s">
        <v>3751</v>
      </c>
      <c r="J93">
        <v>0</v>
      </c>
    </row>
    <row r="94" spans="1:10" x14ac:dyDescent="0.25">
      <c r="A94" t="s">
        <v>3835</v>
      </c>
      <c r="C94" t="s">
        <v>3751</v>
      </c>
      <c r="E94">
        <v>0</v>
      </c>
      <c r="F94">
        <v>0</v>
      </c>
      <c r="H94" t="s">
        <v>3751</v>
      </c>
      <c r="J94">
        <v>0</v>
      </c>
    </row>
    <row r="95" spans="1:10" x14ac:dyDescent="0.25">
      <c r="A95" t="s">
        <v>3836</v>
      </c>
      <c r="C95" t="s">
        <v>3751</v>
      </c>
      <c r="E95">
        <v>0</v>
      </c>
      <c r="F95">
        <v>0</v>
      </c>
      <c r="H95" t="s">
        <v>3751</v>
      </c>
      <c r="J95">
        <v>0</v>
      </c>
    </row>
    <row r="96" spans="1:10" x14ac:dyDescent="0.25">
      <c r="A96" t="s">
        <v>3762</v>
      </c>
      <c r="C96" t="s">
        <v>3751</v>
      </c>
      <c r="E96">
        <v>0</v>
      </c>
      <c r="F96">
        <v>0</v>
      </c>
      <c r="H96" t="s">
        <v>3751</v>
      </c>
      <c r="J96">
        <v>0</v>
      </c>
    </row>
    <row r="97" spans="1:10" x14ac:dyDescent="0.25">
      <c r="A97" t="s">
        <v>3837</v>
      </c>
      <c r="C97" t="s">
        <v>3751</v>
      </c>
      <c r="E97">
        <v>0</v>
      </c>
      <c r="F97">
        <v>0</v>
      </c>
      <c r="H97" t="s">
        <v>3751</v>
      </c>
      <c r="J97">
        <v>0</v>
      </c>
    </row>
    <row r="98" spans="1:10" x14ac:dyDescent="0.25">
      <c r="A98" t="s">
        <v>3838</v>
      </c>
      <c r="C98" t="s">
        <v>3751</v>
      </c>
      <c r="E98">
        <v>0</v>
      </c>
      <c r="F98">
        <v>0</v>
      </c>
      <c r="H98" t="s">
        <v>3751</v>
      </c>
      <c r="J98">
        <v>0</v>
      </c>
    </row>
    <row r="99" spans="1:10" x14ac:dyDescent="0.25">
      <c r="A99" t="s">
        <v>3839</v>
      </c>
      <c r="C99" t="s">
        <v>3751</v>
      </c>
      <c r="E99">
        <v>0</v>
      </c>
      <c r="F99">
        <v>0</v>
      </c>
      <c r="H99" t="s">
        <v>3751</v>
      </c>
      <c r="J99">
        <v>0</v>
      </c>
    </row>
    <row r="100" spans="1:10" x14ac:dyDescent="0.25">
      <c r="A100" t="s">
        <v>3840</v>
      </c>
      <c r="C100" t="s">
        <v>3751</v>
      </c>
      <c r="E100">
        <v>0</v>
      </c>
      <c r="F100">
        <v>0</v>
      </c>
      <c r="H100" t="s">
        <v>3751</v>
      </c>
      <c r="J100">
        <v>0</v>
      </c>
    </row>
    <row r="101" spans="1:10" x14ac:dyDescent="0.25">
      <c r="A101" t="s">
        <v>3841</v>
      </c>
      <c r="C101" t="s">
        <v>3751</v>
      </c>
      <c r="E101">
        <v>0</v>
      </c>
      <c r="F101">
        <v>0</v>
      </c>
      <c r="H101" t="s">
        <v>3751</v>
      </c>
      <c r="J101">
        <v>0</v>
      </c>
    </row>
    <row r="102" spans="1:10" x14ac:dyDescent="0.25">
      <c r="A102" t="s">
        <v>3842</v>
      </c>
      <c r="C102" t="s">
        <v>3751</v>
      </c>
      <c r="E102">
        <v>0</v>
      </c>
      <c r="F102">
        <v>0</v>
      </c>
      <c r="H102" t="s">
        <v>3751</v>
      </c>
      <c r="J102">
        <v>0</v>
      </c>
    </row>
    <row r="103" spans="1:10" x14ac:dyDescent="0.25">
      <c r="A103" t="s">
        <v>3762</v>
      </c>
      <c r="C103" t="s">
        <v>3751</v>
      </c>
      <c r="E103">
        <v>0</v>
      </c>
      <c r="F103">
        <v>0</v>
      </c>
      <c r="H103" t="s">
        <v>3751</v>
      </c>
      <c r="J103">
        <v>0</v>
      </c>
    </row>
    <row r="104" spans="1:10" x14ac:dyDescent="0.25">
      <c r="A104" t="s">
        <v>3762</v>
      </c>
      <c r="C104" t="s">
        <v>3751</v>
      </c>
      <c r="E104">
        <v>0</v>
      </c>
      <c r="F104">
        <v>0</v>
      </c>
      <c r="H104" t="s">
        <v>3751</v>
      </c>
      <c r="J104">
        <v>0</v>
      </c>
    </row>
    <row r="105" spans="1:10" x14ac:dyDescent="0.25">
      <c r="A105" t="s">
        <v>3762</v>
      </c>
      <c r="C105" t="s">
        <v>3751</v>
      </c>
      <c r="E105">
        <v>0</v>
      </c>
      <c r="F105">
        <v>0</v>
      </c>
      <c r="H105" t="s">
        <v>3751</v>
      </c>
      <c r="J105">
        <v>0</v>
      </c>
    </row>
    <row r="106" spans="1:10" x14ac:dyDescent="0.25">
      <c r="A106" t="s">
        <v>3843</v>
      </c>
      <c r="B106">
        <v>45849</v>
      </c>
      <c r="C106" t="s">
        <v>3781</v>
      </c>
      <c r="D106">
        <v>275601529</v>
      </c>
      <c r="E106">
        <v>105</v>
      </c>
      <c r="F106">
        <v>105</v>
      </c>
      <c r="G106">
        <v>45849</v>
      </c>
      <c r="H106" t="s">
        <v>3782</v>
      </c>
      <c r="I106">
        <v>1010950</v>
      </c>
      <c r="J106">
        <v>105</v>
      </c>
    </row>
    <row r="107" spans="1:10" x14ac:dyDescent="0.25">
      <c r="A107" t="s">
        <v>3844</v>
      </c>
      <c r="B107">
        <v>45856</v>
      </c>
      <c r="C107" t="s">
        <v>3781</v>
      </c>
      <c r="D107">
        <v>276124039</v>
      </c>
      <c r="E107">
        <v>100</v>
      </c>
      <c r="F107">
        <v>100</v>
      </c>
      <c r="G107">
        <v>45856</v>
      </c>
      <c r="H107" t="s">
        <v>3782</v>
      </c>
      <c r="I107">
        <v>1017947</v>
      </c>
      <c r="J107">
        <v>100</v>
      </c>
    </row>
    <row r="108" spans="1:10" x14ac:dyDescent="0.25">
      <c r="A108" t="s">
        <v>3845</v>
      </c>
      <c r="B108">
        <v>45856</v>
      </c>
      <c r="C108" t="s">
        <v>3781</v>
      </c>
      <c r="D108">
        <v>276124040</v>
      </c>
      <c r="E108">
        <v>30</v>
      </c>
      <c r="F108">
        <v>8.43</v>
      </c>
      <c r="G108">
        <v>45856</v>
      </c>
      <c r="H108" t="s">
        <v>3782</v>
      </c>
      <c r="I108">
        <v>1017947</v>
      </c>
      <c r="J108">
        <v>30</v>
      </c>
    </row>
    <row r="109" spans="1:10" x14ac:dyDescent="0.25">
      <c r="A109" t="s">
        <v>3846</v>
      </c>
      <c r="B109">
        <v>45856</v>
      </c>
      <c r="C109" t="s">
        <v>3781</v>
      </c>
      <c r="D109">
        <v>276124041</v>
      </c>
      <c r="E109">
        <v>30</v>
      </c>
      <c r="F109">
        <v>8.4600000000000009</v>
      </c>
      <c r="G109">
        <v>45856</v>
      </c>
      <c r="H109" t="s">
        <v>3782</v>
      </c>
      <c r="I109">
        <v>1017947</v>
      </c>
      <c r="J109">
        <v>30</v>
      </c>
    </row>
    <row r="110" spans="1:10" x14ac:dyDescent="0.25">
      <c r="A110" t="s">
        <v>3847</v>
      </c>
      <c r="B110">
        <v>45856</v>
      </c>
      <c r="C110" t="s">
        <v>3781</v>
      </c>
      <c r="D110">
        <v>276124042</v>
      </c>
      <c r="E110">
        <v>15</v>
      </c>
      <c r="F110">
        <v>4.49</v>
      </c>
      <c r="G110">
        <v>45856</v>
      </c>
      <c r="H110" t="s">
        <v>3782</v>
      </c>
      <c r="I110">
        <v>1017947</v>
      </c>
      <c r="J110">
        <v>15</v>
      </c>
    </row>
    <row r="111" spans="1:10" x14ac:dyDescent="0.25">
      <c r="A111" t="s">
        <v>3848</v>
      </c>
      <c r="B111">
        <v>45856</v>
      </c>
      <c r="C111" t="s">
        <v>3781</v>
      </c>
      <c r="D111">
        <v>276124043</v>
      </c>
      <c r="E111">
        <v>937</v>
      </c>
      <c r="F111">
        <v>263.8</v>
      </c>
      <c r="G111">
        <v>45856</v>
      </c>
      <c r="H111" t="s">
        <v>3782</v>
      </c>
      <c r="I111">
        <v>1017947</v>
      </c>
      <c r="J111">
        <v>937</v>
      </c>
    </row>
    <row r="112" spans="1:10" x14ac:dyDescent="0.25">
      <c r="A112" t="s">
        <v>3849</v>
      </c>
      <c r="B112">
        <v>45856</v>
      </c>
      <c r="C112" t="s">
        <v>3781</v>
      </c>
      <c r="D112">
        <v>276124044</v>
      </c>
      <c r="E112">
        <v>35</v>
      </c>
      <c r="F112">
        <v>9.85</v>
      </c>
      <c r="G112">
        <v>45856</v>
      </c>
      <c r="H112" t="s">
        <v>3782</v>
      </c>
      <c r="I112">
        <v>1017947</v>
      </c>
      <c r="J112">
        <v>35</v>
      </c>
    </row>
    <row r="113" spans="1:10" x14ac:dyDescent="0.25">
      <c r="A113" t="s">
        <v>3850</v>
      </c>
      <c r="B113">
        <v>45856</v>
      </c>
      <c r="C113" t="s">
        <v>3781</v>
      </c>
      <c r="D113">
        <v>276124045</v>
      </c>
      <c r="E113">
        <v>1444</v>
      </c>
      <c r="F113">
        <v>406.53</v>
      </c>
      <c r="G113">
        <v>45856</v>
      </c>
      <c r="H113" t="s">
        <v>3782</v>
      </c>
      <c r="I113">
        <v>1017947</v>
      </c>
      <c r="J113">
        <v>1444</v>
      </c>
    </row>
    <row r="114" spans="1:10" x14ac:dyDescent="0.25">
      <c r="A114" t="s">
        <v>3851</v>
      </c>
      <c r="C114" t="s">
        <v>3751</v>
      </c>
      <c r="E114">
        <v>0</v>
      </c>
      <c r="F114">
        <v>0</v>
      </c>
      <c r="H114" t="s">
        <v>3751</v>
      </c>
      <c r="J114">
        <v>0</v>
      </c>
    </row>
    <row r="115" spans="1:10" x14ac:dyDescent="0.25">
      <c r="A115" t="s">
        <v>3852</v>
      </c>
      <c r="C115" t="s">
        <v>3751</v>
      </c>
      <c r="E115">
        <v>0</v>
      </c>
      <c r="F115">
        <v>0</v>
      </c>
      <c r="H115" t="s">
        <v>3751</v>
      </c>
      <c r="J115">
        <v>0</v>
      </c>
    </row>
    <row r="116" spans="1:10" x14ac:dyDescent="0.25">
      <c r="A116" t="s">
        <v>3853</v>
      </c>
      <c r="C116" t="s">
        <v>3751</v>
      </c>
      <c r="E116">
        <v>0</v>
      </c>
      <c r="F116">
        <v>0</v>
      </c>
      <c r="H116" t="s">
        <v>3751</v>
      </c>
      <c r="J116">
        <v>0</v>
      </c>
    </row>
    <row r="117" spans="1:10" x14ac:dyDescent="0.25">
      <c r="A117" t="s">
        <v>3854</v>
      </c>
      <c r="C117" t="s">
        <v>3751</v>
      </c>
      <c r="E117">
        <v>0</v>
      </c>
      <c r="F117">
        <v>0</v>
      </c>
      <c r="H117" t="s">
        <v>3751</v>
      </c>
      <c r="J117">
        <v>0</v>
      </c>
    </row>
    <row r="118" spans="1:10" x14ac:dyDescent="0.25">
      <c r="A118" t="s">
        <v>3855</v>
      </c>
      <c r="C118" t="s">
        <v>3751</v>
      </c>
      <c r="E118">
        <v>0</v>
      </c>
      <c r="F118">
        <v>0</v>
      </c>
      <c r="H118" t="s">
        <v>3751</v>
      </c>
      <c r="J118">
        <v>0</v>
      </c>
    </row>
    <row r="119" spans="1:10" x14ac:dyDescent="0.25">
      <c r="A119" t="s">
        <v>3856</v>
      </c>
      <c r="C119" t="s">
        <v>3751</v>
      </c>
      <c r="E119">
        <v>0</v>
      </c>
      <c r="F119">
        <v>0</v>
      </c>
      <c r="H119" t="s">
        <v>3751</v>
      </c>
      <c r="J119">
        <v>0</v>
      </c>
    </row>
    <row r="120" spans="1:10" x14ac:dyDescent="0.25">
      <c r="A120" t="s">
        <v>3857</v>
      </c>
      <c r="C120" t="s">
        <v>3751</v>
      </c>
      <c r="E120">
        <v>0</v>
      </c>
      <c r="F120">
        <v>0</v>
      </c>
      <c r="H120" t="s">
        <v>3751</v>
      </c>
      <c r="J120">
        <v>0</v>
      </c>
    </row>
    <row r="121" spans="1:10" x14ac:dyDescent="0.25">
      <c r="A121" t="s">
        <v>3858</v>
      </c>
      <c r="C121" t="s">
        <v>3751</v>
      </c>
      <c r="E121">
        <v>0</v>
      </c>
      <c r="F121">
        <v>0</v>
      </c>
      <c r="H121" t="s">
        <v>3751</v>
      </c>
      <c r="J121">
        <v>0</v>
      </c>
    </row>
    <row r="122" spans="1:10" x14ac:dyDescent="0.25">
      <c r="A122" t="s">
        <v>3859</v>
      </c>
      <c r="C122" t="s">
        <v>3751</v>
      </c>
      <c r="E122">
        <v>0</v>
      </c>
      <c r="F122">
        <v>0</v>
      </c>
      <c r="H122" t="s">
        <v>3751</v>
      </c>
      <c r="J122">
        <v>0</v>
      </c>
    </row>
    <row r="123" spans="1:10" x14ac:dyDescent="0.25">
      <c r="A123" t="s">
        <v>3860</v>
      </c>
      <c r="C123" t="s">
        <v>3751</v>
      </c>
      <c r="E123">
        <v>0</v>
      </c>
      <c r="F123">
        <v>0</v>
      </c>
      <c r="H123" t="s">
        <v>3751</v>
      </c>
      <c r="J123">
        <v>0</v>
      </c>
    </row>
    <row r="124" spans="1:10" x14ac:dyDescent="0.25">
      <c r="A124" t="s">
        <v>3861</v>
      </c>
      <c r="C124" t="s">
        <v>3751</v>
      </c>
      <c r="E124">
        <v>0</v>
      </c>
      <c r="F124">
        <v>0</v>
      </c>
      <c r="H124" t="s">
        <v>3751</v>
      </c>
      <c r="J124">
        <v>0</v>
      </c>
    </row>
    <row r="125" spans="1:10" x14ac:dyDescent="0.25">
      <c r="A125" t="s">
        <v>3862</v>
      </c>
      <c r="C125" t="s">
        <v>3751</v>
      </c>
      <c r="E125">
        <v>0</v>
      </c>
      <c r="F125">
        <v>0</v>
      </c>
      <c r="H125" t="s">
        <v>3751</v>
      </c>
      <c r="J125">
        <v>0</v>
      </c>
    </row>
    <row r="126" spans="1:10" x14ac:dyDescent="0.25">
      <c r="A126" t="s">
        <v>3863</v>
      </c>
      <c r="C126" t="s">
        <v>3751</v>
      </c>
      <c r="E126">
        <v>0</v>
      </c>
      <c r="F126">
        <v>0</v>
      </c>
      <c r="H126" t="s">
        <v>3751</v>
      </c>
      <c r="J126">
        <v>0</v>
      </c>
    </row>
    <row r="127" spans="1:10" x14ac:dyDescent="0.25">
      <c r="A127" t="s">
        <v>3864</v>
      </c>
      <c r="C127" t="s">
        <v>3751</v>
      </c>
      <c r="E127">
        <v>0</v>
      </c>
      <c r="F127">
        <v>0</v>
      </c>
      <c r="H127" t="s">
        <v>3751</v>
      </c>
      <c r="J127">
        <v>0</v>
      </c>
    </row>
    <row r="128" spans="1:10" x14ac:dyDescent="0.25">
      <c r="A128" t="s">
        <v>3865</v>
      </c>
      <c r="C128" t="s">
        <v>3751</v>
      </c>
      <c r="E128">
        <v>0</v>
      </c>
      <c r="F128">
        <v>0</v>
      </c>
      <c r="H128" t="s">
        <v>3751</v>
      </c>
      <c r="J128">
        <v>0</v>
      </c>
    </row>
    <row r="129" spans="1:10" x14ac:dyDescent="0.25">
      <c r="A129" t="s">
        <v>3866</v>
      </c>
      <c r="C129" t="s">
        <v>3751</v>
      </c>
      <c r="E129">
        <v>0</v>
      </c>
      <c r="F129">
        <v>0</v>
      </c>
      <c r="H129" t="s">
        <v>3751</v>
      </c>
      <c r="J129">
        <v>0</v>
      </c>
    </row>
    <row r="130" spans="1:10" x14ac:dyDescent="0.25">
      <c r="A130" t="s">
        <v>3867</v>
      </c>
      <c r="C130" t="s">
        <v>3751</v>
      </c>
      <c r="E130">
        <v>0</v>
      </c>
      <c r="F130">
        <v>0</v>
      </c>
      <c r="H130" t="s">
        <v>3751</v>
      </c>
      <c r="J130">
        <v>0</v>
      </c>
    </row>
    <row r="131" spans="1:10" x14ac:dyDescent="0.25">
      <c r="A131" t="s">
        <v>3868</v>
      </c>
      <c r="C131" t="s">
        <v>3751</v>
      </c>
      <c r="E131">
        <v>0</v>
      </c>
      <c r="F131">
        <v>0</v>
      </c>
      <c r="H131" t="s">
        <v>3751</v>
      </c>
      <c r="J131">
        <v>0</v>
      </c>
    </row>
    <row r="132" spans="1:10" x14ac:dyDescent="0.25">
      <c r="A132" t="s">
        <v>3869</v>
      </c>
      <c r="C132" t="s">
        <v>3751</v>
      </c>
      <c r="E132">
        <v>0</v>
      </c>
      <c r="F132">
        <v>0</v>
      </c>
      <c r="H132" t="s">
        <v>3751</v>
      </c>
      <c r="J132">
        <v>0</v>
      </c>
    </row>
    <row r="133" spans="1:10" x14ac:dyDescent="0.25">
      <c r="A133" t="s">
        <v>3870</v>
      </c>
      <c r="C133" t="s">
        <v>3751</v>
      </c>
      <c r="E133">
        <v>0</v>
      </c>
      <c r="F133">
        <v>0</v>
      </c>
      <c r="H133" t="s">
        <v>3751</v>
      </c>
      <c r="J133">
        <v>0</v>
      </c>
    </row>
    <row r="134" spans="1:10" x14ac:dyDescent="0.25">
      <c r="A134" t="s">
        <v>3871</v>
      </c>
      <c r="C134" t="s">
        <v>3751</v>
      </c>
      <c r="E134">
        <v>0</v>
      </c>
      <c r="F134">
        <v>0</v>
      </c>
      <c r="H134" t="s">
        <v>3751</v>
      </c>
      <c r="J134">
        <v>0</v>
      </c>
    </row>
    <row r="135" spans="1:10" x14ac:dyDescent="0.25">
      <c r="A135" t="s">
        <v>3872</v>
      </c>
      <c r="C135" t="s">
        <v>3751</v>
      </c>
      <c r="E135">
        <v>0</v>
      </c>
      <c r="F135">
        <v>0</v>
      </c>
      <c r="H135" t="s">
        <v>3751</v>
      </c>
      <c r="J135">
        <v>0</v>
      </c>
    </row>
    <row r="136" spans="1:10" x14ac:dyDescent="0.25">
      <c r="A136" t="s">
        <v>3873</v>
      </c>
      <c r="C136" t="s">
        <v>3751</v>
      </c>
      <c r="E136">
        <v>0</v>
      </c>
      <c r="F136">
        <v>0</v>
      </c>
      <c r="H136" t="s">
        <v>3751</v>
      </c>
      <c r="J136">
        <v>0</v>
      </c>
    </row>
    <row r="137" spans="1:10" x14ac:dyDescent="0.25">
      <c r="A137" t="s">
        <v>3874</v>
      </c>
      <c r="C137" t="s">
        <v>3751</v>
      </c>
      <c r="E137">
        <v>0</v>
      </c>
      <c r="F137">
        <v>0</v>
      </c>
      <c r="H137" t="s">
        <v>3751</v>
      </c>
      <c r="J137">
        <v>0</v>
      </c>
    </row>
    <row r="138" spans="1:10" x14ac:dyDescent="0.25">
      <c r="A138" t="s">
        <v>3875</v>
      </c>
      <c r="C138" t="s">
        <v>3751</v>
      </c>
      <c r="E138">
        <v>0</v>
      </c>
      <c r="F138">
        <v>0</v>
      </c>
      <c r="H138" t="s">
        <v>3751</v>
      </c>
      <c r="J138">
        <v>0</v>
      </c>
    </row>
    <row r="139" spans="1:10" x14ac:dyDescent="0.25">
      <c r="A139" t="s">
        <v>3876</v>
      </c>
      <c r="C139" t="s">
        <v>3751</v>
      </c>
      <c r="E139">
        <v>0</v>
      </c>
      <c r="F139">
        <v>0</v>
      </c>
      <c r="H139" t="s">
        <v>3751</v>
      </c>
      <c r="J139">
        <v>0</v>
      </c>
    </row>
    <row r="140" spans="1:10" x14ac:dyDescent="0.25">
      <c r="A140" t="s">
        <v>3877</v>
      </c>
      <c r="C140" t="s">
        <v>3751</v>
      </c>
      <c r="E140">
        <v>0</v>
      </c>
      <c r="F140">
        <v>0</v>
      </c>
      <c r="H140" t="s">
        <v>3751</v>
      </c>
      <c r="J140">
        <v>0</v>
      </c>
    </row>
    <row r="141" spans="1:10" x14ac:dyDescent="0.25">
      <c r="A141" t="s">
        <v>3878</v>
      </c>
      <c r="C141" t="s">
        <v>3751</v>
      </c>
      <c r="E141">
        <v>0</v>
      </c>
      <c r="F141">
        <v>0</v>
      </c>
      <c r="H141" t="s">
        <v>3751</v>
      </c>
      <c r="J141">
        <v>0</v>
      </c>
    </row>
    <row r="142" spans="1:10" x14ac:dyDescent="0.25">
      <c r="A142" t="s">
        <v>3879</v>
      </c>
      <c r="C142" t="s">
        <v>3751</v>
      </c>
      <c r="E142">
        <v>0</v>
      </c>
      <c r="F142">
        <v>0</v>
      </c>
      <c r="H142" t="s">
        <v>3751</v>
      </c>
      <c r="J142">
        <v>0</v>
      </c>
    </row>
    <row r="143" spans="1:10" x14ac:dyDescent="0.25">
      <c r="A143" t="s">
        <v>3880</v>
      </c>
      <c r="C143" t="s">
        <v>3751</v>
      </c>
      <c r="E143">
        <v>0</v>
      </c>
      <c r="F143">
        <v>0</v>
      </c>
      <c r="H143" t="s">
        <v>3751</v>
      </c>
      <c r="J143">
        <v>0</v>
      </c>
    </row>
    <row r="144" spans="1:10" x14ac:dyDescent="0.25">
      <c r="A144" t="s">
        <v>3881</v>
      </c>
      <c r="C144" t="s">
        <v>3751</v>
      </c>
      <c r="E144">
        <v>0</v>
      </c>
      <c r="F144">
        <v>0</v>
      </c>
      <c r="H144" t="s">
        <v>3751</v>
      </c>
      <c r="J144">
        <v>0</v>
      </c>
    </row>
    <row r="145" spans="1:10" x14ac:dyDescent="0.25">
      <c r="A145" t="s">
        <v>3882</v>
      </c>
      <c r="C145" t="s">
        <v>3751</v>
      </c>
      <c r="E145">
        <v>0</v>
      </c>
      <c r="F145">
        <v>0</v>
      </c>
      <c r="H145" t="s">
        <v>3751</v>
      </c>
      <c r="J145">
        <v>0</v>
      </c>
    </row>
    <row r="146" spans="1:10" x14ac:dyDescent="0.25">
      <c r="A146" t="s">
        <v>3883</v>
      </c>
      <c r="C146" t="s">
        <v>3751</v>
      </c>
      <c r="E146">
        <v>0</v>
      </c>
      <c r="F146">
        <v>0</v>
      </c>
      <c r="H146" t="s">
        <v>3751</v>
      </c>
      <c r="J146">
        <v>0</v>
      </c>
    </row>
    <row r="147" spans="1:10" x14ac:dyDescent="0.25">
      <c r="A147" t="s">
        <v>3884</v>
      </c>
      <c r="C147" t="s">
        <v>3751</v>
      </c>
      <c r="E147">
        <v>0</v>
      </c>
      <c r="F147">
        <v>0</v>
      </c>
      <c r="H147" t="s">
        <v>3751</v>
      </c>
      <c r="J147">
        <v>0</v>
      </c>
    </row>
    <row r="148" spans="1:10" x14ac:dyDescent="0.25">
      <c r="A148" t="s">
        <v>3885</v>
      </c>
      <c r="C148" t="s">
        <v>3751</v>
      </c>
      <c r="E148">
        <v>0</v>
      </c>
      <c r="F148">
        <v>0</v>
      </c>
      <c r="H148" t="s">
        <v>3751</v>
      </c>
      <c r="J148">
        <v>0</v>
      </c>
    </row>
    <row r="149" spans="1:10" x14ac:dyDescent="0.25">
      <c r="A149" t="s">
        <v>3886</v>
      </c>
      <c r="C149" t="s">
        <v>3751</v>
      </c>
      <c r="E149">
        <v>0</v>
      </c>
      <c r="F149">
        <v>0</v>
      </c>
      <c r="H149" t="s">
        <v>3751</v>
      </c>
      <c r="J149">
        <v>0</v>
      </c>
    </row>
    <row r="150" spans="1:10" x14ac:dyDescent="0.25">
      <c r="A150" t="s">
        <v>3887</v>
      </c>
      <c r="C150" t="s">
        <v>3751</v>
      </c>
      <c r="E150">
        <v>0</v>
      </c>
      <c r="F150">
        <v>0</v>
      </c>
      <c r="H150" t="s">
        <v>3751</v>
      </c>
      <c r="J150">
        <v>0</v>
      </c>
    </row>
    <row r="151" spans="1:10" x14ac:dyDescent="0.25">
      <c r="A151" t="s">
        <v>3888</v>
      </c>
      <c r="C151" t="s">
        <v>3751</v>
      </c>
      <c r="E151">
        <v>0</v>
      </c>
      <c r="F151">
        <v>0</v>
      </c>
      <c r="H151" t="s">
        <v>3751</v>
      </c>
      <c r="J151">
        <v>0</v>
      </c>
    </row>
    <row r="152" spans="1:10" x14ac:dyDescent="0.25">
      <c r="A152" t="s">
        <v>3889</v>
      </c>
      <c r="C152" t="s">
        <v>3751</v>
      </c>
      <c r="E152">
        <v>0</v>
      </c>
      <c r="F152">
        <v>0</v>
      </c>
      <c r="H152" t="s">
        <v>3751</v>
      </c>
      <c r="J152">
        <v>0</v>
      </c>
    </row>
    <row r="153" spans="1:10" x14ac:dyDescent="0.25">
      <c r="A153" t="s">
        <v>3890</v>
      </c>
      <c r="C153" t="s">
        <v>3751</v>
      </c>
      <c r="E153">
        <v>0</v>
      </c>
      <c r="F153">
        <v>0</v>
      </c>
      <c r="H153" t="s">
        <v>3751</v>
      </c>
      <c r="J153">
        <v>0</v>
      </c>
    </row>
    <row r="154" spans="1:10" x14ac:dyDescent="0.25">
      <c r="A154" t="s">
        <v>3891</v>
      </c>
      <c r="B154">
        <v>45848</v>
      </c>
      <c r="C154" t="s">
        <v>3781</v>
      </c>
      <c r="D154">
        <v>275528062</v>
      </c>
      <c r="E154">
        <v>141</v>
      </c>
      <c r="F154">
        <v>39.729999999999997</v>
      </c>
      <c r="G154">
        <v>45848</v>
      </c>
      <c r="H154" t="s">
        <v>3782</v>
      </c>
      <c r="I154">
        <v>1008570</v>
      </c>
      <c r="J154">
        <v>141</v>
      </c>
    </row>
    <row r="155" spans="1:10" x14ac:dyDescent="0.25">
      <c r="A155" t="s">
        <v>3892</v>
      </c>
      <c r="C155" t="s">
        <v>3751</v>
      </c>
      <c r="E155">
        <v>0</v>
      </c>
      <c r="F155">
        <v>0</v>
      </c>
      <c r="H155" t="s">
        <v>3751</v>
      </c>
      <c r="J155">
        <v>0</v>
      </c>
    </row>
    <row r="156" spans="1:10" x14ac:dyDescent="0.25">
      <c r="A156" t="s">
        <v>3893</v>
      </c>
      <c r="C156" t="s">
        <v>3751</v>
      </c>
      <c r="E156">
        <v>0</v>
      </c>
      <c r="F156">
        <v>0</v>
      </c>
      <c r="H156" t="s">
        <v>3751</v>
      </c>
      <c r="J156">
        <v>0</v>
      </c>
    </row>
    <row r="157" spans="1:10" x14ac:dyDescent="0.25">
      <c r="A157" t="s">
        <v>3894</v>
      </c>
      <c r="C157" t="s">
        <v>3751</v>
      </c>
      <c r="E157">
        <v>0</v>
      </c>
      <c r="F157">
        <v>0</v>
      </c>
      <c r="H157" t="s">
        <v>3751</v>
      </c>
      <c r="J157">
        <v>0</v>
      </c>
    </row>
    <row r="158" spans="1:10" x14ac:dyDescent="0.25">
      <c r="A158" t="s">
        <v>3895</v>
      </c>
      <c r="C158" t="s">
        <v>3751</v>
      </c>
      <c r="E158">
        <v>0</v>
      </c>
      <c r="F158">
        <v>0</v>
      </c>
      <c r="H158" t="s">
        <v>3751</v>
      </c>
      <c r="J158">
        <v>0</v>
      </c>
    </row>
    <row r="159" spans="1:10" x14ac:dyDescent="0.25">
      <c r="A159" t="s">
        <v>3896</v>
      </c>
      <c r="C159" t="s">
        <v>3751</v>
      </c>
      <c r="E159">
        <v>0</v>
      </c>
      <c r="F159">
        <v>0</v>
      </c>
      <c r="H159" t="s">
        <v>3751</v>
      </c>
      <c r="J159">
        <v>0</v>
      </c>
    </row>
    <row r="160" spans="1:10" x14ac:dyDescent="0.25">
      <c r="A160" t="s">
        <v>3897</v>
      </c>
      <c r="C160" t="s">
        <v>3751</v>
      </c>
      <c r="E160">
        <v>0</v>
      </c>
      <c r="F160">
        <v>0</v>
      </c>
      <c r="H160" t="s">
        <v>3751</v>
      </c>
      <c r="J160">
        <v>0</v>
      </c>
    </row>
    <row r="161" spans="1:10" x14ac:dyDescent="0.25">
      <c r="A161" t="s">
        <v>3898</v>
      </c>
      <c r="C161" t="s">
        <v>3751</v>
      </c>
      <c r="E161">
        <v>0</v>
      </c>
      <c r="F161">
        <v>0</v>
      </c>
      <c r="H161" t="s">
        <v>3751</v>
      </c>
      <c r="J161">
        <v>0</v>
      </c>
    </row>
    <row r="162" spans="1:10" x14ac:dyDescent="0.25">
      <c r="A162" t="s">
        <v>3899</v>
      </c>
      <c r="C162" t="s">
        <v>3751</v>
      </c>
      <c r="E162">
        <v>0</v>
      </c>
      <c r="F162">
        <v>0</v>
      </c>
      <c r="H162" t="s">
        <v>3751</v>
      </c>
      <c r="J162">
        <v>0</v>
      </c>
    </row>
    <row r="163" spans="1:10" x14ac:dyDescent="0.25">
      <c r="A163" t="s">
        <v>3900</v>
      </c>
      <c r="C163" t="s">
        <v>3751</v>
      </c>
      <c r="E163">
        <v>0</v>
      </c>
      <c r="F163">
        <v>0</v>
      </c>
      <c r="H163" t="s">
        <v>3751</v>
      </c>
      <c r="J163">
        <v>0</v>
      </c>
    </row>
    <row r="164" spans="1:10" x14ac:dyDescent="0.25">
      <c r="A164" t="s">
        <v>3901</v>
      </c>
      <c r="C164" t="s">
        <v>3751</v>
      </c>
      <c r="E164">
        <v>0</v>
      </c>
      <c r="F164">
        <v>0</v>
      </c>
      <c r="H164" t="s">
        <v>3751</v>
      </c>
      <c r="J164">
        <v>0</v>
      </c>
    </row>
    <row r="165" spans="1:10" x14ac:dyDescent="0.25">
      <c r="A165" t="s">
        <v>3902</v>
      </c>
      <c r="C165" t="s">
        <v>3751</v>
      </c>
      <c r="E165">
        <v>0</v>
      </c>
      <c r="F165">
        <v>0</v>
      </c>
      <c r="H165" t="s">
        <v>3751</v>
      </c>
      <c r="J165">
        <v>0</v>
      </c>
    </row>
    <row r="166" spans="1:10" x14ac:dyDescent="0.25">
      <c r="A166" t="s">
        <v>3903</v>
      </c>
      <c r="C166" t="s">
        <v>3751</v>
      </c>
      <c r="E166">
        <v>0</v>
      </c>
      <c r="F166">
        <v>0</v>
      </c>
      <c r="H166" t="s">
        <v>3751</v>
      </c>
      <c r="J166">
        <v>0</v>
      </c>
    </row>
    <row r="167" spans="1:10" x14ac:dyDescent="0.25">
      <c r="A167" t="s">
        <v>3904</v>
      </c>
      <c r="C167" t="s">
        <v>3751</v>
      </c>
      <c r="E167">
        <v>0</v>
      </c>
      <c r="F167">
        <v>0</v>
      </c>
      <c r="H167" t="s">
        <v>3751</v>
      </c>
      <c r="J167">
        <v>0</v>
      </c>
    </row>
    <row r="168" spans="1:10" x14ac:dyDescent="0.25">
      <c r="A168" t="s">
        <v>3905</v>
      </c>
      <c r="C168" t="s">
        <v>3751</v>
      </c>
      <c r="E168">
        <v>0</v>
      </c>
      <c r="F168">
        <v>0</v>
      </c>
      <c r="H168" t="s">
        <v>3751</v>
      </c>
      <c r="J168">
        <v>0</v>
      </c>
    </row>
    <row r="169" spans="1:10" x14ac:dyDescent="0.25">
      <c r="A169" t="s">
        <v>3906</v>
      </c>
      <c r="C169" t="s">
        <v>3751</v>
      </c>
      <c r="E169">
        <v>0</v>
      </c>
      <c r="F169">
        <v>0</v>
      </c>
      <c r="H169" t="s">
        <v>3751</v>
      </c>
      <c r="J169">
        <v>0</v>
      </c>
    </row>
    <row r="170" spans="1:10" x14ac:dyDescent="0.25">
      <c r="A170" t="s">
        <v>3907</v>
      </c>
      <c r="C170" t="s">
        <v>3751</v>
      </c>
      <c r="E170">
        <v>0</v>
      </c>
      <c r="F170">
        <v>0</v>
      </c>
      <c r="H170" t="s">
        <v>3751</v>
      </c>
      <c r="J170">
        <v>0</v>
      </c>
    </row>
    <row r="171" spans="1:10" x14ac:dyDescent="0.25">
      <c r="A171" t="s">
        <v>3908</v>
      </c>
      <c r="C171" t="s">
        <v>3751</v>
      </c>
      <c r="E171">
        <v>0</v>
      </c>
      <c r="F171">
        <v>0</v>
      </c>
      <c r="H171" t="s">
        <v>3751</v>
      </c>
      <c r="J171">
        <v>0</v>
      </c>
    </row>
    <row r="172" spans="1:10" x14ac:dyDescent="0.25">
      <c r="A172" t="s">
        <v>3909</v>
      </c>
      <c r="C172" t="s">
        <v>3751</v>
      </c>
      <c r="E172">
        <v>0</v>
      </c>
      <c r="F172">
        <v>0</v>
      </c>
      <c r="H172" t="s">
        <v>3751</v>
      </c>
      <c r="J172">
        <v>0</v>
      </c>
    </row>
    <row r="173" spans="1:10" x14ac:dyDescent="0.25">
      <c r="A173" t="s">
        <v>3910</v>
      </c>
      <c r="C173" t="s">
        <v>3751</v>
      </c>
      <c r="E173">
        <v>0</v>
      </c>
      <c r="F173">
        <v>0</v>
      </c>
      <c r="H173" t="s">
        <v>3751</v>
      </c>
      <c r="J173">
        <v>0</v>
      </c>
    </row>
    <row r="174" spans="1:10" x14ac:dyDescent="0.25">
      <c r="A174" t="s">
        <v>3911</v>
      </c>
      <c r="C174" t="s">
        <v>3751</v>
      </c>
      <c r="E174">
        <v>0</v>
      </c>
      <c r="F174">
        <v>0</v>
      </c>
      <c r="H174" t="s">
        <v>3751</v>
      </c>
      <c r="J174">
        <v>0</v>
      </c>
    </row>
    <row r="175" spans="1:10" x14ac:dyDescent="0.25">
      <c r="A175" t="s">
        <v>3912</v>
      </c>
      <c r="B175">
        <v>45856</v>
      </c>
      <c r="C175" t="s">
        <v>3781</v>
      </c>
      <c r="D175">
        <v>276124050</v>
      </c>
      <c r="E175">
        <v>80</v>
      </c>
      <c r="F175">
        <v>80</v>
      </c>
      <c r="G175">
        <v>45856</v>
      </c>
      <c r="H175" t="s">
        <v>3782</v>
      </c>
      <c r="I175">
        <v>1017947</v>
      </c>
      <c r="J175">
        <v>80</v>
      </c>
    </row>
    <row r="176" spans="1:10" x14ac:dyDescent="0.25">
      <c r="A176" t="s">
        <v>3913</v>
      </c>
      <c r="B176">
        <v>45856</v>
      </c>
      <c r="C176" t="s">
        <v>3781</v>
      </c>
      <c r="D176">
        <v>276124048</v>
      </c>
      <c r="E176">
        <v>46</v>
      </c>
      <c r="F176">
        <v>46</v>
      </c>
      <c r="G176">
        <v>45856</v>
      </c>
      <c r="H176" t="s">
        <v>3782</v>
      </c>
      <c r="I176">
        <v>1017947</v>
      </c>
      <c r="J176">
        <v>46</v>
      </c>
    </row>
    <row r="177" spans="1:10" x14ac:dyDescent="0.25">
      <c r="A177" t="s">
        <v>3914</v>
      </c>
      <c r="C177" t="s">
        <v>3751</v>
      </c>
      <c r="E177">
        <v>0</v>
      </c>
      <c r="F177">
        <v>0</v>
      </c>
      <c r="H177" t="s">
        <v>3751</v>
      </c>
      <c r="J177">
        <v>0</v>
      </c>
    </row>
    <row r="178" spans="1:10" x14ac:dyDescent="0.25">
      <c r="A178" t="s">
        <v>3915</v>
      </c>
      <c r="C178" t="s">
        <v>3751</v>
      </c>
      <c r="E178">
        <v>0</v>
      </c>
      <c r="F178">
        <v>0</v>
      </c>
      <c r="H178" t="s">
        <v>3751</v>
      </c>
      <c r="J178">
        <v>0</v>
      </c>
    </row>
    <row r="179" spans="1:10" x14ac:dyDescent="0.25">
      <c r="A179" t="s">
        <v>3916</v>
      </c>
      <c r="C179" t="s">
        <v>3751</v>
      </c>
      <c r="E179">
        <v>0</v>
      </c>
      <c r="F179">
        <v>0</v>
      </c>
      <c r="H179" t="s">
        <v>3751</v>
      </c>
      <c r="J179">
        <v>0</v>
      </c>
    </row>
    <row r="180" spans="1:10" x14ac:dyDescent="0.25">
      <c r="A180" t="s">
        <v>3917</v>
      </c>
      <c r="C180" t="s">
        <v>3751</v>
      </c>
      <c r="E180">
        <v>0</v>
      </c>
      <c r="F180">
        <v>0</v>
      </c>
      <c r="H180" t="s">
        <v>3751</v>
      </c>
      <c r="J180">
        <v>0</v>
      </c>
    </row>
    <row r="181" spans="1:10" x14ac:dyDescent="0.25">
      <c r="A181" t="s">
        <v>3918</v>
      </c>
      <c r="B181">
        <v>45856</v>
      </c>
      <c r="C181" t="s">
        <v>3781</v>
      </c>
      <c r="D181">
        <v>276124058</v>
      </c>
      <c r="E181">
        <v>21</v>
      </c>
      <c r="F181">
        <v>21</v>
      </c>
      <c r="G181">
        <v>45856</v>
      </c>
      <c r="H181" t="s">
        <v>3782</v>
      </c>
      <c r="I181">
        <v>1017947</v>
      </c>
      <c r="J181">
        <v>21</v>
      </c>
    </row>
    <row r="182" spans="1:10" x14ac:dyDescent="0.25">
      <c r="A182" t="s">
        <v>3919</v>
      </c>
      <c r="B182">
        <v>45856</v>
      </c>
      <c r="C182" t="s">
        <v>3781</v>
      </c>
      <c r="D182">
        <v>276124057</v>
      </c>
      <c r="E182">
        <v>44</v>
      </c>
      <c r="F182">
        <v>44</v>
      </c>
      <c r="G182">
        <v>45856</v>
      </c>
      <c r="H182" t="s">
        <v>3782</v>
      </c>
      <c r="I182">
        <v>1017947</v>
      </c>
      <c r="J182">
        <v>44</v>
      </c>
    </row>
    <row r="183" spans="1:10" x14ac:dyDescent="0.25">
      <c r="A183" t="s">
        <v>3920</v>
      </c>
      <c r="B183">
        <v>45856</v>
      </c>
      <c r="C183" t="s">
        <v>3781</v>
      </c>
      <c r="D183">
        <v>276124056</v>
      </c>
      <c r="E183">
        <v>21</v>
      </c>
      <c r="F183">
        <v>21</v>
      </c>
      <c r="G183">
        <v>45856</v>
      </c>
      <c r="H183" t="s">
        <v>3782</v>
      </c>
      <c r="I183">
        <v>1017947</v>
      </c>
      <c r="J183">
        <v>21</v>
      </c>
    </row>
    <row r="184" spans="1:10" x14ac:dyDescent="0.25">
      <c r="A184" t="s">
        <v>3921</v>
      </c>
      <c r="C184" t="s">
        <v>3751</v>
      </c>
      <c r="E184">
        <v>0</v>
      </c>
      <c r="F184">
        <v>0</v>
      </c>
      <c r="H184" t="s">
        <v>3751</v>
      </c>
      <c r="J184">
        <v>0</v>
      </c>
    </row>
    <row r="185" spans="1:10" x14ac:dyDescent="0.25">
      <c r="A185" t="s">
        <v>3922</v>
      </c>
      <c r="B185">
        <v>45848</v>
      </c>
      <c r="C185" t="s">
        <v>3781</v>
      </c>
      <c r="D185">
        <v>275528070</v>
      </c>
      <c r="E185">
        <v>1422</v>
      </c>
      <c r="F185">
        <v>1422</v>
      </c>
      <c r="G185">
        <v>45848</v>
      </c>
      <c r="H185" t="s">
        <v>3782</v>
      </c>
      <c r="I185">
        <v>1008570</v>
      </c>
      <c r="J185">
        <v>1422</v>
      </c>
    </row>
    <row r="186" spans="1:10" x14ac:dyDescent="0.25">
      <c r="A186" t="s">
        <v>3923</v>
      </c>
      <c r="C186" t="s">
        <v>3751</v>
      </c>
      <c r="E186">
        <v>0</v>
      </c>
      <c r="F186">
        <v>0</v>
      </c>
      <c r="H186" t="s">
        <v>3751</v>
      </c>
      <c r="J186">
        <v>0</v>
      </c>
    </row>
    <row r="187" spans="1:10" x14ac:dyDescent="0.25">
      <c r="A187" t="s">
        <v>3924</v>
      </c>
      <c r="B187">
        <v>45856</v>
      </c>
      <c r="C187" t="s">
        <v>3781</v>
      </c>
      <c r="D187">
        <v>276124055</v>
      </c>
      <c r="E187">
        <v>36</v>
      </c>
      <c r="F187">
        <v>36</v>
      </c>
      <c r="G187">
        <v>45856</v>
      </c>
      <c r="H187" t="s">
        <v>3782</v>
      </c>
      <c r="I187">
        <v>1017947</v>
      </c>
      <c r="J187">
        <v>36</v>
      </c>
    </row>
    <row r="188" spans="1:10" x14ac:dyDescent="0.25">
      <c r="A188" t="s">
        <v>3925</v>
      </c>
      <c r="C188" t="s">
        <v>3751</v>
      </c>
      <c r="E188">
        <v>0</v>
      </c>
      <c r="F188">
        <v>0</v>
      </c>
      <c r="H188" t="s">
        <v>3751</v>
      </c>
      <c r="J188">
        <v>0</v>
      </c>
    </row>
    <row r="189" spans="1:10" x14ac:dyDescent="0.25">
      <c r="A189" t="s">
        <v>3926</v>
      </c>
      <c r="C189" t="s">
        <v>3751</v>
      </c>
      <c r="E189">
        <v>0</v>
      </c>
      <c r="F189">
        <v>0</v>
      </c>
      <c r="H189" t="s">
        <v>3751</v>
      </c>
      <c r="J189">
        <v>0</v>
      </c>
    </row>
    <row r="190" spans="1:10" x14ac:dyDescent="0.25">
      <c r="A190" t="s">
        <v>3927</v>
      </c>
      <c r="C190" t="s">
        <v>3751</v>
      </c>
      <c r="E190">
        <v>0</v>
      </c>
      <c r="F190">
        <v>0</v>
      </c>
      <c r="H190" t="s">
        <v>3751</v>
      </c>
      <c r="J190">
        <v>0</v>
      </c>
    </row>
    <row r="191" spans="1:10" x14ac:dyDescent="0.25">
      <c r="A191" t="s">
        <v>3928</v>
      </c>
      <c r="C191" t="s">
        <v>3751</v>
      </c>
      <c r="E191">
        <v>0</v>
      </c>
      <c r="F191">
        <v>0</v>
      </c>
      <c r="H191" t="s">
        <v>3751</v>
      </c>
      <c r="J191">
        <v>0</v>
      </c>
    </row>
    <row r="192" spans="1:10" x14ac:dyDescent="0.25">
      <c r="A192" t="s">
        <v>3929</v>
      </c>
      <c r="C192" t="s">
        <v>3751</v>
      </c>
      <c r="E192">
        <v>0</v>
      </c>
      <c r="F192">
        <v>0</v>
      </c>
      <c r="H192" t="s">
        <v>3751</v>
      </c>
      <c r="J192">
        <v>0</v>
      </c>
    </row>
    <row r="193" spans="1:10" x14ac:dyDescent="0.25">
      <c r="A193" t="s">
        <v>3930</v>
      </c>
      <c r="C193" t="s">
        <v>3751</v>
      </c>
      <c r="E193">
        <v>0</v>
      </c>
      <c r="F193">
        <v>0</v>
      </c>
      <c r="H193" t="s">
        <v>3751</v>
      </c>
      <c r="J193">
        <v>0</v>
      </c>
    </row>
    <row r="194" spans="1:10" x14ac:dyDescent="0.25">
      <c r="A194" t="s">
        <v>3931</v>
      </c>
      <c r="C194" t="s">
        <v>3751</v>
      </c>
      <c r="E194">
        <v>0</v>
      </c>
      <c r="F194">
        <v>0</v>
      </c>
      <c r="H194" t="s">
        <v>3751</v>
      </c>
      <c r="J194">
        <v>0</v>
      </c>
    </row>
    <row r="195" spans="1:10" x14ac:dyDescent="0.25">
      <c r="A195" t="s">
        <v>3932</v>
      </c>
      <c r="C195" t="s">
        <v>3751</v>
      </c>
      <c r="E195">
        <v>0</v>
      </c>
      <c r="F195">
        <v>0</v>
      </c>
      <c r="H195" t="s">
        <v>3751</v>
      </c>
      <c r="J195">
        <v>0</v>
      </c>
    </row>
    <row r="196" spans="1:10" x14ac:dyDescent="0.25">
      <c r="A196" t="s">
        <v>3933</v>
      </c>
      <c r="C196" t="s">
        <v>3751</v>
      </c>
      <c r="E196">
        <v>0</v>
      </c>
      <c r="F196">
        <v>0</v>
      </c>
      <c r="H196" t="s">
        <v>3751</v>
      </c>
      <c r="J196">
        <v>0</v>
      </c>
    </row>
    <row r="197" spans="1:10" x14ac:dyDescent="0.25">
      <c r="A197" t="s">
        <v>3934</v>
      </c>
      <c r="C197" t="s">
        <v>3751</v>
      </c>
      <c r="E197">
        <v>0</v>
      </c>
      <c r="F197">
        <v>0</v>
      </c>
      <c r="H197" t="s">
        <v>3751</v>
      </c>
      <c r="J197">
        <v>0</v>
      </c>
    </row>
    <row r="198" spans="1:10" x14ac:dyDescent="0.25">
      <c r="A198" t="s">
        <v>3935</v>
      </c>
      <c r="C198" t="s">
        <v>3751</v>
      </c>
      <c r="E198">
        <v>0</v>
      </c>
      <c r="F198">
        <v>0</v>
      </c>
      <c r="H198" t="s">
        <v>3751</v>
      </c>
      <c r="J198">
        <v>0</v>
      </c>
    </row>
    <row r="199" spans="1:10" x14ac:dyDescent="0.25">
      <c r="A199" t="s">
        <v>3936</v>
      </c>
      <c r="C199" t="s">
        <v>3751</v>
      </c>
      <c r="E199">
        <v>0</v>
      </c>
      <c r="F199">
        <v>0</v>
      </c>
      <c r="H199" t="s">
        <v>3751</v>
      </c>
      <c r="J199">
        <v>0</v>
      </c>
    </row>
    <row r="200" spans="1:10" x14ac:dyDescent="0.25">
      <c r="A200" t="s">
        <v>3937</v>
      </c>
      <c r="C200" t="s">
        <v>3751</v>
      </c>
      <c r="E200">
        <v>0</v>
      </c>
      <c r="F200">
        <v>0</v>
      </c>
      <c r="H200" t="s">
        <v>3751</v>
      </c>
      <c r="J200">
        <v>0</v>
      </c>
    </row>
    <row r="201" spans="1:10" x14ac:dyDescent="0.25">
      <c r="A201" t="s">
        <v>3938</v>
      </c>
      <c r="C201" t="s">
        <v>3751</v>
      </c>
      <c r="E201">
        <v>0</v>
      </c>
      <c r="F201">
        <v>0</v>
      </c>
      <c r="H201" t="s">
        <v>3751</v>
      </c>
      <c r="J201">
        <v>0</v>
      </c>
    </row>
    <row r="202" spans="1:10" x14ac:dyDescent="0.25">
      <c r="A202" t="s">
        <v>3939</v>
      </c>
      <c r="C202" t="s">
        <v>3751</v>
      </c>
      <c r="E202">
        <v>0</v>
      </c>
      <c r="F202">
        <v>0</v>
      </c>
      <c r="H202" t="s">
        <v>3751</v>
      </c>
      <c r="J202">
        <v>0</v>
      </c>
    </row>
    <row r="203" spans="1:10" x14ac:dyDescent="0.25">
      <c r="A203" t="s">
        <v>3940</v>
      </c>
      <c r="C203" t="s">
        <v>3751</v>
      </c>
      <c r="E203">
        <v>0</v>
      </c>
      <c r="F203">
        <v>0</v>
      </c>
      <c r="H203" t="s">
        <v>3751</v>
      </c>
      <c r="J203">
        <v>0</v>
      </c>
    </row>
    <row r="204" spans="1:10" x14ac:dyDescent="0.25">
      <c r="A204" t="s">
        <v>3941</v>
      </c>
      <c r="C204" t="s">
        <v>3751</v>
      </c>
      <c r="E204">
        <v>0</v>
      </c>
      <c r="F204">
        <v>0</v>
      </c>
      <c r="H204" t="s">
        <v>3751</v>
      </c>
      <c r="J204">
        <v>0</v>
      </c>
    </row>
    <row r="205" spans="1:10" x14ac:dyDescent="0.25">
      <c r="A205" t="s">
        <v>3942</v>
      </c>
      <c r="C205" t="s">
        <v>3751</v>
      </c>
      <c r="E205">
        <v>0</v>
      </c>
      <c r="F205">
        <v>0</v>
      </c>
      <c r="H205" t="s">
        <v>3751</v>
      </c>
      <c r="J205">
        <v>0</v>
      </c>
    </row>
    <row r="206" spans="1:10" x14ac:dyDescent="0.25">
      <c r="A206" t="s">
        <v>3943</v>
      </c>
      <c r="B206">
        <v>45856</v>
      </c>
      <c r="C206" t="s">
        <v>3781</v>
      </c>
      <c r="D206">
        <v>276124051</v>
      </c>
      <c r="E206">
        <v>10</v>
      </c>
      <c r="F206">
        <v>10</v>
      </c>
      <c r="G206">
        <v>45856</v>
      </c>
      <c r="H206" t="s">
        <v>3782</v>
      </c>
      <c r="I206">
        <v>1017947</v>
      </c>
      <c r="J206">
        <v>10</v>
      </c>
    </row>
    <row r="207" spans="1:10" x14ac:dyDescent="0.25">
      <c r="A207" t="s">
        <v>3944</v>
      </c>
      <c r="B207">
        <v>45856</v>
      </c>
      <c r="C207" t="s">
        <v>3781</v>
      </c>
      <c r="D207">
        <v>276124052</v>
      </c>
      <c r="E207">
        <v>54</v>
      </c>
      <c r="F207">
        <v>54</v>
      </c>
      <c r="G207">
        <v>45856</v>
      </c>
      <c r="H207" t="s">
        <v>3782</v>
      </c>
      <c r="I207">
        <v>1017947</v>
      </c>
      <c r="J207">
        <v>54</v>
      </c>
    </row>
    <row r="208" spans="1:10" x14ac:dyDescent="0.25">
      <c r="A208" t="s">
        <v>3945</v>
      </c>
      <c r="B208">
        <v>45856</v>
      </c>
      <c r="C208" t="s">
        <v>3781</v>
      </c>
      <c r="D208">
        <v>276124053</v>
      </c>
      <c r="E208">
        <v>69</v>
      </c>
      <c r="F208">
        <v>69</v>
      </c>
      <c r="G208">
        <v>45856</v>
      </c>
      <c r="H208" t="s">
        <v>3782</v>
      </c>
      <c r="I208">
        <v>1017947</v>
      </c>
      <c r="J208">
        <v>69</v>
      </c>
    </row>
    <row r="209" spans="1:10" x14ac:dyDescent="0.25">
      <c r="A209" t="s">
        <v>3946</v>
      </c>
      <c r="B209">
        <v>45856</v>
      </c>
      <c r="C209" t="s">
        <v>3781</v>
      </c>
      <c r="D209">
        <v>276124054</v>
      </c>
      <c r="E209">
        <v>17</v>
      </c>
      <c r="F209">
        <v>17</v>
      </c>
      <c r="G209">
        <v>45856</v>
      </c>
      <c r="H209" t="s">
        <v>3782</v>
      </c>
      <c r="I209">
        <v>1017947</v>
      </c>
      <c r="J209">
        <v>17</v>
      </c>
    </row>
    <row r="210" spans="1:10" x14ac:dyDescent="0.25">
      <c r="A210" t="s">
        <v>3947</v>
      </c>
      <c r="B210">
        <v>45856</v>
      </c>
      <c r="C210" t="s">
        <v>3781</v>
      </c>
      <c r="D210">
        <v>276124049</v>
      </c>
      <c r="E210">
        <v>12</v>
      </c>
      <c r="F210">
        <v>12</v>
      </c>
      <c r="G210">
        <v>45856</v>
      </c>
      <c r="H210" t="s">
        <v>3782</v>
      </c>
      <c r="I210">
        <v>1017947</v>
      </c>
      <c r="J210">
        <v>12</v>
      </c>
    </row>
    <row r="211" spans="1:10" x14ac:dyDescent="0.25">
      <c r="A211" t="s">
        <v>3948</v>
      </c>
      <c r="B211">
        <v>45856</v>
      </c>
      <c r="C211" t="s">
        <v>3781</v>
      </c>
      <c r="D211">
        <v>276124059</v>
      </c>
      <c r="E211">
        <v>136</v>
      </c>
      <c r="F211">
        <v>136</v>
      </c>
      <c r="G211">
        <v>45856</v>
      </c>
      <c r="H211" t="s">
        <v>3782</v>
      </c>
      <c r="I211">
        <v>1017947</v>
      </c>
      <c r="J211">
        <v>136</v>
      </c>
    </row>
    <row r="212" spans="1:10" x14ac:dyDescent="0.25">
      <c r="A212" t="s">
        <v>3949</v>
      </c>
      <c r="C212" t="s">
        <v>3751</v>
      </c>
      <c r="E212">
        <v>0</v>
      </c>
      <c r="F212">
        <v>0</v>
      </c>
      <c r="H212" t="s">
        <v>3751</v>
      </c>
      <c r="J212">
        <v>0</v>
      </c>
    </row>
    <row r="213" spans="1:10" x14ac:dyDescent="0.25">
      <c r="A213" t="s">
        <v>3950</v>
      </c>
      <c r="C213" t="s">
        <v>3751</v>
      </c>
      <c r="E213">
        <v>0</v>
      </c>
      <c r="F213">
        <v>0</v>
      </c>
      <c r="H213" t="s">
        <v>3751</v>
      </c>
      <c r="J213">
        <v>0</v>
      </c>
    </row>
    <row r="214" spans="1:10" x14ac:dyDescent="0.25">
      <c r="A214" t="s">
        <v>3951</v>
      </c>
      <c r="C214" t="s">
        <v>3751</v>
      </c>
      <c r="E214">
        <v>0</v>
      </c>
      <c r="F214">
        <v>0</v>
      </c>
      <c r="H214" t="s">
        <v>3751</v>
      </c>
      <c r="J214">
        <v>0</v>
      </c>
    </row>
    <row r="215" spans="1:10" x14ac:dyDescent="0.25">
      <c r="A215" t="s">
        <v>3952</v>
      </c>
      <c r="C215" t="s">
        <v>3751</v>
      </c>
      <c r="E215">
        <v>0</v>
      </c>
      <c r="F215">
        <v>0</v>
      </c>
      <c r="H215" t="s">
        <v>3751</v>
      </c>
      <c r="J215">
        <v>0</v>
      </c>
    </row>
    <row r="216" spans="1:10" x14ac:dyDescent="0.25">
      <c r="A216" t="s">
        <v>3953</v>
      </c>
      <c r="C216" t="s">
        <v>3751</v>
      </c>
      <c r="E216">
        <v>0</v>
      </c>
      <c r="F216">
        <v>0</v>
      </c>
      <c r="H216" t="s">
        <v>3751</v>
      </c>
      <c r="J216">
        <v>0</v>
      </c>
    </row>
    <row r="217" spans="1:10" x14ac:dyDescent="0.25">
      <c r="A217" t="s">
        <v>3954</v>
      </c>
      <c r="C217" t="s">
        <v>3751</v>
      </c>
      <c r="E217">
        <v>0</v>
      </c>
      <c r="F217">
        <v>0</v>
      </c>
      <c r="H217" t="s">
        <v>3751</v>
      </c>
      <c r="J217">
        <v>0</v>
      </c>
    </row>
    <row r="218" spans="1:10" x14ac:dyDescent="0.25">
      <c r="A218" t="s">
        <v>3955</v>
      </c>
      <c r="C218" t="s">
        <v>3751</v>
      </c>
      <c r="E218">
        <v>0</v>
      </c>
      <c r="F218">
        <v>0</v>
      </c>
      <c r="H218" t="s">
        <v>3751</v>
      </c>
      <c r="J218">
        <v>0</v>
      </c>
    </row>
    <row r="219" spans="1:10" x14ac:dyDescent="0.25">
      <c r="A219" t="s">
        <v>3956</v>
      </c>
      <c r="C219" t="s">
        <v>3751</v>
      </c>
      <c r="E219">
        <v>0</v>
      </c>
      <c r="F219">
        <v>0</v>
      </c>
      <c r="H219" t="s">
        <v>3751</v>
      </c>
      <c r="J219">
        <v>0</v>
      </c>
    </row>
    <row r="220" spans="1:10" x14ac:dyDescent="0.25">
      <c r="A220" t="s">
        <v>3957</v>
      </c>
      <c r="B220">
        <v>45863</v>
      </c>
      <c r="C220" t="s">
        <v>3781</v>
      </c>
      <c r="D220">
        <v>276642061</v>
      </c>
      <c r="E220">
        <v>19</v>
      </c>
      <c r="F220">
        <v>19</v>
      </c>
      <c r="G220">
        <v>45863</v>
      </c>
      <c r="H220" t="s">
        <v>3782</v>
      </c>
      <c r="I220">
        <v>1012882</v>
      </c>
      <c r="J220">
        <v>19</v>
      </c>
    </row>
    <row r="221" spans="1:10" x14ac:dyDescent="0.25">
      <c r="A221" t="s">
        <v>3958</v>
      </c>
      <c r="C221" t="s">
        <v>3751</v>
      </c>
      <c r="E221">
        <v>0</v>
      </c>
      <c r="F221">
        <v>0</v>
      </c>
      <c r="H221" t="s">
        <v>3751</v>
      </c>
      <c r="J221">
        <v>0</v>
      </c>
    </row>
    <row r="222" spans="1:10" x14ac:dyDescent="0.25">
      <c r="A222" t="s">
        <v>3959</v>
      </c>
      <c r="C222" t="s">
        <v>3751</v>
      </c>
      <c r="E222">
        <v>0</v>
      </c>
      <c r="F222">
        <v>0</v>
      </c>
      <c r="H222" t="s">
        <v>3751</v>
      </c>
      <c r="J222">
        <v>0</v>
      </c>
    </row>
    <row r="223" spans="1:10" x14ac:dyDescent="0.25">
      <c r="A223" t="s">
        <v>3960</v>
      </c>
      <c r="C223" t="s">
        <v>3751</v>
      </c>
      <c r="E223">
        <v>0</v>
      </c>
      <c r="F223">
        <v>0</v>
      </c>
      <c r="H223" t="s">
        <v>3751</v>
      </c>
      <c r="J223">
        <v>0</v>
      </c>
    </row>
    <row r="224" spans="1:10" x14ac:dyDescent="0.25">
      <c r="A224" t="s">
        <v>3961</v>
      </c>
      <c r="C224" t="s">
        <v>3751</v>
      </c>
      <c r="E224">
        <v>0</v>
      </c>
      <c r="F224">
        <v>0</v>
      </c>
      <c r="H224" t="s">
        <v>3751</v>
      </c>
      <c r="J224">
        <v>0</v>
      </c>
    </row>
    <row r="225" spans="1:10" x14ac:dyDescent="0.25">
      <c r="A225" t="s">
        <v>3962</v>
      </c>
      <c r="C225" t="s">
        <v>3751</v>
      </c>
      <c r="E225">
        <v>0</v>
      </c>
      <c r="F225">
        <v>0</v>
      </c>
      <c r="H225" t="s">
        <v>3751</v>
      </c>
      <c r="J225">
        <v>0</v>
      </c>
    </row>
    <row r="226" spans="1:10" x14ac:dyDescent="0.25">
      <c r="A226" t="s">
        <v>3963</v>
      </c>
      <c r="C226" t="s">
        <v>3751</v>
      </c>
      <c r="E226">
        <v>0</v>
      </c>
      <c r="F226">
        <v>0</v>
      </c>
      <c r="H226" t="s">
        <v>3751</v>
      </c>
      <c r="J226">
        <v>0</v>
      </c>
    </row>
    <row r="227" spans="1:10" x14ac:dyDescent="0.25">
      <c r="A227" t="s">
        <v>3964</v>
      </c>
      <c r="C227" t="s">
        <v>3751</v>
      </c>
      <c r="E227">
        <v>0</v>
      </c>
      <c r="F227">
        <v>0</v>
      </c>
      <c r="H227" t="s">
        <v>3751</v>
      </c>
      <c r="J227">
        <v>0</v>
      </c>
    </row>
    <row r="228" spans="1:10" x14ac:dyDescent="0.25">
      <c r="A228" t="s">
        <v>3965</v>
      </c>
      <c r="C228" t="s">
        <v>3751</v>
      </c>
      <c r="E228">
        <v>0</v>
      </c>
      <c r="F228">
        <v>0</v>
      </c>
      <c r="H228" t="s">
        <v>3751</v>
      </c>
      <c r="J228">
        <v>0</v>
      </c>
    </row>
    <row r="229" spans="1:10" x14ac:dyDescent="0.25">
      <c r="A229" t="s">
        <v>3966</v>
      </c>
      <c r="C229" t="s">
        <v>3751</v>
      </c>
      <c r="E229">
        <v>0</v>
      </c>
      <c r="F229">
        <v>0</v>
      </c>
      <c r="H229" t="s">
        <v>3751</v>
      </c>
      <c r="J229">
        <v>0</v>
      </c>
    </row>
    <row r="230" spans="1:10" x14ac:dyDescent="0.25">
      <c r="A230" t="s">
        <v>3967</v>
      </c>
      <c r="C230" t="s">
        <v>3751</v>
      </c>
      <c r="E230">
        <v>0</v>
      </c>
      <c r="F230">
        <v>0</v>
      </c>
      <c r="H230" t="s">
        <v>3751</v>
      </c>
      <c r="J230">
        <v>0</v>
      </c>
    </row>
    <row r="231" spans="1:10" x14ac:dyDescent="0.25">
      <c r="A231" t="s">
        <v>3968</v>
      </c>
      <c r="C231" t="s">
        <v>3751</v>
      </c>
      <c r="E231">
        <v>0</v>
      </c>
      <c r="F231">
        <v>0</v>
      </c>
      <c r="H231" t="s">
        <v>3751</v>
      </c>
      <c r="J231">
        <v>0</v>
      </c>
    </row>
    <row r="232" spans="1:10" x14ac:dyDescent="0.25">
      <c r="A232" t="s">
        <v>3969</v>
      </c>
      <c r="C232" t="s">
        <v>3751</v>
      </c>
      <c r="E232">
        <v>0</v>
      </c>
      <c r="F232">
        <v>0</v>
      </c>
      <c r="H232" t="s">
        <v>3751</v>
      </c>
      <c r="J232">
        <v>0</v>
      </c>
    </row>
    <row r="233" spans="1:10" x14ac:dyDescent="0.25">
      <c r="A233" t="s">
        <v>3970</v>
      </c>
      <c r="C233" t="s">
        <v>3751</v>
      </c>
      <c r="E233">
        <v>0</v>
      </c>
      <c r="F233">
        <v>0</v>
      </c>
      <c r="H233" t="s">
        <v>3751</v>
      </c>
      <c r="J233">
        <v>0</v>
      </c>
    </row>
    <row r="234" spans="1:10" x14ac:dyDescent="0.25">
      <c r="A234" t="s">
        <v>3971</v>
      </c>
      <c r="C234" t="s">
        <v>3751</v>
      </c>
      <c r="E234">
        <v>0</v>
      </c>
      <c r="F234">
        <v>0</v>
      </c>
      <c r="H234" t="s">
        <v>3751</v>
      </c>
      <c r="J234">
        <v>0</v>
      </c>
    </row>
    <row r="235" spans="1:10" x14ac:dyDescent="0.25">
      <c r="A235" t="s">
        <v>3972</v>
      </c>
      <c r="C235" t="s">
        <v>3751</v>
      </c>
      <c r="E235">
        <v>0</v>
      </c>
      <c r="F235">
        <v>0</v>
      </c>
      <c r="H235" t="s">
        <v>3751</v>
      </c>
      <c r="J235">
        <v>0</v>
      </c>
    </row>
    <row r="236" spans="1:10" x14ac:dyDescent="0.25">
      <c r="A236" t="s">
        <v>3973</v>
      </c>
      <c r="C236" t="s">
        <v>3751</v>
      </c>
      <c r="E236">
        <v>0</v>
      </c>
      <c r="F236">
        <v>0</v>
      </c>
      <c r="H236" t="s">
        <v>3751</v>
      </c>
      <c r="J236">
        <v>0</v>
      </c>
    </row>
    <row r="237" spans="1:10" x14ac:dyDescent="0.25">
      <c r="A237" t="s">
        <v>3974</v>
      </c>
      <c r="C237" t="s">
        <v>3751</v>
      </c>
      <c r="E237">
        <v>0</v>
      </c>
      <c r="F237">
        <v>0</v>
      </c>
      <c r="H237" t="s">
        <v>3751</v>
      </c>
      <c r="J237">
        <v>0</v>
      </c>
    </row>
    <row r="238" spans="1:10" x14ac:dyDescent="0.25">
      <c r="A238" t="s">
        <v>3975</v>
      </c>
      <c r="C238" t="s">
        <v>3751</v>
      </c>
      <c r="E238">
        <v>0</v>
      </c>
      <c r="F238">
        <v>0</v>
      </c>
      <c r="H238" t="s">
        <v>3751</v>
      </c>
      <c r="J238">
        <v>0</v>
      </c>
    </row>
    <row r="239" spans="1:10" x14ac:dyDescent="0.25">
      <c r="A239" t="s">
        <v>3976</v>
      </c>
      <c r="C239" t="s">
        <v>3751</v>
      </c>
      <c r="E239">
        <v>0</v>
      </c>
      <c r="F239">
        <v>0</v>
      </c>
      <c r="H239" t="s">
        <v>3751</v>
      </c>
      <c r="J239">
        <v>0</v>
      </c>
    </row>
    <row r="240" spans="1:10" x14ac:dyDescent="0.25">
      <c r="A240" t="s">
        <v>3977</v>
      </c>
      <c r="C240" t="s">
        <v>3751</v>
      </c>
      <c r="E240">
        <v>0</v>
      </c>
      <c r="F240">
        <v>0</v>
      </c>
      <c r="H240" t="s">
        <v>3751</v>
      </c>
      <c r="J240">
        <v>0</v>
      </c>
    </row>
    <row r="241" spans="1:10" x14ac:dyDescent="0.25">
      <c r="A241" t="s">
        <v>3978</v>
      </c>
      <c r="C241" t="s">
        <v>3751</v>
      </c>
      <c r="E241">
        <v>0</v>
      </c>
      <c r="F241">
        <v>0</v>
      </c>
      <c r="H241" t="s">
        <v>3751</v>
      </c>
      <c r="J241">
        <v>0</v>
      </c>
    </row>
    <row r="242" spans="1:10" x14ac:dyDescent="0.25">
      <c r="A242" t="s">
        <v>3979</v>
      </c>
      <c r="C242" t="s">
        <v>3751</v>
      </c>
      <c r="E242">
        <v>0</v>
      </c>
      <c r="F242">
        <v>0</v>
      </c>
      <c r="H242" t="s">
        <v>3751</v>
      </c>
      <c r="J242">
        <v>0</v>
      </c>
    </row>
    <row r="243" spans="1:10" x14ac:dyDescent="0.25">
      <c r="A243" t="s">
        <v>3980</v>
      </c>
      <c r="C243" t="s">
        <v>3751</v>
      </c>
      <c r="E243">
        <v>0</v>
      </c>
      <c r="F243">
        <v>0</v>
      </c>
      <c r="H243" t="s">
        <v>3751</v>
      </c>
      <c r="J243">
        <v>0</v>
      </c>
    </row>
    <row r="244" spans="1:10" x14ac:dyDescent="0.25">
      <c r="A244" t="s">
        <v>3981</v>
      </c>
      <c r="C244" t="s">
        <v>3751</v>
      </c>
      <c r="E244">
        <v>0</v>
      </c>
      <c r="F244">
        <v>0</v>
      </c>
      <c r="H244" t="s">
        <v>3751</v>
      </c>
      <c r="J244">
        <v>0</v>
      </c>
    </row>
    <row r="245" spans="1:10" x14ac:dyDescent="0.25">
      <c r="A245" t="s">
        <v>3982</v>
      </c>
      <c r="C245" t="s">
        <v>3751</v>
      </c>
      <c r="E245">
        <v>0</v>
      </c>
      <c r="F245">
        <v>0</v>
      </c>
      <c r="H245" t="s">
        <v>3751</v>
      </c>
      <c r="J245">
        <v>0</v>
      </c>
    </row>
    <row r="246" spans="1:10" x14ac:dyDescent="0.25">
      <c r="A246" t="s">
        <v>3983</v>
      </c>
      <c r="C246" t="s">
        <v>3751</v>
      </c>
      <c r="E246">
        <v>0</v>
      </c>
      <c r="F246">
        <v>0</v>
      </c>
      <c r="H246" t="s">
        <v>3751</v>
      </c>
      <c r="J246">
        <v>0</v>
      </c>
    </row>
    <row r="247" spans="1:10" x14ac:dyDescent="0.25">
      <c r="A247" t="s">
        <v>3984</v>
      </c>
      <c r="C247" t="s">
        <v>3751</v>
      </c>
      <c r="E247">
        <v>0</v>
      </c>
      <c r="F247">
        <v>0</v>
      </c>
      <c r="H247" t="s">
        <v>3751</v>
      </c>
      <c r="J247">
        <v>0</v>
      </c>
    </row>
    <row r="248" spans="1:10" x14ac:dyDescent="0.25">
      <c r="A248" t="s">
        <v>3985</v>
      </c>
      <c r="C248" t="s">
        <v>3751</v>
      </c>
      <c r="E248">
        <v>0</v>
      </c>
      <c r="F248">
        <v>0</v>
      </c>
      <c r="H248" t="s">
        <v>3751</v>
      </c>
      <c r="J248">
        <v>0</v>
      </c>
    </row>
    <row r="249" spans="1:10" x14ac:dyDescent="0.25">
      <c r="A249" t="s">
        <v>3986</v>
      </c>
      <c r="C249" t="s">
        <v>3751</v>
      </c>
      <c r="E249">
        <v>0</v>
      </c>
      <c r="F249">
        <v>0</v>
      </c>
      <c r="H249" t="s">
        <v>3751</v>
      </c>
      <c r="J249">
        <v>0</v>
      </c>
    </row>
    <row r="250" spans="1:10" x14ac:dyDescent="0.25">
      <c r="A250" t="s">
        <v>3987</v>
      </c>
      <c r="C250" t="s">
        <v>3751</v>
      </c>
      <c r="E250">
        <v>0</v>
      </c>
      <c r="F250">
        <v>0</v>
      </c>
      <c r="H250" t="s">
        <v>3751</v>
      </c>
      <c r="J250">
        <v>0</v>
      </c>
    </row>
    <row r="251" spans="1:10" x14ac:dyDescent="0.25">
      <c r="A251" t="s">
        <v>3988</v>
      </c>
      <c r="C251" t="s">
        <v>3751</v>
      </c>
      <c r="E251">
        <v>0</v>
      </c>
      <c r="F251">
        <v>0</v>
      </c>
      <c r="H251" t="s">
        <v>3751</v>
      </c>
      <c r="J251">
        <v>0</v>
      </c>
    </row>
    <row r="252" spans="1:10" x14ac:dyDescent="0.25">
      <c r="A252" t="s">
        <v>3989</v>
      </c>
      <c r="C252" t="s">
        <v>3751</v>
      </c>
      <c r="E252">
        <v>0</v>
      </c>
      <c r="F252">
        <v>0</v>
      </c>
      <c r="H252" t="s">
        <v>3751</v>
      </c>
      <c r="J252">
        <v>0</v>
      </c>
    </row>
    <row r="253" spans="1:10" x14ac:dyDescent="0.25">
      <c r="A253" t="s">
        <v>3990</v>
      </c>
      <c r="C253" t="s">
        <v>3751</v>
      </c>
      <c r="E253">
        <v>0</v>
      </c>
      <c r="F253">
        <v>0</v>
      </c>
      <c r="H253" t="s">
        <v>3751</v>
      </c>
      <c r="J253">
        <v>0</v>
      </c>
    </row>
    <row r="254" spans="1:10" x14ac:dyDescent="0.25">
      <c r="A254" t="s">
        <v>3991</v>
      </c>
      <c r="C254" t="s">
        <v>3751</v>
      </c>
      <c r="E254">
        <v>0</v>
      </c>
      <c r="F254">
        <v>0</v>
      </c>
      <c r="H254" t="s">
        <v>3751</v>
      </c>
      <c r="J254">
        <v>0</v>
      </c>
    </row>
    <row r="255" spans="1:10" x14ac:dyDescent="0.25">
      <c r="A255" t="s">
        <v>3992</v>
      </c>
      <c r="C255" t="s">
        <v>3751</v>
      </c>
      <c r="E255">
        <v>0</v>
      </c>
      <c r="F255">
        <v>0</v>
      </c>
      <c r="H255" t="s">
        <v>3751</v>
      </c>
      <c r="J255">
        <v>0</v>
      </c>
    </row>
    <row r="256" spans="1:10" x14ac:dyDescent="0.25">
      <c r="A256" t="s">
        <v>3993</v>
      </c>
      <c r="C256" t="s">
        <v>3751</v>
      </c>
      <c r="E256">
        <v>0</v>
      </c>
      <c r="F256">
        <v>0</v>
      </c>
      <c r="H256" t="s">
        <v>3751</v>
      </c>
      <c r="J256">
        <v>0</v>
      </c>
    </row>
    <row r="257" spans="1:10" x14ac:dyDescent="0.25">
      <c r="A257" t="s">
        <v>3994</v>
      </c>
      <c r="C257" t="s">
        <v>3751</v>
      </c>
      <c r="E257">
        <v>0</v>
      </c>
      <c r="F257">
        <v>0</v>
      </c>
      <c r="H257" t="s">
        <v>3751</v>
      </c>
      <c r="J257">
        <v>0</v>
      </c>
    </row>
    <row r="258" spans="1:10" x14ac:dyDescent="0.25">
      <c r="A258" t="s">
        <v>3995</v>
      </c>
      <c r="C258" t="s">
        <v>3751</v>
      </c>
      <c r="E258">
        <v>0</v>
      </c>
      <c r="F258">
        <v>0</v>
      </c>
      <c r="H258" t="s">
        <v>3751</v>
      </c>
      <c r="J258">
        <v>0</v>
      </c>
    </row>
    <row r="259" spans="1:10" x14ac:dyDescent="0.25">
      <c r="A259" t="s">
        <v>3996</v>
      </c>
      <c r="C259" t="s">
        <v>3751</v>
      </c>
      <c r="E259">
        <v>0</v>
      </c>
      <c r="F259">
        <v>0</v>
      </c>
      <c r="H259" t="s">
        <v>3751</v>
      </c>
      <c r="J259">
        <v>0</v>
      </c>
    </row>
    <row r="260" spans="1:10" x14ac:dyDescent="0.25">
      <c r="A260" t="s">
        <v>3997</v>
      </c>
      <c r="C260" t="s">
        <v>3751</v>
      </c>
      <c r="E260">
        <v>0</v>
      </c>
      <c r="F260">
        <v>0</v>
      </c>
      <c r="H260" t="s">
        <v>3751</v>
      </c>
      <c r="J260">
        <v>0</v>
      </c>
    </row>
    <row r="261" spans="1:10" x14ac:dyDescent="0.25">
      <c r="A261" t="s">
        <v>3998</v>
      </c>
      <c r="C261" t="s">
        <v>3751</v>
      </c>
      <c r="E261">
        <v>0</v>
      </c>
      <c r="F261">
        <v>0</v>
      </c>
      <c r="H261" t="s">
        <v>3751</v>
      </c>
      <c r="J261">
        <v>0</v>
      </c>
    </row>
    <row r="262" spans="1:10" x14ac:dyDescent="0.25">
      <c r="A262" t="s">
        <v>3999</v>
      </c>
      <c r="C262" t="s">
        <v>3751</v>
      </c>
      <c r="E262">
        <v>0</v>
      </c>
      <c r="F262">
        <v>0</v>
      </c>
      <c r="H262" t="s">
        <v>3751</v>
      </c>
      <c r="J262">
        <v>0</v>
      </c>
    </row>
    <row r="263" spans="1:10" x14ac:dyDescent="0.25">
      <c r="A263" t="s">
        <v>4000</v>
      </c>
      <c r="C263" t="s">
        <v>3751</v>
      </c>
      <c r="E263">
        <v>0</v>
      </c>
      <c r="F263">
        <v>0</v>
      </c>
      <c r="H263" t="s">
        <v>3751</v>
      </c>
      <c r="J263">
        <v>0</v>
      </c>
    </row>
    <row r="264" spans="1:10" x14ac:dyDescent="0.25">
      <c r="A264" t="s">
        <v>4001</v>
      </c>
      <c r="C264" t="s">
        <v>3751</v>
      </c>
      <c r="E264">
        <v>0</v>
      </c>
      <c r="F264">
        <v>0</v>
      </c>
      <c r="H264" t="s">
        <v>3751</v>
      </c>
      <c r="J264">
        <v>0</v>
      </c>
    </row>
    <row r="265" spans="1:10" x14ac:dyDescent="0.25">
      <c r="A265" t="s">
        <v>4002</v>
      </c>
      <c r="C265" t="s">
        <v>3751</v>
      </c>
      <c r="E265">
        <v>0</v>
      </c>
      <c r="F265">
        <v>0</v>
      </c>
      <c r="H265" t="s">
        <v>3751</v>
      </c>
      <c r="J265">
        <v>0</v>
      </c>
    </row>
    <row r="266" spans="1:10" x14ac:dyDescent="0.25">
      <c r="A266" t="s">
        <v>4003</v>
      </c>
      <c r="C266" t="s">
        <v>3751</v>
      </c>
      <c r="E266">
        <v>0</v>
      </c>
      <c r="F266">
        <v>0</v>
      </c>
      <c r="H266" t="s">
        <v>3751</v>
      </c>
      <c r="J266">
        <v>0</v>
      </c>
    </row>
    <row r="267" spans="1:10" x14ac:dyDescent="0.25">
      <c r="A267" t="s">
        <v>4004</v>
      </c>
      <c r="C267" t="s">
        <v>3751</v>
      </c>
      <c r="E267">
        <v>0</v>
      </c>
      <c r="F267">
        <v>0</v>
      </c>
      <c r="H267" t="s">
        <v>3751</v>
      </c>
      <c r="J267">
        <v>0</v>
      </c>
    </row>
    <row r="268" spans="1:10" x14ac:dyDescent="0.25">
      <c r="A268" t="s">
        <v>4005</v>
      </c>
      <c r="C268" t="s">
        <v>3751</v>
      </c>
      <c r="E268">
        <v>0</v>
      </c>
      <c r="F268">
        <v>0</v>
      </c>
      <c r="H268" t="s">
        <v>3751</v>
      </c>
      <c r="J268">
        <v>0</v>
      </c>
    </row>
    <row r="269" spans="1:10" x14ac:dyDescent="0.25">
      <c r="A269" t="s">
        <v>4006</v>
      </c>
      <c r="C269" t="s">
        <v>3751</v>
      </c>
      <c r="E269">
        <v>0</v>
      </c>
      <c r="F269">
        <v>0</v>
      </c>
      <c r="H269" t="s">
        <v>3751</v>
      </c>
      <c r="J269">
        <v>0</v>
      </c>
    </row>
    <row r="270" spans="1:10" x14ac:dyDescent="0.25">
      <c r="A270" t="s">
        <v>4007</v>
      </c>
      <c r="B270">
        <v>45870</v>
      </c>
      <c r="C270" t="s">
        <v>3781</v>
      </c>
      <c r="D270">
        <v>277160617</v>
      </c>
      <c r="E270">
        <v>168</v>
      </c>
      <c r="F270">
        <v>168</v>
      </c>
      <c r="G270">
        <v>45870</v>
      </c>
      <c r="H270" t="s">
        <v>3782</v>
      </c>
      <c r="I270">
        <v>1010643</v>
      </c>
      <c r="J270">
        <v>0</v>
      </c>
    </row>
    <row r="271" spans="1:10" x14ac:dyDescent="0.25">
      <c r="A271" t="s">
        <v>4008</v>
      </c>
      <c r="C271" t="s">
        <v>3751</v>
      </c>
      <c r="E271">
        <v>0</v>
      </c>
      <c r="F271">
        <v>0</v>
      </c>
      <c r="H271" t="s">
        <v>3751</v>
      </c>
      <c r="J271">
        <v>0</v>
      </c>
    </row>
    <row r="272" spans="1:10" x14ac:dyDescent="0.25">
      <c r="A272" t="s">
        <v>4009</v>
      </c>
      <c r="C272" t="s">
        <v>3751</v>
      </c>
      <c r="E272">
        <v>0</v>
      </c>
      <c r="F272">
        <v>0</v>
      </c>
      <c r="H272" t="s">
        <v>3751</v>
      </c>
      <c r="J272">
        <v>0</v>
      </c>
    </row>
    <row r="273" spans="1:10" x14ac:dyDescent="0.25">
      <c r="A273" t="s">
        <v>4010</v>
      </c>
      <c r="C273" t="s">
        <v>3751</v>
      </c>
      <c r="E273">
        <v>0</v>
      </c>
      <c r="F273">
        <v>0</v>
      </c>
      <c r="H273" t="s">
        <v>3751</v>
      </c>
      <c r="J273">
        <v>0</v>
      </c>
    </row>
    <row r="274" spans="1:10" x14ac:dyDescent="0.25">
      <c r="A274" t="s">
        <v>4011</v>
      </c>
      <c r="C274" t="s">
        <v>3751</v>
      </c>
      <c r="E274">
        <v>0</v>
      </c>
      <c r="F274">
        <v>0</v>
      </c>
      <c r="H274" t="s">
        <v>3751</v>
      </c>
      <c r="J274">
        <v>0</v>
      </c>
    </row>
    <row r="275" spans="1:10" x14ac:dyDescent="0.25">
      <c r="A275" t="s">
        <v>4012</v>
      </c>
      <c r="C275" t="s">
        <v>3751</v>
      </c>
      <c r="E275">
        <v>0</v>
      </c>
      <c r="F275">
        <v>0</v>
      </c>
      <c r="H275" t="s">
        <v>3751</v>
      </c>
      <c r="J275">
        <v>0</v>
      </c>
    </row>
    <row r="276" spans="1:10" x14ac:dyDescent="0.25">
      <c r="A276" t="s">
        <v>4013</v>
      </c>
      <c r="C276" t="s">
        <v>3751</v>
      </c>
      <c r="E276">
        <v>0</v>
      </c>
      <c r="F276">
        <v>0</v>
      </c>
      <c r="H276" t="s">
        <v>3751</v>
      </c>
      <c r="J276">
        <v>0</v>
      </c>
    </row>
    <row r="277" spans="1:10" x14ac:dyDescent="0.25">
      <c r="A277" t="s">
        <v>4014</v>
      </c>
      <c r="B277">
        <v>45863</v>
      </c>
      <c r="C277" t="s">
        <v>3781</v>
      </c>
      <c r="D277">
        <v>276642063</v>
      </c>
      <c r="E277">
        <v>6</v>
      </c>
      <c r="F277">
        <v>6</v>
      </c>
      <c r="G277">
        <v>45863</v>
      </c>
      <c r="H277" t="s">
        <v>3782</v>
      </c>
      <c r="I277">
        <v>1012882</v>
      </c>
      <c r="J277">
        <v>6</v>
      </c>
    </row>
    <row r="278" spans="1:10" x14ac:dyDescent="0.25">
      <c r="A278" t="s">
        <v>4015</v>
      </c>
      <c r="B278">
        <v>45863</v>
      </c>
      <c r="C278" t="s">
        <v>3781</v>
      </c>
      <c r="D278">
        <v>276642064</v>
      </c>
      <c r="E278">
        <v>72</v>
      </c>
      <c r="F278">
        <v>72</v>
      </c>
      <c r="G278">
        <v>45863</v>
      </c>
      <c r="H278" t="s">
        <v>3782</v>
      </c>
      <c r="I278">
        <v>1012882</v>
      </c>
      <c r="J278">
        <v>72</v>
      </c>
    </row>
    <row r="279" spans="1:10" x14ac:dyDescent="0.25">
      <c r="A279" t="s">
        <v>4016</v>
      </c>
      <c r="B279">
        <v>45863</v>
      </c>
      <c r="C279" t="s">
        <v>3781</v>
      </c>
      <c r="D279">
        <v>276642065</v>
      </c>
      <c r="E279">
        <v>99</v>
      </c>
      <c r="F279">
        <v>99</v>
      </c>
      <c r="G279">
        <v>45863</v>
      </c>
      <c r="H279" t="s">
        <v>3782</v>
      </c>
      <c r="I279">
        <v>1012882</v>
      </c>
      <c r="J279">
        <v>99</v>
      </c>
    </row>
    <row r="280" spans="1:10" x14ac:dyDescent="0.25">
      <c r="A280" t="s">
        <v>4017</v>
      </c>
      <c r="B280">
        <v>45863</v>
      </c>
      <c r="C280" t="s">
        <v>3781</v>
      </c>
      <c r="D280">
        <v>276642066</v>
      </c>
      <c r="E280">
        <v>2</v>
      </c>
      <c r="F280">
        <v>2</v>
      </c>
      <c r="G280">
        <v>45863</v>
      </c>
      <c r="H280" t="s">
        <v>3782</v>
      </c>
      <c r="I280">
        <v>1012882</v>
      </c>
      <c r="J280">
        <v>2</v>
      </c>
    </row>
    <row r="281" spans="1:10" x14ac:dyDescent="0.25">
      <c r="A281" t="s">
        <v>4018</v>
      </c>
      <c r="B281">
        <v>45863</v>
      </c>
      <c r="C281" t="s">
        <v>3781</v>
      </c>
      <c r="D281">
        <v>276642067</v>
      </c>
      <c r="E281">
        <v>170</v>
      </c>
      <c r="F281">
        <v>170</v>
      </c>
      <c r="G281">
        <v>45863</v>
      </c>
      <c r="H281" t="s">
        <v>3782</v>
      </c>
      <c r="I281">
        <v>1012882</v>
      </c>
      <c r="J281">
        <v>170</v>
      </c>
    </row>
    <row r="282" spans="1:10" x14ac:dyDescent="0.25">
      <c r="A282" t="s">
        <v>4019</v>
      </c>
      <c r="B282">
        <v>45863</v>
      </c>
      <c r="C282" t="s">
        <v>3781</v>
      </c>
      <c r="D282">
        <v>276642068</v>
      </c>
      <c r="E282">
        <v>33</v>
      </c>
      <c r="F282">
        <v>33</v>
      </c>
      <c r="G282">
        <v>45863</v>
      </c>
      <c r="H282" t="s">
        <v>3782</v>
      </c>
      <c r="I282">
        <v>1012882</v>
      </c>
      <c r="J282">
        <v>33</v>
      </c>
    </row>
    <row r="283" spans="1:10" x14ac:dyDescent="0.25">
      <c r="A283" t="s">
        <v>4020</v>
      </c>
      <c r="B283">
        <v>45863</v>
      </c>
      <c r="C283" t="s">
        <v>3781</v>
      </c>
      <c r="D283">
        <v>276642069</v>
      </c>
      <c r="E283">
        <v>35</v>
      </c>
      <c r="F283">
        <v>35</v>
      </c>
      <c r="G283">
        <v>45863</v>
      </c>
      <c r="H283" t="s">
        <v>3782</v>
      </c>
      <c r="I283">
        <v>1012882</v>
      </c>
      <c r="J283">
        <v>35</v>
      </c>
    </row>
    <row r="284" spans="1:10" x14ac:dyDescent="0.25">
      <c r="A284" t="s">
        <v>4021</v>
      </c>
      <c r="B284">
        <v>45863</v>
      </c>
      <c r="C284" t="s">
        <v>3781</v>
      </c>
      <c r="D284">
        <v>276642070</v>
      </c>
      <c r="E284">
        <v>40</v>
      </c>
      <c r="F284">
        <v>40</v>
      </c>
      <c r="G284">
        <v>45863</v>
      </c>
      <c r="H284" t="s">
        <v>3782</v>
      </c>
      <c r="I284">
        <v>1012882</v>
      </c>
      <c r="J284">
        <v>40</v>
      </c>
    </row>
    <row r="285" spans="1:10" x14ac:dyDescent="0.25">
      <c r="A285" t="s">
        <v>4022</v>
      </c>
      <c r="B285">
        <v>45863</v>
      </c>
      <c r="C285" t="s">
        <v>3781</v>
      </c>
      <c r="D285">
        <v>276642071</v>
      </c>
      <c r="E285">
        <v>31</v>
      </c>
      <c r="F285">
        <v>31</v>
      </c>
      <c r="G285">
        <v>45863</v>
      </c>
      <c r="H285" t="s">
        <v>3782</v>
      </c>
      <c r="I285">
        <v>1012882</v>
      </c>
      <c r="J285">
        <v>31</v>
      </c>
    </row>
    <row r="286" spans="1:10" x14ac:dyDescent="0.25">
      <c r="A286" t="s">
        <v>4023</v>
      </c>
      <c r="B286">
        <v>45863</v>
      </c>
      <c r="C286" t="s">
        <v>3781</v>
      </c>
      <c r="D286">
        <v>276642072</v>
      </c>
      <c r="E286">
        <v>3</v>
      </c>
      <c r="F286">
        <v>3</v>
      </c>
      <c r="G286">
        <v>45863</v>
      </c>
      <c r="H286" t="s">
        <v>3782</v>
      </c>
      <c r="I286">
        <v>1012882</v>
      </c>
      <c r="J286">
        <v>3</v>
      </c>
    </row>
    <row r="287" spans="1:10" x14ac:dyDescent="0.25">
      <c r="A287" t="s">
        <v>4024</v>
      </c>
      <c r="B287">
        <v>45870</v>
      </c>
      <c r="C287" t="s">
        <v>3781</v>
      </c>
      <c r="D287">
        <v>277160605</v>
      </c>
      <c r="E287">
        <v>24</v>
      </c>
      <c r="F287">
        <v>6.72</v>
      </c>
      <c r="G287">
        <v>45870</v>
      </c>
      <c r="H287" t="s">
        <v>3782</v>
      </c>
      <c r="I287">
        <v>1010643</v>
      </c>
      <c r="J287">
        <v>0</v>
      </c>
    </row>
    <row r="288" spans="1:10" x14ac:dyDescent="0.25">
      <c r="A288" t="s">
        <v>4025</v>
      </c>
      <c r="B288">
        <v>45870</v>
      </c>
      <c r="C288" t="s">
        <v>3781</v>
      </c>
      <c r="D288">
        <v>277160606</v>
      </c>
      <c r="E288">
        <v>37</v>
      </c>
      <c r="F288">
        <v>10.4</v>
      </c>
      <c r="G288">
        <v>45870</v>
      </c>
      <c r="H288" t="s">
        <v>3782</v>
      </c>
      <c r="I288">
        <v>1010643</v>
      </c>
      <c r="J288">
        <v>0</v>
      </c>
    </row>
    <row r="289" spans="1:10" x14ac:dyDescent="0.25">
      <c r="A289" t="s">
        <v>4026</v>
      </c>
      <c r="B289">
        <v>45870</v>
      </c>
      <c r="C289" t="s">
        <v>3781</v>
      </c>
      <c r="D289">
        <v>277160608</v>
      </c>
      <c r="E289">
        <v>20</v>
      </c>
      <c r="F289">
        <v>5.62</v>
      </c>
      <c r="G289">
        <v>45870</v>
      </c>
      <c r="H289" t="s">
        <v>3782</v>
      </c>
      <c r="I289">
        <v>1010643</v>
      </c>
      <c r="J289">
        <v>0</v>
      </c>
    </row>
    <row r="290" spans="1:10" x14ac:dyDescent="0.25">
      <c r="A290" t="s">
        <v>4027</v>
      </c>
      <c r="B290">
        <v>45863</v>
      </c>
      <c r="C290" t="s">
        <v>3781</v>
      </c>
      <c r="D290">
        <v>276642062</v>
      </c>
      <c r="E290">
        <v>41</v>
      </c>
      <c r="F290">
        <v>41</v>
      </c>
      <c r="G290">
        <v>45863</v>
      </c>
      <c r="H290" t="s">
        <v>3782</v>
      </c>
      <c r="I290">
        <v>1012882</v>
      </c>
      <c r="J290">
        <v>41</v>
      </c>
    </row>
    <row r="291" spans="1:10" x14ac:dyDescent="0.25">
      <c r="A291" t="s">
        <v>4028</v>
      </c>
      <c r="C291" t="s">
        <v>3751</v>
      </c>
      <c r="E291">
        <v>0</v>
      </c>
      <c r="F291">
        <v>0</v>
      </c>
      <c r="H291" t="s">
        <v>3751</v>
      </c>
      <c r="J291">
        <v>0</v>
      </c>
    </row>
    <row r="292" spans="1:10" x14ac:dyDescent="0.25">
      <c r="A292" t="s">
        <v>4029</v>
      </c>
      <c r="C292" t="s">
        <v>3751</v>
      </c>
      <c r="E292">
        <v>0</v>
      </c>
      <c r="F292">
        <v>0</v>
      </c>
      <c r="H292" t="s">
        <v>3751</v>
      </c>
      <c r="J292">
        <v>0</v>
      </c>
    </row>
    <row r="293" spans="1:10" x14ac:dyDescent="0.25">
      <c r="A293" t="s">
        <v>4030</v>
      </c>
      <c r="C293" t="s">
        <v>3751</v>
      </c>
      <c r="E293">
        <v>0</v>
      </c>
      <c r="F293">
        <v>0</v>
      </c>
      <c r="H293" t="s">
        <v>3751</v>
      </c>
      <c r="J293">
        <v>0</v>
      </c>
    </row>
    <row r="294" spans="1:10" x14ac:dyDescent="0.25">
      <c r="A294" t="s">
        <v>4031</v>
      </c>
      <c r="C294" t="s">
        <v>3751</v>
      </c>
      <c r="E294">
        <v>0</v>
      </c>
      <c r="F294">
        <v>0</v>
      </c>
      <c r="H294" t="s">
        <v>3751</v>
      </c>
      <c r="J294">
        <v>0</v>
      </c>
    </row>
    <row r="295" spans="1:10" x14ac:dyDescent="0.25">
      <c r="A295" t="s">
        <v>4032</v>
      </c>
      <c r="C295" t="s">
        <v>3751</v>
      </c>
      <c r="E295">
        <v>0</v>
      </c>
      <c r="F295">
        <v>0</v>
      </c>
      <c r="H295" t="s">
        <v>3751</v>
      </c>
      <c r="J295">
        <v>0</v>
      </c>
    </row>
    <row r="296" spans="1:10" x14ac:dyDescent="0.25">
      <c r="A296" t="s">
        <v>4033</v>
      </c>
      <c r="C296" t="s">
        <v>3751</v>
      </c>
      <c r="E296">
        <v>0</v>
      </c>
      <c r="F296">
        <v>0</v>
      </c>
      <c r="H296" t="s">
        <v>3751</v>
      </c>
      <c r="J296">
        <v>0</v>
      </c>
    </row>
    <row r="297" spans="1:10" x14ac:dyDescent="0.25">
      <c r="A297" t="s">
        <v>4034</v>
      </c>
      <c r="C297" t="s">
        <v>3751</v>
      </c>
      <c r="E297">
        <v>0</v>
      </c>
      <c r="F297">
        <v>0</v>
      </c>
      <c r="H297" t="s">
        <v>3751</v>
      </c>
      <c r="J297">
        <v>0</v>
      </c>
    </row>
    <row r="298" spans="1:10" x14ac:dyDescent="0.25">
      <c r="A298" t="s">
        <v>4035</v>
      </c>
      <c r="C298" t="s">
        <v>3751</v>
      </c>
      <c r="E298">
        <v>0</v>
      </c>
      <c r="F298">
        <v>0</v>
      </c>
      <c r="H298" t="s">
        <v>3751</v>
      </c>
      <c r="J298">
        <v>0</v>
      </c>
    </row>
    <row r="299" spans="1:10" x14ac:dyDescent="0.25">
      <c r="A299" t="s">
        <v>4036</v>
      </c>
      <c r="C299" t="s">
        <v>3751</v>
      </c>
      <c r="E299">
        <v>0</v>
      </c>
      <c r="F299">
        <v>0</v>
      </c>
      <c r="H299" t="s">
        <v>3751</v>
      </c>
      <c r="J299">
        <v>0</v>
      </c>
    </row>
    <row r="300" spans="1:10" x14ac:dyDescent="0.25">
      <c r="A300" t="s">
        <v>4037</v>
      </c>
      <c r="C300" t="s">
        <v>3751</v>
      </c>
      <c r="E300">
        <v>0</v>
      </c>
      <c r="F300">
        <v>0</v>
      </c>
      <c r="H300" t="s">
        <v>3751</v>
      </c>
      <c r="J300">
        <v>0</v>
      </c>
    </row>
    <row r="301" spans="1:10" x14ac:dyDescent="0.25">
      <c r="A301" t="s">
        <v>4038</v>
      </c>
      <c r="C301" t="s">
        <v>3751</v>
      </c>
      <c r="E301">
        <v>0</v>
      </c>
      <c r="F301">
        <v>0</v>
      </c>
      <c r="H301" t="s">
        <v>3751</v>
      </c>
      <c r="J301">
        <v>0</v>
      </c>
    </row>
    <row r="302" spans="1:10" x14ac:dyDescent="0.25">
      <c r="A302" t="s">
        <v>4039</v>
      </c>
      <c r="C302" t="s">
        <v>3751</v>
      </c>
      <c r="E302">
        <v>0</v>
      </c>
      <c r="F302">
        <v>0</v>
      </c>
      <c r="H302" t="s">
        <v>3751</v>
      </c>
      <c r="J302">
        <v>0</v>
      </c>
    </row>
    <row r="303" spans="1:10" x14ac:dyDescent="0.25">
      <c r="A303" t="s">
        <v>4040</v>
      </c>
      <c r="C303" t="s">
        <v>3751</v>
      </c>
      <c r="E303">
        <v>0</v>
      </c>
      <c r="F303">
        <v>0</v>
      </c>
      <c r="H303" t="s">
        <v>3751</v>
      </c>
      <c r="J303">
        <v>0</v>
      </c>
    </row>
    <row r="304" spans="1:10" x14ac:dyDescent="0.25">
      <c r="A304" t="s">
        <v>4041</v>
      </c>
      <c r="C304" t="s">
        <v>3751</v>
      </c>
      <c r="E304">
        <v>0</v>
      </c>
      <c r="F304">
        <v>0</v>
      </c>
      <c r="H304" t="s">
        <v>3751</v>
      </c>
      <c r="J304">
        <v>0</v>
      </c>
    </row>
    <row r="305" spans="1:10" x14ac:dyDescent="0.25">
      <c r="A305" t="s">
        <v>4042</v>
      </c>
      <c r="C305" t="s">
        <v>3751</v>
      </c>
      <c r="E305">
        <v>0</v>
      </c>
      <c r="F305">
        <v>0</v>
      </c>
      <c r="H305" t="s">
        <v>3751</v>
      </c>
      <c r="J305">
        <v>0</v>
      </c>
    </row>
    <row r="306" spans="1:10" x14ac:dyDescent="0.25">
      <c r="A306" t="s">
        <v>4043</v>
      </c>
      <c r="C306" t="s">
        <v>3751</v>
      </c>
      <c r="E306">
        <v>0</v>
      </c>
      <c r="F306">
        <v>0</v>
      </c>
      <c r="H306" t="s">
        <v>3751</v>
      </c>
      <c r="J306">
        <v>0</v>
      </c>
    </row>
    <row r="307" spans="1:10" x14ac:dyDescent="0.25">
      <c r="A307" t="s">
        <v>4044</v>
      </c>
      <c r="C307" t="s">
        <v>3751</v>
      </c>
      <c r="E307">
        <v>0</v>
      </c>
      <c r="F307">
        <v>0</v>
      </c>
      <c r="H307" t="s">
        <v>3751</v>
      </c>
      <c r="J307">
        <v>0</v>
      </c>
    </row>
    <row r="308" spans="1:10" x14ac:dyDescent="0.25">
      <c r="A308" t="s">
        <v>4045</v>
      </c>
      <c r="C308" t="s">
        <v>3751</v>
      </c>
      <c r="E308">
        <v>0</v>
      </c>
      <c r="F308">
        <v>0</v>
      </c>
      <c r="H308" t="s">
        <v>3751</v>
      </c>
      <c r="J308">
        <v>0</v>
      </c>
    </row>
    <row r="309" spans="1:10" x14ac:dyDescent="0.25">
      <c r="A309" t="s">
        <v>4046</v>
      </c>
      <c r="C309" t="s">
        <v>3751</v>
      </c>
      <c r="E309">
        <v>0</v>
      </c>
      <c r="F309">
        <v>0</v>
      </c>
      <c r="H309" t="s">
        <v>3751</v>
      </c>
      <c r="J309">
        <v>0</v>
      </c>
    </row>
    <row r="310" spans="1:10" x14ac:dyDescent="0.25">
      <c r="A310" t="s">
        <v>4047</v>
      </c>
      <c r="C310" t="s">
        <v>3751</v>
      </c>
      <c r="E310">
        <v>0</v>
      </c>
      <c r="F310">
        <v>0</v>
      </c>
      <c r="H310" t="s">
        <v>3751</v>
      </c>
      <c r="J310">
        <v>0</v>
      </c>
    </row>
    <row r="311" spans="1:10" x14ac:dyDescent="0.25">
      <c r="A311" t="s">
        <v>4048</v>
      </c>
      <c r="C311" t="s">
        <v>3751</v>
      </c>
      <c r="E311">
        <v>0</v>
      </c>
      <c r="F311">
        <v>0</v>
      </c>
      <c r="H311" t="s">
        <v>3751</v>
      </c>
      <c r="J311">
        <v>0</v>
      </c>
    </row>
    <row r="312" spans="1:10" x14ac:dyDescent="0.25">
      <c r="A312" t="s">
        <v>4049</v>
      </c>
      <c r="C312" t="s">
        <v>3751</v>
      </c>
      <c r="E312">
        <v>0</v>
      </c>
      <c r="F312">
        <v>0</v>
      </c>
      <c r="H312" t="s">
        <v>3751</v>
      </c>
      <c r="J312">
        <v>0</v>
      </c>
    </row>
    <row r="313" spans="1:10" x14ac:dyDescent="0.25">
      <c r="A313" t="s">
        <v>4050</v>
      </c>
      <c r="C313" t="s">
        <v>3751</v>
      </c>
      <c r="E313">
        <v>0</v>
      </c>
      <c r="F313">
        <v>0</v>
      </c>
      <c r="H313" t="s">
        <v>3751</v>
      </c>
      <c r="J313">
        <v>0</v>
      </c>
    </row>
    <row r="314" spans="1:10" x14ac:dyDescent="0.25">
      <c r="A314" t="s">
        <v>4051</v>
      </c>
      <c r="B314">
        <v>45870</v>
      </c>
      <c r="C314" t="s">
        <v>3781</v>
      </c>
      <c r="D314">
        <v>277160615</v>
      </c>
      <c r="E314">
        <v>27</v>
      </c>
      <c r="F314">
        <v>7.57</v>
      </c>
      <c r="G314">
        <v>45870</v>
      </c>
      <c r="H314" t="s">
        <v>3782</v>
      </c>
      <c r="I314">
        <v>1010643</v>
      </c>
      <c r="J314">
        <v>0</v>
      </c>
    </row>
    <row r="315" spans="1:10" x14ac:dyDescent="0.25">
      <c r="A315" t="s">
        <v>4052</v>
      </c>
      <c r="C315" t="s">
        <v>3751</v>
      </c>
      <c r="E315">
        <v>0</v>
      </c>
      <c r="F315">
        <v>0</v>
      </c>
      <c r="H315" t="s">
        <v>3751</v>
      </c>
      <c r="J315">
        <v>0</v>
      </c>
    </row>
    <row r="316" spans="1:10" x14ac:dyDescent="0.25">
      <c r="A316" t="s">
        <v>4053</v>
      </c>
      <c r="B316">
        <v>45870</v>
      </c>
      <c r="C316" t="s">
        <v>3781</v>
      </c>
      <c r="D316">
        <v>277160613</v>
      </c>
      <c r="E316">
        <v>14</v>
      </c>
      <c r="F316">
        <v>3.94</v>
      </c>
      <c r="G316">
        <v>45870</v>
      </c>
      <c r="H316" t="s">
        <v>3782</v>
      </c>
      <c r="I316">
        <v>1010643</v>
      </c>
      <c r="J316">
        <v>0</v>
      </c>
    </row>
    <row r="317" spans="1:10" x14ac:dyDescent="0.25">
      <c r="A317" t="s">
        <v>4054</v>
      </c>
      <c r="B317">
        <v>45870</v>
      </c>
      <c r="C317" t="s">
        <v>3781</v>
      </c>
      <c r="D317">
        <v>277160611</v>
      </c>
      <c r="E317">
        <v>57</v>
      </c>
      <c r="F317">
        <v>15.98</v>
      </c>
      <c r="G317">
        <v>45870</v>
      </c>
      <c r="H317" t="s">
        <v>3782</v>
      </c>
      <c r="I317">
        <v>1010643</v>
      </c>
      <c r="J317">
        <v>0</v>
      </c>
    </row>
    <row r="318" spans="1:10" x14ac:dyDescent="0.25">
      <c r="A318" t="s">
        <v>4055</v>
      </c>
      <c r="C318" t="s">
        <v>3751</v>
      </c>
      <c r="E318">
        <v>0</v>
      </c>
      <c r="F318">
        <v>0</v>
      </c>
      <c r="H318" t="s">
        <v>3751</v>
      </c>
      <c r="J318">
        <v>0</v>
      </c>
    </row>
    <row r="319" spans="1:10" x14ac:dyDescent="0.25">
      <c r="A319" t="s">
        <v>4056</v>
      </c>
      <c r="B319">
        <v>45870</v>
      </c>
      <c r="C319" t="s">
        <v>3781</v>
      </c>
      <c r="D319">
        <v>277160609</v>
      </c>
      <c r="E319">
        <v>38</v>
      </c>
      <c r="F319">
        <v>10.67</v>
      </c>
      <c r="G319">
        <v>45870</v>
      </c>
      <c r="H319" t="s">
        <v>3782</v>
      </c>
      <c r="I319">
        <v>1010643</v>
      </c>
      <c r="J319">
        <v>0</v>
      </c>
    </row>
    <row r="320" spans="1:10" x14ac:dyDescent="0.25">
      <c r="A320" t="s">
        <v>4057</v>
      </c>
      <c r="C320" t="s">
        <v>3751</v>
      </c>
      <c r="E320">
        <v>0</v>
      </c>
      <c r="F320">
        <v>0</v>
      </c>
      <c r="H320" t="s">
        <v>3751</v>
      </c>
      <c r="J320">
        <v>0</v>
      </c>
    </row>
    <row r="321" spans="1:10" x14ac:dyDescent="0.25">
      <c r="A321" t="s">
        <v>4058</v>
      </c>
      <c r="C321" t="s">
        <v>3751</v>
      </c>
      <c r="E321">
        <v>0</v>
      </c>
      <c r="F321">
        <v>0</v>
      </c>
      <c r="H321" t="s">
        <v>3751</v>
      </c>
      <c r="J321">
        <v>0</v>
      </c>
    </row>
    <row r="322" spans="1:10" x14ac:dyDescent="0.25">
      <c r="A322" t="s">
        <v>4059</v>
      </c>
      <c r="C322" t="s">
        <v>3751</v>
      </c>
      <c r="E322">
        <v>0</v>
      </c>
      <c r="F322">
        <v>0</v>
      </c>
      <c r="H322" t="s">
        <v>3751</v>
      </c>
      <c r="J322">
        <v>0</v>
      </c>
    </row>
    <row r="323" spans="1:10" x14ac:dyDescent="0.25">
      <c r="A323" t="s">
        <v>4060</v>
      </c>
      <c r="C323" t="s">
        <v>3751</v>
      </c>
      <c r="E323">
        <v>0</v>
      </c>
      <c r="F323">
        <v>0</v>
      </c>
      <c r="H323" t="s">
        <v>3751</v>
      </c>
      <c r="J323">
        <v>0</v>
      </c>
    </row>
    <row r="324" spans="1:10" x14ac:dyDescent="0.25">
      <c r="A324" t="s">
        <v>4061</v>
      </c>
      <c r="C324" t="s">
        <v>3751</v>
      </c>
      <c r="E324">
        <v>0</v>
      </c>
      <c r="F324">
        <v>0</v>
      </c>
      <c r="H324" t="s">
        <v>3751</v>
      </c>
      <c r="J324">
        <v>0</v>
      </c>
    </row>
    <row r="325" spans="1:10" x14ac:dyDescent="0.25">
      <c r="A325" t="s">
        <v>4062</v>
      </c>
      <c r="B325">
        <v>45863</v>
      </c>
      <c r="C325" t="s">
        <v>3781</v>
      </c>
      <c r="D325">
        <v>276642073</v>
      </c>
      <c r="E325">
        <v>397</v>
      </c>
      <c r="F325">
        <v>397</v>
      </c>
      <c r="G325">
        <v>45863</v>
      </c>
      <c r="H325" t="s">
        <v>3782</v>
      </c>
      <c r="I325">
        <v>1012882</v>
      </c>
      <c r="J325">
        <v>397</v>
      </c>
    </row>
    <row r="326" spans="1:10" x14ac:dyDescent="0.25">
      <c r="A326" t="s">
        <v>4063</v>
      </c>
      <c r="B326">
        <v>45863</v>
      </c>
      <c r="C326" t="s">
        <v>3781</v>
      </c>
      <c r="D326">
        <v>276642074</v>
      </c>
      <c r="E326">
        <v>123</v>
      </c>
      <c r="F326">
        <v>123</v>
      </c>
      <c r="G326">
        <v>45863</v>
      </c>
      <c r="H326" t="s">
        <v>3782</v>
      </c>
      <c r="I326">
        <v>1012882</v>
      </c>
      <c r="J326">
        <v>123</v>
      </c>
    </row>
    <row r="327" spans="1:10" x14ac:dyDescent="0.25">
      <c r="A327" t="s">
        <v>4064</v>
      </c>
      <c r="B327">
        <v>45863</v>
      </c>
      <c r="C327" t="s">
        <v>3781</v>
      </c>
      <c r="D327">
        <v>276642075</v>
      </c>
      <c r="E327">
        <v>26</v>
      </c>
      <c r="F327">
        <v>26</v>
      </c>
      <c r="G327">
        <v>45863</v>
      </c>
      <c r="H327" t="s">
        <v>3782</v>
      </c>
      <c r="I327">
        <v>1012882</v>
      </c>
      <c r="J327">
        <v>26</v>
      </c>
    </row>
    <row r="328" spans="1:10" x14ac:dyDescent="0.25">
      <c r="A328" t="s">
        <v>4065</v>
      </c>
      <c r="C328" t="s">
        <v>3751</v>
      </c>
      <c r="E328">
        <v>0</v>
      </c>
      <c r="F328">
        <v>0</v>
      </c>
      <c r="H328" t="s">
        <v>3751</v>
      </c>
      <c r="J328">
        <v>0</v>
      </c>
    </row>
    <row r="329" spans="1:10" x14ac:dyDescent="0.25">
      <c r="A329" t="s">
        <v>4066</v>
      </c>
      <c r="C329" t="s">
        <v>3751</v>
      </c>
      <c r="E329">
        <v>0</v>
      </c>
      <c r="F329">
        <v>0</v>
      </c>
      <c r="H329" t="s">
        <v>3751</v>
      </c>
      <c r="J329">
        <v>0</v>
      </c>
    </row>
    <row r="330" spans="1:10" x14ac:dyDescent="0.25">
      <c r="A330" t="s">
        <v>4067</v>
      </c>
      <c r="C330" t="s">
        <v>3751</v>
      </c>
      <c r="E330">
        <v>0</v>
      </c>
      <c r="F330">
        <v>0</v>
      </c>
      <c r="H330" t="s">
        <v>3751</v>
      </c>
      <c r="J330">
        <v>0</v>
      </c>
    </row>
    <row r="331" spans="1:10" x14ac:dyDescent="0.25">
      <c r="A331" t="s">
        <v>4068</v>
      </c>
      <c r="C331" t="s">
        <v>3751</v>
      </c>
      <c r="E331">
        <v>0</v>
      </c>
      <c r="F331">
        <v>0</v>
      </c>
      <c r="H331" t="s">
        <v>3751</v>
      </c>
      <c r="J331">
        <v>0</v>
      </c>
    </row>
    <row r="332" spans="1:10" x14ac:dyDescent="0.25">
      <c r="A332" t="s">
        <v>4069</v>
      </c>
      <c r="B332">
        <v>45870</v>
      </c>
      <c r="C332" t="s">
        <v>3781</v>
      </c>
      <c r="D332">
        <v>277160601</v>
      </c>
      <c r="E332">
        <v>84</v>
      </c>
      <c r="F332">
        <v>84</v>
      </c>
      <c r="G332">
        <v>45870</v>
      </c>
      <c r="H332" t="s">
        <v>3782</v>
      </c>
      <c r="I332">
        <v>1010643</v>
      </c>
      <c r="J332">
        <v>0</v>
      </c>
    </row>
    <row r="333" spans="1:10" x14ac:dyDescent="0.25">
      <c r="A333" t="s">
        <v>4070</v>
      </c>
      <c r="C333" t="s">
        <v>3751</v>
      </c>
      <c r="E333">
        <v>0</v>
      </c>
      <c r="F333">
        <v>0</v>
      </c>
      <c r="H333" t="s">
        <v>3751</v>
      </c>
      <c r="J333">
        <v>0</v>
      </c>
    </row>
    <row r="334" spans="1:10" x14ac:dyDescent="0.25">
      <c r="A334" t="s">
        <v>4071</v>
      </c>
      <c r="B334">
        <v>45870</v>
      </c>
      <c r="C334" t="s">
        <v>3781</v>
      </c>
      <c r="D334">
        <v>277160619</v>
      </c>
      <c r="E334">
        <v>18</v>
      </c>
      <c r="F334">
        <v>18</v>
      </c>
      <c r="G334">
        <v>45870</v>
      </c>
      <c r="H334" t="s">
        <v>3782</v>
      </c>
      <c r="I334">
        <v>1010643</v>
      </c>
      <c r="J334">
        <v>0</v>
      </c>
    </row>
    <row r="335" spans="1:10" x14ac:dyDescent="0.25">
      <c r="A335" t="s">
        <v>4072</v>
      </c>
      <c r="B335">
        <v>45870</v>
      </c>
      <c r="C335" t="s">
        <v>3781</v>
      </c>
      <c r="D335">
        <v>277160624</v>
      </c>
      <c r="E335">
        <v>36</v>
      </c>
      <c r="F335">
        <v>36</v>
      </c>
      <c r="G335">
        <v>45870</v>
      </c>
      <c r="H335" t="s">
        <v>3782</v>
      </c>
      <c r="I335">
        <v>1010643</v>
      </c>
      <c r="J335">
        <v>0</v>
      </c>
    </row>
    <row r="336" spans="1:10" x14ac:dyDescent="0.25">
      <c r="A336" t="s">
        <v>4073</v>
      </c>
      <c r="B336">
        <v>45870</v>
      </c>
      <c r="C336" t="s">
        <v>3781</v>
      </c>
      <c r="D336">
        <v>277160626</v>
      </c>
      <c r="E336">
        <v>48</v>
      </c>
      <c r="F336">
        <v>48</v>
      </c>
      <c r="G336">
        <v>45870</v>
      </c>
      <c r="H336" t="s">
        <v>3782</v>
      </c>
      <c r="I336">
        <v>1010643</v>
      </c>
      <c r="J336">
        <v>0</v>
      </c>
    </row>
    <row r="337" spans="1:10" x14ac:dyDescent="0.25">
      <c r="A337" t="s">
        <v>4074</v>
      </c>
      <c r="B337">
        <v>45870</v>
      </c>
      <c r="C337" t="s">
        <v>3781</v>
      </c>
      <c r="D337">
        <v>277160621</v>
      </c>
      <c r="E337">
        <v>26</v>
      </c>
      <c r="F337">
        <v>26</v>
      </c>
      <c r="G337">
        <v>45870</v>
      </c>
      <c r="H337" t="s">
        <v>3782</v>
      </c>
      <c r="I337">
        <v>1010643</v>
      </c>
      <c r="J337">
        <v>0</v>
      </c>
    </row>
    <row r="338" spans="1:10" x14ac:dyDescent="0.25">
      <c r="A338" t="s">
        <v>4075</v>
      </c>
      <c r="C338" t="s">
        <v>3751</v>
      </c>
      <c r="E338">
        <v>0</v>
      </c>
      <c r="F338">
        <v>0</v>
      </c>
      <c r="H338" t="s">
        <v>3751</v>
      </c>
      <c r="J338">
        <v>0</v>
      </c>
    </row>
    <row r="339" spans="1:10" x14ac:dyDescent="0.25">
      <c r="A339" t="s">
        <v>4076</v>
      </c>
      <c r="C339" t="s">
        <v>3751</v>
      </c>
      <c r="E339">
        <v>0</v>
      </c>
      <c r="F339">
        <v>0</v>
      </c>
      <c r="H339" t="s">
        <v>3751</v>
      </c>
      <c r="J339">
        <v>0</v>
      </c>
    </row>
    <row r="340" spans="1:10" x14ac:dyDescent="0.25">
      <c r="A340" t="s">
        <v>4077</v>
      </c>
      <c r="C340" t="s">
        <v>3751</v>
      </c>
      <c r="E340">
        <v>0</v>
      </c>
      <c r="F340">
        <v>0</v>
      </c>
      <c r="H340" t="s">
        <v>3751</v>
      </c>
      <c r="J340">
        <v>0</v>
      </c>
    </row>
    <row r="341" spans="1:10" x14ac:dyDescent="0.25">
      <c r="A341" t="s">
        <v>4078</v>
      </c>
      <c r="C341" t="s">
        <v>3751</v>
      </c>
      <c r="E341">
        <v>0</v>
      </c>
      <c r="F341">
        <v>0</v>
      </c>
      <c r="H341" t="s">
        <v>3751</v>
      </c>
      <c r="J341">
        <v>0</v>
      </c>
    </row>
    <row r="342" spans="1:10" x14ac:dyDescent="0.25">
      <c r="A342" t="s">
        <v>4079</v>
      </c>
      <c r="B342">
        <v>45870</v>
      </c>
      <c r="C342" t="s">
        <v>3781</v>
      </c>
      <c r="D342">
        <v>277160629</v>
      </c>
      <c r="E342">
        <v>20</v>
      </c>
      <c r="F342">
        <v>20</v>
      </c>
      <c r="G342">
        <v>45870</v>
      </c>
      <c r="H342" t="s">
        <v>3782</v>
      </c>
      <c r="I342">
        <v>1010643</v>
      </c>
      <c r="J342">
        <v>0</v>
      </c>
    </row>
    <row r="343" spans="1:10" x14ac:dyDescent="0.25">
      <c r="A343" t="s">
        <v>4080</v>
      </c>
      <c r="C343" t="s">
        <v>3751</v>
      </c>
      <c r="E343">
        <v>0</v>
      </c>
      <c r="F343">
        <v>0</v>
      </c>
      <c r="H343" t="s">
        <v>3751</v>
      </c>
      <c r="J343">
        <v>0</v>
      </c>
    </row>
    <row r="344" spans="1:10" x14ac:dyDescent="0.25">
      <c r="A344" t="s">
        <v>4081</v>
      </c>
      <c r="B344">
        <v>45870</v>
      </c>
      <c r="C344" t="s">
        <v>3781</v>
      </c>
      <c r="D344">
        <v>277160639</v>
      </c>
      <c r="E344">
        <v>89</v>
      </c>
      <c r="F344">
        <v>24.93</v>
      </c>
      <c r="G344">
        <v>45870</v>
      </c>
      <c r="H344" t="s">
        <v>3782</v>
      </c>
      <c r="I344">
        <v>1010643</v>
      </c>
      <c r="J344">
        <v>0</v>
      </c>
    </row>
    <row r="345" spans="1:10" x14ac:dyDescent="0.25">
      <c r="A345" t="s">
        <v>4082</v>
      </c>
      <c r="B345">
        <v>45870</v>
      </c>
      <c r="C345" t="s">
        <v>3781</v>
      </c>
      <c r="D345">
        <v>277160637</v>
      </c>
      <c r="E345">
        <v>18</v>
      </c>
      <c r="F345">
        <v>5.04</v>
      </c>
      <c r="G345">
        <v>45870</v>
      </c>
      <c r="H345" t="s">
        <v>3782</v>
      </c>
      <c r="I345">
        <v>1010643</v>
      </c>
      <c r="J345">
        <v>0</v>
      </c>
    </row>
    <row r="346" spans="1:10" x14ac:dyDescent="0.25">
      <c r="A346" t="s">
        <v>4083</v>
      </c>
      <c r="B346">
        <v>45870</v>
      </c>
      <c r="C346" t="s">
        <v>3781</v>
      </c>
      <c r="D346">
        <v>277160635</v>
      </c>
      <c r="E346">
        <v>33</v>
      </c>
      <c r="F346">
        <v>9.24</v>
      </c>
      <c r="G346">
        <v>45870</v>
      </c>
      <c r="H346" t="s">
        <v>3782</v>
      </c>
      <c r="I346">
        <v>1010643</v>
      </c>
      <c r="J346">
        <v>0</v>
      </c>
    </row>
    <row r="347" spans="1:10" x14ac:dyDescent="0.25">
      <c r="A347" t="s">
        <v>4084</v>
      </c>
      <c r="B347">
        <v>45870</v>
      </c>
      <c r="C347" t="s">
        <v>3781</v>
      </c>
      <c r="D347">
        <v>277160641</v>
      </c>
      <c r="E347">
        <v>136</v>
      </c>
      <c r="F347">
        <v>136</v>
      </c>
      <c r="G347">
        <v>45870</v>
      </c>
      <c r="H347" t="s">
        <v>3782</v>
      </c>
      <c r="I347">
        <v>1010643</v>
      </c>
      <c r="J347">
        <v>0</v>
      </c>
    </row>
    <row r="348" spans="1:10" x14ac:dyDescent="0.25">
      <c r="A348" t="s">
        <v>4085</v>
      </c>
      <c r="B348">
        <v>45870</v>
      </c>
      <c r="C348" t="s">
        <v>3781</v>
      </c>
      <c r="D348">
        <v>277160634</v>
      </c>
      <c r="E348">
        <v>142</v>
      </c>
      <c r="F348">
        <v>142</v>
      </c>
      <c r="G348">
        <v>45870</v>
      </c>
      <c r="H348" t="s">
        <v>3782</v>
      </c>
      <c r="I348">
        <v>1010643</v>
      </c>
      <c r="J348">
        <v>0</v>
      </c>
    </row>
    <row r="349" spans="1:10" x14ac:dyDescent="0.25">
      <c r="A349" t="s">
        <v>4086</v>
      </c>
      <c r="B349">
        <v>45870</v>
      </c>
      <c r="C349" t="s">
        <v>3781</v>
      </c>
      <c r="D349">
        <v>277160632</v>
      </c>
      <c r="E349">
        <v>134</v>
      </c>
      <c r="F349">
        <v>134</v>
      </c>
      <c r="G349">
        <v>45870</v>
      </c>
      <c r="H349" t="s">
        <v>3782</v>
      </c>
      <c r="I349">
        <v>1010643</v>
      </c>
      <c r="J349">
        <v>0</v>
      </c>
    </row>
    <row r="350" spans="1:10" x14ac:dyDescent="0.25">
      <c r="A350" t="s">
        <v>4087</v>
      </c>
      <c r="B350">
        <v>45870</v>
      </c>
      <c r="C350" t="s">
        <v>3781</v>
      </c>
      <c r="D350">
        <v>277160631</v>
      </c>
      <c r="E350">
        <v>235</v>
      </c>
      <c r="F350">
        <v>235</v>
      </c>
      <c r="G350">
        <v>45870</v>
      </c>
      <c r="H350" t="s">
        <v>3782</v>
      </c>
      <c r="I350">
        <v>1010643</v>
      </c>
      <c r="J350">
        <v>0</v>
      </c>
    </row>
    <row r="351" spans="1:10" x14ac:dyDescent="0.25">
      <c r="A351" t="s">
        <v>4088</v>
      </c>
      <c r="C351" t="s">
        <v>3751</v>
      </c>
      <c r="E351">
        <v>0</v>
      </c>
      <c r="F351">
        <v>0</v>
      </c>
      <c r="H351" t="s">
        <v>3751</v>
      </c>
      <c r="J351">
        <v>0</v>
      </c>
    </row>
    <row r="352" spans="1:10" x14ac:dyDescent="0.25">
      <c r="A352" t="s">
        <v>4089</v>
      </c>
      <c r="C352" t="s">
        <v>3751</v>
      </c>
      <c r="E352">
        <v>0</v>
      </c>
      <c r="F352">
        <v>0</v>
      </c>
      <c r="H352" t="s">
        <v>3751</v>
      </c>
      <c r="J352">
        <v>0</v>
      </c>
    </row>
    <row r="353" spans="1:10" x14ac:dyDescent="0.25">
      <c r="A353" t="s">
        <v>4090</v>
      </c>
      <c r="C353" t="s">
        <v>3751</v>
      </c>
      <c r="E353">
        <v>0</v>
      </c>
      <c r="F353">
        <v>0</v>
      </c>
      <c r="H353" t="s">
        <v>3751</v>
      </c>
      <c r="J353">
        <v>0</v>
      </c>
    </row>
    <row r="354" spans="1:10" x14ac:dyDescent="0.25">
      <c r="A354" t="s">
        <v>4091</v>
      </c>
      <c r="C354" t="s">
        <v>3751</v>
      </c>
      <c r="E354">
        <v>0</v>
      </c>
      <c r="F354">
        <v>0</v>
      </c>
      <c r="H354" t="s">
        <v>3751</v>
      </c>
      <c r="J354">
        <v>0</v>
      </c>
    </row>
    <row r="355" spans="1:10" x14ac:dyDescent="0.25">
      <c r="A355" t="s">
        <v>4092</v>
      </c>
      <c r="C355" t="s">
        <v>3751</v>
      </c>
      <c r="E355">
        <v>0</v>
      </c>
      <c r="F355">
        <v>0</v>
      </c>
      <c r="H355" t="s">
        <v>3751</v>
      </c>
      <c r="J355">
        <v>0</v>
      </c>
    </row>
    <row r="356" spans="1:10" x14ac:dyDescent="0.25">
      <c r="A356" t="s">
        <v>4093</v>
      </c>
      <c r="C356" t="s">
        <v>3751</v>
      </c>
      <c r="E356">
        <v>0</v>
      </c>
      <c r="F356">
        <v>0</v>
      </c>
      <c r="H356" t="s">
        <v>3751</v>
      </c>
      <c r="J356">
        <v>0</v>
      </c>
    </row>
    <row r="357" spans="1:10" x14ac:dyDescent="0.25">
      <c r="A357" t="s">
        <v>4094</v>
      </c>
      <c r="C357" t="s">
        <v>3751</v>
      </c>
      <c r="E357">
        <v>0</v>
      </c>
      <c r="F357">
        <v>0</v>
      </c>
      <c r="H357" t="s">
        <v>3751</v>
      </c>
      <c r="J357">
        <v>0</v>
      </c>
    </row>
    <row r="358" spans="1:10" x14ac:dyDescent="0.25">
      <c r="A358" t="s">
        <v>4095</v>
      </c>
      <c r="C358" t="s">
        <v>3751</v>
      </c>
      <c r="E358">
        <v>0</v>
      </c>
      <c r="F358">
        <v>0</v>
      </c>
      <c r="H358" t="s">
        <v>3751</v>
      </c>
      <c r="J358">
        <v>0</v>
      </c>
    </row>
    <row r="359" spans="1:10" x14ac:dyDescent="0.25">
      <c r="A359" t="s">
        <v>4096</v>
      </c>
      <c r="C359" t="s">
        <v>3751</v>
      </c>
      <c r="E359">
        <v>0</v>
      </c>
      <c r="F359">
        <v>0</v>
      </c>
      <c r="H359" t="s">
        <v>3751</v>
      </c>
      <c r="J359">
        <v>0</v>
      </c>
    </row>
    <row r="360" spans="1:10" x14ac:dyDescent="0.25">
      <c r="A360" t="s">
        <v>4097</v>
      </c>
      <c r="C360" t="s">
        <v>3751</v>
      </c>
      <c r="E360">
        <v>0</v>
      </c>
      <c r="F360">
        <v>0</v>
      </c>
      <c r="H360" t="s">
        <v>3751</v>
      </c>
      <c r="J360">
        <v>0</v>
      </c>
    </row>
    <row r="361" spans="1:10" x14ac:dyDescent="0.25">
      <c r="A361" t="s">
        <v>4098</v>
      </c>
      <c r="C361" t="s">
        <v>3751</v>
      </c>
      <c r="E361">
        <v>0</v>
      </c>
      <c r="F361">
        <v>0</v>
      </c>
      <c r="H361" t="s">
        <v>3751</v>
      </c>
      <c r="J361">
        <v>0</v>
      </c>
    </row>
    <row r="362" spans="1:10" x14ac:dyDescent="0.25">
      <c r="A362" t="s">
        <v>4099</v>
      </c>
      <c r="C362" t="s">
        <v>3751</v>
      </c>
      <c r="E362">
        <v>0</v>
      </c>
      <c r="F362">
        <v>0</v>
      </c>
      <c r="H362" t="s">
        <v>3751</v>
      </c>
      <c r="J362">
        <v>0</v>
      </c>
    </row>
    <row r="363" spans="1:10" x14ac:dyDescent="0.25">
      <c r="A363" t="s">
        <v>4100</v>
      </c>
      <c r="C363" t="s">
        <v>3751</v>
      </c>
      <c r="E363">
        <v>0</v>
      </c>
      <c r="F363">
        <v>0</v>
      </c>
      <c r="H363" t="s">
        <v>3751</v>
      </c>
      <c r="J363">
        <v>0</v>
      </c>
    </row>
    <row r="364" spans="1:10" x14ac:dyDescent="0.25">
      <c r="A364" t="s">
        <v>4101</v>
      </c>
      <c r="C364" t="s">
        <v>3751</v>
      </c>
      <c r="E364">
        <v>0</v>
      </c>
      <c r="F364">
        <v>0</v>
      </c>
      <c r="H364" t="s">
        <v>3751</v>
      </c>
      <c r="J364">
        <v>0</v>
      </c>
    </row>
    <row r="365" spans="1:10" x14ac:dyDescent="0.25">
      <c r="A365" t="s">
        <v>4102</v>
      </c>
      <c r="C365" t="s">
        <v>3751</v>
      </c>
      <c r="E365">
        <v>0</v>
      </c>
      <c r="F365">
        <v>0</v>
      </c>
      <c r="H365" t="s">
        <v>3751</v>
      </c>
      <c r="J365">
        <v>0</v>
      </c>
    </row>
    <row r="366" spans="1:10" x14ac:dyDescent="0.25">
      <c r="A366" t="s">
        <v>4103</v>
      </c>
      <c r="C366" t="s">
        <v>3751</v>
      </c>
      <c r="E366">
        <v>0</v>
      </c>
      <c r="F366">
        <v>0</v>
      </c>
      <c r="H366" t="s">
        <v>3751</v>
      </c>
      <c r="J366">
        <v>0</v>
      </c>
    </row>
    <row r="367" spans="1:10" x14ac:dyDescent="0.25">
      <c r="A367" t="s">
        <v>4104</v>
      </c>
      <c r="C367" t="s">
        <v>3751</v>
      </c>
      <c r="E367">
        <v>0</v>
      </c>
      <c r="F367">
        <v>0</v>
      </c>
      <c r="H367" t="s">
        <v>3751</v>
      </c>
      <c r="J367">
        <v>0</v>
      </c>
    </row>
    <row r="368" spans="1:10" x14ac:dyDescent="0.25">
      <c r="A368" t="s">
        <v>4105</v>
      </c>
      <c r="C368" t="s">
        <v>3751</v>
      </c>
      <c r="E368">
        <v>0</v>
      </c>
      <c r="F368">
        <v>0</v>
      </c>
      <c r="H368" t="s">
        <v>3751</v>
      </c>
      <c r="J368">
        <v>0</v>
      </c>
    </row>
    <row r="369" spans="1:10" x14ac:dyDescent="0.25">
      <c r="A369" t="s">
        <v>4106</v>
      </c>
      <c r="C369" t="s">
        <v>3751</v>
      </c>
      <c r="E369">
        <v>0</v>
      </c>
      <c r="F369">
        <v>0</v>
      </c>
      <c r="H369" t="s">
        <v>3751</v>
      </c>
      <c r="J369">
        <v>0</v>
      </c>
    </row>
    <row r="370" spans="1:10" x14ac:dyDescent="0.25">
      <c r="A370" t="s">
        <v>4107</v>
      </c>
      <c r="C370" t="s">
        <v>3751</v>
      </c>
      <c r="E370">
        <v>0</v>
      </c>
      <c r="F370">
        <v>0</v>
      </c>
      <c r="H370" t="s">
        <v>3751</v>
      </c>
      <c r="J370">
        <v>0</v>
      </c>
    </row>
    <row r="371" spans="1:10" x14ac:dyDescent="0.25">
      <c r="A371" t="s">
        <v>4108</v>
      </c>
      <c r="C371" t="s">
        <v>3751</v>
      </c>
      <c r="E371">
        <v>0</v>
      </c>
      <c r="F371">
        <v>0</v>
      </c>
      <c r="H371" t="s">
        <v>3751</v>
      </c>
      <c r="J371">
        <v>0</v>
      </c>
    </row>
    <row r="372" spans="1:10" x14ac:dyDescent="0.25">
      <c r="A372" t="s">
        <v>4109</v>
      </c>
      <c r="B372">
        <v>45874</v>
      </c>
      <c r="C372" t="s">
        <v>3781</v>
      </c>
      <c r="D372">
        <v>277450128</v>
      </c>
      <c r="E372">
        <v>21</v>
      </c>
      <c r="F372">
        <v>21</v>
      </c>
      <c r="G372">
        <v>45874</v>
      </c>
      <c r="H372" t="s">
        <v>3782</v>
      </c>
      <c r="I372">
        <v>1011187</v>
      </c>
      <c r="J372">
        <v>21</v>
      </c>
    </row>
    <row r="373" spans="1:10" x14ac:dyDescent="0.25">
      <c r="A373" t="s">
        <v>4110</v>
      </c>
      <c r="B373">
        <v>45881</v>
      </c>
      <c r="C373" t="s">
        <v>3781</v>
      </c>
      <c r="D373">
        <v>278530555</v>
      </c>
      <c r="E373">
        <v>1</v>
      </c>
      <c r="F373">
        <v>1</v>
      </c>
      <c r="G373">
        <v>45881</v>
      </c>
      <c r="H373" t="s">
        <v>3782</v>
      </c>
      <c r="I373">
        <v>1002407</v>
      </c>
      <c r="J373">
        <v>1</v>
      </c>
    </row>
    <row r="374" spans="1:10" x14ac:dyDescent="0.25">
      <c r="A374" t="s">
        <v>4111</v>
      </c>
      <c r="B374">
        <v>45874</v>
      </c>
      <c r="C374" t="s">
        <v>3781</v>
      </c>
      <c r="D374">
        <v>277450127</v>
      </c>
      <c r="E374">
        <v>25</v>
      </c>
      <c r="F374">
        <v>25</v>
      </c>
      <c r="G374">
        <v>45874</v>
      </c>
      <c r="H374" t="s">
        <v>3782</v>
      </c>
      <c r="I374">
        <v>1011187</v>
      </c>
      <c r="J374">
        <v>25</v>
      </c>
    </row>
    <row r="375" spans="1:10" x14ac:dyDescent="0.25">
      <c r="A375" t="s">
        <v>4112</v>
      </c>
      <c r="B375">
        <v>45874</v>
      </c>
      <c r="C375" t="s">
        <v>3781</v>
      </c>
      <c r="D375">
        <v>277450126</v>
      </c>
      <c r="E375">
        <v>75</v>
      </c>
      <c r="F375">
        <v>75</v>
      </c>
      <c r="G375">
        <v>45874</v>
      </c>
      <c r="H375" t="s">
        <v>3782</v>
      </c>
      <c r="I375">
        <v>1011187</v>
      </c>
      <c r="J375">
        <v>75</v>
      </c>
    </row>
    <row r="376" spans="1:10" x14ac:dyDescent="0.25">
      <c r="A376" t="s">
        <v>4113</v>
      </c>
      <c r="B376">
        <v>45874</v>
      </c>
      <c r="C376" t="s">
        <v>3781</v>
      </c>
      <c r="D376">
        <v>277450125</v>
      </c>
      <c r="E376">
        <v>108</v>
      </c>
      <c r="F376">
        <v>108</v>
      </c>
      <c r="G376">
        <v>45874</v>
      </c>
      <c r="H376" t="s">
        <v>3782</v>
      </c>
      <c r="I376">
        <v>1011187</v>
      </c>
      <c r="J376">
        <v>108</v>
      </c>
    </row>
    <row r="377" spans="1:10" x14ac:dyDescent="0.25">
      <c r="A377" t="s">
        <v>4114</v>
      </c>
      <c r="B377">
        <v>45874</v>
      </c>
      <c r="C377" t="s">
        <v>3781</v>
      </c>
      <c r="D377">
        <v>277450124</v>
      </c>
      <c r="E377">
        <v>9</v>
      </c>
      <c r="F377">
        <v>9</v>
      </c>
      <c r="G377">
        <v>45874</v>
      </c>
      <c r="H377" t="s">
        <v>3782</v>
      </c>
      <c r="I377">
        <v>1011187</v>
      </c>
      <c r="J377">
        <v>9</v>
      </c>
    </row>
    <row r="378" spans="1:10" x14ac:dyDescent="0.25">
      <c r="A378" t="s">
        <v>4115</v>
      </c>
      <c r="B378">
        <v>45874</v>
      </c>
      <c r="C378" t="s">
        <v>3781</v>
      </c>
      <c r="D378">
        <v>277450123</v>
      </c>
      <c r="E378">
        <v>2</v>
      </c>
      <c r="F378">
        <v>2</v>
      </c>
      <c r="G378">
        <v>45874</v>
      </c>
      <c r="H378" t="s">
        <v>3782</v>
      </c>
      <c r="I378">
        <v>1011187</v>
      </c>
      <c r="J378">
        <v>2</v>
      </c>
    </row>
    <row r="379" spans="1:10" x14ac:dyDescent="0.25">
      <c r="A379" t="s">
        <v>4116</v>
      </c>
      <c r="B379">
        <v>45874</v>
      </c>
      <c r="C379" t="s">
        <v>3781</v>
      </c>
      <c r="D379">
        <v>277450122</v>
      </c>
      <c r="E379">
        <v>61</v>
      </c>
      <c r="F379">
        <v>61</v>
      </c>
      <c r="G379">
        <v>45874</v>
      </c>
      <c r="H379" t="s">
        <v>3782</v>
      </c>
      <c r="I379">
        <v>1011187</v>
      </c>
      <c r="J379">
        <v>61</v>
      </c>
    </row>
    <row r="380" spans="1:10" x14ac:dyDescent="0.25">
      <c r="A380" t="s">
        <v>4117</v>
      </c>
      <c r="C380" t="s">
        <v>3751</v>
      </c>
      <c r="E380">
        <v>0</v>
      </c>
      <c r="F380">
        <v>0</v>
      </c>
      <c r="H380" t="s">
        <v>3751</v>
      </c>
      <c r="J380">
        <v>0</v>
      </c>
    </row>
    <row r="381" spans="1:10" x14ac:dyDescent="0.25">
      <c r="A381" t="s">
        <v>4118</v>
      </c>
      <c r="C381" t="s">
        <v>3751</v>
      </c>
      <c r="E381">
        <v>0</v>
      </c>
      <c r="F381">
        <v>0</v>
      </c>
      <c r="H381" t="s">
        <v>3751</v>
      </c>
      <c r="J381">
        <v>0</v>
      </c>
    </row>
    <row r="382" spans="1:10" x14ac:dyDescent="0.25">
      <c r="A382" t="s">
        <v>4119</v>
      </c>
      <c r="B382">
        <v>45874</v>
      </c>
      <c r="C382" t="s">
        <v>3781</v>
      </c>
      <c r="D382">
        <v>277450130</v>
      </c>
      <c r="E382">
        <v>427</v>
      </c>
      <c r="F382">
        <v>119.61</v>
      </c>
      <c r="G382">
        <v>45874</v>
      </c>
      <c r="H382" t="s">
        <v>3782</v>
      </c>
      <c r="I382">
        <v>1011187</v>
      </c>
      <c r="J382">
        <v>427</v>
      </c>
    </row>
    <row r="383" spans="1:10" x14ac:dyDescent="0.25">
      <c r="A383" t="s">
        <v>4120</v>
      </c>
      <c r="B383">
        <v>45874</v>
      </c>
      <c r="C383" t="s">
        <v>3781</v>
      </c>
      <c r="D383">
        <v>277450129</v>
      </c>
      <c r="E383">
        <v>504</v>
      </c>
      <c r="F383">
        <v>141.18</v>
      </c>
      <c r="G383">
        <v>45874</v>
      </c>
      <c r="H383" t="s">
        <v>3782</v>
      </c>
      <c r="I383">
        <v>1011187</v>
      </c>
      <c r="J383">
        <v>504</v>
      </c>
    </row>
    <row r="384" spans="1:10" x14ac:dyDescent="0.25">
      <c r="A384" t="s">
        <v>4121</v>
      </c>
      <c r="B384">
        <v>45874</v>
      </c>
      <c r="C384" t="s">
        <v>3781</v>
      </c>
      <c r="D384">
        <v>277450131</v>
      </c>
      <c r="E384">
        <v>118</v>
      </c>
      <c r="F384">
        <v>118</v>
      </c>
      <c r="G384">
        <v>45874</v>
      </c>
      <c r="H384" t="s">
        <v>3782</v>
      </c>
      <c r="I384">
        <v>1011187</v>
      </c>
      <c r="J384">
        <v>118</v>
      </c>
    </row>
    <row r="385" spans="1:10" x14ac:dyDescent="0.25">
      <c r="A385" t="s">
        <v>4122</v>
      </c>
      <c r="C385" t="s">
        <v>3751</v>
      </c>
      <c r="E385">
        <v>0</v>
      </c>
      <c r="F385">
        <v>0</v>
      </c>
      <c r="H385" t="s">
        <v>3751</v>
      </c>
      <c r="J385">
        <v>0</v>
      </c>
    </row>
    <row r="386" spans="1:10" x14ac:dyDescent="0.25">
      <c r="A386" t="s">
        <v>4123</v>
      </c>
      <c r="C386" t="s">
        <v>3751</v>
      </c>
      <c r="E386">
        <v>0</v>
      </c>
      <c r="F386">
        <v>0</v>
      </c>
      <c r="H386" t="s">
        <v>3751</v>
      </c>
      <c r="J386">
        <v>0</v>
      </c>
    </row>
    <row r="387" spans="1:10" x14ac:dyDescent="0.25">
      <c r="A387" t="s">
        <v>4124</v>
      </c>
      <c r="C387" t="s">
        <v>3751</v>
      </c>
      <c r="E387">
        <v>0</v>
      </c>
      <c r="F387">
        <v>0</v>
      </c>
      <c r="H387" t="s">
        <v>3751</v>
      </c>
      <c r="J387">
        <v>0</v>
      </c>
    </row>
    <row r="388" spans="1:10" x14ac:dyDescent="0.25">
      <c r="A388" t="s">
        <v>4125</v>
      </c>
      <c r="C388" t="s">
        <v>3751</v>
      </c>
      <c r="E388">
        <v>0</v>
      </c>
      <c r="F388">
        <v>0</v>
      </c>
      <c r="H388" t="s">
        <v>3751</v>
      </c>
      <c r="J388">
        <v>0</v>
      </c>
    </row>
    <row r="389" spans="1:10" x14ac:dyDescent="0.25">
      <c r="A389" t="s">
        <v>4126</v>
      </c>
      <c r="C389" t="s">
        <v>3751</v>
      </c>
      <c r="E389">
        <v>0</v>
      </c>
      <c r="F389">
        <v>0</v>
      </c>
      <c r="H389" t="s">
        <v>3751</v>
      </c>
      <c r="J389">
        <v>0</v>
      </c>
    </row>
    <row r="390" spans="1:10" x14ac:dyDescent="0.25">
      <c r="A390" t="s">
        <v>4127</v>
      </c>
      <c r="C390" t="s">
        <v>3751</v>
      </c>
      <c r="E390">
        <v>0</v>
      </c>
      <c r="F390">
        <v>0</v>
      </c>
      <c r="H390" t="s">
        <v>3751</v>
      </c>
      <c r="J390">
        <v>0</v>
      </c>
    </row>
    <row r="391" spans="1:10" x14ac:dyDescent="0.25">
      <c r="A391" t="s">
        <v>4128</v>
      </c>
      <c r="C391" t="s">
        <v>3751</v>
      </c>
      <c r="E391">
        <v>0</v>
      </c>
      <c r="F391">
        <v>0</v>
      </c>
      <c r="H391" t="s">
        <v>3751</v>
      </c>
      <c r="J391">
        <v>0</v>
      </c>
    </row>
    <row r="392" spans="1:10" x14ac:dyDescent="0.25">
      <c r="A392" t="s">
        <v>4129</v>
      </c>
      <c r="C392" t="s">
        <v>3751</v>
      </c>
      <c r="E392">
        <v>0</v>
      </c>
      <c r="F392">
        <v>0</v>
      </c>
      <c r="H392" t="s">
        <v>3751</v>
      </c>
      <c r="J392">
        <v>0</v>
      </c>
    </row>
    <row r="393" spans="1:10" x14ac:dyDescent="0.25">
      <c r="A393" t="s">
        <v>4130</v>
      </c>
      <c r="B393">
        <v>45877</v>
      </c>
      <c r="C393" t="s">
        <v>3751</v>
      </c>
      <c r="D393">
        <v>278079688</v>
      </c>
      <c r="E393">
        <v>1608</v>
      </c>
      <c r="F393">
        <v>1608</v>
      </c>
      <c r="H393" t="s">
        <v>3751</v>
      </c>
      <c r="J393">
        <v>0</v>
      </c>
    </row>
    <row r="394" spans="1:10" x14ac:dyDescent="0.25">
      <c r="A394" t="s">
        <v>4131</v>
      </c>
      <c r="C394" t="s">
        <v>3751</v>
      </c>
      <c r="E394">
        <v>0</v>
      </c>
      <c r="F394">
        <v>0</v>
      </c>
      <c r="H394" t="s">
        <v>3751</v>
      </c>
      <c r="J394">
        <v>0</v>
      </c>
    </row>
    <row r="395" spans="1:10" x14ac:dyDescent="0.25">
      <c r="A395" t="s">
        <v>4132</v>
      </c>
      <c r="C395" t="s">
        <v>3751</v>
      </c>
      <c r="E395">
        <v>0</v>
      </c>
      <c r="F395">
        <v>0</v>
      </c>
      <c r="H395" t="s">
        <v>3751</v>
      </c>
      <c r="J395">
        <v>0</v>
      </c>
    </row>
    <row r="396" spans="1:10" x14ac:dyDescent="0.25">
      <c r="A396" t="s">
        <v>4133</v>
      </c>
      <c r="C396" t="s">
        <v>3751</v>
      </c>
      <c r="E396">
        <v>0</v>
      </c>
      <c r="F396">
        <v>0</v>
      </c>
      <c r="H396" t="s">
        <v>3751</v>
      </c>
      <c r="J396">
        <v>0</v>
      </c>
    </row>
    <row r="397" spans="1:10" x14ac:dyDescent="0.25">
      <c r="A397" t="s">
        <v>4134</v>
      </c>
      <c r="C397" t="s">
        <v>3751</v>
      </c>
      <c r="E397">
        <v>0</v>
      </c>
      <c r="F397">
        <v>0</v>
      </c>
      <c r="H397" t="s">
        <v>3751</v>
      </c>
      <c r="J397">
        <v>0</v>
      </c>
    </row>
    <row r="398" spans="1:10" x14ac:dyDescent="0.25">
      <c r="A398" t="s">
        <v>4135</v>
      </c>
      <c r="B398">
        <v>45876</v>
      </c>
      <c r="C398" t="s">
        <v>3751</v>
      </c>
      <c r="D398">
        <v>277644574</v>
      </c>
      <c r="E398">
        <v>118</v>
      </c>
      <c r="F398">
        <v>118</v>
      </c>
      <c r="H398" t="s">
        <v>3751</v>
      </c>
      <c r="J398">
        <v>0</v>
      </c>
    </row>
    <row r="399" spans="1:10" x14ac:dyDescent="0.25">
      <c r="A399" t="s">
        <v>4136</v>
      </c>
      <c r="C399" t="s">
        <v>3751</v>
      </c>
      <c r="E399">
        <v>0</v>
      </c>
      <c r="F399">
        <v>0</v>
      </c>
      <c r="H399" t="s">
        <v>3751</v>
      </c>
      <c r="J399">
        <v>0</v>
      </c>
    </row>
    <row r="400" spans="1:10" x14ac:dyDescent="0.25">
      <c r="A400" t="s">
        <v>4137</v>
      </c>
      <c r="C400" t="s">
        <v>3751</v>
      </c>
      <c r="E400">
        <v>0</v>
      </c>
      <c r="F400">
        <v>0</v>
      </c>
      <c r="H400" t="s">
        <v>3751</v>
      </c>
      <c r="J400">
        <v>0</v>
      </c>
    </row>
    <row r="401" spans="1:10" x14ac:dyDescent="0.25">
      <c r="A401" t="s">
        <v>4138</v>
      </c>
      <c r="C401" t="s">
        <v>3751</v>
      </c>
      <c r="E401">
        <v>0</v>
      </c>
      <c r="F401">
        <v>0</v>
      </c>
      <c r="H401" t="s">
        <v>3751</v>
      </c>
      <c r="J401">
        <v>0</v>
      </c>
    </row>
    <row r="402" spans="1:10" x14ac:dyDescent="0.25">
      <c r="A402" t="s">
        <v>4139</v>
      </c>
      <c r="C402" t="s">
        <v>3751</v>
      </c>
      <c r="E402">
        <v>0</v>
      </c>
      <c r="F402">
        <v>0</v>
      </c>
      <c r="H402" t="s">
        <v>3751</v>
      </c>
      <c r="J402">
        <v>0</v>
      </c>
    </row>
    <row r="403" spans="1:10" x14ac:dyDescent="0.25">
      <c r="A403" t="s">
        <v>4140</v>
      </c>
      <c r="C403" t="s">
        <v>3751</v>
      </c>
      <c r="E403">
        <v>0</v>
      </c>
      <c r="F403">
        <v>0</v>
      </c>
      <c r="H403" t="s">
        <v>3751</v>
      </c>
      <c r="J403">
        <v>0</v>
      </c>
    </row>
    <row r="404" spans="1:10" x14ac:dyDescent="0.25">
      <c r="A404" t="s">
        <v>4141</v>
      </c>
      <c r="C404" t="s">
        <v>3751</v>
      </c>
      <c r="E404">
        <v>0</v>
      </c>
      <c r="F404">
        <v>0</v>
      </c>
      <c r="H404" t="s">
        <v>3751</v>
      </c>
      <c r="J404">
        <v>0</v>
      </c>
    </row>
    <row r="405" spans="1:10" x14ac:dyDescent="0.25">
      <c r="A405" t="s">
        <v>4142</v>
      </c>
      <c r="C405" t="s">
        <v>3751</v>
      </c>
      <c r="E405">
        <v>0</v>
      </c>
      <c r="F405">
        <v>0</v>
      </c>
      <c r="H405" t="s">
        <v>3751</v>
      </c>
      <c r="J405">
        <v>0</v>
      </c>
    </row>
    <row r="406" spans="1:10" x14ac:dyDescent="0.25">
      <c r="A406" t="s">
        <v>4143</v>
      </c>
      <c r="C406" t="s">
        <v>3751</v>
      </c>
      <c r="E406">
        <v>0</v>
      </c>
      <c r="F406">
        <v>0</v>
      </c>
      <c r="H406" t="s">
        <v>3751</v>
      </c>
      <c r="J406">
        <v>0</v>
      </c>
    </row>
    <row r="407" spans="1:10" x14ac:dyDescent="0.25">
      <c r="A407" t="s">
        <v>4144</v>
      </c>
      <c r="C407" t="s">
        <v>3751</v>
      </c>
      <c r="E407">
        <v>0</v>
      </c>
      <c r="F407">
        <v>0</v>
      </c>
      <c r="H407" t="s">
        <v>3751</v>
      </c>
      <c r="J407">
        <v>0</v>
      </c>
    </row>
    <row r="408" spans="1:10" x14ac:dyDescent="0.25">
      <c r="A408" t="s">
        <v>4145</v>
      </c>
      <c r="C408" t="s">
        <v>3751</v>
      </c>
      <c r="E408">
        <v>0</v>
      </c>
      <c r="F408">
        <v>0</v>
      </c>
      <c r="H408" t="s">
        <v>3751</v>
      </c>
      <c r="J408">
        <v>0</v>
      </c>
    </row>
    <row r="409" spans="1:10" x14ac:dyDescent="0.25">
      <c r="A409" t="s">
        <v>4146</v>
      </c>
      <c r="C409" t="s">
        <v>3751</v>
      </c>
      <c r="E409">
        <v>0</v>
      </c>
      <c r="F409">
        <v>0</v>
      </c>
      <c r="H409" t="s">
        <v>3751</v>
      </c>
      <c r="J409">
        <v>0</v>
      </c>
    </row>
    <row r="410" spans="1:10" x14ac:dyDescent="0.25">
      <c r="A410" t="s">
        <v>4147</v>
      </c>
      <c r="C410" t="s">
        <v>3751</v>
      </c>
      <c r="E410">
        <v>0</v>
      </c>
      <c r="F410">
        <v>0</v>
      </c>
      <c r="H410" t="s">
        <v>3751</v>
      </c>
      <c r="J410">
        <v>0</v>
      </c>
    </row>
    <row r="411" spans="1:10" x14ac:dyDescent="0.25">
      <c r="A411" t="s">
        <v>4148</v>
      </c>
      <c r="C411" t="s">
        <v>3751</v>
      </c>
      <c r="E411">
        <v>0</v>
      </c>
      <c r="F411">
        <v>0</v>
      </c>
      <c r="H411" t="s">
        <v>3751</v>
      </c>
      <c r="J411">
        <v>0</v>
      </c>
    </row>
    <row r="412" spans="1:10" x14ac:dyDescent="0.25">
      <c r="A412" t="s">
        <v>4149</v>
      </c>
      <c r="C412" t="s">
        <v>3751</v>
      </c>
      <c r="E412">
        <v>0</v>
      </c>
      <c r="F412">
        <v>0</v>
      </c>
      <c r="H412" t="s">
        <v>3751</v>
      </c>
      <c r="J412">
        <v>0</v>
      </c>
    </row>
    <row r="413" spans="1:10" x14ac:dyDescent="0.25">
      <c r="A413" t="s">
        <v>4150</v>
      </c>
      <c r="C413" t="s">
        <v>3751</v>
      </c>
      <c r="E413">
        <v>0</v>
      </c>
      <c r="F413">
        <v>0</v>
      </c>
      <c r="H413" t="s">
        <v>3751</v>
      </c>
      <c r="J413">
        <v>0</v>
      </c>
    </row>
    <row r="414" spans="1:10" x14ac:dyDescent="0.25">
      <c r="A414" t="s">
        <v>4151</v>
      </c>
      <c r="C414" t="s">
        <v>3751</v>
      </c>
      <c r="E414">
        <v>0</v>
      </c>
      <c r="F414">
        <v>0</v>
      </c>
      <c r="H414" t="s">
        <v>3751</v>
      </c>
      <c r="J414">
        <v>0</v>
      </c>
    </row>
    <row r="415" spans="1:10" x14ac:dyDescent="0.25">
      <c r="A415" t="s">
        <v>4152</v>
      </c>
      <c r="C415" t="s">
        <v>3751</v>
      </c>
      <c r="E415">
        <v>0</v>
      </c>
      <c r="F415">
        <v>0</v>
      </c>
      <c r="H415" t="s">
        <v>3751</v>
      </c>
      <c r="J415">
        <v>0</v>
      </c>
    </row>
    <row r="416" spans="1:10" x14ac:dyDescent="0.25">
      <c r="A416" t="s">
        <v>4153</v>
      </c>
      <c r="C416" t="s">
        <v>3751</v>
      </c>
      <c r="E416">
        <v>0</v>
      </c>
      <c r="F416">
        <v>0</v>
      </c>
      <c r="H416" t="s">
        <v>3751</v>
      </c>
      <c r="J416">
        <v>0</v>
      </c>
    </row>
    <row r="417" spans="1:10" x14ac:dyDescent="0.25">
      <c r="A417" t="s">
        <v>4154</v>
      </c>
      <c r="C417" t="s">
        <v>3751</v>
      </c>
      <c r="E417">
        <v>0</v>
      </c>
      <c r="F417">
        <v>0</v>
      </c>
      <c r="H417" t="s">
        <v>3751</v>
      </c>
      <c r="J417">
        <v>0</v>
      </c>
    </row>
    <row r="418" spans="1:10" x14ac:dyDescent="0.25">
      <c r="A418" t="s">
        <v>4155</v>
      </c>
      <c r="C418" t="s">
        <v>3751</v>
      </c>
      <c r="E418">
        <v>0</v>
      </c>
      <c r="F418">
        <v>0</v>
      </c>
      <c r="H418" t="s">
        <v>3751</v>
      </c>
      <c r="J418">
        <v>0</v>
      </c>
    </row>
    <row r="419" spans="1:10" x14ac:dyDescent="0.25">
      <c r="A419" t="s">
        <v>4156</v>
      </c>
      <c r="C419" t="s">
        <v>3751</v>
      </c>
      <c r="E419">
        <v>0</v>
      </c>
      <c r="F419">
        <v>0</v>
      </c>
      <c r="H419" t="s">
        <v>3751</v>
      </c>
      <c r="J419">
        <v>0</v>
      </c>
    </row>
    <row r="420" spans="1:10" x14ac:dyDescent="0.25">
      <c r="A420" t="s">
        <v>4157</v>
      </c>
      <c r="C420" t="s">
        <v>3751</v>
      </c>
      <c r="E420">
        <v>0</v>
      </c>
      <c r="F420">
        <v>0</v>
      </c>
      <c r="H420" t="s">
        <v>3751</v>
      </c>
      <c r="J420">
        <v>0</v>
      </c>
    </row>
    <row r="421" spans="1:10" x14ac:dyDescent="0.25">
      <c r="A421" t="s">
        <v>4158</v>
      </c>
      <c r="C421" t="s">
        <v>3751</v>
      </c>
      <c r="E421">
        <v>0</v>
      </c>
      <c r="F421">
        <v>0</v>
      </c>
      <c r="H421" t="s">
        <v>3751</v>
      </c>
      <c r="J421">
        <v>0</v>
      </c>
    </row>
    <row r="422" spans="1:10" x14ac:dyDescent="0.25">
      <c r="A422" t="s">
        <v>4159</v>
      </c>
      <c r="C422" t="s">
        <v>3751</v>
      </c>
      <c r="E422">
        <v>0</v>
      </c>
      <c r="F422">
        <v>0</v>
      </c>
      <c r="H422" t="s">
        <v>3751</v>
      </c>
      <c r="J422">
        <v>0</v>
      </c>
    </row>
    <row r="423" spans="1:10" x14ac:dyDescent="0.25">
      <c r="A423" t="s">
        <v>4160</v>
      </c>
      <c r="C423" t="s">
        <v>3751</v>
      </c>
      <c r="E423">
        <v>0</v>
      </c>
      <c r="F423">
        <v>0</v>
      </c>
      <c r="H423" t="s">
        <v>3751</v>
      </c>
      <c r="J423">
        <v>0</v>
      </c>
    </row>
    <row r="424" spans="1:10" x14ac:dyDescent="0.25">
      <c r="A424" t="s">
        <v>4161</v>
      </c>
      <c r="C424" t="s">
        <v>3751</v>
      </c>
      <c r="E424">
        <v>0</v>
      </c>
      <c r="F424">
        <v>0</v>
      </c>
      <c r="H424" t="s">
        <v>3751</v>
      </c>
      <c r="J424">
        <v>0</v>
      </c>
    </row>
    <row r="425" spans="1:10" x14ac:dyDescent="0.25">
      <c r="A425" t="s">
        <v>4162</v>
      </c>
      <c r="C425" t="s">
        <v>3751</v>
      </c>
      <c r="E425">
        <v>0</v>
      </c>
      <c r="F425">
        <v>0</v>
      </c>
      <c r="H425" t="s">
        <v>3751</v>
      </c>
      <c r="J425">
        <v>0</v>
      </c>
    </row>
    <row r="426" spans="1:10" x14ac:dyDescent="0.25">
      <c r="A426" t="s">
        <v>4163</v>
      </c>
      <c r="C426" t="s">
        <v>3751</v>
      </c>
      <c r="E426">
        <v>0</v>
      </c>
      <c r="F426">
        <v>0</v>
      </c>
      <c r="H426" t="s">
        <v>3751</v>
      </c>
      <c r="J426">
        <v>0</v>
      </c>
    </row>
    <row r="427" spans="1:10" x14ac:dyDescent="0.25">
      <c r="A427" t="s">
        <v>4164</v>
      </c>
      <c r="C427" t="s">
        <v>3751</v>
      </c>
      <c r="E427">
        <v>0</v>
      </c>
      <c r="F427">
        <v>0</v>
      </c>
      <c r="H427" t="s">
        <v>3751</v>
      </c>
      <c r="J427">
        <v>0</v>
      </c>
    </row>
    <row r="428" spans="1:10" x14ac:dyDescent="0.25">
      <c r="A428" t="s">
        <v>4165</v>
      </c>
      <c r="C428" t="s">
        <v>3751</v>
      </c>
      <c r="E428">
        <v>0</v>
      </c>
      <c r="F428">
        <v>0</v>
      </c>
      <c r="H428" t="s">
        <v>3751</v>
      </c>
      <c r="J428">
        <v>0</v>
      </c>
    </row>
    <row r="429" spans="1:10" x14ac:dyDescent="0.25">
      <c r="A429" t="s">
        <v>4166</v>
      </c>
      <c r="C429" t="s">
        <v>3751</v>
      </c>
      <c r="E429">
        <v>0</v>
      </c>
      <c r="F429">
        <v>0</v>
      </c>
      <c r="H429" t="s">
        <v>3751</v>
      </c>
      <c r="J429">
        <v>0</v>
      </c>
    </row>
    <row r="430" spans="1:10" x14ac:dyDescent="0.25">
      <c r="A430" t="s">
        <v>4167</v>
      </c>
      <c r="C430" t="s">
        <v>3751</v>
      </c>
      <c r="E430">
        <v>0</v>
      </c>
      <c r="F430">
        <v>0</v>
      </c>
      <c r="H430" t="s">
        <v>3751</v>
      </c>
      <c r="J430">
        <v>0</v>
      </c>
    </row>
    <row r="431" spans="1:10" x14ac:dyDescent="0.25">
      <c r="A431" t="s">
        <v>4168</v>
      </c>
      <c r="C431" t="s">
        <v>3751</v>
      </c>
      <c r="E431">
        <v>0</v>
      </c>
      <c r="F431">
        <v>0</v>
      </c>
      <c r="H431" t="s">
        <v>3751</v>
      </c>
      <c r="J431">
        <v>0</v>
      </c>
    </row>
    <row r="432" spans="1:10" x14ac:dyDescent="0.25">
      <c r="A432" t="s">
        <v>4169</v>
      </c>
      <c r="C432" t="s">
        <v>3751</v>
      </c>
      <c r="E432">
        <v>0</v>
      </c>
      <c r="F432">
        <v>0</v>
      </c>
      <c r="H432" t="s">
        <v>3751</v>
      </c>
      <c r="J432">
        <v>0</v>
      </c>
    </row>
    <row r="433" spans="1:10" x14ac:dyDescent="0.25">
      <c r="A433" t="s">
        <v>4170</v>
      </c>
      <c r="C433" t="s">
        <v>3751</v>
      </c>
      <c r="E433">
        <v>0</v>
      </c>
      <c r="F433">
        <v>0</v>
      </c>
      <c r="H433" t="s">
        <v>3751</v>
      </c>
      <c r="J433">
        <v>0</v>
      </c>
    </row>
    <row r="434" spans="1:10" x14ac:dyDescent="0.25">
      <c r="A434" t="s">
        <v>4171</v>
      </c>
      <c r="C434" t="s">
        <v>3751</v>
      </c>
      <c r="E434">
        <v>0</v>
      </c>
      <c r="F434">
        <v>0</v>
      </c>
      <c r="H434" t="s">
        <v>3751</v>
      </c>
      <c r="J434">
        <v>0</v>
      </c>
    </row>
    <row r="435" spans="1:10" x14ac:dyDescent="0.25">
      <c r="A435" t="s">
        <v>4172</v>
      </c>
      <c r="C435" t="s">
        <v>3751</v>
      </c>
      <c r="E435">
        <v>0</v>
      </c>
      <c r="F435">
        <v>0</v>
      </c>
      <c r="H435" t="s">
        <v>3751</v>
      </c>
      <c r="J435">
        <v>0</v>
      </c>
    </row>
    <row r="436" spans="1:10" x14ac:dyDescent="0.25">
      <c r="A436" t="s">
        <v>4173</v>
      </c>
      <c r="C436" t="s">
        <v>3751</v>
      </c>
      <c r="E436">
        <v>0</v>
      </c>
      <c r="F436">
        <v>0</v>
      </c>
      <c r="H436" t="s">
        <v>3751</v>
      </c>
      <c r="J436">
        <v>0</v>
      </c>
    </row>
    <row r="437" spans="1:10" x14ac:dyDescent="0.25">
      <c r="A437" t="s">
        <v>4174</v>
      </c>
      <c r="C437" t="s">
        <v>3751</v>
      </c>
      <c r="E437">
        <v>0</v>
      </c>
      <c r="F437">
        <v>0</v>
      </c>
      <c r="H437" t="s">
        <v>3751</v>
      </c>
      <c r="J437">
        <v>0</v>
      </c>
    </row>
    <row r="438" spans="1:10" x14ac:dyDescent="0.25">
      <c r="A438" t="s">
        <v>4175</v>
      </c>
      <c r="C438" t="s">
        <v>3751</v>
      </c>
      <c r="E438">
        <v>0</v>
      </c>
      <c r="F438">
        <v>0</v>
      </c>
      <c r="H438" t="s">
        <v>3751</v>
      </c>
      <c r="J438">
        <v>0</v>
      </c>
    </row>
    <row r="439" spans="1:10" x14ac:dyDescent="0.25">
      <c r="A439" t="s">
        <v>4176</v>
      </c>
      <c r="C439" t="s">
        <v>3751</v>
      </c>
      <c r="E439">
        <v>0</v>
      </c>
      <c r="F439">
        <v>0</v>
      </c>
      <c r="H439" t="s">
        <v>3751</v>
      </c>
      <c r="J439">
        <v>0</v>
      </c>
    </row>
    <row r="440" spans="1:10" x14ac:dyDescent="0.25">
      <c r="A440" t="s">
        <v>4177</v>
      </c>
      <c r="C440" t="s">
        <v>3751</v>
      </c>
      <c r="E440">
        <v>0</v>
      </c>
      <c r="F440">
        <v>0</v>
      </c>
      <c r="H440" t="s">
        <v>3751</v>
      </c>
      <c r="J440">
        <v>0</v>
      </c>
    </row>
    <row r="441" spans="1:10" x14ac:dyDescent="0.25">
      <c r="A441" t="s">
        <v>4178</v>
      </c>
      <c r="C441" t="s">
        <v>3751</v>
      </c>
      <c r="E441">
        <v>0</v>
      </c>
      <c r="F441">
        <v>0</v>
      </c>
      <c r="H441" t="s">
        <v>3751</v>
      </c>
      <c r="J441">
        <v>0</v>
      </c>
    </row>
    <row r="442" spans="1:10" x14ac:dyDescent="0.25">
      <c r="A442" t="s">
        <v>4179</v>
      </c>
      <c r="C442" t="s">
        <v>3751</v>
      </c>
      <c r="E442">
        <v>0</v>
      </c>
      <c r="F442">
        <v>0</v>
      </c>
      <c r="H442" t="s">
        <v>3751</v>
      </c>
      <c r="J442">
        <v>0</v>
      </c>
    </row>
    <row r="443" spans="1:10" x14ac:dyDescent="0.25">
      <c r="A443" t="s">
        <v>4180</v>
      </c>
      <c r="C443" t="s">
        <v>3751</v>
      </c>
      <c r="E443">
        <v>0</v>
      </c>
      <c r="F443">
        <v>0</v>
      </c>
      <c r="H443" t="s">
        <v>3751</v>
      </c>
      <c r="J443">
        <v>0</v>
      </c>
    </row>
    <row r="444" spans="1:10" x14ac:dyDescent="0.25">
      <c r="A444" t="s">
        <v>4181</v>
      </c>
      <c r="C444" t="s">
        <v>3751</v>
      </c>
      <c r="E444">
        <v>0</v>
      </c>
      <c r="F444">
        <v>0</v>
      </c>
      <c r="H444" t="s">
        <v>3751</v>
      </c>
      <c r="J444">
        <v>0</v>
      </c>
    </row>
    <row r="445" spans="1:10" x14ac:dyDescent="0.25">
      <c r="A445" t="s">
        <v>4182</v>
      </c>
      <c r="C445" t="s">
        <v>3751</v>
      </c>
      <c r="E445">
        <v>0</v>
      </c>
      <c r="F445">
        <v>0</v>
      </c>
      <c r="H445" t="s">
        <v>3751</v>
      </c>
      <c r="J445">
        <v>0</v>
      </c>
    </row>
    <row r="446" spans="1:10" x14ac:dyDescent="0.25">
      <c r="A446" t="s">
        <v>4183</v>
      </c>
      <c r="C446" t="s">
        <v>3751</v>
      </c>
      <c r="E446">
        <v>0</v>
      </c>
      <c r="F446">
        <v>0</v>
      </c>
      <c r="H446" t="s">
        <v>3751</v>
      </c>
      <c r="J446">
        <v>0</v>
      </c>
    </row>
    <row r="447" spans="1:10" x14ac:dyDescent="0.25">
      <c r="A447" t="s">
        <v>4184</v>
      </c>
      <c r="C447" t="s">
        <v>3751</v>
      </c>
      <c r="E447">
        <v>0</v>
      </c>
      <c r="F447">
        <v>0</v>
      </c>
      <c r="H447" t="s">
        <v>3751</v>
      </c>
      <c r="J447">
        <v>0</v>
      </c>
    </row>
    <row r="448" spans="1:10" x14ac:dyDescent="0.25">
      <c r="A448" t="s">
        <v>4185</v>
      </c>
      <c r="C448" t="s">
        <v>3751</v>
      </c>
      <c r="E448">
        <v>0</v>
      </c>
      <c r="F448">
        <v>0</v>
      </c>
      <c r="H448" t="s">
        <v>3751</v>
      </c>
      <c r="J448">
        <v>0</v>
      </c>
    </row>
    <row r="449" spans="1:10" x14ac:dyDescent="0.25">
      <c r="A449" t="s">
        <v>4186</v>
      </c>
      <c r="C449" t="s">
        <v>3751</v>
      </c>
      <c r="E449">
        <v>0</v>
      </c>
      <c r="F449">
        <v>0</v>
      </c>
      <c r="H449" t="s">
        <v>3751</v>
      </c>
      <c r="J449">
        <v>0</v>
      </c>
    </row>
    <row r="450" spans="1:10" x14ac:dyDescent="0.25">
      <c r="A450" t="s">
        <v>4187</v>
      </c>
      <c r="C450" t="s">
        <v>3751</v>
      </c>
      <c r="E450">
        <v>0</v>
      </c>
      <c r="F450">
        <v>0</v>
      </c>
      <c r="H450" t="s">
        <v>3751</v>
      </c>
      <c r="J450">
        <v>0</v>
      </c>
    </row>
    <row r="451" spans="1:10" x14ac:dyDescent="0.25">
      <c r="A451" t="s">
        <v>4188</v>
      </c>
      <c r="C451" t="s">
        <v>3751</v>
      </c>
      <c r="E451">
        <v>0</v>
      </c>
      <c r="F451">
        <v>0</v>
      </c>
      <c r="H451" t="s">
        <v>3751</v>
      </c>
      <c r="J451">
        <v>0</v>
      </c>
    </row>
    <row r="452" spans="1:10" x14ac:dyDescent="0.25">
      <c r="A452" t="s">
        <v>4189</v>
      </c>
      <c r="C452" t="s">
        <v>3751</v>
      </c>
      <c r="E452">
        <v>0</v>
      </c>
      <c r="F452">
        <v>0</v>
      </c>
      <c r="H452" t="s">
        <v>3751</v>
      </c>
      <c r="J452">
        <v>0</v>
      </c>
    </row>
    <row r="453" spans="1:10" x14ac:dyDescent="0.25">
      <c r="A453" t="s">
        <v>4190</v>
      </c>
      <c r="C453" t="s">
        <v>3751</v>
      </c>
      <c r="E453">
        <v>0</v>
      </c>
      <c r="F453">
        <v>0</v>
      </c>
      <c r="H453" t="s">
        <v>3751</v>
      </c>
      <c r="J453">
        <v>0</v>
      </c>
    </row>
    <row r="454" spans="1:10" x14ac:dyDescent="0.25">
      <c r="A454" t="s">
        <v>4191</v>
      </c>
      <c r="C454" t="s">
        <v>3751</v>
      </c>
      <c r="E454">
        <v>0</v>
      </c>
      <c r="F454">
        <v>0</v>
      </c>
      <c r="H454" t="s">
        <v>3751</v>
      </c>
      <c r="J454">
        <v>0</v>
      </c>
    </row>
    <row r="455" spans="1:10" x14ac:dyDescent="0.25">
      <c r="A455" t="s">
        <v>4192</v>
      </c>
      <c r="C455" t="s">
        <v>3751</v>
      </c>
      <c r="E455">
        <v>0</v>
      </c>
      <c r="F455">
        <v>0</v>
      </c>
      <c r="H455" t="s">
        <v>3751</v>
      </c>
      <c r="J455">
        <v>0</v>
      </c>
    </row>
    <row r="456" spans="1:10" x14ac:dyDescent="0.25">
      <c r="A456" t="s">
        <v>4193</v>
      </c>
      <c r="C456" t="s">
        <v>3751</v>
      </c>
      <c r="E456">
        <v>0</v>
      </c>
      <c r="F456">
        <v>0</v>
      </c>
      <c r="H456" t="s">
        <v>3751</v>
      </c>
      <c r="J456">
        <v>0</v>
      </c>
    </row>
    <row r="457" spans="1:10" x14ac:dyDescent="0.25">
      <c r="A457" t="s">
        <v>4194</v>
      </c>
      <c r="C457" t="s">
        <v>3751</v>
      </c>
      <c r="E457">
        <v>0</v>
      </c>
      <c r="F457">
        <v>0</v>
      </c>
      <c r="H457" t="s">
        <v>3751</v>
      </c>
      <c r="J457">
        <v>0</v>
      </c>
    </row>
    <row r="458" spans="1:10" x14ac:dyDescent="0.25">
      <c r="A458" t="s">
        <v>4195</v>
      </c>
      <c r="C458" t="s">
        <v>3751</v>
      </c>
      <c r="E458">
        <v>0</v>
      </c>
      <c r="F458">
        <v>0</v>
      </c>
      <c r="H458" t="s">
        <v>3751</v>
      </c>
      <c r="J458">
        <v>0</v>
      </c>
    </row>
    <row r="459" spans="1:10" x14ac:dyDescent="0.25">
      <c r="A459" t="s">
        <v>4196</v>
      </c>
      <c r="C459" t="s">
        <v>3751</v>
      </c>
      <c r="E459">
        <v>0</v>
      </c>
      <c r="F459">
        <v>0</v>
      </c>
      <c r="H459" t="s">
        <v>3751</v>
      </c>
      <c r="J459">
        <v>0</v>
      </c>
    </row>
    <row r="460" spans="1:10" x14ac:dyDescent="0.25">
      <c r="A460" t="s">
        <v>4197</v>
      </c>
      <c r="C460" t="s">
        <v>3751</v>
      </c>
      <c r="E460">
        <v>0</v>
      </c>
      <c r="F460">
        <v>0</v>
      </c>
      <c r="H460" t="s">
        <v>3751</v>
      </c>
      <c r="J460">
        <v>0</v>
      </c>
    </row>
    <row r="461" spans="1:10" x14ac:dyDescent="0.25">
      <c r="A461" t="s">
        <v>4198</v>
      </c>
      <c r="C461" t="s">
        <v>3751</v>
      </c>
      <c r="E461">
        <v>0</v>
      </c>
      <c r="F461">
        <v>0</v>
      </c>
      <c r="H461" t="s">
        <v>3751</v>
      </c>
      <c r="J461">
        <v>0</v>
      </c>
    </row>
    <row r="462" spans="1:10" x14ac:dyDescent="0.25">
      <c r="A462" t="s">
        <v>4199</v>
      </c>
      <c r="C462" t="s">
        <v>3751</v>
      </c>
      <c r="E462">
        <v>0</v>
      </c>
      <c r="F462">
        <v>0</v>
      </c>
      <c r="H462" t="s">
        <v>3751</v>
      </c>
      <c r="J462">
        <v>0</v>
      </c>
    </row>
    <row r="463" spans="1:10" x14ac:dyDescent="0.25">
      <c r="A463" t="s">
        <v>4200</v>
      </c>
      <c r="C463" t="s">
        <v>3751</v>
      </c>
      <c r="E463">
        <v>0</v>
      </c>
      <c r="F463">
        <v>0</v>
      </c>
      <c r="H463" t="s">
        <v>3751</v>
      </c>
      <c r="J463">
        <v>0</v>
      </c>
    </row>
    <row r="464" spans="1:10" x14ac:dyDescent="0.25">
      <c r="A464" t="s">
        <v>4201</v>
      </c>
      <c r="C464" t="s">
        <v>3751</v>
      </c>
      <c r="E464">
        <v>0</v>
      </c>
      <c r="F464">
        <v>0</v>
      </c>
      <c r="H464" t="s">
        <v>3751</v>
      </c>
      <c r="J464">
        <v>0</v>
      </c>
    </row>
    <row r="465" spans="1:10" x14ac:dyDescent="0.25">
      <c r="A465" t="s">
        <v>4202</v>
      </c>
      <c r="C465" t="s">
        <v>3751</v>
      </c>
      <c r="E465">
        <v>0</v>
      </c>
      <c r="F465">
        <v>0</v>
      </c>
      <c r="H465" t="s">
        <v>3751</v>
      </c>
      <c r="J465">
        <v>0</v>
      </c>
    </row>
    <row r="466" spans="1:10" x14ac:dyDescent="0.25">
      <c r="A466" t="s">
        <v>4203</v>
      </c>
      <c r="C466" t="s">
        <v>3751</v>
      </c>
      <c r="E466">
        <v>0</v>
      </c>
      <c r="F466">
        <v>0</v>
      </c>
      <c r="H466" t="s">
        <v>3751</v>
      </c>
      <c r="J466">
        <v>0</v>
      </c>
    </row>
    <row r="467" spans="1:10" x14ac:dyDescent="0.25">
      <c r="A467" t="s">
        <v>4204</v>
      </c>
      <c r="C467" t="s">
        <v>3751</v>
      </c>
      <c r="E467">
        <v>0</v>
      </c>
      <c r="F467">
        <v>0</v>
      </c>
      <c r="H467" t="s">
        <v>3751</v>
      </c>
      <c r="J467">
        <v>0</v>
      </c>
    </row>
    <row r="468" spans="1:10" x14ac:dyDescent="0.25">
      <c r="A468" t="s">
        <v>4205</v>
      </c>
      <c r="C468" t="s">
        <v>3751</v>
      </c>
      <c r="E468">
        <v>0</v>
      </c>
      <c r="F468">
        <v>0</v>
      </c>
      <c r="H468" t="s">
        <v>3751</v>
      </c>
      <c r="J468">
        <v>0</v>
      </c>
    </row>
    <row r="469" spans="1:10" x14ac:dyDescent="0.25">
      <c r="A469" t="s">
        <v>4206</v>
      </c>
      <c r="B469">
        <v>45881</v>
      </c>
      <c r="C469" t="s">
        <v>3781</v>
      </c>
      <c r="D469">
        <v>278530560</v>
      </c>
      <c r="E469">
        <v>53</v>
      </c>
      <c r="F469">
        <v>53</v>
      </c>
      <c r="G469">
        <v>45881</v>
      </c>
      <c r="H469" t="s">
        <v>3782</v>
      </c>
      <c r="I469">
        <v>1002407</v>
      </c>
      <c r="J469">
        <v>53</v>
      </c>
    </row>
    <row r="470" spans="1:10" x14ac:dyDescent="0.25">
      <c r="A470" t="s">
        <v>4207</v>
      </c>
      <c r="B470">
        <v>45881</v>
      </c>
      <c r="C470" t="s">
        <v>3781</v>
      </c>
      <c r="D470">
        <v>278530559</v>
      </c>
      <c r="E470">
        <v>9</v>
      </c>
      <c r="F470">
        <v>9</v>
      </c>
      <c r="G470">
        <v>45881</v>
      </c>
      <c r="H470" t="s">
        <v>3782</v>
      </c>
      <c r="I470">
        <v>1002407</v>
      </c>
      <c r="J470">
        <v>9</v>
      </c>
    </row>
    <row r="471" spans="1:10" x14ac:dyDescent="0.25">
      <c r="A471" t="s">
        <v>4208</v>
      </c>
      <c r="B471">
        <v>45881</v>
      </c>
      <c r="C471" t="s">
        <v>3781</v>
      </c>
      <c r="D471">
        <v>278530558</v>
      </c>
      <c r="E471">
        <v>51</v>
      </c>
      <c r="F471">
        <v>51</v>
      </c>
      <c r="G471">
        <v>45881</v>
      </c>
      <c r="H471" t="s">
        <v>3782</v>
      </c>
      <c r="I471">
        <v>1002407</v>
      </c>
      <c r="J471">
        <v>51</v>
      </c>
    </row>
    <row r="472" spans="1:10" x14ac:dyDescent="0.25">
      <c r="A472" t="s">
        <v>4209</v>
      </c>
      <c r="B472">
        <v>45881</v>
      </c>
      <c r="C472" t="s">
        <v>3781</v>
      </c>
      <c r="D472">
        <v>278530557</v>
      </c>
      <c r="E472">
        <v>1</v>
      </c>
      <c r="F472">
        <v>1</v>
      </c>
      <c r="G472">
        <v>45881</v>
      </c>
      <c r="H472" t="s">
        <v>3782</v>
      </c>
      <c r="I472">
        <v>1002407</v>
      </c>
      <c r="J472">
        <v>1</v>
      </c>
    </row>
    <row r="473" spans="1:10" x14ac:dyDescent="0.25">
      <c r="A473" t="s">
        <v>4210</v>
      </c>
      <c r="B473">
        <v>45881</v>
      </c>
      <c r="C473" t="s">
        <v>3781</v>
      </c>
      <c r="D473">
        <v>278530556</v>
      </c>
      <c r="E473">
        <v>26</v>
      </c>
      <c r="F473">
        <v>26</v>
      </c>
      <c r="G473">
        <v>45881</v>
      </c>
      <c r="H473" t="s">
        <v>3782</v>
      </c>
      <c r="I473">
        <v>1002407</v>
      </c>
      <c r="J473">
        <v>26</v>
      </c>
    </row>
    <row r="474" spans="1:10" x14ac:dyDescent="0.25">
      <c r="A474" t="s">
        <v>4211</v>
      </c>
      <c r="B474">
        <v>45881</v>
      </c>
      <c r="C474" t="s">
        <v>3781</v>
      </c>
      <c r="D474">
        <v>278568675</v>
      </c>
      <c r="E474">
        <v>23</v>
      </c>
      <c r="F474">
        <v>23</v>
      </c>
      <c r="G474">
        <v>45881</v>
      </c>
      <c r="H474" t="s">
        <v>3782</v>
      </c>
      <c r="I474">
        <v>1009540</v>
      </c>
      <c r="J474">
        <v>23</v>
      </c>
    </row>
    <row r="475" spans="1:10" x14ac:dyDescent="0.25">
      <c r="A475" t="s">
        <v>4212</v>
      </c>
      <c r="C475" t="s">
        <v>3751</v>
      </c>
      <c r="E475">
        <v>0</v>
      </c>
      <c r="F475">
        <v>0</v>
      </c>
      <c r="H475" t="s">
        <v>3751</v>
      </c>
      <c r="J475">
        <v>0</v>
      </c>
    </row>
    <row r="476" spans="1:10" x14ac:dyDescent="0.25">
      <c r="A476" t="s">
        <v>4213</v>
      </c>
      <c r="C476" t="s">
        <v>3751</v>
      </c>
      <c r="E476">
        <v>0</v>
      </c>
      <c r="F476">
        <v>0</v>
      </c>
      <c r="H476" t="s">
        <v>3751</v>
      </c>
      <c r="J476">
        <v>0</v>
      </c>
    </row>
    <row r="477" spans="1:10" x14ac:dyDescent="0.25">
      <c r="A477" t="s">
        <v>4214</v>
      </c>
      <c r="C477" t="s">
        <v>3751</v>
      </c>
      <c r="E477">
        <v>0</v>
      </c>
      <c r="F477">
        <v>0</v>
      </c>
      <c r="H477" t="s">
        <v>3751</v>
      </c>
      <c r="J477">
        <v>0</v>
      </c>
    </row>
    <row r="478" spans="1:10" x14ac:dyDescent="0.25">
      <c r="A478" t="s">
        <v>4215</v>
      </c>
      <c r="C478" t="s">
        <v>3751</v>
      </c>
      <c r="E478">
        <v>0</v>
      </c>
      <c r="F478">
        <v>0</v>
      </c>
      <c r="H478" t="s">
        <v>3751</v>
      </c>
      <c r="J478">
        <v>0</v>
      </c>
    </row>
    <row r="479" spans="1:10" x14ac:dyDescent="0.25">
      <c r="A479" t="s">
        <v>4216</v>
      </c>
      <c r="C479" t="s">
        <v>3751</v>
      </c>
      <c r="E479">
        <v>0</v>
      </c>
      <c r="F479">
        <v>0</v>
      </c>
      <c r="H479" t="s">
        <v>3751</v>
      </c>
      <c r="J479">
        <v>0</v>
      </c>
    </row>
    <row r="480" spans="1:10" x14ac:dyDescent="0.25">
      <c r="A480" t="s">
        <v>4217</v>
      </c>
      <c r="B480">
        <v>45881</v>
      </c>
      <c r="C480" t="s">
        <v>3781</v>
      </c>
      <c r="D480">
        <v>278568677</v>
      </c>
      <c r="E480">
        <v>106</v>
      </c>
      <c r="F480">
        <v>106</v>
      </c>
      <c r="G480">
        <v>45881</v>
      </c>
      <c r="H480" t="s">
        <v>3782</v>
      </c>
      <c r="I480">
        <v>1009540</v>
      </c>
      <c r="J480">
        <v>106</v>
      </c>
    </row>
    <row r="481" spans="1:10" x14ac:dyDescent="0.25">
      <c r="A481" t="s">
        <v>4218</v>
      </c>
      <c r="B481">
        <v>45881</v>
      </c>
      <c r="C481" t="s">
        <v>3781</v>
      </c>
      <c r="D481">
        <v>278530561</v>
      </c>
      <c r="E481">
        <v>108</v>
      </c>
      <c r="F481">
        <v>108</v>
      </c>
      <c r="G481">
        <v>45881</v>
      </c>
      <c r="H481" t="s">
        <v>3782</v>
      </c>
      <c r="I481">
        <v>1002407</v>
      </c>
      <c r="J481">
        <v>108</v>
      </c>
    </row>
    <row r="482" spans="1:10" x14ac:dyDescent="0.25">
      <c r="A482" t="s">
        <v>4219</v>
      </c>
      <c r="C482" t="s">
        <v>3751</v>
      </c>
      <c r="E482">
        <v>0</v>
      </c>
      <c r="F482">
        <v>0</v>
      </c>
      <c r="H482" t="s">
        <v>3751</v>
      </c>
      <c r="J482">
        <v>0</v>
      </c>
    </row>
    <row r="483" spans="1:10" x14ac:dyDescent="0.25">
      <c r="A483" t="s">
        <v>4220</v>
      </c>
      <c r="C483" t="s">
        <v>3751</v>
      </c>
      <c r="E483">
        <v>0</v>
      </c>
      <c r="F483">
        <v>0</v>
      </c>
      <c r="H483" t="s">
        <v>3751</v>
      </c>
      <c r="J483">
        <v>0</v>
      </c>
    </row>
    <row r="484" spans="1:10" x14ac:dyDescent="0.25">
      <c r="A484" t="s">
        <v>4221</v>
      </c>
      <c r="C484" t="s">
        <v>3751</v>
      </c>
      <c r="E484">
        <v>0</v>
      </c>
      <c r="F484">
        <v>0</v>
      </c>
      <c r="H484" t="s">
        <v>3751</v>
      </c>
      <c r="J484">
        <v>0</v>
      </c>
    </row>
    <row r="485" spans="1:10" x14ac:dyDescent="0.25">
      <c r="A485" t="s">
        <v>4222</v>
      </c>
      <c r="C485" t="s">
        <v>3751</v>
      </c>
      <c r="E485">
        <v>0</v>
      </c>
      <c r="F485">
        <v>0</v>
      </c>
      <c r="H485" t="s">
        <v>3751</v>
      </c>
      <c r="J485">
        <v>0</v>
      </c>
    </row>
    <row r="486" spans="1:10" x14ac:dyDescent="0.25">
      <c r="A486" t="s">
        <v>4223</v>
      </c>
      <c r="C486" t="s">
        <v>3751</v>
      </c>
      <c r="E486">
        <v>0</v>
      </c>
      <c r="F486">
        <v>0</v>
      </c>
      <c r="H486" t="s">
        <v>3751</v>
      </c>
      <c r="J486">
        <v>0</v>
      </c>
    </row>
    <row r="487" spans="1:10" x14ac:dyDescent="0.25">
      <c r="A487" t="s">
        <v>4224</v>
      </c>
      <c r="C487" t="s">
        <v>3751</v>
      </c>
      <c r="E487">
        <v>0</v>
      </c>
      <c r="F487">
        <v>0</v>
      </c>
      <c r="H487" t="s">
        <v>3751</v>
      </c>
      <c r="J487">
        <v>0</v>
      </c>
    </row>
    <row r="488" spans="1:10" x14ac:dyDescent="0.25">
      <c r="A488" t="s">
        <v>4225</v>
      </c>
      <c r="C488" t="s">
        <v>3751</v>
      </c>
      <c r="E488">
        <v>0</v>
      </c>
      <c r="F488">
        <v>0</v>
      </c>
      <c r="H488" t="s">
        <v>3751</v>
      </c>
      <c r="J488">
        <v>0</v>
      </c>
    </row>
    <row r="489" spans="1:10" x14ac:dyDescent="0.25">
      <c r="A489" t="s">
        <v>4226</v>
      </c>
      <c r="C489" t="s">
        <v>3751</v>
      </c>
      <c r="E489">
        <v>0</v>
      </c>
      <c r="F489">
        <v>0</v>
      </c>
      <c r="H489" t="s">
        <v>3751</v>
      </c>
      <c r="J489">
        <v>0</v>
      </c>
    </row>
    <row r="490" spans="1:10" x14ac:dyDescent="0.25">
      <c r="A490" t="s">
        <v>4227</v>
      </c>
      <c r="C490" t="s">
        <v>3751</v>
      </c>
      <c r="E490">
        <v>0</v>
      </c>
      <c r="F490">
        <v>0</v>
      </c>
      <c r="H490" t="s">
        <v>3751</v>
      </c>
      <c r="J490">
        <v>0</v>
      </c>
    </row>
    <row r="491" spans="1:10" x14ac:dyDescent="0.25">
      <c r="A491" t="s">
        <v>4228</v>
      </c>
      <c r="C491" t="s">
        <v>3751</v>
      </c>
      <c r="E491">
        <v>0</v>
      </c>
      <c r="F491">
        <v>0</v>
      </c>
      <c r="H491" t="s">
        <v>3751</v>
      </c>
      <c r="J491">
        <v>0</v>
      </c>
    </row>
    <row r="492" spans="1:10" x14ac:dyDescent="0.25">
      <c r="A492" t="s">
        <v>4229</v>
      </c>
      <c r="C492" t="s">
        <v>3751</v>
      </c>
      <c r="E492">
        <v>0</v>
      </c>
      <c r="F492">
        <v>0</v>
      </c>
      <c r="H492" t="s">
        <v>3751</v>
      </c>
      <c r="J492">
        <v>0</v>
      </c>
    </row>
    <row r="493" spans="1:10" x14ac:dyDescent="0.25">
      <c r="A493" t="s">
        <v>4230</v>
      </c>
      <c r="C493" t="s">
        <v>3751</v>
      </c>
      <c r="E493">
        <v>0</v>
      </c>
      <c r="F493">
        <v>0</v>
      </c>
      <c r="H493" t="s">
        <v>3751</v>
      </c>
      <c r="J493">
        <v>0</v>
      </c>
    </row>
    <row r="494" spans="1:10" x14ac:dyDescent="0.25">
      <c r="A494" t="s">
        <v>4231</v>
      </c>
      <c r="C494" t="s">
        <v>3751</v>
      </c>
      <c r="E494">
        <v>0</v>
      </c>
      <c r="F494">
        <v>0</v>
      </c>
      <c r="H494" t="s">
        <v>3751</v>
      </c>
      <c r="J494">
        <v>0</v>
      </c>
    </row>
    <row r="495" spans="1:10" x14ac:dyDescent="0.25">
      <c r="A495" t="s">
        <v>4232</v>
      </c>
      <c r="B495">
        <v>45881</v>
      </c>
      <c r="C495" t="s">
        <v>3781</v>
      </c>
      <c r="D495">
        <v>278568681</v>
      </c>
      <c r="E495">
        <v>56</v>
      </c>
      <c r="F495">
        <v>56</v>
      </c>
      <c r="G495">
        <v>45881</v>
      </c>
      <c r="H495" t="s">
        <v>3782</v>
      </c>
      <c r="I495">
        <v>1009540</v>
      </c>
      <c r="J495">
        <v>56</v>
      </c>
    </row>
    <row r="496" spans="1:10" x14ac:dyDescent="0.25">
      <c r="A496" t="s">
        <v>4233</v>
      </c>
      <c r="B496">
        <v>45881</v>
      </c>
      <c r="C496" t="s">
        <v>3781</v>
      </c>
      <c r="D496">
        <v>278568682</v>
      </c>
      <c r="E496">
        <v>19</v>
      </c>
      <c r="F496">
        <v>19</v>
      </c>
      <c r="G496">
        <v>45881</v>
      </c>
      <c r="H496" t="s">
        <v>3782</v>
      </c>
      <c r="I496">
        <v>1009540</v>
      </c>
      <c r="J496">
        <v>19</v>
      </c>
    </row>
    <row r="497" spans="1:10" x14ac:dyDescent="0.25">
      <c r="A497" t="s">
        <v>3762</v>
      </c>
      <c r="C497" t="s">
        <v>3751</v>
      </c>
      <c r="E497">
        <v>0</v>
      </c>
      <c r="F497">
        <v>0</v>
      </c>
      <c r="H497" t="s">
        <v>3751</v>
      </c>
      <c r="J497">
        <v>0</v>
      </c>
    </row>
    <row r="498" spans="1:10" x14ac:dyDescent="0.25">
      <c r="A498" t="s">
        <v>4234</v>
      </c>
      <c r="C498" t="s">
        <v>3751</v>
      </c>
      <c r="E498">
        <v>0</v>
      </c>
      <c r="F498">
        <v>0</v>
      </c>
      <c r="H498" t="s">
        <v>3751</v>
      </c>
      <c r="J498">
        <v>0</v>
      </c>
    </row>
    <row r="499" spans="1:10" x14ac:dyDescent="0.25">
      <c r="A499" t="s">
        <v>4235</v>
      </c>
      <c r="C499" t="s">
        <v>3751</v>
      </c>
      <c r="E499">
        <v>0</v>
      </c>
      <c r="F499">
        <v>0</v>
      </c>
      <c r="H499" t="s">
        <v>3751</v>
      </c>
      <c r="J499">
        <v>0</v>
      </c>
    </row>
    <row r="500" spans="1:10" x14ac:dyDescent="0.25">
      <c r="A500" t="s">
        <v>4236</v>
      </c>
      <c r="B500">
        <v>45881</v>
      </c>
      <c r="C500" t="s">
        <v>3781</v>
      </c>
      <c r="D500">
        <v>278568680</v>
      </c>
      <c r="E500">
        <v>106</v>
      </c>
      <c r="F500">
        <v>106</v>
      </c>
      <c r="G500">
        <v>45881</v>
      </c>
      <c r="H500" t="s">
        <v>3782</v>
      </c>
      <c r="I500">
        <v>1009540</v>
      </c>
      <c r="J500">
        <v>106</v>
      </c>
    </row>
    <row r="501" spans="1:10" x14ac:dyDescent="0.25">
      <c r="A501" t="s">
        <v>4237</v>
      </c>
      <c r="C501" t="s">
        <v>3751</v>
      </c>
      <c r="E501">
        <v>0</v>
      </c>
      <c r="F501">
        <v>0</v>
      </c>
      <c r="H501" t="s">
        <v>3751</v>
      </c>
      <c r="J501">
        <v>0</v>
      </c>
    </row>
    <row r="502" spans="1:10" x14ac:dyDescent="0.25">
      <c r="A502" t="s">
        <v>4238</v>
      </c>
      <c r="B502">
        <v>45880</v>
      </c>
      <c r="C502" t="s">
        <v>3751</v>
      </c>
      <c r="D502">
        <v>278475456</v>
      </c>
      <c r="E502">
        <v>177</v>
      </c>
      <c r="F502">
        <v>177</v>
      </c>
      <c r="H502" t="s">
        <v>3751</v>
      </c>
      <c r="J502">
        <v>0</v>
      </c>
    </row>
    <row r="503" spans="1:10" x14ac:dyDescent="0.25">
      <c r="A503" t="s">
        <v>4239</v>
      </c>
      <c r="C503" t="s">
        <v>3751</v>
      </c>
      <c r="E503">
        <v>0</v>
      </c>
      <c r="F503">
        <v>0</v>
      </c>
      <c r="H503" t="s">
        <v>3751</v>
      </c>
      <c r="J503">
        <v>0</v>
      </c>
    </row>
    <row r="504" spans="1:10" x14ac:dyDescent="0.25">
      <c r="A504" t="s">
        <v>4240</v>
      </c>
      <c r="C504" t="s">
        <v>3751</v>
      </c>
      <c r="E504">
        <v>0</v>
      </c>
      <c r="F504">
        <v>0</v>
      </c>
      <c r="H504" t="s">
        <v>3751</v>
      </c>
      <c r="J504">
        <v>0</v>
      </c>
    </row>
    <row r="505" spans="1:10" x14ac:dyDescent="0.25">
      <c r="A505" t="s">
        <v>4241</v>
      </c>
      <c r="C505" t="s">
        <v>3751</v>
      </c>
      <c r="E505">
        <v>0</v>
      </c>
      <c r="F505">
        <v>0</v>
      </c>
      <c r="H505" t="s">
        <v>3751</v>
      </c>
      <c r="J505">
        <v>0</v>
      </c>
    </row>
    <row r="506" spans="1:10" x14ac:dyDescent="0.25">
      <c r="A506" t="s">
        <v>4242</v>
      </c>
      <c r="C506" t="s">
        <v>3751</v>
      </c>
      <c r="E506">
        <v>0</v>
      </c>
      <c r="F506">
        <v>0</v>
      </c>
      <c r="H506" t="s">
        <v>3751</v>
      </c>
      <c r="J506">
        <v>0</v>
      </c>
    </row>
    <row r="507" spans="1:10" x14ac:dyDescent="0.25">
      <c r="A507" t="s">
        <v>4243</v>
      </c>
      <c r="C507" t="s">
        <v>3751</v>
      </c>
      <c r="E507">
        <v>0</v>
      </c>
      <c r="F507">
        <v>0</v>
      </c>
      <c r="H507" t="s">
        <v>3751</v>
      </c>
      <c r="J507">
        <v>0</v>
      </c>
    </row>
    <row r="508" spans="1:10" x14ac:dyDescent="0.25">
      <c r="A508" t="s">
        <v>4244</v>
      </c>
      <c r="C508" t="s">
        <v>3751</v>
      </c>
      <c r="E508">
        <v>0</v>
      </c>
      <c r="F508">
        <v>0</v>
      </c>
      <c r="H508" t="s">
        <v>3751</v>
      </c>
      <c r="J508">
        <v>0</v>
      </c>
    </row>
    <row r="509" spans="1:10" x14ac:dyDescent="0.25">
      <c r="A509" t="s">
        <v>4245</v>
      </c>
      <c r="C509" t="s">
        <v>3751</v>
      </c>
      <c r="E509">
        <v>0</v>
      </c>
      <c r="F509">
        <v>0</v>
      </c>
      <c r="H509" t="s">
        <v>3751</v>
      </c>
      <c r="J509">
        <v>0</v>
      </c>
    </row>
    <row r="510" spans="1:10" x14ac:dyDescent="0.25">
      <c r="A510" t="s">
        <v>4246</v>
      </c>
      <c r="C510" t="s">
        <v>3751</v>
      </c>
      <c r="E510">
        <v>0</v>
      </c>
      <c r="F510">
        <v>0</v>
      </c>
      <c r="H510" t="s">
        <v>3751</v>
      </c>
      <c r="J510">
        <v>0</v>
      </c>
    </row>
    <row r="511" spans="1:10" x14ac:dyDescent="0.25">
      <c r="A511" t="s">
        <v>4247</v>
      </c>
      <c r="C511" t="s">
        <v>3751</v>
      </c>
      <c r="E511">
        <v>0</v>
      </c>
      <c r="F511">
        <v>0</v>
      </c>
      <c r="H511" t="s">
        <v>3751</v>
      </c>
      <c r="J511">
        <v>0</v>
      </c>
    </row>
    <row r="512" spans="1:10" x14ac:dyDescent="0.25">
      <c r="A512" t="s">
        <v>3762</v>
      </c>
      <c r="C512" t="s">
        <v>3751</v>
      </c>
      <c r="E512">
        <v>0</v>
      </c>
      <c r="F512">
        <v>0</v>
      </c>
      <c r="H512" t="s">
        <v>3751</v>
      </c>
      <c r="J512">
        <v>0</v>
      </c>
    </row>
    <row r="513" spans="1:10" x14ac:dyDescent="0.25">
      <c r="A513" t="s">
        <v>4248</v>
      </c>
      <c r="C513" t="s">
        <v>3751</v>
      </c>
      <c r="E513">
        <v>0</v>
      </c>
      <c r="F513">
        <v>0</v>
      </c>
      <c r="H513" t="s">
        <v>3751</v>
      </c>
      <c r="J513">
        <v>0</v>
      </c>
    </row>
    <row r="514" spans="1:10" x14ac:dyDescent="0.25">
      <c r="A514" t="s">
        <v>4249</v>
      </c>
      <c r="C514" t="s">
        <v>3751</v>
      </c>
      <c r="E514">
        <v>0</v>
      </c>
      <c r="F514">
        <v>0</v>
      </c>
      <c r="H514" t="s">
        <v>3751</v>
      </c>
      <c r="J514">
        <v>0</v>
      </c>
    </row>
    <row r="515" spans="1:10" x14ac:dyDescent="0.25">
      <c r="A515" t="s">
        <v>4250</v>
      </c>
      <c r="C515" t="s">
        <v>3751</v>
      </c>
      <c r="E515">
        <v>0</v>
      </c>
      <c r="F515">
        <v>0</v>
      </c>
      <c r="H515" t="s">
        <v>3751</v>
      </c>
      <c r="J515">
        <v>0</v>
      </c>
    </row>
    <row r="516" spans="1:10" x14ac:dyDescent="0.25">
      <c r="A516" t="s">
        <v>4251</v>
      </c>
      <c r="C516" t="s">
        <v>3751</v>
      </c>
      <c r="E516">
        <v>0</v>
      </c>
      <c r="F516">
        <v>0</v>
      </c>
      <c r="H516" t="s">
        <v>3751</v>
      </c>
      <c r="J516">
        <v>0</v>
      </c>
    </row>
    <row r="517" spans="1:10" x14ac:dyDescent="0.25">
      <c r="A517" t="s">
        <v>4252</v>
      </c>
      <c r="C517" t="s">
        <v>3751</v>
      </c>
      <c r="E517">
        <v>0</v>
      </c>
      <c r="F517">
        <v>0</v>
      </c>
      <c r="H517" t="s">
        <v>3751</v>
      </c>
      <c r="J517">
        <v>0</v>
      </c>
    </row>
    <row r="518" spans="1:10" x14ac:dyDescent="0.25">
      <c r="A518" t="s">
        <v>4253</v>
      </c>
      <c r="C518" t="s">
        <v>3751</v>
      </c>
      <c r="E518">
        <v>0</v>
      </c>
      <c r="F518">
        <v>0</v>
      </c>
      <c r="H518" t="s">
        <v>3751</v>
      </c>
      <c r="J518">
        <v>0</v>
      </c>
    </row>
    <row r="519" spans="1:10" x14ac:dyDescent="0.25">
      <c r="A519" t="s">
        <v>4254</v>
      </c>
      <c r="C519" t="s">
        <v>3751</v>
      </c>
      <c r="E519">
        <v>0</v>
      </c>
      <c r="F519">
        <v>0</v>
      </c>
      <c r="H519" t="s">
        <v>3751</v>
      </c>
      <c r="J519">
        <v>0</v>
      </c>
    </row>
    <row r="520" spans="1:10" x14ac:dyDescent="0.25">
      <c r="A520" t="s">
        <v>4255</v>
      </c>
      <c r="C520" t="s">
        <v>3751</v>
      </c>
      <c r="E520">
        <v>0</v>
      </c>
      <c r="F520">
        <v>0</v>
      </c>
      <c r="H520" t="s">
        <v>3751</v>
      </c>
      <c r="J520">
        <v>0</v>
      </c>
    </row>
    <row r="521" spans="1:10" x14ac:dyDescent="0.25">
      <c r="A521" t="s">
        <v>4256</v>
      </c>
      <c r="C521" t="s">
        <v>3751</v>
      </c>
      <c r="E521">
        <v>0</v>
      </c>
      <c r="F521">
        <v>0</v>
      </c>
      <c r="H521" t="s">
        <v>3751</v>
      </c>
      <c r="J521">
        <v>0</v>
      </c>
    </row>
    <row r="522" spans="1:10" x14ac:dyDescent="0.25">
      <c r="A522" t="s">
        <v>4257</v>
      </c>
      <c r="C522" t="s">
        <v>3751</v>
      </c>
      <c r="E522">
        <v>0</v>
      </c>
      <c r="F522">
        <v>0</v>
      </c>
      <c r="H522" t="s">
        <v>3751</v>
      </c>
      <c r="J522">
        <v>0</v>
      </c>
    </row>
    <row r="523" spans="1:10" x14ac:dyDescent="0.25">
      <c r="A523" t="s">
        <v>4258</v>
      </c>
      <c r="C523" t="s">
        <v>3751</v>
      </c>
      <c r="E523">
        <v>0</v>
      </c>
      <c r="F523">
        <v>0</v>
      </c>
      <c r="H523" t="s">
        <v>3751</v>
      </c>
      <c r="J523">
        <v>0</v>
      </c>
    </row>
    <row r="524" spans="1:10" x14ac:dyDescent="0.25">
      <c r="A524" t="s">
        <v>4259</v>
      </c>
      <c r="C524" t="s">
        <v>3751</v>
      </c>
      <c r="E524">
        <v>0</v>
      </c>
      <c r="F524">
        <v>0</v>
      </c>
      <c r="H524" t="s">
        <v>3751</v>
      </c>
      <c r="J524">
        <v>0</v>
      </c>
    </row>
    <row r="525" spans="1:10" x14ac:dyDescent="0.25">
      <c r="A525" t="s">
        <v>4260</v>
      </c>
      <c r="C525" t="s">
        <v>3751</v>
      </c>
      <c r="E525">
        <v>0</v>
      </c>
      <c r="F525">
        <v>0</v>
      </c>
      <c r="H525" t="s">
        <v>3751</v>
      </c>
      <c r="J525">
        <v>0</v>
      </c>
    </row>
    <row r="526" spans="1:10" x14ac:dyDescent="0.25">
      <c r="A526" t="s">
        <v>4261</v>
      </c>
      <c r="C526" t="s">
        <v>3751</v>
      </c>
      <c r="E526">
        <v>0</v>
      </c>
      <c r="F526">
        <v>0</v>
      </c>
      <c r="H526" t="s">
        <v>3751</v>
      </c>
      <c r="J526">
        <v>0</v>
      </c>
    </row>
    <row r="527" spans="1:10" x14ac:dyDescent="0.25">
      <c r="A527" t="s">
        <v>4262</v>
      </c>
      <c r="C527" t="s">
        <v>3751</v>
      </c>
      <c r="E527">
        <v>0</v>
      </c>
      <c r="F527">
        <v>0</v>
      </c>
      <c r="H527" t="s">
        <v>3751</v>
      </c>
      <c r="J527">
        <v>0</v>
      </c>
    </row>
    <row r="528" spans="1:10" x14ac:dyDescent="0.25">
      <c r="A528" t="s">
        <v>4263</v>
      </c>
      <c r="C528" t="s">
        <v>3751</v>
      </c>
      <c r="E528">
        <v>0</v>
      </c>
      <c r="F528">
        <v>0</v>
      </c>
      <c r="H528" t="s">
        <v>3751</v>
      </c>
      <c r="J528">
        <v>0</v>
      </c>
    </row>
    <row r="529" spans="1:10" x14ac:dyDescent="0.25">
      <c r="A529" t="s">
        <v>4264</v>
      </c>
      <c r="C529" t="s">
        <v>3751</v>
      </c>
      <c r="E529">
        <v>0</v>
      </c>
      <c r="F529">
        <v>0</v>
      </c>
      <c r="H529" t="s">
        <v>3751</v>
      </c>
      <c r="J529">
        <v>0</v>
      </c>
    </row>
    <row r="530" spans="1:10" x14ac:dyDescent="0.25">
      <c r="A530" t="s">
        <v>4265</v>
      </c>
      <c r="C530" t="s">
        <v>3751</v>
      </c>
      <c r="E530">
        <v>0</v>
      </c>
      <c r="F530">
        <v>0</v>
      </c>
      <c r="H530" t="s">
        <v>3751</v>
      </c>
      <c r="J530">
        <v>0</v>
      </c>
    </row>
    <row r="531" spans="1:10" x14ac:dyDescent="0.25">
      <c r="A531" t="s">
        <v>4266</v>
      </c>
      <c r="C531" t="s">
        <v>3751</v>
      </c>
      <c r="E531">
        <v>0</v>
      </c>
      <c r="F531">
        <v>0</v>
      </c>
      <c r="H531" t="s">
        <v>3751</v>
      </c>
      <c r="J531">
        <v>0</v>
      </c>
    </row>
    <row r="532" spans="1:10" x14ac:dyDescent="0.25">
      <c r="A532" t="s">
        <v>4267</v>
      </c>
      <c r="C532" t="s">
        <v>3751</v>
      </c>
      <c r="E532">
        <v>0</v>
      </c>
      <c r="F532">
        <v>0</v>
      </c>
      <c r="H532" t="s">
        <v>3751</v>
      </c>
      <c r="J532">
        <v>0</v>
      </c>
    </row>
    <row r="533" spans="1:10" x14ac:dyDescent="0.25">
      <c r="A533" t="s">
        <v>4268</v>
      </c>
      <c r="C533" t="s">
        <v>3751</v>
      </c>
      <c r="E533">
        <v>0</v>
      </c>
      <c r="F533">
        <v>0</v>
      </c>
      <c r="H533" t="s">
        <v>3751</v>
      </c>
      <c r="J533">
        <v>0</v>
      </c>
    </row>
    <row r="534" spans="1:10" x14ac:dyDescent="0.25">
      <c r="A534" t="s">
        <v>4269</v>
      </c>
      <c r="C534" t="s">
        <v>3751</v>
      </c>
      <c r="E534">
        <v>0</v>
      </c>
      <c r="F534">
        <v>0</v>
      </c>
      <c r="H534" t="s">
        <v>3751</v>
      </c>
      <c r="J534">
        <v>0</v>
      </c>
    </row>
    <row r="535" spans="1:10" x14ac:dyDescent="0.25">
      <c r="A535" t="s">
        <v>4270</v>
      </c>
      <c r="C535" t="s">
        <v>3751</v>
      </c>
      <c r="E535">
        <v>0</v>
      </c>
      <c r="F535">
        <v>0</v>
      </c>
      <c r="H535" t="s">
        <v>3751</v>
      </c>
      <c r="J535">
        <v>0</v>
      </c>
    </row>
    <row r="536" spans="1:10" x14ac:dyDescent="0.25">
      <c r="A536" t="s">
        <v>4271</v>
      </c>
      <c r="C536" t="s">
        <v>3751</v>
      </c>
      <c r="E536">
        <v>0</v>
      </c>
      <c r="F536">
        <v>0</v>
      </c>
      <c r="H536" t="s">
        <v>3751</v>
      </c>
      <c r="J536">
        <v>0</v>
      </c>
    </row>
    <row r="537" spans="1:10" x14ac:dyDescent="0.25">
      <c r="A537" t="s">
        <v>4272</v>
      </c>
      <c r="C537" t="s">
        <v>3751</v>
      </c>
      <c r="E537">
        <v>0</v>
      </c>
      <c r="F537">
        <v>0</v>
      </c>
      <c r="H537" t="s">
        <v>3751</v>
      </c>
      <c r="J537">
        <v>0</v>
      </c>
    </row>
    <row r="538" spans="1:10" x14ac:dyDescent="0.25">
      <c r="A538" t="s">
        <v>4273</v>
      </c>
      <c r="C538" t="s">
        <v>3751</v>
      </c>
      <c r="E538">
        <v>0</v>
      </c>
      <c r="F538">
        <v>0</v>
      </c>
      <c r="H538" t="s">
        <v>3751</v>
      </c>
      <c r="J538">
        <v>0</v>
      </c>
    </row>
    <row r="539" spans="1:10" x14ac:dyDescent="0.25">
      <c r="A539" t="s">
        <v>4274</v>
      </c>
      <c r="C539" t="s">
        <v>3751</v>
      </c>
      <c r="E539">
        <v>0</v>
      </c>
      <c r="F539">
        <v>0</v>
      </c>
      <c r="H539" t="s">
        <v>3751</v>
      </c>
      <c r="J539">
        <v>0</v>
      </c>
    </row>
    <row r="540" spans="1:10" x14ac:dyDescent="0.25">
      <c r="A540" t="s">
        <v>4275</v>
      </c>
      <c r="C540" t="s">
        <v>3751</v>
      </c>
      <c r="E540">
        <v>0</v>
      </c>
      <c r="F540">
        <v>0</v>
      </c>
      <c r="H540" t="s">
        <v>3751</v>
      </c>
      <c r="J540">
        <v>0</v>
      </c>
    </row>
    <row r="541" spans="1:10" x14ac:dyDescent="0.25">
      <c r="A541" t="s">
        <v>4276</v>
      </c>
      <c r="C541" t="s">
        <v>3751</v>
      </c>
      <c r="E541">
        <v>0</v>
      </c>
      <c r="F541">
        <v>0</v>
      </c>
      <c r="H541" t="s">
        <v>3751</v>
      </c>
      <c r="J541">
        <v>0</v>
      </c>
    </row>
    <row r="542" spans="1:10" x14ac:dyDescent="0.25">
      <c r="A542" t="s">
        <v>4277</v>
      </c>
      <c r="C542" t="s">
        <v>3751</v>
      </c>
      <c r="E542">
        <v>0</v>
      </c>
      <c r="F542">
        <v>0</v>
      </c>
      <c r="H542" t="s">
        <v>3751</v>
      </c>
      <c r="J542">
        <v>0</v>
      </c>
    </row>
    <row r="543" spans="1:10" x14ac:dyDescent="0.25">
      <c r="A543" t="s">
        <v>4278</v>
      </c>
      <c r="C543" t="s">
        <v>3751</v>
      </c>
      <c r="E543">
        <v>0</v>
      </c>
      <c r="F543">
        <v>0</v>
      </c>
      <c r="H543" t="s">
        <v>3751</v>
      </c>
      <c r="J543">
        <v>0</v>
      </c>
    </row>
    <row r="544" spans="1:10" x14ac:dyDescent="0.25">
      <c r="A544" t="s">
        <v>4279</v>
      </c>
      <c r="C544" t="s">
        <v>3751</v>
      </c>
      <c r="E544">
        <v>0</v>
      </c>
      <c r="F544">
        <v>0</v>
      </c>
      <c r="H544" t="s">
        <v>3751</v>
      </c>
      <c r="J544">
        <v>0</v>
      </c>
    </row>
    <row r="545" spans="1:10" x14ac:dyDescent="0.25">
      <c r="A545" t="s">
        <v>4280</v>
      </c>
      <c r="B545">
        <v>45868</v>
      </c>
      <c r="C545" t="s">
        <v>3751</v>
      </c>
      <c r="D545">
        <v>276891091</v>
      </c>
      <c r="E545">
        <v>696</v>
      </c>
      <c r="F545">
        <v>696</v>
      </c>
      <c r="H545" t="s">
        <v>3751</v>
      </c>
      <c r="J545">
        <v>0</v>
      </c>
    </row>
    <row r="546" spans="1:10" x14ac:dyDescent="0.25">
      <c r="A546" t="s">
        <v>4281</v>
      </c>
      <c r="B546">
        <v>45881</v>
      </c>
      <c r="C546" t="s">
        <v>3781</v>
      </c>
      <c r="D546">
        <v>278568679</v>
      </c>
      <c r="E546">
        <v>42</v>
      </c>
      <c r="F546">
        <v>11.8</v>
      </c>
      <c r="G546">
        <v>45881</v>
      </c>
      <c r="H546" t="s">
        <v>3782</v>
      </c>
      <c r="I546">
        <v>1009540</v>
      </c>
      <c r="J546">
        <v>42</v>
      </c>
    </row>
    <row r="547" spans="1:10" x14ac:dyDescent="0.25">
      <c r="A547" t="s">
        <v>4282</v>
      </c>
      <c r="B547">
        <v>45881</v>
      </c>
      <c r="C547" t="s">
        <v>3781</v>
      </c>
      <c r="D547">
        <v>278568678</v>
      </c>
      <c r="E547">
        <v>54</v>
      </c>
      <c r="F547">
        <v>15.17</v>
      </c>
      <c r="G547">
        <v>45881</v>
      </c>
      <c r="H547" t="s">
        <v>3782</v>
      </c>
      <c r="I547">
        <v>1009540</v>
      </c>
      <c r="J547">
        <v>54</v>
      </c>
    </row>
    <row r="548" spans="1:10" x14ac:dyDescent="0.25">
      <c r="A548" t="s">
        <v>4283</v>
      </c>
      <c r="B548">
        <v>45881</v>
      </c>
      <c r="C548" t="s">
        <v>3781</v>
      </c>
      <c r="D548">
        <v>278568687</v>
      </c>
      <c r="E548">
        <v>33</v>
      </c>
      <c r="F548">
        <v>33</v>
      </c>
      <c r="G548">
        <v>45881</v>
      </c>
      <c r="H548" t="s">
        <v>3782</v>
      </c>
      <c r="I548">
        <v>1009540</v>
      </c>
      <c r="J548">
        <v>33</v>
      </c>
    </row>
    <row r="549" spans="1:10" x14ac:dyDescent="0.25">
      <c r="A549" t="s">
        <v>4284</v>
      </c>
      <c r="B549">
        <v>45881</v>
      </c>
      <c r="C549" t="s">
        <v>3781</v>
      </c>
      <c r="D549">
        <v>278568686</v>
      </c>
      <c r="E549">
        <v>21</v>
      </c>
      <c r="F549">
        <v>21</v>
      </c>
      <c r="G549">
        <v>45881</v>
      </c>
      <c r="H549" t="s">
        <v>3782</v>
      </c>
      <c r="I549">
        <v>1009540</v>
      </c>
      <c r="J549">
        <v>21</v>
      </c>
    </row>
    <row r="550" spans="1:10" x14ac:dyDescent="0.25">
      <c r="A550" t="s">
        <v>4285</v>
      </c>
      <c r="C550" t="s">
        <v>3751</v>
      </c>
      <c r="E550">
        <v>0</v>
      </c>
      <c r="F550">
        <v>0</v>
      </c>
      <c r="H550" t="s">
        <v>3751</v>
      </c>
      <c r="J550">
        <v>0</v>
      </c>
    </row>
    <row r="551" spans="1:10" x14ac:dyDescent="0.25">
      <c r="A551" t="s">
        <v>4286</v>
      </c>
      <c r="C551" t="s">
        <v>3751</v>
      </c>
      <c r="E551">
        <v>0</v>
      </c>
      <c r="F551">
        <v>0</v>
      </c>
      <c r="H551" t="s">
        <v>3751</v>
      </c>
      <c r="J551">
        <v>0</v>
      </c>
    </row>
    <row r="552" spans="1:10" x14ac:dyDescent="0.25">
      <c r="A552" t="s">
        <v>4287</v>
      </c>
      <c r="C552" t="s">
        <v>3751</v>
      </c>
      <c r="E552">
        <v>0</v>
      </c>
      <c r="F552">
        <v>0</v>
      </c>
      <c r="H552" t="s">
        <v>3751</v>
      </c>
      <c r="J552">
        <v>0</v>
      </c>
    </row>
    <row r="553" spans="1:10" x14ac:dyDescent="0.25">
      <c r="A553" t="s">
        <v>4288</v>
      </c>
      <c r="C553" t="s">
        <v>3751</v>
      </c>
      <c r="E553">
        <v>0</v>
      </c>
      <c r="F553">
        <v>0</v>
      </c>
      <c r="H553" t="s">
        <v>3751</v>
      </c>
      <c r="J553">
        <v>0</v>
      </c>
    </row>
    <row r="554" spans="1:10" x14ac:dyDescent="0.25">
      <c r="A554" t="s">
        <v>4289</v>
      </c>
      <c r="C554" t="s">
        <v>3751</v>
      </c>
      <c r="E554">
        <v>0</v>
      </c>
      <c r="F554">
        <v>0</v>
      </c>
      <c r="H554" t="s">
        <v>3751</v>
      </c>
      <c r="J554">
        <v>0</v>
      </c>
    </row>
    <row r="555" spans="1:10" x14ac:dyDescent="0.25">
      <c r="A555" t="s">
        <v>4290</v>
      </c>
      <c r="C555" t="s">
        <v>3751</v>
      </c>
      <c r="E555">
        <v>0</v>
      </c>
      <c r="F555">
        <v>0</v>
      </c>
      <c r="H555" t="s">
        <v>3751</v>
      </c>
      <c r="J555">
        <v>0</v>
      </c>
    </row>
    <row r="556" spans="1:10" x14ac:dyDescent="0.25">
      <c r="A556" t="s">
        <v>4291</v>
      </c>
      <c r="C556" t="s">
        <v>3751</v>
      </c>
      <c r="E556">
        <v>0</v>
      </c>
      <c r="F556">
        <v>0</v>
      </c>
      <c r="H556" t="s">
        <v>3751</v>
      </c>
      <c r="J556">
        <v>0</v>
      </c>
    </row>
    <row r="557" spans="1:10" x14ac:dyDescent="0.25">
      <c r="A557" t="s">
        <v>4292</v>
      </c>
      <c r="C557" t="s">
        <v>3751</v>
      </c>
      <c r="E557">
        <v>0</v>
      </c>
      <c r="F557">
        <v>0</v>
      </c>
      <c r="H557" t="s">
        <v>3751</v>
      </c>
      <c r="J557">
        <v>0</v>
      </c>
    </row>
    <row r="558" spans="1:10" x14ac:dyDescent="0.25">
      <c r="A558" t="s">
        <v>4293</v>
      </c>
      <c r="C558" t="s">
        <v>3751</v>
      </c>
      <c r="E558">
        <v>0</v>
      </c>
      <c r="F558">
        <v>0</v>
      </c>
      <c r="H558" t="s">
        <v>3751</v>
      </c>
      <c r="J558">
        <v>0</v>
      </c>
    </row>
    <row r="559" spans="1:10" x14ac:dyDescent="0.25">
      <c r="A559" t="s">
        <v>4294</v>
      </c>
      <c r="C559" t="s">
        <v>3751</v>
      </c>
      <c r="E559">
        <v>0</v>
      </c>
      <c r="F559">
        <v>0</v>
      </c>
      <c r="H559" t="s">
        <v>3751</v>
      </c>
      <c r="J559">
        <v>0</v>
      </c>
    </row>
    <row r="560" spans="1:10" x14ac:dyDescent="0.25">
      <c r="A560" t="s">
        <v>4295</v>
      </c>
      <c r="C560" t="s">
        <v>3751</v>
      </c>
      <c r="E560">
        <v>0</v>
      </c>
      <c r="F560">
        <v>0</v>
      </c>
      <c r="H560" t="s">
        <v>3751</v>
      </c>
      <c r="J560">
        <v>0</v>
      </c>
    </row>
    <row r="561" spans="1:10" x14ac:dyDescent="0.25">
      <c r="A561" t="s">
        <v>4296</v>
      </c>
      <c r="C561" t="s">
        <v>3751</v>
      </c>
      <c r="E561">
        <v>0</v>
      </c>
      <c r="F561">
        <v>0</v>
      </c>
      <c r="H561" t="s">
        <v>3751</v>
      </c>
      <c r="J561">
        <v>0</v>
      </c>
    </row>
    <row r="562" spans="1:10" x14ac:dyDescent="0.25">
      <c r="A562" t="s">
        <v>4297</v>
      </c>
      <c r="C562" t="s">
        <v>3751</v>
      </c>
      <c r="E562">
        <v>0</v>
      </c>
      <c r="F562">
        <v>0</v>
      </c>
      <c r="H562" t="s">
        <v>3751</v>
      </c>
      <c r="J562">
        <v>0</v>
      </c>
    </row>
    <row r="563" spans="1:10" x14ac:dyDescent="0.25">
      <c r="A563" t="s">
        <v>4298</v>
      </c>
      <c r="C563" t="s">
        <v>3751</v>
      </c>
      <c r="E563">
        <v>0</v>
      </c>
      <c r="F563">
        <v>0</v>
      </c>
      <c r="H563" t="s">
        <v>3751</v>
      </c>
      <c r="J563">
        <v>0</v>
      </c>
    </row>
    <row r="564" spans="1:10" x14ac:dyDescent="0.25">
      <c r="A564" t="s">
        <v>4299</v>
      </c>
      <c r="C564" t="s">
        <v>3751</v>
      </c>
      <c r="E564">
        <v>0</v>
      </c>
      <c r="F564">
        <v>0</v>
      </c>
      <c r="H564" t="s">
        <v>3751</v>
      </c>
      <c r="J564">
        <v>0</v>
      </c>
    </row>
    <row r="565" spans="1:10" x14ac:dyDescent="0.25">
      <c r="A565" t="s">
        <v>4300</v>
      </c>
      <c r="C565" t="s">
        <v>3751</v>
      </c>
      <c r="E565">
        <v>0</v>
      </c>
      <c r="F565">
        <v>0</v>
      </c>
      <c r="H565" t="s">
        <v>3751</v>
      </c>
      <c r="J565">
        <v>0</v>
      </c>
    </row>
    <row r="566" spans="1:10" x14ac:dyDescent="0.25">
      <c r="A566" t="s">
        <v>4301</v>
      </c>
      <c r="C566" t="s">
        <v>3751</v>
      </c>
      <c r="E566">
        <v>0</v>
      </c>
      <c r="F566">
        <v>0</v>
      </c>
      <c r="H566" t="s">
        <v>3751</v>
      </c>
      <c r="J566">
        <v>0</v>
      </c>
    </row>
    <row r="567" spans="1:10" x14ac:dyDescent="0.25">
      <c r="A567" t="s">
        <v>4302</v>
      </c>
      <c r="B567">
        <v>45890</v>
      </c>
      <c r="C567" t="s">
        <v>3751</v>
      </c>
      <c r="D567">
        <v>279466707</v>
      </c>
      <c r="E567">
        <v>40</v>
      </c>
      <c r="F567">
        <v>40</v>
      </c>
      <c r="H567" t="s">
        <v>3751</v>
      </c>
      <c r="J567">
        <v>0</v>
      </c>
    </row>
    <row r="568" spans="1:10" x14ac:dyDescent="0.25">
      <c r="A568" t="s">
        <v>4303</v>
      </c>
      <c r="C568" t="s">
        <v>3751</v>
      </c>
      <c r="E568">
        <v>0</v>
      </c>
      <c r="F568">
        <v>0</v>
      </c>
      <c r="H568" t="s">
        <v>3751</v>
      </c>
      <c r="J568">
        <v>0</v>
      </c>
    </row>
    <row r="569" spans="1:10" x14ac:dyDescent="0.25">
      <c r="A569" t="s">
        <v>4304</v>
      </c>
      <c r="C569" t="s">
        <v>3751</v>
      </c>
      <c r="E569">
        <v>0</v>
      </c>
      <c r="F569">
        <v>0</v>
      </c>
      <c r="H569" t="s">
        <v>3751</v>
      </c>
      <c r="J569">
        <v>0</v>
      </c>
    </row>
    <row r="570" spans="1:10" x14ac:dyDescent="0.25">
      <c r="A570" t="s">
        <v>4305</v>
      </c>
      <c r="C570" t="s">
        <v>3751</v>
      </c>
      <c r="E570">
        <v>0</v>
      </c>
      <c r="F570">
        <v>0</v>
      </c>
      <c r="H570" t="s">
        <v>3751</v>
      </c>
      <c r="J570">
        <v>0</v>
      </c>
    </row>
    <row r="571" spans="1:10" x14ac:dyDescent="0.25">
      <c r="A571" t="s">
        <v>4306</v>
      </c>
      <c r="C571" t="s">
        <v>3751</v>
      </c>
      <c r="E571">
        <v>0</v>
      </c>
      <c r="F571">
        <v>0</v>
      </c>
      <c r="H571" t="s">
        <v>3751</v>
      </c>
      <c r="J571">
        <v>0</v>
      </c>
    </row>
    <row r="572" spans="1:10" x14ac:dyDescent="0.25">
      <c r="A572" t="s">
        <v>4307</v>
      </c>
      <c r="C572" t="s">
        <v>3751</v>
      </c>
      <c r="E572">
        <v>0</v>
      </c>
      <c r="F572">
        <v>0</v>
      </c>
      <c r="H572" t="s">
        <v>3751</v>
      </c>
      <c r="J572">
        <v>0</v>
      </c>
    </row>
    <row r="573" spans="1:10" x14ac:dyDescent="0.25">
      <c r="A573" t="s">
        <v>4308</v>
      </c>
      <c r="C573" t="s">
        <v>3751</v>
      </c>
      <c r="E573">
        <v>0</v>
      </c>
      <c r="F573">
        <v>0</v>
      </c>
      <c r="H573" t="s">
        <v>3751</v>
      </c>
      <c r="J573">
        <v>0</v>
      </c>
    </row>
    <row r="574" spans="1:10" x14ac:dyDescent="0.25">
      <c r="A574" t="s">
        <v>4309</v>
      </c>
      <c r="C574" t="s">
        <v>3751</v>
      </c>
      <c r="E574">
        <v>0</v>
      </c>
      <c r="F574">
        <v>0</v>
      </c>
      <c r="H574" t="s">
        <v>3751</v>
      </c>
      <c r="J574">
        <v>0</v>
      </c>
    </row>
    <row r="575" spans="1:10" x14ac:dyDescent="0.25">
      <c r="A575" t="s">
        <v>4310</v>
      </c>
      <c r="C575" t="s">
        <v>3751</v>
      </c>
      <c r="E575">
        <v>0</v>
      </c>
      <c r="F575">
        <v>0</v>
      </c>
      <c r="H575" t="s">
        <v>3751</v>
      </c>
      <c r="J575">
        <v>0</v>
      </c>
    </row>
    <row r="576" spans="1:10" x14ac:dyDescent="0.25">
      <c r="A576" t="s">
        <v>4311</v>
      </c>
      <c r="C576" t="s">
        <v>3751</v>
      </c>
      <c r="E576">
        <v>0</v>
      </c>
      <c r="F576">
        <v>0</v>
      </c>
      <c r="H576" t="s">
        <v>3751</v>
      </c>
      <c r="J576">
        <v>0</v>
      </c>
    </row>
    <row r="577" spans="1:10" x14ac:dyDescent="0.25">
      <c r="A577" t="s">
        <v>4312</v>
      </c>
      <c r="C577" t="s">
        <v>3751</v>
      </c>
      <c r="E577">
        <v>0</v>
      </c>
      <c r="F577">
        <v>0</v>
      </c>
      <c r="H577" t="s">
        <v>3751</v>
      </c>
      <c r="J577">
        <v>0</v>
      </c>
    </row>
    <row r="578" spans="1:10" x14ac:dyDescent="0.25">
      <c r="A578" t="s">
        <v>4313</v>
      </c>
      <c r="B578">
        <v>45881</v>
      </c>
      <c r="C578" t="s">
        <v>3781</v>
      </c>
      <c r="D578">
        <v>278568685</v>
      </c>
      <c r="E578">
        <v>14</v>
      </c>
      <c r="F578">
        <v>14</v>
      </c>
      <c r="G578">
        <v>45881</v>
      </c>
      <c r="H578" t="s">
        <v>3782</v>
      </c>
      <c r="I578">
        <v>1009540</v>
      </c>
      <c r="J578">
        <v>14</v>
      </c>
    </row>
    <row r="579" spans="1:10" x14ac:dyDescent="0.25">
      <c r="A579" t="s">
        <v>4314</v>
      </c>
      <c r="B579">
        <v>45881</v>
      </c>
      <c r="C579" t="s">
        <v>3781</v>
      </c>
      <c r="D579">
        <v>278568684</v>
      </c>
      <c r="E579">
        <v>10</v>
      </c>
      <c r="F579">
        <v>10</v>
      </c>
      <c r="G579">
        <v>45881</v>
      </c>
      <c r="H579" t="s">
        <v>3782</v>
      </c>
      <c r="I579">
        <v>1009540</v>
      </c>
      <c r="J579">
        <v>10</v>
      </c>
    </row>
    <row r="580" spans="1:10" x14ac:dyDescent="0.25">
      <c r="A580" t="s">
        <v>4315</v>
      </c>
      <c r="B580">
        <v>45881</v>
      </c>
      <c r="C580" t="s">
        <v>3781</v>
      </c>
      <c r="D580">
        <v>278568683</v>
      </c>
      <c r="E580">
        <v>118</v>
      </c>
      <c r="F580">
        <v>118</v>
      </c>
      <c r="G580">
        <v>45881</v>
      </c>
      <c r="H580" t="s">
        <v>3782</v>
      </c>
      <c r="I580">
        <v>1009540</v>
      </c>
      <c r="J580">
        <v>118</v>
      </c>
    </row>
    <row r="581" spans="1:10" x14ac:dyDescent="0.25">
      <c r="A581" t="s">
        <v>4316</v>
      </c>
      <c r="B581">
        <v>45881</v>
      </c>
      <c r="C581" t="s">
        <v>3781</v>
      </c>
      <c r="D581">
        <v>278568688</v>
      </c>
      <c r="E581">
        <v>32</v>
      </c>
      <c r="F581">
        <v>32</v>
      </c>
      <c r="G581">
        <v>45881</v>
      </c>
      <c r="H581" t="s">
        <v>3782</v>
      </c>
      <c r="I581">
        <v>1009540</v>
      </c>
      <c r="J581">
        <v>32</v>
      </c>
    </row>
    <row r="582" spans="1:10" x14ac:dyDescent="0.25">
      <c r="A582" t="s">
        <v>4317</v>
      </c>
      <c r="B582">
        <v>45881</v>
      </c>
      <c r="C582" t="s">
        <v>3781</v>
      </c>
      <c r="D582">
        <v>278568689</v>
      </c>
      <c r="E582">
        <v>21</v>
      </c>
      <c r="F582">
        <v>21</v>
      </c>
      <c r="G582">
        <v>45881</v>
      </c>
      <c r="H582" t="s">
        <v>3782</v>
      </c>
      <c r="I582">
        <v>1009540</v>
      </c>
      <c r="J582">
        <v>21</v>
      </c>
    </row>
    <row r="583" spans="1:10" x14ac:dyDescent="0.25">
      <c r="A583" t="s">
        <v>4318</v>
      </c>
      <c r="C583" t="s">
        <v>3751</v>
      </c>
      <c r="E583">
        <v>0</v>
      </c>
      <c r="F583">
        <v>0</v>
      </c>
      <c r="H583" t="s">
        <v>3751</v>
      </c>
      <c r="J583">
        <v>0</v>
      </c>
    </row>
    <row r="584" spans="1:10" x14ac:dyDescent="0.25">
      <c r="A584" t="s">
        <v>4319</v>
      </c>
      <c r="C584" t="s">
        <v>3751</v>
      </c>
      <c r="E584">
        <v>0</v>
      </c>
      <c r="F584">
        <v>0</v>
      </c>
      <c r="H584" t="s">
        <v>3751</v>
      </c>
      <c r="J584">
        <v>0</v>
      </c>
    </row>
    <row r="585" spans="1:10" x14ac:dyDescent="0.25">
      <c r="A585" t="s">
        <v>4320</v>
      </c>
      <c r="C585" t="s">
        <v>3751</v>
      </c>
      <c r="E585">
        <v>0</v>
      </c>
      <c r="F585">
        <v>0</v>
      </c>
      <c r="H585" t="s">
        <v>3751</v>
      </c>
      <c r="J585">
        <v>0</v>
      </c>
    </row>
    <row r="586" spans="1:10" x14ac:dyDescent="0.25">
      <c r="A586" t="s">
        <v>4321</v>
      </c>
      <c r="C586" t="s">
        <v>3751</v>
      </c>
      <c r="E586">
        <v>0</v>
      </c>
      <c r="F586">
        <v>0</v>
      </c>
      <c r="H586" t="s">
        <v>3751</v>
      </c>
      <c r="J586">
        <v>0</v>
      </c>
    </row>
    <row r="587" spans="1:10" x14ac:dyDescent="0.25">
      <c r="A587" t="s">
        <v>4322</v>
      </c>
      <c r="C587" t="s">
        <v>3751</v>
      </c>
      <c r="E587">
        <v>0</v>
      </c>
      <c r="F587">
        <v>0</v>
      </c>
      <c r="H587" t="s">
        <v>3751</v>
      </c>
      <c r="J587">
        <v>0</v>
      </c>
    </row>
    <row r="588" spans="1:10" x14ac:dyDescent="0.25">
      <c r="A588" t="s">
        <v>4323</v>
      </c>
      <c r="C588" t="s">
        <v>3751</v>
      </c>
      <c r="E588">
        <v>0</v>
      </c>
      <c r="F588">
        <v>0</v>
      </c>
      <c r="H588" t="s">
        <v>3751</v>
      </c>
      <c r="J588">
        <v>0</v>
      </c>
    </row>
    <row r="589" spans="1:10" x14ac:dyDescent="0.25">
      <c r="A589" t="s">
        <v>4324</v>
      </c>
      <c r="C589" t="s">
        <v>3751</v>
      </c>
      <c r="E589">
        <v>0</v>
      </c>
      <c r="F589">
        <v>0</v>
      </c>
      <c r="H589" t="s">
        <v>3751</v>
      </c>
      <c r="J589">
        <v>0</v>
      </c>
    </row>
    <row r="590" spans="1:10" x14ac:dyDescent="0.25">
      <c r="A590" t="s">
        <v>4325</v>
      </c>
      <c r="C590" t="s">
        <v>3751</v>
      </c>
      <c r="E590">
        <v>0</v>
      </c>
      <c r="F590">
        <v>0</v>
      </c>
      <c r="H590" t="s">
        <v>3751</v>
      </c>
      <c r="J590">
        <v>0</v>
      </c>
    </row>
    <row r="591" spans="1:10" x14ac:dyDescent="0.25">
      <c r="A591" t="s">
        <v>4326</v>
      </c>
      <c r="C591" t="s">
        <v>3751</v>
      </c>
      <c r="E591">
        <v>0</v>
      </c>
      <c r="F591">
        <v>0</v>
      </c>
      <c r="H591" t="s">
        <v>3751</v>
      </c>
      <c r="J591">
        <v>0</v>
      </c>
    </row>
    <row r="592" spans="1:10" x14ac:dyDescent="0.25">
      <c r="A592" t="s">
        <v>4327</v>
      </c>
      <c r="C592" t="s">
        <v>3751</v>
      </c>
      <c r="E592">
        <v>0</v>
      </c>
      <c r="F592">
        <v>0</v>
      </c>
      <c r="H592" t="s">
        <v>3751</v>
      </c>
      <c r="J592">
        <v>0</v>
      </c>
    </row>
    <row r="593" spans="1:10" x14ac:dyDescent="0.25">
      <c r="A593" t="s">
        <v>4328</v>
      </c>
      <c r="C593" t="s">
        <v>3751</v>
      </c>
      <c r="E593">
        <v>0</v>
      </c>
      <c r="F593">
        <v>0</v>
      </c>
      <c r="H593" t="s">
        <v>3751</v>
      </c>
      <c r="J593">
        <v>0</v>
      </c>
    </row>
    <row r="594" spans="1:10" x14ac:dyDescent="0.25">
      <c r="A594" t="s">
        <v>4329</v>
      </c>
      <c r="C594" t="s">
        <v>3751</v>
      </c>
      <c r="E594">
        <v>0</v>
      </c>
      <c r="F594">
        <v>0</v>
      </c>
      <c r="H594" t="s">
        <v>3751</v>
      </c>
      <c r="J594">
        <v>0</v>
      </c>
    </row>
    <row r="595" spans="1:10" x14ac:dyDescent="0.25">
      <c r="A595" t="s">
        <v>4330</v>
      </c>
      <c r="C595" t="s">
        <v>3751</v>
      </c>
      <c r="E595">
        <v>0</v>
      </c>
      <c r="F595">
        <v>0</v>
      </c>
      <c r="H595" t="s">
        <v>3751</v>
      </c>
      <c r="J595">
        <v>0</v>
      </c>
    </row>
    <row r="596" spans="1:10" x14ac:dyDescent="0.25">
      <c r="A596" t="s">
        <v>4331</v>
      </c>
      <c r="C596" t="s">
        <v>3751</v>
      </c>
      <c r="E596">
        <v>0</v>
      </c>
      <c r="F596">
        <v>0</v>
      </c>
      <c r="H596" t="s">
        <v>3751</v>
      </c>
      <c r="J596">
        <v>0</v>
      </c>
    </row>
    <row r="597" spans="1:10" x14ac:dyDescent="0.25">
      <c r="A597" t="s">
        <v>4332</v>
      </c>
      <c r="C597" t="s">
        <v>3751</v>
      </c>
      <c r="E597">
        <v>0</v>
      </c>
      <c r="F597">
        <v>0</v>
      </c>
      <c r="H597" t="s">
        <v>3751</v>
      </c>
      <c r="J597">
        <v>0</v>
      </c>
    </row>
    <row r="598" spans="1:10" x14ac:dyDescent="0.25">
      <c r="A598" t="s">
        <v>4333</v>
      </c>
      <c r="C598" t="s">
        <v>3751</v>
      </c>
      <c r="E598">
        <v>0</v>
      </c>
      <c r="F598">
        <v>0</v>
      </c>
      <c r="H598" t="s">
        <v>3751</v>
      </c>
      <c r="J598">
        <v>0</v>
      </c>
    </row>
    <row r="599" spans="1:10" x14ac:dyDescent="0.25">
      <c r="A599" t="s">
        <v>4334</v>
      </c>
      <c r="C599" t="s">
        <v>3751</v>
      </c>
      <c r="E599">
        <v>0</v>
      </c>
      <c r="F599">
        <v>0</v>
      </c>
      <c r="H599" t="s">
        <v>3751</v>
      </c>
      <c r="J599">
        <v>0</v>
      </c>
    </row>
    <row r="600" spans="1:10" x14ac:dyDescent="0.25">
      <c r="A600" t="s">
        <v>4335</v>
      </c>
      <c r="C600" t="s">
        <v>3751</v>
      </c>
      <c r="E600">
        <v>0</v>
      </c>
      <c r="F600">
        <v>0</v>
      </c>
      <c r="H600" t="s">
        <v>3751</v>
      </c>
      <c r="J600">
        <v>0</v>
      </c>
    </row>
    <row r="601" spans="1:10" x14ac:dyDescent="0.25">
      <c r="A601" t="s">
        <v>4336</v>
      </c>
      <c r="C601" t="s">
        <v>3751</v>
      </c>
      <c r="E601">
        <v>0</v>
      </c>
      <c r="F601">
        <v>0</v>
      </c>
      <c r="H601" t="s">
        <v>3751</v>
      </c>
      <c r="J601">
        <v>0</v>
      </c>
    </row>
    <row r="602" spans="1:10" x14ac:dyDescent="0.25">
      <c r="A602" t="s">
        <v>4337</v>
      </c>
      <c r="C602" t="s">
        <v>3751</v>
      </c>
      <c r="E602">
        <v>0</v>
      </c>
      <c r="F602">
        <v>0</v>
      </c>
      <c r="H602" t="s">
        <v>3751</v>
      </c>
      <c r="J602">
        <v>0</v>
      </c>
    </row>
    <row r="603" spans="1:10" x14ac:dyDescent="0.25">
      <c r="A603" t="s">
        <v>4338</v>
      </c>
      <c r="C603" t="s">
        <v>3751</v>
      </c>
      <c r="E603">
        <v>0</v>
      </c>
      <c r="F603">
        <v>0</v>
      </c>
      <c r="H603" t="s">
        <v>3751</v>
      </c>
      <c r="J603">
        <v>0</v>
      </c>
    </row>
    <row r="604" spans="1:10" x14ac:dyDescent="0.25">
      <c r="A604" t="s">
        <v>4339</v>
      </c>
      <c r="C604" t="s">
        <v>3751</v>
      </c>
      <c r="E604">
        <v>0</v>
      </c>
      <c r="F604">
        <v>0</v>
      </c>
      <c r="H604" t="s">
        <v>3751</v>
      </c>
      <c r="J604">
        <v>0</v>
      </c>
    </row>
    <row r="605" spans="1:10" x14ac:dyDescent="0.25">
      <c r="A605" t="s">
        <v>4340</v>
      </c>
      <c r="C605" t="s">
        <v>3751</v>
      </c>
      <c r="E605">
        <v>0</v>
      </c>
      <c r="F605">
        <v>0</v>
      </c>
      <c r="H605" t="s">
        <v>3751</v>
      </c>
      <c r="J605">
        <v>0</v>
      </c>
    </row>
    <row r="606" spans="1:10" x14ac:dyDescent="0.25">
      <c r="A606" t="s">
        <v>4341</v>
      </c>
      <c r="C606" t="s">
        <v>3751</v>
      </c>
      <c r="E606">
        <v>0</v>
      </c>
      <c r="F606">
        <v>0</v>
      </c>
      <c r="H606" t="s">
        <v>3751</v>
      </c>
      <c r="J606">
        <v>0</v>
      </c>
    </row>
    <row r="607" spans="1:10" x14ac:dyDescent="0.25">
      <c r="A607" t="s">
        <v>4342</v>
      </c>
      <c r="C607" t="s">
        <v>3751</v>
      </c>
      <c r="E607">
        <v>0</v>
      </c>
      <c r="F607">
        <v>0</v>
      </c>
      <c r="H607" t="s">
        <v>3751</v>
      </c>
      <c r="J607">
        <v>0</v>
      </c>
    </row>
    <row r="608" spans="1:10" x14ac:dyDescent="0.25">
      <c r="A608" t="s">
        <v>4343</v>
      </c>
      <c r="C608" t="s">
        <v>3751</v>
      </c>
      <c r="E608">
        <v>0</v>
      </c>
      <c r="F608">
        <v>0</v>
      </c>
      <c r="H608" t="s">
        <v>3751</v>
      </c>
      <c r="J608">
        <v>0</v>
      </c>
    </row>
    <row r="609" spans="1:10" x14ac:dyDescent="0.25">
      <c r="A609" t="s">
        <v>4344</v>
      </c>
      <c r="C609" t="s">
        <v>3751</v>
      </c>
      <c r="E609">
        <v>0</v>
      </c>
      <c r="F609">
        <v>0</v>
      </c>
      <c r="H609" t="s">
        <v>3751</v>
      </c>
      <c r="J609">
        <v>0</v>
      </c>
    </row>
    <row r="610" spans="1:10" x14ac:dyDescent="0.25">
      <c r="A610" t="s">
        <v>4345</v>
      </c>
      <c r="C610" t="s">
        <v>3751</v>
      </c>
      <c r="E610">
        <v>0</v>
      </c>
      <c r="F610">
        <v>0</v>
      </c>
      <c r="H610" t="s">
        <v>3751</v>
      </c>
      <c r="J610">
        <v>0</v>
      </c>
    </row>
    <row r="611" spans="1:10" x14ac:dyDescent="0.25">
      <c r="A611" t="s">
        <v>4346</v>
      </c>
      <c r="C611" t="s">
        <v>3751</v>
      </c>
      <c r="E611">
        <v>0</v>
      </c>
      <c r="F611">
        <v>0</v>
      </c>
      <c r="H611" t="s">
        <v>3751</v>
      </c>
      <c r="J611">
        <v>0</v>
      </c>
    </row>
    <row r="612" spans="1:10" x14ac:dyDescent="0.25">
      <c r="A612" t="s">
        <v>4347</v>
      </c>
      <c r="C612" t="s">
        <v>3751</v>
      </c>
      <c r="E612">
        <v>0</v>
      </c>
      <c r="F612">
        <v>0</v>
      </c>
      <c r="H612" t="s">
        <v>3751</v>
      </c>
      <c r="J612">
        <v>0</v>
      </c>
    </row>
    <row r="613" spans="1:10" x14ac:dyDescent="0.25">
      <c r="A613" t="s">
        <v>4348</v>
      </c>
      <c r="C613" t="s">
        <v>3751</v>
      </c>
      <c r="E613">
        <v>0</v>
      </c>
      <c r="F613">
        <v>0</v>
      </c>
      <c r="H613" t="s">
        <v>3751</v>
      </c>
      <c r="J613">
        <v>0</v>
      </c>
    </row>
    <row r="614" spans="1:10" x14ac:dyDescent="0.25">
      <c r="A614" t="s">
        <v>4349</v>
      </c>
      <c r="C614" t="s">
        <v>3751</v>
      </c>
      <c r="E614">
        <v>0</v>
      </c>
      <c r="F614">
        <v>0</v>
      </c>
      <c r="H614" t="s">
        <v>3751</v>
      </c>
      <c r="J614">
        <v>0</v>
      </c>
    </row>
    <row r="615" spans="1:10" x14ac:dyDescent="0.25">
      <c r="A615" t="s">
        <v>4350</v>
      </c>
      <c r="C615" t="s">
        <v>3751</v>
      </c>
      <c r="E615">
        <v>0</v>
      </c>
      <c r="F615">
        <v>0</v>
      </c>
      <c r="H615" t="s">
        <v>3751</v>
      </c>
      <c r="J615">
        <v>0</v>
      </c>
    </row>
    <row r="616" spans="1:10" x14ac:dyDescent="0.25">
      <c r="A616" t="s">
        <v>4351</v>
      </c>
      <c r="C616" t="s">
        <v>3751</v>
      </c>
      <c r="E616">
        <v>0</v>
      </c>
      <c r="F616">
        <v>0</v>
      </c>
      <c r="H616" t="s">
        <v>3751</v>
      </c>
      <c r="J616">
        <v>0</v>
      </c>
    </row>
    <row r="617" spans="1:10" x14ac:dyDescent="0.25">
      <c r="A617" t="s">
        <v>4352</v>
      </c>
      <c r="C617" t="s">
        <v>3751</v>
      </c>
      <c r="E617">
        <v>0</v>
      </c>
      <c r="F617">
        <v>0</v>
      </c>
      <c r="H617" t="s">
        <v>3751</v>
      </c>
      <c r="J617">
        <v>0</v>
      </c>
    </row>
    <row r="618" spans="1:10" x14ac:dyDescent="0.25">
      <c r="A618" t="s">
        <v>4353</v>
      </c>
      <c r="C618" t="s">
        <v>3751</v>
      </c>
      <c r="E618">
        <v>0</v>
      </c>
      <c r="F618">
        <v>0</v>
      </c>
      <c r="H618" t="s">
        <v>3751</v>
      </c>
      <c r="J618">
        <v>0</v>
      </c>
    </row>
    <row r="619" spans="1:10" x14ac:dyDescent="0.25">
      <c r="A619" t="s">
        <v>4354</v>
      </c>
      <c r="C619" t="s">
        <v>3751</v>
      </c>
      <c r="E619">
        <v>0</v>
      </c>
      <c r="F619">
        <v>0</v>
      </c>
      <c r="H619" t="s">
        <v>3751</v>
      </c>
      <c r="J619">
        <v>0</v>
      </c>
    </row>
    <row r="620" spans="1:10" x14ac:dyDescent="0.25">
      <c r="A620" t="s">
        <v>4355</v>
      </c>
      <c r="C620" t="s">
        <v>3751</v>
      </c>
      <c r="E620">
        <v>0</v>
      </c>
      <c r="F620">
        <v>0</v>
      </c>
      <c r="H620" t="s">
        <v>3751</v>
      </c>
      <c r="J620">
        <v>0</v>
      </c>
    </row>
    <row r="621" spans="1:10" x14ac:dyDescent="0.25">
      <c r="A621" t="s">
        <v>4356</v>
      </c>
      <c r="C621" t="s">
        <v>3751</v>
      </c>
      <c r="E621">
        <v>0</v>
      </c>
      <c r="F621">
        <v>0</v>
      </c>
      <c r="H621" t="s">
        <v>3751</v>
      </c>
      <c r="J621">
        <v>0</v>
      </c>
    </row>
    <row r="622" spans="1:10" x14ac:dyDescent="0.25">
      <c r="A622" t="s">
        <v>4357</v>
      </c>
      <c r="C622" t="s">
        <v>3751</v>
      </c>
      <c r="E622">
        <v>0</v>
      </c>
      <c r="F622">
        <v>0</v>
      </c>
      <c r="H622" t="s">
        <v>3751</v>
      </c>
      <c r="J622">
        <v>0</v>
      </c>
    </row>
    <row r="623" spans="1:10" x14ac:dyDescent="0.25">
      <c r="A623" t="s">
        <v>4358</v>
      </c>
      <c r="C623" t="s">
        <v>3751</v>
      </c>
      <c r="E623">
        <v>0</v>
      </c>
      <c r="F623">
        <v>0</v>
      </c>
      <c r="H623" t="s">
        <v>3751</v>
      </c>
      <c r="J623">
        <v>0</v>
      </c>
    </row>
    <row r="624" spans="1:10" x14ac:dyDescent="0.25">
      <c r="A624" t="s">
        <v>4359</v>
      </c>
      <c r="C624" t="s">
        <v>3751</v>
      </c>
      <c r="E624">
        <v>0</v>
      </c>
      <c r="F624">
        <v>0</v>
      </c>
      <c r="H624" t="s">
        <v>3751</v>
      </c>
      <c r="J624">
        <v>0</v>
      </c>
    </row>
    <row r="625" spans="1:10" x14ac:dyDescent="0.25">
      <c r="A625" t="s">
        <v>4360</v>
      </c>
      <c r="C625" t="s">
        <v>3751</v>
      </c>
      <c r="E625">
        <v>0</v>
      </c>
      <c r="F625">
        <v>0</v>
      </c>
      <c r="H625" t="s">
        <v>3751</v>
      </c>
      <c r="J625">
        <v>0</v>
      </c>
    </row>
    <row r="626" spans="1:10" x14ac:dyDescent="0.25">
      <c r="A626" t="s">
        <v>4361</v>
      </c>
      <c r="C626" t="s">
        <v>3751</v>
      </c>
      <c r="E626">
        <v>0</v>
      </c>
      <c r="F626">
        <v>0</v>
      </c>
      <c r="H626" t="s">
        <v>3751</v>
      </c>
      <c r="J626">
        <v>0</v>
      </c>
    </row>
    <row r="627" spans="1:10" x14ac:dyDescent="0.25">
      <c r="A627" t="s">
        <v>4362</v>
      </c>
      <c r="C627" t="s">
        <v>3751</v>
      </c>
      <c r="E627">
        <v>0</v>
      </c>
      <c r="F627">
        <v>0</v>
      </c>
      <c r="H627" t="s">
        <v>3751</v>
      </c>
      <c r="J627">
        <v>0</v>
      </c>
    </row>
    <row r="628" spans="1:10" x14ac:dyDescent="0.25">
      <c r="A628" t="s">
        <v>4363</v>
      </c>
      <c r="C628" t="s">
        <v>3751</v>
      </c>
      <c r="E628">
        <v>0</v>
      </c>
      <c r="F628">
        <v>0</v>
      </c>
      <c r="H628" t="s">
        <v>3751</v>
      </c>
      <c r="J628">
        <v>0</v>
      </c>
    </row>
    <row r="629" spans="1:10" x14ac:dyDescent="0.25">
      <c r="A629" t="s">
        <v>4364</v>
      </c>
      <c r="C629" t="s">
        <v>3751</v>
      </c>
      <c r="E629">
        <v>0</v>
      </c>
      <c r="F629">
        <v>0</v>
      </c>
      <c r="H629" t="s">
        <v>3751</v>
      </c>
      <c r="J629">
        <v>0</v>
      </c>
    </row>
    <row r="630" spans="1:10" x14ac:dyDescent="0.25">
      <c r="A630" t="s">
        <v>4365</v>
      </c>
      <c r="C630" t="s">
        <v>3751</v>
      </c>
      <c r="E630">
        <v>0</v>
      </c>
      <c r="F630">
        <v>0</v>
      </c>
      <c r="H630" t="s">
        <v>3751</v>
      </c>
      <c r="J630">
        <v>0</v>
      </c>
    </row>
    <row r="631" spans="1:10" x14ac:dyDescent="0.25">
      <c r="A631" t="s">
        <v>4366</v>
      </c>
      <c r="C631" t="s">
        <v>3751</v>
      </c>
      <c r="E631">
        <v>0</v>
      </c>
      <c r="F631">
        <v>0</v>
      </c>
      <c r="H631" t="s">
        <v>3751</v>
      </c>
      <c r="J631">
        <v>0</v>
      </c>
    </row>
    <row r="632" spans="1:10" x14ac:dyDescent="0.25">
      <c r="A632" t="s">
        <v>4367</v>
      </c>
      <c r="C632" t="s">
        <v>3751</v>
      </c>
      <c r="E632">
        <v>0</v>
      </c>
      <c r="F632">
        <v>0</v>
      </c>
      <c r="H632" t="s">
        <v>3751</v>
      </c>
      <c r="J632">
        <v>0</v>
      </c>
    </row>
    <row r="633" spans="1:10" x14ac:dyDescent="0.25">
      <c r="A633" t="s">
        <v>4368</v>
      </c>
      <c r="C633" t="s">
        <v>3751</v>
      </c>
      <c r="E633">
        <v>0</v>
      </c>
      <c r="F633">
        <v>0</v>
      </c>
      <c r="H633" t="s">
        <v>3751</v>
      </c>
      <c r="J633">
        <v>0</v>
      </c>
    </row>
    <row r="634" spans="1:10" x14ac:dyDescent="0.25">
      <c r="A634" t="s">
        <v>4369</v>
      </c>
      <c r="C634" t="s">
        <v>3751</v>
      </c>
      <c r="E634">
        <v>0</v>
      </c>
      <c r="F634">
        <v>0</v>
      </c>
      <c r="H634" t="s">
        <v>3751</v>
      </c>
      <c r="J634">
        <v>0</v>
      </c>
    </row>
    <row r="635" spans="1:10" x14ac:dyDescent="0.25">
      <c r="A635" t="s">
        <v>4370</v>
      </c>
      <c r="C635" t="s">
        <v>3751</v>
      </c>
      <c r="E635">
        <v>0</v>
      </c>
      <c r="F635">
        <v>0</v>
      </c>
      <c r="H635" t="s">
        <v>3751</v>
      </c>
      <c r="J635">
        <v>0</v>
      </c>
    </row>
    <row r="636" spans="1:10" x14ac:dyDescent="0.25">
      <c r="A636" t="s">
        <v>4371</v>
      </c>
      <c r="C636" t="s">
        <v>3751</v>
      </c>
      <c r="E636">
        <v>0</v>
      </c>
      <c r="F636">
        <v>0</v>
      </c>
      <c r="H636" t="s">
        <v>3751</v>
      </c>
      <c r="J636">
        <v>0</v>
      </c>
    </row>
    <row r="637" spans="1:10" x14ac:dyDescent="0.25">
      <c r="A637" t="s">
        <v>4372</v>
      </c>
      <c r="C637" t="s">
        <v>3751</v>
      </c>
      <c r="E637">
        <v>0</v>
      </c>
      <c r="F637">
        <v>0</v>
      </c>
      <c r="H637" t="s">
        <v>3751</v>
      </c>
      <c r="J637">
        <v>0</v>
      </c>
    </row>
    <row r="638" spans="1:10" x14ac:dyDescent="0.25">
      <c r="A638" t="s">
        <v>4373</v>
      </c>
      <c r="C638" t="s">
        <v>3751</v>
      </c>
      <c r="E638">
        <v>0</v>
      </c>
      <c r="F638">
        <v>0</v>
      </c>
      <c r="H638" t="s">
        <v>3751</v>
      </c>
      <c r="J638">
        <v>0</v>
      </c>
    </row>
    <row r="639" spans="1:10" x14ac:dyDescent="0.25">
      <c r="A639" t="s">
        <v>4374</v>
      </c>
      <c r="C639" t="s">
        <v>3751</v>
      </c>
      <c r="E639">
        <v>0</v>
      </c>
      <c r="F639">
        <v>0</v>
      </c>
      <c r="H639" t="s">
        <v>3751</v>
      </c>
      <c r="J639">
        <v>0</v>
      </c>
    </row>
    <row r="640" spans="1:10" x14ac:dyDescent="0.25">
      <c r="A640" t="s">
        <v>4375</v>
      </c>
      <c r="C640" t="s">
        <v>3751</v>
      </c>
      <c r="E640">
        <v>0</v>
      </c>
      <c r="F640">
        <v>0</v>
      </c>
      <c r="H640" t="s">
        <v>3751</v>
      </c>
      <c r="J640">
        <v>0</v>
      </c>
    </row>
    <row r="641" spans="1:10" x14ac:dyDescent="0.25">
      <c r="A641" t="s">
        <v>4376</v>
      </c>
      <c r="C641" t="s">
        <v>3751</v>
      </c>
      <c r="E641">
        <v>0</v>
      </c>
      <c r="F641">
        <v>0</v>
      </c>
      <c r="H641" t="s">
        <v>3751</v>
      </c>
      <c r="J641">
        <v>0</v>
      </c>
    </row>
    <row r="642" spans="1:10" x14ac:dyDescent="0.25">
      <c r="A642" t="s">
        <v>4377</v>
      </c>
      <c r="C642" t="s">
        <v>3751</v>
      </c>
      <c r="E642">
        <v>0</v>
      </c>
      <c r="F642">
        <v>0</v>
      </c>
      <c r="H642" t="s">
        <v>3751</v>
      </c>
      <c r="J642">
        <v>0</v>
      </c>
    </row>
    <row r="643" spans="1:10" x14ac:dyDescent="0.25">
      <c r="A643" t="s">
        <v>4378</v>
      </c>
      <c r="C643" t="s">
        <v>3751</v>
      </c>
      <c r="E643">
        <v>0</v>
      </c>
      <c r="F643">
        <v>0</v>
      </c>
      <c r="H643" t="s">
        <v>3751</v>
      </c>
      <c r="J643">
        <v>0</v>
      </c>
    </row>
    <row r="644" spans="1:10" x14ac:dyDescent="0.25">
      <c r="A644" t="s">
        <v>4379</v>
      </c>
      <c r="C644" t="s">
        <v>3751</v>
      </c>
      <c r="E644">
        <v>0</v>
      </c>
      <c r="F644">
        <v>0</v>
      </c>
      <c r="H644" t="s">
        <v>3751</v>
      </c>
      <c r="J644">
        <v>0</v>
      </c>
    </row>
    <row r="645" spans="1:10" x14ac:dyDescent="0.25">
      <c r="A645" t="s">
        <v>3762</v>
      </c>
      <c r="C645" t="s">
        <v>3751</v>
      </c>
      <c r="E645">
        <v>0</v>
      </c>
      <c r="F645">
        <v>0</v>
      </c>
      <c r="H645" t="s">
        <v>3751</v>
      </c>
      <c r="J645">
        <v>0</v>
      </c>
    </row>
    <row r="646" spans="1:10" x14ac:dyDescent="0.25">
      <c r="A646" t="s">
        <v>3762</v>
      </c>
      <c r="C646" t="s">
        <v>3751</v>
      </c>
      <c r="E646">
        <v>0</v>
      </c>
      <c r="F646">
        <v>0</v>
      </c>
      <c r="H646" t="s">
        <v>3751</v>
      </c>
      <c r="J646">
        <v>0</v>
      </c>
    </row>
    <row r="647" spans="1:10" x14ac:dyDescent="0.25">
      <c r="A647" t="s">
        <v>4380</v>
      </c>
      <c r="C647" t="s">
        <v>3751</v>
      </c>
      <c r="E647">
        <v>0</v>
      </c>
      <c r="F647">
        <v>0</v>
      </c>
      <c r="H647" t="s">
        <v>3751</v>
      </c>
      <c r="J647">
        <v>0</v>
      </c>
    </row>
    <row r="648" spans="1:10" x14ac:dyDescent="0.25">
      <c r="A648" t="s">
        <v>4381</v>
      </c>
      <c r="C648" t="s">
        <v>3751</v>
      </c>
      <c r="E648">
        <v>0</v>
      </c>
      <c r="F648">
        <v>0</v>
      </c>
      <c r="H648" t="s">
        <v>3751</v>
      </c>
      <c r="J648">
        <v>0</v>
      </c>
    </row>
    <row r="649" spans="1:10" x14ac:dyDescent="0.25">
      <c r="A649" t="s">
        <v>4382</v>
      </c>
      <c r="C649" t="s">
        <v>3751</v>
      </c>
      <c r="E649">
        <v>0</v>
      </c>
      <c r="F649">
        <v>0</v>
      </c>
      <c r="H649" t="s">
        <v>3751</v>
      </c>
      <c r="J649">
        <v>0</v>
      </c>
    </row>
    <row r="650" spans="1:10" x14ac:dyDescent="0.25">
      <c r="A650" t="s">
        <v>4383</v>
      </c>
      <c r="C650" t="s">
        <v>3751</v>
      </c>
      <c r="E650">
        <v>0</v>
      </c>
      <c r="F650">
        <v>0</v>
      </c>
      <c r="H650" t="s">
        <v>3751</v>
      </c>
      <c r="J650">
        <v>0</v>
      </c>
    </row>
    <row r="651" spans="1:10" x14ac:dyDescent="0.25">
      <c r="A651" t="s">
        <v>4384</v>
      </c>
      <c r="C651" t="s">
        <v>3751</v>
      </c>
      <c r="E651">
        <v>0</v>
      </c>
      <c r="F651">
        <v>0</v>
      </c>
      <c r="H651" t="s">
        <v>3751</v>
      </c>
      <c r="J651">
        <v>0</v>
      </c>
    </row>
    <row r="652" spans="1:10" x14ac:dyDescent="0.25">
      <c r="A652" t="s">
        <v>4385</v>
      </c>
      <c r="C652" t="s">
        <v>3751</v>
      </c>
      <c r="E652">
        <v>0</v>
      </c>
      <c r="F652">
        <v>0</v>
      </c>
      <c r="H652" t="s">
        <v>3751</v>
      </c>
      <c r="J652">
        <v>0</v>
      </c>
    </row>
    <row r="653" spans="1:10" x14ac:dyDescent="0.25">
      <c r="A653" t="s">
        <v>4386</v>
      </c>
      <c r="C653" t="s">
        <v>3751</v>
      </c>
      <c r="E653">
        <v>0</v>
      </c>
      <c r="F653">
        <v>0</v>
      </c>
      <c r="H653" t="s">
        <v>3751</v>
      </c>
      <c r="J653">
        <v>0</v>
      </c>
    </row>
    <row r="654" spans="1:10" x14ac:dyDescent="0.25">
      <c r="A654" t="s">
        <v>4387</v>
      </c>
      <c r="C654" t="s">
        <v>3751</v>
      </c>
      <c r="E654">
        <v>0</v>
      </c>
      <c r="F654">
        <v>0</v>
      </c>
      <c r="H654" t="s">
        <v>3751</v>
      </c>
      <c r="J654">
        <v>0</v>
      </c>
    </row>
    <row r="655" spans="1:10" x14ac:dyDescent="0.25">
      <c r="A655" t="s">
        <v>4388</v>
      </c>
      <c r="C655" t="s">
        <v>3751</v>
      </c>
      <c r="E655">
        <v>0</v>
      </c>
      <c r="F655">
        <v>0</v>
      </c>
      <c r="H655" t="s">
        <v>3751</v>
      </c>
      <c r="J655">
        <v>0</v>
      </c>
    </row>
    <row r="656" spans="1:10" x14ac:dyDescent="0.25">
      <c r="A656" t="s">
        <v>4389</v>
      </c>
      <c r="C656" t="s">
        <v>3751</v>
      </c>
      <c r="E656">
        <v>0</v>
      </c>
      <c r="F656">
        <v>0</v>
      </c>
      <c r="H656" t="s">
        <v>3751</v>
      </c>
      <c r="J656">
        <v>0</v>
      </c>
    </row>
    <row r="657" spans="1:10" x14ac:dyDescent="0.25">
      <c r="A657" t="s">
        <v>4390</v>
      </c>
      <c r="C657" t="s">
        <v>3751</v>
      </c>
      <c r="E657">
        <v>0</v>
      </c>
      <c r="F657">
        <v>0</v>
      </c>
      <c r="H657" t="s">
        <v>3751</v>
      </c>
      <c r="J657">
        <v>0</v>
      </c>
    </row>
    <row r="658" spans="1:10" x14ac:dyDescent="0.25">
      <c r="A658" t="s">
        <v>4391</v>
      </c>
      <c r="C658" t="s">
        <v>3751</v>
      </c>
      <c r="E658">
        <v>0</v>
      </c>
      <c r="F658">
        <v>0</v>
      </c>
      <c r="H658" t="s">
        <v>3751</v>
      </c>
      <c r="J658">
        <v>0</v>
      </c>
    </row>
    <row r="659" spans="1:10" x14ac:dyDescent="0.25">
      <c r="A659" t="s">
        <v>4392</v>
      </c>
      <c r="C659" t="s">
        <v>3751</v>
      </c>
      <c r="E659">
        <v>0</v>
      </c>
      <c r="F659">
        <v>0</v>
      </c>
      <c r="H659" t="s">
        <v>3751</v>
      </c>
      <c r="J659">
        <v>0</v>
      </c>
    </row>
    <row r="660" spans="1:10" x14ac:dyDescent="0.25">
      <c r="A660" t="s">
        <v>4393</v>
      </c>
      <c r="C660" t="s">
        <v>3751</v>
      </c>
      <c r="E660">
        <v>0</v>
      </c>
      <c r="F660">
        <v>0</v>
      </c>
      <c r="H660" t="s">
        <v>3751</v>
      </c>
      <c r="J660">
        <v>0</v>
      </c>
    </row>
    <row r="661" spans="1:10" x14ac:dyDescent="0.25">
      <c r="A661" t="s">
        <v>4394</v>
      </c>
      <c r="C661" t="s">
        <v>3751</v>
      </c>
      <c r="E661">
        <v>0</v>
      </c>
      <c r="F661">
        <v>0</v>
      </c>
      <c r="H661" t="s">
        <v>3751</v>
      </c>
      <c r="J661">
        <v>0</v>
      </c>
    </row>
    <row r="662" spans="1:10" x14ac:dyDescent="0.25">
      <c r="A662" t="s">
        <v>4395</v>
      </c>
      <c r="C662" t="s">
        <v>3751</v>
      </c>
      <c r="E662">
        <v>0</v>
      </c>
      <c r="F662">
        <v>0</v>
      </c>
      <c r="H662" t="s">
        <v>3751</v>
      </c>
      <c r="J662">
        <v>0</v>
      </c>
    </row>
    <row r="663" spans="1:10" x14ac:dyDescent="0.25">
      <c r="A663" t="s">
        <v>4396</v>
      </c>
      <c r="C663" t="s">
        <v>3751</v>
      </c>
      <c r="E663">
        <v>0</v>
      </c>
      <c r="F663">
        <v>0</v>
      </c>
      <c r="H663" t="s">
        <v>3751</v>
      </c>
      <c r="J663">
        <v>0</v>
      </c>
    </row>
    <row r="664" spans="1:10" x14ac:dyDescent="0.25">
      <c r="A664" t="s">
        <v>4397</v>
      </c>
      <c r="C664" t="s">
        <v>3751</v>
      </c>
      <c r="E664">
        <v>0</v>
      </c>
      <c r="F664">
        <v>0</v>
      </c>
      <c r="H664" t="s">
        <v>3751</v>
      </c>
      <c r="J664">
        <v>0</v>
      </c>
    </row>
    <row r="665" spans="1:10" x14ac:dyDescent="0.25">
      <c r="A665" t="s">
        <v>4398</v>
      </c>
      <c r="C665" t="s">
        <v>3751</v>
      </c>
      <c r="E665">
        <v>0</v>
      </c>
      <c r="F665">
        <v>0</v>
      </c>
      <c r="H665" t="s">
        <v>3751</v>
      </c>
      <c r="J665">
        <v>0</v>
      </c>
    </row>
    <row r="666" spans="1:10" x14ac:dyDescent="0.25">
      <c r="A666" t="s">
        <v>4399</v>
      </c>
      <c r="B666">
        <v>45890</v>
      </c>
      <c r="C666" t="s">
        <v>3751</v>
      </c>
      <c r="D666">
        <v>279466713</v>
      </c>
      <c r="E666">
        <v>637</v>
      </c>
      <c r="F666">
        <v>637</v>
      </c>
      <c r="H666" t="s">
        <v>3751</v>
      </c>
      <c r="J666">
        <v>0</v>
      </c>
    </row>
    <row r="667" spans="1:10" x14ac:dyDescent="0.25">
      <c r="A667" t="s">
        <v>4400</v>
      </c>
      <c r="B667">
        <v>45890</v>
      </c>
      <c r="C667" t="s">
        <v>3751</v>
      </c>
      <c r="D667">
        <v>279466712</v>
      </c>
      <c r="E667">
        <v>81</v>
      </c>
      <c r="F667">
        <v>81</v>
      </c>
      <c r="H667" t="s">
        <v>3751</v>
      </c>
      <c r="J667">
        <v>0</v>
      </c>
    </row>
    <row r="668" spans="1:10" x14ac:dyDescent="0.25">
      <c r="A668" t="s">
        <v>4401</v>
      </c>
      <c r="B668">
        <v>45890</v>
      </c>
      <c r="C668" t="s">
        <v>3751</v>
      </c>
      <c r="D668">
        <v>279466711</v>
      </c>
      <c r="E668">
        <v>57</v>
      </c>
      <c r="F668">
        <v>57</v>
      </c>
      <c r="H668" t="s">
        <v>3751</v>
      </c>
      <c r="J668">
        <v>0</v>
      </c>
    </row>
    <row r="669" spans="1:10" x14ac:dyDescent="0.25">
      <c r="A669" t="s">
        <v>4402</v>
      </c>
      <c r="B669">
        <v>45890</v>
      </c>
      <c r="C669" t="s">
        <v>3751</v>
      </c>
      <c r="D669">
        <v>279466710</v>
      </c>
      <c r="E669">
        <v>98</v>
      </c>
      <c r="F669">
        <v>98</v>
      </c>
      <c r="H669" t="s">
        <v>3751</v>
      </c>
      <c r="J669">
        <v>0</v>
      </c>
    </row>
    <row r="670" spans="1:10" x14ac:dyDescent="0.25">
      <c r="A670" t="s">
        <v>4403</v>
      </c>
      <c r="B670">
        <v>45890</v>
      </c>
      <c r="C670" t="s">
        <v>3751</v>
      </c>
      <c r="D670">
        <v>279466709</v>
      </c>
      <c r="E670">
        <v>264</v>
      </c>
      <c r="F670">
        <v>264</v>
      </c>
      <c r="H670" t="s">
        <v>3751</v>
      </c>
      <c r="J670">
        <v>0</v>
      </c>
    </row>
    <row r="671" spans="1:10" x14ac:dyDescent="0.25">
      <c r="A671" t="s">
        <v>4404</v>
      </c>
      <c r="B671">
        <v>45890</v>
      </c>
      <c r="C671" t="s">
        <v>3751</v>
      </c>
      <c r="D671">
        <v>279466708</v>
      </c>
      <c r="E671">
        <v>464</v>
      </c>
      <c r="F671">
        <v>464</v>
      </c>
      <c r="H671" t="s">
        <v>3751</v>
      </c>
      <c r="J671">
        <v>0</v>
      </c>
    </row>
    <row r="672" spans="1:10" x14ac:dyDescent="0.25">
      <c r="A672" t="s">
        <v>4405</v>
      </c>
      <c r="C672" t="s">
        <v>3751</v>
      </c>
      <c r="E672">
        <v>0</v>
      </c>
      <c r="F672">
        <v>0</v>
      </c>
      <c r="H672" t="s">
        <v>3751</v>
      </c>
      <c r="J672">
        <v>0</v>
      </c>
    </row>
    <row r="673" spans="1:10" x14ac:dyDescent="0.25">
      <c r="A673" t="s">
        <v>4406</v>
      </c>
      <c r="C673" t="s">
        <v>3751</v>
      </c>
      <c r="E673">
        <v>0</v>
      </c>
      <c r="F673">
        <v>0</v>
      </c>
      <c r="H673" t="s">
        <v>3751</v>
      </c>
      <c r="J673">
        <v>0</v>
      </c>
    </row>
    <row r="674" spans="1:10" x14ac:dyDescent="0.25">
      <c r="A674" t="s">
        <v>4407</v>
      </c>
      <c r="C674" t="s">
        <v>3751</v>
      </c>
      <c r="E674">
        <v>0</v>
      </c>
      <c r="F674">
        <v>0</v>
      </c>
      <c r="H674" t="s">
        <v>3751</v>
      </c>
      <c r="J674">
        <v>0</v>
      </c>
    </row>
    <row r="675" spans="1:10" x14ac:dyDescent="0.25">
      <c r="A675" t="s">
        <v>4408</v>
      </c>
      <c r="C675" t="s">
        <v>3751</v>
      </c>
      <c r="E675">
        <v>0</v>
      </c>
      <c r="F675">
        <v>0</v>
      </c>
      <c r="H675" t="s">
        <v>3751</v>
      </c>
      <c r="J675">
        <v>0</v>
      </c>
    </row>
    <row r="676" spans="1:10" x14ac:dyDescent="0.25">
      <c r="A676" t="s">
        <v>4409</v>
      </c>
      <c r="C676" t="s">
        <v>3751</v>
      </c>
      <c r="E676">
        <v>0</v>
      </c>
      <c r="F676">
        <v>0</v>
      </c>
      <c r="H676" t="s">
        <v>3751</v>
      </c>
      <c r="J676">
        <v>0</v>
      </c>
    </row>
    <row r="677" spans="1:10" x14ac:dyDescent="0.25">
      <c r="A677" t="s">
        <v>4410</v>
      </c>
      <c r="C677" t="s">
        <v>3751</v>
      </c>
      <c r="E677">
        <v>0</v>
      </c>
      <c r="F677">
        <v>0</v>
      </c>
      <c r="H677" t="s">
        <v>3751</v>
      </c>
      <c r="J677">
        <v>0</v>
      </c>
    </row>
    <row r="678" spans="1:10" x14ac:dyDescent="0.25">
      <c r="A678" t="s">
        <v>4411</v>
      </c>
      <c r="C678" t="s">
        <v>3751</v>
      </c>
      <c r="E678">
        <v>0</v>
      </c>
      <c r="F678">
        <v>0</v>
      </c>
      <c r="H678" t="s">
        <v>3751</v>
      </c>
      <c r="J678">
        <v>0</v>
      </c>
    </row>
    <row r="679" spans="1:10" x14ac:dyDescent="0.25">
      <c r="A679" t="s">
        <v>4412</v>
      </c>
      <c r="C679" t="s">
        <v>3751</v>
      </c>
      <c r="E679">
        <v>0</v>
      </c>
      <c r="F679">
        <v>0</v>
      </c>
      <c r="H679" t="s">
        <v>3751</v>
      </c>
      <c r="J679">
        <v>0</v>
      </c>
    </row>
    <row r="680" spans="1:10" x14ac:dyDescent="0.25">
      <c r="A680" t="s">
        <v>4413</v>
      </c>
      <c r="C680" t="s">
        <v>3751</v>
      </c>
      <c r="E680">
        <v>0</v>
      </c>
      <c r="F680">
        <v>0</v>
      </c>
      <c r="H680" t="s">
        <v>3751</v>
      </c>
      <c r="J680">
        <v>0</v>
      </c>
    </row>
    <row r="681" spans="1:10" x14ac:dyDescent="0.25">
      <c r="A681" t="s">
        <v>4414</v>
      </c>
      <c r="C681" t="s">
        <v>3751</v>
      </c>
      <c r="E681">
        <v>0</v>
      </c>
      <c r="F681">
        <v>0</v>
      </c>
      <c r="H681" t="s">
        <v>3751</v>
      </c>
      <c r="J681">
        <v>0</v>
      </c>
    </row>
    <row r="682" spans="1:10" x14ac:dyDescent="0.25">
      <c r="A682" t="s">
        <v>4415</v>
      </c>
      <c r="C682" t="s">
        <v>3751</v>
      </c>
      <c r="E682">
        <v>0</v>
      </c>
      <c r="F682">
        <v>0</v>
      </c>
      <c r="H682" t="s">
        <v>3751</v>
      </c>
      <c r="J682">
        <v>0</v>
      </c>
    </row>
    <row r="683" spans="1:10" x14ac:dyDescent="0.25">
      <c r="A683" t="s">
        <v>4416</v>
      </c>
      <c r="C683" t="s">
        <v>3751</v>
      </c>
      <c r="E683">
        <v>0</v>
      </c>
      <c r="F683">
        <v>0</v>
      </c>
      <c r="H683" t="s">
        <v>3751</v>
      </c>
      <c r="J683">
        <v>0</v>
      </c>
    </row>
    <row r="684" spans="1:10" x14ac:dyDescent="0.25">
      <c r="A684" t="s">
        <v>4417</v>
      </c>
      <c r="C684" t="s">
        <v>3751</v>
      </c>
      <c r="E684">
        <v>0</v>
      </c>
      <c r="F684">
        <v>0</v>
      </c>
      <c r="H684" t="s">
        <v>3751</v>
      </c>
      <c r="J684">
        <v>0</v>
      </c>
    </row>
    <row r="685" spans="1:10" x14ac:dyDescent="0.25">
      <c r="A685" t="s">
        <v>4418</v>
      </c>
      <c r="C685" t="s">
        <v>3751</v>
      </c>
      <c r="E685">
        <v>0</v>
      </c>
      <c r="F685">
        <v>0</v>
      </c>
      <c r="H685" t="s">
        <v>3751</v>
      </c>
      <c r="J685">
        <v>0</v>
      </c>
    </row>
    <row r="686" spans="1:10" x14ac:dyDescent="0.25">
      <c r="A686" t="s">
        <v>4419</v>
      </c>
      <c r="C686" t="s">
        <v>3751</v>
      </c>
      <c r="E686">
        <v>0</v>
      </c>
      <c r="F686">
        <v>0</v>
      </c>
      <c r="H686" t="s">
        <v>3751</v>
      </c>
      <c r="J686">
        <v>0</v>
      </c>
    </row>
    <row r="687" spans="1:10" x14ac:dyDescent="0.25">
      <c r="A687" t="s">
        <v>4420</v>
      </c>
      <c r="C687" t="s">
        <v>3751</v>
      </c>
      <c r="E687">
        <v>0</v>
      </c>
      <c r="F687">
        <v>0</v>
      </c>
      <c r="H687" t="s">
        <v>3751</v>
      </c>
      <c r="J687">
        <v>0</v>
      </c>
    </row>
    <row r="688" spans="1:10" x14ac:dyDescent="0.25">
      <c r="A688" t="s">
        <v>4421</v>
      </c>
      <c r="C688" t="s">
        <v>3751</v>
      </c>
      <c r="E688">
        <v>0</v>
      </c>
      <c r="F688">
        <v>0</v>
      </c>
      <c r="H688" t="s">
        <v>3751</v>
      </c>
      <c r="J688">
        <v>0</v>
      </c>
    </row>
    <row r="689" spans="1:10" x14ac:dyDescent="0.25">
      <c r="A689" t="s">
        <v>4422</v>
      </c>
      <c r="C689" t="s">
        <v>3751</v>
      </c>
      <c r="E689">
        <v>0</v>
      </c>
      <c r="F689">
        <v>0</v>
      </c>
      <c r="H689" t="s">
        <v>3751</v>
      </c>
      <c r="J689">
        <v>0</v>
      </c>
    </row>
    <row r="690" spans="1:10" x14ac:dyDescent="0.25">
      <c r="A690" t="s">
        <v>4423</v>
      </c>
      <c r="C690" t="s">
        <v>3751</v>
      </c>
      <c r="E690">
        <v>0</v>
      </c>
      <c r="F690">
        <v>0</v>
      </c>
      <c r="H690" t="s">
        <v>3751</v>
      </c>
      <c r="J690">
        <v>0</v>
      </c>
    </row>
    <row r="691" spans="1:10" x14ac:dyDescent="0.25">
      <c r="A691" t="s">
        <v>4424</v>
      </c>
      <c r="C691" t="s">
        <v>3751</v>
      </c>
      <c r="E691">
        <v>0</v>
      </c>
      <c r="F691">
        <v>0</v>
      </c>
      <c r="H691" t="s">
        <v>3751</v>
      </c>
      <c r="J691">
        <v>0</v>
      </c>
    </row>
    <row r="692" spans="1:10" x14ac:dyDescent="0.25">
      <c r="A692" t="s">
        <v>4425</v>
      </c>
      <c r="B692">
        <v>45890</v>
      </c>
      <c r="C692" t="s">
        <v>3751</v>
      </c>
      <c r="D692">
        <v>279466719</v>
      </c>
      <c r="E692">
        <v>21</v>
      </c>
      <c r="F692">
        <v>21</v>
      </c>
      <c r="H692" t="s">
        <v>3751</v>
      </c>
      <c r="J692">
        <v>0</v>
      </c>
    </row>
    <row r="693" spans="1:10" x14ac:dyDescent="0.25">
      <c r="A693" t="s">
        <v>4426</v>
      </c>
      <c r="B693">
        <v>45890</v>
      </c>
      <c r="C693" t="s">
        <v>3751</v>
      </c>
      <c r="D693">
        <v>279466718</v>
      </c>
      <c r="E693">
        <v>61</v>
      </c>
      <c r="F693">
        <v>61</v>
      </c>
      <c r="H693" t="s">
        <v>3751</v>
      </c>
      <c r="J693">
        <v>0</v>
      </c>
    </row>
    <row r="694" spans="1:10" x14ac:dyDescent="0.25">
      <c r="A694" t="s">
        <v>4427</v>
      </c>
      <c r="B694">
        <v>45890</v>
      </c>
      <c r="C694" t="s">
        <v>3751</v>
      </c>
      <c r="D694">
        <v>279466717</v>
      </c>
      <c r="E694">
        <v>1</v>
      </c>
      <c r="F694">
        <v>1</v>
      </c>
      <c r="H694" t="s">
        <v>3751</v>
      </c>
      <c r="J694">
        <v>0</v>
      </c>
    </row>
    <row r="695" spans="1:10" x14ac:dyDescent="0.25">
      <c r="A695" t="s">
        <v>4428</v>
      </c>
      <c r="B695">
        <v>45890</v>
      </c>
      <c r="C695" t="s">
        <v>3751</v>
      </c>
      <c r="D695">
        <v>279466716</v>
      </c>
      <c r="E695">
        <v>67</v>
      </c>
      <c r="F695">
        <v>67</v>
      </c>
      <c r="H695" t="s">
        <v>3751</v>
      </c>
      <c r="J695">
        <v>0</v>
      </c>
    </row>
    <row r="696" spans="1:10" x14ac:dyDescent="0.25">
      <c r="A696" t="s">
        <v>4429</v>
      </c>
      <c r="B696">
        <v>45890</v>
      </c>
      <c r="C696" t="s">
        <v>3751</v>
      </c>
      <c r="D696">
        <v>279466715</v>
      </c>
      <c r="E696">
        <v>91</v>
      </c>
      <c r="F696">
        <v>91</v>
      </c>
      <c r="H696" t="s">
        <v>3751</v>
      </c>
      <c r="J696">
        <v>0</v>
      </c>
    </row>
    <row r="697" spans="1:10" x14ac:dyDescent="0.25">
      <c r="A697" t="s">
        <v>4430</v>
      </c>
      <c r="B697">
        <v>45890</v>
      </c>
      <c r="C697" t="s">
        <v>3751</v>
      </c>
      <c r="D697">
        <v>279466714</v>
      </c>
      <c r="E697">
        <v>27</v>
      </c>
      <c r="F697">
        <v>27</v>
      </c>
      <c r="H697" t="s">
        <v>3751</v>
      </c>
      <c r="J697">
        <v>0</v>
      </c>
    </row>
    <row r="698" spans="1:10" x14ac:dyDescent="0.25">
      <c r="A698" t="s">
        <v>4431</v>
      </c>
      <c r="C698" t="s">
        <v>3751</v>
      </c>
      <c r="E698">
        <v>0</v>
      </c>
      <c r="F698">
        <v>0</v>
      </c>
      <c r="H698" t="s">
        <v>3751</v>
      </c>
      <c r="J698">
        <v>0</v>
      </c>
    </row>
    <row r="699" spans="1:10" x14ac:dyDescent="0.25">
      <c r="A699" t="s">
        <v>4432</v>
      </c>
      <c r="C699" t="s">
        <v>3751</v>
      </c>
      <c r="E699">
        <v>0</v>
      </c>
      <c r="F699">
        <v>0</v>
      </c>
      <c r="H699" t="s">
        <v>3751</v>
      </c>
      <c r="J699">
        <v>0</v>
      </c>
    </row>
    <row r="700" spans="1:10" x14ac:dyDescent="0.25">
      <c r="A700" t="s">
        <v>4433</v>
      </c>
      <c r="C700" t="s">
        <v>3751</v>
      </c>
      <c r="E700">
        <v>0</v>
      </c>
      <c r="F700">
        <v>0</v>
      </c>
      <c r="H700" t="s">
        <v>3751</v>
      </c>
      <c r="J700">
        <v>0</v>
      </c>
    </row>
    <row r="701" spans="1:10" x14ac:dyDescent="0.25">
      <c r="A701" t="s">
        <v>4434</v>
      </c>
      <c r="C701" t="s">
        <v>3751</v>
      </c>
      <c r="E701">
        <v>0</v>
      </c>
      <c r="F701">
        <v>0</v>
      </c>
      <c r="H701" t="s">
        <v>3751</v>
      </c>
      <c r="J701">
        <v>0</v>
      </c>
    </row>
    <row r="702" spans="1:10" x14ac:dyDescent="0.25">
      <c r="A702" t="s">
        <v>4435</v>
      </c>
      <c r="C702" t="s">
        <v>3751</v>
      </c>
      <c r="E702">
        <v>0</v>
      </c>
      <c r="F702">
        <v>0</v>
      </c>
      <c r="H702" t="s">
        <v>3751</v>
      </c>
      <c r="J702">
        <v>0</v>
      </c>
    </row>
    <row r="703" spans="1:10" x14ac:dyDescent="0.25">
      <c r="A703" t="s">
        <v>4436</v>
      </c>
      <c r="C703" t="s">
        <v>3751</v>
      </c>
      <c r="E703">
        <v>0</v>
      </c>
      <c r="F703">
        <v>0</v>
      </c>
      <c r="H703" t="s">
        <v>3751</v>
      </c>
      <c r="J703">
        <v>0</v>
      </c>
    </row>
    <row r="704" spans="1:10" x14ac:dyDescent="0.25">
      <c r="A704" t="s">
        <v>4437</v>
      </c>
      <c r="C704" t="s">
        <v>3751</v>
      </c>
      <c r="E704">
        <v>0</v>
      </c>
      <c r="F704">
        <v>0</v>
      </c>
      <c r="H704" t="s">
        <v>3751</v>
      </c>
      <c r="J704">
        <v>0</v>
      </c>
    </row>
    <row r="705" spans="1:10" x14ac:dyDescent="0.25">
      <c r="A705" t="s">
        <v>4438</v>
      </c>
      <c r="C705" t="s">
        <v>3751</v>
      </c>
      <c r="E705">
        <v>0</v>
      </c>
      <c r="F705">
        <v>0</v>
      </c>
      <c r="H705" t="s">
        <v>3751</v>
      </c>
      <c r="J705">
        <v>0</v>
      </c>
    </row>
    <row r="706" spans="1:10" x14ac:dyDescent="0.25">
      <c r="A706" t="s">
        <v>4439</v>
      </c>
      <c r="C706" t="s">
        <v>3751</v>
      </c>
      <c r="E706">
        <v>0</v>
      </c>
      <c r="F706">
        <v>0</v>
      </c>
      <c r="H706" t="s">
        <v>3751</v>
      </c>
      <c r="J706">
        <v>0</v>
      </c>
    </row>
    <row r="707" spans="1:10" x14ac:dyDescent="0.25">
      <c r="A707" t="s">
        <v>4440</v>
      </c>
      <c r="C707" t="s">
        <v>3751</v>
      </c>
      <c r="E707">
        <v>0</v>
      </c>
      <c r="F707">
        <v>0</v>
      </c>
      <c r="H707" t="s">
        <v>3751</v>
      </c>
      <c r="J707">
        <v>0</v>
      </c>
    </row>
    <row r="708" spans="1:10" x14ac:dyDescent="0.25">
      <c r="A708" t="s">
        <v>4441</v>
      </c>
      <c r="C708" t="s">
        <v>3751</v>
      </c>
      <c r="E708">
        <v>0</v>
      </c>
      <c r="F708">
        <v>0</v>
      </c>
      <c r="H708" t="s">
        <v>3751</v>
      </c>
      <c r="J708">
        <v>0</v>
      </c>
    </row>
    <row r="709" spans="1:10" x14ac:dyDescent="0.25">
      <c r="A709" t="s">
        <v>4442</v>
      </c>
      <c r="C709" t="s">
        <v>3751</v>
      </c>
      <c r="E709">
        <v>0</v>
      </c>
      <c r="F709">
        <v>0</v>
      </c>
      <c r="H709" t="s">
        <v>3751</v>
      </c>
      <c r="J709">
        <v>0</v>
      </c>
    </row>
    <row r="710" spans="1:10" x14ac:dyDescent="0.25">
      <c r="A710" t="s">
        <v>4443</v>
      </c>
      <c r="C710" t="s">
        <v>3751</v>
      </c>
      <c r="E710">
        <v>0</v>
      </c>
      <c r="F710">
        <v>0</v>
      </c>
      <c r="H710" t="s">
        <v>3751</v>
      </c>
      <c r="J710">
        <v>0</v>
      </c>
    </row>
    <row r="711" spans="1:10" x14ac:dyDescent="0.25">
      <c r="A711" t="s">
        <v>4444</v>
      </c>
      <c r="C711" t="s">
        <v>3751</v>
      </c>
      <c r="E711">
        <v>0</v>
      </c>
      <c r="F711">
        <v>0</v>
      </c>
      <c r="H711" t="s">
        <v>3751</v>
      </c>
      <c r="J711">
        <v>0</v>
      </c>
    </row>
    <row r="712" spans="1:10" x14ac:dyDescent="0.25">
      <c r="A712" t="s">
        <v>4445</v>
      </c>
      <c r="C712" t="s">
        <v>3751</v>
      </c>
      <c r="E712">
        <v>0</v>
      </c>
      <c r="F712">
        <v>0</v>
      </c>
      <c r="H712" t="s">
        <v>3751</v>
      </c>
      <c r="J712">
        <v>0</v>
      </c>
    </row>
    <row r="713" spans="1:10" x14ac:dyDescent="0.25">
      <c r="A713" t="s">
        <v>4446</v>
      </c>
      <c r="C713" t="s">
        <v>3751</v>
      </c>
      <c r="E713">
        <v>0</v>
      </c>
      <c r="F713">
        <v>0</v>
      </c>
      <c r="H713" t="s">
        <v>3751</v>
      </c>
      <c r="J713">
        <v>0</v>
      </c>
    </row>
    <row r="714" spans="1:10" x14ac:dyDescent="0.25">
      <c r="A714" t="s">
        <v>4447</v>
      </c>
      <c r="C714" t="s">
        <v>3751</v>
      </c>
      <c r="E714">
        <v>0</v>
      </c>
      <c r="F714">
        <v>0</v>
      </c>
      <c r="H714" t="s">
        <v>3751</v>
      </c>
      <c r="J714">
        <v>0</v>
      </c>
    </row>
    <row r="715" spans="1:10" x14ac:dyDescent="0.25">
      <c r="A715" t="s">
        <v>4448</v>
      </c>
      <c r="C715" t="s">
        <v>3751</v>
      </c>
      <c r="E715">
        <v>0</v>
      </c>
      <c r="F715">
        <v>0</v>
      </c>
      <c r="H715" t="s">
        <v>3751</v>
      </c>
      <c r="J715">
        <v>0</v>
      </c>
    </row>
    <row r="716" spans="1:10" x14ac:dyDescent="0.25">
      <c r="A716" t="s">
        <v>4449</v>
      </c>
      <c r="C716" t="s">
        <v>3751</v>
      </c>
      <c r="E716">
        <v>0</v>
      </c>
      <c r="F716">
        <v>0</v>
      </c>
      <c r="H716" t="s">
        <v>3751</v>
      </c>
      <c r="J716">
        <v>0</v>
      </c>
    </row>
    <row r="717" spans="1:10" x14ac:dyDescent="0.25">
      <c r="A717" t="s">
        <v>4450</v>
      </c>
      <c r="C717" t="s">
        <v>3751</v>
      </c>
      <c r="E717">
        <v>0</v>
      </c>
      <c r="F717">
        <v>0</v>
      </c>
      <c r="H717" t="s">
        <v>3751</v>
      </c>
      <c r="J717">
        <v>0</v>
      </c>
    </row>
    <row r="718" spans="1:10" x14ac:dyDescent="0.25">
      <c r="A718" t="s">
        <v>4451</v>
      </c>
      <c r="C718" t="s">
        <v>3751</v>
      </c>
      <c r="E718">
        <v>0</v>
      </c>
      <c r="F718">
        <v>0</v>
      </c>
      <c r="H718" t="s">
        <v>3751</v>
      </c>
      <c r="J718">
        <v>0</v>
      </c>
    </row>
    <row r="719" spans="1:10" x14ac:dyDescent="0.25">
      <c r="A719" t="s">
        <v>4452</v>
      </c>
      <c r="C719" t="s">
        <v>3751</v>
      </c>
      <c r="E719">
        <v>0</v>
      </c>
      <c r="F719">
        <v>0</v>
      </c>
      <c r="H719" t="s">
        <v>3751</v>
      </c>
      <c r="J719">
        <v>0</v>
      </c>
    </row>
    <row r="720" spans="1:10" x14ac:dyDescent="0.25">
      <c r="A720" t="s">
        <v>4453</v>
      </c>
      <c r="C720" t="s">
        <v>3751</v>
      </c>
      <c r="E720">
        <v>0</v>
      </c>
      <c r="F720">
        <v>0</v>
      </c>
      <c r="H720" t="s">
        <v>3751</v>
      </c>
      <c r="J720">
        <v>0</v>
      </c>
    </row>
    <row r="721" spans="1:10" x14ac:dyDescent="0.25">
      <c r="A721" t="s">
        <v>4454</v>
      </c>
      <c r="C721" t="s">
        <v>3751</v>
      </c>
      <c r="E721">
        <v>0</v>
      </c>
      <c r="F721">
        <v>0</v>
      </c>
      <c r="H721" t="s">
        <v>3751</v>
      </c>
      <c r="J721">
        <v>0</v>
      </c>
    </row>
    <row r="722" spans="1:10" x14ac:dyDescent="0.25">
      <c r="A722" t="s">
        <v>4455</v>
      </c>
      <c r="C722" t="s">
        <v>3751</v>
      </c>
      <c r="E722">
        <v>0</v>
      </c>
      <c r="F722">
        <v>0</v>
      </c>
      <c r="H722" t="s">
        <v>3751</v>
      </c>
      <c r="J722">
        <v>0</v>
      </c>
    </row>
    <row r="723" spans="1:10" x14ac:dyDescent="0.25">
      <c r="A723" t="s">
        <v>4456</v>
      </c>
      <c r="C723" t="s">
        <v>3751</v>
      </c>
      <c r="E723">
        <v>0</v>
      </c>
      <c r="F723">
        <v>0</v>
      </c>
      <c r="H723" t="s">
        <v>3751</v>
      </c>
      <c r="J723">
        <v>0</v>
      </c>
    </row>
    <row r="724" spans="1:10" x14ac:dyDescent="0.25">
      <c r="A724" t="s">
        <v>4457</v>
      </c>
      <c r="C724" t="s">
        <v>3751</v>
      </c>
      <c r="E724">
        <v>0</v>
      </c>
      <c r="F724">
        <v>0</v>
      </c>
      <c r="H724" t="s">
        <v>3751</v>
      </c>
      <c r="J724">
        <v>0</v>
      </c>
    </row>
    <row r="725" spans="1:10" x14ac:dyDescent="0.25">
      <c r="A725" t="s">
        <v>4458</v>
      </c>
      <c r="C725" t="s">
        <v>3751</v>
      </c>
      <c r="E725">
        <v>0</v>
      </c>
      <c r="F725">
        <v>0</v>
      </c>
      <c r="H725" t="s">
        <v>3751</v>
      </c>
      <c r="J725">
        <v>0</v>
      </c>
    </row>
    <row r="726" spans="1:10" x14ac:dyDescent="0.25">
      <c r="A726" t="s">
        <v>4459</v>
      </c>
      <c r="C726" t="s">
        <v>3751</v>
      </c>
      <c r="E726">
        <v>0</v>
      </c>
      <c r="F726">
        <v>0</v>
      </c>
      <c r="H726" t="s">
        <v>3751</v>
      </c>
      <c r="J726">
        <v>0</v>
      </c>
    </row>
    <row r="727" spans="1:10" x14ac:dyDescent="0.25">
      <c r="A727" t="s">
        <v>4460</v>
      </c>
      <c r="C727" t="s">
        <v>3751</v>
      </c>
      <c r="E727">
        <v>0</v>
      </c>
      <c r="F727">
        <v>0</v>
      </c>
      <c r="H727" t="s">
        <v>3751</v>
      </c>
      <c r="J727">
        <v>0</v>
      </c>
    </row>
    <row r="728" spans="1:10" x14ac:dyDescent="0.25">
      <c r="A728" t="s">
        <v>4461</v>
      </c>
      <c r="C728" t="s">
        <v>3751</v>
      </c>
      <c r="E728">
        <v>0</v>
      </c>
      <c r="F728">
        <v>0</v>
      </c>
      <c r="H728" t="s">
        <v>3751</v>
      </c>
      <c r="J728">
        <v>0</v>
      </c>
    </row>
    <row r="729" spans="1:10" x14ac:dyDescent="0.25">
      <c r="A729" t="s">
        <v>4462</v>
      </c>
      <c r="C729" t="s">
        <v>3751</v>
      </c>
      <c r="E729">
        <v>0</v>
      </c>
      <c r="F729">
        <v>0</v>
      </c>
      <c r="H729" t="s">
        <v>3751</v>
      </c>
      <c r="J729">
        <v>0</v>
      </c>
    </row>
    <row r="730" spans="1:10" x14ac:dyDescent="0.25">
      <c r="A730" t="s">
        <v>4463</v>
      </c>
      <c r="C730" t="s">
        <v>3751</v>
      </c>
      <c r="E730">
        <v>0</v>
      </c>
      <c r="F730">
        <v>0</v>
      </c>
      <c r="H730" t="s">
        <v>3751</v>
      </c>
      <c r="J730">
        <v>0</v>
      </c>
    </row>
    <row r="731" spans="1:10" x14ac:dyDescent="0.25">
      <c r="A731" t="s">
        <v>4464</v>
      </c>
      <c r="C731" t="s">
        <v>3751</v>
      </c>
      <c r="E731">
        <v>0</v>
      </c>
      <c r="F731">
        <v>0</v>
      </c>
      <c r="H731" t="s">
        <v>3751</v>
      </c>
      <c r="J731">
        <v>0</v>
      </c>
    </row>
    <row r="732" spans="1:10" x14ac:dyDescent="0.25">
      <c r="A732" t="s">
        <v>4465</v>
      </c>
      <c r="C732" t="s">
        <v>3751</v>
      </c>
      <c r="E732">
        <v>0</v>
      </c>
      <c r="F732">
        <v>0</v>
      </c>
      <c r="H732" t="s">
        <v>3751</v>
      </c>
      <c r="J732">
        <v>0</v>
      </c>
    </row>
    <row r="733" spans="1:10" x14ac:dyDescent="0.25">
      <c r="A733" t="s">
        <v>4466</v>
      </c>
      <c r="C733" t="s">
        <v>3751</v>
      </c>
      <c r="E733">
        <v>0</v>
      </c>
      <c r="F733">
        <v>0</v>
      </c>
      <c r="H733" t="s">
        <v>3751</v>
      </c>
      <c r="J733">
        <v>0</v>
      </c>
    </row>
    <row r="734" spans="1:10" x14ac:dyDescent="0.25">
      <c r="A734" t="s">
        <v>4467</v>
      </c>
      <c r="C734" t="s">
        <v>3751</v>
      </c>
      <c r="E734">
        <v>0</v>
      </c>
      <c r="F734">
        <v>0</v>
      </c>
      <c r="H734" t="s">
        <v>3751</v>
      </c>
      <c r="J734">
        <v>0</v>
      </c>
    </row>
    <row r="735" spans="1:10" x14ac:dyDescent="0.25">
      <c r="A735" t="s">
        <v>4468</v>
      </c>
      <c r="C735" t="s">
        <v>3751</v>
      </c>
      <c r="E735">
        <v>0</v>
      </c>
      <c r="F735">
        <v>0</v>
      </c>
      <c r="H735" t="s">
        <v>3751</v>
      </c>
      <c r="J735">
        <v>0</v>
      </c>
    </row>
    <row r="736" spans="1:10" x14ac:dyDescent="0.25">
      <c r="A736" t="s">
        <v>4469</v>
      </c>
      <c r="C736" t="s">
        <v>3751</v>
      </c>
      <c r="E736">
        <v>0</v>
      </c>
      <c r="F736">
        <v>0</v>
      </c>
      <c r="H736" t="s">
        <v>3751</v>
      </c>
      <c r="J736">
        <v>0</v>
      </c>
    </row>
    <row r="737" spans="1:10" x14ac:dyDescent="0.25">
      <c r="A737" t="s">
        <v>4470</v>
      </c>
      <c r="C737" t="s">
        <v>3751</v>
      </c>
      <c r="E737">
        <v>0</v>
      </c>
      <c r="F737">
        <v>0</v>
      </c>
      <c r="H737" t="s">
        <v>3751</v>
      </c>
      <c r="J737">
        <v>0</v>
      </c>
    </row>
    <row r="738" spans="1:10" x14ac:dyDescent="0.25">
      <c r="A738" t="s">
        <v>4471</v>
      </c>
      <c r="C738" t="s">
        <v>3751</v>
      </c>
      <c r="E738">
        <v>0</v>
      </c>
      <c r="F738">
        <v>0</v>
      </c>
      <c r="H738" t="s">
        <v>3751</v>
      </c>
      <c r="J738">
        <v>0</v>
      </c>
    </row>
    <row r="739" spans="1:10" x14ac:dyDescent="0.25">
      <c r="A739" t="s">
        <v>4472</v>
      </c>
      <c r="C739" t="s">
        <v>3751</v>
      </c>
      <c r="E739">
        <v>0</v>
      </c>
      <c r="F739">
        <v>0</v>
      </c>
      <c r="H739" t="s">
        <v>3751</v>
      </c>
      <c r="J739">
        <v>0</v>
      </c>
    </row>
    <row r="740" spans="1:10" x14ac:dyDescent="0.25">
      <c r="A740" t="s">
        <v>4473</v>
      </c>
      <c r="C740" t="s">
        <v>3751</v>
      </c>
      <c r="E740">
        <v>0</v>
      </c>
      <c r="F740">
        <v>0</v>
      </c>
      <c r="H740" t="s">
        <v>3751</v>
      </c>
      <c r="J740">
        <v>0</v>
      </c>
    </row>
    <row r="741" spans="1:10" x14ac:dyDescent="0.25">
      <c r="A741" t="s">
        <v>4474</v>
      </c>
      <c r="C741" t="s">
        <v>3751</v>
      </c>
      <c r="E741">
        <v>0</v>
      </c>
      <c r="F741">
        <v>0</v>
      </c>
      <c r="H741" t="s">
        <v>3751</v>
      </c>
      <c r="J741">
        <v>0</v>
      </c>
    </row>
    <row r="742" spans="1:10" x14ac:dyDescent="0.25">
      <c r="A742" t="s">
        <v>4475</v>
      </c>
      <c r="C742" t="s">
        <v>3751</v>
      </c>
      <c r="E742">
        <v>0</v>
      </c>
      <c r="F742">
        <v>0</v>
      </c>
      <c r="H742" t="s">
        <v>3751</v>
      </c>
      <c r="J742">
        <v>0</v>
      </c>
    </row>
    <row r="743" spans="1:10" x14ac:dyDescent="0.25">
      <c r="A743" t="s">
        <v>4476</v>
      </c>
      <c r="C743" t="s">
        <v>3751</v>
      </c>
      <c r="E743">
        <v>0</v>
      </c>
      <c r="F743">
        <v>0</v>
      </c>
      <c r="H743" t="s">
        <v>3751</v>
      </c>
      <c r="J743">
        <v>0</v>
      </c>
    </row>
    <row r="744" spans="1:10" x14ac:dyDescent="0.25">
      <c r="A744" t="s">
        <v>4477</v>
      </c>
      <c r="C744" t="s">
        <v>3751</v>
      </c>
      <c r="E744">
        <v>0</v>
      </c>
      <c r="F744">
        <v>0</v>
      </c>
      <c r="H744" t="s">
        <v>3751</v>
      </c>
      <c r="J744">
        <v>0</v>
      </c>
    </row>
    <row r="745" spans="1:10" x14ac:dyDescent="0.25">
      <c r="A745" t="s">
        <v>4478</v>
      </c>
      <c r="C745" t="s">
        <v>3751</v>
      </c>
      <c r="E745">
        <v>0</v>
      </c>
      <c r="F745">
        <v>0</v>
      </c>
      <c r="H745" t="s">
        <v>3751</v>
      </c>
      <c r="J745">
        <v>0</v>
      </c>
    </row>
    <row r="746" spans="1:10" x14ac:dyDescent="0.25">
      <c r="A746" t="s">
        <v>4479</v>
      </c>
      <c r="C746" t="s">
        <v>3751</v>
      </c>
      <c r="E746">
        <v>0</v>
      </c>
      <c r="F746">
        <v>0</v>
      </c>
      <c r="H746" t="s">
        <v>3751</v>
      </c>
      <c r="J746">
        <v>0</v>
      </c>
    </row>
    <row r="747" spans="1:10" x14ac:dyDescent="0.25">
      <c r="A747" t="s">
        <v>4480</v>
      </c>
      <c r="C747" t="s">
        <v>3751</v>
      </c>
      <c r="E747">
        <v>0</v>
      </c>
      <c r="F747">
        <v>0</v>
      </c>
      <c r="H747" t="s">
        <v>3751</v>
      </c>
      <c r="J747">
        <v>0</v>
      </c>
    </row>
    <row r="748" spans="1:10" x14ac:dyDescent="0.25">
      <c r="A748" t="s">
        <v>4481</v>
      </c>
      <c r="C748" t="s">
        <v>3751</v>
      </c>
      <c r="E748">
        <v>0</v>
      </c>
      <c r="F748">
        <v>0</v>
      </c>
      <c r="H748" t="s">
        <v>3751</v>
      </c>
      <c r="J748">
        <v>0</v>
      </c>
    </row>
    <row r="749" spans="1:10" x14ac:dyDescent="0.25">
      <c r="A749" t="s">
        <v>4482</v>
      </c>
      <c r="C749" t="s">
        <v>3751</v>
      </c>
      <c r="E749">
        <v>0</v>
      </c>
      <c r="F749">
        <v>0</v>
      </c>
      <c r="H749" t="s">
        <v>3751</v>
      </c>
      <c r="J749">
        <v>0</v>
      </c>
    </row>
    <row r="750" spans="1:10" x14ac:dyDescent="0.25">
      <c r="A750" t="s">
        <v>4483</v>
      </c>
      <c r="C750" t="s">
        <v>3751</v>
      </c>
      <c r="E750">
        <v>0</v>
      </c>
      <c r="F750">
        <v>0</v>
      </c>
      <c r="H750" t="s">
        <v>3751</v>
      </c>
      <c r="J750">
        <v>0</v>
      </c>
    </row>
    <row r="751" spans="1:10" x14ac:dyDescent="0.25">
      <c r="A751" t="s">
        <v>4484</v>
      </c>
      <c r="C751" t="s">
        <v>3751</v>
      </c>
      <c r="E751">
        <v>0</v>
      </c>
      <c r="F751">
        <v>0</v>
      </c>
      <c r="H751" t="s">
        <v>3751</v>
      </c>
      <c r="J751">
        <v>0</v>
      </c>
    </row>
    <row r="752" spans="1:10" x14ac:dyDescent="0.25">
      <c r="A752" t="s">
        <v>4485</v>
      </c>
      <c r="C752" t="s">
        <v>3751</v>
      </c>
      <c r="E752">
        <v>0</v>
      </c>
      <c r="F752">
        <v>0</v>
      </c>
      <c r="H752" t="s">
        <v>3751</v>
      </c>
      <c r="J752">
        <v>0</v>
      </c>
    </row>
    <row r="753" spans="1:10" x14ac:dyDescent="0.25">
      <c r="A753" t="s">
        <v>4486</v>
      </c>
      <c r="C753" t="s">
        <v>3751</v>
      </c>
      <c r="E753">
        <v>0</v>
      </c>
      <c r="F753">
        <v>0</v>
      </c>
      <c r="H753" t="s">
        <v>3751</v>
      </c>
      <c r="J753">
        <v>0</v>
      </c>
    </row>
    <row r="754" spans="1:10" x14ac:dyDescent="0.25">
      <c r="A754" t="s">
        <v>4487</v>
      </c>
      <c r="C754" t="s">
        <v>3751</v>
      </c>
      <c r="E754">
        <v>0</v>
      </c>
      <c r="F754">
        <v>0</v>
      </c>
      <c r="H754" t="s">
        <v>3751</v>
      </c>
      <c r="J754">
        <v>0</v>
      </c>
    </row>
    <row r="755" spans="1:10" x14ac:dyDescent="0.25">
      <c r="A755" t="s">
        <v>4488</v>
      </c>
      <c r="C755" t="s">
        <v>3751</v>
      </c>
      <c r="E755">
        <v>0</v>
      </c>
      <c r="F755">
        <v>0</v>
      </c>
      <c r="H755" t="s">
        <v>3751</v>
      </c>
      <c r="J755">
        <v>0</v>
      </c>
    </row>
    <row r="756" spans="1:10" x14ac:dyDescent="0.25">
      <c r="A756" t="s">
        <v>4489</v>
      </c>
      <c r="C756" t="s">
        <v>3751</v>
      </c>
      <c r="E756">
        <v>0</v>
      </c>
      <c r="F756">
        <v>0</v>
      </c>
      <c r="H756" t="s">
        <v>3751</v>
      </c>
      <c r="J756">
        <v>0</v>
      </c>
    </row>
    <row r="757" spans="1:10" x14ac:dyDescent="0.25">
      <c r="A757" t="s">
        <v>4490</v>
      </c>
      <c r="C757" t="s">
        <v>3751</v>
      </c>
      <c r="E757">
        <v>0</v>
      </c>
      <c r="F757">
        <v>0</v>
      </c>
      <c r="H757" t="s">
        <v>3751</v>
      </c>
      <c r="J757">
        <v>0</v>
      </c>
    </row>
    <row r="758" spans="1:10" x14ac:dyDescent="0.25">
      <c r="A758" t="s">
        <v>4491</v>
      </c>
      <c r="C758" t="s">
        <v>3751</v>
      </c>
      <c r="E758">
        <v>0</v>
      </c>
      <c r="F758">
        <v>0</v>
      </c>
      <c r="H758" t="s">
        <v>3751</v>
      </c>
      <c r="J758">
        <v>0</v>
      </c>
    </row>
    <row r="759" spans="1:10" x14ac:dyDescent="0.25">
      <c r="A759" t="s">
        <v>4492</v>
      </c>
      <c r="C759" t="s">
        <v>3751</v>
      </c>
      <c r="E759">
        <v>0</v>
      </c>
      <c r="F759">
        <v>0</v>
      </c>
      <c r="H759" t="s">
        <v>3751</v>
      </c>
      <c r="J759">
        <v>0</v>
      </c>
    </row>
    <row r="760" spans="1:10" x14ac:dyDescent="0.25">
      <c r="A760" t="s">
        <v>4493</v>
      </c>
      <c r="C760" t="s">
        <v>3751</v>
      </c>
      <c r="E760">
        <v>0</v>
      </c>
      <c r="F760">
        <v>0</v>
      </c>
      <c r="H760" t="s">
        <v>3751</v>
      </c>
      <c r="J760">
        <v>0</v>
      </c>
    </row>
    <row r="761" spans="1:10" x14ac:dyDescent="0.25">
      <c r="A761" t="s">
        <v>4494</v>
      </c>
      <c r="C761" t="s">
        <v>3751</v>
      </c>
      <c r="E761">
        <v>0</v>
      </c>
      <c r="F761">
        <v>0</v>
      </c>
      <c r="H761" t="s">
        <v>3751</v>
      </c>
      <c r="J761">
        <v>0</v>
      </c>
    </row>
    <row r="762" spans="1:10" x14ac:dyDescent="0.25">
      <c r="A762" t="s">
        <v>4495</v>
      </c>
      <c r="C762" t="s">
        <v>3751</v>
      </c>
      <c r="E762">
        <v>0</v>
      </c>
      <c r="F762">
        <v>0</v>
      </c>
      <c r="H762" t="s">
        <v>3751</v>
      </c>
      <c r="J762">
        <v>0</v>
      </c>
    </row>
    <row r="763" spans="1:10" x14ac:dyDescent="0.25">
      <c r="A763" t="s">
        <v>4496</v>
      </c>
      <c r="C763" t="s">
        <v>3751</v>
      </c>
      <c r="E763">
        <v>0</v>
      </c>
      <c r="F763">
        <v>0</v>
      </c>
      <c r="H763" t="s">
        <v>3751</v>
      </c>
      <c r="J763">
        <v>0</v>
      </c>
    </row>
    <row r="764" spans="1:10" x14ac:dyDescent="0.25">
      <c r="A764" t="s">
        <v>4497</v>
      </c>
      <c r="C764" t="s">
        <v>3751</v>
      </c>
      <c r="E764">
        <v>0</v>
      </c>
      <c r="F764">
        <v>0</v>
      </c>
      <c r="H764" t="s">
        <v>3751</v>
      </c>
      <c r="J764">
        <v>0</v>
      </c>
    </row>
    <row r="765" spans="1:10" x14ac:dyDescent="0.25">
      <c r="A765" t="s">
        <v>4498</v>
      </c>
      <c r="C765" t="s">
        <v>3751</v>
      </c>
      <c r="E765">
        <v>0</v>
      </c>
      <c r="F765">
        <v>0</v>
      </c>
      <c r="H765" t="s">
        <v>3751</v>
      </c>
      <c r="J765">
        <v>0</v>
      </c>
    </row>
    <row r="766" spans="1:10" x14ac:dyDescent="0.25">
      <c r="A766" t="s">
        <v>4499</v>
      </c>
      <c r="C766" t="s">
        <v>3751</v>
      </c>
      <c r="E766">
        <v>0</v>
      </c>
      <c r="F766">
        <v>0</v>
      </c>
      <c r="H766" t="s">
        <v>3751</v>
      </c>
      <c r="J766">
        <v>0</v>
      </c>
    </row>
    <row r="767" spans="1:10" x14ac:dyDescent="0.25">
      <c r="A767" t="s">
        <v>4500</v>
      </c>
      <c r="C767" t="s">
        <v>3751</v>
      </c>
      <c r="E767">
        <v>0</v>
      </c>
      <c r="F767">
        <v>0</v>
      </c>
      <c r="H767" t="s">
        <v>3751</v>
      </c>
      <c r="J767">
        <v>0</v>
      </c>
    </row>
    <row r="768" spans="1:10" x14ac:dyDescent="0.25">
      <c r="A768" t="s">
        <v>4501</v>
      </c>
      <c r="C768" t="s">
        <v>3751</v>
      </c>
      <c r="E768">
        <v>0</v>
      </c>
      <c r="F768">
        <v>0</v>
      </c>
      <c r="H768" t="s">
        <v>3751</v>
      </c>
      <c r="J768">
        <v>0</v>
      </c>
    </row>
    <row r="769" spans="1:10" x14ac:dyDescent="0.25">
      <c r="A769" t="s">
        <v>4502</v>
      </c>
      <c r="C769" t="s">
        <v>3751</v>
      </c>
      <c r="E769">
        <v>0</v>
      </c>
      <c r="F769">
        <v>0</v>
      </c>
      <c r="H769" t="s">
        <v>3751</v>
      </c>
      <c r="J769">
        <v>0</v>
      </c>
    </row>
    <row r="770" spans="1:10" x14ac:dyDescent="0.25">
      <c r="A770" t="s">
        <v>4503</v>
      </c>
      <c r="C770" t="s">
        <v>3751</v>
      </c>
      <c r="E770">
        <v>0</v>
      </c>
      <c r="F770">
        <v>0</v>
      </c>
      <c r="H770" t="s">
        <v>3751</v>
      </c>
      <c r="J770">
        <v>0</v>
      </c>
    </row>
    <row r="771" spans="1:10" x14ac:dyDescent="0.25">
      <c r="A771" t="s">
        <v>4504</v>
      </c>
      <c r="C771" t="s">
        <v>3751</v>
      </c>
      <c r="E771">
        <v>0</v>
      </c>
      <c r="F771">
        <v>0</v>
      </c>
      <c r="H771" t="s">
        <v>3751</v>
      </c>
      <c r="J771">
        <v>0</v>
      </c>
    </row>
    <row r="772" spans="1:10" x14ac:dyDescent="0.25">
      <c r="A772" t="s">
        <v>4505</v>
      </c>
      <c r="C772" t="s">
        <v>3751</v>
      </c>
      <c r="E772">
        <v>0</v>
      </c>
      <c r="F772">
        <v>0</v>
      </c>
      <c r="H772" t="s">
        <v>3751</v>
      </c>
      <c r="J772">
        <v>0</v>
      </c>
    </row>
    <row r="773" spans="1:10" x14ac:dyDescent="0.25">
      <c r="A773" t="s">
        <v>4506</v>
      </c>
      <c r="C773" t="s">
        <v>3751</v>
      </c>
      <c r="E773">
        <v>0</v>
      </c>
      <c r="F773">
        <v>0</v>
      </c>
      <c r="H773" t="s">
        <v>3751</v>
      </c>
      <c r="J773">
        <v>0</v>
      </c>
    </row>
    <row r="774" spans="1:10" x14ac:dyDescent="0.25">
      <c r="A774" t="s">
        <v>4507</v>
      </c>
      <c r="C774" t="s">
        <v>3751</v>
      </c>
      <c r="E774">
        <v>0</v>
      </c>
      <c r="F774">
        <v>0</v>
      </c>
      <c r="H774" t="s">
        <v>3751</v>
      </c>
      <c r="J774">
        <v>0</v>
      </c>
    </row>
    <row r="775" spans="1:10" x14ac:dyDescent="0.25">
      <c r="A775" t="s">
        <v>4508</v>
      </c>
      <c r="C775" t="s">
        <v>3751</v>
      </c>
      <c r="E775">
        <v>0</v>
      </c>
      <c r="F775">
        <v>0</v>
      </c>
      <c r="H775" t="s">
        <v>3751</v>
      </c>
      <c r="J775">
        <v>0</v>
      </c>
    </row>
    <row r="776" spans="1:10" x14ac:dyDescent="0.25">
      <c r="A776" t="s">
        <v>4509</v>
      </c>
      <c r="C776" t="s">
        <v>3751</v>
      </c>
      <c r="E776">
        <v>0</v>
      </c>
      <c r="F776">
        <v>0</v>
      </c>
      <c r="H776" t="s">
        <v>3751</v>
      </c>
      <c r="J776">
        <v>0</v>
      </c>
    </row>
    <row r="777" spans="1:10" x14ac:dyDescent="0.25">
      <c r="A777" t="s">
        <v>4510</v>
      </c>
      <c r="C777" t="s">
        <v>3751</v>
      </c>
      <c r="E777">
        <v>0</v>
      </c>
      <c r="F777">
        <v>0</v>
      </c>
      <c r="H777" t="s">
        <v>3751</v>
      </c>
      <c r="J777">
        <v>0</v>
      </c>
    </row>
    <row r="778" spans="1:10" x14ac:dyDescent="0.25">
      <c r="A778" t="s">
        <v>4511</v>
      </c>
      <c r="C778" t="s">
        <v>3751</v>
      </c>
      <c r="E778">
        <v>0</v>
      </c>
      <c r="F778">
        <v>0</v>
      </c>
      <c r="H778" t="s">
        <v>3751</v>
      </c>
      <c r="J778">
        <v>0</v>
      </c>
    </row>
    <row r="779" spans="1:10" x14ac:dyDescent="0.25">
      <c r="A779" t="s">
        <v>4512</v>
      </c>
      <c r="C779" t="s">
        <v>3751</v>
      </c>
      <c r="E779">
        <v>0</v>
      </c>
      <c r="F779">
        <v>0</v>
      </c>
      <c r="H779" t="s">
        <v>3751</v>
      </c>
      <c r="J779">
        <v>0</v>
      </c>
    </row>
    <row r="780" spans="1:10" x14ac:dyDescent="0.25">
      <c r="A780" t="s">
        <v>4513</v>
      </c>
      <c r="C780" t="s">
        <v>3751</v>
      </c>
      <c r="E780">
        <v>0</v>
      </c>
      <c r="F780">
        <v>0</v>
      </c>
      <c r="H780" t="s">
        <v>3751</v>
      </c>
      <c r="J780">
        <v>0</v>
      </c>
    </row>
    <row r="781" spans="1:10" x14ac:dyDescent="0.25">
      <c r="A781" t="s">
        <v>4514</v>
      </c>
      <c r="C781" t="s">
        <v>3751</v>
      </c>
      <c r="E781">
        <v>0</v>
      </c>
      <c r="F781">
        <v>0</v>
      </c>
      <c r="H781" t="s">
        <v>3751</v>
      </c>
      <c r="J781">
        <v>0</v>
      </c>
    </row>
    <row r="782" spans="1:10" x14ac:dyDescent="0.25">
      <c r="A782" t="s">
        <v>4515</v>
      </c>
      <c r="C782" t="s">
        <v>3751</v>
      </c>
      <c r="E782">
        <v>0</v>
      </c>
      <c r="F782">
        <v>0</v>
      </c>
      <c r="H782" t="s">
        <v>3751</v>
      </c>
      <c r="J782">
        <v>0</v>
      </c>
    </row>
    <row r="783" spans="1:10" x14ac:dyDescent="0.25">
      <c r="A783" t="s">
        <v>4516</v>
      </c>
      <c r="C783" t="s">
        <v>3751</v>
      </c>
      <c r="E783">
        <v>0</v>
      </c>
      <c r="F783">
        <v>0</v>
      </c>
      <c r="H783" t="s">
        <v>3751</v>
      </c>
      <c r="J783">
        <v>0</v>
      </c>
    </row>
    <row r="784" spans="1:10" x14ac:dyDescent="0.25">
      <c r="A784" t="s">
        <v>4517</v>
      </c>
      <c r="C784" t="s">
        <v>3751</v>
      </c>
      <c r="E784">
        <v>0</v>
      </c>
      <c r="F784">
        <v>0</v>
      </c>
      <c r="H784" t="s">
        <v>3751</v>
      </c>
      <c r="J784">
        <v>0</v>
      </c>
    </row>
    <row r="785" spans="1:10" x14ac:dyDescent="0.25">
      <c r="A785" t="s">
        <v>4518</v>
      </c>
      <c r="C785" t="s">
        <v>3751</v>
      </c>
      <c r="E785">
        <v>0</v>
      </c>
      <c r="F785">
        <v>0</v>
      </c>
      <c r="H785" t="s">
        <v>3751</v>
      </c>
      <c r="J785">
        <v>0</v>
      </c>
    </row>
    <row r="786" spans="1:10" x14ac:dyDescent="0.25">
      <c r="A786" t="s">
        <v>4519</v>
      </c>
      <c r="C786" t="s">
        <v>3751</v>
      </c>
      <c r="E786">
        <v>0</v>
      </c>
      <c r="F786">
        <v>0</v>
      </c>
      <c r="H786" t="s">
        <v>3751</v>
      </c>
      <c r="J786">
        <v>0</v>
      </c>
    </row>
    <row r="787" spans="1:10" x14ac:dyDescent="0.25">
      <c r="A787" t="s">
        <v>4520</v>
      </c>
      <c r="C787" t="s">
        <v>3751</v>
      </c>
      <c r="E787">
        <v>0</v>
      </c>
      <c r="F787">
        <v>0</v>
      </c>
      <c r="H787" t="s">
        <v>3751</v>
      </c>
      <c r="J787">
        <v>0</v>
      </c>
    </row>
    <row r="788" spans="1:10" x14ac:dyDescent="0.25">
      <c r="A788" t="s">
        <v>4521</v>
      </c>
      <c r="C788" t="s">
        <v>3751</v>
      </c>
      <c r="E788">
        <v>0</v>
      </c>
      <c r="F788">
        <v>0</v>
      </c>
      <c r="H788" t="s">
        <v>3751</v>
      </c>
      <c r="J788">
        <v>0</v>
      </c>
    </row>
    <row r="789" spans="1:10" x14ac:dyDescent="0.25">
      <c r="A789" t="s">
        <v>4522</v>
      </c>
      <c r="C789" t="s">
        <v>3751</v>
      </c>
      <c r="E789">
        <v>0</v>
      </c>
      <c r="F789">
        <v>0</v>
      </c>
      <c r="H789" t="s">
        <v>3751</v>
      </c>
      <c r="J789">
        <v>0</v>
      </c>
    </row>
    <row r="790" spans="1:10" x14ac:dyDescent="0.25">
      <c r="A790" t="s">
        <v>4523</v>
      </c>
      <c r="C790" t="s">
        <v>3751</v>
      </c>
      <c r="E790">
        <v>0</v>
      </c>
      <c r="F790">
        <v>0</v>
      </c>
      <c r="H790" t="s">
        <v>3751</v>
      </c>
      <c r="J790">
        <v>0</v>
      </c>
    </row>
    <row r="791" spans="1:10" x14ac:dyDescent="0.25">
      <c r="A791" t="s">
        <v>3762</v>
      </c>
      <c r="C791" t="s">
        <v>3751</v>
      </c>
      <c r="E791">
        <v>0</v>
      </c>
      <c r="F791">
        <v>0</v>
      </c>
      <c r="H791" t="s">
        <v>3751</v>
      </c>
      <c r="J791">
        <v>0</v>
      </c>
    </row>
    <row r="792" spans="1:10" x14ac:dyDescent="0.25">
      <c r="A792" t="s">
        <v>3762</v>
      </c>
      <c r="C792" t="s">
        <v>3751</v>
      </c>
      <c r="E792">
        <v>0</v>
      </c>
      <c r="F792">
        <v>0</v>
      </c>
      <c r="H792" t="s">
        <v>3751</v>
      </c>
      <c r="J792">
        <v>0</v>
      </c>
    </row>
    <row r="793" spans="1:10" x14ac:dyDescent="0.25">
      <c r="A793" t="s">
        <v>3762</v>
      </c>
      <c r="C793" t="s">
        <v>3751</v>
      </c>
      <c r="E793">
        <v>0</v>
      </c>
      <c r="F793">
        <v>0</v>
      </c>
      <c r="H793" t="s">
        <v>3751</v>
      </c>
      <c r="J793">
        <v>0</v>
      </c>
    </row>
    <row r="794" spans="1:10" x14ac:dyDescent="0.25">
      <c r="A794" t="s">
        <v>3762</v>
      </c>
      <c r="C794" t="s">
        <v>3751</v>
      </c>
      <c r="E794">
        <v>0</v>
      </c>
      <c r="F794">
        <v>0</v>
      </c>
      <c r="H794" t="s">
        <v>3751</v>
      </c>
      <c r="J794">
        <v>0</v>
      </c>
    </row>
    <row r="795" spans="1:10" x14ac:dyDescent="0.25">
      <c r="A795" t="s">
        <v>4524</v>
      </c>
      <c r="C795" t="s">
        <v>3751</v>
      </c>
      <c r="E795">
        <v>0</v>
      </c>
      <c r="F795">
        <v>0</v>
      </c>
      <c r="H795" t="s">
        <v>3751</v>
      </c>
      <c r="J795">
        <v>0</v>
      </c>
    </row>
    <row r="796" spans="1:10" x14ac:dyDescent="0.25">
      <c r="A796" t="s">
        <v>4525</v>
      </c>
      <c r="C796" t="s">
        <v>3751</v>
      </c>
      <c r="E796">
        <v>0</v>
      </c>
      <c r="F796">
        <v>0</v>
      </c>
      <c r="H796" t="s">
        <v>3751</v>
      </c>
      <c r="J796">
        <v>0</v>
      </c>
    </row>
    <row r="797" spans="1:10" x14ac:dyDescent="0.25">
      <c r="A797" t="s">
        <v>4526</v>
      </c>
      <c r="C797" t="s">
        <v>3751</v>
      </c>
      <c r="E797">
        <v>0</v>
      </c>
      <c r="F797">
        <v>0</v>
      </c>
      <c r="H797" t="s">
        <v>3751</v>
      </c>
      <c r="J797">
        <v>0</v>
      </c>
    </row>
    <row r="798" spans="1:10" x14ac:dyDescent="0.25">
      <c r="A798" t="s">
        <v>4527</v>
      </c>
      <c r="C798" t="s">
        <v>3751</v>
      </c>
      <c r="E798">
        <v>0</v>
      </c>
      <c r="F798">
        <v>0</v>
      </c>
      <c r="H798" t="s">
        <v>3751</v>
      </c>
      <c r="J798">
        <v>0</v>
      </c>
    </row>
    <row r="799" spans="1:10" x14ac:dyDescent="0.25">
      <c r="A799" t="s">
        <v>4528</v>
      </c>
      <c r="C799" t="s">
        <v>3751</v>
      </c>
      <c r="E799">
        <v>0</v>
      </c>
      <c r="F799">
        <v>0</v>
      </c>
      <c r="H799" t="s">
        <v>3751</v>
      </c>
      <c r="J799">
        <v>0</v>
      </c>
    </row>
    <row r="800" spans="1:10" x14ac:dyDescent="0.25">
      <c r="A800" t="s">
        <v>4529</v>
      </c>
      <c r="C800" t="s">
        <v>3751</v>
      </c>
      <c r="E800">
        <v>0</v>
      </c>
      <c r="F800">
        <v>0</v>
      </c>
      <c r="H800" t="s">
        <v>3751</v>
      </c>
      <c r="J800">
        <v>0</v>
      </c>
    </row>
    <row r="801" spans="1:10" x14ac:dyDescent="0.25">
      <c r="A801" t="s">
        <v>4530</v>
      </c>
      <c r="C801" t="s">
        <v>3751</v>
      </c>
      <c r="E801">
        <v>0</v>
      </c>
      <c r="F801">
        <v>0</v>
      </c>
      <c r="H801" t="s">
        <v>3751</v>
      </c>
      <c r="J801">
        <v>0</v>
      </c>
    </row>
    <row r="802" spans="1:10" x14ac:dyDescent="0.25">
      <c r="A802" t="s">
        <v>4531</v>
      </c>
      <c r="C802" t="s">
        <v>3751</v>
      </c>
      <c r="E802">
        <v>0</v>
      </c>
      <c r="F802">
        <v>0</v>
      </c>
      <c r="H802" t="s">
        <v>3751</v>
      </c>
      <c r="J802">
        <v>0</v>
      </c>
    </row>
    <row r="803" spans="1:10" x14ac:dyDescent="0.25">
      <c r="A803" t="s">
        <v>4532</v>
      </c>
      <c r="C803" t="s">
        <v>3751</v>
      </c>
      <c r="E803">
        <v>0</v>
      </c>
      <c r="F803">
        <v>0</v>
      </c>
      <c r="H803" t="s">
        <v>3751</v>
      </c>
      <c r="J803">
        <v>0</v>
      </c>
    </row>
    <row r="804" spans="1:10" x14ac:dyDescent="0.25">
      <c r="A804" t="s">
        <v>4533</v>
      </c>
      <c r="C804" t="s">
        <v>3751</v>
      </c>
      <c r="E804">
        <v>0</v>
      </c>
      <c r="F804">
        <v>0</v>
      </c>
      <c r="H804" t="s">
        <v>3751</v>
      </c>
      <c r="J804">
        <v>0</v>
      </c>
    </row>
    <row r="805" spans="1:10" x14ac:dyDescent="0.25">
      <c r="A805" t="s">
        <v>4534</v>
      </c>
      <c r="C805" t="s">
        <v>3751</v>
      </c>
      <c r="E805">
        <v>0</v>
      </c>
      <c r="F805">
        <v>0</v>
      </c>
      <c r="H805" t="s">
        <v>3751</v>
      </c>
      <c r="J805">
        <v>0</v>
      </c>
    </row>
    <row r="806" spans="1:10" x14ac:dyDescent="0.25">
      <c r="A806" t="s">
        <v>4535</v>
      </c>
      <c r="C806" t="s">
        <v>3751</v>
      </c>
      <c r="E806">
        <v>0</v>
      </c>
      <c r="F806">
        <v>0</v>
      </c>
      <c r="H806" t="s">
        <v>3751</v>
      </c>
      <c r="J806">
        <v>0</v>
      </c>
    </row>
    <row r="807" spans="1:10" x14ac:dyDescent="0.25">
      <c r="A807" t="s">
        <v>4536</v>
      </c>
      <c r="C807" t="s">
        <v>3751</v>
      </c>
      <c r="E807">
        <v>0</v>
      </c>
      <c r="F807">
        <v>0</v>
      </c>
      <c r="H807" t="s">
        <v>3751</v>
      </c>
      <c r="J807">
        <v>0</v>
      </c>
    </row>
    <row r="808" spans="1:10" x14ac:dyDescent="0.25">
      <c r="A808" t="s">
        <v>4537</v>
      </c>
      <c r="C808" t="s">
        <v>3751</v>
      </c>
      <c r="E808">
        <v>0</v>
      </c>
      <c r="F808">
        <v>0</v>
      </c>
      <c r="H808" t="s">
        <v>3751</v>
      </c>
      <c r="J808">
        <v>0</v>
      </c>
    </row>
    <row r="809" spans="1:10" x14ac:dyDescent="0.25">
      <c r="A809" t="s">
        <v>3762</v>
      </c>
      <c r="C809" t="s">
        <v>3751</v>
      </c>
      <c r="E809">
        <v>0</v>
      </c>
      <c r="F809">
        <v>0</v>
      </c>
      <c r="H809" t="s">
        <v>3751</v>
      </c>
      <c r="J809">
        <v>0</v>
      </c>
    </row>
    <row r="810" spans="1:10" x14ac:dyDescent="0.25">
      <c r="A810" t="s">
        <v>4538</v>
      </c>
      <c r="C810" t="s">
        <v>3751</v>
      </c>
      <c r="E810">
        <v>0</v>
      </c>
      <c r="F810">
        <v>0</v>
      </c>
      <c r="H810" t="s">
        <v>3751</v>
      </c>
      <c r="J810">
        <v>0</v>
      </c>
    </row>
    <row r="811" spans="1:10" x14ac:dyDescent="0.25">
      <c r="A811" t="s">
        <v>4539</v>
      </c>
      <c r="C811" t="s">
        <v>3751</v>
      </c>
      <c r="E811">
        <v>0</v>
      </c>
      <c r="F811">
        <v>0</v>
      </c>
      <c r="H811" t="s">
        <v>3751</v>
      </c>
      <c r="J811">
        <v>0</v>
      </c>
    </row>
    <row r="812" spans="1:10" x14ac:dyDescent="0.25">
      <c r="A812" t="s">
        <v>4540</v>
      </c>
      <c r="C812" t="s">
        <v>3751</v>
      </c>
      <c r="E812">
        <v>0</v>
      </c>
      <c r="F812">
        <v>0</v>
      </c>
      <c r="H812" t="s">
        <v>3751</v>
      </c>
      <c r="J812">
        <v>0</v>
      </c>
    </row>
    <row r="813" spans="1:10" x14ac:dyDescent="0.25">
      <c r="A813" t="s">
        <v>4541</v>
      </c>
      <c r="C813" t="s">
        <v>3751</v>
      </c>
      <c r="E813">
        <v>0</v>
      </c>
      <c r="F813">
        <v>0</v>
      </c>
      <c r="H813" t="s">
        <v>3751</v>
      </c>
      <c r="J813">
        <v>0</v>
      </c>
    </row>
    <row r="814" spans="1:10" x14ac:dyDescent="0.25">
      <c r="A814" t="s">
        <v>4542</v>
      </c>
      <c r="C814" t="s">
        <v>3751</v>
      </c>
      <c r="E814">
        <v>0</v>
      </c>
      <c r="F814">
        <v>0</v>
      </c>
      <c r="H814" t="s">
        <v>3751</v>
      </c>
      <c r="J814">
        <v>0</v>
      </c>
    </row>
    <row r="815" spans="1:10" x14ac:dyDescent="0.25">
      <c r="A815" t="s">
        <v>4543</v>
      </c>
      <c r="C815" t="s">
        <v>3751</v>
      </c>
      <c r="E815">
        <v>0</v>
      </c>
      <c r="F815">
        <v>0</v>
      </c>
      <c r="H815" t="s">
        <v>3751</v>
      </c>
      <c r="J815">
        <v>0</v>
      </c>
    </row>
    <row r="816" spans="1:10" x14ac:dyDescent="0.25">
      <c r="A816" t="s">
        <v>4544</v>
      </c>
      <c r="C816" t="s">
        <v>3751</v>
      </c>
      <c r="E816">
        <v>0</v>
      </c>
      <c r="F816">
        <v>0</v>
      </c>
      <c r="H816" t="s">
        <v>3751</v>
      </c>
      <c r="J816">
        <v>0</v>
      </c>
    </row>
    <row r="817" spans="1:10" x14ac:dyDescent="0.25">
      <c r="A817" t="s">
        <v>4545</v>
      </c>
      <c r="C817" t="s">
        <v>3751</v>
      </c>
      <c r="E817">
        <v>0</v>
      </c>
      <c r="F817">
        <v>0</v>
      </c>
      <c r="H817" t="s">
        <v>3751</v>
      </c>
      <c r="J817">
        <v>0</v>
      </c>
    </row>
    <row r="818" spans="1:10" x14ac:dyDescent="0.25">
      <c r="A818" t="s">
        <v>4546</v>
      </c>
      <c r="C818" t="s">
        <v>3751</v>
      </c>
      <c r="E818">
        <v>0</v>
      </c>
      <c r="F818">
        <v>0</v>
      </c>
      <c r="H818" t="s">
        <v>3751</v>
      </c>
      <c r="J818">
        <v>0</v>
      </c>
    </row>
    <row r="819" spans="1:10" x14ac:dyDescent="0.25">
      <c r="A819" t="s">
        <v>4547</v>
      </c>
      <c r="C819" t="s">
        <v>3751</v>
      </c>
      <c r="E819">
        <v>0</v>
      </c>
      <c r="F819">
        <v>0</v>
      </c>
      <c r="H819" t="s">
        <v>3751</v>
      </c>
      <c r="J819">
        <v>0</v>
      </c>
    </row>
    <row r="820" spans="1:10" x14ac:dyDescent="0.25">
      <c r="A820" t="s">
        <v>4548</v>
      </c>
      <c r="C820" t="s">
        <v>3751</v>
      </c>
      <c r="E820">
        <v>0</v>
      </c>
      <c r="F820">
        <v>0</v>
      </c>
      <c r="H820" t="s">
        <v>3751</v>
      </c>
      <c r="J820">
        <v>0</v>
      </c>
    </row>
    <row r="821" spans="1:10" x14ac:dyDescent="0.25">
      <c r="A821" t="s">
        <v>4549</v>
      </c>
      <c r="C821" t="s">
        <v>3751</v>
      </c>
      <c r="E821">
        <v>0</v>
      </c>
      <c r="F821">
        <v>0</v>
      </c>
      <c r="H821" t="s">
        <v>3751</v>
      </c>
      <c r="J821">
        <v>0</v>
      </c>
    </row>
    <row r="822" spans="1:10" x14ac:dyDescent="0.25">
      <c r="A822" t="s">
        <v>4550</v>
      </c>
      <c r="C822" t="s">
        <v>3751</v>
      </c>
      <c r="E822">
        <v>0</v>
      </c>
      <c r="F822">
        <v>0</v>
      </c>
      <c r="H822" t="s">
        <v>3751</v>
      </c>
      <c r="J822">
        <v>0</v>
      </c>
    </row>
    <row r="823" spans="1:10" x14ac:dyDescent="0.25">
      <c r="A823" t="s">
        <v>4551</v>
      </c>
      <c r="C823" t="s">
        <v>3751</v>
      </c>
      <c r="E823">
        <v>0</v>
      </c>
      <c r="F823">
        <v>0</v>
      </c>
      <c r="H823" t="s">
        <v>3751</v>
      </c>
      <c r="J823">
        <v>0</v>
      </c>
    </row>
    <row r="824" spans="1:10" x14ac:dyDescent="0.25">
      <c r="A824" t="s">
        <v>4552</v>
      </c>
      <c r="C824" t="s">
        <v>3751</v>
      </c>
      <c r="E824">
        <v>0</v>
      </c>
      <c r="F824">
        <v>0</v>
      </c>
      <c r="H824" t="s">
        <v>3751</v>
      </c>
      <c r="J824">
        <v>0</v>
      </c>
    </row>
    <row r="825" spans="1:10" x14ac:dyDescent="0.25">
      <c r="A825" t="s">
        <v>4553</v>
      </c>
      <c r="C825" t="s">
        <v>3751</v>
      </c>
      <c r="E825">
        <v>0</v>
      </c>
      <c r="F825">
        <v>0</v>
      </c>
      <c r="H825" t="s">
        <v>3751</v>
      </c>
      <c r="J825">
        <v>0</v>
      </c>
    </row>
    <row r="826" spans="1:10" x14ac:dyDescent="0.25">
      <c r="A826" t="s">
        <v>4554</v>
      </c>
      <c r="C826" t="s">
        <v>3751</v>
      </c>
      <c r="E826">
        <v>0</v>
      </c>
      <c r="F826">
        <v>0</v>
      </c>
      <c r="H826" t="s">
        <v>3751</v>
      </c>
      <c r="J826">
        <v>0</v>
      </c>
    </row>
    <row r="827" spans="1:10" x14ac:dyDescent="0.25">
      <c r="A827" t="s">
        <v>4555</v>
      </c>
      <c r="C827" t="s">
        <v>3751</v>
      </c>
      <c r="E827">
        <v>0</v>
      </c>
      <c r="F827">
        <v>0</v>
      </c>
      <c r="H827" t="s">
        <v>3751</v>
      </c>
      <c r="J827">
        <v>0</v>
      </c>
    </row>
    <row r="828" spans="1:10" x14ac:dyDescent="0.25">
      <c r="A828" t="s">
        <v>4556</v>
      </c>
      <c r="C828" t="s">
        <v>3751</v>
      </c>
      <c r="E828">
        <v>0</v>
      </c>
      <c r="F828">
        <v>0</v>
      </c>
      <c r="H828" t="s">
        <v>3751</v>
      </c>
      <c r="J828">
        <v>0</v>
      </c>
    </row>
    <row r="829" spans="1:10" x14ac:dyDescent="0.25">
      <c r="A829" t="s">
        <v>4557</v>
      </c>
      <c r="C829" t="s">
        <v>3751</v>
      </c>
      <c r="E829">
        <v>0</v>
      </c>
      <c r="F829">
        <v>0</v>
      </c>
      <c r="H829" t="s">
        <v>3751</v>
      </c>
      <c r="J829">
        <v>0</v>
      </c>
    </row>
    <row r="830" spans="1:10" x14ac:dyDescent="0.25">
      <c r="A830" t="s">
        <v>4558</v>
      </c>
      <c r="C830" t="s">
        <v>3751</v>
      </c>
      <c r="E830">
        <v>0</v>
      </c>
      <c r="F830">
        <v>0</v>
      </c>
      <c r="H830" t="s">
        <v>3751</v>
      </c>
      <c r="J830">
        <v>0</v>
      </c>
    </row>
    <row r="831" spans="1:10" x14ac:dyDescent="0.25">
      <c r="A831" t="s">
        <v>4559</v>
      </c>
      <c r="C831" t="s">
        <v>3751</v>
      </c>
      <c r="E831">
        <v>0</v>
      </c>
      <c r="F831">
        <v>0</v>
      </c>
      <c r="H831" t="s">
        <v>3751</v>
      </c>
      <c r="J831">
        <v>0</v>
      </c>
    </row>
    <row r="832" spans="1:10" x14ac:dyDescent="0.25">
      <c r="A832" t="s">
        <v>4560</v>
      </c>
      <c r="C832" t="s">
        <v>3751</v>
      </c>
      <c r="E832">
        <v>0</v>
      </c>
      <c r="F832">
        <v>0</v>
      </c>
      <c r="H832" t="s">
        <v>3751</v>
      </c>
      <c r="J832">
        <v>0</v>
      </c>
    </row>
    <row r="833" spans="1:10" x14ac:dyDescent="0.25">
      <c r="A833" t="s">
        <v>4561</v>
      </c>
      <c r="C833" t="s">
        <v>3751</v>
      </c>
      <c r="E833">
        <v>0</v>
      </c>
      <c r="F833">
        <v>0</v>
      </c>
      <c r="H833" t="s">
        <v>3751</v>
      </c>
      <c r="J833">
        <v>0</v>
      </c>
    </row>
    <row r="834" spans="1:10" x14ac:dyDescent="0.25">
      <c r="A834" t="s">
        <v>4562</v>
      </c>
      <c r="C834" t="s">
        <v>3751</v>
      </c>
      <c r="E834">
        <v>0</v>
      </c>
      <c r="F834">
        <v>0</v>
      </c>
      <c r="H834" t="s">
        <v>3751</v>
      </c>
      <c r="J834">
        <v>0</v>
      </c>
    </row>
    <row r="835" spans="1:10" x14ac:dyDescent="0.25">
      <c r="A835" t="s">
        <v>4563</v>
      </c>
      <c r="C835" t="s">
        <v>3751</v>
      </c>
      <c r="E835">
        <v>0</v>
      </c>
      <c r="F835">
        <v>0</v>
      </c>
      <c r="H835" t="s">
        <v>3751</v>
      </c>
      <c r="J835">
        <v>0</v>
      </c>
    </row>
    <row r="836" spans="1:10" x14ac:dyDescent="0.25">
      <c r="A836" t="s">
        <v>4564</v>
      </c>
      <c r="C836" t="s">
        <v>3751</v>
      </c>
      <c r="E836">
        <v>0</v>
      </c>
      <c r="F836">
        <v>0</v>
      </c>
      <c r="H836" t="s">
        <v>3751</v>
      </c>
      <c r="J836">
        <v>0</v>
      </c>
    </row>
    <row r="837" spans="1:10" x14ac:dyDescent="0.25">
      <c r="A837" t="s">
        <v>4565</v>
      </c>
      <c r="C837" t="s">
        <v>3751</v>
      </c>
      <c r="E837">
        <v>0</v>
      </c>
      <c r="F837">
        <v>0</v>
      </c>
      <c r="H837" t="s">
        <v>3751</v>
      </c>
      <c r="J837">
        <v>0</v>
      </c>
    </row>
    <row r="838" spans="1:10" x14ac:dyDescent="0.25">
      <c r="A838" t="s">
        <v>4566</v>
      </c>
      <c r="C838" t="s">
        <v>3751</v>
      </c>
      <c r="E838">
        <v>0</v>
      </c>
      <c r="F838">
        <v>0</v>
      </c>
      <c r="H838" t="s">
        <v>3751</v>
      </c>
      <c r="J838">
        <v>0</v>
      </c>
    </row>
    <row r="839" spans="1:10" x14ac:dyDescent="0.25">
      <c r="A839" t="s">
        <v>4567</v>
      </c>
      <c r="C839" t="s">
        <v>3751</v>
      </c>
      <c r="E839">
        <v>0</v>
      </c>
      <c r="F839">
        <v>0</v>
      </c>
      <c r="H839" t="s">
        <v>3751</v>
      </c>
      <c r="J839">
        <v>0</v>
      </c>
    </row>
    <row r="840" spans="1:10" x14ac:dyDescent="0.25">
      <c r="A840" t="s">
        <v>4568</v>
      </c>
      <c r="C840" t="s">
        <v>3751</v>
      </c>
      <c r="E840">
        <v>0</v>
      </c>
      <c r="F840">
        <v>0</v>
      </c>
      <c r="H840" t="s">
        <v>3751</v>
      </c>
      <c r="J840">
        <v>0</v>
      </c>
    </row>
    <row r="841" spans="1:10" x14ac:dyDescent="0.25">
      <c r="A841" t="s">
        <v>4569</v>
      </c>
      <c r="C841" t="s">
        <v>3751</v>
      </c>
      <c r="E841">
        <v>0</v>
      </c>
      <c r="F841">
        <v>0</v>
      </c>
      <c r="H841" t="s">
        <v>3751</v>
      </c>
      <c r="J841">
        <v>0</v>
      </c>
    </row>
    <row r="842" spans="1:10" x14ac:dyDescent="0.25">
      <c r="A842" t="s">
        <v>4570</v>
      </c>
      <c r="C842" t="s">
        <v>3751</v>
      </c>
      <c r="E842">
        <v>0</v>
      </c>
      <c r="F842">
        <v>0</v>
      </c>
      <c r="H842" t="s">
        <v>3751</v>
      </c>
      <c r="J842">
        <v>0</v>
      </c>
    </row>
    <row r="843" spans="1:10" x14ac:dyDescent="0.25">
      <c r="A843" t="s">
        <v>4571</v>
      </c>
      <c r="C843" t="s">
        <v>3751</v>
      </c>
      <c r="E843">
        <v>0</v>
      </c>
      <c r="F843">
        <v>0</v>
      </c>
      <c r="H843" t="s">
        <v>3751</v>
      </c>
      <c r="J843">
        <v>0</v>
      </c>
    </row>
    <row r="844" spans="1:10" x14ac:dyDescent="0.25">
      <c r="A844" t="s">
        <v>4572</v>
      </c>
      <c r="C844" t="s">
        <v>3751</v>
      </c>
      <c r="E844">
        <v>0</v>
      </c>
      <c r="F844">
        <v>0</v>
      </c>
      <c r="H844" t="s">
        <v>3751</v>
      </c>
      <c r="J844">
        <v>0</v>
      </c>
    </row>
    <row r="845" spans="1:10" x14ac:dyDescent="0.25">
      <c r="A845" t="s">
        <v>4573</v>
      </c>
      <c r="C845" t="s">
        <v>3751</v>
      </c>
      <c r="E845">
        <v>0</v>
      </c>
      <c r="F845">
        <v>0</v>
      </c>
      <c r="H845" t="s">
        <v>3751</v>
      </c>
      <c r="J845">
        <v>0</v>
      </c>
    </row>
    <row r="846" spans="1:10" x14ac:dyDescent="0.25">
      <c r="A846" t="s">
        <v>4574</v>
      </c>
      <c r="C846" t="s">
        <v>3751</v>
      </c>
      <c r="E846">
        <v>0</v>
      </c>
      <c r="F846">
        <v>0</v>
      </c>
      <c r="H846" t="s">
        <v>3751</v>
      </c>
      <c r="J846">
        <v>0</v>
      </c>
    </row>
    <row r="847" spans="1:10" x14ac:dyDescent="0.25">
      <c r="A847" t="s">
        <v>4575</v>
      </c>
      <c r="C847" t="s">
        <v>3751</v>
      </c>
      <c r="E847">
        <v>0</v>
      </c>
      <c r="F847">
        <v>0</v>
      </c>
      <c r="H847" t="s">
        <v>3751</v>
      </c>
      <c r="J847">
        <v>0</v>
      </c>
    </row>
    <row r="848" spans="1:10" x14ac:dyDescent="0.25">
      <c r="A848" t="s">
        <v>4576</v>
      </c>
      <c r="C848" t="s">
        <v>3751</v>
      </c>
      <c r="E848">
        <v>0</v>
      </c>
      <c r="F848">
        <v>0</v>
      </c>
      <c r="H848" t="s">
        <v>3751</v>
      </c>
      <c r="J848">
        <v>0</v>
      </c>
    </row>
    <row r="849" spans="1:10" x14ac:dyDescent="0.25">
      <c r="A849" t="s">
        <v>4577</v>
      </c>
      <c r="C849" t="s">
        <v>3751</v>
      </c>
      <c r="E849">
        <v>0</v>
      </c>
      <c r="F849">
        <v>0</v>
      </c>
      <c r="H849" t="s">
        <v>3751</v>
      </c>
      <c r="J849">
        <v>0</v>
      </c>
    </row>
    <row r="850" spans="1:10" x14ac:dyDescent="0.25">
      <c r="A850" t="s">
        <v>4578</v>
      </c>
      <c r="C850" t="s">
        <v>3751</v>
      </c>
      <c r="E850">
        <v>0</v>
      </c>
      <c r="F850">
        <v>0</v>
      </c>
      <c r="H850" t="s">
        <v>3751</v>
      </c>
      <c r="J850">
        <v>0</v>
      </c>
    </row>
    <row r="851" spans="1:10" x14ac:dyDescent="0.25">
      <c r="A851" t="s">
        <v>4579</v>
      </c>
      <c r="C851" t="s">
        <v>3751</v>
      </c>
      <c r="E851">
        <v>0</v>
      </c>
      <c r="F851">
        <v>0</v>
      </c>
      <c r="H851" t="s">
        <v>3751</v>
      </c>
      <c r="J851">
        <v>0</v>
      </c>
    </row>
    <row r="852" spans="1:10" x14ac:dyDescent="0.25">
      <c r="A852" t="s">
        <v>4580</v>
      </c>
      <c r="C852" t="s">
        <v>3751</v>
      </c>
      <c r="E852">
        <v>0</v>
      </c>
      <c r="F852">
        <v>0</v>
      </c>
      <c r="H852" t="s">
        <v>3751</v>
      </c>
      <c r="J852">
        <v>0</v>
      </c>
    </row>
    <row r="853" spans="1:10" x14ac:dyDescent="0.25">
      <c r="A853" t="s">
        <v>4581</v>
      </c>
      <c r="C853" t="s">
        <v>3751</v>
      </c>
      <c r="E853">
        <v>0</v>
      </c>
      <c r="F853">
        <v>0</v>
      </c>
      <c r="H853" t="s">
        <v>3751</v>
      </c>
      <c r="J853">
        <v>0</v>
      </c>
    </row>
    <row r="854" spans="1:10" x14ac:dyDescent="0.25">
      <c r="A854" t="s">
        <v>4582</v>
      </c>
      <c r="C854" t="s">
        <v>3751</v>
      </c>
      <c r="E854">
        <v>0</v>
      </c>
      <c r="F854">
        <v>0</v>
      </c>
      <c r="H854" t="s">
        <v>3751</v>
      </c>
      <c r="J854">
        <v>0</v>
      </c>
    </row>
    <row r="855" spans="1:10" x14ac:dyDescent="0.25">
      <c r="A855" t="s">
        <v>4583</v>
      </c>
      <c r="C855" t="s">
        <v>3751</v>
      </c>
      <c r="E855">
        <v>0</v>
      </c>
      <c r="F855">
        <v>0</v>
      </c>
      <c r="H855" t="s">
        <v>3751</v>
      </c>
      <c r="J855">
        <v>0</v>
      </c>
    </row>
    <row r="856" spans="1:10" x14ac:dyDescent="0.25">
      <c r="A856" t="s">
        <v>4584</v>
      </c>
      <c r="C856" t="s">
        <v>3751</v>
      </c>
      <c r="E856">
        <v>0</v>
      </c>
      <c r="F856">
        <v>0</v>
      </c>
      <c r="H856" t="s">
        <v>3751</v>
      </c>
      <c r="J856">
        <v>0</v>
      </c>
    </row>
    <row r="857" spans="1:10" x14ac:dyDescent="0.25">
      <c r="A857" t="s">
        <v>4585</v>
      </c>
      <c r="C857" t="s">
        <v>3751</v>
      </c>
      <c r="E857">
        <v>0</v>
      </c>
      <c r="F857">
        <v>0</v>
      </c>
      <c r="H857" t="s">
        <v>3751</v>
      </c>
      <c r="J857">
        <v>0</v>
      </c>
    </row>
    <row r="858" spans="1:10" x14ac:dyDescent="0.25">
      <c r="A858" t="s">
        <v>4586</v>
      </c>
      <c r="C858" t="s">
        <v>3751</v>
      </c>
      <c r="E858">
        <v>0</v>
      </c>
      <c r="F858">
        <v>0</v>
      </c>
      <c r="H858" t="s">
        <v>3751</v>
      </c>
      <c r="J858">
        <v>0</v>
      </c>
    </row>
    <row r="859" spans="1:10" x14ac:dyDescent="0.25">
      <c r="A859" t="s">
        <v>4587</v>
      </c>
      <c r="C859" t="s">
        <v>3751</v>
      </c>
      <c r="E859">
        <v>0</v>
      </c>
      <c r="F859">
        <v>0</v>
      </c>
      <c r="H859" t="s">
        <v>3751</v>
      </c>
      <c r="J859">
        <v>0</v>
      </c>
    </row>
    <row r="860" spans="1:10" x14ac:dyDescent="0.25">
      <c r="A860" t="s">
        <v>4588</v>
      </c>
      <c r="C860" t="s">
        <v>3751</v>
      </c>
      <c r="E860">
        <v>0</v>
      </c>
      <c r="F860">
        <v>0</v>
      </c>
      <c r="H860" t="s">
        <v>3751</v>
      </c>
      <c r="J860">
        <v>0</v>
      </c>
    </row>
    <row r="861" spans="1:10" x14ac:dyDescent="0.25">
      <c r="A861" t="s">
        <v>4589</v>
      </c>
      <c r="C861" t="s">
        <v>3751</v>
      </c>
      <c r="E861">
        <v>0</v>
      </c>
      <c r="F861">
        <v>0</v>
      </c>
      <c r="H861" t="s">
        <v>3751</v>
      </c>
      <c r="J861">
        <v>0</v>
      </c>
    </row>
    <row r="862" spans="1:10" x14ac:dyDescent="0.25">
      <c r="A862" t="s">
        <v>4590</v>
      </c>
      <c r="C862" t="s">
        <v>3751</v>
      </c>
      <c r="E862">
        <v>0</v>
      </c>
      <c r="F862">
        <v>0</v>
      </c>
      <c r="H862" t="s">
        <v>3751</v>
      </c>
      <c r="J862">
        <v>0</v>
      </c>
    </row>
    <row r="863" spans="1:10" x14ac:dyDescent="0.25">
      <c r="A863" t="s">
        <v>4591</v>
      </c>
      <c r="C863" t="s">
        <v>3751</v>
      </c>
      <c r="E863">
        <v>0</v>
      </c>
      <c r="F863">
        <v>0</v>
      </c>
      <c r="H863" t="s">
        <v>3751</v>
      </c>
      <c r="J863">
        <v>0</v>
      </c>
    </row>
    <row r="864" spans="1:10" x14ac:dyDescent="0.25">
      <c r="A864" t="s">
        <v>4592</v>
      </c>
      <c r="C864" t="s">
        <v>3751</v>
      </c>
      <c r="E864">
        <v>0</v>
      </c>
      <c r="F864">
        <v>0</v>
      </c>
      <c r="H864" t="s">
        <v>3751</v>
      </c>
      <c r="J864">
        <v>0</v>
      </c>
    </row>
    <row r="865" spans="1:10" x14ac:dyDescent="0.25">
      <c r="A865" t="s">
        <v>4593</v>
      </c>
      <c r="C865" t="s">
        <v>3751</v>
      </c>
      <c r="E865">
        <v>0</v>
      </c>
      <c r="F865">
        <v>0</v>
      </c>
      <c r="H865" t="s">
        <v>3751</v>
      </c>
      <c r="J865">
        <v>0</v>
      </c>
    </row>
    <row r="866" spans="1:10" x14ac:dyDescent="0.25">
      <c r="A866" t="s">
        <v>4594</v>
      </c>
      <c r="C866" t="s">
        <v>3751</v>
      </c>
      <c r="E866">
        <v>0</v>
      </c>
      <c r="F866">
        <v>0</v>
      </c>
      <c r="H866" t="s">
        <v>3751</v>
      </c>
      <c r="J866">
        <v>0</v>
      </c>
    </row>
    <row r="867" spans="1:10" x14ac:dyDescent="0.25">
      <c r="A867" t="s">
        <v>4595</v>
      </c>
      <c r="C867" t="s">
        <v>3751</v>
      </c>
      <c r="E867">
        <v>0</v>
      </c>
      <c r="F867">
        <v>0</v>
      </c>
      <c r="H867" t="s">
        <v>3751</v>
      </c>
      <c r="J867">
        <v>0</v>
      </c>
    </row>
    <row r="868" spans="1:10" x14ac:dyDescent="0.25">
      <c r="A868" t="s">
        <v>4596</v>
      </c>
      <c r="C868" t="s">
        <v>3751</v>
      </c>
      <c r="E868">
        <v>0</v>
      </c>
      <c r="F868">
        <v>0</v>
      </c>
      <c r="H868" t="s">
        <v>3751</v>
      </c>
      <c r="J868">
        <v>0</v>
      </c>
    </row>
    <row r="869" spans="1:10" x14ac:dyDescent="0.25">
      <c r="A869" t="s">
        <v>4597</v>
      </c>
      <c r="C869" t="s">
        <v>3751</v>
      </c>
      <c r="E869">
        <v>0</v>
      </c>
      <c r="F869">
        <v>0</v>
      </c>
      <c r="H869" t="s">
        <v>3751</v>
      </c>
      <c r="J869">
        <v>0</v>
      </c>
    </row>
    <row r="870" spans="1:10" x14ac:dyDescent="0.25">
      <c r="A870" t="s">
        <v>4598</v>
      </c>
      <c r="C870" t="s">
        <v>3751</v>
      </c>
      <c r="E870">
        <v>0</v>
      </c>
      <c r="F870">
        <v>0</v>
      </c>
      <c r="H870" t="s">
        <v>3751</v>
      </c>
      <c r="J870">
        <v>0</v>
      </c>
    </row>
    <row r="871" spans="1:10" x14ac:dyDescent="0.25">
      <c r="A871" t="s">
        <v>4599</v>
      </c>
      <c r="C871" t="s">
        <v>3751</v>
      </c>
      <c r="E871">
        <v>0</v>
      </c>
      <c r="F871">
        <v>0</v>
      </c>
      <c r="H871" t="s">
        <v>3751</v>
      </c>
      <c r="J871">
        <v>0</v>
      </c>
    </row>
    <row r="872" spans="1:10" x14ac:dyDescent="0.25">
      <c r="A872" t="s">
        <v>4600</v>
      </c>
      <c r="C872" t="s">
        <v>3751</v>
      </c>
      <c r="E872">
        <v>0</v>
      </c>
      <c r="F872">
        <v>0</v>
      </c>
      <c r="H872" t="s">
        <v>3751</v>
      </c>
      <c r="J872">
        <v>0</v>
      </c>
    </row>
    <row r="873" spans="1:10" x14ac:dyDescent="0.25">
      <c r="A873" t="s">
        <v>4601</v>
      </c>
      <c r="C873" t="s">
        <v>3751</v>
      </c>
      <c r="E873">
        <v>0</v>
      </c>
      <c r="F873">
        <v>0</v>
      </c>
      <c r="H873" t="s">
        <v>3751</v>
      </c>
      <c r="J873">
        <v>0</v>
      </c>
    </row>
    <row r="874" spans="1:10" x14ac:dyDescent="0.25">
      <c r="A874" t="s">
        <v>4602</v>
      </c>
      <c r="C874" t="s">
        <v>3751</v>
      </c>
      <c r="E874">
        <v>0</v>
      </c>
      <c r="F874">
        <v>0</v>
      </c>
      <c r="H874" t="s">
        <v>3751</v>
      </c>
      <c r="J874">
        <v>0</v>
      </c>
    </row>
    <row r="875" spans="1:10" x14ac:dyDescent="0.25">
      <c r="A875" t="s">
        <v>4603</v>
      </c>
      <c r="C875" t="s">
        <v>3751</v>
      </c>
      <c r="E875">
        <v>0</v>
      </c>
      <c r="F875">
        <v>0</v>
      </c>
      <c r="H875" t="s">
        <v>3751</v>
      </c>
      <c r="J875">
        <v>0</v>
      </c>
    </row>
    <row r="876" spans="1:10" x14ac:dyDescent="0.25">
      <c r="A876" t="s">
        <v>4604</v>
      </c>
      <c r="C876" t="s">
        <v>3751</v>
      </c>
      <c r="E876">
        <v>0</v>
      </c>
      <c r="F876">
        <v>0</v>
      </c>
      <c r="H876" t="s">
        <v>3751</v>
      </c>
      <c r="J876">
        <v>0</v>
      </c>
    </row>
    <row r="877" spans="1:10" x14ac:dyDescent="0.25">
      <c r="A877" t="s">
        <v>4605</v>
      </c>
      <c r="C877" t="s">
        <v>3751</v>
      </c>
      <c r="E877">
        <v>0</v>
      </c>
      <c r="F877">
        <v>0</v>
      </c>
      <c r="H877" t="s">
        <v>3751</v>
      </c>
      <c r="J877">
        <v>0</v>
      </c>
    </row>
    <row r="878" spans="1:10" x14ac:dyDescent="0.25">
      <c r="A878" t="s">
        <v>4606</v>
      </c>
      <c r="C878" t="s">
        <v>3751</v>
      </c>
      <c r="E878">
        <v>0</v>
      </c>
      <c r="F878">
        <v>0</v>
      </c>
      <c r="H878" t="s">
        <v>3751</v>
      </c>
      <c r="J878">
        <v>0</v>
      </c>
    </row>
    <row r="879" spans="1:10" x14ac:dyDescent="0.25">
      <c r="A879" t="s">
        <v>4607</v>
      </c>
      <c r="C879" t="s">
        <v>3751</v>
      </c>
      <c r="E879">
        <v>0</v>
      </c>
      <c r="F879">
        <v>0</v>
      </c>
      <c r="H879" t="s">
        <v>3751</v>
      </c>
      <c r="J879">
        <v>0</v>
      </c>
    </row>
    <row r="880" spans="1:10" x14ac:dyDescent="0.25">
      <c r="A880" t="s">
        <v>4608</v>
      </c>
      <c r="C880" t="s">
        <v>3751</v>
      </c>
      <c r="E880">
        <v>0</v>
      </c>
      <c r="F880">
        <v>0</v>
      </c>
      <c r="H880" t="s">
        <v>3751</v>
      </c>
      <c r="J880">
        <v>0</v>
      </c>
    </row>
    <row r="881" spans="1:10" x14ac:dyDescent="0.25">
      <c r="A881" t="s">
        <v>4609</v>
      </c>
      <c r="C881" t="s">
        <v>3751</v>
      </c>
      <c r="E881">
        <v>0</v>
      </c>
      <c r="F881">
        <v>0</v>
      </c>
      <c r="H881" t="s">
        <v>3751</v>
      </c>
      <c r="J881">
        <v>0</v>
      </c>
    </row>
    <row r="882" spans="1:10" x14ac:dyDescent="0.25">
      <c r="A882" t="s">
        <v>4610</v>
      </c>
      <c r="C882" t="s">
        <v>3751</v>
      </c>
      <c r="E882">
        <v>0</v>
      </c>
      <c r="F882">
        <v>0</v>
      </c>
      <c r="H882" t="s">
        <v>3751</v>
      </c>
      <c r="J882">
        <v>0</v>
      </c>
    </row>
    <row r="883" spans="1:10" x14ac:dyDescent="0.25">
      <c r="A883" t="s">
        <v>4611</v>
      </c>
      <c r="C883" t="s">
        <v>3751</v>
      </c>
      <c r="E883">
        <v>0</v>
      </c>
      <c r="F883">
        <v>0</v>
      </c>
      <c r="H883" t="s">
        <v>3751</v>
      </c>
      <c r="J883">
        <v>0</v>
      </c>
    </row>
    <row r="884" spans="1:10" x14ac:dyDescent="0.25">
      <c r="A884" t="s">
        <v>4612</v>
      </c>
      <c r="C884" t="s">
        <v>3751</v>
      </c>
      <c r="E884">
        <v>0</v>
      </c>
      <c r="F884">
        <v>0</v>
      </c>
      <c r="H884" t="s">
        <v>3751</v>
      </c>
      <c r="J884">
        <v>0</v>
      </c>
    </row>
    <row r="885" spans="1:10" x14ac:dyDescent="0.25">
      <c r="A885" t="s">
        <v>4613</v>
      </c>
      <c r="C885" t="s">
        <v>3751</v>
      </c>
      <c r="E885">
        <v>0</v>
      </c>
      <c r="F885">
        <v>0</v>
      </c>
      <c r="H885" t="s">
        <v>3751</v>
      </c>
      <c r="J885">
        <v>0</v>
      </c>
    </row>
    <row r="886" spans="1:10" x14ac:dyDescent="0.25">
      <c r="A886" t="s">
        <v>4614</v>
      </c>
      <c r="C886" t="s">
        <v>3751</v>
      </c>
      <c r="E886">
        <v>0</v>
      </c>
      <c r="F886">
        <v>0</v>
      </c>
      <c r="H886" t="s">
        <v>3751</v>
      </c>
      <c r="J886">
        <v>0</v>
      </c>
    </row>
    <row r="887" spans="1:10" x14ac:dyDescent="0.25">
      <c r="A887" t="s">
        <v>4615</v>
      </c>
      <c r="C887" t="s">
        <v>3751</v>
      </c>
      <c r="E887">
        <v>0</v>
      </c>
      <c r="F887">
        <v>0</v>
      </c>
      <c r="H887" t="s">
        <v>3751</v>
      </c>
      <c r="J887">
        <v>0</v>
      </c>
    </row>
    <row r="888" spans="1:10" x14ac:dyDescent="0.25">
      <c r="A888" t="s">
        <v>4616</v>
      </c>
      <c r="C888" t="s">
        <v>3751</v>
      </c>
      <c r="E888">
        <v>0</v>
      </c>
      <c r="F888">
        <v>0</v>
      </c>
      <c r="H888" t="s">
        <v>3751</v>
      </c>
      <c r="J888">
        <v>0</v>
      </c>
    </row>
    <row r="889" spans="1:10" x14ac:dyDescent="0.25">
      <c r="A889" t="s">
        <v>4617</v>
      </c>
      <c r="C889" t="s">
        <v>3751</v>
      </c>
      <c r="E889">
        <v>0</v>
      </c>
      <c r="F889">
        <v>0</v>
      </c>
      <c r="H889" t="s">
        <v>3751</v>
      </c>
      <c r="J889">
        <v>0</v>
      </c>
    </row>
    <row r="890" spans="1:10" x14ac:dyDescent="0.25">
      <c r="A890" t="s">
        <v>4618</v>
      </c>
      <c r="C890" t="s">
        <v>3751</v>
      </c>
      <c r="E890">
        <v>0</v>
      </c>
      <c r="F890">
        <v>0</v>
      </c>
      <c r="H890" t="s">
        <v>3751</v>
      </c>
      <c r="J890">
        <v>0</v>
      </c>
    </row>
    <row r="891" spans="1:10" x14ac:dyDescent="0.25">
      <c r="A891" t="s">
        <v>4619</v>
      </c>
      <c r="C891" t="s">
        <v>3751</v>
      </c>
      <c r="E891">
        <v>0</v>
      </c>
      <c r="F891">
        <v>0</v>
      </c>
      <c r="H891" t="s">
        <v>3751</v>
      </c>
      <c r="J891">
        <v>0</v>
      </c>
    </row>
    <row r="892" spans="1:10" x14ac:dyDescent="0.25">
      <c r="A892" t="s">
        <v>4620</v>
      </c>
      <c r="C892" t="s">
        <v>3751</v>
      </c>
      <c r="E892">
        <v>0</v>
      </c>
      <c r="F892">
        <v>0</v>
      </c>
      <c r="H892" t="s">
        <v>3751</v>
      </c>
      <c r="J892">
        <v>0</v>
      </c>
    </row>
    <row r="893" spans="1:10" x14ac:dyDescent="0.25">
      <c r="A893" t="s">
        <v>4621</v>
      </c>
      <c r="C893" t="s">
        <v>3751</v>
      </c>
      <c r="E893">
        <v>0</v>
      </c>
      <c r="F893">
        <v>0</v>
      </c>
      <c r="H893" t="s">
        <v>3751</v>
      </c>
      <c r="J893">
        <v>0</v>
      </c>
    </row>
    <row r="894" spans="1:10" x14ac:dyDescent="0.25">
      <c r="A894" t="s">
        <v>4622</v>
      </c>
      <c r="C894" t="s">
        <v>3751</v>
      </c>
      <c r="E894">
        <v>0</v>
      </c>
      <c r="F894">
        <v>0</v>
      </c>
      <c r="H894" t="s">
        <v>3751</v>
      </c>
      <c r="J894">
        <v>0</v>
      </c>
    </row>
    <row r="895" spans="1:10" x14ac:dyDescent="0.25">
      <c r="A895" t="s">
        <v>4623</v>
      </c>
      <c r="C895" t="s">
        <v>3751</v>
      </c>
      <c r="E895">
        <v>0</v>
      </c>
      <c r="F895">
        <v>0</v>
      </c>
      <c r="H895" t="s">
        <v>3751</v>
      </c>
      <c r="J895">
        <v>0</v>
      </c>
    </row>
    <row r="896" spans="1:10" x14ac:dyDescent="0.25">
      <c r="A896" t="s">
        <v>4624</v>
      </c>
      <c r="C896" t="s">
        <v>3751</v>
      </c>
      <c r="E896">
        <v>0</v>
      </c>
      <c r="F896">
        <v>0</v>
      </c>
      <c r="H896" t="s">
        <v>3751</v>
      </c>
      <c r="J896">
        <v>0</v>
      </c>
    </row>
    <row r="897" spans="1:10" x14ac:dyDescent="0.25">
      <c r="A897" t="s">
        <v>4625</v>
      </c>
      <c r="C897" t="s">
        <v>3751</v>
      </c>
      <c r="E897">
        <v>0</v>
      </c>
      <c r="F897">
        <v>0</v>
      </c>
      <c r="H897" t="s">
        <v>3751</v>
      </c>
      <c r="J897">
        <v>0</v>
      </c>
    </row>
    <row r="898" spans="1:10" x14ac:dyDescent="0.25">
      <c r="A898" t="s">
        <v>4626</v>
      </c>
      <c r="C898" t="s">
        <v>3751</v>
      </c>
      <c r="E898">
        <v>0</v>
      </c>
      <c r="F898">
        <v>0</v>
      </c>
      <c r="H898" t="s">
        <v>3751</v>
      </c>
      <c r="J898">
        <v>0</v>
      </c>
    </row>
    <row r="899" spans="1:10" x14ac:dyDescent="0.25">
      <c r="A899" t="s">
        <v>4627</v>
      </c>
      <c r="C899" t="s">
        <v>3751</v>
      </c>
      <c r="E899">
        <v>0</v>
      </c>
      <c r="F899">
        <v>0</v>
      </c>
      <c r="H899" t="s">
        <v>3751</v>
      </c>
      <c r="J899">
        <v>0</v>
      </c>
    </row>
    <row r="900" spans="1:10" x14ac:dyDescent="0.25">
      <c r="A900" t="s">
        <v>4628</v>
      </c>
      <c r="C900" t="s">
        <v>3751</v>
      </c>
      <c r="E900">
        <v>0</v>
      </c>
      <c r="F900">
        <v>0</v>
      </c>
      <c r="H900" t="s">
        <v>3751</v>
      </c>
      <c r="J900">
        <v>0</v>
      </c>
    </row>
    <row r="901" spans="1:10" x14ac:dyDescent="0.25">
      <c r="A901" t="s">
        <v>4629</v>
      </c>
      <c r="C901" t="s">
        <v>3751</v>
      </c>
      <c r="E901">
        <v>0</v>
      </c>
      <c r="F901">
        <v>0</v>
      </c>
      <c r="H901" t="s">
        <v>3751</v>
      </c>
      <c r="J901">
        <v>0</v>
      </c>
    </row>
    <row r="902" spans="1:10" x14ac:dyDescent="0.25">
      <c r="A902" t="s">
        <v>4630</v>
      </c>
      <c r="C902" t="s">
        <v>3751</v>
      </c>
      <c r="E902">
        <v>0</v>
      </c>
      <c r="F902">
        <v>0</v>
      </c>
      <c r="H902" t="s">
        <v>3751</v>
      </c>
      <c r="J902">
        <v>0</v>
      </c>
    </row>
    <row r="903" spans="1:10" x14ac:dyDescent="0.25">
      <c r="A903" t="s">
        <v>4631</v>
      </c>
      <c r="C903" t="s">
        <v>3751</v>
      </c>
      <c r="E903">
        <v>0</v>
      </c>
      <c r="F903">
        <v>0</v>
      </c>
      <c r="H903" t="s">
        <v>3751</v>
      </c>
      <c r="J903">
        <v>0</v>
      </c>
    </row>
    <row r="904" spans="1:10" x14ac:dyDescent="0.25">
      <c r="A904" t="s">
        <v>4632</v>
      </c>
      <c r="C904" t="s">
        <v>3751</v>
      </c>
      <c r="E904">
        <v>0</v>
      </c>
      <c r="F904">
        <v>0</v>
      </c>
      <c r="H904" t="s">
        <v>3751</v>
      </c>
      <c r="J904">
        <v>0</v>
      </c>
    </row>
    <row r="905" spans="1:10" x14ac:dyDescent="0.25">
      <c r="A905" t="s">
        <v>4633</v>
      </c>
      <c r="C905" t="s">
        <v>3751</v>
      </c>
      <c r="E905">
        <v>0</v>
      </c>
      <c r="F905">
        <v>0</v>
      </c>
      <c r="H905" t="s">
        <v>3751</v>
      </c>
      <c r="J905">
        <v>0</v>
      </c>
    </row>
    <row r="906" spans="1:10" x14ac:dyDescent="0.25">
      <c r="A906" t="s">
        <v>4634</v>
      </c>
      <c r="C906" t="s">
        <v>3751</v>
      </c>
      <c r="E906">
        <v>0</v>
      </c>
      <c r="F906">
        <v>0</v>
      </c>
      <c r="H906" t="s">
        <v>3751</v>
      </c>
      <c r="J906">
        <v>0</v>
      </c>
    </row>
    <row r="907" spans="1:10" x14ac:dyDescent="0.25">
      <c r="A907" t="s">
        <v>4635</v>
      </c>
      <c r="C907" t="s">
        <v>3751</v>
      </c>
      <c r="E907">
        <v>0</v>
      </c>
      <c r="F907">
        <v>0</v>
      </c>
      <c r="H907" t="s">
        <v>3751</v>
      </c>
      <c r="J907">
        <v>0</v>
      </c>
    </row>
    <row r="908" spans="1:10" x14ac:dyDescent="0.25">
      <c r="A908" t="s">
        <v>3762</v>
      </c>
      <c r="C908" t="s">
        <v>3751</v>
      </c>
      <c r="E908">
        <v>0</v>
      </c>
      <c r="F908">
        <v>0</v>
      </c>
      <c r="H908" t="s">
        <v>3751</v>
      </c>
      <c r="J908">
        <v>0</v>
      </c>
    </row>
    <row r="909" spans="1:10" x14ac:dyDescent="0.25">
      <c r="A909" t="s">
        <v>4636</v>
      </c>
      <c r="C909" t="s">
        <v>3751</v>
      </c>
      <c r="E909">
        <v>0</v>
      </c>
      <c r="F909">
        <v>0</v>
      </c>
      <c r="H909" t="s">
        <v>3751</v>
      </c>
      <c r="J909">
        <v>0</v>
      </c>
    </row>
    <row r="910" spans="1:10" x14ac:dyDescent="0.25">
      <c r="A910" t="s">
        <v>4637</v>
      </c>
      <c r="C910" t="s">
        <v>3751</v>
      </c>
      <c r="E910">
        <v>0</v>
      </c>
      <c r="F910">
        <v>0</v>
      </c>
      <c r="H910" t="s">
        <v>3751</v>
      </c>
      <c r="J910">
        <v>0</v>
      </c>
    </row>
    <row r="911" spans="1:10" x14ac:dyDescent="0.25">
      <c r="A911" t="s">
        <v>4638</v>
      </c>
      <c r="C911" t="s">
        <v>3751</v>
      </c>
      <c r="E911">
        <v>0</v>
      </c>
      <c r="F911">
        <v>0</v>
      </c>
      <c r="H911" t="s">
        <v>3751</v>
      </c>
      <c r="J911">
        <v>0</v>
      </c>
    </row>
    <row r="912" spans="1:10" x14ac:dyDescent="0.25">
      <c r="A912" t="s">
        <v>4639</v>
      </c>
      <c r="C912" t="s">
        <v>3751</v>
      </c>
      <c r="E912">
        <v>0</v>
      </c>
      <c r="F912">
        <v>0</v>
      </c>
      <c r="H912" t="s">
        <v>3751</v>
      </c>
      <c r="J912">
        <v>0</v>
      </c>
    </row>
    <row r="913" spans="1:10" x14ac:dyDescent="0.25">
      <c r="A913" t="s">
        <v>4640</v>
      </c>
      <c r="C913" t="s">
        <v>3751</v>
      </c>
      <c r="E913">
        <v>0</v>
      </c>
      <c r="F913">
        <v>0</v>
      </c>
      <c r="H913" t="s">
        <v>3751</v>
      </c>
      <c r="J913">
        <v>0</v>
      </c>
    </row>
    <row r="914" spans="1:10" x14ac:dyDescent="0.25">
      <c r="A914" t="s">
        <v>4641</v>
      </c>
      <c r="C914" t="s">
        <v>3751</v>
      </c>
      <c r="E914">
        <v>0</v>
      </c>
      <c r="F914">
        <v>0</v>
      </c>
      <c r="H914" t="s">
        <v>3751</v>
      </c>
      <c r="J914">
        <v>0</v>
      </c>
    </row>
    <row r="915" spans="1:10" x14ac:dyDescent="0.25">
      <c r="A915" t="s">
        <v>4642</v>
      </c>
      <c r="C915" t="s">
        <v>3751</v>
      </c>
      <c r="E915">
        <v>0</v>
      </c>
      <c r="F915">
        <v>0</v>
      </c>
      <c r="H915" t="s">
        <v>3751</v>
      </c>
      <c r="J915">
        <v>0</v>
      </c>
    </row>
    <row r="916" spans="1:10" x14ac:dyDescent="0.25">
      <c r="A916" t="s">
        <v>4643</v>
      </c>
      <c r="C916" t="s">
        <v>3751</v>
      </c>
      <c r="E916">
        <v>0</v>
      </c>
      <c r="F916">
        <v>0</v>
      </c>
      <c r="H916" t="s">
        <v>3751</v>
      </c>
      <c r="J916">
        <v>0</v>
      </c>
    </row>
    <row r="917" spans="1:10" x14ac:dyDescent="0.25">
      <c r="A917" t="s">
        <v>4644</v>
      </c>
      <c r="C917" t="s">
        <v>3751</v>
      </c>
      <c r="E917">
        <v>0</v>
      </c>
      <c r="F917">
        <v>0</v>
      </c>
      <c r="H917" t="s">
        <v>3751</v>
      </c>
      <c r="J917">
        <v>0</v>
      </c>
    </row>
    <row r="918" spans="1:10" x14ac:dyDescent="0.25">
      <c r="A918" t="s">
        <v>4645</v>
      </c>
      <c r="C918" t="s">
        <v>3751</v>
      </c>
      <c r="E918">
        <v>0</v>
      </c>
      <c r="F918">
        <v>0</v>
      </c>
      <c r="H918" t="s">
        <v>3751</v>
      </c>
      <c r="J918">
        <v>0</v>
      </c>
    </row>
    <row r="919" spans="1:10" x14ac:dyDescent="0.25">
      <c r="A919" t="s">
        <v>4646</v>
      </c>
      <c r="C919" t="s">
        <v>3751</v>
      </c>
      <c r="E919">
        <v>0</v>
      </c>
      <c r="F919">
        <v>0</v>
      </c>
      <c r="H919" t="s">
        <v>3751</v>
      </c>
      <c r="J919">
        <v>0</v>
      </c>
    </row>
    <row r="920" spans="1:10" x14ac:dyDescent="0.25">
      <c r="A920" t="s">
        <v>4647</v>
      </c>
      <c r="C920" t="s">
        <v>3751</v>
      </c>
      <c r="E920">
        <v>0</v>
      </c>
      <c r="F920">
        <v>0</v>
      </c>
      <c r="H920" t="s">
        <v>3751</v>
      </c>
      <c r="J920">
        <v>0</v>
      </c>
    </row>
    <row r="921" spans="1:10" x14ac:dyDescent="0.25">
      <c r="A921" t="s">
        <v>4648</v>
      </c>
      <c r="C921" t="s">
        <v>3751</v>
      </c>
      <c r="E921">
        <v>0</v>
      </c>
      <c r="F921">
        <v>0</v>
      </c>
      <c r="H921" t="s">
        <v>3751</v>
      </c>
      <c r="J921">
        <v>0</v>
      </c>
    </row>
    <row r="922" spans="1:10" x14ac:dyDescent="0.25">
      <c r="A922" t="s">
        <v>4649</v>
      </c>
      <c r="C922" t="s">
        <v>3751</v>
      </c>
      <c r="E922">
        <v>0</v>
      </c>
      <c r="F922">
        <v>0</v>
      </c>
      <c r="H922" t="s">
        <v>3751</v>
      </c>
      <c r="J922">
        <v>0</v>
      </c>
    </row>
    <row r="923" spans="1:10" x14ac:dyDescent="0.25">
      <c r="A923" t="s">
        <v>4650</v>
      </c>
      <c r="C923" t="s">
        <v>3751</v>
      </c>
      <c r="E923">
        <v>0</v>
      </c>
      <c r="F923">
        <v>0</v>
      </c>
      <c r="H923" t="s">
        <v>3751</v>
      </c>
      <c r="J923">
        <v>0</v>
      </c>
    </row>
    <row r="924" spans="1:10" x14ac:dyDescent="0.25">
      <c r="A924" t="s">
        <v>4651</v>
      </c>
      <c r="C924" t="s">
        <v>3751</v>
      </c>
      <c r="E924">
        <v>0</v>
      </c>
      <c r="F924">
        <v>0</v>
      </c>
      <c r="H924" t="s">
        <v>3751</v>
      </c>
      <c r="J924">
        <v>0</v>
      </c>
    </row>
    <row r="925" spans="1:10" x14ac:dyDescent="0.25">
      <c r="A925" t="s">
        <v>4652</v>
      </c>
      <c r="C925" t="s">
        <v>3751</v>
      </c>
      <c r="E925">
        <v>0</v>
      </c>
      <c r="F925">
        <v>0</v>
      </c>
      <c r="H925" t="s">
        <v>3751</v>
      </c>
      <c r="J925">
        <v>0</v>
      </c>
    </row>
    <row r="926" spans="1:10" x14ac:dyDescent="0.25">
      <c r="A926" t="s">
        <v>4653</v>
      </c>
      <c r="C926" t="s">
        <v>3751</v>
      </c>
      <c r="E926">
        <v>0</v>
      </c>
      <c r="F926">
        <v>0</v>
      </c>
      <c r="H926" t="s">
        <v>3751</v>
      </c>
      <c r="J926">
        <v>0</v>
      </c>
    </row>
    <row r="927" spans="1:10" x14ac:dyDescent="0.25">
      <c r="A927" t="s">
        <v>4654</v>
      </c>
      <c r="C927" t="s">
        <v>3751</v>
      </c>
      <c r="E927">
        <v>0</v>
      </c>
      <c r="F927">
        <v>0</v>
      </c>
      <c r="H927" t="s">
        <v>3751</v>
      </c>
      <c r="J927">
        <v>0</v>
      </c>
    </row>
    <row r="928" spans="1:10" x14ac:dyDescent="0.25">
      <c r="A928" t="s">
        <v>4655</v>
      </c>
      <c r="C928" t="s">
        <v>3751</v>
      </c>
      <c r="E928">
        <v>0</v>
      </c>
      <c r="F928">
        <v>0</v>
      </c>
      <c r="H928" t="s">
        <v>3751</v>
      </c>
      <c r="J928">
        <v>0</v>
      </c>
    </row>
    <row r="929" spans="1:10" x14ac:dyDescent="0.25">
      <c r="A929" t="s">
        <v>4656</v>
      </c>
      <c r="C929" t="s">
        <v>3751</v>
      </c>
      <c r="E929">
        <v>0</v>
      </c>
      <c r="F929">
        <v>0</v>
      </c>
      <c r="H929" t="s">
        <v>3751</v>
      </c>
      <c r="J929">
        <v>0</v>
      </c>
    </row>
    <row r="930" spans="1:10" x14ac:dyDescent="0.25">
      <c r="A930" t="s">
        <v>4657</v>
      </c>
      <c r="C930" t="s">
        <v>3751</v>
      </c>
      <c r="E930">
        <v>0</v>
      </c>
      <c r="F930">
        <v>0</v>
      </c>
      <c r="H930" t="s">
        <v>3751</v>
      </c>
      <c r="J930">
        <v>0</v>
      </c>
    </row>
    <row r="931" spans="1:10" x14ac:dyDescent="0.25">
      <c r="A931" t="s">
        <v>4658</v>
      </c>
      <c r="C931" t="s">
        <v>3751</v>
      </c>
      <c r="E931">
        <v>0</v>
      </c>
      <c r="F931">
        <v>0</v>
      </c>
      <c r="H931" t="s">
        <v>3751</v>
      </c>
      <c r="J931">
        <v>0</v>
      </c>
    </row>
    <row r="932" spans="1:10" x14ac:dyDescent="0.25">
      <c r="A932" t="s">
        <v>4659</v>
      </c>
      <c r="C932" t="s">
        <v>3751</v>
      </c>
      <c r="E932">
        <v>0</v>
      </c>
      <c r="F932">
        <v>0</v>
      </c>
      <c r="H932" t="s">
        <v>3751</v>
      </c>
      <c r="J932">
        <v>0</v>
      </c>
    </row>
    <row r="933" spans="1:10" x14ac:dyDescent="0.25">
      <c r="A933" t="s">
        <v>4660</v>
      </c>
      <c r="C933" t="s">
        <v>3751</v>
      </c>
      <c r="E933">
        <v>0</v>
      </c>
      <c r="F933">
        <v>0</v>
      </c>
      <c r="H933" t="s">
        <v>3751</v>
      </c>
      <c r="J933">
        <v>0</v>
      </c>
    </row>
    <row r="934" spans="1:10" x14ac:dyDescent="0.25">
      <c r="A934" t="s">
        <v>4661</v>
      </c>
      <c r="C934" t="s">
        <v>3751</v>
      </c>
      <c r="E934">
        <v>0</v>
      </c>
      <c r="F934">
        <v>0</v>
      </c>
      <c r="H934" t="s">
        <v>3751</v>
      </c>
      <c r="J934">
        <v>0</v>
      </c>
    </row>
    <row r="935" spans="1:10" x14ac:dyDescent="0.25">
      <c r="A935" t="s">
        <v>4662</v>
      </c>
      <c r="C935" t="s">
        <v>3751</v>
      </c>
      <c r="E935">
        <v>0</v>
      </c>
      <c r="F935">
        <v>0</v>
      </c>
      <c r="H935" t="s">
        <v>3751</v>
      </c>
      <c r="J935">
        <v>0</v>
      </c>
    </row>
    <row r="936" spans="1:10" x14ac:dyDescent="0.25">
      <c r="A936" t="s">
        <v>4663</v>
      </c>
      <c r="C936" t="s">
        <v>3751</v>
      </c>
      <c r="E936">
        <v>0</v>
      </c>
      <c r="F936">
        <v>0</v>
      </c>
      <c r="H936" t="s">
        <v>3751</v>
      </c>
      <c r="J936">
        <v>0</v>
      </c>
    </row>
    <row r="937" spans="1:10" x14ac:dyDescent="0.25">
      <c r="A937" t="s">
        <v>4664</v>
      </c>
      <c r="C937" t="s">
        <v>3751</v>
      </c>
      <c r="E937">
        <v>0</v>
      </c>
      <c r="F937">
        <v>0</v>
      </c>
      <c r="H937" t="s">
        <v>3751</v>
      </c>
      <c r="J937">
        <v>0</v>
      </c>
    </row>
    <row r="938" spans="1:10" x14ac:dyDescent="0.25">
      <c r="A938" t="s">
        <v>4665</v>
      </c>
      <c r="C938" t="s">
        <v>3751</v>
      </c>
      <c r="E938">
        <v>0</v>
      </c>
      <c r="F938">
        <v>0</v>
      </c>
      <c r="H938" t="s">
        <v>3751</v>
      </c>
      <c r="J938">
        <v>0</v>
      </c>
    </row>
    <row r="939" spans="1:10" x14ac:dyDescent="0.25">
      <c r="A939" t="s">
        <v>4666</v>
      </c>
      <c r="C939" t="s">
        <v>3751</v>
      </c>
      <c r="E939">
        <v>0</v>
      </c>
      <c r="F939">
        <v>0</v>
      </c>
      <c r="H939" t="s">
        <v>3751</v>
      </c>
      <c r="J939">
        <v>0</v>
      </c>
    </row>
    <row r="940" spans="1:10" x14ac:dyDescent="0.25">
      <c r="A940" t="s">
        <v>4667</v>
      </c>
      <c r="C940" t="s">
        <v>3751</v>
      </c>
      <c r="E940">
        <v>0</v>
      </c>
      <c r="F940">
        <v>0</v>
      </c>
      <c r="H940" t="s">
        <v>3751</v>
      </c>
      <c r="J940">
        <v>0</v>
      </c>
    </row>
    <row r="941" spans="1:10" x14ac:dyDescent="0.25">
      <c r="A941" t="s">
        <v>4668</v>
      </c>
      <c r="C941" t="s">
        <v>3751</v>
      </c>
      <c r="E941">
        <v>0</v>
      </c>
      <c r="F941">
        <v>0</v>
      </c>
      <c r="H941" t="s">
        <v>3751</v>
      </c>
      <c r="J941">
        <v>0</v>
      </c>
    </row>
    <row r="942" spans="1:10" x14ac:dyDescent="0.25">
      <c r="A942" t="s">
        <v>4669</v>
      </c>
      <c r="C942" t="s">
        <v>3751</v>
      </c>
      <c r="E942">
        <v>0</v>
      </c>
      <c r="F942">
        <v>0</v>
      </c>
      <c r="H942" t="s">
        <v>3751</v>
      </c>
      <c r="J942">
        <v>0</v>
      </c>
    </row>
    <row r="943" spans="1:10" x14ac:dyDescent="0.25">
      <c r="A943" t="s">
        <v>4670</v>
      </c>
      <c r="C943" t="s">
        <v>3751</v>
      </c>
      <c r="E943">
        <v>0</v>
      </c>
      <c r="F943">
        <v>0</v>
      </c>
      <c r="H943" t="s">
        <v>3751</v>
      </c>
      <c r="J943">
        <v>0</v>
      </c>
    </row>
    <row r="944" spans="1:10" x14ac:dyDescent="0.25">
      <c r="A944" t="s">
        <v>4671</v>
      </c>
      <c r="C944" t="s">
        <v>3751</v>
      </c>
      <c r="E944">
        <v>0</v>
      </c>
      <c r="F944">
        <v>0</v>
      </c>
      <c r="H944" t="s">
        <v>3751</v>
      </c>
      <c r="J944">
        <v>0</v>
      </c>
    </row>
    <row r="945" spans="1:10" x14ac:dyDescent="0.25">
      <c r="A945" t="s">
        <v>4672</v>
      </c>
      <c r="C945" t="s">
        <v>3751</v>
      </c>
      <c r="E945">
        <v>0</v>
      </c>
      <c r="F945">
        <v>0</v>
      </c>
      <c r="H945" t="s">
        <v>3751</v>
      </c>
      <c r="J945">
        <v>0</v>
      </c>
    </row>
    <row r="946" spans="1:10" x14ac:dyDescent="0.25">
      <c r="A946" t="s">
        <v>4673</v>
      </c>
      <c r="C946" t="s">
        <v>3751</v>
      </c>
      <c r="E946">
        <v>0</v>
      </c>
      <c r="F946">
        <v>0</v>
      </c>
      <c r="H946" t="s">
        <v>3751</v>
      </c>
      <c r="J946">
        <v>0</v>
      </c>
    </row>
    <row r="947" spans="1:10" x14ac:dyDescent="0.25">
      <c r="A947" t="s">
        <v>3762</v>
      </c>
      <c r="C947" t="s">
        <v>3751</v>
      </c>
      <c r="E947">
        <v>0</v>
      </c>
      <c r="F947">
        <v>0</v>
      </c>
      <c r="H947" t="s">
        <v>3751</v>
      </c>
      <c r="J947">
        <v>0</v>
      </c>
    </row>
    <row r="948" spans="1:10" x14ac:dyDescent="0.25">
      <c r="A948" t="s">
        <v>4674</v>
      </c>
      <c r="C948" t="s">
        <v>3751</v>
      </c>
      <c r="E948">
        <v>0</v>
      </c>
      <c r="F948">
        <v>0</v>
      </c>
      <c r="H948" t="s">
        <v>3751</v>
      </c>
      <c r="J948">
        <v>0</v>
      </c>
    </row>
    <row r="949" spans="1:10" x14ac:dyDescent="0.25">
      <c r="A949" t="s">
        <v>4675</v>
      </c>
      <c r="C949" t="s">
        <v>3751</v>
      </c>
      <c r="E949">
        <v>0</v>
      </c>
      <c r="F949">
        <v>0</v>
      </c>
      <c r="H949" t="s">
        <v>3751</v>
      </c>
      <c r="J949">
        <v>0</v>
      </c>
    </row>
    <row r="950" spans="1:10" x14ac:dyDescent="0.25">
      <c r="A950" t="s">
        <v>4676</v>
      </c>
      <c r="C950" t="s">
        <v>3751</v>
      </c>
      <c r="E950">
        <v>0</v>
      </c>
      <c r="F950">
        <v>0</v>
      </c>
      <c r="H950" t="s">
        <v>3751</v>
      </c>
      <c r="J950">
        <v>0</v>
      </c>
    </row>
    <row r="951" spans="1:10" x14ac:dyDescent="0.25">
      <c r="A951" t="s">
        <v>4677</v>
      </c>
      <c r="C951" t="s">
        <v>3751</v>
      </c>
      <c r="E951">
        <v>0</v>
      </c>
      <c r="F951">
        <v>0</v>
      </c>
      <c r="H951" t="s">
        <v>3751</v>
      </c>
      <c r="J951">
        <v>0</v>
      </c>
    </row>
    <row r="952" spans="1:10" x14ac:dyDescent="0.25">
      <c r="A952" t="s">
        <v>4678</v>
      </c>
      <c r="C952" t="s">
        <v>3751</v>
      </c>
      <c r="E952">
        <v>0</v>
      </c>
      <c r="F952">
        <v>0</v>
      </c>
      <c r="H952" t="s">
        <v>3751</v>
      </c>
      <c r="J952">
        <v>0</v>
      </c>
    </row>
    <row r="953" spans="1:10" x14ac:dyDescent="0.25">
      <c r="A953" t="s">
        <v>4679</v>
      </c>
      <c r="C953" t="s">
        <v>3751</v>
      </c>
      <c r="E953">
        <v>0</v>
      </c>
      <c r="F953">
        <v>0</v>
      </c>
      <c r="H953" t="s">
        <v>3751</v>
      </c>
      <c r="J953">
        <v>0</v>
      </c>
    </row>
    <row r="954" spans="1:10" x14ac:dyDescent="0.25">
      <c r="A954" t="s">
        <v>4680</v>
      </c>
      <c r="C954" t="s">
        <v>3751</v>
      </c>
      <c r="E954">
        <v>0</v>
      </c>
      <c r="F954">
        <v>0</v>
      </c>
      <c r="H954" t="s">
        <v>3751</v>
      </c>
      <c r="J954">
        <v>0</v>
      </c>
    </row>
    <row r="955" spans="1:10" x14ac:dyDescent="0.25">
      <c r="A955" t="s">
        <v>4681</v>
      </c>
      <c r="C955" t="s">
        <v>3751</v>
      </c>
      <c r="E955">
        <v>0</v>
      </c>
      <c r="F955">
        <v>0</v>
      </c>
      <c r="H955" t="s">
        <v>3751</v>
      </c>
      <c r="J955">
        <v>0</v>
      </c>
    </row>
    <row r="956" spans="1:10" x14ac:dyDescent="0.25">
      <c r="A956" t="s">
        <v>4682</v>
      </c>
      <c r="C956" t="s">
        <v>3751</v>
      </c>
      <c r="E956">
        <v>0</v>
      </c>
      <c r="F956">
        <v>0</v>
      </c>
      <c r="H956" t="s">
        <v>3751</v>
      </c>
      <c r="J956">
        <v>0</v>
      </c>
    </row>
    <row r="957" spans="1:10" x14ac:dyDescent="0.25">
      <c r="A957" t="s">
        <v>4683</v>
      </c>
      <c r="C957" t="s">
        <v>3751</v>
      </c>
      <c r="E957">
        <v>0</v>
      </c>
      <c r="F957">
        <v>0</v>
      </c>
      <c r="H957" t="s">
        <v>3751</v>
      </c>
      <c r="J957">
        <v>0</v>
      </c>
    </row>
    <row r="958" spans="1:10" x14ac:dyDescent="0.25">
      <c r="A958" t="s">
        <v>4684</v>
      </c>
      <c r="C958" t="s">
        <v>3751</v>
      </c>
      <c r="E958">
        <v>0</v>
      </c>
      <c r="F958">
        <v>0</v>
      </c>
      <c r="H958" t="s">
        <v>3751</v>
      </c>
      <c r="J958">
        <v>0</v>
      </c>
    </row>
    <row r="959" spans="1:10" x14ac:dyDescent="0.25">
      <c r="A959" t="s">
        <v>4685</v>
      </c>
      <c r="C959" t="s">
        <v>3751</v>
      </c>
      <c r="E959">
        <v>0</v>
      </c>
      <c r="F959">
        <v>0</v>
      </c>
      <c r="H959" t="s">
        <v>3751</v>
      </c>
      <c r="J959">
        <v>0</v>
      </c>
    </row>
    <row r="960" spans="1:10" x14ac:dyDescent="0.25">
      <c r="A960" t="s">
        <v>4686</v>
      </c>
      <c r="C960" t="s">
        <v>3751</v>
      </c>
      <c r="E960">
        <v>0</v>
      </c>
      <c r="F960">
        <v>0</v>
      </c>
      <c r="H960" t="s">
        <v>3751</v>
      </c>
      <c r="J960">
        <v>0</v>
      </c>
    </row>
    <row r="961" spans="1:10" x14ac:dyDescent="0.25">
      <c r="A961" t="s">
        <v>4687</v>
      </c>
      <c r="C961" t="s">
        <v>3751</v>
      </c>
      <c r="E961">
        <v>0</v>
      </c>
      <c r="F961">
        <v>0</v>
      </c>
      <c r="H961" t="s">
        <v>3751</v>
      </c>
      <c r="J961">
        <v>0</v>
      </c>
    </row>
    <row r="962" spans="1:10" x14ac:dyDescent="0.25">
      <c r="A962" t="s">
        <v>4688</v>
      </c>
      <c r="C962" t="s">
        <v>3751</v>
      </c>
      <c r="E962">
        <v>0</v>
      </c>
      <c r="F962">
        <v>0</v>
      </c>
      <c r="H962" t="s">
        <v>3751</v>
      </c>
      <c r="J962">
        <v>0</v>
      </c>
    </row>
    <row r="963" spans="1:10" x14ac:dyDescent="0.25">
      <c r="A963" t="s">
        <v>4689</v>
      </c>
      <c r="C963" t="s">
        <v>3751</v>
      </c>
      <c r="E963">
        <v>0</v>
      </c>
      <c r="F963">
        <v>0</v>
      </c>
      <c r="H963" t="s">
        <v>3751</v>
      </c>
      <c r="J963">
        <v>0</v>
      </c>
    </row>
    <row r="964" spans="1:10" x14ac:dyDescent="0.25">
      <c r="A964" t="s">
        <v>4690</v>
      </c>
      <c r="C964" t="s">
        <v>3751</v>
      </c>
      <c r="E964">
        <v>0</v>
      </c>
      <c r="F964">
        <v>0</v>
      </c>
      <c r="H964" t="s">
        <v>3751</v>
      </c>
      <c r="J964">
        <v>0</v>
      </c>
    </row>
    <row r="965" spans="1:10" x14ac:dyDescent="0.25">
      <c r="A965" t="s">
        <v>4691</v>
      </c>
      <c r="C965" t="s">
        <v>3751</v>
      </c>
      <c r="E965">
        <v>0</v>
      </c>
      <c r="F965">
        <v>0</v>
      </c>
      <c r="H965" t="s">
        <v>3751</v>
      </c>
      <c r="J965">
        <v>0</v>
      </c>
    </row>
    <row r="966" spans="1:10" x14ac:dyDescent="0.25">
      <c r="A966" t="s">
        <v>4692</v>
      </c>
      <c r="C966" t="s">
        <v>3751</v>
      </c>
      <c r="E966">
        <v>0</v>
      </c>
      <c r="F966">
        <v>0</v>
      </c>
      <c r="H966" t="s">
        <v>3751</v>
      </c>
      <c r="J966">
        <v>0</v>
      </c>
    </row>
    <row r="967" spans="1:10" x14ac:dyDescent="0.25">
      <c r="A967" t="s">
        <v>4693</v>
      </c>
      <c r="C967" t="s">
        <v>3751</v>
      </c>
      <c r="E967">
        <v>0</v>
      </c>
      <c r="F967">
        <v>0</v>
      </c>
      <c r="H967" t="s">
        <v>3751</v>
      </c>
      <c r="J967">
        <v>0</v>
      </c>
    </row>
    <row r="968" spans="1:10" x14ac:dyDescent="0.25">
      <c r="A968" t="s">
        <v>4694</v>
      </c>
      <c r="C968" t="s">
        <v>3751</v>
      </c>
      <c r="E968">
        <v>0</v>
      </c>
      <c r="F968">
        <v>0</v>
      </c>
      <c r="H968" t="s">
        <v>3751</v>
      </c>
      <c r="J968">
        <v>0</v>
      </c>
    </row>
    <row r="969" spans="1:10" x14ac:dyDescent="0.25">
      <c r="A969" t="s">
        <v>4695</v>
      </c>
      <c r="C969" t="s">
        <v>3751</v>
      </c>
      <c r="E969">
        <v>0</v>
      </c>
      <c r="F969">
        <v>0</v>
      </c>
      <c r="H969" t="s">
        <v>3751</v>
      </c>
      <c r="J969">
        <v>0</v>
      </c>
    </row>
    <row r="970" spans="1:10" x14ac:dyDescent="0.25">
      <c r="A970" t="s">
        <v>4696</v>
      </c>
      <c r="C970" t="s">
        <v>3751</v>
      </c>
      <c r="E970">
        <v>0</v>
      </c>
      <c r="F970">
        <v>0</v>
      </c>
      <c r="H970" t="s">
        <v>3751</v>
      </c>
      <c r="J970">
        <v>0</v>
      </c>
    </row>
    <row r="971" spans="1:10" x14ac:dyDescent="0.25">
      <c r="A971" t="s">
        <v>4697</v>
      </c>
      <c r="C971" t="s">
        <v>3751</v>
      </c>
      <c r="E971">
        <v>0</v>
      </c>
      <c r="F971">
        <v>0</v>
      </c>
      <c r="H971" t="s">
        <v>3751</v>
      </c>
      <c r="J971">
        <v>0</v>
      </c>
    </row>
    <row r="972" spans="1:10" x14ac:dyDescent="0.25">
      <c r="A972" t="s">
        <v>4698</v>
      </c>
      <c r="C972" t="s">
        <v>3751</v>
      </c>
      <c r="E972">
        <v>0</v>
      </c>
      <c r="F972">
        <v>0</v>
      </c>
      <c r="H972" t="s">
        <v>3751</v>
      </c>
      <c r="J972">
        <v>0</v>
      </c>
    </row>
    <row r="973" spans="1:10" x14ac:dyDescent="0.25">
      <c r="A973" t="s">
        <v>4699</v>
      </c>
      <c r="C973" t="s">
        <v>3751</v>
      </c>
      <c r="E973">
        <v>0</v>
      </c>
      <c r="F973">
        <v>0</v>
      </c>
      <c r="H973" t="s">
        <v>3751</v>
      </c>
      <c r="J973">
        <v>0</v>
      </c>
    </row>
    <row r="974" spans="1:10" x14ac:dyDescent="0.25">
      <c r="A974" t="s">
        <v>4700</v>
      </c>
      <c r="B974">
        <v>45891</v>
      </c>
      <c r="C974" t="s">
        <v>3751</v>
      </c>
      <c r="D974">
        <v>279560170</v>
      </c>
      <c r="E974">
        <v>157</v>
      </c>
      <c r="F974">
        <v>157</v>
      </c>
      <c r="H974" t="s">
        <v>3751</v>
      </c>
      <c r="J974">
        <v>0</v>
      </c>
    </row>
    <row r="975" spans="1:10" x14ac:dyDescent="0.25">
      <c r="A975" t="s">
        <v>4701</v>
      </c>
      <c r="C975" t="s">
        <v>3751</v>
      </c>
      <c r="E975">
        <v>0</v>
      </c>
      <c r="F975">
        <v>0</v>
      </c>
      <c r="H975" t="s">
        <v>3751</v>
      </c>
      <c r="J975">
        <v>0</v>
      </c>
    </row>
    <row r="976" spans="1:10" x14ac:dyDescent="0.25">
      <c r="A976" t="s">
        <v>4702</v>
      </c>
      <c r="C976" t="s">
        <v>3751</v>
      </c>
      <c r="E976">
        <v>0</v>
      </c>
      <c r="F976">
        <v>0</v>
      </c>
      <c r="H976" t="s">
        <v>3751</v>
      </c>
      <c r="J976">
        <v>0</v>
      </c>
    </row>
    <row r="977" spans="1:10" x14ac:dyDescent="0.25">
      <c r="A977" t="s">
        <v>4703</v>
      </c>
      <c r="C977" t="s">
        <v>3751</v>
      </c>
      <c r="E977">
        <v>0</v>
      </c>
      <c r="F977">
        <v>0</v>
      </c>
      <c r="H977" t="s">
        <v>3751</v>
      </c>
      <c r="J977">
        <v>0</v>
      </c>
    </row>
    <row r="978" spans="1:10" x14ac:dyDescent="0.25">
      <c r="A978" t="s">
        <v>4704</v>
      </c>
      <c r="C978" t="s">
        <v>3751</v>
      </c>
      <c r="E978">
        <v>0</v>
      </c>
      <c r="F978">
        <v>0</v>
      </c>
      <c r="H978" t="s">
        <v>3751</v>
      </c>
      <c r="J978">
        <v>0</v>
      </c>
    </row>
    <row r="979" spans="1:10" x14ac:dyDescent="0.25">
      <c r="A979" t="s">
        <v>4705</v>
      </c>
      <c r="C979" t="s">
        <v>3751</v>
      </c>
      <c r="E979">
        <v>0</v>
      </c>
      <c r="F979">
        <v>0</v>
      </c>
      <c r="H979" t="s">
        <v>3751</v>
      </c>
      <c r="J979">
        <v>0</v>
      </c>
    </row>
    <row r="980" spans="1:10" x14ac:dyDescent="0.25">
      <c r="A980" t="s">
        <v>4706</v>
      </c>
      <c r="C980" t="s">
        <v>3751</v>
      </c>
      <c r="E980">
        <v>0</v>
      </c>
      <c r="F980">
        <v>0</v>
      </c>
      <c r="H980" t="s">
        <v>3751</v>
      </c>
      <c r="J980">
        <v>0</v>
      </c>
    </row>
    <row r="981" spans="1:10" x14ac:dyDescent="0.25">
      <c r="A981" t="s">
        <v>4707</v>
      </c>
      <c r="C981" t="s">
        <v>3751</v>
      </c>
      <c r="E981">
        <v>0</v>
      </c>
      <c r="F981">
        <v>0</v>
      </c>
      <c r="H981" t="s">
        <v>3751</v>
      </c>
      <c r="J981">
        <v>0</v>
      </c>
    </row>
    <row r="982" spans="1:10" x14ac:dyDescent="0.25">
      <c r="A982" t="s">
        <v>4708</v>
      </c>
      <c r="C982" t="s">
        <v>3751</v>
      </c>
      <c r="E982">
        <v>0</v>
      </c>
      <c r="F982">
        <v>0</v>
      </c>
      <c r="H982" t="s">
        <v>3751</v>
      </c>
      <c r="J982">
        <v>0</v>
      </c>
    </row>
    <row r="983" spans="1:10" x14ac:dyDescent="0.25">
      <c r="A983" t="s">
        <v>4709</v>
      </c>
      <c r="C983" t="s">
        <v>3751</v>
      </c>
      <c r="E983">
        <v>0</v>
      </c>
      <c r="F983">
        <v>0</v>
      </c>
      <c r="H983" t="s">
        <v>3751</v>
      </c>
      <c r="J983">
        <v>0</v>
      </c>
    </row>
    <row r="984" spans="1:10" x14ac:dyDescent="0.25">
      <c r="A984" t="s">
        <v>4710</v>
      </c>
      <c r="C984" t="s">
        <v>3751</v>
      </c>
      <c r="E984">
        <v>0</v>
      </c>
      <c r="F984">
        <v>0</v>
      </c>
      <c r="H984" t="s">
        <v>3751</v>
      </c>
      <c r="J984">
        <v>0</v>
      </c>
    </row>
    <row r="985" spans="1:10" x14ac:dyDescent="0.25">
      <c r="A985" t="s">
        <v>4711</v>
      </c>
      <c r="C985" t="s">
        <v>3751</v>
      </c>
      <c r="E985">
        <v>0</v>
      </c>
      <c r="F985">
        <v>0</v>
      </c>
      <c r="H985" t="s">
        <v>3751</v>
      </c>
      <c r="J985">
        <v>0</v>
      </c>
    </row>
    <row r="986" spans="1:10" x14ac:dyDescent="0.25">
      <c r="A986" t="s">
        <v>4712</v>
      </c>
      <c r="C986" t="s">
        <v>3751</v>
      </c>
      <c r="E986">
        <v>0</v>
      </c>
      <c r="F986">
        <v>0</v>
      </c>
      <c r="H986" t="s">
        <v>3751</v>
      </c>
      <c r="J986">
        <v>0</v>
      </c>
    </row>
    <row r="987" spans="1:10" x14ac:dyDescent="0.25">
      <c r="A987" t="s">
        <v>4713</v>
      </c>
      <c r="C987" t="s">
        <v>3751</v>
      </c>
      <c r="E987">
        <v>0</v>
      </c>
      <c r="F987">
        <v>0</v>
      </c>
      <c r="H987" t="s">
        <v>3751</v>
      </c>
      <c r="J987">
        <v>0</v>
      </c>
    </row>
    <row r="988" spans="1:10" x14ac:dyDescent="0.25">
      <c r="A988" t="s">
        <v>4714</v>
      </c>
      <c r="C988" t="s">
        <v>3751</v>
      </c>
      <c r="E988">
        <v>0</v>
      </c>
      <c r="F988">
        <v>0</v>
      </c>
      <c r="H988" t="s">
        <v>3751</v>
      </c>
      <c r="J988">
        <v>0</v>
      </c>
    </row>
    <row r="989" spans="1:10" x14ac:dyDescent="0.25">
      <c r="A989" t="s">
        <v>4715</v>
      </c>
      <c r="C989" t="s">
        <v>3751</v>
      </c>
      <c r="E989">
        <v>0</v>
      </c>
      <c r="F989">
        <v>0</v>
      </c>
      <c r="H989" t="s">
        <v>3751</v>
      </c>
      <c r="J989">
        <v>0</v>
      </c>
    </row>
    <row r="990" spans="1:10" x14ac:dyDescent="0.25">
      <c r="A990" t="s">
        <v>4716</v>
      </c>
      <c r="C990" t="s">
        <v>3751</v>
      </c>
      <c r="E990">
        <v>0</v>
      </c>
      <c r="F990">
        <v>0</v>
      </c>
      <c r="H990" t="s">
        <v>3751</v>
      </c>
      <c r="J990">
        <v>0</v>
      </c>
    </row>
    <row r="991" spans="1:10" x14ac:dyDescent="0.25">
      <c r="A991" t="s">
        <v>4717</v>
      </c>
      <c r="C991" t="s">
        <v>3751</v>
      </c>
      <c r="E991">
        <v>0</v>
      </c>
      <c r="F991">
        <v>0</v>
      </c>
      <c r="H991" t="s">
        <v>3751</v>
      </c>
      <c r="J991">
        <v>0</v>
      </c>
    </row>
    <row r="992" spans="1:10" x14ac:dyDescent="0.25">
      <c r="A992" t="s">
        <v>4718</v>
      </c>
      <c r="C992" t="s">
        <v>3751</v>
      </c>
      <c r="E992">
        <v>0</v>
      </c>
      <c r="F992">
        <v>0</v>
      </c>
      <c r="H992" t="s">
        <v>3751</v>
      </c>
      <c r="J992">
        <v>0</v>
      </c>
    </row>
    <row r="993" spans="1:10" x14ac:dyDescent="0.25">
      <c r="A993" t="s">
        <v>3762</v>
      </c>
      <c r="C993" t="s">
        <v>3751</v>
      </c>
      <c r="E993">
        <v>0</v>
      </c>
      <c r="F993">
        <v>0</v>
      </c>
      <c r="H993" t="s">
        <v>3751</v>
      </c>
      <c r="J993">
        <v>0</v>
      </c>
    </row>
    <row r="994" spans="1:10" x14ac:dyDescent="0.25">
      <c r="A994" t="s">
        <v>3762</v>
      </c>
      <c r="C994" t="s">
        <v>3751</v>
      </c>
      <c r="E994">
        <v>0</v>
      </c>
      <c r="F994">
        <v>0</v>
      </c>
      <c r="H994" t="s">
        <v>3751</v>
      </c>
      <c r="J994">
        <v>0</v>
      </c>
    </row>
    <row r="995" spans="1:10" x14ac:dyDescent="0.25">
      <c r="A995" t="s">
        <v>4719</v>
      </c>
      <c r="C995" t="s">
        <v>3751</v>
      </c>
      <c r="E995">
        <v>0</v>
      </c>
      <c r="F995">
        <v>0</v>
      </c>
      <c r="H995" t="s">
        <v>3751</v>
      </c>
      <c r="J995">
        <v>0</v>
      </c>
    </row>
    <row r="996" spans="1:10" x14ac:dyDescent="0.25">
      <c r="A996" t="s">
        <v>4720</v>
      </c>
      <c r="C996" t="s">
        <v>3751</v>
      </c>
      <c r="E996">
        <v>0</v>
      </c>
      <c r="F996">
        <v>0</v>
      </c>
      <c r="H996" t="s">
        <v>3751</v>
      </c>
      <c r="J996">
        <v>0</v>
      </c>
    </row>
    <row r="997" spans="1:10" x14ac:dyDescent="0.25">
      <c r="A997" t="s">
        <v>4721</v>
      </c>
      <c r="C997" t="s">
        <v>3751</v>
      </c>
      <c r="E997">
        <v>0</v>
      </c>
      <c r="F997">
        <v>0</v>
      </c>
      <c r="H997" t="s">
        <v>3751</v>
      </c>
      <c r="J997">
        <v>0</v>
      </c>
    </row>
    <row r="998" spans="1:10" x14ac:dyDescent="0.25">
      <c r="A998" t="s">
        <v>4722</v>
      </c>
      <c r="C998" t="s">
        <v>3751</v>
      </c>
      <c r="E998">
        <v>0</v>
      </c>
      <c r="F998">
        <v>0</v>
      </c>
      <c r="H998" t="s">
        <v>3751</v>
      </c>
      <c r="J998">
        <v>0</v>
      </c>
    </row>
    <row r="999" spans="1:10" x14ac:dyDescent="0.25">
      <c r="A999" t="s">
        <v>4723</v>
      </c>
      <c r="C999" t="s">
        <v>3751</v>
      </c>
      <c r="E999">
        <v>0</v>
      </c>
      <c r="F999">
        <v>0</v>
      </c>
      <c r="H999" t="s">
        <v>3751</v>
      </c>
      <c r="J999">
        <v>0</v>
      </c>
    </row>
    <row r="1000" spans="1:10" x14ac:dyDescent="0.25">
      <c r="A1000" t="s">
        <v>4724</v>
      </c>
      <c r="C1000" t="s">
        <v>3751</v>
      </c>
      <c r="E1000">
        <v>0</v>
      </c>
      <c r="F1000">
        <v>0</v>
      </c>
      <c r="H1000" t="s">
        <v>3751</v>
      </c>
      <c r="J1000">
        <v>0</v>
      </c>
    </row>
    <row r="1001" spans="1:10" x14ac:dyDescent="0.25">
      <c r="A1001" t="s">
        <v>4725</v>
      </c>
      <c r="C1001" t="s">
        <v>3751</v>
      </c>
      <c r="E1001">
        <v>0</v>
      </c>
      <c r="F1001">
        <v>0</v>
      </c>
      <c r="H1001" t="s">
        <v>3751</v>
      </c>
      <c r="J1001">
        <v>0</v>
      </c>
    </row>
    <row r="1002" spans="1:10" x14ac:dyDescent="0.25">
      <c r="A1002" t="s">
        <v>4726</v>
      </c>
      <c r="C1002" t="s">
        <v>3751</v>
      </c>
      <c r="E1002">
        <v>0</v>
      </c>
      <c r="F1002">
        <v>0</v>
      </c>
      <c r="H1002" t="s">
        <v>3751</v>
      </c>
      <c r="J1002">
        <v>0</v>
      </c>
    </row>
    <row r="1003" spans="1:10" x14ac:dyDescent="0.25">
      <c r="A1003" t="s">
        <v>4727</v>
      </c>
      <c r="C1003" t="s">
        <v>3751</v>
      </c>
      <c r="E1003">
        <v>0</v>
      </c>
      <c r="F1003">
        <v>0</v>
      </c>
      <c r="H1003" t="s">
        <v>3751</v>
      </c>
      <c r="J1003">
        <v>0</v>
      </c>
    </row>
    <row r="1004" spans="1:10" x14ac:dyDescent="0.25">
      <c r="A1004" t="s">
        <v>4728</v>
      </c>
      <c r="C1004" t="s">
        <v>3751</v>
      </c>
      <c r="E1004">
        <v>0</v>
      </c>
      <c r="F1004">
        <v>0</v>
      </c>
      <c r="H1004" t="s">
        <v>3751</v>
      </c>
      <c r="J1004">
        <v>0</v>
      </c>
    </row>
    <row r="1005" spans="1:10" x14ac:dyDescent="0.25">
      <c r="A1005" t="s">
        <v>4729</v>
      </c>
      <c r="C1005" t="s">
        <v>3751</v>
      </c>
      <c r="E1005">
        <v>0</v>
      </c>
      <c r="F1005">
        <v>0</v>
      </c>
      <c r="H1005" t="s">
        <v>3751</v>
      </c>
      <c r="J1005">
        <v>0</v>
      </c>
    </row>
    <row r="1006" spans="1:10" x14ac:dyDescent="0.25">
      <c r="A1006" t="s">
        <v>4730</v>
      </c>
      <c r="C1006" t="s">
        <v>3751</v>
      </c>
      <c r="E1006">
        <v>0</v>
      </c>
      <c r="F1006">
        <v>0</v>
      </c>
      <c r="H1006" t="s">
        <v>3751</v>
      </c>
      <c r="J1006">
        <v>0</v>
      </c>
    </row>
    <row r="1007" spans="1:10" x14ac:dyDescent="0.25">
      <c r="A1007" t="s">
        <v>4731</v>
      </c>
      <c r="C1007" t="s">
        <v>3751</v>
      </c>
      <c r="E1007">
        <v>0</v>
      </c>
      <c r="F1007">
        <v>0</v>
      </c>
      <c r="H1007" t="s">
        <v>3751</v>
      </c>
      <c r="J1007">
        <v>0</v>
      </c>
    </row>
    <row r="1008" spans="1:10" x14ac:dyDescent="0.25">
      <c r="A1008" t="s">
        <v>4732</v>
      </c>
      <c r="C1008" t="s">
        <v>3751</v>
      </c>
      <c r="E1008">
        <v>0</v>
      </c>
      <c r="F1008">
        <v>0</v>
      </c>
      <c r="H1008" t="s">
        <v>3751</v>
      </c>
      <c r="J1008">
        <v>0</v>
      </c>
    </row>
    <row r="1009" spans="1:10" x14ac:dyDescent="0.25">
      <c r="A1009" t="s">
        <v>4733</v>
      </c>
      <c r="C1009" t="s">
        <v>3751</v>
      </c>
      <c r="E1009">
        <v>0</v>
      </c>
      <c r="F1009">
        <v>0</v>
      </c>
      <c r="H1009" t="s">
        <v>3751</v>
      </c>
      <c r="J1009">
        <v>0</v>
      </c>
    </row>
    <row r="1010" spans="1:10" x14ac:dyDescent="0.25">
      <c r="A1010" t="s">
        <v>4734</v>
      </c>
      <c r="C1010" t="s">
        <v>3751</v>
      </c>
      <c r="E1010">
        <v>0</v>
      </c>
      <c r="F1010">
        <v>0</v>
      </c>
      <c r="H1010" t="s">
        <v>3751</v>
      </c>
      <c r="J1010">
        <v>0</v>
      </c>
    </row>
    <row r="1011" spans="1:10" x14ac:dyDescent="0.25">
      <c r="A1011" t="s">
        <v>4735</v>
      </c>
      <c r="C1011" t="s">
        <v>3751</v>
      </c>
      <c r="E1011">
        <v>0</v>
      </c>
      <c r="F1011">
        <v>0</v>
      </c>
      <c r="H1011" t="s">
        <v>3751</v>
      </c>
      <c r="J1011">
        <v>0</v>
      </c>
    </row>
    <row r="1012" spans="1:10" x14ac:dyDescent="0.25">
      <c r="A1012" t="s">
        <v>4736</v>
      </c>
      <c r="C1012" t="s">
        <v>3751</v>
      </c>
      <c r="E1012">
        <v>0</v>
      </c>
      <c r="F1012">
        <v>0</v>
      </c>
      <c r="H1012" t="s">
        <v>3751</v>
      </c>
      <c r="J1012">
        <v>0</v>
      </c>
    </row>
    <row r="1013" spans="1:10" x14ac:dyDescent="0.25">
      <c r="A1013" t="s">
        <v>4737</v>
      </c>
      <c r="C1013" t="s">
        <v>3751</v>
      </c>
      <c r="E1013">
        <v>0</v>
      </c>
      <c r="F1013">
        <v>0</v>
      </c>
      <c r="H1013" t="s">
        <v>3751</v>
      </c>
      <c r="J1013">
        <v>0</v>
      </c>
    </row>
    <row r="1014" spans="1:10" x14ac:dyDescent="0.25">
      <c r="A1014" t="s">
        <v>4738</v>
      </c>
      <c r="C1014" t="s">
        <v>3751</v>
      </c>
      <c r="E1014">
        <v>0</v>
      </c>
      <c r="F1014">
        <v>0</v>
      </c>
      <c r="H1014" t="s">
        <v>3751</v>
      </c>
      <c r="J1014">
        <v>0</v>
      </c>
    </row>
    <row r="1015" spans="1:10" x14ac:dyDescent="0.25">
      <c r="A1015" t="s">
        <v>4739</v>
      </c>
      <c r="C1015" t="s">
        <v>3751</v>
      </c>
      <c r="E1015">
        <v>0</v>
      </c>
      <c r="F1015">
        <v>0</v>
      </c>
      <c r="H1015" t="s">
        <v>3751</v>
      </c>
      <c r="J1015">
        <v>0</v>
      </c>
    </row>
    <row r="1016" spans="1:10" x14ac:dyDescent="0.25">
      <c r="A1016" t="s">
        <v>3762</v>
      </c>
      <c r="C1016" t="s">
        <v>3751</v>
      </c>
      <c r="E1016">
        <v>0</v>
      </c>
      <c r="F1016">
        <v>0</v>
      </c>
      <c r="H1016" t="s">
        <v>3751</v>
      </c>
      <c r="J1016">
        <v>0</v>
      </c>
    </row>
    <row r="1017" spans="1:10" x14ac:dyDescent="0.25">
      <c r="A1017" t="s">
        <v>3762</v>
      </c>
      <c r="C1017" t="s">
        <v>3751</v>
      </c>
      <c r="E1017">
        <v>0</v>
      </c>
      <c r="F1017">
        <v>0</v>
      </c>
      <c r="H1017" t="s">
        <v>3751</v>
      </c>
      <c r="J1017">
        <v>0</v>
      </c>
    </row>
    <row r="1018" spans="1:10" x14ac:dyDescent="0.25">
      <c r="A1018" t="s">
        <v>3762</v>
      </c>
      <c r="C1018" t="s">
        <v>3751</v>
      </c>
      <c r="E1018">
        <v>0</v>
      </c>
      <c r="F1018">
        <v>0</v>
      </c>
      <c r="H1018" t="s">
        <v>3751</v>
      </c>
      <c r="J1018">
        <v>0</v>
      </c>
    </row>
    <row r="1019" spans="1:10" x14ac:dyDescent="0.25">
      <c r="A1019" t="s">
        <v>3762</v>
      </c>
      <c r="C1019" t="s">
        <v>3751</v>
      </c>
      <c r="E1019">
        <v>0</v>
      </c>
      <c r="F1019">
        <v>0</v>
      </c>
      <c r="H1019" t="s">
        <v>3751</v>
      </c>
      <c r="J1019">
        <v>0</v>
      </c>
    </row>
    <row r="1020" spans="1:10" x14ac:dyDescent="0.25">
      <c r="A1020" t="s">
        <v>3762</v>
      </c>
      <c r="C1020" t="s">
        <v>3751</v>
      </c>
      <c r="E1020">
        <v>0</v>
      </c>
      <c r="F1020">
        <v>0</v>
      </c>
      <c r="H1020" t="s">
        <v>3751</v>
      </c>
      <c r="J1020">
        <v>0</v>
      </c>
    </row>
    <row r="1021" spans="1:10" x14ac:dyDescent="0.25">
      <c r="A1021" t="s">
        <v>3762</v>
      </c>
      <c r="C1021" t="s">
        <v>3751</v>
      </c>
      <c r="E1021">
        <v>0</v>
      </c>
      <c r="F1021">
        <v>0</v>
      </c>
      <c r="H1021" t="s">
        <v>3751</v>
      </c>
      <c r="J1021">
        <v>0</v>
      </c>
    </row>
    <row r="1022" spans="1:10" x14ac:dyDescent="0.25">
      <c r="A1022" t="s">
        <v>3762</v>
      </c>
      <c r="C1022" t="s">
        <v>3751</v>
      </c>
      <c r="E1022">
        <v>0</v>
      </c>
      <c r="F1022">
        <v>0</v>
      </c>
      <c r="H1022" t="s">
        <v>3751</v>
      </c>
      <c r="J1022">
        <v>0</v>
      </c>
    </row>
    <row r="1023" spans="1:10" x14ac:dyDescent="0.25">
      <c r="A1023" t="s">
        <v>3762</v>
      </c>
      <c r="C1023" t="s">
        <v>3751</v>
      </c>
      <c r="E1023">
        <v>0</v>
      </c>
      <c r="F1023">
        <v>0</v>
      </c>
      <c r="H1023" t="s">
        <v>3751</v>
      </c>
      <c r="J1023">
        <v>0</v>
      </c>
    </row>
    <row r="1024" spans="1:10" x14ac:dyDescent="0.25">
      <c r="A1024" t="s">
        <v>3762</v>
      </c>
      <c r="C1024" t="s">
        <v>3751</v>
      </c>
      <c r="E1024">
        <v>0</v>
      </c>
      <c r="F1024">
        <v>0</v>
      </c>
      <c r="H1024" t="s">
        <v>3751</v>
      </c>
      <c r="J1024">
        <v>0</v>
      </c>
    </row>
    <row r="1025" spans="1:10" x14ac:dyDescent="0.25">
      <c r="A1025" t="s">
        <v>4740</v>
      </c>
      <c r="C1025" t="s">
        <v>3751</v>
      </c>
      <c r="E1025">
        <v>0</v>
      </c>
      <c r="F1025">
        <v>0</v>
      </c>
      <c r="H1025" t="s">
        <v>3751</v>
      </c>
      <c r="J1025">
        <v>0</v>
      </c>
    </row>
    <row r="1026" spans="1:10" x14ac:dyDescent="0.25">
      <c r="A1026" t="s">
        <v>4741</v>
      </c>
      <c r="C1026" t="s">
        <v>3751</v>
      </c>
      <c r="E1026">
        <v>0</v>
      </c>
      <c r="F1026">
        <v>0</v>
      </c>
      <c r="H1026" t="s">
        <v>3751</v>
      </c>
      <c r="J1026">
        <v>0</v>
      </c>
    </row>
    <row r="1027" spans="1:10" x14ac:dyDescent="0.25">
      <c r="A1027" t="s">
        <v>4742</v>
      </c>
      <c r="C1027" t="s">
        <v>3751</v>
      </c>
      <c r="E1027">
        <v>0</v>
      </c>
      <c r="F1027">
        <v>0</v>
      </c>
      <c r="H1027" t="s">
        <v>3751</v>
      </c>
      <c r="J1027">
        <v>0</v>
      </c>
    </row>
    <row r="1028" spans="1:10" x14ac:dyDescent="0.25">
      <c r="A1028" t="s">
        <v>4743</v>
      </c>
      <c r="C1028" t="s">
        <v>3751</v>
      </c>
      <c r="E1028">
        <v>0</v>
      </c>
      <c r="F1028">
        <v>0</v>
      </c>
      <c r="H1028" t="s">
        <v>3751</v>
      </c>
      <c r="J1028">
        <v>0</v>
      </c>
    </row>
    <row r="1029" spans="1:10" x14ac:dyDescent="0.25">
      <c r="A1029" t="s">
        <v>4744</v>
      </c>
      <c r="C1029" t="s">
        <v>3751</v>
      </c>
      <c r="E1029">
        <v>0</v>
      </c>
      <c r="F1029">
        <v>0</v>
      </c>
      <c r="H1029" t="s">
        <v>3751</v>
      </c>
      <c r="J1029">
        <v>0</v>
      </c>
    </row>
    <row r="1030" spans="1:10" x14ac:dyDescent="0.25">
      <c r="A1030" t="s">
        <v>4745</v>
      </c>
      <c r="C1030" t="s">
        <v>3751</v>
      </c>
      <c r="E1030">
        <v>0</v>
      </c>
      <c r="F1030">
        <v>0</v>
      </c>
      <c r="H1030" t="s">
        <v>3751</v>
      </c>
      <c r="J1030">
        <v>0</v>
      </c>
    </row>
    <row r="1031" spans="1:10" x14ac:dyDescent="0.25">
      <c r="A1031" t="s">
        <v>4746</v>
      </c>
      <c r="C1031" t="s">
        <v>3751</v>
      </c>
      <c r="E1031">
        <v>0</v>
      </c>
      <c r="F1031">
        <v>0</v>
      </c>
      <c r="H1031" t="s">
        <v>3751</v>
      </c>
      <c r="J1031">
        <v>0</v>
      </c>
    </row>
    <row r="1032" spans="1:10" x14ac:dyDescent="0.25">
      <c r="A1032" t="s">
        <v>4747</v>
      </c>
      <c r="C1032" t="s">
        <v>3751</v>
      </c>
      <c r="E1032">
        <v>0</v>
      </c>
      <c r="F1032">
        <v>0</v>
      </c>
      <c r="H1032" t="s">
        <v>3751</v>
      </c>
      <c r="J1032">
        <v>0</v>
      </c>
    </row>
    <row r="1033" spans="1:10" x14ac:dyDescent="0.25">
      <c r="A1033" t="s">
        <v>4748</v>
      </c>
      <c r="C1033" t="s">
        <v>3751</v>
      </c>
      <c r="E1033">
        <v>0</v>
      </c>
      <c r="F1033">
        <v>0</v>
      </c>
      <c r="H1033" t="s">
        <v>3751</v>
      </c>
      <c r="J1033">
        <v>0</v>
      </c>
    </row>
    <row r="1034" spans="1:10" x14ac:dyDescent="0.25">
      <c r="A1034" t="s">
        <v>4749</v>
      </c>
      <c r="C1034" t="s">
        <v>3751</v>
      </c>
      <c r="E1034">
        <v>0</v>
      </c>
      <c r="F1034">
        <v>0</v>
      </c>
      <c r="H1034" t="s">
        <v>3751</v>
      </c>
      <c r="J1034">
        <v>0</v>
      </c>
    </row>
    <row r="1035" spans="1:10" x14ac:dyDescent="0.25">
      <c r="A1035" t="s">
        <v>4750</v>
      </c>
      <c r="C1035" t="s">
        <v>3751</v>
      </c>
      <c r="E1035">
        <v>0</v>
      </c>
      <c r="F1035">
        <v>0</v>
      </c>
      <c r="H1035" t="s">
        <v>3751</v>
      </c>
      <c r="J1035">
        <v>0</v>
      </c>
    </row>
    <row r="1036" spans="1:10" x14ac:dyDescent="0.25">
      <c r="A1036" t="s">
        <v>4751</v>
      </c>
      <c r="C1036" t="s">
        <v>3751</v>
      </c>
      <c r="E1036">
        <v>0</v>
      </c>
      <c r="F1036">
        <v>0</v>
      </c>
      <c r="H1036" t="s">
        <v>3751</v>
      </c>
      <c r="J1036">
        <v>0</v>
      </c>
    </row>
    <row r="1037" spans="1:10" x14ac:dyDescent="0.25">
      <c r="A1037" t="s">
        <v>4752</v>
      </c>
      <c r="C1037" t="s">
        <v>3751</v>
      </c>
      <c r="E1037">
        <v>0</v>
      </c>
      <c r="F1037">
        <v>0</v>
      </c>
      <c r="H1037" t="s">
        <v>3751</v>
      </c>
      <c r="J1037">
        <v>0</v>
      </c>
    </row>
    <row r="1038" spans="1:10" x14ac:dyDescent="0.25">
      <c r="A1038" t="s">
        <v>4753</v>
      </c>
      <c r="C1038" t="s">
        <v>3751</v>
      </c>
      <c r="E1038">
        <v>0</v>
      </c>
      <c r="F1038">
        <v>0</v>
      </c>
      <c r="H1038" t="s">
        <v>3751</v>
      </c>
      <c r="J1038">
        <v>0</v>
      </c>
    </row>
    <row r="1039" spans="1:10" x14ac:dyDescent="0.25">
      <c r="A1039" t="s">
        <v>4754</v>
      </c>
      <c r="C1039" t="s">
        <v>3751</v>
      </c>
      <c r="E1039">
        <v>0</v>
      </c>
      <c r="F1039">
        <v>0</v>
      </c>
      <c r="H1039" t="s">
        <v>3751</v>
      </c>
      <c r="J1039">
        <v>0</v>
      </c>
    </row>
    <row r="1040" spans="1:10" x14ac:dyDescent="0.25">
      <c r="A1040" t="s">
        <v>4755</v>
      </c>
      <c r="C1040" t="s">
        <v>3751</v>
      </c>
      <c r="E1040">
        <v>0</v>
      </c>
      <c r="F1040">
        <v>0</v>
      </c>
      <c r="H1040" t="s">
        <v>3751</v>
      </c>
      <c r="J1040">
        <v>0</v>
      </c>
    </row>
    <row r="1041" spans="1:10" x14ac:dyDescent="0.25">
      <c r="A1041" t="s">
        <v>4756</v>
      </c>
      <c r="C1041" t="s">
        <v>3751</v>
      </c>
      <c r="E1041">
        <v>0</v>
      </c>
      <c r="F1041">
        <v>0</v>
      </c>
      <c r="H1041" t="s">
        <v>3751</v>
      </c>
      <c r="J1041">
        <v>0</v>
      </c>
    </row>
    <row r="1042" spans="1:10" x14ac:dyDescent="0.25">
      <c r="A1042" t="s">
        <v>4757</v>
      </c>
      <c r="C1042" t="s">
        <v>3751</v>
      </c>
      <c r="E1042">
        <v>0</v>
      </c>
      <c r="F1042">
        <v>0</v>
      </c>
      <c r="H1042" t="s">
        <v>3751</v>
      </c>
      <c r="J1042">
        <v>0</v>
      </c>
    </row>
    <row r="1043" spans="1:10" x14ac:dyDescent="0.25">
      <c r="A1043" t="s">
        <v>4758</v>
      </c>
      <c r="C1043" t="s">
        <v>3751</v>
      </c>
      <c r="E1043">
        <v>0</v>
      </c>
      <c r="F1043">
        <v>0</v>
      </c>
      <c r="H1043" t="s">
        <v>3751</v>
      </c>
      <c r="J1043">
        <v>0</v>
      </c>
    </row>
    <row r="1044" spans="1:10" x14ac:dyDescent="0.25">
      <c r="A1044" t="s">
        <v>4759</v>
      </c>
      <c r="C1044" t="s">
        <v>3751</v>
      </c>
      <c r="E1044">
        <v>0</v>
      </c>
      <c r="F1044">
        <v>0</v>
      </c>
      <c r="H1044" t="s">
        <v>3751</v>
      </c>
      <c r="J1044">
        <v>0</v>
      </c>
    </row>
    <row r="1045" spans="1:10" x14ac:dyDescent="0.25">
      <c r="A1045" t="s">
        <v>4760</v>
      </c>
      <c r="C1045" t="s">
        <v>3751</v>
      </c>
      <c r="E1045">
        <v>0</v>
      </c>
      <c r="F1045">
        <v>0</v>
      </c>
      <c r="H1045" t="s">
        <v>3751</v>
      </c>
      <c r="J1045">
        <v>0</v>
      </c>
    </row>
    <row r="1046" spans="1:10" x14ac:dyDescent="0.25">
      <c r="A1046" t="s">
        <v>4761</v>
      </c>
      <c r="C1046" t="s">
        <v>3751</v>
      </c>
      <c r="E1046">
        <v>0</v>
      </c>
      <c r="F1046">
        <v>0</v>
      </c>
      <c r="H1046" t="s">
        <v>3751</v>
      </c>
      <c r="J1046">
        <v>0</v>
      </c>
    </row>
    <row r="1047" spans="1:10" x14ac:dyDescent="0.25">
      <c r="A1047" t="s">
        <v>4762</v>
      </c>
      <c r="C1047" t="s">
        <v>3751</v>
      </c>
      <c r="E1047">
        <v>0</v>
      </c>
      <c r="F1047">
        <v>0</v>
      </c>
      <c r="H1047" t="s">
        <v>3751</v>
      </c>
      <c r="J1047">
        <v>0</v>
      </c>
    </row>
    <row r="1048" spans="1:10" x14ac:dyDescent="0.25">
      <c r="A1048" t="s">
        <v>4763</v>
      </c>
      <c r="C1048" t="s">
        <v>3751</v>
      </c>
      <c r="E1048">
        <v>0</v>
      </c>
      <c r="F1048">
        <v>0</v>
      </c>
      <c r="H1048" t="s">
        <v>3751</v>
      </c>
      <c r="J1048">
        <v>0</v>
      </c>
    </row>
    <row r="1049" spans="1:10" x14ac:dyDescent="0.25">
      <c r="A1049" t="s">
        <v>4764</v>
      </c>
      <c r="C1049" t="s">
        <v>3751</v>
      </c>
      <c r="E1049">
        <v>0</v>
      </c>
      <c r="F1049">
        <v>0</v>
      </c>
      <c r="H1049" t="s">
        <v>3751</v>
      </c>
      <c r="J1049">
        <v>0</v>
      </c>
    </row>
    <row r="1050" spans="1:10" x14ac:dyDescent="0.25">
      <c r="A1050" t="s">
        <v>4765</v>
      </c>
      <c r="C1050" t="s">
        <v>3751</v>
      </c>
      <c r="E1050">
        <v>0</v>
      </c>
      <c r="F1050">
        <v>0</v>
      </c>
      <c r="H1050" t="s">
        <v>3751</v>
      </c>
      <c r="J1050">
        <v>0</v>
      </c>
    </row>
    <row r="1051" spans="1:10" x14ac:dyDescent="0.25">
      <c r="A1051" t="s">
        <v>4766</v>
      </c>
      <c r="C1051" t="s">
        <v>3751</v>
      </c>
      <c r="E1051">
        <v>0</v>
      </c>
      <c r="F1051">
        <v>0</v>
      </c>
      <c r="H1051" t="s">
        <v>3751</v>
      </c>
      <c r="J1051">
        <v>0</v>
      </c>
    </row>
    <row r="1052" spans="1:10" x14ac:dyDescent="0.25">
      <c r="A1052" t="s">
        <v>4767</v>
      </c>
      <c r="C1052" t="s">
        <v>3751</v>
      </c>
      <c r="E1052">
        <v>0</v>
      </c>
      <c r="F1052">
        <v>0</v>
      </c>
      <c r="H1052" t="s">
        <v>3751</v>
      </c>
      <c r="J1052">
        <v>0</v>
      </c>
    </row>
    <row r="1053" spans="1:10" x14ac:dyDescent="0.25">
      <c r="A1053" t="s">
        <v>4768</v>
      </c>
      <c r="C1053" t="s">
        <v>3751</v>
      </c>
      <c r="E1053">
        <v>0</v>
      </c>
      <c r="F1053">
        <v>0</v>
      </c>
      <c r="H1053" t="s">
        <v>3751</v>
      </c>
      <c r="J1053">
        <v>0</v>
      </c>
    </row>
    <row r="1054" spans="1:10" x14ac:dyDescent="0.25">
      <c r="A1054" t="s">
        <v>4769</v>
      </c>
      <c r="C1054" t="s">
        <v>3751</v>
      </c>
      <c r="E1054">
        <v>0</v>
      </c>
      <c r="F1054">
        <v>0</v>
      </c>
      <c r="H1054" t="s">
        <v>3751</v>
      </c>
      <c r="J1054">
        <v>0</v>
      </c>
    </row>
    <row r="1055" spans="1:10" x14ac:dyDescent="0.25">
      <c r="A1055" t="s">
        <v>4770</v>
      </c>
      <c r="C1055" t="s">
        <v>3751</v>
      </c>
      <c r="E1055">
        <v>0</v>
      </c>
      <c r="F1055">
        <v>0</v>
      </c>
      <c r="H1055" t="s">
        <v>3751</v>
      </c>
      <c r="J1055">
        <v>0</v>
      </c>
    </row>
    <row r="1056" spans="1:10" x14ac:dyDescent="0.25">
      <c r="A1056" t="s">
        <v>4771</v>
      </c>
      <c r="C1056" t="s">
        <v>3751</v>
      </c>
      <c r="E1056">
        <v>0</v>
      </c>
      <c r="F1056">
        <v>0</v>
      </c>
      <c r="H1056" t="s">
        <v>3751</v>
      </c>
      <c r="J1056">
        <v>0</v>
      </c>
    </row>
    <row r="1057" spans="1:10" x14ac:dyDescent="0.25">
      <c r="A1057" t="s">
        <v>4772</v>
      </c>
      <c r="C1057" t="s">
        <v>3751</v>
      </c>
      <c r="E1057">
        <v>0</v>
      </c>
      <c r="F1057">
        <v>0</v>
      </c>
      <c r="H1057" t="s">
        <v>3751</v>
      </c>
      <c r="J1057">
        <v>0</v>
      </c>
    </row>
    <row r="1058" spans="1:10" x14ac:dyDescent="0.25">
      <c r="A1058" t="s">
        <v>4773</v>
      </c>
      <c r="C1058" t="s">
        <v>3751</v>
      </c>
      <c r="E1058">
        <v>0</v>
      </c>
      <c r="F1058">
        <v>0</v>
      </c>
      <c r="H1058" t="s">
        <v>3751</v>
      </c>
      <c r="J1058">
        <v>0</v>
      </c>
    </row>
    <row r="1059" spans="1:10" x14ac:dyDescent="0.25">
      <c r="A1059" t="s">
        <v>4774</v>
      </c>
      <c r="C1059" t="s">
        <v>3751</v>
      </c>
      <c r="E1059">
        <v>0</v>
      </c>
      <c r="F1059">
        <v>0</v>
      </c>
      <c r="H1059" t="s">
        <v>3751</v>
      </c>
      <c r="J1059">
        <v>0</v>
      </c>
    </row>
    <row r="1060" spans="1:10" x14ac:dyDescent="0.25">
      <c r="A1060" t="s">
        <v>4775</v>
      </c>
      <c r="C1060" t="s">
        <v>3751</v>
      </c>
      <c r="E1060">
        <v>0</v>
      </c>
      <c r="F1060">
        <v>0</v>
      </c>
      <c r="H1060" t="s">
        <v>3751</v>
      </c>
      <c r="J1060">
        <v>0</v>
      </c>
    </row>
    <row r="1061" spans="1:10" x14ac:dyDescent="0.25">
      <c r="A1061" t="s">
        <v>4776</v>
      </c>
      <c r="C1061" t="s">
        <v>3751</v>
      </c>
      <c r="E1061">
        <v>0</v>
      </c>
      <c r="F1061">
        <v>0</v>
      </c>
      <c r="H1061" t="s">
        <v>3751</v>
      </c>
      <c r="J1061">
        <v>0</v>
      </c>
    </row>
    <row r="1062" spans="1:10" x14ac:dyDescent="0.25">
      <c r="A1062" t="s">
        <v>4777</v>
      </c>
      <c r="C1062" t="s">
        <v>3751</v>
      </c>
      <c r="E1062">
        <v>0</v>
      </c>
      <c r="F1062">
        <v>0</v>
      </c>
      <c r="H1062" t="s">
        <v>3751</v>
      </c>
      <c r="J1062">
        <v>0</v>
      </c>
    </row>
    <row r="1063" spans="1:10" x14ac:dyDescent="0.25">
      <c r="A1063" t="s">
        <v>4778</v>
      </c>
      <c r="C1063" t="s">
        <v>3751</v>
      </c>
      <c r="E1063">
        <v>0</v>
      </c>
      <c r="F1063">
        <v>0</v>
      </c>
      <c r="H1063" t="s">
        <v>3751</v>
      </c>
      <c r="J1063">
        <v>0</v>
      </c>
    </row>
    <row r="1064" spans="1:10" x14ac:dyDescent="0.25">
      <c r="A1064" t="s">
        <v>4779</v>
      </c>
      <c r="C1064" t="s">
        <v>3751</v>
      </c>
      <c r="E1064">
        <v>0</v>
      </c>
      <c r="F1064">
        <v>0</v>
      </c>
      <c r="H1064" t="s">
        <v>3751</v>
      </c>
      <c r="J1064">
        <v>0</v>
      </c>
    </row>
    <row r="1065" spans="1:10" x14ac:dyDescent="0.25">
      <c r="A1065" t="s">
        <v>4780</v>
      </c>
      <c r="C1065" t="s">
        <v>3751</v>
      </c>
      <c r="E1065">
        <v>0</v>
      </c>
      <c r="F1065">
        <v>0</v>
      </c>
      <c r="H1065" t="s">
        <v>3751</v>
      </c>
      <c r="J1065">
        <v>0</v>
      </c>
    </row>
    <row r="1066" spans="1:10" x14ac:dyDescent="0.25">
      <c r="A1066" t="s">
        <v>4781</v>
      </c>
      <c r="C1066" t="s">
        <v>3751</v>
      </c>
      <c r="E1066">
        <v>0</v>
      </c>
      <c r="F1066">
        <v>0</v>
      </c>
      <c r="H1066" t="s">
        <v>3751</v>
      </c>
      <c r="J1066">
        <v>0</v>
      </c>
    </row>
    <row r="1067" spans="1:10" x14ac:dyDescent="0.25">
      <c r="A1067" t="s">
        <v>4782</v>
      </c>
      <c r="C1067" t="s">
        <v>3751</v>
      </c>
      <c r="E1067">
        <v>0</v>
      </c>
      <c r="F1067">
        <v>0</v>
      </c>
      <c r="H1067" t="s">
        <v>3751</v>
      </c>
      <c r="J1067">
        <v>0</v>
      </c>
    </row>
    <row r="1068" spans="1:10" x14ac:dyDescent="0.25">
      <c r="A1068" t="s">
        <v>4783</v>
      </c>
      <c r="C1068" t="s">
        <v>3751</v>
      </c>
      <c r="E1068">
        <v>0</v>
      </c>
      <c r="F1068">
        <v>0</v>
      </c>
      <c r="H1068" t="s">
        <v>3751</v>
      </c>
      <c r="J1068">
        <v>0</v>
      </c>
    </row>
    <row r="1069" spans="1:10" x14ac:dyDescent="0.25">
      <c r="A1069" t="s">
        <v>4784</v>
      </c>
      <c r="C1069" t="s">
        <v>3751</v>
      </c>
      <c r="E1069">
        <v>0</v>
      </c>
      <c r="F1069">
        <v>0</v>
      </c>
      <c r="H1069" t="s">
        <v>3751</v>
      </c>
      <c r="J1069">
        <v>0</v>
      </c>
    </row>
    <row r="1070" spans="1:10" x14ac:dyDescent="0.25">
      <c r="A1070" t="s">
        <v>4785</v>
      </c>
      <c r="C1070" t="s">
        <v>3751</v>
      </c>
      <c r="E1070">
        <v>0</v>
      </c>
      <c r="F1070">
        <v>0</v>
      </c>
      <c r="H1070" t="s">
        <v>3751</v>
      </c>
      <c r="J1070">
        <v>0</v>
      </c>
    </row>
    <row r="1071" spans="1:10" x14ac:dyDescent="0.25">
      <c r="A1071" t="s">
        <v>4786</v>
      </c>
      <c r="C1071" t="s">
        <v>3751</v>
      </c>
      <c r="E1071">
        <v>0</v>
      </c>
      <c r="F1071">
        <v>0</v>
      </c>
      <c r="H1071" t="s">
        <v>3751</v>
      </c>
      <c r="J1071">
        <v>0</v>
      </c>
    </row>
    <row r="1072" spans="1:10" x14ac:dyDescent="0.25">
      <c r="A1072" t="s">
        <v>4787</v>
      </c>
      <c r="C1072" t="s">
        <v>3751</v>
      </c>
      <c r="E1072">
        <v>0</v>
      </c>
      <c r="F1072">
        <v>0</v>
      </c>
      <c r="H1072" t="s">
        <v>3751</v>
      </c>
      <c r="J1072">
        <v>0</v>
      </c>
    </row>
    <row r="1073" spans="1:10" x14ac:dyDescent="0.25">
      <c r="A1073" t="s">
        <v>4788</v>
      </c>
      <c r="C1073" t="s">
        <v>3751</v>
      </c>
      <c r="E1073">
        <v>0</v>
      </c>
      <c r="F1073">
        <v>0</v>
      </c>
      <c r="H1073" t="s">
        <v>3751</v>
      </c>
      <c r="J1073">
        <v>0</v>
      </c>
    </row>
    <row r="1074" spans="1:10" x14ac:dyDescent="0.25">
      <c r="A1074" t="s">
        <v>4789</v>
      </c>
      <c r="C1074" t="s">
        <v>3751</v>
      </c>
      <c r="E1074">
        <v>0</v>
      </c>
      <c r="F1074">
        <v>0</v>
      </c>
      <c r="H1074" t="s">
        <v>3751</v>
      </c>
      <c r="J1074">
        <v>0</v>
      </c>
    </row>
    <row r="1075" spans="1:10" x14ac:dyDescent="0.25">
      <c r="A1075" t="s">
        <v>4790</v>
      </c>
      <c r="C1075" t="s">
        <v>3751</v>
      </c>
      <c r="E1075">
        <v>0</v>
      </c>
      <c r="F1075">
        <v>0</v>
      </c>
      <c r="H1075" t="s">
        <v>3751</v>
      </c>
      <c r="J1075">
        <v>0</v>
      </c>
    </row>
    <row r="1076" spans="1:10" x14ac:dyDescent="0.25">
      <c r="A1076" t="s">
        <v>4791</v>
      </c>
      <c r="C1076" t="s">
        <v>3751</v>
      </c>
      <c r="E1076">
        <v>0</v>
      </c>
      <c r="F1076">
        <v>0</v>
      </c>
      <c r="H1076" t="s">
        <v>3751</v>
      </c>
      <c r="J1076">
        <v>0</v>
      </c>
    </row>
    <row r="1077" spans="1:10" x14ac:dyDescent="0.25">
      <c r="A1077" t="s">
        <v>4792</v>
      </c>
      <c r="C1077" t="s">
        <v>3751</v>
      </c>
      <c r="E1077">
        <v>0</v>
      </c>
      <c r="F1077">
        <v>0</v>
      </c>
      <c r="H1077" t="s">
        <v>3751</v>
      </c>
      <c r="J1077">
        <v>0</v>
      </c>
    </row>
    <row r="1078" spans="1:10" x14ac:dyDescent="0.25">
      <c r="A1078" t="s">
        <v>4793</v>
      </c>
      <c r="C1078" t="s">
        <v>3751</v>
      </c>
      <c r="E1078">
        <v>0</v>
      </c>
      <c r="F1078">
        <v>0</v>
      </c>
      <c r="H1078" t="s">
        <v>3751</v>
      </c>
      <c r="J1078">
        <v>0</v>
      </c>
    </row>
    <row r="1079" spans="1:10" x14ac:dyDescent="0.25">
      <c r="A1079" t="s">
        <v>4794</v>
      </c>
      <c r="C1079" t="s">
        <v>3751</v>
      </c>
      <c r="E1079">
        <v>0</v>
      </c>
      <c r="F1079">
        <v>0</v>
      </c>
      <c r="H1079" t="s">
        <v>3751</v>
      </c>
      <c r="J1079">
        <v>0</v>
      </c>
    </row>
    <row r="1080" spans="1:10" x14ac:dyDescent="0.25">
      <c r="A1080" t="s">
        <v>4795</v>
      </c>
      <c r="C1080" t="s">
        <v>3751</v>
      </c>
      <c r="E1080">
        <v>0</v>
      </c>
      <c r="F1080">
        <v>0</v>
      </c>
      <c r="H1080" t="s">
        <v>3751</v>
      </c>
      <c r="J1080">
        <v>0</v>
      </c>
    </row>
    <row r="1081" spans="1:10" x14ac:dyDescent="0.25">
      <c r="A1081" t="s">
        <v>4796</v>
      </c>
      <c r="C1081" t="s">
        <v>3751</v>
      </c>
      <c r="E1081">
        <v>0</v>
      </c>
      <c r="F1081">
        <v>0</v>
      </c>
      <c r="H1081" t="s">
        <v>3751</v>
      </c>
      <c r="J1081">
        <v>0</v>
      </c>
    </row>
    <row r="1082" spans="1:10" x14ac:dyDescent="0.25">
      <c r="A1082" t="s">
        <v>4797</v>
      </c>
      <c r="C1082" t="s">
        <v>3751</v>
      </c>
      <c r="E1082">
        <v>0</v>
      </c>
      <c r="F1082">
        <v>0</v>
      </c>
      <c r="H1082" t="s">
        <v>3751</v>
      </c>
      <c r="J1082">
        <v>0</v>
      </c>
    </row>
    <row r="1083" spans="1:10" x14ac:dyDescent="0.25">
      <c r="A1083" t="s">
        <v>4798</v>
      </c>
      <c r="C1083" t="s">
        <v>3751</v>
      </c>
      <c r="E1083">
        <v>0</v>
      </c>
      <c r="F1083">
        <v>0</v>
      </c>
      <c r="H1083" t="s">
        <v>3751</v>
      </c>
      <c r="J1083">
        <v>0</v>
      </c>
    </row>
    <row r="1084" spans="1:10" x14ac:dyDescent="0.25">
      <c r="A1084" t="s">
        <v>3762</v>
      </c>
      <c r="C1084" t="s">
        <v>3751</v>
      </c>
      <c r="E1084">
        <v>0</v>
      </c>
      <c r="F1084">
        <v>0</v>
      </c>
      <c r="H1084" t="s">
        <v>3751</v>
      </c>
      <c r="J1084">
        <v>0</v>
      </c>
    </row>
    <row r="1085" spans="1:10" x14ac:dyDescent="0.25">
      <c r="A1085" t="s">
        <v>3762</v>
      </c>
      <c r="C1085" t="s">
        <v>3751</v>
      </c>
      <c r="E1085">
        <v>0</v>
      </c>
      <c r="F1085">
        <v>0</v>
      </c>
      <c r="H1085" t="s">
        <v>3751</v>
      </c>
      <c r="J1085">
        <v>0</v>
      </c>
    </row>
    <row r="1086" spans="1:10" x14ac:dyDescent="0.25">
      <c r="A1086" t="s">
        <v>3762</v>
      </c>
      <c r="C1086" t="s">
        <v>3751</v>
      </c>
      <c r="E1086">
        <v>0</v>
      </c>
      <c r="F1086">
        <v>0</v>
      </c>
      <c r="H1086" t="s">
        <v>3751</v>
      </c>
      <c r="J1086">
        <v>0</v>
      </c>
    </row>
    <row r="1087" spans="1:10" x14ac:dyDescent="0.25">
      <c r="A1087" t="s">
        <v>3762</v>
      </c>
      <c r="C1087" t="s">
        <v>3751</v>
      </c>
      <c r="E1087">
        <v>0</v>
      </c>
      <c r="F1087">
        <v>0</v>
      </c>
      <c r="H1087" t="s">
        <v>3751</v>
      </c>
      <c r="J1087">
        <v>0</v>
      </c>
    </row>
    <row r="1088" spans="1:10" x14ac:dyDescent="0.25">
      <c r="A1088" t="s">
        <v>3762</v>
      </c>
      <c r="C1088" t="s">
        <v>3751</v>
      </c>
      <c r="E1088">
        <v>0</v>
      </c>
      <c r="F1088">
        <v>0</v>
      </c>
      <c r="H1088" t="s">
        <v>3751</v>
      </c>
      <c r="J1088">
        <v>0</v>
      </c>
    </row>
    <row r="1089" spans="1:10" x14ac:dyDescent="0.25">
      <c r="A1089" t="s">
        <v>3762</v>
      </c>
      <c r="C1089" t="s">
        <v>3751</v>
      </c>
      <c r="E1089">
        <v>0</v>
      </c>
      <c r="F1089">
        <v>0</v>
      </c>
      <c r="H1089" t="s">
        <v>3751</v>
      </c>
      <c r="J1089">
        <v>0</v>
      </c>
    </row>
    <row r="1090" spans="1:10" x14ac:dyDescent="0.25">
      <c r="A1090" t="s">
        <v>3762</v>
      </c>
      <c r="C1090" t="s">
        <v>3751</v>
      </c>
      <c r="E1090">
        <v>0</v>
      </c>
      <c r="F1090">
        <v>0</v>
      </c>
      <c r="H1090" t="s">
        <v>3751</v>
      </c>
      <c r="J1090">
        <v>0</v>
      </c>
    </row>
    <row r="1091" spans="1:10" x14ac:dyDescent="0.25">
      <c r="A1091" t="s">
        <v>3762</v>
      </c>
      <c r="C1091" t="s">
        <v>3751</v>
      </c>
      <c r="E1091">
        <v>0</v>
      </c>
      <c r="F1091">
        <v>0</v>
      </c>
      <c r="H1091" t="s">
        <v>3751</v>
      </c>
      <c r="J1091">
        <v>0</v>
      </c>
    </row>
    <row r="1092" spans="1:10" x14ac:dyDescent="0.25">
      <c r="A1092" t="s">
        <v>3762</v>
      </c>
      <c r="C1092" t="s">
        <v>3751</v>
      </c>
      <c r="E1092">
        <v>0</v>
      </c>
      <c r="F1092">
        <v>0</v>
      </c>
      <c r="H1092" t="s">
        <v>3751</v>
      </c>
      <c r="J1092">
        <v>0</v>
      </c>
    </row>
    <row r="1093" spans="1:10" x14ac:dyDescent="0.25">
      <c r="A1093" t="s">
        <v>3762</v>
      </c>
      <c r="C1093" t="s">
        <v>3751</v>
      </c>
      <c r="E1093">
        <v>0</v>
      </c>
      <c r="F1093">
        <v>0</v>
      </c>
      <c r="H1093" t="s">
        <v>3751</v>
      </c>
      <c r="J1093">
        <v>0</v>
      </c>
    </row>
    <row r="1094" spans="1:10" x14ac:dyDescent="0.25">
      <c r="A1094" t="s">
        <v>3762</v>
      </c>
      <c r="C1094" t="s">
        <v>3751</v>
      </c>
      <c r="E1094">
        <v>0</v>
      </c>
      <c r="F1094">
        <v>0</v>
      </c>
      <c r="H1094" t="s">
        <v>3751</v>
      </c>
      <c r="J1094">
        <v>0</v>
      </c>
    </row>
    <row r="1095" spans="1:10" x14ac:dyDescent="0.25">
      <c r="A1095" t="s">
        <v>3762</v>
      </c>
      <c r="C1095" t="s">
        <v>3751</v>
      </c>
      <c r="E1095">
        <v>0</v>
      </c>
      <c r="F1095">
        <v>0</v>
      </c>
      <c r="H1095" t="s">
        <v>3751</v>
      </c>
      <c r="J1095">
        <v>0</v>
      </c>
    </row>
    <row r="1096" spans="1:10" x14ac:dyDescent="0.25">
      <c r="A1096" t="s">
        <v>3762</v>
      </c>
      <c r="C1096" t="s">
        <v>3751</v>
      </c>
      <c r="E1096">
        <v>0</v>
      </c>
      <c r="F1096">
        <v>0</v>
      </c>
      <c r="H1096" t="s">
        <v>3751</v>
      </c>
      <c r="J1096">
        <v>0</v>
      </c>
    </row>
    <row r="1097" spans="1:10" x14ac:dyDescent="0.25">
      <c r="A1097" t="s">
        <v>3762</v>
      </c>
      <c r="C1097" t="s">
        <v>3751</v>
      </c>
      <c r="E1097">
        <v>0</v>
      </c>
      <c r="F1097">
        <v>0</v>
      </c>
      <c r="H1097" t="s">
        <v>3751</v>
      </c>
      <c r="J1097">
        <v>0</v>
      </c>
    </row>
    <row r="1098" spans="1:10" x14ac:dyDescent="0.25">
      <c r="A1098" t="s">
        <v>3762</v>
      </c>
      <c r="C1098" t="s">
        <v>3751</v>
      </c>
      <c r="E1098">
        <v>0</v>
      </c>
      <c r="F1098">
        <v>0</v>
      </c>
      <c r="H1098" t="s">
        <v>3751</v>
      </c>
      <c r="J1098">
        <v>0</v>
      </c>
    </row>
    <row r="1099" spans="1:10" x14ac:dyDescent="0.25">
      <c r="A1099" t="s">
        <v>3762</v>
      </c>
      <c r="C1099" t="s">
        <v>3751</v>
      </c>
      <c r="E1099">
        <v>0</v>
      </c>
      <c r="F1099">
        <v>0</v>
      </c>
      <c r="H1099" t="s">
        <v>3751</v>
      </c>
      <c r="J1099">
        <v>0</v>
      </c>
    </row>
    <row r="1100" spans="1:10" x14ac:dyDescent="0.25">
      <c r="A1100" t="s">
        <v>3762</v>
      </c>
      <c r="C1100" t="s">
        <v>3751</v>
      </c>
      <c r="E1100">
        <v>0</v>
      </c>
      <c r="F1100">
        <v>0</v>
      </c>
      <c r="H1100" t="s">
        <v>3751</v>
      </c>
      <c r="J1100">
        <v>0</v>
      </c>
    </row>
    <row r="1101" spans="1:10" x14ac:dyDescent="0.25">
      <c r="A1101" t="s">
        <v>3762</v>
      </c>
      <c r="C1101" t="s">
        <v>3751</v>
      </c>
      <c r="E1101">
        <v>0</v>
      </c>
      <c r="F1101">
        <v>0</v>
      </c>
      <c r="H1101" t="s">
        <v>3751</v>
      </c>
      <c r="J1101">
        <v>0</v>
      </c>
    </row>
    <row r="1102" spans="1:10" x14ac:dyDescent="0.25">
      <c r="A1102" t="s">
        <v>3762</v>
      </c>
      <c r="C1102" t="s">
        <v>3751</v>
      </c>
      <c r="E1102">
        <v>0</v>
      </c>
      <c r="F1102">
        <v>0</v>
      </c>
      <c r="H1102" t="s">
        <v>3751</v>
      </c>
      <c r="J1102">
        <v>0</v>
      </c>
    </row>
    <row r="1103" spans="1:10" x14ac:dyDescent="0.25">
      <c r="A1103" t="s">
        <v>3762</v>
      </c>
      <c r="C1103" t="s">
        <v>3751</v>
      </c>
      <c r="E1103">
        <v>0</v>
      </c>
      <c r="F1103">
        <v>0</v>
      </c>
      <c r="H1103" t="s">
        <v>3751</v>
      </c>
      <c r="J1103">
        <v>0</v>
      </c>
    </row>
    <row r="1104" spans="1:10" x14ac:dyDescent="0.25">
      <c r="A1104" t="s">
        <v>3762</v>
      </c>
      <c r="C1104" t="s">
        <v>3751</v>
      </c>
      <c r="E1104">
        <v>0</v>
      </c>
      <c r="F1104">
        <v>0</v>
      </c>
      <c r="H1104" t="s">
        <v>3751</v>
      </c>
      <c r="J1104">
        <v>0</v>
      </c>
    </row>
    <row r="1106" spans="1:11" x14ac:dyDescent="0.25">
      <c r="A1106" t="s">
        <v>4799</v>
      </c>
      <c r="G1106">
        <v>45849</v>
      </c>
      <c r="H1106" t="s">
        <v>4800</v>
      </c>
      <c r="I1106" t="s">
        <v>4801</v>
      </c>
      <c r="J1106">
        <v>90</v>
      </c>
      <c r="K1106" t="s">
        <v>4802</v>
      </c>
    </row>
    <row r="1107" spans="1:11" x14ac:dyDescent="0.25">
      <c r="A1107" t="s">
        <v>4803</v>
      </c>
      <c r="H1107" t="s">
        <v>3751</v>
      </c>
      <c r="I1107" t="s">
        <v>3751</v>
      </c>
      <c r="J1107">
        <v>0</v>
      </c>
      <c r="K1107" t="s">
        <v>4802</v>
      </c>
    </row>
    <row r="1108" spans="1:11" x14ac:dyDescent="0.25">
      <c r="A1108" t="s">
        <v>4804</v>
      </c>
      <c r="G1108">
        <v>45877</v>
      </c>
      <c r="H1108" t="s">
        <v>4805</v>
      </c>
      <c r="I1108">
        <v>561680</v>
      </c>
      <c r="J1108">
        <v>253.7</v>
      </c>
      <c r="K1108" t="s">
        <v>4802</v>
      </c>
    </row>
    <row r="1109" spans="1:11" x14ac:dyDescent="0.25">
      <c r="A1109" t="s">
        <v>4806</v>
      </c>
      <c r="G1109">
        <v>45847</v>
      </c>
      <c r="H1109" t="s">
        <v>3782</v>
      </c>
      <c r="I1109">
        <v>7294908</v>
      </c>
      <c r="J1109">
        <v>50</v>
      </c>
      <c r="K1109" t="s">
        <v>4807</v>
      </c>
    </row>
    <row r="1110" spans="1:11" x14ac:dyDescent="0.25">
      <c r="A1110" t="s">
        <v>4808</v>
      </c>
      <c r="G1110">
        <v>45849</v>
      </c>
      <c r="H1110" t="s">
        <v>4800</v>
      </c>
      <c r="I1110" t="s">
        <v>4809</v>
      </c>
      <c r="J1110">
        <v>340.9</v>
      </c>
      <c r="K1110" t="s">
        <v>4802</v>
      </c>
    </row>
    <row r="1111" spans="1:11" x14ac:dyDescent="0.25">
      <c r="A1111" t="s">
        <v>4810</v>
      </c>
      <c r="G1111">
        <v>45842</v>
      </c>
      <c r="H1111" t="s">
        <v>4800</v>
      </c>
      <c r="I1111" t="s">
        <v>4811</v>
      </c>
      <c r="J1111">
        <v>20</v>
      </c>
      <c r="K1111" t="s">
        <v>4802</v>
      </c>
    </row>
    <row r="1112" spans="1:11" x14ac:dyDescent="0.25">
      <c r="A1112" t="s">
        <v>4812</v>
      </c>
      <c r="G1112">
        <v>45842</v>
      </c>
      <c r="H1112" t="s">
        <v>4800</v>
      </c>
      <c r="I1112" t="s">
        <v>4813</v>
      </c>
      <c r="J1112">
        <v>20</v>
      </c>
      <c r="K1112" t="s">
        <v>4802</v>
      </c>
    </row>
    <row r="1113" spans="1:11" x14ac:dyDescent="0.25">
      <c r="A1113" t="s">
        <v>4814</v>
      </c>
      <c r="G1113">
        <v>45846</v>
      </c>
      <c r="H1113" t="s">
        <v>4800</v>
      </c>
      <c r="I1113" t="s">
        <v>4815</v>
      </c>
      <c r="J1113">
        <v>25</v>
      </c>
      <c r="K1113" t="s">
        <v>4802</v>
      </c>
    </row>
    <row r="1114" spans="1:11" x14ac:dyDescent="0.25">
      <c r="A1114" t="s">
        <v>4816</v>
      </c>
      <c r="G1114">
        <v>45842</v>
      </c>
      <c r="H1114" t="s">
        <v>4800</v>
      </c>
      <c r="I1114" t="s">
        <v>4817</v>
      </c>
      <c r="J1114">
        <v>11.5</v>
      </c>
      <c r="K1114" t="s">
        <v>4802</v>
      </c>
    </row>
    <row r="1115" spans="1:11" x14ac:dyDescent="0.25">
      <c r="A1115" t="s">
        <v>4818</v>
      </c>
      <c r="G1115">
        <v>45846</v>
      </c>
      <c r="H1115" t="s">
        <v>4800</v>
      </c>
      <c r="I1115" t="s">
        <v>4819</v>
      </c>
      <c r="J1115">
        <v>25</v>
      </c>
      <c r="K1115" t="s">
        <v>4802</v>
      </c>
    </row>
    <row r="1116" spans="1:11" x14ac:dyDescent="0.25">
      <c r="A1116" t="s">
        <v>4820</v>
      </c>
      <c r="G1116">
        <v>45846</v>
      </c>
      <c r="H1116" t="s">
        <v>4800</v>
      </c>
      <c r="I1116" t="s">
        <v>4821</v>
      </c>
      <c r="J1116">
        <v>20</v>
      </c>
      <c r="K1116" t="s">
        <v>4802</v>
      </c>
    </row>
    <row r="1117" spans="1:11" x14ac:dyDescent="0.25">
      <c r="A1117" t="s">
        <v>4822</v>
      </c>
      <c r="H1117" t="s">
        <v>3751</v>
      </c>
      <c r="I1117" t="s">
        <v>3751</v>
      </c>
      <c r="J1117">
        <v>0</v>
      </c>
      <c r="K1117" t="s">
        <v>4802</v>
      </c>
    </row>
    <row r="1118" spans="1:11" x14ac:dyDescent="0.25">
      <c r="A1118" t="s">
        <v>4823</v>
      </c>
      <c r="H1118" t="s">
        <v>3751</v>
      </c>
      <c r="I1118" t="s">
        <v>3751</v>
      </c>
      <c r="J1118">
        <v>0</v>
      </c>
      <c r="K1118" t="s">
        <v>4802</v>
      </c>
    </row>
    <row r="1119" spans="1:11" x14ac:dyDescent="0.25">
      <c r="A1119" t="s">
        <v>4824</v>
      </c>
      <c r="G1119">
        <v>45852</v>
      </c>
      <c r="H1119" t="s">
        <v>4800</v>
      </c>
      <c r="I1119" t="s">
        <v>4825</v>
      </c>
      <c r="J1119">
        <v>160</v>
      </c>
      <c r="K1119" t="s">
        <v>4802</v>
      </c>
    </row>
    <row r="1120" spans="1:11" x14ac:dyDescent="0.25">
      <c r="A1120" t="s">
        <v>4826</v>
      </c>
      <c r="G1120">
        <v>45840</v>
      </c>
      <c r="H1120" t="s">
        <v>4827</v>
      </c>
      <c r="I1120">
        <v>24802</v>
      </c>
      <c r="J1120">
        <v>8</v>
      </c>
      <c r="K1120" t="s">
        <v>4802</v>
      </c>
    </row>
    <row r="1121" spans="1:11" x14ac:dyDescent="0.25">
      <c r="A1121" t="s">
        <v>4828</v>
      </c>
      <c r="G1121">
        <v>45840</v>
      </c>
      <c r="H1121" t="s">
        <v>4827</v>
      </c>
      <c r="I1121">
        <v>24803</v>
      </c>
      <c r="J1121">
        <v>8</v>
      </c>
      <c r="K1121" t="s">
        <v>4802</v>
      </c>
    </row>
    <row r="1122" spans="1:11" x14ac:dyDescent="0.25">
      <c r="A1122" t="s">
        <v>4829</v>
      </c>
      <c r="G1122">
        <v>45841</v>
      </c>
      <c r="H1122" t="s">
        <v>4827</v>
      </c>
      <c r="I1122">
        <v>24804</v>
      </c>
      <c r="J1122">
        <v>8</v>
      </c>
      <c r="K1122" t="s">
        <v>4802</v>
      </c>
    </row>
    <row r="1123" spans="1:11" x14ac:dyDescent="0.25">
      <c r="A1123" t="s">
        <v>4830</v>
      </c>
      <c r="G1123">
        <v>45841</v>
      </c>
      <c r="H1123" t="s">
        <v>4827</v>
      </c>
      <c r="I1123">
        <v>24805</v>
      </c>
      <c r="J1123">
        <v>8</v>
      </c>
      <c r="K1123" t="s">
        <v>4802</v>
      </c>
    </row>
    <row r="1124" spans="1:11" x14ac:dyDescent="0.25">
      <c r="A1124" t="s">
        <v>4831</v>
      </c>
      <c r="G1124">
        <v>45842</v>
      </c>
      <c r="H1124" t="s">
        <v>4827</v>
      </c>
      <c r="I1124">
        <v>24806</v>
      </c>
      <c r="J1124">
        <v>8</v>
      </c>
      <c r="K1124" t="s">
        <v>4802</v>
      </c>
    </row>
    <row r="1125" spans="1:11" x14ac:dyDescent="0.25">
      <c r="A1125" t="s">
        <v>4832</v>
      </c>
      <c r="G1125">
        <v>45842</v>
      </c>
      <c r="H1125" t="s">
        <v>4827</v>
      </c>
      <c r="I1125">
        <v>24807</v>
      </c>
      <c r="J1125">
        <v>10</v>
      </c>
      <c r="K1125" t="s">
        <v>4802</v>
      </c>
    </row>
    <row r="1126" spans="1:11" x14ac:dyDescent="0.25">
      <c r="A1126" t="s">
        <v>4833</v>
      </c>
      <c r="G1126">
        <v>45842</v>
      </c>
      <c r="H1126" t="s">
        <v>4834</v>
      </c>
      <c r="I1126">
        <v>24789</v>
      </c>
      <c r="J1126">
        <v>15</v>
      </c>
      <c r="K1126" t="s">
        <v>4802</v>
      </c>
    </row>
    <row r="1127" spans="1:11" x14ac:dyDescent="0.25">
      <c r="A1127" t="s">
        <v>4835</v>
      </c>
      <c r="G1127">
        <v>45842</v>
      </c>
      <c r="H1127" t="s">
        <v>4834</v>
      </c>
      <c r="I1127">
        <v>24790</v>
      </c>
      <c r="J1127">
        <v>15</v>
      </c>
      <c r="K1127" t="s">
        <v>4802</v>
      </c>
    </row>
    <row r="1128" spans="1:11" x14ac:dyDescent="0.25">
      <c r="A1128" t="s">
        <v>4836</v>
      </c>
      <c r="G1128">
        <v>45842</v>
      </c>
      <c r="H1128" t="s">
        <v>4834</v>
      </c>
      <c r="I1128">
        <v>24791</v>
      </c>
      <c r="J1128">
        <v>55</v>
      </c>
      <c r="K1128" t="s">
        <v>4802</v>
      </c>
    </row>
    <row r="1129" spans="1:11" x14ac:dyDescent="0.25">
      <c r="A1129" t="s">
        <v>4837</v>
      </c>
      <c r="G1129">
        <v>45849</v>
      </c>
      <c r="H1129" t="s">
        <v>4800</v>
      </c>
      <c r="I1129" t="s">
        <v>4838</v>
      </c>
      <c r="J1129">
        <v>20</v>
      </c>
      <c r="K1129" t="s">
        <v>4802</v>
      </c>
    </row>
    <row r="1130" spans="1:11" x14ac:dyDescent="0.25">
      <c r="A1130" t="s">
        <v>4822</v>
      </c>
      <c r="H1130" t="s">
        <v>3751</v>
      </c>
      <c r="I1130" t="s">
        <v>3751</v>
      </c>
      <c r="J1130">
        <v>0</v>
      </c>
      <c r="K1130" t="s">
        <v>4802</v>
      </c>
    </row>
    <row r="1131" spans="1:11" x14ac:dyDescent="0.25">
      <c r="A1131" t="s">
        <v>4822</v>
      </c>
      <c r="H1131" t="s">
        <v>3751</v>
      </c>
      <c r="I1131" t="s">
        <v>3751</v>
      </c>
      <c r="J1131">
        <v>0</v>
      </c>
      <c r="K1131" t="s">
        <v>4802</v>
      </c>
    </row>
    <row r="1132" spans="1:11" x14ac:dyDescent="0.25">
      <c r="A1132" t="s">
        <v>4822</v>
      </c>
      <c r="H1132" t="s">
        <v>3751</v>
      </c>
      <c r="I1132" t="s">
        <v>3751</v>
      </c>
      <c r="J1132">
        <v>0</v>
      </c>
      <c r="K1132" t="s">
        <v>4802</v>
      </c>
    </row>
    <row r="1133" spans="1:11" x14ac:dyDescent="0.25">
      <c r="A1133" t="s">
        <v>4822</v>
      </c>
      <c r="H1133" t="s">
        <v>3751</v>
      </c>
      <c r="I1133" t="s">
        <v>3751</v>
      </c>
      <c r="J1133">
        <v>0</v>
      </c>
      <c r="K1133" t="s">
        <v>4802</v>
      </c>
    </row>
    <row r="1134" spans="1:11" x14ac:dyDescent="0.25">
      <c r="A1134" t="s">
        <v>4822</v>
      </c>
      <c r="H1134" t="s">
        <v>3751</v>
      </c>
      <c r="I1134" t="s">
        <v>3751</v>
      </c>
      <c r="J1134">
        <v>0</v>
      </c>
      <c r="K1134" t="s">
        <v>4802</v>
      </c>
    </row>
    <row r="1135" spans="1:11" x14ac:dyDescent="0.25">
      <c r="A1135" t="s">
        <v>4839</v>
      </c>
      <c r="G1135">
        <v>45848</v>
      </c>
      <c r="H1135" t="s">
        <v>3782</v>
      </c>
      <c r="I1135">
        <v>1227820</v>
      </c>
      <c r="J1135">
        <v>210</v>
      </c>
      <c r="K1135" t="s">
        <v>4840</v>
      </c>
    </row>
    <row r="1136" spans="1:11" x14ac:dyDescent="0.25">
      <c r="A1136" t="s">
        <v>4841</v>
      </c>
      <c r="G1136">
        <v>45833</v>
      </c>
      <c r="H1136" t="s">
        <v>4805</v>
      </c>
      <c r="I1136">
        <v>127614</v>
      </c>
      <c r="J1136">
        <v>632.33000000000004</v>
      </c>
      <c r="K1136" t="s">
        <v>4842</v>
      </c>
    </row>
    <row r="1137" spans="1:11" x14ac:dyDescent="0.25">
      <c r="A1137" t="s">
        <v>4843</v>
      </c>
      <c r="G1137">
        <v>45840</v>
      </c>
      <c r="H1137" t="s">
        <v>3782</v>
      </c>
      <c r="I1137">
        <v>1231148</v>
      </c>
      <c r="J1137">
        <v>875.92</v>
      </c>
      <c r="K1137" t="s">
        <v>4844</v>
      </c>
    </row>
    <row r="1138" spans="1:11" x14ac:dyDescent="0.25">
      <c r="A1138" t="s">
        <v>4845</v>
      </c>
      <c r="G1138">
        <v>45847</v>
      </c>
      <c r="H1138" t="s">
        <v>3782</v>
      </c>
      <c r="I1138">
        <v>1192558</v>
      </c>
      <c r="J1138">
        <v>531</v>
      </c>
      <c r="K1138" t="s">
        <v>4846</v>
      </c>
    </row>
    <row r="1139" spans="1:11" x14ac:dyDescent="0.25">
      <c r="A1139" t="s">
        <v>4847</v>
      </c>
      <c r="G1139">
        <v>45881</v>
      </c>
      <c r="H1139" t="s">
        <v>4800</v>
      </c>
      <c r="I1139" t="s">
        <v>4848</v>
      </c>
      <c r="J1139">
        <v>22</v>
      </c>
      <c r="K1139" t="s">
        <v>4802</v>
      </c>
    </row>
    <row r="1140" spans="1:11" x14ac:dyDescent="0.25">
      <c r="A1140" t="s">
        <v>4849</v>
      </c>
      <c r="G1140">
        <v>45854</v>
      </c>
      <c r="H1140" t="s">
        <v>3782</v>
      </c>
      <c r="I1140">
        <v>1224544</v>
      </c>
      <c r="J1140">
        <v>935</v>
      </c>
      <c r="K1140" t="s">
        <v>4850</v>
      </c>
    </row>
    <row r="1141" spans="1:11" x14ac:dyDescent="0.25">
      <c r="A1141" t="s">
        <v>4851</v>
      </c>
      <c r="G1141">
        <v>45847</v>
      </c>
      <c r="H1141" t="s">
        <v>3782</v>
      </c>
      <c r="I1141">
        <v>1072086</v>
      </c>
      <c r="J1141">
        <v>112</v>
      </c>
      <c r="K1141" t="s">
        <v>4852</v>
      </c>
    </row>
    <row r="1142" spans="1:11" x14ac:dyDescent="0.25">
      <c r="A1142" t="s">
        <v>4853</v>
      </c>
      <c r="G1142">
        <v>45847</v>
      </c>
      <c r="H1142" t="s">
        <v>3782</v>
      </c>
      <c r="I1142">
        <v>1073052</v>
      </c>
      <c r="J1142">
        <v>389.4</v>
      </c>
      <c r="K1142" t="s">
        <v>4854</v>
      </c>
    </row>
    <row r="1143" spans="1:11" x14ac:dyDescent="0.25">
      <c r="A1143" t="s">
        <v>4855</v>
      </c>
      <c r="G1143">
        <v>45853</v>
      </c>
      <c r="H1143" t="s">
        <v>3782</v>
      </c>
      <c r="I1143">
        <v>1362642</v>
      </c>
      <c r="J1143">
        <v>180</v>
      </c>
      <c r="K1143" t="s">
        <v>4856</v>
      </c>
    </row>
    <row r="1144" spans="1:11" x14ac:dyDescent="0.25">
      <c r="A1144" t="s">
        <v>4857</v>
      </c>
      <c r="G1144">
        <v>45854</v>
      </c>
      <c r="H1144" t="s">
        <v>3782</v>
      </c>
      <c r="I1144">
        <v>4103129</v>
      </c>
      <c r="J1144">
        <v>19</v>
      </c>
      <c r="K1144" t="s">
        <v>4858</v>
      </c>
    </row>
    <row r="1145" spans="1:11" x14ac:dyDescent="0.25">
      <c r="A1145" t="s">
        <v>4859</v>
      </c>
      <c r="G1145">
        <v>45848</v>
      </c>
      <c r="H1145" t="s">
        <v>4860</v>
      </c>
      <c r="I1145" t="s">
        <v>4861</v>
      </c>
      <c r="J1145">
        <v>300</v>
      </c>
      <c r="K1145" t="s">
        <v>4802</v>
      </c>
    </row>
    <row r="1146" spans="1:11" x14ac:dyDescent="0.25">
      <c r="A1146" t="s">
        <v>4862</v>
      </c>
      <c r="H1146" t="s">
        <v>3751</v>
      </c>
      <c r="I1146" t="s">
        <v>3751</v>
      </c>
      <c r="J1146">
        <v>0</v>
      </c>
      <c r="K1146" t="s">
        <v>4802</v>
      </c>
    </row>
    <row r="1147" spans="1:11" x14ac:dyDescent="0.25">
      <c r="A1147" t="s">
        <v>4863</v>
      </c>
      <c r="G1147">
        <v>45849</v>
      </c>
      <c r="H1147" t="s">
        <v>3782</v>
      </c>
      <c r="I1147">
        <v>8597122</v>
      </c>
      <c r="J1147">
        <v>42.01</v>
      </c>
      <c r="K1147" t="s">
        <v>4864</v>
      </c>
    </row>
    <row r="1148" spans="1:11" x14ac:dyDescent="0.25">
      <c r="A1148" t="s">
        <v>4865</v>
      </c>
      <c r="G1148">
        <v>45849</v>
      </c>
      <c r="H1148" t="s">
        <v>3782</v>
      </c>
      <c r="I1148">
        <v>8597122</v>
      </c>
      <c r="J1148">
        <v>248.81</v>
      </c>
      <c r="K1148" t="s">
        <v>4864</v>
      </c>
    </row>
    <row r="1149" spans="1:11" x14ac:dyDescent="0.25">
      <c r="A1149" t="s">
        <v>4822</v>
      </c>
      <c r="H1149" t="s">
        <v>3751</v>
      </c>
      <c r="I1149" t="s">
        <v>3751</v>
      </c>
      <c r="J1149">
        <v>0</v>
      </c>
      <c r="K1149" t="s">
        <v>4802</v>
      </c>
    </row>
    <row r="1150" spans="1:11" x14ac:dyDescent="0.25">
      <c r="A1150" t="s">
        <v>4866</v>
      </c>
      <c r="G1150">
        <v>45849</v>
      </c>
      <c r="H1150" t="s">
        <v>3782</v>
      </c>
      <c r="I1150">
        <v>8597122</v>
      </c>
      <c r="J1150">
        <v>426</v>
      </c>
      <c r="K1150" t="s">
        <v>4864</v>
      </c>
    </row>
    <row r="1151" spans="1:11" x14ac:dyDescent="0.25">
      <c r="A1151" t="s">
        <v>4867</v>
      </c>
      <c r="G1151">
        <v>45849</v>
      </c>
      <c r="H1151" t="s">
        <v>3782</v>
      </c>
      <c r="I1151">
        <v>8597122</v>
      </c>
      <c r="J1151">
        <v>295.85000000000002</v>
      </c>
      <c r="K1151" t="s">
        <v>4864</v>
      </c>
    </row>
    <row r="1152" spans="1:11" x14ac:dyDescent="0.25">
      <c r="A1152" t="s">
        <v>4868</v>
      </c>
      <c r="G1152">
        <v>45847</v>
      </c>
      <c r="H1152" t="s">
        <v>4869</v>
      </c>
      <c r="I1152">
        <v>191938</v>
      </c>
      <c r="J1152">
        <v>102.22</v>
      </c>
      <c r="K1152" t="s">
        <v>4802</v>
      </c>
    </row>
    <row r="1153" spans="1:11" x14ac:dyDescent="0.25">
      <c r="A1153" t="s">
        <v>4870</v>
      </c>
      <c r="G1153">
        <v>45849</v>
      </c>
      <c r="H1153" t="s">
        <v>3782</v>
      </c>
      <c r="I1153">
        <v>8597122</v>
      </c>
      <c r="J1153">
        <v>388.45</v>
      </c>
      <c r="K1153" t="s">
        <v>4864</v>
      </c>
    </row>
    <row r="1154" spans="1:11" x14ac:dyDescent="0.25">
      <c r="A1154" t="s">
        <v>4871</v>
      </c>
      <c r="G1154">
        <v>45848</v>
      </c>
      <c r="H1154" t="s">
        <v>3782</v>
      </c>
      <c r="I1154">
        <v>1055752</v>
      </c>
      <c r="J1154">
        <v>332</v>
      </c>
      <c r="K1154" t="s">
        <v>4872</v>
      </c>
    </row>
    <row r="1155" spans="1:11" x14ac:dyDescent="0.25">
      <c r="A1155" t="s">
        <v>4873</v>
      </c>
      <c r="G1155">
        <v>45881</v>
      </c>
      <c r="H1155" t="s">
        <v>4800</v>
      </c>
      <c r="I1155" t="s">
        <v>4874</v>
      </c>
      <c r="J1155">
        <v>15</v>
      </c>
      <c r="K1155" t="s">
        <v>4802</v>
      </c>
    </row>
    <row r="1156" spans="1:11" x14ac:dyDescent="0.25">
      <c r="A1156" t="s">
        <v>4875</v>
      </c>
      <c r="G1156">
        <v>45849</v>
      </c>
      <c r="H1156" t="s">
        <v>3782</v>
      </c>
      <c r="I1156">
        <v>260829</v>
      </c>
      <c r="J1156">
        <v>573.96</v>
      </c>
      <c r="K1156" t="s">
        <v>4876</v>
      </c>
    </row>
    <row r="1157" spans="1:11" x14ac:dyDescent="0.25">
      <c r="A1157" t="s">
        <v>4877</v>
      </c>
      <c r="G1157">
        <v>45849</v>
      </c>
      <c r="H1157" t="s">
        <v>3782</v>
      </c>
      <c r="I1157">
        <v>259904</v>
      </c>
      <c r="J1157">
        <v>167.53</v>
      </c>
      <c r="K1157" t="s">
        <v>4878</v>
      </c>
    </row>
    <row r="1158" spans="1:11" x14ac:dyDescent="0.25">
      <c r="A1158" t="s">
        <v>4879</v>
      </c>
      <c r="G1158">
        <v>45849</v>
      </c>
      <c r="H1158" t="s">
        <v>3782</v>
      </c>
      <c r="I1158">
        <v>259410</v>
      </c>
      <c r="J1158">
        <v>333.94</v>
      </c>
      <c r="K1158" t="s">
        <v>4880</v>
      </c>
    </row>
    <row r="1159" spans="1:11" x14ac:dyDescent="0.25">
      <c r="A1159" t="s">
        <v>4881</v>
      </c>
      <c r="G1159">
        <v>45849</v>
      </c>
      <c r="H1159" t="s">
        <v>3782</v>
      </c>
      <c r="I1159">
        <v>260830</v>
      </c>
      <c r="J1159">
        <v>9.33</v>
      </c>
      <c r="K1159" t="s">
        <v>4882</v>
      </c>
    </row>
    <row r="1160" spans="1:11" x14ac:dyDescent="0.25">
      <c r="A1160" t="s">
        <v>4883</v>
      </c>
      <c r="G1160">
        <v>45849</v>
      </c>
      <c r="H1160" t="s">
        <v>3782</v>
      </c>
      <c r="I1160">
        <v>260351</v>
      </c>
      <c r="J1160">
        <v>431.4</v>
      </c>
      <c r="K1160" t="s">
        <v>4884</v>
      </c>
    </row>
    <row r="1161" spans="1:11" x14ac:dyDescent="0.25">
      <c r="A1161" t="s">
        <v>4885</v>
      </c>
      <c r="G1161">
        <v>45849</v>
      </c>
      <c r="H1161" t="s">
        <v>3782</v>
      </c>
      <c r="I1161">
        <v>258433</v>
      </c>
      <c r="J1161">
        <v>31.17</v>
      </c>
      <c r="K1161" t="s">
        <v>4886</v>
      </c>
    </row>
    <row r="1162" spans="1:11" x14ac:dyDescent="0.25">
      <c r="A1162" t="s">
        <v>4887</v>
      </c>
      <c r="G1162">
        <v>45849</v>
      </c>
      <c r="H1162" t="s">
        <v>3782</v>
      </c>
      <c r="I1162">
        <v>259411</v>
      </c>
      <c r="J1162">
        <v>64.7</v>
      </c>
      <c r="K1162" t="s">
        <v>4888</v>
      </c>
    </row>
    <row r="1163" spans="1:11" x14ac:dyDescent="0.25">
      <c r="A1163" t="s">
        <v>4822</v>
      </c>
      <c r="H1163" t="s">
        <v>3751</v>
      </c>
      <c r="I1163" t="s">
        <v>3751</v>
      </c>
      <c r="J1163">
        <v>0</v>
      </c>
      <c r="K1163" t="s">
        <v>4802</v>
      </c>
    </row>
    <row r="1164" spans="1:11" x14ac:dyDescent="0.25">
      <c r="A1164" t="s">
        <v>4822</v>
      </c>
      <c r="H1164" t="s">
        <v>3751</v>
      </c>
      <c r="I1164" t="s">
        <v>3751</v>
      </c>
      <c r="J1164">
        <v>0</v>
      </c>
      <c r="K1164" t="s">
        <v>4802</v>
      </c>
    </row>
    <row r="1165" spans="1:11" x14ac:dyDescent="0.25">
      <c r="A1165" t="s">
        <v>4822</v>
      </c>
      <c r="H1165" t="s">
        <v>3751</v>
      </c>
      <c r="I1165" t="s">
        <v>3751</v>
      </c>
      <c r="J1165">
        <v>0</v>
      </c>
      <c r="K1165" t="s">
        <v>4802</v>
      </c>
    </row>
    <row r="1166" spans="1:11" x14ac:dyDescent="0.25">
      <c r="A1166" t="s">
        <v>4822</v>
      </c>
      <c r="H1166" t="s">
        <v>3751</v>
      </c>
      <c r="I1166" t="s">
        <v>3751</v>
      </c>
      <c r="J1166">
        <v>0</v>
      </c>
      <c r="K1166" t="s">
        <v>4802</v>
      </c>
    </row>
    <row r="1167" spans="1:11" x14ac:dyDescent="0.25">
      <c r="A1167" t="s">
        <v>4889</v>
      </c>
      <c r="G1167">
        <v>45845</v>
      </c>
      <c r="H1167" t="s">
        <v>4827</v>
      </c>
      <c r="I1167">
        <v>24856</v>
      </c>
      <c r="J1167">
        <v>8</v>
      </c>
      <c r="K1167" t="s">
        <v>4802</v>
      </c>
    </row>
    <row r="1168" spans="1:11" x14ac:dyDescent="0.25">
      <c r="A1168" t="s">
        <v>4890</v>
      </c>
      <c r="G1168">
        <v>45845</v>
      </c>
      <c r="H1168" t="s">
        <v>4827</v>
      </c>
      <c r="I1168">
        <v>24857</v>
      </c>
      <c r="J1168">
        <v>8</v>
      </c>
      <c r="K1168" t="s">
        <v>4802</v>
      </c>
    </row>
    <row r="1169" spans="1:11" x14ac:dyDescent="0.25">
      <c r="A1169" t="s">
        <v>4891</v>
      </c>
      <c r="G1169">
        <v>45846</v>
      </c>
      <c r="H1169" t="s">
        <v>4827</v>
      </c>
      <c r="I1169">
        <v>24858</v>
      </c>
      <c r="J1169">
        <v>8</v>
      </c>
      <c r="K1169" t="s">
        <v>4802</v>
      </c>
    </row>
    <row r="1170" spans="1:11" x14ac:dyDescent="0.25">
      <c r="A1170" t="s">
        <v>4892</v>
      </c>
      <c r="G1170">
        <v>45846</v>
      </c>
      <c r="H1170" t="s">
        <v>4827</v>
      </c>
      <c r="I1170">
        <v>24859</v>
      </c>
      <c r="J1170">
        <v>8</v>
      </c>
      <c r="K1170" t="s">
        <v>4802</v>
      </c>
    </row>
    <row r="1171" spans="1:11" x14ac:dyDescent="0.25">
      <c r="A1171" t="s">
        <v>4893</v>
      </c>
      <c r="G1171">
        <v>45847</v>
      </c>
      <c r="H1171" t="s">
        <v>4827</v>
      </c>
      <c r="I1171">
        <v>24860</v>
      </c>
      <c r="J1171">
        <v>8</v>
      </c>
      <c r="K1171" t="s">
        <v>4802</v>
      </c>
    </row>
    <row r="1172" spans="1:11" x14ac:dyDescent="0.25">
      <c r="A1172" t="s">
        <v>4894</v>
      </c>
      <c r="G1172">
        <v>45847</v>
      </c>
      <c r="H1172" t="s">
        <v>4827</v>
      </c>
      <c r="I1172">
        <v>24861</v>
      </c>
      <c r="J1172">
        <v>8</v>
      </c>
      <c r="K1172" t="s">
        <v>4802</v>
      </c>
    </row>
    <row r="1173" spans="1:11" x14ac:dyDescent="0.25">
      <c r="A1173" t="s">
        <v>4895</v>
      </c>
      <c r="G1173">
        <v>45848</v>
      </c>
      <c r="H1173" t="s">
        <v>4827</v>
      </c>
      <c r="I1173">
        <v>24862</v>
      </c>
      <c r="J1173">
        <v>8</v>
      </c>
      <c r="K1173" t="s">
        <v>4802</v>
      </c>
    </row>
    <row r="1174" spans="1:11" x14ac:dyDescent="0.25">
      <c r="A1174" t="s">
        <v>4896</v>
      </c>
      <c r="G1174">
        <v>45848</v>
      </c>
      <c r="H1174" t="s">
        <v>4827</v>
      </c>
      <c r="I1174">
        <v>24863</v>
      </c>
      <c r="J1174">
        <v>8</v>
      </c>
      <c r="K1174" t="s">
        <v>4802</v>
      </c>
    </row>
    <row r="1175" spans="1:11" x14ac:dyDescent="0.25">
      <c r="A1175" t="s">
        <v>4897</v>
      </c>
      <c r="G1175">
        <v>45848</v>
      </c>
      <c r="H1175" t="s">
        <v>4827</v>
      </c>
      <c r="I1175">
        <v>24864</v>
      </c>
      <c r="J1175">
        <v>8</v>
      </c>
      <c r="K1175" t="s">
        <v>4802</v>
      </c>
    </row>
    <row r="1176" spans="1:11" x14ac:dyDescent="0.25">
      <c r="A1176" t="s">
        <v>4898</v>
      </c>
      <c r="G1176">
        <v>45848</v>
      </c>
      <c r="H1176" t="s">
        <v>4827</v>
      </c>
      <c r="I1176">
        <v>24865</v>
      </c>
      <c r="J1176">
        <v>8</v>
      </c>
      <c r="K1176" t="s">
        <v>4802</v>
      </c>
    </row>
    <row r="1177" spans="1:11" x14ac:dyDescent="0.25">
      <c r="A1177" t="s">
        <v>4899</v>
      </c>
      <c r="G1177">
        <v>45849</v>
      </c>
      <c r="H1177" t="s">
        <v>4827</v>
      </c>
      <c r="I1177">
        <v>24880</v>
      </c>
      <c r="J1177">
        <v>8</v>
      </c>
      <c r="K1177" t="s">
        <v>4802</v>
      </c>
    </row>
    <row r="1178" spans="1:11" x14ac:dyDescent="0.25">
      <c r="A1178" t="s">
        <v>4900</v>
      </c>
      <c r="G1178">
        <v>45877</v>
      </c>
      <c r="H1178" t="s">
        <v>4805</v>
      </c>
      <c r="I1178">
        <v>559474</v>
      </c>
      <c r="J1178">
        <v>105.02</v>
      </c>
      <c r="K1178" t="s">
        <v>4802</v>
      </c>
    </row>
    <row r="1179" spans="1:11" x14ac:dyDescent="0.25">
      <c r="A1179" t="s">
        <v>4901</v>
      </c>
      <c r="G1179">
        <v>45852</v>
      </c>
      <c r="H1179" t="s">
        <v>3782</v>
      </c>
      <c r="I1179">
        <v>1228675</v>
      </c>
      <c r="J1179">
        <v>675</v>
      </c>
      <c r="K1179" t="s">
        <v>4902</v>
      </c>
    </row>
    <row r="1180" spans="1:11" x14ac:dyDescent="0.25">
      <c r="A1180" t="s">
        <v>4903</v>
      </c>
      <c r="G1180">
        <v>45839</v>
      </c>
      <c r="H1180" t="s">
        <v>4904</v>
      </c>
      <c r="I1180">
        <v>24770</v>
      </c>
      <c r="J1180">
        <v>8</v>
      </c>
      <c r="K1180" t="s">
        <v>4802</v>
      </c>
    </row>
    <row r="1181" spans="1:11" x14ac:dyDescent="0.25">
      <c r="A1181" t="s">
        <v>4905</v>
      </c>
      <c r="G1181">
        <v>45839</v>
      </c>
      <c r="H1181" t="s">
        <v>4904</v>
      </c>
      <c r="I1181">
        <v>24771</v>
      </c>
      <c r="J1181">
        <v>8</v>
      </c>
      <c r="K1181" t="s">
        <v>4802</v>
      </c>
    </row>
    <row r="1182" spans="1:11" x14ac:dyDescent="0.25">
      <c r="A1182" t="s">
        <v>4906</v>
      </c>
      <c r="G1182">
        <v>45839</v>
      </c>
      <c r="H1182" t="s">
        <v>4904</v>
      </c>
      <c r="I1182">
        <v>24772</v>
      </c>
      <c r="J1182">
        <v>20</v>
      </c>
      <c r="K1182" t="s">
        <v>4802</v>
      </c>
    </row>
    <row r="1183" spans="1:11" x14ac:dyDescent="0.25">
      <c r="A1183" t="s">
        <v>4907</v>
      </c>
      <c r="G1183">
        <v>45840</v>
      </c>
      <c r="H1183" t="s">
        <v>4904</v>
      </c>
      <c r="I1183">
        <v>24783</v>
      </c>
      <c r="J1183">
        <v>8</v>
      </c>
      <c r="K1183" t="s">
        <v>4802</v>
      </c>
    </row>
    <row r="1184" spans="1:11" x14ac:dyDescent="0.25">
      <c r="A1184" t="s">
        <v>4908</v>
      </c>
      <c r="G1184">
        <v>45840</v>
      </c>
      <c r="H1184" t="s">
        <v>4904</v>
      </c>
      <c r="I1184">
        <v>24784</v>
      </c>
      <c r="J1184">
        <v>8</v>
      </c>
      <c r="K1184" t="s">
        <v>4802</v>
      </c>
    </row>
    <row r="1185" spans="1:11" x14ac:dyDescent="0.25">
      <c r="A1185" t="s">
        <v>4909</v>
      </c>
      <c r="G1185">
        <v>45841</v>
      </c>
      <c r="H1185" t="s">
        <v>4904</v>
      </c>
      <c r="I1185">
        <v>24787</v>
      </c>
      <c r="J1185">
        <v>20</v>
      </c>
      <c r="K1185" t="s">
        <v>4802</v>
      </c>
    </row>
    <row r="1186" spans="1:11" x14ac:dyDescent="0.25">
      <c r="A1186" t="s">
        <v>4910</v>
      </c>
      <c r="G1186">
        <v>45846</v>
      </c>
      <c r="H1186" t="s">
        <v>4904</v>
      </c>
      <c r="I1186">
        <v>24836</v>
      </c>
      <c r="J1186">
        <v>10</v>
      </c>
      <c r="K1186" t="s">
        <v>4802</v>
      </c>
    </row>
    <row r="1187" spans="1:11" x14ac:dyDescent="0.25">
      <c r="A1187" t="s">
        <v>4911</v>
      </c>
      <c r="G1187">
        <v>45846</v>
      </c>
      <c r="H1187" t="s">
        <v>4904</v>
      </c>
      <c r="I1187">
        <v>24837</v>
      </c>
      <c r="J1187">
        <v>10</v>
      </c>
      <c r="K1187" t="s">
        <v>4802</v>
      </c>
    </row>
    <row r="1188" spans="1:11" x14ac:dyDescent="0.25">
      <c r="A1188" t="s">
        <v>4912</v>
      </c>
      <c r="G1188">
        <v>45849</v>
      </c>
      <c r="H1188" t="s">
        <v>4904</v>
      </c>
      <c r="I1188">
        <v>24877</v>
      </c>
      <c r="J1188">
        <v>25</v>
      </c>
      <c r="K1188" t="s">
        <v>4802</v>
      </c>
    </row>
    <row r="1189" spans="1:11" x14ac:dyDescent="0.25">
      <c r="A1189" t="s">
        <v>4913</v>
      </c>
      <c r="G1189">
        <v>45856</v>
      </c>
      <c r="H1189" t="s">
        <v>4800</v>
      </c>
      <c r="I1189" t="s">
        <v>4914</v>
      </c>
      <c r="J1189">
        <v>35</v>
      </c>
      <c r="K1189" t="s">
        <v>4802</v>
      </c>
    </row>
    <row r="1190" spans="1:11" x14ac:dyDescent="0.25">
      <c r="A1190" t="s">
        <v>4915</v>
      </c>
      <c r="G1190">
        <v>45848</v>
      </c>
      <c r="H1190" t="s">
        <v>3782</v>
      </c>
      <c r="I1190">
        <v>1017063</v>
      </c>
      <c r="J1190">
        <v>920</v>
      </c>
      <c r="K1190" t="s">
        <v>4916</v>
      </c>
    </row>
    <row r="1191" spans="1:11" x14ac:dyDescent="0.25">
      <c r="A1191" t="s">
        <v>4917</v>
      </c>
      <c r="G1191">
        <v>45839</v>
      </c>
      <c r="H1191" t="s">
        <v>4918</v>
      </c>
      <c r="I1191">
        <v>24757</v>
      </c>
      <c r="J1191">
        <v>58</v>
      </c>
      <c r="K1191" t="s">
        <v>4802</v>
      </c>
    </row>
    <row r="1192" spans="1:11" x14ac:dyDescent="0.25">
      <c r="A1192" t="s">
        <v>4919</v>
      </c>
      <c r="G1192">
        <v>45840</v>
      </c>
      <c r="H1192" t="s">
        <v>4918</v>
      </c>
      <c r="I1192">
        <v>24786</v>
      </c>
      <c r="J1192">
        <v>20</v>
      </c>
      <c r="K1192" t="s">
        <v>4802</v>
      </c>
    </row>
    <row r="1193" spans="1:11" x14ac:dyDescent="0.25">
      <c r="A1193" t="s">
        <v>4920</v>
      </c>
      <c r="G1193">
        <v>45848</v>
      </c>
      <c r="H1193" t="s">
        <v>4918</v>
      </c>
      <c r="I1193">
        <v>24851</v>
      </c>
      <c r="J1193">
        <v>70</v>
      </c>
      <c r="K1193" t="s">
        <v>4802</v>
      </c>
    </row>
    <row r="1194" spans="1:11" x14ac:dyDescent="0.25">
      <c r="A1194" t="s">
        <v>4921</v>
      </c>
      <c r="G1194">
        <v>45849</v>
      </c>
      <c r="H1194" t="s">
        <v>4918</v>
      </c>
      <c r="I1194">
        <v>24868</v>
      </c>
      <c r="J1194">
        <v>20</v>
      </c>
      <c r="K1194" t="s">
        <v>4802</v>
      </c>
    </row>
    <row r="1195" spans="1:11" x14ac:dyDescent="0.25">
      <c r="A1195" t="s">
        <v>4922</v>
      </c>
      <c r="G1195">
        <v>45849</v>
      </c>
      <c r="H1195" t="s">
        <v>4918</v>
      </c>
      <c r="I1195">
        <v>24869</v>
      </c>
      <c r="J1195">
        <v>46</v>
      </c>
      <c r="K1195" t="s">
        <v>4802</v>
      </c>
    </row>
    <row r="1196" spans="1:11" x14ac:dyDescent="0.25">
      <c r="A1196" t="s">
        <v>4923</v>
      </c>
      <c r="G1196">
        <v>45852</v>
      </c>
      <c r="H1196" t="s">
        <v>4918</v>
      </c>
      <c r="I1196">
        <v>24881</v>
      </c>
      <c r="J1196">
        <v>50</v>
      </c>
      <c r="K1196" t="s">
        <v>4802</v>
      </c>
    </row>
    <row r="1197" spans="1:11" x14ac:dyDescent="0.25">
      <c r="A1197" t="s">
        <v>4924</v>
      </c>
      <c r="G1197">
        <v>45852</v>
      </c>
      <c r="H1197" t="s">
        <v>4918</v>
      </c>
      <c r="I1197">
        <v>24882</v>
      </c>
      <c r="J1197">
        <v>70</v>
      </c>
      <c r="K1197" t="s">
        <v>4802</v>
      </c>
    </row>
    <row r="1198" spans="1:11" x14ac:dyDescent="0.25">
      <c r="A1198" t="s">
        <v>4925</v>
      </c>
      <c r="G1198">
        <v>45852</v>
      </c>
      <c r="H1198" t="s">
        <v>4918</v>
      </c>
      <c r="I1198">
        <v>24883</v>
      </c>
      <c r="J1198">
        <v>13</v>
      </c>
      <c r="K1198" t="s">
        <v>4802</v>
      </c>
    </row>
    <row r="1199" spans="1:11" x14ac:dyDescent="0.25">
      <c r="A1199" t="s">
        <v>4926</v>
      </c>
      <c r="G1199">
        <v>45849</v>
      </c>
      <c r="H1199" t="s">
        <v>4860</v>
      </c>
      <c r="I1199" t="s">
        <v>4927</v>
      </c>
      <c r="J1199">
        <v>520</v>
      </c>
      <c r="K1199" t="s">
        <v>4802</v>
      </c>
    </row>
    <row r="1200" spans="1:11" x14ac:dyDescent="0.25">
      <c r="A1200" t="s">
        <v>4822</v>
      </c>
      <c r="H1200" t="s">
        <v>3751</v>
      </c>
      <c r="I1200" t="s">
        <v>3751</v>
      </c>
      <c r="J1200">
        <v>0</v>
      </c>
      <c r="K1200" t="s">
        <v>4802</v>
      </c>
    </row>
    <row r="1201" spans="1:11" x14ac:dyDescent="0.25">
      <c r="A1201" t="s">
        <v>4928</v>
      </c>
      <c r="G1201">
        <v>45848</v>
      </c>
      <c r="H1201" t="s">
        <v>3782</v>
      </c>
      <c r="I1201">
        <v>1227821</v>
      </c>
      <c r="J1201">
        <v>120</v>
      </c>
      <c r="K1201" t="s">
        <v>4929</v>
      </c>
    </row>
    <row r="1202" spans="1:11" x14ac:dyDescent="0.25">
      <c r="A1202" t="s">
        <v>4930</v>
      </c>
      <c r="G1202">
        <v>45847</v>
      </c>
      <c r="H1202" t="s">
        <v>3782</v>
      </c>
      <c r="I1202">
        <v>1193547</v>
      </c>
      <c r="J1202">
        <v>600</v>
      </c>
      <c r="K1202" t="s">
        <v>4931</v>
      </c>
    </row>
    <row r="1203" spans="1:11" x14ac:dyDescent="0.25">
      <c r="A1203" t="s">
        <v>4932</v>
      </c>
      <c r="G1203">
        <v>45850</v>
      </c>
      <c r="H1203" t="s">
        <v>4918</v>
      </c>
      <c r="I1203">
        <v>24884</v>
      </c>
      <c r="J1203">
        <v>9</v>
      </c>
      <c r="K1203" t="s">
        <v>4802</v>
      </c>
    </row>
    <row r="1204" spans="1:11" x14ac:dyDescent="0.25">
      <c r="A1204" t="s">
        <v>4933</v>
      </c>
      <c r="G1204">
        <v>45852</v>
      </c>
      <c r="H1204" t="s">
        <v>4800</v>
      </c>
      <c r="I1204" t="s">
        <v>4934</v>
      </c>
      <c r="J1204">
        <v>21.4</v>
      </c>
      <c r="K1204" t="s">
        <v>4802</v>
      </c>
    </row>
    <row r="1205" spans="1:11" x14ac:dyDescent="0.25">
      <c r="A1205" t="s">
        <v>4935</v>
      </c>
      <c r="G1205">
        <v>45849</v>
      </c>
      <c r="H1205" t="s">
        <v>3782</v>
      </c>
      <c r="I1205">
        <v>1257945</v>
      </c>
      <c r="J1205">
        <v>295</v>
      </c>
      <c r="K1205" t="s">
        <v>4936</v>
      </c>
    </row>
    <row r="1206" spans="1:11" x14ac:dyDescent="0.25">
      <c r="A1206" t="s">
        <v>4937</v>
      </c>
      <c r="G1206">
        <v>45849</v>
      </c>
      <c r="H1206" t="s">
        <v>3782</v>
      </c>
      <c r="I1206">
        <v>1260350</v>
      </c>
      <c r="J1206">
        <v>462</v>
      </c>
      <c r="K1206" t="s">
        <v>4938</v>
      </c>
    </row>
    <row r="1207" spans="1:11" x14ac:dyDescent="0.25">
      <c r="A1207" t="s">
        <v>4822</v>
      </c>
      <c r="H1207" t="s">
        <v>3751</v>
      </c>
      <c r="I1207" t="s">
        <v>3751</v>
      </c>
      <c r="J1207">
        <v>0</v>
      </c>
      <c r="K1207" t="s">
        <v>4802</v>
      </c>
    </row>
    <row r="1208" spans="1:11" x14ac:dyDescent="0.25">
      <c r="A1208" t="s">
        <v>4822</v>
      </c>
      <c r="H1208" t="s">
        <v>3751</v>
      </c>
      <c r="I1208" t="s">
        <v>3751</v>
      </c>
      <c r="J1208">
        <v>0</v>
      </c>
      <c r="K1208" t="s">
        <v>4802</v>
      </c>
    </row>
    <row r="1209" spans="1:11" x14ac:dyDescent="0.25">
      <c r="A1209" t="s">
        <v>4822</v>
      </c>
      <c r="H1209" t="s">
        <v>3751</v>
      </c>
      <c r="I1209" t="s">
        <v>3751</v>
      </c>
      <c r="J1209">
        <v>0</v>
      </c>
      <c r="K1209" t="s">
        <v>4802</v>
      </c>
    </row>
    <row r="1210" spans="1:11" x14ac:dyDescent="0.25">
      <c r="A1210" t="s">
        <v>4939</v>
      </c>
      <c r="G1210">
        <v>45849</v>
      </c>
      <c r="H1210" t="s">
        <v>3782</v>
      </c>
      <c r="I1210">
        <v>8597122</v>
      </c>
      <c r="J1210">
        <v>595.45000000000005</v>
      </c>
      <c r="K1210" t="s">
        <v>4864</v>
      </c>
    </row>
    <row r="1211" spans="1:11" x14ac:dyDescent="0.25">
      <c r="A1211" t="s">
        <v>4940</v>
      </c>
      <c r="G1211">
        <v>45853</v>
      </c>
      <c r="H1211" t="s">
        <v>3782</v>
      </c>
      <c r="I1211">
        <v>990865</v>
      </c>
      <c r="J1211">
        <v>567.5</v>
      </c>
      <c r="K1211" t="s">
        <v>4941</v>
      </c>
    </row>
    <row r="1212" spans="1:11" x14ac:dyDescent="0.25">
      <c r="A1212" t="s">
        <v>4942</v>
      </c>
      <c r="G1212">
        <v>45882</v>
      </c>
      <c r="H1212" t="s">
        <v>4869</v>
      </c>
      <c r="I1212">
        <v>1401621</v>
      </c>
      <c r="J1212">
        <v>48.21</v>
      </c>
      <c r="K1212" t="s">
        <v>4802</v>
      </c>
    </row>
    <row r="1213" spans="1:11" x14ac:dyDescent="0.25">
      <c r="A1213" t="s">
        <v>4943</v>
      </c>
      <c r="G1213">
        <v>45882</v>
      </c>
      <c r="H1213" t="s">
        <v>4869</v>
      </c>
      <c r="I1213">
        <v>1401621</v>
      </c>
      <c r="J1213">
        <v>47.47</v>
      </c>
      <c r="K1213" t="s">
        <v>4802</v>
      </c>
    </row>
    <row r="1214" spans="1:11" x14ac:dyDescent="0.25">
      <c r="A1214" t="s">
        <v>4944</v>
      </c>
      <c r="G1214">
        <v>45882</v>
      </c>
      <c r="H1214" t="s">
        <v>4869</v>
      </c>
      <c r="I1214">
        <v>1401621</v>
      </c>
      <c r="J1214">
        <v>24.54</v>
      </c>
      <c r="K1214" t="s">
        <v>4802</v>
      </c>
    </row>
    <row r="1215" spans="1:11" x14ac:dyDescent="0.25">
      <c r="A1215" t="s">
        <v>4945</v>
      </c>
      <c r="G1215">
        <v>45868</v>
      </c>
      <c r="H1215" t="s">
        <v>4869</v>
      </c>
      <c r="I1215">
        <v>5446539</v>
      </c>
      <c r="J1215">
        <v>1493.9</v>
      </c>
      <c r="K1215" t="s">
        <v>4802</v>
      </c>
    </row>
    <row r="1216" spans="1:11" x14ac:dyDescent="0.25">
      <c r="A1216" t="s">
        <v>4946</v>
      </c>
      <c r="G1216">
        <v>45868</v>
      </c>
      <c r="H1216" t="s">
        <v>4869</v>
      </c>
      <c r="I1216">
        <v>5446539</v>
      </c>
      <c r="J1216">
        <v>55.29</v>
      </c>
      <c r="K1216" t="s">
        <v>4802</v>
      </c>
    </row>
    <row r="1217" spans="1:11" x14ac:dyDescent="0.25">
      <c r="A1217" t="s">
        <v>4947</v>
      </c>
      <c r="G1217">
        <v>45868</v>
      </c>
      <c r="H1217" t="s">
        <v>4869</v>
      </c>
      <c r="I1217">
        <v>5446539</v>
      </c>
      <c r="J1217">
        <v>2303.06</v>
      </c>
      <c r="K1217" t="s">
        <v>4802</v>
      </c>
    </row>
    <row r="1218" spans="1:11" x14ac:dyDescent="0.25">
      <c r="A1218" t="s">
        <v>4948</v>
      </c>
      <c r="G1218">
        <v>45849</v>
      </c>
      <c r="H1218" t="s">
        <v>3782</v>
      </c>
      <c r="I1218">
        <v>1257946</v>
      </c>
      <c r="J1218">
        <v>153</v>
      </c>
      <c r="K1218" t="s">
        <v>4949</v>
      </c>
    </row>
    <row r="1219" spans="1:11" x14ac:dyDescent="0.25">
      <c r="A1219" t="s">
        <v>4950</v>
      </c>
      <c r="G1219">
        <v>45839</v>
      </c>
      <c r="H1219" t="s">
        <v>4951</v>
      </c>
      <c r="I1219">
        <v>24768</v>
      </c>
      <c r="J1219">
        <v>8</v>
      </c>
      <c r="K1219" t="s">
        <v>4802</v>
      </c>
    </row>
    <row r="1220" spans="1:11" x14ac:dyDescent="0.25">
      <c r="A1220" t="s">
        <v>4952</v>
      </c>
      <c r="G1220">
        <v>45839</v>
      </c>
      <c r="H1220" t="s">
        <v>4951</v>
      </c>
      <c r="I1220">
        <v>24769</v>
      </c>
      <c r="J1220">
        <v>8</v>
      </c>
      <c r="K1220" t="s">
        <v>4802</v>
      </c>
    </row>
    <row r="1221" spans="1:11" x14ac:dyDescent="0.25">
      <c r="A1221" t="s">
        <v>4953</v>
      </c>
      <c r="G1221">
        <v>45840</v>
      </c>
      <c r="H1221" t="s">
        <v>4951</v>
      </c>
      <c r="I1221">
        <v>24778</v>
      </c>
      <c r="J1221">
        <v>8</v>
      </c>
      <c r="K1221" t="s">
        <v>4802</v>
      </c>
    </row>
    <row r="1222" spans="1:11" x14ac:dyDescent="0.25">
      <c r="A1222" t="s">
        <v>4954</v>
      </c>
      <c r="G1222">
        <v>45840</v>
      </c>
      <c r="H1222" t="s">
        <v>4951</v>
      </c>
      <c r="I1222">
        <v>24775</v>
      </c>
      <c r="J1222">
        <v>20</v>
      </c>
      <c r="K1222" t="s">
        <v>4802</v>
      </c>
    </row>
    <row r="1223" spans="1:11" x14ac:dyDescent="0.25">
      <c r="A1223" t="s">
        <v>4955</v>
      </c>
      <c r="G1223">
        <v>45840</v>
      </c>
      <c r="H1223" t="s">
        <v>4951</v>
      </c>
      <c r="I1223">
        <v>24776</v>
      </c>
      <c r="J1223">
        <v>20</v>
      </c>
      <c r="K1223" t="s">
        <v>4802</v>
      </c>
    </row>
    <row r="1224" spans="1:11" x14ac:dyDescent="0.25">
      <c r="A1224" t="s">
        <v>4956</v>
      </c>
      <c r="G1224">
        <v>45840</v>
      </c>
      <c r="H1224" t="s">
        <v>4951</v>
      </c>
      <c r="I1224">
        <v>24777</v>
      </c>
      <c r="J1224">
        <v>10</v>
      </c>
      <c r="K1224" t="s">
        <v>4802</v>
      </c>
    </row>
    <row r="1225" spans="1:11" x14ac:dyDescent="0.25">
      <c r="A1225" t="s">
        <v>4957</v>
      </c>
      <c r="G1225">
        <v>45842</v>
      </c>
      <c r="H1225" t="s">
        <v>4951</v>
      </c>
      <c r="I1225">
        <v>24792</v>
      </c>
      <c r="J1225">
        <v>8</v>
      </c>
      <c r="K1225" t="s">
        <v>4802</v>
      </c>
    </row>
    <row r="1226" spans="1:11" x14ac:dyDescent="0.25">
      <c r="A1226" t="s">
        <v>4958</v>
      </c>
      <c r="G1226">
        <v>45842</v>
      </c>
      <c r="H1226" t="s">
        <v>4951</v>
      </c>
      <c r="I1226">
        <v>24793</v>
      </c>
      <c r="J1226">
        <v>8</v>
      </c>
      <c r="K1226" t="s">
        <v>4802</v>
      </c>
    </row>
    <row r="1227" spans="1:11" x14ac:dyDescent="0.25">
      <c r="A1227" t="s">
        <v>4959</v>
      </c>
      <c r="G1227">
        <v>45842</v>
      </c>
      <c r="H1227" t="s">
        <v>4951</v>
      </c>
      <c r="I1227">
        <v>24794</v>
      </c>
      <c r="J1227">
        <v>10</v>
      </c>
      <c r="K1227" t="s">
        <v>4802</v>
      </c>
    </row>
    <row r="1228" spans="1:11" x14ac:dyDescent="0.25">
      <c r="A1228" t="s">
        <v>4960</v>
      </c>
      <c r="G1228">
        <v>45842</v>
      </c>
      <c r="H1228" t="s">
        <v>4951</v>
      </c>
      <c r="I1228">
        <v>24795</v>
      </c>
      <c r="J1228">
        <v>35</v>
      </c>
      <c r="K1228" t="s">
        <v>4802</v>
      </c>
    </row>
    <row r="1229" spans="1:11" x14ac:dyDescent="0.25">
      <c r="A1229" t="s">
        <v>4961</v>
      </c>
      <c r="G1229">
        <v>45845</v>
      </c>
      <c r="H1229" t="s">
        <v>4951</v>
      </c>
      <c r="I1229">
        <v>24808</v>
      </c>
      <c r="J1229">
        <v>24</v>
      </c>
      <c r="K1229" t="s">
        <v>4802</v>
      </c>
    </row>
    <row r="1230" spans="1:11" x14ac:dyDescent="0.25">
      <c r="A1230" t="s">
        <v>4962</v>
      </c>
      <c r="G1230">
        <v>45845</v>
      </c>
      <c r="H1230" t="s">
        <v>4951</v>
      </c>
      <c r="I1230">
        <v>24809</v>
      </c>
      <c r="J1230">
        <v>10</v>
      </c>
      <c r="K1230" t="s">
        <v>4802</v>
      </c>
    </row>
    <row r="1231" spans="1:11" x14ac:dyDescent="0.25">
      <c r="A1231" t="s">
        <v>4963</v>
      </c>
      <c r="G1231">
        <v>45845</v>
      </c>
      <c r="H1231" t="s">
        <v>4951</v>
      </c>
      <c r="I1231">
        <v>24800</v>
      </c>
      <c r="J1231">
        <v>10</v>
      </c>
      <c r="K1231" t="s">
        <v>4802</v>
      </c>
    </row>
    <row r="1232" spans="1:11" x14ac:dyDescent="0.25">
      <c r="A1232" t="s">
        <v>4964</v>
      </c>
      <c r="G1232">
        <v>45845</v>
      </c>
      <c r="H1232" t="s">
        <v>4951</v>
      </c>
      <c r="I1232">
        <v>24813</v>
      </c>
      <c r="J1232">
        <v>20</v>
      </c>
      <c r="K1232" t="s">
        <v>4802</v>
      </c>
    </row>
    <row r="1233" spans="1:11" x14ac:dyDescent="0.25">
      <c r="A1233" t="s">
        <v>4965</v>
      </c>
      <c r="G1233">
        <v>45845</v>
      </c>
      <c r="H1233" t="s">
        <v>4951</v>
      </c>
      <c r="I1233">
        <v>24810</v>
      </c>
      <c r="J1233">
        <v>15.7</v>
      </c>
      <c r="K1233" t="s">
        <v>4802</v>
      </c>
    </row>
    <row r="1234" spans="1:11" x14ac:dyDescent="0.25">
      <c r="A1234" t="s">
        <v>4966</v>
      </c>
      <c r="G1234">
        <v>45845</v>
      </c>
      <c r="H1234" t="s">
        <v>4951</v>
      </c>
      <c r="I1234">
        <v>24811</v>
      </c>
      <c r="J1234">
        <v>15.7</v>
      </c>
      <c r="K1234" t="s">
        <v>4802</v>
      </c>
    </row>
    <row r="1235" spans="1:11" x14ac:dyDescent="0.25">
      <c r="A1235" t="s">
        <v>4967</v>
      </c>
      <c r="G1235">
        <v>45845</v>
      </c>
      <c r="H1235" t="s">
        <v>4951</v>
      </c>
      <c r="I1235">
        <v>24812</v>
      </c>
      <c r="J1235">
        <v>15.7</v>
      </c>
      <c r="K1235" t="s">
        <v>4802</v>
      </c>
    </row>
    <row r="1236" spans="1:11" x14ac:dyDescent="0.25">
      <c r="A1236" t="s">
        <v>4968</v>
      </c>
      <c r="G1236">
        <v>45846</v>
      </c>
      <c r="H1236" t="s">
        <v>4951</v>
      </c>
      <c r="I1236">
        <v>24821</v>
      </c>
      <c r="J1236">
        <v>8</v>
      </c>
      <c r="K1236" t="s">
        <v>4802</v>
      </c>
    </row>
    <row r="1237" spans="1:11" x14ac:dyDescent="0.25">
      <c r="A1237" t="s">
        <v>4969</v>
      </c>
      <c r="G1237">
        <v>45846</v>
      </c>
      <c r="H1237" t="s">
        <v>4951</v>
      </c>
      <c r="I1237">
        <v>24819</v>
      </c>
      <c r="J1237">
        <v>10</v>
      </c>
      <c r="K1237" t="s">
        <v>4802</v>
      </c>
    </row>
    <row r="1238" spans="1:11" x14ac:dyDescent="0.25">
      <c r="A1238" t="s">
        <v>4970</v>
      </c>
      <c r="G1238">
        <v>45846</v>
      </c>
      <c r="H1238" t="s">
        <v>4951</v>
      </c>
      <c r="I1238">
        <v>24823</v>
      </c>
      <c r="J1238">
        <v>10</v>
      </c>
      <c r="K1238" t="s">
        <v>4802</v>
      </c>
    </row>
    <row r="1239" spans="1:11" x14ac:dyDescent="0.25">
      <c r="A1239" t="s">
        <v>4971</v>
      </c>
      <c r="G1239">
        <v>45846</v>
      </c>
      <c r="H1239" t="s">
        <v>4951</v>
      </c>
      <c r="I1239">
        <v>24824</v>
      </c>
      <c r="J1239">
        <v>10</v>
      </c>
      <c r="K1239" t="s">
        <v>4802</v>
      </c>
    </row>
    <row r="1240" spans="1:11" x14ac:dyDescent="0.25">
      <c r="A1240" t="s">
        <v>4972</v>
      </c>
      <c r="G1240">
        <v>45846</v>
      </c>
      <c r="H1240" t="s">
        <v>4951</v>
      </c>
      <c r="I1240">
        <v>24825</v>
      </c>
      <c r="J1240">
        <v>10</v>
      </c>
      <c r="K1240" t="s">
        <v>4802</v>
      </c>
    </row>
    <row r="1241" spans="1:11" x14ac:dyDescent="0.25">
      <c r="A1241" t="s">
        <v>4973</v>
      </c>
      <c r="G1241">
        <v>45846</v>
      </c>
      <c r="H1241" t="s">
        <v>4951</v>
      </c>
      <c r="I1241">
        <v>24818</v>
      </c>
      <c r="J1241">
        <v>16</v>
      </c>
      <c r="K1241" t="s">
        <v>4802</v>
      </c>
    </row>
    <row r="1242" spans="1:11" x14ac:dyDescent="0.25">
      <c r="A1242" t="s">
        <v>4974</v>
      </c>
      <c r="G1242">
        <v>45846</v>
      </c>
      <c r="H1242" t="s">
        <v>4951</v>
      </c>
      <c r="I1242">
        <v>24820</v>
      </c>
      <c r="J1242">
        <v>30</v>
      </c>
      <c r="K1242" t="s">
        <v>4802</v>
      </c>
    </row>
    <row r="1243" spans="1:11" x14ac:dyDescent="0.25">
      <c r="A1243" t="s">
        <v>4975</v>
      </c>
      <c r="G1243">
        <v>45846</v>
      </c>
      <c r="H1243" t="s">
        <v>4951</v>
      </c>
      <c r="I1243">
        <v>24822</v>
      </c>
      <c r="J1243">
        <v>150.05000000000001</v>
      </c>
      <c r="K1243" t="s">
        <v>4802</v>
      </c>
    </row>
    <row r="1244" spans="1:11" x14ac:dyDescent="0.25">
      <c r="A1244" t="s">
        <v>4976</v>
      </c>
      <c r="G1244">
        <v>45847</v>
      </c>
      <c r="H1244" t="s">
        <v>4951</v>
      </c>
      <c r="I1244">
        <v>24829</v>
      </c>
      <c r="J1244">
        <v>8</v>
      </c>
      <c r="K1244" t="s">
        <v>4802</v>
      </c>
    </row>
    <row r="1245" spans="1:11" x14ac:dyDescent="0.25">
      <c r="A1245" t="s">
        <v>4977</v>
      </c>
      <c r="G1245">
        <v>45847</v>
      </c>
      <c r="H1245" t="s">
        <v>4951</v>
      </c>
      <c r="I1245">
        <v>24830</v>
      </c>
      <c r="J1245">
        <v>8</v>
      </c>
      <c r="K1245" t="s">
        <v>4802</v>
      </c>
    </row>
    <row r="1246" spans="1:11" x14ac:dyDescent="0.25">
      <c r="A1246" t="s">
        <v>4978</v>
      </c>
      <c r="G1246">
        <v>45847</v>
      </c>
      <c r="H1246" t="s">
        <v>4951</v>
      </c>
      <c r="I1246">
        <v>24831</v>
      </c>
      <c r="J1246">
        <v>10</v>
      </c>
      <c r="K1246" t="s">
        <v>4802</v>
      </c>
    </row>
    <row r="1247" spans="1:11" x14ac:dyDescent="0.25">
      <c r="A1247" t="s">
        <v>4979</v>
      </c>
      <c r="G1247">
        <v>45848</v>
      </c>
      <c r="H1247" t="s">
        <v>4951</v>
      </c>
      <c r="I1247">
        <v>24848</v>
      </c>
      <c r="J1247">
        <v>20</v>
      </c>
      <c r="K1247" t="s">
        <v>4802</v>
      </c>
    </row>
    <row r="1248" spans="1:11" x14ac:dyDescent="0.25">
      <c r="A1248" t="s">
        <v>4980</v>
      </c>
      <c r="G1248">
        <v>45848</v>
      </c>
      <c r="H1248" t="s">
        <v>4951</v>
      </c>
      <c r="I1248">
        <v>24843</v>
      </c>
      <c r="J1248">
        <v>5</v>
      </c>
      <c r="K1248" t="s">
        <v>4802</v>
      </c>
    </row>
    <row r="1249" spans="1:11" x14ac:dyDescent="0.25">
      <c r="A1249" t="s">
        <v>4981</v>
      </c>
      <c r="G1249">
        <v>45848</v>
      </c>
      <c r="H1249" t="s">
        <v>4951</v>
      </c>
      <c r="I1249">
        <v>24845</v>
      </c>
      <c r="J1249">
        <v>5</v>
      </c>
      <c r="K1249" t="s">
        <v>4802</v>
      </c>
    </row>
    <row r="1250" spans="1:11" x14ac:dyDescent="0.25">
      <c r="A1250" t="s">
        <v>4982</v>
      </c>
      <c r="G1250">
        <v>45849</v>
      </c>
      <c r="H1250" t="s">
        <v>4951</v>
      </c>
      <c r="I1250">
        <v>24872</v>
      </c>
      <c r="J1250">
        <v>8</v>
      </c>
      <c r="K1250" t="s">
        <v>4802</v>
      </c>
    </row>
    <row r="1251" spans="1:11" x14ac:dyDescent="0.25">
      <c r="A1251" t="s">
        <v>4983</v>
      </c>
      <c r="G1251">
        <v>45849</v>
      </c>
      <c r="H1251" t="s">
        <v>4951</v>
      </c>
      <c r="I1251">
        <v>24873</v>
      </c>
      <c r="J1251">
        <v>8</v>
      </c>
      <c r="K1251" t="s">
        <v>4802</v>
      </c>
    </row>
    <row r="1252" spans="1:11" x14ac:dyDescent="0.25">
      <c r="A1252" t="s">
        <v>4984</v>
      </c>
      <c r="G1252">
        <v>45849</v>
      </c>
      <c r="H1252" t="s">
        <v>4951</v>
      </c>
      <c r="I1252">
        <v>24874</v>
      </c>
      <c r="J1252">
        <v>10</v>
      </c>
      <c r="K1252" t="s">
        <v>4802</v>
      </c>
    </row>
    <row r="1253" spans="1:11" x14ac:dyDescent="0.25">
      <c r="A1253" t="s">
        <v>4985</v>
      </c>
      <c r="G1253">
        <v>45849</v>
      </c>
      <c r="H1253" t="s">
        <v>4800</v>
      </c>
      <c r="I1253" t="s">
        <v>4986</v>
      </c>
      <c r="J1253">
        <v>25</v>
      </c>
      <c r="K1253" t="s">
        <v>4802</v>
      </c>
    </row>
    <row r="1254" spans="1:11" x14ac:dyDescent="0.25">
      <c r="A1254" t="s">
        <v>4987</v>
      </c>
      <c r="G1254">
        <v>45849</v>
      </c>
      <c r="H1254" t="s">
        <v>4800</v>
      </c>
      <c r="I1254" t="s">
        <v>4838</v>
      </c>
      <c r="J1254">
        <v>20</v>
      </c>
      <c r="K1254" t="s">
        <v>4802</v>
      </c>
    </row>
    <row r="1255" spans="1:11" x14ac:dyDescent="0.25">
      <c r="A1255" t="s">
        <v>4988</v>
      </c>
      <c r="G1255">
        <v>45855</v>
      </c>
      <c r="H1255" t="s">
        <v>4800</v>
      </c>
      <c r="I1255" t="s">
        <v>4989</v>
      </c>
      <c r="J1255">
        <v>12</v>
      </c>
      <c r="K1255" t="s">
        <v>4802</v>
      </c>
    </row>
    <row r="1256" spans="1:11" x14ac:dyDescent="0.25">
      <c r="A1256" t="s">
        <v>4990</v>
      </c>
      <c r="G1256">
        <v>45854</v>
      </c>
      <c r="H1256" t="s">
        <v>4805</v>
      </c>
      <c r="I1256">
        <v>1017500</v>
      </c>
      <c r="J1256">
        <v>258.42</v>
      </c>
      <c r="K1256" t="s">
        <v>4802</v>
      </c>
    </row>
    <row r="1257" spans="1:11" x14ac:dyDescent="0.25">
      <c r="A1257" t="s">
        <v>4991</v>
      </c>
      <c r="G1257">
        <v>45888</v>
      </c>
      <c r="H1257" t="s">
        <v>4805</v>
      </c>
      <c r="I1257">
        <v>256897</v>
      </c>
      <c r="J1257">
        <v>258.42</v>
      </c>
      <c r="K1257" t="s">
        <v>4802</v>
      </c>
    </row>
    <row r="1258" spans="1:11" x14ac:dyDescent="0.25">
      <c r="A1258" t="s">
        <v>4992</v>
      </c>
      <c r="G1258">
        <v>45840</v>
      </c>
      <c r="H1258" t="s">
        <v>4869</v>
      </c>
      <c r="I1258">
        <v>483588</v>
      </c>
      <c r="J1258">
        <v>290.67</v>
      </c>
      <c r="K1258" t="s">
        <v>4802</v>
      </c>
    </row>
    <row r="1259" spans="1:11" x14ac:dyDescent="0.25">
      <c r="A1259" t="s">
        <v>4993</v>
      </c>
      <c r="G1259">
        <v>45839</v>
      </c>
      <c r="H1259" t="s">
        <v>4800</v>
      </c>
      <c r="I1259" t="s">
        <v>4994</v>
      </c>
      <c r="J1259">
        <v>39</v>
      </c>
      <c r="K1259" t="s">
        <v>4802</v>
      </c>
    </row>
    <row r="1260" spans="1:11" x14ac:dyDescent="0.25">
      <c r="A1260" t="s">
        <v>4995</v>
      </c>
      <c r="G1260">
        <v>45882</v>
      </c>
      <c r="H1260" t="s">
        <v>4800</v>
      </c>
      <c r="I1260" t="s">
        <v>4996</v>
      </c>
      <c r="J1260">
        <v>35</v>
      </c>
      <c r="K1260" t="s">
        <v>4802</v>
      </c>
    </row>
    <row r="1261" spans="1:11" x14ac:dyDescent="0.25">
      <c r="A1261" t="s">
        <v>4997</v>
      </c>
      <c r="G1261">
        <v>45845</v>
      </c>
      <c r="H1261" t="s">
        <v>4834</v>
      </c>
      <c r="I1261">
        <v>24814</v>
      </c>
      <c r="J1261">
        <v>15</v>
      </c>
      <c r="K1261" t="s">
        <v>4802</v>
      </c>
    </row>
    <row r="1262" spans="1:11" x14ac:dyDescent="0.25">
      <c r="A1262" t="s">
        <v>4998</v>
      </c>
      <c r="G1262">
        <v>45845</v>
      </c>
      <c r="H1262" t="s">
        <v>4834</v>
      </c>
      <c r="I1262">
        <v>24815</v>
      </c>
      <c r="J1262">
        <v>15</v>
      </c>
      <c r="K1262" t="s">
        <v>4802</v>
      </c>
    </row>
    <row r="1263" spans="1:11" x14ac:dyDescent="0.25">
      <c r="A1263" t="s">
        <v>4999</v>
      </c>
      <c r="G1263">
        <v>45847</v>
      </c>
      <c r="H1263" t="s">
        <v>4834</v>
      </c>
      <c r="I1263">
        <v>24826</v>
      </c>
      <c r="J1263">
        <v>15</v>
      </c>
      <c r="K1263" t="s">
        <v>4802</v>
      </c>
    </row>
    <row r="1264" spans="1:11" x14ac:dyDescent="0.25">
      <c r="A1264" t="s">
        <v>5000</v>
      </c>
      <c r="G1264">
        <v>45847</v>
      </c>
      <c r="H1264" t="s">
        <v>4834</v>
      </c>
      <c r="I1264">
        <v>24838</v>
      </c>
      <c r="J1264">
        <v>15</v>
      </c>
      <c r="K1264" t="s">
        <v>4802</v>
      </c>
    </row>
    <row r="1265" spans="1:11" x14ac:dyDescent="0.25">
      <c r="A1265" t="s">
        <v>5001</v>
      </c>
      <c r="G1265">
        <v>45848</v>
      </c>
      <c r="H1265" t="s">
        <v>4834</v>
      </c>
      <c r="I1265">
        <v>24853</v>
      </c>
      <c r="J1265">
        <v>15</v>
      </c>
      <c r="K1265" t="s">
        <v>4802</v>
      </c>
    </row>
    <row r="1266" spans="1:11" x14ac:dyDescent="0.25">
      <c r="A1266" t="s">
        <v>5002</v>
      </c>
      <c r="G1266">
        <v>45848</v>
      </c>
      <c r="H1266" t="s">
        <v>4834</v>
      </c>
      <c r="I1266">
        <v>24854</v>
      </c>
      <c r="J1266">
        <v>15</v>
      </c>
      <c r="K1266" t="s">
        <v>4802</v>
      </c>
    </row>
    <row r="1267" spans="1:11" x14ac:dyDescent="0.25">
      <c r="A1267" t="s">
        <v>5003</v>
      </c>
      <c r="G1267">
        <v>45849</v>
      </c>
      <c r="H1267" t="s">
        <v>4834</v>
      </c>
      <c r="I1267">
        <v>24875</v>
      </c>
      <c r="J1267">
        <v>55</v>
      </c>
      <c r="K1267" t="s">
        <v>4802</v>
      </c>
    </row>
    <row r="1268" spans="1:11" x14ac:dyDescent="0.25">
      <c r="A1268" t="s">
        <v>5004</v>
      </c>
      <c r="G1268">
        <v>45855</v>
      </c>
      <c r="H1268" t="s">
        <v>3782</v>
      </c>
      <c r="I1268">
        <v>1645373</v>
      </c>
      <c r="J1268">
        <v>651.95000000000005</v>
      </c>
      <c r="K1268" t="s">
        <v>4802</v>
      </c>
    </row>
    <row r="1269" spans="1:11" x14ac:dyDescent="0.25">
      <c r="A1269" t="s">
        <v>5005</v>
      </c>
      <c r="G1269">
        <v>45840</v>
      </c>
      <c r="H1269" t="s">
        <v>5006</v>
      </c>
      <c r="I1269">
        <v>24780</v>
      </c>
      <c r="J1269">
        <v>12</v>
      </c>
      <c r="K1269" t="s">
        <v>4802</v>
      </c>
    </row>
    <row r="1270" spans="1:11" x14ac:dyDescent="0.25">
      <c r="A1270" t="s">
        <v>5007</v>
      </c>
      <c r="G1270">
        <v>45840</v>
      </c>
      <c r="H1270" t="s">
        <v>5006</v>
      </c>
      <c r="I1270">
        <v>24781</v>
      </c>
      <c r="J1270">
        <v>12</v>
      </c>
      <c r="K1270" t="s">
        <v>4802</v>
      </c>
    </row>
    <row r="1271" spans="1:11" x14ac:dyDescent="0.25">
      <c r="A1271" t="s">
        <v>5008</v>
      </c>
      <c r="G1271">
        <v>45842</v>
      </c>
      <c r="H1271" t="s">
        <v>5006</v>
      </c>
      <c r="I1271">
        <v>24797</v>
      </c>
      <c r="J1271">
        <v>12</v>
      </c>
      <c r="K1271" t="s">
        <v>4802</v>
      </c>
    </row>
    <row r="1272" spans="1:11" x14ac:dyDescent="0.25">
      <c r="A1272" t="s">
        <v>5009</v>
      </c>
      <c r="G1272">
        <v>45842</v>
      </c>
      <c r="H1272" t="s">
        <v>5006</v>
      </c>
      <c r="I1272">
        <v>24798</v>
      </c>
      <c r="J1272">
        <v>12</v>
      </c>
      <c r="K1272" t="s">
        <v>4802</v>
      </c>
    </row>
    <row r="1273" spans="1:11" x14ac:dyDescent="0.25">
      <c r="A1273" t="s">
        <v>5010</v>
      </c>
      <c r="G1273">
        <v>45842</v>
      </c>
      <c r="H1273" t="s">
        <v>5006</v>
      </c>
      <c r="I1273">
        <v>24799</v>
      </c>
      <c r="J1273">
        <v>12</v>
      </c>
      <c r="K1273" t="s">
        <v>4802</v>
      </c>
    </row>
    <row r="1274" spans="1:11" x14ac:dyDescent="0.25">
      <c r="A1274" t="s">
        <v>5011</v>
      </c>
      <c r="G1274">
        <v>45845</v>
      </c>
      <c r="H1274" t="s">
        <v>5006</v>
      </c>
      <c r="I1274">
        <v>24801</v>
      </c>
      <c r="J1274">
        <v>10</v>
      </c>
      <c r="K1274" t="s">
        <v>4802</v>
      </c>
    </row>
    <row r="1275" spans="1:11" x14ac:dyDescent="0.25">
      <c r="A1275" t="s">
        <v>5012</v>
      </c>
      <c r="G1275">
        <v>45847</v>
      </c>
      <c r="H1275" t="s">
        <v>5006</v>
      </c>
      <c r="I1275">
        <v>24833</v>
      </c>
      <c r="J1275">
        <v>10</v>
      </c>
      <c r="K1275" t="s">
        <v>4802</v>
      </c>
    </row>
    <row r="1276" spans="1:11" x14ac:dyDescent="0.25">
      <c r="A1276" t="s">
        <v>5013</v>
      </c>
      <c r="G1276">
        <v>45847</v>
      </c>
      <c r="H1276" t="s">
        <v>5006</v>
      </c>
      <c r="I1276">
        <v>24834</v>
      </c>
      <c r="J1276">
        <v>10</v>
      </c>
      <c r="K1276" t="s">
        <v>4802</v>
      </c>
    </row>
    <row r="1277" spans="1:11" x14ac:dyDescent="0.25">
      <c r="A1277" t="s">
        <v>5014</v>
      </c>
      <c r="G1277">
        <v>45847</v>
      </c>
      <c r="H1277" t="s">
        <v>5006</v>
      </c>
      <c r="I1277">
        <v>24835</v>
      </c>
      <c r="J1277">
        <v>10</v>
      </c>
      <c r="K1277" t="s">
        <v>4802</v>
      </c>
    </row>
    <row r="1278" spans="1:11" x14ac:dyDescent="0.25">
      <c r="A1278" t="s">
        <v>5015</v>
      </c>
      <c r="G1278">
        <v>45855</v>
      </c>
      <c r="H1278" t="s">
        <v>3782</v>
      </c>
      <c r="I1278">
        <v>1645373</v>
      </c>
      <c r="J1278">
        <v>351.05</v>
      </c>
      <c r="K1278" t="s">
        <v>4802</v>
      </c>
    </row>
    <row r="1279" spans="1:11" x14ac:dyDescent="0.25">
      <c r="A1279" t="s">
        <v>5016</v>
      </c>
      <c r="G1279">
        <v>45855</v>
      </c>
      <c r="H1279" t="s">
        <v>3782</v>
      </c>
      <c r="I1279">
        <v>1645373</v>
      </c>
      <c r="J1279">
        <v>722.4</v>
      </c>
      <c r="K1279" t="s">
        <v>4802</v>
      </c>
    </row>
    <row r="1280" spans="1:11" x14ac:dyDescent="0.25">
      <c r="A1280" t="s">
        <v>5017</v>
      </c>
      <c r="G1280">
        <v>45853</v>
      </c>
      <c r="H1280" t="s">
        <v>3782</v>
      </c>
      <c r="I1280">
        <v>990865</v>
      </c>
      <c r="J1280">
        <v>257.39999999999998</v>
      </c>
      <c r="K1280" t="s">
        <v>4941</v>
      </c>
    </row>
    <row r="1281" spans="1:11" x14ac:dyDescent="0.25">
      <c r="A1281" t="s">
        <v>5018</v>
      </c>
      <c r="G1281">
        <v>45855</v>
      </c>
      <c r="H1281" t="s">
        <v>3782</v>
      </c>
      <c r="I1281">
        <v>1203033</v>
      </c>
      <c r="J1281">
        <v>70.680000000000007</v>
      </c>
      <c r="K1281" t="s">
        <v>5019</v>
      </c>
    </row>
    <row r="1282" spans="1:11" x14ac:dyDescent="0.25">
      <c r="A1282" t="s">
        <v>5020</v>
      </c>
      <c r="H1282" t="s">
        <v>3751</v>
      </c>
      <c r="I1282" t="s">
        <v>3751</v>
      </c>
      <c r="J1282">
        <v>0</v>
      </c>
      <c r="K1282" t="s">
        <v>4802</v>
      </c>
    </row>
    <row r="1283" spans="1:11" x14ac:dyDescent="0.25">
      <c r="A1283" t="s">
        <v>5021</v>
      </c>
      <c r="H1283" t="s">
        <v>3751</v>
      </c>
      <c r="I1283" t="s">
        <v>3751</v>
      </c>
      <c r="J1283">
        <v>0</v>
      </c>
      <c r="K1283" t="s">
        <v>4802</v>
      </c>
    </row>
    <row r="1284" spans="1:11" x14ac:dyDescent="0.25">
      <c r="A1284" t="s">
        <v>5022</v>
      </c>
      <c r="H1284" t="s">
        <v>3751</v>
      </c>
      <c r="I1284" t="s">
        <v>3751</v>
      </c>
      <c r="J1284">
        <v>0</v>
      </c>
      <c r="K1284" t="s">
        <v>4802</v>
      </c>
    </row>
    <row r="1285" spans="1:11" x14ac:dyDescent="0.25">
      <c r="A1285" t="s">
        <v>5023</v>
      </c>
      <c r="G1285">
        <v>45856</v>
      </c>
      <c r="H1285" t="s">
        <v>3782</v>
      </c>
      <c r="I1285">
        <v>2131849</v>
      </c>
      <c r="J1285">
        <v>510</v>
      </c>
      <c r="K1285" t="s">
        <v>4802</v>
      </c>
    </row>
    <row r="1286" spans="1:11" x14ac:dyDescent="0.25">
      <c r="A1286" t="s">
        <v>5024</v>
      </c>
      <c r="G1286">
        <v>45856</v>
      </c>
      <c r="H1286" t="s">
        <v>3782</v>
      </c>
      <c r="I1286">
        <v>2131849</v>
      </c>
      <c r="J1286">
        <v>1056</v>
      </c>
      <c r="K1286" t="s">
        <v>4802</v>
      </c>
    </row>
    <row r="1287" spans="1:11" x14ac:dyDescent="0.25">
      <c r="A1287" t="s">
        <v>5025</v>
      </c>
      <c r="G1287">
        <v>45856</v>
      </c>
      <c r="H1287" t="s">
        <v>3782</v>
      </c>
      <c r="I1287">
        <v>2131849</v>
      </c>
      <c r="J1287">
        <v>510</v>
      </c>
      <c r="K1287" t="s">
        <v>4802</v>
      </c>
    </row>
    <row r="1288" spans="1:11" x14ac:dyDescent="0.25">
      <c r="A1288" t="s">
        <v>5026</v>
      </c>
      <c r="G1288">
        <v>45856</v>
      </c>
      <c r="H1288" t="s">
        <v>3782</v>
      </c>
      <c r="I1288">
        <v>1265337</v>
      </c>
      <c r="J1288">
        <v>1050</v>
      </c>
      <c r="K1288" t="s">
        <v>5027</v>
      </c>
    </row>
    <row r="1289" spans="1:11" x14ac:dyDescent="0.25">
      <c r="A1289" t="s">
        <v>5028</v>
      </c>
      <c r="G1289">
        <v>45845</v>
      </c>
      <c r="H1289" t="s">
        <v>3782</v>
      </c>
      <c r="I1289">
        <v>6735722</v>
      </c>
      <c r="J1289">
        <v>10428</v>
      </c>
      <c r="K1289" t="s">
        <v>5029</v>
      </c>
    </row>
    <row r="1290" spans="1:11" x14ac:dyDescent="0.25">
      <c r="A1290" t="s">
        <v>5030</v>
      </c>
      <c r="G1290">
        <v>45856</v>
      </c>
      <c r="H1290" t="s">
        <v>3782</v>
      </c>
      <c r="I1290">
        <v>2131849</v>
      </c>
      <c r="J1290">
        <v>59</v>
      </c>
      <c r="K1290" t="s">
        <v>4802</v>
      </c>
    </row>
    <row r="1291" spans="1:11" x14ac:dyDescent="0.25">
      <c r="A1291" t="s">
        <v>5031</v>
      </c>
      <c r="G1291">
        <v>45853</v>
      </c>
      <c r="H1291" t="s">
        <v>3782</v>
      </c>
      <c r="I1291">
        <v>1363647</v>
      </c>
      <c r="J1291">
        <v>864</v>
      </c>
      <c r="K1291" t="s">
        <v>5032</v>
      </c>
    </row>
    <row r="1292" spans="1:11" x14ac:dyDescent="0.25">
      <c r="A1292" t="s">
        <v>5033</v>
      </c>
      <c r="G1292">
        <v>45854</v>
      </c>
      <c r="H1292" t="s">
        <v>4860</v>
      </c>
      <c r="I1292" t="s">
        <v>5034</v>
      </c>
      <c r="J1292">
        <v>125.6</v>
      </c>
      <c r="K1292" t="s">
        <v>4802</v>
      </c>
    </row>
    <row r="1293" spans="1:11" x14ac:dyDescent="0.25">
      <c r="A1293" t="s">
        <v>5035</v>
      </c>
      <c r="G1293">
        <v>45856</v>
      </c>
      <c r="H1293" t="s">
        <v>3782</v>
      </c>
      <c r="I1293">
        <v>2131849</v>
      </c>
      <c r="J1293">
        <v>531.59</v>
      </c>
      <c r="K1293" t="s">
        <v>4802</v>
      </c>
    </row>
    <row r="1294" spans="1:11" x14ac:dyDescent="0.25">
      <c r="A1294" t="s">
        <v>5036</v>
      </c>
      <c r="G1294">
        <v>45856</v>
      </c>
      <c r="H1294" t="s">
        <v>3782</v>
      </c>
      <c r="I1294">
        <v>2131849</v>
      </c>
      <c r="J1294">
        <v>351.05</v>
      </c>
      <c r="K1294" t="s">
        <v>4802</v>
      </c>
    </row>
    <row r="1295" spans="1:11" x14ac:dyDescent="0.25">
      <c r="A1295" t="s">
        <v>5037</v>
      </c>
      <c r="H1295" t="s">
        <v>3751</v>
      </c>
      <c r="I1295" t="s">
        <v>3751</v>
      </c>
      <c r="J1295">
        <v>0</v>
      </c>
      <c r="K1295" t="s">
        <v>4802</v>
      </c>
    </row>
    <row r="1296" spans="1:11" x14ac:dyDescent="0.25">
      <c r="A1296" t="s">
        <v>5038</v>
      </c>
      <c r="G1296">
        <v>45888</v>
      </c>
      <c r="H1296" t="s">
        <v>4805</v>
      </c>
      <c r="I1296">
        <v>256897</v>
      </c>
      <c r="J1296">
        <v>516.84</v>
      </c>
      <c r="K1296" t="s">
        <v>4802</v>
      </c>
    </row>
    <row r="1297" spans="1:11" x14ac:dyDescent="0.25">
      <c r="A1297" t="s">
        <v>5039</v>
      </c>
      <c r="G1297">
        <v>45848</v>
      </c>
      <c r="H1297" t="s">
        <v>4918</v>
      </c>
      <c r="I1297">
        <v>24839</v>
      </c>
      <c r="J1297">
        <v>24</v>
      </c>
      <c r="K1297" t="s">
        <v>4802</v>
      </c>
    </row>
    <row r="1298" spans="1:11" x14ac:dyDescent="0.25">
      <c r="A1298" t="s">
        <v>5040</v>
      </c>
      <c r="G1298">
        <v>45853</v>
      </c>
      <c r="H1298" t="s">
        <v>4918</v>
      </c>
      <c r="I1298">
        <v>24896</v>
      </c>
      <c r="J1298">
        <v>65</v>
      </c>
      <c r="K1298" t="s">
        <v>4802</v>
      </c>
    </row>
    <row r="1299" spans="1:11" x14ac:dyDescent="0.25">
      <c r="A1299" t="s">
        <v>5041</v>
      </c>
      <c r="G1299">
        <v>45839</v>
      </c>
      <c r="H1299" t="s">
        <v>3782</v>
      </c>
      <c r="I1299">
        <v>1174299</v>
      </c>
      <c r="J1299">
        <v>211</v>
      </c>
      <c r="K1299" t="s">
        <v>5042</v>
      </c>
    </row>
    <row r="1300" spans="1:11" x14ac:dyDescent="0.25">
      <c r="A1300" t="s">
        <v>5043</v>
      </c>
      <c r="G1300">
        <v>45839</v>
      </c>
      <c r="H1300" t="s">
        <v>3782</v>
      </c>
      <c r="I1300">
        <v>1174794</v>
      </c>
      <c r="J1300">
        <v>277.01</v>
      </c>
      <c r="K1300" t="s">
        <v>5044</v>
      </c>
    </row>
    <row r="1301" spans="1:11" x14ac:dyDescent="0.25">
      <c r="A1301" t="s">
        <v>5045</v>
      </c>
      <c r="G1301">
        <v>45854</v>
      </c>
      <c r="H1301" t="s">
        <v>3782</v>
      </c>
      <c r="I1301">
        <v>1110528</v>
      </c>
      <c r="J1301">
        <v>266</v>
      </c>
      <c r="K1301" t="s">
        <v>5046</v>
      </c>
    </row>
    <row r="1302" spans="1:11" x14ac:dyDescent="0.25">
      <c r="A1302" t="s">
        <v>5047</v>
      </c>
      <c r="G1302">
        <v>45854</v>
      </c>
      <c r="H1302" t="s">
        <v>3782</v>
      </c>
      <c r="I1302">
        <v>1108069</v>
      </c>
      <c r="J1302">
        <v>216</v>
      </c>
      <c r="K1302" t="s">
        <v>5048</v>
      </c>
    </row>
    <row r="1303" spans="1:11" x14ac:dyDescent="0.25">
      <c r="A1303" t="s">
        <v>5049</v>
      </c>
      <c r="G1303">
        <v>45846</v>
      </c>
      <c r="H1303" t="s">
        <v>4951</v>
      </c>
      <c r="I1303">
        <v>24817</v>
      </c>
      <c r="J1303">
        <v>80</v>
      </c>
      <c r="K1303" t="s">
        <v>4802</v>
      </c>
    </row>
    <row r="1304" spans="1:11" x14ac:dyDescent="0.25">
      <c r="A1304" t="s">
        <v>5050</v>
      </c>
      <c r="G1304">
        <v>45852</v>
      </c>
      <c r="H1304" t="s">
        <v>4951</v>
      </c>
      <c r="I1304">
        <v>24887</v>
      </c>
      <c r="J1304">
        <v>8</v>
      </c>
      <c r="K1304" t="s">
        <v>4802</v>
      </c>
    </row>
    <row r="1305" spans="1:11" x14ac:dyDescent="0.25">
      <c r="A1305" t="s">
        <v>5051</v>
      </c>
      <c r="G1305">
        <v>45852</v>
      </c>
      <c r="H1305" t="s">
        <v>4951</v>
      </c>
      <c r="I1305">
        <v>24888</v>
      </c>
      <c r="J1305">
        <v>8</v>
      </c>
      <c r="K1305" t="s">
        <v>4802</v>
      </c>
    </row>
    <row r="1306" spans="1:11" x14ac:dyDescent="0.25">
      <c r="A1306" t="s">
        <v>5052</v>
      </c>
      <c r="G1306">
        <v>45852</v>
      </c>
      <c r="H1306" t="s">
        <v>4951</v>
      </c>
      <c r="I1306">
        <v>24889</v>
      </c>
      <c r="J1306">
        <v>10</v>
      </c>
      <c r="K1306" t="s">
        <v>4802</v>
      </c>
    </row>
    <row r="1307" spans="1:11" x14ac:dyDescent="0.25">
      <c r="A1307" t="s">
        <v>5053</v>
      </c>
      <c r="G1307">
        <v>45853</v>
      </c>
      <c r="H1307" t="s">
        <v>4951</v>
      </c>
      <c r="I1307">
        <v>24893</v>
      </c>
      <c r="J1307">
        <v>8</v>
      </c>
      <c r="K1307" t="s">
        <v>4802</v>
      </c>
    </row>
    <row r="1308" spans="1:11" x14ac:dyDescent="0.25">
      <c r="A1308" t="s">
        <v>5054</v>
      </c>
      <c r="G1308">
        <v>45853</v>
      </c>
      <c r="H1308" t="s">
        <v>4951</v>
      </c>
      <c r="I1308">
        <v>24894</v>
      </c>
      <c r="J1308">
        <v>8</v>
      </c>
      <c r="K1308" t="s">
        <v>4802</v>
      </c>
    </row>
    <row r="1309" spans="1:11" x14ac:dyDescent="0.25">
      <c r="A1309" t="s">
        <v>5055</v>
      </c>
      <c r="G1309">
        <v>45853</v>
      </c>
      <c r="H1309" t="s">
        <v>4951</v>
      </c>
      <c r="I1309">
        <v>24895</v>
      </c>
      <c r="J1309">
        <v>25</v>
      </c>
      <c r="K1309" t="s">
        <v>4802</v>
      </c>
    </row>
    <row r="1310" spans="1:11" x14ac:dyDescent="0.25">
      <c r="A1310" t="s">
        <v>5056</v>
      </c>
      <c r="G1310">
        <v>45855</v>
      </c>
      <c r="H1310" t="s">
        <v>3782</v>
      </c>
      <c r="I1310">
        <v>200176</v>
      </c>
      <c r="J1310">
        <v>53.72</v>
      </c>
      <c r="K1310" t="s">
        <v>5057</v>
      </c>
    </row>
    <row r="1311" spans="1:11" x14ac:dyDescent="0.25">
      <c r="A1311" t="s">
        <v>5058</v>
      </c>
      <c r="G1311">
        <v>45855</v>
      </c>
      <c r="H1311" t="s">
        <v>3782</v>
      </c>
      <c r="I1311">
        <v>201561</v>
      </c>
      <c r="J1311">
        <v>307.08</v>
      </c>
      <c r="K1311" t="s">
        <v>5059</v>
      </c>
    </row>
    <row r="1312" spans="1:11" x14ac:dyDescent="0.25">
      <c r="A1312" t="s">
        <v>5060</v>
      </c>
      <c r="G1312">
        <v>45855</v>
      </c>
      <c r="H1312" t="s">
        <v>3782</v>
      </c>
      <c r="I1312">
        <v>200614</v>
      </c>
      <c r="J1312">
        <v>391.2</v>
      </c>
      <c r="K1312" t="s">
        <v>5061</v>
      </c>
    </row>
    <row r="1313" spans="1:11" x14ac:dyDescent="0.25">
      <c r="A1313" t="s">
        <v>5062</v>
      </c>
      <c r="G1313">
        <v>45855</v>
      </c>
      <c r="H1313" t="s">
        <v>3782</v>
      </c>
      <c r="I1313">
        <v>203503</v>
      </c>
      <c r="J1313">
        <v>94.51</v>
      </c>
      <c r="K1313" t="s">
        <v>5063</v>
      </c>
    </row>
    <row r="1314" spans="1:11" x14ac:dyDescent="0.25">
      <c r="A1314" t="s">
        <v>5064</v>
      </c>
      <c r="G1314">
        <v>45855</v>
      </c>
      <c r="H1314" t="s">
        <v>3782</v>
      </c>
      <c r="I1314">
        <v>1645373</v>
      </c>
      <c r="J1314">
        <v>69.16</v>
      </c>
      <c r="K1314" t="s">
        <v>4802</v>
      </c>
    </row>
    <row r="1315" spans="1:11" x14ac:dyDescent="0.25">
      <c r="A1315" t="s">
        <v>5065</v>
      </c>
      <c r="G1315">
        <v>45856</v>
      </c>
      <c r="H1315" t="s">
        <v>3782</v>
      </c>
      <c r="I1315">
        <v>2131849</v>
      </c>
      <c r="J1315">
        <v>772</v>
      </c>
      <c r="K1315" t="s">
        <v>4802</v>
      </c>
    </row>
    <row r="1316" spans="1:11" x14ac:dyDescent="0.25">
      <c r="A1316" t="s">
        <v>5066</v>
      </c>
      <c r="H1316" t="s">
        <v>3751</v>
      </c>
      <c r="I1316" t="s">
        <v>3751</v>
      </c>
      <c r="J1316">
        <v>0</v>
      </c>
      <c r="K1316" t="s">
        <v>4802</v>
      </c>
    </row>
    <row r="1317" spans="1:11" x14ac:dyDescent="0.25">
      <c r="A1317" t="s">
        <v>5067</v>
      </c>
      <c r="G1317">
        <v>45863</v>
      </c>
      <c r="H1317" t="s">
        <v>4800</v>
      </c>
      <c r="I1317" t="s">
        <v>5068</v>
      </c>
      <c r="J1317">
        <v>300</v>
      </c>
      <c r="K1317" t="s">
        <v>4802</v>
      </c>
    </row>
    <row r="1318" spans="1:11" x14ac:dyDescent="0.25">
      <c r="A1318" t="s">
        <v>5069</v>
      </c>
      <c r="H1318" t="s">
        <v>3751</v>
      </c>
      <c r="I1318" t="s">
        <v>3751</v>
      </c>
      <c r="J1318">
        <v>0</v>
      </c>
      <c r="K1318" t="s">
        <v>4802</v>
      </c>
    </row>
    <row r="1319" spans="1:11" x14ac:dyDescent="0.25">
      <c r="A1319" t="s">
        <v>5070</v>
      </c>
      <c r="G1319">
        <v>45855</v>
      </c>
      <c r="H1319" t="s">
        <v>4800</v>
      </c>
      <c r="I1319" t="s">
        <v>5071</v>
      </c>
      <c r="J1319">
        <v>8</v>
      </c>
      <c r="K1319" t="s">
        <v>4802</v>
      </c>
    </row>
    <row r="1320" spans="1:11" x14ac:dyDescent="0.25">
      <c r="A1320" t="s">
        <v>5072</v>
      </c>
      <c r="G1320">
        <v>45855</v>
      </c>
      <c r="H1320" t="s">
        <v>4800</v>
      </c>
      <c r="I1320" t="s">
        <v>5073</v>
      </c>
      <c r="J1320">
        <v>4.7</v>
      </c>
      <c r="K1320" t="s">
        <v>4802</v>
      </c>
    </row>
    <row r="1321" spans="1:11" x14ac:dyDescent="0.25">
      <c r="A1321" t="s">
        <v>5074</v>
      </c>
      <c r="H1321" t="s">
        <v>3751</v>
      </c>
      <c r="I1321" t="s">
        <v>3751</v>
      </c>
      <c r="J1321">
        <v>0</v>
      </c>
      <c r="K1321" t="s">
        <v>4802</v>
      </c>
    </row>
    <row r="1322" spans="1:11" x14ac:dyDescent="0.25">
      <c r="A1322" t="s">
        <v>5075</v>
      </c>
      <c r="G1322">
        <v>45856</v>
      </c>
      <c r="H1322" t="s">
        <v>4869</v>
      </c>
      <c r="I1322">
        <v>266822</v>
      </c>
      <c r="J1322">
        <v>1010.25</v>
      </c>
      <c r="K1322" t="s">
        <v>5076</v>
      </c>
    </row>
    <row r="1323" spans="1:11" x14ac:dyDescent="0.25">
      <c r="A1323" t="s">
        <v>5077</v>
      </c>
      <c r="G1323">
        <v>45862</v>
      </c>
      <c r="H1323" t="s">
        <v>4800</v>
      </c>
      <c r="I1323" t="s">
        <v>5078</v>
      </c>
      <c r="J1323">
        <v>35</v>
      </c>
      <c r="K1323" t="s">
        <v>4802</v>
      </c>
    </row>
    <row r="1324" spans="1:11" x14ac:dyDescent="0.25">
      <c r="A1324" t="s">
        <v>5079</v>
      </c>
      <c r="G1324">
        <v>45862</v>
      </c>
      <c r="H1324" t="s">
        <v>3782</v>
      </c>
      <c r="I1324">
        <v>3850278</v>
      </c>
      <c r="J1324">
        <v>453</v>
      </c>
      <c r="K1324" t="s">
        <v>4802</v>
      </c>
    </row>
    <row r="1325" spans="1:11" x14ac:dyDescent="0.25">
      <c r="A1325" t="s">
        <v>5080</v>
      </c>
      <c r="G1325">
        <v>45862</v>
      </c>
      <c r="H1325" t="s">
        <v>3782</v>
      </c>
      <c r="I1325">
        <v>3850278</v>
      </c>
      <c r="J1325">
        <v>389.4</v>
      </c>
      <c r="K1325" t="s">
        <v>4802</v>
      </c>
    </row>
    <row r="1326" spans="1:11" x14ac:dyDescent="0.25">
      <c r="A1326" t="s">
        <v>5081</v>
      </c>
      <c r="G1326">
        <v>45856</v>
      </c>
      <c r="H1326" t="s">
        <v>3782</v>
      </c>
      <c r="I1326">
        <v>1130885</v>
      </c>
      <c r="J1326">
        <v>153</v>
      </c>
      <c r="K1326" t="s">
        <v>5082</v>
      </c>
    </row>
    <row r="1327" spans="1:11" x14ac:dyDescent="0.25">
      <c r="A1327" t="s">
        <v>5083</v>
      </c>
      <c r="G1327">
        <v>45854</v>
      </c>
      <c r="H1327" t="s">
        <v>3782</v>
      </c>
      <c r="I1327">
        <v>1111014</v>
      </c>
      <c r="J1327">
        <v>405</v>
      </c>
      <c r="K1327" t="s">
        <v>5084</v>
      </c>
    </row>
    <row r="1328" spans="1:11" x14ac:dyDescent="0.25">
      <c r="A1328" t="s">
        <v>5085</v>
      </c>
      <c r="G1328">
        <v>45862</v>
      </c>
      <c r="H1328" t="s">
        <v>4800</v>
      </c>
      <c r="I1328" t="s">
        <v>4914</v>
      </c>
      <c r="J1328">
        <v>7</v>
      </c>
      <c r="K1328" t="s">
        <v>4802</v>
      </c>
    </row>
    <row r="1329" spans="1:11" x14ac:dyDescent="0.25">
      <c r="A1329" t="s">
        <v>5086</v>
      </c>
      <c r="G1329">
        <v>45854</v>
      </c>
      <c r="H1329" t="s">
        <v>4904</v>
      </c>
      <c r="I1329">
        <v>24931</v>
      </c>
      <c r="J1329">
        <v>8</v>
      </c>
      <c r="K1329" t="s">
        <v>4802</v>
      </c>
    </row>
    <row r="1330" spans="1:11" x14ac:dyDescent="0.25">
      <c r="A1330" t="s">
        <v>5087</v>
      </c>
      <c r="G1330">
        <v>45854</v>
      </c>
      <c r="H1330" t="s">
        <v>4904</v>
      </c>
      <c r="I1330">
        <v>24932</v>
      </c>
      <c r="J1330">
        <v>8</v>
      </c>
      <c r="K1330" t="s">
        <v>4802</v>
      </c>
    </row>
    <row r="1331" spans="1:11" x14ac:dyDescent="0.25">
      <c r="A1331" t="s">
        <v>5088</v>
      </c>
      <c r="G1331">
        <v>45854</v>
      </c>
      <c r="H1331" t="s">
        <v>4904</v>
      </c>
      <c r="I1331">
        <v>24933</v>
      </c>
      <c r="J1331">
        <v>20</v>
      </c>
      <c r="K1331" t="s">
        <v>4802</v>
      </c>
    </row>
    <row r="1332" spans="1:11" x14ac:dyDescent="0.25">
      <c r="A1332" t="s">
        <v>5089</v>
      </c>
      <c r="G1332">
        <v>45855</v>
      </c>
      <c r="H1332" t="s">
        <v>4904</v>
      </c>
      <c r="I1332">
        <v>24934</v>
      </c>
      <c r="J1332">
        <v>10</v>
      </c>
      <c r="K1332" t="s">
        <v>4802</v>
      </c>
    </row>
    <row r="1333" spans="1:11" x14ac:dyDescent="0.25">
      <c r="A1333" t="s">
        <v>5090</v>
      </c>
      <c r="G1333">
        <v>45862</v>
      </c>
      <c r="H1333" t="s">
        <v>3782</v>
      </c>
      <c r="I1333">
        <v>3850278</v>
      </c>
      <c r="J1333">
        <v>70.8</v>
      </c>
      <c r="K1333" t="s">
        <v>4802</v>
      </c>
    </row>
    <row r="1334" spans="1:11" x14ac:dyDescent="0.25">
      <c r="A1334" t="s">
        <v>5091</v>
      </c>
      <c r="G1334">
        <v>45854</v>
      </c>
      <c r="H1334" t="s">
        <v>4951</v>
      </c>
      <c r="I1334">
        <v>24916</v>
      </c>
      <c r="J1334">
        <v>5</v>
      </c>
      <c r="K1334" t="s">
        <v>4802</v>
      </c>
    </row>
    <row r="1335" spans="1:11" x14ac:dyDescent="0.25">
      <c r="A1335" t="s">
        <v>5092</v>
      </c>
      <c r="G1335">
        <v>45854</v>
      </c>
      <c r="H1335" t="s">
        <v>4951</v>
      </c>
      <c r="I1335">
        <v>24917</v>
      </c>
      <c r="J1335">
        <v>5</v>
      </c>
      <c r="K1335" t="s">
        <v>4802</v>
      </c>
    </row>
    <row r="1336" spans="1:11" x14ac:dyDescent="0.25">
      <c r="A1336" t="s">
        <v>5093</v>
      </c>
      <c r="G1336">
        <v>45855</v>
      </c>
      <c r="H1336" t="s">
        <v>4951</v>
      </c>
      <c r="I1336">
        <v>24914</v>
      </c>
      <c r="J1336">
        <v>8</v>
      </c>
      <c r="K1336" t="s">
        <v>4802</v>
      </c>
    </row>
    <row r="1337" spans="1:11" x14ac:dyDescent="0.25">
      <c r="A1337" t="s">
        <v>5094</v>
      </c>
      <c r="G1337">
        <v>45855</v>
      </c>
      <c r="H1337" t="s">
        <v>4951</v>
      </c>
      <c r="I1337">
        <v>24915</v>
      </c>
      <c r="J1337">
        <v>8</v>
      </c>
      <c r="K1337" t="s">
        <v>4802</v>
      </c>
    </row>
    <row r="1338" spans="1:11" x14ac:dyDescent="0.25">
      <c r="A1338" t="s">
        <v>5095</v>
      </c>
      <c r="G1338">
        <v>45855</v>
      </c>
      <c r="H1338" t="s">
        <v>4951</v>
      </c>
      <c r="I1338">
        <v>24918</v>
      </c>
      <c r="J1338">
        <v>20</v>
      </c>
      <c r="K1338" t="s">
        <v>4802</v>
      </c>
    </row>
    <row r="1339" spans="1:11" x14ac:dyDescent="0.25">
      <c r="A1339" t="s">
        <v>5096</v>
      </c>
      <c r="G1339">
        <v>45856</v>
      </c>
      <c r="H1339" t="s">
        <v>4951</v>
      </c>
      <c r="I1339">
        <v>24945</v>
      </c>
      <c r="J1339">
        <v>10</v>
      </c>
      <c r="K1339" t="s">
        <v>4802</v>
      </c>
    </row>
    <row r="1340" spans="1:11" x14ac:dyDescent="0.25">
      <c r="A1340" t="s">
        <v>5097</v>
      </c>
      <c r="G1340">
        <v>45856</v>
      </c>
      <c r="H1340" t="s">
        <v>4951</v>
      </c>
      <c r="I1340">
        <v>24946</v>
      </c>
      <c r="J1340">
        <v>20</v>
      </c>
      <c r="K1340" t="s">
        <v>4802</v>
      </c>
    </row>
    <row r="1341" spans="1:11" x14ac:dyDescent="0.25">
      <c r="A1341" t="s">
        <v>5098</v>
      </c>
      <c r="G1341">
        <v>45856</v>
      </c>
      <c r="H1341" t="s">
        <v>4951</v>
      </c>
      <c r="I1341">
        <v>24943</v>
      </c>
      <c r="J1341">
        <v>8</v>
      </c>
      <c r="K1341" t="s">
        <v>4802</v>
      </c>
    </row>
    <row r="1342" spans="1:11" x14ac:dyDescent="0.25">
      <c r="A1342" t="s">
        <v>5099</v>
      </c>
      <c r="G1342">
        <v>45856</v>
      </c>
      <c r="H1342" t="s">
        <v>4951</v>
      </c>
      <c r="I1342">
        <v>24944</v>
      </c>
      <c r="J1342">
        <v>8</v>
      </c>
      <c r="K1342" t="s">
        <v>4802</v>
      </c>
    </row>
    <row r="1343" spans="1:11" x14ac:dyDescent="0.25">
      <c r="A1343" t="s">
        <v>5100</v>
      </c>
      <c r="G1343">
        <v>45862</v>
      </c>
      <c r="H1343" t="s">
        <v>3782</v>
      </c>
      <c r="I1343">
        <v>3850278</v>
      </c>
      <c r="J1343">
        <v>70.8</v>
      </c>
      <c r="K1343" t="s">
        <v>4802</v>
      </c>
    </row>
    <row r="1344" spans="1:11" x14ac:dyDescent="0.25">
      <c r="A1344" t="s">
        <v>5101</v>
      </c>
      <c r="G1344">
        <v>45852</v>
      </c>
      <c r="H1344" t="s">
        <v>4827</v>
      </c>
      <c r="I1344">
        <v>24900</v>
      </c>
      <c r="J1344">
        <v>8</v>
      </c>
      <c r="K1344" t="s">
        <v>4802</v>
      </c>
    </row>
    <row r="1345" spans="1:11" x14ac:dyDescent="0.25">
      <c r="A1345" t="s">
        <v>5102</v>
      </c>
      <c r="G1345">
        <v>45852</v>
      </c>
      <c r="H1345" t="s">
        <v>4827</v>
      </c>
      <c r="I1345">
        <v>24901</v>
      </c>
      <c r="J1345">
        <v>8</v>
      </c>
      <c r="K1345" t="s">
        <v>4802</v>
      </c>
    </row>
    <row r="1346" spans="1:11" x14ac:dyDescent="0.25">
      <c r="A1346" t="s">
        <v>5103</v>
      </c>
      <c r="G1346">
        <v>45853</v>
      </c>
      <c r="H1346" t="s">
        <v>4827</v>
      </c>
      <c r="I1346">
        <v>24902</v>
      </c>
      <c r="J1346">
        <v>8</v>
      </c>
      <c r="K1346" t="s">
        <v>4802</v>
      </c>
    </row>
    <row r="1347" spans="1:11" x14ac:dyDescent="0.25">
      <c r="A1347" t="s">
        <v>5104</v>
      </c>
      <c r="G1347">
        <v>45853</v>
      </c>
      <c r="H1347" t="s">
        <v>4827</v>
      </c>
      <c r="I1347">
        <v>24903</v>
      </c>
      <c r="J1347">
        <v>8</v>
      </c>
      <c r="K1347" t="s">
        <v>4802</v>
      </c>
    </row>
    <row r="1348" spans="1:11" x14ac:dyDescent="0.25">
      <c r="A1348" t="s">
        <v>5105</v>
      </c>
      <c r="G1348">
        <v>45853</v>
      </c>
      <c r="H1348" t="s">
        <v>4827</v>
      </c>
      <c r="I1348">
        <v>24904</v>
      </c>
      <c r="J1348">
        <v>10</v>
      </c>
      <c r="K1348" t="s">
        <v>4802</v>
      </c>
    </row>
    <row r="1349" spans="1:11" x14ac:dyDescent="0.25">
      <c r="A1349" t="s">
        <v>5106</v>
      </c>
      <c r="G1349">
        <v>45853</v>
      </c>
      <c r="H1349" t="s">
        <v>4827</v>
      </c>
      <c r="I1349">
        <v>24905</v>
      </c>
      <c r="J1349">
        <v>10</v>
      </c>
      <c r="K1349" t="s">
        <v>4802</v>
      </c>
    </row>
    <row r="1350" spans="1:11" x14ac:dyDescent="0.25">
      <c r="A1350" t="s">
        <v>5107</v>
      </c>
      <c r="G1350">
        <v>45854</v>
      </c>
      <c r="H1350" t="s">
        <v>4827</v>
      </c>
      <c r="I1350">
        <v>24906</v>
      </c>
      <c r="J1350">
        <v>10</v>
      </c>
      <c r="K1350" t="s">
        <v>4802</v>
      </c>
    </row>
    <row r="1351" spans="1:11" x14ac:dyDescent="0.25">
      <c r="A1351" t="s">
        <v>5108</v>
      </c>
      <c r="G1351">
        <v>45854</v>
      </c>
      <c r="H1351" t="s">
        <v>4827</v>
      </c>
      <c r="I1351">
        <v>24907</v>
      </c>
      <c r="J1351">
        <v>8</v>
      </c>
      <c r="K1351" t="s">
        <v>4802</v>
      </c>
    </row>
    <row r="1352" spans="1:11" x14ac:dyDescent="0.25">
      <c r="A1352" t="s">
        <v>5109</v>
      </c>
      <c r="G1352">
        <v>45854</v>
      </c>
      <c r="H1352" t="s">
        <v>4827</v>
      </c>
      <c r="I1352">
        <v>24909</v>
      </c>
      <c r="J1352">
        <v>8</v>
      </c>
      <c r="K1352" t="s">
        <v>4802</v>
      </c>
    </row>
    <row r="1353" spans="1:11" x14ac:dyDescent="0.25">
      <c r="A1353" t="s">
        <v>5110</v>
      </c>
      <c r="G1353">
        <v>45854</v>
      </c>
      <c r="H1353" t="s">
        <v>4827</v>
      </c>
      <c r="I1353">
        <v>24910</v>
      </c>
      <c r="J1353">
        <v>8</v>
      </c>
      <c r="K1353" t="s">
        <v>4802</v>
      </c>
    </row>
    <row r="1354" spans="1:11" x14ac:dyDescent="0.25">
      <c r="A1354" t="s">
        <v>5111</v>
      </c>
      <c r="G1354">
        <v>45854</v>
      </c>
      <c r="H1354" t="s">
        <v>4827</v>
      </c>
      <c r="I1354">
        <v>24911</v>
      </c>
      <c r="J1354">
        <v>8</v>
      </c>
      <c r="K1354" t="s">
        <v>4802</v>
      </c>
    </row>
    <row r="1355" spans="1:11" x14ac:dyDescent="0.25">
      <c r="A1355" t="s">
        <v>5112</v>
      </c>
      <c r="G1355">
        <v>45856</v>
      </c>
      <c r="H1355" t="s">
        <v>4827</v>
      </c>
      <c r="I1355">
        <v>24938</v>
      </c>
      <c r="J1355">
        <v>8</v>
      </c>
      <c r="K1355" t="s">
        <v>4802</v>
      </c>
    </row>
    <row r="1356" spans="1:11" x14ac:dyDescent="0.25">
      <c r="A1356" t="s">
        <v>5113</v>
      </c>
      <c r="G1356">
        <v>45856</v>
      </c>
      <c r="H1356" t="s">
        <v>4827</v>
      </c>
      <c r="I1356">
        <v>24941</v>
      </c>
      <c r="J1356">
        <v>8</v>
      </c>
      <c r="K1356" t="s">
        <v>4802</v>
      </c>
    </row>
    <row r="1357" spans="1:11" x14ac:dyDescent="0.25">
      <c r="A1357" t="s">
        <v>5114</v>
      </c>
      <c r="G1357">
        <v>45856</v>
      </c>
      <c r="H1357" t="s">
        <v>4827</v>
      </c>
      <c r="I1357">
        <v>24960</v>
      </c>
      <c r="J1357">
        <v>8</v>
      </c>
      <c r="K1357" t="s">
        <v>4802</v>
      </c>
    </row>
    <row r="1358" spans="1:11" x14ac:dyDescent="0.25">
      <c r="A1358" t="s">
        <v>5115</v>
      </c>
      <c r="G1358">
        <v>45856</v>
      </c>
      <c r="H1358" t="s">
        <v>4827</v>
      </c>
      <c r="I1358">
        <v>24936</v>
      </c>
      <c r="J1358">
        <v>11</v>
      </c>
      <c r="K1358" t="s">
        <v>4802</v>
      </c>
    </row>
    <row r="1359" spans="1:11" x14ac:dyDescent="0.25">
      <c r="A1359" t="s">
        <v>5116</v>
      </c>
      <c r="G1359">
        <v>45856</v>
      </c>
      <c r="H1359" t="s">
        <v>4827</v>
      </c>
      <c r="I1359">
        <v>24937</v>
      </c>
      <c r="J1359">
        <v>11</v>
      </c>
      <c r="K1359" t="s">
        <v>4802</v>
      </c>
    </row>
    <row r="1360" spans="1:11" x14ac:dyDescent="0.25">
      <c r="A1360" t="s">
        <v>5117</v>
      </c>
      <c r="G1360">
        <v>45852</v>
      </c>
      <c r="H1360" t="s">
        <v>4800</v>
      </c>
      <c r="I1360" t="s">
        <v>5118</v>
      </c>
      <c r="J1360">
        <v>26</v>
      </c>
      <c r="K1360" t="s">
        <v>4802</v>
      </c>
    </row>
    <row r="1361" spans="1:11" x14ac:dyDescent="0.25">
      <c r="A1361" t="s">
        <v>5119</v>
      </c>
      <c r="G1361">
        <v>45853</v>
      </c>
      <c r="H1361" t="s">
        <v>4800</v>
      </c>
      <c r="I1361" t="s">
        <v>5120</v>
      </c>
      <c r="J1361">
        <v>45</v>
      </c>
      <c r="K1361" t="s">
        <v>4802</v>
      </c>
    </row>
    <row r="1362" spans="1:11" x14ac:dyDescent="0.25">
      <c r="A1362" t="s">
        <v>5121</v>
      </c>
      <c r="G1362">
        <v>45839</v>
      </c>
      <c r="H1362" t="s">
        <v>5122</v>
      </c>
      <c r="I1362">
        <v>24974</v>
      </c>
      <c r="J1362">
        <v>8</v>
      </c>
      <c r="K1362" t="s">
        <v>4802</v>
      </c>
    </row>
    <row r="1363" spans="1:11" x14ac:dyDescent="0.25">
      <c r="A1363" t="s">
        <v>5123</v>
      </c>
      <c r="G1363">
        <v>45839</v>
      </c>
      <c r="H1363" t="s">
        <v>5122</v>
      </c>
      <c r="I1363">
        <v>24975</v>
      </c>
      <c r="J1363">
        <v>8</v>
      </c>
      <c r="K1363" t="s">
        <v>4802</v>
      </c>
    </row>
    <row r="1364" spans="1:11" x14ac:dyDescent="0.25">
      <c r="A1364" t="s">
        <v>5124</v>
      </c>
      <c r="G1364">
        <v>45839</v>
      </c>
      <c r="H1364" t="s">
        <v>5122</v>
      </c>
      <c r="I1364">
        <v>24976</v>
      </c>
      <c r="J1364">
        <v>8</v>
      </c>
      <c r="K1364" t="s">
        <v>4802</v>
      </c>
    </row>
    <row r="1365" spans="1:11" x14ac:dyDescent="0.25">
      <c r="A1365" t="s">
        <v>5125</v>
      </c>
      <c r="G1365">
        <v>45839</v>
      </c>
      <c r="H1365" t="s">
        <v>5122</v>
      </c>
      <c r="I1365">
        <v>24977</v>
      </c>
      <c r="J1365">
        <v>8</v>
      </c>
      <c r="K1365" t="s">
        <v>4802</v>
      </c>
    </row>
    <row r="1366" spans="1:11" x14ac:dyDescent="0.25">
      <c r="A1366" t="s">
        <v>5126</v>
      </c>
      <c r="G1366">
        <v>45854</v>
      </c>
      <c r="H1366" t="s">
        <v>5122</v>
      </c>
      <c r="I1366">
        <v>24978</v>
      </c>
      <c r="J1366">
        <v>8</v>
      </c>
      <c r="K1366" t="s">
        <v>4802</v>
      </c>
    </row>
    <row r="1367" spans="1:11" x14ac:dyDescent="0.25">
      <c r="A1367" t="s">
        <v>5127</v>
      </c>
      <c r="G1367">
        <v>45855</v>
      </c>
      <c r="H1367" t="s">
        <v>5122</v>
      </c>
      <c r="I1367">
        <v>24979</v>
      </c>
      <c r="J1367">
        <v>5</v>
      </c>
      <c r="K1367" t="s">
        <v>4802</v>
      </c>
    </row>
    <row r="1368" spans="1:11" x14ac:dyDescent="0.25">
      <c r="A1368" t="s">
        <v>5128</v>
      </c>
      <c r="G1368">
        <v>45855</v>
      </c>
      <c r="H1368" t="s">
        <v>5122</v>
      </c>
      <c r="I1368">
        <v>24980</v>
      </c>
      <c r="J1368">
        <v>5</v>
      </c>
      <c r="K1368" t="s">
        <v>4802</v>
      </c>
    </row>
    <row r="1369" spans="1:11" x14ac:dyDescent="0.25">
      <c r="A1369" t="s">
        <v>5129</v>
      </c>
      <c r="G1369">
        <v>45848</v>
      </c>
      <c r="H1369" t="s">
        <v>5122</v>
      </c>
      <c r="I1369">
        <v>24981</v>
      </c>
      <c r="J1369">
        <v>10</v>
      </c>
      <c r="K1369" t="s">
        <v>4802</v>
      </c>
    </row>
    <row r="1370" spans="1:11" x14ac:dyDescent="0.25">
      <c r="A1370" t="s">
        <v>5130</v>
      </c>
      <c r="G1370">
        <v>45855</v>
      </c>
      <c r="H1370" t="s">
        <v>5122</v>
      </c>
      <c r="I1370">
        <v>24982</v>
      </c>
      <c r="J1370">
        <v>12</v>
      </c>
      <c r="K1370" t="s">
        <v>4802</v>
      </c>
    </row>
    <row r="1371" spans="1:11" x14ac:dyDescent="0.25">
      <c r="A1371" t="s">
        <v>5131</v>
      </c>
      <c r="G1371">
        <v>45853</v>
      </c>
      <c r="H1371" t="s">
        <v>4800</v>
      </c>
      <c r="I1371" t="s">
        <v>4934</v>
      </c>
      <c r="J1371">
        <v>29</v>
      </c>
      <c r="K1371" t="s">
        <v>4802</v>
      </c>
    </row>
    <row r="1372" spans="1:11" x14ac:dyDescent="0.25">
      <c r="A1372" t="s">
        <v>5132</v>
      </c>
      <c r="G1372">
        <v>45881</v>
      </c>
      <c r="H1372" t="s">
        <v>4800</v>
      </c>
      <c r="I1372" t="s">
        <v>4874</v>
      </c>
      <c r="J1372">
        <v>85.5</v>
      </c>
      <c r="K1372" t="s">
        <v>4802</v>
      </c>
    </row>
    <row r="1373" spans="1:11" x14ac:dyDescent="0.25">
      <c r="A1373" t="s">
        <v>5133</v>
      </c>
      <c r="G1373">
        <v>45863</v>
      </c>
      <c r="H1373" t="s">
        <v>4800</v>
      </c>
      <c r="I1373" t="s">
        <v>5134</v>
      </c>
      <c r="J1373">
        <v>9</v>
      </c>
      <c r="K1373" t="s">
        <v>4802</v>
      </c>
    </row>
    <row r="1374" spans="1:11" x14ac:dyDescent="0.25">
      <c r="A1374" t="s">
        <v>5135</v>
      </c>
      <c r="G1374">
        <v>45860</v>
      </c>
      <c r="H1374" t="s">
        <v>3782</v>
      </c>
      <c r="I1374">
        <v>1234900</v>
      </c>
      <c r="J1374">
        <v>1232</v>
      </c>
      <c r="K1374" t="s">
        <v>5136</v>
      </c>
    </row>
    <row r="1375" spans="1:11" x14ac:dyDescent="0.25">
      <c r="A1375" t="s">
        <v>5137</v>
      </c>
      <c r="H1375" t="s">
        <v>3751</v>
      </c>
      <c r="I1375" t="s">
        <v>3751</v>
      </c>
      <c r="J1375">
        <v>0</v>
      </c>
      <c r="K1375" t="s">
        <v>4802</v>
      </c>
    </row>
    <row r="1376" spans="1:11" x14ac:dyDescent="0.25">
      <c r="A1376" t="s">
        <v>5138</v>
      </c>
      <c r="G1376">
        <v>45882</v>
      </c>
      <c r="H1376" t="s">
        <v>4800</v>
      </c>
      <c r="I1376" t="s">
        <v>5139</v>
      </c>
      <c r="J1376">
        <v>45.5</v>
      </c>
      <c r="K1376" t="s">
        <v>4802</v>
      </c>
    </row>
    <row r="1377" spans="1:11" x14ac:dyDescent="0.25">
      <c r="A1377" t="s">
        <v>5140</v>
      </c>
      <c r="G1377">
        <v>45859</v>
      </c>
      <c r="H1377" t="s">
        <v>3782</v>
      </c>
      <c r="I1377">
        <v>1229534</v>
      </c>
      <c r="J1377">
        <v>1850</v>
      </c>
      <c r="K1377" t="s">
        <v>5141</v>
      </c>
    </row>
    <row r="1378" spans="1:11" x14ac:dyDescent="0.25">
      <c r="A1378" t="s">
        <v>5142</v>
      </c>
      <c r="G1378">
        <v>45859</v>
      </c>
      <c r="H1378" t="s">
        <v>3782</v>
      </c>
      <c r="I1378">
        <v>1228572</v>
      </c>
      <c r="J1378">
        <v>450</v>
      </c>
      <c r="K1378" t="s">
        <v>5143</v>
      </c>
    </row>
    <row r="1379" spans="1:11" x14ac:dyDescent="0.25">
      <c r="A1379" t="s">
        <v>5144</v>
      </c>
      <c r="G1379">
        <v>45870</v>
      </c>
      <c r="H1379" t="s">
        <v>3782</v>
      </c>
      <c r="I1379">
        <v>7623995</v>
      </c>
      <c r="J1379">
        <v>209.98</v>
      </c>
      <c r="K1379" t="s">
        <v>4802</v>
      </c>
    </row>
    <row r="1380" spans="1:11" x14ac:dyDescent="0.25">
      <c r="A1380" t="s">
        <v>5145</v>
      </c>
      <c r="G1380">
        <v>45859</v>
      </c>
      <c r="H1380" t="s">
        <v>3782</v>
      </c>
      <c r="I1380">
        <v>1140662</v>
      </c>
      <c r="J1380">
        <v>498.62</v>
      </c>
      <c r="K1380" t="s">
        <v>5146</v>
      </c>
    </row>
    <row r="1381" spans="1:11" x14ac:dyDescent="0.25">
      <c r="A1381" t="s">
        <v>5147</v>
      </c>
      <c r="G1381">
        <v>45862</v>
      </c>
      <c r="H1381" t="s">
        <v>3782</v>
      </c>
      <c r="I1381">
        <v>195976</v>
      </c>
      <c r="J1381">
        <v>35.299999999999997</v>
      </c>
      <c r="K1381" t="s">
        <v>5148</v>
      </c>
    </row>
    <row r="1382" spans="1:11" x14ac:dyDescent="0.25">
      <c r="A1382" t="s">
        <v>5149</v>
      </c>
      <c r="G1382">
        <v>45862</v>
      </c>
      <c r="H1382" t="s">
        <v>3782</v>
      </c>
      <c r="I1382">
        <v>196542</v>
      </c>
      <c r="J1382">
        <v>405.9</v>
      </c>
      <c r="K1382" t="s">
        <v>5150</v>
      </c>
    </row>
    <row r="1383" spans="1:11" x14ac:dyDescent="0.25">
      <c r="A1383" t="s">
        <v>5151</v>
      </c>
      <c r="G1383">
        <v>45862</v>
      </c>
      <c r="H1383" t="s">
        <v>3782</v>
      </c>
      <c r="I1383">
        <v>194999</v>
      </c>
      <c r="J1383">
        <v>560.62</v>
      </c>
      <c r="K1383" t="s">
        <v>5152</v>
      </c>
    </row>
    <row r="1384" spans="1:11" x14ac:dyDescent="0.25">
      <c r="A1384" t="s">
        <v>5153</v>
      </c>
      <c r="G1384">
        <v>45862</v>
      </c>
      <c r="H1384" t="s">
        <v>3782</v>
      </c>
      <c r="I1384">
        <v>196543</v>
      </c>
      <c r="J1384">
        <v>11.81</v>
      </c>
      <c r="K1384" t="s">
        <v>5154</v>
      </c>
    </row>
    <row r="1385" spans="1:11" x14ac:dyDescent="0.25">
      <c r="A1385" t="s">
        <v>5155</v>
      </c>
      <c r="G1385">
        <v>45862</v>
      </c>
      <c r="H1385" t="s">
        <v>3782</v>
      </c>
      <c r="I1385">
        <v>196086</v>
      </c>
      <c r="J1385">
        <v>962.8</v>
      </c>
      <c r="K1385" t="s">
        <v>5154</v>
      </c>
    </row>
    <row r="1386" spans="1:11" x14ac:dyDescent="0.25">
      <c r="A1386" t="s">
        <v>5156</v>
      </c>
      <c r="G1386">
        <v>45862</v>
      </c>
      <c r="H1386" t="s">
        <v>3782</v>
      </c>
      <c r="I1386">
        <v>196541</v>
      </c>
      <c r="J1386">
        <v>190.02</v>
      </c>
      <c r="K1386" t="s">
        <v>5157</v>
      </c>
    </row>
    <row r="1387" spans="1:11" x14ac:dyDescent="0.25">
      <c r="A1387" t="s">
        <v>5158</v>
      </c>
      <c r="G1387">
        <v>45863</v>
      </c>
      <c r="H1387" t="s">
        <v>3782</v>
      </c>
      <c r="I1387">
        <v>4654315</v>
      </c>
      <c r="J1387">
        <v>195.39</v>
      </c>
      <c r="K1387" t="s">
        <v>4802</v>
      </c>
    </row>
    <row r="1388" spans="1:11" x14ac:dyDescent="0.25">
      <c r="A1388" t="s">
        <v>5159</v>
      </c>
      <c r="G1388">
        <v>45863</v>
      </c>
      <c r="H1388" t="s">
        <v>3782</v>
      </c>
      <c r="I1388">
        <v>4654315</v>
      </c>
      <c r="J1388">
        <v>224</v>
      </c>
      <c r="K1388" t="s">
        <v>4802</v>
      </c>
    </row>
    <row r="1389" spans="1:11" x14ac:dyDescent="0.25">
      <c r="A1389" t="s">
        <v>5160</v>
      </c>
      <c r="G1389">
        <v>45863</v>
      </c>
      <c r="H1389" t="s">
        <v>3782</v>
      </c>
      <c r="I1389">
        <v>4654315</v>
      </c>
      <c r="J1389">
        <v>173</v>
      </c>
      <c r="K1389" t="s">
        <v>4802</v>
      </c>
    </row>
    <row r="1390" spans="1:11" x14ac:dyDescent="0.25">
      <c r="A1390" t="s">
        <v>5161</v>
      </c>
      <c r="G1390">
        <v>45863</v>
      </c>
      <c r="H1390" t="s">
        <v>3782</v>
      </c>
      <c r="I1390">
        <v>4654315</v>
      </c>
      <c r="J1390">
        <v>17.399999999999999</v>
      </c>
      <c r="K1390" t="s">
        <v>4802</v>
      </c>
    </row>
    <row r="1391" spans="1:11" x14ac:dyDescent="0.25">
      <c r="A1391" t="s">
        <v>5162</v>
      </c>
      <c r="G1391">
        <v>45882</v>
      </c>
      <c r="H1391" t="s">
        <v>4869</v>
      </c>
      <c r="I1391">
        <v>1401621</v>
      </c>
      <c r="J1391">
        <v>37.880000000000003</v>
      </c>
      <c r="K1391" t="s">
        <v>4802</v>
      </c>
    </row>
    <row r="1392" spans="1:11" x14ac:dyDescent="0.25">
      <c r="A1392" t="s">
        <v>5163</v>
      </c>
      <c r="G1392">
        <v>45882</v>
      </c>
      <c r="H1392" t="s">
        <v>4869</v>
      </c>
      <c r="I1392">
        <v>1401621</v>
      </c>
      <c r="J1392">
        <v>58.28</v>
      </c>
      <c r="K1392" t="s">
        <v>4802</v>
      </c>
    </row>
    <row r="1393" spans="1:11" x14ac:dyDescent="0.25">
      <c r="A1393" t="s">
        <v>5164</v>
      </c>
      <c r="G1393">
        <v>45882</v>
      </c>
      <c r="H1393" t="s">
        <v>4869</v>
      </c>
      <c r="I1393">
        <v>1401621</v>
      </c>
      <c r="J1393">
        <v>31.2</v>
      </c>
      <c r="K1393" t="s">
        <v>4802</v>
      </c>
    </row>
    <row r="1394" spans="1:11" x14ac:dyDescent="0.25">
      <c r="A1394" t="s">
        <v>5165</v>
      </c>
      <c r="G1394">
        <v>45863</v>
      </c>
      <c r="H1394" t="s">
        <v>3782</v>
      </c>
      <c r="I1394">
        <v>4654315</v>
      </c>
      <c r="J1394">
        <v>234.6</v>
      </c>
      <c r="K1394" t="s">
        <v>4802</v>
      </c>
    </row>
    <row r="1395" spans="1:11" x14ac:dyDescent="0.25">
      <c r="A1395" t="s">
        <v>5166</v>
      </c>
      <c r="G1395">
        <v>45852</v>
      </c>
      <c r="H1395" t="s">
        <v>4834</v>
      </c>
      <c r="I1395">
        <v>24925</v>
      </c>
      <c r="J1395">
        <v>15</v>
      </c>
      <c r="K1395" t="s">
        <v>4802</v>
      </c>
    </row>
    <row r="1396" spans="1:11" x14ac:dyDescent="0.25">
      <c r="A1396" t="s">
        <v>5167</v>
      </c>
      <c r="G1396">
        <v>45852</v>
      </c>
      <c r="H1396" t="s">
        <v>4834</v>
      </c>
      <c r="I1396">
        <v>24926</v>
      </c>
      <c r="J1396">
        <v>15</v>
      </c>
      <c r="K1396" t="s">
        <v>4802</v>
      </c>
    </row>
    <row r="1397" spans="1:11" x14ac:dyDescent="0.25">
      <c r="A1397" t="s">
        <v>5168</v>
      </c>
      <c r="G1397">
        <v>45855</v>
      </c>
      <c r="H1397" t="s">
        <v>4834</v>
      </c>
      <c r="I1397">
        <v>24927</v>
      </c>
      <c r="J1397">
        <v>15</v>
      </c>
      <c r="K1397" t="s">
        <v>4802</v>
      </c>
    </row>
    <row r="1398" spans="1:11" x14ac:dyDescent="0.25">
      <c r="A1398" t="s">
        <v>5169</v>
      </c>
      <c r="G1398">
        <v>45855</v>
      </c>
      <c r="H1398" t="s">
        <v>4834</v>
      </c>
      <c r="I1398">
        <v>24928</v>
      </c>
      <c r="J1398">
        <v>15</v>
      </c>
      <c r="K1398" t="s">
        <v>4802</v>
      </c>
    </row>
    <row r="1399" spans="1:11" x14ac:dyDescent="0.25">
      <c r="A1399" t="s">
        <v>5170</v>
      </c>
      <c r="G1399">
        <v>45870</v>
      </c>
      <c r="H1399" t="s">
        <v>4800</v>
      </c>
      <c r="I1399" t="s">
        <v>5171</v>
      </c>
      <c r="J1399">
        <v>24.5</v>
      </c>
      <c r="K1399" t="s">
        <v>4802</v>
      </c>
    </row>
    <row r="1400" spans="1:11" x14ac:dyDescent="0.25">
      <c r="A1400" t="s">
        <v>5172</v>
      </c>
      <c r="G1400">
        <v>45863</v>
      </c>
      <c r="H1400" t="s">
        <v>3782</v>
      </c>
      <c r="I1400">
        <v>1293915</v>
      </c>
      <c r="J1400">
        <v>70.8</v>
      </c>
      <c r="K1400" t="s">
        <v>5173</v>
      </c>
    </row>
    <row r="1401" spans="1:11" x14ac:dyDescent="0.25">
      <c r="A1401" t="s">
        <v>5174</v>
      </c>
      <c r="G1401">
        <v>45868</v>
      </c>
      <c r="H1401" t="s">
        <v>3782</v>
      </c>
      <c r="I1401">
        <v>5935656</v>
      </c>
      <c r="J1401">
        <v>601.79999999999995</v>
      </c>
      <c r="K1401" t="s">
        <v>4802</v>
      </c>
    </row>
    <row r="1402" spans="1:11" x14ac:dyDescent="0.25">
      <c r="A1402" t="s">
        <v>5175</v>
      </c>
      <c r="G1402">
        <v>45868</v>
      </c>
      <c r="H1402" t="s">
        <v>3782</v>
      </c>
      <c r="I1402">
        <v>5935656</v>
      </c>
      <c r="J1402">
        <v>300.89999999999998</v>
      </c>
      <c r="K1402" t="s">
        <v>4802</v>
      </c>
    </row>
    <row r="1403" spans="1:11" x14ac:dyDescent="0.25">
      <c r="A1403" t="s">
        <v>5176</v>
      </c>
      <c r="G1403">
        <v>45868</v>
      </c>
      <c r="H1403" t="s">
        <v>3782</v>
      </c>
      <c r="I1403">
        <v>5935656</v>
      </c>
      <c r="J1403">
        <v>451.35</v>
      </c>
      <c r="K1403" t="s">
        <v>4802</v>
      </c>
    </row>
    <row r="1404" spans="1:11" x14ac:dyDescent="0.25">
      <c r="A1404" t="s">
        <v>5177</v>
      </c>
      <c r="G1404">
        <v>45868</v>
      </c>
      <c r="H1404" t="s">
        <v>3782</v>
      </c>
      <c r="I1404">
        <v>5935656</v>
      </c>
      <c r="J1404">
        <v>250.75</v>
      </c>
      <c r="K1404" t="s">
        <v>4802</v>
      </c>
    </row>
    <row r="1405" spans="1:11" x14ac:dyDescent="0.25">
      <c r="A1405" t="s">
        <v>5178</v>
      </c>
      <c r="G1405">
        <v>45868</v>
      </c>
      <c r="H1405" t="s">
        <v>3782</v>
      </c>
      <c r="I1405">
        <v>5935656</v>
      </c>
      <c r="J1405">
        <v>200.6</v>
      </c>
      <c r="K1405" t="s">
        <v>4802</v>
      </c>
    </row>
    <row r="1406" spans="1:11" x14ac:dyDescent="0.25">
      <c r="A1406" t="s">
        <v>5179</v>
      </c>
      <c r="G1406">
        <v>45848</v>
      </c>
      <c r="H1406" t="s">
        <v>5180</v>
      </c>
      <c r="I1406">
        <v>24842</v>
      </c>
      <c r="J1406">
        <v>8</v>
      </c>
      <c r="K1406" t="s">
        <v>4802</v>
      </c>
    </row>
    <row r="1407" spans="1:11" x14ac:dyDescent="0.25">
      <c r="A1407" t="s">
        <v>5181</v>
      </c>
      <c r="G1407">
        <v>45848</v>
      </c>
      <c r="H1407" t="s">
        <v>5180</v>
      </c>
      <c r="I1407">
        <v>24844</v>
      </c>
      <c r="J1407">
        <v>8</v>
      </c>
      <c r="K1407" t="s">
        <v>4802</v>
      </c>
    </row>
    <row r="1408" spans="1:11" x14ac:dyDescent="0.25">
      <c r="A1408" t="s">
        <v>5182</v>
      </c>
      <c r="G1408">
        <v>45848</v>
      </c>
      <c r="H1408" t="s">
        <v>5180</v>
      </c>
      <c r="I1408">
        <v>24846</v>
      </c>
      <c r="J1408">
        <v>8</v>
      </c>
      <c r="K1408" t="s">
        <v>4802</v>
      </c>
    </row>
    <row r="1409" spans="1:11" x14ac:dyDescent="0.25">
      <c r="A1409" t="s">
        <v>5183</v>
      </c>
      <c r="G1409">
        <v>45848</v>
      </c>
      <c r="H1409" t="s">
        <v>5180</v>
      </c>
      <c r="I1409">
        <v>24849</v>
      </c>
      <c r="J1409">
        <v>11</v>
      </c>
      <c r="K1409" t="s">
        <v>4802</v>
      </c>
    </row>
    <row r="1410" spans="1:11" x14ac:dyDescent="0.25">
      <c r="A1410" t="s">
        <v>5184</v>
      </c>
      <c r="G1410">
        <v>45848</v>
      </c>
      <c r="H1410" t="s">
        <v>5180</v>
      </c>
      <c r="I1410">
        <v>24850</v>
      </c>
      <c r="J1410">
        <v>22</v>
      </c>
      <c r="K1410" t="s">
        <v>4802</v>
      </c>
    </row>
    <row r="1411" spans="1:11" x14ac:dyDescent="0.25">
      <c r="A1411" t="s">
        <v>5185</v>
      </c>
      <c r="G1411">
        <v>45855</v>
      </c>
      <c r="H1411" t="s">
        <v>5180</v>
      </c>
      <c r="I1411">
        <v>24913</v>
      </c>
      <c r="J1411">
        <v>8</v>
      </c>
      <c r="K1411" t="s">
        <v>4802</v>
      </c>
    </row>
    <row r="1412" spans="1:11" x14ac:dyDescent="0.25">
      <c r="A1412" t="s">
        <v>5186</v>
      </c>
      <c r="G1412">
        <v>45859</v>
      </c>
      <c r="H1412" t="s">
        <v>5180</v>
      </c>
      <c r="I1412">
        <v>24962</v>
      </c>
      <c r="J1412">
        <v>20</v>
      </c>
      <c r="K1412" t="s">
        <v>4802</v>
      </c>
    </row>
    <row r="1413" spans="1:11" x14ac:dyDescent="0.25">
      <c r="A1413" t="s">
        <v>5187</v>
      </c>
      <c r="G1413">
        <v>45860</v>
      </c>
      <c r="H1413" t="s">
        <v>5180</v>
      </c>
      <c r="I1413">
        <v>25002</v>
      </c>
      <c r="J1413">
        <v>10</v>
      </c>
      <c r="K1413" t="s">
        <v>4802</v>
      </c>
    </row>
    <row r="1414" spans="1:11" x14ac:dyDescent="0.25">
      <c r="A1414" t="s">
        <v>5188</v>
      </c>
      <c r="G1414">
        <v>45862</v>
      </c>
      <c r="H1414" t="s">
        <v>5180</v>
      </c>
      <c r="I1414">
        <v>25009</v>
      </c>
      <c r="J1414">
        <v>10</v>
      </c>
      <c r="K1414" t="s">
        <v>4802</v>
      </c>
    </row>
    <row r="1415" spans="1:11" x14ac:dyDescent="0.25">
      <c r="A1415" t="s">
        <v>5189</v>
      </c>
      <c r="H1415" t="s">
        <v>3751</v>
      </c>
      <c r="I1415" t="s">
        <v>3751</v>
      </c>
      <c r="J1415">
        <v>0</v>
      </c>
      <c r="K1415" t="s">
        <v>4802</v>
      </c>
    </row>
    <row r="1416" spans="1:11" x14ac:dyDescent="0.25">
      <c r="A1416" t="s">
        <v>5190</v>
      </c>
      <c r="G1416">
        <v>45863</v>
      </c>
      <c r="H1416" t="s">
        <v>4860</v>
      </c>
      <c r="I1416" t="s">
        <v>5191</v>
      </c>
      <c r="J1416">
        <v>1200</v>
      </c>
      <c r="K1416" t="s">
        <v>4802</v>
      </c>
    </row>
    <row r="1417" spans="1:11" x14ac:dyDescent="0.25">
      <c r="A1417" t="s">
        <v>5192</v>
      </c>
      <c r="G1417">
        <v>45849</v>
      </c>
      <c r="H1417" t="s">
        <v>4918</v>
      </c>
      <c r="I1417">
        <v>24871</v>
      </c>
      <c r="J1417">
        <v>70</v>
      </c>
      <c r="K1417" t="s">
        <v>4802</v>
      </c>
    </row>
    <row r="1418" spans="1:11" x14ac:dyDescent="0.25">
      <c r="A1418" t="s">
        <v>5193</v>
      </c>
      <c r="H1418" t="s">
        <v>3751</v>
      </c>
      <c r="I1418" t="s">
        <v>3751</v>
      </c>
      <c r="J1418">
        <v>0</v>
      </c>
      <c r="K1418" t="s">
        <v>4802</v>
      </c>
    </row>
    <row r="1419" spans="1:11" x14ac:dyDescent="0.25">
      <c r="A1419" t="s">
        <v>5194</v>
      </c>
      <c r="G1419">
        <v>45888</v>
      </c>
      <c r="H1419" t="s">
        <v>4805</v>
      </c>
      <c r="I1419">
        <v>256897</v>
      </c>
      <c r="J1419">
        <v>258.42</v>
      </c>
      <c r="K1419" t="s">
        <v>4802</v>
      </c>
    </row>
    <row r="1420" spans="1:11" x14ac:dyDescent="0.25">
      <c r="A1420" t="s">
        <v>5195</v>
      </c>
      <c r="G1420">
        <v>45882</v>
      </c>
      <c r="H1420" t="s">
        <v>4869</v>
      </c>
      <c r="I1420">
        <v>1401621</v>
      </c>
      <c r="J1420">
        <v>22.26</v>
      </c>
      <c r="K1420" t="s">
        <v>4802</v>
      </c>
    </row>
    <row r="1421" spans="1:11" x14ac:dyDescent="0.25">
      <c r="A1421" t="s">
        <v>5196</v>
      </c>
      <c r="H1421" t="s">
        <v>3751</v>
      </c>
      <c r="I1421" t="s">
        <v>3751</v>
      </c>
      <c r="J1421">
        <v>0</v>
      </c>
      <c r="K1421" t="s">
        <v>4802</v>
      </c>
    </row>
    <row r="1422" spans="1:11" x14ac:dyDescent="0.25">
      <c r="A1422" t="s">
        <v>5197</v>
      </c>
      <c r="G1422">
        <v>45888</v>
      </c>
      <c r="H1422" t="s">
        <v>4805</v>
      </c>
      <c r="I1422">
        <v>256897</v>
      </c>
      <c r="J1422">
        <v>516.84</v>
      </c>
      <c r="K1422" t="s">
        <v>4802</v>
      </c>
    </row>
    <row r="1423" spans="1:11" x14ac:dyDescent="0.25">
      <c r="A1423" t="s">
        <v>5198</v>
      </c>
      <c r="G1423">
        <v>45882</v>
      </c>
      <c r="H1423" t="s">
        <v>4869</v>
      </c>
      <c r="I1423">
        <v>1401621</v>
      </c>
      <c r="J1423">
        <v>60.84</v>
      </c>
      <c r="K1423" t="s">
        <v>4802</v>
      </c>
    </row>
    <row r="1424" spans="1:11" x14ac:dyDescent="0.25">
      <c r="A1424" t="s">
        <v>5199</v>
      </c>
      <c r="G1424">
        <v>45888</v>
      </c>
      <c r="H1424" t="s">
        <v>4805</v>
      </c>
      <c r="I1424">
        <v>256897</v>
      </c>
      <c r="J1424">
        <v>258.42</v>
      </c>
      <c r="K1424" t="s">
        <v>4802</v>
      </c>
    </row>
    <row r="1425" spans="1:11" x14ac:dyDescent="0.25">
      <c r="A1425" t="s">
        <v>5200</v>
      </c>
      <c r="G1425">
        <v>45881</v>
      </c>
      <c r="H1425" t="s">
        <v>4800</v>
      </c>
      <c r="I1425" t="s">
        <v>5201</v>
      </c>
      <c r="J1425">
        <v>20</v>
      </c>
      <c r="K1425" t="s">
        <v>4802</v>
      </c>
    </row>
    <row r="1426" spans="1:11" x14ac:dyDescent="0.25">
      <c r="A1426" t="s">
        <v>5202</v>
      </c>
      <c r="H1426" t="s">
        <v>3751</v>
      </c>
      <c r="I1426" t="s">
        <v>3751</v>
      </c>
      <c r="J1426">
        <v>0</v>
      </c>
      <c r="K1426" t="s">
        <v>4802</v>
      </c>
    </row>
    <row r="1427" spans="1:11" x14ac:dyDescent="0.25">
      <c r="A1427" t="s">
        <v>5203</v>
      </c>
      <c r="G1427">
        <v>45868</v>
      </c>
      <c r="H1427" t="s">
        <v>3782</v>
      </c>
      <c r="I1427">
        <v>5935656</v>
      </c>
      <c r="J1427">
        <v>354</v>
      </c>
      <c r="K1427" t="s">
        <v>4802</v>
      </c>
    </row>
    <row r="1428" spans="1:11" x14ac:dyDescent="0.25">
      <c r="A1428" t="s">
        <v>5204</v>
      </c>
      <c r="G1428">
        <v>45873</v>
      </c>
      <c r="H1428" t="s">
        <v>4800</v>
      </c>
      <c r="I1428" t="s">
        <v>5205</v>
      </c>
      <c r="J1428">
        <v>50</v>
      </c>
      <c r="K1428" t="s">
        <v>4802</v>
      </c>
    </row>
    <row r="1429" spans="1:11" x14ac:dyDescent="0.25">
      <c r="A1429" t="s">
        <v>5206</v>
      </c>
      <c r="G1429">
        <v>45863</v>
      </c>
      <c r="H1429" t="s">
        <v>3782</v>
      </c>
      <c r="I1429">
        <v>4654315</v>
      </c>
      <c r="J1429">
        <v>2248</v>
      </c>
      <c r="K1429" t="s">
        <v>4802</v>
      </c>
    </row>
    <row r="1430" spans="1:11" x14ac:dyDescent="0.25">
      <c r="A1430" t="s">
        <v>5207</v>
      </c>
      <c r="G1430">
        <v>45863</v>
      </c>
      <c r="H1430" t="s">
        <v>3782</v>
      </c>
      <c r="I1430">
        <v>4654315</v>
      </c>
      <c r="J1430">
        <v>694</v>
      </c>
      <c r="K1430" t="s">
        <v>4802</v>
      </c>
    </row>
    <row r="1431" spans="1:11" x14ac:dyDescent="0.25">
      <c r="A1431" t="s">
        <v>5208</v>
      </c>
      <c r="G1431">
        <v>45863</v>
      </c>
      <c r="H1431" t="s">
        <v>3782</v>
      </c>
      <c r="I1431">
        <v>4654315</v>
      </c>
      <c r="J1431">
        <v>148</v>
      </c>
      <c r="K1431" t="s">
        <v>4802</v>
      </c>
    </row>
    <row r="1432" spans="1:11" x14ac:dyDescent="0.25">
      <c r="A1432" t="s">
        <v>5209</v>
      </c>
      <c r="H1432" t="s">
        <v>3751</v>
      </c>
      <c r="I1432" t="s">
        <v>3751</v>
      </c>
      <c r="J1432">
        <v>0</v>
      </c>
      <c r="K1432" t="s">
        <v>4802</v>
      </c>
    </row>
    <row r="1433" spans="1:11" x14ac:dyDescent="0.25">
      <c r="A1433" t="s">
        <v>5210</v>
      </c>
      <c r="G1433">
        <v>45868</v>
      </c>
      <c r="H1433" t="s">
        <v>4800</v>
      </c>
      <c r="I1433" t="s">
        <v>5211</v>
      </c>
      <c r="J1433">
        <v>48.9</v>
      </c>
      <c r="K1433" t="s">
        <v>4802</v>
      </c>
    </row>
    <row r="1434" spans="1:11" x14ac:dyDescent="0.25">
      <c r="A1434" t="s">
        <v>5212</v>
      </c>
      <c r="G1434">
        <v>45868</v>
      </c>
      <c r="H1434" t="s">
        <v>4800</v>
      </c>
      <c r="I1434" t="s">
        <v>5068</v>
      </c>
      <c r="J1434">
        <v>110</v>
      </c>
      <c r="K1434" t="s">
        <v>4802</v>
      </c>
    </row>
    <row r="1435" spans="1:11" x14ac:dyDescent="0.25">
      <c r="A1435" t="s">
        <v>5213</v>
      </c>
      <c r="G1435">
        <v>45869</v>
      </c>
      <c r="H1435" t="s">
        <v>4800</v>
      </c>
      <c r="I1435" t="s">
        <v>5214</v>
      </c>
      <c r="J1435">
        <v>16</v>
      </c>
      <c r="K1435" t="s">
        <v>4802</v>
      </c>
    </row>
    <row r="1436" spans="1:11" x14ac:dyDescent="0.25">
      <c r="A1436" t="s">
        <v>5215</v>
      </c>
      <c r="G1436">
        <v>45869</v>
      </c>
      <c r="H1436" t="s">
        <v>3782</v>
      </c>
      <c r="I1436">
        <v>6986228</v>
      </c>
      <c r="J1436">
        <v>476</v>
      </c>
      <c r="K1436" t="s">
        <v>4802</v>
      </c>
    </row>
    <row r="1437" spans="1:11" x14ac:dyDescent="0.25">
      <c r="A1437" t="s">
        <v>5216</v>
      </c>
      <c r="H1437" t="s">
        <v>3751</v>
      </c>
      <c r="I1437" t="s">
        <v>3751</v>
      </c>
      <c r="J1437">
        <v>0</v>
      </c>
      <c r="K1437" t="s">
        <v>4802</v>
      </c>
    </row>
    <row r="1438" spans="1:11" x14ac:dyDescent="0.25">
      <c r="A1438" t="s">
        <v>5217</v>
      </c>
      <c r="G1438">
        <v>45869</v>
      </c>
      <c r="H1438" t="s">
        <v>3782</v>
      </c>
      <c r="I1438">
        <v>6986228</v>
      </c>
      <c r="J1438">
        <v>432</v>
      </c>
      <c r="K1438" t="s">
        <v>4802</v>
      </c>
    </row>
    <row r="1439" spans="1:11" x14ac:dyDescent="0.25">
      <c r="A1439" t="s">
        <v>5218</v>
      </c>
      <c r="G1439">
        <v>45869</v>
      </c>
      <c r="H1439" t="s">
        <v>3782</v>
      </c>
      <c r="I1439">
        <v>6986228</v>
      </c>
      <c r="J1439">
        <v>864.01</v>
      </c>
      <c r="K1439" t="s">
        <v>4802</v>
      </c>
    </row>
    <row r="1440" spans="1:11" x14ac:dyDescent="0.25">
      <c r="A1440" t="s">
        <v>5219</v>
      </c>
      <c r="G1440">
        <v>45869</v>
      </c>
      <c r="H1440" t="s">
        <v>3782</v>
      </c>
      <c r="I1440">
        <v>6986228</v>
      </c>
      <c r="J1440">
        <v>1152</v>
      </c>
      <c r="K1440" t="s">
        <v>4802</v>
      </c>
    </row>
    <row r="1441" spans="1:11" x14ac:dyDescent="0.25">
      <c r="A1441" t="s">
        <v>5220</v>
      </c>
      <c r="G1441">
        <v>45869</v>
      </c>
      <c r="H1441" t="s">
        <v>3782</v>
      </c>
      <c r="I1441">
        <v>6986228</v>
      </c>
      <c r="J1441">
        <v>623</v>
      </c>
      <c r="K1441" t="s">
        <v>4802</v>
      </c>
    </row>
    <row r="1442" spans="1:11" x14ac:dyDescent="0.25">
      <c r="A1442" t="s">
        <v>5221</v>
      </c>
      <c r="G1442">
        <v>45873</v>
      </c>
      <c r="H1442" t="s">
        <v>4800</v>
      </c>
      <c r="I1442" t="s">
        <v>5222</v>
      </c>
      <c r="J1442">
        <v>14.8</v>
      </c>
      <c r="K1442" t="s">
        <v>4802</v>
      </c>
    </row>
    <row r="1443" spans="1:11" x14ac:dyDescent="0.25">
      <c r="A1443" t="s">
        <v>5223</v>
      </c>
      <c r="G1443">
        <v>45873</v>
      </c>
      <c r="H1443" t="s">
        <v>4800</v>
      </c>
      <c r="I1443" t="s">
        <v>5224</v>
      </c>
      <c r="J1443">
        <v>20</v>
      </c>
      <c r="K1443" t="s">
        <v>4802</v>
      </c>
    </row>
    <row r="1444" spans="1:11" x14ac:dyDescent="0.25">
      <c r="A1444" t="s">
        <v>5225</v>
      </c>
      <c r="G1444">
        <v>45873</v>
      </c>
      <c r="H1444" t="s">
        <v>4800</v>
      </c>
      <c r="I1444" t="s">
        <v>5222</v>
      </c>
      <c r="J1444">
        <v>20</v>
      </c>
      <c r="K1444" t="s">
        <v>4802</v>
      </c>
    </row>
    <row r="1445" spans="1:11" x14ac:dyDescent="0.25">
      <c r="A1445" t="s">
        <v>5226</v>
      </c>
      <c r="G1445">
        <v>45862</v>
      </c>
      <c r="H1445" t="s">
        <v>4800</v>
      </c>
      <c r="I1445" t="s">
        <v>5227</v>
      </c>
      <c r="J1445">
        <v>55.5</v>
      </c>
      <c r="K1445" t="s">
        <v>4802</v>
      </c>
    </row>
    <row r="1446" spans="1:11" x14ac:dyDescent="0.25">
      <c r="A1446" t="s">
        <v>5228</v>
      </c>
      <c r="G1446">
        <v>45869</v>
      </c>
      <c r="H1446" t="s">
        <v>3782</v>
      </c>
      <c r="I1446">
        <v>6986228</v>
      </c>
      <c r="J1446">
        <v>480</v>
      </c>
      <c r="K1446" t="s">
        <v>4802</v>
      </c>
    </row>
    <row r="1447" spans="1:11" x14ac:dyDescent="0.25">
      <c r="A1447" t="s">
        <v>5229</v>
      </c>
      <c r="G1447">
        <v>45870</v>
      </c>
      <c r="H1447" t="s">
        <v>4860</v>
      </c>
      <c r="I1447" t="s">
        <v>5230</v>
      </c>
      <c r="J1447">
        <v>330</v>
      </c>
      <c r="K1447" t="s">
        <v>4802</v>
      </c>
    </row>
    <row r="1448" spans="1:11" x14ac:dyDescent="0.25">
      <c r="A1448" t="s">
        <v>5231</v>
      </c>
      <c r="H1448" t="s">
        <v>3751</v>
      </c>
      <c r="I1448" t="s">
        <v>3751</v>
      </c>
      <c r="J1448">
        <v>0</v>
      </c>
      <c r="K1448" t="s">
        <v>4802</v>
      </c>
    </row>
    <row r="1449" spans="1:11" x14ac:dyDescent="0.25">
      <c r="A1449" t="s">
        <v>5232</v>
      </c>
      <c r="H1449" t="s">
        <v>3751</v>
      </c>
      <c r="I1449" t="s">
        <v>3751</v>
      </c>
      <c r="J1449">
        <v>0</v>
      </c>
      <c r="K1449" t="s">
        <v>4802</v>
      </c>
    </row>
    <row r="1450" spans="1:11" x14ac:dyDescent="0.25">
      <c r="A1450" t="s">
        <v>5233</v>
      </c>
      <c r="H1450" t="s">
        <v>3751</v>
      </c>
      <c r="I1450" t="s">
        <v>3751</v>
      </c>
      <c r="J1450">
        <v>0</v>
      </c>
      <c r="K1450" t="s">
        <v>4802</v>
      </c>
    </row>
    <row r="1451" spans="1:11" x14ac:dyDescent="0.25">
      <c r="A1451" t="s">
        <v>5234</v>
      </c>
      <c r="G1451">
        <v>45870</v>
      </c>
      <c r="H1451" t="s">
        <v>3782</v>
      </c>
      <c r="I1451">
        <v>7623995</v>
      </c>
      <c r="J1451">
        <v>773</v>
      </c>
      <c r="K1451" t="s">
        <v>4802</v>
      </c>
    </row>
    <row r="1452" spans="1:11" x14ac:dyDescent="0.25">
      <c r="A1452" t="s">
        <v>5235</v>
      </c>
      <c r="G1452">
        <v>45870</v>
      </c>
      <c r="H1452" t="s">
        <v>3782</v>
      </c>
      <c r="I1452">
        <v>7623995</v>
      </c>
      <c r="J1452">
        <v>806.72</v>
      </c>
      <c r="K1452" t="s">
        <v>4802</v>
      </c>
    </row>
    <row r="1453" spans="1:11" x14ac:dyDescent="0.25">
      <c r="A1453" t="s">
        <v>5236</v>
      </c>
      <c r="G1453">
        <v>45870</v>
      </c>
      <c r="H1453" t="s">
        <v>3782</v>
      </c>
      <c r="I1453">
        <v>7623995</v>
      </c>
      <c r="J1453">
        <v>762.4</v>
      </c>
      <c r="K1453" t="s">
        <v>4802</v>
      </c>
    </row>
    <row r="1454" spans="1:11" x14ac:dyDescent="0.25">
      <c r="A1454" t="s">
        <v>5237</v>
      </c>
      <c r="G1454">
        <v>45870</v>
      </c>
      <c r="H1454" t="s">
        <v>3782</v>
      </c>
      <c r="I1454">
        <v>7623995</v>
      </c>
      <c r="J1454">
        <v>1334</v>
      </c>
      <c r="K1454" t="s">
        <v>4802</v>
      </c>
    </row>
    <row r="1455" spans="1:11" x14ac:dyDescent="0.25">
      <c r="A1455" t="s">
        <v>5238</v>
      </c>
      <c r="H1455" t="s">
        <v>3751</v>
      </c>
      <c r="I1455" t="s">
        <v>3751</v>
      </c>
      <c r="J1455">
        <v>0</v>
      </c>
      <c r="K1455" t="s">
        <v>4802</v>
      </c>
    </row>
    <row r="1456" spans="1:11" x14ac:dyDescent="0.25">
      <c r="A1456" t="s">
        <v>5239</v>
      </c>
      <c r="G1456">
        <v>45881</v>
      </c>
      <c r="H1456" t="s">
        <v>4800</v>
      </c>
      <c r="I1456" t="s">
        <v>4848</v>
      </c>
      <c r="J1456">
        <v>105.9</v>
      </c>
      <c r="K1456" t="s">
        <v>4802</v>
      </c>
    </row>
    <row r="1457" spans="1:11" x14ac:dyDescent="0.25">
      <c r="A1457" t="s">
        <v>5240</v>
      </c>
      <c r="G1457">
        <v>45868</v>
      </c>
      <c r="H1457" t="s">
        <v>4800</v>
      </c>
      <c r="I1457" t="s">
        <v>5241</v>
      </c>
      <c r="J1457">
        <v>30</v>
      </c>
      <c r="K1457" t="s">
        <v>4802</v>
      </c>
    </row>
    <row r="1458" spans="1:11" x14ac:dyDescent="0.25">
      <c r="A1458" t="s">
        <v>5242</v>
      </c>
      <c r="G1458">
        <v>45869</v>
      </c>
      <c r="H1458" t="s">
        <v>4800</v>
      </c>
      <c r="I1458" t="s">
        <v>5243</v>
      </c>
      <c r="J1458">
        <v>10</v>
      </c>
      <c r="K1458" t="s">
        <v>4802</v>
      </c>
    </row>
    <row r="1459" spans="1:11" x14ac:dyDescent="0.25">
      <c r="A1459" t="s">
        <v>5244</v>
      </c>
      <c r="G1459">
        <v>45869</v>
      </c>
      <c r="H1459" t="s">
        <v>4800</v>
      </c>
      <c r="I1459" t="s">
        <v>5245</v>
      </c>
      <c r="J1459">
        <v>15</v>
      </c>
      <c r="K1459" t="s">
        <v>4802</v>
      </c>
    </row>
    <row r="1460" spans="1:11" x14ac:dyDescent="0.25">
      <c r="A1460" t="s">
        <v>5246</v>
      </c>
      <c r="G1460">
        <v>45869</v>
      </c>
      <c r="H1460" t="s">
        <v>4800</v>
      </c>
      <c r="I1460" t="s">
        <v>5247</v>
      </c>
      <c r="J1460">
        <v>15</v>
      </c>
      <c r="K1460" t="s">
        <v>4802</v>
      </c>
    </row>
    <row r="1461" spans="1:11" x14ac:dyDescent="0.25">
      <c r="A1461" t="s">
        <v>5248</v>
      </c>
      <c r="G1461">
        <v>45869</v>
      </c>
      <c r="H1461" t="s">
        <v>4800</v>
      </c>
      <c r="I1461" t="s">
        <v>5249</v>
      </c>
      <c r="J1461">
        <v>37</v>
      </c>
      <c r="K1461" t="s">
        <v>4802</v>
      </c>
    </row>
    <row r="1462" spans="1:11" x14ac:dyDescent="0.25">
      <c r="A1462" t="s">
        <v>5250</v>
      </c>
      <c r="G1462">
        <v>45869</v>
      </c>
      <c r="H1462" t="s">
        <v>4800</v>
      </c>
      <c r="I1462" t="s">
        <v>5251</v>
      </c>
      <c r="J1462">
        <v>24</v>
      </c>
      <c r="K1462" t="s">
        <v>4802</v>
      </c>
    </row>
    <row r="1463" spans="1:11" x14ac:dyDescent="0.25">
      <c r="A1463" t="s">
        <v>5252</v>
      </c>
      <c r="G1463">
        <v>45869</v>
      </c>
      <c r="H1463" t="s">
        <v>4800</v>
      </c>
      <c r="I1463" t="s">
        <v>5253</v>
      </c>
      <c r="J1463">
        <v>12</v>
      </c>
      <c r="K1463" t="s">
        <v>4802</v>
      </c>
    </row>
    <row r="1464" spans="1:11" x14ac:dyDescent="0.25">
      <c r="A1464" t="s">
        <v>5254</v>
      </c>
      <c r="G1464">
        <v>45869</v>
      </c>
      <c r="H1464" t="s">
        <v>4800</v>
      </c>
      <c r="I1464" t="s">
        <v>5255</v>
      </c>
      <c r="J1464">
        <v>5</v>
      </c>
      <c r="K1464" t="s">
        <v>4802</v>
      </c>
    </row>
    <row r="1465" spans="1:11" x14ac:dyDescent="0.25">
      <c r="A1465" t="s">
        <v>5256</v>
      </c>
      <c r="G1465">
        <v>45869</v>
      </c>
      <c r="H1465" t="s">
        <v>4800</v>
      </c>
      <c r="I1465" t="s">
        <v>5257</v>
      </c>
      <c r="J1465">
        <v>55</v>
      </c>
      <c r="K1465" t="s">
        <v>4802</v>
      </c>
    </row>
    <row r="1466" spans="1:11" x14ac:dyDescent="0.25">
      <c r="A1466" t="s">
        <v>5258</v>
      </c>
      <c r="G1466">
        <v>45869</v>
      </c>
      <c r="H1466" t="s">
        <v>4800</v>
      </c>
      <c r="I1466" t="s">
        <v>5259</v>
      </c>
      <c r="J1466">
        <v>15</v>
      </c>
      <c r="K1466" t="s">
        <v>4802</v>
      </c>
    </row>
    <row r="1467" spans="1:11" x14ac:dyDescent="0.25">
      <c r="A1467" t="s">
        <v>5260</v>
      </c>
      <c r="G1467">
        <v>45869</v>
      </c>
      <c r="H1467" t="s">
        <v>4800</v>
      </c>
      <c r="I1467" t="s">
        <v>5261</v>
      </c>
      <c r="J1467">
        <v>43</v>
      </c>
      <c r="K1467" t="s">
        <v>4802</v>
      </c>
    </row>
    <row r="1468" spans="1:11" x14ac:dyDescent="0.25">
      <c r="A1468" t="s">
        <v>5262</v>
      </c>
      <c r="G1468">
        <v>45869</v>
      </c>
      <c r="H1468" t="s">
        <v>4800</v>
      </c>
      <c r="I1468" t="s">
        <v>5263</v>
      </c>
      <c r="J1468">
        <v>53</v>
      </c>
      <c r="K1468" t="s">
        <v>4802</v>
      </c>
    </row>
    <row r="1469" spans="1:11" x14ac:dyDescent="0.25">
      <c r="A1469" t="s">
        <v>5264</v>
      </c>
      <c r="G1469">
        <v>45869</v>
      </c>
      <c r="H1469" t="s">
        <v>4800</v>
      </c>
      <c r="I1469" t="s">
        <v>5265</v>
      </c>
      <c r="J1469">
        <v>20</v>
      </c>
      <c r="K1469" t="s">
        <v>4802</v>
      </c>
    </row>
    <row r="1470" spans="1:11" x14ac:dyDescent="0.25">
      <c r="A1470" t="s">
        <v>5266</v>
      </c>
      <c r="G1470">
        <v>45869</v>
      </c>
      <c r="H1470" t="s">
        <v>4800</v>
      </c>
      <c r="I1470" t="s">
        <v>5267</v>
      </c>
      <c r="J1470">
        <v>165</v>
      </c>
      <c r="K1470" t="s">
        <v>4802</v>
      </c>
    </row>
    <row r="1471" spans="1:11" x14ac:dyDescent="0.25">
      <c r="A1471" t="s">
        <v>5268</v>
      </c>
      <c r="G1471">
        <v>45870</v>
      </c>
      <c r="H1471" t="s">
        <v>4800</v>
      </c>
      <c r="I1471" t="s">
        <v>5269</v>
      </c>
      <c r="J1471">
        <v>20</v>
      </c>
      <c r="K1471" t="s">
        <v>4802</v>
      </c>
    </row>
    <row r="1472" spans="1:11" x14ac:dyDescent="0.25">
      <c r="A1472" t="s">
        <v>5270</v>
      </c>
      <c r="G1472">
        <v>45870</v>
      </c>
      <c r="H1472" t="s">
        <v>4800</v>
      </c>
      <c r="I1472" t="s">
        <v>5271</v>
      </c>
      <c r="J1472">
        <v>19</v>
      </c>
      <c r="K1472" t="s">
        <v>4802</v>
      </c>
    </row>
    <row r="1473" spans="1:11" x14ac:dyDescent="0.25">
      <c r="A1473" t="s">
        <v>5272</v>
      </c>
      <c r="G1473">
        <v>45874</v>
      </c>
      <c r="H1473" t="s">
        <v>3782</v>
      </c>
      <c r="I1473">
        <v>8939851</v>
      </c>
      <c r="J1473">
        <v>300</v>
      </c>
      <c r="K1473" t="s">
        <v>4802</v>
      </c>
    </row>
    <row r="1474" spans="1:11" x14ac:dyDescent="0.25">
      <c r="A1474" t="s">
        <v>5273</v>
      </c>
      <c r="G1474">
        <v>45863</v>
      </c>
      <c r="H1474" t="s">
        <v>3782</v>
      </c>
      <c r="I1474">
        <v>1254704</v>
      </c>
      <c r="J1474">
        <v>180</v>
      </c>
      <c r="K1474" t="s">
        <v>5274</v>
      </c>
    </row>
    <row r="1475" spans="1:11" x14ac:dyDescent="0.25">
      <c r="A1475" t="s">
        <v>5275</v>
      </c>
      <c r="G1475">
        <v>45874</v>
      </c>
      <c r="H1475" t="s">
        <v>3782</v>
      </c>
      <c r="I1475">
        <v>8939851</v>
      </c>
      <c r="J1475">
        <v>200.6</v>
      </c>
      <c r="K1475" t="s">
        <v>4802</v>
      </c>
    </row>
    <row r="1476" spans="1:11" x14ac:dyDescent="0.25">
      <c r="A1476" t="s">
        <v>5276</v>
      </c>
      <c r="G1476">
        <v>45874</v>
      </c>
      <c r="H1476" t="s">
        <v>3782</v>
      </c>
      <c r="I1476">
        <v>8939851</v>
      </c>
      <c r="J1476">
        <v>510</v>
      </c>
      <c r="K1476" t="s">
        <v>4802</v>
      </c>
    </row>
    <row r="1477" spans="1:11" x14ac:dyDescent="0.25">
      <c r="A1477" t="s">
        <v>5277</v>
      </c>
      <c r="G1477">
        <v>45874</v>
      </c>
      <c r="H1477" t="s">
        <v>4805</v>
      </c>
      <c r="I1477">
        <v>568021</v>
      </c>
      <c r="J1477">
        <v>8.1999999999999993</v>
      </c>
      <c r="K1477" t="s">
        <v>4802</v>
      </c>
    </row>
    <row r="1478" spans="1:11" x14ac:dyDescent="0.25">
      <c r="A1478" t="s">
        <v>5278</v>
      </c>
      <c r="G1478">
        <v>45874</v>
      </c>
      <c r="H1478" t="s">
        <v>4805</v>
      </c>
      <c r="I1478">
        <v>570268</v>
      </c>
      <c r="J1478">
        <v>140.66999999999999</v>
      </c>
      <c r="K1478" t="s">
        <v>4802</v>
      </c>
    </row>
    <row r="1479" spans="1:11" x14ac:dyDescent="0.25">
      <c r="A1479" t="s">
        <v>5279</v>
      </c>
      <c r="G1479">
        <v>45874</v>
      </c>
      <c r="H1479" t="s">
        <v>4805</v>
      </c>
      <c r="I1479">
        <v>571801</v>
      </c>
      <c r="J1479">
        <v>424.14</v>
      </c>
      <c r="K1479" t="s">
        <v>4802</v>
      </c>
    </row>
    <row r="1480" spans="1:11" x14ac:dyDescent="0.25">
      <c r="A1480" t="s">
        <v>5280</v>
      </c>
      <c r="G1480">
        <v>45874</v>
      </c>
      <c r="H1480" t="s">
        <v>4805</v>
      </c>
      <c r="I1480">
        <v>573445</v>
      </c>
      <c r="J1480">
        <v>609.44000000000005</v>
      </c>
      <c r="K1480" t="s">
        <v>4802</v>
      </c>
    </row>
    <row r="1481" spans="1:11" x14ac:dyDescent="0.25">
      <c r="A1481" t="s">
        <v>5281</v>
      </c>
      <c r="G1481">
        <v>45874</v>
      </c>
      <c r="H1481" t="s">
        <v>4805</v>
      </c>
      <c r="I1481">
        <v>575009</v>
      </c>
      <c r="J1481">
        <v>52.36</v>
      </c>
      <c r="K1481" t="s">
        <v>4802</v>
      </c>
    </row>
    <row r="1482" spans="1:11" x14ac:dyDescent="0.25">
      <c r="A1482" t="s">
        <v>5282</v>
      </c>
      <c r="G1482">
        <v>45874</v>
      </c>
      <c r="H1482" t="s">
        <v>4805</v>
      </c>
      <c r="I1482">
        <v>576372</v>
      </c>
      <c r="J1482">
        <v>12.75</v>
      </c>
      <c r="K1482" t="s">
        <v>4802</v>
      </c>
    </row>
    <row r="1483" spans="1:11" x14ac:dyDescent="0.25">
      <c r="A1483" t="s">
        <v>5283</v>
      </c>
      <c r="G1483">
        <v>45874</v>
      </c>
      <c r="H1483" t="s">
        <v>4805</v>
      </c>
      <c r="I1483">
        <v>577719</v>
      </c>
      <c r="J1483">
        <v>344.92</v>
      </c>
      <c r="K1483" t="s">
        <v>4802</v>
      </c>
    </row>
    <row r="1484" spans="1:11" x14ac:dyDescent="0.25">
      <c r="A1484" t="s">
        <v>5284</v>
      </c>
      <c r="G1484">
        <v>45849</v>
      </c>
      <c r="H1484" t="s">
        <v>4800</v>
      </c>
      <c r="I1484" t="s">
        <v>5285</v>
      </c>
      <c r="J1484">
        <v>20</v>
      </c>
      <c r="K1484" t="s">
        <v>4802</v>
      </c>
    </row>
    <row r="1485" spans="1:11" x14ac:dyDescent="0.25">
      <c r="A1485" t="s">
        <v>5286</v>
      </c>
      <c r="G1485">
        <v>45870</v>
      </c>
      <c r="H1485" t="s">
        <v>4800</v>
      </c>
      <c r="I1485" t="s">
        <v>5222</v>
      </c>
      <c r="J1485">
        <v>14</v>
      </c>
      <c r="K1485" t="s">
        <v>4802</v>
      </c>
    </row>
    <row r="1486" spans="1:11" x14ac:dyDescent="0.25">
      <c r="A1486" t="s">
        <v>5287</v>
      </c>
      <c r="H1486" t="s">
        <v>3751</v>
      </c>
      <c r="I1486" t="s">
        <v>3751</v>
      </c>
      <c r="J1486">
        <v>0</v>
      </c>
      <c r="K1486" t="s">
        <v>4802</v>
      </c>
    </row>
    <row r="1487" spans="1:11" x14ac:dyDescent="0.25">
      <c r="A1487" t="s">
        <v>5288</v>
      </c>
      <c r="H1487" t="s">
        <v>3751</v>
      </c>
      <c r="I1487" t="s">
        <v>3751</v>
      </c>
      <c r="J1487">
        <v>0</v>
      </c>
      <c r="K1487" t="s">
        <v>4802</v>
      </c>
    </row>
    <row r="1488" spans="1:11" x14ac:dyDescent="0.25">
      <c r="A1488" t="s">
        <v>5289</v>
      </c>
      <c r="G1488">
        <v>45874</v>
      </c>
      <c r="H1488" t="s">
        <v>3782</v>
      </c>
      <c r="I1488">
        <v>8939851</v>
      </c>
      <c r="J1488">
        <v>666</v>
      </c>
      <c r="K1488" t="s">
        <v>4802</v>
      </c>
    </row>
    <row r="1489" spans="1:11" x14ac:dyDescent="0.25">
      <c r="A1489" t="s">
        <v>5290</v>
      </c>
      <c r="G1489">
        <v>45873</v>
      </c>
      <c r="H1489" t="s">
        <v>3782</v>
      </c>
      <c r="I1489">
        <v>63273</v>
      </c>
      <c r="J1489">
        <v>1371.6</v>
      </c>
      <c r="K1489" t="s">
        <v>4802</v>
      </c>
    </row>
    <row r="1490" spans="1:11" x14ac:dyDescent="0.25">
      <c r="A1490" t="s">
        <v>5291</v>
      </c>
      <c r="G1490">
        <v>45870</v>
      </c>
      <c r="H1490" t="s">
        <v>3782</v>
      </c>
      <c r="I1490">
        <v>236850</v>
      </c>
      <c r="J1490">
        <v>2437.33</v>
      </c>
      <c r="K1490" t="s">
        <v>4802</v>
      </c>
    </row>
    <row r="1491" spans="1:11" x14ac:dyDescent="0.25">
      <c r="A1491" t="s">
        <v>5292</v>
      </c>
      <c r="G1491">
        <v>45853</v>
      </c>
      <c r="H1491" t="s">
        <v>3782</v>
      </c>
      <c r="I1491">
        <v>360694</v>
      </c>
      <c r="J1491">
        <v>1141.95</v>
      </c>
      <c r="K1491" t="s">
        <v>4802</v>
      </c>
    </row>
    <row r="1492" spans="1:11" x14ac:dyDescent="0.25">
      <c r="A1492" t="s">
        <v>5293</v>
      </c>
      <c r="G1492">
        <v>45853</v>
      </c>
      <c r="H1492" t="s">
        <v>3782</v>
      </c>
      <c r="I1492">
        <v>360694</v>
      </c>
      <c r="J1492">
        <v>1214.82</v>
      </c>
      <c r="K1492" t="s">
        <v>4802</v>
      </c>
    </row>
    <row r="1493" spans="1:11" x14ac:dyDescent="0.25">
      <c r="A1493" t="s">
        <v>5294</v>
      </c>
      <c r="G1493">
        <v>45874</v>
      </c>
      <c r="H1493" t="s">
        <v>3782</v>
      </c>
      <c r="I1493">
        <v>118795</v>
      </c>
      <c r="J1493">
        <v>937.81</v>
      </c>
      <c r="K1493" t="s">
        <v>5295</v>
      </c>
    </row>
    <row r="1494" spans="1:11" x14ac:dyDescent="0.25">
      <c r="A1494" t="s">
        <v>5296</v>
      </c>
      <c r="G1494">
        <v>45859</v>
      </c>
      <c r="H1494" t="s">
        <v>3782</v>
      </c>
      <c r="I1494">
        <v>144039</v>
      </c>
      <c r="J1494">
        <v>701.54</v>
      </c>
      <c r="K1494" t="s">
        <v>4802</v>
      </c>
    </row>
    <row r="1495" spans="1:11" x14ac:dyDescent="0.25">
      <c r="A1495" t="s">
        <v>5297</v>
      </c>
      <c r="G1495">
        <v>45859</v>
      </c>
      <c r="H1495" t="s">
        <v>3782</v>
      </c>
      <c r="I1495">
        <v>144039</v>
      </c>
      <c r="J1495">
        <v>1060.45</v>
      </c>
      <c r="K1495" t="s">
        <v>4802</v>
      </c>
    </row>
    <row r="1496" spans="1:11" x14ac:dyDescent="0.25">
      <c r="A1496" t="s">
        <v>5298</v>
      </c>
      <c r="G1496">
        <v>45870</v>
      </c>
      <c r="H1496" t="s">
        <v>3782</v>
      </c>
      <c r="I1496">
        <v>236850</v>
      </c>
      <c r="J1496">
        <v>1444.68</v>
      </c>
      <c r="K1496" t="s">
        <v>4802</v>
      </c>
    </row>
    <row r="1497" spans="1:11" x14ac:dyDescent="0.25">
      <c r="A1497" t="s">
        <v>5299</v>
      </c>
      <c r="H1497" t="s">
        <v>3751</v>
      </c>
      <c r="I1497" t="s">
        <v>3751</v>
      </c>
      <c r="J1497">
        <v>0</v>
      </c>
      <c r="K1497" t="s">
        <v>4802</v>
      </c>
    </row>
    <row r="1498" spans="1:11" x14ac:dyDescent="0.25">
      <c r="A1498" t="s">
        <v>5300</v>
      </c>
      <c r="G1498">
        <v>45873</v>
      </c>
      <c r="H1498" t="s">
        <v>3782</v>
      </c>
      <c r="I1498">
        <v>1002224</v>
      </c>
      <c r="J1498">
        <v>94.28</v>
      </c>
      <c r="K1498" t="s">
        <v>5301</v>
      </c>
    </row>
    <row r="1499" spans="1:11" x14ac:dyDescent="0.25">
      <c r="A1499" t="s">
        <v>5302</v>
      </c>
      <c r="G1499">
        <v>45873</v>
      </c>
      <c r="H1499" t="s">
        <v>3782</v>
      </c>
      <c r="I1499">
        <v>1003733</v>
      </c>
      <c r="J1499">
        <v>153</v>
      </c>
      <c r="K1499" t="s">
        <v>5303</v>
      </c>
    </row>
    <row r="1500" spans="1:11" x14ac:dyDescent="0.25">
      <c r="A1500" t="s">
        <v>5304</v>
      </c>
      <c r="G1500">
        <v>45869</v>
      </c>
      <c r="H1500" t="s">
        <v>3782</v>
      </c>
      <c r="I1500">
        <v>1113732</v>
      </c>
      <c r="J1500">
        <v>1580.6</v>
      </c>
      <c r="K1500" t="s">
        <v>5305</v>
      </c>
    </row>
    <row r="1501" spans="1:11" x14ac:dyDescent="0.25">
      <c r="A1501" t="s">
        <v>5306</v>
      </c>
      <c r="G1501">
        <v>45863</v>
      </c>
      <c r="H1501" t="s">
        <v>3782</v>
      </c>
      <c r="I1501">
        <v>1293914</v>
      </c>
      <c r="J1501">
        <v>1000</v>
      </c>
      <c r="K1501" t="s">
        <v>5307</v>
      </c>
    </row>
    <row r="1502" spans="1:11" x14ac:dyDescent="0.25">
      <c r="A1502" t="s">
        <v>5308</v>
      </c>
      <c r="G1502">
        <v>45877</v>
      </c>
      <c r="H1502" t="s">
        <v>3782</v>
      </c>
      <c r="I1502">
        <v>1014991</v>
      </c>
      <c r="J1502">
        <v>2000</v>
      </c>
      <c r="K1502" t="s">
        <v>5309</v>
      </c>
    </row>
    <row r="1503" spans="1:11" x14ac:dyDescent="0.25">
      <c r="A1503" t="s">
        <v>5310</v>
      </c>
      <c r="G1503">
        <v>45859</v>
      </c>
      <c r="H1503" t="s">
        <v>3782</v>
      </c>
      <c r="I1503">
        <v>228457</v>
      </c>
      <c r="J1503">
        <v>2376.12</v>
      </c>
      <c r="K1503" t="s">
        <v>5311</v>
      </c>
    </row>
    <row r="1504" spans="1:11" x14ac:dyDescent="0.25">
      <c r="A1504" t="s">
        <v>5312</v>
      </c>
      <c r="H1504" t="s">
        <v>3751</v>
      </c>
      <c r="I1504" t="s">
        <v>3751</v>
      </c>
      <c r="J1504">
        <v>0</v>
      </c>
      <c r="K1504" t="s">
        <v>4802</v>
      </c>
    </row>
    <row r="1505" spans="1:11" x14ac:dyDescent="0.25">
      <c r="A1505" t="s">
        <v>5313</v>
      </c>
      <c r="G1505">
        <v>45863</v>
      </c>
      <c r="H1505" t="s">
        <v>3782</v>
      </c>
      <c r="I1505">
        <v>255168</v>
      </c>
      <c r="J1505">
        <v>595.80999999999995</v>
      </c>
      <c r="K1505" t="s">
        <v>5314</v>
      </c>
    </row>
    <row r="1506" spans="1:11" x14ac:dyDescent="0.25">
      <c r="A1506" t="s">
        <v>5315</v>
      </c>
      <c r="G1506">
        <v>45881</v>
      </c>
      <c r="H1506" t="s">
        <v>4800</v>
      </c>
      <c r="I1506" t="s">
        <v>5316</v>
      </c>
      <c r="J1506">
        <v>5</v>
      </c>
      <c r="K1506" t="s">
        <v>4802</v>
      </c>
    </row>
    <row r="1507" spans="1:11" x14ac:dyDescent="0.25">
      <c r="A1507" t="s">
        <v>5317</v>
      </c>
      <c r="G1507">
        <v>45881</v>
      </c>
      <c r="H1507" t="s">
        <v>4800</v>
      </c>
      <c r="I1507" t="s">
        <v>5318</v>
      </c>
      <c r="J1507">
        <v>5</v>
      </c>
      <c r="K1507" t="s">
        <v>4802</v>
      </c>
    </row>
    <row r="1508" spans="1:11" x14ac:dyDescent="0.25">
      <c r="A1508" t="s">
        <v>5319</v>
      </c>
      <c r="G1508">
        <v>45873</v>
      </c>
      <c r="H1508" t="s">
        <v>4800</v>
      </c>
      <c r="I1508" t="s">
        <v>5320</v>
      </c>
      <c r="J1508">
        <v>20</v>
      </c>
      <c r="K1508" t="s">
        <v>4802</v>
      </c>
    </row>
    <row r="1509" spans="1:11" x14ac:dyDescent="0.25">
      <c r="A1509" t="s">
        <v>5321</v>
      </c>
      <c r="G1509">
        <v>45881</v>
      </c>
      <c r="H1509" t="s">
        <v>4800</v>
      </c>
      <c r="I1509" t="s">
        <v>5201</v>
      </c>
      <c r="J1509">
        <v>8</v>
      </c>
      <c r="K1509" t="s">
        <v>4802</v>
      </c>
    </row>
    <row r="1510" spans="1:11" x14ac:dyDescent="0.25">
      <c r="A1510" t="s">
        <v>5322</v>
      </c>
      <c r="G1510">
        <v>45881</v>
      </c>
      <c r="H1510" t="s">
        <v>4800</v>
      </c>
      <c r="I1510" t="s">
        <v>5316</v>
      </c>
      <c r="J1510">
        <v>8</v>
      </c>
      <c r="K1510" t="s">
        <v>4802</v>
      </c>
    </row>
    <row r="1511" spans="1:11" x14ac:dyDescent="0.25">
      <c r="A1511" t="s">
        <v>5323</v>
      </c>
      <c r="G1511">
        <v>45881</v>
      </c>
      <c r="H1511" t="s">
        <v>4800</v>
      </c>
      <c r="I1511" t="s">
        <v>5316</v>
      </c>
      <c r="J1511">
        <v>20</v>
      </c>
      <c r="K1511" t="s">
        <v>4802</v>
      </c>
    </row>
    <row r="1512" spans="1:11" x14ac:dyDescent="0.25">
      <c r="A1512" t="s">
        <v>5324</v>
      </c>
      <c r="G1512">
        <v>45881</v>
      </c>
      <c r="H1512" t="s">
        <v>4800</v>
      </c>
      <c r="I1512" t="s">
        <v>4874</v>
      </c>
      <c r="J1512">
        <v>30</v>
      </c>
      <c r="K1512" t="s">
        <v>4802</v>
      </c>
    </row>
    <row r="1513" spans="1:11" x14ac:dyDescent="0.25">
      <c r="A1513" t="s">
        <v>5325</v>
      </c>
      <c r="G1513">
        <v>45882</v>
      </c>
      <c r="H1513" t="s">
        <v>4800</v>
      </c>
      <c r="I1513" t="s">
        <v>5326</v>
      </c>
      <c r="J1513">
        <v>18</v>
      </c>
      <c r="K1513" t="s">
        <v>4802</v>
      </c>
    </row>
    <row r="1514" spans="1:11" x14ac:dyDescent="0.25">
      <c r="A1514" t="s">
        <v>5327</v>
      </c>
      <c r="H1514" t="s">
        <v>3751</v>
      </c>
      <c r="I1514" t="s">
        <v>3751</v>
      </c>
      <c r="J1514">
        <v>0</v>
      </c>
      <c r="K1514" t="s">
        <v>4802</v>
      </c>
    </row>
    <row r="1515" spans="1:11" x14ac:dyDescent="0.25">
      <c r="A1515" t="s">
        <v>5328</v>
      </c>
      <c r="G1515">
        <v>45848</v>
      </c>
      <c r="H1515" t="s">
        <v>5006</v>
      </c>
      <c r="I1515">
        <v>24847</v>
      </c>
      <c r="J1515">
        <v>12</v>
      </c>
      <c r="K1515" t="s">
        <v>4802</v>
      </c>
    </row>
    <row r="1516" spans="1:11" x14ac:dyDescent="0.25">
      <c r="A1516" t="s">
        <v>5329</v>
      </c>
      <c r="G1516">
        <v>45848</v>
      </c>
      <c r="H1516" t="s">
        <v>5006</v>
      </c>
      <c r="I1516">
        <v>24852</v>
      </c>
      <c r="J1516">
        <v>12</v>
      </c>
      <c r="K1516" t="s">
        <v>4802</v>
      </c>
    </row>
    <row r="1517" spans="1:11" x14ac:dyDescent="0.25">
      <c r="A1517" t="s">
        <v>5330</v>
      </c>
      <c r="G1517">
        <v>45849</v>
      </c>
      <c r="H1517" t="s">
        <v>5006</v>
      </c>
      <c r="I1517">
        <v>24867</v>
      </c>
      <c r="J1517">
        <v>12</v>
      </c>
      <c r="K1517" t="s">
        <v>4802</v>
      </c>
    </row>
    <row r="1518" spans="1:11" x14ac:dyDescent="0.25">
      <c r="A1518" t="s">
        <v>5331</v>
      </c>
      <c r="G1518">
        <v>45849</v>
      </c>
      <c r="H1518" t="s">
        <v>5006</v>
      </c>
      <c r="I1518">
        <v>24879</v>
      </c>
      <c r="J1518">
        <v>12</v>
      </c>
      <c r="K1518" t="s">
        <v>4802</v>
      </c>
    </row>
    <row r="1519" spans="1:11" x14ac:dyDescent="0.25">
      <c r="A1519" t="s">
        <v>5332</v>
      </c>
      <c r="G1519">
        <v>45852</v>
      </c>
      <c r="H1519" t="s">
        <v>5006</v>
      </c>
      <c r="I1519">
        <v>24885</v>
      </c>
      <c r="J1519">
        <v>12</v>
      </c>
      <c r="K1519" t="s">
        <v>4802</v>
      </c>
    </row>
    <row r="1520" spans="1:11" x14ac:dyDescent="0.25">
      <c r="A1520" t="s">
        <v>5333</v>
      </c>
      <c r="G1520">
        <v>45852</v>
      </c>
      <c r="H1520" t="s">
        <v>5006</v>
      </c>
      <c r="I1520">
        <v>24886</v>
      </c>
      <c r="J1520">
        <v>12</v>
      </c>
      <c r="K1520" t="s">
        <v>4802</v>
      </c>
    </row>
    <row r="1521" spans="1:11" x14ac:dyDescent="0.25">
      <c r="A1521" t="s">
        <v>5334</v>
      </c>
      <c r="G1521">
        <v>45854</v>
      </c>
      <c r="H1521" t="s">
        <v>5006</v>
      </c>
      <c r="I1521">
        <v>24898</v>
      </c>
      <c r="J1521">
        <v>12</v>
      </c>
      <c r="K1521" t="s">
        <v>4802</v>
      </c>
    </row>
    <row r="1522" spans="1:11" x14ac:dyDescent="0.25">
      <c r="A1522" t="s">
        <v>5335</v>
      </c>
      <c r="G1522">
        <v>45855</v>
      </c>
      <c r="H1522" t="s">
        <v>5006</v>
      </c>
      <c r="I1522">
        <v>24920</v>
      </c>
      <c r="J1522">
        <v>23.6</v>
      </c>
      <c r="K1522" t="s">
        <v>4802</v>
      </c>
    </row>
    <row r="1523" spans="1:11" x14ac:dyDescent="0.25">
      <c r="A1523" t="s">
        <v>5336</v>
      </c>
      <c r="G1523">
        <v>45856</v>
      </c>
      <c r="H1523" t="s">
        <v>5006</v>
      </c>
      <c r="I1523">
        <v>24929</v>
      </c>
      <c r="J1523">
        <v>58.2</v>
      </c>
      <c r="K1523" t="s">
        <v>4802</v>
      </c>
    </row>
    <row r="1524" spans="1:11" x14ac:dyDescent="0.25">
      <c r="A1524" t="s">
        <v>5337</v>
      </c>
      <c r="G1524">
        <v>45856</v>
      </c>
      <c r="H1524" t="s">
        <v>5006</v>
      </c>
      <c r="I1524">
        <v>24949</v>
      </c>
      <c r="J1524">
        <v>22.5</v>
      </c>
      <c r="K1524" t="s">
        <v>4802</v>
      </c>
    </row>
    <row r="1525" spans="1:11" x14ac:dyDescent="0.25">
      <c r="A1525" t="s">
        <v>5338</v>
      </c>
      <c r="G1525">
        <v>45859</v>
      </c>
      <c r="H1525" t="s">
        <v>5006</v>
      </c>
      <c r="I1525">
        <v>24970</v>
      </c>
      <c r="J1525">
        <v>22.5</v>
      </c>
      <c r="K1525" t="s">
        <v>4802</v>
      </c>
    </row>
    <row r="1526" spans="1:11" x14ac:dyDescent="0.25">
      <c r="A1526" t="s">
        <v>5339</v>
      </c>
      <c r="G1526">
        <v>45859</v>
      </c>
      <c r="H1526" t="s">
        <v>5006</v>
      </c>
      <c r="I1526">
        <v>24971</v>
      </c>
      <c r="J1526">
        <v>58.2</v>
      </c>
      <c r="K1526" t="s">
        <v>4802</v>
      </c>
    </row>
    <row r="1527" spans="1:11" x14ac:dyDescent="0.25">
      <c r="A1527" t="s">
        <v>5340</v>
      </c>
      <c r="G1527">
        <v>45859</v>
      </c>
      <c r="H1527" t="s">
        <v>5006</v>
      </c>
      <c r="I1527">
        <v>24972</v>
      </c>
      <c r="J1527">
        <v>58.2</v>
      </c>
      <c r="K1527" t="s">
        <v>4802</v>
      </c>
    </row>
    <row r="1528" spans="1:11" x14ac:dyDescent="0.25">
      <c r="A1528" t="s">
        <v>5341</v>
      </c>
      <c r="G1528">
        <v>45859</v>
      </c>
      <c r="H1528" t="s">
        <v>5006</v>
      </c>
      <c r="I1528">
        <v>24984</v>
      </c>
      <c r="J1528">
        <v>19.5</v>
      </c>
      <c r="K1528" t="s">
        <v>4802</v>
      </c>
    </row>
    <row r="1529" spans="1:11" x14ac:dyDescent="0.25">
      <c r="A1529" t="s">
        <v>5342</v>
      </c>
      <c r="G1529">
        <v>45859</v>
      </c>
      <c r="H1529" t="s">
        <v>5006</v>
      </c>
      <c r="I1529">
        <v>24985</v>
      </c>
      <c r="J1529">
        <v>19.5</v>
      </c>
      <c r="K1529" t="s">
        <v>4802</v>
      </c>
    </row>
    <row r="1530" spans="1:11" x14ac:dyDescent="0.25">
      <c r="A1530" t="s">
        <v>5343</v>
      </c>
      <c r="G1530">
        <v>45860</v>
      </c>
      <c r="H1530" t="s">
        <v>5006</v>
      </c>
      <c r="I1530">
        <v>24992</v>
      </c>
      <c r="J1530">
        <v>19.5</v>
      </c>
      <c r="K1530" t="s">
        <v>4802</v>
      </c>
    </row>
    <row r="1531" spans="1:11" x14ac:dyDescent="0.25">
      <c r="A1531" t="s">
        <v>5344</v>
      </c>
      <c r="G1531">
        <v>45860</v>
      </c>
      <c r="H1531" t="s">
        <v>5006</v>
      </c>
      <c r="I1531">
        <v>24994</v>
      </c>
      <c r="J1531">
        <v>23.6</v>
      </c>
      <c r="K1531" t="s">
        <v>4802</v>
      </c>
    </row>
    <row r="1532" spans="1:11" x14ac:dyDescent="0.25">
      <c r="A1532" t="s">
        <v>5345</v>
      </c>
      <c r="G1532">
        <v>45860</v>
      </c>
      <c r="H1532" t="s">
        <v>5006</v>
      </c>
      <c r="I1532">
        <v>24995</v>
      </c>
      <c r="J1532">
        <v>12</v>
      </c>
      <c r="K1532" t="s">
        <v>4802</v>
      </c>
    </row>
    <row r="1533" spans="1:11" x14ac:dyDescent="0.25">
      <c r="A1533" t="s">
        <v>5346</v>
      </c>
      <c r="G1533">
        <v>45862</v>
      </c>
      <c r="H1533" t="s">
        <v>5006</v>
      </c>
      <c r="I1533">
        <v>25010</v>
      </c>
      <c r="J1533">
        <v>12</v>
      </c>
      <c r="K1533" t="s">
        <v>4802</v>
      </c>
    </row>
    <row r="1534" spans="1:11" x14ac:dyDescent="0.25">
      <c r="A1534" t="s">
        <v>5347</v>
      </c>
      <c r="G1534">
        <v>45862</v>
      </c>
      <c r="H1534" t="s">
        <v>5006</v>
      </c>
      <c r="I1534">
        <v>25011</v>
      </c>
      <c r="J1534">
        <v>12</v>
      </c>
      <c r="K1534" t="s">
        <v>4802</v>
      </c>
    </row>
    <row r="1535" spans="1:11" x14ac:dyDescent="0.25">
      <c r="A1535" t="s">
        <v>5348</v>
      </c>
      <c r="G1535">
        <v>45863</v>
      </c>
      <c r="H1535" t="s">
        <v>5006</v>
      </c>
      <c r="I1535">
        <v>25012</v>
      </c>
      <c r="J1535">
        <v>12</v>
      </c>
      <c r="K1535" t="s">
        <v>4802</v>
      </c>
    </row>
    <row r="1536" spans="1:11" x14ac:dyDescent="0.25">
      <c r="A1536" t="s">
        <v>5349</v>
      </c>
      <c r="G1536">
        <v>45863</v>
      </c>
      <c r="H1536" t="s">
        <v>5006</v>
      </c>
      <c r="I1536">
        <v>25087</v>
      </c>
      <c r="J1536">
        <v>12</v>
      </c>
      <c r="K1536" t="s">
        <v>4802</v>
      </c>
    </row>
    <row r="1537" spans="1:11" x14ac:dyDescent="0.25">
      <c r="A1537" t="s">
        <v>5350</v>
      </c>
      <c r="G1537">
        <v>45863</v>
      </c>
      <c r="H1537" t="s">
        <v>5006</v>
      </c>
      <c r="I1537">
        <v>25088</v>
      </c>
      <c r="J1537">
        <v>12</v>
      </c>
      <c r="K1537" t="s">
        <v>4802</v>
      </c>
    </row>
    <row r="1538" spans="1:11" x14ac:dyDescent="0.25">
      <c r="A1538" t="s">
        <v>5351</v>
      </c>
      <c r="G1538">
        <v>45863</v>
      </c>
      <c r="H1538" t="s">
        <v>5006</v>
      </c>
      <c r="I1538">
        <v>25089</v>
      </c>
      <c r="J1538">
        <v>12</v>
      </c>
      <c r="K1538" t="s">
        <v>4802</v>
      </c>
    </row>
    <row r="1539" spans="1:11" x14ac:dyDescent="0.25">
      <c r="A1539" t="s">
        <v>5352</v>
      </c>
      <c r="G1539">
        <v>45869</v>
      </c>
      <c r="H1539" t="s">
        <v>5006</v>
      </c>
      <c r="I1539">
        <v>25085</v>
      </c>
      <c r="J1539">
        <v>12</v>
      </c>
      <c r="K1539" t="s">
        <v>4802</v>
      </c>
    </row>
    <row r="1540" spans="1:11" x14ac:dyDescent="0.25">
      <c r="A1540" t="s">
        <v>5353</v>
      </c>
      <c r="G1540">
        <v>45869</v>
      </c>
      <c r="H1540" t="s">
        <v>5006</v>
      </c>
      <c r="I1540">
        <v>25086</v>
      </c>
      <c r="J1540">
        <v>12</v>
      </c>
      <c r="K1540" t="s">
        <v>4802</v>
      </c>
    </row>
    <row r="1541" spans="1:11" x14ac:dyDescent="0.25">
      <c r="A1541" t="s">
        <v>5354</v>
      </c>
      <c r="G1541">
        <v>45852</v>
      </c>
      <c r="H1541" t="s">
        <v>5006</v>
      </c>
      <c r="I1541">
        <v>24891</v>
      </c>
      <c r="J1541">
        <v>10</v>
      </c>
      <c r="K1541" t="s">
        <v>4802</v>
      </c>
    </row>
    <row r="1542" spans="1:11" x14ac:dyDescent="0.25">
      <c r="A1542" t="s">
        <v>5355</v>
      </c>
      <c r="G1542">
        <v>45859</v>
      </c>
      <c r="H1542" t="s">
        <v>5006</v>
      </c>
      <c r="I1542">
        <v>24969</v>
      </c>
      <c r="J1542">
        <v>11.8</v>
      </c>
      <c r="K1542" t="s">
        <v>4802</v>
      </c>
    </row>
    <row r="1543" spans="1:11" x14ac:dyDescent="0.25">
      <c r="A1543" t="s">
        <v>5356</v>
      </c>
      <c r="G1543">
        <v>45863</v>
      </c>
      <c r="H1543" t="s">
        <v>5006</v>
      </c>
      <c r="I1543">
        <v>25013</v>
      </c>
      <c r="J1543">
        <v>20</v>
      </c>
      <c r="K1543" t="s">
        <v>4802</v>
      </c>
    </row>
    <row r="1544" spans="1:11" x14ac:dyDescent="0.25">
      <c r="A1544" t="s">
        <v>5357</v>
      </c>
      <c r="G1544">
        <v>45855</v>
      </c>
      <c r="H1544" t="s">
        <v>5006</v>
      </c>
      <c r="I1544">
        <v>24921</v>
      </c>
      <c r="J1544">
        <v>12</v>
      </c>
      <c r="K1544" t="s">
        <v>4802</v>
      </c>
    </row>
    <row r="1545" spans="1:11" x14ac:dyDescent="0.25">
      <c r="A1545" t="s">
        <v>5358</v>
      </c>
      <c r="G1545">
        <v>45855</v>
      </c>
      <c r="H1545" t="s">
        <v>5006</v>
      </c>
      <c r="I1545">
        <v>24922</v>
      </c>
      <c r="J1545">
        <v>15</v>
      </c>
      <c r="K1545" t="s">
        <v>4802</v>
      </c>
    </row>
    <row r="1546" spans="1:11" x14ac:dyDescent="0.25">
      <c r="A1546" t="s">
        <v>5359</v>
      </c>
      <c r="G1546">
        <v>45855</v>
      </c>
      <c r="H1546" t="s">
        <v>5006</v>
      </c>
      <c r="I1546">
        <v>24923</v>
      </c>
      <c r="J1546">
        <v>12</v>
      </c>
      <c r="K1546" t="s">
        <v>4802</v>
      </c>
    </row>
    <row r="1547" spans="1:11" x14ac:dyDescent="0.25">
      <c r="A1547" t="s">
        <v>5360</v>
      </c>
      <c r="G1547">
        <v>45855</v>
      </c>
      <c r="H1547" t="s">
        <v>5006</v>
      </c>
      <c r="I1547">
        <v>24924</v>
      </c>
      <c r="J1547">
        <v>50</v>
      </c>
      <c r="K1547" t="s">
        <v>4802</v>
      </c>
    </row>
    <row r="1548" spans="1:11" x14ac:dyDescent="0.25">
      <c r="A1548" t="s">
        <v>5361</v>
      </c>
      <c r="G1548">
        <v>45855</v>
      </c>
      <c r="H1548" t="s">
        <v>5006</v>
      </c>
      <c r="I1548">
        <v>25091</v>
      </c>
      <c r="J1548">
        <v>10</v>
      </c>
      <c r="K1548" t="s">
        <v>4802</v>
      </c>
    </row>
    <row r="1549" spans="1:11" x14ac:dyDescent="0.25">
      <c r="A1549" t="s">
        <v>5362</v>
      </c>
      <c r="G1549">
        <v>45856</v>
      </c>
      <c r="H1549" t="s">
        <v>5006</v>
      </c>
      <c r="I1549">
        <v>24930</v>
      </c>
      <c r="J1549">
        <v>12</v>
      </c>
      <c r="K1549" t="s">
        <v>4802</v>
      </c>
    </row>
    <row r="1550" spans="1:11" x14ac:dyDescent="0.25">
      <c r="A1550" t="s">
        <v>5363</v>
      </c>
      <c r="G1550">
        <v>45856</v>
      </c>
      <c r="H1550" t="s">
        <v>5006</v>
      </c>
      <c r="I1550">
        <v>24947</v>
      </c>
      <c r="J1550">
        <v>15</v>
      </c>
      <c r="K1550" t="s">
        <v>4802</v>
      </c>
    </row>
    <row r="1551" spans="1:11" x14ac:dyDescent="0.25">
      <c r="A1551" t="s">
        <v>5364</v>
      </c>
      <c r="G1551">
        <v>45856</v>
      </c>
      <c r="H1551" t="s">
        <v>5006</v>
      </c>
      <c r="I1551">
        <v>24948</v>
      </c>
      <c r="J1551">
        <v>12</v>
      </c>
      <c r="K1551" t="s">
        <v>4802</v>
      </c>
    </row>
    <row r="1552" spans="1:11" x14ac:dyDescent="0.25">
      <c r="A1552" t="s">
        <v>5365</v>
      </c>
      <c r="G1552">
        <v>45856</v>
      </c>
      <c r="H1552" t="s">
        <v>5006</v>
      </c>
      <c r="I1552">
        <v>24951</v>
      </c>
      <c r="J1552">
        <v>35</v>
      </c>
      <c r="K1552" t="s">
        <v>4802</v>
      </c>
    </row>
    <row r="1553" spans="1:11" x14ac:dyDescent="0.25">
      <c r="A1553" t="s">
        <v>5366</v>
      </c>
      <c r="G1553">
        <v>45857</v>
      </c>
      <c r="H1553" t="s">
        <v>5006</v>
      </c>
      <c r="I1553">
        <v>24953</v>
      </c>
      <c r="J1553">
        <v>8</v>
      </c>
      <c r="K1553" t="s">
        <v>4802</v>
      </c>
    </row>
    <row r="1554" spans="1:11" x14ac:dyDescent="0.25">
      <c r="A1554" t="s">
        <v>5367</v>
      </c>
      <c r="G1554">
        <v>45857</v>
      </c>
      <c r="H1554" t="s">
        <v>5006</v>
      </c>
      <c r="I1554">
        <v>24954</v>
      </c>
      <c r="J1554">
        <v>12</v>
      </c>
      <c r="K1554" t="s">
        <v>4802</v>
      </c>
    </row>
    <row r="1555" spans="1:11" x14ac:dyDescent="0.25">
      <c r="A1555" t="s">
        <v>5368</v>
      </c>
      <c r="G1555">
        <v>45857</v>
      </c>
      <c r="H1555" t="s">
        <v>5006</v>
      </c>
      <c r="I1555">
        <v>24955</v>
      </c>
      <c r="J1555">
        <v>10</v>
      </c>
      <c r="K1555" t="s">
        <v>4802</v>
      </c>
    </row>
    <row r="1556" spans="1:11" x14ac:dyDescent="0.25">
      <c r="A1556" t="s">
        <v>5369</v>
      </c>
      <c r="G1556">
        <v>45858</v>
      </c>
      <c r="H1556" t="s">
        <v>5006</v>
      </c>
      <c r="I1556">
        <v>24956</v>
      </c>
      <c r="J1556">
        <v>8</v>
      </c>
      <c r="K1556" t="s">
        <v>4802</v>
      </c>
    </row>
    <row r="1557" spans="1:11" x14ac:dyDescent="0.25">
      <c r="A1557" t="s">
        <v>5370</v>
      </c>
      <c r="G1557">
        <v>45858</v>
      </c>
      <c r="H1557" t="s">
        <v>5006</v>
      </c>
      <c r="I1557">
        <v>24957</v>
      </c>
      <c r="J1557">
        <v>12</v>
      </c>
      <c r="K1557" t="s">
        <v>4802</v>
      </c>
    </row>
    <row r="1558" spans="1:11" x14ac:dyDescent="0.25">
      <c r="A1558" t="s">
        <v>5371</v>
      </c>
      <c r="G1558">
        <v>45858</v>
      </c>
      <c r="H1558" t="s">
        <v>5006</v>
      </c>
      <c r="I1558">
        <v>24958</v>
      </c>
      <c r="J1558">
        <v>10</v>
      </c>
      <c r="K1558" t="s">
        <v>4802</v>
      </c>
    </row>
    <row r="1559" spans="1:11" x14ac:dyDescent="0.25">
      <c r="A1559" t="s">
        <v>5372</v>
      </c>
      <c r="G1559">
        <v>45859</v>
      </c>
      <c r="H1559" t="s">
        <v>5006</v>
      </c>
      <c r="I1559">
        <v>24966</v>
      </c>
      <c r="J1559">
        <v>12</v>
      </c>
      <c r="K1559" t="s">
        <v>4802</v>
      </c>
    </row>
    <row r="1560" spans="1:11" x14ac:dyDescent="0.25">
      <c r="A1560" t="s">
        <v>5373</v>
      </c>
      <c r="G1560">
        <v>45859</v>
      </c>
      <c r="H1560" t="s">
        <v>5006</v>
      </c>
      <c r="I1560">
        <v>24967</v>
      </c>
      <c r="J1560">
        <v>15</v>
      </c>
      <c r="K1560" t="s">
        <v>4802</v>
      </c>
    </row>
    <row r="1561" spans="1:11" x14ac:dyDescent="0.25">
      <c r="A1561" t="s">
        <v>5374</v>
      </c>
      <c r="G1561">
        <v>45859</v>
      </c>
      <c r="H1561" t="s">
        <v>5006</v>
      </c>
      <c r="I1561">
        <v>24968</v>
      </c>
      <c r="J1561">
        <v>66</v>
      </c>
      <c r="K1561" t="s">
        <v>4802</v>
      </c>
    </row>
    <row r="1562" spans="1:11" x14ac:dyDescent="0.25">
      <c r="A1562" t="s">
        <v>5375</v>
      </c>
      <c r="G1562">
        <v>45859</v>
      </c>
      <c r="H1562" t="s">
        <v>5006</v>
      </c>
      <c r="I1562">
        <v>24983</v>
      </c>
      <c r="J1562">
        <v>12</v>
      </c>
      <c r="K1562" t="s">
        <v>4802</v>
      </c>
    </row>
    <row r="1563" spans="1:11" x14ac:dyDescent="0.25">
      <c r="A1563" t="s">
        <v>5376</v>
      </c>
      <c r="G1563">
        <v>45859</v>
      </c>
      <c r="H1563" t="s">
        <v>5006</v>
      </c>
      <c r="I1563">
        <v>24986</v>
      </c>
      <c r="J1563">
        <v>50</v>
      </c>
      <c r="K1563" t="s">
        <v>4802</v>
      </c>
    </row>
    <row r="1564" spans="1:11" x14ac:dyDescent="0.25">
      <c r="A1564" t="s">
        <v>5377</v>
      </c>
      <c r="G1564">
        <v>45859</v>
      </c>
      <c r="H1564" t="s">
        <v>5006</v>
      </c>
      <c r="I1564">
        <v>25092</v>
      </c>
      <c r="J1564">
        <v>10</v>
      </c>
      <c r="K1564" t="s">
        <v>4802</v>
      </c>
    </row>
    <row r="1565" spans="1:11" x14ac:dyDescent="0.25">
      <c r="A1565" t="s">
        <v>5378</v>
      </c>
      <c r="G1565">
        <v>45860</v>
      </c>
      <c r="H1565" t="s">
        <v>5006</v>
      </c>
      <c r="I1565">
        <v>24993</v>
      </c>
      <c r="J1565">
        <v>12</v>
      </c>
      <c r="K1565" t="s">
        <v>4802</v>
      </c>
    </row>
    <row r="1566" spans="1:11" x14ac:dyDescent="0.25">
      <c r="A1566" t="s">
        <v>5379</v>
      </c>
      <c r="G1566">
        <v>45877</v>
      </c>
      <c r="H1566" t="s">
        <v>3782</v>
      </c>
      <c r="I1566">
        <v>58607</v>
      </c>
      <c r="J1566">
        <v>94.4</v>
      </c>
      <c r="K1566" t="s">
        <v>4802</v>
      </c>
    </row>
    <row r="1567" spans="1:11" x14ac:dyDescent="0.25">
      <c r="A1567" t="s">
        <v>5380</v>
      </c>
      <c r="G1567">
        <v>45877</v>
      </c>
      <c r="H1567" t="s">
        <v>3782</v>
      </c>
      <c r="I1567">
        <v>58607</v>
      </c>
      <c r="J1567">
        <v>94.4</v>
      </c>
      <c r="K1567" t="s">
        <v>4802</v>
      </c>
    </row>
    <row r="1568" spans="1:11" x14ac:dyDescent="0.25">
      <c r="A1568" t="s">
        <v>5381</v>
      </c>
      <c r="G1568">
        <v>45877</v>
      </c>
      <c r="H1568" t="s">
        <v>3782</v>
      </c>
      <c r="I1568">
        <v>58607</v>
      </c>
      <c r="J1568">
        <v>70.8</v>
      </c>
      <c r="K1568" t="s">
        <v>4802</v>
      </c>
    </row>
    <row r="1569" spans="1:11" x14ac:dyDescent="0.25">
      <c r="A1569" t="s">
        <v>5382</v>
      </c>
      <c r="G1569">
        <v>45859</v>
      </c>
      <c r="H1569" t="s">
        <v>4827</v>
      </c>
      <c r="I1569">
        <v>24961</v>
      </c>
      <c r="J1569">
        <v>8</v>
      </c>
      <c r="K1569" t="s">
        <v>4802</v>
      </c>
    </row>
    <row r="1570" spans="1:11" x14ac:dyDescent="0.25">
      <c r="A1570" t="s">
        <v>5383</v>
      </c>
      <c r="G1570">
        <v>45859</v>
      </c>
      <c r="H1570" t="s">
        <v>4827</v>
      </c>
      <c r="I1570">
        <v>24963</v>
      </c>
      <c r="J1570">
        <v>8</v>
      </c>
      <c r="K1570" t="s">
        <v>4802</v>
      </c>
    </row>
    <row r="1571" spans="1:11" x14ac:dyDescent="0.25">
      <c r="A1571" t="s">
        <v>5384</v>
      </c>
      <c r="G1571">
        <v>45859</v>
      </c>
      <c r="H1571" t="s">
        <v>4827</v>
      </c>
      <c r="I1571">
        <v>24964</v>
      </c>
      <c r="J1571">
        <v>20</v>
      </c>
      <c r="K1571" t="s">
        <v>4802</v>
      </c>
    </row>
    <row r="1572" spans="1:11" x14ac:dyDescent="0.25">
      <c r="A1572" t="s">
        <v>5385</v>
      </c>
      <c r="G1572">
        <v>45880</v>
      </c>
      <c r="H1572" t="s">
        <v>4800</v>
      </c>
      <c r="I1572" t="s">
        <v>5386</v>
      </c>
      <c r="J1572">
        <v>28</v>
      </c>
      <c r="K1572" t="s">
        <v>4802</v>
      </c>
    </row>
    <row r="1573" spans="1:11" x14ac:dyDescent="0.25">
      <c r="A1573" t="s">
        <v>5387</v>
      </c>
      <c r="G1573">
        <v>45877</v>
      </c>
      <c r="H1573" t="s">
        <v>3782</v>
      </c>
      <c r="I1573">
        <v>147001</v>
      </c>
      <c r="J1573">
        <v>302.18</v>
      </c>
      <c r="K1573" t="s">
        <v>5388</v>
      </c>
    </row>
    <row r="1574" spans="1:11" x14ac:dyDescent="0.25">
      <c r="A1574" t="s">
        <v>5389</v>
      </c>
      <c r="G1574">
        <v>45877</v>
      </c>
      <c r="H1574" t="s">
        <v>3782</v>
      </c>
      <c r="I1574">
        <v>144062</v>
      </c>
      <c r="J1574">
        <v>50.59</v>
      </c>
      <c r="K1574" t="s">
        <v>5390</v>
      </c>
    </row>
    <row r="1575" spans="1:11" x14ac:dyDescent="0.25">
      <c r="A1575" t="s">
        <v>5391</v>
      </c>
      <c r="G1575">
        <v>45877</v>
      </c>
      <c r="H1575" t="s">
        <v>3782</v>
      </c>
      <c r="I1575">
        <v>143497</v>
      </c>
      <c r="J1575">
        <v>288.83999999999997</v>
      </c>
      <c r="K1575" t="s">
        <v>5392</v>
      </c>
    </row>
    <row r="1576" spans="1:11" x14ac:dyDescent="0.25">
      <c r="A1576" t="s">
        <v>5393</v>
      </c>
      <c r="G1576">
        <v>45877</v>
      </c>
      <c r="H1576" t="s">
        <v>3782</v>
      </c>
      <c r="I1576">
        <v>143496</v>
      </c>
      <c r="J1576">
        <v>5.37</v>
      </c>
      <c r="K1576" t="s">
        <v>5394</v>
      </c>
    </row>
    <row r="1577" spans="1:11" x14ac:dyDescent="0.25">
      <c r="A1577" t="s">
        <v>5395</v>
      </c>
      <c r="G1577">
        <v>45877</v>
      </c>
      <c r="H1577" t="s">
        <v>3782</v>
      </c>
      <c r="I1577">
        <v>144063</v>
      </c>
      <c r="J1577">
        <v>149.22999999999999</v>
      </c>
      <c r="K1577" t="s">
        <v>5396</v>
      </c>
    </row>
    <row r="1578" spans="1:11" x14ac:dyDescent="0.25">
      <c r="A1578" t="s">
        <v>5397</v>
      </c>
      <c r="G1578">
        <v>45877</v>
      </c>
      <c r="H1578" t="s">
        <v>3782</v>
      </c>
      <c r="I1578">
        <v>58607</v>
      </c>
      <c r="J1578">
        <v>130.19999999999999</v>
      </c>
      <c r="K1578" t="s">
        <v>4802</v>
      </c>
    </row>
    <row r="1579" spans="1:11" x14ac:dyDescent="0.25">
      <c r="A1579" t="s">
        <v>5398</v>
      </c>
      <c r="G1579">
        <v>45874</v>
      </c>
      <c r="H1579" t="s">
        <v>4800</v>
      </c>
      <c r="I1579" t="s">
        <v>5399</v>
      </c>
      <c r="J1579">
        <v>30</v>
      </c>
      <c r="K1579" t="s">
        <v>4802</v>
      </c>
    </row>
    <row r="1580" spans="1:11" x14ac:dyDescent="0.25">
      <c r="A1580" t="s">
        <v>5400</v>
      </c>
      <c r="G1580">
        <v>45880</v>
      </c>
      <c r="H1580" t="s">
        <v>3782</v>
      </c>
      <c r="I1580">
        <v>804746</v>
      </c>
      <c r="J1580">
        <v>94.4</v>
      </c>
      <c r="K1580" t="s">
        <v>4802</v>
      </c>
    </row>
    <row r="1581" spans="1:11" x14ac:dyDescent="0.25">
      <c r="A1581" t="s">
        <v>5401</v>
      </c>
      <c r="G1581">
        <v>45880</v>
      </c>
      <c r="H1581" t="s">
        <v>3782</v>
      </c>
      <c r="I1581">
        <v>804746</v>
      </c>
      <c r="J1581">
        <v>451.35</v>
      </c>
      <c r="K1581" t="s">
        <v>4802</v>
      </c>
    </row>
    <row r="1582" spans="1:11" x14ac:dyDescent="0.25">
      <c r="A1582" t="s">
        <v>5402</v>
      </c>
      <c r="G1582">
        <v>45880</v>
      </c>
      <c r="H1582" t="s">
        <v>3782</v>
      </c>
      <c r="I1582">
        <v>804746</v>
      </c>
      <c r="J1582">
        <v>351.05</v>
      </c>
      <c r="K1582" t="s">
        <v>4802</v>
      </c>
    </row>
    <row r="1583" spans="1:11" x14ac:dyDescent="0.25">
      <c r="A1583" t="s">
        <v>5403</v>
      </c>
      <c r="G1583">
        <v>45880</v>
      </c>
      <c r="H1583" t="s">
        <v>3782</v>
      </c>
      <c r="I1583">
        <v>804746</v>
      </c>
      <c r="J1583">
        <v>200.6</v>
      </c>
      <c r="K1583" t="s">
        <v>4802</v>
      </c>
    </row>
    <row r="1584" spans="1:11" x14ac:dyDescent="0.25">
      <c r="A1584" t="s">
        <v>5404</v>
      </c>
      <c r="G1584">
        <v>45880</v>
      </c>
      <c r="H1584" t="s">
        <v>3782</v>
      </c>
      <c r="I1584">
        <v>804746</v>
      </c>
      <c r="J1584">
        <v>2544</v>
      </c>
      <c r="K1584" t="s">
        <v>4802</v>
      </c>
    </row>
    <row r="1585" spans="1:11" x14ac:dyDescent="0.25">
      <c r="A1585" t="s">
        <v>5405</v>
      </c>
      <c r="G1585">
        <v>45877</v>
      </c>
      <c r="H1585" t="s">
        <v>3782</v>
      </c>
      <c r="I1585">
        <v>145543</v>
      </c>
      <c r="J1585">
        <v>609.44000000000005</v>
      </c>
      <c r="K1585" t="s">
        <v>5406</v>
      </c>
    </row>
    <row r="1586" spans="1:11" x14ac:dyDescent="0.25">
      <c r="A1586" t="s">
        <v>5407</v>
      </c>
      <c r="G1586">
        <v>45882</v>
      </c>
      <c r="H1586" t="s">
        <v>4800</v>
      </c>
      <c r="I1586" t="s">
        <v>5408</v>
      </c>
      <c r="J1586">
        <v>10</v>
      </c>
      <c r="K1586" t="s">
        <v>4802</v>
      </c>
    </row>
    <row r="1587" spans="1:11" x14ac:dyDescent="0.25">
      <c r="A1587" t="s">
        <v>5409</v>
      </c>
      <c r="G1587">
        <v>45874</v>
      </c>
      <c r="H1587" t="s">
        <v>4800</v>
      </c>
      <c r="I1587" t="s">
        <v>5410</v>
      </c>
      <c r="J1587">
        <v>20</v>
      </c>
      <c r="K1587" t="s">
        <v>4802</v>
      </c>
    </row>
    <row r="1588" spans="1:11" x14ac:dyDescent="0.25">
      <c r="A1588" t="s">
        <v>5411</v>
      </c>
      <c r="H1588" t="s">
        <v>3751</v>
      </c>
      <c r="I1588" t="s">
        <v>3751</v>
      </c>
      <c r="J1588">
        <v>0</v>
      </c>
      <c r="K1588" t="s">
        <v>4802</v>
      </c>
    </row>
    <row r="1589" spans="1:11" x14ac:dyDescent="0.25">
      <c r="A1589" t="s">
        <v>5412</v>
      </c>
      <c r="G1589">
        <v>45877</v>
      </c>
      <c r="H1589" t="s">
        <v>4800</v>
      </c>
      <c r="I1589" t="s">
        <v>5413</v>
      </c>
      <c r="J1589">
        <v>17</v>
      </c>
      <c r="K1589" t="s">
        <v>4802</v>
      </c>
    </row>
    <row r="1590" spans="1:11" x14ac:dyDescent="0.25">
      <c r="A1590" t="s">
        <v>5414</v>
      </c>
      <c r="G1590">
        <v>45882</v>
      </c>
      <c r="H1590" t="s">
        <v>4800</v>
      </c>
      <c r="I1590" t="s">
        <v>5415</v>
      </c>
      <c r="J1590">
        <v>204</v>
      </c>
      <c r="K1590" t="s">
        <v>4802</v>
      </c>
    </row>
    <row r="1591" spans="1:11" x14ac:dyDescent="0.25">
      <c r="A1591" t="s">
        <v>5416</v>
      </c>
      <c r="G1591">
        <v>45877</v>
      </c>
      <c r="H1591" t="s">
        <v>3782</v>
      </c>
      <c r="I1591">
        <v>1146507</v>
      </c>
      <c r="J1591">
        <v>5858</v>
      </c>
      <c r="K1591" t="s">
        <v>5417</v>
      </c>
    </row>
    <row r="1592" spans="1:11" x14ac:dyDescent="0.25">
      <c r="A1592" t="s">
        <v>5418</v>
      </c>
      <c r="H1592" t="s">
        <v>3751</v>
      </c>
      <c r="I1592" t="s">
        <v>3751</v>
      </c>
      <c r="J1592">
        <v>0</v>
      </c>
      <c r="K1592" t="s">
        <v>4802</v>
      </c>
    </row>
    <row r="1593" spans="1:11" x14ac:dyDescent="0.25">
      <c r="A1593" t="s">
        <v>5419</v>
      </c>
      <c r="H1593" t="s">
        <v>3751</v>
      </c>
      <c r="I1593" t="s">
        <v>3751</v>
      </c>
      <c r="J1593">
        <v>0</v>
      </c>
      <c r="K1593" t="s">
        <v>4802</v>
      </c>
    </row>
    <row r="1594" spans="1:11" x14ac:dyDescent="0.25">
      <c r="A1594" t="s">
        <v>5420</v>
      </c>
      <c r="G1594">
        <v>45895</v>
      </c>
      <c r="H1594" t="s">
        <v>4800</v>
      </c>
      <c r="I1594" t="s">
        <v>5421</v>
      </c>
      <c r="J1594">
        <v>8</v>
      </c>
      <c r="K1594" t="s">
        <v>4802</v>
      </c>
    </row>
    <row r="1595" spans="1:11" x14ac:dyDescent="0.25">
      <c r="A1595" t="s">
        <v>5422</v>
      </c>
      <c r="G1595">
        <v>45895</v>
      </c>
      <c r="H1595" t="s">
        <v>4800</v>
      </c>
      <c r="I1595" t="s">
        <v>5423</v>
      </c>
      <c r="J1595">
        <v>8</v>
      </c>
      <c r="K1595" t="s">
        <v>4802</v>
      </c>
    </row>
    <row r="1596" spans="1:11" x14ac:dyDescent="0.25">
      <c r="A1596" t="s">
        <v>5424</v>
      </c>
      <c r="G1596">
        <v>45882</v>
      </c>
      <c r="H1596" t="s">
        <v>3782</v>
      </c>
      <c r="I1596">
        <v>1109205</v>
      </c>
      <c r="J1596">
        <v>180</v>
      </c>
      <c r="K1596" t="s">
        <v>5425</v>
      </c>
    </row>
    <row r="1597" spans="1:11" x14ac:dyDescent="0.25">
      <c r="A1597" t="s">
        <v>5426</v>
      </c>
      <c r="G1597">
        <v>45881</v>
      </c>
      <c r="H1597" t="s">
        <v>3782</v>
      </c>
      <c r="I1597">
        <v>209493</v>
      </c>
      <c r="J1597">
        <v>381.8</v>
      </c>
      <c r="K1597" t="s">
        <v>5427</v>
      </c>
    </row>
    <row r="1598" spans="1:11" x14ac:dyDescent="0.25">
      <c r="A1598" t="s">
        <v>5428</v>
      </c>
      <c r="G1598">
        <v>45881</v>
      </c>
      <c r="H1598" t="s">
        <v>3782</v>
      </c>
      <c r="I1598">
        <v>210965</v>
      </c>
      <c r="J1598">
        <v>122.9</v>
      </c>
      <c r="K1598" t="s">
        <v>5429</v>
      </c>
    </row>
    <row r="1599" spans="1:11" x14ac:dyDescent="0.25">
      <c r="A1599" t="s">
        <v>5430</v>
      </c>
      <c r="G1599">
        <v>45880</v>
      </c>
      <c r="H1599" t="s">
        <v>3782</v>
      </c>
      <c r="I1599">
        <v>804746</v>
      </c>
      <c r="J1599">
        <v>1344</v>
      </c>
      <c r="K1599" t="s">
        <v>4802</v>
      </c>
    </row>
    <row r="1600" spans="1:11" x14ac:dyDescent="0.25">
      <c r="A1600" t="s">
        <v>5431</v>
      </c>
      <c r="G1600">
        <v>45883</v>
      </c>
      <c r="H1600" t="s">
        <v>3782</v>
      </c>
      <c r="I1600">
        <v>1929985</v>
      </c>
      <c r="J1600">
        <v>453</v>
      </c>
      <c r="K1600" t="s">
        <v>5432</v>
      </c>
    </row>
    <row r="1601" spans="1:11" x14ac:dyDescent="0.25">
      <c r="A1601" t="s">
        <v>4822</v>
      </c>
      <c r="H1601" t="s">
        <v>3751</v>
      </c>
      <c r="I1601" t="s">
        <v>3751</v>
      </c>
      <c r="J1601">
        <v>0</v>
      </c>
      <c r="K1601" t="s">
        <v>4802</v>
      </c>
    </row>
    <row r="1602" spans="1:11" x14ac:dyDescent="0.25">
      <c r="A1602" t="s">
        <v>5433</v>
      </c>
      <c r="H1602" t="s">
        <v>3751</v>
      </c>
      <c r="I1602" t="s">
        <v>3751</v>
      </c>
      <c r="J1602">
        <v>0</v>
      </c>
      <c r="K1602" t="s">
        <v>4802</v>
      </c>
    </row>
    <row r="1603" spans="1:11" x14ac:dyDescent="0.25">
      <c r="A1603" t="s">
        <v>5434</v>
      </c>
      <c r="H1603" t="s">
        <v>3751</v>
      </c>
      <c r="I1603" t="s">
        <v>3751</v>
      </c>
      <c r="J1603">
        <v>0</v>
      </c>
      <c r="K1603" t="s">
        <v>4802</v>
      </c>
    </row>
    <row r="1604" spans="1:11" x14ac:dyDescent="0.25">
      <c r="A1604" t="s">
        <v>5435</v>
      </c>
      <c r="G1604">
        <v>45880</v>
      </c>
      <c r="H1604" t="s">
        <v>3782</v>
      </c>
      <c r="I1604">
        <v>804746</v>
      </c>
      <c r="J1604">
        <v>2544</v>
      </c>
      <c r="K1604" t="s">
        <v>4802</v>
      </c>
    </row>
    <row r="1605" spans="1:11" x14ac:dyDescent="0.25">
      <c r="A1605" t="s">
        <v>5436</v>
      </c>
      <c r="H1605" t="s">
        <v>3751</v>
      </c>
      <c r="I1605" t="s">
        <v>3751</v>
      </c>
      <c r="J1605">
        <v>0</v>
      </c>
      <c r="K1605" t="s">
        <v>4802</v>
      </c>
    </row>
    <row r="1606" spans="1:11" x14ac:dyDescent="0.25">
      <c r="A1606" t="s">
        <v>5437</v>
      </c>
      <c r="G1606">
        <v>45873</v>
      </c>
      <c r="H1606" t="s">
        <v>3782</v>
      </c>
      <c r="I1606">
        <v>1061770</v>
      </c>
      <c r="J1606">
        <v>1472.51</v>
      </c>
      <c r="K1606" t="s">
        <v>5438</v>
      </c>
    </row>
    <row r="1607" spans="1:11" x14ac:dyDescent="0.25">
      <c r="A1607" t="s">
        <v>5439</v>
      </c>
      <c r="G1607">
        <v>45881</v>
      </c>
      <c r="H1607" t="s">
        <v>3782</v>
      </c>
      <c r="I1607">
        <v>1209491</v>
      </c>
      <c r="J1607">
        <v>250</v>
      </c>
      <c r="K1607" t="s">
        <v>5440</v>
      </c>
    </row>
    <row r="1608" spans="1:11" x14ac:dyDescent="0.25">
      <c r="A1608" t="s">
        <v>5441</v>
      </c>
      <c r="G1608">
        <v>45881</v>
      </c>
      <c r="H1608" t="s">
        <v>3782</v>
      </c>
      <c r="I1608">
        <v>1209491</v>
      </c>
      <c r="J1608">
        <v>250</v>
      </c>
      <c r="K1608" t="s">
        <v>5440</v>
      </c>
    </row>
    <row r="1609" spans="1:11" x14ac:dyDescent="0.25">
      <c r="A1609" t="s">
        <v>5442</v>
      </c>
      <c r="G1609">
        <v>45881</v>
      </c>
      <c r="H1609" t="s">
        <v>3782</v>
      </c>
      <c r="I1609">
        <v>1209491</v>
      </c>
      <c r="J1609">
        <v>200</v>
      </c>
      <c r="K1609" t="s">
        <v>5440</v>
      </c>
    </row>
    <row r="1610" spans="1:11" x14ac:dyDescent="0.25">
      <c r="A1610" t="s">
        <v>5443</v>
      </c>
      <c r="G1610">
        <v>45881</v>
      </c>
      <c r="H1610" t="s">
        <v>3782</v>
      </c>
      <c r="I1610">
        <v>1209491</v>
      </c>
      <c r="J1610">
        <v>100</v>
      </c>
      <c r="K1610" t="s">
        <v>5440</v>
      </c>
    </row>
    <row r="1611" spans="1:11" x14ac:dyDescent="0.25">
      <c r="A1611" t="s">
        <v>5444</v>
      </c>
      <c r="H1611" t="s">
        <v>3751</v>
      </c>
      <c r="I1611" t="s">
        <v>3751</v>
      </c>
      <c r="J1611">
        <v>0</v>
      </c>
      <c r="K1611" t="s">
        <v>4802</v>
      </c>
    </row>
    <row r="1612" spans="1:11" x14ac:dyDescent="0.25">
      <c r="A1612" t="s">
        <v>5445</v>
      </c>
      <c r="H1612" t="s">
        <v>3751</v>
      </c>
      <c r="I1612" t="s">
        <v>3751</v>
      </c>
      <c r="J1612">
        <v>0</v>
      </c>
      <c r="K1612" t="s">
        <v>4802</v>
      </c>
    </row>
    <row r="1613" spans="1:11" x14ac:dyDescent="0.25">
      <c r="A1613" t="s">
        <v>5446</v>
      </c>
      <c r="H1613" t="s">
        <v>3751</v>
      </c>
      <c r="I1613" t="s">
        <v>3751</v>
      </c>
      <c r="J1613">
        <v>0</v>
      </c>
      <c r="K1613" t="s">
        <v>4802</v>
      </c>
    </row>
    <row r="1614" spans="1:11" x14ac:dyDescent="0.25">
      <c r="A1614" t="s">
        <v>5447</v>
      </c>
      <c r="G1614">
        <v>45868</v>
      </c>
      <c r="H1614" t="s">
        <v>3782</v>
      </c>
      <c r="I1614" t="s">
        <v>5448</v>
      </c>
      <c r="J1614">
        <v>35</v>
      </c>
      <c r="K1614" t="s">
        <v>5449</v>
      </c>
    </row>
    <row r="1615" spans="1:11" x14ac:dyDescent="0.25">
      <c r="A1615" t="s">
        <v>5450</v>
      </c>
      <c r="G1615">
        <v>45877</v>
      </c>
      <c r="H1615" t="s">
        <v>3782</v>
      </c>
      <c r="I1615">
        <v>1146031</v>
      </c>
      <c r="J1615">
        <v>90</v>
      </c>
      <c r="K1615" t="s">
        <v>4802</v>
      </c>
    </row>
    <row r="1616" spans="1:11" x14ac:dyDescent="0.25">
      <c r="A1616" t="s">
        <v>4822</v>
      </c>
      <c r="H1616" t="s">
        <v>3751</v>
      </c>
      <c r="I1616" t="s">
        <v>3751</v>
      </c>
      <c r="J1616">
        <v>0</v>
      </c>
      <c r="K1616" t="s">
        <v>4802</v>
      </c>
    </row>
    <row r="1617" spans="1:11" x14ac:dyDescent="0.25">
      <c r="A1617" t="s">
        <v>5451</v>
      </c>
      <c r="G1617">
        <v>45859</v>
      </c>
      <c r="H1617" t="s">
        <v>4951</v>
      </c>
      <c r="I1617">
        <v>24959</v>
      </c>
      <c r="J1617">
        <v>10</v>
      </c>
      <c r="K1617" t="s">
        <v>4802</v>
      </c>
    </row>
    <row r="1618" spans="1:11" x14ac:dyDescent="0.25">
      <c r="A1618" t="s">
        <v>5452</v>
      </c>
      <c r="G1618">
        <v>45860</v>
      </c>
      <c r="H1618" t="s">
        <v>4951</v>
      </c>
      <c r="I1618">
        <v>24997</v>
      </c>
      <c r="J1618">
        <v>8</v>
      </c>
      <c r="K1618" t="s">
        <v>4802</v>
      </c>
    </row>
    <row r="1619" spans="1:11" x14ac:dyDescent="0.25">
      <c r="A1619" t="s">
        <v>5453</v>
      </c>
      <c r="G1619">
        <v>45860</v>
      </c>
      <c r="H1619" t="s">
        <v>4951</v>
      </c>
      <c r="I1619">
        <v>24998</v>
      </c>
      <c r="J1619">
        <v>8</v>
      </c>
      <c r="K1619" t="s">
        <v>4802</v>
      </c>
    </row>
    <row r="1620" spans="1:11" x14ac:dyDescent="0.25">
      <c r="A1620" t="s">
        <v>5454</v>
      </c>
      <c r="G1620">
        <v>45860</v>
      </c>
      <c r="H1620" t="s">
        <v>4951</v>
      </c>
      <c r="I1620">
        <v>24999</v>
      </c>
      <c r="J1620">
        <v>20</v>
      </c>
      <c r="K1620" t="s">
        <v>4802</v>
      </c>
    </row>
    <row r="1621" spans="1:11" x14ac:dyDescent="0.25">
      <c r="A1621" t="s">
        <v>5455</v>
      </c>
      <c r="G1621">
        <v>45862</v>
      </c>
      <c r="H1621" t="s">
        <v>4951</v>
      </c>
      <c r="I1621">
        <v>25015</v>
      </c>
      <c r="J1621">
        <v>8</v>
      </c>
      <c r="K1621" t="s">
        <v>4802</v>
      </c>
    </row>
    <row r="1622" spans="1:11" x14ac:dyDescent="0.25">
      <c r="A1622" t="s">
        <v>5456</v>
      </c>
      <c r="G1622">
        <v>45863</v>
      </c>
      <c r="H1622" t="s">
        <v>4951</v>
      </c>
      <c r="I1622">
        <v>25016</v>
      </c>
      <c r="J1622">
        <v>8</v>
      </c>
      <c r="K1622" t="s">
        <v>4802</v>
      </c>
    </row>
    <row r="1623" spans="1:11" x14ac:dyDescent="0.25">
      <c r="A1623" t="s">
        <v>5457</v>
      </c>
      <c r="G1623">
        <v>45863</v>
      </c>
      <c r="H1623" t="s">
        <v>4951</v>
      </c>
      <c r="I1623">
        <v>25017</v>
      </c>
      <c r="J1623">
        <v>8</v>
      </c>
      <c r="K1623" t="s">
        <v>4802</v>
      </c>
    </row>
    <row r="1624" spans="1:11" x14ac:dyDescent="0.25">
      <c r="A1624" t="s">
        <v>5458</v>
      </c>
      <c r="G1624">
        <v>45868</v>
      </c>
      <c r="H1624" t="s">
        <v>4951</v>
      </c>
      <c r="I1624">
        <v>25070</v>
      </c>
      <c r="J1624">
        <v>10</v>
      </c>
      <c r="K1624" t="s">
        <v>4802</v>
      </c>
    </row>
    <row r="1625" spans="1:11" x14ac:dyDescent="0.25">
      <c r="A1625" t="s">
        <v>5459</v>
      </c>
      <c r="G1625">
        <v>45868</v>
      </c>
      <c r="H1625" t="s">
        <v>4951</v>
      </c>
      <c r="I1625">
        <v>25071</v>
      </c>
      <c r="J1625">
        <v>10</v>
      </c>
      <c r="K1625" t="s">
        <v>4802</v>
      </c>
    </row>
    <row r="1626" spans="1:11" x14ac:dyDescent="0.25">
      <c r="A1626" t="s">
        <v>5460</v>
      </c>
      <c r="G1626">
        <v>45869</v>
      </c>
      <c r="H1626" t="s">
        <v>4951</v>
      </c>
      <c r="I1626">
        <v>25066</v>
      </c>
      <c r="J1626">
        <v>8</v>
      </c>
      <c r="K1626" t="s">
        <v>4802</v>
      </c>
    </row>
    <row r="1627" spans="1:11" x14ac:dyDescent="0.25">
      <c r="A1627" t="s">
        <v>5461</v>
      </c>
      <c r="G1627">
        <v>45869</v>
      </c>
      <c r="H1627" t="s">
        <v>4951</v>
      </c>
      <c r="I1627">
        <v>25067</v>
      </c>
      <c r="J1627">
        <v>8</v>
      </c>
      <c r="K1627" t="s">
        <v>4802</v>
      </c>
    </row>
    <row r="1628" spans="1:11" x14ac:dyDescent="0.25">
      <c r="A1628" t="s">
        <v>5462</v>
      </c>
      <c r="G1628">
        <v>45869</v>
      </c>
      <c r="H1628" t="s">
        <v>4951</v>
      </c>
      <c r="I1628">
        <v>25068</v>
      </c>
      <c r="J1628">
        <v>8</v>
      </c>
      <c r="K1628" t="s">
        <v>4802</v>
      </c>
    </row>
    <row r="1629" spans="1:11" x14ac:dyDescent="0.25">
      <c r="A1629" t="s">
        <v>5463</v>
      </c>
      <c r="G1629">
        <v>45869</v>
      </c>
      <c r="H1629" t="s">
        <v>4951</v>
      </c>
      <c r="I1629">
        <v>25069</v>
      </c>
      <c r="J1629">
        <v>8</v>
      </c>
      <c r="K1629" t="s">
        <v>4802</v>
      </c>
    </row>
    <row r="1630" spans="1:11" x14ac:dyDescent="0.25">
      <c r="A1630" t="s">
        <v>5464</v>
      </c>
      <c r="G1630">
        <v>45870</v>
      </c>
      <c r="H1630" t="s">
        <v>4951</v>
      </c>
      <c r="I1630">
        <v>25048</v>
      </c>
      <c r="J1630">
        <v>5</v>
      </c>
      <c r="K1630" t="s">
        <v>4802</v>
      </c>
    </row>
    <row r="1631" spans="1:11" x14ac:dyDescent="0.25">
      <c r="A1631" t="s">
        <v>5465</v>
      </c>
      <c r="G1631">
        <v>45870</v>
      </c>
      <c r="H1631" t="s">
        <v>4951</v>
      </c>
      <c r="I1631">
        <v>25049</v>
      </c>
      <c r="J1631">
        <v>5</v>
      </c>
      <c r="K1631" t="s">
        <v>4802</v>
      </c>
    </row>
    <row r="1632" spans="1:11" x14ac:dyDescent="0.25">
      <c r="A1632" t="s">
        <v>5466</v>
      </c>
      <c r="G1632">
        <v>45870</v>
      </c>
      <c r="H1632" t="s">
        <v>4951</v>
      </c>
      <c r="I1632">
        <v>25042</v>
      </c>
      <c r="J1632">
        <v>20</v>
      </c>
      <c r="K1632" t="s">
        <v>4802</v>
      </c>
    </row>
    <row r="1633" spans="1:11" x14ac:dyDescent="0.25">
      <c r="A1633" t="s">
        <v>5467</v>
      </c>
      <c r="G1633">
        <v>45873</v>
      </c>
      <c r="H1633" t="s">
        <v>4951</v>
      </c>
      <c r="I1633">
        <v>25075</v>
      </c>
      <c r="J1633">
        <v>8</v>
      </c>
      <c r="K1633" t="s">
        <v>4802</v>
      </c>
    </row>
    <row r="1634" spans="1:11" x14ac:dyDescent="0.25">
      <c r="A1634" t="s">
        <v>5468</v>
      </c>
      <c r="G1634">
        <v>45875</v>
      </c>
      <c r="H1634" t="s">
        <v>4951</v>
      </c>
      <c r="I1634">
        <v>25100</v>
      </c>
      <c r="J1634">
        <v>5</v>
      </c>
      <c r="K1634" t="s">
        <v>4802</v>
      </c>
    </row>
    <row r="1635" spans="1:11" x14ac:dyDescent="0.25">
      <c r="A1635" t="s">
        <v>5469</v>
      </c>
      <c r="G1635">
        <v>45875</v>
      </c>
      <c r="H1635" t="s">
        <v>4951</v>
      </c>
      <c r="I1635">
        <v>25101</v>
      </c>
      <c r="J1635">
        <v>5</v>
      </c>
      <c r="K1635" t="s">
        <v>4802</v>
      </c>
    </row>
    <row r="1636" spans="1:11" x14ac:dyDescent="0.25">
      <c r="A1636" t="s">
        <v>5470</v>
      </c>
      <c r="G1636">
        <v>45876</v>
      </c>
      <c r="H1636" t="s">
        <v>4951</v>
      </c>
      <c r="I1636">
        <v>25102</v>
      </c>
      <c r="J1636">
        <v>5</v>
      </c>
      <c r="K1636" t="s">
        <v>4802</v>
      </c>
    </row>
    <row r="1637" spans="1:11" x14ac:dyDescent="0.25">
      <c r="A1637" t="s">
        <v>5471</v>
      </c>
      <c r="G1637">
        <v>45876</v>
      </c>
      <c r="H1637" t="s">
        <v>4951</v>
      </c>
      <c r="I1637">
        <v>25111</v>
      </c>
      <c r="J1637">
        <v>5</v>
      </c>
      <c r="K1637" t="s">
        <v>4802</v>
      </c>
    </row>
    <row r="1638" spans="1:11" x14ac:dyDescent="0.25">
      <c r="A1638" t="s">
        <v>5472</v>
      </c>
      <c r="H1638" t="s">
        <v>3751</v>
      </c>
      <c r="I1638" t="s">
        <v>3751</v>
      </c>
      <c r="J1638">
        <v>0</v>
      </c>
      <c r="K1638" t="s">
        <v>4802</v>
      </c>
    </row>
    <row r="1639" spans="1:11" x14ac:dyDescent="0.25">
      <c r="A1639" t="s">
        <v>5473</v>
      </c>
      <c r="H1639" t="s">
        <v>3751</v>
      </c>
      <c r="I1639" t="s">
        <v>3751</v>
      </c>
      <c r="J1639">
        <v>0</v>
      </c>
      <c r="K1639" t="s">
        <v>4802</v>
      </c>
    </row>
    <row r="1640" spans="1:11" x14ac:dyDescent="0.25">
      <c r="A1640" t="s">
        <v>5474</v>
      </c>
      <c r="G1640">
        <v>45863</v>
      </c>
      <c r="H1640" t="s">
        <v>5180</v>
      </c>
      <c r="I1640">
        <v>25014</v>
      </c>
      <c r="J1640">
        <v>30</v>
      </c>
      <c r="K1640" t="s">
        <v>4802</v>
      </c>
    </row>
    <row r="1641" spans="1:11" x14ac:dyDescent="0.25">
      <c r="A1641" t="s">
        <v>5475</v>
      </c>
      <c r="G1641">
        <v>45868</v>
      </c>
      <c r="H1641" t="s">
        <v>5180</v>
      </c>
      <c r="I1641">
        <v>25043</v>
      </c>
      <c r="J1641">
        <v>20</v>
      </c>
      <c r="K1641" t="s">
        <v>4802</v>
      </c>
    </row>
    <row r="1642" spans="1:11" x14ac:dyDescent="0.25">
      <c r="A1642" t="s">
        <v>5476</v>
      </c>
      <c r="G1642">
        <v>45869</v>
      </c>
      <c r="H1642" t="s">
        <v>5180</v>
      </c>
      <c r="I1642">
        <v>25044</v>
      </c>
      <c r="J1642">
        <v>20</v>
      </c>
      <c r="K1642" t="s">
        <v>4802</v>
      </c>
    </row>
    <row r="1643" spans="1:11" x14ac:dyDescent="0.25">
      <c r="A1643" t="s">
        <v>5477</v>
      </c>
      <c r="G1643">
        <v>45870</v>
      </c>
      <c r="H1643" t="s">
        <v>5180</v>
      </c>
      <c r="I1643">
        <v>25046</v>
      </c>
      <c r="J1643">
        <v>12</v>
      </c>
      <c r="K1643" t="s">
        <v>4802</v>
      </c>
    </row>
    <row r="1644" spans="1:11" x14ac:dyDescent="0.25">
      <c r="A1644" t="s">
        <v>5478</v>
      </c>
      <c r="G1644">
        <v>45873</v>
      </c>
      <c r="H1644" t="s">
        <v>5180</v>
      </c>
      <c r="I1644">
        <v>25064</v>
      </c>
      <c r="J1644">
        <v>12</v>
      </c>
      <c r="K1644" t="s">
        <v>4802</v>
      </c>
    </row>
    <row r="1645" spans="1:11" x14ac:dyDescent="0.25">
      <c r="A1645" t="s">
        <v>5479</v>
      </c>
      <c r="G1645">
        <v>45873</v>
      </c>
      <c r="H1645" t="s">
        <v>5180</v>
      </c>
      <c r="I1645">
        <v>25078</v>
      </c>
      <c r="J1645">
        <v>12</v>
      </c>
      <c r="K1645" t="s">
        <v>4802</v>
      </c>
    </row>
    <row r="1646" spans="1:11" x14ac:dyDescent="0.25">
      <c r="A1646" t="s">
        <v>5480</v>
      </c>
      <c r="G1646">
        <v>45874</v>
      </c>
      <c r="H1646" t="s">
        <v>5180</v>
      </c>
      <c r="I1646">
        <v>25093</v>
      </c>
      <c r="J1646">
        <v>12</v>
      </c>
      <c r="K1646" t="s">
        <v>4802</v>
      </c>
    </row>
    <row r="1647" spans="1:11" x14ac:dyDescent="0.25">
      <c r="A1647" t="s">
        <v>5481</v>
      </c>
      <c r="G1647">
        <v>45877</v>
      </c>
      <c r="H1647" t="s">
        <v>5180</v>
      </c>
      <c r="I1647">
        <v>25115</v>
      </c>
      <c r="J1647">
        <v>12</v>
      </c>
      <c r="K1647" t="s">
        <v>4802</v>
      </c>
    </row>
    <row r="1648" spans="1:11" x14ac:dyDescent="0.25">
      <c r="A1648" t="s">
        <v>5482</v>
      </c>
      <c r="G1648">
        <v>45880</v>
      </c>
      <c r="H1648" t="s">
        <v>5180</v>
      </c>
      <c r="I1648">
        <v>25116</v>
      </c>
      <c r="J1648">
        <v>12</v>
      </c>
      <c r="K1648" t="s">
        <v>4802</v>
      </c>
    </row>
    <row r="1649" spans="1:11" x14ac:dyDescent="0.25">
      <c r="A1649" t="s">
        <v>5483</v>
      </c>
      <c r="G1649">
        <v>45835</v>
      </c>
      <c r="H1649" t="s">
        <v>4805</v>
      </c>
      <c r="I1649">
        <v>413055</v>
      </c>
      <c r="J1649">
        <v>5800</v>
      </c>
      <c r="K1649" t="s">
        <v>4802</v>
      </c>
    </row>
    <row r="1650" spans="1:11" x14ac:dyDescent="0.25">
      <c r="A1650" t="s">
        <v>5484</v>
      </c>
      <c r="G1650">
        <v>45882</v>
      </c>
      <c r="H1650" t="s">
        <v>4869</v>
      </c>
      <c r="I1650">
        <v>1401621</v>
      </c>
      <c r="J1650">
        <v>67.5</v>
      </c>
      <c r="K1650" t="s">
        <v>4802</v>
      </c>
    </row>
    <row r="1651" spans="1:11" x14ac:dyDescent="0.25">
      <c r="A1651" t="s">
        <v>5485</v>
      </c>
      <c r="G1651">
        <v>45882</v>
      </c>
      <c r="H1651" t="s">
        <v>4869</v>
      </c>
      <c r="I1651">
        <v>1401621</v>
      </c>
      <c r="J1651">
        <v>86.07</v>
      </c>
      <c r="K1651" t="s">
        <v>4802</v>
      </c>
    </row>
    <row r="1652" spans="1:11" x14ac:dyDescent="0.25">
      <c r="A1652" t="s">
        <v>5486</v>
      </c>
      <c r="G1652">
        <v>45880</v>
      </c>
      <c r="H1652" t="s">
        <v>3782</v>
      </c>
      <c r="I1652">
        <v>804746</v>
      </c>
      <c r="J1652">
        <v>793</v>
      </c>
      <c r="K1652" t="s">
        <v>4802</v>
      </c>
    </row>
    <row r="1653" spans="1:11" x14ac:dyDescent="0.25">
      <c r="A1653" t="s">
        <v>5487</v>
      </c>
      <c r="G1653">
        <v>45881</v>
      </c>
      <c r="H1653" t="s">
        <v>3782</v>
      </c>
      <c r="I1653">
        <v>1151178</v>
      </c>
      <c r="J1653">
        <v>510</v>
      </c>
      <c r="K1653" t="s">
        <v>4802</v>
      </c>
    </row>
    <row r="1654" spans="1:11" x14ac:dyDescent="0.25">
      <c r="A1654" t="s">
        <v>5488</v>
      </c>
      <c r="G1654">
        <v>45860</v>
      </c>
      <c r="H1654" t="s">
        <v>4918</v>
      </c>
      <c r="I1654">
        <v>25000</v>
      </c>
      <c r="J1654">
        <v>63</v>
      </c>
      <c r="K1654" t="s">
        <v>4802</v>
      </c>
    </row>
    <row r="1655" spans="1:11" x14ac:dyDescent="0.25">
      <c r="A1655" t="s">
        <v>5489</v>
      </c>
      <c r="G1655">
        <v>45860</v>
      </c>
      <c r="H1655" t="s">
        <v>4918</v>
      </c>
      <c r="I1655">
        <v>25001</v>
      </c>
      <c r="J1655">
        <v>23</v>
      </c>
      <c r="K1655" t="s">
        <v>4802</v>
      </c>
    </row>
    <row r="1656" spans="1:11" x14ac:dyDescent="0.25">
      <c r="A1656" t="s">
        <v>5490</v>
      </c>
      <c r="G1656">
        <v>45880</v>
      </c>
      <c r="H1656" t="s">
        <v>3782</v>
      </c>
      <c r="I1656">
        <v>213428</v>
      </c>
      <c r="J1656">
        <v>120.36</v>
      </c>
      <c r="K1656" t="s">
        <v>5491</v>
      </c>
    </row>
    <row r="1657" spans="1:11" x14ac:dyDescent="0.25">
      <c r="A1657" t="s">
        <v>5492</v>
      </c>
      <c r="G1657">
        <v>45839</v>
      </c>
      <c r="H1657" t="s">
        <v>5493</v>
      </c>
      <c r="I1657" t="s">
        <v>5494</v>
      </c>
      <c r="J1657">
        <v>56</v>
      </c>
      <c r="K1657" t="s">
        <v>4802</v>
      </c>
    </row>
    <row r="1658" spans="1:11" x14ac:dyDescent="0.25">
      <c r="A1658" t="s">
        <v>5495</v>
      </c>
      <c r="G1658">
        <v>45840</v>
      </c>
      <c r="H1658" t="s">
        <v>5493</v>
      </c>
      <c r="I1658" t="s">
        <v>5496</v>
      </c>
      <c r="J1658">
        <v>16.600000000000001</v>
      </c>
      <c r="K1658" t="s">
        <v>4802</v>
      </c>
    </row>
    <row r="1659" spans="1:11" x14ac:dyDescent="0.25">
      <c r="A1659" t="s">
        <v>5497</v>
      </c>
      <c r="G1659">
        <v>45841</v>
      </c>
      <c r="H1659" t="s">
        <v>5493</v>
      </c>
      <c r="I1659" t="s">
        <v>5498</v>
      </c>
      <c r="J1659">
        <v>26</v>
      </c>
      <c r="K1659" t="s">
        <v>4802</v>
      </c>
    </row>
    <row r="1660" spans="1:11" x14ac:dyDescent="0.25">
      <c r="A1660" t="s">
        <v>5499</v>
      </c>
      <c r="H1660" t="s">
        <v>3751</v>
      </c>
      <c r="I1660" t="s">
        <v>3751</v>
      </c>
      <c r="J1660">
        <v>0</v>
      </c>
      <c r="K1660" t="s">
        <v>4802</v>
      </c>
    </row>
    <row r="1661" spans="1:11" x14ac:dyDescent="0.25">
      <c r="A1661" t="s">
        <v>5500</v>
      </c>
      <c r="G1661">
        <v>45842</v>
      </c>
      <c r="H1661" t="s">
        <v>5493</v>
      </c>
      <c r="I1661" t="s">
        <v>5501</v>
      </c>
      <c r="J1661">
        <v>16.600000000000001</v>
      </c>
      <c r="K1661" t="s">
        <v>4802</v>
      </c>
    </row>
    <row r="1662" spans="1:11" x14ac:dyDescent="0.25">
      <c r="A1662" t="s">
        <v>5502</v>
      </c>
      <c r="G1662">
        <v>45846</v>
      </c>
      <c r="H1662" t="s">
        <v>5493</v>
      </c>
      <c r="I1662" t="s">
        <v>5503</v>
      </c>
      <c r="J1662">
        <v>52.5</v>
      </c>
      <c r="K1662" t="s">
        <v>4802</v>
      </c>
    </row>
    <row r="1663" spans="1:11" x14ac:dyDescent="0.25">
      <c r="A1663" t="s">
        <v>5504</v>
      </c>
      <c r="G1663">
        <v>45849</v>
      </c>
      <c r="H1663" t="s">
        <v>5493</v>
      </c>
      <c r="I1663" t="s">
        <v>5505</v>
      </c>
      <c r="J1663">
        <v>13.99</v>
      </c>
      <c r="K1663" t="s">
        <v>4802</v>
      </c>
    </row>
    <row r="1664" spans="1:11" x14ac:dyDescent="0.25">
      <c r="A1664" t="s">
        <v>5506</v>
      </c>
      <c r="G1664">
        <v>45854</v>
      </c>
      <c r="H1664" t="s">
        <v>5493</v>
      </c>
      <c r="I1664" t="s">
        <v>5507</v>
      </c>
      <c r="J1664">
        <v>75</v>
      </c>
      <c r="K1664" t="s">
        <v>4802</v>
      </c>
    </row>
    <row r="1665" spans="1:11" x14ac:dyDescent="0.25">
      <c r="A1665" t="s">
        <v>5508</v>
      </c>
      <c r="G1665">
        <v>45856</v>
      </c>
      <c r="H1665" t="s">
        <v>5493</v>
      </c>
      <c r="I1665" t="s">
        <v>5509</v>
      </c>
      <c r="J1665">
        <v>13.99</v>
      </c>
      <c r="K1665" t="s">
        <v>4802</v>
      </c>
    </row>
    <row r="1666" spans="1:11" x14ac:dyDescent="0.25">
      <c r="A1666" t="s">
        <v>5510</v>
      </c>
      <c r="G1666">
        <v>45863</v>
      </c>
      <c r="H1666" t="s">
        <v>5493</v>
      </c>
      <c r="I1666" t="s">
        <v>5511</v>
      </c>
      <c r="J1666">
        <v>13.99</v>
      </c>
      <c r="K1666" t="s">
        <v>4802</v>
      </c>
    </row>
    <row r="1667" spans="1:11" x14ac:dyDescent="0.25">
      <c r="A1667" t="s">
        <v>5512</v>
      </c>
      <c r="H1667" t="s">
        <v>3751</v>
      </c>
      <c r="I1667" t="s">
        <v>3751</v>
      </c>
      <c r="J1667">
        <v>0</v>
      </c>
      <c r="K1667" t="s">
        <v>4802</v>
      </c>
    </row>
    <row r="1668" spans="1:11" x14ac:dyDescent="0.25">
      <c r="A1668" t="s">
        <v>5513</v>
      </c>
      <c r="G1668">
        <v>45881</v>
      </c>
      <c r="H1668" t="s">
        <v>4800</v>
      </c>
      <c r="I1668" t="s">
        <v>5514</v>
      </c>
      <c r="J1668">
        <v>7</v>
      </c>
      <c r="K1668" t="s">
        <v>4802</v>
      </c>
    </row>
    <row r="1669" spans="1:11" x14ac:dyDescent="0.25">
      <c r="A1669" t="s">
        <v>5515</v>
      </c>
      <c r="G1669">
        <v>45882</v>
      </c>
      <c r="H1669" t="s">
        <v>3782</v>
      </c>
      <c r="I1669">
        <v>4109689</v>
      </c>
      <c r="J1669">
        <v>142.9</v>
      </c>
      <c r="K1669" t="s">
        <v>5425</v>
      </c>
    </row>
    <row r="1670" spans="1:11" x14ac:dyDescent="0.25">
      <c r="A1670" t="s">
        <v>5516</v>
      </c>
      <c r="H1670" t="s">
        <v>3751</v>
      </c>
      <c r="I1670" t="s">
        <v>3751</v>
      </c>
      <c r="J1670">
        <v>0</v>
      </c>
      <c r="K1670" t="s">
        <v>4802</v>
      </c>
    </row>
    <row r="1671" spans="1:11" x14ac:dyDescent="0.25">
      <c r="A1671" t="s">
        <v>5517</v>
      </c>
      <c r="G1671">
        <v>45883</v>
      </c>
      <c r="H1671" t="s">
        <v>3782</v>
      </c>
      <c r="I1671">
        <v>1929985</v>
      </c>
      <c r="J1671">
        <v>960</v>
      </c>
      <c r="K1671" t="s">
        <v>5432</v>
      </c>
    </row>
    <row r="1672" spans="1:11" x14ac:dyDescent="0.25">
      <c r="A1672" t="s">
        <v>5518</v>
      </c>
      <c r="H1672" t="s">
        <v>3751</v>
      </c>
      <c r="I1672" t="s">
        <v>3751</v>
      </c>
      <c r="J1672">
        <v>0</v>
      </c>
      <c r="K1672" t="s">
        <v>4802</v>
      </c>
    </row>
    <row r="1673" spans="1:11" x14ac:dyDescent="0.25">
      <c r="A1673" t="s">
        <v>5519</v>
      </c>
      <c r="G1673">
        <v>45882</v>
      </c>
      <c r="H1673" t="s">
        <v>4800</v>
      </c>
      <c r="I1673" t="s">
        <v>5520</v>
      </c>
      <c r="J1673">
        <v>32</v>
      </c>
      <c r="K1673" t="s">
        <v>4802</v>
      </c>
    </row>
    <row r="1674" spans="1:11" x14ac:dyDescent="0.25">
      <c r="A1674" t="s">
        <v>5521</v>
      </c>
      <c r="G1674">
        <v>45882</v>
      </c>
      <c r="H1674" t="s">
        <v>4800</v>
      </c>
      <c r="I1674" t="s">
        <v>5522</v>
      </c>
      <c r="J1674">
        <v>10</v>
      </c>
      <c r="K1674" t="s">
        <v>4802</v>
      </c>
    </row>
    <row r="1675" spans="1:11" x14ac:dyDescent="0.25">
      <c r="A1675" t="s">
        <v>5523</v>
      </c>
      <c r="G1675">
        <v>45882</v>
      </c>
      <c r="H1675" t="s">
        <v>4800</v>
      </c>
      <c r="I1675" t="s">
        <v>5524</v>
      </c>
      <c r="J1675">
        <v>22</v>
      </c>
      <c r="K1675" t="s">
        <v>4802</v>
      </c>
    </row>
    <row r="1676" spans="1:11" x14ac:dyDescent="0.25">
      <c r="A1676" t="s">
        <v>5525</v>
      </c>
      <c r="G1676">
        <v>45882</v>
      </c>
      <c r="H1676" t="s">
        <v>4800</v>
      </c>
      <c r="I1676" t="s">
        <v>5526</v>
      </c>
      <c r="J1676">
        <v>11</v>
      </c>
      <c r="K1676" t="s">
        <v>4802</v>
      </c>
    </row>
    <row r="1677" spans="1:11" x14ac:dyDescent="0.25">
      <c r="A1677" t="s">
        <v>5527</v>
      </c>
      <c r="G1677">
        <v>45882</v>
      </c>
      <c r="H1677" t="s">
        <v>4800</v>
      </c>
      <c r="I1677" t="s">
        <v>5528</v>
      </c>
      <c r="J1677">
        <v>92</v>
      </c>
      <c r="K1677" t="s">
        <v>4802</v>
      </c>
    </row>
    <row r="1678" spans="1:11" x14ac:dyDescent="0.25">
      <c r="A1678" t="s">
        <v>5529</v>
      </c>
      <c r="G1678">
        <v>45882</v>
      </c>
      <c r="H1678" t="s">
        <v>4800</v>
      </c>
      <c r="I1678" t="s">
        <v>5530</v>
      </c>
      <c r="J1678">
        <v>49</v>
      </c>
      <c r="K1678" t="s">
        <v>4802</v>
      </c>
    </row>
    <row r="1679" spans="1:11" x14ac:dyDescent="0.25">
      <c r="A1679" t="s">
        <v>5531</v>
      </c>
      <c r="G1679">
        <v>45882</v>
      </c>
      <c r="H1679" t="s">
        <v>4800</v>
      </c>
      <c r="I1679" t="s">
        <v>5532</v>
      </c>
      <c r="J1679">
        <v>22</v>
      </c>
      <c r="K1679" t="s">
        <v>4802</v>
      </c>
    </row>
    <row r="1680" spans="1:11" x14ac:dyDescent="0.25">
      <c r="A1680" t="s">
        <v>5533</v>
      </c>
      <c r="G1680">
        <v>45882</v>
      </c>
      <c r="H1680" t="s">
        <v>4800</v>
      </c>
      <c r="I1680" t="s">
        <v>5534</v>
      </c>
      <c r="J1680">
        <v>20</v>
      </c>
      <c r="K1680" t="s">
        <v>4802</v>
      </c>
    </row>
    <row r="1681" spans="1:11" x14ac:dyDescent="0.25">
      <c r="A1681" t="s">
        <v>5535</v>
      </c>
      <c r="H1681" t="s">
        <v>3751</v>
      </c>
      <c r="I1681" t="s">
        <v>3751</v>
      </c>
      <c r="J1681">
        <v>0</v>
      </c>
      <c r="K1681" t="s">
        <v>4802</v>
      </c>
    </row>
    <row r="1682" spans="1:11" x14ac:dyDescent="0.25">
      <c r="A1682" t="s">
        <v>5536</v>
      </c>
      <c r="G1682">
        <v>45881</v>
      </c>
      <c r="H1682" t="s">
        <v>3782</v>
      </c>
      <c r="I1682">
        <v>1151178</v>
      </c>
      <c r="J1682">
        <v>82</v>
      </c>
      <c r="K1682" t="s">
        <v>4802</v>
      </c>
    </row>
    <row r="1683" spans="1:11" x14ac:dyDescent="0.25">
      <c r="A1683" t="s">
        <v>5537</v>
      </c>
      <c r="G1683">
        <v>45881</v>
      </c>
      <c r="H1683" t="s">
        <v>3782</v>
      </c>
      <c r="I1683">
        <v>1151178</v>
      </c>
      <c r="J1683">
        <v>56</v>
      </c>
      <c r="K1683" t="s">
        <v>4802</v>
      </c>
    </row>
    <row r="1684" spans="1:11" x14ac:dyDescent="0.25">
      <c r="A1684" t="s">
        <v>5538</v>
      </c>
      <c r="G1684">
        <v>45881</v>
      </c>
      <c r="H1684" t="s">
        <v>3782</v>
      </c>
      <c r="I1684">
        <v>1151178</v>
      </c>
      <c r="J1684">
        <v>666.34</v>
      </c>
      <c r="K1684" t="s">
        <v>4802</v>
      </c>
    </row>
    <row r="1685" spans="1:11" x14ac:dyDescent="0.25">
      <c r="A1685" t="s">
        <v>5539</v>
      </c>
      <c r="G1685">
        <v>45881</v>
      </c>
      <c r="H1685" t="s">
        <v>3782</v>
      </c>
      <c r="I1685">
        <v>1151178</v>
      </c>
      <c r="J1685">
        <v>768</v>
      </c>
      <c r="K1685" t="s">
        <v>4802</v>
      </c>
    </row>
    <row r="1686" spans="1:11" x14ac:dyDescent="0.25">
      <c r="A1686" t="s">
        <v>5540</v>
      </c>
      <c r="G1686">
        <v>45881</v>
      </c>
      <c r="H1686" t="s">
        <v>3782</v>
      </c>
      <c r="I1686">
        <v>1151178</v>
      </c>
      <c r="J1686">
        <v>510</v>
      </c>
      <c r="K1686" t="s">
        <v>4802</v>
      </c>
    </row>
    <row r="1687" spans="1:11" x14ac:dyDescent="0.25">
      <c r="A1687" t="s">
        <v>5541</v>
      </c>
      <c r="H1687" t="s">
        <v>3751</v>
      </c>
      <c r="I1687" t="s">
        <v>3751</v>
      </c>
      <c r="J1687">
        <v>0</v>
      </c>
      <c r="K1687" t="s">
        <v>4802</v>
      </c>
    </row>
    <row r="1688" spans="1:11" x14ac:dyDescent="0.25">
      <c r="A1688" t="s">
        <v>5542</v>
      </c>
      <c r="G1688">
        <v>45880</v>
      </c>
      <c r="H1688" t="s">
        <v>4800</v>
      </c>
      <c r="I1688" t="s">
        <v>5543</v>
      </c>
      <c r="J1688">
        <v>20</v>
      </c>
      <c r="K1688" t="s">
        <v>4802</v>
      </c>
    </row>
    <row r="1689" spans="1:11" x14ac:dyDescent="0.25">
      <c r="A1689" t="s">
        <v>5544</v>
      </c>
      <c r="G1689">
        <v>45870</v>
      </c>
      <c r="H1689" t="s">
        <v>3782</v>
      </c>
      <c r="I1689">
        <v>1279610</v>
      </c>
      <c r="J1689">
        <v>30</v>
      </c>
      <c r="K1689" t="s">
        <v>5545</v>
      </c>
    </row>
    <row r="1690" spans="1:11" x14ac:dyDescent="0.25">
      <c r="A1690" t="s">
        <v>5546</v>
      </c>
      <c r="G1690">
        <v>45839</v>
      </c>
      <c r="H1690" t="s">
        <v>3782</v>
      </c>
      <c r="I1690">
        <v>573</v>
      </c>
      <c r="J1690">
        <v>10</v>
      </c>
      <c r="K1690" t="s">
        <v>4802</v>
      </c>
    </row>
    <row r="1691" spans="1:11" x14ac:dyDescent="0.25">
      <c r="A1691" t="s">
        <v>5547</v>
      </c>
      <c r="G1691">
        <v>45839</v>
      </c>
      <c r="H1691" t="s">
        <v>3782</v>
      </c>
      <c r="I1691">
        <v>4018383</v>
      </c>
      <c r="J1691">
        <v>10.5</v>
      </c>
      <c r="K1691" t="s">
        <v>4802</v>
      </c>
    </row>
    <row r="1692" spans="1:11" x14ac:dyDescent="0.25">
      <c r="A1692" t="s">
        <v>5548</v>
      </c>
      <c r="G1692">
        <v>45840</v>
      </c>
      <c r="H1692" t="s">
        <v>3782</v>
      </c>
      <c r="I1692">
        <v>5051144</v>
      </c>
      <c r="J1692">
        <v>2.5</v>
      </c>
      <c r="K1692" t="s">
        <v>4802</v>
      </c>
    </row>
    <row r="1693" spans="1:11" x14ac:dyDescent="0.25">
      <c r="A1693" t="s">
        <v>5549</v>
      </c>
      <c r="G1693">
        <v>45840</v>
      </c>
      <c r="H1693" t="s">
        <v>4869</v>
      </c>
      <c r="I1693">
        <v>4835886</v>
      </c>
      <c r="J1693">
        <v>6.32</v>
      </c>
      <c r="K1693" t="s">
        <v>4802</v>
      </c>
    </row>
    <row r="1694" spans="1:11" x14ac:dyDescent="0.25">
      <c r="A1694" t="s">
        <v>5550</v>
      </c>
      <c r="G1694">
        <v>45841</v>
      </c>
      <c r="H1694" t="s">
        <v>3782</v>
      </c>
      <c r="I1694">
        <v>5424999</v>
      </c>
      <c r="J1694">
        <v>5</v>
      </c>
      <c r="K1694" t="s">
        <v>4802</v>
      </c>
    </row>
    <row r="1695" spans="1:11" x14ac:dyDescent="0.25">
      <c r="A1695" t="s">
        <v>5551</v>
      </c>
      <c r="G1695">
        <v>45842</v>
      </c>
      <c r="H1695" t="s">
        <v>3782</v>
      </c>
      <c r="I1695">
        <v>907</v>
      </c>
      <c r="J1695">
        <v>3.5</v>
      </c>
      <c r="K1695" t="s">
        <v>4802</v>
      </c>
    </row>
    <row r="1696" spans="1:11" x14ac:dyDescent="0.25">
      <c r="A1696" t="s">
        <v>5552</v>
      </c>
      <c r="G1696">
        <v>45845</v>
      </c>
      <c r="H1696" t="s">
        <v>3782</v>
      </c>
      <c r="I1696">
        <v>6735726</v>
      </c>
      <c r="J1696">
        <v>62.56</v>
      </c>
      <c r="K1696" t="s">
        <v>4802</v>
      </c>
    </row>
    <row r="1697" spans="1:11" x14ac:dyDescent="0.25">
      <c r="A1697" t="s">
        <v>5553</v>
      </c>
      <c r="G1697">
        <v>45847</v>
      </c>
      <c r="H1697" t="s">
        <v>3782</v>
      </c>
      <c r="I1697">
        <v>431</v>
      </c>
      <c r="J1697">
        <v>10</v>
      </c>
      <c r="K1697" t="s">
        <v>4802</v>
      </c>
    </row>
    <row r="1698" spans="1:11" x14ac:dyDescent="0.25">
      <c r="A1698" t="s">
        <v>5554</v>
      </c>
      <c r="G1698">
        <v>45847</v>
      </c>
      <c r="H1698" t="s">
        <v>3782</v>
      </c>
      <c r="I1698">
        <v>4001186</v>
      </c>
      <c r="J1698">
        <v>19.5</v>
      </c>
      <c r="K1698" t="s">
        <v>4802</v>
      </c>
    </row>
    <row r="1699" spans="1:11" x14ac:dyDescent="0.25">
      <c r="A1699" t="s">
        <v>5555</v>
      </c>
      <c r="G1699">
        <v>45848</v>
      </c>
      <c r="H1699" t="s">
        <v>3782</v>
      </c>
      <c r="I1699">
        <v>392</v>
      </c>
      <c r="J1699">
        <v>10</v>
      </c>
      <c r="K1699" t="s">
        <v>4802</v>
      </c>
    </row>
    <row r="1700" spans="1:11" x14ac:dyDescent="0.25">
      <c r="A1700" t="s">
        <v>5556</v>
      </c>
      <c r="G1700">
        <v>45849</v>
      </c>
      <c r="H1700" t="s">
        <v>3782</v>
      </c>
      <c r="I1700">
        <v>434</v>
      </c>
      <c r="J1700">
        <v>10</v>
      </c>
      <c r="K1700" t="s">
        <v>4802</v>
      </c>
    </row>
    <row r="1701" spans="1:11" x14ac:dyDescent="0.25">
      <c r="A1701" t="s">
        <v>5557</v>
      </c>
      <c r="G1701">
        <v>45853</v>
      </c>
      <c r="H1701" t="s">
        <v>3782</v>
      </c>
      <c r="I1701">
        <v>964700</v>
      </c>
      <c r="J1701">
        <v>10</v>
      </c>
      <c r="K1701" t="s">
        <v>4802</v>
      </c>
    </row>
    <row r="1702" spans="1:11" x14ac:dyDescent="0.25">
      <c r="A1702" t="s">
        <v>5558</v>
      </c>
      <c r="G1702">
        <v>45853</v>
      </c>
      <c r="H1702" t="s">
        <v>3782</v>
      </c>
      <c r="I1702">
        <v>990873</v>
      </c>
      <c r="J1702">
        <v>5</v>
      </c>
      <c r="K1702" t="s">
        <v>4802</v>
      </c>
    </row>
    <row r="1703" spans="1:11" x14ac:dyDescent="0.25">
      <c r="A1703" t="s">
        <v>5559</v>
      </c>
      <c r="G1703">
        <v>45856</v>
      </c>
      <c r="H1703" t="s">
        <v>3782</v>
      </c>
      <c r="I1703">
        <v>488</v>
      </c>
      <c r="J1703">
        <v>10</v>
      </c>
      <c r="K1703" t="s">
        <v>4802</v>
      </c>
    </row>
    <row r="1704" spans="1:11" x14ac:dyDescent="0.25">
      <c r="A1704" t="s">
        <v>5560</v>
      </c>
      <c r="G1704">
        <v>45863</v>
      </c>
      <c r="H1704" t="s">
        <v>3782</v>
      </c>
      <c r="I1704">
        <v>583</v>
      </c>
      <c r="J1704">
        <v>10</v>
      </c>
      <c r="K1704" t="s">
        <v>4802</v>
      </c>
    </row>
    <row r="1705" spans="1:11" x14ac:dyDescent="0.25">
      <c r="A1705" t="s">
        <v>5561</v>
      </c>
      <c r="G1705">
        <v>45863</v>
      </c>
      <c r="H1705" t="s">
        <v>3782</v>
      </c>
      <c r="I1705">
        <v>4654325</v>
      </c>
      <c r="J1705">
        <v>15</v>
      </c>
      <c r="K1705" t="s">
        <v>4802</v>
      </c>
    </row>
    <row r="1706" spans="1:11" x14ac:dyDescent="0.25">
      <c r="A1706" t="s">
        <v>5562</v>
      </c>
      <c r="G1706">
        <v>45868</v>
      </c>
      <c r="H1706" t="s">
        <v>4869</v>
      </c>
      <c r="I1706">
        <v>350</v>
      </c>
      <c r="J1706">
        <v>5.6</v>
      </c>
      <c r="K1706" t="s">
        <v>4802</v>
      </c>
    </row>
    <row r="1707" spans="1:11" x14ac:dyDescent="0.25">
      <c r="A1707" t="s">
        <v>5563</v>
      </c>
      <c r="G1707">
        <v>45869</v>
      </c>
      <c r="H1707" t="s">
        <v>3782</v>
      </c>
      <c r="I1707">
        <v>0</v>
      </c>
      <c r="J1707">
        <v>35</v>
      </c>
      <c r="K1707" t="s">
        <v>4802</v>
      </c>
    </row>
    <row r="1708" spans="1:11" x14ac:dyDescent="0.25">
      <c r="A1708" t="s">
        <v>5564</v>
      </c>
      <c r="G1708">
        <v>45859</v>
      </c>
      <c r="H1708" t="s">
        <v>4904</v>
      </c>
      <c r="I1708">
        <v>24990</v>
      </c>
      <c r="J1708">
        <v>10</v>
      </c>
      <c r="K1708" t="s">
        <v>4802</v>
      </c>
    </row>
    <row r="1709" spans="1:11" x14ac:dyDescent="0.25">
      <c r="A1709" t="s">
        <v>5565</v>
      </c>
      <c r="G1709">
        <v>45859</v>
      </c>
      <c r="H1709" t="s">
        <v>4904</v>
      </c>
      <c r="I1709">
        <v>24991</v>
      </c>
      <c r="J1709">
        <v>10</v>
      </c>
      <c r="K1709" t="s">
        <v>4802</v>
      </c>
    </row>
    <row r="1710" spans="1:11" x14ac:dyDescent="0.25">
      <c r="A1710" t="s">
        <v>5566</v>
      </c>
      <c r="G1710">
        <v>45860</v>
      </c>
      <c r="H1710" t="s">
        <v>4904</v>
      </c>
      <c r="I1710">
        <v>25005</v>
      </c>
      <c r="J1710">
        <v>7.7</v>
      </c>
      <c r="K1710" t="s">
        <v>4802</v>
      </c>
    </row>
    <row r="1711" spans="1:11" x14ac:dyDescent="0.25">
      <c r="A1711" t="s">
        <v>5567</v>
      </c>
      <c r="G1711">
        <v>45860</v>
      </c>
      <c r="H1711" t="s">
        <v>4904</v>
      </c>
      <c r="I1711">
        <v>25006</v>
      </c>
      <c r="J1711">
        <v>24</v>
      </c>
      <c r="K1711" t="s">
        <v>4802</v>
      </c>
    </row>
    <row r="1712" spans="1:11" x14ac:dyDescent="0.25">
      <c r="A1712" t="s">
        <v>5568</v>
      </c>
      <c r="G1712">
        <v>45860</v>
      </c>
      <c r="H1712" t="s">
        <v>4904</v>
      </c>
      <c r="I1712">
        <v>25007</v>
      </c>
      <c r="J1712">
        <v>100</v>
      </c>
      <c r="K1712" t="s">
        <v>4802</v>
      </c>
    </row>
    <row r="1713" spans="1:11" x14ac:dyDescent="0.25">
      <c r="A1713" t="s">
        <v>5569</v>
      </c>
      <c r="G1713">
        <v>45860</v>
      </c>
      <c r="H1713" t="s">
        <v>4904</v>
      </c>
      <c r="I1713">
        <v>25008</v>
      </c>
      <c r="J1713">
        <v>15</v>
      </c>
      <c r="K1713" t="s">
        <v>4802</v>
      </c>
    </row>
    <row r="1714" spans="1:11" x14ac:dyDescent="0.25">
      <c r="A1714" t="s">
        <v>5570</v>
      </c>
      <c r="G1714">
        <v>45861</v>
      </c>
      <c r="H1714" t="s">
        <v>4904</v>
      </c>
      <c r="I1714">
        <v>25020</v>
      </c>
      <c r="J1714">
        <v>7.7</v>
      </c>
      <c r="K1714" t="s">
        <v>4802</v>
      </c>
    </row>
    <row r="1715" spans="1:11" x14ac:dyDescent="0.25">
      <c r="A1715" t="s">
        <v>5571</v>
      </c>
      <c r="G1715">
        <v>45861</v>
      </c>
      <c r="H1715" t="s">
        <v>4904</v>
      </c>
      <c r="I1715">
        <v>25021</v>
      </c>
      <c r="J1715">
        <v>24</v>
      </c>
      <c r="K1715" t="s">
        <v>4802</v>
      </c>
    </row>
    <row r="1716" spans="1:11" x14ac:dyDescent="0.25">
      <c r="A1716" t="s">
        <v>5572</v>
      </c>
      <c r="G1716">
        <v>45861</v>
      </c>
      <c r="H1716" t="s">
        <v>4904</v>
      </c>
      <c r="I1716">
        <v>25022</v>
      </c>
      <c r="J1716">
        <v>30</v>
      </c>
      <c r="K1716" t="s">
        <v>4802</v>
      </c>
    </row>
    <row r="1717" spans="1:11" x14ac:dyDescent="0.25">
      <c r="A1717" t="s">
        <v>5573</v>
      </c>
      <c r="G1717">
        <v>45861</v>
      </c>
      <c r="H1717" t="s">
        <v>4904</v>
      </c>
      <c r="I1717">
        <v>25023</v>
      </c>
      <c r="J1717">
        <v>24</v>
      </c>
      <c r="K1717" t="s">
        <v>4802</v>
      </c>
    </row>
    <row r="1718" spans="1:11" x14ac:dyDescent="0.25">
      <c r="A1718" t="s">
        <v>5574</v>
      </c>
      <c r="G1718">
        <v>45861</v>
      </c>
      <c r="H1718" t="s">
        <v>4904</v>
      </c>
      <c r="I1718">
        <v>25024</v>
      </c>
      <c r="J1718">
        <v>100</v>
      </c>
      <c r="K1718" t="s">
        <v>4802</v>
      </c>
    </row>
    <row r="1719" spans="1:11" x14ac:dyDescent="0.25">
      <c r="A1719" t="s">
        <v>5575</v>
      </c>
      <c r="G1719">
        <v>45861</v>
      </c>
      <c r="H1719" t="s">
        <v>4904</v>
      </c>
      <c r="I1719">
        <v>25025</v>
      </c>
      <c r="J1719">
        <v>15</v>
      </c>
      <c r="K1719" t="s">
        <v>4802</v>
      </c>
    </row>
    <row r="1720" spans="1:11" x14ac:dyDescent="0.25">
      <c r="A1720" t="s">
        <v>5576</v>
      </c>
      <c r="G1720">
        <v>45862</v>
      </c>
      <c r="H1720" t="s">
        <v>4904</v>
      </c>
      <c r="I1720">
        <v>25027</v>
      </c>
      <c r="J1720">
        <v>7.7</v>
      </c>
      <c r="K1720" t="s">
        <v>4802</v>
      </c>
    </row>
    <row r="1721" spans="1:11" x14ac:dyDescent="0.25">
      <c r="A1721" t="s">
        <v>5577</v>
      </c>
      <c r="G1721">
        <v>45862</v>
      </c>
      <c r="H1721" t="s">
        <v>4904</v>
      </c>
      <c r="I1721">
        <v>25030</v>
      </c>
      <c r="J1721">
        <v>15</v>
      </c>
      <c r="K1721" t="s">
        <v>4802</v>
      </c>
    </row>
    <row r="1722" spans="1:11" x14ac:dyDescent="0.25">
      <c r="A1722" t="s">
        <v>5578</v>
      </c>
      <c r="G1722">
        <v>45862</v>
      </c>
      <c r="H1722" t="s">
        <v>4904</v>
      </c>
      <c r="I1722">
        <v>25031</v>
      </c>
      <c r="J1722">
        <v>24</v>
      </c>
      <c r="K1722" t="s">
        <v>4802</v>
      </c>
    </row>
    <row r="1723" spans="1:11" x14ac:dyDescent="0.25">
      <c r="A1723" t="s">
        <v>5579</v>
      </c>
      <c r="G1723">
        <v>45862</v>
      </c>
      <c r="H1723" t="s">
        <v>4904</v>
      </c>
      <c r="I1723">
        <v>25032</v>
      </c>
      <c r="J1723">
        <v>30</v>
      </c>
      <c r="K1723" t="s">
        <v>4802</v>
      </c>
    </row>
    <row r="1724" spans="1:11" x14ac:dyDescent="0.25">
      <c r="A1724" t="s">
        <v>5580</v>
      </c>
      <c r="G1724">
        <v>45862</v>
      </c>
      <c r="H1724" t="s">
        <v>4904</v>
      </c>
      <c r="I1724">
        <v>25033</v>
      </c>
      <c r="J1724">
        <v>24</v>
      </c>
      <c r="K1724" t="s">
        <v>4802</v>
      </c>
    </row>
    <row r="1725" spans="1:11" x14ac:dyDescent="0.25">
      <c r="A1725" t="s">
        <v>5581</v>
      </c>
      <c r="G1725">
        <v>45863</v>
      </c>
      <c r="H1725" t="s">
        <v>4904</v>
      </c>
      <c r="I1725">
        <v>25036</v>
      </c>
      <c r="J1725">
        <v>7.7</v>
      </c>
      <c r="K1725" t="s">
        <v>4802</v>
      </c>
    </row>
    <row r="1726" spans="1:11" x14ac:dyDescent="0.25">
      <c r="A1726" t="s">
        <v>5582</v>
      </c>
      <c r="G1726">
        <v>45863</v>
      </c>
      <c r="H1726" t="s">
        <v>4904</v>
      </c>
      <c r="I1726">
        <v>25029</v>
      </c>
      <c r="J1726">
        <v>100</v>
      </c>
      <c r="K1726" t="s">
        <v>4802</v>
      </c>
    </row>
    <row r="1727" spans="1:11" x14ac:dyDescent="0.25">
      <c r="A1727" t="s">
        <v>5583</v>
      </c>
      <c r="G1727">
        <v>45863</v>
      </c>
      <c r="H1727" t="s">
        <v>4904</v>
      </c>
      <c r="I1727">
        <v>25034</v>
      </c>
      <c r="J1727">
        <v>24</v>
      </c>
      <c r="K1727" t="s">
        <v>4802</v>
      </c>
    </row>
    <row r="1728" spans="1:11" x14ac:dyDescent="0.25">
      <c r="A1728" t="s">
        <v>5584</v>
      </c>
      <c r="G1728">
        <v>45863</v>
      </c>
      <c r="H1728" t="s">
        <v>4904</v>
      </c>
      <c r="I1728">
        <v>25035</v>
      </c>
      <c r="J1728">
        <v>30</v>
      </c>
      <c r="K1728" t="s">
        <v>4802</v>
      </c>
    </row>
    <row r="1729" spans="1:11" x14ac:dyDescent="0.25">
      <c r="A1729" t="s">
        <v>5585</v>
      </c>
      <c r="G1729">
        <v>45868</v>
      </c>
      <c r="H1729" t="s">
        <v>4904</v>
      </c>
      <c r="I1729">
        <v>25053</v>
      </c>
      <c r="J1729">
        <v>8</v>
      </c>
      <c r="K1729" t="s">
        <v>4802</v>
      </c>
    </row>
    <row r="1730" spans="1:11" x14ac:dyDescent="0.25">
      <c r="A1730" t="s">
        <v>5586</v>
      </c>
      <c r="G1730">
        <v>45868</v>
      </c>
      <c r="H1730" t="s">
        <v>4904</v>
      </c>
      <c r="I1730">
        <v>25054</v>
      </c>
      <c r="J1730">
        <v>8</v>
      </c>
      <c r="K1730" t="s">
        <v>4802</v>
      </c>
    </row>
    <row r="1731" spans="1:11" x14ac:dyDescent="0.25">
      <c r="A1731" t="s">
        <v>5587</v>
      </c>
      <c r="G1731">
        <v>45869</v>
      </c>
      <c r="H1731" t="s">
        <v>4904</v>
      </c>
      <c r="I1731">
        <v>25055</v>
      </c>
      <c r="J1731">
        <v>10</v>
      </c>
      <c r="K1731" t="s">
        <v>4802</v>
      </c>
    </row>
    <row r="1732" spans="1:11" x14ac:dyDescent="0.25">
      <c r="A1732" t="s">
        <v>5588</v>
      </c>
      <c r="G1732">
        <v>45869</v>
      </c>
      <c r="H1732" t="s">
        <v>4904</v>
      </c>
      <c r="I1732">
        <v>25056</v>
      </c>
      <c r="J1732">
        <v>10</v>
      </c>
      <c r="K1732" t="s">
        <v>4802</v>
      </c>
    </row>
    <row r="1733" spans="1:11" x14ac:dyDescent="0.25">
      <c r="A1733" t="s">
        <v>5589</v>
      </c>
      <c r="G1733">
        <v>45869</v>
      </c>
      <c r="H1733" t="s">
        <v>4904</v>
      </c>
      <c r="I1733">
        <v>25057</v>
      </c>
      <c r="J1733">
        <v>25</v>
      </c>
      <c r="K1733" t="s">
        <v>4802</v>
      </c>
    </row>
    <row r="1734" spans="1:11" x14ac:dyDescent="0.25">
      <c r="A1734" t="s">
        <v>5590</v>
      </c>
      <c r="G1734">
        <v>45870</v>
      </c>
      <c r="H1734" t="s">
        <v>4904</v>
      </c>
      <c r="I1734">
        <v>25058</v>
      </c>
      <c r="J1734">
        <v>8</v>
      </c>
      <c r="K1734" t="s">
        <v>4802</v>
      </c>
    </row>
    <row r="1735" spans="1:11" x14ac:dyDescent="0.25">
      <c r="A1735" t="s">
        <v>5591</v>
      </c>
      <c r="G1735">
        <v>45870</v>
      </c>
      <c r="H1735" t="s">
        <v>4904</v>
      </c>
      <c r="I1735">
        <v>25059</v>
      </c>
      <c r="J1735">
        <v>8</v>
      </c>
      <c r="K1735" t="s">
        <v>4802</v>
      </c>
    </row>
    <row r="1736" spans="1:11" x14ac:dyDescent="0.25">
      <c r="A1736" t="s">
        <v>5592</v>
      </c>
      <c r="G1736">
        <v>45870</v>
      </c>
      <c r="H1736" t="s">
        <v>4904</v>
      </c>
      <c r="I1736">
        <v>25060</v>
      </c>
      <c r="J1736">
        <v>20</v>
      </c>
      <c r="K1736" t="s">
        <v>4802</v>
      </c>
    </row>
    <row r="1737" spans="1:11" x14ac:dyDescent="0.25">
      <c r="A1737" t="s">
        <v>5593</v>
      </c>
      <c r="G1737">
        <v>45873</v>
      </c>
      <c r="H1737" t="s">
        <v>4904</v>
      </c>
      <c r="I1737">
        <v>25080</v>
      </c>
      <c r="J1737">
        <v>8</v>
      </c>
      <c r="K1737" t="s">
        <v>4802</v>
      </c>
    </row>
    <row r="1738" spans="1:11" x14ac:dyDescent="0.25">
      <c r="A1738" t="s">
        <v>5594</v>
      </c>
      <c r="G1738">
        <v>45873</v>
      </c>
      <c r="H1738" t="s">
        <v>4904</v>
      </c>
      <c r="I1738">
        <v>25082</v>
      </c>
      <c r="J1738">
        <v>8</v>
      </c>
      <c r="K1738" t="s">
        <v>4802</v>
      </c>
    </row>
    <row r="1739" spans="1:11" x14ac:dyDescent="0.25">
      <c r="A1739" t="s">
        <v>5595</v>
      </c>
      <c r="G1739">
        <v>45873</v>
      </c>
      <c r="H1739" t="s">
        <v>4904</v>
      </c>
      <c r="I1739">
        <v>25083</v>
      </c>
      <c r="J1739">
        <v>10</v>
      </c>
      <c r="K1739" t="s">
        <v>4802</v>
      </c>
    </row>
    <row r="1740" spans="1:11" x14ac:dyDescent="0.25">
      <c r="A1740" t="s">
        <v>5596</v>
      </c>
      <c r="G1740">
        <v>45874</v>
      </c>
      <c r="H1740" t="s">
        <v>4904</v>
      </c>
      <c r="I1740">
        <v>25096</v>
      </c>
      <c r="J1740">
        <v>8</v>
      </c>
      <c r="K1740" t="s">
        <v>4802</v>
      </c>
    </row>
    <row r="1741" spans="1:11" x14ac:dyDescent="0.25">
      <c r="A1741" t="s">
        <v>5597</v>
      </c>
      <c r="G1741">
        <v>45874</v>
      </c>
      <c r="H1741" t="s">
        <v>4904</v>
      </c>
      <c r="I1741">
        <v>25097</v>
      </c>
      <c r="J1741">
        <v>8</v>
      </c>
      <c r="K1741" t="s">
        <v>4802</v>
      </c>
    </row>
    <row r="1742" spans="1:11" x14ac:dyDescent="0.25">
      <c r="A1742" t="s">
        <v>5598</v>
      </c>
      <c r="G1742">
        <v>45874</v>
      </c>
      <c r="H1742" t="s">
        <v>4904</v>
      </c>
      <c r="I1742">
        <v>25098</v>
      </c>
      <c r="J1742">
        <v>10</v>
      </c>
      <c r="K1742" t="s">
        <v>4802</v>
      </c>
    </row>
    <row r="1743" spans="1:11" x14ac:dyDescent="0.25">
      <c r="A1743" t="s">
        <v>5599</v>
      </c>
      <c r="G1743">
        <v>45874</v>
      </c>
      <c r="H1743" t="s">
        <v>4904</v>
      </c>
      <c r="I1743">
        <v>25099</v>
      </c>
      <c r="J1743">
        <v>10</v>
      </c>
      <c r="K1743" t="s">
        <v>4802</v>
      </c>
    </row>
    <row r="1744" spans="1:11" x14ac:dyDescent="0.25">
      <c r="A1744" t="s">
        <v>5600</v>
      </c>
      <c r="G1744">
        <v>45876</v>
      </c>
      <c r="H1744" t="s">
        <v>4904</v>
      </c>
      <c r="I1744">
        <v>25104</v>
      </c>
      <c r="J1744">
        <v>8</v>
      </c>
      <c r="K1744" t="s">
        <v>4802</v>
      </c>
    </row>
    <row r="1745" spans="1:11" x14ac:dyDescent="0.25">
      <c r="A1745" t="s">
        <v>5601</v>
      </c>
      <c r="G1745">
        <v>45876</v>
      </c>
      <c r="H1745" t="s">
        <v>4904</v>
      </c>
      <c r="I1745">
        <v>25105</v>
      </c>
      <c r="J1745">
        <v>8</v>
      </c>
      <c r="K1745" t="s">
        <v>4802</v>
      </c>
    </row>
    <row r="1746" spans="1:11" x14ac:dyDescent="0.25">
      <c r="A1746" t="s">
        <v>5602</v>
      </c>
      <c r="G1746">
        <v>45877</v>
      </c>
      <c r="H1746" t="s">
        <v>4904</v>
      </c>
      <c r="I1746">
        <v>25113</v>
      </c>
      <c r="J1746">
        <v>8</v>
      </c>
      <c r="K1746" t="s">
        <v>4802</v>
      </c>
    </row>
    <row r="1747" spans="1:11" x14ac:dyDescent="0.25">
      <c r="A1747" t="s">
        <v>5603</v>
      </c>
      <c r="G1747">
        <v>45877</v>
      </c>
      <c r="H1747" t="s">
        <v>4904</v>
      </c>
      <c r="I1747">
        <v>25114</v>
      </c>
      <c r="J1747">
        <v>8</v>
      </c>
      <c r="K1747" t="s">
        <v>4802</v>
      </c>
    </row>
    <row r="1748" spans="1:11" x14ac:dyDescent="0.25">
      <c r="A1748" t="s">
        <v>5604</v>
      </c>
      <c r="G1748">
        <v>45869</v>
      </c>
      <c r="H1748" t="s">
        <v>4869</v>
      </c>
      <c r="I1748">
        <v>0</v>
      </c>
      <c r="J1748">
        <v>13</v>
      </c>
      <c r="K1748" t="s">
        <v>4802</v>
      </c>
    </row>
    <row r="1749" spans="1:11" x14ac:dyDescent="0.25">
      <c r="A1749" t="s">
        <v>4822</v>
      </c>
      <c r="H1749" t="s">
        <v>3751</v>
      </c>
      <c r="I1749" t="s">
        <v>3751</v>
      </c>
      <c r="J1749">
        <v>0</v>
      </c>
      <c r="K1749" t="s">
        <v>4802</v>
      </c>
    </row>
    <row r="1750" spans="1:11" x14ac:dyDescent="0.25">
      <c r="A1750" t="s">
        <v>4822</v>
      </c>
      <c r="H1750" t="s">
        <v>3751</v>
      </c>
      <c r="I1750" t="s">
        <v>3751</v>
      </c>
      <c r="J1750">
        <v>0</v>
      </c>
      <c r="K1750" t="s">
        <v>4802</v>
      </c>
    </row>
    <row r="1751" spans="1:11" x14ac:dyDescent="0.25">
      <c r="A1751" t="s">
        <v>5605</v>
      </c>
      <c r="G1751">
        <v>45869</v>
      </c>
      <c r="H1751" t="s">
        <v>3782</v>
      </c>
      <c r="I1751">
        <v>4114220</v>
      </c>
      <c r="J1751">
        <v>15.2</v>
      </c>
      <c r="K1751" t="s">
        <v>5606</v>
      </c>
    </row>
    <row r="1752" spans="1:11" x14ac:dyDescent="0.25">
      <c r="A1752" t="s">
        <v>5607</v>
      </c>
      <c r="H1752" t="s">
        <v>3751</v>
      </c>
      <c r="I1752" t="s">
        <v>3751</v>
      </c>
      <c r="J1752">
        <v>0</v>
      </c>
      <c r="K1752" t="s">
        <v>4802</v>
      </c>
    </row>
    <row r="1753" spans="1:11" x14ac:dyDescent="0.25">
      <c r="A1753" t="s">
        <v>5608</v>
      </c>
      <c r="H1753" t="s">
        <v>3751</v>
      </c>
      <c r="I1753" t="s">
        <v>3751</v>
      </c>
      <c r="J1753">
        <v>0</v>
      </c>
      <c r="K1753" t="s">
        <v>4802</v>
      </c>
    </row>
    <row r="1754" spans="1:11" x14ac:dyDescent="0.25">
      <c r="A1754" t="s">
        <v>5609</v>
      </c>
      <c r="H1754" t="s">
        <v>3751</v>
      </c>
      <c r="I1754" t="s">
        <v>3751</v>
      </c>
      <c r="J1754">
        <v>0</v>
      </c>
      <c r="K1754" t="s">
        <v>4802</v>
      </c>
    </row>
    <row r="1755" spans="1:11" x14ac:dyDescent="0.25">
      <c r="A1755" t="s">
        <v>5610</v>
      </c>
      <c r="H1755" t="s">
        <v>3751</v>
      </c>
      <c r="I1755" t="s">
        <v>3751</v>
      </c>
      <c r="J1755">
        <v>0</v>
      </c>
      <c r="K1755" t="s">
        <v>4802</v>
      </c>
    </row>
    <row r="1756" spans="1:11" x14ac:dyDescent="0.25">
      <c r="A1756" t="s">
        <v>5611</v>
      </c>
      <c r="H1756" t="s">
        <v>3751</v>
      </c>
      <c r="I1756" t="s">
        <v>3751</v>
      </c>
      <c r="J1756">
        <v>0</v>
      </c>
      <c r="K1756" t="s">
        <v>4802</v>
      </c>
    </row>
    <row r="1757" spans="1:11" x14ac:dyDescent="0.25">
      <c r="A1757" t="s">
        <v>5612</v>
      </c>
      <c r="H1757" t="s">
        <v>3751</v>
      </c>
      <c r="I1757" t="s">
        <v>3751</v>
      </c>
      <c r="J1757">
        <v>0</v>
      </c>
      <c r="K1757" t="s">
        <v>4802</v>
      </c>
    </row>
    <row r="1758" spans="1:11" x14ac:dyDescent="0.25">
      <c r="A1758" t="s">
        <v>5613</v>
      </c>
      <c r="H1758" t="s">
        <v>3751</v>
      </c>
      <c r="I1758" t="s">
        <v>3751</v>
      </c>
      <c r="J1758">
        <v>0</v>
      </c>
      <c r="K1758" t="s">
        <v>4802</v>
      </c>
    </row>
    <row r="1759" spans="1:11" x14ac:dyDescent="0.25">
      <c r="A1759" t="s">
        <v>5614</v>
      </c>
      <c r="H1759" t="s">
        <v>3751</v>
      </c>
      <c r="I1759" t="s">
        <v>3751</v>
      </c>
      <c r="J1759">
        <v>0</v>
      </c>
      <c r="K1759" t="s">
        <v>4802</v>
      </c>
    </row>
    <row r="1760" spans="1:11" x14ac:dyDescent="0.25">
      <c r="A1760" t="s">
        <v>5615</v>
      </c>
      <c r="H1760" t="s">
        <v>3751</v>
      </c>
      <c r="I1760" t="s">
        <v>3751</v>
      </c>
      <c r="J1760">
        <v>0</v>
      </c>
      <c r="K1760" t="s">
        <v>4802</v>
      </c>
    </row>
    <row r="1761" spans="1:11" x14ac:dyDescent="0.25">
      <c r="A1761" t="s">
        <v>5616</v>
      </c>
      <c r="H1761" t="s">
        <v>3751</v>
      </c>
      <c r="I1761" t="s">
        <v>3751</v>
      </c>
      <c r="J1761">
        <v>0</v>
      </c>
      <c r="K1761" t="s">
        <v>4802</v>
      </c>
    </row>
    <row r="1762" spans="1:11" x14ac:dyDescent="0.25">
      <c r="A1762" t="s">
        <v>5617</v>
      </c>
      <c r="H1762" t="s">
        <v>3751</v>
      </c>
      <c r="I1762" t="s">
        <v>3751</v>
      </c>
      <c r="J1762">
        <v>0</v>
      </c>
      <c r="K1762" t="s">
        <v>4802</v>
      </c>
    </row>
    <row r="1763" spans="1:11" x14ac:dyDescent="0.25">
      <c r="A1763" t="s">
        <v>5618</v>
      </c>
      <c r="H1763" t="s">
        <v>3751</v>
      </c>
      <c r="I1763" t="s">
        <v>3751</v>
      </c>
      <c r="J1763">
        <v>0</v>
      </c>
      <c r="K1763" t="s">
        <v>4802</v>
      </c>
    </row>
    <row r="1764" spans="1:11" x14ac:dyDescent="0.25">
      <c r="A1764" t="s">
        <v>5619</v>
      </c>
      <c r="H1764" t="s">
        <v>3751</v>
      </c>
      <c r="I1764" t="s">
        <v>3751</v>
      </c>
      <c r="J1764">
        <v>0</v>
      </c>
      <c r="K1764" t="s">
        <v>4802</v>
      </c>
    </row>
    <row r="1765" spans="1:11" x14ac:dyDescent="0.25">
      <c r="A1765" t="s">
        <v>5620</v>
      </c>
      <c r="H1765" t="s">
        <v>3751</v>
      </c>
      <c r="I1765" t="s">
        <v>3751</v>
      </c>
      <c r="J1765">
        <v>0</v>
      </c>
      <c r="K1765" t="s">
        <v>4802</v>
      </c>
    </row>
    <row r="1766" spans="1:11" x14ac:dyDescent="0.25">
      <c r="A1766" t="s">
        <v>5621</v>
      </c>
      <c r="H1766" t="s">
        <v>3751</v>
      </c>
      <c r="I1766" t="s">
        <v>3751</v>
      </c>
      <c r="J1766">
        <v>0</v>
      </c>
      <c r="K1766" t="s">
        <v>4802</v>
      </c>
    </row>
    <row r="1767" spans="1:11" x14ac:dyDescent="0.25">
      <c r="A1767" t="s">
        <v>5622</v>
      </c>
      <c r="H1767" t="s">
        <v>3751</v>
      </c>
      <c r="I1767" t="s">
        <v>3751</v>
      </c>
      <c r="J1767">
        <v>0</v>
      </c>
      <c r="K1767" t="s">
        <v>4802</v>
      </c>
    </row>
    <row r="1768" spans="1:11" x14ac:dyDescent="0.25">
      <c r="A1768" t="s">
        <v>5623</v>
      </c>
      <c r="H1768" t="s">
        <v>3751</v>
      </c>
      <c r="I1768" t="s">
        <v>3751</v>
      </c>
      <c r="J1768">
        <v>0</v>
      </c>
      <c r="K1768" t="s">
        <v>4802</v>
      </c>
    </row>
    <row r="1769" spans="1:11" x14ac:dyDescent="0.25">
      <c r="A1769" t="s">
        <v>5624</v>
      </c>
      <c r="H1769" t="s">
        <v>3751</v>
      </c>
      <c r="I1769" t="s">
        <v>3751</v>
      </c>
      <c r="J1769">
        <v>0</v>
      </c>
      <c r="K1769" t="s">
        <v>4802</v>
      </c>
    </row>
    <row r="1770" spans="1:11" x14ac:dyDescent="0.25">
      <c r="A1770" t="s">
        <v>5625</v>
      </c>
      <c r="H1770" t="s">
        <v>3751</v>
      </c>
      <c r="I1770" t="s">
        <v>3751</v>
      </c>
      <c r="J1770">
        <v>0</v>
      </c>
      <c r="K1770" t="s">
        <v>4802</v>
      </c>
    </row>
    <row r="1771" spans="1:11" x14ac:dyDescent="0.25">
      <c r="A1771" t="s">
        <v>5626</v>
      </c>
      <c r="H1771" t="s">
        <v>3751</v>
      </c>
      <c r="I1771" t="s">
        <v>3751</v>
      </c>
      <c r="J1771">
        <v>0</v>
      </c>
      <c r="K1771" t="s">
        <v>4802</v>
      </c>
    </row>
    <row r="1772" spans="1:11" x14ac:dyDescent="0.25">
      <c r="A1772" t="s">
        <v>5627</v>
      </c>
      <c r="H1772" t="s">
        <v>3751</v>
      </c>
      <c r="I1772" t="s">
        <v>3751</v>
      </c>
      <c r="J1772">
        <v>0</v>
      </c>
      <c r="K1772" t="s">
        <v>4802</v>
      </c>
    </row>
    <row r="1773" spans="1:11" x14ac:dyDescent="0.25">
      <c r="A1773" t="s">
        <v>5628</v>
      </c>
      <c r="H1773" t="s">
        <v>3751</v>
      </c>
      <c r="I1773" t="s">
        <v>3751</v>
      </c>
      <c r="J1773">
        <v>0</v>
      </c>
      <c r="K1773" t="s">
        <v>4802</v>
      </c>
    </row>
    <row r="1774" spans="1:11" x14ac:dyDescent="0.25">
      <c r="A1774" t="s">
        <v>5629</v>
      </c>
      <c r="H1774" t="s">
        <v>3751</v>
      </c>
      <c r="I1774" t="s">
        <v>3751</v>
      </c>
      <c r="J1774">
        <v>0</v>
      </c>
      <c r="K1774" t="s">
        <v>4802</v>
      </c>
    </row>
    <row r="1775" spans="1:11" x14ac:dyDescent="0.25">
      <c r="A1775" t="s">
        <v>5630</v>
      </c>
      <c r="H1775" t="s">
        <v>3751</v>
      </c>
      <c r="I1775" t="s">
        <v>3751</v>
      </c>
      <c r="J1775">
        <v>0</v>
      </c>
      <c r="K1775" t="s">
        <v>4802</v>
      </c>
    </row>
    <row r="1776" spans="1:11" x14ac:dyDescent="0.25">
      <c r="A1776" t="s">
        <v>5631</v>
      </c>
      <c r="H1776" t="s">
        <v>3751</v>
      </c>
      <c r="I1776" t="s">
        <v>3751</v>
      </c>
      <c r="J1776">
        <v>0</v>
      </c>
      <c r="K1776" t="s">
        <v>4802</v>
      </c>
    </row>
    <row r="1777" spans="1:11" x14ac:dyDescent="0.25">
      <c r="A1777" t="s">
        <v>5632</v>
      </c>
      <c r="H1777" t="s">
        <v>3751</v>
      </c>
      <c r="I1777" t="s">
        <v>3751</v>
      </c>
      <c r="J1777">
        <v>0</v>
      </c>
      <c r="K1777" t="s">
        <v>4802</v>
      </c>
    </row>
    <row r="1778" spans="1:11" x14ac:dyDescent="0.25">
      <c r="A1778" t="s">
        <v>5633</v>
      </c>
      <c r="G1778">
        <v>45880</v>
      </c>
      <c r="H1778" t="s">
        <v>4904</v>
      </c>
      <c r="I1778">
        <v>25123</v>
      </c>
      <c r="J1778">
        <v>8</v>
      </c>
      <c r="K1778" t="s">
        <v>4802</v>
      </c>
    </row>
    <row r="1779" spans="1:11" x14ac:dyDescent="0.25">
      <c r="A1779" t="s">
        <v>5634</v>
      </c>
      <c r="G1779">
        <v>45880</v>
      </c>
      <c r="H1779" t="s">
        <v>4904</v>
      </c>
      <c r="I1779">
        <v>25124</v>
      </c>
      <c r="J1779">
        <v>8</v>
      </c>
      <c r="K1779" t="s">
        <v>4802</v>
      </c>
    </row>
    <row r="1780" spans="1:11" x14ac:dyDescent="0.25">
      <c r="A1780" t="s">
        <v>5635</v>
      </c>
      <c r="G1780">
        <v>45880</v>
      </c>
      <c r="H1780" t="s">
        <v>4904</v>
      </c>
      <c r="I1780">
        <v>25125</v>
      </c>
      <c r="J1780">
        <v>20</v>
      </c>
      <c r="K1780" t="s">
        <v>4802</v>
      </c>
    </row>
    <row r="1781" spans="1:11" x14ac:dyDescent="0.25">
      <c r="A1781" t="s">
        <v>5636</v>
      </c>
      <c r="G1781">
        <v>45881</v>
      </c>
      <c r="H1781" t="s">
        <v>4904</v>
      </c>
      <c r="I1781">
        <v>25143</v>
      </c>
      <c r="J1781">
        <v>8</v>
      </c>
      <c r="K1781" t="s">
        <v>4802</v>
      </c>
    </row>
    <row r="1782" spans="1:11" x14ac:dyDescent="0.25">
      <c r="A1782" t="s">
        <v>5637</v>
      </c>
      <c r="G1782">
        <v>45881</v>
      </c>
      <c r="H1782" t="s">
        <v>4904</v>
      </c>
      <c r="I1782">
        <v>25144</v>
      </c>
      <c r="J1782">
        <v>8</v>
      </c>
      <c r="K1782" t="s">
        <v>4802</v>
      </c>
    </row>
    <row r="1783" spans="1:11" x14ac:dyDescent="0.25">
      <c r="A1783" t="s">
        <v>5638</v>
      </c>
      <c r="G1783">
        <v>45881</v>
      </c>
      <c r="H1783" t="s">
        <v>4904</v>
      </c>
      <c r="I1783">
        <v>25142</v>
      </c>
      <c r="J1783">
        <v>25</v>
      </c>
      <c r="K1783" t="s">
        <v>4802</v>
      </c>
    </row>
    <row r="1784" spans="1:11" x14ac:dyDescent="0.25">
      <c r="A1784" t="s">
        <v>5639</v>
      </c>
      <c r="G1784">
        <v>45882</v>
      </c>
      <c r="H1784" t="s">
        <v>4904</v>
      </c>
      <c r="I1784">
        <v>25152</v>
      </c>
      <c r="J1784">
        <v>8</v>
      </c>
      <c r="K1784" t="s">
        <v>4802</v>
      </c>
    </row>
    <row r="1785" spans="1:11" x14ac:dyDescent="0.25">
      <c r="A1785" t="s">
        <v>5640</v>
      </c>
      <c r="G1785">
        <v>45882</v>
      </c>
      <c r="H1785" t="s">
        <v>4904</v>
      </c>
      <c r="I1785">
        <v>25153</v>
      </c>
      <c r="J1785">
        <v>8</v>
      </c>
      <c r="K1785" t="s">
        <v>4802</v>
      </c>
    </row>
    <row r="1786" spans="1:11" x14ac:dyDescent="0.25">
      <c r="A1786" t="s">
        <v>5641</v>
      </c>
      <c r="H1786" t="s">
        <v>3751</v>
      </c>
      <c r="I1786" t="s">
        <v>3751</v>
      </c>
      <c r="J1786">
        <v>0</v>
      </c>
      <c r="K1786" t="s">
        <v>4802</v>
      </c>
    </row>
    <row r="1787" spans="1:11" x14ac:dyDescent="0.25">
      <c r="A1787" t="s">
        <v>5642</v>
      </c>
      <c r="H1787" t="s">
        <v>3751</v>
      </c>
      <c r="I1787" t="s">
        <v>3751</v>
      </c>
      <c r="J1787">
        <v>0</v>
      </c>
      <c r="K1787" t="s">
        <v>4802</v>
      </c>
    </row>
    <row r="1788" spans="1:11" x14ac:dyDescent="0.25">
      <c r="A1788" t="s">
        <v>5643</v>
      </c>
      <c r="H1788" t="s">
        <v>3751</v>
      </c>
      <c r="I1788" t="s">
        <v>3751</v>
      </c>
      <c r="J1788">
        <v>0</v>
      </c>
      <c r="K1788" t="s">
        <v>4802</v>
      </c>
    </row>
    <row r="1789" spans="1:11" x14ac:dyDescent="0.25">
      <c r="A1789" t="s">
        <v>5644</v>
      </c>
      <c r="H1789" t="s">
        <v>3751</v>
      </c>
      <c r="I1789" t="s">
        <v>3751</v>
      </c>
      <c r="J1789">
        <v>0</v>
      </c>
      <c r="K1789" t="s">
        <v>4802</v>
      </c>
    </row>
    <row r="1790" spans="1:11" x14ac:dyDescent="0.25">
      <c r="A1790" t="s">
        <v>5645</v>
      </c>
      <c r="H1790" t="s">
        <v>3751</v>
      </c>
      <c r="I1790" t="s">
        <v>3751</v>
      </c>
      <c r="J1790">
        <v>0</v>
      </c>
      <c r="K1790" t="s">
        <v>4802</v>
      </c>
    </row>
    <row r="1791" spans="1:11" x14ac:dyDescent="0.25">
      <c r="A1791" t="s">
        <v>5646</v>
      </c>
      <c r="G1791">
        <v>45891</v>
      </c>
      <c r="H1791" t="s">
        <v>4800</v>
      </c>
      <c r="I1791" t="s">
        <v>5647</v>
      </c>
      <c r="J1791">
        <v>20</v>
      </c>
      <c r="K1791" t="s">
        <v>4802</v>
      </c>
    </row>
    <row r="1792" spans="1:11" x14ac:dyDescent="0.25">
      <c r="A1792" t="s">
        <v>5648</v>
      </c>
      <c r="G1792">
        <v>45891</v>
      </c>
      <c r="H1792" t="s">
        <v>4800</v>
      </c>
      <c r="I1792" t="s">
        <v>5649</v>
      </c>
      <c r="J1792">
        <v>20</v>
      </c>
      <c r="K1792" t="s">
        <v>4802</v>
      </c>
    </row>
    <row r="1793" spans="1:11" x14ac:dyDescent="0.25">
      <c r="A1793" t="s">
        <v>5650</v>
      </c>
      <c r="G1793">
        <v>45891</v>
      </c>
      <c r="H1793" t="s">
        <v>4800</v>
      </c>
      <c r="I1793" t="s">
        <v>5647</v>
      </c>
      <c r="J1793">
        <v>20</v>
      </c>
      <c r="K1793" t="s">
        <v>4802</v>
      </c>
    </row>
    <row r="1794" spans="1:11" x14ac:dyDescent="0.25">
      <c r="A1794" t="s">
        <v>5651</v>
      </c>
      <c r="G1794">
        <v>45888</v>
      </c>
      <c r="H1794" t="s">
        <v>3782</v>
      </c>
      <c r="I1794">
        <v>1209638</v>
      </c>
      <c r="J1794">
        <v>259.08</v>
      </c>
      <c r="K1794" t="s">
        <v>5652</v>
      </c>
    </row>
    <row r="1795" spans="1:11" x14ac:dyDescent="0.25">
      <c r="A1795" t="s">
        <v>5653</v>
      </c>
      <c r="G1795">
        <v>45888</v>
      </c>
      <c r="H1795" t="s">
        <v>3782</v>
      </c>
      <c r="I1795">
        <v>1209638</v>
      </c>
      <c r="J1795">
        <v>329.74</v>
      </c>
      <c r="K1795" t="s">
        <v>5652</v>
      </c>
    </row>
    <row r="1796" spans="1:11" x14ac:dyDescent="0.25">
      <c r="A1796" t="s">
        <v>5654</v>
      </c>
      <c r="G1796">
        <v>45883</v>
      </c>
      <c r="H1796" t="s">
        <v>3782</v>
      </c>
      <c r="I1796">
        <v>236324</v>
      </c>
      <c r="J1796">
        <v>120.6</v>
      </c>
      <c r="K1796" t="s">
        <v>5655</v>
      </c>
    </row>
    <row r="1797" spans="1:11" x14ac:dyDescent="0.25">
      <c r="A1797" t="s">
        <v>5656</v>
      </c>
      <c r="G1797">
        <v>45883</v>
      </c>
      <c r="H1797" t="s">
        <v>3782</v>
      </c>
      <c r="I1797">
        <v>239242</v>
      </c>
      <c r="J1797">
        <v>344.92</v>
      </c>
      <c r="K1797" t="s">
        <v>5657</v>
      </c>
    </row>
    <row r="1798" spans="1:11" x14ac:dyDescent="0.25">
      <c r="A1798" t="s">
        <v>5658</v>
      </c>
      <c r="G1798">
        <v>45883</v>
      </c>
      <c r="H1798" t="s">
        <v>3782</v>
      </c>
      <c r="I1798">
        <v>236325</v>
      </c>
      <c r="J1798">
        <v>7.14</v>
      </c>
      <c r="K1798" t="s">
        <v>5659</v>
      </c>
    </row>
    <row r="1799" spans="1:11" x14ac:dyDescent="0.25">
      <c r="A1799" t="s">
        <v>5660</v>
      </c>
      <c r="G1799">
        <v>45883</v>
      </c>
      <c r="H1799" t="s">
        <v>3782</v>
      </c>
      <c r="I1799">
        <v>239746</v>
      </c>
      <c r="J1799">
        <v>379.04</v>
      </c>
      <c r="K1799" t="s">
        <v>5661</v>
      </c>
    </row>
    <row r="1800" spans="1:11" x14ac:dyDescent="0.25">
      <c r="A1800" t="s">
        <v>5662</v>
      </c>
      <c r="G1800">
        <v>45883</v>
      </c>
      <c r="H1800" t="s">
        <v>3782</v>
      </c>
      <c r="I1800">
        <v>236326</v>
      </c>
      <c r="J1800">
        <v>513.16</v>
      </c>
      <c r="K1800" t="s">
        <v>5663</v>
      </c>
    </row>
    <row r="1801" spans="1:11" x14ac:dyDescent="0.25">
      <c r="A1801" t="s">
        <v>5664</v>
      </c>
      <c r="G1801">
        <v>45883</v>
      </c>
      <c r="H1801" t="s">
        <v>3782</v>
      </c>
      <c r="I1801">
        <v>238256</v>
      </c>
      <c r="J1801">
        <v>151.41999999999999</v>
      </c>
      <c r="K1801" t="s">
        <v>5665</v>
      </c>
    </row>
    <row r="1802" spans="1:11" x14ac:dyDescent="0.25">
      <c r="A1802" t="s">
        <v>5666</v>
      </c>
      <c r="G1802">
        <v>45888</v>
      </c>
      <c r="H1802" t="s">
        <v>3782</v>
      </c>
      <c r="I1802">
        <v>4211609</v>
      </c>
      <c r="J1802">
        <v>15.3</v>
      </c>
      <c r="K1802" t="s">
        <v>5667</v>
      </c>
    </row>
    <row r="1803" spans="1:11" x14ac:dyDescent="0.25">
      <c r="A1803" t="s">
        <v>5668</v>
      </c>
      <c r="G1803">
        <v>45888</v>
      </c>
      <c r="H1803" t="s">
        <v>3782</v>
      </c>
      <c r="I1803">
        <v>4208673</v>
      </c>
      <c r="J1803">
        <v>19.3</v>
      </c>
      <c r="K1803" t="s">
        <v>5669</v>
      </c>
    </row>
    <row r="1804" spans="1:11" x14ac:dyDescent="0.25">
      <c r="A1804" t="s">
        <v>5670</v>
      </c>
      <c r="H1804" t="s">
        <v>3751</v>
      </c>
      <c r="I1804" t="s">
        <v>3751</v>
      </c>
      <c r="J1804">
        <v>0</v>
      </c>
      <c r="K1804" t="s">
        <v>4802</v>
      </c>
    </row>
    <row r="1805" spans="1:11" x14ac:dyDescent="0.25">
      <c r="A1805" t="s">
        <v>5671</v>
      </c>
      <c r="G1805">
        <v>45889</v>
      </c>
      <c r="H1805" t="s">
        <v>3782</v>
      </c>
      <c r="I1805">
        <v>1216812</v>
      </c>
      <c r="J1805">
        <v>500</v>
      </c>
      <c r="K1805" t="s">
        <v>5672</v>
      </c>
    </row>
    <row r="1806" spans="1:11" x14ac:dyDescent="0.25">
      <c r="A1806" t="s">
        <v>5673</v>
      </c>
      <c r="H1806" t="s">
        <v>3751</v>
      </c>
      <c r="I1806" t="s">
        <v>3751</v>
      </c>
      <c r="J1806">
        <v>0</v>
      </c>
      <c r="K1806" t="s">
        <v>4802</v>
      </c>
    </row>
    <row r="1807" spans="1:11" x14ac:dyDescent="0.25">
      <c r="A1807" t="s">
        <v>5674</v>
      </c>
      <c r="G1807">
        <v>45882</v>
      </c>
      <c r="H1807" t="s">
        <v>3782</v>
      </c>
      <c r="I1807">
        <v>1108216</v>
      </c>
      <c r="J1807">
        <v>105</v>
      </c>
      <c r="K1807" t="s">
        <v>5675</v>
      </c>
    </row>
    <row r="1808" spans="1:11" x14ac:dyDescent="0.25">
      <c r="A1808" t="s">
        <v>5676</v>
      </c>
      <c r="H1808" t="s">
        <v>3751</v>
      </c>
      <c r="I1808" t="s">
        <v>3751</v>
      </c>
      <c r="J1808">
        <v>0</v>
      </c>
      <c r="K1808" t="s">
        <v>4802</v>
      </c>
    </row>
    <row r="1809" spans="1:11" x14ac:dyDescent="0.25">
      <c r="A1809" t="s">
        <v>5677</v>
      </c>
      <c r="H1809" t="s">
        <v>3751</v>
      </c>
      <c r="I1809" t="s">
        <v>3751</v>
      </c>
      <c r="J1809">
        <v>0</v>
      </c>
      <c r="K1809" t="s">
        <v>4802</v>
      </c>
    </row>
    <row r="1810" spans="1:11" x14ac:dyDescent="0.25">
      <c r="A1810" t="s">
        <v>5678</v>
      </c>
      <c r="H1810" t="s">
        <v>3751</v>
      </c>
      <c r="I1810" t="s">
        <v>3751</v>
      </c>
      <c r="J1810">
        <v>0</v>
      </c>
      <c r="K1810" t="s">
        <v>4802</v>
      </c>
    </row>
    <row r="1811" spans="1:11" x14ac:dyDescent="0.25">
      <c r="A1811" t="s">
        <v>5679</v>
      </c>
      <c r="H1811" t="s">
        <v>3751</v>
      </c>
      <c r="I1811" t="s">
        <v>3751</v>
      </c>
      <c r="J1811">
        <v>0</v>
      </c>
      <c r="K1811" t="s">
        <v>4802</v>
      </c>
    </row>
    <row r="1812" spans="1:11" x14ac:dyDescent="0.25">
      <c r="A1812" t="s">
        <v>5680</v>
      </c>
      <c r="H1812" t="s">
        <v>3751</v>
      </c>
      <c r="I1812" t="s">
        <v>3751</v>
      </c>
      <c r="J1812">
        <v>0</v>
      </c>
      <c r="K1812" t="s">
        <v>4802</v>
      </c>
    </row>
    <row r="1813" spans="1:11" x14ac:dyDescent="0.25">
      <c r="A1813" t="s">
        <v>5681</v>
      </c>
      <c r="H1813" t="s">
        <v>3751</v>
      </c>
      <c r="I1813" t="s">
        <v>3751</v>
      </c>
      <c r="J1813">
        <v>0</v>
      </c>
      <c r="K1813" t="s">
        <v>4802</v>
      </c>
    </row>
    <row r="1814" spans="1:11" x14ac:dyDescent="0.25">
      <c r="A1814" t="s">
        <v>5682</v>
      </c>
      <c r="H1814" t="s">
        <v>3751</v>
      </c>
      <c r="I1814" t="s">
        <v>3751</v>
      </c>
      <c r="J1814">
        <v>0</v>
      </c>
      <c r="K1814" t="s">
        <v>4802</v>
      </c>
    </row>
    <row r="1815" spans="1:11" x14ac:dyDescent="0.25">
      <c r="A1815" t="s">
        <v>5683</v>
      </c>
      <c r="H1815" t="s">
        <v>3751</v>
      </c>
      <c r="I1815" t="s">
        <v>3751</v>
      </c>
      <c r="J1815">
        <v>0</v>
      </c>
      <c r="K1815" t="s">
        <v>4802</v>
      </c>
    </row>
    <row r="1816" spans="1:11" x14ac:dyDescent="0.25">
      <c r="A1816" t="s">
        <v>5684</v>
      </c>
      <c r="H1816" t="s">
        <v>3751</v>
      </c>
      <c r="I1816" t="s">
        <v>3751</v>
      </c>
      <c r="J1816">
        <v>0</v>
      </c>
      <c r="K1816" t="s">
        <v>4802</v>
      </c>
    </row>
    <row r="1817" spans="1:11" x14ac:dyDescent="0.25">
      <c r="A1817" t="s">
        <v>5685</v>
      </c>
      <c r="H1817" t="s">
        <v>3751</v>
      </c>
      <c r="I1817" t="s">
        <v>3751</v>
      </c>
      <c r="J1817">
        <v>0</v>
      </c>
      <c r="K1817" t="s">
        <v>4802</v>
      </c>
    </row>
    <row r="1818" spans="1:11" x14ac:dyDescent="0.25">
      <c r="A1818" t="s">
        <v>5686</v>
      </c>
      <c r="H1818" t="s">
        <v>3751</v>
      </c>
      <c r="I1818" t="s">
        <v>3751</v>
      </c>
      <c r="J1818">
        <v>0</v>
      </c>
      <c r="K1818" t="s">
        <v>4802</v>
      </c>
    </row>
    <row r="1819" spans="1:11" x14ac:dyDescent="0.25">
      <c r="A1819" t="s">
        <v>5687</v>
      </c>
      <c r="G1819">
        <v>45876</v>
      </c>
      <c r="H1819" t="s">
        <v>4827</v>
      </c>
      <c r="I1819">
        <v>25126</v>
      </c>
      <c r="J1819">
        <v>8</v>
      </c>
      <c r="K1819" t="s">
        <v>4802</v>
      </c>
    </row>
    <row r="1820" spans="1:11" x14ac:dyDescent="0.25">
      <c r="A1820" t="s">
        <v>5688</v>
      </c>
      <c r="G1820">
        <v>45876</v>
      </c>
      <c r="H1820" t="s">
        <v>4827</v>
      </c>
      <c r="I1820">
        <v>25127</v>
      </c>
      <c r="J1820">
        <v>8</v>
      </c>
      <c r="K1820" t="s">
        <v>4802</v>
      </c>
    </row>
    <row r="1821" spans="1:11" x14ac:dyDescent="0.25">
      <c r="A1821" t="s">
        <v>5689</v>
      </c>
      <c r="G1821">
        <v>45876</v>
      </c>
      <c r="H1821" t="s">
        <v>4827</v>
      </c>
      <c r="I1821">
        <v>25128</v>
      </c>
      <c r="J1821">
        <v>10</v>
      </c>
      <c r="K1821" t="s">
        <v>4802</v>
      </c>
    </row>
    <row r="1822" spans="1:11" x14ac:dyDescent="0.25">
      <c r="A1822" t="s">
        <v>5690</v>
      </c>
      <c r="G1822">
        <v>45877</v>
      </c>
      <c r="H1822" t="s">
        <v>4827</v>
      </c>
      <c r="I1822">
        <v>25129</v>
      </c>
      <c r="J1822">
        <v>8</v>
      </c>
      <c r="K1822" t="s">
        <v>4802</v>
      </c>
    </row>
    <row r="1823" spans="1:11" x14ac:dyDescent="0.25">
      <c r="A1823" t="s">
        <v>5691</v>
      </c>
      <c r="G1823">
        <v>45877</v>
      </c>
      <c r="H1823" t="s">
        <v>4827</v>
      </c>
      <c r="I1823">
        <v>25131</v>
      </c>
      <c r="J1823">
        <v>8</v>
      </c>
      <c r="K1823" t="s">
        <v>4802</v>
      </c>
    </row>
    <row r="1824" spans="1:11" x14ac:dyDescent="0.25">
      <c r="A1824" t="s">
        <v>5692</v>
      </c>
      <c r="G1824">
        <v>45877</v>
      </c>
      <c r="H1824" t="s">
        <v>4827</v>
      </c>
      <c r="I1824">
        <v>25130</v>
      </c>
      <c r="J1824">
        <v>10</v>
      </c>
      <c r="K1824" t="s">
        <v>4802</v>
      </c>
    </row>
    <row r="1825" spans="1:11" x14ac:dyDescent="0.25">
      <c r="A1825" t="s">
        <v>5693</v>
      </c>
      <c r="G1825">
        <v>45880</v>
      </c>
      <c r="H1825" t="s">
        <v>4827</v>
      </c>
      <c r="I1825">
        <v>25132</v>
      </c>
      <c r="J1825">
        <v>8</v>
      </c>
      <c r="K1825" t="s">
        <v>4802</v>
      </c>
    </row>
    <row r="1826" spans="1:11" x14ac:dyDescent="0.25">
      <c r="A1826" t="s">
        <v>5694</v>
      </c>
      <c r="G1826">
        <v>45880</v>
      </c>
      <c r="H1826" t="s">
        <v>4827</v>
      </c>
      <c r="I1826">
        <v>25134</v>
      </c>
      <c r="J1826">
        <v>8</v>
      </c>
      <c r="K1826" t="s">
        <v>4802</v>
      </c>
    </row>
    <row r="1827" spans="1:11" x14ac:dyDescent="0.25">
      <c r="A1827" t="s">
        <v>5695</v>
      </c>
      <c r="G1827">
        <v>45880</v>
      </c>
      <c r="H1827" t="s">
        <v>4827</v>
      </c>
      <c r="I1827">
        <v>25133</v>
      </c>
      <c r="J1827">
        <v>20</v>
      </c>
      <c r="K1827" t="s">
        <v>4802</v>
      </c>
    </row>
    <row r="1828" spans="1:11" x14ac:dyDescent="0.25">
      <c r="A1828" t="s">
        <v>5696</v>
      </c>
      <c r="G1828">
        <v>45880</v>
      </c>
      <c r="H1828" t="s">
        <v>4827</v>
      </c>
      <c r="I1828">
        <v>25135</v>
      </c>
      <c r="J1828">
        <v>10</v>
      </c>
      <c r="K1828" t="s">
        <v>4802</v>
      </c>
    </row>
    <row r="1829" spans="1:11" x14ac:dyDescent="0.25">
      <c r="A1829" t="s">
        <v>5697</v>
      </c>
      <c r="G1829">
        <v>45883</v>
      </c>
      <c r="H1829" t="s">
        <v>4800</v>
      </c>
      <c r="I1829" t="s">
        <v>5698</v>
      </c>
      <c r="J1829">
        <v>124</v>
      </c>
      <c r="K1829" t="s">
        <v>4802</v>
      </c>
    </row>
    <row r="1830" spans="1:11" x14ac:dyDescent="0.25">
      <c r="A1830" t="s">
        <v>5699</v>
      </c>
      <c r="G1830">
        <v>45880</v>
      </c>
      <c r="H1830" t="s">
        <v>4869</v>
      </c>
      <c r="I1830">
        <v>215859</v>
      </c>
      <c r="J1830">
        <v>416.27</v>
      </c>
      <c r="K1830" t="s">
        <v>4802</v>
      </c>
    </row>
    <row r="1831" spans="1:11" x14ac:dyDescent="0.25">
      <c r="A1831" t="s">
        <v>5700</v>
      </c>
      <c r="G1831">
        <v>45881</v>
      </c>
      <c r="H1831" t="s">
        <v>4869</v>
      </c>
      <c r="I1831">
        <v>102647</v>
      </c>
      <c r="J1831">
        <v>102.22</v>
      </c>
      <c r="K1831" t="s">
        <v>4802</v>
      </c>
    </row>
    <row r="1832" spans="1:11" x14ac:dyDescent="0.25">
      <c r="A1832" t="s">
        <v>5701</v>
      </c>
      <c r="H1832" t="s">
        <v>3751</v>
      </c>
      <c r="I1832" t="s">
        <v>3751</v>
      </c>
      <c r="J1832">
        <v>0</v>
      </c>
      <c r="K1832" t="s">
        <v>4802</v>
      </c>
    </row>
    <row r="1833" spans="1:11" x14ac:dyDescent="0.25">
      <c r="A1833" t="s">
        <v>5702</v>
      </c>
      <c r="G1833">
        <v>45890</v>
      </c>
      <c r="H1833" t="s">
        <v>3782</v>
      </c>
      <c r="I1833">
        <v>4818029</v>
      </c>
      <c r="J1833">
        <v>354</v>
      </c>
      <c r="K1833" t="s">
        <v>4802</v>
      </c>
    </row>
    <row r="1834" spans="1:11" x14ac:dyDescent="0.25">
      <c r="A1834" t="s">
        <v>5703</v>
      </c>
      <c r="G1834">
        <v>45856</v>
      </c>
      <c r="H1834" t="s">
        <v>4834</v>
      </c>
      <c r="I1834">
        <v>24939</v>
      </c>
      <c r="J1834">
        <v>55</v>
      </c>
      <c r="K1834" t="s">
        <v>4802</v>
      </c>
    </row>
    <row r="1835" spans="1:11" x14ac:dyDescent="0.25">
      <c r="A1835" t="s">
        <v>5704</v>
      </c>
      <c r="G1835">
        <v>45859</v>
      </c>
      <c r="H1835" t="s">
        <v>4834</v>
      </c>
      <c r="I1835">
        <v>24988</v>
      </c>
      <c r="J1835">
        <v>15</v>
      </c>
      <c r="K1835" t="s">
        <v>4802</v>
      </c>
    </row>
    <row r="1836" spans="1:11" x14ac:dyDescent="0.25">
      <c r="A1836" t="s">
        <v>5705</v>
      </c>
      <c r="G1836">
        <v>45859</v>
      </c>
      <c r="H1836" t="s">
        <v>4834</v>
      </c>
      <c r="I1836">
        <v>24989</v>
      </c>
      <c r="J1836">
        <v>15</v>
      </c>
      <c r="K1836" t="s">
        <v>4802</v>
      </c>
    </row>
    <row r="1837" spans="1:11" x14ac:dyDescent="0.25">
      <c r="A1837" t="s">
        <v>5706</v>
      </c>
      <c r="G1837">
        <v>45868</v>
      </c>
      <c r="H1837" t="s">
        <v>4834</v>
      </c>
      <c r="I1837">
        <v>25040</v>
      </c>
      <c r="J1837">
        <v>55</v>
      </c>
      <c r="K1837" t="s">
        <v>4802</v>
      </c>
    </row>
    <row r="1838" spans="1:11" x14ac:dyDescent="0.25">
      <c r="A1838" t="s">
        <v>5707</v>
      </c>
      <c r="G1838">
        <v>45870</v>
      </c>
      <c r="H1838" t="s">
        <v>4834</v>
      </c>
      <c r="I1838">
        <v>25062</v>
      </c>
      <c r="J1838">
        <v>15</v>
      </c>
      <c r="K1838" t="s">
        <v>4802</v>
      </c>
    </row>
    <row r="1839" spans="1:11" x14ac:dyDescent="0.25">
      <c r="A1839" t="s">
        <v>5708</v>
      </c>
      <c r="G1839">
        <v>45870</v>
      </c>
      <c r="H1839" t="s">
        <v>4834</v>
      </c>
      <c r="I1839">
        <v>25063</v>
      </c>
      <c r="J1839">
        <v>15</v>
      </c>
      <c r="K1839" t="s">
        <v>4802</v>
      </c>
    </row>
    <row r="1840" spans="1:11" x14ac:dyDescent="0.25">
      <c r="A1840" t="s">
        <v>5709</v>
      </c>
      <c r="G1840">
        <v>45873</v>
      </c>
      <c r="H1840" t="s">
        <v>4834</v>
      </c>
      <c r="I1840">
        <v>25065</v>
      </c>
      <c r="J1840">
        <v>15</v>
      </c>
      <c r="K1840" t="s">
        <v>4802</v>
      </c>
    </row>
    <row r="1841" spans="1:11" x14ac:dyDescent="0.25">
      <c r="A1841" t="s">
        <v>5710</v>
      </c>
      <c r="G1841">
        <v>45873</v>
      </c>
      <c r="H1841" t="s">
        <v>4834</v>
      </c>
      <c r="I1841">
        <v>25072</v>
      </c>
      <c r="J1841">
        <v>15</v>
      </c>
      <c r="K1841" t="s">
        <v>4802</v>
      </c>
    </row>
    <row r="1842" spans="1:11" x14ac:dyDescent="0.25">
      <c r="A1842" t="s">
        <v>5711</v>
      </c>
      <c r="G1842">
        <v>45873</v>
      </c>
      <c r="H1842" t="s">
        <v>4834</v>
      </c>
      <c r="I1842">
        <v>25074</v>
      </c>
      <c r="J1842">
        <v>13</v>
      </c>
      <c r="K1842" t="s">
        <v>4802</v>
      </c>
    </row>
    <row r="1843" spans="1:11" x14ac:dyDescent="0.25">
      <c r="A1843" t="s">
        <v>5712</v>
      </c>
      <c r="G1843">
        <v>45873</v>
      </c>
      <c r="H1843" t="s">
        <v>4834</v>
      </c>
      <c r="I1843">
        <v>25077</v>
      </c>
      <c r="J1843">
        <v>55</v>
      </c>
      <c r="K1843" t="s">
        <v>4802</v>
      </c>
    </row>
    <row r="1844" spans="1:11" x14ac:dyDescent="0.25">
      <c r="A1844" t="s">
        <v>5713</v>
      </c>
      <c r="G1844">
        <v>45874</v>
      </c>
      <c r="H1844" t="s">
        <v>4834</v>
      </c>
      <c r="I1844">
        <v>25084</v>
      </c>
      <c r="J1844">
        <v>15</v>
      </c>
      <c r="K1844" t="s">
        <v>4802</v>
      </c>
    </row>
    <row r="1845" spans="1:11" x14ac:dyDescent="0.25">
      <c r="A1845" t="s">
        <v>5714</v>
      </c>
      <c r="G1845">
        <v>45874</v>
      </c>
      <c r="H1845" t="s">
        <v>4834</v>
      </c>
      <c r="I1845">
        <v>25094</v>
      </c>
      <c r="J1845">
        <v>15</v>
      </c>
      <c r="K1845" t="s">
        <v>4802</v>
      </c>
    </row>
    <row r="1846" spans="1:11" x14ac:dyDescent="0.25">
      <c r="A1846" t="s">
        <v>5715</v>
      </c>
      <c r="G1846">
        <v>45876</v>
      </c>
      <c r="H1846" t="s">
        <v>4834</v>
      </c>
      <c r="I1846">
        <v>25136</v>
      </c>
      <c r="J1846">
        <v>15</v>
      </c>
      <c r="K1846" t="s">
        <v>4802</v>
      </c>
    </row>
    <row r="1847" spans="1:11" x14ac:dyDescent="0.25">
      <c r="A1847" t="s">
        <v>5716</v>
      </c>
      <c r="G1847">
        <v>45876</v>
      </c>
      <c r="H1847" t="s">
        <v>4834</v>
      </c>
      <c r="I1847">
        <v>25137</v>
      </c>
      <c r="J1847">
        <v>15</v>
      </c>
      <c r="K1847" t="s">
        <v>4802</v>
      </c>
    </row>
    <row r="1848" spans="1:11" x14ac:dyDescent="0.25">
      <c r="A1848" t="s">
        <v>5717</v>
      </c>
      <c r="G1848">
        <v>45877</v>
      </c>
      <c r="H1848" t="s">
        <v>4834</v>
      </c>
      <c r="I1848">
        <v>25138</v>
      </c>
      <c r="J1848">
        <v>15</v>
      </c>
      <c r="K1848" t="s">
        <v>4802</v>
      </c>
    </row>
    <row r="1849" spans="1:11" x14ac:dyDescent="0.25">
      <c r="A1849" t="s">
        <v>5718</v>
      </c>
      <c r="G1849">
        <v>45877</v>
      </c>
      <c r="H1849" t="s">
        <v>4834</v>
      </c>
      <c r="I1849">
        <v>25139</v>
      </c>
      <c r="J1849">
        <v>15</v>
      </c>
      <c r="K1849" t="s">
        <v>4802</v>
      </c>
    </row>
    <row r="1850" spans="1:11" x14ac:dyDescent="0.25">
      <c r="A1850" t="s">
        <v>5719</v>
      </c>
      <c r="H1850" t="s">
        <v>3751</v>
      </c>
      <c r="I1850" t="s">
        <v>3751</v>
      </c>
      <c r="J1850">
        <v>0</v>
      </c>
      <c r="K1850" t="s">
        <v>4802</v>
      </c>
    </row>
    <row r="1851" spans="1:11" x14ac:dyDescent="0.25">
      <c r="A1851" t="s">
        <v>5720</v>
      </c>
      <c r="G1851">
        <v>45890</v>
      </c>
      <c r="H1851" t="s">
        <v>3782</v>
      </c>
      <c r="I1851">
        <v>4888942</v>
      </c>
      <c r="J1851">
        <v>200.6</v>
      </c>
      <c r="K1851" t="s">
        <v>4802</v>
      </c>
    </row>
    <row r="1852" spans="1:11" x14ac:dyDescent="0.25">
      <c r="A1852" t="s">
        <v>5721</v>
      </c>
      <c r="G1852">
        <v>45894</v>
      </c>
      <c r="H1852" t="s">
        <v>3782</v>
      </c>
      <c r="I1852">
        <v>6324899</v>
      </c>
      <c r="J1852">
        <v>200.6</v>
      </c>
      <c r="K1852" t="s">
        <v>4802</v>
      </c>
    </row>
    <row r="1853" spans="1:11" x14ac:dyDescent="0.25">
      <c r="A1853" t="s">
        <v>5722</v>
      </c>
      <c r="G1853">
        <v>45894</v>
      </c>
      <c r="H1853" t="s">
        <v>3782</v>
      </c>
      <c r="I1853">
        <v>6324899</v>
      </c>
      <c r="J1853">
        <v>551.65</v>
      </c>
      <c r="K1853" t="s">
        <v>4802</v>
      </c>
    </row>
    <row r="1854" spans="1:11" x14ac:dyDescent="0.25">
      <c r="A1854" t="s">
        <v>5723</v>
      </c>
      <c r="G1854">
        <v>45894</v>
      </c>
      <c r="H1854" t="s">
        <v>3782</v>
      </c>
      <c r="I1854">
        <v>6324899</v>
      </c>
      <c r="J1854">
        <v>401.2</v>
      </c>
      <c r="K1854" t="s">
        <v>4802</v>
      </c>
    </row>
    <row r="1855" spans="1:11" x14ac:dyDescent="0.25">
      <c r="A1855" t="s">
        <v>5724</v>
      </c>
      <c r="G1855">
        <v>45890</v>
      </c>
      <c r="H1855" t="s">
        <v>3782</v>
      </c>
      <c r="I1855">
        <v>4818029</v>
      </c>
      <c r="J1855">
        <v>519.20000000000005</v>
      </c>
      <c r="K1855" t="s">
        <v>4802</v>
      </c>
    </row>
    <row r="1856" spans="1:11" x14ac:dyDescent="0.25">
      <c r="A1856" t="s">
        <v>5725</v>
      </c>
      <c r="G1856">
        <v>45894</v>
      </c>
      <c r="H1856" t="s">
        <v>3782</v>
      </c>
      <c r="I1856">
        <v>6324899</v>
      </c>
      <c r="J1856">
        <v>188.8</v>
      </c>
      <c r="K1856" t="s">
        <v>4802</v>
      </c>
    </row>
    <row r="1857" spans="1:11" x14ac:dyDescent="0.25">
      <c r="A1857" t="s">
        <v>5726</v>
      </c>
      <c r="G1857">
        <v>45890</v>
      </c>
      <c r="H1857" t="s">
        <v>3782</v>
      </c>
      <c r="I1857">
        <v>4818029</v>
      </c>
      <c r="J1857">
        <v>70.8</v>
      </c>
      <c r="K1857" t="s">
        <v>4802</v>
      </c>
    </row>
    <row r="1858" spans="1:11" x14ac:dyDescent="0.25">
      <c r="A1858" t="s">
        <v>5727</v>
      </c>
      <c r="G1858">
        <v>45890</v>
      </c>
      <c r="H1858" t="s">
        <v>3782</v>
      </c>
      <c r="I1858">
        <v>4818029</v>
      </c>
      <c r="J1858">
        <v>70.8</v>
      </c>
      <c r="K1858" t="s">
        <v>4802</v>
      </c>
    </row>
    <row r="1859" spans="1:11" x14ac:dyDescent="0.25">
      <c r="A1859" t="s">
        <v>5728</v>
      </c>
      <c r="G1859">
        <v>45890</v>
      </c>
      <c r="H1859" t="s">
        <v>3782</v>
      </c>
      <c r="I1859">
        <v>4888942</v>
      </c>
      <c r="J1859">
        <v>70.8</v>
      </c>
      <c r="K1859" t="s">
        <v>4802</v>
      </c>
    </row>
    <row r="1860" spans="1:11" x14ac:dyDescent="0.25">
      <c r="A1860" t="s">
        <v>5729</v>
      </c>
      <c r="G1860">
        <v>45890</v>
      </c>
      <c r="H1860" t="s">
        <v>3782</v>
      </c>
      <c r="I1860">
        <v>4888942</v>
      </c>
      <c r="J1860">
        <v>141.6</v>
      </c>
      <c r="K1860" t="s">
        <v>4802</v>
      </c>
    </row>
    <row r="1861" spans="1:11" x14ac:dyDescent="0.25">
      <c r="A1861" t="s">
        <v>5730</v>
      </c>
      <c r="G1861">
        <v>45890</v>
      </c>
      <c r="H1861" t="s">
        <v>3782</v>
      </c>
      <c r="I1861">
        <v>4888942</v>
      </c>
      <c r="J1861">
        <v>106.2</v>
      </c>
      <c r="K1861" t="s">
        <v>4802</v>
      </c>
    </row>
    <row r="1862" spans="1:11" x14ac:dyDescent="0.25">
      <c r="A1862" t="s">
        <v>5731</v>
      </c>
      <c r="G1862">
        <v>45890</v>
      </c>
      <c r="H1862" t="s">
        <v>3782</v>
      </c>
      <c r="I1862">
        <v>4888942</v>
      </c>
      <c r="J1862">
        <v>94.4</v>
      </c>
      <c r="K1862" t="s">
        <v>4802</v>
      </c>
    </row>
    <row r="1863" spans="1:11" x14ac:dyDescent="0.25">
      <c r="A1863" t="s">
        <v>5732</v>
      </c>
      <c r="G1863">
        <v>45890</v>
      </c>
      <c r="H1863" t="s">
        <v>3782</v>
      </c>
      <c r="I1863">
        <v>4818029</v>
      </c>
      <c r="J1863">
        <v>70.8</v>
      </c>
      <c r="K1863" t="s">
        <v>4802</v>
      </c>
    </row>
    <row r="1864" spans="1:11" x14ac:dyDescent="0.25">
      <c r="A1864" t="s">
        <v>5733</v>
      </c>
      <c r="G1864">
        <v>45890</v>
      </c>
      <c r="H1864" t="s">
        <v>3782</v>
      </c>
      <c r="I1864">
        <v>4888942</v>
      </c>
      <c r="J1864">
        <v>59</v>
      </c>
      <c r="K1864" t="s">
        <v>4802</v>
      </c>
    </row>
    <row r="1865" spans="1:11" x14ac:dyDescent="0.25">
      <c r="A1865" t="s">
        <v>5734</v>
      </c>
      <c r="G1865">
        <v>45890</v>
      </c>
      <c r="H1865" t="s">
        <v>3782</v>
      </c>
      <c r="I1865">
        <v>4888942</v>
      </c>
      <c r="J1865">
        <v>510</v>
      </c>
      <c r="K1865" t="s">
        <v>4802</v>
      </c>
    </row>
    <row r="1866" spans="1:11" x14ac:dyDescent="0.25">
      <c r="A1866" t="s">
        <v>5735</v>
      </c>
      <c r="G1866">
        <v>45889</v>
      </c>
      <c r="H1866" t="s">
        <v>3782</v>
      </c>
      <c r="I1866">
        <v>1219263</v>
      </c>
      <c r="J1866">
        <v>623</v>
      </c>
      <c r="K1866" t="s">
        <v>5736</v>
      </c>
    </row>
    <row r="1867" spans="1:11" x14ac:dyDescent="0.25">
      <c r="A1867" t="s">
        <v>5737</v>
      </c>
      <c r="G1867">
        <v>45887</v>
      </c>
      <c r="H1867" t="s">
        <v>4800</v>
      </c>
      <c r="I1867" t="s">
        <v>5738</v>
      </c>
      <c r="J1867">
        <v>20</v>
      </c>
      <c r="K1867" t="s">
        <v>4802</v>
      </c>
    </row>
    <row r="1868" spans="1:11" x14ac:dyDescent="0.25">
      <c r="A1868" t="s">
        <v>5739</v>
      </c>
      <c r="G1868">
        <v>45890</v>
      </c>
      <c r="H1868" t="s">
        <v>3782</v>
      </c>
      <c r="I1868">
        <v>4888942</v>
      </c>
      <c r="J1868">
        <v>1012.5</v>
      </c>
      <c r="K1868" t="s">
        <v>4802</v>
      </c>
    </row>
    <row r="1869" spans="1:11" x14ac:dyDescent="0.25">
      <c r="A1869" t="s">
        <v>5740</v>
      </c>
      <c r="G1869">
        <v>45894</v>
      </c>
      <c r="H1869" t="s">
        <v>3782</v>
      </c>
      <c r="I1869">
        <v>209597</v>
      </c>
      <c r="J1869">
        <v>2155.41</v>
      </c>
      <c r="K1869" t="s">
        <v>4802</v>
      </c>
    </row>
    <row r="1870" spans="1:11" x14ac:dyDescent="0.25">
      <c r="A1870" t="s">
        <v>5741</v>
      </c>
      <c r="H1870" t="s">
        <v>3751</v>
      </c>
      <c r="I1870" t="s">
        <v>3751</v>
      </c>
      <c r="J1870">
        <v>0</v>
      </c>
      <c r="K1870" t="s">
        <v>4802</v>
      </c>
    </row>
    <row r="1871" spans="1:11" x14ac:dyDescent="0.25">
      <c r="A1871" t="s">
        <v>5742</v>
      </c>
      <c r="G1871">
        <v>45881</v>
      </c>
      <c r="H1871" t="s">
        <v>4800</v>
      </c>
      <c r="I1871" t="s">
        <v>4874</v>
      </c>
      <c r="J1871">
        <v>2</v>
      </c>
      <c r="K1871" t="s">
        <v>4802</v>
      </c>
    </row>
    <row r="1872" spans="1:11" x14ac:dyDescent="0.25">
      <c r="A1872" t="s">
        <v>5743</v>
      </c>
      <c r="H1872" t="s">
        <v>3751</v>
      </c>
      <c r="I1872" t="s">
        <v>3751</v>
      </c>
      <c r="J1872">
        <v>0</v>
      </c>
      <c r="K1872" t="s">
        <v>4802</v>
      </c>
    </row>
    <row r="1873" spans="1:11" x14ac:dyDescent="0.25">
      <c r="A1873" t="s">
        <v>5744</v>
      </c>
      <c r="G1873">
        <v>45839</v>
      </c>
      <c r="H1873" t="s">
        <v>3782</v>
      </c>
      <c r="I1873">
        <v>0</v>
      </c>
      <c r="J1873">
        <v>7.55</v>
      </c>
      <c r="K1873" t="s">
        <v>4802</v>
      </c>
    </row>
    <row r="1874" spans="1:11" x14ac:dyDescent="0.25">
      <c r="A1874" t="s">
        <v>5745</v>
      </c>
      <c r="G1874">
        <v>45840</v>
      </c>
      <c r="H1874" t="s">
        <v>3782</v>
      </c>
      <c r="I1874">
        <v>0</v>
      </c>
      <c r="J1874">
        <v>0.55000000000000004</v>
      </c>
      <c r="K1874" t="s">
        <v>4802</v>
      </c>
    </row>
    <row r="1875" spans="1:11" x14ac:dyDescent="0.25">
      <c r="A1875" t="s">
        <v>5746</v>
      </c>
      <c r="G1875">
        <v>45841</v>
      </c>
      <c r="H1875" t="s">
        <v>3782</v>
      </c>
      <c r="I1875">
        <v>0</v>
      </c>
      <c r="J1875">
        <v>0.7</v>
      </c>
      <c r="K1875" t="s">
        <v>4802</v>
      </c>
    </row>
    <row r="1876" spans="1:11" x14ac:dyDescent="0.25">
      <c r="A1876" t="s">
        <v>5747</v>
      </c>
      <c r="G1876">
        <v>45842</v>
      </c>
      <c r="H1876" t="s">
        <v>3782</v>
      </c>
      <c r="I1876">
        <v>0</v>
      </c>
      <c r="J1876">
        <v>0.3</v>
      </c>
      <c r="K1876" t="s">
        <v>4802</v>
      </c>
    </row>
    <row r="1877" spans="1:11" x14ac:dyDescent="0.25">
      <c r="A1877" t="s">
        <v>5748</v>
      </c>
      <c r="G1877">
        <v>45845</v>
      </c>
      <c r="H1877" t="s">
        <v>3782</v>
      </c>
      <c r="I1877">
        <v>0</v>
      </c>
      <c r="J1877">
        <v>1.85</v>
      </c>
      <c r="K1877" t="s">
        <v>4802</v>
      </c>
    </row>
    <row r="1878" spans="1:11" x14ac:dyDescent="0.25">
      <c r="A1878" t="s">
        <v>5749</v>
      </c>
      <c r="G1878">
        <v>45846</v>
      </c>
      <c r="H1878" t="s">
        <v>3782</v>
      </c>
      <c r="I1878">
        <v>0</v>
      </c>
      <c r="J1878">
        <v>0.3</v>
      </c>
      <c r="K1878" t="s">
        <v>4802</v>
      </c>
    </row>
    <row r="1879" spans="1:11" x14ac:dyDescent="0.25">
      <c r="A1879" t="s">
        <v>5750</v>
      </c>
      <c r="G1879">
        <v>45847</v>
      </c>
      <c r="H1879" t="s">
        <v>3782</v>
      </c>
      <c r="I1879">
        <v>0</v>
      </c>
      <c r="J1879">
        <v>1.75</v>
      </c>
      <c r="K1879" t="s">
        <v>4802</v>
      </c>
    </row>
    <row r="1880" spans="1:11" x14ac:dyDescent="0.25">
      <c r="A1880" t="s">
        <v>5751</v>
      </c>
      <c r="G1880">
        <v>45848</v>
      </c>
      <c r="H1880" t="s">
        <v>3782</v>
      </c>
      <c r="I1880">
        <v>0</v>
      </c>
      <c r="J1880">
        <v>2.5499999999999998</v>
      </c>
      <c r="K1880" t="s">
        <v>4802</v>
      </c>
    </row>
    <row r="1881" spans="1:11" x14ac:dyDescent="0.25">
      <c r="A1881" t="s">
        <v>5752</v>
      </c>
      <c r="G1881">
        <v>45849</v>
      </c>
      <c r="H1881" t="s">
        <v>3782</v>
      </c>
      <c r="I1881">
        <v>0</v>
      </c>
      <c r="J1881">
        <v>0.6</v>
      </c>
      <c r="K1881" t="s">
        <v>4802</v>
      </c>
    </row>
    <row r="1882" spans="1:11" x14ac:dyDescent="0.25">
      <c r="A1882" t="s">
        <v>5753</v>
      </c>
      <c r="G1882">
        <v>45852</v>
      </c>
      <c r="H1882" t="s">
        <v>3782</v>
      </c>
      <c r="I1882">
        <v>0</v>
      </c>
      <c r="J1882">
        <v>0.1</v>
      </c>
      <c r="K1882" t="s">
        <v>4802</v>
      </c>
    </row>
    <row r="1883" spans="1:11" x14ac:dyDescent="0.25">
      <c r="A1883" t="s">
        <v>5754</v>
      </c>
      <c r="G1883">
        <v>45853</v>
      </c>
      <c r="H1883" t="s">
        <v>3782</v>
      </c>
      <c r="I1883">
        <v>0</v>
      </c>
      <c r="J1883">
        <v>6.15</v>
      </c>
      <c r="K1883" t="s">
        <v>4802</v>
      </c>
    </row>
    <row r="1884" spans="1:11" x14ac:dyDescent="0.25">
      <c r="A1884" t="s">
        <v>5755</v>
      </c>
      <c r="G1884">
        <v>45854</v>
      </c>
      <c r="H1884" t="s">
        <v>3782</v>
      </c>
      <c r="I1884">
        <v>0</v>
      </c>
      <c r="J1884">
        <v>0.4</v>
      </c>
      <c r="K1884" t="s">
        <v>4802</v>
      </c>
    </row>
    <row r="1885" spans="1:11" x14ac:dyDescent="0.25">
      <c r="A1885" t="s">
        <v>5756</v>
      </c>
      <c r="G1885">
        <v>45855</v>
      </c>
      <c r="H1885" t="s">
        <v>3782</v>
      </c>
      <c r="I1885">
        <v>0</v>
      </c>
      <c r="J1885">
        <v>1</v>
      </c>
      <c r="K1885" t="s">
        <v>4802</v>
      </c>
    </row>
    <row r="1886" spans="1:11" x14ac:dyDescent="0.25">
      <c r="A1886" t="s">
        <v>5757</v>
      </c>
      <c r="G1886">
        <v>45856</v>
      </c>
      <c r="H1886" t="s">
        <v>3782</v>
      </c>
      <c r="I1886">
        <v>0</v>
      </c>
      <c r="J1886">
        <v>0.85</v>
      </c>
      <c r="K1886" t="s">
        <v>4802</v>
      </c>
    </row>
    <row r="1887" spans="1:11" x14ac:dyDescent="0.25">
      <c r="A1887" t="s">
        <v>5758</v>
      </c>
      <c r="G1887">
        <v>45858</v>
      </c>
      <c r="H1887" t="s">
        <v>3782</v>
      </c>
      <c r="I1887">
        <v>0</v>
      </c>
      <c r="J1887">
        <v>0.05</v>
      </c>
      <c r="K1887" t="s">
        <v>4802</v>
      </c>
    </row>
    <row r="1888" spans="1:11" x14ac:dyDescent="0.25">
      <c r="A1888" t="s">
        <v>5759</v>
      </c>
      <c r="G1888">
        <v>45859</v>
      </c>
      <c r="H1888" t="s">
        <v>3782</v>
      </c>
      <c r="I1888">
        <v>0</v>
      </c>
      <c r="J1888">
        <v>0.4</v>
      </c>
      <c r="K1888" t="s">
        <v>4802</v>
      </c>
    </row>
    <row r="1889" spans="1:11" x14ac:dyDescent="0.25">
      <c r="A1889" t="s">
        <v>5760</v>
      </c>
      <c r="G1889">
        <v>45861</v>
      </c>
      <c r="H1889" t="s">
        <v>3782</v>
      </c>
      <c r="I1889">
        <v>0</v>
      </c>
      <c r="J1889">
        <v>0.15</v>
      </c>
      <c r="K1889" t="s">
        <v>4802</v>
      </c>
    </row>
    <row r="1890" spans="1:11" x14ac:dyDescent="0.25">
      <c r="A1890" t="s">
        <v>5761</v>
      </c>
      <c r="G1890">
        <v>45862</v>
      </c>
      <c r="H1890" t="s">
        <v>3782</v>
      </c>
      <c r="I1890">
        <v>0</v>
      </c>
      <c r="J1890">
        <v>1.95</v>
      </c>
      <c r="K1890" t="s">
        <v>4802</v>
      </c>
    </row>
    <row r="1891" spans="1:11" x14ac:dyDescent="0.25">
      <c r="A1891" t="s">
        <v>5762</v>
      </c>
      <c r="G1891">
        <v>45863</v>
      </c>
      <c r="H1891" t="s">
        <v>3782</v>
      </c>
      <c r="I1891">
        <v>0</v>
      </c>
      <c r="J1891">
        <v>2.5</v>
      </c>
      <c r="K1891" t="s">
        <v>4802</v>
      </c>
    </row>
    <row r="1892" spans="1:11" x14ac:dyDescent="0.25">
      <c r="A1892" t="s">
        <v>5763</v>
      </c>
      <c r="G1892">
        <v>45868</v>
      </c>
      <c r="H1892" t="s">
        <v>3782</v>
      </c>
      <c r="I1892">
        <v>0</v>
      </c>
      <c r="J1892">
        <v>0.1</v>
      </c>
      <c r="K1892" t="s">
        <v>4802</v>
      </c>
    </row>
    <row r="1893" spans="1:11" x14ac:dyDescent="0.25">
      <c r="A1893" t="s">
        <v>5764</v>
      </c>
      <c r="G1893">
        <v>45869</v>
      </c>
      <c r="H1893" t="s">
        <v>3782</v>
      </c>
      <c r="I1893">
        <v>0</v>
      </c>
      <c r="J1893">
        <v>6.2</v>
      </c>
      <c r="K1893" t="s">
        <v>4802</v>
      </c>
    </row>
    <row r="1894" spans="1:11" x14ac:dyDescent="0.25">
      <c r="A1894" t="s">
        <v>5765</v>
      </c>
      <c r="H1894" t="s">
        <v>3751</v>
      </c>
      <c r="I1894" t="s">
        <v>3751</v>
      </c>
      <c r="J1894">
        <v>0</v>
      </c>
      <c r="K1894" t="s">
        <v>4802</v>
      </c>
    </row>
    <row r="1895" spans="1:11" x14ac:dyDescent="0.25">
      <c r="A1895" t="s">
        <v>4822</v>
      </c>
      <c r="H1895" t="s">
        <v>3751</v>
      </c>
      <c r="I1895" t="s">
        <v>3751</v>
      </c>
      <c r="J1895">
        <v>0</v>
      </c>
      <c r="K1895" t="s">
        <v>4802</v>
      </c>
    </row>
    <row r="1896" spans="1:11" x14ac:dyDescent="0.25">
      <c r="A1896" t="s">
        <v>4822</v>
      </c>
      <c r="H1896" t="s">
        <v>3751</v>
      </c>
      <c r="I1896" t="s">
        <v>3751</v>
      </c>
      <c r="J1896">
        <v>0</v>
      </c>
      <c r="K1896" t="s">
        <v>4802</v>
      </c>
    </row>
    <row r="1897" spans="1:11" x14ac:dyDescent="0.25">
      <c r="A1897" t="s">
        <v>4822</v>
      </c>
      <c r="H1897" t="s">
        <v>3751</v>
      </c>
      <c r="I1897" t="s">
        <v>3751</v>
      </c>
      <c r="J1897">
        <v>0</v>
      </c>
      <c r="K1897" t="s">
        <v>4802</v>
      </c>
    </row>
    <row r="1898" spans="1:11" x14ac:dyDescent="0.25">
      <c r="A1898" t="s">
        <v>4822</v>
      </c>
      <c r="H1898" t="s">
        <v>3751</v>
      </c>
      <c r="I1898" t="s">
        <v>3751</v>
      </c>
      <c r="J1898">
        <v>0</v>
      </c>
      <c r="K1898" t="s">
        <v>4802</v>
      </c>
    </row>
    <row r="1899" spans="1:11" x14ac:dyDescent="0.25">
      <c r="A1899" t="s">
        <v>5766</v>
      </c>
      <c r="G1899">
        <v>45847</v>
      </c>
      <c r="H1899" t="s">
        <v>4869</v>
      </c>
      <c r="I1899">
        <v>0</v>
      </c>
      <c r="J1899">
        <v>0.2</v>
      </c>
      <c r="K1899" t="s">
        <v>4802</v>
      </c>
    </row>
    <row r="1900" spans="1:11" x14ac:dyDescent="0.25">
      <c r="A1900" t="s">
        <v>5767</v>
      </c>
      <c r="G1900">
        <v>45848</v>
      </c>
      <c r="H1900" t="s">
        <v>4869</v>
      </c>
      <c r="I1900">
        <v>0</v>
      </c>
      <c r="J1900">
        <v>0.15</v>
      </c>
      <c r="K1900" t="s">
        <v>4802</v>
      </c>
    </row>
    <row r="1901" spans="1:11" x14ac:dyDescent="0.25">
      <c r="A1901" t="s">
        <v>5768</v>
      </c>
      <c r="G1901">
        <v>45853</v>
      </c>
      <c r="H1901" t="s">
        <v>4869</v>
      </c>
      <c r="I1901">
        <v>0</v>
      </c>
      <c r="J1901">
        <v>0.35</v>
      </c>
      <c r="K1901" t="s">
        <v>4802</v>
      </c>
    </row>
    <row r="1902" spans="1:11" x14ac:dyDescent="0.25">
      <c r="A1902" t="s">
        <v>5769</v>
      </c>
      <c r="G1902">
        <v>45856</v>
      </c>
      <c r="H1902" t="s">
        <v>4869</v>
      </c>
      <c r="I1902">
        <v>0</v>
      </c>
      <c r="J1902">
        <v>0.05</v>
      </c>
      <c r="K1902" t="s">
        <v>4802</v>
      </c>
    </row>
    <row r="1903" spans="1:11" x14ac:dyDescent="0.25">
      <c r="A1903" t="s">
        <v>5770</v>
      </c>
      <c r="G1903">
        <v>45868</v>
      </c>
      <c r="H1903" t="s">
        <v>4869</v>
      </c>
      <c r="I1903">
        <v>0</v>
      </c>
      <c r="J1903">
        <v>0.15</v>
      </c>
      <c r="K1903" t="s">
        <v>4802</v>
      </c>
    </row>
    <row r="1904" spans="1:11" x14ac:dyDescent="0.25">
      <c r="A1904" t="s">
        <v>5771</v>
      </c>
      <c r="G1904">
        <v>45869</v>
      </c>
      <c r="H1904" t="s">
        <v>4869</v>
      </c>
      <c r="I1904">
        <v>0</v>
      </c>
      <c r="J1904">
        <v>0.35</v>
      </c>
      <c r="K1904" t="s">
        <v>4802</v>
      </c>
    </row>
    <row r="1905" spans="1:11" x14ac:dyDescent="0.25">
      <c r="A1905" t="s">
        <v>5772</v>
      </c>
      <c r="G1905">
        <v>45842</v>
      </c>
      <c r="H1905" t="s">
        <v>4805</v>
      </c>
      <c r="I1905">
        <v>0</v>
      </c>
      <c r="J1905">
        <v>0.05</v>
      </c>
      <c r="K1905" t="s">
        <v>4802</v>
      </c>
    </row>
    <row r="1906" spans="1:11" x14ac:dyDescent="0.25">
      <c r="A1906" t="s">
        <v>5773</v>
      </c>
      <c r="G1906">
        <v>45869</v>
      </c>
      <c r="H1906" t="s">
        <v>4805</v>
      </c>
      <c r="I1906">
        <v>0</v>
      </c>
      <c r="J1906">
        <v>0.35</v>
      </c>
      <c r="K1906" t="s">
        <v>4802</v>
      </c>
    </row>
    <row r="1907" spans="1:11" x14ac:dyDescent="0.25">
      <c r="A1907" t="s">
        <v>5774</v>
      </c>
      <c r="G1907">
        <v>45839</v>
      </c>
      <c r="H1907" t="s">
        <v>5775</v>
      </c>
      <c r="I1907">
        <v>575</v>
      </c>
      <c r="J1907">
        <v>2</v>
      </c>
      <c r="K1907" t="s">
        <v>4802</v>
      </c>
    </row>
    <row r="1908" spans="1:11" x14ac:dyDescent="0.25">
      <c r="A1908" t="s">
        <v>5776</v>
      </c>
      <c r="G1908">
        <v>45860</v>
      </c>
      <c r="H1908" t="s">
        <v>5775</v>
      </c>
      <c r="I1908">
        <v>577</v>
      </c>
      <c r="J1908">
        <v>0.05</v>
      </c>
      <c r="K1908" t="s">
        <v>4802</v>
      </c>
    </row>
    <row r="1909" spans="1:11" x14ac:dyDescent="0.25">
      <c r="A1909" t="s">
        <v>5777</v>
      </c>
      <c r="G1909">
        <v>45842</v>
      </c>
      <c r="H1909" t="s">
        <v>3782</v>
      </c>
      <c r="I1909">
        <v>1261235</v>
      </c>
      <c r="J1909">
        <v>1957.54</v>
      </c>
      <c r="K1909" t="s">
        <v>4802</v>
      </c>
    </row>
    <row r="1910" spans="1:11" x14ac:dyDescent="0.25">
      <c r="A1910" t="s">
        <v>5778</v>
      </c>
      <c r="G1910">
        <v>45873</v>
      </c>
      <c r="H1910" t="s">
        <v>3782</v>
      </c>
      <c r="I1910">
        <v>1060304</v>
      </c>
      <c r="J1910">
        <v>1957.54</v>
      </c>
      <c r="K1910" t="s">
        <v>5779</v>
      </c>
    </row>
    <row r="1911" spans="1:11" x14ac:dyDescent="0.25">
      <c r="A1911" t="s">
        <v>5780</v>
      </c>
      <c r="G1911">
        <v>45854</v>
      </c>
      <c r="H1911" t="s">
        <v>3782</v>
      </c>
      <c r="I1911">
        <v>1225509</v>
      </c>
      <c r="J1911">
        <v>1165</v>
      </c>
      <c r="K1911" t="s">
        <v>5781</v>
      </c>
    </row>
    <row r="1912" spans="1:11" x14ac:dyDescent="0.25">
      <c r="A1912" t="s">
        <v>5782</v>
      </c>
      <c r="G1912">
        <v>45883</v>
      </c>
      <c r="H1912" t="s">
        <v>3782</v>
      </c>
      <c r="I1912">
        <v>1239243</v>
      </c>
      <c r="J1912">
        <v>1165</v>
      </c>
      <c r="K1912" t="s">
        <v>5783</v>
      </c>
    </row>
    <row r="1913" spans="1:11" x14ac:dyDescent="0.25">
      <c r="A1913" t="s">
        <v>4822</v>
      </c>
      <c r="H1913" t="s">
        <v>3751</v>
      </c>
      <c r="I1913" t="s">
        <v>3751</v>
      </c>
      <c r="J1913">
        <v>0</v>
      </c>
      <c r="K1913" t="s">
        <v>4802</v>
      </c>
    </row>
    <row r="1914" spans="1:11" x14ac:dyDescent="0.25">
      <c r="A1914" t="s">
        <v>5784</v>
      </c>
      <c r="G1914">
        <v>45888</v>
      </c>
      <c r="H1914" t="s">
        <v>3782</v>
      </c>
      <c r="I1914">
        <v>1210141</v>
      </c>
      <c r="J1914">
        <v>223.06</v>
      </c>
      <c r="K1914" t="s">
        <v>5785</v>
      </c>
    </row>
    <row r="1915" spans="1:11" x14ac:dyDescent="0.25">
      <c r="A1915" t="s">
        <v>5786</v>
      </c>
      <c r="G1915">
        <v>45880</v>
      </c>
      <c r="H1915" t="s">
        <v>3782</v>
      </c>
      <c r="I1915">
        <v>213427</v>
      </c>
      <c r="J1915">
        <v>196.52</v>
      </c>
      <c r="K1915" t="s">
        <v>5787</v>
      </c>
    </row>
    <row r="1916" spans="1:11" x14ac:dyDescent="0.25">
      <c r="A1916" t="s">
        <v>5788</v>
      </c>
      <c r="G1916">
        <v>45876</v>
      </c>
      <c r="H1916" t="s">
        <v>3782</v>
      </c>
      <c r="I1916">
        <v>1053424</v>
      </c>
      <c r="J1916">
        <v>230</v>
      </c>
      <c r="K1916" t="s">
        <v>5789</v>
      </c>
    </row>
    <row r="1917" spans="1:11" x14ac:dyDescent="0.25">
      <c r="A1917" t="s">
        <v>5790</v>
      </c>
      <c r="G1917">
        <v>45876</v>
      </c>
      <c r="H1917" t="s">
        <v>3782</v>
      </c>
      <c r="I1917">
        <v>1053932</v>
      </c>
      <c r="J1917">
        <v>262.89999999999998</v>
      </c>
      <c r="K1917" t="s">
        <v>5791</v>
      </c>
    </row>
    <row r="1918" spans="1:11" x14ac:dyDescent="0.25">
      <c r="A1918" t="s">
        <v>5792</v>
      </c>
      <c r="G1918">
        <v>45891</v>
      </c>
      <c r="H1918" t="s">
        <v>3782</v>
      </c>
      <c r="I1918">
        <v>238054</v>
      </c>
      <c r="J1918">
        <v>1231.77</v>
      </c>
      <c r="K1918" t="s">
        <v>4802</v>
      </c>
    </row>
    <row r="1919" spans="1:11" x14ac:dyDescent="0.25">
      <c r="A1919" t="s">
        <v>5793</v>
      </c>
      <c r="G1919">
        <v>45883</v>
      </c>
      <c r="H1919" t="s">
        <v>3782</v>
      </c>
      <c r="I1919">
        <v>239747</v>
      </c>
      <c r="J1919">
        <v>1855.04</v>
      </c>
      <c r="K1919" t="s">
        <v>4802</v>
      </c>
    </row>
    <row r="1920" spans="1:11" x14ac:dyDescent="0.25">
      <c r="A1920" t="s">
        <v>5794</v>
      </c>
      <c r="G1920">
        <v>45883</v>
      </c>
      <c r="H1920" t="s">
        <v>3782</v>
      </c>
      <c r="I1920">
        <v>239747</v>
      </c>
      <c r="J1920">
        <v>1134.47</v>
      </c>
      <c r="K1920" t="s">
        <v>4802</v>
      </c>
    </row>
    <row r="1921" spans="1:11" x14ac:dyDescent="0.25">
      <c r="A1921" t="s">
        <v>5795</v>
      </c>
      <c r="G1921">
        <v>45891</v>
      </c>
      <c r="H1921" t="s">
        <v>3782</v>
      </c>
      <c r="I1921">
        <v>238054</v>
      </c>
      <c r="J1921">
        <v>1039.3800000000001</v>
      </c>
      <c r="K1921" t="s">
        <v>4802</v>
      </c>
    </row>
    <row r="1922" spans="1:11" x14ac:dyDescent="0.25">
      <c r="A1922" t="s">
        <v>5796</v>
      </c>
      <c r="G1922">
        <v>45894</v>
      </c>
      <c r="H1922" t="s">
        <v>3782</v>
      </c>
      <c r="I1922">
        <v>6324899</v>
      </c>
      <c r="J1922">
        <v>164</v>
      </c>
      <c r="K1922" t="s">
        <v>4802</v>
      </c>
    </row>
    <row r="1923" spans="1:11" x14ac:dyDescent="0.25">
      <c r="A1923" t="s">
        <v>5797</v>
      </c>
      <c r="H1923" t="s">
        <v>3751</v>
      </c>
      <c r="I1923" t="s">
        <v>3751</v>
      </c>
      <c r="J1923">
        <v>0</v>
      </c>
      <c r="K1923" t="s">
        <v>4802</v>
      </c>
    </row>
    <row r="1924" spans="1:11" x14ac:dyDescent="0.25">
      <c r="A1924" t="s">
        <v>5798</v>
      </c>
      <c r="H1924" t="s">
        <v>3751</v>
      </c>
      <c r="I1924" t="s">
        <v>3751</v>
      </c>
      <c r="J1924">
        <v>0</v>
      </c>
      <c r="K1924" t="s">
        <v>4802</v>
      </c>
    </row>
    <row r="1925" spans="1:11" x14ac:dyDescent="0.25">
      <c r="A1925" t="s">
        <v>5799</v>
      </c>
      <c r="H1925" t="s">
        <v>3751</v>
      </c>
      <c r="I1925" t="s">
        <v>3751</v>
      </c>
      <c r="J1925">
        <v>0</v>
      </c>
      <c r="K1925" t="s">
        <v>4802</v>
      </c>
    </row>
    <row r="1926" spans="1:11" x14ac:dyDescent="0.25">
      <c r="A1926" t="s">
        <v>5800</v>
      </c>
      <c r="G1926">
        <v>45869</v>
      </c>
      <c r="H1926" t="s">
        <v>3782</v>
      </c>
      <c r="I1926">
        <v>7197909</v>
      </c>
      <c r="J1926">
        <v>1150.52</v>
      </c>
      <c r="K1926" t="s">
        <v>4802</v>
      </c>
    </row>
    <row r="1927" spans="1:11" x14ac:dyDescent="0.25">
      <c r="A1927" t="s">
        <v>5801</v>
      </c>
      <c r="G1927">
        <v>45869</v>
      </c>
      <c r="H1927" t="s">
        <v>3782</v>
      </c>
      <c r="I1927">
        <v>7197909</v>
      </c>
      <c r="J1927">
        <v>153.25</v>
      </c>
      <c r="K1927" t="s">
        <v>4802</v>
      </c>
    </row>
    <row r="1928" spans="1:11" x14ac:dyDescent="0.25">
      <c r="A1928" t="s">
        <v>5802</v>
      </c>
      <c r="G1928">
        <v>45869</v>
      </c>
      <c r="H1928" t="s">
        <v>3782</v>
      </c>
      <c r="I1928">
        <v>7197909</v>
      </c>
      <c r="J1928">
        <v>1439.88</v>
      </c>
      <c r="K1928" t="s">
        <v>4802</v>
      </c>
    </row>
    <row r="1929" spans="1:11" x14ac:dyDescent="0.25">
      <c r="A1929" t="s">
        <v>5803</v>
      </c>
      <c r="G1929">
        <v>45869</v>
      </c>
      <c r="H1929" t="s">
        <v>3782</v>
      </c>
      <c r="I1929">
        <v>7197909</v>
      </c>
      <c r="J1929">
        <v>1604.15</v>
      </c>
      <c r="K1929" t="s">
        <v>4802</v>
      </c>
    </row>
    <row r="1930" spans="1:11" x14ac:dyDescent="0.25">
      <c r="A1930" t="s">
        <v>5804</v>
      </c>
      <c r="G1930">
        <v>45869</v>
      </c>
      <c r="H1930" t="s">
        <v>3782</v>
      </c>
      <c r="I1930">
        <v>7197909</v>
      </c>
      <c r="J1930">
        <v>1168.67</v>
      </c>
      <c r="K1930" t="s">
        <v>4802</v>
      </c>
    </row>
    <row r="1931" spans="1:11" x14ac:dyDescent="0.25">
      <c r="A1931" t="s">
        <v>5805</v>
      </c>
      <c r="G1931">
        <v>45869</v>
      </c>
      <c r="H1931" t="s">
        <v>3782</v>
      </c>
      <c r="I1931">
        <v>7197909</v>
      </c>
      <c r="J1931">
        <v>1295.05</v>
      </c>
      <c r="K1931" t="s">
        <v>4802</v>
      </c>
    </row>
    <row r="1932" spans="1:11" x14ac:dyDescent="0.25">
      <c r="A1932" t="s">
        <v>5806</v>
      </c>
      <c r="G1932">
        <v>45869</v>
      </c>
      <c r="H1932" t="s">
        <v>3782</v>
      </c>
      <c r="I1932">
        <v>7197909</v>
      </c>
      <c r="J1932">
        <v>1156.74</v>
      </c>
      <c r="K1932" t="s">
        <v>4802</v>
      </c>
    </row>
    <row r="1933" spans="1:11" x14ac:dyDescent="0.25">
      <c r="A1933" t="s">
        <v>5807</v>
      </c>
      <c r="G1933">
        <v>45869</v>
      </c>
      <c r="H1933" t="s">
        <v>3782</v>
      </c>
      <c r="I1933">
        <v>7197909</v>
      </c>
      <c r="J1933">
        <v>1562.55</v>
      </c>
      <c r="K1933" t="s">
        <v>4802</v>
      </c>
    </row>
    <row r="1934" spans="1:11" x14ac:dyDescent="0.25">
      <c r="A1934" t="s">
        <v>5808</v>
      </c>
      <c r="G1934">
        <v>45869</v>
      </c>
      <c r="H1934" t="s">
        <v>3782</v>
      </c>
      <c r="I1934">
        <v>7197909</v>
      </c>
      <c r="J1934">
        <v>3583.25</v>
      </c>
      <c r="K1934" t="s">
        <v>4802</v>
      </c>
    </row>
    <row r="1935" spans="1:11" x14ac:dyDescent="0.25">
      <c r="A1935" t="s">
        <v>5809</v>
      </c>
      <c r="G1935">
        <v>45869</v>
      </c>
      <c r="H1935" t="s">
        <v>3782</v>
      </c>
      <c r="I1935">
        <v>7197909</v>
      </c>
      <c r="J1935">
        <v>2160.0100000000002</v>
      </c>
      <c r="K1935" t="s">
        <v>4802</v>
      </c>
    </row>
    <row r="1936" spans="1:11" x14ac:dyDescent="0.25">
      <c r="A1936" t="s">
        <v>5810</v>
      </c>
      <c r="G1936">
        <v>45869</v>
      </c>
      <c r="H1936" t="s">
        <v>3782</v>
      </c>
      <c r="I1936">
        <v>7197909</v>
      </c>
      <c r="J1936">
        <v>1510.4</v>
      </c>
      <c r="K1936" t="s">
        <v>4802</v>
      </c>
    </row>
    <row r="1937" spans="1:11" x14ac:dyDescent="0.25">
      <c r="A1937" t="s">
        <v>5811</v>
      </c>
      <c r="G1937">
        <v>45869</v>
      </c>
      <c r="H1937" t="s">
        <v>3782</v>
      </c>
      <c r="I1937">
        <v>7197909</v>
      </c>
      <c r="J1937">
        <v>1366.38</v>
      </c>
      <c r="K1937" t="s">
        <v>4802</v>
      </c>
    </row>
    <row r="1938" spans="1:11" x14ac:dyDescent="0.25">
      <c r="A1938" t="s">
        <v>5812</v>
      </c>
      <c r="G1938">
        <v>45869</v>
      </c>
      <c r="H1938" t="s">
        <v>3782</v>
      </c>
      <c r="I1938">
        <v>7197909</v>
      </c>
      <c r="J1938">
        <v>1665.38</v>
      </c>
      <c r="K1938" t="s">
        <v>4802</v>
      </c>
    </row>
    <row r="1939" spans="1:11" x14ac:dyDescent="0.25">
      <c r="A1939" t="s">
        <v>5813</v>
      </c>
      <c r="G1939">
        <v>45869</v>
      </c>
      <c r="H1939" t="s">
        <v>3782</v>
      </c>
      <c r="I1939">
        <v>7197909</v>
      </c>
      <c r="J1939">
        <v>1532.59</v>
      </c>
      <c r="K1939" t="s">
        <v>4802</v>
      </c>
    </row>
    <row r="1940" spans="1:11" x14ac:dyDescent="0.25">
      <c r="A1940" t="s">
        <v>5814</v>
      </c>
      <c r="G1940">
        <v>45869</v>
      </c>
      <c r="H1940" t="s">
        <v>3782</v>
      </c>
      <c r="I1940">
        <v>7197909</v>
      </c>
      <c r="J1940">
        <v>1664.39</v>
      </c>
      <c r="K1940" t="s">
        <v>4802</v>
      </c>
    </row>
    <row r="1941" spans="1:11" x14ac:dyDescent="0.25">
      <c r="A1941" t="s">
        <v>5815</v>
      </c>
      <c r="G1941">
        <v>45869</v>
      </c>
      <c r="H1941" t="s">
        <v>3782</v>
      </c>
      <c r="I1941">
        <v>7197909</v>
      </c>
      <c r="J1941">
        <v>1574.31</v>
      </c>
      <c r="K1941" t="s">
        <v>4802</v>
      </c>
    </row>
    <row r="1942" spans="1:11" x14ac:dyDescent="0.25">
      <c r="A1942" t="s">
        <v>5816</v>
      </c>
      <c r="G1942">
        <v>45869</v>
      </c>
      <c r="H1942" t="s">
        <v>3782</v>
      </c>
      <c r="I1942">
        <v>7197909</v>
      </c>
      <c r="J1942">
        <v>1249.68</v>
      </c>
      <c r="K1942" t="s">
        <v>4802</v>
      </c>
    </row>
    <row r="1943" spans="1:11" x14ac:dyDescent="0.25">
      <c r="A1943" t="s">
        <v>5817</v>
      </c>
      <c r="G1943">
        <v>45869</v>
      </c>
      <c r="H1943" t="s">
        <v>3782</v>
      </c>
      <c r="I1943">
        <v>7197909</v>
      </c>
      <c r="J1943">
        <v>1620.76</v>
      </c>
      <c r="K1943" t="s">
        <v>4802</v>
      </c>
    </row>
    <row r="1944" spans="1:11" x14ac:dyDescent="0.25">
      <c r="A1944" t="s">
        <v>5818</v>
      </c>
      <c r="G1944">
        <v>45869</v>
      </c>
      <c r="H1944" t="s">
        <v>3782</v>
      </c>
      <c r="I1944">
        <v>7197909</v>
      </c>
      <c r="J1944">
        <v>1056.19</v>
      </c>
      <c r="K1944" t="s">
        <v>4802</v>
      </c>
    </row>
    <row r="1945" spans="1:11" x14ac:dyDescent="0.25">
      <c r="A1945" t="s">
        <v>5819</v>
      </c>
      <c r="G1945">
        <v>45869</v>
      </c>
      <c r="H1945" t="s">
        <v>3782</v>
      </c>
      <c r="I1945">
        <v>7197909</v>
      </c>
      <c r="J1945">
        <v>2688.89</v>
      </c>
      <c r="K1945" t="s">
        <v>4802</v>
      </c>
    </row>
    <row r="1946" spans="1:11" x14ac:dyDescent="0.25">
      <c r="A1946" t="s">
        <v>5820</v>
      </c>
      <c r="G1946">
        <v>45869</v>
      </c>
      <c r="H1946" t="s">
        <v>3782</v>
      </c>
      <c r="I1946">
        <v>7197909</v>
      </c>
      <c r="J1946">
        <v>948.74</v>
      </c>
      <c r="K1946" t="s">
        <v>4802</v>
      </c>
    </row>
    <row r="1947" spans="1:11" x14ac:dyDescent="0.25">
      <c r="A1947" t="s">
        <v>5821</v>
      </c>
      <c r="G1947">
        <v>45869</v>
      </c>
      <c r="H1947" t="s">
        <v>3782</v>
      </c>
      <c r="I1947">
        <v>7197909</v>
      </c>
      <c r="J1947">
        <v>1166.29</v>
      </c>
      <c r="K1947" t="s">
        <v>4802</v>
      </c>
    </row>
    <row r="1948" spans="1:11" x14ac:dyDescent="0.25">
      <c r="A1948" t="s">
        <v>5822</v>
      </c>
      <c r="G1948">
        <v>45869</v>
      </c>
      <c r="H1948" t="s">
        <v>3782</v>
      </c>
      <c r="I1948">
        <v>7197909</v>
      </c>
      <c r="J1948">
        <v>1564.89</v>
      </c>
      <c r="K1948" t="s">
        <v>4802</v>
      </c>
    </row>
    <row r="1949" spans="1:11" x14ac:dyDescent="0.25">
      <c r="A1949" t="s">
        <v>5823</v>
      </c>
      <c r="G1949">
        <v>45869</v>
      </c>
      <c r="H1949" t="s">
        <v>3782</v>
      </c>
      <c r="I1949">
        <v>7197909</v>
      </c>
      <c r="J1949">
        <v>1168.31</v>
      </c>
      <c r="K1949" t="s">
        <v>4802</v>
      </c>
    </row>
    <row r="1950" spans="1:11" x14ac:dyDescent="0.25">
      <c r="A1950" t="s">
        <v>5824</v>
      </c>
      <c r="G1950">
        <v>45870</v>
      </c>
      <c r="H1950" t="s">
        <v>3782</v>
      </c>
      <c r="I1950">
        <v>7618239</v>
      </c>
      <c r="J1950">
        <v>1394.18</v>
      </c>
      <c r="K1950" t="s">
        <v>4802</v>
      </c>
    </row>
    <row r="1951" spans="1:11" x14ac:dyDescent="0.25">
      <c r="A1951" t="s">
        <v>5825</v>
      </c>
      <c r="G1951">
        <v>45869</v>
      </c>
      <c r="H1951" t="s">
        <v>3782</v>
      </c>
      <c r="I1951">
        <v>7197909</v>
      </c>
      <c r="J1951">
        <v>2567.52</v>
      </c>
      <c r="K1951" t="s">
        <v>4802</v>
      </c>
    </row>
    <row r="1952" spans="1:11" x14ac:dyDescent="0.25">
      <c r="A1952" t="s">
        <v>5826</v>
      </c>
      <c r="G1952">
        <v>45869</v>
      </c>
      <c r="H1952" t="s">
        <v>3782</v>
      </c>
      <c r="I1952">
        <v>7197909</v>
      </c>
      <c r="J1952">
        <v>1025.94</v>
      </c>
      <c r="K1952" t="s">
        <v>4802</v>
      </c>
    </row>
    <row r="1953" spans="1:11" x14ac:dyDescent="0.25">
      <c r="A1953" t="s">
        <v>5827</v>
      </c>
      <c r="G1953">
        <v>45869</v>
      </c>
      <c r="H1953" t="s">
        <v>3782</v>
      </c>
      <c r="I1953">
        <v>7197909</v>
      </c>
      <c r="J1953">
        <v>2041.81</v>
      </c>
      <c r="K1953" t="s">
        <v>4802</v>
      </c>
    </row>
    <row r="1954" spans="1:11" x14ac:dyDescent="0.25">
      <c r="A1954" t="s">
        <v>5828</v>
      </c>
      <c r="G1954">
        <v>45869</v>
      </c>
      <c r="H1954" t="s">
        <v>3782</v>
      </c>
      <c r="I1954">
        <v>7197909</v>
      </c>
      <c r="J1954">
        <v>1978.18</v>
      </c>
      <c r="K1954" t="s">
        <v>4802</v>
      </c>
    </row>
    <row r="1955" spans="1:11" x14ac:dyDescent="0.25">
      <c r="A1955" t="s">
        <v>5829</v>
      </c>
      <c r="G1955">
        <v>45869</v>
      </c>
      <c r="H1955" t="s">
        <v>3782</v>
      </c>
      <c r="I1955">
        <v>7197909</v>
      </c>
      <c r="J1955">
        <v>1339.35</v>
      </c>
      <c r="K1955" t="s">
        <v>4802</v>
      </c>
    </row>
    <row r="1956" spans="1:11" x14ac:dyDescent="0.25">
      <c r="A1956" t="s">
        <v>5830</v>
      </c>
      <c r="G1956">
        <v>45869</v>
      </c>
      <c r="H1956" t="s">
        <v>3782</v>
      </c>
      <c r="I1956">
        <v>7197909</v>
      </c>
      <c r="J1956">
        <v>1911.65</v>
      </c>
      <c r="K1956" t="s">
        <v>4802</v>
      </c>
    </row>
    <row r="1957" spans="1:11" x14ac:dyDescent="0.25">
      <c r="A1957" t="s">
        <v>5831</v>
      </c>
      <c r="G1957">
        <v>45869</v>
      </c>
      <c r="H1957" t="s">
        <v>3782</v>
      </c>
      <c r="I1957">
        <v>7197909</v>
      </c>
      <c r="J1957">
        <v>2326.29</v>
      </c>
      <c r="K1957" t="s">
        <v>4802</v>
      </c>
    </row>
    <row r="1958" spans="1:11" x14ac:dyDescent="0.25">
      <c r="A1958" t="s">
        <v>5832</v>
      </c>
      <c r="G1958">
        <v>45869</v>
      </c>
      <c r="H1958" t="s">
        <v>3782</v>
      </c>
      <c r="I1958">
        <v>7197909</v>
      </c>
      <c r="J1958">
        <v>1453.68</v>
      </c>
      <c r="K1958" t="s">
        <v>4802</v>
      </c>
    </row>
    <row r="1959" spans="1:11" x14ac:dyDescent="0.25">
      <c r="A1959" t="s">
        <v>5833</v>
      </c>
      <c r="G1959">
        <v>45869</v>
      </c>
      <c r="H1959" t="s">
        <v>3782</v>
      </c>
      <c r="I1959">
        <v>7197909</v>
      </c>
      <c r="J1959">
        <v>3523.85</v>
      </c>
      <c r="K1959" t="s">
        <v>4802</v>
      </c>
    </row>
    <row r="1960" spans="1:11" x14ac:dyDescent="0.25">
      <c r="A1960" t="s">
        <v>5834</v>
      </c>
      <c r="G1960">
        <v>45869</v>
      </c>
      <c r="H1960" t="s">
        <v>3782</v>
      </c>
      <c r="I1960">
        <v>7197909</v>
      </c>
      <c r="J1960">
        <v>1876.49</v>
      </c>
      <c r="K1960" t="s">
        <v>4802</v>
      </c>
    </row>
    <row r="1961" spans="1:11" x14ac:dyDescent="0.25">
      <c r="A1961" t="s">
        <v>5835</v>
      </c>
      <c r="G1961">
        <v>45869</v>
      </c>
      <c r="H1961" t="s">
        <v>3782</v>
      </c>
      <c r="I1961">
        <v>7197909</v>
      </c>
      <c r="J1961">
        <v>1310.54</v>
      </c>
      <c r="K1961" t="s">
        <v>4802</v>
      </c>
    </row>
    <row r="1962" spans="1:11" x14ac:dyDescent="0.25">
      <c r="A1962" t="s">
        <v>5836</v>
      </c>
      <c r="G1962">
        <v>45869</v>
      </c>
      <c r="H1962" t="s">
        <v>3782</v>
      </c>
      <c r="I1962">
        <v>7197909</v>
      </c>
      <c r="J1962">
        <v>1797.81</v>
      </c>
      <c r="K1962" t="s">
        <v>4802</v>
      </c>
    </row>
    <row r="1963" spans="1:11" x14ac:dyDescent="0.25">
      <c r="A1963" t="s">
        <v>5837</v>
      </c>
      <c r="G1963">
        <v>45869</v>
      </c>
      <c r="H1963" t="s">
        <v>3782</v>
      </c>
      <c r="I1963">
        <v>7197909</v>
      </c>
      <c r="J1963">
        <v>1874.27</v>
      </c>
      <c r="K1963" t="s">
        <v>4802</v>
      </c>
    </row>
    <row r="1964" spans="1:11" x14ac:dyDescent="0.25">
      <c r="A1964" t="s">
        <v>5838</v>
      </c>
      <c r="G1964">
        <v>45869</v>
      </c>
      <c r="H1964" t="s">
        <v>3782</v>
      </c>
      <c r="I1964">
        <v>7197909</v>
      </c>
      <c r="J1964">
        <v>1112.51</v>
      </c>
      <c r="K1964" t="s">
        <v>4802</v>
      </c>
    </row>
    <row r="1965" spans="1:11" x14ac:dyDescent="0.25">
      <c r="A1965" t="s">
        <v>5839</v>
      </c>
      <c r="G1965">
        <v>45869</v>
      </c>
      <c r="H1965" t="s">
        <v>3782</v>
      </c>
      <c r="I1965">
        <v>7197909</v>
      </c>
      <c r="J1965">
        <v>1183.1500000000001</v>
      </c>
      <c r="K1965" t="s">
        <v>4802</v>
      </c>
    </row>
    <row r="1966" spans="1:11" x14ac:dyDescent="0.25">
      <c r="A1966" t="s">
        <v>5840</v>
      </c>
      <c r="G1966">
        <v>45869</v>
      </c>
      <c r="H1966" t="s">
        <v>3782</v>
      </c>
      <c r="I1966">
        <v>7197909</v>
      </c>
      <c r="J1966">
        <v>1393.43</v>
      </c>
      <c r="K1966" t="s">
        <v>4802</v>
      </c>
    </row>
    <row r="1967" spans="1:11" x14ac:dyDescent="0.25">
      <c r="A1967" t="s">
        <v>5841</v>
      </c>
      <c r="G1967">
        <v>45869</v>
      </c>
      <c r="H1967" t="s">
        <v>3782</v>
      </c>
      <c r="I1967">
        <v>7197909</v>
      </c>
      <c r="J1967">
        <v>1422.82</v>
      </c>
      <c r="K1967" t="s">
        <v>4802</v>
      </c>
    </row>
    <row r="1968" spans="1:11" x14ac:dyDescent="0.25">
      <c r="A1968" t="s">
        <v>5842</v>
      </c>
      <c r="G1968">
        <v>45869</v>
      </c>
      <c r="H1968" t="s">
        <v>3782</v>
      </c>
      <c r="I1968">
        <v>7197909</v>
      </c>
      <c r="J1968">
        <v>1321.49</v>
      </c>
      <c r="K1968" t="s">
        <v>4802</v>
      </c>
    </row>
    <row r="1969" spans="1:11" x14ac:dyDescent="0.25">
      <c r="A1969" t="s">
        <v>5843</v>
      </c>
      <c r="G1969">
        <v>45869</v>
      </c>
      <c r="H1969" t="s">
        <v>3782</v>
      </c>
      <c r="I1969">
        <v>7197909</v>
      </c>
      <c r="J1969">
        <v>1521.15</v>
      </c>
      <c r="K1969" t="s">
        <v>4802</v>
      </c>
    </row>
    <row r="1970" spans="1:11" x14ac:dyDescent="0.25">
      <c r="A1970" t="s">
        <v>5844</v>
      </c>
      <c r="G1970">
        <v>45869</v>
      </c>
      <c r="H1970" t="s">
        <v>3782</v>
      </c>
      <c r="I1970">
        <v>7197909</v>
      </c>
      <c r="J1970">
        <v>1309.77</v>
      </c>
      <c r="K1970" t="s">
        <v>4802</v>
      </c>
    </row>
    <row r="1971" spans="1:11" x14ac:dyDescent="0.25">
      <c r="A1971" t="s">
        <v>5845</v>
      </c>
      <c r="G1971">
        <v>45869</v>
      </c>
      <c r="H1971" t="s">
        <v>3782</v>
      </c>
      <c r="I1971">
        <v>7197909</v>
      </c>
      <c r="J1971">
        <v>2016.67</v>
      </c>
      <c r="K1971" t="s">
        <v>4802</v>
      </c>
    </row>
    <row r="1972" spans="1:11" x14ac:dyDescent="0.25">
      <c r="A1972" t="s">
        <v>5846</v>
      </c>
      <c r="G1972">
        <v>45869</v>
      </c>
      <c r="H1972" t="s">
        <v>3782</v>
      </c>
      <c r="I1972">
        <v>7197909</v>
      </c>
      <c r="J1972">
        <v>1339.72</v>
      </c>
      <c r="K1972" t="s">
        <v>4802</v>
      </c>
    </row>
    <row r="1973" spans="1:11" x14ac:dyDescent="0.25">
      <c r="A1973" t="s">
        <v>5847</v>
      </c>
      <c r="G1973">
        <v>45869</v>
      </c>
      <c r="H1973" t="s">
        <v>3782</v>
      </c>
      <c r="I1973">
        <v>7197909</v>
      </c>
      <c r="J1973">
        <v>1171.3900000000001</v>
      </c>
      <c r="K1973" t="s">
        <v>4802</v>
      </c>
    </row>
    <row r="1974" spans="1:11" x14ac:dyDescent="0.25">
      <c r="A1974" t="s">
        <v>5848</v>
      </c>
      <c r="G1974">
        <v>45869</v>
      </c>
      <c r="H1974" t="s">
        <v>3782</v>
      </c>
      <c r="I1974">
        <v>7197909</v>
      </c>
      <c r="J1974">
        <v>1941.37</v>
      </c>
      <c r="K1974" t="s">
        <v>4802</v>
      </c>
    </row>
    <row r="1975" spans="1:11" x14ac:dyDescent="0.25">
      <c r="A1975" t="s">
        <v>5849</v>
      </c>
      <c r="G1975">
        <v>45869</v>
      </c>
      <c r="H1975" t="s">
        <v>3782</v>
      </c>
      <c r="I1975">
        <v>7197909</v>
      </c>
      <c r="J1975">
        <v>1179.72</v>
      </c>
      <c r="K1975" t="s">
        <v>4802</v>
      </c>
    </row>
    <row r="1976" spans="1:11" x14ac:dyDescent="0.25">
      <c r="A1976" t="s">
        <v>5850</v>
      </c>
      <c r="G1976">
        <v>45869</v>
      </c>
      <c r="H1976" t="s">
        <v>3782</v>
      </c>
      <c r="I1976">
        <v>7197909</v>
      </c>
      <c r="J1976">
        <v>901.62</v>
      </c>
      <c r="K1976" t="s">
        <v>4802</v>
      </c>
    </row>
    <row r="1977" spans="1:11" x14ac:dyDescent="0.25">
      <c r="A1977" t="s">
        <v>5851</v>
      </c>
      <c r="G1977">
        <v>45869</v>
      </c>
      <c r="H1977" t="s">
        <v>3782</v>
      </c>
      <c r="I1977">
        <v>7197909</v>
      </c>
      <c r="J1977">
        <v>1500.23</v>
      </c>
      <c r="K1977" t="s">
        <v>4802</v>
      </c>
    </row>
    <row r="1978" spans="1:11" x14ac:dyDescent="0.25">
      <c r="A1978" t="s">
        <v>5852</v>
      </c>
      <c r="G1978">
        <v>45869</v>
      </c>
      <c r="H1978" t="s">
        <v>3782</v>
      </c>
      <c r="I1978">
        <v>7197909</v>
      </c>
      <c r="J1978">
        <v>598.99</v>
      </c>
      <c r="K1978" t="s">
        <v>4802</v>
      </c>
    </row>
    <row r="1979" spans="1:11" x14ac:dyDescent="0.25">
      <c r="A1979" t="s">
        <v>5853</v>
      </c>
      <c r="G1979">
        <v>45869</v>
      </c>
      <c r="H1979" t="s">
        <v>3782</v>
      </c>
      <c r="I1979">
        <v>7197909</v>
      </c>
      <c r="J1979">
        <v>1552.32</v>
      </c>
      <c r="K1979" t="s">
        <v>4802</v>
      </c>
    </row>
    <row r="1980" spans="1:11" x14ac:dyDescent="0.25">
      <c r="A1980" t="s">
        <v>5854</v>
      </c>
      <c r="G1980">
        <v>45881</v>
      </c>
      <c r="H1980" t="s">
        <v>3782</v>
      </c>
      <c r="I1980">
        <v>1101665</v>
      </c>
      <c r="J1980">
        <v>159</v>
      </c>
      <c r="K1980" t="s">
        <v>5855</v>
      </c>
    </row>
    <row r="1981" spans="1:11" x14ac:dyDescent="0.25">
      <c r="A1981" t="s">
        <v>5856</v>
      </c>
      <c r="G1981">
        <v>45894</v>
      </c>
      <c r="H1981" t="s">
        <v>3782</v>
      </c>
      <c r="I1981">
        <v>6324899</v>
      </c>
      <c r="J1981">
        <v>451.35</v>
      </c>
      <c r="K1981" t="s">
        <v>4802</v>
      </c>
    </row>
    <row r="1982" spans="1:11" x14ac:dyDescent="0.25">
      <c r="A1982" t="s">
        <v>5857</v>
      </c>
      <c r="G1982">
        <v>45894</v>
      </c>
      <c r="H1982" t="s">
        <v>3782</v>
      </c>
      <c r="I1982">
        <v>1091851</v>
      </c>
      <c r="J1982">
        <v>686</v>
      </c>
      <c r="K1982" t="s">
        <v>4802</v>
      </c>
    </row>
    <row r="1983" spans="1:11" x14ac:dyDescent="0.25">
      <c r="A1983" t="s">
        <v>5858</v>
      </c>
      <c r="G1983">
        <v>45894</v>
      </c>
      <c r="H1983" t="s">
        <v>3782</v>
      </c>
      <c r="I1983">
        <v>6324899</v>
      </c>
      <c r="J1983">
        <v>1344</v>
      </c>
      <c r="K1983" t="s">
        <v>4802</v>
      </c>
    </row>
    <row r="1984" spans="1:11" x14ac:dyDescent="0.25">
      <c r="A1984" t="s">
        <v>5859</v>
      </c>
      <c r="G1984">
        <v>45895</v>
      </c>
      <c r="H1984" t="s">
        <v>4800</v>
      </c>
      <c r="I1984" t="s">
        <v>5860</v>
      </c>
      <c r="J1984">
        <v>8</v>
      </c>
      <c r="K1984" t="s">
        <v>4802</v>
      </c>
    </row>
    <row r="1985" spans="1:11" x14ac:dyDescent="0.25">
      <c r="A1985" t="s">
        <v>5861</v>
      </c>
      <c r="G1985">
        <v>45895</v>
      </c>
      <c r="H1985" t="s">
        <v>4800</v>
      </c>
      <c r="I1985" t="s">
        <v>5860</v>
      </c>
      <c r="J1985">
        <v>8</v>
      </c>
      <c r="K1985" t="s">
        <v>4802</v>
      </c>
    </row>
    <row r="1986" spans="1:11" x14ac:dyDescent="0.25">
      <c r="A1986" t="s">
        <v>5862</v>
      </c>
      <c r="G1986">
        <v>45895</v>
      </c>
      <c r="H1986" t="s">
        <v>4800</v>
      </c>
      <c r="I1986" t="s">
        <v>5863</v>
      </c>
      <c r="J1986">
        <v>8</v>
      </c>
      <c r="K1986" t="s">
        <v>4802</v>
      </c>
    </row>
    <row r="1987" spans="1:11" x14ac:dyDescent="0.25">
      <c r="A1987" t="s">
        <v>5864</v>
      </c>
      <c r="H1987" t="s">
        <v>3751</v>
      </c>
      <c r="I1987" t="s">
        <v>3751</v>
      </c>
      <c r="J1987">
        <v>0</v>
      </c>
      <c r="K1987" t="s">
        <v>4802</v>
      </c>
    </row>
    <row r="1988" spans="1:11" x14ac:dyDescent="0.25">
      <c r="A1988" t="s">
        <v>5865</v>
      </c>
      <c r="G1988">
        <v>45895</v>
      </c>
      <c r="H1988" t="s">
        <v>4800</v>
      </c>
      <c r="I1988" t="s">
        <v>5860</v>
      </c>
      <c r="J1988">
        <v>8</v>
      </c>
      <c r="K1988" t="s">
        <v>4802</v>
      </c>
    </row>
    <row r="1989" spans="1:11" x14ac:dyDescent="0.25">
      <c r="A1989" t="s">
        <v>5866</v>
      </c>
      <c r="G1989">
        <v>45895</v>
      </c>
      <c r="H1989" t="s">
        <v>4800</v>
      </c>
      <c r="I1989" t="s">
        <v>5860</v>
      </c>
      <c r="J1989">
        <v>8</v>
      </c>
      <c r="K1989" t="s">
        <v>4802</v>
      </c>
    </row>
    <row r="1990" spans="1:11" x14ac:dyDescent="0.25">
      <c r="A1990" t="s">
        <v>5867</v>
      </c>
      <c r="G1990">
        <v>45895</v>
      </c>
      <c r="H1990" t="s">
        <v>4800</v>
      </c>
      <c r="I1990" t="s">
        <v>5863</v>
      </c>
      <c r="J1990">
        <v>8</v>
      </c>
      <c r="K1990" t="s">
        <v>4802</v>
      </c>
    </row>
    <row r="1991" spans="1:11" x14ac:dyDescent="0.25">
      <c r="A1991" t="s">
        <v>5868</v>
      </c>
      <c r="G1991">
        <v>45895</v>
      </c>
      <c r="H1991" t="s">
        <v>4800</v>
      </c>
      <c r="I1991" t="s">
        <v>5863</v>
      </c>
      <c r="J1991">
        <v>8</v>
      </c>
      <c r="K1991" t="s">
        <v>4802</v>
      </c>
    </row>
    <row r="1992" spans="1:11" x14ac:dyDescent="0.25">
      <c r="A1992" t="s">
        <v>5869</v>
      </c>
      <c r="G1992">
        <v>45895</v>
      </c>
      <c r="H1992" t="s">
        <v>4800</v>
      </c>
      <c r="I1992" t="s">
        <v>5860</v>
      </c>
      <c r="J1992">
        <v>22</v>
      </c>
      <c r="K1992" t="s">
        <v>4802</v>
      </c>
    </row>
    <row r="1993" spans="1:11" x14ac:dyDescent="0.25">
      <c r="A1993" t="s">
        <v>5870</v>
      </c>
      <c r="H1993" t="s">
        <v>3751</v>
      </c>
      <c r="I1993" t="s">
        <v>3751</v>
      </c>
      <c r="J1993">
        <v>0</v>
      </c>
      <c r="K1993" t="s">
        <v>4802</v>
      </c>
    </row>
    <row r="1994" spans="1:11" x14ac:dyDescent="0.25">
      <c r="A1994" t="s">
        <v>5871</v>
      </c>
      <c r="H1994" t="s">
        <v>3751</v>
      </c>
      <c r="I1994" t="s">
        <v>3751</v>
      </c>
      <c r="J1994">
        <v>0</v>
      </c>
      <c r="K1994" t="s">
        <v>4802</v>
      </c>
    </row>
    <row r="1995" spans="1:11" x14ac:dyDescent="0.25">
      <c r="A1995" t="s">
        <v>5872</v>
      </c>
      <c r="H1995" t="s">
        <v>3751</v>
      </c>
      <c r="I1995" t="s">
        <v>3751</v>
      </c>
      <c r="J1995">
        <v>0</v>
      </c>
      <c r="K1995" t="s">
        <v>4802</v>
      </c>
    </row>
    <row r="1996" spans="1:11" x14ac:dyDescent="0.25">
      <c r="A1996" t="s">
        <v>5873</v>
      </c>
      <c r="H1996" t="s">
        <v>3751</v>
      </c>
      <c r="I1996" t="s">
        <v>3751</v>
      </c>
      <c r="J1996">
        <v>0</v>
      </c>
      <c r="K1996" t="s">
        <v>4802</v>
      </c>
    </row>
    <row r="1997" spans="1:11" x14ac:dyDescent="0.25">
      <c r="A1997" t="s">
        <v>5874</v>
      </c>
      <c r="H1997" t="s">
        <v>3751</v>
      </c>
      <c r="I1997" t="s">
        <v>3751</v>
      </c>
      <c r="J1997">
        <v>0</v>
      </c>
      <c r="K1997" t="s">
        <v>4802</v>
      </c>
    </row>
    <row r="1998" spans="1:11" x14ac:dyDescent="0.25">
      <c r="A1998" t="s">
        <v>5875</v>
      </c>
      <c r="H1998" t="s">
        <v>3751</v>
      </c>
      <c r="I1998" t="s">
        <v>3751</v>
      </c>
      <c r="J1998">
        <v>0</v>
      </c>
      <c r="K1998" t="s">
        <v>4802</v>
      </c>
    </row>
    <row r="1999" spans="1:11" x14ac:dyDescent="0.25">
      <c r="A1999" t="s">
        <v>5876</v>
      </c>
      <c r="H1999" t="s">
        <v>3751</v>
      </c>
      <c r="I1999" t="s">
        <v>3751</v>
      </c>
      <c r="J1999">
        <v>0</v>
      </c>
      <c r="K1999" t="s">
        <v>4802</v>
      </c>
    </row>
    <row r="2000" spans="1:11" x14ac:dyDescent="0.25">
      <c r="A2000" t="s">
        <v>5877</v>
      </c>
      <c r="H2000" t="s">
        <v>3751</v>
      </c>
      <c r="I2000" t="s">
        <v>3751</v>
      </c>
      <c r="J2000">
        <v>0</v>
      </c>
      <c r="K2000" t="s">
        <v>4802</v>
      </c>
    </row>
    <row r="2001" spans="1:11" x14ac:dyDescent="0.25">
      <c r="A2001" t="s">
        <v>5878</v>
      </c>
      <c r="H2001" t="s">
        <v>3751</v>
      </c>
      <c r="I2001" t="s">
        <v>3751</v>
      </c>
      <c r="J2001">
        <v>0</v>
      </c>
      <c r="K2001" t="s">
        <v>4802</v>
      </c>
    </row>
    <row r="2002" spans="1:11" x14ac:dyDescent="0.25">
      <c r="A2002" t="s">
        <v>5879</v>
      </c>
      <c r="H2002" t="s">
        <v>3751</v>
      </c>
      <c r="I2002" t="s">
        <v>3751</v>
      </c>
      <c r="J2002">
        <v>0</v>
      </c>
      <c r="K2002" t="s">
        <v>4802</v>
      </c>
    </row>
    <row r="2003" spans="1:11" x14ac:dyDescent="0.25">
      <c r="A2003" t="s">
        <v>5880</v>
      </c>
      <c r="H2003" t="s">
        <v>3751</v>
      </c>
      <c r="I2003" t="s">
        <v>3751</v>
      </c>
      <c r="J2003">
        <v>0</v>
      </c>
      <c r="K2003" t="s">
        <v>4802</v>
      </c>
    </row>
    <row r="2004" spans="1:11" x14ac:dyDescent="0.25">
      <c r="A2004" t="s">
        <v>5881</v>
      </c>
      <c r="H2004" t="s">
        <v>3751</v>
      </c>
      <c r="I2004" t="s">
        <v>3751</v>
      </c>
      <c r="J2004">
        <v>0</v>
      </c>
      <c r="K2004" t="s">
        <v>4802</v>
      </c>
    </row>
    <row r="2005" spans="1:11" x14ac:dyDescent="0.25">
      <c r="A2005" t="s">
        <v>5882</v>
      </c>
      <c r="H2005" t="s">
        <v>3751</v>
      </c>
      <c r="I2005" t="s">
        <v>3751</v>
      </c>
      <c r="J2005">
        <v>0</v>
      </c>
      <c r="K2005" t="s">
        <v>4802</v>
      </c>
    </row>
    <row r="2006" spans="1:11" x14ac:dyDescent="0.25">
      <c r="A2006" t="s">
        <v>5883</v>
      </c>
      <c r="H2006" t="s">
        <v>3751</v>
      </c>
      <c r="I2006" t="s">
        <v>3751</v>
      </c>
      <c r="J2006">
        <v>0</v>
      </c>
      <c r="K2006" t="s">
        <v>4802</v>
      </c>
    </row>
    <row r="2007" spans="1:11" x14ac:dyDescent="0.25">
      <c r="A2007" t="s">
        <v>5884</v>
      </c>
      <c r="H2007" t="s">
        <v>3751</v>
      </c>
      <c r="I2007" t="s">
        <v>3751</v>
      </c>
      <c r="J2007">
        <v>0</v>
      </c>
      <c r="K2007" t="s">
        <v>4802</v>
      </c>
    </row>
    <row r="2008" spans="1:11" x14ac:dyDescent="0.25">
      <c r="A2008" t="s">
        <v>5885</v>
      </c>
      <c r="H2008" t="s">
        <v>3751</v>
      </c>
      <c r="I2008" t="s">
        <v>3751</v>
      </c>
      <c r="J2008">
        <v>0</v>
      </c>
      <c r="K2008" t="s">
        <v>4802</v>
      </c>
    </row>
    <row r="2009" spans="1:11" x14ac:dyDescent="0.25">
      <c r="A2009" t="s">
        <v>5886</v>
      </c>
      <c r="H2009" t="s">
        <v>3751</v>
      </c>
      <c r="I2009" t="s">
        <v>3751</v>
      </c>
      <c r="J2009">
        <v>0</v>
      </c>
      <c r="K2009" t="s">
        <v>4802</v>
      </c>
    </row>
    <row r="2010" spans="1:11" x14ac:dyDescent="0.25">
      <c r="A2010" t="s">
        <v>5887</v>
      </c>
      <c r="G2010">
        <v>45891</v>
      </c>
      <c r="H2010" t="s">
        <v>3782</v>
      </c>
      <c r="I2010">
        <v>1239017</v>
      </c>
      <c r="J2010">
        <v>70.680000000000007</v>
      </c>
      <c r="K2010" t="s">
        <v>4802</v>
      </c>
    </row>
    <row r="2011" spans="1:11" x14ac:dyDescent="0.25">
      <c r="A2011" t="s">
        <v>5888</v>
      </c>
      <c r="H2011" t="s">
        <v>3751</v>
      </c>
      <c r="I2011" t="s">
        <v>3751</v>
      </c>
      <c r="J2011">
        <v>0</v>
      </c>
      <c r="K2011" t="s">
        <v>4802</v>
      </c>
    </row>
    <row r="2012" spans="1:11" x14ac:dyDescent="0.25">
      <c r="A2012" t="s">
        <v>4822</v>
      </c>
      <c r="H2012" t="s">
        <v>3751</v>
      </c>
      <c r="I2012" t="s">
        <v>3751</v>
      </c>
      <c r="J2012">
        <v>0</v>
      </c>
      <c r="K2012" t="s">
        <v>4802</v>
      </c>
    </row>
    <row r="2013" spans="1:11" x14ac:dyDescent="0.25">
      <c r="A2013" t="s">
        <v>5889</v>
      </c>
      <c r="G2013">
        <v>45888</v>
      </c>
      <c r="H2013" t="s">
        <v>3782</v>
      </c>
      <c r="I2013">
        <v>1211610</v>
      </c>
      <c r="J2013">
        <v>623</v>
      </c>
      <c r="K2013" t="s">
        <v>5890</v>
      </c>
    </row>
    <row r="2014" spans="1:11" x14ac:dyDescent="0.25">
      <c r="A2014" t="s">
        <v>5891</v>
      </c>
      <c r="G2014">
        <v>45880</v>
      </c>
      <c r="H2014" t="s">
        <v>4951</v>
      </c>
      <c r="I2014">
        <v>25119</v>
      </c>
      <c r="J2014">
        <v>10</v>
      </c>
      <c r="K2014" t="s">
        <v>4802</v>
      </c>
    </row>
    <row r="2015" spans="1:11" x14ac:dyDescent="0.25">
      <c r="A2015" t="s">
        <v>5892</v>
      </c>
      <c r="G2015">
        <v>45880</v>
      </c>
      <c r="H2015" t="s">
        <v>4951</v>
      </c>
      <c r="I2015">
        <v>25120</v>
      </c>
      <c r="J2015">
        <v>10</v>
      </c>
      <c r="K2015" t="s">
        <v>4802</v>
      </c>
    </row>
    <row r="2016" spans="1:11" x14ac:dyDescent="0.25">
      <c r="A2016" t="s">
        <v>5893</v>
      </c>
      <c r="G2016">
        <v>45880</v>
      </c>
      <c r="H2016" t="s">
        <v>4951</v>
      </c>
      <c r="I2016">
        <v>25117</v>
      </c>
      <c r="J2016">
        <v>36.11</v>
      </c>
      <c r="K2016" t="s">
        <v>4802</v>
      </c>
    </row>
    <row r="2017" spans="1:11" x14ac:dyDescent="0.25">
      <c r="A2017" t="s">
        <v>5894</v>
      </c>
      <c r="G2017">
        <v>45881</v>
      </c>
      <c r="H2017" t="s">
        <v>4951</v>
      </c>
      <c r="I2017">
        <v>25145</v>
      </c>
      <c r="J2017">
        <v>8</v>
      </c>
      <c r="K2017" t="s">
        <v>4802</v>
      </c>
    </row>
    <row r="2018" spans="1:11" x14ac:dyDescent="0.25">
      <c r="A2018" t="s">
        <v>5895</v>
      </c>
      <c r="G2018">
        <v>45881</v>
      </c>
      <c r="H2018" t="s">
        <v>4951</v>
      </c>
      <c r="I2018">
        <v>25146</v>
      </c>
      <c r="J2018">
        <v>8</v>
      </c>
      <c r="K2018" t="s">
        <v>4802</v>
      </c>
    </row>
    <row r="2019" spans="1:11" x14ac:dyDescent="0.25">
      <c r="A2019" t="s">
        <v>5896</v>
      </c>
      <c r="G2019">
        <v>45881</v>
      </c>
      <c r="H2019" t="s">
        <v>4951</v>
      </c>
      <c r="I2019">
        <v>25147</v>
      </c>
      <c r="J2019">
        <v>20</v>
      </c>
      <c r="K2019" t="s">
        <v>4802</v>
      </c>
    </row>
    <row r="2020" spans="1:11" x14ac:dyDescent="0.25">
      <c r="A2020" t="s">
        <v>5897</v>
      </c>
      <c r="G2020">
        <v>45881</v>
      </c>
      <c r="H2020" t="s">
        <v>4951</v>
      </c>
      <c r="I2020">
        <v>25148</v>
      </c>
      <c r="J2020">
        <v>20</v>
      </c>
      <c r="K2020" t="s">
        <v>4802</v>
      </c>
    </row>
    <row r="2021" spans="1:11" x14ac:dyDescent="0.25">
      <c r="A2021" t="s">
        <v>5898</v>
      </c>
      <c r="G2021">
        <v>45882</v>
      </c>
      <c r="H2021" t="s">
        <v>4951</v>
      </c>
      <c r="I2021">
        <v>25154</v>
      </c>
      <c r="J2021">
        <v>8</v>
      </c>
      <c r="K2021" t="s">
        <v>4802</v>
      </c>
    </row>
    <row r="2022" spans="1:11" x14ac:dyDescent="0.25">
      <c r="A2022" t="s">
        <v>5899</v>
      </c>
      <c r="G2022">
        <v>45882</v>
      </c>
      <c r="H2022" t="s">
        <v>4951</v>
      </c>
      <c r="I2022">
        <v>25155</v>
      </c>
      <c r="J2022">
        <v>8</v>
      </c>
      <c r="K2022" t="s">
        <v>4802</v>
      </c>
    </row>
    <row r="2023" spans="1:11" x14ac:dyDescent="0.25">
      <c r="A2023" t="s">
        <v>5900</v>
      </c>
      <c r="G2023">
        <v>45883</v>
      </c>
      <c r="H2023" t="s">
        <v>4951</v>
      </c>
      <c r="I2023">
        <v>25158</v>
      </c>
      <c r="J2023">
        <v>8</v>
      </c>
      <c r="K2023" t="s">
        <v>4802</v>
      </c>
    </row>
    <row r="2024" spans="1:11" x14ac:dyDescent="0.25">
      <c r="A2024" t="s">
        <v>5901</v>
      </c>
      <c r="G2024">
        <v>45883</v>
      </c>
      <c r="H2024" t="s">
        <v>4951</v>
      </c>
      <c r="I2024">
        <v>25159</v>
      </c>
      <c r="J2024">
        <v>8</v>
      </c>
      <c r="K2024" t="s">
        <v>4802</v>
      </c>
    </row>
    <row r="2025" spans="1:11" x14ac:dyDescent="0.25">
      <c r="A2025" t="s">
        <v>5902</v>
      </c>
      <c r="G2025">
        <v>45883</v>
      </c>
      <c r="H2025" t="s">
        <v>4951</v>
      </c>
      <c r="I2025">
        <v>25219</v>
      </c>
      <c r="J2025">
        <v>8</v>
      </c>
      <c r="K2025" t="s">
        <v>4802</v>
      </c>
    </row>
    <row r="2026" spans="1:11" x14ac:dyDescent="0.25">
      <c r="A2026" t="s">
        <v>5903</v>
      </c>
      <c r="G2026">
        <v>45883</v>
      </c>
      <c r="H2026" t="s">
        <v>4951</v>
      </c>
      <c r="I2026">
        <v>25220</v>
      </c>
      <c r="J2026">
        <v>8</v>
      </c>
      <c r="K2026" t="s">
        <v>4802</v>
      </c>
    </row>
    <row r="2027" spans="1:11" x14ac:dyDescent="0.25">
      <c r="A2027" t="s">
        <v>5904</v>
      </c>
      <c r="G2027">
        <v>45887</v>
      </c>
      <c r="H2027" t="s">
        <v>4951</v>
      </c>
      <c r="I2027">
        <v>25174</v>
      </c>
      <c r="J2027">
        <v>8</v>
      </c>
      <c r="K2027" t="s">
        <v>4802</v>
      </c>
    </row>
    <row r="2028" spans="1:11" x14ac:dyDescent="0.25">
      <c r="A2028" t="s">
        <v>5905</v>
      </c>
      <c r="G2028">
        <v>45887</v>
      </c>
      <c r="H2028" t="s">
        <v>4951</v>
      </c>
      <c r="I2028">
        <v>25175</v>
      </c>
      <c r="J2028">
        <v>8</v>
      </c>
      <c r="K2028" t="s">
        <v>4802</v>
      </c>
    </row>
    <row r="2029" spans="1:11" x14ac:dyDescent="0.25">
      <c r="A2029" t="s">
        <v>5906</v>
      </c>
      <c r="G2029">
        <v>45887</v>
      </c>
      <c r="H2029" t="s">
        <v>4951</v>
      </c>
      <c r="I2029">
        <v>25168</v>
      </c>
      <c r="J2029">
        <v>20</v>
      </c>
      <c r="K2029" t="s">
        <v>4802</v>
      </c>
    </row>
    <row r="2030" spans="1:11" x14ac:dyDescent="0.25">
      <c r="A2030" t="s">
        <v>5907</v>
      </c>
      <c r="G2030">
        <v>45887</v>
      </c>
      <c r="H2030" t="s">
        <v>4951</v>
      </c>
      <c r="I2030">
        <v>25169</v>
      </c>
      <c r="J2030">
        <v>20</v>
      </c>
      <c r="K2030" t="s">
        <v>4802</v>
      </c>
    </row>
    <row r="2031" spans="1:11" x14ac:dyDescent="0.25">
      <c r="A2031" t="s">
        <v>5908</v>
      </c>
      <c r="G2031">
        <v>45887</v>
      </c>
      <c r="H2031" t="s">
        <v>4951</v>
      </c>
      <c r="I2031">
        <v>25171</v>
      </c>
      <c r="J2031">
        <v>20</v>
      </c>
      <c r="K2031" t="s">
        <v>4802</v>
      </c>
    </row>
    <row r="2032" spans="1:11" x14ac:dyDescent="0.25">
      <c r="A2032" t="s">
        <v>5909</v>
      </c>
      <c r="G2032">
        <v>45888</v>
      </c>
      <c r="H2032" t="s">
        <v>4951</v>
      </c>
      <c r="I2032">
        <v>25183</v>
      </c>
      <c r="J2032">
        <v>8</v>
      </c>
      <c r="K2032" t="s">
        <v>4802</v>
      </c>
    </row>
    <row r="2033" spans="1:11" x14ac:dyDescent="0.25">
      <c r="A2033" t="s">
        <v>5910</v>
      </c>
      <c r="G2033">
        <v>45888</v>
      </c>
      <c r="H2033" t="s">
        <v>4951</v>
      </c>
      <c r="I2033">
        <v>25184</v>
      </c>
      <c r="J2033">
        <v>8</v>
      </c>
      <c r="K2033" t="s">
        <v>4802</v>
      </c>
    </row>
    <row r="2034" spans="1:11" x14ac:dyDescent="0.25">
      <c r="A2034" t="s">
        <v>5911</v>
      </c>
      <c r="G2034">
        <v>45888</v>
      </c>
      <c r="H2034" t="s">
        <v>4951</v>
      </c>
      <c r="I2034">
        <v>25190</v>
      </c>
      <c r="J2034">
        <v>8</v>
      </c>
      <c r="K2034" t="s">
        <v>4802</v>
      </c>
    </row>
    <row r="2035" spans="1:11" x14ac:dyDescent="0.25">
      <c r="A2035" t="s">
        <v>5912</v>
      </c>
      <c r="G2035">
        <v>45888</v>
      </c>
      <c r="H2035" t="s">
        <v>4951</v>
      </c>
      <c r="I2035">
        <v>25191</v>
      </c>
      <c r="J2035">
        <v>8</v>
      </c>
      <c r="K2035" t="s">
        <v>4802</v>
      </c>
    </row>
    <row r="2036" spans="1:11" x14ac:dyDescent="0.25">
      <c r="A2036" t="s">
        <v>5913</v>
      </c>
      <c r="G2036">
        <v>45888</v>
      </c>
      <c r="H2036" t="s">
        <v>4951</v>
      </c>
      <c r="I2036">
        <v>25192</v>
      </c>
      <c r="J2036">
        <v>11</v>
      </c>
      <c r="K2036" t="s">
        <v>4802</v>
      </c>
    </row>
    <row r="2037" spans="1:11" x14ac:dyDescent="0.25">
      <c r="A2037" t="s">
        <v>5914</v>
      </c>
      <c r="G2037">
        <v>45889</v>
      </c>
      <c r="H2037" t="s">
        <v>4951</v>
      </c>
      <c r="I2037">
        <v>25209</v>
      </c>
      <c r="J2037">
        <v>8</v>
      </c>
      <c r="K2037" t="s">
        <v>4802</v>
      </c>
    </row>
    <row r="2038" spans="1:11" x14ac:dyDescent="0.25">
      <c r="A2038" t="s">
        <v>5915</v>
      </c>
      <c r="G2038">
        <v>45889</v>
      </c>
      <c r="H2038" t="s">
        <v>4951</v>
      </c>
      <c r="I2038">
        <v>25206</v>
      </c>
      <c r="J2038">
        <v>20</v>
      </c>
      <c r="K2038" t="s">
        <v>4802</v>
      </c>
    </row>
    <row r="2039" spans="1:11" x14ac:dyDescent="0.25">
      <c r="A2039" t="s">
        <v>5916</v>
      </c>
      <c r="G2039">
        <v>45889</v>
      </c>
      <c r="H2039" t="s">
        <v>4951</v>
      </c>
      <c r="I2039">
        <v>25207</v>
      </c>
      <c r="J2039">
        <v>20</v>
      </c>
      <c r="K2039" t="s">
        <v>4802</v>
      </c>
    </row>
    <row r="2040" spans="1:11" x14ac:dyDescent="0.25">
      <c r="A2040" t="s">
        <v>5917</v>
      </c>
      <c r="G2040">
        <v>45889</v>
      </c>
      <c r="H2040" t="s">
        <v>4951</v>
      </c>
      <c r="I2040">
        <v>25208</v>
      </c>
      <c r="J2040">
        <v>10</v>
      </c>
      <c r="K2040" t="s">
        <v>4802</v>
      </c>
    </row>
    <row r="2041" spans="1:11" x14ac:dyDescent="0.25">
      <c r="A2041" t="s">
        <v>5918</v>
      </c>
      <c r="G2041">
        <v>45894</v>
      </c>
      <c r="H2041" t="s">
        <v>3782</v>
      </c>
      <c r="I2041">
        <v>6324899</v>
      </c>
      <c r="J2041">
        <v>651.95000000000005</v>
      </c>
      <c r="K2041" t="s">
        <v>4802</v>
      </c>
    </row>
    <row r="2042" spans="1:11" x14ac:dyDescent="0.25">
      <c r="A2042" t="s">
        <v>5919</v>
      </c>
      <c r="G2042">
        <v>45894</v>
      </c>
      <c r="H2042" t="s">
        <v>3782</v>
      </c>
      <c r="I2042">
        <v>6324899</v>
      </c>
      <c r="J2042">
        <v>300.89999999999998</v>
      </c>
      <c r="K2042" t="s">
        <v>4802</v>
      </c>
    </row>
    <row r="2043" spans="1:11" x14ac:dyDescent="0.25">
      <c r="A2043" t="s">
        <v>5920</v>
      </c>
      <c r="G2043">
        <v>45894</v>
      </c>
      <c r="H2043" t="s">
        <v>3782</v>
      </c>
      <c r="I2043">
        <v>6324899</v>
      </c>
      <c r="J2043">
        <v>300.89999999999998</v>
      </c>
      <c r="K2043" t="s">
        <v>4802</v>
      </c>
    </row>
    <row r="2044" spans="1:11" x14ac:dyDescent="0.25">
      <c r="A2044" t="s">
        <v>5921</v>
      </c>
      <c r="G2044">
        <v>45894</v>
      </c>
      <c r="H2044" t="s">
        <v>3782</v>
      </c>
      <c r="I2044">
        <v>6324899</v>
      </c>
      <c r="J2044">
        <v>401.2</v>
      </c>
      <c r="K2044" t="s">
        <v>4802</v>
      </c>
    </row>
    <row r="2045" spans="1:11" x14ac:dyDescent="0.25">
      <c r="A2045" t="s">
        <v>5922</v>
      </c>
      <c r="G2045">
        <v>45895</v>
      </c>
      <c r="H2045" t="s">
        <v>4800</v>
      </c>
      <c r="I2045" t="s">
        <v>5421</v>
      </c>
      <c r="J2045">
        <v>34</v>
      </c>
      <c r="K2045" t="s">
        <v>4802</v>
      </c>
    </row>
    <row r="2046" spans="1:11" x14ac:dyDescent="0.25">
      <c r="A2046" t="s">
        <v>5923</v>
      </c>
      <c r="G2046">
        <v>45895</v>
      </c>
      <c r="H2046" t="s">
        <v>4800</v>
      </c>
      <c r="I2046" t="s">
        <v>5423</v>
      </c>
      <c r="J2046">
        <v>8</v>
      </c>
      <c r="K2046" t="s">
        <v>4802</v>
      </c>
    </row>
    <row r="2047" spans="1:11" x14ac:dyDescent="0.25">
      <c r="A2047" t="s">
        <v>5924</v>
      </c>
      <c r="G2047">
        <v>45895</v>
      </c>
      <c r="H2047" t="s">
        <v>4800</v>
      </c>
      <c r="I2047" t="s">
        <v>5421</v>
      </c>
      <c r="J2047">
        <v>280</v>
      </c>
      <c r="K2047" t="s">
        <v>4802</v>
      </c>
    </row>
    <row r="2048" spans="1:11" x14ac:dyDescent="0.25">
      <c r="A2048" t="s">
        <v>5925</v>
      </c>
      <c r="G2048">
        <v>45890</v>
      </c>
      <c r="H2048" t="s">
        <v>4800</v>
      </c>
      <c r="I2048" t="s">
        <v>5926</v>
      </c>
      <c r="J2048">
        <v>34</v>
      </c>
      <c r="K2048" t="s">
        <v>4802</v>
      </c>
    </row>
    <row r="2049" spans="1:11" x14ac:dyDescent="0.25">
      <c r="A2049" t="s">
        <v>5927</v>
      </c>
      <c r="G2049">
        <v>45890</v>
      </c>
      <c r="H2049" t="s">
        <v>4800</v>
      </c>
      <c r="I2049" t="s">
        <v>5928</v>
      </c>
      <c r="J2049">
        <v>10</v>
      </c>
      <c r="K2049" t="s">
        <v>4802</v>
      </c>
    </row>
    <row r="2050" spans="1:11" x14ac:dyDescent="0.25">
      <c r="A2050" t="s">
        <v>5929</v>
      </c>
      <c r="H2050" t="s">
        <v>3751</v>
      </c>
      <c r="I2050" t="s">
        <v>3751</v>
      </c>
      <c r="J2050">
        <v>0</v>
      </c>
      <c r="K2050" t="s">
        <v>4802</v>
      </c>
    </row>
    <row r="2051" spans="1:11" x14ac:dyDescent="0.25">
      <c r="A2051" t="s">
        <v>4822</v>
      </c>
      <c r="H2051" t="s">
        <v>3751</v>
      </c>
      <c r="I2051" t="s">
        <v>3751</v>
      </c>
      <c r="J2051">
        <v>0</v>
      </c>
      <c r="K2051" t="s">
        <v>4802</v>
      </c>
    </row>
    <row r="2052" spans="1:11" x14ac:dyDescent="0.25">
      <c r="A2052" t="s">
        <v>5930</v>
      </c>
      <c r="G2052">
        <v>45887</v>
      </c>
      <c r="H2052" t="s">
        <v>4800</v>
      </c>
      <c r="I2052" t="s">
        <v>5931</v>
      </c>
      <c r="J2052">
        <v>30</v>
      </c>
      <c r="K2052" t="s">
        <v>4802</v>
      </c>
    </row>
    <row r="2053" spans="1:11" x14ac:dyDescent="0.25">
      <c r="A2053" t="s">
        <v>5932</v>
      </c>
      <c r="G2053">
        <v>45887</v>
      </c>
      <c r="H2053" t="s">
        <v>4800</v>
      </c>
      <c r="I2053" t="s">
        <v>5738</v>
      </c>
      <c r="J2053">
        <v>40</v>
      </c>
      <c r="K2053" t="s">
        <v>4802</v>
      </c>
    </row>
    <row r="2054" spans="1:11" x14ac:dyDescent="0.25">
      <c r="A2054" t="s">
        <v>5933</v>
      </c>
      <c r="G2054">
        <v>45877</v>
      </c>
      <c r="H2054" t="s">
        <v>4860</v>
      </c>
      <c r="I2054" t="s">
        <v>5934</v>
      </c>
      <c r="J2054">
        <v>134</v>
      </c>
      <c r="K2054" t="s">
        <v>4802</v>
      </c>
    </row>
    <row r="2055" spans="1:11" x14ac:dyDescent="0.25">
      <c r="A2055" t="s">
        <v>5935</v>
      </c>
      <c r="G2055">
        <v>45877</v>
      </c>
      <c r="H2055" t="s">
        <v>4860</v>
      </c>
      <c r="I2055" t="s">
        <v>5934</v>
      </c>
      <c r="J2055">
        <v>456</v>
      </c>
      <c r="K2055" t="s">
        <v>4802</v>
      </c>
    </row>
    <row r="2056" spans="1:11" x14ac:dyDescent="0.25">
      <c r="A2056" t="s">
        <v>5936</v>
      </c>
      <c r="G2056">
        <v>45877</v>
      </c>
      <c r="H2056" t="s">
        <v>4860</v>
      </c>
      <c r="I2056" t="s">
        <v>5934</v>
      </c>
      <c r="J2056">
        <v>617</v>
      </c>
      <c r="K2056" t="s">
        <v>4802</v>
      </c>
    </row>
    <row r="2057" spans="1:11" x14ac:dyDescent="0.25">
      <c r="A2057" t="s">
        <v>5937</v>
      </c>
      <c r="G2057">
        <v>45877</v>
      </c>
      <c r="H2057" t="s">
        <v>4860</v>
      </c>
      <c r="I2057" t="s">
        <v>5934</v>
      </c>
      <c r="J2057">
        <v>1231</v>
      </c>
      <c r="K2057" t="s">
        <v>4802</v>
      </c>
    </row>
    <row r="2058" spans="1:11" x14ac:dyDescent="0.25">
      <c r="A2058" t="s">
        <v>5938</v>
      </c>
      <c r="G2058">
        <v>45877</v>
      </c>
      <c r="H2058" t="s">
        <v>4860</v>
      </c>
      <c r="I2058" t="s">
        <v>5934</v>
      </c>
      <c r="J2058">
        <v>456</v>
      </c>
      <c r="K2058" t="s">
        <v>4802</v>
      </c>
    </row>
    <row r="2059" spans="1:11" x14ac:dyDescent="0.25">
      <c r="A2059" t="s">
        <v>5939</v>
      </c>
      <c r="G2059">
        <v>45877</v>
      </c>
      <c r="H2059" t="s">
        <v>4860</v>
      </c>
      <c r="I2059" t="s">
        <v>5934</v>
      </c>
      <c r="J2059">
        <v>1161</v>
      </c>
      <c r="K2059" t="s">
        <v>4802</v>
      </c>
    </row>
    <row r="2060" spans="1:11" x14ac:dyDescent="0.25">
      <c r="A2060" t="s">
        <v>5940</v>
      </c>
      <c r="G2060">
        <v>45877</v>
      </c>
      <c r="H2060" t="s">
        <v>4860</v>
      </c>
      <c r="I2060" t="s">
        <v>5934</v>
      </c>
      <c r="J2060">
        <v>1295</v>
      </c>
      <c r="K2060" t="s">
        <v>4802</v>
      </c>
    </row>
    <row r="2061" spans="1:11" x14ac:dyDescent="0.25">
      <c r="A2061" t="s">
        <v>5941</v>
      </c>
      <c r="G2061">
        <v>45877</v>
      </c>
      <c r="H2061" t="s">
        <v>4860</v>
      </c>
      <c r="I2061" t="s">
        <v>5934</v>
      </c>
      <c r="J2061">
        <v>493</v>
      </c>
      <c r="K2061" t="s">
        <v>4802</v>
      </c>
    </row>
    <row r="2062" spans="1:11" x14ac:dyDescent="0.25">
      <c r="A2062" t="s">
        <v>5942</v>
      </c>
      <c r="G2062">
        <v>45877</v>
      </c>
      <c r="H2062" t="s">
        <v>4860</v>
      </c>
      <c r="I2062" t="s">
        <v>5934</v>
      </c>
      <c r="J2062">
        <v>249</v>
      </c>
      <c r="K2062" t="s">
        <v>4802</v>
      </c>
    </row>
    <row r="2063" spans="1:11" x14ac:dyDescent="0.25">
      <c r="A2063" t="s">
        <v>5943</v>
      </c>
      <c r="G2063">
        <v>45877</v>
      </c>
      <c r="H2063" t="s">
        <v>4860</v>
      </c>
      <c r="I2063" t="s">
        <v>5934</v>
      </c>
      <c r="J2063">
        <v>140</v>
      </c>
      <c r="K2063" t="s">
        <v>4802</v>
      </c>
    </row>
    <row r="2064" spans="1:11" x14ac:dyDescent="0.25">
      <c r="A2064" t="s">
        <v>5944</v>
      </c>
      <c r="G2064">
        <v>45877</v>
      </c>
      <c r="H2064" t="s">
        <v>4860</v>
      </c>
      <c r="I2064" t="s">
        <v>5934</v>
      </c>
      <c r="J2064">
        <v>206</v>
      </c>
      <c r="K2064" t="s">
        <v>4802</v>
      </c>
    </row>
    <row r="2065" spans="1:11" x14ac:dyDescent="0.25">
      <c r="A2065" t="s">
        <v>5945</v>
      </c>
      <c r="G2065">
        <v>45877</v>
      </c>
      <c r="H2065" t="s">
        <v>4860</v>
      </c>
      <c r="I2065" t="s">
        <v>5934</v>
      </c>
      <c r="J2065">
        <v>170</v>
      </c>
      <c r="K2065" t="s">
        <v>4802</v>
      </c>
    </row>
    <row r="2066" spans="1:11" x14ac:dyDescent="0.25">
      <c r="A2066" t="s">
        <v>5946</v>
      </c>
      <c r="G2066">
        <v>45877</v>
      </c>
      <c r="H2066" t="s">
        <v>4860</v>
      </c>
      <c r="I2066" t="s">
        <v>5934</v>
      </c>
      <c r="J2066">
        <v>130</v>
      </c>
      <c r="K2066" t="s">
        <v>4802</v>
      </c>
    </row>
    <row r="2067" spans="1:11" x14ac:dyDescent="0.25">
      <c r="A2067" t="s">
        <v>5947</v>
      </c>
      <c r="G2067">
        <v>45877</v>
      </c>
      <c r="H2067" t="s">
        <v>4860</v>
      </c>
      <c r="I2067" t="s">
        <v>5934</v>
      </c>
      <c r="J2067">
        <v>623</v>
      </c>
      <c r="K2067" t="s">
        <v>4802</v>
      </c>
    </row>
    <row r="2068" spans="1:11" x14ac:dyDescent="0.25">
      <c r="A2068" t="s">
        <v>5948</v>
      </c>
      <c r="G2068">
        <v>45895</v>
      </c>
      <c r="H2068" t="s">
        <v>4800</v>
      </c>
      <c r="I2068" t="s">
        <v>5949</v>
      </c>
      <c r="J2068">
        <v>139</v>
      </c>
      <c r="K2068" t="s">
        <v>4802</v>
      </c>
    </row>
    <row r="2069" spans="1:11" x14ac:dyDescent="0.25">
      <c r="A2069" t="s">
        <v>5950</v>
      </c>
      <c r="G2069">
        <v>45895</v>
      </c>
      <c r="H2069" t="s">
        <v>4800</v>
      </c>
      <c r="I2069" t="s">
        <v>5423</v>
      </c>
      <c r="J2069">
        <v>36</v>
      </c>
      <c r="K2069" t="s">
        <v>4802</v>
      </c>
    </row>
    <row r="2070" spans="1:11" x14ac:dyDescent="0.25">
      <c r="A2070" t="s">
        <v>5951</v>
      </c>
      <c r="G2070">
        <v>45895</v>
      </c>
      <c r="H2070" t="s">
        <v>4800</v>
      </c>
      <c r="I2070" t="s">
        <v>5423</v>
      </c>
      <c r="J2070">
        <v>87.5</v>
      </c>
      <c r="K2070" t="s">
        <v>4802</v>
      </c>
    </row>
    <row r="2071" spans="1:11" x14ac:dyDescent="0.25">
      <c r="A2071" t="s">
        <v>5952</v>
      </c>
      <c r="H2071" t="s">
        <v>3751</v>
      </c>
      <c r="I2071" t="s">
        <v>3751</v>
      </c>
      <c r="J2071">
        <v>0</v>
      </c>
      <c r="K2071" t="s">
        <v>4802</v>
      </c>
    </row>
    <row r="2072" spans="1:11" x14ac:dyDescent="0.25">
      <c r="A2072" t="s">
        <v>5953</v>
      </c>
      <c r="H2072" t="s">
        <v>3751</v>
      </c>
      <c r="I2072" t="s">
        <v>3751</v>
      </c>
      <c r="J2072">
        <v>0</v>
      </c>
      <c r="K2072" t="s">
        <v>4802</v>
      </c>
    </row>
    <row r="2073" spans="1:11" x14ac:dyDescent="0.25">
      <c r="A2073" t="s">
        <v>5954</v>
      </c>
      <c r="H2073" t="s">
        <v>3751</v>
      </c>
      <c r="I2073" t="s">
        <v>3751</v>
      </c>
      <c r="J2073">
        <v>0</v>
      </c>
      <c r="K2073" t="s">
        <v>4802</v>
      </c>
    </row>
    <row r="2074" spans="1:11" x14ac:dyDescent="0.25">
      <c r="A2074" t="s">
        <v>5955</v>
      </c>
      <c r="H2074" t="s">
        <v>3751</v>
      </c>
      <c r="I2074" t="s">
        <v>3751</v>
      </c>
      <c r="J2074">
        <v>0</v>
      </c>
      <c r="K2074" t="s">
        <v>4802</v>
      </c>
    </row>
    <row r="2075" spans="1:11" x14ac:dyDescent="0.25">
      <c r="A2075" t="s">
        <v>5956</v>
      </c>
      <c r="H2075" t="s">
        <v>3751</v>
      </c>
      <c r="I2075" t="s">
        <v>3751</v>
      </c>
      <c r="J2075">
        <v>0</v>
      </c>
      <c r="K2075" t="s">
        <v>4802</v>
      </c>
    </row>
    <row r="2076" spans="1:11" x14ac:dyDescent="0.25">
      <c r="A2076" t="s">
        <v>5957</v>
      </c>
      <c r="H2076" t="s">
        <v>3751</v>
      </c>
      <c r="I2076" t="s">
        <v>3751</v>
      </c>
      <c r="J2076">
        <v>0</v>
      </c>
      <c r="K2076" t="s">
        <v>4802</v>
      </c>
    </row>
    <row r="2077" spans="1:11" x14ac:dyDescent="0.25">
      <c r="A2077" t="s">
        <v>5958</v>
      </c>
      <c r="H2077" t="s">
        <v>3751</v>
      </c>
      <c r="I2077" t="s">
        <v>3751</v>
      </c>
      <c r="J2077">
        <v>0</v>
      </c>
      <c r="K2077" t="s">
        <v>4802</v>
      </c>
    </row>
    <row r="2078" spans="1:11" x14ac:dyDescent="0.25">
      <c r="A2078" t="s">
        <v>5959</v>
      </c>
      <c r="H2078" t="s">
        <v>3751</v>
      </c>
      <c r="I2078" t="s">
        <v>3751</v>
      </c>
      <c r="J2078">
        <v>0</v>
      </c>
      <c r="K2078" t="s">
        <v>4802</v>
      </c>
    </row>
    <row r="2079" spans="1:11" x14ac:dyDescent="0.25">
      <c r="A2079" t="s">
        <v>5960</v>
      </c>
      <c r="H2079" t="s">
        <v>3751</v>
      </c>
      <c r="I2079" t="s">
        <v>3751</v>
      </c>
      <c r="J2079">
        <v>0</v>
      </c>
      <c r="K2079" t="s">
        <v>4802</v>
      </c>
    </row>
    <row r="2080" spans="1:11" x14ac:dyDescent="0.25">
      <c r="A2080" t="s">
        <v>5961</v>
      </c>
      <c r="H2080" t="s">
        <v>3751</v>
      </c>
      <c r="I2080" t="s">
        <v>3751</v>
      </c>
      <c r="J2080">
        <v>0</v>
      </c>
      <c r="K2080" t="s">
        <v>4802</v>
      </c>
    </row>
    <row r="2081" spans="1:11" x14ac:dyDescent="0.25">
      <c r="A2081" t="s">
        <v>5962</v>
      </c>
      <c r="H2081" t="s">
        <v>3751</v>
      </c>
      <c r="I2081" t="s">
        <v>3751</v>
      </c>
      <c r="J2081">
        <v>0</v>
      </c>
      <c r="K2081" t="s">
        <v>4802</v>
      </c>
    </row>
    <row r="2082" spans="1:11" x14ac:dyDescent="0.25">
      <c r="A2082" t="s">
        <v>5963</v>
      </c>
      <c r="H2082" t="s">
        <v>3751</v>
      </c>
      <c r="I2082" t="s">
        <v>3751</v>
      </c>
      <c r="J2082">
        <v>0</v>
      </c>
      <c r="K2082" t="s">
        <v>4802</v>
      </c>
    </row>
    <row r="2083" spans="1:11" x14ac:dyDescent="0.25">
      <c r="A2083" t="s">
        <v>5964</v>
      </c>
      <c r="H2083" t="s">
        <v>3751</v>
      </c>
      <c r="I2083" t="s">
        <v>3751</v>
      </c>
      <c r="J2083">
        <v>0</v>
      </c>
      <c r="K2083" t="s">
        <v>4802</v>
      </c>
    </row>
    <row r="2084" spans="1:11" x14ac:dyDescent="0.25">
      <c r="A2084" t="s">
        <v>5965</v>
      </c>
      <c r="H2084" t="s">
        <v>3751</v>
      </c>
      <c r="I2084" t="s">
        <v>3751</v>
      </c>
      <c r="J2084">
        <v>0</v>
      </c>
      <c r="K2084" t="s">
        <v>4802</v>
      </c>
    </row>
    <row r="2085" spans="1:11" x14ac:dyDescent="0.25">
      <c r="A2085" t="s">
        <v>5966</v>
      </c>
      <c r="G2085">
        <v>45894</v>
      </c>
      <c r="H2085" t="s">
        <v>3782</v>
      </c>
      <c r="I2085">
        <v>1208619</v>
      </c>
      <c r="J2085">
        <v>1000</v>
      </c>
      <c r="K2085" t="s">
        <v>4802</v>
      </c>
    </row>
    <row r="2086" spans="1:11" x14ac:dyDescent="0.25">
      <c r="A2086" t="s">
        <v>5967</v>
      </c>
      <c r="H2086" t="s">
        <v>3751</v>
      </c>
      <c r="I2086" t="s">
        <v>3751</v>
      </c>
      <c r="J2086">
        <v>0</v>
      </c>
      <c r="K2086" t="s">
        <v>4802</v>
      </c>
    </row>
    <row r="2087" spans="1:11" x14ac:dyDescent="0.25">
      <c r="A2087" t="s">
        <v>5968</v>
      </c>
      <c r="H2087" t="s">
        <v>3751</v>
      </c>
      <c r="I2087" t="s">
        <v>3751</v>
      </c>
      <c r="J2087">
        <v>0</v>
      </c>
      <c r="K2087" t="s">
        <v>4802</v>
      </c>
    </row>
    <row r="2088" spans="1:11" x14ac:dyDescent="0.25">
      <c r="A2088" t="s">
        <v>5969</v>
      </c>
      <c r="G2088">
        <v>45890</v>
      </c>
      <c r="H2088" t="s">
        <v>4951</v>
      </c>
      <c r="I2088">
        <v>25227</v>
      </c>
      <c r="J2088">
        <v>8</v>
      </c>
      <c r="K2088" t="s">
        <v>4802</v>
      </c>
    </row>
    <row r="2089" spans="1:11" x14ac:dyDescent="0.25">
      <c r="A2089" t="s">
        <v>5970</v>
      </c>
      <c r="G2089">
        <v>45890</v>
      </c>
      <c r="H2089" t="s">
        <v>4951</v>
      </c>
      <c r="I2089">
        <v>25228</v>
      </c>
      <c r="J2089">
        <v>8</v>
      </c>
      <c r="K2089" t="s">
        <v>4802</v>
      </c>
    </row>
    <row r="2090" spans="1:11" x14ac:dyDescent="0.25">
      <c r="A2090" t="s">
        <v>5971</v>
      </c>
      <c r="G2090">
        <v>45890</v>
      </c>
      <c r="H2090" t="s">
        <v>4951</v>
      </c>
      <c r="I2090">
        <v>25222</v>
      </c>
      <c r="J2090">
        <v>10</v>
      </c>
      <c r="K2090" t="s">
        <v>4802</v>
      </c>
    </row>
    <row r="2091" spans="1:11" x14ac:dyDescent="0.25">
      <c r="A2091" t="s">
        <v>5972</v>
      </c>
      <c r="G2091">
        <v>45891</v>
      </c>
      <c r="H2091" t="s">
        <v>4951</v>
      </c>
      <c r="I2091">
        <v>25232</v>
      </c>
      <c r="J2091">
        <v>10</v>
      </c>
      <c r="K2091" t="s">
        <v>4802</v>
      </c>
    </row>
    <row r="2092" spans="1:11" x14ac:dyDescent="0.25">
      <c r="A2092" t="s">
        <v>5973</v>
      </c>
      <c r="G2092">
        <v>45891</v>
      </c>
      <c r="H2092" t="s">
        <v>4951</v>
      </c>
      <c r="I2092">
        <v>25237</v>
      </c>
      <c r="J2092">
        <v>10</v>
      </c>
      <c r="K2092" t="s">
        <v>4802</v>
      </c>
    </row>
    <row r="2093" spans="1:11" x14ac:dyDescent="0.25">
      <c r="A2093" t="s">
        <v>5974</v>
      </c>
      <c r="G2093">
        <v>45891</v>
      </c>
      <c r="H2093" t="s">
        <v>4951</v>
      </c>
      <c r="I2093">
        <v>25238</v>
      </c>
      <c r="J2093">
        <v>10</v>
      </c>
      <c r="K2093" t="s">
        <v>4802</v>
      </c>
    </row>
    <row r="2094" spans="1:11" x14ac:dyDescent="0.25">
      <c r="A2094" t="s">
        <v>5975</v>
      </c>
      <c r="H2094" t="s">
        <v>3751</v>
      </c>
      <c r="I2094" t="s">
        <v>3751</v>
      </c>
      <c r="J2094">
        <v>0</v>
      </c>
      <c r="K2094" t="s">
        <v>4802</v>
      </c>
    </row>
    <row r="2095" spans="1:11" x14ac:dyDescent="0.25">
      <c r="A2095" t="s">
        <v>5976</v>
      </c>
      <c r="H2095" t="s">
        <v>3751</v>
      </c>
      <c r="I2095" t="s">
        <v>3751</v>
      </c>
      <c r="J2095">
        <v>0</v>
      </c>
      <c r="K2095" t="s">
        <v>4802</v>
      </c>
    </row>
    <row r="2096" spans="1:11" x14ac:dyDescent="0.25">
      <c r="A2096" t="s">
        <v>5977</v>
      </c>
      <c r="G2096">
        <v>45894</v>
      </c>
      <c r="H2096" t="s">
        <v>3782</v>
      </c>
      <c r="I2096">
        <v>1210537</v>
      </c>
      <c r="J2096">
        <v>60</v>
      </c>
      <c r="K2096" t="s">
        <v>4802</v>
      </c>
    </row>
    <row r="2097" spans="1:11" x14ac:dyDescent="0.25">
      <c r="A2097" t="s">
        <v>4822</v>
      </c>
      <c r="H2097" t="s">
        <v>3751</v>
      </c>
      <c r="I2097" t="s">
        <v>3751</v>
      </c>
      <c r="J2097">
        <v>0</v>
      </c>
      <c r="K2097" t="s">
        <v>4802</v>
      </c>
    </row>
    <row r="2098" spans="1:11" x14ac:dyDescent="0.25">
      <c r="A2098" t="s">
        <v>4822</v>
      </c>
      <c r="H2098" t="s">
        <v>3751</v>
      </c>
      <c r="I2098" t="s">
        <v>3751</v>
      </c>
      <c r="J2098">
        <v>0</v>
      </c>
      <c r="K2098" t="s">
        <v>4802</v>
      </c>
    </row>
    <row r="2099" spans="1:11" x14ac:dyDescent="0.25">
      <c r="A2099" t="s">
        <v>5978</v>
      </c>
      <c r="G2099">
        <v>45881</v>
      </c>
      <c r="H2099" t="s">
        <v>5180</v>
      </c>
      <c r="I2099">
        <v>25150</v>
      </c>
      <c r="J2099">
        <v>12</v>
      </c>
      <c r="K2099" t="s">
        <v>4802</v>
      </c>
    </row>
    <row r="2100" spans="1:11" x14ac:dyDescent="0.25">
      <c r="A2100" t="s">
        <v>5979</v>
      </c>
      <c r="G2100">
        <v>45883</v>
      </c>
      <c r="H2100" t="s">
        <v>5180</v>
      </c>
      <c r="I2100">
        <v>25162</v>
      </c>
      <c r="J2100">
        <v>20</v>
      </c>
      <c r="K2100" t="s">
        <v>4802</v>
      </c>
    </row>
    <row r="2101" spans="1:11" x14ac:dyDescent="0.25">
      <c r="A2101" t="s">
        <v>5980</v>
      </c>
      <c r="G2101">
        <v>45883</v>
      </c>
      <c r="H2101" t="s">
        <v>5180</v>
      </c>
      <c r="I2101">
        <v>25163</v>
      </c>
      <c r="J2101">
        <v>50</v>
      </c>
      <c r="K2101" t="s">
        <v>4802</v>
      </c>
    </row>
    <row r="2102" spans="1:11" x14ac:dyDescent="0.25">
      <c r="A2102" t="s">
        <v>5981</v>
      </c>
      <c r="G2102">
        <v>45888</v>
      </c>
      <c r="H2102" t="s">
        <v>5180</v>
      </c>
      <c r="I2102">
        <v>25185</v>
      </c>
      <c r="J2102">
        <v>12</v>
      </c>
      <c r="K2102" t="s">
        <v>4802</v>
      </c>
    </row>
    <row r="2103" spans="1:11" x14ac:dyDescent="0.25">
      <c r="A2103" t="s">
        <v>5982</v>
      </c>
      <c r="G2103">
        <v>45890</v>
      </c>
      <c r="H2103" t="s">
        <v>5180</v>
      </c>
      <c r="I2103">
        <v>25225</v>
      </c>
      <c r="J2103">
        <v>12</v>
      </c>
      <c r="K2103" t="s">
        <v>4802</v>
      </c>
    </row>
    <row r="2104" spans="1:11" x14ac:dyDescent="0.25">
      <c r="A2104" t="s">
        <v>5983</v>
      </c>
      <c r="G2104">
        <v>45890</v>
      </c>
      <c r="H2104" t="s">
        <v>5180</v>
      </c>
      <c r="I2104">
        <v>25223</v>
      </c>
      <c r="J2104">
        <v>10</v>
      </c>
      <c r="K2104" t="s">
        <v>4802</v>
      </c>
    </row>
    <row r="2105" spans="1:11" x14ac:dyDescent="0.25">
      <c r="A2105" t="s">
        <v>5984</v>
      </c>
      <c r="G2105">
        <v>45890</v>
      </c>
      <c r="H2105" t="s">
        <v>5180</v>
      </c>
      <c r="I2105">
        <v>25224</v>
      </c>
      <c r="J2105">
        <v>10</v>
      </c>
      <c r="K2105" t="s">
        <v>4802</v>
      </c>
    </row>
    <row r="2106" spans="1:11" x14ac:dyDescent="0.25">
      <c r="A2106" t="s">
        <v>5985</v>
      </c>
      <c r="G2106">
        <v>45891</v>
      </c>
      <c r="H2106" t="s">
        <v>5180</v>
      </c>
      <c r="I2106">
        <v>25233</v>
      </c>
      <c r="J2106">
        <v>12</v>
      </c>
      <c r="K2106" t="s">
        <v>4802</v>
      </c>
    </row>
    <row r="2107" spans="1:11" x14ac:dyDescent="0.25">
      <c r="A2107" t="s">
        <v>5986</v>
      </c>
      <c r="G2107">
        <v>45891</v>
      </c>
      <c r="H2107" t="s">
        <v>5180</v>
      </c>
      <c r="I2107">
        <v>25239</v>
      </c>
      <c r="J2107">
        <v>12</v>
      </c>
      <c r="K2107" t="s">
        <v>4802</v>
      </c>
    </row>
    <row r="2108" spans="1:11" x14ac:dyDescent="0.25">
      <c r="A2108" t="s">
        <v>5987</v>
      </c>
      <c r="G2108">
        <v>45891</v>
      </c>
      <c r="H2108" t="s">
        <v>5180</v>
      </c>
      <c r="I2108">
        <v>25240</v>
      </c>
      <c r="J2108">
        <v>12</v>
      </c>
      <c r="K2108" t="s">
        <v>4802</v>
      </c>
    </row>
    <row r="2109" spans="1:11" x14ac:dyDescent="0.25">
      <c r="A2109" t="s">
        <v>5988</v>
      </c>
      <c r="G2109">
        <v>45882</v>
      </c>
      <c r="H2109" t="s">
        <v>4918</v>
      </c>
      <c r="I2109">
        <v>25164</v>
      </c>
      <c r="J2109">
        <v>60</v>
      </c>
      <c r="K2109" t="s">
        <v>4802</v>
      </c>
    </row>
    <row r="2110" spans="1:11" x14ac:dyDescent="0.25">
      <c r="A2110" t="s">
        <v>5989</v>
      </c>
      <c r="G2110">
        <v>45884</v>
      </c>
      <c r="H2110" t="s">
        <v>4918</v>
      </c>
      <c r="I2110">
        <v>25176</v>
      </c>
      <c r="J2110">
        <v>88</v>
      </c>
      <c r="K2110" t="s">
        <v>4802</v>
      </c>
    </row>
    <row r="2111" spans="1:11" x14ac:dyDescent="0.25">
      <c r="A2111" t="s">
        <v>5990</v>
      </c>
      <c r="G2111">
        <v>45884</v>
      </c>
      <c r="H2111" t="s">
        <v>4918</v>
      </c>
      <c r="I2111">
        <v>25177</v>
      </c>
      <c r="J2111">
        <v>83</v>
      </c>
      <c r="K2111" t="s">
        <v>4802</v>
      </c>
    </row>
    <row r="2112" spans="1:11" x14ac:dyDescent="0.25">
      <c r="A2112" t="s">
        <v>5991</v>
      </c>
      <c r="G2112">
        <v>45884</v>
      </c>
      <c r="H2112" t="s">
        <v>4918</v>
      </c>
      <c r="I2112">
        <v>25178</v>
      </c>
      <c r="J2112">
        <v>51</v>
      </c>
      <c r="K2112" t="s">
        <v>4802</v>
      </c>
    </row>
    <row r="2113" spans="1:11" x14ac:dyDescent="0.25">
      <c r="A2113" t="s">
        <v>5992</v>
      </c>
      <c r="G2113">
        <v>45884</v>
      </c>
      <c r="H2113" t="s">
        <v>4918</v>
      </c>
      <c r="I2113">
        <v>25179</v>
      </c>
      <c r="J2113">
        <v>79</v>
      </c>
      <c r="K2113" t="s">
        <v>4802</v>
      </c>
    </row>
    <row r="2114" spans="1:11" x14ac:dyDescent="0.25">
      <c r="A2114" t="s">
        <v>5993</v>
      </c>
      <c r="G2114">
        <v>45887</v>
      </c>
      <c r="H2114" t="s">
        <v>4918</v>
      </c>
      <c r="I2114">
        <v>25180</v>
      </c>
      <c r="J2114">
        <v>25</v>
      </c>
      <c r="K2114" t="s">
        <v>4802</v>
      </c>
    </row>
    <row r="2115" spans="1:11" x14ac:dyDescent="0.25">
      <c r="A2115" t="s">
        <v>5994</v>
      </c>
      <c r="G2115">
        <v>45887</v>
      </c>
      <c r="H2115" t="s">
        <v>4918</v>
      </c>
      <c r="I2115">
        <v>25181</v>
      </c>
      <c r="J2115">
        <v>10</v>
      </c>
      <c r="K2115" t="s">
        <v>4802</v>
      </c>
    </row>
    <row r="2116" spans="1:11" x14ac:dyDescent="0.25">
      <c r="A2116" t="s">
        <v>5995</v>
      </c>
      <c r="G2116">
        <v>45888</v>
      </c>
      <c r="H2116" t="s">
        <v>4918</v>
      </c>
      <c r="I2116">
        <v>25193</v>
      </c>
      <c r="J2116">
        <v>7.5</v>
      </c>
      <c r="K2116" t="s">
        <v>4802</v>
      </c>
    </row>
    <row r="2117" spans="1:11" x14ac:dyDescent="0.25">
      <c r="A2117" t="s">
        <v>5996</v>
      </c>
      <c r="G2117">
        <v>45889</v>
      </c>
      <c r="H2117" t="s">
        <v>4918</v>
      </c>
      <c r="I2117">
        <v>25205</v>
      </c>
      <c r="J2117">
        <v>41.73</v>
      </c>
      <c r="K2117" t="s">
        <v>4802</v>
      </c>
    </row>
    <row r="2118" spans="1:11" x14ac:dyDescent="0.25">
      <c r="A2118" t="s">
        <v>5997</v>
      </c>
      <c r="G2118">
        <v>45889</v>
      </c>
      <c r="H2118" t="s">
        <v>4918</v>
      </c>
      <c r="I2118">
        <v>25226</v>
      </c>
      <c r="J2118">
        <v>26</v>
      </c>
      <c r="K2118" t="s">
        <v>4802</v>
      </c>
    </row>
    <row r="2119" spans="1:11" x14ac:dyDescent="0.25">
      <c r="A2119" t="s">
        <v>5998</v>
      </c>
      <c r="G2119">
        <v>45894</v>
      </c>
      <c r="H2119" t="s">
        <v>4918</v>
      </c>
      <c r="I2119">
        <v>25257</v>
      </c>
      <c r="J2119">
        <v>13</v>
      </c>
      <c r="K2119" t="s">
        <v>4802</v>
      </c>
    </row>
    <row r="2120" spans="1:11" x14ac:dyDescent="0.25">
      <c r="A2120" t="s">
        <v>4822</v>
      </c>
      <c r="H2120" t="s">
        <v>3751</v>
      </c>
      <c r="I2120" t="s">
        <v>3751</v>
      </c>
      <c r="J2120">
        <v>0</v>
      </c>
      <c r="K2120" t="s">
        <v>4802</v>
      </c>
    </row>
    <row r="2121" spans="1:11" x14ac:dyDescent="0.25">
      <c r="A2121" t="s">
        <v>4822</v>
      </c>
      <c r="H2121" t="s">
        <v>3751</v>
      </c>
      <c r="I2121" t="s">
        <v>3751</v>
      </c>
      <c r="J2121">
        <v>0</v>
      </c>
      <c r="K2121" t="s">
        <v>4802</v>
      </c>
    </row>
    <row r="2122" spans="1:11" x14ac:dyDescent="0.25">
      <c r="A2122" t="s">
        <v>4822</v>
      </c>
      <c r="H2122" t="s">
        <v>3751</v>
      </c>
      <c r="I2122" t="s">
        <v>3751</v>
      </c>
      <c r="J2122">
        <v>0</v>
      </c>
      <c r="K2122" t="s">
        <v>4802</v>
      </c>
    </row>
    <row r="2123" spans="1:11" x14ac:dyDescent="0.25">
      <c r="A2123" t="s">
        <v>4822</v>
      </c>
      <c r="H2123" t="s">
        <v>3751</v>
      </c>
      <c r="I2123" t="s">
        <v>3751</v>
      </c>
      <c r="J2123">
        <v>0</v>
      </c>
      <c r="K2123" t="s">
        <v>4802</v>
      </c>
    </row>
    <row r="2124" spans="1:11" x14ac:dyDescent="0.25">
      <c r="A2124" t="s">
        <v>4822</v>
      </c>
      <c r="H2124" t="s">
        <v>3751</v>
      </c>
      <c r="I2124" t="s">
        <v>3751</v>
      </c>
      <c r="J2124">
        <v>0</v>
      </c>
      <c r="K2124" t="s">
        <v>4802</v>
      </c>
    </row>
    <row r="2125" spans="1:11" x14ac:dyDescent="0.25">
      <c r="A2125" t="s">
        <v>4822</v>
      </c>
      <c r="H2125" t="s">
        <v>3751</v>
      </c>
      <c r="I2125" t="s">
        <v>3751</v>
      </c>
      <c r="J2125">
        <v>0</v>
      </c>
      <c r="K2125" t="s">
        <v>4802</v>
      </c>
    </row>
    <row r="2126" spans="1:11" x14ac:dyDescent="0.25">
      <c r="A2126" t="s">
        <v>4822</v>
      </c>
      <c r="H2126" t="s">
        <v>3751</v>
      </c>
      <c r="I2126" t="s">
        <v>3751</v>
      </c>
      <c r="J2126">
        <v>0</v>
      </c>
      <c r="K2126" t="s">
        <v>4802</v>
      </c>
    </row>
    <row r="2127" spans="1:11" x14ac:dyDescent="0.25">
      <c r="A2127" t="s">
        <v>4822</v>
      </c>
      <c r="H2127" t="s">
        <v>3751</v>
      </c>
      <c r="I2127" t="s">
        <v>3751</v>
      </c>
      <c r="J2127">
        <v>0</v>
      </c>
      <c r="K2127" t="s">
        <v>4802</v>
      </c>
    </row>
    <row r="2128" spans="1:11" x14ac:dyDescent="0.25">
      <c r="A2128" t="s">
        <v>4822</v>
      </c>
      <c r="H2128" t="s">
        <v>3751</v>
      </c>
      <c r="I2128" t="s">
        <v>3751</v>
      </c>
      <c r="J2128">
        <v>0</v>
      </c>
      <c r="K2128" t="s">
        <v>4802</v>
      </c>
    </row>
    <row r="2129" spans="1:11" x14ac:dyDescent="0.25">
      <c r="A2129" t="s">
        <v>5999</v>
      </c>
      <c r="H2129" t="s">
        <v>3751</v>
      </c>
      <c r="I2129" t="s">
        <v>3751</v>
      </c>
      <c r="J2129">
        <v>0</v>
      </c>
      <c r="K2129" t="s">
        <v>4802</v>
      </c>
    </row>
    <row r="2130" spans="1:11" x14ac:dyDescent="0.25">
      <c r="A2130" t="s">
        <v>6000</v>
      </c>
      <c r="H2130" t="s">
        <v>3751</v>
      </c>
      <c r="I2130" t="s">
        <v>3751</v>
      </c>
      <c r="J2130">
        <v>0</v>
      </c>
      <c r="K2130" t="s">
        <v>4802</v>
      </c>
    </row>
    <row r="2131" spans="1:11" x14ac:dyDescent="0.25">
      <c r="A2131" t="s">
        <v>6001</v>
      </c>
      <c r="G2131">
        <v>45863</v>
      </c>
      <c r="H2131" t="s">
        <v>4834</v>
      </c>
      <c r="I2131">
        <v>25201</v>
      </c>
      <c r="J2131">
        <v>15</v>
      </c>
      <c r="K2131" t="s">
        <v>4802</v>
      </c>
    </row>
    <row r="2132" spans="1:11" x14ac:dyDescent="0.25">
      <c r="A2132" t="s">
        <v>6002</v>
      </c>
      <c r="G2132">
        <v>45863</v>
      </c>
      <c r="H2132" t="s">
        <v>4834</v>
      </c>
      <c r="I2132">
        <v>25202</v>
      </c>
      <c r="J2132">
        <v>15</v>
      </c>
      <c r="K2132" t="s">
        <v>4802</v>
      </c>
    </row>
    <row r="2133" spans="1:11" x14ac:dyDescent="0.25">
      <c r="A2133" t="s">
        <v>6003</v>
      </c>
      <c r="G2133">
        <v>45881</v>
      </c>
      <c r="H2133" t="s">
        <v>4834</v>
      </c>
      <c r="I2133">
        <v>25165</v>
      </c>
      <c r="J2133">
        <v>15</v>
      </c>
      <c r="K2133" t="s">
        <v>4802</v>
      </c>
    </row>
    <row r="2134" spans="1:11" x14ac:dyDescent="0.25">
      <c r="A2134" t="s">
        <v>6004</v>
      </c>
      <c r="G2134">
        <v>45881</v>
      </c>
      <c r="H2134" t="s">
        <v>4834</v>
      </c>
      <c r="I2134">
        <v>25166</v>
      </c>
      <c r="J2134">
        <v>15</v>
      </c>
      <c r="K2134" t="s">
        <v>4802</v>
      </c>
    </row>
    <row r="2135" spans="1:11" x14ac:dyDescent="0.25">
      <c r="A2135" t="s">
        <v>6005</v>
      </c>
      <c r="G2135">
        <v>45888</v>
      </c>
      <c r="H2135" t="s">
        <v>4834</v>
      </c>
      <c r="I2135">
        <v>25200</v>
      </c>
      <c r="J2135">
        <v>55</v>
      </c>
      <c r="K2135" t="s">
        <v>4802</v>
      </c>
    </row>
    <row r="2136" spans="1:11" x14ac:dyDescent="0.25">
      <c r="A2136" t="s">
        <v>6006</v>
      </c>
      <c r="G2136">
        <v>45890</v>
      </c>
      <c r="H2136" t="s">
        <v>4834</v>
      </c>
      <c r="I2136">
        <v>25234</v>
      </c>
      <c r="J2136">
        <v>15</v>
      </c>
      <c r="K2136" t="s">
        <v>4802</v>
      </c>
    </row>
    <row r="2137" spans="1:11" x14ac:dyDescent="0.25">
      <c r="A2137" t="s">
        <v>6007</v>
      </c>
      <c r="G2137">
        <v>45890</v>
      </c>
      <c r="H2137" t="s">
        <v>4834</v>
      </c>
      <c r="I2137">
        <v>25235</v>
      </c>
      <c r="J2137">
        <v>15</v>
      </c>
      <c r="K2137" t="s">
        <v>4802</v>
      </c>
    </row>
    <row r="2138" spans="1:11" x14ac:dyDescent="0.25">
      <c r="A2138" t="s">
        <v>6008</v>
      </c>
      <c r="G2138">
        <v>45870</v>
      </c>
      <c r="H2138" t="s">
        <v>5493</v>
      </c>
      <c r="I2138" t="s">
        <v>6009</v>
      </c>
      <c r="J2138">
        <v>13.99</v>
      </c>
      <c r="K2138" t="s">
        <v>4802</v>
      </c>
    </row>
    <row r="2139" spans="1:11" x14ac:dyDescent="0.25">
      <c r="A2139" t="s">
        <v>6010</v>
      </c>
      <c r="G2139">
        <v>45877</v>
      </c>
      <c r="H2139" t="s">
        <v>5493</v>
      </c>
      <c r="I2139" t="s">
        <v>6011</v>
      </c>
      <c r="J2139">
        <v>13.99</v>
      </c>
      <c r="K2139" t="s">
        <v>4802</v>
      </c>
    </row>
    <row r="2140" spans="1:11" x14ac:dyDescent="0.25">
      <c r="A2140" t="s">
        <v>6012</v>
      </c>
      <c r="G2140">
        <v>45853</v>
      </c>
      <c r="H2140" t="s">
        <v>3782</v>
      </c>
      <c r="I2140">
        <v>990263</v>
      </c>
      <c r="J2140">
        <v>891.34</v>
      </c>
      <c r="K2140" t="s">
        <v>4802</v>
      </c>
    </row>
    <row r="2141" spans="1:11" x14ac:dyDescent="0.25">
      <c r="A2141" t="s">
        <v>6013</v>
      </c>
      <c r="G2141">
        <v>45853</v>
      </c>
      <c r="H2141" t="s">
        <v>3782</v>
      </c>
      <c r="I2141">
        <v>990263</v>
      </c>
      <c r="J2141">
        <v>1867.17</v>
      </c>
      <c r="K2141" t="s">
        <v>4802</v>
      </c>
    </row>
    <row r="2142" spans="1:11" x14ac:dyDescent="0.25">
      <c r="A2142" t="s">
        <v>6014</v>
      </c>
      <c r="G2142">
        <v>45853</v>
      </c>
      <c r="H2142" t="s">
        <v>3782</v>
      </c>
      <c r="I2142">
        <v>990263</v>
      </c>
      <c r="J2142">
        <v>2049.1999999999998</v>
      </c>
      <c r="K2142" t="s">
        <v>4802</v>
      </c>
    </row>
    <row r="2143" spans="1:11" x14ac:dyDescent="0.25">
      <c r="A2143" t="s">
        <v>6015</v>
      </c>
      <c r="G2143">
        <v>45853</v>
      </c>
      <c r="H2143" t="s">
        <v>3782</v>
      </c>
      <c r="I2143">
        <v>990263</v>
      </c>
      <c r="J2143">
        <v>1035.8499999999999</v>
      </c>
      <c r="K2143" t="s">
        <v>4802</v>
      </c>
    </row>
    <row r="2144" spans="1:11" x14ac:dyDescent="0.25">
      <c r="A2144" t="s">
        <v>6016</v>
      </c>
      <c r="G2144">
        <v>45853</v>
      </c>
      <c r="H2144" t="s">
        <v>3782</v>
      </c>
      <c r="I2144">
        <v>990263</v>
      </c>
      <c r="J2144">
        <v>1649.17</v>
      </c>
      <c r="K2144" t="s">
        <v>4802</v>
      </c>
    </row>
    <row r="2145" spans="1:11" x14ac:dyDescent="0.25">
      <c r="A2145" t="s">
        <v>6017</v>
      </c>
      <c r="G2145">
        <v>45853</v>
      </c>
      <c r="H2145" t="s">
        <v>3782</v>
      </c>
      <c r="I2145">
        <v>990263</v>
      </c>
      <c r="J2145">
        <v>440.84</v>
      </c>
      <c r="K2145" t="s">
        <v>4802</v>
      </c>
    </row>
    <row r="2146" spans="1:11" x14ac:dyDescent="0.25">
      <c r="A2146" t="s">
        <v>6018</v>
      </c>
      <c r="G2146">
        <v>45853</v>
      </c>
      <c r="H2146" t="s">
        <v>3782</v>
      </c>
      <c r="I2146">
        <v>990263</v>
      </c>
      <c r="J2146">
        <v>1921.67</v>
      </c>
      <c r="K2146" t="s">
        <v>4802</v>
      </c>
    </row>
    <row r="2147" spans="1:11" x14ac:dyDescent="0.25">
      <c r="A2147" t="s">
        <v>6019</v>
      </c>
      <c r="G2147">
        <v>45853</v>
      </c>
      <c r="H2147" t="s">
        <v>3782</v>
      </c>
      <c r="I2147">
        <v>990263</v>
      </c>
      <c r="J2147">
        <v>4557.29</v>
      </c>
      <c r="K2147" t="s">
        <v>4802</v>
      </c>
    </row>
    <row r="2148" spans="1:11" x14ac:dyDescent="0.25">
      <c r="A2148" t="s">
        <v>6020</v>
      </c>
      <c r="G2148">
        <v>45853</v>
      </c>
      <c r="H2148" t="s">
        <v>3782</v>
      </c>
      <c r="I2148">
        <v>990263</v>
      </c>
      <c r="J2148">
        <v>2404.58</v>
      </c>
      <c r="K2148" t="s">
        <v>4802</v>
      </c>
    </row>
    <row r="2149" spans="1:11" x14ac:dyDescent="0.25">
      <c r="A2149" t="s">
        <v>6021</v>
      </c>
      <c r="G2149">
        <v>45853</v>
      </c>
      <c r="H2149" t="s">
        <v>3782</v>
      </c>
      <c r="I2149">
        <v>990263</v>
      </c>
      <c r="J2149">
        <v>1659.53</v>
      </c>
      <c r="K2149" t="s">
        <v>4802</v>
      </c>
    </row>
    <row r="2150" spans="1:11" x14ac:dyDescent="0.25">
      <c r="A2150" t="s">
        <v>6022</v>
      </c>
      <c r="G2150">
        <v>45853</v>
      </c>
      <c r="H2150" t="s">
        <v>3782</v>
      </c>
      <c r="I2150">
        <v>990263</v>
      </c>
      <c r="J2150">
        <v>1635</v>
      </c>
      <c r="K2150" t="s">
        <v>4802</v>
      </c>
    </row>
    <row r="2151" spans="1:11" x14ac:dyDescent="0.25">
      <c r="A2151" t="s">
        <v>6023</v>
      </c>
      <c r="G2151">
        <v>45853</v>
      </c>
      <c r="H2151" t="s">
        <v>3782</v>
      </c>
      <c r="I2151">
        <v>990263</v>
      </c>
      <c r="J2151">
        <v>2255.36</v>
      </c>
      <c r="K2151" t="s">
        <v>4802</v>
      </c>
    </row>
    <row r="2152" spans="1:11" x14ac:dyDescent="0.25">
      <c r="A2152" t="s">
        <v>6024</v>
      </c>
      <c r="G2152">
        <v>45853</v>
      </c>
      <c r="H2152" t="s">
        <v>3782</v>
      </c>
      <c r="I2152">
        <v>990263</v>
      </c>
      <c r="J2152">
        <v>1812.99</v>
      </c>
      <c r="K2152" t="s">
        <v>4802</v>
      </c>
    </row>
    <row r="2153" spans="1:11" x14ac:dyDescent="0.25">
      <c r="A2153" t="s">
        <v>6025</v>
      </c>
      <c r="G2153">
        <v>45853</v>
      </c>
      <c r="H2153" t="s">
        <v>3782</v>
      </c>
      <c r="I2153">
        <v>990263</v>
      </c>
      <c r="J2153">
        <v>2060.1</v>
      </c>
      <c r="K2153" t="s">
        <v>4802</v>
      </c>
    </row>
    <row r="2154" spans="1:11" x14ac:dyDescent="0.25">
      <c r="A2154" t="s">
        <v>6026</v>
      </c>
      <c r="G2154">
        <v>45853</v>
      </c>
      <c r="H2154" t="s">
        <v>3782</v>
      </c>
      <c r="I2154">
        <v>990263</v>
      </c>
      <c r="J2154">
        <v>526.83000000000004</v>
      </c>
      <c r="K2154" t="s">
        <v>4802</v>
      </c>
    </row>
    <row r="2155" spans="1:11" x14ac:dyDescent="0.25">
      <c r="A2155" t="s">
        <v>6027</v>
      </c>
      <c r="G2155">
        <v>45853</v>
      </c>
      <c r="H2155" t="s">
        <v>3782</v>
      </c>
      <c r="I2155">
        <v>990263</v>
      </c>
      <c r="J2155">
        <v>2072.61</v>
      </c>
      <c r="K2155" t="s">
        <v>4802</v>
      </c>
    </row>
    <row r="2156" spans="1:11" x14ac:dyDescent="0.25">
      <c r="A2156" t="s">
        <v>6028</v>
      </c>
      <c r="G2156">
        <v>45853</v>
      </c>
      <c r="H2156" t="s">
        <v>3782</v>
      </c>
      <c r="I2156">
        <v>990263</v>
      </c>
      <c r="J2156">
        <v>1435.98</v>
      </c>
      <c r="K2156" t="s">
        <v>4802</v>
      </c>
    </row>
    <row r="2157" spans="1:11" x14ac:dyDescent="0.25">
      <c r="A2157" t="s">
        <v>6029</v>
      </c>
      <c r="G2157">
        <v>45853</v>
      </c>
      <c r="H2157" t="s">
        <v>3782</v>
      </c>
      <c r="I2157">
        <v>990263</v>
      </c>
      <c r="J2157">
        <v>2155.0500000000002</v>
      </c>
      <c r="K2157" t="s">
        <v>4802</v>
      </c>
    </row>
    <row r="2158" spans="1:11" x14ac:dyDescent="0.25">
      <c r="A2158" t="s">
        <v>6030</v>
      </c>
      <c r="G2158">
        <v>45853</v>
      </c>
      <c r="H2158" t="s">
        <v>3782</v>
      </c>
      <c r="I2158">
        <v>990263</v>
      </c>
      <c r="J2158">
        <v>1695.37</v>
      </c>
      <c r="K2158" t="s">
        <v>4802</v>
      </c>
    </row>
    <row r="2159" spans="1:11" x14ac:dyDescent="0.25">
      <c r="A2159" t="s">
        <v>6031</v>
      </c>
      <c r="G2159">
        <v>45853</v>
      </c>
      <c r="H2159" t="s">
        <v>3782</v>
      </c>
      <c r="I2159">
        <v>990263</v>
      </c>
      <c r="J2159">
        <v>1918.4</v>
      </c>
      <c r="K2159" t="s">
        <v>4802</v>
      </c>
    </row>
    <row r="2160" spans="1:11" x14ac:dyDescent="0.25">
      <c r="A2160" t="s">
        <v>6032</v>
      </c>
      <c r="G2160">
        <v>45853</v>
      </c>
      <c r="H2160" t="s">
        <v>3782</v>
      </c>
      <c r="I2160">
        <v>990263</v>
      </c>
      <c r="J2160">
        <v>1431.17</v>
      </c>
      <c r="K2160" t="s">
        <v>4802</v>
      </c>
    </row>
    <row r="2161" spans="1:11" x14ac:dyDescent="0.25">
      <c r="A2161" t="s">
        <v>6033</v>
      </c>
      <c r="G2161">
        <v>45853</v>
      </c>
      <c r="H2161" t="s">
        <v>3782</v>
      </c>
      <c r="I2161">
        <v>990263</v>
      </c>
      <c r="J2161">
        <v>2103.6799999999998</v>
      </c>
      <c r="K2161" t="s">
        <v>4802</v>
      </c>
    </row>
    <row r="2162" spans="1:11" x14ac:dyDescent="0.25">
      <c r="A2162" t="s">
        <v>6034</v>
      </c>
      <c r="G2162">
        <v>45853</v>
      </c>
      <c r="H2162" t="s">
        <v>3782</v>
      </c>
      <c r="I2162">
        <v>990263</v>
      </c>
      <c r="J2162">
        <v>3022.06</v>
      </c>
      <c r="K2162" t="s">
        <v>4802</v>
      </c>
    </row>
    <row r="2163" spans="1:11" x14ac:dyDescent="0.25">
      <c r="A2163" t="s">
        <v>6035</v>
      </c>
      <c r="G2163">
        <v>45853</v>
      </c>
      <c r="H2163" t="s">
        <v>3782</v>
      </c>
      <c r="I2163">
        <v>990263</v>
      </c>
      <c r="J2163">
        <v>566.19000000000005</v>
      </c>
      <c r="K2163" t="s">
        <v>4802</v>
      </c>
    </row>
    <row r="2164" spans="1:11" x14ac:dyDescent="0.25">
      <c r="A2164" t="s">
        <v>6036</v>
      </c>
      <c r="G2164">
        <v>45853</v>
      </c>
      <c r="H2164" t="s">
        <v>3782</v>
      </c>
      <c r="I2164">
        <v>990263</v>
      </c>
      <c r="J2164">
        <v>2901.04</v>
      </c>
      <c r="K2164" t="s">
        <v>4802</v>
      </c>
    </row>
    <row r="2165" spans="1:11" x14ac:dyDescent="0.25">
      <c r="A2165" t="s">
        <v>6037</v>
      </c>
      <c r="G2165">
        <v>45853</v>
      </c>
      <c r="H2165" t="s">
        <v>3782</v>
      </c>
      <c r="I2165">
        <v>990263</v>
      </c>
      <c r="J2165">
        <v>2550.4</v>
      </c>
      <c r="K2165" t="s">
        <v>4802</v>
      </c>
    </row>
    <row r="2166" spans="1:11" x14ac:dyDescent="0.25">
      <c r="A2166" t="s">
        <v>6038</v>
      </c>
      <c r="G2166">
        <v>45853</v>
      </c>
      <c r="H2166" t="s">
        <v>3782</v>
      </c>
      <c r="I2166">
        <v>990263</v>
      </c>
      <c r="J2166">
        <v>2376.1999999999998</v>
      </c>
      <c r="K2166" t="s">
        <v>4802</v>
      </c>
    </row>
    <row r="2167" spans="1:11" x14ac:dyDescent="0.25">
      <c r="A2167" t="s">
        <v>6039</v>
      </c>
      <c r="G2167">
        <v>45853</v>
      </c>
      <c r="H2167" t="s">
        <v>3782</v>
      </c>
      <c r="I2167">
        <v>990263</v>
      </c>
      <c r="J2167">
        <v>2853.84</v>
      </c>
      <c r="K2167" t="s">
        <v>4802</v>
      </c>
    </row>
    <row r="2168" spans="1:11" x14ac:dyDescent="0.25">
      <c r="A2168" t="s">
        <v>6040</v>
      </c>
      <c r="G2168">
        <v>45853</v>
      </c>
      <c r="H2168" t="s">
        <v>3782</v>
      </c>
      <c r="I2168">
        <v>990263</v>
      </c>
      <c r="J2168">
        <v>1462.42</v>
      </c>
      <c r="K2168" t="s">
        <v>4802</v>
      </c>
    </row>
    <row r="2169" spans="1:11" x14ac:dyDescent="0.25">
      <c r="A2169" t="s">
        <v>6041</v>
      </c>
      <c r="G2169">
        <v>45853</v>
      </c>
      <c r="H2169" t="s">
        <v>3782</v>
      </c>
      <c r="I2169">
        <v>990263</v>
      </c>
      <c r="J2169">
        <v>3727.07</v>
      </c>
      <c r="K2169" t="s">
        <v>4802</v>
      </c>
    </row>
    <row r="2170" spans="1:11" x14ac:dyDescent="0.25">
      <c r="A2170" t="s">
        <v>6042</v>
      </c>
      <c r="G2170">
        <v>45853</v>
      </c>
      <c r="H2170" t="s">
        <v>3782</v>
      </c>
      <c r="I2170">
        <v>990263</v>
      </c>
      <c r="J2170">
        <v>2584.61</v>
      </c>
      <c r="K2170" t="s">
        <v>4802</v>
      </c>
    </row>
    <row r="2171" spans="1:11" x14ac:dyDescent="0.25">
      <c r="A2171" t="s">
        <v>6043</v>
      </c>
      <c r="G2171">
        <v>45853</v>
      </c>
      <c r="H2171" t="s">
        <v>3782</v>
      </c>
      <c r="I2171">
        <v>990263</v>
      </c>
      <c r="J2171">
        <v>1736.38</v>
      </c>
      <c r="K2171" t="s">
        <v>4802</v>
      </c>
    </row>
    <row r="2172" spans="1:11" x14ac:dyDescent="0.25">
      <c r="A2172" t="s">
        <v>6044</v>
      </c>
      <c r="G2172">
        <v>45853</v>
      </c>
      <c r="H2172" t="s">
        <v>3782</v>
      </c>
      <c r="I2172">
        <v>990263</v>
      </c>
      <c r="J2172">
        <v>2416.88</v>
      </c>
      <c r="K2172" t="s">
        <v>4802</v>
      </c>
    </row>
    <row r="2173" spans="1:11" x14ac:dyDescent="0.25">
      <c r="A2173" t="s">
        <v>6045</v>
      </c>
      <c r="G2173">
        <v>45853</v>
      </c>
      <c r="H2173" t="s">
        <v>3782</v>
      </c>
      <c r="I2173">
        <v>990263</v>
      </c>
      <c r="J2173">
        <v>2253.36</v>
      </c>
      <c r="K2173" t="s">
        <v>4802</v>
      </c>
    </row>
    <row r="2174" spans="1:11" x14ac:dyDescent="0.25">
      <c r="A2174" t="s">
        <v>6046</v>
      </c>
      <c r="G2174">
        <v>45853</v>
      </c>
      <c r="H2174" t="s">
        <v>3782</v>
      </c>
      <c r="I2174">
        <v>990263</v>
      </c>
      <c r="J2174">
        <v>637.65</v>
      </c>
      <c r="K2174" t="s">
        <v>4802</v>
      </c>
    </row>
    <row r="2175" spans="1:11" x14ac:dyDescent="0.25">
      <c r="A2175" t="s">
        <v>6047</v>
      </c>
      <c r="G2175">
        <v>45853</v>
      </c>
      <c r="H2175" t="s">
        <v>3782</v>
      </c>
      <c r="I2175">
        <v>990263</v>
      </c>
      <c r="J2175">
        <v>1832.13</v>
      </c>
      <c r="K2175" t="s">
        <v>4802</v>
      </c>
    </row>
    <row r="2176" spans="1:11" x14ac:dyDescent="0.25">
      <c r="A2176" t="s">
        <v>6048</v>
      </c>
      <c r="G2176">
        <v>45853</v>
      </c>
      <c r="H2176" t="s">
        <v>3782</v>
      </c>
      <c r="I2176">
        <v>990263</v>
      </c>
      <c r="J2176">
        <v>1870.38</v>
      </c>
      <c r="K2176" t="s">
        <v>4802</v>
      </c>
    </row>
    <row r="2177" spans="1:11" x14ac:dyDescent="0.25">
      <c r="A2177" t="s">
        <v>6049</v>
      </c>
      <c r="G2177">
        <v>45853</v>
      </c>
      <c r="H2177" t="s">
        <v>3782</v>
      </c>
      <c r="I2177">
        <v>990263</v>
      </c>
      <c r="J2177">
        <v>1733.1</v>
      </c>
      <c r="K2177" t="s">
        <v>4802</v>
      </c>
    </row>
    <row r="2178" spans="1:11" x14ac:dyDescent="0.25">
      <c r="A2178" t="s">
        <v>6050</v>
      </c>
      <c r="G2178">
        <v>45853</v>
      </c>
      <c r="H2178" t="s">
        <v>3782</v>
      </c>
      <c r="I2178">
        <v>990263</v>
      </c>
      <c r="J2178">
        <v>1580.5</v>
      </c>
      <c r="K2178" t="s">
        <v>4802</v>
      </c>
    </row>
    <row r="2179" spans="1:11" x14ac:dyDescent="0.25">
      <c r="A2179" t="s">
        <v>6051</v>
      </c>
      <c r="G2179">
        <v>45853</v>
      </c>
      <c r="H2179" t="s">
        <v>3782</v>
      </c>
      <c r="I2179">
        <v>990263</v>
      </c>
      <c r="J2179">
        <v>1853</v>
      </c>
      <c r="K2179" t="s">
        <v>4802</v>
      </c>
    </row>
    <row r="2180" spans="1:11" x14ac:dyDescent="0.25">
      <c r="A2180" t="s">
        <v>6052</v>
      </c>
      <c r="G2180">
        <v>45853</v>
      </c>
      <c r="H2180" t="s">
        <v>3782</v>
      </c>
      <c r="I2180">
        <v>990263</v>
      </c>
      <c r="J2180">
        <v>1678.6</v>
      </c>
      <c r="K2180" t="s">
        <v>4802</v>
      </c>
    </row>
    <row r="2181" spans="1:11" x14ac:dyDescent="0.25">
      <c r="A2181" t="s">
        <v>6053</v>
      </c>
      <c r="G2181">
        <v>45853</v>
      </c>
      <c r="H2181" t="s">
        <v>3782</v>
      </c>
      <c r="I2181">
        <v>990263</v>
      </c>
      <c r="J2181">
        <v>2055.9499999999998</v>
      </c>
      <c r="K2181" t="s">
        <v>4802</v>
      </c>
    </row>
    <row r="2182" spans="1:11" x14ac:dyDescent="0.25">
      <c r="A2182" t="s">
        <v>6054</v>
      </c>
      <c r="G2182">
        <v>45853</v>
      </c>
      <c r="H2182" t="s">
        <v>3782</v>
      </c>
      <c r="I2182">
        <v>990263</v>
      </c>
      <c r="J2182">
        <v>1667.7</v>
      </c>
      <c r="K2182" t="s">
        <v>4802</v>
      </c>
    </row>
    <row r="2183" spans="1:11" x14ac:dyDescent="0.25">
      <c r="A2183" t="s">
        <v>6055</v>
      </c>
      <c r="G2183">
        <v>45853</v>
      </c>
      <c r="H2183" t="s">
        <v>3782</v>
      </c>
      <c r="I2183">
        <v>990263</v>
      </c>
      <c r="J2183">
        <v>1461.22</v>
      </c>
      <c r="K2183" t="s">
        <v>4802</v>
      </c>
    </row>
    <row r="2184" spans="1:11" x14ac:dyDescent="0.25">
      <c r="A2184" t="s">
        <v>6056</v>
      </c>
      <c r="G2184">
        <v>45853</v>
      </c>
      <c r="H2184" t="s">
        <v>3782</v>
      </c>
      <c r="I2184">
        <v>990263</v>
      </c>
      <c r="J2184">
        <v>2480.56</v>
      </c>
      <c r="K2184" t="s">
        <v>4802</v>
      </c>
    </row>
    <row r="2185" spans="1:11" x14ac:dyDescent="0.25">
      <c r="A2185" t="s">
        <v>6057</v>
      </c>
      <c r="G2185">
        <v>45853</v>
      </c>
      <c r="H2185" t="s">
        <v>3782</v>
      </c>
      <c r="I2185">
        <v>990263</v>
      </c>
      <c r="J2185">
        <v>958.77</v>
      </c>
      <c r="K2185" t="s">
        <v>4802</v>
      </c>
    </row>
    <row r="2186" spans="1:11" x14ac:dyDescent="0.25">
      <c r="A2186" t="s">
        <v>6058</v>
      </c>
      <c r="G2186">
        <v>45853</v>
      </c>
      <c r="H2186" t="s">
        <v>3782</v>
      </c>
      <c r="I2186">
        <v>990263</v>
      </c>
      <c r="J2186">
        <v>1440.6</v>
      </c>
      <c r="K2186" t="s">
        <v>4802</v>
      </c>
    </row>
    <row r="2187" spans="1:11" x14ac:dyDescent="0.25">
      <c r="A2187" t="s">
        <v>6059</v>
      </c>
      <c r="G2187">
        <v>45853</v>
      </c>
      <c r="H2187" t="s">
        <v>3782</v>
      </c>
      <c r="I2187">
        <v>990263</v>
      </c>
      <c r="J2187">
        <v>1017.21</v>
      </c>
      <c r="K2187" t="s">
        <v>4802</v>
      </c>
    </row>
    <row r="2188" spans="1:11" x14ac:dyDescent="0.25">
      <c r="A2188" t="s">
        <v>4822</v>
      </c>
      <c r="H2188" t="s">
        <v>3751</v>
      </c>
      <c r="I2188" t="s">
        <v>3751</v>
      </c>
      <c r="J2188">
        <v>0</v>
      </c>
      <c r="K2188" t="s">
        <v>4802</v>
      </c>
    </row>
    <row r="2189" spans="1:11" x14ac:dyDescent="0.25">
      <c r="A2189" t="s">
        <v>4822</v>
      </c>
      <c r="H2189" t="s">
        <v>3751</v>
      </c>
      <c r="I2189" t="s">
        <v>3751</v>
      </c>
      <c r="J2189">
        <v>0</v>
      </c>
      <c r="K2189" t="s">
        <v>4802</v>
      </c>
    </row>
    <row r="2190" spans="1:11" x14ac:dyDescent="0.25">
      <c r="A2190" t="s">
        <v>4822</v>
      </c>
      <c r="H2190" t="s">
        <v>3751</v>
      </c>
      <c r="I2190" t="s">
        <v>3751</v>
      </c>
      <c r="J2190">
        <v>0</v>
      </c>
      <c r="K2190" t="s">
        <v>4802</v>
      </c>
    </row>
    <row r="2191" spans="1:11" x14ac:dyDescent="0.25">
      <c r="A2191" t="s">
        <v>4822</v>
      </c>
      <c r="H2191" t="s">
        <v>3751</v>
      </c>
      <c r="I2191" t="s">
        <v>3751</v>
      </c>
      <c r="J2191">
        <v>0</v>
      </c>
      <c r="K2191" t="s">
        <v>4802</v>
      </c>
    </row>
    <row r="2192" spans="1:11" x14ac:dyDescent="0.25">
      <c r="A2192" t="s">
        <v>4822</v>
      </c>
      <c r="H2192" t="s">
        <v>3751</v>
      </c>
      <c r="I2192" t="s">
        <v>3751</v>
      </c>
      <c r="J2192">
        <v>0</v>
      </c>
      <c r="K2192" t="s">
        <v>4802</v>
      </c>
    </row>
    <row r="2193" spans="1:11" x14ac:dyDescent="0.25">
      <c r="A2193" t="s">
        <v>4822</v>
      </c>
      <c r="H2193" t="s">
        <v>3751</v>
      </c>
      <c r="I2193" t="s">
        <v>3751</v>
      </c>
      <c r="J2193">
        <v>0</v>
      </c>
      <c r="K2193" t="s">
        <v>4802</v>
      </c>
    </row>
    <row r="2194" spans="1:11" x14ac:dyDescent="0.25">
      <c r="A2194" t="s">
        <v>4822</v>
      </c>
      <c r="H2194" t="s">
        <v>3751</v>
      </c>
      <c r="I2194" t="s">
        <v>3751</v>
      </c>
      <c r="J2194">
        <v>0</v>
      </c>
      <c r="K2194" t="s">
        <v>4802</v>
      </c>
    </row>
    <row r="2195" spans="1:11" x14ac:dyDescent="0.25">
      <c r="A2195" t="s">
        <v>4822</v>
      </c>
      <c r="H2195" t="s">
        <v>3751</v>
      </c>
      <c r="I2195" t="s">
        <v>3751</v>
      </c>
      <c r="J2195">
        <v>0</v>
      </c>
      <c r="K2195" t="s">
        <v>4802</v>
      </c>
    </row>
    <row r="2196" spans="1:11" x14ac:dyDescent="0.25">
      <c r="A2196" t="s">
        <v>4822</v>
      </c>
      <c r="H2196" t="s">
        <v>3751</v>
      </c>
      <c r="I2196" t="s">
        <v>3751</v>
      </c>
      <c r="J2196">
        <v>0</v>
      </c>
      <c r="K2196" t="s">
        <v>4802</v>
      </c>
    </row>
    <row r="2197" spans="1:11" x14ac:dyDescent="0.25">
      <c r="A2197" t="s">
        <v>4822</v>
      </c>
      <c r="H2197" t="s">
        <v>3751</v>
      </c>
      <c r="I2197" t="s">
        <v>3751</v>
      </c>
      <c r="J2197">
        <v>0</v>
      </c>
      <c r="K2197" t="s">
        <v>4802</v>
      </c>
    </row>
    <row r="2198" spans="1:11" x14ac:dyDescent="0.25">
      <c r="A2198" t="s">
        <v>4822</v>
      </c>
      <c r="H2198" t="s">
        <v>3751</v>
      </c>
      <c r="I2198" t="s">
        <v>3751</v>
      </c>
      <c r="J2198">
        <v>0</v>
      </c>
      <c r="K2198" t="s">
        <v>4802</v>
      </c>
    </row>
    <row r="2199" spans="1:11" x14ac:dyDescent="0.25">
      <c r="A2199" t="s">
        <v>4822</v>
      </c>
      <c r="H2199" t="s">
        <v>3751</v>
      </c>
      <c r="I2199" t="s">
        <v>3751</v>
      </c>
      <c r="J2199">
        <v>0</v>
      </c>
      <c r="K2199" t="s">
        <v>4802</v>
      </c>
    </row>
    <row r="2200" spans="1:11" x14ac:dyDescent="0.25">
      <c r="A2200" t="s">
        <v>4822</v>
      </c>
      <c r="H2200" t="s">
        <v>3751</v>
      </c>
      <c r="I2200" t="s">
        <v>3751</v>
      </c>
      <c r="J2200">
        <v>0</v>
      </c>
      <c r="K2200" t="s">
        <v>4802</v>
      </c>
    </row>
    <row r="2201" spans="1:11" x14ac:dyDescent="0.25">
      <c r="A2201" t="s">
        <v>4822</v>
      </c>
      <c r="H2201" t="s">
        <v>3751</v>
      </c>
      <c r="I2201" t="s">
        <v>3751</v>
      </c>
      <c r="J2201">
        <v>0</v>
      </c>
      <c r="K2201" t="s">
        <v>4802</v>
      </c>
    </row>
    <row r="2202" spans="1:11" x14ac:dyDescent="0.25">
      <c r="A2202" t="s">
        <v>4822</v>
      </c>
      <c r="H2202" t="s">
        <v>3751</v>
      </c>
      <c r="I2202" t="s">
        <v>3751</v>
      </c>
      <c r="J2202">
        <v>0</v>
      </c>
      <c r="K2202" t="s">
        <v>4802</v>
      </c>
    </row>
    <row r="2203" spans="1:11" x14ac:dyDescent="0.25">
      <c r="A2203" t="s">
        <v>4822</v>
      </c>
      <c r="H2203" t="s">
        <v>3751</v>
      </c>
      <c r="I2203" t="s">
        <v>3751</v>
      </c>
      <c r="J2203">
        <v>0</v>
      </c>
      <c r="K2203" t="s">
        <v>4802</v>
      </c>
    </row>
    <row r="2204" spans="1:11" x14ac:dyDescent="0.25">
      <c r="A2204" t="s">
        <v>4822</v>
      </c>
      <c r="H2204" t="s">
        <v>3751</v>
      </c>
      <c r="I2204" t="s">
        <v>3751</v>
      </c>
      <c r="J2204">
        <v>0</v>
      </c>
      <c r="K2204" t="s">
        <v>4802</v>
      </c>
    </row>
    <row r="2205" spans="1:11" x14ac:dyDescent="0.25">
      <c r="A2205" t="s">
        <v>4822</v>
      </c>
      <c r="H2205" t="s">
        <v>3751</v>
      </c>
      <c r="I2205" t="s">
        <v>3751</v>
      </c>
      <c r="J2205">
        <v>0</v>
      </c>
      <c r="K2205" t="s">
        <v>4802</v>
      </c>
    </row>
    <row r="2206" spans="1:11" x14ac:dyDescent="0.25">
      <c r="A2206" t="s">
        <v>4822</v>
      </c>
      <c r="H2206" t="s">
        <v>3751</v>
      </c>
      <c r="I2206" t="s">
        <v>3751</v>
      </c>
      <c r="J2206">
        <v>0</v>
      </c>
      <c r="K2206" t="s">
        <v>4802</v>
      </c>
    </row>
    <row r="2207" spans="1:11" x14ac:dyDescent="0.25">
      <c r="A2207" t="s">
        <v>4822</v>
      </c>
      <c r="H2207" t="s">
        <v>3751</v>
      </c>
      <c r="I2207" t="s">
        <v>3751</v>
      </c>
      <c r="J2207">
        <v>0</v>
      </c>
      <c r="K2207" t="s">
        <v>4802</v>
      </c>
    </row>
    <row r="2208" spans="1:11" x14ac:dyDescent="0.25">
      <c r="A2208" t="s">
        <v>4822</v>
      </c>
      <c r="H2208" t="s">
        <v>3751</v>
      </c>
      <c r="I2208" t="s">
        <v>3751</v>
      </c>
      <c r="J2208">
        <v>0</v>
      </c>
      <c r="K2208" t="s">
        <v>4802</v>
      </c>
    </row>
    <row r="2210" spans="1:11" x14ac:dyDescent="0.25">
      <c r="A2210" t="s">
        <v>6060</v>
      </c>
      <c r="H2210" t="s">
        <v>3751</v>
      </c>
      <c r="J2210">
        <v>0</v>
      </c>
      <c r="K2210" t="s">
        <v>4802</v>
      </c>
    </row>
    <row r="2211" spans="1:11" x14ac:dyDescent="0.25">
      <c r="A2211" t="s">
        <v>6061</v>
      </c>
      <c r="H2211" t="s">
        <v>3751</v>
      </c>
      <c r="J2211">
        <v>0</v>
      </c>
      <c r="K2211" t="s">
        <v>4802</v>
      </c>
    </row>
    <row r="2212" spans="1:11" x14ac:dyDescent="0.25">
      <c r="A2212" t="s">
        <v>6062</v>
      </c>
      <c r="H2212" t="s">
        <v>3751</v>
      </c>
      <c r="J2212">
        <v>0</v>
      </c>
      <c r="K2212" t="s">
        <v>4802</v>
      </c>
    </row>
    <row r="2213" spans="1:11" x14ac:dyDescent="0.25">
      <c r="A2213" t="s">
        <v>6063</v>
      </c>
      <c r="H2213" t="s">
        <v>3751</v>
      </c>
      <c r="J2213">
        <v>0</v>
      </c>
      <c r="K2213" t="s">
        <v>4802</v>
      </c>
    </row>
    <row r="2214" spans="1:11" x14ac:dyDescent="0.25">
      <c r="A2214" t="s">
        <v>6064</v>
      </c>
      <c r="H2214" t="s">
        <v>3751</v>
      </c>
      <c r="J2214">
        <v>0</v>
      </c>
      <c r="K2214" t="s">
        <v>4802</v>
      </c>
    </row>
    <row r="2215" spans="1:11" x14ac:dyDescent="0.25">
      <c r="A2215" t="s">
        <v>6065</v>
      </c>
      <c r="H2215" t="s">
        <v>3751</v>
      </c>
      <c r="J2215">
        <v>0</v>
      </c>
      <c r="K2215" t="s">
        <v>4802</v>
      </c>
    </row>
    <row r="2216" spans="1:11" x14ac:dyDescent="0.25">
      <c r="A2216" t="s">
        <v>6066</v>
      </c>
      <c r="H2216" t="s">
        <v>3751</v>
      </c>
      <c r="J2216">
        <v>0</v>
      </c>
      <c r="K2216" t="s">
        <v>4802</v>
      </c>
    </row>
    <row r="2217" spans="1:11" x14ac:dyDescent="0.25">
      <c r="A2217" t="s">
        <v>6067</v>
      </c>
      <c r="H2217" t="s">
        <v>3751</v>
      </c>
      <c r="J2217">
        <v>0</v>
      </c>
      <c r="K2217" t="s">
        <v>4802</v>
      </c>
    </row>
    <row r="2218" spans="1:11" x14ac:dyDescent="0.25">
      <c r="A2218" t="s">
        <v>6068</v>
      </c>
      <c r="H2218" t="s">
        <v>3751</v>
      </c>
      <c r="J2218">
        <v>0</v>
      </c>
      <c r="K2218" t="s">
        <v>4802</v>
      </c>
    </row>
    <row r="2219" spans="1:11" x14ac:dyDescent="0.25">
      <c r="A2219" t="s">
        <v>6069</v>
      </c>
      <c r="H2219" t="s">
        <v>3751</v>
      </c>
      <c r="J2219">
        <v>0</v>
      </c>
      <c r="K2219" t="s">
        <v>4802</v>
      </c>
    </row>
    <row r="2220" spans="1:11" x14ac:dyDescent="0.25">
      <c r="A2220" t="s">
        <v>6070</v>
      </c>
      <c r="H2220" t="s">
        <v>3751</v>
      </c>
      <c r="J2220">
        <v>0</v>
      </c>
      <c r="K2220" t="s">
        <v>4802</v>
      </c>
    </row>
    <row r="2221" spans="1:11" x14ac:dyDescent="0.25">
      <c r="A2221" t="s">
        <v>6071</v>
      </c>
      <c r="H2221" t="s">
        <v>3751</v>
      </c>
      <c r="J2221">
        <v>0</v>
      </c>
      <c r="K2221" t="s">
        <v>4802</v>
      </c>
    </row>
    <row r="2222" spans="1:11" x14ac:dyDescent="0.25">
      <c r="A2222" t="s">
        <v>6072</v>
      </c>
      <c r="H2222" t="s">
        <v>3751</v>
      </c>
      <c r="J2222">
        <v>0</v>
      </c>
      <c r="K2222" t="s">
        <v>4802</v>
      </c>
    </row>
    <row r="2223" spans="1:11" x14ac:dyDescent="0.25">
      <c r="A2223" t="s">
        <v>6073</v>
      </c>
      <c r="H2223" t="s">
        <v>3751</v>
      </c>
      <c r="J2223">
        <v>0</v>
      </c>
      <c r="K2223" t="s">
        <v>4802</v>
      </c>
    </row>
    <row r="2224" spans="1:11" x14ac:dyDescent="0.25">
      <c r="A2224" t="s">
        <v>6074</v>
      </c>
      <c r="H2224" t="s">
        <v>3751</v>
      </c>
      <c r="J2224">
        <v>0</v>
      </c>
      <c r="K2224" t="s">
        <v>4802</v>
      </c>
    </row>
    <row r="2225" spans="1:11" x14ac:dyDescent="0.25">
      <c r="A2225" t="s">
        <v>6075</v>
      </c>
      <c r="H2225" t="s">
        <v>3751</v>
      </c>
      <c r="J2225">
        <v>0</v>
      </c>
      <c r="K2225" t="s">
        <v>4802</v>
      </c>
    </row>
    <row r="2226" spans="1:11" x14ac:dyDescent="0.25">
      <c r="A2226" t="s">
        <v>6076</v>
      </c>
      <c r="H2226" t="s">
        <v>3751</v>
      </c>
      <c r="J2226">
        <v>0</v>
      </c>
      <c r="K2226" t="s">
        <v>4802</v>
      </c>
    </row>
    <row r="2227" spans="1:11" x14ac:dyDescent="0.25">
      <c r="A2227" t="s">
        <v>6077</v>
      </c>
      <c r="H2227" t="s">
        <v>3751</v>
      </c>
      <c r="J2227">
        <v>0</v>
      </c>
      <c r="K2227" t="s">
        <v>4802</v>
      </c>
    </row>
    <row r="2228" spans="1:11" x14ac:dyDescent="0.25">
      <c r="A2228" t="s">
        <v>6078</v>
      </c>
      <c r="H2228" t="s">
        <v>3751</v>
      </c>
      <c r="J2228">
        <v>0</v>
      </c>
      <c r="K2228" t="s">
        <v>4802</v>
      </c>
    </row>
    <row r="2229" spans="1:11" x14ac:dyDescent="0.25">
      <c r="A2229" t="s">
        <v>6079</v>
      </c>
      <c r="H2229" t="s">
        <v>3751</v>
      </c>
      <c r="J2229">
        <v>0</v>
      </c>
      <c r="K2229" t="s">
        <v>4802</v>
      </c>
    </row>
    <row r="2230" spans="1:11" x14ac:dyDescent="0.25">
      <c r="A2230" t="s">
        <v>6080</v>
      </c>
      <c r="H2230" t="s">
        <v>3751</v>
      </c>
      <c r="J2230">
        <v>0</v>
      </c>
      <c r="K2230" t="s">
        <v>4802</v>
      </c>
    </row>
    <row r="2231" spans="1:11" x14ac:dyDescent="0.25">
      <c r="A2231" t="s">
        <v>6081</v>
      </c>
      <c r="H2231" t="s">
        <v>3751</v>
      </c>
      <c r="J2231">
        <v>0</v>
      </c>
      <c r="K2231" t="s">
        <v>4802</v>
      </c>
    </row>
    <row r="2232" spans="1:11" x14ac:dyDescent="0.25">
      <c r="A2232" t="s">
        <v>6082</v>
      </c>
      <c r="H2232" t="s">
        <v>3751</v>
      </c>
      <c r="J2232">
        <v>0</v>
      </c>
      <c r="K2232" t="s">
        <v>4802</v>
      </c>
    </row>
    <row r="2233" spans="1:11" x14ac:dyDescent="0.25">
      <c r="A2233" t="s">
        <v>6083</v>
      </c>
      <c r="H2233" t="s">
        <v>3751</v>
      </c>
      <c r="J2233">
        <v>0</v>
      </c>
      <c r="K2233" t="s">
        <v>4802</v>
      </c>
    </row>
    <row r="2234" spans="1:11" x14ac:dyDescent="0.25">
      <c r="A2234" t="s">
        <v>6071</v>
      </c>
      <c r="H2234" t="s">
        <v>3751</v>
      </c>
      <c r="J2234">
        <v>0</v>
      </c>
      <c r="K2234" t="s">
        <v>4802</v>
      </c>
    </row>
    <row r="2235" spans="1:11" x14ac:dyDescent="0.25">
      <c r="A2235" t="s">
        <v>6071</v>
      </c>
      <c r="H2235" t="s">
        <v>3751</v>
      </c>
      <c r="J2235">
        <v>0</v>
      </c>
      <c r="K2235" t="s">
        <v>4802</v>
      </c>
    </row>
    <row r="2236" spans="1:11" x14ac:dyDescent="0.25">
      <c r="A2236" t="s">
        <v>6071</v>
      </c>
      <c r="H2236" t="s">
        <v>3751</v>
      </c>
      <c r="J2236">
        <v>0</v>
      </c>
      <c r="K2236" t="s">
        <v>4802</v>
      </c>
    </row>
    <row r="2237" spans="1:11" x14ac:dyDescent="0.25">
      <c r="A2237" t="s">
        <v>6071</v>
      </c>
      <c r="H2237" t="s">
        <v>3751</v>
      </c>
      <c r="J2237">
        <v>0</v>
      </c>
      <c r="K2237" t="s">
        <v>4802</v>
      </c>
    </row>
    <row r="2238" spans="1:11" x14ac:dyDescent="0.25">
      <c r="A2238" t="s">
        <v>6071</v>
      </c>
      <c r="H2238" t="s">
        <v>3751</v>
      </c>
      <c r="J2238">
        <v>0</v>
      </c>
      <c r="K2238" t="s">
        <v>4802</v>
      </c>
    </row>
    <row r="2239" spans="1:11" x14ac:dyDescent="0.25">
      <c r="A2239" t="s">
        <v>6084</v>
      </c>
      <c r="H2239" t="s">
        <v>3751</v>
      </c>
      <c r="J2239">
        <v>0</v>
      </c>
      <c r="K2239" t="s">
        <v>4802</v>
      </c>
    </row>
    <row r="2240" spans="1:11" x14ac:dyDescent="0.25">
      <c r="A2240" t="s">
        <v>6085</v>
      </c>
      <c r="G2240">
        <v>45841</v>
      </c>
      <c r="H2240" t="s">
        <v>3782</v>
      </c>
      <c r="I2240">
        <v>5424982</v>
      </c>
      <c r="J2240">
        <v>421.55</v>
      </c>
      <c r="K2240" t="s">
        <v>6086</v>
      </c>
    </row>
    <row r="2241" spans="1:11" x14ac:dyDescent="0.25">
      <c r="A2241" t="s">
        <v>6087</v>
      </c>
      <c r="H2241" t="s">
        <v>3751</v>
      </c>
      <c r="J2241">
        <v>0</v>
      </c>
      <c r="K2241" t="s">
        <v>4802</v>
      </c>
    </row>
    <row r="2242" spans="1:11" x14ac:dyDescent="0.25">
      <c r="A2242" t="s">
        <v>6088</v>
      </c>
      <c r="H2242" t="s">
        <v>3751</v>
      </c>
      <c r="J2242">
        <v>0</v>
      </c>
      <c r="K2242" t="s">
        <v>4802</v>
      </c>
    </row>
    <row r="2243" spans="1:11" x14ac:dyDescent="0.25">
      <c r="A2243" t="s">
        <v>6089</v>
      </c>
      <c r="H2243" t="s">
        <v>3751</v>
      </c>
      <c r="J2243">
        <v>0</v>
      </c>
      <c r="K2243" t="s">
        <v>4802</v>
      </c>
    </row>
    <row r="2244" spans="1:11" x14ac:dyDescent="0.25">
      <c r="A2244" t="s">
        <v>6090</v>
      </c>
      <c r="H2244" t="s">
        <v>3751</v>
      </c>
      <c r="J2244">
        <v>0</v>
      </c>
      <c r="K2244" t="s">
        <v>4802</v>
      </c>
    </row>
    <row r="2245" spans="1:11" x14ac:dyDescent="0.25">
      <c r="A2245" t="s">
        <v>6091</v>
      </c>
      <c r="H2245" t="s">
        <v>3751</v>
      </c>
      <c r="J2245">
        <v>0</v>
      </c>
      <c r="K2245" t="s">
        <v>4802</v>
      </c>
    </row>
    <row r="2246" spans="1:11" x14ac:dyDescent="0.25">
      <c r="A2246" t="s">
        <v>6092</v>
      </c>
      <c r="H2246" t="s">
        <v>3751</v>
      </c>
      <c r="J2246">
        <v>0</v>
      </c>
      <c r="K2246" t="s">
        <v>4802</v>
      </c>
    </row>
    <row r="2247" spans="1:11" x14ac:dyDescent="0.25">
      <c r="A2247" t="s">
        <v>6093</v>
      </c>
      <c r="H2247" t="s">
        <v>3751</v>
      </c>
      <c r="J2247">
        <v>0</v>
      </c>
      <c r="K2247" t="s">
        <v>4802</v>
      </c>
    </row>
    <row r="2248" spans="1:11" x14ac:dyDescent="0.25">
      <c r="A2248" t="s">
        <v>6094</v>
      </c>
      <c r="H2248" t="s">
        <v>3751</v>
      </c>
      <c r="J2248">
        <v>0</v>
      </c>
      <c r="K2248" t="s">
        <v>4802</v>
      </c>
    </row>
    <row r="2249" spans="1:11" x14ac:dyDescent="0.25">
      <c r="A2249" t="s">
        <v>6095</v>
      </c>
      <c r="H2249" t="s">
        <v>3751</v>
      </c>
      <c r="J2249">
        <v>0</v>
      </c>
      <c r="K2249" t="s">
        <v>4802</v>
      </c>
    </row>
    <row r="2250" spans="1:11" x14ac:dyDescent="0.25">
      <c r="A2250" t="s">
        <v>6096</v>
      </c>
      <c r="H2250" t="s">
        <v>3751</v>
      </c>
      <c r="J2250">
        <v>0</v>
      </c>
      <c r="K2250" t="s">
        <v>4802</v>
      </c>
    </row>
    <row r="2251" spans="1:11" x14ac:dyDescent="0.25">
      <c r="A2251" t="s">
        <v>6097</v>
      </c>
      <c r="H2251" t="s">
        <v>3751</v>
      </c>
      <c r="J2251">
        <v>0</v>
      </c>
      <c r="K2251" t="s">
        <v>4802</v>
      </c>
    </row>
    <row r="2252" spans="1:11" x14ac:dyDescent="0.25">
      <c r="A2252" t="s">
        <v>6098</v>
      </c>
      <c r="H2252" t="s">
        <v>3751</v>
      </c>
      <c r="J2252">
        <v>0</v>
      </c>
      <c r="K2252" t="s">
        <v>4802</v>
      </c>
    </row>
    <row r="2253" spans="1:11" x14ac:dyDescent="0.25">
      <c r="A2253" t="s">
        <v>6071</v>
      </c>
      <c r="H2253" t="s">
        <v>3751</v>
      </c>
      <c r="J2253">
        <v>0</v>
      </c>
      <c r="K2253" t="s">
        <v>4802</v>
      </c>
    </row>
    <row r="2254" spans="1:11" x14ac:dyDescent="0.25">
      <c r="A2254" t="s">
        <v>6099</v>
      </c>
      <c r="H2254" t="s">
        <v>3751</v>
      </c>
      <c r="J2254">
        <v>0</v>
      </c>
      <c r="K2254" t="s">
        <v>4802</v>
      </c>
    </row>
    <row r="2255" spans="1:11" x14ac:dyDescent="0.25">
      <c r="A2255" t="s">
        <v>6100</v>
      </c>
      <c r="H2255" t="s">
        <v>3751</v>
      </c>
      <c r="J2255">
        <v>0</v>
      </c>
      <c r="K2255" t="s">
        <v>4802</v>
      </c>
    </row>
    <row r="2256" spans="1:11" x14ac:dyDescent="0.25">
      <c r="A2256" t="s">
        <v>6101</v>
      </c>
      <c r="H2256" t="s">
        <v>3751</v>
      </c>
      <c r="J2256">
        <v>0</v>
      </c>
      <c r="K2256" t="s">
        <v>4802</v>
      </c>
    </row>
    <row r="2257" spans="1:11" x14ac:dyDescent="0.25">
      <c r="A2257" t="s">
        <v>6102</v>
      </c>
      <c r="H2257" t="s">
        <v>3751</v>
      </c>
      <c r="J2257">
        <v>0</v>
      </c>
      <c r="K2257" t="s">
        <v>4802</v>
      </c>
    </row>
    <row r="2258" spans="1:11" x14ac:dyDescent="0.25">
      <c r="A2258" t="s">
        <v>6103</v>
      </c>
      <c r="H2258" t="s">
        <v>3751</v>
      </c>
      <c r="J2258">
        <v>0</v>
      </c>
      <c r="K2258" t="s">
        <v>4802</v>
      </c>
    </row>
    <row r="2259" spans="1:11" x14ac:dyDescent="0.25">
      <c r="A2259" t="s">
        <v>6104</v>
      </c>
      <c r="H2259" t="s">
        <v>3751</v>
      </c>
      <c r="J2259">
        <v>0</v>
      </c>
      <c r="K2259" t="s">
        <v>4802</v>
      </c>
    </row>
    <row r="2260" spans="1:11" x14ac:dyDescent="0.25">
      <c r="A2260" t="s">
        <v>6105</v>
      </c>
      <c r="H2260" t="s">
        <v>3751</v>
      </c>
      <c r="J2260">
        <v>0</v>
      </c>
      <c r="K2260" t="s">
        <v>4802</v>
      </c>
    </row>
    <row r="2261" spans="1:11" x14ac:dyDescent="0.25">
      <c r="A2261" t="s">
        <v>6106</v>
      </c>
      <c r="H2261" t="s">
        <v>3751</v>
      </c>
      <c r="J2261">
        <v>0</v>
      </c>
      <c r="K2261" t="s">
        <v>4802</v>
      </c>
    </row>
    <row r="2262" spans="1:11" x14ac:dyDescent="0.25">
      <c r="A2262" t="s">
        <v>6107</v>
      </c>
      <c r="H2262" t="s">
        <v>3751</v>
      </c>
      <c r="J2262">
        <v>0</v>
      </c>
      <c r="K2262" t="s">
        <v>4802</v>
      </c>
    </row>
    <row r="2263" spans="1:11" x14ac:dyDescent="0.25">
      <c r="A2263" t="s">
        <v>6108</v>
      </c>
      <c r="H2263" t="s">
        <v>3751</v>
      </c>
      <c r="J2263">
        <v>0</v>
      </c>
      <c r="K2263" t="s">
        <v>4802</v>
      </c>
    </row>
    <row r="2264" spans="1:11" x14ac:dyDescent="0.25">
      <c r="A2264" t="s">
        <v>6109</v>
      </c>
      <c r="H2264" t="s">
        <v>3751</v>
      </c>
      <c r="J2264">
        <v>0</v>
      </c>
      <c r="K2264" t="s">
        <v>4802</v>
      </c>
    </row>
    <row r="2265" spans="1:11" x14ac:dyDescent="0.25">
      <c r="A2265" t="s">
        <v>6110</v>
      </c>
      <c r="H2265" t="s">
        <v>3751</v>
      </c>
      <c r="J2265">
        <v>0</v>
      </c>
      <c r="K2265" t="s">
        <v>4802</v>
      </c>
    </row>
    <row r="2266" spans="1:11" x14ac:dyDescent="0.25">
      <c r="A2266" t="s">
        <v>6111</v>
      </c>
      <c r="H2266" t="s">
        <v>3751</v>
      </c>
      <c r="J2266">
        <v>0</v>
      </c>
      <c r="K2266" t="s">
        <v>4802</v>
      </c>
    </row>
    <row r="2267" spans="1:11" x14ac:dyDescent="0.25">
      <c r="A2267" t="s">
        <v>6071</v>
      </c>
      <c r="H2267" t="s">
        <v>3751</v>
      </c>
      <c r="J2267">
        <v>0</v>
      </c>
      <c r="K2267" t="s">
        <v>4802</v>
      </c>
    </row>
    <row r="2268" spans="1:11" x14ac:dyDescent="0.25">
      <c r="A2268" t="s">
        <v>6071</v>
      </c>
      <c r="H2268" t="s">
        <v>3751</v>
      </c>
      <c r="J2268">
        <v>0</v>
      </c>
      <c r="K2268" t="s">
        <v>4802</v>
      </c>
    </row>
    <row r="2269" spans="1:11" x14ac:dyDescent="0.25">
      <c r="A2269" t="s">
        <v>6071</v>
      </c>
      <c r="H2269" t="s">
        <v>3751</v>
      </c>
      <c r="J2269">
        <v>0</v>
      </c>
      <c r="K2269" t="s">
        <v>4802</v>
      </c>
    </row>
    <row r="2270" spans="1:11" x14ac:dyDescent="0.25">
      <c r="A2270" t="s">
        <v>6071</v>
      </c>
      <c r="H2270" t="s">
        <v>3751</v>
      </c>
      <c r="J2270">
        <v>0</v>
      </c>
      <c r="K2270" t="s">
        <v>4802</v>
      </c>
    </row>
    <row r="2271" spans="1:11" x14ac:dyDescent="0.25">
      <c r="A2271" t="s">
        <v>6112</v>
      </c>
      <c r="H2271" t="s">
        <v>3751</v>
      </c>
      <c r="J2271">
        <v>0</v>
      </c>
      <c r="K2271" t="s">
        <v>4802</v>
      </c>
    </row>
    <row r="2272" spans="1:11" x14ac:dyDescent="0.25">
      <c r="A2272" t="s">
        <v>6113</v>
      </c>
      <c r="H2272" t="s">
        <v>3751</v>
      </c>
      <c r="J2272">
        <v>0</v>
      </c>
      <c r="K2272" t="s">
        <v>4802</v>
      </c>
    </row>
    <row r="2273" spans="1:11" x14ac:dyDescent="0.25">
      <c r="A2273" t="s">
        <v>6114</v>
      </c>
      <c r="H2273" t="s">
        <v>3751</v>
      </c>
      <c r="J2273">
        <v>0</v>
      </c>
      <c r="K2273" t="s">
        <v>4802</v>
      </c>
    </row>
    <row r="2274" spans="1:11" x14ac:dyDescent="0.25">
      <c r="A2274" t="s">
        <v>6115</v>
      </c>
      <c r="H2274" t="s">
        <v>3751</v>
      </c>
      <c r="J2274">
        <v>0</v>
      </c>
      <c r="K2274" t="s">
        <v>4802</v>
      </c>
    </row>
    <row r="2275" spans="1:11" x14ac:dyDescent="0.25">
      <c r="A2275" t="s">
        <v>6116</v>
      </c>
      <c r="H2275" t="s">
        <v>3751</v>
      </c>
      <c r="J2275">
        <v>0</v>
      </c>
      <c r="K2275" t="s">
        <v>4802</v>
      </c>
    </row>
    <row r="2276" spans="1:11" x14ac:dyDescent="0.25">
      <c r="A2276" t="s">
        <v>6117</v>
      </c>
      <c r="H2276" t="s">
        <v>3751</v>
      </c>
      <c r="J2276">
        <v>0</v>
      </c>
      <c r="K2276" t="s">
        <v>4802</v>
      </c>
    </row>
    <row r="2277" spans="1:11" x14ac:dyDescent="0.25">
      <c r="A2277" t="s">
        <v>6118</v>
      </c>
      <c r="H2277" t="s">
        <v>3751</v>
      </c>
      <c r="J2277">
        <v>0</v>
      </c>
      <c r="K2277" t="s">
        <v>4802</v>
      </c>
    </row>
    <row r="2278" spans="1:11" x14ac:dyDescent="0.25">
      <c r="A2278" t="s">
        <v>6119</v>
      </c>
      <c r="H2278" t="s">
        <v>3751</v>
      </c>
      <c r="J2278">
        <v>0</v>
      </c>
      <c r="K2278" t="s">
        <v>4802</v>
      </c>
    </row>
    <row r="2279" spans="1:11" x14ac:dyDescent="0.25">
      <c r="A2279" t="s">
        <v>6120</v>
      </c>
      <c r="H2279" t="s">
        <v>3751</v>
      </c>
      <c r="J2279">
        <v>0</v>
      </c>
      <c r="K2279" t="s">
        <v>4802</v>
      </c>
    </row>
    <row r="2280" spans="1:11" x14ac:dyDescent="0.25">
      <c r="A2280" t="s">
        <v>6121</v>
      </c>
      <c r="H2280" t="s">
        <v>3751</v>
      </c>
      <c r="J2280">
        <v>0</v>
      </c>
      <c r="K2280" t="s">
        <v>4802</v>
      </c>
    </row>
    <row r="2281" spans="1:11" x14ac:dyDescent="0.25">
      <c r="A2281" t="s">
        <v>6122</v>
      </c>
      <c r="H2281" t="s">
        <v>3751</v>
      </c>
      <c r="J2281">
        <v>0</v>
      </c>
      <c r="K2281" t="s">
        <v>4802</v>
      </c>
    </row>
    <row r="2282" spans="1:11" x14ac:dyDescent="0.25">
      <c r="A2282" t="s">
        <v>6123</v>
      </c>
      <c r="H2282" t="s">
        <v>3751</v>
      </c>
      <c r="J2282">
        <v>0</v>
      </c>
      <c r="K2282" t="s">
        <v>4802</v>
      </c>
    </row>
    <row r="2283" spans="1:11" x14ac:dyDescent="0.25">
      <c r="A2283" t="s">
        <v>6124</v>
      </c>
      <c r="H2283" t="s">
        <v>3751</v>
      </c>
      <c r="J2283">
        <v>0</v>
      </c>
      <c r="K2283" t="s">
        <v>4802</v>
      </c>
    </row>
    <row r="2284" spans="1:11" x14ac:dyDescent="0.25">
      <c r="A2284" t="s">
        <v>6125</v>
      </c>
      <c r="H2284" t="s">
        <v>3751</v>
      </c>
      <c r="J2284">
        <v>0</v>
      </c>
      <c r="K2284" t="s">
        <v>4802</v>
      </c>
    </row>
    <row r="2285" spans="1:11" x14ac:dyDescent="0.25">
      <c r="A2285" t="s">
        <v>6126</v>
      </c>
      <c r="H2285" t="s">
        <v>3751</v>
      </c>
      <c r="J2285">
        <v>0</v>
      </c>
      <c r="K2285" t="s">
        <v>4802</v>
      </c>
    </row>
    <row r="2286" spans="1:11" x14ac:dyDescent="0.25">
      <c r="A2286" t="s">
        <v>6127</v>
      </c>
      <c r="H2286" t="s">
        <v>3751</v>
      </c>
      <c r="J2286">
        <v>0</v>
      </c>
      <c r="K2286" t="s">
        <v>4802</v>
      </c>
    </row>
    <row r="2287" spans="1:11" x14ac:dyDescent="0.25">
      <c r="A2287" t="s">
        <v>6128</v>
      </c>
      <c r="H2287" t="s">
        <v>3751</v>
      </c>
      <c r="J2287">
        <v>0</v>
      </c>
      <c r="K2287" t="s">
        <v>4802</v>
      </c>
    </row>
    <row r="2288" spans="1:11" x14ac:dyDescent="0.25">
      <c r="A2288" t="s">
        <v>6129</v>
      </c>
      <c r="H2288" t="s">
        <v>3751</v>
      </c>
      <c r="J2288">
        <v>0</v>
      </c>
      <c r="K2288" t="s">
        <v>4802</v>
      </c>
    </row>
    <row r="2289" spans="1:11" x14ac:dyDescent="0.25">
      <c r="A2289" t="s">
        <v>6130</v>
      </c>
      <c r="H2289" t="s">
        <v>3751</v>
      </c>
      <c r="J2289">
        <v>0</v>
      </c>
      <c r="K2289" t="s">
        <v>4802</v>
      </c>
    </row>
    <row r="2290" spans="1:11" x14ac:dyDescent="0.25">
      <c r="A2290" t="s">
        <v>6131</v>
      </c>
      <c r="H2290" t="s">
        <v>3751</v>
      </c>
      <c r="J2290">
        <v>0</v>
      </c>
      <c r="K2290" t="s">
        <v>4802</v>
      </c>
    </row>
    <row r="2291" spans="1:11" x14ac:dyDescent="0.25">
      <c r="A2291" t="s">
        <v>6132</v>
      </c>
      <c r="H2291" t="s">
        <v>3751</v>
      </c>
      <c r="J2291">
        <v>0</v>
      </c>
      <c r="K2291" t="s">
        <v>4802</v>
      </c>
    </row>
    <row r="2292" spans="1:11" x14ac:dyDescent="0.25">
      <c r="A2292" t="s">
        <v>6133</v>
      </c>
      <c r="H2292" t="s">
        <v>3751</v>
      </c>
      <c r="J2292">
        <v>0</v>
      </c>
      <c r="K2292" t="s">
        <v>4802</v>
      </c>
    </row>
    <row r="2293" spans="1:11" x14ac:dyDescent="0.25">
      <c r="A2293" t="s">
        <v>6134</v>
      </c>
      <c r="H2293" t="s">
        <v>3751</v>
      </c>
      <c r="J2293">
        <v>0</v>
      </c>
      <c r="K2293" t="s">
        <v>4802</v>
      </c>
    </row>
    <row r="2294" spans="1:11" x14ac:dyDescent="0.25">
      <c r="A2294" t="s">
        <v>6135</v>
      </c>
      <c r="H2294" t="s">
        <v>3751</v>
      </c>
      <c r="J2294">
        <v>0</v>
      </c>
      <c r="K2294" t="s">
        <v>4802</v>
      </c>
    </row>
    <row r="2295" spans="1:11" x14ac:dyDescent="0.25">
      <c r="A2295" t="s">
        <v>6136</v>
      </c>
      <c r="H2295" t="s">
        <v>3751</v>
      </c>
      <c r="J2295">
        <v>0</v>
      </c>
      <c r="K2295" t="s">
        <v>4802</v>
      </c>
    </row>
    <row r="2296" spans="1:11" x14ac:dyDescent="0.25">
      <c r="A2296" t="s">
        <v>6137</v>
      </c>
      <c r="H2296" t="s">
        <v>3751</v>
      </c>
      <c r="J2296">
        <v>0</v>
      </c>
      <c r="K2296" t="s">
        <v>4802</v>
      </c>
    </row>
    <row r="2297" spans="1:11" x14ac:dyDescent="0.25">
      <c r="A2297" t="s">
        <v>6138</v>
      </c>
      <c r="H2297" t="s">
        <v>3751</v>
      </c>
      <c r="J2297">
        <v>0</v>
      </c>
      <c r="K2297" t="s">
        <v>4802</v>
      </c>
    </row>
    <row r="2298" spans="1:11" x14ac:dyDescent="0.25">
      <c r="A2298" t="s">
        <v>6139</v>
      </c>
      <c r="H2298" t="s">
        <v>3751</v>
      </c>
      <c r="J2298">
        <v>0</v>
      </c>
      <c r="K2298" t="s">
        <v>4802</v>
      </c>
    </row>
    <row r="2299" spans="1:11" x14ac:dyDescent="0.25">
      <c r="A2299" t="s">
        <v>6140</v>
      </c>
      <c r="H2299" t="s">
        <v>3751</v>
      </c>
      <c r="J2299">
        <v>0</v>
      </c>
      <c r="K2299" t="s">
        <v>4802</v>
      </c>
    </row>
    <row r="2300" spans="1:11" x14ac:dyDescent="0.25">
      <c r="A2300" t="s">
        <v>6141</v>
      </c>
      <c r="H2300" t="s">
        <v>3751</v>
      </c>
      <c r="J2300">
        <v>0</v>
      </c>
      <c r="K2300" t="s">
        <v>4802</v>
      </c>
    </row>
    <row r="2301" spans="1:11" x14ac:dyDescent="0.25">
      <c r="A2301" t="s">
        <v>6142</v>
      </c>
      <c r="H2301" t="s">
        <v>3751</v>
      </c>
      <c r="J2301">
        <v>0</v>
      </c>
      <c r="K2301" t="s">
        <v>4802</v>
      </c>
    </row>
    <row r="2302" spans="1:11" x14ac:dyDescent="0.25">
      <c r="A2302" t="s">
        <v>6143</v>
      </c>
      <c r="H2302" t="s">
        <v>3751</v>
      </c>
      <c r="J2302">
        <v>0</v>
      </c>
      <c r="K2302" t="s">
        <v>4802</v>
      </c>
    </row>
    <row r="2303" spans="1:11" x14ac:dyDescent="0.25">
      <c r="A2303" t="s">
        <v>6144</v>
      </c>
      <c r="H2303" t="s">
        <v>3751</v>
      </c>
      <c r="J2303">
        <v>0</v>
      </c>
      <c r="K2303" t="s">
        <v>4802</v>
      </c>
    </row>
    <row r="2304" spans="1:11" x14ac:dyDescent="0.25">
      <c r="A2304" t="s">
        <v>6071</v>
      </c>
      <c r="H2304" t="s">
        <v>3751</v>
      </c>
      <c r="J2304">
        <v>0</v>
      </c>
      <c r="K2304" t="s">
        <v>4802</v>
      </c>
    </row>
    <row r="2305" spans="1:11" x14ac:dyDescent="0.25">
      <c r="A2305" t="s">
        <v>6145</v>
      </c>
      <c r="H2305" t="s">
        <v>3751</v>
      </c>
      <c r="J2305">
        <v>0</v>
      </c>
      <c r="K2305" t="s">
        <v>4802</v>
      </c>
    </row>
    <row r="2306" spans="1:11" x14ac:dyDescent="0.25">
      <c r="A2306" t="s">
        <v>6146</v>
      </c>
      <c r="H2306" t="s">
        <v>3751</v>
      </c>
      <c r="J2306">
        <v>0</v>
      </c>
      <c r="K2306" t="s">
        <v>4802</v>
      </c>
    </row>
    <row r="2307" spans="1:11" x14ac:dyDescent="0.25">
      <c r="A2307" t="s">
        <v>6147</v>
      </c>
      <c r="H2307" t="s">
        <v>3751</v>
      </c>
      <c r="J2307">
        <v>0</v>
      </c>
      <c r="K2307" t="s">
        <v>4802</v>
      </c>
    </row>
    <row r="2308" spans="1:11" x14ac:dyDescent="0.25">
      <c r="A2308" t="s">
        <v>6148</v>
      </c>
      <c r="H2308" t="s">
        <v>3751</v>
      </c>
      <c r="J2308">
        <v>0</v>
      </c>
      <c r="K2308" t="s">
        <v>4802</v>
      </c>
    </row>
    <row r="2309" spans="1:11" x14ac:dyDescent="0.25">
      <c r="A2309" t="s">
        <v>6149</v>
      </c>
      <c r="H2309" t="s">
        <v>3751</v>
      </c>
      <c r="J2309">
        <v>0</v>
      </c>
      <c r="K2309" t="s">
        <v>4802</v>
      </c>
    </row>
    <row r="2310" spans="1:11" x14ac:dyDescent="0.25">
      <c r="A2310" t="s">
        <v>6150</v>
      </c>
      <c r="H2310" t="s">
        <v>3751</v>
      </c>
      <c r="J2310">
        <v>0</v>
      </c>
      <c r="K2310" t="s">
        <v>4802</v>
      </c>
    </row>
    <row r="2311" spans="1:11" x14ac:dyDescent="0.25">
      <c r="A2311" t="s">
        <v>6071</v>
      </c>
      <c r="H2311" t="s">
        <v>3751</v>
      </c>
      <c r="J2311">
        <v>0</v>
      </c>
      <c r="K2311" t="s">
        <v>4802</v>
      </c>
    </row>
    <row r="2312" spans="1:11" x14ac:dyDescent="0.25">
      <c r="A2312" t="s">
        <v>6071</v>
      </c>
      <c r="H2312" t="s">
        <v>3751</v>
      </c>
      <c r="J2312">
        <v>0</v>
      </c>
      <c r="K2312" t="s">
        <v>4802</v>
      </c>
    </row>
    <row r="2313" spans="1:11" x14ac:dyDescent="0.25">
      <c r="A2313" t="s">
        <v>6071</v>
      </c>
      <c r="H2313" t="s">
        <v>3751</v>
      </c>
      <c r="J2313">
        <v>0</v>
      </c>
      <c r="K2313" t="s">
        <v>4802</v>
      </c>
    </row>
    <row r="2314" spans="1:11" x14ac:dyDescent="0.25">
      <c r="A2314" t="s">
        <v>6151</v>
      </c>
      <c r="H2314" t="s">
        <v>3751</v>
      </c>
      <c r="J2314">
        <v>0</v>
      </c>
      <c r="K2314" t="s">
        <v>4802</v>
      </c>
    </row>
    <row r="2315" spans="1:11" x14ac:dyDescent="0.25">
      <c r="A2315" t="s">
        <v>6152</v>
      </c>
      <c r="H2315" t="s">
        <v>3751</v>
      </c>
      <c r="J2315">
        <v>0</v>
      </c>
      <c r="K2315" t="s">
        <v>4802</v>
      </c>
    </row>
    <row r="2316" spans="1:11" x14ac:dyDescent="0.25">
      <c r="A2316" t="s">
        <v>6153</v>
      </c>
      <c r="H2316" t="s">
        <v>3751</v>
      </c>
      <c r="J2316">
        <v>0</v>
      </c>
      <c r="K2316" t="s">
        <v>4802</v>
      </c>
    </row>
    <row r="2317" spans="1:11" x14ac:dyDescent="0.25">
      <c r="A2317" t="s">
        <v>6154</v>
      </c>
      <c r="H2317" t="s">
        <v>3751</v>
      </c>
      <c r="J2317">
        <v>0</v>
      </c>
      <c r="K2317" t="s">
        <v>4802</v>
      </c>
    </row>
    <row r="2318" spans="1:11" x14ac:dyDescent="0.25">
      <c r="A2318" t="s">
        <v>6155</v>
      </c>
      <c r="H2318" t="s">
        <v>3751</v>
      </c>
      <c r="J2318">
        <v>0</v>
      </c>
      <c r="K2318" t="s">
        <v>4802</v>
      </c>
    </row>
    <row r="2319" spans="1:11" x14ac:dyDescent="0.25">
      <c r="A2319" t="s">
        <v>6156</v>
      </c>
      <c r="H2319" t="s">
        <v>3751</v>
      </c>
      <c r="J2319">
        <v>0</v>
      </c>
      <c r="K2319" t="s">
        <v>4802</v>
      </c>
    </row>
    <row r="2320" spans="1:11" x14ac:dyDescent="0.25">
      <c r="A2320" t="s">
        <v>6157</v>
      </c>
      <c r="H2320" t="s">
        <v>3751</v>
      </c>
      <c r="J2320">
        <v>0</v>
      </c>
      <c r="K2320" t="s">
        <v>4802</v>
      </c>
    </row>
    <row r="2321" spans="1:11" x14ac:dyDescent="0.25">
      <c r="A2321" t="s">
        <v>6158</v>
      </c>
      <c r="H2321" t="s">
        <v>3751</v>
      </c>
      <c r="J2321">
        <v>0</v>
      </c>
      <c r="K2321" t="s">
        <v>4802</v>
      </c>
    </row>
    <row r="2322" spans="1:11" x14ac:dyDescent="0.25">
      <c r="A2322" t="s">
        <v>6159</v>
      </c>
      <c r="H2322" t="s">
        <v>3751</v>
      </c>
      <c r="J2322">
        <v>0</v>
      </c>
      <c r="K2322" t="s">
        <v>4802</v>
      </c>
    </row>
    <row r="2323" spans="1:11" x14ac:dyDescent="0.25">
      <c r="A2323" t="s">
        <v>6160</v>
      </c>
      <c r="H2323" t="s">
        <v>3751</v>
      </c>
      <c r="J2323">
        <v>0</v>
      </c>
      <c r="K2323" t="s">
        <v>4802</v>
      </c>
    </row>
    <row r="2324" spans="1:11" x14ac:dyDescent="0.25">
      <c r="A2324" t="s">
        <v>6161</v>
      </c>
      <c r="H2324" t="s">
        <v>3751</v>
      </c>
      <c r="J2324">
        <v>0</v>
      </c>
      <c r="K2324" t="s">
        <v>4802</v>
      </c>
    </row>
    <row r="2325" spans="1:11" x14ac:dyDescent="0.25">
      <c r="A2325" t="s">
        <v>6162</v>
      </c>
      <c r="H2325" t="s">
        <v>3751</v>
      </c>
      <c r="J2325">
        <v>0</v>
      </c>
      <c r="K2325" t="s">
        <v>4802</v>
      </c>
    </row>
    <row r="2326" spans="1:11" x14ac:dyDescent="0.25">
      <c r="A2326" t="s">
        <v>6163</v>
      </c>
      <c r="H2326" t="s">
        <v>3751</v>
      </c>
      <c r="J2326">
        <v>0</v>
      </c>
      <c r="K2326" t="s">
        <v>4802</v>
      </c>
    </row>
    <row r="2327" spans="1:11" x14ac:dyDescent="0.25">
      <c r="A2327" t="s">
        <v>6164</v>
      </c>
      <c r="H2327" t="s">
        <v>3751</v>
      </c>
      <c r="J2327">
        <v>0</v>
      </c>
      <c r="K2327" t="s">
        <v>4802</v>
      </c>
    </row>
    <row r="2328" spans="1:11" x14ac:dyDescent="0.25">
      <c r="A2328" t="s">
        <v>6165</v>
      </c>
      <c r="H2328" t="s">
        <v>3751</v>
      </c>
      <c r="J2328">
        <v>0</v>
      </c>
      <c r="K2328" t="s">
        <v>4802</v>
      </c>
    </row>
    <row r="2329" spans="1:11" x14ac:dyDescent="0.25">
      <c r="A2329" t="s">
        <v>6166</v>
      </c>
      <c r="H2329" t="s">
        <v>3751</v>
      </c>
      <c r="J2329">
        <v>0</v>
      </c>
      <c r="K2329" t="s">
        <v>4802</v>
      </c>
    </row>
    <row r="2330" spans="1:11" x14ac:dyDescent="0.25">
      <c r="A2330" t="s">
        <v>6167</v>
      </c>
      <c r="H2330" t="s">
        <v>3751</v>
      </c>
      <c r="J2330">
        <v>0</v>
      </c>
      <c r="K2330" t="s">
        <v>4802</v>
      </c>
    </row>
    <row r="2331" spans="1:11" x14ac:dyDescent="0.25">
      <c r="A2331" t="s">
        <v>6168</v>
      </c>
      <c r="H2331" t="s">
        <v>3751</v>
      </c>
      <c r="J2331">
        <v>0</v>
      </c>
      <c r="K2331" t="s">
        <v>4802</v>
      </c>
    </row>
    <row r="2332" spans="1:11" x14ac:dyDescent="0.25">
      <c r="A2332" t="s">
        <v>6169</v>
      </c>
      <c r="H2332" t="s">
        <v>3751</v>
      </c>
      <c r="J2332">
        <v>0</v>
      </c>
      <c r="K2332" t="s">
        <v>4802</v>
      </c>
    </row>
    <row r="2333" spans="1:11" x14ac:dyDescent="0.25">
      <c r="A2333" t="s">
        <v>6170</v>
      </c>
      <c r="H2333" t="s">
        <v>3751</v>
      </c>
      <c r="J2333">
        <v>0</v>
      </c>
      <c r="K2333" t="s">
        <v>4802</v>
      </c>
    </row>
    <row r="2334" spans="1:11" x14ac:dyDescent="0.25">
      <c r="A2334" t="s">
        <v>6171</v>
      </c>
      <c r="H2334" t="s">
        <v>3751</v>
      </c>
      <c r="J2334">
        <v>0</v>
      </c>
      <c r="K2334" t="s">
        <v>4802</v>
      </c>
    </row>
    <row r="2335" spans="1:11" x14ac:dyDescent="0.25">
      <c r="A2335" t="s">
        <v>6172</v>
      </c>
      <c r="H2335" t="s">
        <v>3751</v>
      </c>
      <c r="J2335">
        <v>0</v>
      </c>
      <c r="K2335" t="s">
        <v>4802</v>
      </c>
    </row>
    <row r="2336" spans="1:11" x14ac:dyDescent="0.25">
      <c r="A2336" t="s">
        <v>6173</v>
      </c>
      <c r="H2336" t="s">
        <v>3751</v>
      </c>
      <c r="J2336">
        <v>0</v>
      </c>
      <c r="K2336" t="s">
        <v>4802</v>
      </c>
    </row>
    <row r="2337" spans="1:11" x14ac:dyDescent="0.25">
      <c r="A2337" t="s">
        <v>6174</v>
      </c>
      <c r="H2337" t="s">
        <v>3751</v>
      </c>
      <c r="J2337">
        <v>0</v>
      </c>
      <c r="K2337" t="s">
        <v>4802</v>
      </c>
    </row>
    <row r="2338" spans="1:11" x14ac:dyDescent="0.25">
      <c r="A2338" t="s">
        <v>6175</v>
      </c>
      <c r="H2338" t="s">
        <v>3751</v>
      </c>
      <c r="J2338">
        <v>0</v>
      </c>
      <c r="K2338" t="s">
        <v>4802</v>
      </c>
    </row>
    <row r="2339" spans="1:11" x14ac:dyDescent="0.25">
      <c r="A2339" t="s">
        <v>6176</v>
      </c>
      <c r="H2339" t="s">
        <v>3751</v>
      </c>
      <c r="J2339">
        <v>0</v>
      </c>
      <c r="K2339" t="s">
        <v>4802</v>
      </c>
    </row>
    <row r="2340" spans="1:11" x14ac:dyDescent="0.25">
      <c r="A2340" t="s">
        <v>6177</v>
      </c>
      <c r="H2340" t="s">
        <v>3751</v>
      </c>
      <c r="J2340">
        <v>0</v>
      </c>
      <c r="K2340" t="s">
        <v>4802</v>
      </c>
    </row>
    <row r="2341" spans="1:11" x14ac:dyDescent="0.25">
      <c r="A2341" t="s">
        <v>6178</v>
      </c>
      <c r="H2341" t="s">
        <v>3751</v>
      </c>
      <c r="J2341">
        <v>0</v>
      </c>
      <c r="K2341" t="s">
        <v>4802</v>
      </c>
    </row>
    <row r="2342" spans="1:11" x14ac:dyDescent="0.25">
      <c r="A2342" t="s">
        <v>6179</v>
      </c>
      <c r="H2342" t="s">
        <v>3751</v>
      </c>
      <c r="J2342">
        <v>0</v>
      </c>
      <c r="K2342" t="s">
        <v>4802</v>
      </c>
    </row>
    <row r="2343" spans="1:11" x14ac:dyDescent="0.25">
      <c r="A2343" t="s">
        <v>6180</v>
      </c>
      <c r="H2343" t="s">
        <v>3751</v>
      </c>
      <c r="J2343">
        <v>0</v>
      </c>
      <c r="K2343" t="s">
        <v>4802</v>
      </c>
    </row>
    <row r="2344" spans="1:11" x14ac:dyDescent="0.25">
      <c r="A2344" t="s">
        <v>6181</v>
      </c>
      <c r="H2344" t="s">
        <v>3751</v>
      </c>
      <c r="J2344">
        <v>0</v>
      </c>
      <c r="K2344" t="s">
        <v>4802</v>
      </c>
    </row>
    <row r="2345" spans="1:11" x14ac:dyDescent="0.25">
      <c r="A2345" t="s">
        <v>6182</v>
      </c>
      <c r="H2345" t="s">
        <v>3751</v>
      </c>
      <c r="J2345">
        <v>0</v>
      </c>
      <c r="K2345" t="s">
        <v>4802</v>
      </c>
    </row>
    <row r="2346" spans="1:11" x14ac:dyDescent="0.25">
      <c r="A2346" t="s">
        <v>6183</v>
      </c>
      <c r="H2346" t="s">
        <v>3751</v>
      </c>
      <c r="J2346">
        <v>0</v>
      </c>
      <c r="K2346" t="s">
        <v>4802</v>
      </c>
    </row>
    <row r="2347" spans="1:11" x14ac:dyDescent="0.25">
      <c r="A2347" t="s">
        <v>6184</v>
      </c>
      <c r="H2347" t="s">
        <v>3751</v>
      </c>
      <c r="J2347">
        <v>0</v>
      </c>
      <c r="K2347" t="s">
        <v>4802</v>
      </c>
    </row>
    <row r="2348" spans="1:11" x14ac:dyDescent="0.25">
      <c r="A2348" t="s">
        <v>6185</v>
      </c>
      <c r="H2348" t="s">
        <v>3751</v>
      </c>
      <c r="J2348">
        <v>0</v>
      </c>
      <c r="K2348" t="s">
        <v>4802</v>
      </c>
    </row>
    <row r="2349" spans="1:11" x14ac:dyDescent="0.25">
      <c r="A2349" t="s">
        <v>6186</v>
      </c>
      <c r="H2349" t="s">
        <v>3751</v>
      </c>
      <c r="J2349">
        <v>0</v>
      </c>
      <c r="K2349" t="s">
        <v>4802</v>
      </c>
    </row>
    <row r="2350" spans="1:11" x14ac:dyDescent="0.25">
      <c r="A2350" t="s">
        <v>6187</v>
      </c>
      <c r="H2350" t="s">
        <v>3751</v>
      </c>
      <c r="J2350">
        <v>0</v>
      </c>
      <c r="K2350" t="s">
        <v>4802</v>
      </c>
    </row>
    <row r="2351" spans="1:11" x14ac:dyDescent="0.25">
      <c r="A2351" t="s">
        <v>6188</v>
      </c>
      <c r="H2351" t="s">
        <v>3751</v>
      </c>
      <c r="J2351">
        <v>0</v>
      </c>
      <c r="K2351" t="s">
        <v>4802</v>
      </c>
    </row>
    <row r="2352" spans="1:11" x14ac:dyDescent="0.25">
      <c r="A2352" t="s">
        <v>6189</v>
      </c>
      <c r="H2352" t="s">
        <v>3751</v>
      </c>
      <c r="J2352">
        <v>0</v>
      </c>
      <c r="K2352" t="s">
        <v>4802</v>
      </c>
    </row>
    <row r="2353" spans="1:11" x14ac:dyDescent="0.25">
      <c r="A2353" t="s">
        <v>6190</v>
      </c>
      <c r="H2353" t="s">
        <v>3751</v>
      </c>
      <c r="J2353">
        <v>0</v>
      </c>
      <c r="K2353" t="s">
        <v>4802</v>
      </c>
    </row>
    <row r="2354" spans="1:11" x14ac:dyDescent="0.25">
      <c r="A2354" t="s">
        <v>6191</v>
      </c>
      <c r="H2354" t="s">
        <v>3751</v>
      </c>
      <c r="J2354">
        <v>0</v>
      </c>
      <c r="K2354" t="s">
        <v>4802</v>
      </c>
    </row>
    <row r="2355" spans="1:11" x14ac:dyDescent="0.25">
      <c r="A2355" t="s">
        <v>6192</v>
      </c>
      <c r="H2355" t="s">
        <v>3751</v>
      </c>
      <c r="J2355">
        <v>0</v>
      </c>
      <c r="K2355" t="s">
        <v>4802</v>
      </c>
    </row>
    <row r="2356" spans="1:11" x14ac:dyDescent="0.25">
      <c r="A2356" t="s">
        <v>6193</v>
      </c>
      <c r="H2356" t="s">
        <v>3751</v>
      </c>
      <c r="J2356">
        <v>0</v>
      </c>
      <c r="K2356" t="s">
        <v>4802</v>
      </c>
    </row>
    <row r="2357" spans="1:11" x14ac:dyDescent="0.25">
      <c r="A2357" t="s">
        <v>6194</v>
      </c>
      <c r="H2357" t="s">
        <v>3751</v>
      </c>
      <c r="J2357">
        <v>0</v>
      </c>
      <c r="K2357" t="s">
        <v>4802</v>
      </c>
    </row>
    <row r="2358" spans="1:11" x14ac:dyDescent="0.25">
      <c r="A2358" t="s">
        <v>6195</v>
      </c>
      <c r="H2358" t="s">
        <v>3751</v>
      </c>
      <c r="J2358">
        <v>0</v>
      </c>
      <c r="K2358" t="s">
        <v>4802</v>
      </c>
    </row>
    <row r="2359" spans="1:11" x14ac:dyDescent="0.25">
      <c r="A2359" t="s">
        <v>6196</v>
      </c>
      <c r="H2359" t="s">
        <v>3751</v>
      </c>
      <c r="J2359">
        <v>0</v>
      </c>
      <c r="K2359" t="s">
        <v>4802</v>
      </c>
    </row>
    <row r="2360" spans="1:11" x14ac:dyDescent="0.25">
      <c r="A2360" t="s">
        <v>6197</v>
      </c>
      <c r="H2360" t="s">
        <v>3751</v>
      </c>
      <c r="J2360">
        <v>0</v>
      </c>
      <c r="K2360" t="s">
        <v>4802</v>
      </c>
    </row>
    <row r="2361" spans="1:11" x14ac:dyDescent="0.25">
      <c r="A2361" t="s">
        <v>6198</v>
      </c>
      <c r="H2361" t="s">
        <v>3751</v>
      </c>
      <c r="J2361">
        <v>0</v>
      </c>
      <c r="K2361" t="s">
        <v>4802</v>
      </c>
    </row>
    <row r="2362" spans="1:11" x14ac:dyDescent="0.25">
      <c r="A2362" t="s">
        <v>6199</v>
      </c>
      <c r="H2362" t="s">
        <v>3751</v>
      </c>
      <c r="J2362">
        <v>0</v>
      </c>
      <c r="K2362" t="s">
        <v>4802</v>
      </c>
    </row>
    <row r="2363" spans="1:11" x14ac:dyDescent="0.25">
      <c r="A2363" t="s">
        <v>6200</v>
      </c>
      <c r="H2363" t="s">
        <v>3751</v>
      </c>
      <c r="J2363">
        <v>0</v>
      </c>
      <c r="K2363" t="s">
        <v>4802</v>
      </c>
    </row>
    <row r="2364" spans="1:11" x14ac:dyDescent="0.25">
      <c r="A2364" t="s">
        <v>6201</v>
      </c>
      <c r="H2364" t="s">
        <v>3751</v>
      </c>
      <c r="J2364">
        <v>0</v>
      </c>
      <c r="K2364" t="s">
        <v>4802</v>
      </c>
    </row>
    <row r="2365" spans="1:11" x14ac:dyDescent="0.25">
      <c r="A2365" t="s">
        <v>6202</v>
      </c>
      <c r="H2365" t="s">
        <v>3751</v>
      </c>
      <c r="J2365">
        <v>0</v>
      </c>
      <c r="K2365" t="s">
        <v>4802</v>
      </c>
    </row>
    <row r="2366" spans="1:11" x14ac:dyDescent="0.25">
      <c r="A2366" t="s">
        <v>6203</v>
      </c>
      <c r="H2366" t="s">
        <v>3751</v>
      </c>
      <c r="J2366">
        <v>0</v>
      </c>
      <c r="K2366" t="s">
        <v>4802</v>
      </c>
    </row>
    <row r="2367" spans="1:11" x14ac:dyDescent="0.25">
      <c r="A2367" t="s">
        <v>6204</v>
      </c>
      <c r="H2367" t="s">
        <v>3751</v>
      </c>
      <c r="J2367">
        <v>0</v>
      </c>
      <c r="K2367" t="s">
        <v>4802</v>
      </c>
    </row>
    <row r="2368" spans="1:11" x14ac:dyDescent="0.25">
      <c r="A2368" t="s">
        <v>6205</v>
      </c>
      <c r="H2368" t="s">
        <v>3751</v>
      </c>
      <c r="J2368">
        <v>0</v>
      </c>
      <c r="K2368" t="s">
        <v>4802</v>
      </c>
    </row>
    <row r="2369" spans="1:11" x14ac:dyDescent="0.25">
      <c r="A2369" t="s">
        <v>6206</v>
      </c>
      <c r="H2369" t="s">
        <v>3751</v>
      </c>
      <c r="J2369">
        <v>0</v>
      </c>
      <c r="K2369" t="s">
        <v>4802</v>
      </c>
    </row>
    <row r="2370" spans="1:11" x14ac:dyDescent="0.25">
      <c r="A2370" t="s">
        <v>6207</v>
      </c>
      <c r="H2370" t="s">
        <v>3751</v>
      </c>
      <c r="J2370">
        <v>0</v>
      </c>
      <c r="K2370" t="s">
        <v>4802</v>
      </c>
    </row>
    <row r="2371" spans="1:11" x14ac:dyDescent="0.25">
      <c r="A2371" t="s">
        <v>6208</v>
      </c>
      <c r="H2371" t="s">
        <v>3751</v>
      </c>
      <c r="J2371">
        <v>0</v>
      </c>
      <c r="K2371" t="s">
        <v>4802</v>
      </c>
    </row>
    <row r="2372" spans="1:11" x14ac:dyDescent="0.25">
      <c r="A2372" t="s">
        <v>6209</v>
      </c>
      <c r="H2372" t="s">
        <v>3751</v>
      </c>
      <c r="J2372">
        <v>0</v>
      </c>
      <c r="K2372" t="s">
        <v>4802</v>
      </c>
    </row>
    <row r="2373" spans="1:11" x14ac:dyDescent="0.25">
      <c r="A2373" t="s">
        <v>6210</v>
      </c>
      <c r="H2373" t="s">
        <v>3751</v>
      </c>
      <c r="J2373">
        <v>0</v>
      </c>
      <c r="K2373" t="s">
        <v>4802</v>
      </c>
    </row>
    <row r="2374" spans="1:11" x14ac:dyDescent="0.25">
      <c r="A2374" t="s">
        <v>6211</v>
      </c>
      <c r="H2374" t="s">
        <v>3751</v>
      </c>
      <c r="J2374">
        <v>0</v>
      </c>
      <c r="K2374" t="s">
        <v>4802</v>
      </c>
    </row>
    <row r="2375" spans="1:11" x14ac:dyDescent="0.25">
      <c r="A2375" t="s">
        <v>6212</v>
      </c>
      <c r="H2375" t="s">
        <v>3751</v>
      </c>
      <c r="J2375">
        <v>0</v>
      </c>
      <c r="K2375" t="s">
        <v>4802</v>
      </c>
    </row>
    <row r="2376" spans="1:11" x14ac:dyDescent="0.25">
      <c r="A2376" t="s">
        <v>6213</v>
      </c>
      <c r="H2376" t="s">
        <v>3751</v>
      </c>
      <c r="J2376">
        <v>0</v>
      </c>
      <c r="K2376" t="s">
        <v>4802</v>
      </c>
    </row>
    <row r="2377" spans="1:11" x14ac:dyDescent="0.25">
      <c r="A2377" t="s">
        <v>6214</v>
      </c>
      <c r="H2377" t="s">
        <v>3751</v>
      </c>
      <c r="J2377">
        <v>0</v>
      </c>
      <c r="K2377" t="s">
        <v>4802</v>
      </c>
    </row>
    <row r="2378" spans="1:11" x14ac:dyDescent="0.25">
      <c r="A2378" t="s">
        <v>6215</v>
      </c>
      <c r="H2378" t="s">
        <v>3751</v>
      </c>
      <c r="J2378">
        <v>0</v>
      </c>
      <c r="K2378" t="s">
        <v>4802</v>
      </c>
    </row>
    <row r="2379" spans="1:11" x14ac:dyDescent="0.25">
      <c r="A2379" t="s">
        <v>6216</v>
      </c>
      <c r="H2379" t="s">
        <v>3751</v>
      </c>
      <c r="J2379">
        <v>0</v>
      </c>
      <c r="K2379" t="s">
        <v>4802</v>
      </c>
    </row>
    <row r="2380" spans="1:11" x14ac:dyDescent="0.25">
      <c r="A2380" t="s">
        <v>6217</v>
      </c>
      <c r="H2380" t="s">
        <v>3751</v>
      </c>
      <c r="J2380">
        <v>0</v>
      </c>
      <c r="K2380" t="s">
        <v>4802</v>
      </c>
    </row>
    <row r="2381" spans="1:11" x14ac:dyDescent="0.25">
      <c r="A2381" t="s">
        <v>6218</v>
      </c>
      <c r="H2381" t="s">
        <v>3751</v>
      </c>
      <c r="J2381">
        <v>0</v>
      </c>
      <c r="K2381" t="s">
        <v>4802</v>
      </c>
    </row>
    <row r="2382" spans="1:11" x14ac:dyDescent="0.25">
      <c r="A2382" t="s">
        <v>6219</v>
      </c>
      <c r="H2382" t="s">
        <v>3751</v>
      </c>
      <c r="J2382">
        <v>0</v>
      </c>
      <c r="K2382" t="s">
        <v>4802</v>
      </c>
    </row>
    <row r="2383" spans="1:11" x14ac:dyDescent="0.25">
      <c r="A2383" t="s">
        <v>6220</v>
      </c>
      <c r="H2383" t="s">
        <v>3751</v>
      </c>
      <c r="J2383">
        <v>0</v>
      </c>
      <c r="K2383" t="s">
        <v>4802</v>
      </c>
    </row>
    <row r="2384" spans="1:11" x14ac:dyDescent="0.25">
      <c r="A2384" t="s">
        <v>6221</v>
      </c>
      <c r="H2384" t="s">
        <v>3751</v>
      </c>
      <c r="J2384">
        <v>0</v>
      </c>
      <c r="K2384" t="s">
        <v>4802</v>
      </c>
    </row>
    <row r="2385" spans="1:11" x14ac:dyDescent="0.25">
      <c r="A2385" t="s">
        <v>6222</v>
      </c>
      <c r="H2385" t="s">
        <v>3751</v>
      </c>
      <c r="J2385">
        <v>0</v>
      </c>
      <c r="K2385" t="s">
        <v>4802</v>
      </c>
    </row>
    <row r="2386" spans="1:11" x14ac:dyDescent="0.25">
      <c r="A2386" t="s">
        <v>6223</v>
      </c>
      <c r="H2386" t="s">
        <v>3751</v>
      </c>
      <c r="J2386">
        <v>0</v>
      </c>
      <c r="K2386" t="s">
        <v>4802</v>
      </c>
    </row>
    <row r="2387" spans="1:11" x14ac:dyDescent="0.25">
      <c r="A2387" t="s">
        <v>6224</v>
      </c>
      <c r="H2387" t="s">
        <v>3751</v>
      </c>
      <c r="J2387">
        <v>0</v>
      </c>
      <c r="K2387" t="s">
        <v>4802</v>
      </c>
    </row>
    <row r="2388" spans="1:11" x14ac:dyDescent="0.25">
      <c r="A2388" t="s">
        <v>6225</v>
      </c>
      <c r="H2388" t="s">
        <v>3751</v>
      </c>
      <c r="J2388">
        <v>0</v>
      </c>
      <c r="K2388" t="s">
        <v>4802</v>
      </c>
    </row>
    <row r="2389" spans="1:11" x14ac:dyDescent="0.25">
      <c r="A2389" t="s">
        <v>6226</v>
      </c>
      <c r="H2389" t="s">
        <v>3751</v>
      </c>
      <c r="J2389">
        <v>0</v>
      </c>
      <c r="K2389" t="s">
        <v>4802</v>
      </c>
    </row>
    <row r="2390" spans="1:11" x14ac:dyDescent="0.25">
      <c r="A2390" t="s">
        <v>6227</v>
      </c>
      <c r="H2390" t="s">
        <v>3751</v>
      </c>
      <c r="J2390">
        <v>0</v>
      </c>
      <c r="K2390" t="s">
        <v>4802</v>
      </c>
    </row>
    <row r="2391" spans="1:11" x14ac:dyDescent="0.25">
      <c r="A2391" t="s">
        <v>6228</v>
      </c>
      <c r="H2391" t="s">
        <v>3751</v>
      </c>
      <c r="J2391">
        <v>0</v>
      </c>
      <c r="K2391" t="s">
        <v>4802</v>
      </c>
    </row>
    <row r="2392" spans="1:11" x14ac:dyDescent="0.25">
      <c r="A2392" t="s">
        <v>6229</v>
      </c>
      <c r="H2392" t="s">
        <v>3751</v>
      </c>
      <c r="J2392">
        <v>0</v>
      </c>
      <c r="K2392" t="s">
        <v>4802</v>
      </c>
    </row>
    <row r="2393" spans="1:11" x14ac:dyDescent="0.25">
      <c r="A2393" t="s">
        <v>6230</v>
      </c>
      <c r="H2393" t="s">
        <v>3751</v>
      </c>
      <c r="J2393">
        <v>0</v>
      </c>
      <c r="K2393" t="s">
        <v>4802</v>
      </c>
    </row>
    <row r="2394" spans="1:11" x14ac:dyDescent="0.25">
      <c r="A2394" t="s">
        <v>6231</v>
      </c>
      <c r="H2394" t="s">
        <v>3751</v>
      </c>
      <c r="J2394">
        <v>0</v>
      </c>
      <c r="K2394" t="s">
        <v>4802</v>
      </c>
    </row>
    <row r="2395" spans="1:11" x14ac:dyDescent="0.25">
      <c r="A2395" t="s">
        <v>6232</v>
      </c>
      <c r="H2395" t="s">
        <v>3751</v>
      </c>
      <c r="J2395">
        <v>0</v>
      </c>
      <c r="K2395" t="s">
        <v>4802</v>
      </c>
    </row>
    <row r="2396" spans="1:11" x14ac:dyDescent="0.25">
      <c r="A2396" t="s">
        <v>6233</v>
      </c>
      <c r="H2396" t="s">
        <v>3751</v>
      </c>
      <c r="J2396">
        <v>0</v>
      </c>
      <c r="K2396" t="s">
        <v>4802</v>
      </c>
    </row>
    <row r="2397" spans="1:11" x14ac:dyDescent="0.25">
      <c r="A2397" t="s">
        <v>6234</v>
      </c>
      <c r="H2397" t="s">
        <v>3751</v>
      </c>
      <c r="J2397">
        <v>0</v>
      </c>
      <c r="K2397" t="s">
        <v>4802</v>
      </c>
    </row>
    <row r="2398" spans="1:11" x14ac:dyDescent="0.25">
      <c r="A2398" t="s">
        <v>6235</v>
      </c>
      <c r="H2398" t="s">
        <v>3751</v>
      </c>
      <c r="J2398">
        <v>0</v>
      </c>
      <c r="K2398" t="s">
        <v>4802</v>
      </c>
    </row>
    <row r="2399" spans="1:11" x14ac:dyDescent="0.25">
      <c r="A2399" t="s">
        <v>6236</v>
      </c>
      <c r="H2399" t="s">
        <v>3751</v>
      </c>
      <c r="J2399">
        <v>0</v>
      </c>
      <c r="K2399" t="s">
        <v>4802</v>
      </c>
    </row>
    <row r="2400" spans="1:11" x14ac:dyDescent="0.25">
      <c r="A2400" t="s">
        <v>6237</v>
      </c>
      <c r="H2400" t="s">
        <v>3751</v>
      </c>
      <c r="J2400">
        <v>0</v>
      </c>
      <c r="K2400" t="s">
        <v>4802</v>
      </c>
    </row>
    <row r="2401" spans="1:11" x14ac:dyDescent="0.25">
      <c r="A2401" t="s">
        <v>6238</v>
      </c>
      <c r="H2401" t="s">
        <v>3751</v>
      </c>
      <c r="J2401">
        <v>0</v>
      </c>
      <c r="K2401" t="s">
        <v>4802</v>
      </c>
    </row>
    <row r="2402" spans="1:11" x14ac:dyDescent="0.25">
      <c r="A2402" t="s">
        <v>6239</v>
      </c>
      <c r="H2402" t="s">
        <v>3751</v>
      </c>
      <c r="J2402">
        <v>0</v>
      </c>
      <c r="K2402" t="s">
        <v>4802</v>
      </c>
    </row>
    <row r="2403" spans="1:11" x14ac:dyDescent="0.25">
      <c r="A2403" t="s">
        <v>6240</v>
      </c>
      <c r="H2403" t="s">
        <v>3751</v>
      </c>
      <c r="J2403">
        <v>0</v>
      </c>
      <c r="K2403" t="s">
        <v>4802</v>
      </c>
    </row>
    <row r="2404" spans="1:11" x14ac:dyDescent="0.25">
      <c r="A2404" t="s">
        <v>6241</v>
      </c>
      <c r="H2404" t="s">
        <v>3751</v>
      </c>
      <c r="J2404">
        <v>0</v>
      </c>
      <c r="K2404" t="s">
        <v>4802</v>
      </c>
    </row>
    <row r="2405" spans="1:11" x14ac:dyDescent="0.25">
      <c r="A2405" t="s">
        <v>6242</v>
      </c>
      <c r="H2405" t="s">
        <v>3751</v>
      </c>
      <c r="J2405">
        <v>0</v>
      </c>
      <c r="K2405" t="s">
        <v>4802</v>
      </c>
    </row>
    <row r="2406" spans="1:11" x14ac:dyDescent="0.25">
      <c r="A2406" t="s">
        <v>6243</v>
      </c>
      <c r="H2406" t="s">
        <v>3751</v>
      </c>
      <c r="J2406">
        <v>0</v>
      </c>
      <c r="K2406" t="s">
        <v>4802</v>
      </c>
    </row>
    <row r="2407" spans="1:11" x14ac:dyDescent="0.25">
      <c r="A2407" t="s">
        <v>6244</v>
      </c>
      <c r="H2407" t="s">
        <v>3751</v>
      </c>
      <c r="J2407">
        <v>0</v>
      </c>
      <c r="K2407" t="s">
        <v>4802</v>
      </c>
    </row>
    <row r="2408" spans="1:11" x14ac:dyDescent="0.25">
      <c r="A2408" t="s">
        <v>6245</v>
      </c>
      <c r="H2408" t="s">
        <v>3751</v>
      </c>
      <c r="J2408">
        <v>0</v>
      </c>
      <c r="K2408" t="s">
        <v>4802</v>
      </c>
    </row>
    <row r="2409" spans="1:11" x14ac:dyDescent="0.25">
      <c r="A2409" t="s">
        <v>6246</v>
      </c>
      <c r="H2409" t="s">
        <v>3751</v>
      </c>
      <c r="J2409">
        <v>0</v>
      </c>
      <c r="K2409" t="s">
        <v>4802</v>
      </c>
    </row>
    <row r="2410" spans="1:11" x14ac:dyDescent="0.25">
      <c r="A2410" t="s">
        <v>6247</v>
      </c>
      <c r="H2410" t="s">
        <v>3751</v>
      </c>
      <c r="J2410">
        <v>0</v>
      </c>
      <c r="K2410" t="s">
        <v>4802</v>
      </c>
    </row>
    <row r="2411" spans="1:11" x14ac:dyDescent="0.25">
      <c r="A2411" t="s">
        <v>6248</v>
      </c>
      <c r="H2411" t="s">
        <v>3751</v>
      </c>
      <c r="J2411">
        <v>0</v>
      </c>
      <c r="K2411" t="s">
        <v>4802</v>
      </c>
    </row>
    <row r="2412" spans="1:11" x14ac:dyDescent="0.25">
      <c r="A2412" t="s">
        <v>6249</v>
      </c>
      <c r="H2412" t="s">
        <v>3751</v>
      </c>
      <c r="J2412">
        <v>0</v>
      </c>
      <c r="K2412" t="s">
        <v>4802</v>
      </c>
    </row>
    <row r="2413" spans="1:11" x14ac:dyDescent="0.25">
      <c r="A2413" t="s">
        <v>6250</v>
      </c>
      <c r="H2413" t="s">
        <v>3751</v>
      </c>
      <c r="J2413">
        <v>0</v>
      </c>
      <c r="K2413" t="s">
        <v>4802</v>
      </c>
    </row>
    <row r="2414" spans="1:11" x14ac:dyDescent="0.25">
      <c r="A2414" t="s">
        <v>6251</v>
      </c>
      <c r="H2414" t="s">
        <v>3751</v>
      </c>
      <c r="J2414">
        <v>0</v>
      </c>
      <c r="K2414" t="s">
        <v>4802</v>
      </c>
    </row>
    <row r="2415" spans="1:11" x14ac:dyDescent="0.25">
      <c r="A2415" t="s">
        <v>6252</v>
      </c>
      <c r="H2415" t="s">
        <v>3751</v>
      </c>
      <c r="J2415">
        <v>0</v>
      </c>
      <c r="K2415" t="s">
        <v>4802</v>
      </c>
    </row>
    <row r="2416" spans="1:11" x14ac:dyDescent="0.25">
      <c r="A2416" t="s">
        <v>6253</v>
      </c>
      <c r="H2416" t="s">
        <v>3751</v>
      </c>
      <c r="J2416">
        <v>0</v>
      </c>
      <c r="K2416" t="s">
        <v>4802</v>
      </c>
    </row>
    <row r="2417" spans="1:11" x14ac:dyDescent="0.25">
      <c r="A2417" t="s">
        <v>6254</v>
      </c>
      <c r="H2417" t="s">
        <v>3751</v>
      </c>
      <c r="J2417">
        <v>0</v>
      </c>
      <c r="K2417" t="s">
        <v>4802</v>
      </c>
    </row>
    <row r="2418" spans="1:11" x14ac:dyDescent="0.25">
      <c r="A2418" t="s">
        <v>6255</v>
      </c>
      <c r="H2418" t="s">
        <v>3751</v>
      </c>
      <c r="J2418">
        <v>0</v>
      </c>
      <c r="K2418" t="s">
        <v>4802</v>
      </c>
    </row>
    <row r="2419" spans="1:11" x14ac:dyDescent="0.25">
      <c r="A2419" t="s">
        <v>6256</v>
      </c>
      <c r="H2419" t="s">
        <v>3751</v>
      </c>
      <c r="J2419">
        <v>0</v>
      </c>
      <c r="K2419" t="s">
        <v>4802</v>
      </c>
    </row>
    <row r="2420" spans="1:11" x14ac:dyDescent="0.25">
      <c r="A2420" t="s">
        <v>6257</v>
      </c>
      <c r="H2420" t="s">
        <v>3751</v>
      </c>
      <c r="J2420">
        <v>0</v>
      </c>
      <c r="K2420" t="s">
        <v>4802</v>
      </c>
    </row>
    <row r="2421" spans="1:11" x14ac:dyDescent="0.25">
      <c r="A2421" t="s">
        <v>6258</v>
      </c>
      <c r="H2421" t="s">
        <v>3751</v>
      </c>
      <c r="J2421">
        <v>0</v>
      </c>
      <c r="K2421" t="s">
        <v>4802</v>
      </c>
    </row>
    <row r="2422" spans="1:11" x14ac:dyDescent="0.25">
      <c r="A2422" t="s">
        <v>6259</v>
      </c>
      <c r="H2422" t="s">
        <v>3751</v>
      </c>
      <c r="J2422">
        <v>0</v>
      </c>
      <c r="K2422" t="s">
        <v>4802</v>
      </c>
    </row>
    <row r="2423" spans="1:11" x14ac:dyDescent="0.25">
      <c r="A2423" t="s">
        <v>6260</v>
      </c>
      <c r="H2423" t="s">
        <v>3751</v>
      </c>
      <c r="J2423">
        <v>0</v>
      </c>
      <c r="K2423" t="s">
        <v>4802</v>
      </c>
    </row>
    <row r="2424" spans="1:11" x14ac:dyDescent="0.25">
      <c r="A2424" t="s">
        <v>6261</v>
      </c>
      <c r="H2424" t="s">
        <v>3751</v>
      </c>
      <c r="J2424">
        <v>0</v>
      </c>
      <c r="K2424" t="s">
        <v>4802</v>
      </c>
    </row>
    <row r="2425" spans="1:11" x14ac:dyDescent="0.25">
      <c r="A2425" t="s">
        <v>6262</v>
      </c>
      <c r="H2425" t="s">
        <v>3751</v>
      </c>
      <c r="J2425">
        <v>0</v>
      </c>
      <c r="K2425" t="s">
        <v>4802</v>
      </c>
    </row>
    <row r="2426" spans="1:11" x14ac:dyDescent="0.25">
      <c r="A2426" t="s">
        <v>6263</v>
      </c>
      <c r="H2426" t="s">
        <v>3751</v>
      </c>
      <c r="J2426">
        <v>0</v>
      </c>
      <c r="K2426" t="s">
        <v>4802</v>
      </c>
    </row>
    <row r="2427" spans="1:11" x14ac:dyDescent="0.25">
      <c r="A2427" t="s">
        <v>6264</v>
      </c>
      <c r="H2427" t="s">
        <v>3751</v>
      </c>
      <c r="J2427">
        <v>0</v>
      </c>
      <c r="K2427" t="s">
        <v>4802</v>
      </c>
    </row>
    <row r="2428" spans="1:11" x14ac:dyDescent="0.25">
      <c r="A2428" t="s">
        <v>6265</v>
      </c>
      <c r="H2428" t="s">
        <v>3751</v>
      </c>
      <c r="J2428">
        <v>0</v>
      </c>
      <c r="K2428" t="s">
        <v>4802</v>
      </c>
    </row>
    <row r="2429" spans="1:11" x14ac:dyDescent="0.25">
      <c r="A2429" t="s">
        <v>6266</v>
      </c>
      <c r="H2429" t="s">
        <v>3751</v>
      </c>
      <c r="J2429">
        <v>0</v>
      </c>
      <c r="K2429" t="s">
        <v>4802</v>
      </c>
    </row>
    <row r="2430" spans="1:11" x14ac:dyDescent="0.25">
      <c r="A2430" t="s">
        <v>6267</v>
      </c>
      <c r="H2430" t="s">
        <v>3751</v>
      </c>
      <c r="J2430">
        <v>0</v>
      </c>
      <c r="K2430" t="s">
        <v>4802</v>
      </c>
    </row>
    <row r="2431" spans="1:11" x14ac:dyDescent="0.25">
      <c r="A2431" t="s">
        <v>6268</v>
      </c>
      <c r="H2431" t="s">
        <v>3751</v>
      </c>
      <c r="J2431">
        <v>0</v>
      </c>
      <c r="K2431" t="s">
        <v>4802</v>
      </c>
    </row>
    <row r="2432" spans="1:11" x14ac:dyDescent="0.25">
      <c r="A2432" t="s">
        <v>6269</v>
      </c>
      <c r="H2432" t="s">
        <v>3751</v>
      </c>
      <c r="J2432">
        <v>0</v>
      </c>
      <c r="K2432" t="s">
        <v>4802</v>
      </c>
    </row>
    <row r="2433" spans="1:11" x14ac:dyDescent="0.25">
      <c r="A2433" t="s">
        <v>6270</v>
      </c>
      <c r="H2433" t="s">
        <v>3751</v>
      </c>
      <c r="J2433">
        <v>0</v>
      </c>
      <c r="K2433" t="s">
        <v>4802</v>
      </c>
    </row>
    <row r="2434" spans="1:11" x14ac:dyDescent="0.25">
      <c r="A2434" t="s">
        <v>6271</v>
      </c>
      <c r="H2434" t="s">
        <v>3751</v>
      </c>
      <c r="J2434">
        <v>0</v>
      </c>
      <c r="K2434" t="s">
        <v>4802</v>
      </c>
    </row>
    <row r="2435" spans="1:11" x14ac:dyDescent="0.25">
      <c r="A2435" t="s">
        <v>6272</v>
      </c>
      <c r="H2435" t="s">
        <v>3751</v>
      </c>
      <c r="J2435">
        <v>0</v>
      </c>
      <c r="K2435" t="s">
        <v>4802</v>
      </c>
    </row>
    <row r="2436" spans="1:11" x14ac:dyDescent="0.25">
      <c r="A2436" t="s">
        <v>6273</v>
      </c>
      <c r="H2436" t="s">
        <v>3751</v>
      </c>
      <c r="J2436">
        <v>0</v>
      </c>
      <c r="K2436" t="s">
        <v>4802</v>
      </c>
    </row>
    <row r="2437" spans="1:11" x14ac:dyDescent="0.25">
      <c r="A2437" t="s">
        <v>6274</v>
      </c>
      <c r="H2437" t="s">
        <v>3751</v>
      </c>
      <c r="J2437">
        <v>0</v>
      </c>
      <c r="K2437" t="s">
        <v>4802</v>
      </c>
    </row>
    <row r="2438" spans="1:11" x14ac:dyDescent="0.25">
      <c r="A2438" t="s">
        <v>6275</v>
      </c>
      <c r="H2438" t="s">
        <v>3751</v>
      </c>
      <c r="J2438">
        <v>0</v>
      </c>
      <c r="K2438" t="s">
        <v>4802</v>
      </c>
    </row>
    <row r="2439" spans="1:11" x14ac:dyDescent="0.25">
      <c r="A2439" t="s">
        <v>6276</v>
      </c>
      <c r="H2439" t="s">
        <v>3751</v>
      </c>
      <c r="J2439">
        <v>0</v>
      </c>
      <c r="K2439" t="s">
        <v>4802</v>
      </c>
    </row>
    <row r="2440" spans="1:11" x14ac:dyDescent="0.25">
      <c r="A2440" t="s">
        <v>6277</v>
      </c>
      <c r="H2440" t="s">
        <v>3751</v>
      </c>
      <c r="J2440">
        <v>0</v>
      </c>
      <c r="K2440" t="s">
        <v>4802</v>
      </c>
    </row>
    <row r="2441" spans="1:11" x14ac:dyDescent="0.25">
      <c r="A2441" t="s">
        <v>6278</v>
      </c>
      <c r="H2441" t="s">
        <v>3751</v>
      </c>
      <c r="J2441">
        <v>0</v>
      </c>
      <c r="K2441" t="s">
        <v>4802</v>
      </c>
    </row>
    <row r="2442" spans="1:11" x14ac:dyDescent="0.25">
      <c r="A2442" t="s">
        <v>6279</v>
      </c>
      <c r="H2442" t="s">
        <v>3751</v>
      </c>
      <c r="J2442">
        <v>0</v>
      </c>
      <c r="K2442" t="s">
        <v>4802</v>
      </c>
    </row>
    <row r="2443" spans="1:11" x14ac:dyDescent="0.25">
      <c r="A2443" t="s">
        <v>6280</v>
      </c>
      <c r="H2443" t="s">
        <v>3751</v>
      </c>
      <c r="J2443">
        <v>0</v>
      </c>
      <c r="K2443" t="s">
        <v>4802</v>
      </c>
    </row>
    <row r="2444" spans="1:11" x14ac:dyDescent="0.25">
      <c r="A2444" t="s">
        <v>6281</v>
      </c>
      <c r="H2444" t="s">
        <v>3751</v>
      </c>
      <c r="J2444">
        <v>0</v>
      </c>
      <c r="K2444" t="s">
        <v>4802</v>
      </c>
    </row>
    <row r="2445" spans="1:11" x14ac:dyDescent="0.25">
      <c r="A2445" t="s">
        <v>6282</v>
      </c>
      <c r="H2445" t="s">
        <v>3751</v>
      </c>
      <c r="J2445">
        <v>0</v>
      </c>
      <c r="K2445" t="s">
        <v>4802</v>
      </c>
    </row>
    <row r="2446" spans="1:11" x14ac:dyDescent="0.25">
      <c r="A2446" t="s">
        <v>6283</v>
      </c>
      <c r="H2446" t="s">
        <v>3751</v>
      </c>
      <c r="J2446">
        <v>0</v>
      </c>
      <c r="K2446" t="s">
        <v>4802</v>
      </c>
    </row>
    <row r="2447" spans="1:11" x14ac:dyDescent="0.25">
      <c r="A2447" t="s">
        <v>6284</v>
      </c>
      <c r="H2447" t="s">
        <v>3751</v>
      </c>
      <c r="J2447">
        <v>0</v>
      </c>
      <c r="K2447" t="s">
        <v>4802</v>
      </c>
    </row>
    <row r="2448" spans="1:11" x14ac:dyDescent="0.25">
      <c r="A2448" t="s">
        <v>6285</v>
      </c>
      <c r="H2448" t="s">
        <v>3751</v>
      </c>
      <c r="J2448">
        <v>0</v>
      </c>
      <c r="K2448" t="s">
        <v>4802</v>
      </c>
    </row>
    <row r="2449" spans="1:11" x14ac:dyDescent="0.25">
      <c r="A2449" t="s">
        <v>6286</v>
      </c>
      <c r="H2449" t="s">
        <v>3751</v>
      </c>
      <c r="J2449">
        <v>0</v>
      </c>
      <c r="K2449" t="s">
        <v>4802</v>
      </c>
    </row>
    <row r="2450" spans="1:11" x14ac:dyDescent="0.25">
      <c r="A2450" t="s">
        <v>6287</v>
      </c>
      <c r="H2450" t="s">
        <v>3751</v>
      </c>
      <c r="J2450">
        <v>0</v>
      </c>
      <c r="K2450" t="s">
        <v>4802</v>
      </c>
    </row>
    <row r="2451" spans="1:11" x14ac:dyDescent="0.25">
      <c r="A2451" t="s">
        <v>6288</v>
      </c>
      <c r="H2451" t="s">
        <v>3751</v>
      </c>
      <c r="J2451">
        <v>0</v>
      </c>
      <c r="K2451" t="s">
        <v>4802</v>
      </c>
    </row>
    <row r="2452" spans="1:11" x14ac:dyDescent="0.25">
      <c r="A2452" t="s">
        <v>6289</v>
      </c>
      <c r="H2452" t="s">
        <v>3751</v>
      </c>
      <c r="J2452">
        <v>0</v>
      </c>
      <c r="K2452" t="s">
        <v>4802</v>
      </c>
    </row>
    <row r="2453" spans="1:11" x14ac:dyDescent="0.25">
      <c r="A2453" t="s">
        <v>6290</v>
      </c>
      <c r="H2453" t="s">
        <v>3751</v>
      </c>
      <c r="J2453">
        <v>0</v>
      </c>
      <c r="K2453" t="s">
        <v>4802</v>
      </c>
    </row>
    <row r="2454" spans="1:11" x14ac:dyDescent="0.25">
      <c r="A2454" t="s">
        <v>6291</v>
      </c>
      <c r="H2454" t="s">
        <v>3751</v>
      </c>
      <c r="J2454">
        <v>0</v>
      </c>
      <c r="K2454" t="s">
        <v>4802</v>
      </c>
    </row>
    <row r="2455" spans="1:11" x14ac:dyDescent="0.25">
      <c r="A2455" t="s">
        <v>6292</v>
      </c>
      <c r="H2455" t="s">
        <v>3751</v>
      </c>
      <c r="J2455">
        <v>0</v>
      </c>
      <c r="K2455" t="s">
        <v>4802</v>
      </c>
    </row>
    <row r="2456" spans="1:11" x14ac:dyDescent="0.25">
      <c r="A2456" t="s">
        <v>6293</v>
      </c>
      <c r="H2456" t="s">
        <v>3751</v>
      </c>
      <c r="J2456">
        <v>0</v>
      </c>
      <c r="K2456" t="s">
        <v>4802</v>
      </c>
    </row>
    <row r="2457" spans="1:11" x14ac:dyDescent="0.25">
      <c r="A2457" t="s">
        <v>6294</v>
      </c>
      <c r="H2457" t="s">
        <v>3751</v>
      </c>
      <c r="J2457">
        <v>0</v>
      </c>
      <c r="K2457" t="s">
        <v>4802</v>
      </c>
    </row>
    <row r="2458" spans="1:11" x14ac:dyDescent="0.25">
      <c r="A2458" t="s">
        <v>6295</v>
      </c>
      <c r="H2458" t="s">
        <v>3751</v>
      </c>
      <c r="J2458">
        <v>0</v>
      </c>
      <c r="K2458" t="s">
        <v>4802</v>
      </c>
    </row>
    <row r="2459" spans="1:11" x14ac:dyDescent="0.25">
      <c r="A2459" t="s">
        <v>6296</v>
      </c>
      <c r="H2459" t="s">
        <v>3751</v>
      </c>
      <c r="J2459">
        <v>0</v>
      </c>
      <c r="K2459" t="s">
        <v>4802</v>
      </c>
    </row>
    <row r="2460" spans="1:11" x14ac:dyDescent="0.25">
      <c r="A2460" t="s">
        <v>6297</v>
      </c>
      <c r="H2460" t="s">
        <v>3751</v>
      </c>
      <c r="J2460">
        <v>0</v>
      </c>
      <c r="K2460" t="s">
        <v>4802</v>
      </c>
    </row>
    <row r="2461" spans="1:11" x14ac:dyDescent="0.25">
      <c r="A2461" t="s">
        <v>6298</v>
      </c>
      <c r="H2461" t="s">
        <v>3751</v>
      </c>
      <c r="J2461">
        <v>0</v>
      </c>
      <c r="K2461" t="s">
        <v>4802</v>
      </c>
    </row>
    <row r="2462" spans="1:11" x14ac:dyDescent="0.25">
      <c r="A2462" t="s">
        <v>6299</v>
      </c>
      <c r="H2462" t="s">
        <v>3751</v>
      </c>
      <c r="J2462">
        <v>0</v>
      </c>
      <c r="K2462" t="s">
        <v>4802</v>
      </c>
    </row>
    <row r="2463" spans="1:11" x14ac:dyDescent="0.25">
      <c r="A2463" t="s">
        <v>6300</v>
      </c>
      <c r="H2463" t="s">
        <v>3751</v>
      </c>
      <c r="J2463">
        <v>0</v>
      </c>
      <c r="K2463" t="s">
        <v>4802</v>
      </c>
    </row>
    <row r="2464" spans="1:11" x14ac:dyDescent="0.25">
      <c r="A2464" t="s">
        <v>6301</v>
      </c>
      <c r="H2464" t="s">
        <v>3751</v>
      </c>
      <c r="J2464">
        <v>0</v>
      </c>
      <c r="K2464" t="s">
        <v>4802</v>
      </c>
    </row>
    <row r="2465" spans="1:11" x14ac:dyDescent="0.25">
      <c r="A2465" t="s">
        <v>6302</v>
      </c>
      <c r="H2465" t="s">
        <v>3751</v>
      </c>
      <c r="J2465">
        <v>0</v>
      </c>
      <c r="K2465" t="s">
        <v>4802</v>
      </c>
    </row>
    <row r="2466" spans="1:11" x14ac:dyDescent="0.25">
      <c r="A2466" t="s">
        <v>6303</v>
      </c>
      <c r="H2466" t="s">
        <v>3751</v>
      </c>
      <c r="J2466">
        <v>0</v>
      </c>
      <c r="K2466" t="s">
        <v>4802</v>
      </c>
    </row>
    <row r="2467" spans="1:11" x14ac:dyDescent="0.25">
      <c r="A2467" t="s">
        <v>6304</v>
      </c>
      <c r="H2467" t="s">
        <v>3751</v>
      </c>
      <c r="J2467">
        <v>0</v>
      </c>
      <c r="K2467" t="s">
        <v>4802</v>
      </c>
    </row>
    <row r="2468" spans="1:11" x14ac:dyDescent="0.25">
      <c r="A2468" t="s">
        <v>6305</v>
      </c>
      <c r="H2468" t="s">
        <v>3751</v>
      </c>
      <c r="J2468">
        <v>0</v>
      </c>
      <c r="K2468" t="s">
        <v>4802</v>
      </c>
    </row>
    <row r="2469" spans="1:11" x14ac:dyDescent="0.25">
      <c r="A2469" t="s">
        <v>6306</v>
      </c>
      <c r="H2469" t="s">
        <v>3751</v>
      </c>
      <c r="J2469">
        <v>0</v>
      </c>
      <c r="K2469" t="s">
        <v>4802</v>
      </c>
    </row>
    <row r="2470" spans="1:11" x14ac:dyDescent="0.25">
      <c r="A2470" t="s">
        <v>6307</v>
      </c>
      <c r="H2470" t="s">
        <v>3751</v>
      </c>
      <c r="J2470">
        <v>0</v>
      </c>
      <c r="K2470" t="s">
        <v>4802</v>
      </c>
    </row>
    <row r="2471" spans="1:11" x14ac:dyDescent="0.25">
      <c r="A2471" t="s">
        <v>6308</v>
      </c>
      <c r="H2471" t="s">
        <v>3751</v>
      </c>
      <c r="J2471">
        <v>0</v>
      </c>
      <c r="K2471" t="s">
        <v>4802</v>
      </c>
    </row>
    <row r="2472" spans="1:11" x14ac:dyDescent="0.25">
      <c r="A2472" t="s">
        <v>6309</v>
      </c>
      <c r="H2472" t="s">
        <v>3751</v>
      </c>
      <c r="J2472">
        <v>0</v>
      </c>
      <c r="K2472" t="s">
        <v>4802</v>
      </c>
    </row>
    <row r="2473" spans="1:11" x14ac:dyDescent="0.25">
      <c r="A2473" t="s">
        <v>6310</v>
      </c>
      <c r="H2473" t="s">
        <v>3751</v>
      </c>
      <c r="J2473">
        <v>0</v>
      </c>
      <c r="K2473" t="s">
        <v>4802</v>
      </c>
    </row>
    <row r="2474" spans="1:11" x14ac:dyDescent="0.25">
      <c r="A2474" t="s">
        <v>6311</v>
      </c>
      <c r="H2474" t="s">
        <v>3751</v>
      </c>
      <c r="J2474">
        <v>0</v>
      </c>
      <c r="K2474" t="s">
        <v>4802</v>
      </c>
    </row>
    <row r="2475" spans="1:11" x14ac:dyDescent="0.25">
      <c r="A2475" t="s">
        <v>6312</v>
      </c>
      <c r="H2475" t="s">
        <v>3751</v>
      </c>
      <c r="J2475">
        <v>0</v>
      </c>
      <c r="K2475" t="s">
        <v>4802</v>
      </c>
    </row>
    <row r="2476" spans="1:11" x14ac:dyDescent="0.25">
      <c r="A2476" t="s">
        <v>6313</v>
      </c>
      <c r="H2476" t="s">
        <v>3751</v>
      </c>
      <c r="J2476">
        <v>0</v>
      </c>
      <c r="K2476" t="s">
        <v>4802</v>
      </c>
    </row>
    <row r="2477" spans="1:11" x14ac:dyDescent="0.25">
      <c r="A2477" t="s">
        <v>6314</v>
      </c>
      <c r="H2477" t="s">
        <v>3751</v>
      </c>
      <c r="J2477">
        <v>0</v>
      </c>
      <c r="K2477" t="s">
        <v>4802</v>
      </c>
    </row>
    <row r="2478" spans="1:11" x14ac:dyDescent="0.25">
      <c r="A2478" t="s">
        <v>6315</v>
      </c>
      <c r="H2478" t="s">
        <v>3751</v>
      </c>
      <c r="J2478">
        <v>0</v>
      </c>
      <c r="K2478" t="s">
        <v>4802</v>
      </c>
    </row>
    <row r="2479" spans="1:11" x14ac:dyDescent="0.25">
      <c r="A2479" t="s">
        <v>6316</v>
      </c>
      <c r="H2479" t="s">
        <v>3751</v>
      </c>
      <c r="J2479">
        <v>0</v>
      </c>
      <c r="K2479" t="s">
        <v>4802</v>
      </c>
    </row>
    <row r="2480" spans="1:11" x14ac:dyDescent="0.25">
      <c r="A2480" t="s">
        <v>6317</v>
      </c>
      <c r="H2480" t="s">
        <v>3751</v>
      </c>
      <c r="J2480">
        <v>0</v>
      </c>
      <c r="K2480" t="s">
        <v>4802</v>
      </c>
    </row>
    <row r="2481" spans="1:11" x14ac:dyDescent="0.25">
      <c r="A2481" t="s">
        <v>6318</v>
      </c>
      <c r="H2481" t="s">
        <v>3751</v>
      </c>
      <c r="J2481">
        <v>0</v>
      </c>
      <c r="K2481" t="s">
        <v>4802</v>
      </c>
    </row>
    <row r="2482" spans="1:11" x14ac:dyDescent="0.25">
      <c r="A2482" t="s">
        <v>6319</v>
      </c>
      <c r="H2482" t="s">
        <v>3751</v>
      </c>
      <c r="J2482">
        <v>0</v>
      </c>
      <c r="K2482" t="s">
        <v>4802</v>
      </c>
    </row>
    <row r="2483" spans="1:11" x14ac:dyDescent="0.25">
      <c r="A2483" t="s">
        <v>6320</v>
      </c>
      <c r="H2483" t="s">
        <v>3751</v>
      </c>
      <c r="J2483">
        <v>0</v>
      </c>
      <c r="K2483" t="s">
        <v>4802</v>
      </c>
    </row>
    <row r="2484" spans="1:11" x14ac:dyDescent="0.25">
      <c r="A2484" t="s">
        <v>6321</v>
      </c>
      <c r="H2484" t="s">
        <v>3751</v>
      </c>
      <c r="J2484">
        <v>0</v>
      </c>
      <c r="K2484" t="s">
        <v>4802</v>
      </c>
    </row>
    <row r="2485" spans="1:11" x14ac:dyDescent="0.25">
      <c r="A2485" t="s">
        <v>6322</v>
      </c>
      <c r="H2485" t="s">
        <v>3751</v>
      </c>
      <c r="J2485">
        <v>0</v>
      </c>
      <c r="K2485" t="s">
        <v>4802</v>
      </c>
    </row>
    <row r="2486" spans="1:11" x14ac:dyDescent="0.25">
      <c r="A2486" t="s">
        <v>6323</v>
      </c>
      <c r="H2486" t="s">
        <v>3751</v>
      </c>
      <c r="J2486">
        <v>0</v>
      </c>
      <c r="K2486" t="s">
        <v>4802</v>
      </c>
    </row>
    <row r="2487" spans="1:11" x14ac:dyDescent="0.25">
      <c r="A2487" t="s">
        <v>6324</v>
      </c>
      <c r="H2487" t="s">
        <v>3751</v>
      </c>
      <c r="J2487">
        <v>0</v>
      </c>
      <c r="K2487" t="s">
        <v>4802</v>
      </c>
    </row>
    <row r="2488" spans="1:11" x14ac:dyDescent="0.25">
      <c r="A2488" t="s">
        <v>6325</v>
      </c>
      <c r="H2488" t="s">
        <v>3751</v>
      </c>
      <c r="J2488">
        <v>0</v>
      </c>
      <c r="K2488" t="s">
        <v>4802</v>
      </c>
    </row>
    <row r="2489" spans="1:11" x14ac:dyDescent="0.25">
      <c r="A2489" t="s">
        <v>6326</v>
      </c>
      <c r="H2489" t="s">
        <v>3751</v>
      </c>
      <c r="J2489">
        <v>0</v>
      </c>
      <c r="K2489" t="s">
        <v>4802</v>
      </c>
    </row>
    <row r="2490" spans="1:11" x14ac:dyDescent="0.25">
      <c r="A2490" t="s">
        <v>6327</v>
      </c>
      <c r="H2490" t="s">
        <v>3751</v>
      </c>
      <c r="J2490">
        <v>0</v>
      </c>
      <c r="K2490" t="s">
        <v>4802</v>
      </c>
    </row>
    <row r="2491" spans="1:11" x14ac:dyDescent="0.25">
      <c r="A2491" t="s">
        <v>6328</v>
      </c>
      <c r="H2491" t="s">
        <v>3751</v>
      </c>
      <c r="J2491">
        <v>0</v>
      </c>
      <c r="K2491" t="s">
        <v>4802</v>
      </c>
    </row>
    <row r="2492" spans="1:11" x14ac:dyDescent="0.25">
      <c r="A2492" t="s">
        <v>6329</v>
      </c>
      <c r="H2492" t="s">
        <v>3751</v>
      </c>
      <c r="J2492">
        <v>0</v>
      </c>
      <c r="K2492" t="s">
        <v>4802</v>
      </c>
    </row>
    <row r="2493" spans="1:11" x14ac:dyDescent="0.25">
      <c r="A2493" t="s">
        <v>6330</v>
      </c>
      <c r="H2493" t="s">
        <v>3751</v>
      </c>
      <c r="J2493">
        <v>0</v>
      </c>
      <c r="K2493" t="s">
        <v>4802</v>
      </c>
    </row>
    <row r="2494" spans="1:11" x14ac:dyDescent="0.25">
      <c r="A2494" t="s">
        <v>6331</v>
      </c>
      <c r="H2494" t="s">
        <v>3751</v>
      </c>
      <c r="J2494">
        <v>0</v>
      </c>
      <c r="K2494" t="s">
        <v>4802</v>
      </c>
    </row>
    <row r="2495" spans="1:11" x14ac:dyDescent="0.25">
      <c r="A2495" t="s">
        <v>6332</v>
      </c>
      <c r="H2495" t="s">
        <v>3751</v>
      </c>
      <c r="J2495">
        <v>0</v>
      </c>
      <c r="K2495" t="s">
        <v>4802</v>
      </c>
    </row>
    <row r="2496" spans="1:11" x14ac:dyDescent="0.25">
      <c r="A2496" t="s">
        <v>6333</v>
      </c>
      <c r="H2496" t="s">
        <v>3751</v>
      </c>
      <c r="J2496">
        <v>0</v>
      </c>
      <c r="K2496" t="s">
        <v>4802</v>
      </c>
    </row>
    <row r="2497" spans="1:11" x14ac:dyDescent="0.25">
      <c r="A2497" t="s">
        <v>6334</v>
      </c>
      <c r="H2497" t="s">
        <v>3751</v>
      </c>
      <c r="J2497">
        <v>0</v>
      </c>
      <c r="K2497" t="s">
        <v>4802</v>
      </c>
    </row>
    <row r="2498" spans="1:11" x14ac:dyDescent="0.25">
      <c r="A2498" t="s">
        <v>6335</v>
      </c>
      <c r="H2498" t="s">
        <v>3751</v>
      </c>
      <c r="J2498">
        <v>0</v>
      </c>
      <c r="K2498" t="s">
        <v>4802</v>
      </c>
    </row>
    <row r="2499" spans="1:11" x14ac:dyDescent="0.25">
      <c r="A2499" t="s">
        <v>6336</v>
      </c>
      <c r="H2499" t="s">
        <v>3751</v>
      </c>
      <c r="J2499">
        <v>0</v>
      </c>
      <c r="K2499" t="s">
        <v>4802</v>
      </c>
    </row>
    <row r="2500" spans="1:11" x14ac:dyDescent="0.25">
      <c r="A2500" t="s">
        <v>6337</v>
      </c>
      <c r="H2500" t="s">
        <v>3751</v>
      </c>
      <c r="J2500">
        <v>0</v>
      </c>
      <c r="K2500" t="s">
        <v>4802</v>
      </c>
    </row>
    <row r="2501" spans="1:11" x14ac:dyDescent="0.25">
      <c r="A2501" t="s">
        <v>6338</v>
      </c>
      <c r="H2501" t="s">
        <v>3751</v>
      </c>
      <c r="J2501">
        <v>0</v>
      </c>
      <c r="K2501" t="s">
        <v>4802</v>
      </c>
    </row>
    <row r="2502" spans="1:11" x14ac:dyDescent="0.25">
      <c r="A2502" t="s">
        <v>6339</v>
      </c>
      <c r="H2502" t="s">
        <v>3751</v>
      </c>
      <c r="J2502">
        <v>0</v>
      </c>
      <c r="K2502" t="s">
        <v>4802</v>
      </c>
    </row>
    <row r="2503" spans="1:11" x14ac:dyDescent="0.25">
      <c r="A2503" t="s">
        <v>6340</v>
      </c>
      <c r="H2503" t="s">
        <v>3751</v>
      </c>
      <c r="J2503">
        <v>0</v>
      </c>
      <c r="K2503" t="s">
        <v>4802</v>
      </c>
    </row>
    <row r="2504" spans="1:11" x14ac:dyDescent="0.25">
      <c r="A2504" t="s">
        <v>6341</v>
      </c>
      <c r="H2504" t="s">
        <v>3751</v>
      </c>
      <c r="J2504">
        <v>0</v>
      </c>
      <c r="K2504" t="s">
        <v>4802</v>
      </c>
    </row>
    <row r="2505" spans="1:11" x14ac:dyDescent="0.25">
      <c r="A2505" t="s">
        <v>6342</v>
      </c>
      <c r="H2505" t="s">
        <v>3751</v>
      </c>
      <c r="J2505">
        <v>0</v>
      </c>
      <c r="K2505" t="s">
        <v>4802</v>
      </c>
    </row>
    <row r="2506" spans="1:11" x14ac:dyDescent="0.25">
      <c r="A2506" t="s">
        <v>6343</v>
      </c>
      <c r="H2506" t="s">
        <v>3751</v>
      </c>
      <c r="J2506">
        <v>0</v>
      </c>
      <c r="K2506" t="s">
        <v>4802</v>
      </c>
    </row>
    <row r="2507" spans="1:11" x14ac:dyDescent="0.25">
      <c r="A2507" t="s">
        <v>6344</v>
      </c>
      <c r="H2507" t="s">
        <v>3751</v>
      </c>
      <c r="J2507">
        <v>0</v>
      </c>
      <c r="K2507" t="s">
        <v>4802</v>
      </c>
    </row>
    <row r="2508" spans="1:11" x14ac:dyDescent="0.25">
      <c r="A2508" t="s">
        <v>6345</v>
      </c>
      <c r="H2508" t="s">
        <v>3751</v>
      </c>
      <c r="J2508">
        <v>0</v>
      </c>
      <c r="K2508" t="s">
        <v>4802</v>
      </c>
    </row>
    <row r="2509" spans="1:11" x14ac:dyDescent="0.25">
      <c r="A2509" t="s">
        <v>6346</v>
      </c>
      <c r="H2509" t="s">
        <v>3751</v>
      </c>
      <c r="J2509">
        <v>0</v>
      </c>
      <c r="K2509" t="s">
        <v>4802</v>
      </c>
    </row>
    <row r="2510" spans="1:11" x14ac:dyDescent="0.25">
      <c r="A2510" t="s">
        <v>6347</v>
      </c>
      <c r="H2510" t="s">
        <v>3751</v>
      </c>
      <c r="J2510">
        <v>0</v>
      </c>
      <c r="K2510" t="s">
        <v>4802</v>
      </c>
    </row>
    <row r="2511" spans="1:11" x14ac:dyDescent="0.25">
      <c r="A2511" t="s">
        <v>6348</v>
      </c>
      <c r="H2511" t="s">
        <v>3751</v>
      </c>
      <c r="J2511">
        <v>0</v>
      </c>
      <c r="K2511" t="s">
        <v>4802</v>
      </c>
    </row>
    <row r="2512" spans="1:11" x14ac:dyDescent="0.25">
      <c r="A2512" t="s">
        <v>6349</v>
      </c>
      <c r="H2512" t="s">
        <v>3751</v>
      </c>
      <c r="J2512">
        <v>0</v>
      </c>
      <c r="K2512" t="s">
        <v>4802</v>
      </c>
    </row>
    <row r="2513" spans="1:11" x14ac:dyDescent="0.25">
      <c r="A2513" t="s">
        <v>6350</v>
      </c>
      <c r="H2513" t="s">
        <v>3751</v>
      </c>
      <c r="J2513">
        <v>0</v>
      </c>
      <c r="K2513" t="s">
        <v>4802</v>
      </c>
    </row>
    <row r="2514" spans="1:11" x14ac:dyDescent="0.25">
      <c r="A2514" t="s">
        <v>6351</v>
      </c>
      <c r="H2514" t="s">
        <v>3751</v>
      </c>
      <c r="J2514">
        <v>0</v>
      </c>
      <c r="K2514" t="s">
        <v>4802</v>
      </c>
    </row>
    <row r="2515" spans="1:11" x14ac:dyDescent="0.25">
      <c r="A2515" t="s">
        <v>6352</v>
      </c>
      <c r="H2515" t="s">
        <v>3751</v>
      </c>
      <c r="J2515">
        <v>0</v>
      </c>
      <c r="K2515" t="s">
        <v>4802</v>
      </c>
    </row>
    <row r="2516" spans="1:11" x14ac:dyDescent="0.25">
      <c r="A2516" t="s">
        <v>6353</v>
      </c>
      <c r="H2516" t="s">
        <v>3751</v>
      </c>
      <c r="J2516">
        <v>0</v>
      </c>
      <c r="K2516" t="s">
        <v>4802</v>
      </c>
    </row>
    <row r="2517" spans="1:11" x14ac:dyDescent="0.25">
      <c r="A2517" t="s">
        <v>6354</v>
      </c>
      <c r="H2517" t="s">
        <v>3751</v>
      </c>
      <c r="J2517">
        <v>0</v>
      </c>
      <c r="K2517" t="s">
        <v>4802</v>
      </c>
    </row>
    <row r="2518" spans="1:11" x14ac:dyDescent="0.25">
      <c r="A2518" t="s">
        <v>6355</v>
      </c>
      <c r="H2518" t="s">
        <v>3751</v>
      </c>
      <c r="J2518">
        <v>0</v>
      </c>
      <c r="K2518" t="s">
        <v>4802</v>
      </c>
    </row>
    <row r="2519" spans="1:11" x14ac:dyDescent="0.25">
      <c r="A2519" t="s">
        <v>6356</v>
      </c>
      <c r="H2519" t="s">
        <v>3751</v>
      </c>
      <c r="J2519">
        <v>0</v>
      </c>
      <c r="K2519" t="s">
        <v>4802</v>
      </c>
    </row>
    <row r="2520" spans="1:11" x14ac:dyDescent="0.25">
      <c r="A2520" t="s">
        <v>6357</v>
      </c>
      <c r="H2520" t="s">
        <v>3751</v>
      </c>
      <c r="J2520">
        <v>0</v>
      </c>
      <c r="K2520" t="s">
        <v>4802</v>
      </c>
    </row>
    <row r="2521" spans="1:11" x14ac:dyDescent="0.25">
      <c r="A2521" t="s">
        <v>6358</v>
      </c>
      <c r="H2521" t="s">
        <v>3751</v>
      </c>
      <c r="J2521">
        <v>0</v>
      </c>
      <c r="K2521" t="s">
        <v>4802</v>
      </c>
    </row>
    <row r="2522" spans="1:11" x14ac:dyDescent="0.25">
      <c r="A2522" t="s">
        <v>6359</v>
      </c>
      <c r="H2522" t="s">
        <v>3751</v>
      </c>
      <c r="J2522">
        <v>0</v>
      </c>
      <c r="K2522" t="s">
        <v>4802</v>
      </c>
    </row>
    <row r="2523" spans="1:11" x14ac:dyDescent="0.25">
      <c r="A2523" t="s">
        <v>6360</v>
      </c>
      <c r="H2523" t="s">
        <v>3751</v>
      </c>
      <c r="J2523">
        <v>0</v>
      </c>
      <c r="K2523" t="s">
        <v>4802</v>
      </c>
    </row>
    <row r="2524" spans="1:11" x14ac:dyDescent="0.25">
      <c r="A2524" t="s">
        <v>6361</v>
      </c>
      <c r="H2524" t="s">
        <v>3751</v>
      </c>
      <c r="J2524">
        <v>0</v>
      </c>
      <c r="K2524" t="s">
        <v>4802</v>
      </c>
    </row>
    <row r="2525" spans="1:11" x14ac:dyDescent="0.25">
      <c r="A2525" t="s">
        <v>6362</v>
      </c>
      <c r="H2525" t="s">
        <v>3751</v>
      </c>
      <c r="J2525">
        <v>0</v>
      </c>
      <c r="K2525" t="s">
        <v>4802</v>
      </c>
    </row>
    <row r="2526" spans="1:11" x14ac:dyDescent="0.25">
      <c r="A2526" t="s">
        <v>6363</v>
      </c>
      <c r="H2526" t="s">
        <v>3751</v>
      </c>
      <c r="J2526">
        <v>0</v>
      </c>
      <c r="K2526" t="s">
        <v>4802</v>
      </c>
    </row>
    <row r="2527" spans="1:11" x14ac:dyDescent="0.25">
      <c r="A2527" t="s">
        <v>6364</v>
      </c>
      <c r="H2527" t="s">
        <v>3751</v>
      </c>
      <c r="J2527">
        <v>0</v>
      </c>
      <c r="K2527" t="s">
        <v>4802</v>
      </c>
    </row>
    <row r="2528" spans="1:11" x14ac:dyDescent="0.25">
      <c r="A2528" t="s">
        <v>6365</v>
      </c>
      <c r="H2528" t="s">
        <v>3751</v>
      </c>
      <c r="J2528">
        <v>0</v>
      </c>
      <c r="K2528" t="s">
        <v>4802</v>
      </c>
    </row>
    <row r="2529" spans="1:11" x14ac:dyDescent="0.25">
      <c r="A2529" t="s">
        <v>6366</v>
      </c>
      <c r="H2529" t="s">
        <v>3751</v>
      </c>
      <c r="J2529">
        <v>0</v>
      </c>
      <c r="K2529" t="s">
        <v>4802</v>
      </c>
    </row>
    <row r="2530" spans="1:11" x14ac:dyDescent="0.25">
      <c r="A2530" t="s">
        <v>6367</v>
      </c>
      <c r="H2530" t="s">
        <v>3751</v>
      </c>
      <c r="J2530">
        <v>0</v>
      </c>
      <c r="K2530" t="s">
        <v>4802</v>
      </c>
    </row>
    <row r="2531" spans="1:11" x14ac:dyDescent="0.25">
      <c r="A2531" t="s">
        <v>6368</v>
      </c>
      <c r="H2531" t="s">
        <v>3751</v>
      </c>
      <c r="J2531">
        <v>0</v>
      </c>
      <c r="K2531" t="s">
        <v>4802</v>
      </c>
    </row>
    <row r="2532" spans="1:11" x14ac:dyDescent="0.25">
      <c r="A2532" t="s">
        <v>6369</v>
      </c>
      <c r="H2532" t="s">
        <v>3751</v>
      </c>
      <c r="J2532">
        <v>0</v>
      </c>
      <c r="K2532" t="s">
        <v>4802</v>
      </c>
    </row>
    <row r="2533" spans="1:11" x14ac:dyDescent="0.25">
      <c r="A2533" t="s">
        <v>6370</v>
      </c>
      <c r="H2533" t="s">
        <v>3751</v>
      </c>
      <c r="J2533">
        <v>0</v>
      </c>
      <c r="K2533" t="s">
        <v>4802</v>
      </c>
    </row>
    <row r="2534" spans="1:11" x14ac:dyDescent="0.25">
      <c r="A2534" t="s">
        <v>6371</v>
      </c>
      <c r="H2534" t="s">
        <v>3751</v>
      </c>
      <c r="J2534">
        <v>0</v>
      </c>
      <c r="K2534" t="s">
        <v>4802</v>
      </c>
    </row>
    <row r="2535" spans="1:11" x14ac:dyDescent="0.25">
      <c r="A2535" t="s">
        <v>6372</v>
      </c>
      <c r="H2535" t="s">
        <v>3751</v>
      </c>
      <c r="J2535">
        <v>0</v>
      </c>
      <c r="K2535" t="s">
        <v>4802</v>
      </c>
    </row>
    <row r="2536" spans="1:11" x14ac:dyDescent="0.25">
      <c r="A2536" t="s">
        <v>6373</v>
      </c>
      <c r="H2536" t="s">
        <v>3751</v>
      </c>
      <c r="J2536">
        <v>0</v>
      </c>
      <c r="K2536" t="s">
        <v>4802</v>
      </c>
    </row>
    <row r="2537" spans="1:11" x14ac:dyDescent="0.25">
      <c r="A2537" t="s">
        <v>6374</v>
      </c>
      <c r="H2537" t="s">
        <v>3751</v>
      </c>
      <c r="J2537">
        <v>0</v>
      </c>
      <c r="K2537" t="s">
        <v>4802</v>
      </c>
    </row>
    <row r="2538" spans="1:11" x14ac:dyDescent="0.25">
      <c r="A2538" t="s">
        <v>6375</v>
      </c>
      <c r="H2538" t="s">
        <v>3751</v>
      </c>
      <c r="J2538">
        <v>0</v>
      </c>
      <c r="K2538" t="s">
        <v>4802</v>
      </c>
    </row>
    <row r="2539" spans="1:11" x14ac:dyDescent="0.25">
      <c r="A2539" t="s">
        <v>6376</v>
      </c>
      <c r="H2539" t="s">
        <v>3751</v>
      </c>
      <c r="J2539">
        <v>0</v>
      </c>
      <c r="K2539" t="s">
        <v>4802</v>
      </c>
    </row>
    <row r="2540" spans="1:11" x14ac:dyDescent="0.25">
      <c r="A2540" t="s">
        <v>6377</v>
      </c>
      <c r="H2540" t="s">
        <v>3751</v>
      </c>
      <c r="J2540">
        <v>0</v>
      </c>
      <c r="K2540" t="s">
        <v>4802</v>
      </c>
    </row>
    <row r="2541" spans="1:11" x14ac:dyDescent="0.25">
      <c r="A2541" t="s">
        <v>6378</v>
      </c>
      <c r="H2541" t="s">
        <v>3751</v>
      </c>
      <c r="J2541">
        <v>0</v>
      </c>
      <c r="K2541" t="s">
        <v>4802</v>
      </c>
    </row>
    <row r="2542" spans="1:11" x14ac:dyDescent="0.25">
      <c r="A2542" t="s">
        <v>6379</v>
      </c>
      <c r="H2542" t="s">
        <v>3751</v>
      </c>
      <c r="J2542">
        <v>0</v>
      </c>
      <c r="K2542" t="s">
        <v>4802</v>
      </c>
    </row>
    <row r="2543" spans="1:11" x14ac:dyDescent="0.25">
      <c r="A2543" t="s">
        <v>6380</v>
      </c>
      <c r="H2543" t="s">
        <v>3751</v>
      </c>
      <c r="J2543">
        <v>0</v>
      </c>
      <c r="K2543" t="s">
        <v>4802</v>
      </c>
    </row>
    <row r="2544" spans="1:11" x14ac:dyDescent="0.25">
      <c r="A2544" t="s">
        <v>6381</v>
      </c>
      <c r="H2544" t="s">
        <v>3751</v>
      </c>
      <c r="J2544">
        <v>0</v>
      </c>
      <c r="K2544" t="s">
        <v>4802</v>
      </c>
    </row>
    <row r="2545" spans="1:11" x14ac:dyDescent="0.25">
      <c r="A2545" t="s">
        <v>6382</v>
      </c>
      <c r="H2545" t="s">
        <v>3751</v>
      </c>
      <c r="J2545">
        <v>0</v>
      </c>
      <c r="K2545" t="s">
        <v>4802</v>
      </c>
    </row>
    <row r="2546" spans="1:11" x14ac:dyDescent="0.25">
      <c r="A2546" t="s">
        <v>6383</v>
      </c>
      <c r="H2546" t="s">
        <v>3751</v>
      </c>
      <c r="J2546">
        <v>0</v>
      </c>
      <c r="K2546" t="s">
        <v>4802</v>
      </c>
    </row>
    <row r="2547" spans="1:11" x14ac:dyDescent="0.25">
      <c r="A2547" t="s">
        <v>6384</v>
      </c>
      <c r="H2547" t="s">
        <v>3751</v>
      </c>
      <c r="J2547">
        <v>0</v>
      </c>
      <c r="K2547" t="s">
        <v>4802</v>
      </c>
    </row>
    <row r="2548" spans="1:11" x14ac:dyDescent="0.25">
      <c r="A2548" t="s">
        <v>6385</v>
      </c>
      <c r="H2548" t="s">
        <v>3751</v>
      </c>
      <c r="J2548">
        <v>0</v>
      </c>
      <c r="K2548" t="s">
        <v>4802</v>
      </c>
    </row>
    <row r="2549" spans="1:11" x14ac:dyDescent="0.25">
      <c r="A2549" t="s">
        <v>6386</v>
      </c>
      <c r="H2549" t="s">
        <v>3751</v>
      </c>
      <c r="J2549">
        <v>0</v>
      </c>
      <c r="K2549" t="s">
        <v>4802</v>
      </c>
    </row>
    <row r="2550" spans="1:11" x14ac:dyDescent="0.25">
      <c r="A2550" t="s">
        <v>6387</v>
      </c>
      <c r="H2550" t="s">
        <v>3751</v>
      </c>
      <c r="J2550">
        <v>0</v>
      </c>
      <c r="K2550" t="s">
        <v>4802</v>
      </c>
    </row>
    <row r="2551" spans="1:11" x14ac:dyDescent="0.25">
      <c r="A2551" t="s">
        <v>6388</v>
      </c>
      <c r="H2551" t="s">
        <v>3751</v>
      </c>
      <c r="J2551">
        <v>0</v>
      </c>
      <c r="K2551" t="s">
        <v>4802</v>
      </c>
    </row>
    <row r="2552" spans="1:11" x14ac:dyDescent="0.25">
      <c r="A2552" t="s">
        <v>6389</v>
      </c>
      <c r="H2552" t="s">
        <v>3751</v>
      </c>
      <c r="J2552">
        <v>0</v>
      </c>
      <c r="K2552" t="s">
        <v>4802</v>
      </c>
    </row>
    <row r="2553" spans="1:11" x14ac:dyDescent="0.25">
      <c r="A2553" t="s">
        <v>6390</v>
      </c>
      <c r="H2553" t="s">
        <v>3751</v>
      </c>
      <c r="J2553">
        <v>0</v>
      </c>
      <c r="K2553" t="s">
        <v>4802</v>
      </c>
    </row>
    <row r="2554" spans="1:11" x14ac:dyDescent="0.25">
      <c r="A2554" t="s">
        <v>6391</v>
      </c>
      <c r="H2554" t="s">
        <v>3751</v>
      </c>
      <c r="J2554">
        <v>0</v>
      </c>
      <c r="K2554" t="s">
        <v>4802</v>
      </c>
    </row>
    <row r="2555" spans="1:11" x14ac:dyDescent="0.25">
      <c r="A2555" t="s">
        <v>6392</v>
      </c>
      <c r="H2555" t="s">
        <v>3751</v>
      </c>
      <c r="J2555">
        <v>0</v>
      </c>
      <c r="K2555" t="s">
        <v>4802</v>
      </c>
    </row>
    <row r="2556" spans="1:11" x14ac:dyDescent="0.25">
      <c r="A2556" t="s">
        <v>6393</v>
      </c>
      <c r="H2556" t="s">
        <v>3751</v>
      </c>
      <c r="J2556">
        <v>0</v>
      </c>
      <c r="K2556" t="s">
        <v>4802</v>
      </c>
    </row>
    <row r="2557" spans="1:11" x14ac:dyDescent="0.25">
      <c r="A2557" t="s">
        <v>6394</v>
      </c>
      <c r="H2557" t="s">
        <v>3751</v>
      </c>
      <c r="J2557">
        <v>0</v>
      </c>
      <c r="K2557" t="s">
        <v>4802</v>
      </c>
    </row>
    <row r="2558" spans="1:11" x14ac:dyDescent="0.25">
      <c r="A2558" t="s">
        <v>6395</v>
      </c>
      <c r="H2558" t="s">
        <v>3751</v>
      </c>
      <c r="J2558">
        <v>0</v>
      </c>
      <c r="K2558" t="s">
        <v>4802</v>
      </c>
    </row>
    <row r="2559" spans="1:11" x14ac:dyDescent="0.25">
      <c r="A2559" t="s">
        <v>6396</v>
      </c>
      <c r="H2559" t="s">
        <v>3751</v>
      </c>
      <c r="J2559">
        <v>0</v>
      </c>
      <c r="K2559" t="s">
        <v>4802</v>
      </c>
    </row>
    <row r="2560" spans="1:11" x14ac:dyDescent="0.25">
      <c r="A2560" t="s">
        <v>6397</v>
      </c>
      <c r="H2560" t="s">
        <v>3751</v>
      </c>
      <c r="J2560">
        <v>0</v>
      </c>
      <c r="K2560" t="s">
        <v>4802</v>
      </c>
    </row>
    <row r="2561" spans="1:11" x14ac:dyDescent="0.25">
      <c r="A2561" t="s">
        <v>6398</v>
      </c>
      <c r="H2561" t="s">
        <v>3751</v>
      </c>
      <c r="J2561">
        <v>0</v>
      </c>
      <c r="K2561" t="s">
        <v>4802</v>
      </c>
    </row>
    <row r="2562" spans="1:11" x14ac:dyDescent="0.25">
      <c r="A2562" t="s">
        <v>6399</v>
      </c>
      <c r="H2562" t="s">
        <v>3751</v>
      </c>
      <c r="J2562">
        <v>0</v>
      </c>
      <c r="K2562" t="s">
        <v>4802</v>
      </c>
    </row>
    <row r="2563" spans="1:11" x14ac:dyDescent="0.25">
      <c r="A2563" t="s">
        <v>6400</v>
      </c>
      <c r="H2563" t="s">
        <v>3751</v>
      </c>
      <c r="J2563">
        <v>0</v>
      </c>
      <c r="K2563" t="s">
        <v>4802</v>
      </c>
    </row>
    <row r="2564" spans="1:11" x14ac:dyDescent="0.25">
      <c r="A2564" t="s">
        <v>6401</v>
      </c>
      <c r="H2564" t="s">
        <v>3751</v>
      </c>
      <c r="J2564">
        <v>0</v>
      </c>
      <c r="K2564" t="s">
        <v>4802</v>
      </c>
    </row>
    <row r="2565" spans="1:11" x14ac:dyDescent="0.25">
      <c r="A2565" t="s">
        <v>6402</v>
      </c>
      <c r="H2565" t="s">
        <v>3751</v>
      </c>
      <c r="J2565">
        <v>0</v>
      </c>
      <c r="K2565" t="s">
        <v>4802</v>
      </c>
    </row>
    <row r="2566" spans="1:11" x14ac:dyDescent="0.25">
      <c r="A2566" t="s">
        <v>6403</v>
      </c>
      <c r="H2566" t="s">
        <v>3751</v>
      </c>
      <c r="J2566">
        <v>0</v>
      </c>
      <c r="K2566" t="s">
        <v>4802</v>
      </c>
    </row>
    <row r="2567" spans="1:11" x14ac:dyDescent="0.25">
      <c r="A2567" t="s">
        <v>6404</v>
      </c>
      <c r="H2567" t="s">
        <v>3751</v>
      </c>
      <c r="J2567">
        <v>0</v>
      </c>
      <c r="K2567" t="s">
        <v>4802</v>
      </c>
    </row>
    <row r="2568" spans="1:11" x14ac:dyDescent="0.25">
      <c r="A2568" t="s">
        <v>6405</v>
      </c>
      <c r="H2568" t="s">
        <v>3751</v>
      </c>
      <c r="J2568">
        <v>0</v>
      </c>
      <c r="K2568" t="s">
        <v>4802</v>
      </c>
    </row>
    <row r="2569" spans="1:11" x14ac:dyDescent="0.25">
      <c r="A2569" t="s">
        <v>6406</v>
      </c>
      <c r="H2569" t="s">
        <v>3751</v>
      </c>
      <c r="J2569">
        <v>0</v>
      </c>
      <c r="K2569" t="s">
        <v>4802</v>
      </c>
    </row>
    <row r="2570" spans="1:11" x14ac:dyDescent="0.25">
      <c r="A2570" t="s">
        <v>6407</v>
      </c>
      <c r="H2570" t="s">
        <v>3751</v>
      </c>
      <c r="J2570">
        <v>0</v>
      </c>
      <c r="K2570" t="s">
        <v>4802</v>
      </c>
    </row>
    <row r="2571" spans="1:11" x14ac:dyDescent="0.25">
      <c r="A2571" t="s">
        <v>6408</v>
      </c>
      <c r="H2571" t="s">
        <v>3751</v>
      </c>
      <c r="J2571">
        <v>0</v>
      </c>
      <c r="K2571" t="s">
        <v>4802</v>
      </c>
    </row>
    <row r="2572" spans="1:11" x14ac:dyDescent="0.25">
      <c r="A2572" t="s">
        <v>6409</v>
      </c>
      <c r="H2572" t="s">
        <v>3751</v>
      </c>
      <c r="J2572">
        <v>0</v>
      </c>
      <c r="K2572" t="s">
        <v>4802</v>
      </c>
    </row>
    <row r="2573" spans="1:11" x14ac:dyDescent="0.25">
      <c r="A2573" t="s">
        <v>6410</v>
      </c>
      <c r="H2573" t="s">
        <v>3751</v>
      </c>
      <c r="J2573">
        <v>0</v>
      </c>
      <c r="K2573" t="s">
        <v>4802</v>
      </c>
    </row>
    <row r="2574" spans="1:11" x14ac:dyDescent="0.25">
      <c r="A2574" t="s">
        <v>6411</v>
      </c>
      <c r="H2574" t="s">
        <v>3751</v>
      </c>
      <c r="J2574">
        <v>0</v>
      </c>
      <c r="K2574" t="s">
        <v>4802</v>
      </c>
    </row>
    <row r="2575" spans="1:11" x14ac:dyDescent="0.25">
      <c r="A2575" t="s">
        <v>6412</v>
      </c>
      <c r="H2575" t="s">
        <v>3751</v>
      </c>
      <c r="J2575">
        <v>0</v>
      </c>
      <c r="K2575" t="s">
        <v>4802</v>
      </c>
    </row>
    <row r="2576" spans="1:11" x14ac:dyDescent="0.25">
      <c r="A2576" t="s">
        <v>6413</v>
      </c>
      <c r="H2576" t="s">
        <v>3751</v>
      </c>
      <c r="J2576">
        <v>0</v>
      </c>
      <c r="K2576" t="s">
        <v>4802</v>
      </c>
    </row>
    <row r="2577" spans="1:11" x14ac:dyDescent="0.25">
      <c r="A2577" t="s">
        <v>6414</v>
      </c>
      <c r="H2577" t="s">
        <v>3751</v>
      </c>
      <c r="J2577">
        <v>0</v>
      </c>
      <c r="K2577" t="s">
        <v>4802</v>
      </c>
    </row>
    <row r="2578" spans="1:11" x14ac:dyDescent="0.25">
      <c r="A2578" t="s">
        <v>6415</v>
      </c>
      <c r="H2578" t="s">
        <v>3751</v>
      </c>
      <c r="J2578">
        <v>0</v>
      </c>
      <c r="K2578" t="s">
        <v>4802</v>
      </c>
    </row>
    <row r="2579" spans="1:11" x14ac:dyDescent="0.25">
      <c r="A2579" t="s">
        <v>6416</v>
      </c>
      <c r="H2579" t="s">
        <v>3751</v>
      </c>
      <c r="J2579">
        <v>0</v>
      </c>
      <c r="K2579" t="s">
        <v>4802</v>
      </c>
    </row>
    <row r="2580" spans="1:11" x14ac:dyDescent="0.25">
      <c r="A2580" t="s">
        <v>6417</v>
      </c>
      <c r="H2580" t="s">
        <v>3751</v>
      </c>
      <c r="J2580">
        <v>0</v>
      </c>
      <c r="K2580" t="s">
        <v>4802</v>
      </c>
    </row>
    <row r="2581" spans="1:11" x14ac:dyDescent="0.25">
      <c r="A2581" t="s">
        <v>6418</v>
      </c>
      <c r="H2581" t="s">
        <v>3751</v>
      </c>
      <c r="J2581">
        <v>0</v>
      </c>
      <c r="K2581" t="s">
        <v>4802</v>
      </c>
    </row>
    <row r="2582" spans="1:11" x14ac:dyDescent="0.25">
      <c r="A2582" t="s">
        <v>6419</v>
      </c>
      <c r="H2582" t="s">
        <v>3751</v>
      </c>
      <c r="J2582">
        <v>0</v>
      </c>
      <c r="K2582" t="s">
        <v>4802</v>
      </c>
    </row>
    <row r="2583" spans="1:11" x14ac:dyDescent="0.25">
      <c r="A2583" t="s">
        <v>6420</v>
      </c>
      <c r="H2583" t="s">
        <v>3751</v>
      </c>
      <c r="J2583">
        <v>0</v>
      </c>
      <c r="K2583" t="s">
        <v>4802</v>
      </c>
    </row>
    <row r="2584" spans="1:11" x14ac:dyDescent="0.25">
      <c r="A2584" t="s">
        <v>6421</v>
      </c>
      <c r="H2584" t="s">
        <v>3751</v>
      </c>
      <c r="J2584">
        <v>0</v>
      </c>
      <c r="K2584" t="s">
        <v>4802</v>
      </c>
    </row>
    <row r="2585" spans="1:11" x14ac:dyDescent="0.25">
      <c r="A2585" t="s">
        <v>6422</v>
      </c>
      <c r="H2585" t="s">
        <v>3751</v>
      </c>
      <c r="J2585">
        <v>0</v>
      </c>
      <c r="K2585" t="s">
        <v>4802</v>
      </c>
    </row>
    <row r="2586" spans="1:11" x14ac:dyDescent="0.25">
      <c r="A2586" t="s">
        <v>6423</v>
      </c>
      <c r="H2586" t="s">
        <v>3751</v>
      </c>
      <c r="J2586">
        <v>0</v>
      </c>
      <c r="K2586" t="s">
        <v>4802</v>
      </c>
    </row>
    <row r="2587" spans="1:11" x14ac:dyDescent="0.25">
      <c r="A2587" t="s">
        <v>6424</v>
      </c>
      <c r="H2587" t="s">
        <v>3751</v>
      </c>
      <c r="J2587">
        <v>0</v>
      </c>
      <c r="K2587" t="s">
        <v>4802</v>
      </c>
    </row>
    <row r="2588" spans="1:11" x14ac:dyDescent="0.25">
      <c r="A2588" t="s">
        <v>6425</v>
      </c>
      <c r="H2588" t="s">
        <v>3751</v>
      </c>
      <c r="J2588">
        <v>0</v>
      </c>
      <c r="K2588" t="s">
        <v>4802</v>
      </c>
    </row>
    <row r="2589" spans="1:11" x14ac:dyDescent="0.25">
      <c r="A2589" t="s">
        <v>6426</v>
      </c>
      <c r="H2589" t="s">
        <v>3751</v>
      </c>
      <c r="J2589">
        <v>0</v>
      </c>
      <c r="K2589" t="s">
        <v>4802</v>
      </c>
    </row>
    <row r="2590" spans="1:11" x14ac:dyDescent="0.25">
      <c r="A2590" t="s">
        <v>6427</v>
      </c>
      <c r="H2590" t="s">
        <v>3751</v>
      </c>
      <c r="J2590">
        <v>0</v>
      </c>
      <c r="K2590" t="s">
        <v>4802</v>
      </c>
    </row>
    <row r="2591" spans="1:11" x14ac:dyDescent="0.25">
      <c r="A2591" t="s">
        <v>6428</v>
      </c>
      <c r="H2591" t="s">
        <v>3751</v>
      </c>
      <c r="J2591">
        <v>0</v>
      </c>
      <c r="K2591" t="s">
        <v>4802</v>
      </c>
    </row>
    <row r="2592" spans="1:11" x14ac:dyDescent="0.25">
      <c r="A2592" t="s">
        <v>6429</v>
      </c>
      <c r="H2592" t="s">
        <v>3751</v>
      </c>
      <c r="J2592">
        <v>0</v>
      </c>
      <c r="K2592" t="s">
        <v>4802</v>
      </c>
    </row>
    <row r="2593" spans="1:11" x14ac:dyDescent="0.25">
      <c r="A2593" t="s">
        <v>6430</v>
      </c>
      <c r="H2593" t="s">
        <v>3751</v>
      </c>
      <c r="J2593">
        <v>0</v>
      </c>
      <c r="K2593" t="s">
        <v>4802</v>
      </c>
    </row>
    <row r="2594" spans="1:11" x14ac:dyDescent="0.25">
      <c r="A2594" t="s">
        <v>6431</v>
      </c>
      <c r="H2594" t="s">
        <v>3751</v>
      </c>
      <c r="J2594">
        <v>0</v>
      </c>
      <c r="K2594" t="s">
        <v>4802</v>
      </c>
    </row>
    <row r="2595" spans="1:11" x14ac:dyDescent="0.25">
      <c r="A2595" t="s">
        <v>6432</v>
      </c>
      <c r="H2595" t="s">
        <v>3751</v>
      </c>
      <c r="J2595">
        <v>0</v>
      </c>
      <c r="K2595" t="s">
        <v>4802</v>
      </c>
    </row>
    <row r="2596" spans="1:11" x14ac:dyDescent="0.25">
      <c r="A2596" t="s">
        <v>6433</v>
      </c>
      <c r="H2596" t="s">
        <v>3751</v>
      </c>
      <c r="J2596">
        <v>0</v>
      </c>
      <c r="K2596" t="s">
        <v>4802</v>
      </c>
    </row>
    <row r="2597" spans="1:11" x14ac:dyDescent="0.25">
      <c r="A2597" t="s">
        <v>6434</v>
      </c>
      <c r="H2597" t="s">
        <v>3751</v>
      </c>
      <c r="J2597">
        <v>0</v>
      </c>
      <c r="K2597" t="s">
        <v>4802</v>
      </c>
    </row>
    <row r="2598" spans="1:11" x14ac:dyDescent="0.25">
      <c r="A2598" t="s">
        <v>6435</v>
      </c>
      <c r="H2598" t="s">
        <v>3751</v>
      </c>
      <c r="J2598">
        <v>0</v>
      </c>
      <c r="K2598" t="s">
        <v>4802</v>
      </c>
    </row>
    <row r="2599" spans="1:11" x14ac:dyDescent="0.25">
      <c r="A2599" t="s">
        <v>6436</v>
      </c>
      <c r="H2599" t="s">
        <v>3751</v>
      </c>
      <c r="J2599">
        <v>0</v>
      </c>
      <c r="K2599" t="s">
        <v>4802</v>
      </c>
    </row>
    <row r="2600" spans="1:11" x14ac:dyDescent="0.25">
      <c r="A2600" t="s">
        <v>6437</v>
      </c>
      <c r="H2600" t="s">
        <v>3751</v>
      </c>
      <c r="J2600">
        <v>0</v>
      </c>
      <c r="K2600" t="s">
        <v>4802</v>
      </c>
    </row>
    <row r="2601" spans="1:11" x14ac:dyDescent="0.25">
      <c r="A2601" t="s">
        <v>6438</v>
      </c>
      <c r="H2601" t="s">
        <v>3751</v>
      </c>
      <c r="J2601">
        <v>0</v>
      </c>
      <c r="K2601" t="s">
        <v>4802</v>
      </c>
    </row>
    <row r="2602" spans="1:11" x14ac:dyDescent="0.25">
      <c r="A2602" t="s">
        <v>6439</v>
      </c>
      <c r="H2602" t="s">
        <v>3751</v>
      </c>
      <c r="J2602">
        <v>0</v>
      </c>
      <c r="K2602" t="s">
        <v>4802</v>
      </c>
    </row>
    <row r="2603" spans="1:11" x14ac:dyDescent="0.25">
      <c r="A2603" t="s">
        <v>6440</v>
      </c>
      <c r="H2603" t="s">
        <v>3751</v>
      </c>
      <c r="J2603">
        <v>0</v>
      </c>
      <c r="K2603" t="s">
        <v>4802</v>
      </c>
    </row>
    <row r="2604" spans="1:11" x14ac:dyDescent="0.25">
      <c r="A2604" t="s">
        <v>6441</v>
      </c>
      <c r="H2604" t="s">
        <v>3751</v>
      </c>
      <c r="J2604">
        <v>0</v>
      </c>
      <c r="K2604" t="s">
        <v>4802</v>
      </c>
    </row>
    <row r="2605" spans="1:11" x14ac:dyDescent="0.25">
      <c r="A2605" t="s">
        <v>6442</v>
      </c>
      <c r="G2605">
        <v>45869</v>
      </c>
      <c r="H2605" t="s">
        <v>3782</v>
      </c>
      <c r="I2605">
        <v>1112271</v>
      </c>
      <c r="J2605">
        <v>416</v>
      </c>
      <c r="K2605" t="s">
        <v>6443</v>
      </c>
    </row>
    <row r="2606" spans="1:11" x14ac:dyDescent="0.25">
      <c r="A2606" t="s">
        <v>6444</v>
      </c>
      <c r="G2606">
        <v>45877</v>
      </c>
      <c r="H2606" t="s">
        <v>3782</v>
      </c>
      <c r="I2606">
        <v>1016007</v>
      </c>
      <c r="J2606">
        <v>950</v>
      </c>
      <c r="K2606" t="s">
        <v>5309</v>
      </c>
    </row>
    <row r="2607" spans="1:11" x14ac:dyDescent="0.25">
      <c r="A2607" t="s">
        <v>6445</v>
      </c>
      <c r="H2607" t="s">
        <v>3751</v>
      </c>
      <c r="J2607">
        <v>0</v>
      </c>
      <c r="K2607" t="s">
        <v>4802</v>
      </c>
    </row>
    <row r="2608" spans="1:11" x14ac:dyDescent="0.25">
      <c r="A2608" t="s">
        <v>6446</v>
      </c>
      <c r="H2608" t="s">
        <v>3751</v>
      </c>
      <c r="J2608">
        <v>0</v>
      </c>
      <c r="K2608" t="s">
        <v>4802</v>
      </c>
    </row>
    <row r="2609" spans="1:11" x14ac:dyDescent="0.25">
      <c r="A2609" t="s">
        <v>6447</v>
      </c>
      <c r="H2609" t="s">
        <v>3751</v>
      </c>
      <c r="J2609">
        <v>0</v>
      </c>
      <c r="K2609" t="s">
        <v>4802</v>
      </c>
    </row>
    <row r="2610" spans="1:11" x14ac:dyDescent="0.25">
      <c r="A2610" t="s">
        <v>6448</v>
      </c>
      <c r="H2610" t="s">
        <v>3751</v>
      </c>
      <c r="J2610">
        <v>0</v>
      </c>
      <c r="K2610" t="s">
        <v>4802</v>
      </c>
    </row>
    <row r="2611" spans="1:11" x14ac:dyDescent="0.25">
      <c r="A2611" t="s">
        <v>6449</v>
      </c>
      <c r="H2611" t="s">
        <v>3751</v>
      </c>
      <c r="J2611">
        <v>0</v>
      </c>
      <c r="K2611" t="s">
        <v>4802</v>
      </c>
    </row>
    <row r="2612" spans="1:11" x14ac:dyDescent="0.25">
      <c r="A2612" t="s">
        <v>6450</v>
      </c>
      <c r="H2612" t="s">
        <v>3751</v>
      </c>
      <c r="J2612">
        <v>0</v>
      </c>
      <c r="K2612" t="s">
        <v>4802</v>
      </c>
    </row>
    <row r="2613" spans="1:11" x14ac:dyDescent="0.25">
      <c r="A2613" t="s">
        <v>6451</v>
      </c>
      <c r="H2613" t="s">
        <v>3751</v>
      </c>
      <c r="J2613">
        <v>0</v>
      </c>
      <c r="K2613" t="s">
        <v>4802</v>
      </c>
    </row>
    <row r="2614" spans="1:11" x14ac:dyDescent="0.25">
      <c r="A2614" t="s">
        <v>6452</v>
      </c>
      <c r="H2614" t="s">
        <v>3751</v>
      </c>
      <c r="J2614">
        <v>0</v>
      </c>
      <c r="K2614" t="s">
        <v>4802</v>
      </c>
    </row>
    <row r="2615" spans="1:11" x14ac:dyDescent="0.25">
      <c r="A2615" t="s">
        <v>6453</v>
      </c>
      <c r="H2615" t="s">
        <v>3751</v>
      </c>
      <c r="J2615">
        <v>0</v>
      </c>
      <c r="K2615" t="s">
        <v>4802</v>
      </c>
    </row>
    <row r="2616" spans="1:11" x14ac:dyDescent="0.25">
      <c r="A2616" t="s">
        <v>6454</v>
      </c>
      <c r="H2616" t="s">
        <v>3751</v>
      </c>
      <c r="J2616">
        <v>0</v>
      </c>
      <c r="K2616" t="s">
        <v>4802</v>
      </c>
    </row>
    <row r="2617" spans="1:11" x14ac:dyDescent="0.25">
      <c r="A2617" t="s">
        <v>6455</v>
      </c>
      <c r="H2617" t="s">
        <v>3751</v>
      </c>
      <c r="J2617">
        <v>0</v>
      </c>
      <c r="K2617" t="s">
        <v>4802</v>
      </c>
    </row>
    <row r="2618" spans="1:11" x14ac:dyDescent="0.25">
      <c r="A2618" t="s">
        <v>6456</v>
      </c>
      <c r="H2618" t="s">
        <v>3751</v>
      </c>
      <c r="J2618">
        <v>0</v>
      </c>
      <c r="K2618" t="s">
        <v>4802</v>
      </c>
    </row>
    <row r="2619" spans="1:11" x14ac:dyDescent="0.25">
      <c r="A2619" t="s">
        <v>6457</v>
      </c>
      <c r="H2619" t="s">
        <v>3751</v>
      </c>
      <c r="J2619">
        <v>0</v>
      </c>
      <c r="K2619" t="s">
        <v>4802</v>
      </c>
    </row>
    <row r="2620" spans="1:11" x14ac:dyDescent="0.25">
      <c r="A2620" t="s">
        <v>6458</v>
      </c>
      <c r="H2620" t="s">
        <v>3751</v>
      </c>
      <c r="J2620">
        <v>0</v>
      </c>
      <c r="K2620" t="s">
        <v>4802</v>
      </c>
    </row>
    <row r="2621" spans="1:11" x14ac:dyDescent="0.25">
      <c r="A2621" t="s">
        <v>6459</v>
      </c>
      <c r="H2621" t="s">
        <v>3751</v>
      </c>
      <c r="J2621">
        <v>0</v>
      </c>
      <c r="K2621" t="s">
        <v>4802</v>
      </c>
    </row>
    <row r="2622" spans="1:11" x14ac:dyDescent="0.25">
      <c r="A2622" t="s">
        <v>6460</v>
      </c>
      <c r="H2622" t="s">
        <v>3751</v>
      </c>
      <c r="J2622">
        <v>0</v>
      </c>
      <c r="K2622" t="s">
        <v>4802</v>
      </c>
    </row>
    <row r="2623" spans="1:11" x14ac:dyDescent="0.25">
      <c r="A2623" t="s">
        <v>6461</v>
      </c>
      <c r="H2623" t="s">
        <v>3751</v>
      </c>
      <c r="J2623">
        <v>0</v>
      </c>
      <c r="K2623" t="s">
        <v>4802</v>
      </c>
    </row>
    <row r="2624" spans="1:11" x14ac:dyDescent="0.25">
      <c r="A2624" t="s">
        <v>6462</v>
      </c>
      <c r="H2624" t="s">
        <v>3751</v>
      </c>
      <c r="J2624">
        <v>0</v>
      </c>
      <c r="K2624" t="s">
        <v>4802</v>
      </c>
    </row>
    <row r="2625" spans="1:11" x14ac:dyDescent="0.25">
      <c r="A2625" t="s">
        <v>6463</v>
      </c>
      <c r="H2625" t="s">
        <v>3751</v>
      </c>
      <c r="J2625">
        <v>0</v>
      </c>
      <c r="K2625" t="s">
        <v>4802</v>
      </c>
    </row>
    <row r="2626" spans="1:11" x14ac:dyDescent="0.25">
      <c r="A2626" t="s">
        <v>6464</v>
      </c>
      <c r="H2626" t="s">
        <v>3751</v>
      </c>
      <c r="J2626">
        <v>0</v>
      </c>
      <c r="K2626" t="s">
        <v>4802</v>
      </c>
    </row>
    <row r="2627" spans="1:11" x14ac:dyDescent="0.25">
      <c r="A2627" t="s">
        <v>6465</v>
      </c>
      <c r="H2627" t="s">
        <v>3751</v>
      </c>
      <c r="J2627">
        <v>0</v>
      </c>
      <c r="K2627" t="s">
        <v>4802</v>
      </c>
    </row>
    <row r="2628" spans="1:11" x14ac:dyDescent="0.25">
      <c r="A2628" t="s">
        <v>6466</v>
      </c>
      <c r="H2628" t="s">
        <v>3751</v>
      </c>
      <c r="J2628">
        <v>0</v>
      </c>
      <c r="K2628" t="s">
        <v>4802</v>
      </c>
    </row>
    <row r="2629" spans="1:11" x14ac:dyDescent="0.25">
      <c r="A2629" t="s">
        <v>6467</v>
      </c>
      <c r="H2629" t="s">
        <v>3751</v>
      </c>
      <c r="J2629">
        <v>0</v>
      </c>
      <c r="K2629" t="s">
        <v>4802</v>
      </c>
    </row>
    <row r="2630" spans="1:11" x14ac:dyDescent="0.25">
      <c r="A2630" t="s">
        <v>6468</v>
      </c>
      <c r="H2630" t="s">
        <v>3751</v>
      </c>
      <c r="J2630">
        <v>0</v>
      </c>
      <c r="K2630" t="s">
        <v>4802</v>
      </c>
    </row>
    <row r="2631" spans="1:11" x14ac:dyDescent="0.25">
      <c r="A2631" t="s">
        <v>6469</v>
      </c>
      <c r="H2631" t="s">
        <v>3751</v>
      </c>
      <c r="J2631">
        <v>0</v>
      </c>
      <c r="K2631" t="s">
        <v>4802</v>
      </c>
    </row>
    <row r="2632" spans="1:11" x14ac:dyDescent="0.25">
      <c r="A2632" t="s">
        <v>6470</v>
      </c>
      <c r="H2632" t="s">
        <v>3751</v>
      </c>
      <c r="J2632">
        <v>0</v>
      </c>
      <c r="K2632" t="s">
        <v>4802</v>
      </c>
    </row>
    <row r="2633" spans="1:11" x14ac:dyDescent="0.25">
      <c r="A2633" t="s">
        <v>6471</v>
      </c>
      <c r="H2633" t="s">
        <v>3751</v>
      </c>
      <c r="J2633">
        <v>0</v>
      </c>
      <c r="K2633" t="s">
        <v>4802</v>
      </c>
    </row>
    <row r="2634" spans="1:11" x14ac:dyDescent="0.25">
      <c r="A2634" t="s">
        <v>6472</v>
      </c>
      <c r="H2634" t="s">
        <v>3751</v>
      </c>
      <c r="J2634">
        <v>0</v>
      </c>
      <c r="K2634" t="s">
        <v>4802</v>
      </c>
    </row>
    <row r="2635" spans="1:11" x14ac:dyDescent="0.25">
      <c r="A2635" t="s">
        <v>6473</v>
      </c>
      <c r="H2635" t="s">
        <v>3751</v>
      </c>
      <c r="J2635">
        <v>0</v>
      </c>
      <c r="K2635" t="s">
        <v>4802</v>
      </c>
    </row>
    <row r="2636" spans="1:11" x14ac:dyDescent="0.25">
      <c r="A2636" t="s">
        <v>6474</v>
      </c>
      <c r="H2636" t="s">
        <v>3751</v>
      </c>
      <c r="J2636">
        <v>0</v>
      </c>
      <c r="K2636" t="s">
        <v>4802</v>
      </c>
    </row>
    <row r="2637" spans="1:11" x14ac:dyDescent="0.25">
      <c r="A2637" t="s">
        <v>6475</v>
      </c>
      <c r="H2637" t="s">
        <v>3751</v>
      </c>
      <c r="J2637">
        <v>0</v>
      </c>
      <c r="K2637" t="s">
        <v>4802</v>
      </c>
    </row>
    <row r="2638" spans="1:11" x14ac:dyDescent="0.25">
      <c r="A2638" t="s">
        <v>6476</v>
      </c>
      <c r="H2638" t="s">
        <v>3751</v>
      </c>
      <c r="J2638">
        <v>0</v>
      </c>
      <c r="K2638" t="s">
        <v>4802</v>
      </c>
    </row>
    <row r="2639" spans="1:11" x14ac:dyDescent="0.25">
      <c r="A2639" t="s">
        <v>6477</v>
      </c>
      <c r="H2639" t="s">
        <v>3751</v>
      </c>
      <c r="J2639">
        <v>0</v>
      </c>
      <c r="K2639" t="s">
        <v>4802</v>
      </c>
    </row>
    <row r="2640" spans="1:11" x14ac:dyDescent="0.25">
      <c r="A2640" t="s">
        <v>6478</v>
      </c>
      <c r="H2640" t="s">
        <v>3751</v>
      </c>
      <c r="J2640">
        <v>0</v>
      </c>
      <c r="K2640" t="s">
        <v>4802</v>
      </c>
    </row>
    <row r="2641" spans="1:11" x14ac:dyDescent="0.25">
      <c r="A2641" t="s">
        <v>6479</v>
      </c>
      <c r="H2641" t="s">
        <v>3751</v>
      </c>
      <c r="J2641">
        <v>0</v>
      </c>
      <c r="K2641" t="s">
        <v>4802</v>
      </c>
    </row>
    <row r="2642" spans="1:11" x14ac:dyDescent="0.25">
      <c r="A2642" t="s">
        <v>6480</v>
      </c>
      <c r="H2642" t="s">
        <v>3751</v>
      </c>
      <c r="J2642">
        <v>0</v>
      </c>
      <c r="K2642" t="s">
        <v>4802</v>
      </c>
    </row>
    <row r="2643" spans="1:11" x14ac:dyDescent="0.25">
      <c r="A2643" t="s">
        <v>6481</v>
      </c>
      <c r="H2643" t="s">
        <v>3751</v>
      </c>
      <c r="J2643">
        <v>0</v>
      </c>
      <c r="K2643" t="s">
        <v>4802</v>
      </c>
    </row>
    <row r="2644" spans="1:11" x14ac:dyDescent="0.25">
      <c r="A2644" t="s">
        <v>6482</v>
      </c>
      <c r="H2644" t="s">
        <v>3751</v>
      </c>
      <c r="J2644">
        <v>0</v>
      </c>
      <c r="K2644" t="s">
        <v>4802</v>
      </c>
    </row>
    <row r="2645" spans="1:11" x14ac:dyDescent="0.25">
      <c r="A2645" t="s">
        <v>6483</v>
      </c>
      <c r="H2645" t="s">
        <v>3751</v>
      </c>
      <c r="J2645">
        <v>0</v>
      </c>
      <c r="K2645" t="s">
        <v>4802</v>
      </c>
    </row>
    <row r="2646" spans="1:11" x14ac:dyDescent="0.25">
      <c r="A2646" t="s">
        <v>6484</v>
      </c>
      <c r="H2646" t="s">
        <v>3751</v>
      </c>
      <c r="J2646">
        <v>0</v>
      </c>
      <c r="K2646" t="s">
        <v>4802</v>
      </c>
    </row>
    <row r="2647" spans="1:11" x14ac:dyDescent="0.25">
      <c r="A2647" t="s">
        <v>6485</v>
      </c>
      <c r="H2647" t="s">
        <v>3751</v>
      </c>
      <c r="J2647">
        <v>0</v>
      </c>
      <c r="K2647" t="s">
        <v>4802</v>
      </c>
    </row>
    <row r="2648" spans="1:11" x14ac:dyDescent="0.25">
      <c r="A2648" t="s">
        <v>6486</v>
      </c>
      <c r="H2648" t="s">
        <v>3751</v>
      </c>
      <c r="J2648">
        <v>0</v>
      </c>
      <c r="K2648" t="s">
        <v>4802</v>
      </c>
    </row>
    <row r="2649" spans="1:11" x14ac:dyDescent="0.25">
      <c r="A2649" t="s">
        <v>6487</v>
      </c>
      <c r="H2649" t="s">
        <v>3751</v>
      </c>
      <c r="J2649">
        <v>0</v>
      </c>
      <c r="K2649" t="s">
        <v>4802</v>
      </c>
    </row>
    <row r="2650" spans="1:11" x14ac:dyDescent="0.25">
      <c r="A2650" t="s">
        <v>6488</v>
      </c>
      <c r="H2650" t="s">
        <v>3751</v>
      </c>
      <c r="J2650">
        <v>0</v>
      </c>
      <c r="K2650" t="s">
        <v>4802</v>
      </c>
    </row>
    <row r="2651" spans="1:11" x14ac:dyDescent="0.25">
      <c r="A2651" t="s">
        <v>6489</v>
      </c>
      <c r="H2651" t="s">
        <v>3751</v>
      </c>
      <c r="J2651">
        <v>0</v>
      </c>
      <c r="K2651" t="s">
        <v>4802</v>
      </c>
    </row>
    <row r="2652" spans="1:11" x14ac:dyDescent="0.25">
      <c r="A2652" t="s">
        <v>6490</v>
      </c>
      <c r="H2652" t="s">
        <v>3751</v>
      </c>
      <c r="J2652">
        <v>0</v>
      </c>
      <c r="K2652" t="s">
        <v>4802</v>
      </c>
    </row>
    <row r="2653" spans="1:11" x14ac:dyDescent="0.25">
      <c r="A2653" t="s">
        <v>6491</v>
      </c>
      <c r="H2653" t="s">
        <v>3751</v>
      </c>
      <c r="J2653">
        <v>0</v>
      </c>
      <c r="K2653" t="s">
        <v>4802</v>
      </c>
    </row>
    <row r="2654" spans="1:11" x14ac:dyDescent="0.25">
      <c r="A2654" t="s">
        <v>6492</v>
      </c>
      <c r="H2654" t="s">
        <v>3751</v>
      </c>
      <c r="J2654">
        <v>0</v>
      </c>
      <c r="K2654" t="s">
        <v>4802</v>
      </c>
    </row>
    <row r="2655" spans="1:11" x14ac:dyDescent="0.25">
      <c r="A2655" t="s">
        <v>6493</v>
      </c>
      <c r="H2655" t="s">
        <v>3751</v>
      </c>
      <c r="J2655">
        <v>0</v>
      </c>
      <c r="K2655" t="s">
        <v>4802</v>
      </c>
    </row>
    <row r="2656" spans="1:11" x14ac:dyDescent="0.25">
      <c r="A2656" t="s">
        <v>6494</v>
      </c>
      <c r="H2656" t="s">
        <v>3751</v>
      </c>
      <c r="J2656">
        <v>0</v>
      </c>
      <c r="K2656" t="s">
        <v>4802</v>
      </c>
    </row>
    <row r="2657" spans="1:11" x14ac:dyDescent="0.25">
      <c r="A2657" t="s">
        <v>6495</v>
      </c>
      <c r="H2657" t="s">
        <v>3751</v>
      </c>
      <c r="J2657">
        <v>0</v>
      </c>
      <c r="K2657" t="s">
        <v>4802</v>
      </c>
    </row>
    <row r="2658" spans="1:11" x14ac:dyDescent="0.25">
      <c r="A2658" t="s">
        <v>6496</v>
      </c>
      <c r="H2658" t="s">
        <v>3751</v>
      </c>
      <c r="J2658">
        <v>0</v>
      </c>
      <c r="K2658" t="s">
        <v>4802</v>
      </c>
    </row>
    <row r="2659" spans="1:11" x14ac:dyDescent="0.25">
      <c r="A2659" t="s">
        <v>6497</v>
      </c>
      <c r="H2659" t="s">
        <v>3751</v>
      </c>
      <c r="J2659">
        <v>0</v>
      </c>
      <c r="K2659" t="s">
        <v>4802</v>
      </c>
    </row>
    <row r="2660" spans="1:11" x14ac:dyDescent="0.25">
      <c r="A2660" t="s">
        <v>6498</v>
      </c>
      <c r="H2660" t="s">
        <v>3751</v>
      </c>
      <c r="J2660">
        <v>0</v>
      </c>
      <c r="K2660" t="s">
        <v>4802</v>
      </c>
    </row>
    <row r="2661" spans="1:11" x14ac:dyDescent="0.25">
      <c r="A2661" t="s">
        <v>6499</v>
      </c>
      <c r="H2661" t="s">
        <v>3751</v>
      </c>
      <c r="J2661">
        <v>0</v>
      </c>
      <c r="K2661" t="s">
        <v>4802</v>
      </c>
    </row>
    <row r="2662" spans="1:11" x14ac:dyDescent="0.25">
      <c r="A2662" t="s">
        <v>6500</v>
      </c>
      <c r="H2662" t="s">
        <v>3751</v>
      </c>
      <c r="J2662">
        <v>0</v>
      </c>
      <c r="K2662" t="s">
        <v>4802</v>
      </c>
    </row>
    <row r="2663" spans="1:11" x14ac:dyDescent="0.25">
      <c r="A2663" t="s">
        <v>6501</v>
      </c>
      <c r="H2663" t="s">
        <v>3751</v>
      </c>
      <c r="J2663">
        <v>0</v>
      </c>
      <c r="K2663" t="s">
        <v>4802</v>
      </c>
    </row>
    <row r="2664" spans="1:11" x14ac:dyDescent="0.25">
      <c r="A2664" t="s">
        <v>6502</v>
      </c>
      <c r="H2664" t="s">
        <v>3751</v>
      </c>
      <c r="J2664">
        <v>0</v>
      </c>
      <c r="K2664" t="s">
        <v>4802</v>
      </c>
    </row>
    <row r="2665" spans="1:11" x14ac:dyDescent="0.25">
      <c r="A2665" t="s">
        <v>6503</v>
      </c>
      <c r="H2665" t="s">
        <v>3751</v>
      </c>
      <c r="J2665">
        <v>0</v>
      </c>
      <c r="K2665" t="s">
        <v>4802</v>
      </c>
    </row>
    <row r="2666" spans="1:11" x14ac:dyDescent="0.25">
      <c r="A2666" t="s">
        <v>6504</v>
      </c>
      <c r="H2666" t="s">
        <v>3751</v>
      </c>
      <c r="J2666">
        <v>0</v>
      </c>
      <c r="K2666" t="s">
        <v>4802</v>
      </c>
    </row>
    <row r="2667" spans="1:11" x14ac:dyDescent="0.25">
      <c r="A2667" t="s">
        <v>6505</v>
      </c>
      <c r="H2667" t="s">
        <v>3751</v>
      </c>
      <c r="J2667">
        <v>0</v>
      </c>
      <c r="K2667" t="s">
        <v>4802</v>
      </c>
    </row>
    <row r="2668" spans="1:11" x14ac:dyDescent="0.25">
      <c r="A2668" t="s">
        <v>6506</v>
      </c>
      <c r="H2668" t="s">
        <v>3751</v>
      </c>
      <c r="J2668">
        <v>0</v>
      </c>
      <c r="K2668" t="s">
        <v>4802</v>
      </c>
    </row>
    <row r="2669" spans="1:11" x14ac:dyDescent="0.25">
      <c r="A2669" t="s">
        <v>6507</v>
      </c>
      <c r="H2669" t="s">
        <v>3751</v>
      </c>
      <c r="J2669">
        <v>0</v>
      </c>
      <c r="K2669" t="s">
        <v>4802</v>
      </c>
    </row>
    <row r="2670" spans="1:11" x14ac:dyDescent="0.25">
      <c r="A2670" t="s">
        <v>6508</v>
      </c>
      <c r="H2670" t="s">
        <v>3751</v>
      </c>
      <c r="J2670">
        <v>0</v>
      </c>
      <c r="K2670" t="s">
        <v>4802</v>
      </c>
    </row>
    <row r="2671" spans="1:11" x14ac:dyDescent="0.25">
      <c r="A2671" t="s">
        <v>6509</v>
      </c>
      <c r="H2671" t="s">
        <v>3751</v>
      </c>
      <c r="J2671">
        <v>0</v>
      </c>
      <c r="K2671" t="s">
        <v>4802</v>
      </c>
    </row>
    <row r="2672" spans="1:11" x14ac:dyDescent="0.25">
      <c r="A2672" t="s">
        <v>6510</v>
      </c>
      <c r="H2672" t="s">
        <v>3751</v>
      </c>
      <c r="J2672">
        <v>0</v>
      </c>
      <c r="K2672" t="s">
        <v>4802</v>
      </c>
    </row>
    <row r="2673" spans="1:11" x14ac:dyDescent="0.25">
      <c r="A2673" t="s">
        <v>6511</v>
      </c>
      <c r="H2673" t="s">
        <v>3751</v>
      </c>
      <c r="J2673">
        <v>0</v>
      </c>
      <c r="K2673" t="s">
        <v>4802</v>
      </c>
    </row>
    <row r="2674" spans="1:11" x14ac:dyDescent="0.25">
      <c r="A2674" t="s">
        <v>6512</v>
      </c>
      <c r="H2674" t="s">
        <v>3751</v>
      </c>
      <c r="J2674">
        <v>0</v>
      </c>
      <c r="K2674" t="s">
        <v>4802</v>
      </c>
    </row>
    <row r="2675" spans="1:11" x14ac:dyDescent="0.25">
      <c r="A2675" t="s">
        <v>6513</v>
      </c>
      <c r="H2675" t="s">
        <v>3751</v>
      </c>
      <c r="J2675">
        <v>0</v>
      </c>
      <c r="K2675" t="s">
        <v>4802</v>
      </c>
    </row>
    <row r="2676" spans="1:11" x14ac:dyDescent="0.25">
      <c r="A2676" t="s">
        <v>6514</v>
      </c>
      <c r="H2676" t="s">
        <v>3751</v>
      </c>
      <c r="J2676">
        <v>0</v>
      </c>
      <c r="K2676" t="s">
        <v>4802</v>
      </c>
    </row>
    <row r="2677" spans="1:11" x14ac:dyDescent="0.25">
      <c r="A2677" t="s">
        <v>6515</v>
      </c>
      <c r="H2677" t="s">
        <v>3751</v>
      </c>
      <c r="J2677">
        <v>0</v>
      </c>
      <c r="K2677" t="s">
        <v>4802</v>
      </c>
    </row>
    <row r="2678" spans="1:11" x14ac:dyDescent="0.25">
      <c r="A2678" t="s">
        <v>6516</v>
      </c>
      <c r="H2678" t="s">
        <v>3751</v>
      </c>
      <c r="J2678">
        <v>0</v>
      </c>
      <c r="K2678" t="s">
        <v>4802</v>
      </c>
    </row>
    <row r="2679" spans="1:11" x14ac:dyDescent="0.25">
      <c r="A2679" t="s">
        <v>6517</v>
      </c>
      <c r="H2679" t="s">
        <v>3751</v>
      </c>
      <c r="J2679">
        <v>0</v>
      </c>
      <c r="K2679" t="s">
        <v>4802</v>
      </c>
    </row>
    <row r="2680" spans="1:11" x14ac:dyDescent="0.25">
      <c r="A2680" t="s">
        <v>6518</v>
      </c>
      <c r="H2680" t="s">
        <v>3751</v>
      </c>
      <c r="J2680">
        <v>0</v>
      </c>
      <c r="K2680" t="s">
        <v>4802</v>
      </c>
    </row>
    <row r="2681" spans="1:11" x14ac:dyDescent="0.25">
      <c r="A2681" t="s">
        <v>6519</v>
      </c>
      <c r="H2681" t="s">
        <v>3751</v>
      </c>
      <c r="J2681">
        <v>0</v>
      </c>
      <c r="K2681" t="s">
        <v>4802</v>
      </c>
    </row>
    <row r="2682" spans="1:11" x14ac:dyDescent="0.25">
      <c r="A2682" t="s">
        <v>6520</v>
      </c>
      <c r="H2682" t="s">
        <v>3751</v>
      </c>
      <c r="J2682">
        <v>0</v>
      </c>
      <c r="K2682" t="s">
        <v>4802</v>
      </c>
    </row>
    <row r="2683" spans="1:11" x14ac:dyDescent="0.25">
      <c r="A2683" t="s">
        <v>6521</v>
      </c>
      <c r="H2683" t="s">
        <v>3751</v>
      </c>
      <c r="J2683">
        <v>0</v>
      </c>
      <c r="K2683" t="s">
        <v>4802</v>
      </c>
    </row>
    <row r="2684" spans="1:11" x14ac:dyDescent="0.25">
      <c r="A2684" t="s">
        <v>6522</v>
      </c>
      <c r="H2684" t="s">
        <v>3751</v>
      </c>
      <c r="J2684">
        <v>0</v>
      </c>
      <c r="K2684" t="s">
        <v>4802</v>
      </c>
    </row>
    <row r="2685" spans="1:11" x14ac:dyDescent="0.25">
      <c r="A2685" t="s">
        <v>6523</v>
      </c>
      <c r="H2685" t="s">
        <v>3751</v>
      </c>
      <c r="J2685">
        <v>0</v>
      </c>
      <c r="K2685" t="s">
        <v>4802</v>
      </c>
    </row>
    <row r="2686" spans="1:11" x14ac:dyDescent="0.25">
      <c r="A2686" t="s">
        <v>6524</v>
      </c>
      <c r="H2686" t="s">
        <v>3751</v>
      </c>
      <c r="J2686">
        <v>0</v>
      </c>
      <c r="K2686" t="s">
        <v>4802</v>
      </c>
    </row>
    <row r="2687" spans="1:11" x14ac:dyDescent="0.25">
      <c r="A2687" t="s">
        <v>6525</v>
      </c>
      <c r="H2687" t="s">
        <v>3751</v>
      </c>
      <c r="J2687">
        <v>0</v>
      </c>
      <c r="K2687" t="s">
        <v>4802</v>
      </c>
    </row>
    <row r="2688" spans="1:11" x14ac:dyDescent="0.25">
      <c r="A2688" t="s">
        <v>6526</v>
      </c>
      <c r="H2688" t="s">
        <v>3751</v>
      </c>
      <c r="J2688">
        <v>0</v>
      </c>
      <c r="K2688" t="s">
        <v>4802</v>
      </c>
    </row>
    <row r="2689" spans="1:11" x14ac:dyDescent="0.25">
      <c r="A2689" t="s">
        <v>6527</v>
      </c>
      <c r="H2689" t="s">
        <v>3751</v>
      </c>
      <c r="J2689">
        <v>0</v>
      </c>
      <c r="K2689" t="s">
        <v>4802</v>
      </c>
    </row>
    <row r="2690" spans="1:11" x14ac:dyDescent="0.25">
      <c r="A2690" t="s">
        <v>6528</v>
      </c>
      <c r="H2690" t="s">
        <v>3751</v>
      </c>
      <c r="J2690">
        <v>0</v>
      </c>
      <c r="K2690" t="s">
        <v>4802</v>
      </c>
    </row>
    <row r="2691" spans="1:11" x14ac:dyDescent="0.25">
      <c r="A2691" t="s">
        <v>6529</v>
      </c>
      <c r="H2691" t="s">
        <v>3751</v>
      </c>
      <c r="J2691">
        <v>0</v>
      </c>
      <c r="K2691" t="s">
        <v>4802</v>
      </c>
    </row>
    <row r="2692" spans="1:11" x14ac:dyDescent="0.25">
      <c r="A2692" t="s">
        <v>6530</v>
      </c>
      <c r="H2692" t="s">
        <v>3751</v>
      </c>
      <c r="J2692">
        <v>0</v>
      </c>
      <c r="K2692" t="s">
        <v>4802</v>
      </c>
    </row>
    <row r="2693" spans="1:11" x14ac:dyDescent="0.25">
      <c r="A2693" t="s">
        <v>6531</v>
      </c>
      <c r="H2693" t="s">
        <v>3751</v>
      </c>
      <c r="J2693">
        <v>0</v>
      </c>
      <c r="K2693" t="s">
        <v>4802</v>
      </c>
    </row>
    <row r="2694" spans="1:11" x14ac:dyDescent="0.25">
      <c r="A2694" t="s">
        <v>6532</v>
      </c>
      <c r="H2694" t="s">
        <v>3751</v>
      </c>
      <c r="J2694">
        <v>0</v>
      </c>
      <c r="K2694" t="s">
        <v>4802</v>
      </c>
    </row>
    <row r="2695" spans="1:11" x14ac:dyDescent="0.25">
      <c r="A2695" t="s">
        <v>6533</v>
      </c>
      <c r="H2695" t="s">
        <v>3751</v>
      </c>
      <c r="J2695">
        <v>0</v>
      </c>
      <c r="K2695" t="s">
        <v>4802</v>
      </c>
    </row>
    <row r="2696" spans="1:11" x14ac:dyDescent="0.25">
      <c r="A2696" t="s">
        <v>6534</v>
      </c>
      <c r="H2696" t="s">
        <v>3751</v>
      </c>
      <c r="J2696">
        <v>0</v>
      </c>
      <c r="K2696" t="s">
        <v>4802</v>
      </c>
    </row>
    <row r="2697" spans="1:11" x14ac:dyDescent="0.25">
      <c r="A2697" t="s">
        <v>6535</v>
      </c>
      <c r="H2697" t="s">
        <v>3751</v>
      </c>
      <c r="J2697">
        <v>0</v>
      </c>
      <c r="K2697" t="s">
        <v>4802</v>
      </c>
    </row>
    <row r="2698" spans="1:11" x14ac:dyDescent="0.25">
      <c r="A2698" t="s">
        <v>6536</v>
      </c>
      <c r="H2698" t="s">
        <v>3751</v>
      </c>
      <c r="J2698">
        <v>0</v>
      </c>
      <c r="K2698" t="s">
        <v>4802</v>
      </c>
    </row>
    <row r="2699" spans="1:11" x14ac:dyDescent="0.25">
      <c r="A2699" t="s">
        <v>6537</v>
      </c>
      <c r="H2699" t="s">
        <v>3751</v>
      </c>
      <c r="J2699">
        <v>0</v>
      </c>
      <c r="K2699" t="s">
        <v>4802</v>
      </c>
    </row>
    <row r="2700" spans="1:11" x14ac:dyDescent="0.25">
      <c r="A2700" t="s">
        <v>6538</v>
      </c>
      <c r="H2700" t="s">
        <v>3751</v>
      </c>
      <c r="J2700">
        <v>0</v>
      </c>
      <c r="K2700" t="s">
        <v>4802</v>
      </c>
    </row>
    <row r="2701" spans="1:11" x14ac:dyDescent="0.25">
      <c r="A2701" t="s">
        <v>6539</v>
      </c>
      <c r="H2701" t="s">
        <v>3751</v>
      </c>
      <c r="J2701">
        <v>0</v>
      </c>
      <c r="K2701" t="s">
        <v>4802</v>
      </c>
    </row>
    <row r="2702" spans="1:11" x14ac:dyDescent="0.25">
      <c r="A2702" t="s">
        <v>6540</v>
      </c>
      <c r="H2702" t="s">
        <v>3751</v>
      </c>
      <c r="J2702">
        <v>0</v>
      </c>
      <c r="K2702" t="s">
        <v>4802</v>
      </c>
    </row>
    <row r="2703" spans="1:11" x14ac:dyDescent="0.25">
      <c r="A2703" t="s">
        <v>6541</v>
      </c>
      <c r="H2703" t="s">
        <v>3751</v>
      </c>
      <c r="J2703">
        <v>0</v>
      </c>
      <c r="K2703" t="s">
        <v>4802</v>
      </c>
    </row>
    <row r="2704" spans="1:11" x14ac:dyDescent="0.25">
      <c r="A2704" t="s">
        <v>6542</v>
      </c>
      <c r="H2704" t="s">
        <v>3751</v>
      </c>
      <c r="J2704">
        <v>0</v>
      </c>
      <c r="K2704" t="s">
        <v>4802</v>
      </c>
    </row>
    <row r="2705" spans="1:11" x14ac:dyDescent="0.25">
      <c r="A2705" t="s">
        <v>6071</v>
      </c>
      <c r="H2705" t="s">
        <v>3751</v>
      </c>
      <c r="J2705">
        <v>0</v>
      </c>
      <c r="K2705" t="s">
        <v>4802</v>
      </c>
    </row>
    <row r="2706" spans="1:11" x14ac:dyDescent="0.25">
      <c r="A2706" t="s">
        <v>6543</v>
      </c>
      <c r="H2706" t="s">
        <v>3751</v>
      </c>
      <c r="J2706">
        <v>0</v>
      </c>
      <c r="K2706" t="s">
        <v>4802</v>
      </c>
    </row>
    <row r="2707" spans="1:11" x14ac:dyDescent="0.25">
      <c r="A2707" t="s">
        <v>6544</v>
      </c>
      <c r="H2707" t="s">
        <v>3751</v>
      </c>
      <c r="J2707">
        <v>0</v>
      </c>
      <c r="K2707" t="s">
        <v>4802</v>
      </c>
    </row>
    <row r="2708" spans="1:11" x14ac:dyDescent="0.25">
      <c r="A2708" t="s">
        <v>6545</v>
      </c>
      <c r="H2708" t="s">
        <v>3751</v>
      </c>
      <c r="J2708">
        <v>0</v>
      </c>
      <c r="K2708" t="s">
        <v>4802</v>
      </c>
    </row>
    <row r="2709" spans="1:11" x14ac:dyDescent="0.25">
      <c r="A2709" t="s">
        <v>6546</v>
      </c>
      <c r="H2709" t="s">
        <v>3751</v>
      </c>
      <c r="J2709">
        <v>0</v>
      </c>
      <c r="K2709" t="s">
        <v>4802</v>
      </c>
    </row>
    <row r="2710" spans="1:11" x14ac:dyDescent="0.25">
      <c r="A2710" t="s">
        <v>6547</v>
      </c>
      <c r="H2710" t="s">
        <v>3751</v>
      </c>
      <c r="J2710">
        <v>0</v>
      </c>
      <c r="K2710" t="s">
        <v>4802</v>
      </c>
    </row>
    <row r="2711" spans="1:11" x14ac:dyDescent="0.25">
      <c r="A2711" t="s">
        <v>6548</v>
      </c>
      <c r="H2711" t="s">
        <v>3751</v>
      </c>
      <c r="J2711">
        <v>0</v>
      </c>
      <c r="K2711" t="s">
        <v>4802</v>
      </c>
    </row>
    <row r="2712" spans="1:11" x14ac:dyDescent="0.25">
      <c r="A2712" t="s">
        <v>6549</v>
      </c>
      <c r="H2712" t="s">
        <v>3751</v>
      </c>
      <c r="J2712">
        <v>0</v>
      </c>
      <c r="K2712" t="s">
        <v>4802</v>
      </c>
    </row>
    <row r="2713" spans="1:11" x14ac:dyDescent="0.25">
      <c r="A2713" t="s">
        <v>6550</v>
      </c>
      <c r="H2713" t="s">
        <v>3751</v>
      </c>
      <c r="J2713">
        <v>0</v>
      </c>
      <c r="K2713" t="s">
        <v>4802</v>
      </c>
    </row>
    <row r="2714" spans="1:11" x14ac:dyDescent="0.25">
      <c r="A2714" t="s">
        <v>6551</v>
      </c>
      <c r="H2714" t="s">
        <v>3751</v>
      </c>
      <c r="J2714">
        <v>0</v>
      </c>
      <c r="K2714" t="s">
        <v>4802</v>
      </c>
    </row>
    <row r="2715" spans="1:11" x14ac:dyDescent="0.25">
      <c r="A2715" t="s">
        <v>6552</v>
      </c>
      <c r="H2715" t="s">
        <v>3751</v>
      </c>
      <c r="J2715">
        <v>0</v>
      </c>
      <c r="K2715" t="s">
        <v>4802</v>
      </c>
    </row>
    <row r="2716" spans="1:11" x14ac:dyDescent="0.25">
      <c r="A2716" t="s">
        <v>6553</v>
      </c>
      <c r="H2716" t="s">
        <v>3751</v>
      </c>
      <c r="J2716">
        <v>0</v>
      </c>
      <c r="K2716" t="s">
        <v>4802</v>
      </c>
    </row>
    <row r="2717" spans="1:11" x14ac:dyDescent="0.25">
      <c r="A2717" t="s">
        <v>6554</v>
      </c>
      <c r="H2717" t="s">
        <v>3751</v>
      </c>
      <c r="J2717">
        <v>0</v>
      </c>
      <c r="K2717" t="s">
        <v>4802</v>
      </c>
    </row>
    <row r="2718" spans="1:11" x14ac:dyDescent="0.25">
      <c r="A2718" t="s">
        <v>6555</v>
      </c>
      <c r="H2718" t="s">
        <v>3751</v>
      </c>
      <c r="J2718">
        <v>0</v>
      </c>
      <c r="K2718" t="s">
        <v>4802</v>
      </c>
    </row>
    <row r="2719" spans="1:11" x14ac:dyDescent="0.25">
      <c r="A2719" t="s">
        <v>6556</v>
      </c>
      <c r="H2719" t="s">
        <v>3751</v>
      </c>
      <c r="J2719">
        <v>0</v>
      </c>
      <c r="K2719" t="s">
        <v>4802</v>
      </c>
    </row>
    <row r="2720" spans="1:11" x14ac:dyDescent="0.25">
      <c r="A2720" t="s">
        <v>6071</v>
      </c>
      <c r="H2720" t="s">
        <v>3751</v>
      </c>
      <c r="J2720">
        <v>0</v>
      </c>
      <c r="K2720" t="s">
        <v>4802</v>
      </c>
    </row>
    <row r="2721" spans="1:11" x14ac:dyDescent="0.25">
      <c r="A2721" t="s">
        <v>6557</v>
      </c>
      <c r="H2721" t="s">
        <v>3751</v>
      </c>
      <c r="J2721">
        <v>0</v>
      </c>
      <c r="K2721" t="s">
        <v>4802</v>
      </c>
    </row>
    <row r="2722" spans="1:11" x14ac:dyDescent="0.25">
      <c r="A2722" t="s">
        <v>6558</v>
      </c>
      <c r="H2722" t="s">
        <v>3751</v>
      </c>
      <c r="J2722">
        <v>0</v>
      </c>
      <c r="K2722" t="s">
        <v>4802</v>
      </c>
    </row>
    <row r="2723" spans="1:11" x14ac:dyDescent="0.25">
      <c r="A2723" t="s">
        <v>6559</v>
      </c>
      <c r="H2723" t="s">
        <v>3751</v>
      </c>
      <c r="J2723">
        <v>0</v>
      </c>
      <c r="K2723" t="s">
        <v>4802</v>
      </c>
    </row>
    <row r="2724" spans="1:11" x14ac:dyDescent="0.25">
      <c r="A2724" t="s">
        <v>6560</v>
      </c>
      <c r="H2724" t="s">
        <v>3751</v>
      </c>
      <c r="J2724">
        <v>0</v>
      </c>
      <c r="K2724" t="s">
        <v>4802</v>
      </c>
    </row>
    <row r="2725" spans="1:11" x14ac:dyDescent="0.25">
      <c r="A2725" t="s">
        <v>6561</v>
      </c>
      <c r="H2725" t="s">
        <v>3751</v>
      </c>
      <c r="J2725">
        <v>0</v>
      </c>
      <c r="K2725" t="s">
        <v>4802</v>
      </c>
    </row>
    <row r="2726" spans="1:11" x14ac:dyDescent="0.25">
      <c r="A2726" t="s">
        <v>6562</v>
      </c>
      <c r="H2726" t="s">
        <v>3751</v>
      </c>
      <c r="J2726">
        <v>0</v>
      </c>
      <c r="K2726" t="s">
        <v>4802</v>
      </c>
    </row>
    <row r="2727" spans="1:11" x14ac:dyDescent="0.25">
      <c r="A2727" t="s">
        <v>6563</v>
      </c>
      <c r="H2727" t="s">
        <v>3751</v>
      </c>
      <c r="J2727">
        <v>0</v>
      </c>
      <c r="K2727" t="s">
        <v>4802</v>
      </c>
    </row>
    <row r="2728" spans="1:11" x14ac:dyDescent="0.25">
      <c r="A2728" t="s">
        <v>6564</v>
      </c>
      <c r="H2728" t="s">
        <v>3751</v>
      </c>
      <c r="J2728">
        <v>0</v>
      </c>
      <c r="K2728" t="s">
        <v>4802</v>
      </c>
    </row>
    <row r="2729" spans="1:11" x14ac:dyDescent="0.25">
      <c r="A2729" t="s">
        <v>6565</v>
      </c>
      <c r="H2729" t="s">
        <v>3751</v>
      </c>
      <c r="J2729">
        <v>0</v>
      </c>
      <c r="K2729" t="s">
        <v>4802</v>
      </c>
    </row>
    <row r="2730" spans="1:11" x14ac:dyDescent="0.25">
      <c r="A2730" t="s">
        <v>6566</v>
      </c>
      <c r="H2730" t="s">
        <v>3751</v>
      </c>
      <c r="J2730">
        <v>0</v>
      </c>
      <c r="K2730" t="s">
        <v>4802</v>
      </c>
    </row>
    <row r="2731" spans="1:11" x14ac:dyDescent="0.25">
      <c r="A2731" t="s">
        <v>6567</v>
      </c>
      <c r="H2731" t="s">
        <v>3751</v>
      </c>
      <c r="J2731">
        <v>0</v>
      </c>
      <c r="K2731" t="s">
        <v>4802</v>
      </c>
    </row>
    <row r="2732" spans="1:11" x14ac:dyDescent="0.25">
      <c r="A2732" t="s">
        <v>6568</v>
      </c>
      <c r="H2732" t="s">
        <v>3751</v>
      </c>
      <c r="J2732">
        <v>0</v>
      </c>
      <c r="K2732" t="s">
        <v>4802</v>
      </c>
    </row>
    <row r="2733" spans="1:11" x14ac:dyDescent="0.25">
      <c r="A2733" t="s">
        <v>6569</v>
      </c>
      <c r="H2733" t="s">
        <v>3751</v>
      </c>
      <c r="J2733">
        <v>0</v>
      </c>
      <c r="K2733" t="s">
        <v>4802</v>
      </c>
    </row>
    <row r="2734" spans="1:11" x14ac:dyDescent="0.25">
      <c r="A2734" t="s">
        <v>6570</v>
      </c>
      <c r="H2734" t="s">
        <v>3751</v>
      </c>
      <c r="J2734">
        <v>0</v>
      </c>
      <c r="K2734" t="s">
        <v>4802</v>
      </c>
    </row>
    <row r="2735" spans="1:11" x14ac:dyDescent="0.25">
      <c r="A2735" t="s">
        <v>6571</v>
      </c>
      <c r="H2735" t="s">
        <v>3751</v>
      </c>
      <c r="J2735">
        <v>0</v>
      </c>
      <c r="K2735" t="s">
        <v>4802</v>
      </c>
    </row>
    <row r="2736" spans="1:11" x14ac:dyDescent="0.25">
      <c r="A2736" t="s">
        <v>6572</v>
      </c>
      <c r="H2736" t="s">
        <v>3751</v>
      </c>
      <c r="J2736">
        <v>0</v>
      </c>
      <c r="K2736" t="s">
        <v>4802</v>
      </c>
    </row>
    <row r="2737" spans="1:11" x14ac:dyDescent="0.25">
      <c r="A2737" t="s">
        <v>6573</v>
      </c>
      <c r="H2737" t="s">
        <v>3751</v>
      </c>
      <c r="J2737">
        <v>0</v>
      </c>
      <c r="K2737" t="s">
        <v>4802</v>
      </c>
    </row>
    <row r="2738" spans="1:11" x14ac:dyDescent="0.25">
      <c r="A2738" t="s">
        <v>6574</v>
      </c>
      <c r="H2738" t="s">
        <v>3751</v>
      </c>
      <c r="J2738">
        <v>0</v>
      </c>
      <c r="K2738" t="s">
        <v>4802</v>
      </c>
    </row>
    <row r="2739" spans="1:11" x14ac:dyDescent="0.25">
      <c r="A2739" t="s">
        <v>6575</v>
      </c>
      <c r="H2739" t="s">
        <v>3751</v>
      </c>
      <c r="J2739">
        <v>0</v>
      </c>
      <c r="K2739" t="s">
        <v>4802</v>
      </c>
    </row>
    <row r="2740" spans="1:11" x14ac:dyDescent="0.25">
      <c r="A2740" t="s">
        <v>6576</v>
      </c>
      <c r="H2740" t="s">
        <v>3751</v>
      </c>
      <c r="J2740">
        <v>0</v>
      </c>
      <c r="K2740" t="s">
        <v>4802</v>
      </c>
    </row>
    <row r="2741" spans="1:11" x14ac:dyDescent="0.25">
      <c r="A2741" t="s">
        <v>6577</v>
      </c>
      <c r="H2741" t="s">
        <v>3751</v>
      </c>
      <c r="J2741">
        <v>0</v>
      </c>
      <c r="K2741" t="s">
        <v>4802</v>
      </c>
    </row>
    <row r="2742" spans="1:11" x14ac:dyDescent="0.25">
      <c r="A2742" t="s">
        <v>6578</v>
      </c>
      <c r="H2742" t="s">
        <v>3751</v>
      </c>
      <c r="J2742">
        <v>0</v>
      </c>
      <c r="K2742" t="s">
        <v>4802</v>
      </c>
    </row>
    <row r="2743" spans="1:11" x14ac:dyDescent="0.25">
      <c r="A2743" t="s">
        <v>6579</v>
      </c>
      <c r="H2743" t="s">
        <v>3751</v>
      </c>
      <c r="J2743">
        <v>0</v>
      </c>
      <c r="K2743" t="s">
        <v>4802</v>
      </c>
    </row>
    <row r="2744" spans="1:11" x14ac:dyDescent="0.25">
      <c r="A2744" t="s">
        <v>6580</v>
      </c>
      <c r="H2744" t="s">
        <v>3751</v>
      </c>
      <c r="J2744">
        <v>0</v>
      </c>
      <c r="K2744" t="s">
        <v>4802</v>
      </c>
    </row>
    <row r="2745" spans="1:11" x14ac:dyDescent="0.25">
      <c r="A2745" t="s">
        <v>6581</v>
      </c>
      <c r="H2745" t="s">
        <v>3751</v>
      </c>
      <c r="J2745">
        <v>0</v>
      </c>
      <c r="K2745" t="s">
        <v>4802</v>
      </c>
    </row>
    <row r="2746" spans="1:11" x14ac:dyDescent="0.25">
      <c r="A2746" t="s">
        <v>6582</v>
      </c>
      <c r="H2746" t="s">
        <v>3751</v>
      </c>
      <c r="J2746">
        <v>0</v>
      </c>
      <c r="K2746" t="s">
        <v>4802</v>
      </c>
    </row>
    <row r="2747" spans="1:11" x14ac:dyDescent="0.25">
      <c r="A2747" t="s">
        <v>6583</v>
      </c>
      <c r="H2747" t="s">
        <v>3751</v>
      </c>
      <c r="J2747">
        <v>0</v>
      </c>
      <c r="K2747" t="s">
        <v>4802</v>
      </c>
    </row>
    <row r="2748" spans="1:11" x14ac:dyDescent="0.25">
      <c r="A2748" t="s">
        <v>6584</v>
      </c>
      <c r="H2748" t="s">
        <v>3751</v>
      </c>
      <c r="J2748">
        <v>0</v>
      </c>
      <c r="K2748" t="s">
        <v>4802</v>
      </c>
    </row>
    <row r="2749" spans="1:11" x14ac:dyDescent="0.25">
      <c r="A2749" t="s">
        <v>6585</v>
      </c>
      <c r="H2749" t="s">
        <v>3751</v>
      </c>
      <c r="J2749">
        <v>0</v>
      </c>
      <c r="K2749" t="s">
        <v>4802</v>
      </c>
    </row>
    <row r="2750" spans="1:11" x14ac:dyDescent="0.25">
      <c r="A2750" t="s">
        <v>6586</v>
      </c>
      <c r="H2750" t="s">
        <v>3751</v>
      </c>
      <c r="J2750">
        <v>0</v>
      </c>
      <c r="K2750" t="s">
        <v>4802</v>
      </c>
    </row>
    <row r="2751" spans="1:11" x14ac:dyDescent="0.25">
      <c r="A2751" t="s">
        <v>6587</v>
      </c>
      <c r="H2751" t="s">
        <v>3751</v>
      </c>
      <c r="J2751">
        <v>0</v>
      </c>
      <c r="K2751" t="s">
        <v>4802</v>
      </c>
    </row>
    <row r="2752" spans="1:11" x14ac:dyDescent="0.25">
      <c r="A2752" t="s">
        <v>6588</v>
      </c>
      <c r="H2752" t="s">
        <v>3751</v>
      </c>
      <c r="J2752">
        <v>0</v>
      </c>
      <c r="K2752" t="s">
        <v>4802</v>
      </c>
    </row>
    <row r="2753" spans="1:11" x14ac:dyDescent="0.25">
      <c r="A2753" t="s">
        <v>6589</v>
      </c>
      <c r="H2753" t="s">
        <v>3751</v>
      </c>
      <c r="J2753">
        <v>0</v>
      </c>
      <c r="K2753" t="s">
        <v>4802</v>
      </c>
    </row>
    <row r="2754" spans="1:11" x14ac:dyDescent="0.25">
      <c r="A2754" t="s">
        <v>6590</v>
      </c>
      <c r="H2754" t="s">
        <v>3751</v>
      </c>
      <c r="J2754">
        <v>0</v>
      </c>
      <c r="K2754" t="s">
        <v>4802</v>
      </c>
    </row>
    <row r="2755" spans="1:11" x14ac:dyDescent="0.25">
      <c r="A2755" t="s">
        <v>6591</v>
      </c>
      <c r="H2755" t="s">
        <v>3751</v>
      </c>
      <c r="J2755">
        <v>0</v>
      </c>
      <c r="K2755" t="s">
        <v>4802</v>
      </c>
    </row>
    <row r="2756" spans="1:11" x14ac:dyDescent="0.25">
      <c r="A2756" t="s">
        <v>6592</v>
      </c>
      <c r="H2756" t="s">
        <v>3751</v>
      </c>
      <c r="J2756">
        <v>0</v>
      </c>
      <c r="K2756" t="s">
        <v>4802</v>
      </c>
    </row>
    <row r="2757" spans="1:11" x14ac:dyDescent="0.25">
      <c r="A2757" t="s">
        <v>6593</v>
      </c>
      <c r="H2757" t="s">
        <v>3751</v>
      </c>
      <c r="J2757">
        <v>0</v>
      </c>
      <c r="K2757" t="s">
        <v>4802</v>
      </c>
    </row>
    <row r="2758" spans="1:11" x14ac:dyDescent="0.25">
      <c r="A2758" t="s">
        <v>6594</v>
      </c>
      <c r="H2758" t="s">
        <v>3751</v>
      </c>
      <c r="J2758">
        <v>0</v>
      </c>
      <c r="K2758" t="s">
        <v>4802</v>
      </c>
    </row>
    <row r="2759" spans="1:11" x14ac:dyDescent="0.25">
      <c r="A2759" t="s">
        <v>6595</v>
      </c>
      <c r="H2759" t="s">
        <v>3751</v>
      </c>
      <c r="J2759">
        <v>0</v>
      </c>
      <c r="K2759" t="s">
        <v>4802</v>
      </c>
    </row>
    <row r="2760" spans="1:11" x14ac:dyDescent="0.25">
      <c r="A2760" t="s">
        <v>6596</v>
      </c>
      <c r="H2760" t="s">
        <v>3751</v>
      </c>
      <c r="J2760">
        <v>0</v>
      </c>
      <c r="K2760" t="s">
        <v>4802</v>
      </c>
    </row>
    <row r="2761" spans="1:11" x14ac:dyDescent="0.25">
      <c r="A2761" t="s">
        <v>6597</v>
      </c>
      <c r="H2761" t="s">
        <v>3751</v>
      </c>
      <c r="J2761">
        <v>0</v>
      </c>
      <c r="K2761" t="s">
        <v>4802</v>
      </c>
    </row>
    <row r="2762" spans="1:11" x14ac:dyDescent="0.25">
      <c r="A2762" t="s">
        <v>6598</v>
      </c>
      <c r="H2762" t="s">
        <v>3751</v>
      </c>
      <c r="J2762">
        <v>0</v>
      </c>
      <c r="K2762" t="s">
        <v>4802</v>
      </c>
    </row>
    <row r="2763" spans="1:11" x14ac:dyDescent="0.25">
      <c r="A2763" t="s">
        <v>6599</v>
      </c>
      <c r="H2763" t="s">
        <v>3751</v>
      </c>
      <c r="J2763">
        <v>0</v>
      </c>
      <c r="K2763" t="s">
        <v>4802</v>
      </c>
    </row>
    <row r="2764" spans="1:11" x14ac:dyDescent="0.25">
      <c r="A2764" t="s">
        <v>6600</v>
      </c>
      <c r="H2764" t="s">
        <v>3751</v>
      </c>
      <c r="J2764">
        <v>0</v>
      </c>
      <c r="K2764" t="s">
        <v>4802</v>
      </c>
    </row>
    <row r="2765" spans="1:11" x14ac:dyDescent="0.25">
      <c r="A2765" t="s">
        <v>6601</v>
      </c>
      <c r="H2765" t="s">
        <v>3751</v>
      </c>
      <c r="J2765">
        <v>0</v>
      </c>
      <c r="K2765" t="s">
        <v>4802</v>
      </c>
    </row>
    <row r="2766" spans="1:11" x14ac:dyDescent="0.25">
      <c r="A2766" t="s">
        <v>6602</v>
      </c>
      <c r="H2766" t="s">
        <v>3751</v>
      </c>
      <c r="J2766">
        <v>0</v>
      </c>
      <c r="K2766" t="s">
        <v>4802</v>
      </c>
    </row>
    <row r="2767" spans="1:11" x14ac:dyDescent="0.25">
      <c r="A2767" t="s">
        <v>6603</v>
      </c>
      <c r="H2767" t="s">
        <v>3751</v>
      </c>
      <c r="J2767">
        <v>0</v>
      </c>
      <c r="K2767" t="s">
        <v>4802</v>
      </c>
    </row>
    <row r="2768" spans="1:11" x14ac:dyDescent="0.25">
      <c r="A2768" t="s">
        <v>6604</v>
      </c>
      <c r="H2768" t="s">
        <v>3751</v>
      </c>
      <c r="J2768">
        <v>0</v>
      </c>
      <c r="K2768" t="s">
        <v>4802</v>
      </c>
    </row>
    <row r="2769" spans="1:11" x14ac:dyDescent="0.25">
      <c r="A2769" t="s">
        <v>6605</v>
      </c>
      <c r="H2769" t="s">
        <v>3751</v>
      </c>
      <c r="J2769">
        <v>0</v>
      </c>
      <c r="K2769" t="s">
        <v>4802</v>
      </c>
    </row>
    <row r="2770" spans="1:11" x14ac:dyDescent="0.25">
      <c r="A2770" t="s">
        <v>6606</v>
      </c>
      <c r="H2770" t="s">
        <v>3751</v>
      </c>
      <c r="J2770">
        <v>0</v>
      </c>
      <c r="K2770" t="s">
        <v>4802</v>
      </c>
    </row>
    <row r="2771" spans="1:11" x14ac:dyDescent="0.25">
      <c r="A2771" t="s">
        <v>6607</v>
      </c>
      <c r="H2771" t="s">
        <v>3751</v>
      </c>
      <c r="J2771">
        <v>0</v>
      </c>
      <c r="K2771" t="s">
        <v>4802</v>
      </c>
    </row>
    <row r="2772" spans="1:11" x14ac:dyDescent="0.25">
      <c r="A2772" t="s">
        <v>6608</v>
      </c>
      <c r="H2772" t="s">
        <v>3751</v>
      </c>
      <c r="J2772">
        <v>0</v>
      </c>
      <c r="K2772" t="s">
        <v>4802</v>
      </c>
    </row>
    <row r="2773" spans="1:11" x14ac:dyDescent="0.25">
      <c r="A2773" t="s">
        <v>6609</v>
      </c>
      <c r="H2773" t="s">
        <v>3751</v>
      </c>
      <c r="J2773">
        <v>0</v>
      </c>
      <c r="K2773" t="s">
        <v>4802</v>
      </c>
    </row>
    <row r="2774" spans="1:11" x14ac:dyDescent="0.25">
      <c r="A2774" t="s">
        <v>6610</v>
      </c>
      <c r="H2774" t="s">
        <v>3751</v>
      </c>
      <c r="J2774">
        <v>0</v>
      </c>
      <c r="K2774" t="s">
        <v>4802</v>
      </c>
    </row>
    <row r="2775" spans="1:11" x14ac:dyDescent="0.25">
      <c r="A2775" t="s">
        <v>6611</v>
      </c>
      <c r="H2775" t="s">
        <v>3751</v>
      </c>
      <c r="J2775">
        <v>0</v>
      </c>
      <c r="K2775" t="s">
        <v>4802</v>
      </c>
    </row>
    <row r="2776" spans="1:11" x14ac:dyDescent="0.25">
      <c r="A2776" t="s">
        <v>6612</v>
      </c>
      <c r="H2776" t="s">
        <v>3751</v>
      </c>
      <c r="J2776">
        <v>0</v>
      </c>
      <c r="K2776" t="s">
        <v>4802</v>
      </c>
    </row>
    <row r="2777" spans="1:11" x14ac:dyDescent="0.25">
      <c r="A2777" t="s">
        <v>6613</v>
      </c>
      <c r="H2777" t="s">
        <v>3751</v>
      </c>
      <c r="J2777">
        <v>0</v>
      </c>
      <c r="K2777" t="s">
        <v>4802</v>
      </c>
    </row>
    <row r="2778" spans="1:11" x14ac:dyDescent="0.25">
      <c r="A2778" t="s">
        <v>6614</v>
      </c>
      <c r="H2778" t="s">
        <v>3751</v>
      </c>
      <c r="J2778">
        <v>0</v>
      </c>
      <c r="K2778" t="s">
        <v>4802</v>
      </c>
    </row>
    <row r="2779" spans="1:11" x14ac:dyDescent="0.25">
      <c r="A2779" t="s">
        <v>6615</v>
      </c>
      <c r="H2779" t="s">
        <v>3751</v>
      </c>
      <c r="J2779">
        <v>0</v>
      </c>
      <c r="K2779" t="s">
        <v>4802</v>
      </c>
    </row>
    <row r="2780" spans="1:11" x14ac:dyDescent="0.25">
      <c r="A2780" t="s">
        <v>6616</v>
      </c>
      <c r="H2780" t="s">
        <v>3751</v>
      </c>
      <c r="J2780">
        <v>0</v>
      </c>
      <c r="K2780" t="s">
        <v>4802</v>
      </c>
    </row>
    <row r="2781" spans="1:11" x14ac:dyDescent="0.25">
      <c r="A2781" t="s">
        <v>6617</v>
      </c>
      <c r="H2781" t="s">
        <v>3751</v>
      </c>
      <c r="J2781">
        <v>0</v>
      </c>
      <c r="K2781" t="s">
        <v>4802</v>
      </c>
    </row>
    <row r="2782" spans="1:11" x14ac:dyDescent="0.25">
      <c r="A2782" t="s">
        <v>6618</v>
      </c>
      <c r="H2782" t="s">
        <v>3751</v>
      </c>
      <c r="J2782">
        <v>0</v>
      </c>
      <c r="K2782" t="s">
        <v>4802</v>
      </c>
    </row>
    <row r="2783" spans="1:11" x14ac:dyDescent="0.25">
      <c r="A2783" t="s">
        <v>6619</v>
      </c>
      <c r="H2783" t="s">
        <v>3751</v>
      </c>
      <c r="J2783">
        <v>0</v>
      </c>
      <c r="K2783" t="s">
        <v>4802</v>
      </c>
    </row>
    <row r="2784" spans="1:11" x14ac:dyDescent="0.25">
      <c r="A2784" t="s">
        <v>6620</v>
      </c>
      <c r="H2784" t="s">
        <v>3751</v>
      </c>
      <c r="J2784">
        <v>0</v>
      </c>
      <c r="K2784" t="s">
        <v>4802</v>
      </c>
    </row>
    <row r="2785" spans="1:11" x14ac:dyDescent="0.25">
      <c r="A2785" t="s">
        <v>6621</v>
      </c>
      <c r="H2785" t="s">
        <v>3751</v>
      </c>
      <c r="J2785">
        <v>0</v>
      </c>
      <c r="K2785" t="s">
        <v>4802</v>
      </c>
    </row>
    <row r="2786" spans="1:11" x14ac:dyDescent="0.25">
      <c r="A2786" t="s">
        <v>6622</v>
      </c>
      <c r="H2786" t="s">
        <v>3751</v>
      </c>
      <c r="J2786">
        <v>0</v>
      </c>
      <c r="K2786" t="s">
        <v>4802</v>
      </c>
    </row>
    <row r="2787" spans="1:11" x14ac:dyDescent="0.25">
      <c r="A2787" t="s">
        <v>6623</v>
      </c>
      <c r="H2787" t="s">
        <v>3751</v>
      </c>
      <c r="J2787">
        <v>0</v>
      </c>
      <c r="K2787" t="s">
        <v>4802</v>
      </c>
    </row>
    <row r="2788" spans="1:11" x14ac:dyDescent="0.25">
      <c r="A2788" t="s">
        <v>6624</v>
      </c>
      <c r="H2788" t="s">
        <v>3751</v>
      </c>
      <c r="J2788">
        <v>0</v>
      </c>
      <c r="K2788" t="s">
        <v>4802</v>
      </c>
    </row>
    <row r="2789" spans="1:11" x14ac:dyDescent="0.25">
      <c r="A2789" t="s">
        <v>6625</v>
      </c>
      <c r="H2789" t="s">
        <v>3751</v>
      </c>
      <c r="J2789">
        <v>0</v>
      </c>
      <c r="K2789" t="s">
        <v>4802</v>
      </c>
    </row>
    <row r="2790" spans="1:11" x14ac:dyDescent="0.25">
      <c r="A2790" t="s">
        <v>6626</v>
      </c>
      <c r="H2790" t="s">
        <v>3751</v>
      </c>
      <c r="J2790">
        <v>0</v>
      </c>
      <c r="K2790" t="s">
        <v>4802</v>
      </c>
    </row>
    <row r="2791" spans="1:11" x14ac:dyDescent="0.25">
      <c r="A2791" t="s">
        <v>6627</v>
      </c>
      <c r="H2791" t="s">
        <v>3751</v>
      </c>
      <c r="J2791">
        <v>0</v>
      </c>
      <c r="K2791" t="s">
        <v>4802</v>
      </c>
    </row>
    <row r="2792" spans="1:11" x14ac:dyDescent="0.25">
      <c r="A2792" t="s">
        <v>6628</v>
      </c>
      <c r="H2792" t="s">
        <v>3751</v>
      </c>
      <c r="J2792">
        <v>0</v>
      </c>
      <c r="K2792" t="s">
        <v>4802</v>
      </c>
    </row>
    <row r="2793" spans="1:11" x14ac:dyDescent="0.25">
      <c r="A2793" t="s">
        <v>6629</v>
      </c>
      <c r="H2793" t="s">
        <v>3751</v>
      </c>
      <c r="J2793">
        <v>0</v>
      </c>
      <c r="K2793" t="s">
        <v>4802</v>
      </c>
    </row>
    <row r="2794" spans="1:11" x14ac:dyDescent="0.25">
      <c r="A2794" t="s">
        <v>6630</v>
      </c>
      <c r="H2794" t="s">
        <v>3751</v>
      </c>
      <c r="J2794">
        <v>0</v>
      </c>
      <c r="K2794" t="s">
        <v>4802</v>
      </c>
    </row>
    <row r="2795" spans="1:11" x14ac:dyDescent="0.25">
      <c r="A2795" t="s">
        <v>6631</v>
      </c>
      <c r="H2795" t="s">
        <v>3751</v>
      </c>
      <c r="J2795">
        <v>0</v>
      </c>
      <c r="K2795" t="s">
        <v>4802</v>
      </c>
    </row>
    <row r="2796" spans="1:11" x14ac:dyDescent="0.25">
      <c r="A2796" t="s">
        <v>6632</v>
      </c>
      <c r="H2796" t="s">
        <v>3751</v>
      </c>
      <c r="J2796">
        <v>0</v>
      </c>
      <c r="K2796" t="s">
        <v>4802</v>
      </c>
    </row>
    <row r="2797" spans="1:11" x14ac:dyDescent="0.25">
      <c r="A2797" t="s">
        <v>6633</v>
      </c>
      <c r="H2797" t="s">
        <v>3751</v>
      </c>
      <c r="J2797">
        <v>0</v>
      </c>
      <c r="K2797" t="s">
        <v>4802</v>
      </c>
    </row>
    <row r="2798" spans="1:11" x14ac:dyDescent="0.25">
      <c r="A2798" t="s">
        <v>6634</v>
      </c>
      <c r="H2798" t="s">
        <v>3751</v>
      </c>
      <c r="J2798">
        <v>0</v>
      </c>
      <c r="K2798" t="s">
        <v>4802</v>
      </c>
    </row>
    <row r="2799" spans="1:11" x14ac:dyDescent="0.25">
      <c r="A2799" t="s">
        <v>6635</v>
      </c>
      <c r="H2799" t="s">
        <v>3751</v>
      </c>
      <c r="J2799">
        <v>0</v>
      </c>
      <c r="K2799" t="s">
        <v>4802</v>
      </c>
    </row>
    <row r="2800" spans="1:11" x14ac:dyDescent="0.25">
      <c r="A2800" t="s">
        <v>6636</v>
      </c>
      <c r="H2800" t="s">
        <v>3751</v>
      </c>
      <c r="J2800">
        <v>0</v>
      </c>
      <c r="K2800" t="s">
        <v>4802</v>
      </c>
    </row>
    <row r="2801" spans="1:11" x14ac:dyDescent="0.25">
      <c r="A2801" t="s">
        <v>6637</v>
      </c>
      <c r="H2801" t="s">
        <v>3751</v>
      </c>
      <c r="J2801">
        <v>0</v>
      </c>
      <c r="K2801" t="s">
        <v>4802</v>
      </c>
    </row>
    <row r="2802" spans="1:11" x14ac:dyDescent="0.25">
      <c r="A2802" t="s">
        <v>6638</v>
      </c>
      <c r="H2802" t="s">
        <v>3751</v>
      </c>
      <c r="J2802">
        <v>0</v>
      </c>
      <c r="K2802" t="s">
        <v>4802</v>
      </c>
    </row>
    <row r="2803" spans="1:11" x14ac:dyDescent="0.25">
      <c r="A2803" t="s">
        <v>6639</v>
      </c>
      <c r="H2803" t="s">
        <v>3751</v>
      </c>
      <c r="J2803">
        <v>0</v>
      </c>
      <c r="K2803" t="s">
        <v>4802</v>
      </c>
    </row>
    <row r="2804" spans="1:11" x14ac:dyDescent="0.25">
      <c r="A2804" t="s">
        <v>6640</v>
      </c>
      <c r="H2804" t="s">
        <v>3751</v>
      </c>
      <c r="J2804">
        <v>0</v>
      </c>
      <c r="K2804" t="s">
        <v>4802</v>
      </c>
    </row>
    <row r="2805" spans="1:11" x14ac:dyDescent="0.25">
      <c r="A2805" t="s">
        <v>6641</v>
      </c>
      <c r="H2805" t="s">
        <v>3751</v>
      </c>
      <c r="J2805">
        <v>0</v>
      </c>
      <c r="K2805" t="s">
        <v>4802</v>
      </c>
    </row>
    <row r="2806" spans="1:11" x14ac:dyDescent="0.25">
      <c r="A2806" t="s">
        <v>6642</v>
      </c>
      <c r="H2806" t="s">
        <v>3751</v>
      </c>
      <c r="J2806">
        <v>0</v>
      </c>
      <c r="K2806" t="s">
        <v>4802</v>
      </c>
    </row>
    <row r="2807" spans="1:11" x14ac:dyDescent="0.25">
      <c r="A2807" t="s">
        <v>6643</v>
      </c>
      <c r="H2807" t="s">
        <v>3751</v>
      </c>
      <c r="J2807">
        <v>0</v>
      </c>
      <c r="K2807" t="s">
        <v>4802</v>
      </c>
    </row>
    <row r="2808" spans="1:11" x14ac:dyDescent="0.25">
      <c r="A2808" t="s">
        <v>6644</v>
      </c>
      <c r="H2808" t="s">
        <v>3751</v>
      </c>
      <c r="J2808">
        <v>0</v>
      </c>
      <c r="K2808" t="s">
        <v>4802</v>
      </c>
    </row>
    <row r="2809" spans="1:11" x14ac:dyDescent="0.25">
      <c r="A2809" t="s">
        <v>6645</v>
      </c>
      <c r="H2809" t="s">
        <v>3751</v>
      </c>
      <c r="J2809">
        <v>0</v>
      </c>
      <c r="K2809" t="s">
        <v>4802</v>
      </c>
    </row>
    <row r="2810" spans="1:11" x14ac:dyDescent="0.25">
      <c r="A2810" t="s">
        <v>6646</v>
      </c>
      <c r="H2810" t="s">
        <v>3751</v>
      </c>
      <c r="J2810">
        <v>0</v>
      </c>
      <c r="K2810" t="s">
        <v>4802</v>
      </c>
    </row>
    <row r="2811" spans="1:11" x14ac:dyDescent="0.25">
      <c r="A2811" t="s">
        <v>6647</v>
      </c>
      <c r="G2811">
        <v>45869</v>
      </c>
      <c r="H2811" t="s">
        <v>3782</v>
      </c>
      <c r="I2811">
        <v>975646</v>
      </c>
      <c r="J2811">
        <v>5.5</v>
      </c>
      <c r="K2811" t="s">
        <v>4802</v>
      </c>
    </row>
    <row r="2812" spans="1:11" x14ac:dyDescent="0.25">
      <c r="A2812" t="s">
        <v>6648</v>
      </c>
      <c r="H2812" t="s">
        <v>3751</v>
      </c>
      <c r="J2812">
        <v>0</v>
      </c>
      <c r="K2812" t="s">
        <v>4802</v>
      </c>
    </row>
    <row r="2813" spans="1:11" x14ac:dyDescent="0.25">
      <c r="A2813" t="s">
        <v>6649</v>
      </c>
      <c r="H2813" t="s">
        <v>3751</v>
      </c>
      <c r="J2813">
        <v>0</v>
      </c>
      <c r="K2813" t="s">
        <v>4802</v>
      </c>
    </row>
    <row r="2814" spans="1:11" x14ac:dyDescent="0.25">
      <c r="A2814" t="s">
        <v>6650</v>
      </c>
      <c r="H2814" t="s">
        <v>3751</v>
      </c>
      <c r="J2814">
        <v>0</v>
      </c>
      <c r="K2814" t="s">
        <v>4802</v>
      </c>
    </row>
    <row r="2815" spans="1:11" x14ac:dyDescent="0.25">
      <c r="A2815" t="s">
        <v>6651</v>
      </c>
      <c r="H2815" t="s">
        <v>3751</v>
      </c>
      <c r="J2815">
        <v>0</v>
      </c>
      <c r="K2815" t="s">
        <v>4802</v>
      </c>
    </row>
    <row r="2816" spans="1:11" x14ac:dyDescent="0.25">
      <c r="A2816" t="s">
        <v>6652</v>
      </c>
      <c r="H2816" t="s">
        <v>3751</v>
      </c>
      <c r="J2816">
        <v>0</v>
      </c>
      <c r="K2816" t="s">
        <v>4802</v>
      </c>
    </row>
    <row r="2817" spans="1:11" x14ac:dyDescent="0.25">
      <c r="A2817" t="s">
        <v>6653</v>
      </c>
      <c r="H2817" t="s">
        <v>3751</v>
      </c>
      <c r="J2817">
        <v>0</v>
      </c>
      <c r="K2817" t="s">
        <v>4802</v>
      </c>
    </row>
    <row r="2818" spans="1:11" x14ac:dyDescent="0.25">
      <c r="A2818" t="s">
        <v>6654</v>
      </c>
      <c r="H2818" t="s">
        <v>3751</v>
      </c>
      <c r="J2818">
        <v>0</v>
      </c>
      <c r="K2818" t="s">
        <v>4802</v>
      </c>
    </row>
    <row r="2819" spans="1:11" x14ac:dyDescent="0.25">
      <c r="A2819" t="s">
        <v>6655</v>
      </c>
      <c r="H2819" t="s">
        <v>3751</v>
      </c>
      <c r="J2819">
        <v>0</v>
      </c>
      <c r="K2819" t="s">
        <v>4802</v>
      </c>
    </row>
    <row r="2820" spans="1:11" x14ac:dyDescent="0.25">
      <c r="A2820" t="s">
        <v>6656</v>
      </c>
      <c r="H2820" t="s">
        <v>3751</v>
      </c>
      <c r="J2820">
        <v>0</v>
      </c>
      <c r="K2820" t="s">
        <v>4802</v>
      </c>
    </row>
    <row r="2821" spans="1:11" x14ac:dyDescent="0.25">
      <c r="A2821" t="s">
        <v>6657</v>
      </c>
      <c r="H2821" t="s">
        <v>3751</v>
      </c>
      <c r="J2821">
        <v>0</v>
      </c>
      <c r="K2821" t="s">
        <v>4802</v>
      </c>
    </row>
    <row r="2822" spans="1:11" x14ac:dyDescent="0.25">
      <c r="A2822" t="s">
        <v>6658</v>
      </c>
      <c r="H2822" t="s">
        <v>3751</v>
      </c>
      <c r="J2822">
        <v>0</v>
      </c>
      <c r="K2822" t="s">
        <v>4802</v>
      </c>
    </row>
    <row r="2823" spans="1:11" x14ac:dyDescent="0.25">
      <c r="A2823" t="s">
        <v>6659</v>
      </c>
      <c r="H2823" t="s">
        <v>3751</v>
      </c>
      <c r="J2823">
        <v>0</v>
      </c>
      <c r="K2823" t="s">
        <v>4802</v>
      </c>
    </row>
    <row r="2824" spans="1:11" x14ac:dyDescent="0.25">
      <c r="A2824" t="s">
        <v>6660</v>
      </c>
      <c r="H2824" t="s">
        <v>3751</v>
      </c>
      <c r="J2824">
        <v>0</v>
      </c>
      <c r="K2824" t="s">
        <v>4802</v>
      </c>
    </row>
    <row r="2825" spans="1:11" x14ac:dyDescent="0.25">
      <c r="A2825" t="s">
        <v>6661</v>
      </c>
      <c r="H2825" t="s">
        <v>3751</v>
      </c>
      <c r="J2825">
        <v>0</v>
      </c>
      <c r="K2825" t="s">
        <v>4802</v>
      </c>
    </row>
    <row r="2826" spans="1:11" x14ac:dyDescent="0.25">
      <c r="A2826" t="s">
        <v>6662</v>
      </c>
      <c r="H2826" t="s">
        <v>3751</v>
      </c>
      <c r="J2826">
        <v>0</v>
      </c>
      <c r="K2826" t="s">
        <v>4802</v>
      </c>
    </row>
    <row r="2827" spans="1:11" x14ac:dyDescent="0.25">
      <c r="A2827" t="s">
        <v>6663</v>
      </c>
      <c r="H2827" t="s">
        <v>3751</v>
      </c>
      <c r="J2827">
        <v>0</v>
      </c>
      <c r="K2827" t="s">
        <v>4802</v>
      </c>
    </row>
    <row r="2828" spans="1:11" x14ac:dyDescent="0.25">
      <c r="A2828" t="s">
        <v>6664</v>
      </c>
      <c r="H2828" t="s">
        <v>3751</v>
      </c>
      <c r="J2828">
        <v>0</v>
      </c>
      <c r="K2828" t="s">
        <v>4802</v>
      </c>
    </row>
    <row r="2829" spans="1:11" x14ac:dyDescent="0.25">
      <c r="A2829" t="s">
        <v>6665</v>
      </c>
      <c r="H2829" t="s">
        <v>3751</v>
      </c>
      <c r="J2829">
        <v>0</v>
      </c>
      <c r="K2829" t="s">
        <v>4802</v>
      </c>
    </row>
    <row r="2830" spans="1:11" x14ac:dyDescent="0.25">
      <c r="A2830" t="s">
        <v>6666</v>
      </c>
      <c r="H2830" t="s">
        <v>3751</v>
      </c>
      <c r="J2830">
        <v>0</v>
      </c>
      <c r="K2830" t="s">
        <v>4802</v>
      </c>
    </row>
    <row r="2831" spans="1:11" x14ac:dyDescent="0.25">
      <c r="A2831" t="s">
        <v>6667</v>
      </c>
      <c r="H2831" t="s">
        <v>3751</v>
      </c>
      <c r="J2831">
        <v>0</v>
      </c>
      <c r="K2831" t="s">
        <v>4802</v>
      </c>
    </row>
    <row r="2832" spans="1:11" x14ac:dyDescent="0.25">
      <c r="A2832" t="s">
        <v>6668</v>
      </c>
      <c r="H2832" t="s">
        <v>3751</v>
      </c>
      <c r="J2832">
        <v>0</v>
      </c>
      <c r="K2832" t="s">
        <v>4802</v>
      </c>
    </row>
    <row r="2833" spans="1:11" x14ac:dyDescent="0.25">
      <c r="A2833" t="s">
        <v>6669</v>
      </c>
      <c r="H2833" t="s">
        <v>3751</v>
      </c>
      <c r="J2833">
        <v>0</v>
      </c>
      <c r="K2833" t="s">
        <v>4802</v>
      </c>
    </row>
    <row r="2834" spans="1:11" x14ac:dyDescent="0.25">
      <c r="A2834" t="s">
        <v>6670</v>
      </c>
      <c r="H2834" t="s">
        <v>3751</v>
      </c>
      <c r="J2834">
        <v>0</v>
      </c>
      <c r="K2834" t="s">
        <v>4802</v>
      </c>
    </row>
    <row r="2835" spans="1:11" x14ac:dyDescent="0.25">
      <c r="A2835" t="s">
        <v>6671</v>
      </c>
      <c r="H2835" t="s">
        <v>3751</v>
      </c>
      <c r="J2835">
        <v>0</v>
      </c>
      <c r="K2835" t="s">
        <v>4802</v>
      </c>
    </row>
    <row r="2836" spans="1:11" x14ac:dyDescent="0.25">
      <c r="A2836" t="s">
        <v>6672</v>
      </c>
      <c r="H2836" t="s">
        <v>3751</v>
      </c>
      <c r="J2836">
        <v>0</v>
      </c>
      <c r="K2836" t="s">
        <v>4802</v>
      </c>
    </row>
    <row r="2837" spans="1:11" x14ac:dyDescent="0.25">
      <c r="A2837" t="s">
        <v>6673</v>
      </c>
      <c r="H2837" t="s">
        <v>3751</v>
      </c>
      <c r="J2837">
        <v>0</v>
      </c>
      <c r="K2837" t="s">
        <v>4802</v>
      </c>
    </row>
    <row r="2838" spans="1:11" x14ac:dyDescent="0.25">
      <c r="A2838" t="s">
        <v>6674</v>
      </c>
      <c r="H2838" t="s">
        <v>3751</v>
      </c>
      <c r="J2838">
        <v>0</v>
      </c>
      <c r="K2838" t="s">
        <v>4802</v>
      </c>
    </row>
    <row r="2839" spans="1:11" x14ac:dyDescent="0.25">
      <c r="A2839" t="s">
        <v>6675</v>
      </c>
      <c r="H2839" t="s">
        <v>3751</v>
      </c>
      <c r="J2839">
        <v>0</v>
      </c>
      <c r="K2839" t="s">
        <v>4802</v>
      </c>
    </row>
    <row r="2840" spans="1:11" x14ac:dyDescent="0.25">
      <c r="A2840" t="s">
        <v>6676</v>
      </c>
      <c r="H2840" t="s">
        <v>3751</v>
      </c>
      <c r="J2840">
        <v>0</v>
      </c>
      <c r="K2840" t="s">
        <v>4802</v>
      </c>
    </row>
    <row r="2841" spans="1:11" x14ac:dyDescent="0.25">
      <c r="A2841" t="s">
        <v>6677</v>
      </c>
      <c r="H2841" t="s">
        <v>3751</v>
      </c>
      <c r="J2841">
        <v>0</v>
      </c>
      <c r="K2841" t="s">
        <v>4802</v>
      </c>
    </row>
    <row r="2842" spans="1:11" x14ac:dyDescent="0.25">
      <c r="A2842" t="s">
        <v>6678</v>
      </c>
      <c r="H2842" t="s">
        <v>3751</v>
      </c>
      <c r="J2842">
        <v>0</v>
      </c>
      <c r="K2842" t="s">
        <v>4802</v>
      </c>
    </row>
    <row r="2843" spans="1:11" x14ac:dyDescent="0.25">
      <c r="A2843" t="s">
        <v>6679</v>
      </c>
      <c r="H2843" t="s">
        <v>3751</v>
      </c>
      <c r="J2843">
        <v>0</v>
      </c>
      <c r="K2843" t="s">
        <v>4802</v>
      </c>
    </row>
    <row r="2844" spans="1:11" x14ac:dyDescent="0.25">
      <c r="A2844" t="s">
        <v>6680</v>
      </c>
      <c r="H2844" t="s">
        <v>3751</v>
      </c>
      <c r="J2844">
        <v>0</v>
      </c>
      <c r="K2844" t="s">
        <v>4802</v>
      </c>
    </row>
    <row r="2845" spans="1:11" x14ac:dyDescent="0.25">
      <c r="A2845" t="s">
        <v>6681</v>
      </c>
      <c r="H2845" t="s">
        <v>3751</v>
      </c>
      <c r="J2845">
        <v>0</v>
      </c>
      <c r="K2845" t="s">
        <v>4802</v>
      </c>
    </row>
    <row r="2846" spans="1:11" x14ac:dyDescent="0.25">
      <c r="A2846" t="s">
        <v>6682</v>
      </c>
      <c r="H2846" t="s">
        <v>3751</v>
      </c>
      <c r="J2846">
        <v>0</v>
      </c>
      <c r="K2846" t="s">
        <v>4802</v>
      </c>
    </row>
    <row r="2847" spans="1:11" x14ac:dyDescent="0.25">
      <c r="A2847" t="s">
        <v>6683</v>
      </c>
      <c r="H2847" t="s">
        <v>3751</v>
      </c>
      <c r="J2847">
        <v>0</v>
      </c>
      <c r="K2847" t="s">
        <v>4802</v>
      </c>
    </row>
    <row r="2848" spans="1:11" x14ac:dyDescent="0.25">
      <c r="A2848" t="s">
        <v>6684</v>
      </c>
      <c r="H2848" t="s">
        <v>3751</v>
      </c>
      <c r="J2848">
        <v>0</v>
      </c>
      <c r="K2848" t="s">
        <v>4802</v>
      </c>
    </row>
    <row r="2849" spans="1:11" x14ac:dyDescent="0.25">
      <c r="A2849" t="s">
        <v>6685</v>
      </c>
      <c r="H2849" t="s">
        <v>3751</v>
      </c>
      <c r="J2849">
        <v>0</v>
      </c>
      <c r="K2849" t="s">
        <v>4802</v>
      </c>
    </row>
    <row r="2850" spans="1:11" x14ac:dyDescent="0.25">
      <c r="A2850" t="s">
        <v>6686</v>
      </c>
      <c r="H2850" t="s">
        <v>3751</v>
      </c>
      <c r="J2850">
        <v>0</v>
      </c>
      <c r="K2850" t="s">
        <v>4802</v>
      </c>
    </row>
    <row r="2851" spans="1:11" x14ac:dyDescent="0.25">
      <c r="A2851" t="s">
        <v>6687</v>
      </c>
      <c r="H2851" t="s">
        <v>3751</v>
      </c>
      <c r="J2851">
        <v>0</v>
      </c>
      <c r="K2851" t="s">
        <v>4802</v>
      </c>
    </row>
    <row r="2852" spans="1:11" x14ac:dyDescent="0.25">
      <c r="A2852" t="s">
        <v>6688</v>
      </c>
      <c r="G2852">
        <v>45869</v>
      </c>
      <c r="H2852" t="s">
        <v>4869</v>
      </c>
      <c r="I2852">
        <v>1147159</v>
      </c>
      <c r="J2852">
        <v>2</v>
      </c>
      <c r="K2852" t="s">
        <v>4802</v>
      </c>
    </row>
    <row r="2853" spans="1:11" x14ac:dyDescent="0.25">
      <c r="A2853" t="s">
        <v>6071</v>
      </c>
      <c r="H2853" t="s">
        <v>3751</v>
      </c>
      <c r="J2853">
        <v>0</v>
      </c>
      <c r="K2853" t="s">
        <v>4802</v>
      </c>
    </row>
    <row r="2854" spans="1:11" x14ac:dyDescent="0.25">
      <c r="A2854" t="s">
        <v>6071</v>
      </c>
      <c r="H2854" t="s">
        <v>3751</v>
      </c>
      <c r="J2854">
        <v>0</v>
      </c>
      <c r="K2854" t="s">
        <v>4802</v>
      </c>
    </row>
    <row r="2855" spans="1:11" x14ac:dyDescent="0.25">
      <c r="A2855" t="s">
        <v>6689</v>
      </c>
      <c r="H2855" t="s">
        <v>3751</v>
      </c>
      <c r="J2855">
        <v>0</v>
      </c>
      <c r="K2855" t="s">
        <v>4802</v>
      </c>
    </row>
    <row r="2856" spans="1:11" x14ac:dyDescent="0.25">
      <c r="A2856" t="s">
        <v>6690</v>
      </c>
      <c r="H2856" t="s">
        <v>3751</v>
      </c>
      <c r="J2856">
        <v>0</v>
      </c>
      <c r="K2856" t="s">
        <v>4802</v>
      </c>
    </row>
    <row r="2857" spans="1:11" x14ac:dyDescent="0.25">
      <c r="A2857" t="s">
        <v>6691</v>
      </c>
      <c r="H2857" t="s">
        <v>3751</v>
      </c>
      <c r="J2857">
        <v>0</v>
      </c>
      <c r="K2857" t="s">
        <v>4802</v>
      </c>
    </row>
    <row r="2858" spans="1:11" x14ac:dyDescent="0.25">
      <c r="A2858" t="s">
        <v>6692</v>
      </c>
      <c r="H2858" t="s">
        <v>3751</v>
      </c>
      <c r="J2858">
        <v>0</v>
      </c>
      <c r="K2858" t="s">
        <v>4802</v>
      </c>
    </row>
    <row r="2859" spans="1:11" x14ac:dyDescent="0.25">
      <c r="A2859" t="s">
        <v>6693</v>
      </c>
      <c r="H2859" t="s">
        <v>3751</v>
      </c>
      <c r="J2859">
        <v>0</v>
      </c>
      <c r="K2859" t="s">
        <v>4802</v>
      </c>
    </row>
    <row r="2860" spans="1:11" x14ac:dyDescent="0.25">
      <c r="A2860" t="s">
        <v>6694</v>
      </c>
      <c r="H2860" t="s">
        <v>3751</v>
      </c>
      <c r="J2860">
        <v>0</v>
      </c>
      <c r="K2860" t="s">
        <v>4802</v>
      </c>
    </row>
    <row r="2861" spans="1:11" x14ac:dyDescent="0.25">
      <c r="A2861" t="s">
        <v>6695</v>
      </c>
      <c r="H2861" t="s">
        <v>3751</v>
      </c>
      <c r="J2861">
        <v>0</v>
      </c>
      <c r="K2861" t="s">
        <v>4802</v>
      </c>
    </row>
    <row r="2862" spans="1:11" x14ac:dyDescent="0.25">
      <c r="A2862" t="s">
        <v>6696</v>
      </c>
      <c r="H2862" t="s">
        <v>3751</v>
      </c>
      <c r="J2862">
        <v>0</v>
      </c>
      <c r="K2862" t="s">
        <v>4802</v>
      </c>
    </row>
    <row r="2863" spans="1:11" x14ac:dyDescent="0.25">
      <c r="A2863" t="s">
        <v>6697</v>
      </c>
      <c r="H2863" t="s">
        <v>3751</v>
      </c>
      <c r="J2863">
        <v>0</v>
      </c>
      <c r="K2863" t="s">
        <v>4802</v>
      </c>
    </row>
    <row r="2864" spans="1:11" x14ac:dyDescent="0.25">
      <c r="A2864" t="s">
        <v>6698</v>
      </c>
      <c r="H2864" t="s">
        <v>3751</v>
      </c>
      <c r="J2864">
        <v>0</v>
      </c>
      <c r="K2864" t="s">
        <v>4802</v>
      </c>
    </row>
    <row r="2865" spans="1:11" x14ac:dyDescent="0.25">
      <c r="A2865" t="s">
        <v>6699</v>
      </c>
      <c r="H2865" t="s">
        <v>3751</v>
      </c>
      <c r="J2865">
        <v>0</v>
      </c>
      <c r="K2865" t="s">
        <v>4802</v>
      </c>
    </row>
    <row r="2866" spans="1:11" x14ac:dyDescent="0.25">
      <c r="A2866" t="s">
        <v>6700</v>
      </c>
      <c r="H2866" t="s">
        <v>3751</v>
      </c>
      <c r="J2866">
        <v>0</v>
      </c>
      <c r="K2866" t="s">
        <v>4802</v>
      </c>
    </row>
    <row r="2867" spans="1:11" x14ac:dyDescent="0.25">
      <c r="A2867" t="s">
        <v>6701</v>
      </c>
      <c r="H2867" t="s">
        <v>3751</v>
      </c>
      <c r="J2867">
        <v>0</v>
      </c>
      <c r="K2867" t="s">
        <v>4802</v>
      </c>
    </row>
    <row r="2868" spans="1:11" x14ac:dyDescent="0.25">
      <c r="A2868" t="s">
        <v>6702</v>
      </c>
      <c r="H2868" t="s">
        <v>3751</v>
      </c>
      <c r="J2868">
        <v>0</v>
      </c>
      <c r="K2868" t="s">
        <v>4802</v>
      </c>
    </row>
    <row r="2869" spans="1:11" x14ac:dyDescent="0.25">
      <c r="A2869" t="s">
        <v>6703</v>
      </c>
      <c r="H2869" t="s">
        <v>3751</v>
      </c>
      <c r="J2869">
        <v>0</v>
      </c>
      <c r="K2869" t="s">
        <v>4802</v>
      </c>
    </row>
    <row r="2870" spans="1:11" x14ac:dyDescent="0.25">
      <c r="A2870" t="s">
        <v>6704</v>
      </c>
      <c r="H2870" t="s">
        <v>3751</v>
      </c>
      <c r="J2870">
        <v>0</v>
      </c>
      <c r="K2870" t="s">
        <v>4802</v>
      </c>
    </row>
    <row r="2871" spans="1:11" x14ac:dyDescent="0.25">
      <c r="A2871" t="s">
        <v>6705</v>
      </c>
      <c r="H2871" t="s">
        <v>3751</v>
      </c>
      <c r="J2871">
        <v>0</v>
      </c>
      <c r="K2871" t="s">
        <v>4802</v>
      </c>
    </row>
    <row r="2872" spans="1:11" x14ac:dyDescent="0.25">
      <c r="A2872" t="s">
        <v>6706</v>
      </c>
      <c r="H2872" t="s">
        <v>3751</v>
      </c>
      <c r="J2872">
        <v>0</v>
      </c>
      <c r="K2872" t="s">
        <v>4802</v>
      </c>
    </row>
    <row r="2873" spans="1:11" x14ac:dyDescent="0.25">
      <c r="A2873" t="s">
        <v>6707</v>
      </c>
      <c r="H2873" t="s">
        <v>3751</v>
      </c>
      <c r="J2873">
        <v>0</v>
      </c>
      <c r="K2873" t="s">
        <v>4802</v>
      </c>
    </row>
    <row r="2874" spans="1:11" x14ac:dyDescent="0.25">
      <c r="A2874" t="s">
        <v>6708</v>
      </c>
      <c r="H2874" t="s">
        <v>3751</v>
      </c>
      <c r="J2874">
        <v>0</v>
      </c>
      <c r="K2874" t="s">
        <v>4802</v>
      </c>
    </row>
    <row r="2875" spans="1:11" x14ac:dyDescent="0.25">
      <c r="A2875" t="s">
        <v>6709</v>
      </c>
      <c r="H2875" t="s">
        <v>3751</v>
      </c>
      <c r="J2875">
        <v>0</v>
      </c>
      <c r="K2875" t="s">
        <v>4802</v>
      </c>
    </row>
    <row r="2876" spans="1:11" x14ac:dyDescent="0.25">
      <c r="A2876" t="s">
        <v>6710</v>
      </c>
      <c r="H2876" t="s">
        <v>3751</v>
      </c>
      <c r="J2876">
        <v>0</v>
      </c>
      <c r="K2876" t="s">
        <v>4802</v>
      </c>
    </row>
    <row r="2877" spans="1:11" x14ac:dyDescent="0.25">
      <c r="A2877" t="s">
        <v>6711</v>
      </c>
      <c r="H2877" t="s">
        <v>3751</v>
      </c>
      <c r="J2877">
        <v>0</v>
      </c>
      <c r="K2877" t="s">
        <v>4802</v>
      </c>
    </row>
    <row r="2878" spans="1:11" x14ac:dyDescent="0.25">
      <c r="A2878" t="s">
        <v>6712</v>
      </c>
      <c r="H2878" t="s">
        <v>3751</v>
      </c>
      <c r="J2878">
        <v>0</v>
      </c>
      <c r="K2878" t="s">
        <v>4802</v>
      </c>
    </row>
    <row r="2879" spans="1:11" x14ac:dyDescent="0.25">
      <c r="A2879" t="s">
        <v>6713</v>
      </c>
      <c r="H2879" t="s">
        <v>3751</v>
      </c>
      <c r="J2879">
        <v>0</v>
      </c>
      <c r="K2879" t="s">
        <v>4802</v>
      </c>
    </row>
    <row r="2880" spans="1:11" x14ac:dyDescent="0.25">
      <c r="A2880" t="s">
        <v>6714</v>
      </c>
      <c r="H2880" t="s">
        <v>3751</v>
      </c>
      <c r="J2880">
        <v>0</v>
      </c>
      <c r="K2880" t="s">
        <v>4802</v>
      </c>
    </row>
    <row r="2881" spans="1:11" x14ac:dyDescent="0.25">
      <c r="A2881" t="s">
        <v>6715</v>
      </c>
      <c r="H2881" t="s">
        <v>3751</v>
      </c>
      <c r="J2881">
        <v>0</v>
      </c>
      <c r="K2881" t="s">
        <v>4802</v>
      </c>
    </row>
    <row r="2882" spans="1:11" x14ac:dyDescent="0.25">
      <c r="A2882" t="s">
        <v>6716</v>
      </c>
      <c r="H2882" t="s">
        <v>3751</v>
      </c>
      <c r="J2882">
        <v>0</v>
      </c>
      <c r="K2882" t="s">
        <v>4802</v>
      </c>
    </row>
    <row r="2883" spans="1:11" x14ac:dyDescent="0.25">
      <c r="A2883" t="s">
        <v>6717</v>
      </c>
      <c r="H2883" t="s">
        <v>3751</v>
      </c>
      <c r="J2883">
        <v>0</v>
      </c>
      <c r="K2883" t="s">
        <v>4802</v>
      </c>
    </row>
    <row r="2884" spans="1:11" x14ac:dyDescent="0.25">
      <c r="A2884" t="s">
        <v>6718</v>
      </c>
      <c r="H2884" t="s">
        <v>3751</v>
      </c>
      <c r="J2884">
        <v>0</v>
      </c>
      <c r="K2884" t="s">
        <v>4802</v>
      </c>
    </row>
    <row r="2885" spans="1:11" x14ac:dyDescent="0.25">
      <c r="A2885" t="s">
        <v>6719</v>
      </c>
      <c r="H2885" t="s">
        <v>3751</v>
      </c>
      <c r="J2885">
        <v>0</v>
      </c>
      <c r="K2885" t="s">
        <v>4802</v>
      </c>
    </row>
    <row r="2886" spans="1:11" x14ac:dyDescent="0.25">
      <c r="A2886" t="s">
        <v>6720</v>
      </c>
      <c r="H2886" t="s">
        <v>3751</v>
      </c>
      <c r="J2886">
        <v>0</v>
      </c>
      <c r="K2886" t="s">
        <v>4802</v>
      </c>
    </row>
    <row r="2887" spans="1:11" x14ac:dyDescent="0.25">
      <c r="A2887" t="s">
        <v>6721</v>
      </c>
      <c r="H2887" t="s">
        <v>3751</v>
      </c>
      <c r="J2887">
        <v>0</v>
      </c>
      <c r="K2887" t="s">
        <v>4802</v>
      </c>
    </row>
    <row r="2888" spans="1:11" x14ac:dyDescent="0.25">
      <c r="A2888" t="s">
        <v>6722</v>
      </c>
      <c r="H2888" t="s">
        <v>3751</v>
      </c>
      <c r="J2888">
        <v>0</v>
      </c>
      <c r="K2888" t="s">
        <v>4802</v>
      </c>
    </row>
    <row r="2889" spans="1:11" x14ac:dyDescent="0.25">
      <c r="A2889" t="s">
        <v>6723</v>
      </c>
      <c r="H2889" t="s">
        <v>3751</v>
      </c>
      <c r="J2889">
        <v>0</v>
      </c>
      <c r="K2889" t="s">
        <v>4802</v>
      </c>
    </row>
    <row r="2890" spans="1:11" x14ac:dyDescent="0.25">
      <c r="A2890" t="s">
        <v>6724</v>
      </c>
      <c r="H2890" t="s">
        <v>3751</v>
      </c>
      <c r="J2890">
        <v>0</v>
      </c>
      <c r="K2890" t="s">
        <v>4802</v>
      </c>
    </row>
    <row r="2891" spans="1:11" x14ac:dyDescent="0.25">
      <c r="A2891" t="s">
        <v>6725</v>
      </c>
      <c r="H2891" t="s">
        <v>3751</v>
      </c>
      <c r="J2891">
        <v>0</v>
      </c>
      <c r="K2891" t="s">
        <v>4802</v>
      </c>
    </row>
    <row r="2892" spans="1:11" x14ac:dyDescent="0.25">
      <c r="A2892" t="s">
        <v>6726</v>
      </c>
      <c r="H2892" t="s">
        <v>3751</v>
      </c>
      <c r="J2892">
        <v>0</v>
      </c>
      <c r="K2892" t="s">
        <v>4802</v>
      </c>
    </row>
    <row r="2893" spans="1:11" x14ac:dyDescent="0.25">
      <c r="A2893" t="s">
        <v>6727</v>
      </c>
      <c r="H2893" t="s">
        <v>3751</v>
      </c>
      <c r="J2893">
        <v>0</v>
      </c>
      <c r="K2893" t="s">
        <v>4802</v>
      </c>
    </row>
    <row r="2894" spans="1:11" x14ac:dyDescent="0.25">
      <c r="A2894" t="s">
        <v>6728</v>
      </c>
      <c r="H2894" t="s">
        <v>3751</v>
      </c>
      <c r="J2894">
        <v>0</v>
      </c>
      <c r="K2894" t="s">
        <v>4802</v>
      </c>
    </row>
    <row r="2895" spans="1:11" x14ac:dyDescent="0.25">
      <c r="A2895" t="s">
        <v>6729</v>
      </c>
      <c r="H2895" t="s">
        <v>3751</v>
      </c>
      <c r="J2895">
        <v>0</v>
      </c>
      <c r="K2895" t="s">
        <v>4802</v>
      </c>
    </row>
    <row r="2896" spans="1:11" x14ac:dyDescent="0.25">
      <c r="A2896" t="s">
        <v>6730</v>
      </c>
      <c r="H2896" t="s">
        <v>3751</v>
      </c>
      <c r="J2896">
        <v>0</v>
      </c>
      <c r="K2896" t="s">
        <v>4802</v>
      </c>
    </row>
    <row r="2897" spans="1:11" x14ac:dyDescent="0.25">
      <c r="A2897" t="s">
        <v>6731</v>
      </c>
      <c r="H2897" t="s">
        <v>3751</v>
      </c>
      <c r="J2897">
        <v>0</v>
      </c>
      <c r="K2897" t="s">
        <v>4802</v>
      </c>
    </row>
    <row r="2898" spans="1:11" x14ac:dyDescent="0.25">
      <c r="A2898" t="s">
        <v>6732</v>
      </c>
      <c r="H2898" t="s">
        <v>3751</v>
      </c>
      <c r="J2898">
        <v>0</v>
      </c>
      <c r="K2898" t="s">
        <v>4802</v>
      </c>
    </row>
    <row r="2899" spans="1:11" x14ac:dyDescent="0.25">
      <c r="A2899" t="s">
        <v>6733</v>
      </c>
      <c r="H2899" t="s">
        <v>3751</v>
      </c>
      <c r="J2899">
        <v>0</v>
      </c>
      <c r="K2899" t="s">
        <v>4802</v>
      </c>
    </row>
    <row r="2900" spans="1:11" x14ac:dyDescent="0.25">
      <c r="A2900" t="s">
        <v>6734</v>
      </c>
      <c r="H2900" t="s">
        <v>3751</v>
      </c>
      <c r="J2900">
        <v>0</v>
      </c>
      <c r="K2900" t="s">
        <v>4802</v>
      </c>
    </row>
    <row r="2901" spans="1:11" x14ac:dyDescent="0.25">
      <c r="A2901" t="s">
        <v>6735</v>
      </c>
      <c r="H2901" t="s">
        <v>3751</v>
      </c>
      <c r="J2901">
        <v>0</v>
      </c>
      <c r="K2901" t="s">
        <v>4802</v>
      </c>
    </row>
    <row r="2902" spans="1:11" x14ac:dyDescent="0.25">
      <c r="A2902" t="s">
        <v>6736</v>
      </c>
      <c r="H2902" t="s">
        <v>3751</v>
      </c>
      <c r="J2902">
        <v>0</v>
      </c>
      <c r="K2902" t="s">
        <v>4802</v>
      </c>
    </row>
    <row r="2903" spans="1:11" x14ac:dyDescent="0.25">
      <c r="A2903" t="s">
        <v>6737</v>
      </c>
      <c r="H2903" t="s">
        <v>3751</v>
      </c>
      <c r="J2903">
        <v>0</v>
      </c>
      <c r="K2903" t="s">
        <v>4802</v>
      </c>
    </row>
    <row r="2904" spans="1:11" x14ac:dyDescent="0.25">
      <c r="A2904" t="s">
        <v>6738</v>
      </c>
      <c r="H2904" t="s">
        <v>3751</v>
      </c>
      <c r="J2904">
        <v>0</v>
      </c>
      <c r="K2904" t="s">
        <v>4802</v>
      </c>
    </row>
    <row r="2905" spans="1:11" x14ac:dyDescent="0.25">
      <c r="A2905" t="s">
        <v>6739</v>
      </c>
      <c r="H2905" t="s">
        <v>3751</v>
      </c>
      <c r="J2905">
        <v>0</v>
      </c>
      <c r="K2905" t="s">
        <v>4802</v>
      </c>
    </row>
    <row r="2906" spans="1:11" x14ac:dyDescent="0.25">
      <c r="A2906" t="s">
        <v>6740</v>
      </c>
      <c r="H2906" t="s">
        <v>3751</v>
      </c>
      <c r="J2906">
        <v>0</v>
      </c>
      <c r="K2906" t="s">
        <v>4802</v>
      </c>
    </row>
    <row r="2907" spans="1:11" x14ac:dyDescent="0.25">
      <c r="A2907" t="s">
        <v>6741</v>
      </c>
      <c r="H2907" t="s">
        <v>3751</v>
      </c>
      <c r="J2907">
        <v>0</v>
      </c>
      <c r="K2907" t="s">
        <v>4802</v>
      </c>
    </row>
    <row r="2908" spans="1:11" x14ac:dyDescent="0.25">
      <c r="A2908" t="s">
        <v>6742</v>
      </c>
      <c r="H2908" t="s">
        <v>3751</v>
      </c>
      <c r="J2908">
        <v>0</v>
      </c>
      <c r="K2908" t="s">
        <v>4802</v>
      </c>
    </row>
    <row r="2909" spans="1:11" x14ac:dyDescent="0.25">
      <c r="A2909" t="s">
        <v>6743</v>
      </c>
      <c r="H2909" t="s">
        <v>3751</v>
      </c>
      <c r="J2909">
        <v>0</v>
      </c>
      <c r="K2909" t="s">
        <v>4802</v>
      </c>
    </row>
    <row r="2910" spans="1:11" x14ac:dyDescent="0.25">
      <c r="A2910" t="s">
        <v>6744</v>
      </c>
      <c r="H2910" t="s">
        <v>3751</v>
      </c>
      <c r="J2910">
        <v>0</v>
      </c>
      <c r="K2910" t="s">
        <v>4802</v>
      </c>
    </row>
    <row r="2911" spans="1:11" x14ac:dyDescent="0.25">
      <c r="A2911" t="s">
        <v>6745</v>
      </c>
      <c r="H2911" t="s">
        <v>3751</v>
      </c>
      <c r="J2911">
        <v>0</v>
      </c>
      <c r="K2911" t="s">
        <v>4802</v>
      </c>
    </row>
    <row r="2912" spans="1:11" x14ac:dyDescent="0.25">
      <c r="A2912" t="s">
        <v>6746</v>
      </c>
      <c r="H2912" t="s">
        <v>3751</v>
      </c>
      <c r="J2912">
        <v>0</v>
      </c>
      <c r="K2912" t="s">
        <v>4802</v>
      </c>
    </row>
    <row r="2913" spans="1:11" x14ac:dyDescent="0.25">
      <c r="A2913" t="s">
        <v>6747</v>
      </c>
      <c r="H2913" t="s">
        <v>3751</v>
      </c>
      <c r="J2913">
        <v>0</v>
      </c>
      <c r="K2913" t="s">
        <v>4802</v>
      </c>
    </row>
    <row r="2914" spans="1:11" x14ac:dyDescent="0.25">
      <c r="A2914" t="s">
        <v>6748</v>
      </c>
      <c r="H2914" t="s">
        <v>3751</v>
      </c>
      <c r="J2914">
        <v>0</v>
      </c>
      <c r="K2914" t="s">
        <v>4802</v>
      </c>
    </row>
    <row r="2915" spans="1:11" x14ac:dyDescent="0.25">
      <c r="A2915" t="s">
        <v>6749</v>
      </c>
      <c r="H2915" t="s">
        <v>3751</v>
      </c>
      <c r="J2915">
        <v>0</v>
      </c>
      <c r="K2915" t="s">
        <v>4802</v>
      </c>
    </row>
    <row r="2916" spans="1:11" x14ac:dyDescent="0.25">
      <c r="A2916" t="s">
        <v>6750</v>
      </c>
      <c r="H2916" t="s">
        <v>3751</v>
      </c>
      <c r="J2916">
        <v>0</v>
      </c>
      <c r="K2916" t="s">
        <v>4802</v>
      </c>
    </row>
    <row r="2917" spans="1:11" x14ac:dyDescent="0.25">
      <c r="A2917" t="s">
        <v>6751</v>
      </c>
      <c r="H2917" t="s">
        <v>3751</v>
      </c>
      <c r="J2917">
        <v>0</v>
      </c>
      <c r="K2917" t="s">
        <v>4802</v>
      </c>
    </row>
    <row r="2918" spans="1:11" x14ac:dyDescent="0.25">
      <c r="A2918" t="s">
        <v>6752</v>
      </c>
      <c r="H2918" t="s">
        <v>3751</v>
      </c>
      <c r="J2918">
        <v>0</v>
      </c>
      <c r="K2918" t="s">
        <v>4802</v>
      </c>
    </row>
    <row r="2919" spans="1:11" x14ac:dyDescent="0.25">
      <c r="A2919" t="s">
        <v>6753</v>
      </c>
      <c r="H2919" t="s">
        <v>3751</v>
      </c>
      <c r="J2919">
        <v>0</v>
      </c>
      <c r="K2919" t="s">
        <v>4802</v>
      </c>
    </row>
    <row r="2920" spans="1:11" x14ac:dyDescent="0.25">
      <c r="A2920" t="s">
        <v>6754</v>
      </c>
      <c r="H2920" t="s">
        <v>3751</v>
      </c>
      <c r="J2920">
        <v>0</v>
      </c>
      <c r="K2920" t="s">
        <v>4802</v>
      </c>
    </row>
    <row r="2921" spans="1:11" x14ac:dyDescent="0.25">
      <c r="A2921" t="s">
        <v>6755</v>
      </c>
      <c r="H2921" t="s">
        <v>3751</v>
      </c>
      <c r="J2921">
        <v>0</v>
      </c>
      <c r="K2921" t="s">
        <v>4802</v>
      </c>
    </row>
    <row r="2922" spans="1:11" x14ac:dyDescent="0.25">
      <c r="A2922" t="s">
        <v>6756</v>
      </c>
      <c r="H2922" t="s">
        <v>3751</v>
      </c>
      <c r="J2922">
        <v>0</v>
      </c>
      <c r="K2922" t="s">
        <v>4802</v>
      </c>
    </row>
    <row r="2923" spans="1:11" x14ac:dyDescent="0.25">
      <c r="A2923" t="s">
        <v>6757</v>
      </c>
      <c r="H2923" t="s">
        <v>3751</v>
      </c>
      <c r="J2923">
        <v>0</v>
      </c>
      <c r="K2923" t="s">
        <v>4802</v>
      </c>
    </row>
    <row r="2924" spans="1:11" x14ac:dyDescent="0.25">
      <c r="A2924" t="s">
        <v>6758</v>
      </c>
      <c r="H2924" t="s">
        <v>3751</v>
      </c>
      <c r="J2924">
        <v>0</v>
      </c>
      <c r="K2924" t="s">
        <v>4802</v>
      </c>
    </row>
    <row r="2925" spans="1:11" x14ac:dyDescent="0.25">
      <c r="A2925" t="s">
        <v>6759</v>
      </c>
      <c r="H2925" t="s">
        <v>3751</v>
      </c>
      <c r="J2925">
        <v>0</v>
      </c>
      <c r="K2925" t="s">
        <v>4802</v>
      </c>
    </row>
    <row r="2926" spans="1:11" x14ac:dyDescent="0.25">
      <c r="A2926" t="s">
        <v>6760</v>
      </c>
      <c r="H2926" t="s">
        <v>3751</v>
      </c>
      <c r="J2926">
        <v>0</v>
      </c>
      <c r="K2926" t="s">
        <v>4802</v>
      </c>
    </row>
    <row r="2927" spans="1:11" x14ac:dyDescent="0.25">
      <c r="A2927" t="s">
        <v>6761</v>
      </c>
      <c r="H2927" t="s">
        <v>3751</v>
      </c>
      <c r="J2927">
        <v>0</v>
      </c>
      <c r="K2927" t="s">
        <v>4802</v>
      </c>
    </row>
    <row r="2928" spans="1:11" x14ac:dyDescent="0.25">
      <c r="A2928" t="s">
        <v>6762</v>
      </c>
      <c r="H2928" t="s">
        <v>3751</v>
      </c>
      <c r="J2928">
        <v>0</v>
      </c>
      <c r="K2928" t="s">
        <v>4802</v>
      </c>
    </row>
    <row r="2929" spans="1:11" x14ac:dyDescent="0.25">
      <c r="A2929" t="s">
        <v>6763</v>
      </c>
      <c r="H2929" t="s">
        <v>3751</v>
      </c>
      <c r="J2929">
        <v>0</v>
      </c>
      <c r="K2929" t="s">
        <v>4802</v>
      </c>
    </row>
    <row r="2930" spans="1:11" x14ac:dyDescent="0.25">
      <c r="A2930" t="s">
        <v>6764</v>
      </c>
      <c r="H2930" t="s">
        <v>3751</v>
      </c>
      <c r="J2930">
        <v>0</v>
      </c>
      <c r="K2930" t="s">
        <v>4802</v>
      </c>
    </row>
    <row r="2931" spans="1:11" x14ac:dyDescent="0.25">
      <c r="A2931" t="s">
        <v>6765</v>
      </c>
      <c r="H2931" t="s">
        <v>3751</v>
      </c>
      <c r="J2931">
        <v>0</v>
      </c>
      <c r="K2931" t="s">
        <v>4802</v>
      </c>
    </row>
    <row r="2932" spans="1:11" x14ac:dyDescent="0.25">
      <c r="A2932" t="s">
        <v>6766</v>
      </c>
      <c r="H2932" t="s">
        <v>3751</v>
      </c>
      <c r="J2932">
        <v>0</v>
      </c>
      <c r="K2932" t="s">
        <v>4802</v>
      </c>
    </row>
    <row r="2933" spans="1:11" x14ac:dyDescent="0.25">
      <c r="A2933" t="s">
        <v>6767</v>
      </c>
      <c r="H2933" t="s">
        <v>3751</v>
      </c>
      <c r="J2933">
        <v>0</v>
      </c>
      <c r="K2933" t="s">
        <v>4802</v>
      </c>
    </row>
    <row r="2934" spans="1:11" x14ac:dyDescent="0.25">
      <c r="A2934" t="s">
        <v>6768</v>
      </c>
      <c r="H2934" t="s">
        <v>3751</v>
      </c>
      <c r="J2934">
        <v>0</v>
      </c>
      <c r="K2934" t="s">
        <v>4802</v>
      </c>
    </row>
    <row r="2935" spans="1:11" x14ac:dyDescent="0.25">
      <c r="A2935" t="s">
        <v>6769</v>
      </c>
      <c r="H2935" t="s">
        <v>3751</v>
      </c>
      <c r="J2935">
        <v>0</v>
      </c>
      <c r="K2935" t="s">
        <v>4802</v>
      </c>
    </row>
    <row r="2936" spans="1:11" x14ac:dyDescent="0.25">
      <c r="A2936" t="s">
        <v>6770</v>
      </c>
      <c r="H2936" t="s">
        <v>3751</v>
      </c>
      <c r="J2936">
        <v>0</v>
      </c>
      <c r="K2936" t="s">
        <v>4802</v>
      </c>
    </row>
    <row r="2937" spans="1:11" x14ac:dyDescent="0.25">
      <c r="A2937" t="s">
        <v>6771</v>
      </c>
      <c r="H2937" t="s">
        <v>3751</v>
      </c>
      <c r="J2937">
        <v>0</v>
      </c>
      <c r="K2937" t="s">
        <v>4802</v>
      </c>
    </row>
    <row r="2938" spans="1:11" x14ac:dyDescent="0.25">
      <c r="A2938" t="s">
        <v>6772</v>
      </c>
      <c r="H2938" t="s">
        <v>3751</v>
      </c>
      <c r="J2938">
        <v>0</v>
      </c>
      <c r="K2938" t="s">
        <v>4802</v>
      </c>
    </row>
    <row r="2939" spans="1:11" x14ac:dyDescent="0.25">
      <c r="A2939" t="s">
        <v>6773</v>
      </c>
      <c r="H2939" t="s">
        <v>3751</v>
      </c>
      <c r="J2939">
        <v>0</v>
      </c>
      <c r="K2939" t="s">
        <v>4802</v>
      </c>
    </row>
    <row r="2940" spans="1:11" x14ac:dyDescent="0.25">
      <c r="A2940" t="s">
        <v>6774</v>
      </c>
      <c r="H2940" t="s">
        <v>3751</v>
      </c>
      <c r="J2940">
        <v>0</v>
      </c>
      <c r="K2940" t="s">
        <v>4802</v>
      </c>
    </row>
    <row r="2941" spans="1:11" x14ac:dyDescent="0.25">
      <c r="A2941" t="s">
        <v>6775</v>
      </c>
      <c r="H2941" t="s">
        <v>3751</v>
      </c>
      <c r="J2941">
        <v>0</v>
      </c>
      <c r="K2941" t="s">
        <v>4802</v>
      </c>
    </row>
    <row r="2942" spans="1:11" x14ac:dyDescent="0.25">
      <c r="A2942" t="s">
        <v>6776</v>
      </c>
      <c r="H2942" t="s">
        <v>3751</v>
      </c>
      <c r="J2942">
        <v>0</v>
      </c>
      <c r="K2942" t="s">
        <v>4802</v>
      </c>
    </row>
    <row r="2943" spans="1:11" x14ac:dyDescent="0.25">
      <c r="A2943" t="s">
        <v>6777</v>
      </c>
      <c r="H2943" t="s">
        <v>3751</v>
      </c>
      <c r="J2943">
        <v>0</v>
      </c>
      <c r="K2943" t="s">
        <v>4802</v>
      </c>
    </row>
    <row r="2944" spans="1:11" x14ac:dyDescent="0.25">
      <c r="A2944" t="s">
        <v>6778</v>
      </c>
      <c r="H2944" t="s">
        <v>3751</v>
      </c>
      <c r="J2944">
        <v>0</v>
      </c>
      <c r="K2944" t="s">
        <v>4802</v>
      </c>
    </row>
    <row r="2945" spans="1:11" x14ac:dyDescent="0.25">
      <c r="A2945" t="s">
        <v>6779</v>
      </c>
      <c r="H2945" t="s">
        <v>3751</v>
      </c>
      <c r="J2945">
        <v>0</v>
      </c>
      <c r="K2945" t="s">
        <v>4802</v>
      </c>
    </row>
    <row r="2946" spans="1:11" x14ac:dyDescent="0.25">
      <c r="A2946" t="s">
        <v>6780</v>
      </c>
      <c r="H2946" t="s">
        <v>3751</v>
      </c>
      <c r="J2946">
        <v>0</v>
      </c>
      <c r="K2946" t="s">
        <v>4802</v>
      </c>
    </row>
    <row r="2947" spans="1:11" x14ac:dyDescent="0.25">
      <c r="A2947" t="s">
        <v>6781</v>
      </c>
      <c r="H2947" t="s">
        <v>3751</v>
      </c>
      <c r="J2947">
        <v>0</v>
      </c>
      <c r="K2947" t="s">
        <v>4802</v>
      </c>
    </row>
    <row r="2948" spans="1:11" x14ac:dyDescent="0.25">
      <c r="A2948" t="s">
        <v>6782</v>
      </c>
      <c r="H2948" t="s">
        <v>3751</v>
      </c>
      <c r="J2948">
        <v>0</v>
      </c>
      <c r="K2948" t="s">
        <v>4802</v>
      </c>
    </row>
    <row r="2949" spans="1:11" x14ac:dyDescent="0.25">
      <c r="A2949" t="s">
        <v>6783</v>
      </c>
      <c r="H2949" t="s">
        <v>3751</v>
      </c>
      <c r="J2949">
        <v>0</v>
      </c>
      <c r="K2949" t="s">
        <v>4802</v>
      </c>
    </row>
    <row r="2950" spans="1:11" x14ac:dyDescent="0.25">
      <c r="A2950" t="s">
        <v>6784</v>
      </c>
      <c r="H2950" t="s">
        <v>3751</v>
      </c>
      <c r="J2950">
        <v>0</v>
      </c>
      <c r="K2950" t="s">
        <v>4802</v>
      </c>
    </row>
    <row r="2951" spans="1:11" x14ac:dyDescent="0.25">
      <c r="A2951" t="s">
        <v>6785</v>
      </c>
      <c r="H2951" t="s">
        <v>3751</v>
      </c>
      <c r="J2951">
        <v>0</v>
      </c>
      <c r="K2951" t="s">
        <v>4802</v>
      </c>
    </row>
    <row r="2952" spans="1:11" x14ac:dyDescent="0.25">
      <c r="A2952" t="s">
        <v>6786</v>
      </c>
      <c r="H2952" t="s">
        <v>3751</v>
      </c>
      <c r="J2952">
        <v>0</v>
      </c>
      <c r="K2952" t="s">
        <v>4802</v>
      </c>
    </row>
    <row r="2953" spans="1:11" x14ac:dyDescent="0.25">
      <c r="A2953" t="s">
        <v>6787</v>
      </c>
      <c r="H2953" t="s">
        <v>3751</v>
      </c>
      <c r="J2953">
        <v>0</v>
      </c>
      <c r="K2953" t="s">
        <v>4802</v>
      </c>
    </row>
    <row r="2954" spans="1:11" x14ac:dyDescent="0.25">
      <c r="A2954" t="s">
        <v>6788</v>
      </c>
      <c r="H2954" t="s">
        <v>3751</v>
      </c>
      <c r="J2954">
        <v>0</v>
      </c>
      <c r="K2954" t="s">
        <v>4802</v>
      </c>
    </row>
    <row r="2955" spans="1:11" x14ac:dyDescent="0.25">
      <c r="A2955" t="s">
        <v>6789</v>
      </c>
      <c r="H2955" t="s">
        <v>3751</v>
      </c>
      <c r="J2955">
        <v>0</v>
      </c>
      <c r="K2955" t="s">
        <v>4802</v>
      </c>
    </row>
    <row r="2956" spans="1:11" x14ac:dyDescent="0.25">
      <c r="A2956" t="s">
        <v>6790</v>
      </c>
      <c r="H2956" t="s">
        <v>3751</v>
      </c>
      <c r="J2956">
        <v>0</v>
      </c>
      <c r="K2956" t="s">
        <v>4802</v>
      </c>
    </row>
    <row r="2957" spans="1:11" x14ac:dyDescent="0.25">
      <c r="A2957" t="s">
        <v>6791</v>
      </c>
      <c r="H2957" t="s">
        <v>3751</v>
      </c>
      <c r="J2957">
        <v>0</v>
      </c>
      <c r="K2957" t="s">
        <v>4802</v>
      </c>
    </row>
    <row r="2958" spans="1:11" x14ac:dyDescent="0.25">
      <c r="A2958" t="s">
        <v>6792</v>
      </c>
      <c r="H2958" t="s">
        <v>3751</v>
      </c>
      <c r="J2958">
        <v>0</v>
      </c>
      <c r="K2958" t="s">
        <v>4802</v>
      </c>
    </row>
    <row r="2959" spans="1:11" x14ac:dyDescent="0.25">
      <c r="A2959" t="s">
        <v>6793</v>
      </c>
      <c r="H2959" t="s">
        <v>3751</v>
      </c>
      <c r="J2959">
        <v>0</v>
      </c>
      <c r="K2959" t="s">
        <v>4802</v>
      </c>
    </row>
    <row r="2960" spans="1:11" x14ac:dyDescent="0.25">
      <c r="A2960" t="s">
        <v>6794</v>
      </c>
      <c r="H2960" t="s">
        <v>3751</v>
      </c>
      <c r="J2960">
        <v>0</v>
      </c>
      <c r="K2960" t="s">
        <v>4802</v>
      </c>
    </row>
    <row r="2961" spans="1:11" x14ac:dyDescent="0.25">
      <c r="A2961" t="s">
        <v>6795</v>
      </c>
      <c r="H2961" t="s">
        <v>3751</v>
      </c>
      <c r="J2961">
        <v>0</v>
      </c>
      <c r="K2961" t="s">
        <v>4802</v>
      </c>
    </row>
    <row r="2962" spans="1:11" x14ac:dyDescent="0.25">
      <c r="A2962" t="s">
        <v>6796</v>
      </c>
      <c r="H2962" t="s">
        <v>3751</v>
      </c>
      <c r="J2962">
        <v>0</v>
      </c>
      <c r="K2962" t="s">
        <v>4802</v>
      </c>
    </row>
    <row r="2963" spans="1:11" x14ac:dyDescent="0.25">
      <c r="A2963" t="s">
        <v>6797</v>
      </c>
      <c r="H2963" t="s">
        <v>3751</v>
      </c>
      <c r="J2963">
        <v>0</v>
      </c>
      <c r="K2963" t="s">
        <v>4802</v>
      </c>
    </row>
    <row r="2964" spans="1:11" x14ac:dyDescent="0.25">
      <c r="A2964" t="s">
        <v>6798</v>
      </c>
      <c r="H2964" t="s">
        <v>3751</v>
      </c>
      <c r="J2964">
        <v>0</v>
      </c>
      <c r="K2964" t="s">
        <v>4802</v>
      </c>
    </row>
    <row r="2965" spans="1:11" x14ac:dyDescent="0.25">
      <c r="A2965" t="s">
        <v>6799</v>
      </c>
      <c r="H2965" t="s">
        <v>3751</v>
      </c>
      <c r="J2965">
        <v>0</v>
      </c>
      <c r="K2965" t="s">
        <v>4802</v>
      </c>
    </row>
    <row r="2966" spans="1:11" x14ac:dyDescent="0.25">
      <c r="A2966" t="s">
        <v>6800</v>
      </c>
      <c r="H2966" t="s">
        <v>3751</v>
      </c>
      <c r="J2966">
        <v>0</v>
      </c>
      <c r="K2966" t="s">
        <v>4802</v>
      </c>
    </row>
    <row r="2967" spans="1:11" x14ac:dyDescent="0.25">
      <c r="A2967" t="s">
        <v>6801</v>
      </c>
      <c r="H2967" t="s">
        <v>3751</v>
      </c>
      <c r="J2967">
        <v>0</v>
      </c>
      <c r="K2967" t="s">
        <v>4802</v>
      </c>
    </row>
    <row r="2968" spans="1:11" x14ac:dyDescent="0.25">
      <c r="A2968" t="s">
        <v>6802</v>
      </c>
      <c r="H2968" t="s">
        <v>3751</v>
      </c>
      <c r="J2968">
        <v>0</v>
      </c>
      <c r="K2968" t="s">
        <v>4802</v>
      </c>
    </row>
    <row r="2969" spans="1:11" x14ac:dyDescent="0.25">
      <c r="A2969" t="s">
        <v>6803</v>
      </c>
      <c r="H2969" t="s">
        <v>3751</v>
      </c>
      <c r="J2969">
        <v>0</v>
      </c>
      <c r="K2969" t="s">
        <v>4802</v>
      </c>
    </row>
    <row r="2970" spans="1:11" x14ac:dyDescent="0.25">
      <c r="A2970" t="s">
        <v>6804</v>
      </c>
      <c r="H2970" t="s">
        <v>3751</v>
      </c>
      <c r="J2970">
        <v>0</v>
      </c>
      <c r="K2970" t="s">
        <v>4802</v>
      </c>
    </row>
    <row r="2971" spans="1:11" x14ac:dyDescent="0.25">
      <c r="A2971" t="s">
        <v>6805</v>
      </c>
      <c r="H2971" t="s">
        <v>3751</v>
      </c>
      <c r="J2971">
        <v>0</v>
      </c>
      <c r="K2971" t="s">
        <v>4802</v>
      </c>
    </row>
    <row r="2972" spans="1:11" x14ac:dyDescent="0.25">
      <c r="A2972" t="s">
        <v>6806</v>
      </c>
      <c r="H2972" t="s">
        <v>3751</v>
      </c>
      <c r="J2972">
        <v>0</v>
      </c>
      <c r="K2972" t="s">
        <v>4802</v>
      </c>
    </row>
    <row r="2973" spans="1:11" x14ac:dyDescent="0.25">
      <c r="A2973" t="s">
        <v>6807</v>
      </c>
      <c r="H2973" t="s">
        <v>3751</v>
      </c>
      <c r="J2973">
        <v>0</v>
      </c>
      <c r="K2973" t="s">
        <v>4802</v>
      </c>
    </row>
    <row r="2974" spans="1:11" x14ac:dyDescent="0.25">
      <c r="A2974" t="s">
        <v>6808</v>
      </c>
      <c r="H2974" t="s">
        <v>3751</v>
      </c>
      <c r="J2974">
        <v>0</v>
      </c>
      <c r="K2974" t="s">
        <v>4802</v>
      </c>
    </row>
    <row r="2975" spans="1:11" x14ac:dyDescent="0.25">
      <c r="A2975" t="s">
        <v>6809</v>
      </c>
      <c r="H2975" t="s">
        <v>3751</v>
      </c>
      <c r="J2975">
        <v>0</v>
      </c>
      <c r="K2975" t="s">
        <v>4802</v>
      </c>
    </row>
    <row r="2976" spans="1:11" x14ac:dyDescent="0.25">
      <c r="A2976" t="s">
        <v>6810</v>
      </c>
      <c r="H2976" t="s">
        <v>3751</v>
      </c>
      <c r="J2976">
        <v>0</v>
      </c>
      <c r="K2976" t="s">
        <v>4802</v>
      </c>
    </row>
    <row r="2977" spans="1:11" x14ac:dyDescent="0.25">
      <c r="A2977" t="s">
        <v>6811</v>
      </c>
      <c r="H2977" t="s">
        <v>3751</v>
      </c>
      <c r="J2977">
        <v>0</v>
      </c>
      <c r="K2977" t="s">
        <v>4802</v>
      </c>
    </row>
    <row r="2978" spans="1:11" x14ac:dyDescent="0.25">
      <c r="A2978" t="s">
        <v>6812</v>
      </c>
      <c r="H2978" t="s">
        <v>3751</v>
      </c>
      <c r="J2978">
        <v>0</v>
      </c>
      <c r="K2978" t="s">
        <v>4802</v>
      </c>
    </row>
    <row r="2979" spans="1:11" x14ac:dyDescent="0.25">
      <c r="A2979" t="s">
        <v>6813</v>
      </c>
      <c r="H2979" t="s">
        <v>3751</v>
      </c>
      <c r="J2979">
        <v>0</v>
      </c>
      <c r="K2979" t="s">
        <v>4802</v>
      </c>
    </row>
    <row r="2980" spans="1:11" x14ac:dyDescent="0.25">
      <c r="A2980" t="s">
        <v>6814</v>
      </c>
      <c r="H2980" t="s">
        <v>3751</v>
      </c>
      <c r="J2980">
        <v>0</v>
      </c>
      <c r="K2980" t="s">
        <v>4802</v>
      </c>
    </row>
    <row r="2981" spans="1:11" x14ac:dyDescent="0.25">
      <c r="A2981" t="s">
        <v>6815</v>
      </c>
      <c r="H2981" t="s">
        <v>3751</v>
      </c>
      <c r="J2981">
        <v>0</v>
      </c>
      <c r="K2981" t="s">
        <v>4802</v>
      </c>
    </row>
    <row r="2982" spans="1:11" x14ac:dyDescent="0.25">
      <c r="A2982" t="s">
        <v>6816</v>
      </c>
      <c r="H2982" t="s">
        <v>3751</v>
      </c>
      <c r="J2982">
        <v>0</v>
      </c>
      <c r="K2982" t="s">
        <v>4802</v>
      </c>
    </row>
    <row r="2983" spans="1:11" x14ac:dyDescent="0.25">
      <c r="A2983" t="s">
        <v>6817</v>
      </c>
      <c r="H2983" t="s">
        <v>3751</v>
      </c>
      <c r="J2983">
        <v>0</v>
      </c>
      <c r="K2983" t="s">
        <v>4802</v>
      </c>
    </row>
    <row r="2984" spans="1:11" x14ac:dyDescent="0.25">
      <c r="A2984" t="s">
        <v>6818</v>
      </c>
      <c r="H2984" t="s">
        <v>3751</v>
      </c>
      <c r="J2984">
        <v>0</v>
      </c>
      <c r="K2984" t="s">
        <v>4802</v>
      </c>
    </row>
    <row r="2985" spans="1:11" x14ac:dyDescent="0.25">
      <c r="A2985" t="s">
        <v>6819</v>
      </c>
      <c r="H2985" t="s">
        <v>3751</v>
      </c>
      <c r="J2985">
        <v>0</v>
      </c>
      <c r="K2985" t="s">
        <v>4802</v>
      </c>
    </row>
    <row r="2986" spans="1:11" x14ac:dyDescent="0.25">
      <c r="A2986" t="s">
        <v>6820</v>
      </c>
      <c r="H2986" t="s">
        <v>3751</v>
      </c>
      <c r="J2986">
        <v>0</v>
      </c>
      <c r="K2986" t="s">
        <v>4802</v>
      </c>
    </row>
    <row r="2987" spans="1:11" x14ac:dyDescent="0.25">
      <c r="A2987" t="s">
        <v>6821</v>
      </c>
      <c r="H2987" t="s">
        <v>3751</v>
      </c>
      <c r="J2987">
        <v>0</v>
      </c>
      <c r="K2987" t="s">
        <v>4802</v>
      </c>
    </row>
    <row r="2988" spans="1:11" x14ac:dyDescent="0.25">
      <c r="A2988" t="s">
        <v>6822</v>
      </c>
      <c r="H2988" t="s">
        <v>3751</v>
      </c>
      <c r="J2988">
        <v>0</v>
      </c>
      <c r="K2988" t="s">
        <v>4802</v>
      </c>
    </row>
    <row r="2989" spans="1:11" x14ac:dyDescent="0.25">
      <c r="A2989" t="s">
        <v>6823</v>
      </c>
      <c r="H2989" t="s">
        <v>3751</v>
      </c>
      <c r="J2989">
        <v>0</v>
      </c>
      <c r="K2989" t="s">
        <v>4802</v>
      </c>
    </row>
    <row r="2990" spans="1:11" x14ac:dyDescent="0.25">
      <c r="A2990" t="s">
        <v>6824</v>
      </c>
      <c r="H2990" t="s">
        <v>3751</v>
      </c>
      <c r="J2990">
        <v>0</v>
      </c>
      <c r="K2990" t="s">
        <v>4802</v>
      </c>
    </row>
    <row r="2991" spans="1:11" x14ac:dyDescent="0.25">
      <c r="A2991" t="s">
        <v>6825</v>
      </c>
      <c r="H2991" t="s">
        <v>3751</v>
      </c>
      <c r="J2991">
        <v>0</v>
      </c>
      <c r="K2991" t="s">
        <v>4802</v>
      </c>
    </row>
    <row r="2992" spans="1:11" x14ac:dyDescent="0.25">
      <c r="A2992" t="s">
        <v>6826</v>
      </c>
      <c r="H2992" t="s">
        <v>3751</v>
      </c>
      <c r="J2992">
        <v>0</v>
      </c>
      <c r="K2992" t="s">
        <v>4802</v>
      </c>
    </row>
    <row r="2993" spans="1:11" x14ac:dyDescent="0.25">
      <c r="A2993" t="s">
        <v>6827</v>
      </c>
      <c r="H2993" t="s">
        <v>3751</v>
      </c>
      <c r="J2993">
        <v>0</v>
      </c>
      <c r="K2993" t="s">
        <v>4802</v>
      </c>
    </row>
    <row r="2994" spans="1:11" x14ac:dyDescent="0.25">
      <c r="A2994" t="s">
        <v>6828</v>
      </c>
      <c r="H2994" t="s">
        <v>3751</v>
      </c>
      <c r="J2994">
        <v>0</v>
      </c>
      <c r="K2994" t="s">
        <v>4802</v>
      </c>
    </row>
    <row r="2995" spans="1:11" x14ac:dyDescent="0.25">
      <c r="A2995" t="s">
        <v>6829</v>
      </c>
      <c r="H2995" t="s">
        <v>3751</v>
      </c>
      <c r="J2995">
        <v>0</v>
      </c>
      <c r="K2995" t="s">
        <v>4802</v>
      </c>
    </row>
    <row r="2996" spans="1:11" x14ac:dyDescent="0.25">
      <c r="A2996" t="s">
        <v>6830</v>
      </c>
      <c r="H2996" t="s">
        <v>3751</v>
      </c>
      <c r="J2996">
        <v>0</v>
      </c>
      <c r="K2996" t="s">
        <v>4802</v>
      </c>
    </row>
    <row r="2997" spans="1:11" x14ac:dyDescent="0.25">
      <c r="A2997" t="s">
        <v>6831</v>
      </c>
      <c r="H2997" t="s">
        <v>3751</v>
      </c>
      <c r="J2997">
        <v>0</v>
      </c>
      <c r="K2997" t="s">
        <v>4802</v>
      </c>
    </row>
    <row r="2998" spans="1:11" x14ac:dyDescent="0.25">
      <c r="A2998" t="s">
        <v>6832</v>
      </c>
      <c r="H2998" t="s">
        <v>3751</v>
      </c>
      <c r="J2998">
        <v>0</v>
      </c>
      <c r="K2998" t="s">
        <v>4802</v>
      </c>
    </row>
    <row r="2999" spans="1:11" x14ac:dyDescent="0.25">
      <c r="A2999" t="s">
        <v>6071</v>
      </c>
      <c r="H2999" t="s">
        <v>3751</v>
      </c>
      <c r="J2999">
        <v>0</v>
      </c>
      <c r="K2999" t="s">
        <v>4802</v>
      </c>
    </row>
    <row r="3000" spans="1:11" x14ac:dyDescent="0.25">
      <c r="A3000" t="s">
        <v>6071</v>
      </c>
      <c r="H3000" t="s">
        <v>3751</v>
      </c>
      <c r="J3000">
        <v>0</v>
      </c>
      <c r="K3000" t="s">
        <v>4802</v>
      </c>
    </row>
    <row r="3001" spans="1:11" x14ac:dyDescent="0.25">
      <c r="A3001" t="s">
        <v>6071</v>
      </c>
      <c r="H3001" t="s">
        <v>3751</v>
      </c>
      <c r="J3001">
        <v>0</v>
      </c>
      <c r="K3001" t="s">
        <v>4802</v>
      </c>
    </row>
    <row r="3002" spans="1:11" x14ac:dyDescent="0.25">
      <c r="A3002" t="s">
        <v>6071</v>
      </c>
      <c r="H3002" t="s">
        <v>3751</v>
      </c>
      <c r="J3002">
        <v>0</v>
      </c>
      <c r="K3002" t="s">
        <v>4802</v>
      </c>
    </row>
    <row r="3003" spans="1:11" x14ac:dyDescent="0.25">
      <c r="A3003" t="s">
        <v>6833</v>
      </c>
      <c r="H3003" t="s">
        <v>3751</v>
      </c>
      <c r="J3003">
        <v>0</v>
      </c>
      <c r="K3003" t="s">
        <v>4802</v>
      </c>
    </row>
    <row r="3004" spans="1:11" x14ac:dyDescent="0.25">
      <c r="A3004" t="s">
        <v>6834</v>
      </c>
      <c r="H3004" t="s">
        <v>3751</v>
      </c>
      <c r="J3004">
        <v>0</v>
      </c>
      <c r="K3004" t="s">
        <v>4802</v>
      </c>
    </row>
    <row r="3005" spans="1:11" x14ac:dyDescent="0.25">
      <c r="A3005" t="s">
        <v>6835</v>
      </c>
      <c r="H3005" t="s">
        <v>3751</v>
      </c>
      <c r="J3005">
        <v>0</v>
      </c>
      <c r="K3005" t="s">
        <v>4802</v>
      </c>
    </row>
    <row r="3006" spans="1:11" x14ac:dyDescent="0.25">
      <c r="A3006" t="s">
        <v>6836</v>
      </c>
      <c r="H3006" t="s">
        <v>3751</v>
      </c>
      <c r="J3006">
        <v>0</v>
      </c>
      <c r="K3006" t="s">
        <v>4802</v>
      </c>
    </row>
    <row r="3007" spans="1:11" x14ac:dyDescent="0.25">
      <c r="A3007" t="s">
        <v>6837</v>
      </c>
      <c r="H3007" t="s">
        <v>3751</v>
      </c>
      <c r="J3007">
        <v>0</v>
      </c>
      <c r="K3007" t="s">
        <v>4802</v>
      </c>
    </row>
    <row r="3008" spans="1:11" x14ac:dyDescent="0.25">
      <c r="A3008" t="s">
        <v>6838</v>
      </c>
      <c r="H3008" t="s">
        <v>3751</v>
      </c>
      <c r="J3008">
        <v>0</v>
      </c>
      <c r="K3008" t="s">
        <v>4802</v>
      </c>
    </row>
    <row r="3009" spans="1:11" x14ac:dyDescent="0.25">
      <c r="A3009" t="s">
        <v>6839</v>
      </c>
      <c r="H3009" t="s">
        <v>3751</v>
      </c>
      <c r="J3009">
        <v>0</v>
      </c>
      <c r="K3009" t="s">
        <v>4802</v>
      </c>
    </row>
    <row r="3010" spans="1:11" x14ac:dyDescent="0.25">
      <c r="A3010" t="s">
        <v>6840</v>
      </c>
      <c r="H3010" t="s">
        <v>3751</v>
      </c>
      <c r="J3010">
        <v>0</v>
      </c>
      <c r="K3010" t="s">
        <v>4802</v>
      </c>
    </row>
    <row r="3011" spans="1:11" x14ac:dyDescent="0.25">
      <c r="A3011" t="s">
        <v>6841</v>
      </c>
      <c r="H3011" t="s">
        <v>3751</v>
      </c>
      <c r="J3011">
        <v>0</v>
      </c>
      <c r="K3011" t="s">
        <v>4802</v>
      </c>
    </row>
    <row r="3012" spans="1:11" x14ac:dyDescent="0.25">
      <c r="A3012" t="s">
        <v>6842</v>
      </c>
      <c r="H3012" t="s">
        <v>3751</v>
      </c>
      <c r="J3012">
        <v>0</v>
      </c>
      <c r="K3012" t="s">
        <v>4802</v>
      </c>
    </row>
    <row r="3013" spans="1:11" x14ac:dyDescent="0.25">
      <c r="A3013" t="s">
        <v>6843</v>
      </c>
      <c r="H3013" t="s">
        <v>3751</v>
      </c>
      <c r="J3013">
        <v>0</v>
      </c>
      <c r="K3013" t="s">
        <v>4802</v>
      </c>
    </row>
    <row r="3014" spans="1:11" x14ac:dyDescent="0.25">
      <c r="A3014" t="s">
        <v>6844</v>
      </c>
      <c r="H3014" t="s">
        <v>3751</v>
      </c>
      <c r="J3014">
        <v>0</v>
      </c>
      <c r="K3014" t="s">
        <v>4802</v>
      </c>
    </row>
    <row r="3015" spans="1:11" x14ac:dyDescent="0.25">
      <c r="A3015" t="s">
        <v>6845</v>
      </c>
      <c r="H3015" t="s">
        <v>3751</v>
      </c>
      <c r="J3015">
        <v>0</v>
      </c>
      <c r="K3015" t="s">
        <v>4802</v>
      </c>
    </row>
    <row r="3016" spans="1:11" x14ac:dyDescent="0.25">
      <c r="A3016" t="s">
        <v>6846</v>
      </c>
      <c r="H3016" t="s">
        <v>3751</v>
      </c>
      <c r="J3016">
        <v>0</v>
      </c>
      <c r="K3016" t="s">
        <v>4802</v>
      </c>
    </row>
    <row r="3017" spans="1:11" x14ac:dyDescent="0.25">
      <c r="A3017" t="s">
        <v>6071</v>
      </c>
      <c r="H3017" t="s">
        <v>3751</v>
      </c>
      <c r="J3017">
        <v>0</v>
      </c>
      <c r="K3017" t="s">
        <v>4802</v>
      </c>
    </row>
    <row r="3018" spans="1:11" x14ac:dyDescent="0.25">
      <c r="A3018" t="s">
        <v>6847</v>
      </c>
      <c r="H3018" t="s">
        <v>3751</v>
      </c>
      <c r="J3018">
        <v>0</v>
      </c>
      <c r="K3018" t="s">
        <v>4802</v>
      </c>
    </row>
    <row r="3019" spans="1:11" x14ac:dyDescent="0.25">
      <c r="A3019" t="s">
        <v>6848</v>
      </c>
      <c r="H3019" t="s">
        <v>3751</v>
      </c>
      <c r="J3019">
        <v>0</v>
      </c>
      <c r="K3019" t="s">
        <v>4802</v>
      </c>
    </row>
    <row r="3020" spans="1:11" x14ac:dyDescent="0.25">
      <c r="A3020" t="s">
        <v>6849</v>
      </c>
      <c r="H3020" t="s">
        <v>3751</v>
      </c>
      <c r="J3020">
        <v>0</v>
      </c>
      <c r="K3020" t="s">
        <v>4802</v>
      </c>
    </row>
    <row r="3021" spans="1:11" x14ac:dyDescent="0.25">
      <c r="A3021" t="s">
        <v>6850</v>
      </c>
      <c r="H3021" t="s">
        <v>3751</v>
      </c>
      <c r="J3021">
        <v>0</v>
      </c>
      <c r="K3021" t="s">
        <v>4802</v>
      </c>
    </row>
    <row r="3022" spans="1:11" x14ac:dyDescent="0.25">
      <c r="A3022" t="s">
        <v>6851</v>
      </c>
      <c r="H3022" t="s">
        <v>3751</v>
      </c>
      <c r="J3022">
        <v>0</v>
      </c>
      <c r="K3022" t="s">
        <v>4802</v>
      </c>
    </row>
    <row r="3023" spans="1:11" x14ac:dyDescent="0.25">
      <c r="A3023" t="s">
        <v>6852</v>
      </c>
      <c r="H3023" t="s">
        <v>3751</v>
      </c>
      <c r="J3023">
        <v>0</v>
      </c>
      <c r="K3023" t="s">
        <v>4802</v>
      </c>
    </row>
    <row r="3024" spans="1:11" x14ac:dyDescent="0.25">
      <c r="A3024" t="s">
        <v>6853</v>
      </c>
      <c r="H3024" t="s">
        <v>3751</v>
      </c>
      <c r="J3024">
        <v>0</v>
      </c>
      <c r="K3024" t="s">
        <v>4802</v>
      </c>
    </row>
    <row r="3025" spans="1:11" x14ac:dyDescent="0.25">
      <c r="A3025" t="s">
        <v>6854</v>
      </c>
      <c r="H3025" t="s">
        <v>3751</v>
      </c>
      <c r="J3025">
        <v>0</v>
      </c>
      <c r="K3025" t="s">
        <v>4802</v>
      </c>
    </row>
    <row r="3026" spans="1:11" x14ac:dyDescent="0.25">
      <c r="A3026" t="s">
        <v>6855</v>
      </c>
      <c r="H3026" t="s">
        <v>3751</v>
      </c>
      <c r="J3026">
        <v>0</v>
      </c>
      <c r="K3026" t="s">
        <v>4802</v>
      </c>
    </row>
    <row r="3027" spans="1:11" x14ac:dyDescent="0.25">
      <c r="A3027" t="s">
        <v>6856</v>
      </c>
      <c r="H3027" t="s">
        <v>3751</v>
      </c>
      <c r="J3027">
        <v>0</v>
      </c>
      <c r="K3027" t="s">
        <v>4802</v>
      </c>
    </row>
    <row r="3028" spans="1:11" x14ac:dyDescent="0.25">
      <c r="A3028" t="s">
        <v>6857</v>
      </c>
      <c r="H3028" t="s">
        <v>3751</v>
      </c>
      <c r="J3028">
        <v>0</v>
      </c>
      <c r="K3028" t="s">
        <v>4802</v>
      </c>
    </row>
    <row r="3029" spans="1:11" x14ac:dyDescent="0.25">
      <c r="A3029" t="s">
        <v>6858</v>
      </c>
      <c r="H3029" t="s">
        <v>3751</v>
      </c>
      <c r="J3029">
        <v>0</v>
      </c>
      <c r="K3029" t="s">
        <v>4802</v>
      </c>
    </row>
    <row r="3030" spans="1:11" x14ac:dyDescent="0.25">
      <c r="A3030" t="s">
        <v>6859</v>
      </c>
      <c r="H3030" t="s">
        <v>3751</v>
      </c>
      <c r="J3030">
        <v>0</v>
      </c>
      <c r="K3030" t="s">
        <v>4802</v>
      </c>
    </row>
    <row r="3031" spans="1:11" x14ac:dyDescent="0.25">
      <c r="A3031" t="s">
        <v>6860</v>
      </c>
      <c r="H3031" t="s">
        <v>3751</v>
      </c>
      <c r="J3031">
        <v>0</v>
      </c>
      <c r="K3031" t="s">
        <v>4802</v>
      </c>
    </row>
    <row r="3032" spans="1:11" x14ac:dyDescent="0.25">
      <c r="A3032" t="s">
        <v>6861</v>
      </c>
      <c r="H3032" t="s">
        <v>3751</v>
      </c>
      <c r="J3032">
        <v>0</v>
      </c>
      <c r="K3032" t="s">
        <v>4802</v>
      </c>
    </row>
    <row r="3033" spans="1:11" x14ac:dyDescent="0.25">
      <c r="A3033" t="s">
        <v>6862</v>
      </c>
      <c r="H3033" t="s">
        <v>3751</v>
      </c>
      <c r="J3033">
        <v>0</v>
      </c>
      <c r="K3033" t="s">
        <v>4802</v>
      </c>
    </row>
    <row r="3034" spans="1:11" x14ac:dyDescent="0.25">
      <c r="A3034" t="s">
        <v>6863</v>
      </c>
      <c r="H3034" t="s">
        <v>3751</v>
      </c>
      <c r="J3034">
        <v>0</v>
      </c>
      <c r="K3034" t="s">
        <v>4802</v>
      </c>
    </row>
    <row r="3035" spans="1:11" x14ac:dyDescent="0.25">
      <c r="A3035" t="s">
        <v>6864</v>
      </c>
      <c r="H3035" t="s">
        <v>3751</v>
      </c>
      <c r="J3035">
        <v>0</v>
      </c>
      <c r="K3035" t="s">
        <v>4802</v>
      </c>
    </row>
    <row r="3036" spans="1:11" x14ac:dyDescent="0.25">
      <c r="A3036" t="s">
        <v>6865</v>
      </c>
      <c r="H3036" t="s">
        <v>3751</v>
      </c>
      <c r="J3036">
        <v>0</v>
      </c>
      <c r="K3036" t="s">
        <v>4802</v>
      </c>
    </row>
    <row r="3037" spans="1:11" x14ac:dyDescent="0.25">
      <c r="A3037" t="s">
        <v>6866</v>
      </c>
      <c r="H3037" t="s">
        <v>3751</v>
      </c>
      <c r="J3037">
        <v>0</v>
      </c>
      <c r="K3037" t="s">
        <v>4802</v>
      </c>
    </row>
    <row r="3038" spans="1:11" x14ac:dyDescent="0.25">
      <c r="A3038" t="s">
        <v>6867</v>
      </c>
      <c r="H3038" t="s">
        <v>3751</v>
      </c>
      <c r="J3038">
        <v>0</v>
      </c>
      <c r="K3038" t="s">
        <v>4802</v>
      </c>
    </row>
    <row r="3039" spans="1:11" x14ac:dyDescent="0.25">
      <c r="A3039" t="s">
        <v>6868</v>
      </c>
      <c r="H3039" t="s">
        <v>3751</v>
      </c>
      <c r="J3039">
        <v>0</v>
      </c>
      <c r="K3039" t="s">
        <v>4802</v>
      </c>
    </row>
    <row r="3040" spans="1:11" x14ac:dyDescent="0.25">
      <c r="A3040" t="s">
        <v>6869</v>
      </c>
      <c r="H3040" t="s">
        <v>3751</v>
      </c>
      <c r="J3040">
        <v>0</v>
      </c>
      <c r="K3040" t="s">
        <v>4802</v>
      </c>
    </row>
    <row r="3041" spans="1:11" x14ac:dyDescent="0.25">
      <c r="A3041" t="s">
        <v>6870</v>
      </c>
      <c r="H3041" t="s">
        <v>3751</v>
      </c>
      <c r="J3041">
        <v>0</v>
      </c>
      <c r="K3041" t="s">
        <v>4802</v>
      </c>
    </row>
    <row r="3042" spans="1:11" x14ac:dyDescent="0.25">
      <c r="A3042" t="s">
        <v>6871</v>
      </c>
      <c r="H3042" t="s">
        <v>3751</v>
      </c>
      <c r="J3042">
        <v>0</v>
      </c>
      <c r="K3042" t="s">
        <v>4802</v>
      </c>
    </row>
    <row r="3043" spans="1:11" x14ac:dyDescent="0.25">
      <c r="A3043" t="s">
        <v>6872</v>
      </c>
      <c r="H3043" t="s">
        <v>3751</v>
      </c>
      <c r="J3043">
        <v>0</v>
      </c>
      <c r="K3043" t="s">
        <v>4802</v>
      </c>
    </row>
    <row r="3044" spans="1:11" x14ac:dyDescent="0.25">
      <c r="A3044" t="s">
        <v>6873</v>
      </c>
      <c r="H3044" t="s">
        <v>3751</v>
      </c>
      <c r="J3044">
        <v>0</v>
      </c>
      <c r="K3044" t="s">
        <v>4802</v>
      </c>
    </row>
    <row r="3045" spans="1:11" x14ac:dyDescent="0.25">
      <c r="A3045" t="s">
        <v>6874</v>
      </c>
      <c r="H3045" t="s">
        <v>3751</v>
      </c>
      <c r="J3045">
        <v>0</v>
      </c>
      <c r="K3045" t="s">
        <v>4802</v>
      </c>
    </row>
    <row r="3046" spans="1:11" x14ac:dyDescent="0.25">
      <c r="A3046" t="s">
        <v>6875</v>
      </c>
      <c r="H3046" t="s">
        <v>3751</v>
      </c>
      <c r="J3046">
        <v>0</v>
      </c>
      <c r="K3046" t="s">
        <v>4802</v>
      </c>
    </row>
    <row r="3047" spans="1:11" x14ac:dyDescent="0.25">
      <c r="A3047" t="s">
        <v>6876</v>
      </c>
      <c r="H3047" t="s">
        <v>3751</v>
      </c>
      <c r="J3047">
        <v>0</v>
      </c>
      <c r="K3047" t="s">
        <v>4802</v>
      </c>
    </row>
    <row r="3048" spans="1:11" x14ac:dyDescent="0.25">
      <c r="A3048" t="s">
        <v>6877</v>
      </c>
      <c r="H3048" t="s">
        <v>3751</v>
      </c>
      <c r="J3048">
        <v>0</v>
      </c>
      <c r="K3048" t="s">
        <v>4802</v>
      </c>
    </row>
    <row r="3049" spans="1:11" x14ac:dyDescent="0.25">
      <c r="A3049" t="s">
        <v>6878</v>
      </c>
      <c r="H3049" t="s">
        <v>3751</v>
      </c>
      <c r="J3049">
        <v>0</v>
      </c>
      <c r="K3049" t="s">
        <v>4802</v>
      </c>
    </row>
    <row r="3050" spans="1:11" x14ac:dyDescent="0.25">
      <c r="A3050" t="s">
        <v>6879</v>
      </c>
      <c r="H3050" t="s">
        <v>3751</v>
      </c>
      <c r="J3050">
        <v>0</v>
      </c>
      <c r="K3050" t="s">
        <v>4802</v>
      </c>
    </row>
    <row r="3051" spans="1:11" x14ac:dyDescent="0.25">
      <c r="A3051" t="s">
        <v>6880</v>
      </c>
      <c r="H3051" t="s">
        <v>3751</v>
      </c>
      <c r="J3051">
        <v>0</v>
      </c>
      <c r="K3051" t="s">
        <v>4802</v>
      </c>
    </row>
    <row r="3052" spans="1:11" x14ac:dyDescent="0.25">
      <c r="A3052" t="s">
        <v>6881</v>
      </c>
      <c r="H3052" t="s">
        <v>3751</v>
      </c>
      <c r="J3052">
        <v>0</v>
      </c>
      <c r="K3052" t="s">
        <v>4802</v>
      </c>
    </row>
    <row r="3053" spans="1:11" x14ac:dyDescent="0.25">
      <c r="A3053" t="s">
        <v>6882</v>
      </c>
      <c r="H3053" t="s">
        <v>3751</v>
      </c>
      <c r="J3053">
        <v>0</v>
      </c>
      <c r="K3053" t="s">
        <v>4802</v>
      </c>
    </row>
    <row r="3054" spans="1:11" x14ac:dyDescent="0.25">
      <c r="A3054" t="s">
        <v>6883</v>
      </c>
      <c r="H3054" t="s">
        <v>3751</v>
      </c>
      <c r="J3054">
        <v>0</v>
      </c>
      <c r="K3054" t="s">
        <v>4802</v>
      </c>
    </row>
    <row r="3055" spans="1:11" x14ac:dyDescent="0.25">
      <c r="A3055" t="s">
        <v>6884</v>
      </c>
      <c r="H3055" t="s">
        <v>3751</v>
      </c>
      <c r="J3055">
        <v>0</v>
      </c>
      <c r="K3055" t="s">
        <v>4802</v>
      </c>
    </row>
    <row r="3056" spans="1:11" x14ac:dyDescent="0.25">
      <c r="A3056" t="s">
        <v>6885</v>
      </c>
      <c r="H3056" t="s">
        <v>3751</v>
      </c>
      <c r="J3056">
        <v>0</v>
      </c>
      <c r="K3056" t="s">
        <v>4802</v>
      </c>
    </row>
    <row r="3057" spans="1:11" x14ac:dyDescent="0.25">
      <c r="A3057" t="s">
        <v>6886</v>
      </c>
      <c r="H3057" t="s">
        <v>3751</v>
      </c>
      <c r="J3057">
        <v>0</v>
      </c>
      <c r="K3057" t="s">
        <v>4802</v>
      </c>
    </row>
    <row r="3058" spans="1:11" x14ac:dyDescent="0.25">
      <c r="A3058" t="s">
        <v>6887</v>
      </c>
      <c r="H3058" t="s">
        <v>3751</v>
      </c>
      <c r="J3058">
        <v>0</v>
      </c>
      <c r="K3058" t="s">
        <v>4802</v>
      </c>
    </row>
    <row r="3059" spans="1:11" x14ac:dyDescent="0.25">
      <c r="A3059" t="s">
        <v>6888</v>
      </c>
      <c r="H3059" t="s">
        <v>3751</v>
      </c>
      <c r="J3059">
        <v>0</v>
      </c>
      <c r="K3059" t="s">
        <v>4802</v>
      </c>
    </row>
    <row r="3060" spans="1:11" x14ac:dyDescent="0.25">
      <c r="A3060" t="s">
        <v>6889</v>
      </c>
      <c r="H3060" t="s">
        <v>3751</v>
      </c>
      <c r="J3060">
        <v>0</v>
      </c>
      <c r="K3060" t="s">
        <v>4802</v>
      </c>
    </row>
    <row r="3061" spans="1:11" x14ac:dyDescent="0.25">
      <c r="A3061" t="s">
        <v>6890</v>
      </c>
      <c r="H3061" t="s">
        <v>3751</v>
      </c>
      <c r="J3061">
        <v>0</v>
      </c>
      <c r="K3061" t="s">
        <v>4802</v>
      </c>
    </row>
    <row r="3062" spans="1:11" x14ac:dyDescent="0.25">
      <c r="A3062" t="s">
        <v>6891</v>
      </c>
      <c r="H3062" t="s">
        <v>3751</v>
      </c>
      <c r="J3062">
        <v>0</v>
      </c>
      <c r="K3062" t="s">
        <v>4802</v>
      </c>
    </row>
    <row r="3063" spans="1:11" x14ac:dyDescent="0.25">
      <c r="A3063" t="s">
        <v>6892</v>
      </c>
      <c r="H3063" t="s">
        <v>3751</v>
      </c>
      <c r="J3063">
        <v>0</v>
      </c>
      <c r="K3063" t="s">
        <v>4802</v>
      </c>
    </row>
    <row r="3064" spans="1:11" x14ac:dyDescent="0.25">
      <c r="A3064" t="s">
        <v>6893</v>
      </c>
      <c r="H3064" t="s">
        <v>3751</v>
      </c>
      <c r="J3064">
        <v>0</v>
      </c>
      <c r="K3064" t="s">
        <v>4802</v>
      </c>
    </row>
    <row r="3065" spans="1:11" x14ac:dyDescent="0.25">
      <c r="A3065" t="s">
        <v>6894</v>
      </c>
      <c r="H3065" t="s">
        <v>3751</v>
      </c>
      <c r="J3065">
        <v>0</v>
      </c>
      <c r="K3065" t="s">
        <v>4802</v>
      </c>
    </row>
    <row r="3066" spans="1:11" x14ac:dyDescent="0.25">
      <c r="A3066" t="s">
        <v>6895</v>
      </c>
      <c r="H3066" t="s">
        <v>3751</v>
      </c>
      <c r="J3066">
        <v>0</v>
      </c>
      <c r="K3066" t="s">
        <v>4802</v>
      </c>
    </row>
    <row r="3067" spans="1:11" x14ac:dyDescent="0.25">
      <c r="A3067" t="s">
        <v>6896</v>
      </c>
      <c r="H3067" t="s">
        <v>3751</v>
      </c>
      <c r="J3067">
        <v>0</v>
      </c>
      <c r="K3067" t="s">
        <v>4802</v>
      </c>
    </row>
    <row r="3068" spans="1:11" x14ac:dyDescent="0.25">
      <c r="A3068" t="s">
        <v>6897</v>
      </c>
      <c r="H3068" t="s">
        <v>3751</v>
      </c>
      <c r="J3068">
        <v>0</v>
      </c>
      <c r="K3068" t="s">
        <v>4802</v>
      </c>
    </row>
    <row r="3069" spans="1:11" x14ac:dyDescent="0.25">
      <c r="A3069" t="s">
        <v>6898</v>
      </c>
      <c r="H3069" t="s">
        <v>3751</v>
      </c>
      <c r="J3069">
        <v>0</v>
      </c>
      <c r="K3069" t="s">
        <v>4802</v>
      </c>
    </row>
    <row r="3070" spans="1:11" x14ac:dyDescent="0.25">
      <c r="A3070" t="s">
        <v>6899</v>
      </c>
      <c r="H3070" t="s">
        <v>3751</v>
      </c>
      <c r="J3070">
        <v>0</v>
      </c>
      <c r="K3070" t="s">
        <v>4802</v>
      </c>
    </row>
    <row r="3071" spans="1:11" x14ac:dyDescent="0.25">
      <c r="A3071" t="s">
        <v>6900</v>
      </c>
      <c r="H3071" t="s">
        <v>3751</v>
      </c>
      <c r="J3071">
        <v>0</v>
      </c>
      <c r="K3071" t="s">
        <v>4802</v>
      </c>
    </row>
    <row r="3072" spans="1:11" x14ac:dyDescent="0.25">
      <c r="A3072" t="s">
        <v>6901</v>
      </c>
      <c r="H3072" t="s">
        <v>3751</v>
      </c>
      <c r="J3072">
        <v>0</v>
      </c>
      <c r="K3072" t="s">
        <v>4802</v>
      </c>
    </row>
    <row r="3073" spans="1:11" x14ac:dyDescent="0.25">
      <c r="A3073" t="s">
        <v>6902</v>
      </c>
      <c r="H3073" t="s">
        <v>3751</v>
      </c>
      <c r="J3073">
        <v>0</v>
      </c>
      <c r="K3073" t="s">
        <v>4802</v>
      </c>
    </row>
    <row r="3074" spans="1:11" x14ac:dyDescent="0.25">
      <c r="A3074" t="s">
        <v>6903</v>
      </c>
      <c r="H3074" t="s">
        <v>3751</v>
      </c>
      <c r="J3074">
        <v>0</v>
      </c>
      <c r="K3074" t="s">
        <v>4802</v>
      </c>
    </row>
    <row r="3075" spans="1:11" x14ac:dyDescent="0.25">
      <c r="A3075" t="s">
        <v>6904</v>
      </c>
      <c r="H3075" t="s">
        <v>3751</v>
      </c>
      <c r="J3075">
        <v>0</v>
      </c>
      <c r="K3075" t="s">
        <v>4802</v>
      </c>
    </row>
    <row r="3076" spans="1:11" x14ac:dyDescent="0.25">
      <c r="A3076" t="s">
        <v>6905</v>
      </c>
      <c r="H3076" t="s">
        <v>3751</v>
      </c>
      <c r="J3076">
        <v>0</v>
      </c>
      <c r="K3076" t="s">
        <v>4802</v>
      </c>
    </row>
    <row r="3077" spans="1:11" x14ac:dyDescent="0.25">
      <c r="A3077" t="s">
        <v>6906</v>
      </c>
      <c r="H3077" t="s">
        <v>3751</v>
      </c>
      <c r="J3077">
        <v>0</v>
      </c>
      <c r="K3077" t="s">
        <v>4802</v>
      </c>
    </row>
    <row r="3078" spans="1:11" x14ac:dyDescent="0.25">
      <c r="A3078" t="s">
        <v>6907</v>
      </c>
      <c r="H3078" t="s">
        <v>3751</v>
      </c>
      <c r="J3078">
        <v>0</v>
      </c>
      <c r="K3078" t="s">
        <v>4802</v>
      </c>
    </row>
    <row r="3079" spans="1:11" x14ac:dyDescent="0.25">
      <c r="A3079" t="s">
        <v>6908</v>
      </c>
      <c r="H3079" t="s">
        <v>3751</v>
      </c>
      <c r="J3079">
        <v>0</v>
      </c>
      <c r="K3079" t="s">
        <v>4802</v>
      </c>
    </row>
    <row r="3080" spans="1:11" x14ac:dyDescent="0.25">
      <c r="A3080" t="s">
        <v>6909</v>
      </c>
      <c r="H3080" t="s">
        <v>3751</v>
      </c>
      <c r="J3080">
        <v>0</v>
      </c>
      <c r="K3080" t="s">
        <v>4802</v>
      </c>
    </row>
    <row r="3081" spans="1:11" x14ac:dyDescent="0.25">
      <c r="A3081" t="s">
        <v>6910</v>
      </c>
      <c r="H3081" t="s">
        <v>3751</v>
      </c>
      <c r="J3081">
        <v>0</v>
      </c>
      <c r="K3081" t="s">
        <v>4802</v>
      </c>
    </row>
    <row r="3082" spans="1:11" x14ac:dyDescent="0.25">
      <c r="A3082" t="s">
        <v>6911</v>
      </c>
      <c r="H3082" t="s">
        <v>3751</v>
      </c>
      <c r="J3082">
        <v>0</v>
      </c>
      <c r="K3082" t="s">
        <v>4802</v>
      </c>
    </row>
    <row r="3083" spans="1:11" x14ac:dyDescent="0.25">
      <c r="A3083" t="s">
        <v>6912</v>
      </c>
      <c r="H3083" t="s">
        <v>3751</v>
      </c>
      <c r="J3083">
        <v>0</v>
      </c>
      <c r="K3083" t="s">
        <v>4802</v>
      </c>
    </row>
    <row r="3084" spans="1:11" x14ac:dyDescent="0.25">
      <c r="A3084" t="s">
        <v>6913</v>
      </c>
      <c r="H3084" t="s">
        <v>3751</v>
      </c>
      <c r="J3084">
        <v>0</v>
      </c>
      <c r="K3084" t="s">
        <v>4802</v>
      </c>
    </row>
    <row r="3085" spans="1:11" x14ac:dyDescent="0.25">
      <c r="A3085" t="s">
        <v>6914</v>
      </c>
      <c r="H3085" t="s">
        <v>3751</v>
      </c>
      <c r="J3085">
        <v>0</v>
      </c>
      <c r="K3085" t="s">
        <v>4802</v>
      </c>
    </row>
    <row r="3086" spans="1:11" x14ac:dyDescent="0.25">
      <c r="A3086" t="s">
        <v>6915</v>
      </c>
      <c r="H3086" t="s">
        <v>3751</v>
      </c>
      <c r="J3086">
        <v>0</v>
      </c>
      <c r="K3086" t="s">
        <v>4802</v>
      </c>
    </row>
    <row r="3087" spans="1:11" x14ac:dyDescent="0.25">
      <c r="A3087" t="s">
        <v>6916</v>
      </c>
      <c r="H3087" t="s">
        <v>3751</v>
      </c>
      <c r="J3087">
        <v>0</v>
      </c>
      <c r="K3087" t="s">
        <v>4802</v>
      </c>
    </row>
    <row r="3088" spans="1:11" x14ac:dyDescent="0.25">
      <c r="A3088" t="s">
        <v>6917</v>
      </c>
      <c r="H3088" t="s">
        <v>3751</v>
      </c>
      <c r="J3088">
        <v>0</v>
      </c>
      <c r="K3088" t="s">
        <v>4802</v>
      </c>
    </row>
    <row r="3089" spans="1:11" x14ac:dyDescent="0.25">
      <c r="A3089" t="s">
        <v>6918</v>
      </c>
      <c r="H3089" t="s">
        <v>3751</v>
      </c>
      <c r="J3089">
        <v>0</v>
      </c>
      <c r="K3089" t="s">
        <v>4802</v>
      </c>
    </row>
    <row r="3090" spans="1:11" x14ac:dyDescent="0.25">
      <c r="A3090" t="s">
        <v>6919</v>
      </c>
      <c r="H3090" t="s">
        <v>3751</v>
      </c>
      <c r="J3090">
        <v>0</v>
      </c>
      <c r="K3090" t="s">
        <v>4802</v>
      </c>
    </row>
    <row r="3091" spans="1:11" x14ac:dyDescent="0.25">
      <c r="A3091" t="s">
        <v>6920</v>
      </c>
      <c r="H3091" t="s">
        <v>3751</v>
      </c>
      <c r="J3091">
        <v>0</v>
      </c>
      <c r="K3091" t="s">
        <v>4802</v>
      </c>
    </row>
    <row r="3092" spans="1:11" x14ac:dyDescent="0.25">
      <c r="A3092" t="s">
        <v>6921</v>
      </c>
      <c r="H3092" t="s">
        <v>3751</v>
      </c>
      <c r="J3092">
        <v>0</v>
      </c>
      <c r="K3092" t="s">
        <v>4802</v>
      </c>
    </row>
    <row r="3093" spans="1:11" x14ac:dyDescent="0.25">
      <c r="A3093" t="s">
        <v>6922</v>
      </c>
      <c r="H3093" t="s">
        <v>3751</v>
      </c>
      <c r="J3093">
        <v>0</v>
      </c>
      <c r="K3093" t="s">
        <v>4802</v>
      </c>
    </row>
    <row r="3094" spans="1:11" x14ac:dyDescent="0.25">
      <c r="A3094" t="s">
        <v>6923</v>
      </c>
      <c r="H3094" t="s">
        <v>3751</v>
      </c>
      <c r="J3094">
        <v>0</v>
      </c>
      <c r="K3094" t="s">
        <v>4802</v>
      </c>
    </row>
    <row r="3095" spans="1:11" x14ac:dyDescent="0.25">
      <c r="A3095" t="s">
        <v>6924</v>
      </c>
      <c r="H3095" t="s">
        <v>3751</v>
      </c>
      <c r="J3095">
        <v>0</v>
      </c>
      <c r="K3095" t="s">
        <v>4802</v>
      </c>
    </row>
    <row r="3096" spans="1:11" x14ac:dyDescent="0.25">
      <c r="A3096" t="s">
        <v>6925</v>
      </c>
      <c r="H3096" t="s">
        <v>3751</v>
      </c>
      <c r="J3096">
        <v>0</v>
      </c>
      <c r="K3096" t="s">
        <v>4802</v>
      </c>
    </row>
    <row r="3097" spans="1:11" x14ac:dyDescent="0.25">
      <c r="A3097" t="s">
        <v>6926</v>
      </c>
      <c r="H3097" t="s">
        <v>3751</v>
      </c>
      <c r="J3097">
        <v>0</v>
      </c>
      <c r="K3097" t="s">
        <v>4802</v>
      </c>
    </row>
    <row r="3098" spans="1:11" x14ac:dyDescent="0.25">
      <c r="A3098" t="s">
        <v>6927</v>
      </c>
      <c r="H3098" t="s">
        <v>3751</v>
      </c>
      <c r="J3098">
        <v>0</v>
      </c>
      <c r="K3098" t="s">
        <v>4802</v>
      </c>
    </row>
    <row r="3099" spans="1:11" x14ac:dyDescent="0.25">
      <c r="A3099" t="s">
        <v>6928</v>
      </c>
      <c r="H3099" t="s">
        <v>3751</v>
      </c>
      <c r="J3099">
        <v>0</v>
      </c>
      <c r="K3099" t="s">
        <v>4802</v>
      </c>
    </row>
    <row r="3100" spans="1:11" x14ac:dyDescent="0.25">
      <c r="A3100" t="s">
        <v>6929</v>
      </c>
      <c r="H3100" t="s">
        <v>3751</v>
      </c>
      <c r="J3100">
        <v>0</v>
      </c>
      <c r="K3100" t="s">
        <v>4802</v>
      </c>
    </row>
    <row r="3101" spans="1:11" x14ac:dyDescent="0.25">
      <c r="A3101" t="s">
        <v>6930</v>
      </c>
      <c r="H3101" t="s">
        <v>3751</v>
      </c>
      <c r="J3101">
        <v>0</v>
      </c>
      <c r="K3101" t="s">
        <v>4802</v>
      </c>
    </row>
    <row r="3102" spans="1:11" x14ac:dyDescent="0.25">
      <c r="A3102" t="s">
        <v>6931</v>
      </c>
      <c r="H3102" t="s">
        <v>3751</v>
      </c>
      <c r="J3102">
        <v>0</v>
      </c>
      <c r="K3102" t="s">
        <v>4802</v>
      </c>
    </row>
    <row r="3103" spans="1:11" x14ac:dyDescent="0.25">
      <c r="A3103" t="s">
        <v>6932</v>
      </c>
      <c r="H3103" t="s">
        <v>3751</v>
      </c>
      <c r="J3103">
        <v>0</v>
      </c>
      <c r="K3103" t="s">
        <v>4802</v>
      </c>
    </row>
    <row r="3104" spans="1:11" x14ac:dyDescent="0.25">
      <c r="A3104" t="s">
        <v>6933</v>
      </c>
      <c r="H3104" t="s">
        <v>3751</v>
      </c>
      <c r="J3104">
        <v>0</v>
      </c>
      <c r="K3104" t="s">
        <v>4802</v>
      </c>
    </row>
    <row r="3105" spans="1:11" x14ac:dyDescent="0.25">
      <c r="A3105" t="s">
        <v>6934</v>
      </c>
      <c r="H3105" t="s">
        <v>3751</v>
      </c>
      <c r="J3105">
        <v>0</v>
      </c>
      <c r="K3105" t="s">
        <v>4802</v>
      </c>
    </row>
    <row r="3106" spans="1:11" x14ac:dyDescent="0.25">
      <c r="A3106" t="s">
        <v>6935</v>
      </c>
      <c r="H3106" t="s">
        <v>3751</v>
      </c>
      <c r="J3106">
        <v>0</v>
      </c>
      <c r="K3106" t="s">
        <v>4802</v>
      </c>
    </row>
    <row r="3107" spans="1:11" x14ac:dyDescent="0.25">
      <c r="A3107" t="s">
        <v>6936</v>
      </c>
      <c r="H3107" t="s">
        <v>3751</v>
      </c>
      <c r="J3107">
        <v>0</v>
      </c>
      <c r="K3107" t="s">
        <v>4802</v>
      </c>
    </row>
    <row r="3108" spans="1:11" x14ac:dyDescent="0.25">
      <c r="A3108" t="s">
        <v>6937</v>
      </c>
      <c r="H3108" t="s">
        <v>3751</v>
      </c>
      <c r="J3108">
        <v>0</v>
      </c>
      <c r="K3108" t="s">
        <v>4802</v>
      </c>
    </row>
    <row r="3109" spans="1:11" x14ac:dyDescent="0.25">
      <c r="A3109" t="s">
        <v>6938</v>
      </c>
      <c r="H3109" t="s">
        <v>3751</v>
      </c>
      <c r="J3109">
        <v>0</v>
      </c>
      <c r="K3109" t="s">
        <v>4802</v>
      </c>
    </row>
    <row r="3110" spans="1:11" x14ac:dyDescent="0.25">
      <c r="A3110" t="s">
        <v>6939</v>
      </c>
      <c r="H3110" t="s">
        <v>3751</v>
      </c>
      <c r="J3110">
        <v>0</v>
      </c>
      <c r="K3110" t="s">
        <v>4802</v>
      </c>
    </row>
    <row r="3111" spans="1:11" x14ac:dyDescent="0.25">
      <c r="A3111" t="s">
        <v>6940</v>
      </c>
      <c r="H3111" t="s">
        <v>3751</v>
      </c>
      <c r="J3111">
        <v>0</v>
      </c>
      <c r="K3111" t="s">
        <v>4802</v>
      </c>
    </row>
    <row r="3112" spans="1:11" x14ac:dyDescent="0.25">
      <c r="A3112" t="s">
        <v>6941</v>
      </c>
      <c r="H3112" t="s">
        <v>3751</v>
      </c>
      <c r="J3112">
        <v>0</v>
      </c>
      <c r="K3112" t="s">
        <v>4802</v>
      </c>
    </row>
    <row r="3113" spans="1:11" x14ac:dyDescent="0.25">
      <c r="A3113" t="s">
        <v>6942</v>
      </c>
      <c r="H3113" t="s">
        <v>3751</v>
      </c>
      <c r="J3113">
        <v>0</v>
      </c>
      <c r="K3113" t="s">
        <v>4802</v>
      </c>
    </row>
    <row r="3114" spans="1:11" x14ac:dyDescent="0.25">
      <c r="A3114" t="s">
        <v>6943</v>
      </c>
      <c r="H3114" t="s">
        <v>3751</v>
      </c>
      <c r="J3114">
        <v>0</v>
      </c>
      <c r="K3114" t="s">
        <v>4802</v>
      </c>
    </row>
    <row r="3115" spans="1:11" x14ac:dyDescent="0.25">
      <c r="A3115" t="s">
        <v>6944</v>
      </c>
      <c r="H3115" t="s">
        <v>3751</v>
      </c>
      <c r="J3115">
        <v>0</v>
      </c>
      <c r="K3115" t="s">
        <v>4802</v>
      </c>
    </row>
    <row r="3116" spans="1:11" x14ac:dyDescent="0.25">
      <c r="A3116" t="s">
        <v>6071</v>
      </c>
      <c r="H3116" t="s">
        <v>3751</v>
      </c>
      <c r="J3116">
        <v>0</v>
      </c>
      <c r="K3116" t="s">
        <v>4802</v>
      </c>
    </row>
    <row r="3117" spans="1:11" x14ac:dyDescent="0.25">
      <c r="A3117" t="s">
        <v>6945</v>
      </c>
      <c r="H3117" t="s">
        <v>3751</v>
      </c>
      <c r="J3117">
        <v>0</v>
      </c>
      <c r="K3117" t="s">
        <v>4802</v>
      </c>
    </row>
    <row r="3118" spans="1:11" x14ac:dyDescent="0.25">
      <c r="A3118" t="s">
        <v>6946</v>
      </c>
      <c r="H3118" t="s">
        <v>3751</v>
      </c>
      <c r="J3118">
        <v>0</v>
      </c>
      <c r="K3118" t="s">
        <v>4802</v>
      </c>
    </row>
    <row r="3119" spans="1:11" x14ac:dyDescent="0.25">
      <c r="A3119" t="s">
        <v>6947</v>
      </c>
      <c r="H3119" t="s">
        <v>3751</v>
      </c>
      <c r="J3119">
        <v>0</v>
      </c>
      <c r="K3119" t="s">
        <v>4802</v>
      </c>
    </row>
    <row r="3120" spans="1:11" x14ac:dyDescent="0.25">
      <c r="A3120" t="s">
        <v>6948</v>
      </c>
      <c r="H3120" t="s">
        <v>3751</v>
      </c>
      <c r="J3120">
        <v>0</v>
      </c>
      <c r="K3120" t="s">
        <v>4802</v>
      </c>
    </row>
    <row r="3121" spans="1:11" x14ac:dyDescent="0.25">
      <c r="A3121" t="s">
        <v>6949</v>
      </c>
      <c r="H3121" t="s">
        <v>3751</v>
      </c>
      <c r="J3121">
        <v>0</v>
      </c>
      <c r="K3121" t="s">
        <v>4802</v>
      </c>
    </row>
    <row r="3122" spans="1:11" x14ac:dyDescent="0.25">
      <c r="A3122" t="s">
        <v>6950</v>
      </c>
      <c r="H3122" t="s">
        <v>3751</v>
      </c>
      <c r="J3122">
        <v>0</v>
      </c>
      <c r="K3122" t="s">
        <v>4802</v>
      </c>
    </row>
    <row r="3123" spans="1:11" x14ac:dyDescent="0.25">
      <c r="A3123" t="s">
        <v>6951</v>
      </c>
      <c r="H3123" t="s">
        <v>3751</v>
      </c>
      <c r="J3123">
        <v>0</v>
      </c>
      <c r="K3123" t="s">
        <v>4802</v>
      </c>
    </row>
    <row r="3124" spans="1:11" x14ac:dyDescent="0.25">
      <c r="A3124" t="s">
        <v>6952</v>
      </c>
      <c r="H3124" t="s">
        <v>3751</v>
      </c>
      <c r="J3124">
        <v>0</v>
      </c>
      <c r="K3124" t="s">
        <v>4802</v>
      </c>
    </row>
    <row r="3125" spans="1:11" x14ac:dyDescent="0.25">
      <c r="A3125" t="s">
        <v>6953</v>
      </c>
      <c r="H3125" t="s">
        <v>3751</v>
      </c>
      <c r="J3125">
        <v>0</v>
      </c>
      <c r="K3125" t="s">
        <v>4802</v>
      </c>
    </row>
    <row r="3126" spans="1:11" x14ac:dyDescent="0.25">
      <c r="A3126" t="s">
        <v>6954</v>
      </c>
      <c r="H3126" t="s">
        <v>3751</v>
      </c>
      <c r="J3126">
        <v>0</v>
      </c>
      <c r="K3126" t="s">
        <v>4802</v>
      </c>
    </row>
    <row r="3127" spans="1:11" x14ac:dyDescent="0.25">
      <c r="A3127" t="s">
        <v>6955</v>
      </c>
      <c r="H3127" t="s">
        <v>3751</v>
      </c>
      <c r="J3127">
        <v>0</v>
      </c>
      <c r="K3127" t="s">
        <v>4802</v>
      </c>
    </row>
    <row r="3128" spans="1:11" x14ac:dyDescent="0.25">
      <c r="A3128" t="s">
        <v>6956</v>
      </c>
      <c r="H3128" t="s">
        <v>3751</v>
      </c>
      <c r="J3128">
        <v>0</v>
      </c>
      <c r="K3128" t="s">
        <v>4802</v>
      </c>
    </row>
    <row r="3129" spans="1:11" x14ac:dyDescent="0.25">
      <c r="A3129" t="s">
        <v>6957</v>
      </c>
      <c r="H3129" t="s">
        <v>3751</v>
      </c>
      <c r="J3129">
        <v>0</v>
      </c>
      <c r="K3129" t="s">
        <v>4802</v>
      </c>
    </row>
    <row r="3130" spans="1:11" x14ac:dyDescent="0.25">
      <c r="A3130" t="s">
        <v>6958</v>
      </c>
      <c r="H3130" t="s">
        <v>3751</v>
      </c>
      <c r="J3130">
        <v>0</v>
      </c>
      <c r="K3130" t="s">
        <v>4802</v>
      </c>
    </row>
    <row r="3131" spans="1:11" x14ac:dyDescent="0.25">
      <c r="A3131" t="s">
        <v>6959</v>
      </c>
      <c r="H3131" t="s">
        <v>3751</v>
      </c>
      <c r="J3131">
        <v>0</v>
      </c>
      <c r="K3131" t="s">
        <v>4802</v>
      </c>
    </row>
    <row r="3132" spans="1:11" x14ac:dyDescent="0.25">
      <c r="A3132" t="s">
        <v>6960</v>
      </c>
      <c r="H3132" t="s">
        <v>3751</v>
      </c>
      <c r="J3132">
        <v>0</v>
      </c>
      <c r="K3132" t="s">
        <v>4802</v>
      </c>
    </row>
    <row r="3133" spans="1:11" x14ac:dyDescent="0.25">
      <c r="A3133" t="s">
        <v>6961</v>
      </c>
      <c r="H3133" t="s">
        <v>3751</v>
      </c>
      <c r="J3133">
        <v>0</v>
      </c>
      <c r="K3133" t="s">
        <v>4802</v>
      </c>
    </row>
    <row r="3134" spans="1:11" x14ac:dyDescent="0.25">
      <c r="A3134" t="s">
        <v>6962</v>
      </c>
      <c r="H3134" t="s">
        <v>3751</v>
      </c>
      <c r="J3134">
        <v>0</v>
      </c>
      <c r="K3134" t="s">
        <v>4802</v>
      </c>
    </row>
    <row r="3135" spans="1:11" x14ac:dyDescent="0.25">
      <c r="A3135" t="s">
        <v>6963</v>
      </c>
      <c r="H3135" t="s">
        <v>3751</v>
      </c>
      <c r="J3135">
        <v>0</v>
      </c>
      <c r="K3135" t="s">
        <v>4802</v>
      </c>
    </row>
    <row r="3136" spans="1:11" x14ac:dyDescent="0.25">
      <c r="A3136" t="s">
        <v>6964</v>
      </c>
      <c r="H3136" t="s">
        <v>3751</v>
      </c>
      <c r="J3136">
        <v>0</v>
      </c>
      <c r="K3136" t="s">
        <v>4802</v>
      </c>
    </row>
    <row r="3137" spans="1:11" x14ac:dyDescent="0.25">
      <c r="A3137" t="s">
        <v>6965</v>
      </c>
      <c r="H3137" t="s">
        <v>3751</v>
      </c>
      <c r="J3137">
        <v>0</v>
      </c>
      <c r="K3137" t="s">
        <v>4802</v>
      </c>
    </row>
    <row r="3138" spans="1:11" x14ac:dyDescent="0.25">
      <c r="A3138" t="s">
        <v>6966</v>
      </c>
      <c r="H3138" t="s">
        <v>3751</v>
      </c>
      <c r="J3138">
        <v>0</v>
      </c>
      <c r="K3138" t="s">
        <v>4802</v>
      </c>
    </row>
    <row r="3139" spans="1:11" x14ac:dyDescent="0.25">
      <c r="A3139" t="s">
        <v>6967</v>
      </c>
      <c r="H3139" t="s">
        <v>3751</v>
      </c>
      <c r="J3139">
        <v>0</v>
      </c>
      <c r="K3139" t="s">
        <v>4802</v>
      </c>
    </row>
    <row r="3140" spans="1:11" x14ac:dyDescent="0.25">
      <c r="A3140" t="s">
        <v>6968</v>
      </c>
      <c r="H3140" t="s">
        <v>3751</v>
      </c>
      <c r="J3140">
        <v>0</v>
      </c>
      <c r="K3140" t="s">
        <v>4802</v>
      </c>
    </row>
    <row r="3141" spans="1:11" x14ac:dyDescent="0.25">
      <c r="A3141" t="s">
        <v>6969</v>
      </c>
      <c r="H3141" t="s">
        <v>3751</v>
      </c>
      <c r="J3141">
        <v>0</v>
      </c>
      <c r="K3141" t="s">
        <v>4802</v>
      </c>
    </row>
    <row r="3142" spans="1:11" x14ac:dyDescent="0.25">
      <c r="A3142" t="s">
        <v>6970</v>
      </c>
      <c r="H3142" t="s">
        <v>3751</v>
      </c>
      <c r="J3142">
        <v>0</v>
      </c>
      <c r="K3142" t="s">
        <v>4802</v>
      </c>
    </row>
    <row r="3143" spans="1:11" x14ac:dyDescent="0.25">
      <c r="A3143" t="s">
        <v>6971</v>
      </c>
      <c r="H3143" t="s">
        <v>3751</v>
      </c>
      <c r="J3143">
        <v>0</v>
      </c>
      <c r="K3143" t="s">
        <v>4802</v>
      </c>
    </row>
    <row r="3144" spans="1:11" x14ac:dyDescent="0.25">
      <c r="A3144" t="s">
        <v>6972</v>
      </c>
      <c r="H3144" t="s">
        <v>3751</v>
      </c>
      <c r="J3144">
        <v>0</v>
      </c>
      <c r="K3144" t="s">
        <v>4802</v>
      </c>
    </row>
    <row r="3145" spans="1:11" x14ac:dyDescent="0.25">
      <c r="A3145" t="s">
        <v>6973</v>
      </c>
      <c r="H3145" t="s">
        <v>3751</v>
      </c>
      <c r="J3145">
        <v>0</v>
      </c>
      <c r="K3145" t="s">
        <v>4802</v>
      </c>
    </row>
    <row r="3146" spans="1:11" x14ac:dyDescent="0.25">
      <c r="A3146" t="s">
        <v>6974</v>
      </c>
      <c r="H3146" t="s">
        <v>3751</v>
      </c>
      <c r="J3146">
        <v>0</v>
      </c>
      <c r="K3146" t="s">
        <v>4802</v>
      </c>
    </row>
    <row r="3147" spans="1:11" x14ac:dyDescent="0.25">
      <c r="A3147" t="s">
        <v>6975</v>
      </c>
      <c r="H3147" t="s">
        <v>3751</v>
      </c>
      <c r="J3147">
        <v>0</v>
      </c>
      <c r="K3147" t="s">
        <v>4802</v>
      </c>
    </row>
    <row r="3148" spans="1:11" x14ac:dyDescent="0.25">
      <c r="A3148" t="s">
        <v>6976</v>
      </c>
      <c r="H3148" t="s">
        <v>3751</v>
      </c>
      <c r="J3148">
        <v>0</v>
      </c>
      <c r="K3148" t="s">
        <v>4802</v>
      </c>
    </row>
    <row r="3149" spans="1:11" x14ac:dyDescent="0.25">
      <c r="A3149" t="s">
        <v>6977</v>
      </c>
      <c r="H3149" t="s">
        <v>3751</v>
      </c>
      <c r="J3149">
        <v>0</v>
      </c>
      <c r="K3149" t="s">
        <v>4802</v>
      </c>
    </row>
    <row r="3150" spans="1:11" x14ac:dyDescent="0.25">
      <c r="A3150" t="s">
        <v>6978</v>
      </c>
      <c r="H3150" t="s">
        <v>3751</v>
      </c>
      <c r="J3150">
        <v>0</v>
      </c>
      <c r="K3150" t="s">
        <v>4802</v>
      </c>
    </row>
    <row r="3151" spans="1:11" x14ac:dyDescent="0.25">
      <c r="A3151" t="s">
        <v>6979</v>
      </c>
      <c r="H3151" t="s">
        <v>3751</v>
      </c>
      <c r="J3151">
        <v>0</v>
      </c>
      <c r="K3151" t="s">
        <v>4802</v>
      </c>
    </row>
    <row r="3152" spans="1:11" x14ac:dyDescent="0.25">
      <c r="A3152" t="s">
        <v>6980</v>
      </c>
      <c r="H3152" t="s">
        <v>3751</v>
      </c>
      <c r="J3152">
        <v>0</v>
      </c>
      <c r="K3152" t="s">
        <v>4802</v>
      </c>
    </row>
    <row r="3153" spans="1:11" x14ac:dyDescent="0.25">
      <c r="A3153" t="s">
        <v>6981</v>
      </c>
      <c r="H3153" t="s">
        <v>3751</v>
      </c>
      <c r="J3153">
        <v>0</v>
      </c>
      <c r="K3153" t="s">
        <v>4802</v>
      </c>
    </row>
    <row r="3154" spans="1:11" x14ac:dyDescent="0.25">
      <c r="A3154" t="s">
        <v>6982</v>
      </c>
      <c r="H3154" t="s">
        <v>3751</v>
      </c>
      <c r="J3154">
        <v>0</v>
      </c>
      <c r="K3154" t="s">
        <v>4802</v>
      </c>
    </row>
    <row r="3155" spans="1:11" x14ac:dyDescent="0.25">
      <c r="A3155" t="s">
        <v>6071</v>
      </c>
      <c r="H3155" t="s">
        <v>3751</v>
      </c>
      <c r="J3155">
        <v>0</v>
      </c>
      <c r="K3155" t="s">
        <v>4802</v>
      </c>
    </row>
    <row r="3156" spans="1:11" x14ac:dyDescent="0.25">
      <c r="A3156" t="s">
        <v>6983</v>
      </c>
      <c r="H3156" t="s">
        <v>3751</v>
      </c>
      <c r="J3156">
        <v>0</v>
      </c>
      <c r="K3156" t="s">
        <v>4802</v>
      </c>
    </row>
    <row r="3157" spans="1:11" x14ac:dyDescent="0.25">
      <c r="A3157" t="s">
        <v>6984</v>
      </c>
      <c r="H3157" t="s">
        <v>3751</v>
      </c>
      <c r="J3157">
        <v>0</v>
      </c>
      <c r="K3157" t="s">
        <v>4802</v>
      </c>
    </row>
    <row r="3158" spans="1:11" x14ac:dyDescent="0.25">
      <c r="A3158" t="s">
        <v>6985</v>
      </c>
      <c r="H3158" t="s">
        <v>3751</v>
      </c>
      <c r="J3158">
        <v>0</v>
      </c>
      <c r="K3158" t="s">
        <v>4802</v>
      </c>
    </row>
    <row r="3159" spans="1:11" x14ac:dyDescent="0.25">
      <c r="A3159" t="s">
        <v>6986</v>
      </c>
      <c r="H3159" t="s">
        <v>3751</v>
      </c>
      <c r="J3159">
        <v>0</v>
      </c>
      <c r="K3159" t="s">
        <v>4802</v>
      </c>
    </row>
    <row r="3160" spans="1:11" x14ac:dyDescent="0.25">
      <c r="A3160" t="s">
        <v>6987</v>
      </c>
      <c r="H3160" t="s">
        <v>3751</v>
      </c>
      <c r="J3160">
        <v>0</v>
      </c>
      <c r="K3160" t="s">
        <v>4802</v>
      </c>
    </row>
    <row r="3161" spans="1:11" x14ac:dyDescent="0.25">
      <c r="A3161" t="s">
        <v>6988</v>
      </c>
      <c r="H3161" t="s">
        <v>3751</v>
      </c>
      <c r="J3161">
        <v>0</v>
      </c>
      <c r="K3161" t="s">
        <v>4802</v>
      </c>
    </row>
    <row r="3162" spans="1:11" x14ac:dyDescent="0.25">
      <c r="A3162" t="s">
        <v>6989</v>
      </c>
      <c r="H3162" t="s">
        <v>3751</v>
      </c>
      <c r="J3162">
        <v>0</v>
      </c>
      <c r="K3162" t="s">
        <v>4802</v>
      </c>
    </row>
    <row r="3163" spans="1:11" x14ac:dyDescent="0.25">
      <c r="A3163" t="s">
        <v>6990</v>
      </c>
      <c r="H3163" t="s">
        <v>3751</v>
      </c>
      <c r="J3163">
        <v>0</v>
      </c>
      <c r="K3163" t="s">
        <v>4802</v>
      </c>
    </row>
    <row r="3164" spans="1:11" x14ac:dyDescent="0.25">
      <c r="A3164" t="s">
        <v>6991</v>
      </c>
      <c r="H3164" t="s">
        <v>3751</v>
      </c>
      <c r="J3164">
        <v>0</v>
      </c>
      <c r="K3164" t="s">
        <v>4802</v>
      </c>
    </row>
    <row r="3165" spans="1:11" x14ac:dyDescent="0.25">
      <c r="A3165" t="s">
        <v>6992</v>
      </c>
      <c r="H3165" t="s">
        <v>3751</v>
      </c>
      <c r="J3165">
        <v>0</v>
      </c>
      <c r="K3165" t="s">
        <v>4802</v>
      </c>
    </row>
    <row r="3166" spans="1:11" x14ac:dyDescent="0.25">
      <c r="A3166" t="s">
        <v>6993</v>
      </c>
      <c r="H3166" t="s">
        <v>3751</v>
      </c>
      <c r="J3166">
        <v>0</v>
      </c>
      <c r="K3166" t="s">
        <v>4802</v>
      </c>
    </row>
    <row r="3167" spans="1:11" x14ac:dyDescent="0.25">
      <c r="A3167" t="s">
        <v>6994</v>
      </c>
      <c r="H3167" t="s">
        <v>3751</v>
      </c>
      <c r="J3167">
        <v>0</v>
      </c>
      <c r="K3167" t="s">
        <v>4802</v>
      </c>
    </row>
    <row r="3168" spans="1:11" x14ac:dyDescent="0.25">
      <c r="A3168" t="s">
        <v>6995</v>
      </c>
      <c r="H3168" t="s">
        <v>3751</v>
      </c>
      <c r="J3168">
        <v>0</v>
      </c>
      <c r="K3168" t="s">
        <v>4802</v>
      </c>
    </row>
    <row r="3169" spans="1:11" x14ac:dyDescent="0.25">
      <c r="A3169" t="s">
        <v>6996</v>
      </c>
      <c r="H3169" t="s">
        <v>3751</v>
      </c>
      <c r="J3169">
        <v>0</v>
      </c>
      <c r="K3169" t="s">
        <v>4802</v>
      </c>
    </row>
    <row r="3170" spans="1:11" x14ac:dyDescent="0.25">
      <c r="A3170" t="s">
        <v>6997</v>
      </c>
      <c r="H3170" t="s">
        <v>3751</v>
      </c>
      <c r="J3170">
        <v>0</v>
      </c>
      <c r="K3170" t="s">
        <v>4802</v>
      </c>
    </row>
    <row r="3171" spans="1:11" x14ac:dyDescent="0.25">
      <c r="A3171" t="s">
        <v>6998</v>
      </c>
      <c r="H3171" t="s">
        <v>3751</v>
      </c>
      <c r="J3171">
        <v>0</v>
      </c>
      <c r="K3171" t="s">
        <v>4802</v>
      </c>
    </row>
    <row r="3172" spans="1:11" x14ac:dyDescent="0.25">
      <c r="A3172" t="s">
        <v>6999</v>
      </c>
      <c r="H3172" t="s">
        <v>3751</v>
      </c>
      <c r="J3172">
        <v>0</v>
      </c>
      <c r="K3172" t="s">
        <v>4802</v>
      </c>
    </row>
    <row r="3173" spans="1:11" x14ac:dyDescent="0.25">
      <c r="A3173" t="s">
        <v>7000</v>
      </c>
      <c r="H3173" t="s">
        <v>3751</v>
      </c>
      <c r="J3173">
        <v>0</v>
      </c>
      <c r="K3173" t="s">
        <v>4802</v>
      </c>
    </row>
    <row r="3174" spans="1:11" x14ac:dyDescent="0.25">
      <c r="A3174" t="s">
        <v>7001</v>
      </c>
      <c r="H3174" t="s">
        <v>3751</v>
      </c>
      <c r="J3174">
        <v>0</v>
      </c>
      <c r="K3174" t="s">
        <v>4802</v>
      </c>
    </row>
    <row r="3175" spans="1:11" x14ac:dyDescent="0.25">
      <c r="A3175" t="s">
        <v>7002</v>
      </c>
      <c r="H3175" t="s">
        <v>3751</v>
      </c>
      <c r="J3175">
        <v>0</v>
      </c>
      <c r="K3175" t="s">
        <v>4802</v>
      </c>
    </row>
    <row r="3176" spans="1:11" x14ac:dyDescent="0.25">
      <c r="A3176" t="s">
        <v>7003</v>
      </c>
      <c r="H3176" t="s">
        <v>3751</v>
      </c>
      <c r="J3176">
        <v>0</v>
      </c>
      <c r="K3176" t="s">
        <v>4802</v>
      </c>
    </row>
    <row r="3177" spans="1:11" x14ac:dyDescent="0.25">
      <c r="A3177" t="s">
        <v>7004</v>
      </c>
      <c r="H3177" t="s">
        <v>3751</v>
      </c>
      <c r="J3177">
        <v>0</v>
      </c>
      <c r="K3177" t="s">
        <v>4802</v>
      </c>
    </row>
    <row r="3178" spans="1:11" x14ac:dyDescent="0.25">
      <c r="A3178" t="s">
        <v>7005</v>
      </c>
      <c r="H3178" t="s">
        <v>3751</v>
      </c>
      <c r="J3178">
        <v>0</v>
      </c>
      <c r="K3178" t="s">
        <v>4802</v>
      </c>
    </row>
    <row r="3179" spans="1:11" x14ac:dyDescent="0.25">
      <c r="A3179" t="s">
        <v>7006</v>
      </c>
      <c r="H3179" t="s">
        <v>3751</v>
      </c>
      <c r="J3179">
        <v>0</v>
      </c>
      <c r="K3179" t="s">
        <v>4802</v>
      </c>
    </row>
    <row r="3180" spans="1:11" x14ac:dyDescent="0.25">
      <c r="A3180" t="s">
        <v>7007</v>
      </c>
      <c r="H3180" t="s">
        <v>3751</v>
      </c>
      <c r="J3180">
        <v>0</v>
      </c>
      <c r="K3180" t="s">
        <v>4802</v>
      </c>
    </row>
    <row r="3181" spans="1:11" x14ac:dyDescent="0.25">
      <c r="A3181" t="s">
        <v>7008</v>
      </c>
      <c r="H3181" t="s">
        <v>3751</v>
      </c>
      <c r="J3181">
        <v>0</v>
      </c>
      <c r="K3181" t="s">
        <v>4802</v>
      </c>
    </row>
    <row r="3182" spans="1:11" x14ac:dyDescent="0.25">
      <c r="A3182" t="s">
        <v>7009</v>
      </c>
      <c r="H3182" t="s">
        <v>3751</v>
      </c>
      <c r="J3182">
        <v>0</v>
      </c>
      <c r="K3182" t="s">
        <v>4802</v>
      </c>
    </row>
    <row r="3183" spans="1:11" x14ac:dyDescent="0.25">
      <c r="A3183" t="s">
        <v>7010</v>
      </c>
      <c r="H3183" t="s">
        <v>3751</v>
      </c>
      <c r="J3183">
        <v>0</v>
      </c>
      <c r="K3183" t="s">
        <v>4802</v>
      </c>
    </row>
    <row r="3184" spans="1:11" x14ac:dyDescent="0.25">
      <c r="A3184" t="s">
        <v>7011</v>
      </c>
      <c r="H3184" t="s">
        <v>3751</v>
      </c>
      <c r="J3184">
        <v>0</v>
      </c>
      <c r="K3184" t="s">
        <v>4802</v>
      </c>
    </row>
    <row r="3185" spans="1:11" x14ac:dyDescent="0.25">
      <c r="A3185" t="s">
        <v>7012</v>
      </c>
      <c r="H3185" t="s">
        <v>3751</v>
      </c>
      <c r="J3185">
        <v>0</v>
      </c>
      <c r="K3185" t="s">
        <v>4802</v>
      </c>
    </row>
    <row r="3186" spans="1:11" x14ac:dyDescent="0.25">
      <c r="A3186" t="s">
        <v>7013</v>
      </c>
      <c r="H3186" t="s">
        <v>3751</v>
      </c>
      <c r="J3186">
        <v>0</v>
      </c>
      <c r="K3186" t="s">
        <v>4802</v>
      </c>
    </row>
    <row r="3187" spans="1:11" x14ac:dyDescent="0.25">
      <c r="A3187" t="s">
        <v>7014</v>
      </c>
      <c r="H3187" t="s">
        <v>3751</v>
      </c>
      <c r="J3187">
        <v>0</v>
      </c>
      <c r="K3187" t="s">
        <v>4802</v>
      </c>
    </row>
    <row r="3188" spans="1:11" x14ac:dyDescent="0.25">
      <c r="A3188" t="s">
        <v>7015</v>
      </c>
      <c r="H3188" t="s">
        <v>3751</v>
      </c>
      <c r="J3188">
        <v>0</v>
      </c>
      <c r="K3188" t="s">
        <v>4802</v>
      </c>
    </row>
    <row r="3189" spans="1:11" x14ac:dyDescent="0.25">
      <c r="A3189" t="s">
        <v>7016</v>
      </c>
      <c r="H3189" t="s">
        <v>3751</v>
      </c>
      <c r="J3189">
        <v>0</v>
      </c>
      <c r="K3189" t="s">
        <v>4802</v>
      </c>
    </row>
    <row r="3190" spans="1:11" x14ac:dyDescent="0.25">
      <c r="A3190" t="s">
        <v>7017</v>
      </c>
      <c r="H3190" t="s">
        <v>3751</v>
      </c>
      <c r="J3190">
        <v>0</v>
      </c>
      <c r="K3190" t="s">
        <v>4802</v>
      </c>
    </row>
    <row r="3191" spans="1:11" x14ac:dyDescent="0.25">
      <c r="A3191" t="s">
        <v>7018</v>
      </c>
      <c r="H3191" t="s">
        <v>3751</v>
      </c>
      <c r="J3191">
        <v>0</v>
      </c>
      <c r="K3191" t="s">
        <v>4802</v>
      </c>
    </row>
    <row r="3192" spans="1:11" x14ac:dyDescent="0.25">
      <c r="A3192" t="s">
        <v>7019</v>
      </c>
      <c r="H3192" t="s">
        <v>3751</v>
      </c>
      <c r="J3192">
        <v>0</v>
      </c>
      <c r="K3192" t="s">
        <v>4802</v>
      </c>
    </row>
    <row r="3193" spans="1:11" x14ac:dyDescent="0.25">
      <c r="A3193" t="s">
        <v>7020</v>
      </c>
      <c r="H3193" t="s">
        <v>3751</v>
      </c>
      <c r="J3193">
        <v>0</v>
      </c>
      <c r="K3193" t="s">
        <v>4802</v>
      </c>
    </row>
    <row r="3194" spans="1:11" x14ac:dyDescent="0.25">
      <c r="A3194" t="s">
        <v>7021</v>
      </c>
      <c r="H3194" t="s">
        <v>3751</v>
      </c>
      <c r="J3194">
        <v>0</v>
      </c>
      <c r="K3194" t="s">
        <v>4802</v>
      </c>
    </row>
    <row r="3195" spans="1:11" x14ac:dyDescent="0.25">
      <c r="A3195" t="s">
        <v>7022</v>
      </c>
      <c r="H3195" t="s">
        <v>3751</v>
      </c>
      <c r="J3195">
        <v>0</v>
      </c>
      <c r="K3195" t="s">
        <v>4802</v>
      </c>
    </row>
    <row r="3196" spans="1:11" x14ac:dyDescent="0.25">
      <c r="A3196" t="s">
        <v>7023</v>
      </c>
      <c r="H3196" t="s">
        <v>3751</v>
      </c>
      <c r="J3196">
        <v>0</v>
      </c>
      <c r="K3196" t="s">
        <v>4802</v>
      </c>
    </row>
    <row r="3197" spans="1:11" x14ac:dyDescent="0.25">
      <c r="A3197" t="s">
        <v>7024</v>
      </c>
      <c r="H3197" t="s">
        <v>3751</v>
      </c>
      <c r="J3197">
        <v>0</v>
      </c>
      <c r="K3197" t="s">
        <v>4802</v>
      </c>
    </row>
    <row r="3198" spans="1:11" x14ac:dyDescent="0.25">
      <c r="A3198" t="s">
        <v>7025</v>
      </c>
      <c r="H3198" t="s">
        <v>3751</v>
      </c>
      <c r="J3198">
        <v>0</v>
      </c>
      <c r="K3198" t="s">
        <v>4802</v>
      </c>
    </row>
    <row r="3199" spans="1:11" x14ac:dyDescent="0.25">
      <c r="A3199" t="s">
        <v>7026</v>
      </c>
      <c r="H3199" t="s">
        <v>3751</v>
      </c>
      <c r="J3199">
        <v>0</v>
      </c>
      <c r="K3199" t="s">
        <v>4802</v>
      </c>
    </row>
    <row r="3200" spans="1:11" x14ac:dyDescent="0.25">
      <c r="A3200" t="s">
        <v>7027</v>
      </c>
      <c r="H3200" t="s">
        <v>3751</v>
      </c>
      <c r="J3200">
        <v>0</v>
      </c>
      <c r="K3200" t="s">
        <v>4802</v>
      </c>
    </row>
    <row r="3201" spans="1:11" x14ac:dyDescent="0.25">
      <c r="A3201" t="s">
        <v>6071</v>
      </c>
      <c r="H3201" t="s">
        <v>3751</v>
      </c>
      <c r="J3201">
        <v>0</v>
      </c>
      <c r="K3201" t="s">
        <v>4802</v>
      </c>
    </row>
    <row r="3202" spans="1:11" x14ac:dyDescent="0.25">
      <c r="A3202" t="s">
        <v>6071</v>
      </c>
      <c r="H3202" t="s">
        <v>3751</v>
      </c>
      <c r="J3202">
        <v>0</v>
      </c>
      <c r="K3202" t="s">
        <v>4802</v>
      </c>
    </row>
    <row r="3203" spans="1:11" x14ac:dyDescent="0.25">
      <c r="A3203" t="s">
        <v>7028</v>
      </c>
      <c r="H3203" t="s">
        <v>3751</v>
      </c>
      <c r="J3203">
        <v>0</v>
      </c>
      <c r="K3203" t="s">
        <v>4802</v>
      </c>
    </row>
    <row r="3204" spans="1:11" x14ac:dyDescent="0.25">
      <c r="A3204" t="s">
        <v>7029</v>
      </c>
      <c r="H3204" t="s">
        <v>3751</v>
      </c>
      <c r="J3204">
        <v>0</v>
      </c>
      <c r="K3204" t="s">
        <v>4802</v>
      </c>
    </row>
    <row r="3205" spans="1:11" x14ac:dyDescent="0.25">
      <c r="A3205" t="s">
        <v>7030</v>
      </c>
      <c r="H3205" t="s">
        <v>3751</v>
      </c>
      <c r="J3205">
        <v>0</v>
      </c>
      <c r="K3205" t="s">
        <v>4802</v>
      </c>
    </row>
    <row r="3206" spans="1:11" x14ac:dyDescent="0.25">
      <c r="A3206" t="s">
        <v>7031</v>
      </c>
      <c r="H3206" t="s">
        <v>3751</v>
      </c>
      <c r="J3206">
        <v>0</v>
      </c>
      <c r="K3206" t="s">
        <v>4802</v>
      </c>
    </row>
    <row r="3207" spans="1:11" x14ac:dyDescent="0.25">
      <c r="A3207" t="s">
        <v>7032</v>
      </c>
      <c r="H3207" t="s">
        <v>3751</v>
      </c>
      <c r="J3207">
        <v>0</v>
      </c>
      <c r="K3207" t="s">
        <v>4802</v>
      </c>
    </row>
    <row r="3208" spans="1:11" x14ac:dyDescent="0.25">
      <c r="A3208" t="s">
        <v>7033</v>
      </c>
      <c r="H3208" t="s">
        <v>3751</v>
      </c>
      <c r="J3208">
        <v>0</v>
      </c>
      <c r="K3208" t="s">
        <v>4802</v>
      </c>
    </row>
    <row r="3209" spans="1:11" x14ac:dyDescent="0.25">
      <c r="A3209" t="s">
        <v>7034</v>
      </c>
      <c r="H3209" t="s">
        <v>3751</v>
      </c>
      <c r="J3209">
        <v>0</v>
      </c>
      <c r="K3209" t="s">
        <v>4802</v>
      </c>
    </row>
    <row r="3210" spans="1:11" x14ac:dyDescent="0.25">
      <c r="A3210" t="s">
        <v>7035</v>
      </c>
      <c r="H3210" t="s">
        <v>3751</v>
      </c>
      <c r="J3210">
        <v>0</v>
      </c>
      <c r="K3210" t="s">
        <v>4802</v>
      </c>
    </row>
    <row r="3211" spans="1:11" x14ac:dyDescent="0.25">
      <c r="A3211" t="s">
        <v>7036</v>
      </c>
      <c r="H3211" t="s">
        <v>3751</v>
      </c>
      <c r="J3211">
        <v>0</v>
      </c>
      <c r="K3211" t="s">
        <v>4802</v>
      </c>
    </row>
    <row r="3212" spans="1:11" x14ac:dyDescent="0.25">
      <c r="A3212" t="s">
        <v>7037</v>
      </c>
      <c r="H3212" t="s">
        <v>3751</v>
      </c>
      <c r="J3212">
        <v>0</v>
      </c>
      <c r="K3212" t="s">
        <v>4802</v>
      </c>
    </row>
    <row r="3213" spans="1:11" x14ac:dyDescent="0.25">
      <c r="A3213" t="s">
        <v>7038</v>
      </c>
      <c r="H3213" t="s">
        <v>3751</v>
      </c>
      <c r="J3213">
        <v>0</v>
      </c>
      <c r="K3213" t="s">
        <v>4802</v>
      </c>
    </row>
    <row r="3214" spans="1:11" x14ac:dyDescent="0.25">
      <c r="A3214" t="s">
        <v>7039</v>
      </c>
      <c r="H3214" t="s">
        <v>3751</v>
      </c>
      <c r="J3214">
        <v>0</v>
      </c>
      <c r="K3214" t="s">
        <v>4802</v>
      </c>
    </row>
    <row r="3215" spans="1:11" x14ac:dyDescent="0.25">
      <c r="A3215" t="s">
        <v>7040</v>
      </c>
      <c r="H3215" t="s">
        <v>3751</v>
      </c>
      <c r="J3215">
        <v>0</v>
      </c>
      <c r="K3215" t="s">
        <v>4802</v>
      </c>
    </row>
    <row r="3216" spans="1:11" x14ac:dyDescent="0.25">
      <c r="A3216" t="s">
        <v>7041</v>
      </c>
      <c r="H3216" t="s">
        <v>3751</v>
      </c>
      <c r="J3216">
        <v>0</v>
      </c>
      <c r="K3216" t="s">
        <v>4802</v>
      </c>
    </row>
    <row r="3217" spans="1:11" x14ac:dyDescent="0.25">
      <c r="A3217" t="s">
        <v>7042</v>
      </c>
      <c r="H3217" t="s">
        <v>3751</v>
      </c>
      <c r="J3217">
        <v>0</v>
      </c>
      <c r="K3217" t="s">
        <v>4802</v>
      </c>
    </row>
    <row r="3218" spans="1:11" x14ac:dyDescent="0.25">
      <c r="A3218" t="s">
        <v>7043</v>
      </c>
      <c r="H3218" t="s">
        <v>3751</v>
      </c>
      <c r="J3218">
        <v>0</v>
      </c>
      <c r="K3218" t="s">
        <v>4802</v>
      </c>
    </row>
    <row r="3219" spans="1:11" x14ac:dyDescent="0.25">
      <c r="A3219" t="s">
        <v>7044</v>
      </c>
      <c r="H3219" t="s">
        <v>3751</v>
      </c>
      <c r="J3219">
        <v>0</v>
      </c>
      <c r="K3219" t="s">
        <v>4802</v>
      </c>
    </row>
    <row r="3220" spans="1:11" x14ac:dyDescent="0.25">
      <c r="A3220" t="s">
        <v>7045</v>
      </c>
      <c r="H3220" t="s">
        <v>3751</v>
      </c>
      <c r="J3220">
        <v>0</v>
      </c>
      <c r="K3220" t="s">
        <v>4802</v>
      </c>
    </row>
    <row r="3221" spans="1:11" x14ac:dyDescent="0.25">
      <c r="A3221" t="s">
        <v>7046</v>
      </c>
      <c r="H3221" t="s">
        <v>3751</v>
      </c>
      <c r="J3221">
        <v>0</v>
      </c>
      <c r="K3221" t="s">
        <v>4802</v>
      </c>
    </row>
    <row r="3222" spans="1:11" x14ac:dyDescent="0.25">
      <c r="A3222" t="s">
        <v>7047</v>
      </c>
      <c r="H3222" t="s">
        <v>3751</v>
      </c>
      <c r="J3222">
        <v>0</v>
      </c>
      <c r="K3222" t="s">
        <v>4802</v>
      </c>
    </row>
    <row r="3223" spans="1:11" x14ac:dyDescent="0.25">
      <c r="A3223" t="s">
        <v>7048</v>
      </c>
      <c r="H3223" t="s">
        <v>3751</v>
      </c>
      <c r="J3223">
        <v>0</v>
      </c>
      <c r="K3223" t="s">
        <v>4802</v>
      </c>
    </row>
    <row r="3224" spans="1:11" x14ac:dyDescent="0.25">
      <c r="A3224" t="s">
        <v>6071</v>
      </c>
      <c r="H3224" t="s">
        <v>3751</v>
      </c>
      <c r="J3224">
        <v>0</v>
      </c>
      <c r="K3224" t="s">
        <v>4802</v>
      </c>
    </row>
    <row r="3225" spans="1:11" x14ac:dyDescent="0.25">
      <c r="A3225" t="s">
        <v>6071</v>
      </c>
      <c r="H3225" t="s">
        <v>3751</v>
      </c>
      <c r="J3225">
        <v>0</v>
      </c>
      <c r="K3225" t="s">
        <v>4802</v>
      </c>
    </row>
    <row r="3226" spans="1:11" x14ac:dyDescent="0.25">
      <c r="A3226" t="s">
        <v>6071</v>
      </c>
      <c r="H3226" t="s">
        <v>3751</v>
      </c>
      <c r="J3226">
        <v>0</v>
      </c>
      <c r="K3226" t="s">
        <v>4802</v>
      </c>
    </row>
    <row r="3227" spans="1:11" x14ac:dyDescent="0.25">
      <c r="A3227" t="s">
        <v>6071</v>
      </c>
      <c r="H3227" t="s">
        <v>3751</v>
      </c>
      <c r="J3227">
        <v>0</v>
      </c>
      <c r="K3227" t="s">
        <v>4802</v>
      </c>
    </row>
    <row r="3228" spans="1:11" x14ac:dyDescent="0.25">
      <c r="A3228" t="s">
        <v>6071</v>
      </c>
      <c r="H3228" t="s">
        <v>3751</v>
      </c>
      <c r="J3228">
        <v>0</v>
      </c>
      <c r="K3228" t="s">
        <v>4802</v>
      </c>
    </row>
    <row r="3229" spans="1:11" x14ac:dyDescent="0.25">
      <c r="A3229" t="s">
        <v>6071</v>
      </c>
      <c r="H3229" t="s">
        <v>3751</v>
      </c>
      <c r="J3229">
        <v>0</v>
      </c>
      <c r="K3229" t="s">
        <v>4802</v>
      </c>
    </row>
    <row r="3230" spans="1:11" x14ac:dyDescent="0.25">
      <c r="A3230" t="s">
        <v>6071</v>
      </c>
      <c r="H3230" t="s">
        <v>3751</v>
      </c>
      <c r="J3230">
        <v>0</v>
      </c>
      <c r="K3230" t="s">
        <v>4802</v>
      </c>
    </row>
    <row r="3231" spans="1:11" x14ac:dyDescent="0.25">
      <c r="A3231" t="s">
        <v>6071</v>
      </c>
      <c r="H3231" t="s">
        <v>3751</v>
      </c>
      <c r="J3231">
        <v>0</v>
      </c>
      <c r="K3231" t="s">
        <v>4802</v>
      </c>
    </row>
    <row r="3232" spans="1:11" x14ac:dyDescent="0.25">
      <c r="A3232" t="s">
        <v>6071</v>
      </c>
      <c r="H3232" t="s">
        <v>3751</v>
      </c>
      <c r="J3232">
        <v>0</v>
      </c>
      <c r="K3232" t="s">
        <v>4802</v>
      </c>
    </row>
    <row r="3233" spans="1:11" x14ac:dyDescent="0.25">
      <c r="A3233" t="s">
        <v>7049</v>
      </c>
      <c r="H3233" t="s">
        <v>3751</v>
      </c>
      <c r="J3233">
        <v>0</v>
      </c>
      <c r="K3233" t="s">
        <v>4802</v>
      </c>
    </row>
    <row r="3234" spans="1:11" x14ac:dyDescent="0.25">
      <c r="A3234" t="s">
        <v>7050</v>
      </c>
      <c r="H3234" t="s">
        <v>3751</v>
      </c>
      <c r="J3234">
        <v>0</v>
      </c>
      <c r="K3234" t="s">
        <v>4802</v>
      </c>
    </row>
    <row r="3235" spans="1:11" x14ac:dyDescent="0.25">
      <c r="A3235" t="s">
        <v>7051</v>
      </c>
      <c r="H3235" t="s">
        <v>3751</v>
      </c>
      <c r="J3235">
        <v>0</v>
      </c>
      <c r="K3235" t="s">
        <v>4802</v>
      </c>
    </row>
    <row r="3236" spans="1:11" x14ac:dyDescent="0.25">
      <c r="A3236" t="s">
        <v>7052</v>
      </c>
      <c r="H3236" t="s">
        <v>3751</v>
      </c>
      <c r="J3236">
        <v>0</v>
      </c>
      <c r="K3236" t="s">
        <v>4802</v>
      </c>
    </row>
    <row r="3237" spans="1:11" x14ac:dyDescent="0.25">
      <c r="A3237" t="s">
        <v>7053</v>
      </c>
      <c r="H3237" t="s">
        <v>3751</v>
      </c>
      <c r="J3237">
        <v>0</v>
      </c>
      <c r="K3237" t="s">
        <v>4802</v>
      </c>
    </row>
    <row r="3238" spans="1:11" x14ac:dyDescent="0.25">
      <c r="A3238" t="s">
        <v>7054</v>
      </c>
      <c r="H3238" t="s">
        <v>3751</v>
      </c>
      <c r="J3238">
        <v>0</v>
      </c>
      <c r="K3238" t="s">
        <v>4802</v>
      </c>
    </row>
    <row r="3239" spans="1:11" x14ac:dyDescent="0.25">
      <c r="A3239" t="s">
        <v>7055</v>
      </c>
      <c r="H3239" t="s">
        <v>3751</v>
      </c>
      <c r="J3239">
        <v>0</v>
      </c>
      <c r="K3239" t="s">
        <v>4802</v>
      </c>
    </row>
    <row r="3240" spans="1:11" x14ac:dyDescent="0.25">
      <c r="A3240" t="s">
        <v>7056</v>
      </c>
      <c r="H3240" t="s">
        <v>3751</v>
      </c>
      <c r="J3240">
        <v>0</v>
      </c>
      <c r="K3240" t="s">
        <v>4802</v>
      </c>
    </row>
    <row r="3241" spans="1:11" x14ac:dyDescent="0.25">
      <c r="A3241" t="s">
        <v>7057</v>
      </c>
      <c r="H3241" t="s">
        <v>3751</v>
      </c>
      <c r="J3241">
        <v>0</v>
      </c>
      <c r="K3241" t="s">
        <v>4802</v>
      </c>
    </row>
    <row r="3242" spans="1:11" x14ac:dyDescent="0.25">
      <c r="A3242" t="s">
        <v>7058</v>
      </c>
      <c r="H3242" t="s">
        <v>3751</v>
      </c>
      <c r="J3242">
        <v>0</v>
      </c>
      <c r="K3242" t="s">
        <v>4802</v>
      </c>
    </row>
    <row r="3243" spans="1:11" x14ac:dyDescent="0.25">
      <c r="A3243" t="s">
        <v>7059</v>
      </c>
      <c r="H3243" t="s">
        <v>3751</v>
      </c>
      <c r="J3243">
        <v>0</v>
      </c>
      <c r="K3243" t="s">
        <v>4802</v>
      </c>
    </row>
    <row r="3244" spans="1:11" x14ac:dyDescent="0.25">
      <c r="A3244" t="s">
        <v>7060</v>
      </c>
      <c r="H3244" t="s">
        <v>3751</v>
      </c>
      <c r="J3244">
        <v>0</v>
      </c>
      <c r="K3244" t="s">
        <v>4802</v>
      </c>
    </row>
    <row r="3245" spans="1:11" x14ac:dyDescent="0.25">
      <c r="A3245" t="s">
        <v>7061</v>
      </c>
      <c r="H3245" t="s">
        <v>3751</v>
      </c>
      <c r="J3245">
        <v>0</v>
      </c>
      <c r="K3245" t="s">
        <v>4802</v>
      </c>
    </row>
    <row r="3246" spans="1:11" x14ac:dyDescent="0.25">
      <c r="A3246" t="s">
        <v>7062</v>
      </c>
      <c r="H3246" t="s">
        <v>3751</v>
      </c>
      <c r="J3246">
        <v>0</v>
      </c>
      <c r="K3246" t="s">
        <v>4802</v>
      </c>
    </row>
    <row r="3247" spans="1:11" x14ac:dyDescent="0.25">
      <c r="A3247" t="s">
        <v>7063</v>
      </c>
      <c r="H3247" t="s">
        <v>3751</v>
      </c>
      <c r="J3247">
        <v>0</v>
      </c>
      <c r="K3247" t="s">
        <v>4802</v>
      </c>
    </row>
    <row r="3248" spans="1:11" x14ac:dyDescent="0.25">
      <c r="A3248" t="s">
        <v>7064</v>
      </c>
      <c r="H3248" t="s">
        <v>3751</v>
      </c>
      <c r="J3248">
        <v>0</v>
      </c>
      <c r="K3248" t="s">
        <v>4802</v>
      </c>
    </row>
    <row r="3249" spans="1:11" x14ac:dyDescent="0.25">
      <c r="A3249" t="s">
        <v>7065</v>
      </c>
      <c r="H3249" t="s">
        <v>3751</v>
      </c>
      <c r="J3249">
        <v>0</v>
      </c>
      <c r="K3249" t="s">
        <v>4802</v>
      </c>
    </row>
    <row r="3250" spans="1:11" x14ac:dyDescent="0.25">
      <c r="A3250" t="s">
        <v>7066</v>
      </c>
      <c r="H3250" t="s">
        <v>3751</v>
      </c>
      <c r="J3250">
        <v>0</v>
      </c>
      <c r="K3250" t="s">
        <v>4802</v>
      </c>
    </row>
    <row r="3251" spans="1:11" x14ac:dyDescent="0.25">
      <c r="A3251" t="s">
        <v>7067</v>
      </c>
      <c r="H3251" t="s">
        <v>3751</v>
      </c>
      <c r="J3251">
        <v>0</v>
      </c>
      <c r="K3251" t="s">
        <v>4802</v>
      </c>
    </row>
    <row r="3252" spans="1:11" x14ac:dyDescent="0.25">
      <c r="A3252" t="s">
        <v>7068</v>
      </c>
      <c r="H3252" t="s">
        <v>3751</v>
      </c>
      <c r="J3252">
        <v>0</v>
      </c>
      <c r="K3252" t="s">
        <v>4802</v>
      </c>
    </row>
    <row r="3253" spans="1:11" x14ac:dyDescent="0.25">
      <c r="A3253" t="s">
        <v>7069</v>
      </c>
      <c r="H3253" t="s">
        <v>3751</v>
      </c>
      <c r="J3253">
        <v>0</v>
      </c>
      <c r="K3253" t="s">
        <v>4802</v>
      </c>
    </row>
    <row r="3254" spans="1:11" x14ac:dyDescent="0.25">
      <c r="A3254" t="s">
        <v>7070</v>
      </c>
      <c r="H3254" t="s">
        <v>3751</v>
      </c>
      <c r="J3254">
        <v>0</v>
      </c>
      <c r="K3254" t="s">
        <v>4802</v>
      </c>
    </row>
    <row r="3255" spans="1:11" x14ac:dyDescent="0.25">
      <c r="A3255" t="s">
        <v>7071</v>
      </c>
      <c r="H3255" t="s">
        <v>3751</v>
      </c>
      <c r="J3255">
        <v>0</v>
      </c>
      <c r="K3255" t="s">
        <v>4802</v>
      </c>
    </row>
    <row r="3256" spans="1:11" x14ac:dyDescent="0.25">
      <c r="A3256" t="s">
        <v>7072</v>
      </c>
      <c r="H3256" t="s">
        <v>3751</v>
      </c>
      <c r="J3256">
        <v>0</v>
      </c>
      <c r="K3256" t="s">
        <v>4802</v>
      </c>
    </row>
    <row r="3257" spans="1:11" x14ac:dyDescent="0.25">
      <c r="A3257" t="s">
        <v>7073</v>
      </c>
      <c r="H3257" t="s">
        <v>3751</v>
      </c>
      <c r="J3257">
        <v>0</v>
      </c>
      <c r="K3257" t="s">
        <v>4802</v>
      </c>
    </row>
    <row r="3258" spans="1:11" x14ac:dyDescent="0.25">
      <c r="A3258" t="s">
        <v>7074</v>
      </c>
      <c r="H3258" t="s">
        <v>3751</v>
      </c>
      <c r="J3258">
        <v>0</v>
      </c>
      <c r="K3258" t="s">
        <v>4802</v>
      </c>
    </row>
    <row r="3259" spans="1:11" x14ac:dyDescent="0.25">
      <c r="A3259" t="s">
        <v>7075</v>
      </c>
      <c r="H3259" t="s">
        <v>3751</v>
      </c>
      <c r="J3259">
        <v>0</v>
      </c>
      <c r="K3259" t="s">
        <v>4802</v>
      </c>
    </row>
    <row r="3260" spans="1:11" x14ac:dyDescent="0.25">
      <c r="A3260" t="s">
        <v>7076</v>
      </c>
      <c r="H3260" t="s">
        <v>3751</v>
      </c>
      <c r="J3260">
        <v>0</v>
      </c>
      <c r="K3260" t="s">
        <v>4802</v>
      </c>
    </row>
    <row r="3261" spans="1:11" x14ac:dyDescent="0.25">
      <c r="A3261" t="s">
        <v>7077</v>
      </c>
      <c r="H3261" t="s">
        <v>3751</v>
      </c>
      <c r="J3261">
        <v>0</v>
      </c>
      <c r="K3261" t="s">
        <v>4802</v>
      </c>
    </row>
    <row r="3262" spans="1:11" x14ac:dyDescent="0.25">
      <c r="A3262" t="s">
        <v>7078</v>
      </c>
      <c r="H3262" t="s">
        <v>3751</v>
      </c>
      <c r="J3262">
        <v>0</v>
      </c>
      <c r="K3262" t="s">
        <v>4802</v>
      </c>
    </row>
    <row r="3263" spans="1:11" x14ac:dyDescent="0.25">
      <c r="A3263" t="s">
        <v>7079</v>
      </c>
      <c r="H3263" t="s">
        <v>3751</v>
      </c>
      <c r="J3263">
        <v>0</v>
      </c>
      <c r="K3263" t="s">
        <v>4802</v>
      </c>
    </row>
    <row r="3264" spans="1:11" x14ac:dyDescent="0.25">
      <c r="A3264" t="s">
        <v>7080</v>
      </c>
      <c r="H3264" t="s">
        <v>3751</v>
      </c>
      <c r="J3264">
        <v>0</v>
      </c>
      <c r="K3264" t="s">
        <v>4802</v>
      </c>
    </row>
    <row r="3265" spans="1:11" x14ac:dyDescent="0.25">
      <c r="A3265" t="s">
        <v>7081</v>
      </c>
      <c r="H3265" t="s">
        <v>3751</v>
      </c>
      <c r="J3265">
        <v>0</v>
      </c>
      <c r="K3265" t="s">
        <v>4802</v>
      </c>
    </row>
    <row r="3266" spans="1:11" x14ac:dyDescent="0.25">
      <c r="A3266" t="s">
        <v>7082</v>
      </c>
      <c r="H3266" t="s">
        <v>3751</v>
      </c>
      <c r="J3266">
        <v>0</v>
      </c>
      <c r="K3266" t="s">
        <v>4802</v>
      </c>
    </row>
    <row r="3267" spans="1:11" x14ac:dyDescent="0.25">
      <c r="A3267" t="s">
        <v>7083</v>
      </c>
      <c r="H3267" t="s">
        <v>3751</v>
      </c>
      <c r="J3267">
        <v>0</v>
      </c>
      <c r="K3267" t="s">
        <v>4802</v>
      </c>
    </row>
    <row r="3268" spans="1:11" x14ac:dyDescent="0.25">
      <c r="A3268" t="s">
        <v>7084</v>
      </c>
      <c r="H3268" t="s">
        <v>3751</v>
      </c>
      <c r="J3268">
        <v>0</v>
      </c>
      <c r="K3268" t="s">
        <v>4802</v>
      </c>
    </row>
    <row r="3269" spans="1:11" x14ac:dyDescent="0.25">
      <c r="A3269" t="s">
        <v>7085</v>
      </c>
      <c r="H3269" t="s">
        <v>3751</v>
      </c>
      <c r="J3269">
        <v>0</v>
      </c>
      <c r="K3269" t="s">
        <v>4802</v>
      </c>
    </row>
    <row r="3270" spans="1:11" x14ac:dyDescent="0.25">
      <c r="A3270" t="s">
        <v>7086</v>
      </c>
      <c r="H3270" t="s">
        <v>3751</v>
      </c>
      <c r="J3270">
        <v>0</v>
      </c>
      <c r="K3270" t="s">
        <v>4802</v>
      </c>
    </row>
    <row r="3271" spans="1:11" x14ac:dyDescent="0.25">
      <c r="A3271" t="s">
        <v>7087</v>
      </c>
      <c r="H3271" t="s">
        <v>3751</v>
      </c>
      <c r="J3271">
        <v>0</v>
      </c>
      <c r="K3271" t="s">
        <v>4802</v>
      </c>
    </row>
    <row r="3272" spans="1:11" x14ac:dyDescent="0.25">
      <c r="A3272" t="s">
        <v>7088</v>
      </c>
      <c r="H3272" t="s">
        <v>3751</v>
      </c>
      <c r="J3272">
        <v>0</v>
      </c>
      <c r="K3272" t="s">
        <v>4802</v>
      </c>
    </row>
    <row r="3273" spans="1:11" x14ac:dyDescent="0.25">
      <c r="A3273" t="s">
        <v>7089</v>
      </c>
      <c r="H3273" t="s">
        <v>3751</v>
      </c>
      <c r="J3273">
        <v>0</v>
      </c>
      <c r="K3273" t="s">
        <v>4802</v>
      </c>
    </row>
    <row r="3274" spans="1:11" x14ac:dyDescent="0.25">
      <c r="A3274" t="s">
        <v>7090</v>
      </c>
      <c r="H3274" t="s">
        <v>3751</v>
      </c>
      <c r="J3274">
        <v>0</v>
      </c>
      <c r="K3274" t="s">
        <v>4802</v>
      </c>
    </row>
    <row r="3275" spans="1:11" x14ac:dyDescent="0.25">
      <c r="A3275" t="s">
        <v>7091</v>
      </c>
      <c r="H3275" t="s">
        <v>3751</v>
      </c>
      <c r="J3275">
        <v>0</v>
      </c>
      <c r="K3275" t="s">
        <v>4802</v>
      </c>
    </row>
    <row r="3276" spans="1:11" x14ac:dyDescent="0.25">
      <c r="A3276" t="s">
        <v>7092</v>
      </c>
      <c r="H3276" t="s">
        <v>3751</v>
      </c>
      <c r="J3276">
        <v>0</v>
      </c>
      <c r="K3276" t="s">
        <v>4802</v>
      </c>
    </row>
    <row r="3277" spans="1:11" x14ac:dyDescent="0.25">
      <c r="A3277" t="s">
        <v>7093</v>
      </c>
      <c r="H3277" t="s">
        <v>3751</v>
      </c>
      <c r="J3277">
        <v>0</v>
      </c>
      <c r="K3277" t="s">
        <v>4802</v>
      </c>
    </row>
    <row r="3278" spans="1:11" x14ac:dyDescent="0.25">
      <c r="A3278" t="s">
        <v>7094</v>
      </c>
      <c r="H3278" t="s">
        <v>3751</v>
      </c>
      <c r="J3278">
        <v>0</v>
      </c>
      <c r="K3278" t="s">
        <v>4802</v>
      </c>
    </row>
    <row r="3279" spans="1:11" x14ac:dyDescent="0.25">
      <c r="A3279" t="s">
        <v>7095</v>
      </c>
      <c r="H3279" t="s">
        <v>3751</v>
      </c>
      <c r="J3279">
        <v>0</v>
      </c>
      <c r="K3279" t="s">
        <v>4802</v>
      </c>
    </row>
    <row r="3280" spans="1:11" x14ac:dyDescent="0.25">
      <c r="A3280" t="s">
        <v>7096</v>
      </c>
      <c r="H3280" t="s">
        <v>3751</v>
      </c>
      <c r="J3280">
        <v>0</v>
      </c>
      <c r="K3280" t="s">
        <v>4802</v>
      </c>
    </row>
    <row r="3281" spans="1:11" x14ac:dyDescent="0.25">
      <c r="A3281" t="s">
        <v>7097</v>
      </c>
      <c r="H3281" t="s">
        <v>3751</v>
      </c>
      <c r="J3281">
        <v>0</v>
      </c>
      <c r="K3281" t="s">
        <v>4802</v>
      </c>
    </row>
    <row r="3282" spans="1:11" x14ac:dyDescent="0.25">
      <c r="A3282" t="s">
        <v>7098</v>
      </c>
      <c r="H3282" t="s">
        <v>3751</v>
      </c>
      <c r="J3282">
        <v>0</v>
      </c>
      <c r="K3282" t="s">
        <v>4802</v>
      </c>
    </row>
    <row r="3283" spans="1:11" x14ac:dyDescent="0.25">
      <c r="A3283" t="s">
        <v>7099</v>
      </c>
      <c r="H3283" t="s">
        <v>3751</v>
      </c>
      <c r="J3283">
        <v>0</v>
      </c>
      <c r="K3283" t="s">
        <v>4802</v>
      </c>
    </row>
    <row r="3284" spans="1:11" x14ac:dyDescent="0.25">
      <c r="A3284" t="s">
        <v>7100</v>
      </c>
      <c r="H3284" t="s">
        <v>3751</v>
      </c>
      <c r="J3284">
        <v>0</v>
      </c>
      <c r="K3284" t="s">
        <v>4802</v>
      </c>
    </row>
    <row r="3285" spans="1:11" x14ac:dyDescent="0.25">
      <c r="A3285" t="s">
        <v>7101</v>
      </c>
      <c r="H3285" t="s">
        <v>3751</v>
      </c>
      <c r="J3285">
        <v>0</v>
      </c>
      <c r="K3285" t="s">
        <v>4802</v>
      </c>
    </row>
    <row r="3286" spans="1:11" x14ac:dyDescent="0.25">
      <c r="A3286" t="s">
        <v>7102</v>
      </c>
      <c r="H3286" t="s">
        <v>3751</v>
      </c>
      <c r="J3286">
        <v>0</v>
      </c>
      <c r="K3286" t="s">
        <v>4802</v>
      </c>
    </row>
    <row r="3287" spans="1:11" x14ac:dyDescent="0.25">
      <c r="A3287" t="s">
        <v>7103</v>
      </c>
      <c r="H3287" t="s">
        <v>3751</v>
      </c>
      <c r="J3287">
        <v>0</v>
      </c>
      <c r="K3287" t="s">
        <v>4802</v>
      </c>
    </row>
    <row r="3288" spans="1:11" x14ac:dyDescent="0.25">
      <c r="A3288" t="s">
        <v>7104</v>
      </c>
      <c r="H3288" t="s">
        <v>3751</v>
      </c>
      <c r="J3288">
        <v>0</v>
      </c>
      <c r="K3288" t="s">
        <v>4802</v>
      </c>
    </row>
    <row r="3289" spans="1:11" x14ac:dyDescent="0.25">
      <c r="A3289" t="s">
        <v>7105</v>
      </c>
      <c r="H3289" t="s">
        <v>3751</v>
      </c>
      <c r="J3289">
        <v>0</v>
      </c>
      <c r="K3289" t="s">
        <v>4802</v>
      </c>
    </row>
    <row r="3290" spans="1:11" x14ac:dyDescent="0.25">
      <c r="A3290" t="s">
        <v>7106</v>
      </c>
      <c r="H3290" t="s">
        <v>3751</v>
      </c>
      <c r="J3290">
        <v>0</v>
      </c>
      <c r="K3290" t="s">
        <v>4802</v>
      </c>
    </row>
    <row r="3291" spans="1:11" x14ac:dyDescent="0.25">
      <c r="A3291" t="s">
        <v>7107</v>
      </c>
      <c r="H3291" t="s">
        <v>3751</v>
      </c>
      <c r="J3291">
        <v>0</v>
      </c>
      <c r="K3291" t="s">
        <v>4802</v>
      </c>
    </row>
    <row r="3292" spans="1:11" x14ac:dyDescent="0.25">
      <c r="A3292" t="s">
        <v>6071</v>
      </c>
      <c r="H3292" t="s">
        <v>3751</v>
      </c>
      <c r="J3292">
        <v>0</v>
      </c>
      <c r="K3292" t="s">
        <v>4802</v>
      </c>
    </row>
    <row r="3293" spans="1:11" x14ac:dyDescent="0.25">
      <c r="A3293" t="s">
        <v>6071</v>
      </c>
      <c r="H3293" t="s">
        <v>3751</v>
      </c>
      <c r="J3293">
        <v>0</v>
      </c>
      <c r="K3293" t="s">
        <v>4802</v>
      </c>
    </row>
    <row r="3294" spans="1:11" x14ac:dyDescent="0.25">
      <c r="A3294" t="s">
        <v>6071</v>
      </c>
      <c r="H3294" t="s">
        <v>3751</v>
      </c>
      <c r="J3294">
        <v>0</v>
      </c>
      <c r="K3294" t="s">
        <v>4802</v>
      </c>
    </row>
    <row r="3295" spans="1:11" x14ac:dyDescent="0.25">
      <c r="A3295" t="s">
        <v>6071</v>
      </c>
      <c r="H3295" t="s">
        <v>3751</v>
      </c>
      <c r="J3295">
        <v>0</v>
      </c>
      <c r="K3295" t="s">
        <v>4802</v>
      </c>
    </row>
    <row r="3296" spans="1:11" x14ac:dyDescent="0.25">
      <c r="A3296" t="s">
        <v>6071</v>
      </c>
      <c r="H3296" t="s">
        <v>3751</v>
      </c>
      <c r="J3296">
        <v>0</v>
      </c>
      <c r="K3296" t="s">
        <v>4802</v>
      </c>
    </row>
    <row r="3297" spans="1:11" x14ac:dyDescent="0.25">
      <c r="A3297" t="s">
        <v>6071</v>
      </c>
      <c r="H3297" t="s">
        <v>3751</v>
      </c>
      <c r="J3297">
        <v>0</v>
      </c>
      <c r="K3297" t="s">
        <v>4802</v>
      </c>
    </row>
    <row r="3298" spans="1:11" x14ac:dyDescent="0.25">
      <c r="A3298" t="s">
        <v>6071</v>
      </c>
      <c r="H3298" t="s">
        <v>3751</v>
      </c>
      <c r="J3298">
        <v>0</v>
      </c>
      <c r="K3298" t="s">
        <v>4802</v>
      </c>
    </row>
    <row r="3299" spans="1:11" x14ac:dyDescent="0.25">
      <c r="A3299" t="s">
        <v>6071</v>
      </c>
      <c r="H3299" t="s">
        <v>3751</v>
      </c>
      <c r="J3299">
        <v>0</v>
      </c>
      <c r="K3299" t="s">
        <v>4802</v>
      </c>
    </row>
    <row r="3300" spans="1:11" x14ac:dyDescent="0.25">
      <c r="A3300" t="s">
        <v>6071</v>
      </c>
      <c r="H3300" t="s">
        <v>3751</v>
      </c>
      <c r="J3300">
        <v>0</v>
      </c>
      <c r="K3300" t="s">
        <v>4802</v>
      </c>
    </row>
    <row r="3301" spans="1:11" x14ac:dyDescent="0.25">
      <c r="A3301" t="s">
        <v>6071</v>
      </c>
      <c r="H3301" t="s">
        <v>3751</v>
      </c>
      <c r="J3301">
        <v>0</v>
      </c>
      <c r="K3301" t="s">
        <v>4802</v>
      </c>
    </row>
    <row r="3302" spans="1:11" x14ac:dyDescent="0.25">
      <c r="A3302" t="s">
        <v>6071</v>
      </c>
      <c r="H3302" t="s">
        <v>3751</v>
      </c>
      <c r="J3302">
        <v>0</v>
      </c>
      <c r="K3302" t="s">
        <v>4802</v>
      </c>
    </row>
    <row r="3303" spans="1:11" x14ac:dyDescent="0.25">
      <c r="A3303" t="s">
        <v>6071</v>
      </c>
      <c r="H3303" t="s">
        <v>3751</v>
      </c>
      <c r="J3303">
        <v>0</v>
      </c>
      <c r="K3303" t="s">
        <v>4802</v>
      </c>
    </row>
    <row r="3304" spans="1:11" x14ac:dyDescent="0.25">
      <c r="A3304" t="s">
        <v>6071</v>
      </c>
      <c r="H3304" t="s">
        <v>3751</v>
      </c>
      <c r="J3304">
        <v>0</v>
      </c>
      <c r="K3304" t="s">
        <v>4802</v>
      </c>
    </row>
    <row r="3305" spans="1:11" x14ac:dyDescent="0.25">
      <c r="A3305" t="s">
        <v>6071</v>
      </c>
      <c r="H3305" t="s">
        <v>3751</v>
      </c>
      <c r="J3305">
        <v>0</v>
      </c>
      <c r="K3305" t="s">
        <v>4802</v>
      </c>
    </row>
    <row r="3306" spans="1:11" x14ac:dyDescent="0.25">
      <c r="A3306" t="s">
        <v>6071</v>
      </c>
      <c r="H3306" t="s">
        <v>3751</v>
      </c>
      <c r="J3306">
        <v>0</v>
      </c>
      <c r="K3306" t="s">
        <v>4802</v>
      </c>
    </row>
    <row r="3307" spans="1:11" x14ac:dyDescent="0.25">
      <c r="A3307" t="s">
        <v>6071</v>
      </c>
      <c r="H3307" t="s">
        <v>3751</v>
      </c>
      <c r="J3307">
        <v>0</v>
      </c>
      <c r="K3307" t="s">
        <v>4802</v>
      </c>
    </row>
    <row r="3308" spans="1:11" x14ac:dyDescent="0.25">
      <c r="A3308" t="s">
        <v>6071</v>
      </c>
      <c r="H3308" t="s">
        <v>3751</v>
      </c>
      <c r="J3308">
        <v>0</v>
      </c>
      <c r="K3308" t="s">
        <v>4802</v>
      </c>
    </row>
    <row r="3309" spans="1:11" x14ac:dyDescent="0.25">
      <c r="A3309" t="s">
        <v>6071</v>
      </c>
      <c r="H3309" t="s">
        <v>3751</v>
      </c>
      <c r="J3309">
        <v>0</v>
      </c>
      <c r="K3309" t="s">
        <v>4802</v>
      </c>
    </row>
    <row r="3310" spans="1:11" x14ac:dyDescent="0.25">
      <c r="A3310" t="s">
        <v>6071</v>
      </c>
      <c r="H3310" t="s">
        <v>3751</v>
      </c>
      <c r="J3310">
        <v>0</v>
      </c>
      <c r="K3310" t="s">
        <v>4802</v>
      </c>
    </row>
    <row r="3311" spans="1:11" x14ac:dyDescent="0.25">
      <c r="A3311" t="s">
        <v>6071</v>
      </c>
      <c r="H3311" t="s">
        <v>3751</v>
      </c>
      <c r="J3311">
        <v>0</v>
      </c>
      <c r="K3311" t="s">
        <v>4802</v>
      </c>
    </row>
    <row r="3312" spans="1:11" x14ac:dyDescent="0.25">
      <c r="A3312" t="s">
        <v>6071</v>
      </c>
      <c r="H3312" t="s">
        <v>3751</v>
      </c>
      <c r="J3312">
        <v>0</v>
      </c>
      <c r="K3312" t="s">
        <v>4802</v>
      </c>
    </row>
    <row r="3314" spans="1:11" x14ac:dyDescent="0.25">
      <c r="A3314" t="s">
        <v>7108</v>
      </c>
      <c r="G3314" t="s">
        <v>3751</v>
      </c>
      <c r="H3314" t="s">
        <v>3751</v>
      </c>
      <c r="I3314" t="s">
        <v>3751</v>
      </c>
      <c r="J3314">
        <v>0</v>
      </c>
      <c r="K3314">
        <v>0</v>
      </c>
    </row>
    <row r="3315" spans="1:11" x14ac:dyDescent="0.25">
      <c r="A3315" t="s">
        <v>7109</v>
      </c>
      <c r="G3315" t="s">
        <v>3751</v>
      </c>
      <c r="H3315" t="s">
        <v>3751</v>
      </c>
      <c r="I3315" t="s">
        <v>3751</v>
      </c>
      <c r="J3315">
        <v>0</v>
      </c>
      <c r="K3315">
        <v>0</v>
      </c>
    </row>
    <row r="3316" spans="1:11" x14ac:dyDescent="0.25">
      <c r="A3316" t="s">
        <v>7110</v>
      </c>
      <c r="G3316" t="s">
        <v>3751</v>
      </c>
      <c r="H3316" t="s">
        <v>3751</v>
      </c>
      <c r="I3316" t="s">
        <v>3751</v>
      </c>
      <c r="J3316">
        <v>0</v>
      </c>
      <c r="K3316">
        <v>0</v>
      </c>
    </row>
    <row r="3317" spans="1:11" x14ac:dyDescent="0.25">
      <c r="A3317" t="s">
        <v>7111</v>
      </c>
      <c r="G3317" t="s">
        <v>3751</v>
      </c>
      <c r="H3317" t="s">
        <v>3751</v>
      </c>
      <c r="I3317" t="s">
        <v>3751</v>
      </c>
      <c r="J3317">
        <v>0</v>
      </c>
      <c r="K3317">
        <v>0</v>
      </c>
    </row>
    <row r="3318" spans="1:11" x14ac:dyDescent="0.25">
      <c r="A3318" t="s">
        <v>7112</v>
      </c>
      <c r="G3318" t="s">
        <v>3751</v>
      </c>
      <c r="H3318" t="s">
        <v>3751</v>
      </c>
      <c r="I3318" t="s">
        <v>3751</v>
      </c>
      <c r="J3318">
        <v>0</v>
      </c>
      <c r="K3318">
        <v>0</v>
      </c>
    </row>
    <row r="3319" spans="1:11" x14ac:dyDescent="0.25">
      <c r="A3319" t="s">
        <v>7113</v>
      </c>
      <c r="G3319" t="s">
        <v>3751</v>
      </c>
      <c r="H3319" t="s">
        <v>3751</v>
      </c>
      <c r="I3319" t="s">
        <v>3751</v>
      </c>
      <c r="J3319">
        <v>0</v>
      </c>
      <c r="K3319">
        <v>0</v>
      </c>
    </row>
    <row r="3320" spans="1:11" x14ac:dyDescent="0.25">
      <c r="A3320" t="s">
        <v>7114</v>
      </c>
      <c r="G3320" t="s">
        <v>3751</v>
      </c>
      <c r="H3320" t="s">
        <v>3751</v>
      </c>
      <c r="I3320" t="s">
        <v>3751</v>
      </c>
      <c r="J3320">
        <v>0</v>
      </c>
      <c r="K3320">
        <v>0</v>
      </c>
    </row>
    <row r="3321" spans="1:11" x14ac:dyDescent="0.25">
      <c r="A3321" t="s">
        <v>7115</v>
      </c>
      <c r="G3321" t="s">
        <v>3751</v>
      </c>
      <c r="H3321" t="s">
        <v>3751</v>
      </c>
      <c r="I3321" t="s">
        <v>3751</v>
      </c>
      <c r="J3321">
        <v>0</v>
      </c>
      <c r="K3321">
        <v>0</v>
      </c>
    </row>
    <row r="3322" spans="1:11" x14ac:dyDescent="0.25">
      <c r="A3322" t="s">
        <v>7116</v>
      </c>
      <c r="G3322" t="s">
        <v>3751</v>
      </c>
      <c r="H3322" t="s">
        <v>3751</v>
      </c>
      <c r="I3322" t="s">
        <v>3751</v>
      </c>
      <c r="J3322">
        <v>0</v>
      </c>
      <c r="K3322">
        <v>0</v>
      </c>
    </row>
    <row r="3323" spans="1:11" x14ac:dyDescent="0.25">
      <c r="A3323" t="s">
        <v>7117</v>
      </c>
      <c r="G3323" t="s">
        <v>3751</v>
      </c>
      <c r="H3323" t="s">
        <v>3751</v>
      </c>
      <c r="I3323" t="s">
        <v>3751</v>
      </c>
      <c r="J3323">
        <v>0</v>
      </c>
      <c r="K3323">
        <v>0</v>
      </c>
    </row>
    <row r="3324" spans="1:11" x14ac:dyDescent="0.25">
      <c r="A3324" t="s">
        <v>7118</v>
      </c>
      <c r="G3324" t="s">
        <v>3751</v>
      </c>
      <c r="H3324" t="s">
        <v>3751</v>
      </c>
      <c r="I3324" t="s">
        <v>3751</v>
      </c>
      <c r="J3324">
        <v>0</v>
      </c>
      <c r="K3324">
        <v>0</v>
      </c>
    </row>
    <row r="3325" spans="1:11" x14ac:dyDescent="0.25">
      <c r="A3325" t="s">
        <v>7119</v>
      </c>
      <c r="G3325" t="s">
        <v>3751</v>
      </c>
      <c r="H3325" t="s">
        <v>3751</v>
      </c>
      <c r="I3325" t="s">
        <v>3751</v>
      </c>
      <c r="J3325">
        <v>0</v>
      </c>
      <c r="K3325">
        <v>0</v>
      </c>
    </row>
    <row r="3326" spans="1:11" x14ac:dyDescent="0.25">
      <c r="A3326" t="s">
        <v>7120</v>
      </c>
      <c r="G3326" t="s">
        <v>3751</v>
      </c>
      <c r="H3326" t="s">
        <v>3751</v>
      </c>
      <c r="I3326" t="s">
        <v>3751</v>
      </c>
      <c r="J3326">
        <v>0</v>
      </c>
      <c r="K3326">
        <v>0</v>
      </c>
    </row>
    <row r="3327" spans="1:11" x14ac:dyDescent="0.25">
      <c r="A3327" t="s">
        <v>7121</v>
      </c>
      <c r="G3327" t="s">
        <v>3751</v>
      </c>
      <c r="H3327" t="s">
        <v>3751</v>
      </c>
      <c r="I3327" t="s">
        <v>3751</v>
      </c>
      <c r="J3327">
        <v>0</v>
      </c>
      <c r="K3327">
        <v>0</v>
      </c>
    </row>
    <row r="3328" spans="1:11" x14ac:dyDescent="0.25">
      <c r="A3328" t="s">
        <v>7122</v>
      </c>
      <c r="G3328" t="s">
        <v>3751</v>
      </c>
      <c r="H3328" t="s">
        <v>3751</v>
      </c>
      <c r="I3328" t="s">
        <v>3751</v>
      </c>
      <c r="J3328">
        <v>0</v>
      </c>
      <c r="K3328">
        <v>0</v>
      </c>
    </row>
    <row r="3329" spans="1:11" x14ac:dyDescent="0.25">
      <c r="A3329" t="s">
        <v>7123</v>
      </c>
      <c r="G3329" t="s">
        <v>3751</v>
      </c>
      <c r="H3329" t="s">
        <v>3751</v>
      </c>
      <c r="I3329" t="s">
        <v>3751</v>
      </c>
      <c r="J3329">
        <v>0</v>
      </c>
      <c r="K3329">
        <v>0</v>
      </c>
    </row>
    <row r="3330" spans="1:11" x14ac:dyDescent="0.25">
      <c r="A3330" t="s">
        <v>7124</v>
      </c>
      <c r="G3330" t="s">
        <v>3751</v>
      </c>
      <c r="H3330" t="s">
        <v>3751</v>
      </c>
      <c r="I3330" t="s">
        <v>3751</v>
      </c>
      <c r="J3330">
        <v>0</v>
      </c>
      <c r="K3330">
        <v>0</v>
      </c>
    </row>
    <row r="3331" spans="1:11" x14ac:dyDescent="0.25">
      <c r="A3331" t="s">
        <v>7125</v>
      </c>
      <c r="G3331" t="s">
        <v>3751</v>
      </c>
      <c r="H3331" t="s">
        <v>3751</v>
      </c>
      <c r="I3331" t="s">
        <v>3751</v>
      </c>
      <c r="J3331">
        <v>0</v>
      </c>
      <c r="K3331">
        <v>0</v>
      </c>
    </row>
    <row r="3332" spans="1:11" x14ac:dyDescent="0.25">
      <c r="A3332" t="s">
        <v>7126</v>
      </c>
      <c r="G3332" t="s">
        <v>3751</v>
      </c>
      <c r="H3332" t="s">
        <v>3751</v>
      </c>
      <c r="I3332" t="s">
        <v>3751</v>
      </c>
      <c r="J3332">
        <v>0</v>
      </c>
      <c r="K3332">
        <v>0</v>
      </c>
    </row>
    <row r="3333" spans="1:11" x14ac:dyDescent="0.25">
      <c r="A3333" t="s">
        <v>7127</v>
      </c>
      <c r="G3333" t="s">
        <v>3751</v>
      </c>
      <c r="H3333" t="s">
        <v>3751</v>
      </c>
      <c r="I3333" t="s">
        <v>3751</v>
      </c>
      <c r="J3333">
        <v>0</v>
      </c>
      <c r="K3333">
        <v>0</v>
      </c>
    </row>
    <row r="3334" spans="1:11" x14ac:dyDescent="0.25">
      <c r="A3334" t="s">
        <v>7128</v>
      </c>
      <c r="G3334" t="s">
        <v>3751</v>
      </c>
      <c r="H3334" t="s">
        <v>3751</v>
      </c>
      <c r="I3334" t="s">
        <v>3751</v>
      </c>
      <c r="J3334">
        <v>0</v>
      </c>
      <c r="K3334">
        <v>0</v>
      </c>
    </row>
    <row r="3335" spans="1:11" x14ac:dyDescent="0.25">
      <c r="A3335" t="s">
        <v>7129</v>
      </c>
      <c r="G3335" t="s">
        <v>3751</v>
      </c>
      <c r="H3335" t="s">
        <v>3751</v>
      </c>
      <c r="I3335" t="s">
        <v>3751</v>
      </c>
      <c r="J3335">
        <v>0</v>
      </c>
      <c r="K3335">
        <v>0</v>
      </c>
    </row>
    <row r="3336" spans="1:11" x14ac:dyDescent="0.25">
      <c r="A3336" t="s">
        <v>7130</v>
      </c>
      <c r="G3336" t="s">
        <v>3751</v>
      </c>
      <c r="H3336" t="s">
        <v>3751</v>
      </c>
      <c r="I3336" t="s">
        <v>3751</v>
      </c>
      <c r="J3336">
        <v>0</v>
      </c>
      <c r="K3336">
        <v>0</v>
      </c>
    </row>
    <row r="3337" spans="1:11" x14ac:dyDescent="0.25">
      <c r="A3337" t="s">
        <v>7131</v>
      </c>
      <c r="G3337" t="s">
        <v>3751</v>
      </c>
      <c r="H3337" t="s">
        <v>3751</v>
      </c>
      <c r="I3337" t="s">
        <v>3751</v>
      </c>
      <c r="J3337">
        <v>0</v>
      </c>
      <c r="K3337">
        <v>0</v>
      </c>
    </row>
    <row r="3338" spans="1:11" x14ac:dyDescent="0.25">
      <c r="A3338" t="s">
        <v>7119</v>
      </c>
      <c r="G3338" t="s">
        <v>3751</v>
      </c>
      <c r="H3338" t="s">
        <v>3751</v>
      </c>
      <c r="I3338" t="s">
        <v>3751</v>
      </c>
      <c r="J3338">
        <v>0</v>
      </c>
      <c r="K3338">
        <v>0</v>
      </c>
    </row>
    <row r="3339" spans="1:11" x14ac:dyDescent="0.25">
      <c r="A3339" t="s">
        <v>7119</v>
      </c>
      <c r="G3339" t="s">
        <v>3751</v>
      </c>
      <c r="H3339" t="s">
        <v>3751</v>
      </c>
      <c r="I3339" t="s">
        <v>3751</v>
      </c>
      <c r="J3339">
        <v>0</v>
      </c>
      <c r="K3339">
        <v>0</v>
      </c>
    </row>
    <row r="3340" spans="1:11" x14ac:dyDescent="0.25">
      <c r="A3340" t="s">
        <v>7119</v>
      </c>
      <c r="G3340" t="s">
        <v>3751</v>
      </c>
      <c r="H3340" t="s">
        <v>3751</v>
      </c>
      <c r="I3340" t="s">
        <v>3751</v>
      </c>
      <c r="J3340">
        <v>0</v>
      </c>
      <c r="K3340">
        <v>0</v>
      </c>
    </row>
    <row r="3341" spans="1:11" x14ac:dyDescent="0.25">
      <c r="A3341" t="s">
        <v>7119</v>
      </c>
      <c r="G3341" t="s">
        <v>3751</v>
      </c>
      <c r="H3341" t="s">
        <v>3751</v>
      </c>
      <c r="I3341" t="s">
        <v>3751</v>
      </c>
      <c r="J3341">
        <v>0</v>
      </c>
      <c r="K3341">
        <v>0</v>
      </c>
    </row>
    <row r="3342" spans="1:11" x14ac:dyDescent="0.25">
      <c r="A3342" t="s">
        <v>7119</v>
      </c>
      <c r="G3342" t="s">
        <v>3751</v>
      </c>
      <c r="H3342" t="s">
        <v>3751</v>
      </c>
      <c r="I3342" t="s">
        <v>3751</v>
      </c>
      <c r="J3342">
        <v>0</v>
      </c>
      <c r="K3342">
        <v>0</v>
      </c>
    </row>
    <row r="3343" spans="1:11" x14ac:dyDescent="0.25">
      <c r="A3343" t="s">
        <v>7132</v>
      </c>
      <c r="G3343" t="s">
        <v>3751</v>
      </c>
      <c r="H3343" t="s">
        <v>3751</v>
      </c>
      <c r="I3343" t="s">
        <v>3751</v>
      </c>
      <c r="J3343">
        <v>0</v>
      </c>
      <c r="K3343">
        <v>0</v>
      </c>
    </row>
    <row r="3344" spans="1:11" x14ac:dyDescent="0.25">
      <c r="A3344" t="s">
        <v>7133</v>
      </c>
      <c r="G3344" t="s">
        <v>3751</v>
      </c>
      <c r="H3344" t="s">
        <v>3751</v>
      </c>
      <c r="I3344" t="s">
        <v>3751</v>
      </c>
      <c r="J3344">
        <v>0</v>
      </c>
      <c r="K3344">
        <v>0</v>
      </c>
    </row>
    <row r="3345" spans="1:11" x14ac:dyDescent="0.25">
      <c r="A3345" t="s">
        <v>7134</v>
      </c>
      <c r="G3345" t="s">
        <v>3751</v>
      </c>
      <c r="H3345" t="s">
        <v>3751</v>
      </c>
      <c r="I3345" t="s">
        <v>3751</v>
      </c>
      <c r="J3345">
        <v>0</v>
      </c>
      <c r="K3345">
        <v>0</v>
      </c>
    </row>
    <row r="3346" spans="1:11" x14ac:dyDescent="0.25">
      <c r="A3346" t="s">
        <v>7135</v>
      </c>
      <c r="G3346" t="s">
        <v>3751</v>
      </c>
      <c r="H3346" t="s">
        <v>3751</v>
      </c>
      <c r="I3346" t="s">
        <v>3751</v>
      </c>
      <c r="J3346">
        <v>0</v>
      </c>
      <c r="K3346">
        <v>0</v>
      </c>
    </row>
    <row r="3347" spans="1:11" x14ac:dyDescent="0.25">
      <c r="A3347" t="s">
        <v>7136</v>
      </c>
      <c r="G3347" t="s">
        <v>3751</v>
      </c>
      <c r="H3347" t="s">
        <v>3751</v>
      </c>
      <c r="I3347" t="s">
        <v>3751</v>
      </c>
      <c r="J3347">
        <v>0</v>
      </c>
      <c r="K3347">
        <v>0</v>
      </c>
    </row>
    <row r="3348" spans="1:11" x14ac:dyDescent="0.25">
      <c r="A3348" t="s">
        <v>7137</v>
      </c>
      <c r="G3348" t="s">
        <v>3751</v>
      </c>
      <c r="H3348" t="s">
        <v>3751</v>
      </c>
      <c r="I3348" t="s">
        <v>3751</v>
      </c>
      <c r="J3348">
        <v>0</v>
      </c>
      <c r="K3348">
        <v>0</v>
      </c>
    </row>
    <row r="3349" spans="1:11" x14ac:dyDescent="0.25">
      <c r="A3349" t="s">
        <v>7138</v>
      </c>
      <c r="G3349" t="s">
        <v>3751</v>
      </c>
      <c r="H3349" t="s">
        <v>3751</v>
      </c>
      <c r="I3349" t="s">
        <v>3751</v>
      </c>
      <c r="J3349">
        <v>0</v>
      </c>
      <c r="K3349">
        <v>0</v>
      </c>
    </row>
    <row r="3350" spans="1:11" x14ac:dyDescent="0.25">
      <c r="A3350" t="s">
        <v>7139</v>
      </c>
      <c r="G3350" t="s">
        <v>3751</v>
      </c>
      <c r="H3350" t="s">
        <v>3751</v>
      </c>
      <c r="I3350" t="s">
        <v>3751</v>
      </c>
      <c r="J3350">
        <v>0</v>
      </c>
      <c r="K3350">
        <v>0</v>
      </c>
    </row>
    <row r="3351" spans="1:11" x14ac:dyDescent="0.25">
      <c r="A3351" t="s">
        <v>7140</v>
      </c>
      <c r="G3351" t="s">
        <v>3751</v>
      </c>
      <c r="H3351" t="s">
        <v>3751</v>
      </c>
      <c r="I3351" t="s">
        <v>3751</v>
      </c>
      <c r="J3351">
        <v>0</v>
      </c>
      <c r="K3351">
        <v>0</v>
      </c>
    </row>
    <row r="3352" spans="1:11" x14ac:dyDescent="0.25">
      <c r="A3352" t="s">
        <v>7141</v>
      </c>
      <c r="G3352" t="s">
        <v>3751</v>
      </c>
      <c r="H3352" t="s">
        <v>3751</v>
      </c>
      <c r="I3352" t="s">
        <v>3751</v>
      </c>
      <c r="J3352">
        <v>0</v>
      </c>
      <c r="K3352">
        <v>0</v>
      </c>
    </row>
    <row r="3353" spans="1:11" x14ac:dyDescent="0.25">
      <c r="A3353" t="s">
        <v>7142</v>
      </c>
      <c r="G3353" t="s">
        <v>3751</v>
      </c>
      <c r="H3353" t="s">
        <v>3751</v>
      </c>
      <c r="I3353" t="s">
        <v>3751</v>
      </c>
      <c r="J3353">
        <v>0</v>
      </c>
      <c r="K3353">
        <v>0</v>
      </c>
    </row>
    <row r="3354" spans="1:11" x14ac:dyDescent="0.25">
      <c r="A3354" t="s">
        <v>7143</v>
      </c>
      <c r="G3354" t="s">
        <v>3751</v>
      </c>
      <c r="H3354" t="s">
        <v>3751</v>
      </c>
      <c r="I3354" t="s">
        <v>3751</v>
      </c>
      <c r="J3354">
        <v>0</v>
      </c>
      <c r="K3354">
        <v>0</v>
      </c>
    </row>
    <row r="3355" spans="1:11" x14ac:dyDescent="0.25">
      <c r="A3355" t="s">
        <v>7144</v>
      </c>
      <c r="G3355" t="s">
        <v>3751</v>
      </c>
      <c r="H3355" t="s">
        <v>3751</v>
      </c>
      <c r="I3355" t="s">
        <v>3751</v>
      </c>
      <c r="J3355">
        <v>0</v>
      </c>
      <c r="K3355">
        <v>0</v>
      </c>
    </row>
    <row r="3356" spans="1:11" x14ac:dyDescent="0.25">
      <c r="A3356" t="s">
        <v>7145</v>
      </c>
      <c r="G3356" t="s">
        <v>3751</v>
      </c>
      <c r="H3356" t="s">
        <v>3751</v>
      </c>
      <c r="I3356" t="s">
        <v>3751</v>
      </c>
      <c r="J3356">
        <v>0</v>
      </c>
      <c r="K3356">
        <v>0</v>
      </c>
    </row>
    <row r="3357" spans="1:11" x14ac:dyDescent="0.25">
      <c r="A3357" t="s">
        <v>7119</v>
      </c>
      <c r="G3357" t="s">
        <v>3751</v>
      </c>
      <c r="H3357" t="s">
        <v>3751</v>
      </c>
      <c r="I3357" t="s">
        <v>3751</v>
      </c>
      <c r="J3357">
        <v>0</v>
      </c>
      <c r="K3357">
        <v>0</v>
      </c>
    </row>
    <row r="3358" spans="1:11" x14ac:dyDescent="0.25">
      <c r="A3358" t="s">
        <v>7146</v>
      </c>
      <c r="G3358" t="s">
        <v>3751</v>
      </c>
      <c r="H3358" t="s">
        <v>3751</v>
      </c>
      <c r="I3358" t="s">
        <v>3751</v>
      </c>
      <c r="J3358">
        <v>0</v>
      </c>
      <c r="K3358">
        <v>0</v>
      </c>
    </row>
    <row r="3359" spans="1:11" x14ac:dyDescent="0.25">
      <c r="A3359" t="s">
        <v>7147</v>
      </c>
      <c r="G3359" t="s">
        <v>3751</v>
      </c>
      <c r="H3359" t="s">
        <v>3751</v>
      </c>
      <c r="I3359" t="s">
        <v>3751</v>
      </c>
      <c r="J3359">
        <v>0</v>
      </c>
      <c r="K3359">
        <v>0</v>
      </c>
    </row>
    <row r="3360" spans="1:11" x14ac:dyDescent="0.25">
      <c r="A3360" t="s">
        <v>7148</v>
      </c>
      <c r="G3360" t="s">
        <v>3751</v>
      </c>
      <c r="H3360" t="s">
        <v>3751</v>
      </c>
      <c r="I3360" t="s">
        <v>3751</v>
      </c>
      <c r="J3360">
        <v>0</v>
      </c>
      <c r="K3360">
        <v>0</v>
      </c>
    </row>
    <row r="3361" spans="1:11" x14ac:dyDescent="0.25">
      <c r="A3361" t="s">
        <v>7149</v>
      </c>
      <c r="G3361" t="s">
        <v>3751</v>
      </c>
      <c r="H3361" t="s">
        <v>3751</v>
      </c>
      <c r="I3361" t="s">
        <v>3751</v>
      </c>
      <c r="J3361">
        <v>0</v>
      </c>
      <c r="K3361">
        <v>0</v>
      </c>
    </row>
    <row r="3362" spans="1:11" x14ac:dyDescent="0.25">
      <c r="A3362" t="s">
        <v>7150</v>
      </c>
      <c r="G3362" t="s">
        <v>3751</v>
      </c>
      <c r="H3362" t="s">
        <v>3751</v>
      </c>
      <c r="I3362" t="s">
        <v>3751</v>
      </c>
      <c r="J3362">
        <v>0</v>
      </c>
      <c r="K3362">
        <v>0</v>
      </c>
    </row>
    <row r="3363" spans="1:11" x14ac:dyDescent="0.25">
      <c r="A3363" t="s">
        <v>7151</v>
      </c>
      <c r="G3363" t="s">
        <v>3751</v>
      </c>
      <c r="H3363" t="s">
        <v>3751</v>
      </c>
      <c r="I3363" t="s">
        <v>3751</v>
      </c>
      <c r="J3363">
        <v>0</v>
      </c>
      <c r="K3363">
        <v>0</v>
      </c>
    </row>
    <row r="3364" spans="1:11" x14ac:dyDescent="0.25">
      <c r="A3364" t="s">
        <v>7152</v>
      </c>
      <c r="G3364" t="s">
        <v>3751</v>
      </c>
      <c r="H3364" t="s">
        <v>3751</v>
      </c>
      <c r="I3364" t="s">
        <v>3751</v>
      </c>
      <c r="J3364">
        <v>0</v>
      </c>
      <c r="K3364">
        <v>0</v>
      </c>
    </row>
    <row r="3365" spans="1:11" x14ac:dyDescent="0.25">
      <c r="A3365" t="s">
        <v>7153</v>
      </c>
      <c r="G3365" t="s">
        <v>3751</v>
      </c>
      <c r="H3365" t="s">
        <v>3751</v>
      </c>
      <c r="I3365" t="s">
        <v>3751</v>
      </c>
      <c r="J3365">
        <v>0</v>
      </c>
      <c r="K3365">
        <v>0</v>
      </c>
    </row>
    <row r="3366" spans="1:11" x14ac:dyDescent="0.25">
      <c r="A3366" t="s">
        <v>7154</v>
      </c>
      <c r="G3366" t="s">
        <v>3751</v>
      </c>
      <c r="H3366" t="s">
        <v>3751</v>
      </c>
      <c r="I3366" t="s">
        <v>3751</v>
      </c>
      <c r="J3366">
        <v>0</v>
      </c>
      <c r="K3366">
        <v>0</v>
      </c>
    </row>
    <row r="3367" spans="1:11" x14ac:dyDescent="0.25">
      <c r="A3367" t="s">
        <v>7155</v>
      </c>
      <c r="G3367" t="s">
        <v>3751</v>
      </c>
      <c r="H3367" t="s">
        <v>3751</v>
      </c>
      <c r="I3367" t="s">
        <v>3751</v>
      </c>
      <c r="J3367">
        <v>0</v>
      </c>
      <c r="K3367">
        <v>0</v>
      </c>
    </row>
    <row r="3368" spans="1:11" x14ac:dyDescent="0.25">
      <c r="A3368" t="s">
        <v>7156</v>
      </c>
      <c r="G3368" t="s">
        <v>3751</v>
      </c>
      <c r="H3368" t="s">
        <v>3751</v>
      </c>
      <c r="I3368" t="s">
        <v>3751</v>
      </c>
      <c r="J3368">
        <v>0</v>
      </c>
      <c r="K3368">
        <v>0</v>
      </c>
    </row>
    <row r="3369" spans="1:11" x14ac:dyDescent="0.25">
      <c r="A3369" t="s">
        <v>7157</v>
      </c>
      <c r="G3369" t="s">
        <v>3751</v>
      </c>
      <c r="H3369" t="s">
        <v>3751</v>
      </c>
      <c r="I3369" t="s">
        <v>3751</v>
      </c>
      <c r="J3369">
        <v>0</v>
      </c>
      <c r="K3369">
        <v>0</v>
      </c>
    </row>
    <row r="3370" spans="1:11" x14ac:dyDescent="0.25">
      <c r="A3370" t="s">
        <v>7158</v>
      </c>
      <c r="G3370" t="s">
        <v>3751</v>
      </c>
      <c r="H3370" t="s">
        <v>3751</v>
      </c>
      <c r="I3370" t="s">
        <v>3751</v>
      </c>
      <c r="J3370">
        <v>0</v>
      </c>
      <c r="K3370">
        <v>0</v>
      </c>
    </row>
    <row r="3371" spans="1:11" x14ac:dyDescent="0.25">
      <c r="A3371" t="s">
        <v>7119</v>
      </c>
      <c r="G3371" t="s">
        <v>3751</v>
      </c>
      <c r="H3371" t="s">
        <v>3751</v>
      </c>
      <c r="I3371" t="s">
        <v>3751</v>
      </c>
      <c r="J3371">
        <v>0</v>
      </c>
      <c r="K3371">
        <v>0</v>
      </c>
    </row>
    <row r="3372" spans="1:11" x14ac:dyDescent="0.25">
      <c r="A3372" t="s">
        <v>7119</v>
      </c>
      <c r="G3372" t="s">
        <v>3751</v>
      </c>
      <c r="H3372" t="s">
        <v>3751</v>
      </c>
      <c r="I3372" t="s">
        <v>3751</v>
      </c>
      <c r="J3372">
        <v>0</v>
      </c>
      <c r="K3372">
        <v>0</v>
      </c>
    </row>
    <row r="3373" spans="1:11" x14ac:dyDescent="0.25">
      <c r="A3373" t="s">
        <v>7119</v>
      </c>
      <c r="G3373" t="s">
        <v>3751</v>
      </c>
      <c r="H3373" t="s">
        <v>3751</v>
      </c>
      <c r="I3373" t="s">
        <v>3751</v>
      </c>
      <c r="J3373">
        <v>0</v>
      </c>
      <c r="K3373">
        <v>0</v>
      </c>
    </row>
    <row r="3374" spans="1:11" x14ac:dyDescent="0.25">
      <c r="A3374" t="s">
        <v>7119</v>
      </c>
      <c r="G3374" t="s">
        <v>3751</v>
      </c>
      <c r="H3374" t="s">
        <v>3751</v>
      </c>
      <c r="I3374" t="s">
        <v>3751</v>
      </c>
      <c r="J3374">
        <v>0</v>
      </c>
      <c r="K3374">
        <v>0</v>
      </c>
    </row>
    <row r="3375" spans="1:11" x14ac:dyDescent="0.25">
      <c r="A3375" t="s">
        <v>7159</v>
      </c>
      <c r="G3375" t="s">
        <v>3751</v>
      </c>
      <c r="H3375" t="s">
        <v>3751</v>
      </c>
      <c r="I3375" t="s">
        <v>3751</v>
      </c>
      <c r="J3375">
        <v>0</v>
      </c>
      <c r="K3375">
        <v>0</v>
      </c>
    </row>
    <row r="3376" spans="1:11" x14ac:dyDescent="0.25">
      <c r="A3376" t="s">
        <v>7160</v>
      </c>
      <c r="G3376" t="s">
        <v>3751</v>
      </c>
      <c r="H3376" t="s">
        <v>3751</v>
      </c>
      <c r="I3376" t="s">
        <v>3751</v>
      </c>
      <c r="J3376">
        <v>0</v>
      </c>
      <c r="K3376">
        <v>0</v>
      </c>
    </row>
    <row r="3377" spans="1:11" x14ac:dyDescent="0.25">
      <c r="A3377" t="s">
        <v>7161</v>
      </c>
      <c r="G3377" t="s">
        <v>3751</v>
      </c>
      <c r="H3377" t="s">
        <v>3751</v>
      </c>
      <c r="I3377" t="s">
        <v>3751</v>
      </c>
      <c r="J3377">
        <v>0</v>
      </c>
      <c r="K3377">
        <v>0</v>
      </c>
    </row>
    <row r="3378" spans="1:11" x14ac:dyDescent="0.25">
      <c r="A3378" t="s">
        <v>7162</v>
      </c>
      <c r="G3378" t="s">
        <v>3751</v>
      </c>
      <c r="H3378" t="s">
        <v>3751</v>
      </c>
      <c r="I3378" t="s">
        <v>3751</v>
      </c>
      <c r="J3378">
        <v>0</v>
      </c>
      <c r="K3378">
        <v>0</v>
      </c>
    </row>
    <row r="3379" spans="1:11" x14ac:dyDescent="0.25">
      <c r="A3379" t="s">
        <v>7163</v>
      </c>
      <c r="G3379" t="s">
        <v>3751</v>
      </c>
      <c r="H3379" t="s">
        <v>3751</v>
      </c>
      <c r="I3379" t="s">
        <v>3751</v>
      </c>
      <c r="J3379">
        <v>0</v>
      </c>
      <c r="K3379">
        <v>0</v>
      </c>
    </row>
    <row r="3380" spans="1:11" x14ac:dyDescent="0.25">
      <c r="A3380" t="s">
        <v>7164</v>
      </c>
      <c r="G3380" t="s">
        <v>3751</v>
      </c>
      <c r="H3380" t="s">
        <v>3751</v>
      </c>
      <c r="I3380" t="s">
        <v>3751</v>
      </c>
      <c r="J3380">
        <v>0</v>
      </c>
      <c r="K3380">
        <v>0</v>
      </c>
    </row>
    <row r="3381" spans="1:11" x14ac:dyDescent="0.25">
      <c r="A3381" t="s">
        <v>7165</v>
      </c>
      <c r="G3381" t="s">
        <v>3751</v>
      </c>
      <c r="H3381" t="s">
        <v>3751</v>
      </c>
      <c r="I3381" t="s">
        <v>3751</v>
      </c>
      <c r="J3381">
        <v>0</v>
      </c>
      <c r="K3381">
        <v>0</v>
      </c>
    </row>
    <row r="3382" spans="1:11" x14ac:dyDescent="0.25">
      <c r="A3382" t="s">
        <v>7166</v>
      </c>
      <c r="G3382" t="s">
        <v>3751</v>
      </c>
      <c r="H3382" t="s">
        <v>3751</v>
      </c>
      <c r="I3382" t="s">
        <v>3751</v>
      </c>
      <c r="J3382">
        <v>0</v>
      </c>
      <c r="K3382">
        <v>0</v>
      </c>
    </row>
    <row r="3383" spans="1:11" x14ac:dyDescent="0.25">
      <c r="A3383" t="s">
        <v>7167</v>
      </c>
      <c r="G3383" t="s">
        <v>3751</v>
      </c>
      <c r="H3383" t="s">
        <v>3751</v>
      </c>
      <c r="I3383" t="s">
        <v>3751</v>
      </c>
      <c r="J3383">
        <v>0</v>
      </c>
      <c r="K3383">
        <v>0</v>
      </c>
    </row>
    <row r="3384" spans="1:11" x14ac:dyDescent="0.25">
      <c r="A3384" t="s">
        <v>7168</v>
      </c>
      <c r="G3384" t="s">
        <v>3751</v>
      </c>
      <c r="H3384" t="s">
        <v>3751</v>
      </c>
      <c r="I3384" t="s">
        <v>3751</v>
      </c>
      <c r="J3384">
        <v>0</v>
      </c>
      <c r="K3384">
        <v>0</v>
      </c>
    </row>
    <row r="3385" spans="1:11" x14ac:dyDescent="0.25">
      <c r="A3385" t="s">
        <v>7169</v>
      </c>
      <c r="G3385" t="s">
        <v>3751</v>
      </c>
      <c r="H3385" t="s">
        <v>3751</v>
      </c>
      <c r="I3385" t="s">
        <v>3751</v>
      </c>
      <c r="J3385">
        <v>0</v>
      </c>
      <c r="K3385">
        <v>0</v>
      </c>
    </row>
    <row r="3386" spans="1:11" x14ac:dyDescent="0.25">
      <c r="A3386" t="s">
        <v>7170</v>
      </c>
      <c r="G3386" t="s">
        <v>3751</v>
      </c>
      <c r="H3386" t="s">
        <v>3751</v>
      </c>
      <c r="I3386" t="s">
        <v>3751</v>
      </c>
      <c r="J3386">
        <v>0</v>
      </c>
      <c r="K3386">
        <v>0</v>
      </c>
    </row>
    <row r="3387" spans="1:11" x14ac:dyDescent="0.25">
      <c r="A3387" t="s">
        <v>7171</v>
      </c>
      <c r="G3387" t="s">
        <v>3751</v>
      </c>
      <c r="H3387" t="s">
        <v>3751</v>
      </c>
      <c r="I3387" t="s">
        <v>3751</v>
      </c>
      <c r="J3387">
        <v>0</v>
      </c>
      <c r="K3387">
        <v>0</v>
      </c>
    </row>
    <row r="3388" spans="1:11" x14ac:dyDescent="0.25">
      <c r="A3388" t="s">
        <v>7172</v>
      </c>
      <c r="G3388" t="s">
        <v>3751</v>
      </c>
      <c r="H3388" t="s">
        <v>3751</v>
      </c>
      <c r="I3388" t="s">
        <v>3751</v>
      </c>
      <c r="J3388">
        <v>0</v>
      </c>
      <c r="K3388">
        <v>0</v>
      </c>
    </row>
    <row r="3389" spans="1:11" x14ac:dyDescent="0.25">
      <c r="A3389" t="s">
        <v>7173</v>
      </c>
      <c r="G3389" t="s">
        <v>3751</v>
      </c>
      <c r="H3389" t="s">
        <v>3751</v>
      </c>
      <c r="I3389" t="s">
        <v>3751</v>
      </c>
      <c r="J3389">
        <v>0</v>
      </c>
      <c r="K3389">
        <v>0</v>
      </c>
    </row>
    <row r="3390" spans="1:11" x14ac:dyDescent="0.25">
      <c r="A3390" t="s">
        <v>7174</v>
      </c>
      <c r="G3390" t="s">
        <v>3751</v>
      </c>
      <c r="H3390" t="s">
        <v>3751</v>
      </c>
      <c r="I3390" t="s">
        <v>3751</v>
      </c>
      <c r="J3390">
        <v>0</v>
      </c>
      <c r="K3390">
        <v>0</v>
      </c>
    </row>
    <row r="3391" spans="1:11" x14ac:dyDescent="0.25">
      <c r="A3391" t="s">
        <v>7175</v>
      </c>
      <c r="G3391" t="s">
        <v>3751</v>
      </c>
      <c r="H3391" t="s">
        <v>3751</v>
      </c>
      <c r="I3391" t="s">
        <v>3751</v>
      </c>
      <c r="J3391">
        <v>0</v>
      </c>
      <c r="K3391">
        <v>0</v>
      </c>
    </row>
    <row r="3392" spans="1:11" x14ac:dyDescent="0.25">
      <c r="A3392" t="s">
        <v>7176</v>
      </c>
      <c r="G3392" t="s">
        <v>3751</v>
      </c>
      <c r="H3392" t="s">
        <v>3751</v>
      </c>
      <c r="I3392" t="s">
        <v>3751</v>
      </c>
      <c r="J3392">
        <v>0</v>
      </c>
      <c r="K3392">
        <v>0</v>
      </c>
    </row>
    <row r="3393" spans="1:11" x14ac:dyDescent="0.25">
      <c r="A3393" t="s">
        <v>7177</v>
      </c>
      <c r="G3393" t="s">
        <v>3751</v>
      </c>
      <c r="H3393" t="s">
        <v>3751</v>
      </c>
      <c r="I3393" t="s">
        <v>3751</v>
      </c>
      <c r="J3393">
        <v>0</v>
      </c>
      <c r="K3393">
        <v>0</v>
      </c>
    </row>
    <row r="3394" spans="1:11" x14ac:dyDescent="0.25">
      <c r="A3394" t="s">
        <v>7178</v>
      </c>
      <c r="G3394" t="s">
        <v>3751</v>
      </c>
      <c r="H3394" t="s">
        <v>3751</v>
      </c>
      <c r="I3394" t="s">
        <v>3751</v>
      </c>
      <c r="J3394">
        <v>0</v>
      </c>
      <c r="K3394">
        <v>0</v>
      </c>
    </row>
    <row r="3395" spans="1:11" x14ac:dyDescent="0.25">
      <c r="A3395" t="s">
        <v>7179</v>
      </c>
      <c r="G3395" t="s">
        <v>3751</v>
      </c>
      <c r="H3395" t="s">
        <v>3751</v>
      </c>
      <c r="I3395" t="s">
        <v>3751</v>
      </c>
      <c r="J3395">
        <v>0</v>
      </c>
      <c r="K3395">
        <v>0</v>
      </c>
    </row>
    <row r="3396" spans="1:11" x14ac:dyDescent="0.25">
      <c r="A3396" t="s">
        <v>7180</v>
      </c>
      <c r="G3396" t="s">
        <v>3751</v>
      </c>
      <c r="H3396" t="s">
        <v>3751</v>
      </c>
      <c r="I3396" t="s">
        <v>3751</v>
      </c>
      <c r="J3396">
        <v>0</v>
      </c>
      <c r="K3396">
        <v>0</v>
      </c>
    </row>
    <row r="3397" spans="1:11" x14ac:dyDescent="0.25">
      <c r="A3397" t="s">
        <v>7181</v>
      </c>
      <c r="G3397" t="s">
        <v>3751</v>
      </c>
      <c r="H3397" t="s">
        <v>3751</v>
      </c>
      <c r="I3397" t="s">
        <v>3751</v>
      </c>
      <c r="J3397">
        <v>0</v>
      </c>
      <c r="K3397">
        <v>0</v>
      </c>
    </row>
    <row r="3398" spans="1:11" x14ac:dyDescent="0.25">
      <c r="A3398" t="s">
        <v>7182</v>
      </c>
      <c r="G3398" t="s">
        <v>3751</v>
      </c>
      <c r="H3398" t="s">
        <v>3751</v>
      </c>
      <c r="I3398" t="s">
        <v>3751</v>
      </c>
      <c r="J3398">
        <v>0</v>
      </c>
      <c r="K3398">
        <v>0</v>
      </c>
    </row>
    <row r="3399" spans="1:11" x14ac:dyDescent="0.25">
      <c r="A3399" t="s">
        <v>7183</v>
      </c>
      <c r="G3399" t="s">
        <v>3751</v>
      </c>
      <c r="H3399" t="s">
        <v>3751</v>
      </c>
      <c r="I3399" t="s">
        <v>3751</v>
      </c>
      <c r="J3399">
        <v>0</v>
      </c>
      <c r="K3399">
        <v>0</v>
      </c>
    </row>
    <row r="3400" spans="1:11" x14ac:dyDescent="0.25">
      <c r="A3400" t="s">
        <v>7184</v>
      </c>
      <c r="G3400" t="s">
        <v>3751</v>
      </c>
      <c r="H3400" t="s">
        <v>3751</v>
      </c>
      <c r="I3400" t="s">
        <v>3751</v>
      </c>
      <c r="J3400">
        <v>0</v>
      </c>
      <c r="K3400">
        <v>0</v>
      </c>
    </row>
    <row r="3401" spans="1:11" x14ac:dyDescent="0.25">
      <c r="A3401" t="s">
        <v>7185</v>
      </c>
      <c r="G3401" t="s">
        <v>3751</v>
      </c>
      <c r="H3401" t="s">
        <v>3751</v>
      </c>
      <c r="I3401" t="s">
        <v>3751</v>
      </c>
      <c r="J3401">
        <v>0</v>
      </c>
      <c r="K3401">
        <v>0</v>
      </c>
    </row>
    <row r="3402" spans="1:11" x14ac:dyDescent="0.25">
      <c r="A3402" t="s">
        <v>7186</v>
      </c>
      <c r="G3402" t="s">
        <v>3751</v>
      </c>
      <c r="H3402" t="s">
        <v>3751</v>
      </c>
      <c r="I3402" t="s">
        <v>3751</v>
      </c>
      <c r="J3402">
        <v>0</v>
      </c>
      <c r="K3402">
        <v>0</v>
      </c>
    </row>
    <row r="3403" spans="1:11" x14ac:dyDescent="0.25">
      <c r="A3403" t="s">
        <v>7187</v>
      </c>
      <c r="G3403" t="s">
        <v>3751</v>
      </c>
      <c r="H3403" t="s">
        <v>3751</v>
      </c>
      <c r="I3403" t="s">
        <v>3751</v>
      </c>
      <c r="J3403">
        <v>0</v>
      </c>
      <c r="K3403">
        <v>0</v>
      </c>
    </row>
    <row r="3404" spans="1:11" x14ac:dyDescent="0.25">
      <c r="A3404" t="s">
        <v>7188</v>
      </c>
      <c r="G3404" t="s">
        <v>3751</v>
      </c>
      <c r="H3404" t="s">
        <v>3751</v>
      </c>
      <c r="I3404" t="s">
        <v>3751</v>
      </c>
      <c r="J3404">
        <v>0</v>
      </c>
      <c r="K3404">
        <v>0</v>
      </c>
    </row>
    <row r="3405" spans="1:11" x14ac:dyDescent="0.25">
      <c r="A3405" t="s">
        <v>7189</v>
      </c>
      <c r="G3405" t="s">
        <v>3751</v>
      </c>
      <c r="H3405" t="s">
        <v>3751</v>
      </c>
      <c r="I3405" t="s">
        <v>3751</v>
      </c>
      <c r="J3405">
        <v>0</v>
      </c>
      <c r="K3405">
        <v>0</v>
      </c>
    </row>
    <row r="3406" spans="1:11" x14ac:dyDescent="0.25">
      <c r="A3406" t="s">
        <v>7190</v>
      </c>
      <c r="G3406" t="s">
        <v>3751</v>
      </c>
      <c r="H3406" t="s">
        <v>3751</v>
      </c>
      <c r="I3406" t="s">
        <v>3751</v>
      </c>
      <c r="J3406">
        <v>0</v>
      </c>
      <c r="K3406">
        <v>0</v>
      </c>
    </row>
    <row r="3407" spans="1:11" x14ac:dyDescent="0.25">
      <c r="A3407" t="s">
        <v>7191</v>
      </c>
      <c r="G3407" t="s">
        <v>3751</v>
      </c>
      <c r="H3407" t="s">
        <v>3751</v>
      </c>
      <c r="I3407" t="s">
        <v>3751</v>
      </c>
      <c r="J3407">
        <v>0</v>
      </c>
      <c r="K3407">
        <v>0</v>
      </c>
    </row>
    <row r="3408" spans="1:11" x14ac:dyDescent="0.25">
      <c r="A3408" t="s">
        <v>7119</v>
      </c>
      <c r="G3408" t="s">
        <v>3751</v>
      </c>
      <c r="H3408" t="s">
        <v>3751</v>
      </c>
      <c r="I3408" t="s">
        <v>3751</v>
      </c>
      <c r="J3408">
        <v>0</v>
      </c>
      <c r="K3408">
        <v>0</v>
      </c>
    </row>
    <row r="3409" spans="1:11" x14ac:dyDescent="0.25">
      <c r="A3409" t="s">
        <v>7192</v>
      </c>
      <c r="G3409" t="s">
        <v>3751</v>
      </c>
      <c r="H3409" t="s">
        <v>3751</v>
      </c>
      <c r="I3409" t="s">
        <v>3751</v>
      </c>
      <c r="J3409">
        <v>0</v>
      </c>
      <c r="K3409">
        <v>0</v>
      </c>
    </row>
    <row r="3410" spans="1:11" x14ac:dyDescent="0.25">
      <c r="A3410" t="s">
        <v>7193</v>
      </c>
      <c r="G3410" t="s">
        <v>3751</v>
      </c>
      <c r="H3410" t="s">
        <v>3751</v>
      </c>
      <c r="I3410" t="s">
        <v>3751</v>
      </c>
      <c r="J3410">
        <v>0</v>
      </c>
      <c r="K3410">
        <v>0</v>
      </c>
    </row>
    <row r="3411" spans="1:11" x14ac:dyDescent="0.25">
      <c r="A3411" t="s">
        <v>7194</v>
      </c>
      <c r="G3411" t="s">
        <v>3751</v>
      </c>
      <c r="H3411" t="s">
        <v>3751</v>
      </c>
      <c r="I3411" t="s">
        <v>3751</v>
      </c>
      <c r="J3411">
        <v>0</v>
      </c>
      <c r="K3411">
        <v>0</v>
      </c>
    </row>
    <row r="3412" spans="1:11" x14ac:dyDescent="0.25">
      <c r="A3412" t="s">
        <v>7195</v>
      </c>
      <c r="G3412" t="s">
        <v>3751</v>
      </c>
      <c r="H3412" t="s">
        <v>3751</v>
      </c>
      <c r="I3412" t="s">
        <v>3751</v>
      </c>
      <c r="J3412">
        <v>0</v>
      </c>
      <c r="K3412">
        <v>0</v>
      </c>
    </row>
    <row r="3413" spans="1:11" x14ac:dyDescent="0.25">
      <c r="A3413" t="s">
        <v>7196</v>
      </c>
      <c r="G3413" t="s">
        <v>3751</v>
      </c>
      <c r="H3413" t="s">
        <v>3751</v>
      </c>
      <c r="I3413" t="s">
        <v>3751</v>
      </c>
      <c r="J3413">
        <v>0</v>
      </c>
      <c r="K3413">
        <v>0</v>
      </c>
    </row>
    <row r="3414" spans="1:11" x14ac:dyDescent="0.25">
      <c r="A3414" t="s">
        <v>7197</v>
      </c>
      <c r="G3414" t="s">
        <v>3751</v>
      </c>
      <c r="H3414" t="s">
        <v>3751</v>
      </c>
      <c r="I3414" t="s">
        <v>3751</v>
      </c>
      <c r="J3414">
        <v>0</v>
      </c>
      <c r="K3414">
        <v>0</v>
      </c>
    </row>
    <row r="3415" spans="1:11" x14ac:dyDescent="0.25">
      <c r="A3415" t="s">
        <v>7119</v>
      </c>
      <c r="G3415" t="s">
        <v>3751</v>
      </c>
      <c r="H3415" t="s">
        <v>3751</v>
      </c>
      <c r="I3415" t="s">
        <v>3751</v>
      </c>
      <c r="J3415">
        <v>0</v>
      </c>
      <c r="K3415">
        <v>0</v>
      </c>
    </row>
    <row r="3416" spans="1:11" x14ac:dyDescent="0.25">
      <c r="A3416" t="s">
        <v>7119</v>
      </c>
      <c r="G3416" t="s">
        <v>3751</v>
      </c>
      <c r="H3416" t="s">
        <v>3751</v>
      </c>
      <c r="I3416" t="s">
        <v>3751</v>
      </c>
      <c r="J3416">
        <v>0</v>
      </c>
      <c r="K3416">
        <v>0</v>
      </c>
    </row>
    <row r="3417" spans="1:11" x14ac:dyDescent="0.25">
      <c r="A3417" t="s">
        <v>7119</v>
      </c>
      <c r="G3417" t="s">
        <v>3751</v>
      </c>
      <c r="H3417" t="s">
        <v>3751</v>
      </c>
      <c r="I3417" t="s">
        <v>3751</v>
      </c>
      <c r="J3417">
        <v>0</v>
      </c>
      <c r="K3417">
        <v>0</v>
      </c>
    </row>
    <row r="3418" spans="1:11" x14ac:dyDescent="0.25">
      <c r="A3418" t="s">
        <v>7198</v>
      </c>
      <c r="G3418" t="s">
        <v>3751</v>
      </c>
      <c r="H3418" t="s">
        <v>3751</v>
      </c>
      <c r="I3418" t="s">
        <v>3751</v>
      </c>
      <c r="J3418">
        <v>0</v>
      </c>
      <c r="K3418">
        <v>0</v>
      </c>
    </row>
    <row r="3419" spans="1:11" x14ac:dyDescent="0.25">
      <c r="A3419" t="s">
        <v>7199</v>
      </c>
      <c r="G3419" t="s">
        <v>3751</v>
      </c>
      <c r="H3419" t="s">
        <v>3751</v>
      </c>
      <c r="I3419" t="s">
        <v>3751</v>
      </c>
      <c r="J3419">
        <v>0</v>
      </c>
      <c r="K3419">
        <v>0</v>
      </c>
    </row>
    <row r="3420" spans="1:11" x14ac:dyDescent="0.25">
      <c r="A3420" t="s">
        <v>7200</v>
      </c>
      <c r="G3420" t="s">
        <v>3751</v>
      </c>
      <c r="H3420" t="s">
        <v>3751</v>
      </c>
      <c r="I3420" t="s">
        <v>3751</v>
      </c>
      <c r="J3420">
        <v>0</v>
      </c>
      <c r="K3420">
        <v>0</v>
      </c>
    </row>
    <row r="3421" spans="1:11" x14ac:dyDescent="0.25">
      <c r="A3421" t="s">
        <v>7201</v>
      </c>
      <c r="G3421" t="s">
        <v>3751</v>
      </c>
      <c r="H3421" t="s">
        <v>3751</v>
      </c>
      <c r="I3421" t="s">
        <v>3751</v>
      </c>
      <c r="J3421">
        <v>0</v>
      </c>
      <c r="K3421">
        <v>0</v>
      </c>
    </row>
    <row r="3422" spans="1:11" x14ac:dyDescent="0.25">
      <c r="A3422" t="s">
        <v>7202</v>
      </c>
      <c r="G3422" t="s">
        <v>3751</v>
      </c>
      <c r="H3422" t="s">
        <v>3751</v>
      </c>
      <c r="I3422" t="s">
        <v>3751</v>
      </c>
      <c r="J3422">
        <v>0</v>
      </c>
      <c r="K3422">
        <v>0</v>
      </c>
    </row>
    <row r="3423" spans="1:11" x14ac:dyDescent="0.25">
      <c r="A3423" t="s">
        <v>7203</v>
      </c>
      <c r="G3423" t="s">
        <v>3751</v>
      </c>
      <c r="H3423" t="s">
        <v>3751</v>
      </c>
      <c r="I3423" t="s">
        <v>3751</v>
      </c>
      <c r="J3423">
        <v>0</v>
      </c>
      <c r="K3423">
        <v>0</v>
      </c>
    </row>
    <row r="3424" spans="1:11" x14ac:dyDescent="0.25">
      <c r="A3424" t="s">
        <v>7204</v>
      </c>
      <c r="G3424" t="s">
        <v>3751</v>
      </c>
      <c r="H3424" t="s">
        <v>3751</v>
      </c>
      <c r="I3424" t="s">
        <v>3751</v>
      </c>
      <c r="J3424">
        <v>0</v>
      </c>
      <c r="K3424">
        <v>0</v>
      </c>
    </row>
    <row r="3425" spans="1:11" x14ac:dyDescent="0.25">
      <c r="A3425" t="s">
        <v>7205</v>
      </c>
      <c r="G3425" t="s">
        <v>3751</v>
      </c>
      <c r="H3425" t="s">
        <v>3751</v>
      </c>
      <c r="I3425" t="s">
        <v>3751</v>
      </c>
      <c r="J3425">
        <v>0</v>
      </c>
      <c r="K3425">
        <v>0</v>
      </c>
    </row>
    <row r="3426" spans="1:11" x14ac:dyDescent="0.25">
      <c r="A3426" t="s">
        <v>7206</v>
      </c>
      <c r="G3426" t="s">
        <v>3751</v>
      </c>
      <c r="H3426" t="s">
        <v>3751</v>
      </c>
      <c r="I3426" t="s">
        <v>3751</v>
      </c>
      <c r="J3426">
        <v>0</v>
      </c>
      <c r="K3426">
        <v>0</v>
      </c>
    </row>
    <row r="3427" spans="1:11" x14ac:dyDescent="0.25">
      <c r="A3427" t="s">
        <v>7207</v>
      </c>
      <c r="G3427" t="s">
        <v>3751</v>
      </c>
      <c r="H3427" t="s">
        <v>3751</v>
      </c>
      <c r="I3427" t="s">
        <v>3751</v>
      </c>
      <c r="J3427">
        <v>0</v>
      </c>
      <c r="K3427">
        <v>0</v>
      </c>
    </row>
    <row r="3428" spans="1:11" x14ac:dyDescent="0.25">
      <c r="A3428" t="s">
        <v>7208</v>
      </c>
      <c r="G3428" t="s">
        <v>3751</v>
      </c>
      <c r="H3428" t="s">
        <v>3751</v>
      </c>
      <c r="I3428" t="s">
        <v>3751</v>
      </c>
      <c r="J3428">
        <v>0</v>
      </c>
      <c r="K3428">
        <v>0</v>
      </c>
    </row>
    <row r="3429" spans="1:11" x14ac:dyDescent="0.25">
      <c r="A3429" t="s">
        <v>7209</v>
      </c>
      <c r="G3429" t="s">
        <v>3751</v>
      </c>
      <c r="H3429" t="s">
        <v>3751</v>
      </c>
      <c r="I3429" t="s">
        <v>3751</v>
      </c>
      <c r="J3429">
        <v>0</v>
      </c>
      <c r="K3429">
        <v>0</v>
      </c>
    </row>
    <row r="3430" spans="1:11" x14ac:dyDescent="0.25">
      <c r="A3430" t="s">
        <v>7210</v>
      </c>
      <c r="G3430" t="s">
        <v>3751</v>
      </c>
      <c r="H3430" t="s">
        <v>3751</v>
      </c>
      <c r="I3430" t="s">
        <v>3751</v>
      </c>
      <c r="J3430">
        <v>0</v>
      </c>
      <c r="K3430">
        <v>0</v>
      </c>
    </row>
    <row r="3431" spans="1:11" x14ac:dyDescent="0.25">
      <c r="A3431" t="s">
        <v>7211</v>
      </c>
      <c r="G3431" t="s">
        <v>3751</v>
      </c>
      <c r="H3431" t="s">
        <v>3751</v>
      </c>
      <c r="I3431" t="s">
        <v>3751</v>
      </c>
      <c r="J3431">
        <v>0</v>
      </c>
      <c r="K3431">
        <v>0</v>
      </c>
    </row>
    <row r="3432" spans="1:11" x14ac:dyDescent="0.25">
      <c r="A3432" t="s">
        <v>7212</v>
      </c>
      <c r="G3432" t="s">
        <v>3751</v>
      </c>
      <c r="H3432" t="s">
        <v>3751</v>
      </c>
      <c r="I3432" t="s">
        <v>3751</v>
      </c>
      <c r="J3432">
        <v>0</v>
      </c>
      <c r="K3432">
        <v>0</v>
      </c>
    </row>
    <row r="3433" spans="1:11" x14ac:dyDescent="0.25">
      <c r="A3433" t="s">
        <v>7213</v>
      </c>
      <c r="G3433" t="s">
        <v>3751</v>
      </c>
      <c r="H3433" t="s">
        <v>3751</v>
      </c>
      <c r="I3433" t="s">
        <v>3751</v>
      </c>
      <c r="J3433">
        <v>0</v>
      </c>
      <c r="K3433">
        <v>0</v>
      </c>
    </row>
    <row r="3434" spans="1:11" x14ac:dyDescent="0.25">
      <c r="A3434" t="s">
        <v>7214</v>
      </c>
      <c r="G3434" t="s">
        <v>3751</v>
      </c>
      <c r="H3434" t="s">
        <v>3751</v>
      </c>
      <c r="I3434" t="s">
        <v>3751</v>
      </c>
      <c r="J3434">
        <v>0</v>
      </c>
      <c r="K3434">
        <v>0</v>
      </c>
    </row>
    <row r="3435" spans="1:11" x14ac:dyDescent="0.25">
      <c r="A3435" t="s">
        <v>7215</v>
      </c>
      <c r="G3435" t="s">
        <v>3751</v>
      </c>
      <c r="H3435" t="s">
        <v>3751</v>
      </c>
      <c r="I3435" t="s">
        <v>3751</v>
      </c>
      <c r="J3435">
        <v>0</v>
      </c>
      <c r="K3435">
        <v>0</v>
      </c>
    </row>
    <row r="3436" spans="1:11" x14ac:dyDescent="0.25">
      <c r="A3436" t="s">
        <v>7216</v>
      </c>
      <c r="G3436" t="s">
        <v>3751</v>
      </c>
      <c r="H3436" t="s">
        <v>3751</v>
      </c>
      <c r="I3436" t="s">
        <v>3751</v>
      </c>
      <c r="J3436">
        <v>0</v>
      </c>
      <c r="K3436">
        <v>0</v>
      </c>
    </row>
    <row r="3437" spans="1:11" x14ac:dyDescent="0.25">
      <c r="A3437" t="s">
        <v>7217</v>
      </c>
      <c r="G3437" t="s">
        <v>3751</v>
      </c>
      <c r="H3437" t="s">
        <v>3751</v>
      </c>
      <c r="I3437" t="s">
        <v>3751</v>
      </c>
      <c r="J3437">
        <v>0</v>
      </c>
      <c r="K3437">
        <v>0</v>
      </c>
    </row>
    <row r="3438" spans="1:11" x14ac:dyDescent="0.25">
      <c r="A3438" t="s">
        <v>7218</v>
      </c>
      <c r="G3438" t="s">
        <v>3751</v>
      </c>
      <c r="H3438" t="s">
        <v>3751</v>
      </c>
      <c r="I3438" t="s">
        <v>3751</v>
      </c>
      <c r="J3438">
        <v>0</v>
      </c>
      <c r="K3438">
        <v>0</v>
      </c>
    </row>
    <row r="3439" spans="1:11" x14ac:dyDescent="0.25">
      <c r="A3439" t="s">
        <v>7219</v>
      </c>
      <c r="G3439" t="s">
        <v>3751</v>
      </c>
      <c r="H3439" t="s">
        <v>3751</v>
      </c>
      <c r="I3439" t="s">
        <v>3751</v>
      </c>
      <c r="J3439">
        <v>0</v>
      </c>
      <c r="K3439">
        <v>0</v>
      </c>
    </row>
    <row r="3440" spans="1:11" x14ac:dyDescent="0.25">
      <c r="A3440" t="s">
        <v>7220</v>
      </c>
      <c r="G3440" t="s">
        <v>3751</v>
      </c>
      <c r="H3440" t="s">
        <v>3751</v>
      </c>
      <c r="I3440" t="s">
        <v>3751</v>
      </c>
      <c r="J3440">
        <v>0</v>
      </c>
      <c r="K3440">
        <v>0</v>
      </c>
    </row>
    <row r="3441" spans="1:11" x14ac:dyDescent="0.25">
      <c r="A3441" t="s">
        <v>7221</v>
      </c>
      <c r="G3441" t="s">
        <v>3751</v>
      </c>
      <c r="H3441" t="s">
        <v>3751</v>
      </c>
      <c r="I3441" t="s">
        <v>3751</v>
      </c>
      <c r="J3441">
        <v>0</v>
      </c>
      <c r="K3441">
        <v>0</v>
      </c>
    </row>
    <row r="3442" spans="1:11" x14ac:dyDescent="0.25">
      <c r="A3442" t="s">
        <v>7222</v>
      </c>
      <c r="G3442" t="s">
        <v>3751</v>
      </c>
      <c r="H3442" t="s">
        <v>3751</v>
      </c>
      <c r="I3442" t="s">
        <v>3751</v>
      </c>
      <c r="J3442">
        <v>0</v>
      </c>
      <c r="K3442">
        <v>0</v>
      </c>
    </row>
    <row r="3443" spans="1:11" x14ac:dyDescent="0.25">
      <c r="A3443" t="s">
        <v>7223</v>
      </c>
      <c r="G3443" t="s">
        <v>3751</v>
      </c>
      <c r="H3443" t="s">
        <v>3751</v>
      </c>
      <c r="I3443" t="s">
        <v>3751</v>
      </c>
      <c r="J3443">
        <v>0</v>
      </c>
      <c r="K3443">
        <v>0</v>
      </c>
    </row>
    <row r="3444" spans="1:11" x14ac:dyDescent="0.25">
      <c r="A3444" t="s">
        <v>7224</v>
      </c>
      <c r="G3444" t="s">
        <v>3751</v>
      </c>
      <c r="H3444" t="s">
        <v>3751</v>
      </c>
      <c r="I3444" t="s">
        <v>3751</v>
      </c>
      <c r="J3444">
        <v>0</v>
      </c>
      <c r="K3444">
        <v>0</v>
      </c>
    </row>
    <row r="3445" spans="1:11" x14ac:dyDescent="0.25">
      <c r="A3445" t="s">
        <v>7225</v>
      </c>
      <c r="G3445" t="s">
        <v>3751</v>
      </c>
      <c r="H3445" t="s">
        <v>3751</v>
      </c>
      <c r="I3445" t="s">
        <v>3751</v>
      </c>
      <c r="J3445">
        <v>0</v>
      </c>
      <c r="K3445">
        <v>0</v>
      </c>
    </row>
    <row r="3446" spans="1:11" x14ac:dyDescent="0.25">
      <c r="A3446" t="s">
        <v>7226</v>
      </c>
      <c r="G3446" t="s">
        <v>3751</v>
      </c>
      <c r="H3446" t="s">
        <v>3751</v>
      </c>
      <c r="I3446" t="s">
        <v>3751</v>
      </c>
      <c r="J3446">
        <v>0</v>
      </c>
      <c r="K3446">
        <v>0</v>
      </c>
    </row>
    <row r="3447" spans="1:11" x14ac:dyDescent="0.25">
      <c r="A3447" t="s">
        <v>7227</v>
      </c>
      <c r="G3447" t="s">
        <v>3751</v>
      </c>
      <c r="H3447" t="s">
        <v>3751</v>
      </c>
      <c r="I3447" t="s">
        <v>3751</v>
      </c>
      <c r="J3447">
        <v>0</v>
      </c>
      <c r="K3447">
        <v>0</v>
      </c>
    </row>
    <row r="3448" spans="1:11" x14ac:dyDescent="0.25">
      <c r="A3448" t="s">
        <v>7228</v>
      </c>
      <c r="G3448" t="s">
        <v>3751</v>
      </c>
      <c r="H3448" t="s">
        <v>3751</v>
      </c>
      <c r="I3448" t="s">
        <v>3751</v>
      </c>
      <c r="J3448">
        <v>0</v>
      </c>
      <c r="K3448">
        <v>0</v>
      </c>
    </row>
    <row r="3449" spans="1:11" x14ac:dyDescent="0.25">
      <c r="A3449" t="s">
        <v>7229</v>
      </c>
      <c r="G3449" t="s">
        <v>3751</v>
      </c>
      <c r="H3449" t="s">
        <v>3751</v>
      </c>
      <c r="I3449" t="s">
        <v>3751</v>
      </c>
      <c r="J3449">
        <v>0</v>
      </c>
      <c r="K3449">
        <v>0</v>
      </c>
    </row>
    <row r="3450" spans="1:11" x14ac:dyDescent="0.25">
      <c r="A3450" t="s">
        <v>7230</v>
      </c>
      <c r="G3450" t="s">
        <v>3751</v>
      </c>
      <c r="H3450" t="s">
        <v>3751</v>
      </c>
      <c r="I3450" t="s">
        <v>3751</v>
      </c>
      <c r="J3450">
        <v>0</v>
      </c>
      <c r="K3450">
        <v>0</v>
      </c>
    </row>
    <row r="3451" spans="1:11" x14ac:dyDescent="0.25">
      <c r="A3451" t="s">
        <v>7231</v>
      </c>
      <c r="G3451" t="s">
        <v>3751</v>
      </c>
      <c r="H3451" t="s">
        <v>3751</v>
      </c>
      <c r="I3451" t="s">
        <v>3751</v>
      </c>
      <c r="J3451">
        <v>0</v>
      </c>
      <c r="K3451">
        <v>0</v>
      </c>
    </row>
    <row r="3452" spans="1:11" x14ac:dyDescent="0.25">
      <c r="A3452" t="s">
        <v>7232</v>
      </c>
      <c r="G3452" t="s">
        <v>3751</v>
      </c>
      <c r="H3452" t="s">
        <v>3751</v>
      </c>
      <c r="I3452" t="s">
        <v>3751</v>
      </c>
      <c r="J3452">
        <v>0</v>
      </c>
      <c r="K3452">
        <v>0</v>
      </c>
    </row>
    <row r="3453" spans="1:11" x14ac:dyDescent="0.25">
      <c r="A3453" t="s">
        <v>7233</v>
      </c>
      <c r="G3453" t="s">
        <v>3751</v>
      </c>
      <c r="H3453" t="s">
        <v>3751</v>
      </c>
      <c r="I3453" t="s">
        <v>3751</v>
      </c>
      <c r="J3453">
        <v>0</v>
      </c>
      <c r="K3453">
        <v>0</v>
      </c>
    </row>
    <row r="3454" spans="1:11" x14ac:dyDescent="0.25">
      <c r="A3454" t="s">
        <v>7234</v>
      </c>
      <c r="G3454" t="s">
        <v>3751</v>
      </c>
      <c r="H3454" t="s">
        <v>3751</v>
      </c>
      <c r="I3454" t="s">
        <v>3751</v>
      </c>
      <c r="J3454">
        <v>0</v>
      </c>
      <c r="K3454">
        <v>0</v>
      </c>
    </row>
    <row r="3455" spans="1:11" x14ac:dyDescent="0.25">
      <c r="A3455" t="s">
        <v>7235</v>
      </c>
      <c r="G3455" t="s">
        <v>3751</v>
      </c>
      <c r="H3455" t="s">
        <v>3751</v>
      </c>
      <c r="I3455" t="s">
        <v>3751</v>
      </c>
      <c r="J3455">
        <v>0</v>
      </c>
      <c r="K3455">
        <v>0</v>
      </c>
    </row>
    <row r="3456" spans="1:11" x14ac:dyDescent="0.25">
      <c r="A3456" t="s">
        <v>7236</v>
      </c>
      <c r="G3456" t="s">
        <v>3751</v>
      </c>
      <c r="H3456" t="s">
        <v>3751</v>
      </c>
      <c r="I3456" t="s">
        <v>3751</v>
      </c>
      <c r="J3456">
        <v>0</v>
      </c>
      <c r="K3456">
        <v>0</v>
      </c>
    </row>
    <row r="3457" spans="1:11" x14ac:dyDescent="0.25">
      <c r="A3457" t="s">
        <v>7237</v>
      </c>
      <c r="G3457" t="s">
        <v>3751</v>
      </c>
      <c r="H3457" t="s">
        <v>3751</v>
      </c>
      <c r="I3457" t="s">
        <v>3751</v>
      </c>
      <c r="J3457">
        <v>0</v>
      </c>
      <c r="K3457">
        <v>0</v>
      </c>
    </row>
    <row r="3458" spans="1:11" x14ac:dyDescent="0.25">
      <c r="A3458" t="s">
        <v>7238</v>
      </c>
      <c r="G3458" t="s">
        <v>3751</v>
      </c>
      <c r="H3458" t="s">
        <v>3751</v>
      </c>
      <c r="I3458" t="s">
        <v>3751</v>
      </c>
      <c r="J3458">
        <v>0</v>
      </c>
      <c r="K3458">
        <v>0</v>
      </c>
    </row>
    <row r="3459" spans="1:11" x14ac:dyDescent="0.25">
      <c r="A3459" t="s">
        <v>7239</v>
      </c>
      <c r="G3459" t="s">
        <v>3751</v>
      </c>
      <c r="H3459" t="s">
        <v>3751</v>
      </c>
      <c r="I3459" t="s">
        <v>3751</v>
      </c>
      <c r="J3459">
        <v>0</v>
      </c>
      <c r="K3459">
        <v>0</v>
      </c>
    </row>
    <row r="3460" spans="1:11" x14ac:dyDescent="0.25">
      <c r="A3460" t="s">
        <v>7240</v>
      </c>
      <c r="G3460" t="s">
        <v>3751</v>
      </c>
      <c r="H3460" t="s">
        <v>3751</v>
      </c>
      <c r="I3460" t="s">
        <v>3751</v>
      </c>
      <c r="J3460">
        <v>0</v>
      </c>
      <c r="K3460">
        <v>0</v>
      </c>
    </row>
    <row r="3461" spans="1:11" x14ac:dyDescent="0.25">
      <c r="A3461" t="s">
        <v>7241</v>
      </c>
      <c r="G3461" t="s">
        <v>3751</v>
      </c>
      <c r="H3461" t="s">
        <v>3751</v>
      </c>
      <c r="I3461" t="s">
        <v>3751</v>
      </c>
      <c r="J3461">
        <v>0</v>
      </c>
      <c r="K3461">
        <v>0</v>
      </c>
    </row>
    <row r="3462" spans="1:11" x14ac:dyDescent="0.25">
      <c r="A3462" t="s">
        <v>7242</v>
      </c>
      <c r="G3462" t="s">
        <v>3751</v>
      </c>
      <c r="H3462" t="s">
        <v>3751</v>
      </c>
      <c r="I3462" t="s">
        <v>3751</v>
      </c>
      <c r="J3462">
        <v>0</v>
      </c>
      <c r="K3462">
        <v>0</v>
      </c>
    </row>
    <row r="3463" spans="1:11" x14ac:dyDescent="0.25">
      <c r="A3463" t="s">
        <v>7243</v>
      </c>
      <c r="G3463" t="s">
        <v>3751</v>
      </c>
      <c r="H3463" t="s">
        <v>3751</v>
      </c>
      <c r="I3463" t="s">
        <v>3751</v>
      </c>
      <c r="J3463">
        <v>0</v>
      </c>
      <c r="K3463">
        <v>0</v>
      </c>
    </row>
    <row r="3464" spans="1:11" x14ac:dyDescent="0.25">
      <c r="A3464" t="s">
        <v>7244</v>
      </c>
      <c r="G3464" t="s">
        <v>3751</v>
      </c>
      <c r="H3464" t="s">
        <v>3751</v>
      </c>
      <c r="I3464" t="s">
        <v>3751</v>
      </c>
      <c r="J3464">
        <v>0</v>
      </c>
      <c r="K3464">
        <v>0</v>
      </c>
    </row>
    <row r="3465" spans="1:11" x14ac:dyDescent="0.25">
      <c r="A3465" t="s">
        <v>7245</v>
      </c>
      <c r="G3465" t="s">
        <v>3751</v>
      </c>
      <c r="H3465" t="s">
        <v>3751</v>
      </c>
      <c r="I3465" t="s">
        <v>3751</v>
      </c>
      <c r="J3465">
        <v>0</v>
      </c>
      <c r="K3465">
        <v>0</v>
      </c>
    </row>
    <row r="3466" spans="1:11" x14ac:dyDescent="0.25">
      <c r="A3466" t="s">
        <v>7246</v>
      </c>
      <c r="G3466" t="s">
        <v>3751</v>
      </c>
      <c r="H3466" t="s">
        <v>3751</v>
      </c>
      <c r="I3466" t="s">
        <v>3751</v>
      </c>
      <c r="J3466">
        <v>0</v>
      </c>
      <c r="K3466">
        <v>0</v>
      </c>
    </row>
    <row r="3467" spans="1:11" x14ac:dyDescent="0.25">
      <c r="A3467" t="s">
        <v>7247</v>
      </c>
      <c r="G3467" t="s">
        <v>3751</v>
      </c>
      <c r="H3467" t="s">
        <v>3751</v>
      </c>
      <c r="I3467" t="s">
        <v>3751</v>
      </c>
      <c r="J3467">
        <v>0</v>
      </c>
      <c r="K3467">
        <v>0</v>
      </c>
    </row>
    <row r="3468" spans="1:11" x14ac:dyDescent="0.25">
      <c r="A3468" t="s">
        <v>7248</v>
      </c>
      <c r="G3468" t="s">
        <v>3751</v>
      </c>
      <c r="H3468" t="s">
        <v>3751</v>
      </c>
      <c r="I3468" t="s">
        <v>3751</v>
      </c>
      <c r="J3468">
        <v>0</v>
      </c>
      <c r="K3468">
        <v>0</v>
      </c>
    </row>
    <row r="3469" spans="1:11" x14ac:dyDescent="0.25">
      <c r="A3469" t="s">
        <v>7249</v>
      </c>
      <c r="G3469" t="s">
        <v>3751</v>
      </c>
      <c r="H3469" t="s">
        <v>3751</v>
      </c>
      <c r="I3469" t="s">
        <v>3751</v>
      </c>
      <c r="J3469">
        <v>0</v>
      </c>
      <c r="K3469">
        <v>0</v>
      </c>
    </row>
    <row r="3470" spans="1:11" x14ac:dyDescent="0.25">
      <c r="A3470" t="s">
        <v>7250</v>
      </c>
      <c r="G3470" t="s">
        <v>3751</v>
      </c>
      <c r="H3470" t="s">
        <v>3751</v>
      </c>
      <c r="I3470" t="s">
        <v>3751</v>
      </c>
      <c r="J3470">
        <v>0</v>
      </c>
      <c r="K3470">
        <v>0</v>
      </c>
    </row>
    <row r="3471" spans="1:11" x14ac:dyDescent="0.25">
      <c r="A3471" t="s">
        <v>7251</v>
      </c>
      <c r="G3471" t="s">
        <v>3751</v>
      </c>
      <c r="H3471" t="s">
        <v>3751</v>
      </c>
      <c r="I3471" t="s">
        <v>3751</v>
      </c>
      <c r="J3471">
        <v>0</v>
      </c>
      <c r="K3471">
        <v>0</v>
      </c>
    </row>
    <row r="3472" spans="1:11" x14ac:dyDescent="0.25">
      <c r="A3472" t="s">
        <v>7252</v>
      </c>
      <c r="G3472" t="s">
        <v>3751</v>
      </c>
      <c r="H3472" t="s">
        <v>3751</v>
      </c>
      <c r="I3472" t="s">
        <v>3751</v>
      </c>
      <c r="J3472">
        <v>0</v>
      </c>
      <c r="K3472">
        <v>0</v>
      </c>
    </row>
    <row r="3473" spans="1:11" x14ac:dyDescent="0.25">
      <c r="A3473" t="s">
        <v>7253</v>
      </c>
      <c r="G3473" t="s">
        <v>3751</v>
      </c>
      <c r="H3473" t="s">
        <v>3751</v>
      </c>
      <c r="I3473" t="s">
        <v>3751</v>
      </c>
      <c r="J3473">
        <v>0</v>
      </c>
      <c r="K3473">
        <v>0</v>
      </c>
    </row>
    <row r="3474" spans="1:11" x14ac:dyDescent="0.25">
      <c r="A3474" t="s">
        <v>7254</v>
      </c>
      <c r="G3474" t="s">
        <v>3751</v>
      </c>
      <c r="H3474" t="s">
        <v>3751</v>
      </c>
      <c r="I3474" t="s">
        <v>3751</v>
      </c>
      <c r="J3474">
        <v>0</v>
      </c>
      <c r="K3474">
        <v>0</v>
      </c>
    </row>
    <row r="3475" spans="1:11" x14ac:dyDescent="0.25">
      <c r="A3475" t="s">
        <v>7255</v>
      </c>
      <c r="G3475" t="s">
        <v>3751</v>
      </c>
      <c r="H3475" t="s">
        <v>3751</v>
      </c>
      <c r="I3475" t="s">
        <v>3751</v>
      </c>
      <c r="J3475">
        <v>0</v>
      </c>
      <c r="K3475">
        <v>0</v>
      </c>
    </row>
    <row r="3476" spans="1:11" x14ac:dyDescent="0.25">
      <c r="A3476" t="s">
        <v>7256</v>
      </c>
      <c r="G3476" t="s">
        <v>3751</v>
      </c>
      <c r="H3476" t="s">
        <v>3751</v>
      </c>
      <c r="I3476" t="s">
        <v>3751</v>
      </c>
      <c r="J3476">
        <v>0</v>
      </c>
      <c r="K3476">
        <v>0</v>
      </c>
    </row>
    <row r="3477" spans="1:11" x14ac:dyDescent="0.25">
      <c r="A3477" t="s">
        <v>7257</v>
      </c>
      <c r="G3477" t="s">
        <v>3751</v>
      </c>
      <c r="H3477" t="s">
        <v>3751</v>
      </c>
      <c r="I3477" t="s">
        <v>3751</v>
      </c>
      <c r="J3477">
        <v>0</v>
      </c>
      <c r="K3477">
        <v>0</v>
      </c>
    </row>
    <row r="3478" spans="1:11" x14ac:dyDescent="0.25">
      <c r="A3478" t="s">
        <v>7258</v>
      </c>
      <c r="G3478" t="s">
        <v>3751</v>
      </c>
      <c r="H3478" t="s">
        <v>3751</v>
      </c>
      <c r="I3478" t="s">
        <v>3751</v>
      </c>
      <c r="J3478">
        <v>0</v>
      </c>
      <c r="K3478">
        <v>0</v>
      </c>
    </row>
    <row r="3479" spans="1:11" x14ac:dyDescent="0.25">
      <c r="A3479" t="s">
        <v>7259</v>
      </c>
      <c r="G3479" t="s">
        <v>3751</v>
      </c>
      <c r="H3479" t="s">
        <v>3751</v>
      </c>
      <c r="I3479" t="s">
        <v>3751</v>
      </c>
      <c r="J3479">
        <v>0</v>
      </c>
      <c r="K3479">
        <v>0</v>
      </c>
    </row>
    <row r="3480" spans="1:11" x14ac:dyDescent="0.25">
      <c r="A3480" t="s">
        <v>7260</v>
      </c>
      <c r="G3480" t="s">
        <v>3751</v>
      </c>
      <c r="H3480" t="s">
        <v>3751</v>
      </c>
      <c r="I3480" t="s">
        <v>3751</v>
      </c>
      <c r="J3480">
        <v>0</v>
      </c>
      <c r="K3480">
        <v>0</v>
      </c>
    </row>
    <row r="3481" spans="1:11" x14ac:dyDescent="0.25">
      <c r="A3481" t="s">
        <v>7261</v>
      </c>
      <c r="G3481" t="s">
        <v>3751</v>
      </c>
      <c r="H3481" t="s">
        <v>3751</v>
      </c>
      <c r="I3481" t="s">
        <v>3751</v>
      </c>
      <c r="J3481">
        <v>0</v>
      </c>
      <c r="K3481">
        <v>0</v>
      </c>
    </row>
    <row r="3482" spans="1:11" x14ac:dyDescent="0.25">
      <c r="A3482" t="s">
        <v>7262</v>
      </c>
      <c r="G3482" t="s">
        <v>3751</v>
      </c>
      <c r="H3482" t="s">
        <v>3751</v>
      </c>
      <c r="I3482" t="s">
        <v>3751</v>
      </c>
      <c r="J3482">
        <v>0</v>
      </c>
      <c r="K3482">
        <v>0</v>
      </c>
    </row>
    <row r="3483" spans="1:11" x14ac:dyDescent="0.25">
      <c r="A3483" t="s">
        <v>7263</v>
      </c>
      <c r="G3483" t="s">
        <v>3751</v>
      </c>
      <c r="H3483" t="s">
        <v>3751</v>
      </c>
      <c r="I3483" t="s">
        <v>3751</v>
      </c>
      <c r="J3483">
        <v>0</v>
      </c>
      <c r="K3483">
        <v>0</v>
      </c>
    </row>
    <row r="3484" spans="1:11" x14ac:dyDescent="0.25">
      <c r="A3484" t="s">
        <v>7264</v>
      </c>
      <c r="G3484" t="s">
        <v>3751</v>
      </c>
      <c r="H3484" t="s">
        <v>3751</v>
      </c>
      <c r="I3484" t="s">
        <v>3751</v>
      </c>
      <c r="J3484">
        <v>0</v>
      </c>
      <c r="K3484">
        <v>0</v>
      </c>
    </row>
    <row r="3485" spans="1:11" x14ac:dyDescent="0.25">
      <c r="A3485" t="s">
        <v>7265</v>
      </c>
      <c r="G3485" t="s">
        <v>3751</v>
      </c>
      <c r="H3485" t="s">
        <v>3751</v>
      </c>
      <c r="I3485" t="s">
        <v>3751</v>
      </c>
      <c r="J3485">
        <v>0</v>
      </c>
      <c r="K3485">
        <v>0</v>
      </c>
    </row>
    <row r="3486" spans="1:11" x14ac:dyDescent="0.25">
      <c r="A3486" t="s">
        <v>7266</v>
      </c>
      <c r="G3486" t="s">
        <v>3751</v>
      </c>
      <c r="H3486" t="s">
        <v>3751</v>
      </c>
      <c r="I3486" t="s">
        <v>3751</v>
      </c>
      <c r="J3486">
        <v>0</v>
      </c>
      <c r="K3486">
        <v>0</v>
      </c>
    </row>
    <row r="3487" spans="1:11" x14ac:dyDescent="0.25">
      <c r="A3487" t="s">
        <v>7267</v>
      </c>
      <c r="G3487" t="s">
        <v>3751</v>
      </c>
      <c r="H3487" t="s">
        <v>3751</v>
      </c>
      <c r="I3487" t="s">
        <v>3751</v>
      </c>
      <c r="J3487">
        <v>0</v>
      </c>
      <c r="K3487">
        <v>0</v>
      </c>
    </row>
    <row r="3488" spans="1:11" x14ac:dyDescent="0.25">
      <c r="A3488" t="s">
        <v>7268</v>
      </c>
      <c r="G3488" t="s">
        <v>3751</v>
      </c>
      <c r="H3488" t="s">
        <v>3751</v>
      </c>
      <c r="I3488" t="s">
        <v>3751</v>
      </c>
      <c r="J3488">
        <v>0</v>
      </c>
      <c r="K3488">
        <v>0</v>
      </c>
    </row>
    <row r="3489" spans="1:11" x14ac:dyDescent="0.25">
      <c r="A3489" t="s">
        <v>7269</v>
      </c>
      <c r="G3489" t="s">
        <v>3751</v>
      </c>
      <c r="H3489" t="s">
        <v>3751</v>
      </c>
      <c r="I3489" t="s">
        <v>3751</v>
      </c>
      <c r="J3489">
        <v>0</v>
      </c>
      <c r="K3489">
        <v>0</v>
      </c>
    </row>
    <row r="3490" spans="1:11" x14ac:dyDescent="0.25">
      <c r="A3490" t="s">
        <v>7270</v>
      </c>
      <c r="G3490" t="s">
        <v>3751</v>
      </c>
      <c r="H3490" t="s">
        <v>3751</v>
      </c>
      <c r="I3490" t="s">
        <v>3751</v>
      </c>
      <c r="J3490">
        <v>0</v>
      </c>
      <c r="K3490">
        <v>0</v>
      </c>
    </row>
    <row r="3491" spans="1:11" x14ac:dyDescent="0.25">
      <c r="A3491" t="s">
        <v>7271</v>
      </c>
      <c r="G3491" t="s">
        <v>3751</v>
      </c>
      <c r="H3491" t="s">
        <v>3751</v>
      </c>
      <c r="I3491" t="s">
        <v>3751</v>
      </c>
      <c r="J3491">
        <v>0</v>
      </c>
      <c r="K3491">
        <v>0</v>
      </c>
    </row>
    <row r="3492" spans="1:11" x14ac:dyDescent="0.25">
      <c r="A3492" t="s">
        <v>7272</v>
      </c>
      <c r="G3492" t="s">
        <v>3751</v>
      </c>
      <c r="H3492" t="s">
        <v>3751</v>
      </c>
      <c r="I3492" t="s">
        <v>3751</v>
      </c>
      <c r="J3492">
        <v>0</v>
      </c>
      <c r="K3492">
        <v>0</v>
      </c>
    </row>
    <row r="3493" spans="1:11" x14ac:dyDescent="0.25">
      <c r="A3493" t="s">
        <v>7273</v>
      </c>
      <c r="G3493" t="s">
        <v>3751</v>
      </c>
      <c r="H3493" t="s">
        <v>3751</v>
      </c>
      <c r="I3493" t="s">
        <v>3751</v>
      </c>
      <c r="J3493">
        <v>0</v>
      </c>
      <c r="K3493">
        <v>0</v>
      </c>
    </row>
    <row r="3494" spans="1:11" x14ac:dyDescent="0.25">
      <c r="A3494" t="s">
        <v>7274</v>
      </c>
      <c r="G3494" t="s">
        <v>3751</v>
      </c>
      <c r="H3494" t="s">
        <v>3751</v>
      </c>
      <c r="I3494" t="s">
        <v>3751</v>
      </c>
      <c r="J3494">
        <v>0</v>
      </c>
      <c r="K3494">
        <v>0</v>
      </c>
    </row>
    <row r="3495" spans="1:11" x14ac:dyDescent="0.25">
      <c r="A3495" t="s">
        <v>7275</v>
      </c>
      <c r="G3495" t="s">
        <v>3751</v>
      </c>
      <c r="H3495" t="s">
        <v>3751</v>
      </c>
      <c r="I3495" t="s">
        <v>3751</v>
      </c>
      <c r="J3495">
        <v>0</v>
      </c>
      <c r="K3495">
        <v>0</v>
      </c>
    </row>
    <row r="3496" spans="1:11" x14ac:dyDescent="0.25">
      <c r="A3496" t="s">
        <v>7276</v>
      </c>
      <c r="G3496" t="s">
        <v>3751</v>
      </c>
      <c r="H3496" t="s">
        <v>3751</v>
      </c>
      <c r="I3496" t="s">
        <v>3751</v>
      </c>
      <c r="J3496">
        <v>0</v>
      </c>
      <c r="K3496">
        <v>0</v>
      </c>
    </row>
    <row r="3497" spans="1:11" x14ac:dyDescent="0.25">
      <c r="A3497" t="s">
        <v>7277</v>
      </c>
      <c r="G3497" t="s">
        <v>3751</v>
      </c>
      <c r="H3497" t="s">
        <v>3751</v>
      </c>
      <c r="I3497" t="s">
        <v>3751</v>
      </c>
      <c r="J3497">
        <v>0</v>
      </c>
      <c r="K3497">
        <v>0</v>
      </c>
    </row>
    <row r="3498" spans="1:11" x14ac:dyDescent="0.25">
      <c r="A3498" t="s">
        <v>7278</v>
      </c>
      <c r="G3498" t="s">
        <v>3751</v>
      </c>
      <c r="H3498" t="s">
        <v>3751</v>
      </c>
      <c r="I3498" t="s">
        <v>3751</v>
      </c>
      <c r="J3498">
        <v>0</v>
      </c>
      <c r="K3498">
        <v>0</v>
      </c>
    </row>
    <row r="3499" spans="1:11" x14ac:dyDescent="0.25">
      <c r="A3499" t="s">
        <v>7279</v>
      </c>
      <c r="G3499" t="s">
        <v>3751</v>
      </c>
      <c r="H3499" t="s">
        <v>3751</v>
      </c>
      <c r="I3499" t="s">
        <v>3751</v>
      </c>
      <c r="J3499">
        <v>0</v>
      </c>
      <c r="K3499">
        <v>0</v>
      </c>
    </row>
    <row r="3500" spans="1:11" x14ac:dyDescent="0.25">
      <c r="A3500" t="s">
        <v>7280</v>
      </c>
      <c r="G3500" t="s">
        <v>3751</v>
      </c>
      <c r="H3500" t="s">
        <v>3751</v>
      </c>
      <c r="I3500" t="s">
        <v>3751</v>
      </c>
      <c r="J3500">
        <v>0</v>
      </c>
      <c r="K3500">
        <v>0</v>
      </c>
    </row>
    <row r="3501" spans="1:11" x14ac:dyDescent="0.25">
      <c r="A3501" t="s">
        <v>7281</v>
      </c>
      <c r="G3501" t="s">
        <v>3751</v>
      </c>
      <c r="H3501" t="s">
        <v>3751</v>
      </c>
      <c r="I3501" t="s">
        <v>3751</v>
      </c>
      <c r="J3501">
        <v>0</v>
      </c>
      <c r="K3501">
        <v>0</v>
      </c>
    </row>
    <row r="3502" spans="1:11" x14ac:dyDescent="0.25">
      <c r="A3502" t="s">
        <v>7282</v>
      </c>
      <c r="G3502" t="s">
        <v>3751</v>
      </c>
      <c r="H3502" t="s">
        <v>3751</v>
      </c>
      <c r="I3502" t="s">
        <v>3751</v>
      </c>
      <c r="J3502">
        <v>0</v>
      </c>
      <c r="K3502">
        <v>0</v>
      </c>
    </row>
    <row r="3503" spans="1:11" x14ac:dyDescent="0.25">
      <c r="A3503" t="s">
        <v>7283</v>
      </c>
      <c r="G3503" t="s">
        <v>3751</v>
      </c>
      <c r="H3503" t="s">
        <v>3751</v>
      </c>
      <c r="I3503" t="s">
        <v>3751</v>
      </c>
      <c r="J3503">
        <v>0</v>
      </c>
      <c r="K3503">
        <v>0</v>
      </c>
    </row>
    <row r="3504" spans="1:11" x14ac:dyDescent="0.25">
      <c r="A3504" t="s">
        <v>7284</v>
      </c>
      <c r="G3504" t="s">
        <v>3751</v>
      </c>
      <c r="H3504" t="s">
        <v>3751</v>
      </c>
      <c r="I3504" t="s">
        <v>3751</v>
      </c>
      <c r="J3504">
        <v>0</v>
      </c>
      <c r="K3504">
        <v>0</v>
      </c>
    </row>
    <row r="3505" spans="1:11" x14ac:dyDescent="0.25">
      <c r="A3505" t="s">
        <v>7285</v>
      </c>
      <c r="G3505" t="s">
        <v>3751</v>
      </c>
      <c r="H3505" t="s">
        <v>3751</v>
      </c>
      <c r="I3505" t="s">
        <v>3751</v>
      </c>
      <c r="J3505">
        <v>0</v>
      </c>
      <c r="K3505">
        <v>0</v>
      </c>
    </row>
    <row r="3506" spans="1:11" x14ac:dyDescent="0.25">
      <c r="A3506" t="s">
        <v>7286</v>
      </c>
      <c r="G3506" t="s">
        <v>3751</v>
      </c>
      <c r="H3506" t="s">
        <v>3751</v>
      </c>
      <c r="I3506" t="s">
        <v>3751</v>
      </c>
      <c r="J3506">
        <v>0</v>
      </c>
      <c r="K3506">
        <v>0</v>
      </c>
    </row>
    <row r="3507" spans="1:11" x14ac:dyDescent="0.25">
      <c r="A3507" t="s">
        <v>7287</v>
      </c>
      <c r="G3507" t="s">
        <v>3751</v>
      </c>
      <c r="H3507" t="s">
        <v>3751</v>
      </c>
      <c r="I3507" t="s">
        <v>3751</v>
      </c>
      <c r="J3507">
        <v>0</v>
      </c>
      <c r="K3507">
        <v>0</v>
      </c>
    </row>
    <row r="3508" spans="1:11" x14ac:dyDescent="0.25">
      <c r="A3508" t="s">
        <v>7288</v>
      </c>
      <c r="G3508" t="s">
        <v>3751</v>
      </c>
      <c r="H3508" t="s">
        <v>3751</v>
      </c>
      <c r="I3508" t="s">
        <v>3751</v>
      </c>
      <c r="J3508">
        <v>0</v>
      </c>
      <c r="K3508">
        <v>0</v>
      </c>
    </row>
    <row r="3509" spans="1:11" x14ac:dyDescent="0.25">
      <c r="A3509" t="s">
        <v>7289</v>
      </c>
      <c r="G3509" t="s">
        <v>3751</v>
      </c>
      <c r="H3509" t="s">
        <v>3751</v>
      </c>
      <c r="I3509" t="s">
        <v>3751</v>
      </c>
      <c r="J3509">
        <v>0</v>
      </c>
      <c r="K3509">
        <v>0</v>
      </c>
    </row>
    <row r="3510" spans="1:11" x14ac:dyDescent="0.25">
      <c r="A3510" t="s">
        <v>7290</v>
      </c>
      <c r="G3510" t="s">
        <v>3751</v>
      </c>
      <c r="H3510" t="s">
        <v>3751</v>
      </c>
      <c r="I3510" t="s">
        <v>3751</v>
      </c>
      <c r="J3510">
        <v>0</v>
      </c>
      <c r="K3510">
        <v>0</v>
      </c>
    </row>
    <row r="3511" spans="1:11" x14ac:dyDescent="0.25">
      <c r="A3511" t="s">
        <v>7291</v>
      </c>
      <c r="G3511" t="s">
        <v>3751</v>
      </c>
      <c r="H3511" t="s">
        <v>3751</v>
      </c>
      <c r="I3511" t="s">
        <v>3751</v>
      </c>
      <c r="J3511">
        <v>0</v>
      </c>
      <c r="K3511">
        <v>0</v>
      </c>
    </row>
    <row r="3512" spans="1:11" x14ac:dyDescent="0.25">
      <c r="A3512" t="s">
        <v>7292</v>
      </c>
      <c r="G3512" t="s">
        <v>3751</v>
      </c>
      <c r="H3512" t="s">
        <v>3751</v>
      </c>
      <c r="I3512" t="s">
        <v>3751</v>
      </c>
      <c r="J3512">
        <v>0</v>
      </c>
      <c r="K3512">
        <v>0</v>
      </c>
    </row>
    <row r="3513" spans="1:11" x14ac:dyDescent="0.25">
      <c r="A3513" t="s">
        <v>7293</v>
      </c>
      <c r="G3513" t="s">
        <v>3751</v>
      </c>
      <c r="H3513" t="s">
        <v>3751</v>
      </c>
      <c r="I3513" t="s">
        <v>3751</v>
      </c>
      <c r="J3513">
        <v>0</v>
      </c>
      <c r="K3513">
        <v>0</v>
      </c>
    </row>
    <row r="3514" spans="1:11" x14ac:dyDescent="0.25">
      <c r="A3514" t="s">
        <v>7294</v>
      </c>
      <c r="G3514" t="s">
        <v>3751</v>
      </c>
      <c r="H3514" t="s">
        <v>3751</v>
      </c>
      <c r="I3514" t="s">
        <v>3751</v>
      </c>
      <c r="J3514">
        <v>0</v>
      </c>
      <c r="K3514">
        <v>0</v>
      </c>
    </row>
    <row r="3515" spans="1:11" x14ac:dyDescent="0.25">
      <c r="A3515" t="s">
        <v>7295</v>
      </c>
      <c r="G3515" t="s">
        <v>3751</v>
      </c>
      <c r="H3515" t="s">
        <v>3751</v>
      </c>
      <c r="I3515" t="s">
        <v>3751</v>
      </c>
      <c r="J3515">
        <v>0</v>
      </c>
      <c r="K3515">
        <v>0</v>
      </c>
    </row>
    <row r="3516" spans="1:11" x14ac:dyDescent="0.25">
      <c r="A3516" t="s">
        <v>7296</v>
      </c>
      <c r="G3516" t="s">
        <v>3751</v>
      </c>
      <c r="H3516" t="s">
        <v>3751</v>
      </c>
      <c r="I3516" t="s">
        <v>3751</v>
      </c>
      <c r="J3516">
        <v>0</v>
      </c>
      <c r="K3516">
        <v>0</v>
      </c>
    </row>
    <row r="3517" spans="1:11" x14ac:dyDescent="0.25">
      <c r="A3517" t="s">
        <v>7297</v>
      </c>
      <c r="G3517" t="s">
        <v>3751</v>
      </c>
      <c r="H3517" t="s">
        <v>3751</v>
      </c>
      <c r="I3517" t="s">
        <v>3751</v>
      </c>
      <c r="J3517">
        <v>0</v>
      </c>
      <c r="K3517">
        <v>0</v>
      </c>
    </row>
    <row r="3518" spans="1:11" x14ac:dyDescent="0.25">
      <c r="A3518" t="s">
        <v>7298</v>
      </c>
      <c r="G3518" t="s">
        <v>3751</v>
      </c>
      <c r="H3518" t="s">
        <v>3751</v>
      </c>
      <c r="I3518" t="s">
        <v>3751</v>
      </c>
      <c r="J3518">
        <v>0</v>
      </c>
      <c r="K3518">
        <v>0</v>
      </c>
    </row>
    <row r="3519" spans="1:11" x14ac:dyDescent="0.25">
      <c r="A3519" t="s">
        <v>7299</v>
      </c>
      <c r="G3519" t="s">
        <v>3751</v>
      </c>
      <c r="H3519" t="s">
        <v>3751</v>
      </c>
      <c r="I3519" t="s">
        <v>3751</v>
      </c>
      <c r="J3519">
        <v>0</v>
      </c>
      <c r="K3519">
        <v>0</v>
      </c>
    </row>
    <row r="3520" spans="1:11" x14ac:dyDescent="0.25">
      <c r="A3520" t="s">
        <v>7300</v>
      </c>
      <c r="G3520" t="s">
        <v>3751</v>
      </c>
      <c r="H3520" t="s">
        <v>3751</v>
      </c>
      <c r="I3520" t="s">
        <v>3751</v>
      </c>
      <c r="J3520">
        <v>0</v>
      </c>
      <c r="K3520">
        <v>0</v>
      </c>
    </row>
    <row r="3521" spans="1:11" x14ac:dyDescent="0.25">
      <c r="A3521" t="s">
        <v>7301</v>
      </c>
      <c r="G3521" t="s">
        <v>3751</v>
      </c>
      <c r="H3521" t="s">
        <v>3751</v>
      </c>
      <c r="I3521" t="s">
        <v>3751</v>
      </c>
      <c r="J3521">
        <v>0</v>
      </c>
      <c r="K3521">
        <v>0</v>
      </c>
    </row>
    <row r="3522" spans="1:11" x14ac:dyDescent="0.25">
      <c r="A3522" t="s">
        <v>7302</v>
      </c>
      <c r="G3522" t="s">
        <v>3751</v>
      </c>
      <c r="H3522" t="s">
        <v>3751</v>
      </c>
      <c r="I3522" t="s">
        <v>3751</v>
      </c>
      <c r="J3522">
        <v>0</v>
      </c>
      <c r="K3522">
        <v>0</v>
      </c>
    </row>
    <row r="3523" spans="1:11" x14ac:dyDescent="0.25">
      <c r="A3523" t="s">
        <v>7303</v>
      </c>
      <c r="G3523" t="s">
        <v>3751</v>
      </c>
      <c r="H3523" t="s">
        <v>3751</v>
      </c>
      <c r="I3523" t="s">
        <v>3751</v>
      </c>
      <c r="J3523">
        <v>0</v>
      </c>
      <c r="K3523">
        <v>0</v>
      </c>
    </row>
    <row r="3524" spans="1:11" x14ac:dyDescent="0.25">
      <c r="A3524" t="s">
        <v>7304</v>
      </c>
      <c r="G3524" t="s">
        <v>3751</v>
      </c>
      <c r="H3524" t="s">
        <v>3751</v>
      </c>
      <c r="I3524" t="s">
        <v>3751</v>
      </c>
      <c r="J3524">
        <v>0</v>
      </c>
      <c r="K3524">
        <v>0</v>
      </c>
    </row>
    <row r="3525" spans="1:11" x14ac:dyDescent="0.25">
      <c r="A3525" t="s">
        <v>7305</v>
      </c>
      <c r="G3525" t="s">
        <v>3751</v>
      </c>
      <c r="H3525" t="s">
        <v>3751</v>
      </c>
      <c r="I3525" t="s">
        <v>3751</v>
      </c>
      <c r="J3525">
        <v>0</v>
      </c>
      <c r="K3525">
        <v>0</v>
      </c>
    </row>
    <row r="3526" spans="1:11" x14ac:dyDescent="0.25">
      <c r="A3526" t="s">
        <v>7306</v>
      </c>
      <c r="G3526" t="s">
        <v>3751</v>
      </c>
      <c r="H3526" t="s">
        <v>3751</v>
      </c>
      <c r="I3526" t="s">
        <v>3751</v>
      </c>
      <c r="J3526">
        <v>0</v>
      </c>
      <c r="K3526">
        <v>0</v>
      </c>
    </row>
    <row r="3527" spans="1:11" x14ac:dyDescent="0.25">
      <c r="A3527" t="s">
        <v>7307</v>
      </c>
      <c r="G3527" t="s">
        <v>3751</v>
      </c>
      <c r="H3527" t="s">
        <v>3751</v>
      </c>
      <c r="I3527" t="s">
        <v>3751</v>
      </c>
      <c r="J3527">
        <v>0</v>
      </c>
      <c r="K3527">
        <v>0</v>
      </c>
    </row>
    <row r="3528" spans="1:11" x14ac:dyDescent="0.25">
      <c r="A3528" t="s">
        <v>7308</v>
      </c>
      <c r="G3528" t="s">
        <v>3751</v>
      </c>
      <c r="H3528" t="s">
        <v>3751</v>
      </c>
      <c r="I3528" t="s">
        <v>3751</v>
      </c>
      <c r="J3528">
        <v>0</v>
      </c>
      <c r="K3528">
        <v>0</v>
      </c>
    </row>
    <row r="3529" spans="1:11" x14ac:dyDescent="0.25">
      <c r="A3529" t="s">
        <v>7309</v>
      </c>
      <c r="G3529" t="s">
        <v>3751</v>
      </c>
      <c r="H3529" t="s">
        <v>3751</v>
      </c>
      <c r="I3529" t="s">
        <v>3751</v>
      </c>
      <c r="J3529">
        <v>0</v>
      </c>
      <c r="K3529">
        <v>0</v>
      </c>
    </row>
    <row r="3530" spans="1:11" x14ac:dyDescent="0.25">
      <c r="A3530" t="s">
        <v>7310</v>
      </c>
      <c r="G3530" t="s">
        <v>3751</v>
      </c>
      <c r="H3530" t="s">
        <v>3751</v>
      </c>
      <c r="I3530" t="s">
        <v>3751</v>
      </c>
      <c r="J3530">
        <v>0</v>
      </c>
      <c r="K3530">
        <v>0</v>
      </c>
    </row>
    <row r="3531" spans="1:11" x14ac:dyDescent="0.25">
      <c r="A3531" t="s">
        <v>7311</v>
      </c>
      <c r="G3531" t="s">
        <v>3751</v>
      </c>
      <c r="H3531" t="s">
        <v>3751</v>
      </c>
      <c r="I3531" t="s">
        <v>3751</v>
      </c>
      <c r="J3531">
        <v>0</v>
      </c>
      <c r="K3531">
        <v>0</v>
      </c>
    </row>
    <row r="3532" spans="1:11" x14ac:dyDescent="0.25">
      <c r="A3532" t="s">
        <v>7312</v>
      </c>
      <c r="G3532" t="s">
        <v>3751</v>
      </c>
      <c r="H3532" t="s">
        <v>3751</v>
      </c>
      <c r="I3532" t="s">
        <v>3751</v>
      </c>
      <c r="J3532">
        <v>0</v>
      </c>
      <c r="K3532">
        <v>0</v>
      </c>
    </row>
    <row r="3533" spans="1:11" x14ac:dyDescent="0.25">
      <c r="A3533" t="s">
        <v>7313</v>
      </c>
      <c r="G3533" t="s">
        <v>3751</v>
      </c>
      <c r="H3533" t="s">
        <v>3751</v>
      </c>
      <c r="I3533" t="s">
        <v>3751</v>
      </c>
      <c r="J3533">
        <v>0</v>
      </c>
      <c r="K3533">
        <v>0</v>
      </c>
    </row>
    <row r="3534" spans="1:11" x14ac:dyDescent="0.25">
      <c r="A3534" t="s">
        <v>7314</v>
      </c>
      <c r="G3534" t="s">
        <v>3751</v>
      </c>
      <c r="H3534" t="s">
        <v>3751</v>
      </c>
      <c r="I3534" t="s">
        <v>3751</v>
      </c>
      <c r="J3534">
        <v>0</v>
      </c>
      <c r="K3534">
        <v>0</v>
      </c>
    </row>
    <row r="3535" spans="1:11" x14ac:dyDescent="0.25">
      <c r="A3535" t="s">
        <v>7315</v>
      </c>
      <c r="G3535" t="s">
        <v>3751</v>
      </c>
      <c r="H3535" t="s">
        <v>3751</v>
      </c>
      <c r="I3535" t="s">
        <v>3751</v>
      </c>
      <c r="J3535">
        <v>0</v>
      </c>
      <c r="K3535">
        <v>0</v>
      </c>
    </row>
    <row r="3536" spans="1:11" x14ac:dyDescent="0.25">
      <c r="A3536" t="s">
        <v>7316</v>
      </c>
      <c r="G3536" t="s">
        <v>3751</v>
      </c>
      <c r="H3536" t="s">
        <v>3751</v>
      </c>
      <c r="I3536" t="s">
        <v>3751</v>
      </c>
      <c r="J3536">
        <v>0</v>
      </c>
      <c r="K3536">
        <v>0</v>
      </c>
    </row>
    <row r="3537" spans="1:11" x14ac:dyDescent="0.25">
      <c r="A3537" t="s">
        <v>7317</v>
      </c>
      <c r="G3537" t="s">
        <v>3751</v>
      </c>
      <c r="H3537" t="s">
        <v>3751</v>
      </c>
      <c r="I3537" t="s">
        <v>3751</v>
      </c>
      <c r="J3537">
        <v>0</v>
      </c>
      <c r="K3537">
        <v>0</v>
      </c>
    </row>
    <row r="3538" spans="1:11" x14ac:dyDescent="0.25">
      <c r="A3538" t="s">
        <v>7318</v>
      </c>
      <c r="G3538" t="s">
        <v>3751</v>
      </c>
      <c r="H3538" t="s">
        <v>3751</v>
      </c>
      <c r="I3538" t="s">
        <v>3751</v>
      </c>
      <c r="J3538">
        <v>0</v>
      </c>
      <c r="K3538">
        <v>0</v>
      </c>
    </row>
    <row r="3539" spans="1:11" x14ac:dyDescent="0.25">
      <c r="A3539" t="s">
        <v>7319</v>
      </c>
      <c r="G3539" t="s">
        <v>3751</v>
      </c>
      <c r="H3539" t="s">
        <v>3751</v>
      </c>
      <c r="I3539" t="s">
        <v>3751</v>
      </c>
      <c r="J3539">
        <v>0</v>
      </c>
      <c r="K3539">
        <v>0</v>
      </c>
    </row>
    <row r="3540" spans="1:11" x14ac:dyDescent="0.25">
      <c r="A3540" t="s">
        <v>7320</v>
      </c>
      <c r="G3540" t="s">
        <v>3751</v>
      </c>
      <c r="H3540" t="s">
        <v>3751</v>
      </c>
      <c r="I3540" t="s">
        <v>3751</v>
      </c>
      <c r="J3540">
        <v>0</v>
      </c>
      <c r="K3540">
        <v>0</v>
      </c>
    </row>
    <row r="3541" spans="1:11" x14ac:dyDescent="0.25">
      <c r="A3541" t="s">
        <v>7321</v>
      </c>
      <c r="G3541" t="s">
        <v>3751</v>
      </c>
      <c r="H3541" t="s">
        <v>3751</v>
      </c>
      <c r="I3541" t="s">
        <v>3751</v>
      </c>
      <c r="J3541">
        <v>0</v>
      </c>
      <c r="K3541">
        <v>0</v>
      </c>
    </row>
    <row r="3542" spans="1:11" x14ac:dyDescent="0.25">
      <c r="A3542" t="s">
        <v>7322</v>
      </c>
      <c r="G3542" t="s">
        <v>3751</v>
      </c>
      <c r="H3542" t="s">
        <v>3751</v>
      </c>
      <c r="I3542" t="s">
        <v>3751</v>
      </c>
      <c r="J3542">
        <v>0</v>
      </c>
      <c r="K3542">
        <v>0</v>
      </c>
    </row>
    <row r="3543" spans="1:11" x14ac:dyDescent="0.25">
      <c r="A3543" t="s">
        <v>7323</v>
      </c>
      <c r="G3543" t="s">
        <v>3751</v>
      </c>
      <c r="H3543" t="s">
        <v>3751</v>
      </c>
      <c r="I3543" t="s">
        <v>3751</v>
      </c>
      <c r="J3543">
        <v>0</v>
      </c>
      <c r="K3543">
        <v>0</v>
      </c>
    </row>
    <row r="3544" spans="1:11" x14ac:dyDescent="0.25">
      <c r="A3544" t="s">
        <v>7324</v>
      </c>
      <c r="G3544" t="s">
        <v>3751</v>
      </c>
      <c r="H3544" t="s">
        <v>3751</v>
      </c>
      <c r="I3544" t="s">
        <v>3751</v>
      </c>
      <c r="J3544">
        <v>0</v>
      </c>
      <c r="K3544">
        <v>0</v>
      </c>
    </row>
    <row r="3545" spans="1:11" x14ac:dyDescent="0.25">
      <c r="A3545" t="s">
        <v>7325</v>
      </c>
      <c r="G3545" t="s">
        <v>3751</v>
      </c>
      <c r="H3545" t="s">
        <v>3751</v>
      </c>
      <c r="I3545" t="s">
        <v>3751</v>
      </c>
      <c r="J3545">
        <v>0</v>
      </c>
      <c r="K3545">
        <v>0</v>
      </c>
    </row>
    <row r="3546" spans="1:11" x14ac:dyDescent="0.25">
      <c r="A3546" t="s">
        <v>7326</v>
      </c>
      <c r="G3546" t="s">
        <v>3751</v>
      </c>
      <c r="H3546" t="s">
        <v>3751</v>
      </c>
      <c r="I3546" t="s">
        <v>3751</v>
      </c>
      <c r="J3546">
        <v>0</v>
      </c>
      <c r="K3546">
        <v>0</v>
      </c>
    </row>
    <row r="3547" spans="1:11" x14ac:dyDescent="0.25">
      <c r="A3547" t="s">
        <v>7327</v>
      </c>
      <c r="G3547" t="s">
        <v>3751</v>
      </c>
      <c r="H3547" t="s">
        <v>3751</v>
      </c>
      <c r="I3547" t="s">
        <v>3751</v>
      </c>
      <c r="J3547">
        <v>0</v>
      </c>
      <c r="K3547">
        <v>0</v>
      </c>
    </row>
    <row r="3548" spans="1:11" x14ac:dyDescent="0.25">
      <c r="A3548" t="s">
        <v>7328</v>
      </c>
      <c r="G3548" t="s">
        <v>3751</v>
      </c>
      <c r="H3548" t="s">
        <v>3751</v>
      </c>
      <c r="I3548" t="s">
        <v>3751</v>
      </c>
      <c r="J3548">
        <v>0</v>
      </c>
      <c r="K3548">
        <v>0</v>
      </c>
    </row>
    <row r="3549" spans="1:11" x14ac:dyDescent="0.25">
      <c r="A3549" t="s">
        <v>7329</v>
      </c>
      <c r="G3549" t="s">
        <v>3751</v>
      </c>
      <c r="H3549" t="s">
        <v>3751</v>
      </c>
      <c r="I3549" t="s">
        <v>3751</v>
      </c>
      <c r="J3549">
        <v>0</v>
      </c>
      <c r="K3549">
        <v>0</v>
      </c>
    </row>
    <row r="3550" spans="1:11" x14ac:dyDescent="0.25">
      <c r="A3550" t="s">
        <v>7330</v>
      </c>
      <c r="G3550" t="s">
        <v>3751</v>
      </c>
      <c r="H3550" t="s">
        <v>3751</v>
      </c>
      <c r="I3550" t="s">
        <v>3751</v>
      </c>
      <c r="J3550">
        <v>0</v>
      </c>
      <c r="K3550">
        <v>0</v>
      </c>
    </row>
    <row r="3551" spans="1:11" x14ac:dyDescent="0.25">
      <c r="A3551" t="s">
        <v>7331</v>
      </c>
      <c r="G3551" t="s">
        <v>3751</v>
      </c>
      <c r="H3551" t="s">
        <v>3751</v>
      </c>
      <c r="I3551" t="s">
        <v>3751</v>
      </c>
      <c r="J3551">
        <v>0</v>
      </c>
      <c r="K3551">
        <v>0</v>
      </c>
    </row>
    <row r="3552" spans="1:11" x14ac:dyDescent="0.25">
      <c r="A3552" t="s">
        <v>7332</v>
      </c>
      <c r="G3552" t="s">
        <v>3751</v>
      </c>
      <c r="H3552" t="s">
        <v>3751</v>
      </c>
      <c r="I3552" t="s">
        <v>3751</v>
      </c>
      <c r="J3552">
        <v>0</v>
      </c>
      <c r="K3552">
        <v>0</v>
      </c>
    </row>
    <row r="3553" spans="1:11" x14ac:dyDescent="0.25">
      <c r="A3553" t="s">
        <v>7333</v>
      </c>
      <c r="G3553" t="s">
        <v>3751</v>
      </c>
      <c r="H3553" t="s">
        <v>3751</v>
      </c>
      <c r="I3553" t="s">
        <v>3751</v>
      </c>
      <c r="J3553">
        <v>0</v>
      </c>
      <c r="K3553">
        <v>0</v>
      </c>
    </row>
    <row r="3554" spans="1:11" x14ac:dyDescent="0.25">
      <c r="A3554" t="s">
        <v>7334</v>
      </c>
      <c r="G3554" t="s">
        <v>3751</v>
      </c>
      <c r="H3554" t="s">
        <v>3751</v>
      </c>
      <c r="I3554" t="s">
        <v>3751</v>
      </c>
      <c r="J3554">
        <v>0</v>
      </c>
      <c r="K3554">
        <v>0</v>
      </c>
    </row>
    <row r="3555" spans="1:11" x14ac:dyDescent="0.25">
      <c r="A3555" t="s">
        <v>7335</v>
      </c>
      <c r="G3555" t="s">
        <v>3751</v>
      </c>
      <c r="H3555" t="s">
        <v>3751</v>
      </c>
      <c r="I3555" t="s">
        <v>3751</v>
      </c>
      <c r="J3555">
        <v>0</v>
      </c>
      <c r="K3555">
        <v>0</v>
      </c>
    </row>
    <row r="3556" spans="1:11" x14ac:dyDescent="0.25">
      <c r="A3556" t="s">
        <v>7336</v>
      </c>
      <c r="G3556" t="s">
        <v>3751</v>
      </c>
      <c r="H3556" t="s">
        <v>3751</v>
      </c>
      <c r="I3556" t="s">
        <v>3751</v>
      </c>
      <c r="J3556">
        <v>0</v>
      </c>
      <c r="K3556">
        <v>0</v>
      </c>
    </row>
    <row r="3557" spans="1:11" x14ac:dyDescent="0.25">
      <c r="A3557" t="s">
        <v>7337</v>
      </c>
      <c r="G3557" t="s">
        <v>3751</v>
      </c>
      <c r="H3557" t="s">
        <v>3751</v>
      </c>
      <c r="I3557" t="s">
        <v>3751</v>
      </c>
      <c r="J3557">
        <v>0</v>
      </c>
      <c r="K3557">
        <v>0</v>
      </c>
    </row>
    <row r="3558" spans="1:11" x14ac:dyDescent="0.25">
      <c r="A3558" t="s">
        <v>7338</v>
      </c>
      <c r="G3558" t="s">
        <v>3751</v>
      </c>
      <c r="H3558" t="s">
        <v>3751</v>
      </c>
      <c r="I3558" t="s">
        <v>3751</v>
      </c>
      <c r="J3558">
        <v>0</v>
      </c>
      <c r="K3558">
        <v>0</v>
      </c>
    </row>
    <row r="3559" spans="1:11" x14ac:dyDescent="0.25">
      <c r="A3559" t="s">
        <v>7339</v>
      </c>
      <c r="G3559" t="s">
        <v>3751</v>
      </c>
      <c r="H3559" t="s">
        <v>3751</v>
      </c>
      <c r="I3559" t="s">
        <v>3751</v>
      </c>
      <c r="J3559">
        <v>0</v>
      </c>
      <c r="K3559">
        <v>0</v>
      </c>
    </row>
    <row r="3560" spans="1:11" x14ac:dyDescent="0.25">
      <c r="A3560" t="s">
        <v>7340</v>
      </c>
      <c r="G3560" t="s">
        <v>3751</v>
      </c>
      <c r="H3560" t="s">
        <v>3751</v>
      </c>
      <c r="I3560" t="s">
        <v>3751</v>
      </c>
      <c r="J3560">
        <v>0</v>
      </c>
      <c r="K3560">
        <v>0</v>
      </c>
    </row>
    <row r="3561" spans="1:11" x14ac:dyDescent="0.25">
      <c r="A3561" t="s">
        <v>7341</v>
      </c>
      <c r="G3561" t="s">
        <v>3751</v>
      </c>
      <c r="H3561" t="s">
        <v>3751</v>
      </c>
      <c r="I3561" t="s">
        <v>3751</v>
      </c>
      <c r="J3561">
        <v>0</v>
      </c>
      <c r="K3561">
        <v>0</v>
      </c>
    </row>
    <row r="3562" spans="1:11" x14ac:dyDescent="0.25">
      <c r="A3562" t="s">
        <v>7342</v>
      </c>
      <c r="G3562" t="s">
        <v>3751</v>
      </c>
      <c r="H3562" t="s">
        <v>3751</v>
      </c>
      <c r="I3562" t="s">
        <v>3751</v>
      </c>
      <c r="J3562">
        <v>0</v>
      </c>
      <c r="K3562">
        <v>0</v>
      </c>
    </row>
    <row r="3563" spans="1:11" x14ac:dyDescent="0.25">
      <c r="A3563" t="s">
        <v>7343</v>
      </c>
      <c r="G3563" t="s">
        <v>3751</v>
      </c>
      <c r="H3563" t="s">
        <v>3751</v>
      </c>
      <c r="I3563" t="s">
        <v>3751</v>
      </c>
      <c r="J3563">
        <v>0</v>
      </c>
      <c r="K3563">
        <v>0</v>
      </c>
    </row>
    <row r="3564" spans="1:11" x14ac:dyDescent="0.25">
      <c r="A3564" t="s">
        <v>7344</v>
      </c>
      <c r="G3564" t="s">
        <v>3751</v>
      </c>
      <c r="H3564" t="s">
        <v>3751</v>
      </c>
      <c r="I3564" t="s">
        <v>3751</v>
      </c>
      <c r="J3564">
        <v>0</v>
      </c>
      <c r="K3564">
        <v>0</v>
      </c>
    </row>
    <row r="3565" spans="1:11" x14ac:dyDescent="0.25">
      <c r="A3565" t="s">
        <v>7345</v>
      </c>
      <c r="G3565" t="s">
        <v>3751</v>
      </c>
      <c r="H3565" t="s">
        <v>3751</v>
      </c>
      <c r="I3565" t="s">
        <v>3751</v>
      </c>
      <c r="J3565">
        <v>0</v>
      </c>
      <c r="K3565">
        <v>0</v>
      </c>
    </row>
    <row r="3566" spans="1:11" x14ac:dyDescent="0.25">
      <c r="A3566" t="s">
        <v>7346</v>
      </c>
      <c r="G3566" t="s">
        <v>3751</v>
      </c>
      <c r="H3566" t="s">
        <v>3751</v>
      </c>
      <c r="I3566" t="s">
        <v>3751</v>
      </c>
      <c r="J3566">
        <v>0</v>
      </c>
      <c r="K3566">
        <v>0</v>
      </c>
    </row>
    <row r="3567" spans="1:11" x14ac:dyDescent="0.25">
      <c r="A3567" t="s">
        <v>7347</v>
      </c>
      <c r="G3567" t="s">
        <v>3751</v>
      </c>
      <c r="H3567" t="s">
        <v>3751</v>
      </c>
      <c r="I3567" t="s">
        <v>3751</v>
      </c>
      <c r="J3567">
        <v>0</v>
      </c>
      <c r="K3567">
        <v>0</v>
      </c>
    </row>
    <row r="3568" spans="1:11" x14ac:dyDescent="0.25">
      <c r="A3568" t="s">
        <v>7348</v>
      </c>
      <c r="G3568" t="s">
        <v>3751</v>
      </c>
      <c r="H3568" t="s">
        <v>3751</v>
      </c>
      <c r="I3568" t="s">
        <v>3751</v>
      </c>
      <c r="J3568">
        <v>0</v>
      </c>
      <c r="K3568">
        <v>0</v>
      </c>
    </row>
    <row r="3569" spans="1:11" x14ac:dyDescent="0.25">
      <c r="A3569" t="s">
        <v>7349</v>
      </c>
      <c r="G3569" t="s">
        <v>3751</v>
      </c>
      <c r="H3569" t="s">
        <v>3751</v>
      </c>
      <c r="I3569" t="s">
        <v>3751</v>
      </c>
      <c r="J3569">
        <v>0</v>
      </c>
      <c r="K3569">
        <v>0</v>
      </c>
    </row>
    <row r="3570" spans="1:11" x14ac:dyDescent="0.25">
      <c r="A3570" t="s">
        <v>7350</v>
      </c>
      <c r="G3570" t="s">
        <v>3751</v>
      </c>
      <c r="H3570" t="s">
        <v>3751</v>
      </c>
      <c r="I3570" t="s">
        <v>3751</v>
      </c>
      <c r="J3570">
        <v>0</v>
      </c>
      <c r="K3570">
        <v>0</v>
      </c>
    </row>
    <row r="3571" spans="1:11" x14ac:dyDescent="0.25">
      <c r="A3571" t="s">
        <v>7351</v>
      </c>
      <c r="G3571" t="s">
        <v>3751</v>
      </c>
      <c r="H3571" t="s">
        <v>3751</v>
      </c>
      <c r="I3571" t="s">
        <v>3751</v>
      </c>
      <c r="J3571">
        <v>0</v>
      </c>
      <c r="K3571">
        <v>0</v>
      </c>
    </row>
    <row r="3572" spans="1:11" x14ac:dyDescent="0.25">
      <c r="A3572" t="s">
        <v>7352</v>
      </c>
      <c r="G3572" t="s">
        <v>3751</v>
      </c>
      <c r="H3572" t="s">
        <v>3751</v>
      </c>
      <c r="I3572" t="s">
        <v>3751</v>
      </c>
      <c r="J3572">
        <v>0</v>
      </c>
      <c r="K3572">
        <v>0</v>
      </c>
    </row>
    <row r="3573" spans="1:11" x14ac:dyDescent="0.25">
      <c r="A3573" t="s">
        <v>7353</v>
      </c>
      <c r="G3573" t="s">
        <v>3751</v>
      </c>
      <c r="H3573" t="s">
        <v>3751</v>
      </c>
      <c r="I3573" t="s">
        <v>3751</v>
      </c>
      <c r="J3573">
        <v>0</v>
      </c>
      <c r="K3573">
        <v>0</v>
      </c>
    </row>
    <row r="3574" spans="1:11" x14ac:dyDescent="0.25">
      <c r="A3574" t="s">
        <v>7354</v>
      </c>
      <c r="G3574" t="s">
        <v>3751</v>
      </c>
      <c r="H3574" t="s">
        <v>3751</v>
      </c>
      <c r="I3574" t="s">
        <v>3751</v>
      </c>
      <c r="J3574">
        <v>0</v>
      </c>
      <c r="K3574">
        <v>0</v>
      </c>
    </row>
    <row r="3575" spans="1:11" x14ac:dyDescent="0.25">
      <c r="A3575" t="s">
        <v>7355</v>
      </c>
      <c r="G3575" t="s">
        <v>3751</v>
      </c>
      <c r="H3575" t="s">
        <v>3751</v>
      </c>
      <c r="I3575" t="s">
        <v>3751</v>
      </c>
      <c r="J3575">
        <v>0</v>
      </c>
      <c r="K3575">
        <v>0</v>
      </c>
    </row>
    <row r="3576" spans="1:11" x14ac:dyDescent="0.25">
      <c r="A3576" t="s">
        <v>7356</v>
      </c>
      <c r="G3576" t="s">
        <v>3751</v>
      </c>
      <c r="H3576" t="s">
        <v>3751</v>
      </c>
      <c r="I3576" t="s">
        <v>3751</v>
      </c>
      <c r="J3576">
        <v>0</v>
      </c>
      <c r="K3576">
        <v>0</v>
      </c>
    </row>
    <row r="3577" spans="1:11" x14ac:dyDescent="0.25">
      <c r="A3577" t="s">
        <v>7357</v>
      </c>
      <c r="G3577" t="s">
        <v>3751</v>
      </c>
      <c r="H3577" t="s">
        <v>3751</v>
      </c>
      <c r="I3577" t="s">
        <v>3751</v>
      </c>
      <c r="J3577">
        <v>0</v>
      </c>
      <c r="K3577">
        <v>0</v>
      </c>
    </row>
    <row r="3578" spans="1:11" x14ac:dyDescent="0.25">
      <c r="A3578" t="s">
        <v>7358</v>
      </c>
      <c r="G3578" t="s">
        <v>3751</v>
      </c>
      <c r="H3578" t="s">
        <v>3751</v>
      </c>
      <c r="I3578" t="s">
        <v>3751</v>
      </c>
      <c r="J3578">
        <v>0</v>
      </c>
      <c r="K3578">
        <v>0</v>
      </c>
    </row>
    <row r="3579" spans="1:11" x14ac:dyDescent="0.25">
      <c r="A3579" t="s">
        <v>7359</v>
      </c>
      <c r="G3579" t="s">
        <v>3751</v>
      </c>
      <c r="H3579" t="s">
        <v>3751</v>
      </c>
      <c r="I3579" t="s">
        <v>3751</v>
      </c>
      <c r="J3579">
        <v>0</v>
      </c>
      <c r="K3579">
        <v>0</v>
      </c>
    </row>
    <row r="3580" spans="1:11" x14ac:dyDescent="0.25">
      <c r="A3580" t="s">
        <v>7360</v>
      </c>
      <c r="G3580" t="s">
        <v>3751</v>
      </c>
      <c r="H3580" t="s">
        <v>3751</v>
      </c>
      <c r="I3580" t="s">
        <v>3751</v>
      </c>
      <c r="J3580">
        <v>0</v>
      </c>
      <c r="K3580">
        <v>0</v>
      </c>
    </row>
    <row r="3581" spans="1:11" x14ac:dyDescent="0.25">
      <c r="A3581" t="s">
        <v>7361</v>
      </c>
      <c r="G3581" t="s">
        <v>3751</v>
      </c>
      <c r="H3581" t="s">
        <v>3751</v>
      </c>
      <c r="I3581" t="s">
        <v>3751</v>
      </c>
      <c r="J3581">
        <v>0</v>
      </c>
      <c r="K3581">
        <v>0</v>
      </c>
    </row>
    <row r="3582" spans="1:11" x14ac:dyDescent="0.25">
      <c r="A3582" t="s">
        <v>7362</v>
      </c>
      <c r="G3582" t="s">
        <v>3751</v>
      </c>
      <c r="H3582" t="s">
        <v>3751</v>
      </c>
      <c r="I3582" t="s">
        <v>3751</v>
      </c>
      <c r="J3582">
        <v>0</v>
      </c>
      <c r="K3582">
        <v>0</v>
      </c>
    </row>
    <row r="3583" spans="1:11" x14ac:dyDescent="0.25">
      <c r="A3583" t="s">
        <v>7363</v>
      </c>
      <c r="G3583" t="s">
        <v>3751</v>
      </c>
      <c r="H3583" t="s">
        <v>3751</v>
      </c>
      <c r="I3583" t="s">
        <v>3751</v>
      </c>
      <c r="J3583">
        <v>0</v>
      </c>
      <c r="K3583">
        <v>0</v>
      </c>
    </row>
    <row r="3584" spans="1:11" x14ac:dyDescent="0.25">
      <c r="A3584" t="s">
        <v>7364</v>
      </c>
      <c r="G3584" t="s">
        <v>3751</v>
      </c>
      <c r="H3584" t="s">
        <v>3751</v>
      </c>
      <c r="I3584" t="s">
        <v>3751</v>
      </c>
      <c r="J3584">
        <v>0</v>
      </c>
      <c r="K3584">
        <v>0</v>
      </c>
    </row>
    <row r="3585" spans="1:11" x14ac:dyDescent="0.25">
      <c r="A3585" t="s">
        <v>7365</v>
      </c>
      <c r="G3585" t="s">
        <v>3751</v>
      </c>
      <c r="H3585" t="s">
        <v>3751</v>
      </c>
      <c r="I3585" t="s">
        <v>3751</v>
      </c>
      <c r="J3585">
        <v>0</v>
      </c>
      <c r="K3585">
        <v>0</v>
      </c>
    </row>
    <row r="3586" spans="1:11" x14ac:dyDescent="0.25">
      <c r="A3586" t="s">
        <v>7366</v>
      </c>
      <c r="G3586" t="s">
        <v>3751</v>
      </c>
      <c r="H3586" t="s">
        <v>3751</v>
      </c>
      <c r="I3586" t="s">
        <v>3751</v>
      </c>
      <c r="J3586">
        <v>0</v>
      </c>
      <c r="K3586">
        <v>0</v>
      </c>
    </row>
    <row r="3587" spans="1:11" x14ac:dyDescent="0.25">
      <c r="A3587" t="s">
        <v>7367</v>
      </c>
      <c r="G3587" t="s">
        <v>3751</v>
      </c>
      <c r="H3587" t="s">
        <v>3751</v>
      </c>
      <c r="I3587" t="s">
        <v>3751</v>
      </c>
      <c r="J3587">
        <v>0</v>
      </c>
      <c r="K3587">
        <v>0</v>
      </c>
    </row>
    <row r="3588" spans="1:11" x14ac:dyDescent="0.25">
      <c r="A3588" t="s">
        <v>7368</v>
      </c>
      <c r="G3588" t="s">
        <v>3751</v>
      </c>
      <c r="H3588" t="s">
        <v>3751</v>
      </c>
      <c r="I3588" t="s">
        <v>3751</v>
      </c>
      <c r="J3588">
        <v>0</v>
      </c>
      <c r="K3588">
        <v>0</v>
      </c>
    </row>
    <row r="3589" spans="1:11" x14ac:dyDescent="0.25">
      <c r="A3589" t="s">
        <v>7369</v>
      </c>
      <c r="G3589" t="s">
        <v>3751</v>
      </c>
      <c r="H3589" t="s">
        <v>3751</v>
      </c>
      <c r="I3589" t="s">
        <v>3751</v>
      </c>
      <c r="J3589">
        <v>0</v>
      </c>
      <c r="K3589">
        <v>0</v>
      </c>
    </row>
    <row r="3590" spans="1:11" x14ac:dyDescent="0.25">
      <c r="A3590" t="s">
        <v>7370</v>
      </c>
      <c r="G3590" t="s">
        <v>3751</v>
      </c>
      <c r="H3590" t="s">
        <v>3751</v>
      </c>
      <c r="I3590" t="s">
        <v>3751</v>
      </c>
      <c r="J3590">
        <v>0</v>
      </c>
      <c r="K3590">
        <v>0</v>
      </c>
    </row>
    <row r="3591" spans="1:11" x14ac:dyDescent="0.25">
      <c r="A3591" t="s">
        <v>7371</v>
      </c>
      <c r="G3591" t="s">
        <v>3751</v>
      </c>
      <c r="H3591" t="s">
        <v>3751</v>
      </c>
      <c r="I3591" t="s">
        <v>3751</v>
      </c>
      <c r="J3591">
        <v>0</v>
      </c>
      <c r="K3591">
        <v>0</v>
      </c>
    </row>
    <row r="3592" spans="1:11" x14ac:dyDescent="0.25">
      <c r="A3592" t="s">
        <v>7372</v>
      </c>
      <c r="G3592" t="s">
        <v>3751</v>
      </c>
      <c r="H3592" t="s">
        <v>3751</v>
      </c>
      <c r="I3592" t="s">
        <v>3751</v>
      </c>
      <c r="J3592">
        <v>0</v>
      </c>
      <c r="K3592">
        <v>0</v>
      </c>
    </row>
    <row r="3593" spans="1:11" x14ac:dyDescent="0.25">
      <c r="A3593" t="s">
        <v>7373</v>
      </c>
      <c r="G3593" t="s">
        <v>3751</v>
      </c>
      <c r="H3593" t="s">
        <v>3751</v>
      </c>
      <c r="I3593" t="s">
        <v>3751</v>
      </c>
      <c r="J3593">
        <v>0</v>
      </c>
      <c r="K3593">
        <v>0</v>
      </c>
    </row>
    <row r="3594" spans="1:11" x14ac:dyDescent="0.25">
      <c r="A3594" t="s">
        <v>7374</v>
      </c>
      <c r="G3594" t="s">
        <v>3751</v>
      </c>
      <c r="H3594" t="s">
        <v>3751</v>
      </c>
      <c r="I3594" t="s">
        <v>3751</v>
      </c>
      <c r="J3594">
        <v>0</v>
      </c>
      <c r="K3594">
        <v>0</v>
      </c>
    </row>
    <row r="3595" spans="1:11" x14ac:dyDescent="0.25">
      <c r="A3595" t="s">
        <v>7375</v>
      </c>
      <c r="G3595" t="s">
        <v>3751</v>
      </c>
      <c r="H3595" t="s">
        <v>3751</v>
      </c>
      <c r="I3595" t="s">
        <v>3751</v>
      </c>
      <c r="J3595">
        <v>0</v>
      </c>
      <c r="K3595">
        <v>0</v>
      </c>
    </row>
    <row r="3596" spans="1:11" x14ac:dyDescent="0.25">
      <c r="A3596" t="s">
        <v>7376</v>
      </c>
      <c r="G3596" t="s">
        <v>3751</v>
      </c>
      <c r="H3596" t="s">
        <v>3751</v>
      </c>
      <c r="I3596" t="s">
        <v>3751</v>
      </c>
      <c r="J3596">
        <v>0</v>
      </c>
      <c r="K3596">
        <v>0</v>
      </c>
    </row>
    <row r="3597" spans="1:11" x14ac:dyDescent="0.25">
      <c r="A3597" t="s">
        <v>7377</v>
      </c>
      <c r="G3597" t="s">
        <v>3751</v>
      </c>
      <c r="H3597" t="s">
        <v>3751</v>
      </c>
      <c r="I3597" t="s">
        <v>3751</v>
      </c>
      <c r="J3597">
        <v>0</v>
      </c>
      <c r="K3597">
        <v>0</v>
      </c>
    </row>
    <row r="3598" spans="1:11" x14ac:dyDescent="0.25">
      <c r="A3598" t="s">
        <v>7378</v>
      </c>
      <c r="G3598" t="s">
        <v>3751</v>
      </c>
      <c r="H3598" t="s">
        <v>3751</v>
      </c>
      <c r="I3598" t="s">
        <v>3751</v>
      </c>
      <c r="J3598">
        <v>0</v>
      </c>
      <c r="K3598">
        <v>0</v>
      </c>
    </row>
    <row r="3599" spans="1:11" x14ac:dyDescent="0.25">
      <c r="A3599" t="s">
        <v>7379</v>
      </c>
      <c r="G3599" t="s">
        <v>3751</v>
      </c>
      <c r="H3599" t="s">
        <v>3751</v>
      </c>
      <c r="I3599" t="s">
        <v>3751</v>
      </c>
      <c r="J3599">
        <v>0</v>
      </c>
      <c r="K3599">
        <v>0</v>
      </c>
    </row>
    <row r="3600" spans="1:11" x14ac:dyDescent="0.25">
      <c r="A3600" t="s">
        <v>7380</v>
      </c>
      <c r="G3600" t="s">
        <v>3751</v>
      </c>
      <c r="H3600" t="s">
        <v>3751</v>
      </c>
      <c r="I3600" t="s">
        <v>3751</v>
      </c>
      <c r="J3600">
        <v>0</v>
      </c>
      <c r="K3600">
        <v>0</v>
      </c>
    </row>
    <row r="3601" spans="1:11" x14ac:dyDescent="0.25">
      <c r="A3601" t="s">
        <v>7381</v>
      </c>
      <c r="G3601" t="s">
        <v>3751</v>
      </c>
      <c r="H3601" t="s">
        <v>3751</v>
      </c>
      <c r="I3601" t="s">
        <v>3751</v>
      </c>
      <c r="J3601">
        <v>0</v>
      </c>
      <c r="K3601">
        <v>0</v>
      </c>
    </row>
    <row r="3602" spans="1:11" x14ac:dyDescent="0.25">
      <c r="A3602" t="s">
        <v>7382</v>
      </c>
      <c r="G3602" t="s">
        <v>3751</v>
      </c>
      <c r="H3602" t="s">
        <v>3751</v>
      </c>
      <c r="I3602" t="s">
        <v>3751</v>
      </c>
      <c r="J3602">
        <v>0</v>
      </c>
      <c r="K3602">
        <v>0</v>
      </c>
    </row>
    <row r="3603" spans="1:11" x14ac:dyDescent="0.25">
      <c r="A3603" t="s">
        <v>7383</v>
      </c>
      <c r="G3603" t="s">
        <v>3751</v>
      </c>
      <c r="H3603" t="s">
        <v>3751</v>
      </c>
      <c r="I3603" t="s">
        <v>3751</v>
      </c>
      <c r="J3603">
        <v>0</v>
      </c>
      <c r="K3603">
        <v>0</v>
      </c>
    </row>
    <row r="3604" spans="1:11" x14ac:dyDescent="0.25">
      <c r="A3604" t="s">
        <v>7384</v>
      </c>
      <c r="G3604" t="s">
        <v>3751</v>
      </c>
      <c r="H3604" t="s">
        <v>3751</v>
      </c>
      <c r="I3604" t="s">
        <v>3751</v>
      </c>
      <c r="J3604">
        <v>0</v>
      </c>
      <c r="K3604">
        <v>0</v>
      </c>
    </row>
    <row r="3605" spans="1:11" x14ac:dyDescent="0.25">
      <c r="A3605" t="s">
        <v>7385</v>
      </c>
      <c r="G3605" t="s">
        <v>3751</v>
      </c>
      <c r="H3605" t="s">
        <v>3751</v>
      </c>
      <c r="I3605" t="s">
        <v>3751</v>
      </c>
      <c r="J3605">
        <v>0</v>
      </c>
      <c r="K3605">
        <v>0</v>
      </c>
    </row>
    <row r="3606" spans="1:11" x14ac:dyDescent="0.25">
      <c r="A3606" t="s">
        <v>7386</v>
      </c>
      <c r="G3606" t="s">
        <v>3751</v>
      </c>
      <c r="H3606" t="s">
        <v>3751</v>
      </c>
      <c r="I3606" t="s">
        <v>3751</v>
      </c>
      <c r="J3606">
        <v>0</v>
      </c>
      <c r="K3606">
        <v>0</v>
      </c>
    </row>
    <row r="3607" spans="1:11" x14ac:dyDescent="0.25">
      <c r="A3607" t="s">
        <v>7387</v>
      </c>
      <c r="G3607" t="s">
        <v>3751</v>
      </c>
      <c r="H3607" t="s">
        <v>3751</v>
      </c>
      <c r="I3607" t="s">
        <v>3751</v>
      </c>
      <c r="J3607">
        <v>0</v>
      </c>
      <c r="K3607">
        <v>0</v>
      </c>
    </row>
    <row r="3608" spans="1:11" x14ac:dyDescent="0.25">
      <c r="A3608" t="s">
        <v>7388</v>
      </c>
      <c r="G3608" t="s">
        <v>3751</v>
      </c>
      <c r="H3608" t="s">
        <v>3751</v>
      </c>
      <c r="I3608" t="s">
        <v>3751</v>
      </c>
      <c r="J3608">
        <v>0</v>
      </c>
      <c r="K3608">
        <v>0</v>
      </c>
    </row>
    <row r="3609" spans="1:11" x14ac:dyDescent="0.25">
      <c r="A3609" t="s">
        <v>7389</v>
      </c>
      <c r="G3609" t="s">
        <v>3751</v>
      </c>
      <c r="H3609" t="s">
        <v>3751</v>
      </c>
      <c r="I3609" t="s">
        <v>3751</v>
      </c>
      <c r="J3609">
        <v>0</v>
      </c>
      <c r="K3609">
        <v>0</v>
      </c>
    </row>
    <row r="3610" spans="1:11" x14ac:dyDescent="0.25">
      <c r="A3610" t="s">
        <v>7390</v>
      </c>
      <c r="G3610" t="s">
        <v>3751</v>
      </c>
      <c r="H3610" t="s">
        <v>3751</v>
      </c>
      <c r="I3610" t="s">
        <v>3751</v>
      </c>
      <c r="J3610">
        <v>0</v>
      </c>
      <c r="K3610">
        <v>0</v>
      </c>
    </row>
    <row r="3611" spans="1:11" x14ac:dyDescent="0.25">
      <c r="A3611" t="s">
        <v>7391</v>
      </c>
      <c r="G3611" t="s">
        <v>3751</v>
      </c>
      <c r="H3611" t="s">
        <v>3751</v>
      </c>
      <c r="I3611" t="s">
        <v>3751</v>
      </c>
      <c r="J3611">
        <v>0</v>
      </c>
      <c r="K3611">
        <v>0</v>
      </c>
    </row>
    <row r="3612" spans="1:11" x14ac:dyDescent="0.25">
      <c r="A3612" t="s">
        <v>7392</v>
      </c>
      <c r="G3612" t="s">
        <v>3751</v>
      </c>
      <c r="H3612" t="s">
        <v>3751</v>
      </c>
      <c r="I3612" t="s">
        <v>3751</v>
      </c>
      <c r="J3612">
        <v>0</v>
      </c>
      <c r="K3612">
        <v>0</v>
      </c>
    </row>
    <row r="3613" spans="1:11" x14ac:dyDescent="0.25">
      <c r="A3613" t="s">
        <v>7393</v>
      </c>
      <c r="G3613" t="s">
        <v>3751</v>
      </c>
      <c r="H3613" t="s">
        <v>3751</v>
      </c>
      <c r="I3613" t="s">
        <v>3751</v>
      </c>
      <c r="J3613">
        <v>0</v>
      </c>
      <c r="K3613">
        <v>0</v>
      </c>
    </row>
    <row r="3614" spans="1:11" x14ac:dyDescent="0.25">
      <c r="A3614" t="s">
        <v>7394</v>
      </c>
      <c r="G3614" t="s">
        <v>3751</v>
      </c>
      <c r="H3614" t="s">
        <v>3751</v>
      </c>
      <c r="I3614" t="s">
        <v>3751</v>
      </c>
      <c r="J3614">
        <v>0</v>
      </c>
      <c r="K3614">
        <v>0</v>
      </c>
    </row>
    <row r="3615" spans="1:11" x14ac:dyDescent="0.25">
      <c r="A3615" t="s">
        <v>7395</v>
      </c>
      <c r="G3615" t="s">
        <v>3751</v>
      </c>
      <c r="H3615" t="s">
        <v>3751</v>
      </c>
      <c r="I3615" t="s">
        <v>3751</v>
      </c>
      <c r="J3615">
        <v>0</v>
      </c>
      <c r="K3615">
        <v>0</v>
      </c>
    </row>
    <row r="3616" spans="1:11" x14ac:dyDescent="0.25">
      <c r="A3616" t="s">
        <v>7396</v>
      </c>
      <c r="G3616" t="s">
        <v>3751</v>
      </c>
      <c r="H3616" t="s">
        <v>3751</v>
      </c>
      <c r="I3616" t="s">
        <v>3751</v>
      </c>
      <c r="J3616">
        <v>0</v>
      </c>
      <c r="K3616">
        <v>0</v>
      </c>
    </row>
    <row r="3617" spans="1:11" x14ac:dyDescent="0.25">
      <c r="A3617" t="s">
        <v>7397</v>
      </c>
      <c r="G3617" t="s">
        <v>3751</v>
      </c>
      <c r="H3617" t="s">
        <v>3751</v>
      </c>
      <c r="I3617" t="s">
        <v>3751</v>
      </c>
      <c r="J3617">
        <v>0</v>
      </c>
      <c r="K3617">
        <v>0</v>
      </c>
    </row>
    <row r="3618" spans="1:11" x14ac:dyDescent="0.25">
      <c r="A3618" t="s">
        <v>7398</v>
      </c>
      <c r="G3618" t="s">
        <v>3751</v>
      </c>
      <c r="H3618" t="s">
        <v>3751</v>
      </c>
      <c r="I3618" t="s">
        <v>3751</v>
      </c>
      <c r="J3618">
        <v>0</v>
      </c>
      <c r="K3618">
        <v>0</v>
      </c>
    </row>
    <row r="3619" spans="1:11" x14ac:dyDescent="0.25">
      <c r="A3619" t="s">
        <v>7399</v>
      </c>
      <c r="G3619" t="s">
        <v>3751</v>
      </c>
      <c r="H3619" t="s">
        <v>3751</v>
      </c>
      <c r="I3619" t="s">
        <v>3751</v>
      </c>
      <c r="J3619">
        <v>0</v>
      </c>
      <c r="K3619">
        <v>0</v>
      </c>
    </row>
    <row r="3620" spans="1:11" x14ac:dyDescent="0.25">
      <c r="A3620" t="s">
        <v>7400</v>
      </c>
      <c r="G3620" t="s">
        <v>3751</v>
      </c>
      <c r="H3620" t="s">
        <v>3751</v>
      </c>
      <c r="I3620" t="s">
        <v>3751</v>
      </c>
      <c r="J3620">
        <v>0</v>
      </c>
      <c r="K3620">
        <v>0</v>
      </c>
    </row>
    <row r="3621" spans="1:11" x14ac:dyDescent="0.25">
      <c r="A3621" t="s">
        <v>7401</v>
      </c>
      <c r="G3621" t="s">
        <v>3751</v>
      </c>
      <c r="H3621" t="s">
        <v>3751</v>
      </c>
      <c r="I3621" t="s">
        <v>3751</v>
      </c>
      <c r="J3621">
        <v>0</v>
      </c>
      <c r="K3621">
        <v>0</v>
      </c>
    </row>
    <row r="3622" spans="1:11" x14ac:dyDescent="0.25">
      <c r="A3622" t="s">
        <v>7402</v>
      </c>
      <c r="G3622" t="s">
        <v>3751</v>
      </c>
      <c r="H3622" t="s">
        <v>3751</v>
      </c>
      <c r="I3622" t="s">
        <v>3751</v>
      </c>
      <c r="J3622">
        <v>0</v>
      </c>
      <c r="K3622">
        <v>0</v>
      </c>
    </row>
    <row r="3623" spans="1:11" x14ac:dyDescent="0.25">
      <c r="A3623" t="s">
        <v>7403</v>
      </c>
      <c r="G3623" t="s">
        <v>3751</v>
      </c>
      <c r="H3623" t="s">
        <v>3751</v>
      </c>
      <c r="I3623" t="s">
        <v>3751</v>
      </c>
      <c r="J3623">
        <v>0</v>
      </c>
      <c r="K3623">
        <v>0</v>
      </c>
    </row>
    <row r="3624" spans="1:11" x14ac:dyDescent="0.25">
      <c r="A3624" t="s">
        <v>7404</v>
      </c>
      <c r="G3624" t="s">
        <v>3751</v>
      </c>
      <c r="H3624" t="s">
        <v>3751</v>
      </c>
      <c r="I3624" t="s">
        <v>3751</v>
      </c>
      <c r="J3624">
        <v>0</v>
      </c>
      <c r="K3624">
        <v>0</v>
      </c>
    </row>
    <row r="3625" spans="1:11" x14ac:dyDescent="0.25">
      <c r="A3625" t="s">
        <v>7405</v>
      </c>
      <c r="G3625" t="s">
        <v>3751</v>
      </c>
      <c r="H3625" t="s">
        <v>3751</v>
      </c>
      <c r="I3625" t="s">
        <v>3751</v>
      </c>
      <c r="J3625">
        <v>0</v>
      </c>
      <c r="K3625">
        <v>0</v>
      </c>
    </row>
    <row r="3626" spans="1:11" x14ac:dyDescent="0.25">
      <c r="A3626" t="s">
        <v>7406</v>
      </c>
      <c r="G3626" t="s">
        <v>3751</v>
      </c>
      <c r="H3626" t="s">
        <v>3751</v>
      </c>
      <c r="I3626" t="s">
        <v>3751</v>
      </c>
      <c r="J3626">
        <v>0</v>
      </c>
      <c r="K3626">
        <v>0</v>
      </c>
    </row>
    <row r="3627" spans="1:11" x14ac:dyDescent="0.25">
      <c r="A3627" t="s">
        <v>7407</v>
      </c>
      <c r="G3627" t="s">
        <v>3751</v>
      </c>
      <c r="H3627" t="s">
        <v>3751</v>
      </c>
      <c r="I3627" t="s">
        <v>3751</v>
      </c>
      <c r="J3627">
        <v>0</v>
      </c>
      <c r="K3627">
        <v>0</v>
      </c>
    </row>
    <row r="3628" spans="1:11" x14ac:dyDescent="0.25">
      <c r="A3628" t="s">
        <v>7408</v>
      </c>
      <c r="G3628" t="s">
        <v>3751</v>
      </c>
      <c r="H3628" t="s">
        <v>3751</v>
      </c>
      <c r="I3628" t="s">
        <v>3751</v>
      </c>
      <c r="J3628">
        <v>0</v>
      </c>
      <c r="K3628">
        <v>0</v>
      </c>
    </row>
    <row r="3629" spans="1:11" x14ac:dyDescent="0.25">
      <c r="A3629" t="s">
        <v>7409</v>
      </c>
      <c r="G3629" t="s">
        <v>3751</v>
      </c>
      <c r="H3629" t="s">
        <v>3751</v>
      </c>
      <c r="I3629" t="s">
        <v>3751</v>
      </c>
      <c r="J3629">
        <v>0</v>
      </c>
      <c r="K3629">
        <v>0</v>
      </c>
    </row>
    <row r="3630" spans="1:11" x14ac:dyDescent="0.25">
      <c r="A3630" t="s">
        <v>7410</v>
      </c>
      <c r="G3630" t="s">
        <v>3751</v>
      </c>
      <c r="H3630" t="s">
        <v>3751</v>
      </c>
      <c r="I3630" t="s">
        <v>3751</v>
      </c>
      <c r="J3630">
        <v>0</v>
      </c>
      <c r="K3630">
        <v>0</v>
      </c>
    </row>
    <row r="3631" spans="1:11" x14ac:dyDescent="0.25">
      <c r="A3631" t="s">
        <v>7411</v>
      </c>
      <c r="G3631" t="s">
        <v>3751</v>
      </c>
      <c r="H3631" t="s">
        <v>3751</v>
      </c>
      <c r="I3631" t="s">
        <v>3751</v>
      </c>
      <c r="J3631">
        <v>0</v>
      </c>
      <c r="K3631">
        <v>0</v>
      </c>
    </row>
    <row r="3632" spans="1:11" x14ac:dyDescent="0.25">
      <c r="A3632" t="s">
        <v>7412</v>
      </c>
      <c r="G3632" t="s">
        <v>3751</v>
      </c>
      <c r="H3632" t="s">
        <v>3751</v>
      </c>
      <c r="I3632" t="s">
        <v>3751</v>
      </c>
      <c r="J3632">
        <v>0</v>
      </c>
      <c r="K3632">
        <v>0</v>
      </c>
    </row>
    <row r="3633" spans="1:11" x14ac:dyDescent="0.25">
      <c r="A3633" t="s">
        <v>7413</v>
      </c>
      <c r="G3633" t="s">
        <v>3751</v>
      </c>
      <c r="H3633" t="s">
        <v>3751</v>
      </c>
      <c r="I3633" t="s">
        <v>3751</v>
      </c>
      <c r="J3633">
        <v>0</v>
      </c>
      <c r="K3633">
        <v>0</v>
      </c>
    </row>
    <row r="3634" spans="1:11" x14ac:dyDescent="0.25">
      <c r="A3634" t="s">
        <v>7414</v>
      </c>
      <c r="G3634" t="s">
        <v>3751</v>
      </c>
      <c r="H3634" t="s">
        <v>3751</v>
      </c>
      <c r="I3634" t="s">
        <v>3751</v>
      </c>
      <c r="J3634">
        <v>0</v>
      </c>
      <c r="K3634">
        <v>0</v>
      </c>
    </row>
    <row r="3635" spans="1:11" x14ac:dyDescent="0.25">
      <c r="A3635" t="s">
        <v>7415</v>
      </c>
      <c r="G3635" t="s">
        <v>3751</v>
      </c>
      <c r="H3635" t="s">
        <v>3751</v>
      </c>
      <c r="I3635" t="s">
        <v>3751</v>
      </c>
      <c r="J3635">
        <v>0</v>
      </c>
      <c r="K3635">
        <v>0</v>
      </c>
    </row>
    <row r="3636" spans="1:11" x14ac:dyDescent="0.25">
      <c r="A3636" t="s">
        <v>7416</v>
      </c>
      <c r="G3636" t="s">
        <v>3751</v>
      </c>
      <c r="H3636" t="s">
        <v>3751</v>
      </c>
      <c r="I3636" t="s">
        <v>3751</v>
      </c>
      <c r="J3636">
        <v>0</v>
      </c>
      <c r="K3636">
        <v>0</v>
      </c>
    </row>
    <row r="3637" spans="1:11" x14ac:dyDescent="0.25">
      <c r="A3637" t="s">
        <v>7417</v>
      </c>
      <c r="G3637" t="s">
        <v>3751</v>
      </c>
      <c r="H3637" t="s">
        <v>3751</v>
      </c>
      <c r="I3637" t="s">
        <v>3751</v>
      </c>
      <c r="J3637">
        <v>0</v>
      </c>
      <c r="K3637">
        <v>0</v>
      </c>
    </row>
    <row r="3638" spans="1:11" x14ac:dyDescent="0.25">
      <c r="A3638" t="s">
        <v>7418</v>
      </c>
      <c r="G3638" t="s">
        <v>3751</v>
      </c>
      <c r="H3638" t="s">
        <v>3751</v>
      </c>
      <c r="I3638" t="s">
        <v>3751</v>
      </c>
      <c r="J3638">
        <v>0</v>
      </c>
      <c r="K3638">
        <v>0</v>
      </c>
    </row>
    <row r="3639" spans="1:11" x14ac:dyDescent="0.25">
      <c r="A3639" t="s">
        <v>7419</v>
      </c>
      <c r="G3639" t="s">
        <v>3751</v>
      </c>
      <c r="H3639" t="s">
        <v>3751</v>
      </c>
      <c r="I3639" t="s">
        <v>3751</v>
      </c>
      <c r="J3639">
        <v>0</v>
      </c>
      <c r="K3639">
        <v>0</v>
      </c>
    </row>
    <row r="3640" spans="1:11" x14ac:dyDescent="0.25">
      <c r="A3640" t="s">
        <v>7420</v>
      </c>
      <c r="G3640" t="s">
        <v>3751</v>
      </c>
      <c r="H3640" t="s">
        <v>3751</v>
      </c>
      <c r="I3640" t="s">
        <v>3751</v>
      </c>
      <c r="J3640">
        <v>0</v>
      </c>
      <c r="K3640">
        <v>0</v>
      </c>
    </row>
    <row r="3641" spans="1:11" x14ac:dyDescent="0.25">
      <c r="A3641" t="s">
        <v>7421</v>
      </c>
      <c r="G3641" t="s">
        <v>3751</v>
      </c>
      <c r="H3641" t="s">
        <v>3751</v>
      </c>
      <c r="I3641" t="s">
        <v>3751</v>
      </c>
      <c r="J3641">
        <v>0</v>
      </c>
      <c r="K3641">
        <v>0</v>
      </c>
    </row>
    <row r="3642" spans="1:11" x14ac:dyDescent="0.25">
      <c r="A3642" t="s">
        <v>7422</v>
      </c>
      <c r="G3642" t="s">
        <v>3751</v>
      </c>
      <c r="H3642" t="s">
        <v>3751</v>
      </c>
      <c r="I3642" t="s">
        <v>3751</v>
      </c>
      <c r="J3642">
        <v>0</v>
      </c>
      <c r="K3642">
        <v>0</v>
      </c>
    </row>
    <row r="3643" spans="1:11" x14ac:dyDescent="0.25">
      <c r="A3643" t="s">
        <v>7423</v>
      </c>
      <c r="G3643" t="s">
        <v>3751</v>
      </c>
      <c r="H3643" t="s">
        <v>3751</v>
      </c>
      <c r="I3643" t="s">
        <v>3751</v>
      </c>
      <c r="J3643">
        <v>0</v>
      </c>
      <c r="K3643">
        <v>0</v>
      </c>
    </row>
    <row r="3644" spans="1:11" x14ac:dyDescent="0.25">
      <c r="A3644" t="s">
        <v>7424</v>
      </c>
      <c r="G3644" t="s">
        <v>3751</v>
      </c>
      <c r="H3644" t="s">
        <v>3751</v>
      </c>
      <c r="I3644" t="s">
        <v>3751</v>
      </c>
      <c r="J3644">
        <v>0</v>
      </c>
      <c r="K3644">
        <v>0</v>
      </c>
    </row>
    <row r="3645" spans="1:11" x14ac:dyDescent="0.25">
      <c r="A3645" t="s">
        <v>7425</v>
      </c>
      <c r="G3645" t="s">
        <v>3751</v>
      </c>
      <c r="H3645" t="s">
        <v>3751</v>
      </c>
      <c r="I3645" t="s">
        <v>3751</v>
      </c>
      <c r="J3645">
        <v>0</v>
      </c>
      <c r="K3645">
        <v>0</v>
      </c>
    </row>
    <row r="3646" spans="1:11" x14ac:dyDescent="0.25">
      <c r="A3646" t="s">
        <v>7426</v>
      </c>
      <c r="G3646" t="s">
        <v>3751</v>
      </c>
      <c r="H3646" t="s">
        <v>3751</v>
      </c>
      <c r="I3646" t="s">
        <v>3751</v>
      </c>
      <c r="J3646">
        <v>0</v>
      </c>
      <c r="K3646">
        <v>0</v>
      </c>
    </row>
    <row r="3647" spans="1:11" x14ac:dyDescent="0.25">
      <c r="A3647" t="s">
        <v>7427</v>
      </c>
      <c r="G3647" t="s">
        <v>3751</v>
      </c>
      <c r="H3647" t="s">
        <v>3751</v>
      </c>
      <c r="I3647" t="s">
        <v>3751</v>
      </c>
      <c r="J3647">
        <v>0</v>
      </c>
      <c r="K3647">
        <v>0</v>
      </c>
    </row>
    <row r="3648" spans="1:11" x14ac:dyDescent="0.25">
      <c r="A3648" t="s">
        <v>7428</v>
      </c>
      <c r="G3648" t="s">
        <v>3751</v>
      </c>
      <c r="H3648" t="s">
        <v>3751</v>
      </c>
      <c r="I3648" t="s">
        <v>3751</v>
      </c>
      <c r="J3648">
        <v>0</v>
      </c>
      <c r="K3648">
        <v>0</v>
      </c>
    </row>
    <row r="3649" spans="1:11" x14ac:dyDescent="0.25">
      <c r="A3649" t="s">
        <v>7429</v>
      </c>
      <c r="G3649" t="s">
        <v>3751</v>
      </c>
      <c r="H3649" t="s">
        <v>3751</v>
      </c>
      <c r="I3649" t="s">
        <v>3751</v>
      </c>
      <c r="J3649">
        <v>0</v>
      </c>
      <c r="K3649">
        <v>0</v>
      </c>
    </row>
    <row r="3650" spans="1:11" x14ac:dyDescent="0.25">
      <c r="A3650" t="s">
        <v>7430</v>
      </c>
      <c r="G3650" t="s">
        <v>3751</v>
      </c>
      <c r="H3650" t="s">
        <v>3751</v>
      </c>
      <c r="I3650" t="s">
        <v>3751</v>
      </c>
      <c r="J3650">
        <v>0</v>
      </c>
      <c r="K3650">
        <v>0</v>
      </c>
    </row>
    <row r="3651" spans="1:11" x14ac:dyDescent="0.25">
      <c r="A3651" t="s">
        <v>7431</v>
      </c>
      <c r="G3651" t="s">
        <v>3751</v>
      </c>
      <c r="H3651" t="s">
        <v>3751</v>
      </c>
      <c r="I3651" t="s">
        <v>3751</v>
      </c>
      <c r="J3651">
        <v>0</v>
      </c>
      <c r="K3651">
        <v>0</v>
      </c>
    </row>
    <row r="3652" spans="1:11" x14ac:dyDescent="0.25">
      <c r="A3652" t="s">
        <v>7432</v>
      </c>
      <c r="G3652" t="s">
        <v>3751</v>
      </c>
      <c r="H3652" t="s">
        <v>3751</v>
      </c>
      <c r="I3652" t="s">
        <v>3751</v>
      </c>
      <c r="J3652">
        <v>0</v>
      </c>
      <c r="K3652">
        <v>0</v>
      </c>
    </row>
    <row r="3653" spans="1:11" x14ac:dyDescent="0.25">
      <c r="A3653" t="s">
        <v>7433</v>
      </c>
      <c r="G3653" t="s">
        <v>3751</v>
      </c>
      <c r="H3653" t="s">
        <v>3751</v>
      </c>
      <c r="I3653" t="s">
        <v>3751</v>
      </c>
      <c r="J3653">
        <v>0</v>
      </c>
      <c r="K3653">
        <v>0</v>
      </c>
    </row>
    <row r="3654" spans="1:11" x14ac:dyDescent="0.25">
      <c r="A3654" t="s">
        <v>7434</v>
      </c>
      <c r="G3654" t="s">
        <v>3751</v>
      </c>
      <c r="H3654" t="s">
        <v>3751</v>
      </c>
      <c r="I3654" t="s">
        <v>3751</v>
      </c>
      <c r="J3654">
        <v>0</v>
      </c>
      <c r="K3654">
        <v>0</v>
      </c>
    </row>
    <row r="3655" spans="1:11" x14ac:dyDescent="0.25">
      <c r="A3655" t="s">
        <v>7435</v>
      </c>
      <c r="G3655" t="s">
        <v>3751</v>
      </c>
      <c r="H3655" t="s">
        <v>3751</v>
      </c>
      <c r="I3655" t="s">
        <v>3751</v>
      </c>
      <c r="J3655">
        <v>0</v>
      </c>
      <c r="K3655">
        <v>0</v>
      </c>
    </row>
    <row r="3656" spans="1:11" x14ac:dyDescent="0.25">
      <c r="A3656" t="s">
        <v>7436</v>
      </c>
      <c r="G3656" t="s">
        <v>3751</v>
      </c>
      <c r="H3656" t="s">
        <v>3751</v>
      </c>
      <c r="I3656" t="s">
        <v>3751</v>
      </c>
      <c r="J3656">
        <v>0</v>
      </c>
      <c r="K3656">
        <v>0</v>
      </c>
    </row>
    <row r="3657" spans="1:11" x14ac:dyDescent="0.25">
      <c r="A3657" t="s">
        <v>7437</v>
      </c>
      <c r="G3657" t="s">
        <v>3751</v>
      </c>
      <c r="H3657" t="s">
        <v>3751</v>
      </c>
      <c r="I3657" t="s">
        <v>3751</v>
      </c>
      <c r="J3657">
        <v>0</v>
      </c>
      <c r="K3657">
        <v>0</v>
      </c>
    </row>
    <row r="3658" spans="1:11" x14ac:dyDescent="0.25">
      <c r="A3658" t="s">
        <v>7438</v>
      </c>
      <c r="G3658" t="s">
        <v>3751</v>
      </c>
      <c r="H3658" t="s">
        <v>3751</v>
      </c>
      <c r="I3658" t="s">
        <v>3751</v>
      </c>
      <c r="J3658">
        <v>0</v>
      </c>
      <c r="K3658">
        <v>0</v>
      </c>
    </row>
    <row r="3659" spans="1:11" x14ac:dyDescent="0.25">
      <c r="A3659" t="s">
        <v>7439</v>
      </c>
      <c r="G3659" t="s">
        <v>3751</v>
      </c>
      <c r="H3659" t="s">
        <v>3751</v>
      </c>
      <c r="I3659" t="s">
        <v>3751</v>
      </c>
      <c r="J3659">
        <v>0</v>
      </c>
      <c r="K3659">
        <v>0</v>
      </c>
    </row>
    <row r="3660" spans="1:11" x14ac:dyDescent="0.25">
      <c r="A3660" t="s">
        <v>7440</v>
      </c>
      <c r="G3660" t="s">
        <v>3751</v>
      </c>
      <c r="H3660" t="s">
        <v>3751</v>
      </c>
      <c r="I3660" t="s">
        <v>3751</v>
      </c>
      <c r="J3660">
        <v>0</v>
      </c>
      <c r="K3660">
        <v>0</v>
      </c>
    </row>
    <row r="3661" spans="1:11" x14ac:dyDescent="0.25">
      <c r="A3661" t="s">
        <v>7441</v>
      </c>
      <c r="G3661" t="s">
        <v>3751</v>
      </c>
      <c r="H3661" t="s">
        <v>3751</v>
      </c>
      <c r="I3661" t="s">
        <v>3751</v>
      </c>
      <c r="J3661">
        <v>0</v>
      </c>
      <c r="K3661">
        <v>0</v>
      </c>
    </row>
    <row r="3662" spans="1:11" x14ac:dyDescent="0.25">
      <c r="A3662" t="s">
        <v>7442</v>
      </c>
      <c r="G3662" t="s">
        <v>3751</v>
      </c>
      <c r="H3662" t="s">
        <v>3751</v>
      </c>
      <c r="I3662" t="s">
        <v>3751</v>
      </c>
      <c r="J3662">
        <v>0</v>
      </c>
      <c r="K3662">
        <v>0</v>
      </c>
    </row>
    <row r="3663" spans="1:11" x14ac:dyDescent="0.25">
      <c r="A3663" t="s">
        <v>7443</v>
      </c>
      <c r="G3663" t="s">
        <v>3751</v>
      </c>
      <c r="H3663" t="s">
        <v>3751</v>
      </c>
      <c r="I3663" t="s">
        <v>3751</v>
      </c>
      <c r="J3663">
        <v>0</v>
      </c>
      <c r="K3663">
        <v>0</v>
      </c>
    </row>
    <row r="3664" spans="1:11" x14ac:dyDescent="0.25">
      <c r="A3664" t="s">
        <v>7444</v>
      </c>
      <c r="G3664" t="s">
        <v>3751</v>
      </c>
      <c r="H3664" t="s">
        <v>3751</v>
      </c>
      <c r="I3664" t="s">
        <v>3751</v>
      </c>
      <c r="J3664">
        <v>0</v>
      </c>
      <c r="K3664">
        <v>0</v>
      </c>
    </row>
    <row r="3665" spans="1:11" x14ac:dyDescent="0.25">
      <c r="A3665" t="s">
        <v>7445</v>
      </c>
      <c r="G3665" t="s">
        <v>3751</v>
      </c>
      <c r="H3665" t="s">
        <v>3751</v>
      </c>
      <c r="I3665" t="s">
        <v>3751</v>
      </c>
      <c r="J3665">
        <v>0</v>
      </c>
      <c r="K3665">
        <v>0</v>
      </c>
    </row>
    <row r="3666" spans="1:11" x14ac:dyDescent="0.25">
      <c r="A3666" t="s">
        <v>7446</v>
      </c>
      <c r="G3666" t="s">
        <v>3751</v>
      </c>
      <c r="H3666" t="s">
        <v>3751</v>
      </c>
      <c r="I3666" t="s">
        <v>3751</v>
      </c>
      <c r="J3666">
        <v>0</v>
      </c>
      <c r="K3666">
        <v>0</v>
      </c>
    </row>
    <row r="3667" spans="1:11" x14ac:dyDescent="0.25">
      <c r="A3667" t="s">
        <v>7447</v>
      </c>
      <c r="G3667" t="s">
        <v>3751</v>
      </c>
      <c r="H3667" t="s">
        <v>3751</v>
      </c>
      <c r="I3667" t="s">
        <v>3751</v>
      </c>
      <c r="J3667">
        <v>0</v>
      </c>
      <c r="K3667">
        <v>0</v>
      </c>
    </row>
    <row r="3668" spans="1:11" x14ac:dyDescent="0.25">
      <c r="A3668" t="s">
        <v>7448</v>
      </c>
      <c r="G3668" t="s">
        <v>3751</v>
      </c>
      <c r="H3668" t="s">
        <v>3751</v>
      </c>
      <c r="I3668" t="s">
        <v>3751</v>
      </c>
      <c r="J3668">
        <v>0</v>
      </c>
      <c r="K3668">
        <v>0</v>
      </c>
    </row>
    <row r="3669" spans="1:11" x14ac:dyDescent="0.25">
      <c r="A3669" t="s">
        <v>7449</v>
      </c>
      <c r="G3669" t="s">
        <v>3751</v>
      </c>
      <c r="H3669" t="s">
        <v>3751</v>
      </c>
      <c r="I3669" t="s">
        <v>3751</v>
      </c>
      <c r="J3669">
        <v>0</v>
      </c>
      <c r="K3669">
        <v>0</v>
      </c>
    </row>
    <row r="3670" spans="1:11" x14ac:dyDescent="0.25">
      <c r="A3670" t="s">
        <v>7450</v>
      </c>
      <c r="G3670" t="s">
        <v>3751</v>
      </c>
      <c r="H3670" t="s">
        <v>3751</v>
      </c>
      <c r="I3670" t="s">
        <v>3751</v>
      </c>
      <c r="J3670">
        <v>0</v>
      </c>
      <c r="K3670">
        <v>0</v>
      </c>
    </row>
    <row r="3671" spans="1:11" x14ac:dyDescent="0.25">
      <c r="A3671" t="s">
        <v>7451</v>
      </c>
      <c r="G3671" t="s">
        <v>3751</v>
      </c>
      <c r="H3671" t="s">
        <v>3751</v>
      </c>
      <c r="I3671" t="s">
        <v>3751</v>
      </c>
      <c r="J3671">
        <v>0</v>
      </c>
      <c r="K3671">
        <v>0</v>
      </c>
    </row>
    <row r="3672" spans="1:11" x14ac:dyDescent="0.25">
      <c r="A3672" t="s">
        <v>7452</v>
      </c>
      <c r="G3672" t="s">
        <v>3751</v>
      </c>
      <c r="H3672" t="s">
        <v>3751</v>
      </c>
      <c r="I3672" t="s">
        <v>3751</v>
      </c>
      <c r="J3672">
        <v>0</v>
      </c>
      <c r="K3672">
        <v>0</v>
      </c>
    </row>
    <row r="3673" spans="1:11" x14ac:dyDescent="0.25">
      <c r="A3673" t="s">
        <v>7453</v>
      </c>
      <c r="G3673" t="s">
        <v>3751</v>
      </c>
      <c r="H3673" t="s">
        <v>3751</v>
      </c>
      <c r="I3673" t="s">
        <v>3751</v>
      </c>
      <c r="J3673">
        <v>0</v>
      </c>
      <c r="K3673">
        <v>0</v>
      </c>
    </row>
    <row r="3674" spans="1:11" x14ac:dyDescent="0.25">
      <c r="A3674" t="s">
        <v>7454</v>
      </c>
      <c r="G3674" t="s">
        <v>3751</v>
      </c>
      <c r="H3674" t="s">
        <v>3751</v>
      </c>
      <c r="I3674" t="s">
        <v>3751</v>
      </c>
      <c r="J3674">
        <v>0</v>
      </c>
      <c r="K3674">
        <v>0</v>
      </c>
    </row>
    <row r="3675" spans="1:11" x14ac:dyDescent="0.25">
      <c r="A3675" t="s">
        <v>7455</v>
      </c>
      <c r="G3675" t="s">
        <v>3751</v>
      </c>
      <c r="H3675" t="s">
        <v>3751</v>
      </c>
      <c r="I3675" t="s">
        <v>3751</v>
      </c>
      <c r="J3675">
        <v>0</v>
      </c>
      <c r="K3675">
        <v>0</v>
      </c>
    </row>
    <row r="3676" spans="1:11" x14ac:dyDescent="0.25">
      <c r="A3676" t="s">
        <v>7456</v>
      </c>
      <c r="G3676" t="s">
        <v>3751</v>
      </c>
      <c r="H3676" t="s">
        <v>3751</v>
      </c>
      <c r="I3676" t="s">
        <v>3751</v>
      </c>
      <c r="J3676">
        <v>0</v>
      </c>
      <c r="K3676">
        <v>0</v>
      </c>
    </row>
    <row r="3677" spans="1:11" x14ac:dyDescent="0.25">
      <c r="A3677" t="s">
        <v>7457</v>
      </c>
      <c r="G3677" t="s">
        <v>3751</v>
      </c>
      <c r="H3677" t="s">
        <v>3751</v>
      </c>
      <c r="I3677" t="s">
        <v>3751</v>
      </c>
      <c r="J3677">
        <v>0</v>
      </c>
      <c r="K3677">
        <v>0</v>
      </c>
    </row>
    <row r="3678" spans="1:11" x14ac:dyDescent="0.25">
      <c r="A3678" t="s">
        <v>7458</v>
      </c>
      <c r="G3678" t="s">
        <v>3751</v>
      </c>
      <c r="H3678" t="s">
        <v>3751</v>
      </c>
      <c r="I3678" t="s">
        <v>3751</v>
      </c>
      <c r="J3678">
        <v>0</v>
      </c>
      <c r="K3678">
        <v>0</v>
      </c>
    </row>
    <row r="3679" spans="1:11" x14ac:dyDescent="0.25">
      <c r="A3679" t="s">
        <v>7459</v>
      </c>
      <c r="G3679" t="s">
        <v>3751</v>
      </c>
      <c r="H3679" t="s">
        <v>3751</v>
      </c>
      <c r="I3679" t="s">
        <v>3751</v>
      </c>
      <c r="J3679">
        <v>0</v>
      </c>
      <c r="K3679">
        <v>0</v>
      </c>
    </row>
    <row r="3680" spans="1:11" x14ac:dyDescent="0.25">
      <c r="A3680" t="s">
        <v>7460</v>
      </c>
      <c r="G3680" t="s">
        <v>3751</v>
      </c>
      <c r="H3680" t="s">
        <v>3751</v>
      </c>
      <c r="I3680" t="s">
        <v>3751</v>
      </c>
      <c r="J3680">
        <v>0</v>
      </c>
      <c r="K3680">
        <v>0</v>
      </c>
    </row>
    <row r="3681" spans="1:11" x14ac:dyDescent="0.25">
      <c r="A3681" t="s">
        <v>7461</v>
      </c>
      <c r="G3681" t="s">
        <v>3751</v>
      </c>
      <c r="H3681" t="s">
        <v>3751</v>
      </c>
      <c r="I3681" t="s">
        <v>3751</v>
      </c>
      <c r="J3681">
        <v>0</v>
      </c>
      <c r="K3681">
        <v>0</v>
      </c>
    </row>
    <row r="3682" spans="1:11" x14ac:dyDescent="0.25">
      <c r="A3682" t="s">
        <v>7462</v>
      </c>
      <c r="G3682" t="s">
        <v>3751</v>
      </c>
      <c r="H3682" t="s">
        <v>3751</v>
      </c>
      <c r="I3682" t="s">
        <v>3751</v>
      </c>
      <c r="J3682">
        <v>0</v>
      </c>
      <c r="K3682">
        <v>0</v>
      </c>
    </row>
    <row r="3683" spans="1:11" x14ac:dyDescent="0.25">
      <c r="A3683" t="s">
        <v>7463</v>
      </c>
      <c r="G3683" t="s">
        <v>3751</v>
      </c>
      <c r="H3683" t="s">
        <v>3751</v>
      </c>
      <c r="I3683" t="s">
        <v>3751</v>
      </c>
      <c r="J3683">
        <v>0</v>
      </c>
      <c r="K3683">
        <v>0</v>
      </c>
    </row>
    <row r="3684" spans="1:11" x14ac:dyDescent="0.25">
      <c r="A3684" t="s">
        <v>7464</v>
      </c>
      <c r="G3684" t="s">
        <v>3751</v>
      </c>
      <c r="H3684" t="s">
        <v>3751</v>
      </c>
      <c r="I3684" t="s">
        <v>3751</v>
      </c>
      <c r="J3684">
        <v>0</v>
      </c>
      <c r="K3684">
        <v>0</v>
      </c>
    </row>
    <row r="3685" spans="1:11" x14ac:dyDescent="0.25">
      <c r="A3685" t="s">
        <v>7465</v>
      </c>
      <c r="G3685" t="s">
        <v>3751</v>
      </c>
      <c r="H3685" t="s">
        <v>3751</v>
      </c>
      <c r="I3685" t="s">
        <v>3751</v>
      </c>
      <c r="J3685">
        <v>0</v>
      </c>
      <c r="K3685">
        <v>0</v>
      </c>
    </row>
    <row r="3686" spans="1:11" x14ac:dyDescent="0.25">
      <c r="A3686" t="s">
        <v>7466</v>
      </c>
      <c r="G3686" t="s">
        <v>3751</v>
      </c>
      <c r="H3686" t="s">
        <v>3751</v>
      </c>
      <c r="I3686" t="s">
        <v>3751</v>
      </c>
      <c r="J3686">
        <v>0</v>
      </c>
      <c r="K3686">
        <v>0</v>
      </c>
    </row>
    <row r="3687" spans="1:11" x14ac:dyDescent="0.25">
      <c r="A3687" t="s">
        <v>7467</v>
      </c>
      <c r="G3687" t="s">
        <v>3751</v>
      </c>
      <c r="H3687" t="s">
        <v>3751</v>
      </c>
      <c r="I3687" t="s">
        <v>3751</v>
      </c>
      <c r="J3687">
        <v>0</v>
      </c>
      <c r="K3687">
        <v>0</v>
      </c>
    </row>
    <row r="3688" spans="1:11" x14ac:dyDescent="0.25">
      <c r="A3688" t="s">
        <v>7468</v>
      </c>
      <c r="G3688" t="s">
        <v>3751</v>
      </c>
      <c r="H3688" t="s">
        <v>3751</v>
      </c>
      <c r="I3688" t="s">
        <v>3751</v>
      </c>
      <c r="J3688">
        <v>0</v>
      </c>
      <c r="K3688">
        <v>0</v>
      </c>
    </row>
    <row r="3689" spans="1:11" x14ac:dyDescent="0.25">
      <c r="A3689" t="s">
        <v>7469</v>
      </c>
      <c r="G3689" t="s">
        <v>3751</v>
      </c>
      <c r="H3689" t="s">
        <v>3751</v>
      </c>
      <c r="I3689" t="s">
        <v>3751</v>
      </c>
      <c r="J3689">
        <v>0</v>
      </c>
      <c r="K3689">
        <v>0</v>
      </c>
    </row>
    <row r="3690" spans="1:11" x14ac:dyDescent="0.25">
      <c r="A3690" t="s">
        <v>7470</v>
      </c>
      <c r="G3690" t="s">
        <v>3751</v>
      </c>
      <c r="H3690" t="s">
        <v>3751</v>
      </c>
      <c r="I3690" t="s">
        <v>3751</v>
      </c>
      <c r="J3690">
        <v>0</v>
      </c>
      <c r="K3690">
        <v>0</v>
      </c>
    </row>
    <row r="3691" spans="1:11" x14ac:dyDescent="0.25">
      <c r="A3691" t="s">
        <v>7471</v>
      </c>
      <c r="G3691" t="s">
        <v>3751</v>
      </c>
      <c r="H3691" t="s">
        <v>3751</v>
      </c>
      <c r="I3691" t="s">
        <v>3751</v>
      </c>
      <c r="J3691">
        <v>0</v>
      </c>
      <c r="K3691">
        <v>0</v>
      </c>
    </row>
    <row r="3692" spans="1:11" x14ac:dyDescent="0.25">
      <c r="A3692" t="s">
        <v>7472</v>
      </c>
      <c r="G3692" t="s">
        <v>3751</v>
      </c>
      <c r="H3692" t="s">
        <v>3751</v>
      </c>
      <c r="I3692" t="s">
        <v>3751</v>
      </c>
      <c r="J3692">
        <v>0</v>
      </c>
      <c r="K3692">
        <v>0</v>
      </c>
    </row>
    <row r="3693" spans="1:11" x14ac:dyDescent="0.25">
      <c r="A3693" t="s">
        <v>7473</v>
      </c>
      <c r="G3693" t="s">
        <v>3751</v>
      </c>
      <c r="H3693" t="s">
        <v>3751</v>
      </c>
      <c r="I3693" t="s">
        <v>3751</v>
      </c>
      <c r="J3693">
        <v>0</v>
      </c>
      <c r="K3693">
        <v>0</v>
      </c>
    </row>
    <row r="3694" spans="1:11" x14ac:dyDescent="0.25">
      <c r="A3694" t="s">
        <v>7474</v>
      </c>
      <c r="G3694" t="s">
        <v>3751</v>
      </c>
      <c r="H3694" t="s">
        <v>3751</v>
      </c>
      <c r="I3694" t="s">
        <v>3751</v>
      </c>
      <c r="J3694">
        <v>0</v>
      </c>
      <c r="K3694">
        <v>0</v>
      </c>
    </row>
    <row r="3695" spans="1:11" x14ac:dyDescent="0.25">
      <c r="A3695" t="s">
        <v>7475</v>
      </c>
      <c r="G3695" t="s">
        <v>3751</v>
      </c>
      <c r="H3695" t="s">
        <v>3751</v>
      </c>
      <c r="I3695" t="s">
        <v>3751</v>
      </c>
      <c r="J3695">
        <v>0</v>
      </c>
      <c r="K3695">
        <v>0</v>
      </c>
    </row>
    <row r="3696" spans="1:11" x14ac:dyDescent="0.25">
      <c r="A3696" t="s">
        <v>7476</v>
      </c>
      <c r="G3696" t="s">
        <v>3751</v>
      </c>
      <c r="H3696" t="s">
        <v>3751</v>
      </c>
      <c r="I3696" t="s">
        <v>3751</v>
      </c>
      <c r="J3696">
        <v>0</v>
      </c>
      <c r="K3696">
        <v>0</v>
      </c>
    </row>
    <row r="3697" spans="1:11" x14ac:dyDescent="0.25">
      <c r="A3697" t="s">
        <v>7477</v>
      </c>
      <c r="G3697" t="s">
        <v>3751</v>
      </c>
      <c r="H3697" t="s">
        <v>3751</v>
      </c>
      <c r="I3697" t="s">
        <v>3751</v>
      </c>
      <c r="J3697">
        <v>0</v>
      </c>
      <c r="K3697">
        <v>0</v>
      </c>
    </row>
    <row r="3698" spans="1:11" x14ac:dyDescent="0.25">
      <c r="A3698" t="s">
        <v>7478</v>
      </c>
      <c r="G3698" t="s">
        <v>3751</v>
      </c>
      <c r="H3698" t="s">
        <v>3751</v>
      </c>
      <c r="I3698" t="s">
        <v>3751</v>
      </c>
      <c r="J3698">
        <v>0</v>
      </c>
      <c r="K3698">
        <v>0</v>
      </c>
    </row>
    <row r="3699" spans="1:11" x14ac:dyDescent="0.25">
      <c r="A3699" t="s">
        <v>7479</v>
      </c>
      <c r="G3699" t="s">
        <v>3751</v>
      </c>
      <c r="H3699" t="s">
        <v>3751</v>
      </c>
      <c r="I3699" t="s">
        <v>3751</v>
      </c>
      <c r="J3699">
        <v>0</v>
      </c>
      <c r="K3699">
        <v>0</v>
      </c>
    </row>
    <row r="3700" spans="1:11" x14ac:dyDescent="0.25">
      <c r="A3700" t="s">
        <v>7480</v>
      </c>
      <c r="G3700" t="s">
        <v>3751</v>
      </c>
      <c r="H3700" t="s">
        <v>3751</v>
      </c>
      <c r="I3700" t="s">
        <v>3751</v>
      </c>
      <c r="J3700">
        <v>0</v>
      </c>
      <c r="K3700">
        <v>0</v>
      </c>
    </row>
    <row r="3701" spans="1:11" x14ac:dyDescent="0.25">
      <c r="A3701" t="s">
        <v>7481</v>
      </c>
      <c r="G3701" t="s">
        <v>3751</v>
      </c>
      <c r="H3701" t="s">
        <v>3751</v>
      </c>
      <c r="I3701" t="s">
        <v>3751</v>
      </c>
      <c r="J3701">
        <v>0</v>
      </c>
      <c r="K3701">
        <v>0</v>
      </c>
    </row>
    <row r="3702" spans="1:11" x14ac:dyDescent="0.25">
      <c r="A3702" t="s">
        <v>7482</v>
      </c>
      <c r="G3702" t="s">
        <v>3751</v>
      </c>
      <c r="H3702" t="s">
        <v>3751</v>
      </c>
      <c r="I3702" t="s">
        <v>3751</v>
      </c>
      <c r="J3702">
        <v>0</v>
      </c>
      <c r="K3702">
        <v>0</v>
      </c>
    </row>
    <row r="3703" spans="1:11" x14ac:dyDescent="0.25">
      <c r="A3703" t="s">
        <v>7483</v>
      </c>
      <c r="G3703" t="s">
        <v>3751</v>
      </c>
      <c r="H3703" t="s">
        <v>3751</v>
      </c>
      <c r="I3703" t="s">
        <v>3751</v>
      </c>
      <c r="J3703">
        <v>0</v>
      </c>
      <c r="K3703">
        <v>0</v>
      </c>
    </row>
    <row r="3704" spans="1:11" x14ac:dyDescent="0.25">
      <c r="A3704" t="s">
        <v>7484</v>
      </c>
      <c r="G3704" t="s">
        <v>3751</v>
      </c>
      <c r="H3704" t="s">
        <v>3751</v>
      </c>
      <c r="I3704" t="s">
        <v>3751</v>
      </c>
      <c r="J3704">
        <v>0</v>
      </c>
      <c r="K3704">
        <v>0</v>
      </c>
    </row>
    <row r="3705" spans="1:11" x14ac:dyDescent="0.25">
      <c r="A3705" t="s">
        <v>7485</v>
      </c>
      <c r="G3705" t="s">
        <v>3751</v>
      </c>
      <c r="H3705" t="s">
        <v>3751</v>
      </c>
      <c r="I3705" t="s">
        <v>3751</v>
      </c>
      <c r="J3705">
        <v>0</v>
      </c>
      <c r="K3705">
        <v>0</v>
      </c>
    </row>
    <row r="3706" spans="1:11" x14ac:dyDescent="0.25">
      <c r="A3706" t="s">
        <v>7486</v>
      </c>
      <c r="G3706" t="s">
        <v>3751</v>
      </c>
      <c r="H3706" t="s">
        <v>3751</v>
      </c>
      <c r="I3706" t="s">
        <v>3751</v>
      </c>
      <c r="J3706">
        <v>0</v>
      </c>
      <c r="K3706">
        <v>0</v>
      </c>
    </row>
    <row r="3707" spans="1:11" x14ac:dyDescent="0.25">
      <c r="A3707" t="s">
        <v>7487</v>
      </c>
      <c r="G3707" t="s">
        <v>3751</v>
      </c>
      <c r="H3707" t="s">
        <v>3751</v>
      </c>
      <c r="I3707" t="s">
        <v>3751</v>
      </c>
      <c r="J3707">
        <v>0</v>
      </c>
      <c r="K3707">
        <v>0</v>
      </c>
    </row>
    <row r="3708" spans="1:11" x14ac:dyDescent="0.25">
      <c r="A3708" t="s">
        <v>7488</v>
      </c>
      <c r="G3708" t="s">
        <v>3751</v>
      </c>
      <c r="H3708" t="s">
        <v>3751</v>
      </c>
      <c r="I3708" t="s">
        <v>3751</v>
      </c>
      <c r="J3708">
        <v>0</v>
      </c>
      <c r="K3708">
        <v>0</v>
      </c>
    </row>
    <row r="3709" spans="1:11" x14ac:dyDescent="0.25">
      <c r="A3709" t="s">
        <v>7489</v>
      </c>
      <c r="G3709" t="s">
        <v>3751</v>
      </c>
      <c r="H3709" t="s">
        <v>3751</v>
      </c>
      <c r="I3709" t="s">
        <v>3751</v>
      </c>
      <c r="J3709">
        <v>0</v>
      </c>
      <c r="K3709">
        <v>0</v>
      </c>
    </row>
    <row r="3710" spans="1:11" x14ac:dyDescent="0.25">
      <c r="A3710" t="s">
        <v>7490</v>
      </c>
      <c r="G3710" t="s">
        <v>3751</v>
      </c>
      <c r="H3710" t="s">
        <v>3751</v>
      </c>
      <c r="I3710" t="s">
        <v>3751</v>
      </c>
      <c r="J3710">
        <v>0</v>
      </c>
      <c r="K3710">
        <v>0</v>
      </c>
    </row>
    <row r="3711" spans="1:11" x14ac:dyDescent="0.25">
      <c r="A3711" t="s">
        <v>7491</v>
      </c>
      <c r="G3711" t="s">
        <v>3751</v>
      </c>
      <c r="H3711" t="s">
        <v>3751</v>
      </c>
      <c r="I3711" t="s">
        <v>3751</v>
      </c>
      <c r="J3711">
        <v>0</v>
      </c>
      <c r="K3711">
        <v>0</v>
      </c>
    </row>
    <row r="3712" spans="1:11" x14ac:dyDescent="0.25">
      <c r="A3712" t="s">
        <v>7492</v>
      </c>
      <c r="G3712" t="s">
        <v>3751</v>
      </c>
      <c r="H3712" t="s">
        <v>3751</v>
      </c>
      <c r="I3712" t="s">
        <v>3751</v>
      </c>
      <c r="J3712">
        <v>0</v>
      </c>
      <c r="K3712">
        <v>0</v>
      </c>
    </row>
    <row r="3713" spans="1:11" x14ac:dyDescent="0.25">
      <c r="A3713" t="s">
        <v>7493</v>
      </c>
      <c r="G3713" t="s">
        <v>3751</v>
      </c>
      <c r="H3713" t="s">
        <v>3751</v>
      </c>
      <c r="I3713" t="s">
        <v>3751</v>
      </c>
      <c r="J3713">
        <v>0</v>
      </c>
      <c r="K3713">
        <v>0</v>
      </c>
    </row>
    <row r="3714" spans="1:11" x14ac:dyDescent="0.25">
      <c r="A3714" t="s">
        <v>7494</v>
      </c>
      <c r="G3714" t="s">
        <v>3751</v>
      </c>
      <c r="H3714" t="s">
        <v>3751</v>
      </c>
      <c r="I3714" t="s">
        <v>3751</v>
      </c>
      <c r="J3714">
        <v>0</v>
      </c>
      <c r="K3714">
        <v>0</v>
      </c>
    </row>
    <row r="3715" spans="1:11" x14ac:dyDescent="0.25">
      <c r="A3715" t="s">
        <v>7495</v>
      </c>
      <c r="G3715" t="s">
        <v>3751</v>
      </c>
      <c r="H3715" t="s">
        <v>3751</v>
      </c>
      <c r="I3715" t="s">
        <v>3751</v>
      </c>
      <c r="J3715">
        <v>0</v>
      </c>
      <c r="K3715">
        <v>0</v>
      </c>
    </row>
    <row r="3716" spans="1:11" x14ac:dyDescent="0.25">
      <c r="A3716" t="s">
        <v>7496</v>
      </c>
      <c r="G3716" t="s">
        <v>3751</v>
      </c>
      <c r="H3716" t="s">
        <v>3751</v>
      </c>
      <c r="I3716" t="s">
        <v>3751</v>
      </c>
      <c r="J3716">
        <v>0</v>
      </c>
      <c r="K3716">
        <v>0</v>
      </c>
    </row>
    <row r="3717" spans="1:11" x14ac:dyDescent="0.25">
      <c r="A3717" t="s">
        <v>7497</v>
      </c>
      <c r="G3717" t="s">
        <v>3751</v>
      </c>
      <c r="H3717" t="s">
        <v>3751</v>
      </c>
      <c r="I3717" t="s">
        <v>3751</v>
      </c>
      <c r="J3717">
        <v>0</v>
      </c>
      <c r="K3717">
        <v>0</v>
      </c>
    </row>
    <row r="3718" spans="1:11" x14ac:dyDescent="0.25">
      <c r="A3718" t="s">
        <v>7498</v>
      </c>
      <c r="G3718" t="s">
        <v>3751</v>
      </c>
      <c r="H3718" t="s">
        <v>3751</v>
      </c>
      <c r="I3718" t="s">
        <v>3751</v>
      </c>
      <c r="J3718">
        <v>0</v>
      </c>
      <c r="K3718">
        <v>0</v>
      </c>
    </row>
    <row r="3719" spans="1:11" x14ac:dyDescent="0.25">
      <c r="A3719" t="s">
        <v>7499</v>
      </c>
      <c r="G3719" t="s">
        <v>3751</v>
      </c>
      <c r="H3719" t="s">
        <v>3751</v>
      </c>
      <c r="I3719" t="s">
        <v>3751</v>
      </c>
      <c r="J3719">
        <v>0</v>
      </c>
      <c r="K3719">
        <v>0</v>
      </c>
    </row>
    <row r="3720" spans="1:11" x14ac:dyDescent="0.25">
      <c r="A3720" t="s">
        <v>7500</v>
      </c>
      <c r="G3720" t="s">
        <v>3751</v>
      </c>
      <c r="H3720" t="s">
        <v>3751</v>
      </c>
      <c r="I3720" t="s">
        <v>3751</v>
      </c>
      <c r="J3720">
        <v>0</v>
      </c>
      <c r="K3720">
        <v>0</v>
      </c>
    </row>
    <row r="3721" spans="1:11" x14ac:dyDescent="0.25">
      <c r="A3721" t="s">
        <v>7501</v>
      </c>
      <c r="G3721" t="s">
        <v>3751</v>
      </c>
      <c r="H3721" t="s">
        <v>3751</v>
      </c>
      <c r="I3721" t="s">
        <v>3751</v>
      </c>
      <c r="J3721">
        <v>0</v>
      </c>
      <c r="K3721">
        <v>0</v>
      </c>
    </row>
    <row r="3722" spans="1:11" x14ac:dyDescent="0.25">
      <c r="A3722" t="s">
        <v>7502</v>
      </c>
      <c r="G3722" t="s">
        <v>3751</v>
      </c>
      <c r="H3722" t="s">
        <v>3751</v>
      </c>
      <c r="I3722" t="s">
        <v>3751</v>
      </c>
      <c r="J3722">
        <v>0</v>
      </c>
      <c r="K3722">
        <v>0</v>
      </c>
    </row>
    <row r="3723" spans="1:11" x14ac:dyDescent="0.25">
      <c r="A3723" t="s">
        <v>7503</v>
      </c>
      <c r="G3723" t="s">
        <v>3751</v>
      </c>
      <c r="H3723" t="s">
        <v>3751</v>
      </c>
      <c r="I3723" t="s">
        <v>3751</v>
      </c>
      <c r="J3723">
        <v>0</v>
      </c>
      <c r="K3723">
        <v>0</v>
      </c>
    </row>
    <row r="3724" spans="1:11" x14ac:dyDescent="0.25">
      <c r="A3724" t="s">
        <v>7504</v>
      </c>
      <c r="G3724" t="s">
        <v>3751</v>
      </c>
      <c r="H3724" t="s">
        <v>3751</v>
      </c>
      <c r="I3724" t="s">
        <v>3751</v>
      </c>
      <c r="J3724">
        <v>0</v>
      </c>
      <c r="K3724">
        <v>0</v>
      </c>
    </row>
    <row r="3725" spans="1:11" x14ac:dyDescent="0.25">
      <c r="A3725" t="s">
        <v>7505</v>
      </c>
      <c r="G3725" t="s">
        <v>3751</v>
      </c>
      <c r="H3725" t="s">
        <v>3751</v>
      </c>
      <c r="I3725" t="s">
        <v>3751</v>
      </c>
      <c r="J3725">
        <v>0</v>
      </c>
      <c r="K3725">
        <v>0</v>
      </c>
    </row>
    <row r="3726" spans="1:11" x14ac:dyDescent="0.25">
      <c r="A3726" t="s">
        <v>7506</v>
      </c>
      <c r="G3726" t="s">
        <v>3751</v>
      </c>
      <c r="H3726" t="s">
        <v>3751</v>
      </c>
      <c r="I3726" t="s">
        <v>3751</v>
      </c>
      <c r="J3726">
        <v>0</v>
      </c>
      <c r="K3726">
        <v>0</v>
      </c>
    </row>
    <row r="3727" spans="1:11" x14ac:dyDescent="0.25">
      <c r="A3727" t="s">
        <v>7507</v>
      </c>
      <c r="G3727" t="s">
        <v>3751</v>
      </c>
      <c r="H3727" t="s">
        <v>3751</v>
      </c>
      <c r="I3727" t="s">
        <v>3751</v>
      </c>
      <c r="J3727">
        <v>0</v>
      </c>
      <c r="K3727">
        <v>0</v>
      </c>
    </row>
    <row r="3728" spans="1:11" x14ac:dyDescent="0.25">
      <c r="A3728" t="s">
        <v>7508</v>
      </c>
      <c r="G3728" t="s">
        <v>3751</v>
      </c>
      <c r="H3728" t="s">
        <v>3751</v>
      </c>
      <c r="I3728" t="s">
        <v>3751</v>
      </c>
      <c r="J3728">
        <v>0</v>
      </c>
      <c r="K3728">
        <v>0</v>
      </c>
    </row>
    <row r="3729" spans="1:11" x14ac:dyDescent="0.25">
      <c r="A3729" t="s">
        <v>7509</v>
      </c>
      <c r="G3729" t="s">
        <v>3751</v>
      </c>
      <c r="H3729" t="s">
        <v>3751</v>
      </c>
      <c r="I3729" t="s">
        <v>3751</v>
      </c>
      <c r="J3729">
        <v>0</v>
      </c>
      <c r="K3729">
        <v>0</v>
      </c>
    </row>
    <row r="3730" spans="1:11" x14ac:dyDescent="0.25">
      <c r="A3730" t="s">
        <v>7510</v>
      </c>
      <c r="G3730" t="s">
        <v>3751</v>
      </c>
      <c r="H3730" t="s">
        <v>3751</v>
      </c>
      <c r="I3730" t="s">
        <v>3751</v>
      </c>
      <c r="J3730">
        <v>0</v>
      </c>
      <c r="K3730">
        <v>0</v>
      </c>
    </row>
    <row r="3731" spans="1:11" x14ac:dyDescent="0.25">
      <c r="A3731" t="s">
        <v>7511</v>
      </c>
      <c r="G3731" t="s">
        <v>3751</v>
      </c>
      <c r="H3731" t="s">
        <v>3751</v>
      </c>
      <c r="I3731" t="s">
        <v>3751</v>
      </c>
      <c r="J3731">
        <v>0</v>
      </c>
      <c r="K3731">
        <v>0</v>
      </c>
    </row>
    <row r="3732" spans="1:11" x14ac:dyDescent="0.25">
      <c r="A3732" t="s">
        <v>7512</v>
      </c>
      <c r="G3732" t="s">
        <v>3751</v>
      </c>
      <c r="H3732" t="s">
        <v>3751</v>
      </c>
      <c r="I3732" t="s">
        <v>3751</v>
      </c>
      <c r="J3732">
        <v>0</v>
      </c>
      <c r="K3732">
        <v>0</v>
      </c>
    </row>
    <row r="3733" spans="1:11" x14ac:dyDescent="0.25">
      <c r="A3733" t="s">
        <v>7513</v>
      </c>
      <c r="G3733" t="s">
        <v>3751</v>
      </c>
      <c r="H3733" t="s">
        <v>3751</v>
      </c>
      <c r="I3733" t="s">
        <v>3751</v>
      </c>
      <c r="J3733">
        <v>0</v>
      </c>
      <c r="K3733">
        <v>0</v>
      </c>
    </row>
    <row r="3734" spans="1:11" x14ac:dyDescent="0.25">
      <c r="A3734" t="s">
        <v>7514</v>
      </c>
      <c r="G3734" t="s">
        <v>3751</v>
      </c>
      <c r="H3734" t="s">
        <v>3751</v>
      </c>
      <c r="I3734" t="s">
        <v>3751</v>
      </c>
      <c r="J3734">
        <v>0</v>
      </c>
      <c r="K3734">
        <v>0</v>
      </c>
    </row>
    <row r="3735" spans="1:11" x14ac:dyDescent="0.25">
      <c r="A3735" t="s">
        <v>7515</v>
      </c>
      <c r="G3735" t="s">
        <v>3751</v>
      </c>
      <c r="H3735" t="s">
        <v>3751</v>
      </c>
      <c r="I3735" t="s">
        <v>3751</v>
      </c>
      <c r="J3735">
        <v>0</v>
      </c>
      <c r="K3735">
        <v>0</v>
      </c>
    </row>
    <row r="3736" spans="1:11" x14ac:dyDescent="0.25">
      <c r="A3736" t="s">
        <v>7516</v>
      </c>
      <c r="G3736" t="s">
        <v>3751</v>
      </c>
      <c r="H3736" t="s">
        <v>3751</v>
      </c>
      <c r="I3736" t="s">
        <v>3751</v>
      </c>
      <c r="J3736">
        <v>0</v>
      </c>
      <c r="K3736">
        <v>0</v>
      </c>
    </row>
    <row r="3737" spans="1:11" x14ac:dyDescent="0.25">
      <c r="A3737" t="s">
        <v>7517</v>
      </c>
      <c r="G3737" t="s">
        <v>3751</v>
      </c>
      <c r="H3737" t="s">
        <v>3751</v>
      </c>
      <c r="I3737" t="s">
        <v>3751</v>
      </c>
      <c r="J3737">
        <v>0</v>
      </c>
      <c r="K3737">
        <v>0</v>
      </c>
    </row>
    <row r="3738" spans="1:11" x14ac:dyDescent="0.25">
      <c r="A3738" t="s">
        <v>7518</v>
      </c>
      <c r="G3738" t="s">
        <v>3751</v>
      </c>
      <c r="H3738" t="s">
        <v>3751</v>
      </c>
      <c r="I3738" t="s">
        <v>3751</v>
      </c>
      <c r="J3738">
        <v>0</v>
      </c>
      <c r="K3738">
        <v>0</v>
      </c>
    </row>
    <row r="3739" spans="1:11" x14ac:dyDescent="0.25">
      <c r="A3739" t="s">
        <v>7519</v>
      </c>
      <c r="G3739" t="s">
        <v>3751</v>
      </c>
      <c r="H3739" t="s">
        <v>3751</v>
      </c>
      <c r="I3739" t="s">
        <v>3751</v>
      </c>
      <c r="J3739">
        <v>0</v>
      </c>
      <c r="K3739">
        <v>0</v>
      </c>
    </row>
    <row r="3740" spans="1:11" x14ac:dyDescent="0.25">
      <c r="A3740" t="s">
        <v>7520</v>
      </c>
      <c r="G3740" t="s">
        <v>3751</v>
      </c>
      <c r="H3740" t="s">
        <v>3751</v>
      </c>
      <c r="I3740" t="s">
        <v>3751</v>
      </c>
      <c r="J3740">
        <v>0</v>
      </c>
      <c r="K3740">
        <v>0</v>
      </c>
    </row>
    <row r="3741" spans="1:11" x14ac:dyDescent="0.25">
      <c r="A3741" t="s">
        <v>7521</v>
      </c>
      <c r="G3741" t="s">
        <v>3751</v>
      </c>
      <c r="H3741" t="s">
        <v>3751</v>
      </c>
      <c r="I3741" t="s">
        <v>3751</v>
      </c>
      <c r="J3741">
        <v>0</v>
      </c>
      <c r="K3741">
        <v>0</v>
      </c>
    </row>
    <row r="3742" spans="1:11" x14ac:dyDescent="0.25">
      <c r="A3742" t="s">
        <v>7522</v>
      </c>
      <c r="G3742" t="s">
        <v>3751</v>
      </c>
      <c r="H3742" t="s">
        <v>3751</v>
      </c>
      <c r="I3742" t="s">
        <v>3751</v>
      </c>
      <c r="J3742">
        <v>0</v>
      </c>
      <c r="K3742">
        <v>0</v>
      </c>
    </row>
    <row r="3743" spans="1:11" x14ac:dyDescent="0.25">
      <c r="A3743" t="s">
        <v>7523</v>
      </c>
      <c r="G3743" t="s">
        <v>3751</v>
      </c>
      <c r="H3743" t="s">
        <v>3751</v>
      </c>
      <c r="I3743" t="s">
        <v>3751</v>
      </c>
      <c r="J3743">
        <v>0</v>
      </c>
      <c r="K3743">
        <v>0</v>
      </c>
    </row>
    <row r="3744" spans="1:11" x14ac:dyDescent="0.25">
      <c r="A3744" t="s">
        <v>7524</v>
      </c>
      <c r="G3744" t="s">
        <v>3751</v>
      </c>
      <c r="H3744" t="s">
        <v>3751</v>
      </c>
      <c r="I3744" t="s">
        <v>3751</v>
      </c>
      <c r="J3744">
        <v>0</v>
      </c>
      <c r="K3744">
        <v>0</v>
      </c>
    </row>
    <row r="3745" spans="1:11" x14ac:dyDescent="0.25">
      <c r="A3745" t="s">
        <v>7525</v>
      </c>
      <c r="G3745" t="s">
        <v>3751</v>
      </c>
      <c r="H3745" t="s">
        <v>3751</v>
      </c>
      <c r="I3745" t="s">
        <v>3751</v>
      </c>
      <c r="J3745">
        <v>0</v>
      </c>
      <c r="K3745">
        <v>0</v>
      </c>
    </row>
    <row r="3746" spans="1:11" x14ac:dyDescent="0.25">
      <c r="A3746" t="s">
        <v>7526</v>
      </c>
      <c r="G3746" t="s">
        <v>3751</v>
      </c>
      <c r="H3746" t="s">
        <v>3751</v>
      </c>
      <c r="I3746" t="s">
        <v>3751</v>
      </c>
      <c r="J3746">
        <v>0</v>
      </c>
      <c r="K3746">
        <v>0</v>
      </c>
    </row>
    <row r="3747" spans="1:11" x14ac:dyDescent="0.25">
      <c r="A3747" t="s">
        <v>7527</v>
      </c>
      <c r="G3747" t="s">
        <v>3751</v>
      </c>
      <c r="H3747" t="s">
        <v>3751</v>
      </c>
      <c r="I3747" t="s">
        <v>3751</v>
      </c>
      <c r="J3747">
        <v>0</v>
      </c>
      <c r="K3747">
        <v>0</v>
      </c>
    </row>
    <row r="3748" spans="1:11" x14ac:dyDescent="0.25">
      <c r="A3748" t="s">
        <v>7528</v>
      </c>
      <c r="G3748" t="s">
        <v>3751</v>
      </c>
      <c r="H3748" t="s">
        <v>3751</v>
      </c>
      <c r="I3748" t="s">
        <v>3751</v>
      </c>
      <c r="J3748">
        <v>0</v>
      </c>
      <c r="K3748">
        <v>0</v>
      </c>
    </row>
    <row r="3749" spans="1:11" x14ac:dyDescent="0.25">
      <c r="A3749" t="s">
        <v>7529</v>
      </c>
      <c r="G3749" t="s">
        <v>3751</v>
      </c>
      <c r="H3749" t="s">
        <v>3751</v>
      </c>
      <c r="I3749" t="s">
        <v>3751</v>
      </c>
      <c r="J3749">
        <v>0</v>
      </c>
      <c r="K3749">
        <v>0</v>
      </c>
    </row>
    <row r="3750" spans="1:11" x14ac:dyDescent="0.25">
      <c r="A3750" t="s">
        <v>7530</v>
      </c>
      <c r="G3750" t="s">
        <v>3751</v>
      </c>
      <c r="H3750" t="s">
        <v>3751</v>
      </c>
      <c r="I3750" t="s">
        <v>3751</v>
      </c>
      <c r="J3750">
        <v>0</v>
      </c>
      <c r="K3750">
        <v>0</v>
      </c>
    </row>
    <row r="3751" spans="1:11" x14ac:dyDescent="0.25">
      <c r="A3751" t="s">
        <v>7531</v>
      </c>
      <c r="G3751" t="s">
        <v>3751</v>
      </c>
      <c r="H3751" t="s">
        <v>3751</v>
      </c>
      <c r="I3751" t="s">
        <v>3751</v>
      </c>
      <c r="J3751">
        <v>0</v>
      </c>
      <c r="K3751">
        <v>0</v>
      </c>
    </row>
    <row r="3752" spans="1:11" x14ac:dyDescent="0.25">
      <c r="A3752" t="s">
        <v>7532</v>
      </c>
      <c r="G3752" t="s">
        <v>3751</v>
      </c>
      <c r="H3752" t="s">
        <v>3751</v>
      </c>
      <c r="I3752" t="s">
        <v>3751</v>
      </c>
      <c r="J3752">
        <v>0</v>
      </c>
      <c r="K3752">
        <v>0</v>
      </c>
    </row>
    <row r="3753" spans="1:11" x14ac:dyDescent="0.25">
      <c r="A3753" t="s">
        <v>7533</v>
      </c>
      <c r="G3753" t="s">
        <v>3751</v>
      </c>
      <c r="H3753" t="s">
        <v>3751</v>
      </c>
      <c r="I3753" t="s">
        <v>3751</v>
      </c>
      <c r="J3753">
        <v>0</v>
      </c>
      <c r="K3753">
        <v>0</v>
      </c>
    </row>
    <row r="3754" spans="1:11" x14ac:dyDescent="0.25">
      <c r="A3754" t="s">
        <v>7534</v>
      </c>
      <c r="G3754" t="s">
        <v>3751</v>
      </c>
      <c r="H3754" t="s">
        <v>3751</v>
      </c>
      <c r="I3754" t="s">
        <v>3751</v>
      </c>
      <c r="J3754">
        <v>0</v>
      </c>
      <c r="K3754">
        <v>0</v>
      </c>
    </row>
    <row r="3755" spans="1:11" x14ac:dyDescent="0.25">
      <c r="A3755" t="s">
        <v>7535</v>
      </c>
      <c r="G3755" t="s">
        <v>3751</v>
      </c>
      <c r="H3755" t="s">
        <v>3751</v>
      </c>
      <c r="I3755" t="s">
        <v>3751</v>
      </c>
      <c r="J3755">
        <v>0</v>
      </c>
      <c r="K3755">
        <v>0</v>
      </c>
    </row>
    <row r="3756" spans="1:11" x14ac:dyDescent="0.25">
      <c r="A3756" t="s">
        <v>7536</v>
      </c>
      <c r="G3756" t="s">
        <v>3751</v>
      </c>
      <c r="H3756" t="s">
        <v>3751</v>
      </c>
      <c r="I3756" t="s">
        <v>3751</v>
      </c>
      <c r="J3756">
        <v>0</v>
      </c>
      <c r="K3756">
        <v>0</v>
      </c>
    </row>
    <row r="3757" spans="1:11" x14ac:dyDescent="0.25">
      <c r="A3757" t="s">
        <v>7537</v>
      </c>
      <c r="G3757" t="s">
        <v>3751</v>
      </c>
      <c r="H3757" t="s">
        <v>3751</v>
      </c>
      <c r="I3757" t="s">
        <v>3751</v>
      </c>
      <c r="J3757">
        <v>0</v>
      </c>
      <c r="K3757">
        <v>0</v>
      </c>
    </row>
    <row r="3758" spans="1:11" x14ac:dyDescent="0.25">
      <c r="A3758" t="s">
        <v>7538</v>
      </c>
      <c r="G3758" t="s">
        <v>3751</v>
      </c>
      <c r="H3758" t="s">
        <v>3751</v>
      </c>
      <c r="I3758" t="s">
        <v>3751</v>
      </c>
      <c r="J3758">
        <v>0</v>
      </c>
      <c r="K3758">
        <v>0</v>
      </c>
    </row>
    <row r="3759" spans="1:11" x14ac:dyDescent="0.25">
      <c r="A3759" t="s">
        <v>7539</v>
      </c>
      <c r="G3759" t="s">
        <v>3751</v>
      </c>
      <c r="H3759" t="s">
        <v>3751</v>
      </c>
      <c r="I3759" t="s">
        <v>3751</v>
      </c>
      <c r="J3759">
        <v>0</v>
      </c>
      <c r="K3759">
        <v>0</v>
      </c>
    </row>
    <row r="3760" spans="1:11" x14ac:dyDescent="0.25">
      <c r="A3760" t="s">
        <v>7540</v>
      </c>
      <c r="G3760" t="s">
        <v>3751</v>
      </c>
      <c r="H3760" t="s">
        <v>3751</v>
      </c>
      <c r="I3760" t="s">
        <v>3751</v>
      </c>
      <c r="J3760">
        <v>0</v>
      </c>
      <c r="K3760">
        <v>0</v>
      </c>
    </row>
    <row r="3761" spans="1:11" x14ac:dyDescent="0.25">
      <c r="A3761" t="s">
        <v>7541</v>
      </c>
      <c r="G3761" t="s">
        <v>3751</v>
      </c>
      <c r="H3761" t="s">
        <v>3751</v>
      </c>
      <c r="I3761" t="s">
        <v>3751</v>
      </c>
      <c r="J3761">
        <v>0</v>
      </c>
      <c r="K3761">
        <v>0</v>
      </c>
    </row>
    <row r="3762" spans="1:11" x14ac:dyDescent="0.25">
      <c r="A3762" t="s">
        <v>7542</v>
      </c>
      <c r="G3762" t="s">
        <v>3751</v>
      </c>
      <c r="H3762" t="s">
        <v>3751</v>
      </c>
      <c r="I3762" t="s">
        <v>3751</v>
      </c>
      <c r="J3762">
        <v>0</v>
      </c>
      <c r="K3762">
        <v>0</v>
      </c>
    </row>
    <row r="3763" spans="1:11" x14ac:dyDescent="0.25">
      <c r="A3763" t="s">
        <v>7543</v>
      </c>
      <c r="G3763" t="s">
        <v>3751</v>
      </c>
      <c r="H3763" t="s">
        <v>3751</v>
      </c>
      <c r="I3763" t="s">
        <v>3751</v>
      </c>
      <c r="J3763">
        <v>0</v>
      </c>
      <c r="K3763">
        <v>0</v>
      </c>
    </row>
    <row r="3764" spans="1:11" x14ac:dyDescent="0.25">
      <c r="A3764" t="s">
        <v>7544</v>
      </c>
      <c r="G3764" t="s">
        <v>3751</v>
      </c>
      <c r="H3764" t="s">
        <v>3751</v>
      </c>
      <c r="I3764" t="s">
        <v>3751</v>
      </c>
      <c r="J3764">
        <v>0</v>
      </c>
      <c r="K3764">
        <v>0</v>
      </c>
    </row>
    <row r="3765" spans="1:11" x14ac:dyDescent="0.25">
      <c r="A3765" t="s">
        <v>7545</v>
      </c>
      <c r="G3765" t="s">
        <v>3751</v>
      </c>
      <c r="H3765" t="s">
        <v>3751</v>
      </c>
      <c r="I3765" t="s">
        <v>3751</v>
      </c>
      <c r="J3765">
        <v>0</v>
      </c>
      <c r="K3765">
        <v>0</v>
      </c>
    </row>
    <row r="3766" spans="1:11" x14ac:dyDescent="0.25">
      <c r="A3766" t="s">
        <v>7546</v>
      </c>
      <c r="G3766" t="s">
        <v>3751</v>
      </c>
      <c r="H3766" t="s">
        <v>3751</v>
      </c>
      <c r="I3766" t="s">
        <v>3751</v>
      </c>
      <c r="J3766">
        <v>0</v>
      </c>
      <c r="K3766">
        <v>0</v>
      </c>
    </row>
    <row r="3767" spans="1:11" x14ac:dyDescent="0.25">
      <c r="A3767" t="s">
        <v>7547</v>
      </c>
      <c r="G3767" t="s">
        <v>3751</v>
      </c>
      <c r="H3767" t="s">
        <v>3751</v>
      </c>
      <c r="I3767" t="s">
        <v>3751</v>
      </c>
      <c r="J3767">
        <v>0</v>
      </c>
      <c r="K3767">
        <v>0</v>
      </c>
    </row>
    <row r="3768" spans="1:11" x14ac:dyDescent="0.25">
      <c r="A3768" t="s">
        <v>7548</v>
      </c>
      <c r="G3768" t="s">
        <v>3751</v>
      </c>
      <c r="H3768" t="s">
        <v>3751</v>
      </c>
      <c r="I3768" t="s">
        <v>3751</v>
      </c>
      <c r="J3768">
        <v>0</v>
      </c>
      <c r="K3768">
        <v>0</v>
      </c>
    </row>
    <row r="3769" spans="1:11" x14ac:dyDescent="0.25">
      <c r="A3769" t="s">
        <v>7549</v>
      </c>
      <c r="G3769" t="s">
        <v>3751</v>
      </c>
      <c r="H3769" t="s">
        <v>3751</v>
      </c>
      <c r="I3769" t="s">
        <v>3751</v>
      </c>
      <c r="J3769">
        <v>0</v>
      </c>
      <c r="K3769">
        <v>0</v>
      </c>
    </row>
    <row r="3770" spans="1:11" x14ac:dyDescent="0.25">
      <c r="A3770" t="s">
        <v>7550</v>
      </c>
      <c r="G3770" t="s">
        <v>3751</v>
      </c>
      <c r="H3770" t="s">
        <v>3751</v>
      </c>
      <c r="I3770" t="s">
        <v>3751</v>
      </c>
      <c r="J3770">
        <v>0</v>
      </c>
      <c r="K3770">
        <v>0</v>
      </c>
    </row>
    <row r="3771" spans="1:11" x14ac:dyDescent="0.25">
      <c r="A3771" t="s">
        <v>7551</v>
      </c>
      <c r="G3771" t="s">
        <v>3751</v>
      </c>
      <c r="H3771" t="s">
        <v>3751</v>
      </c>
      <c r="I3771" t="s">
        <v>3751</v>
      </c>
      <c r="J3771">
        <v>0</v>
      </c>
      <c r="K3771">
        <v>0</v>
      </c>
    </row>
    <row r="3772" spans="1:11" x14ac:dyDescent="0.25">
      <c r="A3772" t="s">
        <v>7552</v>
      </c>
      <c r="G3772" t="s">
        <v>3751</v>
      </c>
      <c r="H3772" t="s">
        <v>3751</v>
      </c>
      <c r="I3772" t="s">
        <v>3751</v>
      </c>
      <c r="J3772">
        <v>0</v>
      </c>
      <c r="K3772">
        <v>0</v>
      </c>
    </row>
    <row r="3773" spans="1:11" x14ac:dyDescent="0.25">
      <c r="A3773" t="s">
        <v>7553</v>
      </c>
      <c r="G3773" t="s">
        <v>3751</v>
      </c>
      <c r="H3773" t="s">
        <v>3751</v>
      </c>
      <c r="I3773" t="s">
        <v>3751</v>
      </c>
      <c r="J3773">
        <v>0</v>
      </c>
      <c r="K3773">
        <v>0</v>
      </c>
    </row>
    <row r="3774" spans="1:11" x14ac:dyDescent="0.25">
      <c r="A3774" t="s">
        <v>7554</v>
      </c>
      <c r="G3774" t="s">
        <v>3751</v>
      </c>
      <c r="H3774" t="s">
        <v>3751</v>
      </c>
      <c r="I3774" t="s">
        <v>3751</v>
      </c>
      <c r="J3774">
        <v>0</v>
      </c>
      <c r="K3774">
        <v>0</v>
      </c>
    </row>
    <row r="3775" spans="1:11" x14ac:dyDescent="0.25">
      <c r="A3775" t="s">
        <v>7555</v>
      </c>
      <c r="G3775" t="s">
        <v>3751</v>
      </c>
      <c r="H3775" t="s">
        <v>3751</v>
      </c>
      <c r="I3775" t="s">
        <v>3751</v>
      </c>
      <c r="J3775">
        <v>0</v>
      </c>
      <c r="K3775">
        <v>0</v>
      </c>
    </row>
    <row r="3776" spans="1:11" x14ac:dyDescent="0.25">
      <c r="A3776" t="s">
        <v>7556</v>
      </c>
      <c r="G3776" t="s">
        <v>3751</v>
      </c>
      <c r="H3776" t="s">
        <v>3751</v>
      </c>
      <c r="I3776" t="s">
        <v>3751</v>
      </c>
      <c r="J3776">
        <v>0</v>
      </c>
      <c r="K3776">
        <v>0</v>
      </c>
    </row>
    <row r="3777" spans="1:11" x14ac:dyDescent="0.25">
      <c r="A3777" t="s">
        <v>7557</v>
      </c>
      <c r="G3777" t="s">
        <v>3751</v>
      </c>
      <c r="H3777" t="s">
        <v>3751</v>
      </c>
      <c r="I3777" t="s">
        <v>3751</v>
      </c>
      <c r="J3777">
        <v>0</v>
      </c>
      <c r="K3777">
        <v>0</v>
      </c>
    </row>
    <row r="3778" spans="1:11" x14ac:dyDescent="0.25">
      <c r="A3778" t="s">
        <v>7558</v>
      </c>
      <c r="G3778" t="s">
        <v>3751</v>
      </c>
      <c r="H3778" t="s">
        <v>3751</v>
      </c>
      <c r="I3778" t="s">
        <v>3751</v>
      </c>
      <c r="J3778">
        <v>0</v>
      </c>
      <c r="K3778">
        <v>0</v>
      </c>
    </row>
    <row r="3779" spans="1:11" x14ac:dyDescent="0.25">
      <c r="A3779" t="s">
        <v>7559</v>
      </c>
      <c r="G3779" t="s">
        <v>3751</v>
      </c>
      <c r="H3779" t="s">
        <v>3751</v>
      </c>
      <c r="I3779" t="s">
        <v>3751</v>
      </c>
      <c r="J3779">
        <v>0</v>
      </c>
      <c r="K3779">
        <v>0</v>
      </c>
    </row>
    <row r="3780" spans="1:11" x14ac:dyDescent="0.25">
      <c r="A3780" t="s">
        <v>7560</v>
      </c>
      <c r="G3780" t="s">
        <v>3751</v>
      </c>
      <c r="H3780" t="s">
        <v>3751</v>
      </c>
      <c r="I3780" t="s">
        <v>3751</v>
      </c>
      <c r="J3780">
        <v>0</v>
      </c>
      <c r="K3780">
        <v>0</v>
      </c>
    </row>
    <row r="3781" spans="1:11" x14ac:dyDescent="0.25">
      <c r="A3781" t="s">
        <v>7561</v>
      </c>
      <c r="G3781" t="s">
        <v>3751</v>
      </c>
      <c r="H3781" t="s">
        <v>3751</v>
      </c>
      <c r="I3781" t="s">
        <v>3751</v>
      </c>
      <c r="J3781">
        <v>0</v>
      </c>
      <c r="K3781">
        <v>0</v>
      </c>
    </row>
    <row r="3782" spans="1:11" x14ac:dyDescent="0.25">
      <c r="A3782" t="s">
        <v>7562</v>
      </c>
      <c r="G3782" t="s">
        <v>3751</v>
      </c>
      <c r="H3782" t="s">
        <v>3751</v>
      </c>
      <c r="I3782" t="s">
        <v>3751</v>
      </c>
      <c r="J3782">
        <v>0</v>
      </c>
      <c r="K3782">
        <v>0</v>
      </c>
    </row>
    <row r="3783" spans="1:11" x14ac:dyDescent="0.25">
      <c r="A3783" t="s">
        <v>7563</v>
      </c>
      <c r="G3783" t="s">
        <v>3751</v>
      </c>
      <c r="H3783" t="s">
        <v>3751</v>
      </c>
      <c r="I3783" t="s">
        <v>3751</v>
      </c>
      <c r="J3783">
        <v>0</v>
      </c>
      <c r="K3783">
        <v>0</v>
      </c>
    </row>
    <row r="3784" spans="1:11" x14ac:dyDescent="0.25">
      <c r="A3784" t="s">
        <v>7564</v>
      </c>
      <c r="G3784" t="s">
        <v>3751</v>
      </c>
      <c r="H3784" t="s">
        <v>3751</v>
      </c>
      <c r="I3784" t="s">
        <v>3751</v>
      </c>
      <c r="J3784">
        <v>0</v>
      </c>
      <c r="K3784">
        <v>0</v>
      </c>
    </row>
    <row r="3785" spans="1:11" x14ac:dyDescent="0.25">
      <c r="A3785" t="s">
        <v>7565</v>
      </c>
      <c r="G3785" t="s">
        <v>3751</v>
      </c>
      <c r="H3785" t="s">
        <v>3751</v>
      </c>
      <c r="I3785" t="s">
        <v>3751</v>
      </c>
      <c r="J3785">
        <v>0</v>
      </c>
      <c r="K3785">
        <v>0</v>
      </c>
    </row>
    <row r="3786" spans="1:11" x14ac:dyDescent="0.25">
      <c r="A3786" t="s">
        <v>7566</v>
      </c>
      <c r="G3786" t="s">
        <v>3751</v>
      </c>
      <c r="H3786" t="s">
        <v>3751</v>
      </c>
      <c r="I3786" t="s">
        <v>3751</v>
      </c>
      <c r="J3786">
        <v>0</v>
      </c>
      <c r="K3786">
        <v>0</v>
      </c>
    </row>
    <row r="3787" spans="1:11" x14ac:dyDescent="0.25">
      <c r="A3787" t="s">
        <v>7567</v>
      </c>
      <c r="G3787" t="s">
        <v>3751</v>
      </c>
      <c r="H3787" t="s">
        <v>3751</v>
      </c>
      <c r="I3787" t="s">
        <v>3751</v>
      </c>
      <c r="J3787">
        <v>0</v>
      </c>
      <c r="K3787">
        <v>0</v>
      </c>
    </row>
    <row r="3788" spans="1:11" x14ac:dyDescent="0.25">
      <c r="A3788" t="s">
        <v>7568</v>
      </c>
      <c r="G3788" t="s">
        <v>3751</v>
      </c>
      <c r="H3788" t="s">
        <v>3751</v>
      </c>
      <c r="I3788" t="s">
        <v>3751</v>
      </c>
      <c r="J3788">
        <v>0</v>
      </c>
      <c r="K3788">
        <v>0</v>
      </c>
    </row>
    <row r="3789" spans="1:11" x14ac:dyDescent="0.25">
      <c r="A3789" t="s">
        <v>7569</v>
      </c>
      <c r="G3789" t="s">
        <v>3751</v>
      </c>
      <c r="H3789" t="s">
        <v>3751</v>
      </c>
      <c r="I3789" t="s">
        <v>3751</v>
      </c>
      <c r="J3789">
        <v>0</v>
      </c>
      <c r="K3789">
        <v>0</v>
      </c>
    </row>
    <row r="3790" spans="1:11" x14ac:dyDescent="0.25">
      <c r="A3790" t="s">
        <v>7570</v>
      </c>
      <c r="G3790" t="s">
        <v>3751</v>
      </c>
      <c r="H3790" t="s">
        <v>3751</v>
      </c>
      <c r="I3790" t="s">
        <v>3751</v>
      </c>
      <c r="J3790">
        <v>0</v>
      </c>
      <c r="K3790">
        <v>0</v>
      </c>
    </row>
    <row r="3791" spans="1:11" x14ac:dyDescent="0.25">
      <c r="A3791" t="s">
        <v>7571</v>
      </c>
      <c r="G3791" t="s">
        <v>3751</v>
      </c>
      <c r="H3791" t="s">
        <v>3751</v>
      </c>
      <c r="I3791" t="s">
        <v>3751</v>
      </c>
      <c r="J3791">
        <v>0</v>
      </c>
      <c r="K3791">
        <v>0</v>
      </c>
    </row>
    <row r="3792" spans="1:11" x14ac:dyDescent="0.25">
      <c r="A3792" t="s">
        <v>7572</v>
      </c>
      <c r="G3792" t="s">
        <v>3751</v>
      </c>
      <c r="H3792" t="s">
        <v>3751</v>
      </c>
      <c r="I3792" t="s">
        <v>3751</v>
      </c>
      <c r="J3792">
        <v>0</v>
      </c>
      <c r="K3792">
        <v>0</v>
      </c>
    </row>
    <row r="3793" spans="1:11" x14ac:dyDescent="0.25">
      <c r="A3793" t="s">
        <v>7573</v>
      </c>
      <c r="G3793" t="s">
        <v>3751</v>
      </c>
      <c r="H3793" t="s">
        <v>3751</v>
      </c>
      <c r="I3793" t="s">
        <v>3751</v>
      </c>
      <c r="J3793">
        <v>0</v>
      </c>
      <c r="K3793">
        <v>0</v>
      </c>
    </row>
    <row r="3794" spans="1:11" x14ac:dyDescent="0.25">
      <c r="A3794" t="s">
        <v>7574</v>
      </c>
      <c r="G3794" t="s">
        <v>3751</v>
      </c>
      <c r="H3794" t="s">
        <v>3751</v>
      </c>
      <c r="I3794" t="s">
        <v>3751</v>
      </c>
      <c r="J3794">
        <v>0</v>
      </c>
      <c r="K3794">
        <v>0</v>
      </c>
    </row>
    <row r="3795" spans="1:11" x14ac:dyDescent="0.25">
      <c r="A3795" t="s">
        <v>7575</v>
      </c>
      <c r="G3795" t="s">
        <v>3751</v>
      </c>
      <c r="H3795" t="s">
        <v>3751</v>
      </c>
      <c r="I3795" t="s">
        <v>3751</v>
      </c>
      <c r="J3795">
        <v>0</v>
      </c>
      <c r="K3795">
        <v>0</v>
      </c>
    </row>
    <row r="3796" spans="1:11" x14ac:dyDescent="0.25">
      <c r="A3796" t="s">
        <v>7576</v>
      </c>
      <c r="G3796" t="s">
        <v>3751</v>
      </c>
      <c r="H3796" t="s">
        <v>3751</v>
      </c>
      <c r="I3796" t="s">
        <v>3751</v>
      </c>
      <c r="J3796">
        <v>0</v>
      </c>
      <c r="K3796">
        <v>0</v>
      </c>
    </row>
    <row r="3797" spans="1:11" x14ac:dyDescent="0.25">
      <c r="A3797" t="s">
        <v>7577</v>
      </c>
      <c r="G3797" t="s">
        <v>3751</v>
      </c>
      <c r="H3797" t="s">
        <v>3751</v>
      </c>
      <c r="I3797" t="s">
        <v>3751</v>
      </c>
      <c r="J3797">
        <v>0</v>
      </c>
      <c r="K3797">
        <v>0</v>
      </c>
    </row>
    <row r="3798" spans="1:11" x14ac:dyDescent="0.25">
      <c r="A3798" t="s">
        <v>7578</v>
      </c>
      <c r="G3798" t="s">
        <v>3751</v>
      </c>
      <c r="H3798" t="s">
        <v>3751</v>
      </c>
      <c r="I3798" t="s">
        <v>3751</v>
      </c>
      <c r="J3798">
        <v>0</v>
      </c>
      <c r="K3798">
        <v>0</v>
      </c>
    </row>
    <row r="3799" spans="1:11" x14ac:dyDescent="0.25">
      <c r="A3799" t="s">
        <v>7579</v>
      </c>
      <c r="G3799" t="s">
        <v>3751</v>
      </c>
      <c r="H3799" t="s">
        <v>3751</v>
      </c>
      <c r="I3799" t="s">
        <v>3751</v>
      </c>
      <c r="J3799">
        <v>0</v>
      </c>
      <c r="K3799">
        <v>0</v>
      </c>
    </row>
    <row r="3800" spans="1:11" x14ac:dyDescent="0.25">
      <c r="A3800" t="s">
        <v>7580</v>
      </c>
      <c r="G3800" t="s">
        <v>3751</v>
      </c>
      <c r="H3800" t="s">
        <v>3751</v>
      </c>
      <c r="I3800" t="s">
        <v>3751</v>
      </c>
      <c r="J3800">
        <v>0</v>
      </c>
      <c r="K3800">
        <v>0</v>
      </c>
    </row>
    <row r="3801" spans="1:11" x14ac:dyDescent="0.25">
      <c r="A3801" t="s">
        <v>7581</v>
      </c>
      <c r="G3801" t="s">
        <v>3751</v>
      </c>
      <c r="H3801" t="s">
        <v>3751</v>
      </c>
      <c r="I3801" t="s">
        <v>3751</v>
      </c>
      <c r="J3801">
        <v>0</v>
      </c>
      <c r="K3801">
        <v>0</v>
      </c>
    </row>
    <row r="3802" spans="1:11" x14ac:dyDescent="0.25">
      <c r="A3802" t="s">
        <v>7582</v>
      </c>
      <c r="G3802" t="s">
        <v>3751</v>
      </c>
      <c r="H3802" t="s">
        <v>3751</v>
      </c>
      <c r="I3802" t="s">
        <v>3751</v>
      </c>
      <c r="J3802">
        <v>0</v>
      </c>
      <c r="K3802">
        <v>0</v>
      </c>
    </row>
    <row r="3803" spans="1:11" x14ac:dyDescent="0.25">
      <c r="A3803" t="s">
        <v>7583</v>
      </c>
      <c r="G3803" t="s">
        <v>3751</v>
      </c>
      <c r="H3803" t="s">
        <v>3751</v>
      </c>
      <c r="I3803" t="s">
        <v>3751</v>
      </c>
      <c r="J3803">
        <v>0</v>
      </c>
      <c r="K3803">
        <v>0</v>
      </c>
    </row>
    <row r="3804" spans="1:11" x14ac:dyDescent="0.25">
      <c r="A3804" t="s">
        <v>7584</v>
      </c>
      <c r="G3804" t="s">
        <v>3751</v>
      </c>
      <c r="H3804" t="s">
        <v>3751</v>
      </c>
      <c r="I3804" t="s">
        <v>3751</v>
      </c>
      <c r="J3804">
        <v>0</v>
      </c>
      <c r="K3804">
        <v>0</v>
      </c>
    </row>
    <row r="3805" spans="1:11" x14ac:dyDescent="0.25">
      <c r="A3805" t="s">
        <v>7585</v>
      </c>
      <c r="G3805" t="s">
        <v>3751</v>
      </c>
      <c r="H3805" t="s">
        <v>3751</v>
      </c>
      <c r="I3805" t="s">
        <v>3751</v>
      </c>
      <c r="J3805">
        <v>0</v>
      </c>
      <c r="K3805">
        <v>0</v>
      </c>
    </row>
    <row r="3806" spans="1:11" x14ac:dyDescent="0.25">
      <c r="A3806" t="s">
        <v>7586</v>
      </c>
      <c r="G3806" t="s">
        <v>3751</v>
      </c>
      <c r="H3806" t="s">
        <v>3751</v>
      </c>
      <c r="I3806" t="s">
        <v>3751</v>
      </c>
      <c r="J3806">
        <v>0</v>
      </c>
      <c r="K3806">
        <v>0</v>
      </c>
    </row>
    <row r="3807" spans="1:11" x14ac:dyDescent="0.25">
      <c r="A3807" t="s">
        <v>7587</v>
      </c>
      <c r="G3807" t="s">
        <v>3751</v>
      </c>
      <c r="H3807" t="s">
        <v>3751</v>
      </c>
      <c r="I3807" t="s">
        <v>3751</v>
      </c>
      <c r="J3807">
        <v>0</v>
      </c>
      <c r="K3807">
        <v>0</v>
      </c>
    </row>
    <row r="3808" spans="1:11" x14ac:dyDescent="0.25">
      <c r="A3808" t="s">
        <v>7588</v>
      </c>
      <c r="G3808" t="s">
        <v>3751</v>
      </c>
      <c r="H3808" t="s">
        <v>3751</v>
      </c>
      <c r="I3808" t="s">
        <v>3751</v>
      </c>
      <c r="J3808">
        <v>0</v>
      </c>
      <c r="K3808">
        <v>0</v>
      </c>
    </row>
    <row r="3809" spans="1:11" x14ac:dyDescent="0.25">
      <c r="A3809" t="s">
        <v>7119</v>
      </c>
      <c r="G3809" t="s">
        <v>3751</v>
      </c>
      <c r="H3809" t="s">
        <v>3751</v>
      </c>
      <c r="I3809" t="s">
        <v>3751</v>
      </c>
      <c r="J3809">
        <v>0</v>
      </c>
      <c r="K3809">
        <v>0</v>
      </c>
    </row>
    <row r="3810" spans="1:11" x14ac:dyDescent="0.25">
      <c r="A3810" t="s">
        <v>7589</v>
      </c>
      <c r="G3810" t="s">
        <v>3751</v>
      </c>
      <c r="H3810" t="s">
        <v>3751</v>
      </c>
      <c r="I3810" t="s">
        <v>3751</v>
      </c>
      <c r="J3810">
        <v>0</v>
      </c>
      <c r="K3810">
        <v>0</v>
      </c>
    </row>
    <row r="3811" spans="1:11" x14ac:dyDescent="0.25">
      <c r="A3811" t="s">
        <v>7590</v>
      </c>
      <c r="G3811" t="s">
        <v>3751</v>
      </c>
      <c r="H3811" t="s">
        <v>3751</v>
      </c>
      <c r="I3811" t="s">
        <v>3751</v>
      </c>
      <c r="J3811">
        <v>0</v>
      </c>
      <c r="K3811">
        <v>0</v>
      </c>
    </row>
    <row r="3812" spans="1:11" x14ac:dyDescent="0.25">
      <c r="A3812" t="s">
        <v>7591</v>
      </c>
      <c r="G3812" t="s">
        <v>3751</v>
      </c>
      <c r="H3812" t="s">
        <v>3751</v>
      </c>
      <c r="I3812" t="s">
        <v>3751</v>
      </c>
      <c r="J3812">
        <v>0</v>
      </c>
      <c r="K3812">
        <v>0</v>
      </c>
    </row>
    <row r="3813" spans="1:11" x14ac:dyDescent="0.25">
      <c r="A3813" t="s">
        <v>7592</v>
      </c>
      <c r="G3813" t="s">
        <v>3751</v>
      </c>
      <c r="H3813" t="s">
        <v>3751</v>
      </c>
      <c r="I3813" t="s">
        <v>3751</v>
      </c>
      <c r="J3813">
        <v>0</v>
      </c>
      <c r="K3813">
        <v>0</v>
      </c>
    </row>
    <row r="3814" spans="1:11" x14ac:dyDescent="0.25">
      <c r="A3814" t="s">
        <v>7593</v>
      </c>
      <c r="G3814" t="s">
        <v>3751</v>
      </c>
      <c r="H3814" t="s">
        <v>3751</v>
      </c>
      <c r="I3814" t="s">
        <v>3751</v>
      </c>
      <c r="J3814">
        <v>0</v>
      </c>
      <c r="K3814">
        <v>0</v>
      </c>
    </row>
    <row r="3815" spans="1:11" x14ac:dyDescent="0.25">
      <c r="A3815" t="s">
        <v>7594</v>
      </c>
      <c r="G3815" t="s">
        <v>3751</v>
      </c>
      <c r="H3815" t="s">
        <v>3751</v>
      </c>
      <c r="I3815" t="s">
        <v>3751</v>
      </c>
      <c r="J3815">
        <v>0</v>
      </c>
      <c r="K3815">
        <v>0</v>
      </c>
    </row>
    <row r="3816" spans="1:11" x14ac:dyDescent="0.25">
      <c r="A3816" t="s">
        <v>7595</v>
      </c>
      <c r="G3816" t="s">
        <v>3751</v>
      </c>
      <c r="H3816" t="s">
        <v>3751</v>
      </c>
      <c r="I3816" t="s">
        <v>3751</v>
      </c>
      <c r="J3816">
        <v>0</v>
      </c>
      <c r="K3816">
        <v>0</v>
      </c>
    </row>
    <row r="3817" spans="1:11" x14ac:dyDescent="0.25">
      <c r="A3817" t="s">
        <v>7596</v>
      </c>
      <c r="G3817" t="s">
        <v>3751</v>
      </c>
      <c r="H3817" t="s">
        <v>3751</v>
      </c>
      <c r="I3817" t="s">
        <v>3751</v>
      </c>
      <c r="J3817">
        <v>0</v>
      </c>
      <c r="K3817">
        <v>0</v>
      </c>
    </row>
    <row r="3818" spans="1:11" x14ac:dyDescent="0.25">
      <c r="A3818" t="s">
        <v>7597</v>
      </c>
      <c r="G3818" t="s">
        <v>3751</v>
      </c>
      <c r="H3818" t="s">
        <v>3751</v>
      </c>
      <c r="I3818" t="s">
        <v>3751</v>
      </c>
      <c r="J3818">
        <v>0</v>
      </c>
      <c r="K3818">
        <v>0</v>
      </c>
    </row>
    <row r="3819" spans="1:11" x14ac:dyDescent="0.25">
      <c r="A3819" t="s">
        <v>7598</v>
      </c>
      <c r="G3819" t="s">
        <v>3751</v>
      </c>
      <c r="H3819" t="s">
        <v>3751</v>
      </c>
      <c r="I3819" t="s">
        <v>3751</v>
      </c>
      <c r="J3819">
        <v>0</v>
      </c>
      <c r="K3819">
        <v>0</v>
      </c>
    </row>
    <row r="3820" spans="1:11" x14ac:dyDescent="0.25">
      <c r="A3820" t="s">
        <v>7599</v>
      </c>
      <c r="G3820" t="s">
        <v>3751</v>
      </c>
      <c r="H3820" t="s">
        <v>3751</v>
      </c>
      <c r="I3820" t="s">
        <v>3751</v>
      </c>
      <c r="J3820">
        <v>0</v>
      </c>
      <c r="K3820">
        <v>0</v>
      </c>
    </row>
    <row r="3821" spans="1:11" x14ac:dyDescent="0.25">
      <c r="A3821" t="s">
        <v>7600</v>
      </c>
      <c r="G3821" t="s">
        <v>3751</v>
      </c>
      <c r="H3821" t="s">
        <v>3751</v>
      </c>
      <c r="I3821" t="s">
        <v>3751</v>
      </c>
      <c r="J3821">
        <v>0</v>
      </c>
      <c r="K3821">
        <v>0</v>
      </c>
    </row>
    <row r="3822" spans="1:11" x14ac:dyDescent="0.25">
      <c r="A3822" t="s">
        <v>7601</v>
      </c>
      <c r="G3822" t="s">
        <v>3751</v>
      </c>
      <c r="H3822" t="s">
        <v>3751</v>
      </c>
      <c r="I3822" t="s">
        <v>3751</v>
      </c>
      <c r="J3822">
        <v>0</v>
      </c>
      <c r="K3822">
        <v>0</v>
      </c>
    </row>
    <row r="3823" spans="1:11" x14ac:dyDescent="0.25">
      <c r="A3823" t="s">
        <v>7602</v>
      </c>
      <c r="G3823" t="s">
        <v>3751</v>
      </c>
      <c r="H3823" t="s">
        <v>3751</v>
      </c>
      <c r="I3823" t="s">
        <v>3751</v>
      </c>
      <c r="J3823">
        <v>0</v>
      </c>
      <c r="K3823">
        <v>0</v>
      </c>
    </row>
    <row r="3824" spans="1:11" x14ac:dyDescent="0.25">
      <c r="A3824" t="s">
        <v>7119</v>
      </c>
      <c r="G3824" t="s">
        <v>3751</v>
      </c>
      <c r="H3824" t="s">
        <v>3751</v>
      </c>
      <c r="I3824" t="s">
        <v>3751</v>
      </c>
      <c r="J3824">
        <v>0</v>
      </c>
      <c r="K3824">
        <v>0</v>
      </c>
    </row>
    <row r="3825" spans="1:11" x14ac:dyDescent="0.25">
      <c r="A3825" t="s">
        <v>7603</v>
      </c>
      <c r="G3825" t="s">
        <v>3751</v>
      </c>
      <c r="H3825" t="s">
        <v>3751</v>
      </c>
      <c r="I3825" t="s">
        <v>3751</v>
      </c>
      <c r="J3825">
        <v>0</v>
      </c>
      <c r="K3825">
        <v>0</v>
      </c>
    </row>
    <row r="3826" spans="1:11" x14ac:dyDescent="0.25">
      <c r="A3826" t="s">
        <v>7604</v>
      </c>
      <c r="G3826" t="s">
        <v>3751</v>
      </c>
      <c r="H3826" t="s">
        <v>3751</v>
      </c>
      <c r="I3826" t="s">
        <v>3751</v>
      </c>
      <c r="J3826">
        <v>0</v>
      </c>
      <c r="K3826">
        <v>0</v>
      </c>
    </row>
    <row r="3827" spans="1:11" x14ac:dyDescent="0.25">
      <c r="A3827" t="s">
        <v>7605</v>
      </c>
      <c r="G3827" t="s">
        <v>3751</v>
      </c>
      <c r="H3827" t="s">
        <v>3751</v>
      </c>
      <c r="I3827" t="s">
        <v>3751</v>
      </c>
      <c r="J3827">
        <v>0</v>
      </c>
      <c r="K3827">
        <v>0</v>
      </c>
    </row>
    <row r="3828" spans="1:11" x14ac:dyDescent="0.25">
      <c r="A3828" t="s">
        <v>7606</v>
      </c>
      <c r="G3828" t="s">
        <v>3751</v>
      </c>
      <c r="H3828" t="s">
        <v>3751</v>
      </c>
      <c r="I3828" t="s">
        <v>3751</v>
      </c>
      <c r="J3828">
        <v>0</v>
      </c>
      <c r="K3828">
        <v>0</v>
      </c>
    </row>
    <row r="3829" spans="1:11" x14ac:dyDescent="0.25">
      <c r="A3829" t="s">
        <v>7607</v>
      </c>
      <c r="G3829" t="s">
        <v>3751</v>
      </c>
      <c r="H3829" t="s">
        <v>3751</v>
      </c>
      <c r="I3829" t="s">
        <v>3751</v>
      </c>
      <c r="J3829">
        <v>0</v>
      </c>
      <c r="K3829">
        <v>0</v>
      </c>
    </row>
    <row r="3830" spans="1:11" x14ac:dyDescent="0.25">
      <c r="A3830" t="s">
        <v>7608</v>
      </c>
      <c r="G3830" t="s">
        <v>3751</v>
      </c>
      <c r="H3830" t="s">
        <v>3751</v>
      </c>
      <c r="I3830" t="s">
        <v>3751</v>
      </c>
      <c r="J3830">
        <v>0</v>
      </c>
      <c r="K3830">
        <v>0</v>
      </c>
    </row>
    <row r="3831" spans="1:11" x14ac:dyDescent="0.25">
      <c r="A3831" t="s">
        <v>7609</v>
      </c>
      <c r="G3831" t="s">
        <v>3751</v>
      </c>
      <c r="H3831" t="s">
        <v>3751</v>
      </c>
      <c r="I3831" t="s">
        <v>3751</v>
      </c>
      <c r="J3831">
        <v>0</v>
      </c>
      <c r="K3831">
        <v>0</v>
      </c>
    </row>
    <row r="3832" spans="1:11" x14ac:dyDescent="0.25">
      <c r="A3832" t="s">
        <v>7610</v>
      </c>
      <c r="G3832" t="s">
        <v>3751</v>
      </c>
      <c r="H3832" t="s">
        <v>3751</v>
      </c>
      <c r="I3832" t="s">
        <v>3751</v>
      </c>
      <c r="J3832">
        <v>0</v>
      </c>
      <c r="K3832">
        <v>0</v>
      </c>
    </row>
    <row r="3833" spans="1:11" x14ac:dyDescent="0.25">
      <c r="A3833" t="s">
        <v>7611</v>
      </c>
      <c r="G3833" t="s">
        <v>3751</v>
      </c>
      <c r="H3833" t="s">
        <v>3751</v>
      </c>
      <c r="I3833" t="s">
        <v>3751</v>
      </c>
      <c r="J3833">
        <v>0</v>
      </c>
      <c r="K3833">
        <v>0</v>
      </c>
    </row>
    <row r="3834" spans="1:11" x14ac:dyDescent="0.25">
      <c r="A3834" t="s">
        <v>7612</v>
      </c>
      <c r="G3834" t="s">
        <v>3751</v>
      </c>
      <c r="H3834" t="s">
        <v>3751</v>
      </c>
      <c r="I3834" t="s">
        <v>3751</v>
      </c>
      <c r="J3834">
        <v>0</v>
      </c>
      <c r="K3834">
        <v>0</v>
      </c>
    </row>
    <row r="3835" spans="1:11" x14ac:dyDescent="0.25">
      <c r="A3835" t="s">
        <v>7613</v>
      </c>
      <c r="G3835" t="s">
        <v>3751</v>
      </c>
      <c r="H3835" t="s">
        <v>3751</v>
      </c>
      <c r="I3835" t="s">
        <v>3751</v>
      </c>
      <c r="J3835">
        <v>0</v>
      </c>
      <c r="K3835">
        <v>0</v>
      </c>
    </row>
    <row r="3836" spans="1:11" x14ac:dyDescent="0.25">
      <c r="A3836" t="s">
        <v>7614</v>
      </c>
      <c r="G3836" t="s">
        <v>3751</v>
      </c>
      <c r="H3836" t="s">
        <v>3751</v>
      </c>
      <c r="I3836" t="s">
        <v>3751</v>
      </c>
      <c r="J3836">
        <v>0</v>
      </c>
      <c r="K3836">
        <v>0</v>
      </c>
    </row>
    <row r="3837" spans="1:11" x14ac:dyDescent="0.25">
      <c r="A3837" t="s">
        <v>7615</v>
      </c>
      <c r="G3837" t="s">
        <v>3751</v>
      </c>
      <c r="H3837" t="s">
        <v>3751</v>
      </c>
      <c r="I3837" t="s">
        <v>3751</v>
      </c>
      <c r="J3837">
        <v>0</v>
      </c>
      <c r="K3837">
        <v>0</v>
      </c>
    </row>
    <row r="3838" spans="1:11" x14ac:dyDescent="0.25">
      <c r="A3838" t="s">
        <v>7616</v>
      </c>
      <c r="G3838" t="s">
        <v>3751</v>
      </c>
      <c r="H3838" t="s">
        <v>3751</v>
      </c>
      <c r="I3838" t="s">
        <v>3751</v>
      </c>
      <c r="J3838">
        <v>0</v>
      </c>
      <c r="K3838">
        <v>0</v>
      </c>
    </row>
    <row r="3839" spans="1:11" x14ac:dyDescent="0.25">
      <c r="A3839" t="s">
        <v>7617</v>
      </c>
      <c r="G3839" t="s">
        <v>3751</v>
      </c>
      <c r="H3839" t="s">
        <v>3751</v>
      </c>
      <c r="I3839" t="s">
        <v>3751</v>
      </c>
      <c r="J3839">
        <v>0</v>
      </c>
      <c r="K3839">
        <v>0</v>
      </c>
    </row>
    <row r="3840" spans="1:11" x14ac:dyDescent="0.25">
      <c r="A3840" t="s">
        <v>7618</v>
      </c>
      <c r="G3840" t="s">
        <v>3751</v>
      </c>
      <c r="H3840" t="s">
        <v>3751</v>
      </c>
      <c r="I3840" t="s">
        <v>3751</v>
      </c>
      <c r="J3840">
        <v>0</v>
      </c>
      <c r="K3840">
        <v>0</v>
      </c>
    </row>
    <row r="3841" spans="1:11" x14ac:dyDescent="0.25">
      <c r="A3841" t="s">
        <v>7619</v>
      </c>
      <c r="G3841" t="s">
        <v>3751</v>
      </c>
      <c r="H3841" t="s">
        <v>3751</v>
      </c>
      <c r="I3841" t="s">
        <v>3751</v>
      </c>
      <c r="J3841">
        <v>0</v>
      </c>
      <c r="K3841">
        <v>0</v>
      </c>
    </row>
    <row r="3842" spans="1:11" x14ac:dyDescent="0.25">
      <c r="A3842" t="s">
        <v>7620</v>
      </c>
      <c r="G3842" t="s">
        <v>3751</v>
      </c>
      <c r="H3842" t="s">
        <v>3751</v>
      </c>
      <c r="I3842" t="s">
        <v>3751</v>
      </c>
      <c r="J3842">
        <v>0</v>
      </c>
      <c r="K3842">
        <v>0</v>
      </c>
    </row>
    <row r="3843" spans="1:11" x14ac:dyDescent="0.25">
      <c r="A3843" t="s">
        <v>7621</v>
      </c>
      <c r="G3843" t="s">
        <v>3751</v>
      </c>
      <c r="H3843" t="s">
        <v>3751</v>
      </c>
      <c r="I3843" t="s">
        <v>3751</v>
      </c>
      <c r="J3843">
        <v>0</v>
      </c>
      <c r="K3843">
        <v>0</v>
      </c>
    </row>
    <row r="3844" spans="1:11" x14ac:dyDescent="0.25">
      <c r="A3844" t="s">
        <v>7622</v>
      </c>
      <c r="G3844" t="s">
        <v>3751</v>
      </c>
      <c r="H3844" t="s">
        <v>3751</v>
      </c>
      <c r="I3844" t="s">
        <v>3751</v>
      </c>
      <c r="J3844">
        <v>0</v>
      </c>
      <c r="K3844">
        <v>0</v>
      </c>
    </row>
    <row r="3845" spans="1:11" x14ac:dyDescent="0.25">
      <c r="A3845" t="s">
        <v>7623</v>
      </c>
      <c r="G3845" t="s">
        <v>3751</v>
      </c>
      <c r="H3845" t="s">
        <v>3751</v>
      </c>
      <c r="I3845" t="s">
        <v>3751</v>
      </c>
      <c r="J3845">
        <v>0</v>
      </c>
      <c r="K3845">
        <v>0</v>
      </c>
    </row>
    <row r="3846" spans="1:11" x14ac:dyDescent="0.25">
      <c r="A3846" t="s">
        <v>7624</v>
      </c>
      <c r="G3846" t="s">
        <v>3751</v>
      </c>
      <c r="H3846" t="s">
        <v>3751</v>
      </c>
      <c r="I3846" t="s">
        <v>3751</v>
      </c>
      <c r="J3846">
        <v>0</v>
      </c>
      <c r="K3846">
        <v>0</v>
      </c>
    </row>
    <row r="3847" spans="1:11" x14ac:dyDescent="0.25">
      <c r="A3847" t="s">
        <v>7625</v>
      </c>
      <c r="G3847" t="s">
        <v>3751</v>
      </c>
      <c r="H3847" t="s">
        <v>3751</v>
      </c>
      <c r="I3847" t="s">
        <v>3751</v>
      </c>
      <c r="J3847">
        <v>0</v>
      </c>
      <c r="K3847">
        <v>0</v>
      </c>
    </row>
    <row r="3848" spans="1:11" x14ac:dyDescent="0.25">
      <c r="A3848" t="s">
        <v>7626</v>
      </c>
      <c r="G3848" t="s">
        <v>3751</v>
      </c>
      <c r="H3848" t="s">
        <v>3751</v>
      </c>
      <c r="I3848" t="s">
        <v>3751</v>
      </c>
      <c r="J3848">
        <v>0</v>
      </c>
      <c r="K3848">
        <v>0</v>
      </c>
    </row>
    <row r="3849" spans="1:11" x14ac:dyDescent="0.25">
      <c r="A3849" t="s">
        <v>7627</v>
      </c>
      <c r="G3849" t="s">
        <v>3751</v>
      </c>
      <c r="H3849" t="s">
        <v>3751</v>
      </c>
      <c r="I3849" t="s">
        <v>3751</v>
      </c>
      <c r="J3849">
        <v>0</v>
      </c>
      <c r="K3849">
        <v>0</v>
      </c>
    </row>
    <row r="3850" spans="1:11" x14ac:dyDescent="0.25">
      <c r="A3850" t="s">
        <v>7628</v>
      </c>
      <c r="G3850" t="s">
        <v>3751</v>
      </c>
      <c r="H3850" t="s">
        <v>3751</v>
      </c>
      <c r="I3850" t="s">
        <v>3751</v>
      </c>
      <c r="J3850">
        <v>0</v>
      </c>
      <c r="K3850">
        <v>0</v>
      </c>
    </row>
    <row r="3851" spans="1:11" x14ac:dyDescent="0.25">
      <c r="A3851" t="s">
        <v>7629</v>
      </c>
      <c r="G3851" t="s">
        <v>3751</v>
      </c>
      <c r="H3851" t="s">
        <v>3751</v>
      </c>
      <c r="I3851" t="s">
        <v>3751</v>
      </c>
      <c r="J3851">
        <v>0</v>
      </c>
      <c r="K3851">
        <v>0</v>
      </c>
    </row>
    <row r="3852" spans="1:11" x14ac:dyDescent="0.25">
      <c r="A3852" t="s">
        <v>7630</v>
      </c>
      <c r="G3852" t="s">
        <v>3751</v>
      </c>
      <c r="H3852" t="s">
        <v>3751</v>
      </c>
      <c r="I3852" t="s">
        <v>3751</v>
      </c>
      <c r="J3852">
        <v>0</v>
      </c>
      <c r="K3852">
        <v>0</v>
      </c>
    </row>
    <row r="3853" spans="1:11" x14ac:dyDescent="0.25">
      <c r="A3853" t="s">
        <v>7631</v>
      </c>
      <c r="G3853" t="s">
        <v>3751</v>
      </c>
      <c r="H3853" t="s">
        <v>3751</v>
      </c>
      <c r="I3853" t="s">
        <v>3751</v>
      </c>
      <c r="J3853">
        <v>0</v>
      </c>
      <c r="K3853">
        <v>0</v>
      </c>
    </row>
    <row r="3854" spans="1:11" x14ac:dyDescent="0.25">
      <c r="A3854" t="s">
        <v>7632</v>
      </c>
      <c r="G3854" t="s">
        <v>3751</v>
      </c>
      <c r="H3854" t="s">
        <v>3751</v>
      </c>
      <c r="I3854" t="s">
        <v>3751</v>
      </c>
      <c r="J3854">
        <v>0</v>
      </c>
      <c r="K3854">
        <v>0</v>
      </c>
    </row>
    <row r="3855" spans="1:11" x14ac:dyDescent="0.25">
      <c r="A3855" t="s">
        <v>7633</v>
      </c>
      <c r="G3855" t="s">
        <v>3751</v>
      </c>
      <c r="H3855" t="s">
        <v>3751</v>
      </c>
      <c r="I3855" t="s">
        <v>3751</v>
      </c>
      <c r="J3855">
        <v>0</v>
      </c>
      <c r="K3855">
        <v>0</v>
      </c>
    </row>
    <row r="3856" spans="1:11" x14ac:dyDescent="0.25">
      <c r="A3856" t="s">
        <v>7634</v>
      </c>
      <c r="G3856" t="s">
        <v>3751</v>
      </c>
      <c r="H3856" t="s">
        <v>3751</v>
      </c>
      <c r="I3856" t="s">
        <v>3751</v>
      </c>
      <c r="J3856">
        <v>0</v>
      </c>
      <c r="K3856">
        <v>0</v>
      </c>
    </row>
    <row r="3857" spans="1:11" x14ac:dyDescent="0.25">
      <c r="A3857" t="s">
        <v>7635</v>
      </c>
      <c r="G3857" t="s">
        <v>3751</v>
      </c>
      <c r="H3857" t="s">
        <v>3751</v>
      </c>
      <c r="I3857" t="s">
        <v>3751</v>
      </c>
      <c r="J3857">
        <v>0</v>
      </c>
      <c r="K3857">
        <v>0</v>
      </c>
    </row>
    <row r="3858" spans="1:11" x14ac:dyDescent="0.25">
      <c r="A3858" t="s">
        <v>7636</v>
      </c>
      <c r="G3858" t="s">
        <v>3751</v>
      </c>
      <c r="H3858" t="s">
        <v>3751</v>
      </c>
      <c r="I3858" t="s">
        <v>3751</v>
      </c>
      <c r="J3858">
        <v>0</v>
      </c>
      <c r="K3858">
        <v>0</v>
      </c>
    </row>
    <row r="3859" spans="1:11" x14ac:dyDescent="0.25">
      <c r="A3859" t="s">
        <v>7637</v>
      </c>
      <c r="G3859" t="s">
        <v>3751</v>
      </c>
      <c r="H3859" t="s">
        <v>3751</v>
      </c>
      <c r="I3859" t="s">
        <v>3751</v>
      </c>
      <c r="J3859">
        <v>0</v>
      </c>
      <c r="K3859">
        <v>0</v>
      </c>
    </row>
    <row r="3860" spans="1:11" x14ac:dyDescent="0.25">
      <c r="A3860" t="s">
        <v>7638</v>
      </c>
      <c r="G3860" t="s">
        <v>3751</v>
      </c>
      <c r="H3860" t="s">
        <v>3751</v>
      </c>
      <c r="I3860" t="s">
        <v>3751</v>
      </c>
      <c r="J3860">
        <v>0</v>
      </c>
      <c r="K3860">
        <v>0</v>
      </c>
    </row>
    <row r="3861" spans="1:11" x14ac:dyDescent="0.25">
      <c r="A3861" t="s">
        <v>7639</v>
      </c>
      <c r="G3861" t="s">
        <v>3751</v>
      </c>
      <c r="H3861" t="s">
        <v>3751</v>
      </c>
      <c r="I3861" t="s">
        <v>3751</v>
      </c>
      <c r="J3861">
        <v>0</v>
      </c>
      <c r="K3861">
        <v>0</v>
      </c>
    </row>
    <row r="3862" spans="1:11" x14ac:dyDescent="0.25">
      <c r="A3862" t="s">
        <v>7640</v>
      </c>
      <c r="G3862" t="s">
        <v>3751</v>
      </c>
      <c r="H3862" t="s">
        <v>3751</v>
      </c>
      <c r="I3862" t="s">
        <v>3751</v>
      </c>
      <c r="J3862">
        <v>0</v>
      </c>
      <c r="K3862">
        <v>0</v>
      </c>
    </row>
    <row r="3863" spans="1:11" x14ac:dyDescent="0.25">
      <c r="A3863" t="s">
        <v>7641</v>
      </c>
      <c r="G3863" t="s">
        <v>3751</v>
      </c>
      <c r="H3863" t="s">
        <v>3751</v>
      </c>
      <c r="I3863" t="s">
        <v>3751</v>
      </c>
      <c r="J3863">
        <v>0</v>
      </c>
      <c r="K3863">
        <v>0</v>
      </c>
    </row>
    <row r="3864" spans="1:11" x14ac:dyDescent="0.25">
      <c r="A3864" t="s">
        <v>7642</v>
      </c>
      <c r="G3864" t="s">
        <v>3751</v>
      </c>
      <c r="H3864" t="s">
        <v>3751</v>
      </c>
      <c r="I3864" t="s">
        <v>3751</v>
      </c>
      <c r="J3864">
        <v>0</v>
      </c>
      <c r="K3864">
        <v>0</v>
      </c>
    </row>
    <row r="3865" spans="1:11" x14ac:dyDescent="0.25">
      <c r="A3865" t="s">
        <v>7643</v>
      </c>
      <c r="G3865" t="s">
        <v>3751</v>
      </c>
      <c r="H3865" t="s">
        <v>3751</v>
      </c>
      <c r="I3865" t="s">
        <v>3751</v>
      </c>
      <c r="J3865">
        <v>0</v>
      </c>
      <c r="K3865">
        <v>0</v>
      </c>
    </row>
    <row r="3866" spans="1:11" x14ac:dyDescent="0.25">
      <c r="A3866" t="s">
        <v>7644</v>
      </c>
      <c r="G3866" t="s">
        <v>3751</v>
      </c>
      <c r="H3866" t="s">
        <v>3751</v>
      </c>
      <c r="I3866" t="s">
        <v>3751</v>
      </c>
      <c r="J3866">
        <v>0</v>
      </c>
      <c r="K3866">
        <v>0</v>
      </c>
    </row>
    <row r="3867" spans="1:11" x14ac:dyDescent="0.25">
      <c r="A3867" t="s">
        <v>7645</v>
      </c>
      <c r="G3867" t="s">
        <v>3751</v>
      </c>
      <c r="H3867" t="s">
        <v>3751</v>
      </c>
      <c r="I3867" t="s">
        <v>3751</v>
      </c>
      <c r="J3867">
        <v>0</v>
      </c>
      <c r="K3867">
        <v>0</v>
      </c>
    </row>
    <row r="3868" spans="1:11" x14ac:dyDescent="0.25">
      <c r="A3868" t="s">
        <v>7646</v>
      </c>
      <c r="G3868" t="s">
        <v>3751</v>
      </c>
      <c r="H3868" t="s">
        <v>3751</v>
      </c>
      <c r="I3868" t="s">
        <v>3751</v>
      </c>
      <c r="J3868">
        <v>0</v>
      </c>
      <c r="K3868">
        <v>0</v>
      </c>
    </row>
    <row r="3869" spans="1:11" x14ac:dyDescent="0.25">
      <c r="A3869" t="s">
        <v>7647</v>
      </c>
      <c r="G3869" t="s">
        <v>3751</v>
      </c>
      <c r="H3869" t="s">
        <v>3751</v>
      </c>
      <c r="I3869" t="s">
        <v>3751</v>
      </c>
      <c r="J3869">
        <v>0</v>
      </c>
      <c r="K3869">
        <v>0</v>
      </c>
    </row>
    <row r="3870" spans="1:11" x14ac:dyDescent="0.25">
      <c r="A3870" t="s">
        <v>7648</v>
      </c>
      <c r="G3870" t="s">
        <v>3751</v>
      </c>
      <c r="H3870" t="s">
        <v>3751</v>
      </c>
      <c r="I3870" t="s">
        <v>3751</v>
      </c>
      <c r="J3870">
        <v>0</v>
      </c>
      <c r="K3870">
        <v>0</v>
      </c>
    </row>
    <row r="3871" spans="1:11" x14ac:dyDescent="0.25">
      <c r="A3871" t="s">
        <v>7649</v>
      </c>
      <c r="G3871" t="s">
        <v>3751</v>
      </c>
      <c r="H3871" t="s">
        <v>3751</v>
      </c>
      <c r="I3871" t="s">
        <v>3751</v>
      </c>
      <c r="J3871">
        <v>0</v>
      </c>
      <c r="K3871">
        <v>0</v>
      </c>
    </row>
    <row r="3872" spans="1:11" x14ac:dyDescent="0.25">
      <c r="A3872" t="s">
        <v>7650</v>
      </c>
      <c r="G3872" t="s">
        <v>3751</v>
      </c>
      <c r="H3872" t="s">
        <v>3751</v>
      </c>
      <c r="I3872" t="s">
        <v>3751</v>
      </c>
      <c r="J3872">
        <v>0</v>
      </c>
      <c r="K3872">
        <v>0</v>
      </c>
    </row>
    <row r="3873" spans="1:11" x14ac:dyDescent="0.25">
      <c r="A3873" t="s">
        <v>7651</v>
      </c>
      <c r="G3873" t="s">
        <v>3751</v>
      </c>
      <c r="H3873" t="s">
        <v>3751</v>
      </c>
      <c r="I3873" t="s">
        <v>3751</v>
      </c>
      <c r="J3873">
        <v>0</v>
      </c>
      <c r="K3873">
        <v>0</v>
      </c>
    </row>
    <row r="3874" spans="1:11" x14ac:dyDescent="0.25">
      <c r="A3874" t="s">
        <v>7652</v>
      </c>
      <c r="G3874" t="s">
        <v>3751</v>
      </c>
      <c r="H3874" t="s">
        <v>3751</v>
      </c>
      <c r="I3874" t="s">
        <v>3751</v>
      </c>
      <c r="J3874">
        <v>0</v>
      </c>
      <c r="K3874">
        <v>0</v>
      </c>
    </row>
    <row r="3875" spans="1:11" x14ac:dyDescent="0.25">
      <c r="A3875" t="s">
        <v>7653</v>
      </c>
      <c r="G3875" t="s">
        <v>3751</v>
      </c>
      <c r="H3875" t="s">
        <v>3751</v>
      </c>
      <c r="I3875" t="s">
        <v>3751</v>
      </c>
      <c r="J3875">
        <v>0</v>
      </c>
      <c r="K3875">
        <v>0</v>
      </c>
    </row>
    <row r="3876" spans="1:11" x14ac:dyDescent="0.25">
      <c r="A3876" t="s">
        <v>7654</v>
      </c>
      <c r="G3876" t="s">
        <v>3751</v>
      </c>
      <c r="H3876" t="s">
        <v>3751</v>
      </c>
      <c r="I3876" t="s">
        <v>3751</v>
      </c>
      <c r="J3876">
        <v>0</v>
      </c>
      <c r="K3876">
        <v>0</v>
      </c>
    </row>
    <row r="3877" spans="1:11" x14ac:dyDescent="0.25">
      <c r="A3877" t="s">
        <v>7655</v>
      </c>
      <c r="G3877" t="s">
        <v>3751</v>
      </c>
      <c r="H3877" t="s">
        <v>3751</v>
      </c>
      <c r="I3877" t="s">
        <v>3751</v>
      </c>
      <c r="J3877">
        <v>0</v>
      </c>
      <c r="K3877">
        <v>0</v>
      </c>
    </row>
    <row r="3878" spans="1:11" x14ac:dyDescent="0.25">
      <c r="A3878" t="s">
        <v>7656</v>
      </c>
      <c r="G3878" t="s">
        <v>3751</v>
      </c>
      <c r="H3878" t="s">
        <v>3751</v>
      </c>
      <c r="I3878" t="s">
        <v>3751</v>
      </c>
      <c r="J3878">
        <v>0</v>
      </c>
      <c r="K3878">
        <v>0</v>
      </c>
    </row>
    <row r="3879" spans="1:11" x14ac:dyDescent="0.25">
      <c r="A3879" t="s">
        <v>7657</v>
      </c>
      <c r="G3879" t="s">
        <v>3751</v>
      </c>
      <c r="H3879" t="s">
        <v>3751</v>
      </c>
      <c r="I3879" t="s">
        <v>3751</v>
      </c>
      <c r="J3879">
        <v>0</v>
      </c>
      <c r="K3879">
        <v>0</v>
      </c>
    </row>
    <row r="3880" spans="1:11" x14ac:dyDescent="0.25">
      <c r="A3880" t="s">
        <v>7658</v>
      </c>
      <c r="G3880" t="s">
        <v>3751</v>
      </c>
      <c r="H3880" t="s">
        <v>3751</v>
      </c>
      <c r="I3880" t="s">
        <v>3751</v>
      </c>
      <c r="J3880">
        <v>0</v>
      </c>
      <c r="K3880">
        <v>0</v>
      </c>
    </row>
    <row r="3881" spans="1:11" x14ac:dyDescent="0.25">
      <c r="A3881" t="s">
        <v>7659</v>
      </c>
      <c r="G3881" t="s">
        <v>3751</v>
      </c>
      <c r="H3881" t="s">
        <v>3751</v>
      </c>
      <c r="I3881" t="s">
        <v>3751</v>
      </c>
      <c r="J3881">
        <v>0</v>
      </c>
      <c r="K3881">
        <v>0</v>
      </c>
    </row>
    <row r="3882" spans="1:11" x14ac:dyDescent="0.25">
      <c r="A3882" t="s">
        <v>7660</v>
      </c>
      <c r="G3882" t="s">
        <v>3751</v>
      </c>
      <c r="H3882" t="s">
        <v>3751</v>
      </c>
      <c r="I3882" t="s">
        <v>3751</v>
      </c>
      <c r="J3882">
        <v>0</v>
      </c>
      <c r="K3882">
        <v>0</v>
      </c>
    </row>
    <row r="3883" spans="1:11" x14ac:dyDescent="0.25">
      <c r="A3883" t="s">
        <v>7661</v>
      </c>
      <c r="G3883" t="s">
        <v>3751</v>
      </c>
      <c r="H3883" t="s">
        <v>3751</v>
      </c>
      <c r="I3883" t="s">
        <v>3751</v>
      </c>
      <c r="J3883">
        <v>0</v>
      </c>
      <c r="K3883">
        <v>0</v>
      </c>
    </row>
    <row r="3884" spans="1:11" x14ac:dyDescent="0.25">
      <c r="A3884" t="s">
        <v>7662</v>
      </c>
      <c r="G3884" t="s">
        <v>3751</v>
      </c>
      <c r="H3884" t="s">
        <v>3751</v>
      </c>
      <c r="I3884" t="s">
        <v>3751</v>
      </c>
      <c r="J3884">
        <v>0</v>
      </c>
      <c r="K3884">
        <v>0</v>
      </c>
    </row>
    <row r="3885" spans="1:11" x14ac:dyDescent="0.25">
      <c r="A3885" t="s">
        <v>7663</v>
      </c>
      <c r="G3885" t="s">
        <v>3751</v>
      </c>
      <c r="H3885" t="s">
        <v>3751</v>
      </c>
      <c r="I3885" t="s">
        <v>3751</v>
      </c>
      <c r="J3885">
        <v>0</v>
      </c>
      <c r="K3885">
        <v>0</v>
      </c>
    </row>
    <row r="3886" spans="1:11" x14ac:dyDescent="0.25">
      <c r="A3886" t="s">
        <v>7664</v>
      </c>
      <c r="G3886" t="s">
        <v>3751</v>
      </c>
      <c r="H3886" t="s">
        <v>3751</v>
      </c>
      <c r="I3886" t="s">
        <v>3751</v>
      </c>
      <c r="J3886">
        <v>0</v>
      </c>
      <c r="K3886">
        <v>0</v>
      </c>
    </row>
    <row r="3887" spans="1:11" x14ac:dyDescent="0.25">
      <c r="A3887" t="s">
        <v>7665</v>
      </c>
      <c r="G3887" t="s">
        <v>3751</v>
      </c>
      <c r="H3887" t="s">
        <v>3751</v>
      </c>
      <c r="I3887" t="s">
        <v>3751</v>
      </c>
      <c r="J3887">
        <v>0</v>
      </c>
      <c r="K3887">
        <v>0</v>
      </c>
    </row>
    <row r="3888" spans="1:11" x14ac:dyDescent="0.25">
      <c r="A3888" t="s">
        <v>7666</v>
      </c>
      <c r="G3888" t="s">
        <v>3751</v>
      </c>
      <c r="H3888" t="s">
        <v>3751</v>
      </c>
      <c r="I3888" t="s">
        <v>3751</v>
      </c>
      <c r="J3888">
        <v>0</v>
      </c>
      <c r="K3888">
        <v>0</v>
      </c>
    </row>
    <row r="3889" spans="1:11" x14ac:dyDescent="0.25">
      <c r="A3889" t="s">
        <v>7667</v>
      </c>
      <c r="G3889" t="s">
        <v>3751</v>
      </c>
      <c r="H3889" t="s">
        <v>3751</v>
      </c>
      <c r="I3889" t="s">
        <v>3751</v>
      </c>
      <c r="J3889">
        <v>0</v>
      </c>
      <c r="K3889">
        <v>0</v>
      </c>
    </row>
    <row r="3890" spans="1:11" x14ac:dyDescent="0.25">
      <c r="A3890" t="s">
        <v>7668</v>
      </c>
      <c r="G3890" t="s">
        <v>3751</v>
      </c>
      <c r="H3890" t="s">
        <v>3751</v>
      </c>
      <c r="I3890" t="s">
        <v>3751</v>
      </c>
      <c r="J3890">
        <v>0</v>
      </c>
      <c r="K3890">
        <v>0</v>
      </c>
    </row>
    <row r="3891" spans="1:11" x14ac:dyDescent="0.25">
      <c r="A3891" t="s">
        <v>7669</v>
      </c>
      <c r="G3891" t="s">
        <v>3751</v>
      </c>
      <c r="H3891" t="s">
        <v>3751</v>
      </c>
      <c r="I3891" t="s">
        <v>3751</v>
      </c>
      <c r="J3891">
        <v>0</v>
      </c>
      <c r="K3891">
        <v>0</v>
      </c>
    </row>
    <row r="3892" spans="1:11" x14ac:dyDescent="0.25">
      <c r="A3892" t="s">
        <v>7670</v>
      </c>
      <c r="G3892" t="s">
        <v>3751</v>
      </c>
      <c r="H3892" t="s">
        <v>3751</v>
      </c>
      <c r="I3892" t="s">
        <v>3751</v>
      </c>
      <c r="J3892">
        <v>0</v>
      </c>
      <c r="K3892">
        <v>0</v>
      </c>
    </row>
    <row r="3893" spans="1:11" x14ac:dyDescent="0.25">
      <c r="A3893" t="s">
        <v>7671</v>
      </c>
      <c r="G3893" t="s">
        <v>3751</v>
      </c>
      <c r="H3893" t="s">
        <v>3751</v>
      </c>
      <c r="I3893" t="s">
        <v>3751</v>
      </c>
      <c r="J3893">
        <v>0</v>
      </c>
      <c r="K3893">
        <v>0</v>
      </c>
    </row>
    <row r="3894" spans="1:11" x14ac:dyDescent="0.25">
      <c r="A3894" t="s">
        <v>7672</v>
      </c>
      <c r="G3894" t="s">
        <v>3751</v>
      </c>
      <c r="H3894" t="s">
        <v>3751</v>
      </c>
      <c r="I3894" t="s">
        <v>3751</v>
      </c>
      <c r="J3894">
        <v>0</v>
      </c>
      <c r="K3894">
        <v>0</v>
      </c>
    </row>
    <row r="3895" spans="1:11" x14ac:dyDescent="0.25">
      <c r="A3895" t="s">
        <v>7673</v>
      </c>
      <c r="G3895" t="s">
        <v>3751</v>
      </c>
      <c r="H3895" t="s">
        <v>3751</v>
      </c>
      <c r="I3895" t="s">
        <v>3751</v>
      </c>
      <c r="J3895">
        <v>0</v>
      </c>
      <c r="K3895">
        <v>0</v>
      </c>
    </row>
    <row r="3896" spans="1:11" x14ac:dyDescent="0.25">
      <c r="A3896" t="s">
        <v>7674</v>
      </c>
      <c r="G3896" t="s">
        <v>3751</v>
      </c>
      <c r="H3896" t="s">
        <v>3751</v>
      </c>
      <c r="I3896" t="s">
        <v>3751</v>
      </c>
      <c r="J3896">
        <v>0</v>
      </c>
      <c r="K3896">
        <v>0</v>
      </c>
    </row>
    <row r="3897" spans="1:11" x14ac:dyDescent="0.25">
      <c r="A3897" t="s">
        <v>7675</v>
      </c>
      <c r="G3897" t="s">
        <v>3751</v>
      </c>
      <c r="H3897" t="s">
        <v>3751</v>
      </c>
      <c r="I3897" t="s">
        <v>3751</v>
      </c>
      <c r="J3897">
        <v>0</v>
      </c>
      <c r="K3897">
        <v>0</v>
      </c>
    </row>
    <row r="3898" spans="1:11" x14ac:dyDescent="0.25">
      <c r="A3898" t="s">
        <v>7676</v>
      </c>
      <c r="G3898" t="s">
        <v>3751</v>
      </c>
      <c r="H3898" t="s">
        <v>3751</v>
      </c>
      <c r="I3898" t="s">
        <v>3751</v>
      </c>
      <c r="J3898">
        <v>0</v>
      </c>
      <c r="K3898">
        <v>0</v>
      </c>
    </row>
    <row r="3899" spans="1:11" x14ac:dyDescent="0.25">
      <c r="A3899" t="s">
        <v>7677</v>
      </c>
      <c r="G3899" t="s">
        <v>3751</v>
      </c>
      <c r="H3899" t="s">
        <v>3751</v>
      </c>
      <c r="I3899" t="s">
        <v>3751</v>
      </c>
      <c r="J3899">
        <v>0</v>
      </c>
      <c r="K3899">
        <v>0</v>
      </c>
    </row>
    <row r="3900" spans="1:11" x14ac:dyDescent="0.25">
      <c r="A3900" t="s">
        <v>7678</v>
      </c>
      <c r="G3900" t="s">
        <v>3751</v>
      </c>
      <c r="H3900" t="s">
        <v>3751</v>
      </c>
      <c r="I3900" t="s">
        <v>3751</v>
      </c>
      <c r="J3900">
        <v>0</v>
      </c>
      <c r="K3900">
        <v>0</v>
      </c>
    </row>
    <row r="3901" spans="1:11" x14ac:dyDescent="0.25">
      <c r="A3901" t="s">
        <v>7679</v>
      </c>
      <c r="G3901" t="s">
        <v>3751</v>
      </c>
      <c r="H3901" t="s">
        <v>3751</v>
      </c>
      <c r="I3901" t="s">
        <v>3751</v>
      </c>
      <c r="J3901">
        <v>0</v>
      </c>
      <c r="K3901">
        <v>0</v>
      </c>
    </row>
    <row r="3902" spans="1:11" x14ac:dyDescent="0.25">
      <c r="A3902" t="s">
        <v>7680</v>
      </c>
      <c r="G3902" t="s">
        <v>3751</v>
      </c>
      <c r="H3902" t="s">
        <v>3751</v>
      </c>
      <c r="I3902" t="s">
        <v>3751</v>
      </c>
      <c r="J3902">
        <v>0</v>
      </c>
      <c r="K3902">
        <v>0</v>
      </c>
    </row>
    <row r="3903" spans="1:11" x14ac:dyDescent="0.25">
      <c r="A3903" t="s">
        <v>7681</v>
      </c>
      <c r="G3903" t="s">
        <v>3751</v>
      </c>
      <c r="H3903" t="s">
        <v>3751</v>
      </c>
      <c r="I3903" t="s">
        <v>3751</v>
      </c>
      <c r="J3903">
        <v>0</v>
      </c>
      <c r="K3903">
        <v>0</v>
      </c>
    </row>
    <row r="3904" spans="1:11" x14ac:dyDescent="0.25">
      <c r="A3904" t="s">
        <v>7682</v>
      </c>
      <c r="G3904" t="s">
        <v>3751</v>
      </c>
      <c r="H3904" t="s">
        <v>3751</v>
      </c>
      <c r="I3904" t="s">
        <v>3751</v>
      </c>
      <c r="J3904">
        <v>0</v>
      </c>
      <c r="K3904">
        <v>0</v>
      </c>
    </row>
    <row r="3905" spans="1:11" x14ac:dyDescent="0.25">
      <c r="A3905" t="s">
        <v>7683</v>
      </c>
      <c r="G3905" t="s">
        <v>3751</v>
      </c>
      <c r="H3905" t="s">
        <v>3751</v>
      </c>
      <c r="I3905" t="s">
        <v>3751</v>
      </c>
      <c r="J3905">
        <v>0</v>
      </c>
      <c r="K3905">
        <v>0</v>
      </c>
    </row>
    <row r="3906" spans="1:11" x14ac:dyDescent="0.25">
      <c r="A3906" t="s">
        <v>7684</v>
      </c>
      <c r="G3906" t="s">
        <v>3751</v>
      </c>
      <c r="H3906" t="s">
        <v>3751</v>
      </c>
      <c r="I3906" t="s">
        <v>3751</v>
      </c>
      <c r="J3906">
        <v>0</v>
      </c>
      <c r="K3906">
        <v>0</v>
      </c>
    </row>
    <row r="3907" spans="1:11" x14ac:dyDescent="0.25">
      <c r="A3907" t="s">
        <v>7685</v>
      </c>
      <c r="G3907" t="s">
        <v>3751</v>
      </c>
      <c r="H3907" t="s">
        <v>3751</v>
      </c>
      <c r="I3907" t="s">
        <v>3751</v>
      </c>
      <c r="J3907">
        <v>0</v>
      </c>
      <c r="K3907">
        <v>0</v>
      </c>
    </row>
    <row r="3908" spans="1:11" x14ac:dyDescent="0.25">
      <c r="A3908" t="s">
        <v>7686</v>
      </c>
      <c r="G3908" t="s">
        <v>3751</v>
      </c>
      <c r="H3908" t="s">
        <v>3751</v>
      </c>
      <c r="I3908" t="s">
        <v>3751</v>
      </c>
      <c r="J3908">
        <v>0</v>
      </c>
      <c r="K3908">
        <v>0</v>
      </c>
    </row>
    <row r="3909" spans="1:11" x14ac:dyDescent="0.25">
      <c r="A3909" t="s">
        <v>7687</v>
      </c>
      <c r="G3909" t="s">
        <v>3751</v>
      </c>
      <c r="H3909" t="s">
        <v>3751</v>
      </c>
      <c r="I3909" t="s">
        <v>3751</v>
      </c>
      <c r="J3909">
        <v>0</v>
      </c>
      <c r="K3909">
        <v>0</v>
      </c>
    </row>
    <row r="3910" spans="1:11" x14ac:dyDescent="0.25">
      <c r="A3910" t="s">
        <v>7688</v>
      </c>
      <c r="G3910" t="s">
        <v>3751</v>
      </c>
      <c r="H3910" t="s">
        <v>3751</v>
      </c>
      <c r="I3910" t="s">
        <v>3751</v>
      </c>
      <c r="J3910">
        <v>0</v>
      </c>
      <c r="K3910">
        <v>0</v>
      </c>
    </row>
    <row r="3911" spans="1:11" x14ac:dyDescent="0.25">
      <c r="A3911" t="s">
        <v>7689</v>
      </c>
      <c r="G3911" t="s">
        <v>3751</v>
      </c>
      <c r="H3911" t="s">
        <v>3751</v>
      </c>
      <c r="I3911" t="s">
        <v>3751</v>
      </c>
      <c r="J3911">
        <v>0</v>
      </c>
      <c r="K3911">
        <v>0</v>
      </c>
    </row>
    <row r="3912" spans="1:11" x14ac:dyDescent="0.25">
      <c r="A3912" t="s">
        <v>7690</v>
      </c>
      <c r="G3912" t="s">
        <v>3751</v>
      </c>
      <c r="H3912" t="s">
        <v>3751</v>
      </c>
      <c r="I3912" t="s">
        <v>3751</v>
      </c>
      <c r="J3912">
        <v>0</v>
      </c>
      <c r="K3912">
        <v>0</v>
      </c>
    </row>
    <row r="3913" spans="1:11" x14ac:dyDescent="0.25">
      <c r="A3913" t="s">
        <v>7691</v>
      </c>
      <c r="G3913" t="s">
        <v>3751</v>
      </c>
      <c r="H3913" t="s">
        <v>3751</v>
      </c>
      <c r="I3913" t="s">
        <v>3751</v>
      </c>
      <c r="J3913">
        <v>0</v>
      </c>
      <c r="K3913">
        <v>0</v>
      </c>
    </row>
    <row r="3914" spans="1:11" x14ac:dyDescent="0.25">
      <c r="A3914" t="s">
        <v>7692</v>
      </c>
      <c r="G3914" t="s">
        <v>3751</v>
      </c>
      <c r="H3914" t="s">
        <v>3751</v>
      </c>
      <c r="I3914" t="s">
        <v>3751</v>
      </c>
      <c r="J3914">
        <v>0</v>
      </c>
      <c r="K3914">
        <v>0</v>
      </c>
    </row>
    <row r="3915" spans="1:11" x14ac:dyDescent="0.25">
      <c r="A3915" t="s">
        <v>7693</v>
      </c>
      <c r="G3915" t="s">
        <v>3751</v>
      </c>
      <c r="H3915" t="s">
        <v>3751</v>
      </c>
      <c r="I3915" t="s">
        <v>3751</v>
      </c>
      <c r="J3915">
        <v>0</v>
      </c>
      <c r="K3915">
        <v>0</v>
      </c>
    </row>
    <row r="3916" spans="1:11" x14ac:dyDescent="0.25">
      <c r="A3916" t="s">
        <v>7694</v>
      </c>
      <c r="G3916" t="s">
        <v>3751</v>
      </c>
      <c r="H3916" t="s">
        <v>3751</v>
      </c>
      <c r="I3916" t="s">
        <v>3751</v>
      </c>
      <c r="J3916">
        <v>0</v>
      </c>
      <c r="K3916">
        <v>0</v>
      </c>
    </row>
    <row r="3917" spans="1:11" x14ac:dyDescent="0.25">
      <c r="A3917" t="s">
        <v>7695</v>
      </c>
      <c r="G3917" t="s">
        <v>3751</v>
      </c>
      <c r="H3917" t="s">
        <v>3751</v>
      </c>
      <c r="I3917" t="s">
        <v>3751</v>
      </c>
      <c r="J3917">
        <v>0</v>
      </c>
      <c r="K3917">
        <v>0</v>
      </c>
    </row>
    <row r="3918" spans="1:11" x14ac:dyDescent="0.25">
      <c r="A3918" t="s">
        <v>7696</v>
      </c>
      <c r="G3918" t="s">
        <v>3751</v>
      </c>
      <c r="H3918" t="s">
        <v>3751</v>
      </c>
      <c r="I3918" t="s">
        <v>3751</v>
      </c>
      <c r="J3918">
        <v>0</v>
      </c>
      <c r="K3918">
        <v>0</v>
      </c>
    </row>
    <row r="3919" spans="1:11" x14ac:dyDescent="0.25">
      <c r="A3919" t="s">
        <v>7697</v>
      </c>
      <c r="G3919" t="s">
        <v>3751</v>
      </c>
      <c r="H3919" t="s">
        <v>3751</v>
      </c>
      <c r="I3919" t="s">
        <v>3751</v>
      </c>
      <c r="J3919">
        <v>0</v>
      </c>
      <c r="K3919">
        <v>0</v>
      </c>
    </row>
    <row r="3920" spans="1:11" x14ac:dyDescent="0.25">
      <c r="A3920" t="s">
        <v>7698</v>
      </c>
      <c r="G3920" t="s">
        <v>3751</v>
      </c>
      <c r="H3920" t="s">
        <v>3751</v>
      </c>
      <c r="I3920" t="s">
        <v>3751</v>
      </c>
      <c r="J3920">
        <v>0</v>
      </c>
      <c r="K3920">
        <v>0</v>
      </c>
    </row>
    <row r="3921" spans="1:11" x14ac:dyDescent="0.25">
      <c r="A3921" t="s">
        <v>7699</v>
      </c>
      <c r="G3921" t="s">
        <v>3751</v>
      </c>
      <c r="H3921" t="s">
        <v>3751</v>
      </c>
      <c r="I3921" t="s">
        <v>3751</v>
      </c>
      <c r="J3921">
        <v>0</v>
      </c>
      <c r="K3921">
        <v>0</v>
      </c>
    </row>
    <row r="3922" spans="1:11" x14ac:dyDescent="0.25">
      <c r="A3922" t="s">
        <v>7700</v>
      </c>
      <c r="G3922" t="s">
        <v>3751</v>
      </c>
      <c r="H3922" t="s">
        <v>3751</v>
      </c>
      <c r="I3922" t="s">
        <v>3751</v>
      </c>
      <c r="J3922">
        <v>0</v>
      </c>
      <c r="K3922">
        <v>0</v>
      </c>
    </row>
    <row r="3923" spans="1:11" x14ac:dyDescent="0.25">
      <c r="A3923" t="s">
        <v>7701</v>
      </c>
      <c r="G3923" t="s">
        <v>3751</v>
      </c>
      <c r="H3923" t="s">
        <v>3751</v>
      </c>
      <c r="I3923" t="s">
        <v>3751</v>
      </c>
      <c r="J3923">
        <v>0</v>
      </c>
      <c r="K3923">
        <v>0</v>
      </c>
    </row>
    <row r="3924" spans="1:11" x14ac:dyDescent="0.25">
      <c r="A3924" t="s">
        <v>7702</v>
      </c>
      <c r="G3924" t="s">
        <v>3751</v>
      </c>
      <c r="H3924" t="s">
        <v>3751</v>
      </c>
      <c r="I3924" t="s">
        <v>3751</v>
      </c>
      <c r="J3924">
        <v>0</v>
      </c>
      <c r="K3924">
        <v>0</v>
      </c>
    </row>
    <row r="3925" spans="1:11" x14ac:dyDescent="0.25">
      <c r="A3925" t="s">
        <v>7703</v>
      </c>
      <c r="G3925" t="s">
        <v>3751</v>
      </c>
      <c r="H3925" t="s">
        <v>3751</v>
      </c>
      <c r="I3925" t="s">
        <v>3751</v>
      </c>
      <c r="J3925">
        <v>0</v>
      </c>
      <c r="K3925">
        <v>0</v>
      </c>
    </row>
    <row r="3926" spans="1:11" x14ac:dyDescent="0.25">
      <c r="A3926" t="s">
        <v>7704</v>
      </c>
      <c r="G3926" t="s">
        <v>3751</v>
      </c>
      <c r="H3926" t="s">
        <v>3751</v>
      </c>
      <c r="I3926" t="s">
        <v>3751</v>
      </c>
      <c r="J3926">
        <v>0</v>
      </c>
      <c r="K3926">
        <v>0</v>
      </c>
    </row>
    <row r="3927" spans="1:11" x14ac:dyDescent="0.25">
      <c r="A3927" t="s">
        <v>7705</v>
      </c>
      <c r="G3927" t="s">
        <v>3751</v>
      </c>
      <c r="H3927" t="s">
        <v>3751</v>
      </c>
      <c r="I3927" t="s">
        <v>3751</v>
      </c>
      <c r="J3927">
        <v>0</v>
      </c>
      <c r="K3927">
        <v>0</v>
      </c>
    </row>
    <row r="3928" spans="1:11" x14ac:dyDescent="0.25">
      <c r="A3928" t="s">
        <v>7706</v>
      </c>
      <c r="G3928" t="s">
        <v>3751</v>
      </c>
      <c r="H3928" t="s">
        <v>3751</v>
      </c>
      <c r="I3928" t="s">
        <v>3751</v>
      </c>
      <c r="J3928">
        <v>0</v>
      </c>
      <c r="K3928">
        <v>0</v>
      </c>
    </row>
    <row r="3929" spans="1:11" x14ac:dyDescent="0.25">
      <c r="A3929" t="s">
        <v>7707</v>
      </c>
      <c r="G3929" t="s">
        <v>3751</v>
      </c>
      <c r="H3929" t="s">
        <v>3751</v>
      </c>
      <c r="I3929" t="s">
        <v>3751</v>
      </c>
      <c r="J3929">
        <v>0</v>
      </c>
      <c r="K3929">
        <v>0</v>
      </c>
    </row>
    <row r="3930" spans="1:11" x14ac:dyDescent="0.25">
      <c r="A3930" t="s">
        <v>7708</v>
      </c>
      <c r="G3930" t="s">
        <v>3751</v>
      </c>
      <c r="H3930" t="s">
        <v>3751</v>
      </c>
      <c r="I3930" t="s">
        <v>3751</v>
      </c>
      <c r="J3930">
        <v>0</v>
      </c>
      <c r="K3930">
        <v>0</v>
      </c>
    </row>
    <row r="3931" spans="1:11" x14ac:dyDescent="0.25">
      <c r="A3931" t="s">
        <v>7709</v>
      </c>
      <c r="G3931" t="s">
        <v>3751</v>
      </c>
      <c r="H3931" t="s">
        <v>3751</v>
      </c>
      <c r="I3931" t="s">
        <v>3751</v>
      </c>
      <c r="J3931">
        <v>0</v>
      </c>
      <c r="K3931">
        <v>0</v>
      </c>
    </row>
    <row r="3932" spans="1:11" x14ac:dyDescent="0.25">
      <c r="A3932" t="s">
        <v>7710</v>
      </c>
      <c r="G3932" t="s">
        <v>3751</v>
      </c>
      <c r="H3932" t="s">
        <v>3751</v>
      </c>
      <c r="I3932" t="s">
        <v>3751</v>
      </c>
      <c r="J3932">
        <v>0</v>
      </c>
      <c r="K3932">
        <v>0</v>
      </c>
    </row>
    <row r="3933" spans="1:11" x14ac:dyDescent="0.25">
      <c r="A3933" t="s">
        <v>7711</v>
      </c>
      <c r="G3933" t="s">
        <v>3751</v>
      </c>
      <c r="H3933" t="s">
        <v>3751</v>
      </c>
      <c r="I3933" t="s">
        <v>3751</v>
      </c>
      <c r="J3933">
        <v>0</v>
      </c>
      <c r="K3933">
        <v>0</v>
      </c>
    </row>
    <row r="3934" spans="1:11" x14ac:dyDescent="0.25">
      <c r="A3934" t="s">
        <v>7712</v>
      </c>
      <c r="G3934" t="s">
        <v>3751</v>
      </c>
      <c r="H3934" t="s">
        <v>3751</v>
      </c>
      <c r="I3934" t="s">
        <v>3751</v>
      </c>
      <c r="J3934">
        <v>0</v>
      </c>
      <c r="K3934">
        <v>0</v>
      </c>
    </row>
    <row r="3935" spans="1:11" x14ac:dyDescent="0.25">
      <c r="A3935" t="s">
        <v>7713</v>
      </c>
      <c r="G3935" t="s">
        <v>3751</v>
      </c>
      <c r="H3935" t="s">
        <v>3751</v>
      </c>
      <c r="I3935" t="s">
        <v>3751</v>
      </c>
      <c r="J3935">
        <v>0</v>
      </c>
      <c r="K3935">
        <v>0</v>
      </c>
    </row>
    <row r="3936" spans="1:11" x14ac:dyDescent="0.25">
      <c r="A3936" t="s">
        <v>7714</v>
      </c>
      <c r="G3936" t="s">
        <v>3751</v>
      </c>
      <c r="H3936" t="s">
        <v>3751</v>
      </c>
      <c r="I3936" t="s">
        <v>3751</v>
      </c>
      <c r="J3936">
        <v>0</v>
      </c>
      <c r="K3936">
        <v>0</v>
      </c>
    </row>
    <row r="3937" spans="1:11" x14ac:dyDescent="0.25">
      <c r="A3937" t="s">
        <v>7715</v>
      </c>
      <c r="G3937" t="s">
        <v>3751</v>
      </c>
      <c r="H3937" t="s">
        <v>3751</v>
      </c>
      <c r="I3937" t="s">
        <v>3751</v>
      </c>
      <c r="J3937">
        <v>0</v>
      </c>
      <c r="K3937">
        <v>0</v>
      </c>
    </row>
    <row r="3938" spans="1:11" x14ac:dyDescent="0.25">
      <c r="A3938" t="s">
        <v>7716</v>
      </c>
      <c r="G3938" t="s">
        <v>3751</v>
      </c>
      <c r="H3938" t="s">
        <v>3751</v>
      </c>
      <c r="I3938" t="s">
        <v>3751</v>
      </c>
      <c r="J3938">
        <v>0</v>
      </c>
      <c r="K3938">
        <v>0</v>
      </c>
    </row>
    <row r="3939" spans="1:11" x14ac:dyDescent="0.25">
      <c r="A3939" t="s">
        <v>7717</v>
      </c>
      <c r="G3939" t="s">
        <v>3751</v>
      </c>
      <c r="H3939" t="s">
        <v>3751</v>
      </c>
      <c r="I3939" t="s">
        <v>3751</v>
      </c>
      <c r="J3939">
        <v>0</v>
      </c>
      <c r="K3939">
        <v>0</v>
      </c>
    </row>
    <row r="3940" spans="1:11" x14ac:dyDescent="0.25">
      <c r="A3940" t="s">
        <v>7718</v>
      </c>
      <c r="G3940" t="s">
        <v>3751</v>
      </c>
      <c r="H3940" t="s">
        <v>3751</v>
      </c>
      <c r="I3940" t="s">
        <v>3751</v>
      </c>
      <c r="J3940">
        <v>0</v>
      </c>
      <c r="K3940">
        <v>0</v>
      </c>
    </row>
    <row r="3941" spans="1:11" x14ac:dyDescent="0.25">
      <c r="A3941" t="s">
        <v>7719</v>
      </c>
      <c r="G3941" t="s">
        <v>3751</v>
      </c>
      <c r="H3941" t="s">
        <v>3751</v>
      </c>
      <c r="I3941" t="s">
        <v>3751</v>
      </c>
      <c r="J3941">
        <v>0</v>
      </c>
      <c r="K3941">
        <v>0</v>
      </c>
    </row>
    <row r="3942" spans="1:11" x14ac:dyDescent="0.25">
      <c r="A3942" t="s">
        <v>7720</v>
      </c>
      <c r="G3942" t="s">
        <v>3751</v>
      </c>
      <c r="H3942" t="s">
        <v>3751</v>
      </c>
      <c r="I3942" t="s">
        <v>3751</v>
      </c>
      <c r="J3942">
        <v>0</v>
      </c>
      <c r="K3942">
        <v>0</v>
      </c>
    </row>
    <row r="3943" spans="1:11" x14ac:dyDescent="0.25">
      <c r="A3943" t="s">
        <v>7721</v>
      </c>
      <c r="G3943" t="s">
        <v>3751</v>
      </c>
      <c r="H3943" t="s">
        <v>3751</v>
      </c>
      <c r="I3943" t="s">
        <v>3751</v>
      </c>
      <c r="J3943">
        <v>0</v>
      </c>
      <c r="K3943">
        <v>0</v>
      </c>
    </row>
    <row r="3944" spans="1:11" x14ac:dyDescent="0.25">
      <c r="A3944" t="s">
        <v>7722</v>
      </c>
      <c r="G3944" t="s">
        <v>3751</v>
      </c>
      <c r="H3944" t="s">
        <v>3751</v>
      </c>
      <c r="I3944" t="s">
        <v>3751</v>
      </c>
      <c r="J3944">
        <v>0</v>
      </c>
      <c r="K3944">
        <v>0</v>
      </c>
    </row>
    <row r="3945" spans="1:11" x14ac:dyDescent="0.25">
      <c r="A3945" t="s">
        <v>7723</v>
      </c>
      <c r="G3945" t="s">
        <v>3751</v>
      </c>
      <c r="H3945" t="s">
        <v>3751</v>
      </c>
      <c r="I3945" t="s">
        <v>3751</v>
      </c>
      <c r="J3945">
        <v>0</v>
      </c>
      <c r="K3945">
        <v>0</v>
      </c>
    </row>
    <row r="3946" spans="1:11" x14ac:dyDescent="0.25">
      <c r="A3946" t="s">
        <v>7724</v>
      </c>
      <c r="G3946" t="s">
        <v>3751</v>
      </c>
      <c r="H3946" t="s">
        <v>3751</v>
      </c>
      <c r="I3946" t="s">
        <v>3751</v>
      </c>
      <c r="J3946">
        <v>0</v>
      </c>
      <c r="K3946">
        <v>0</v>
      </c>
    </row>
    <row r="3947" spans="1:11" x14ac:dyDescent="0.25">
      <c r="A3947" t="s">
        <v>7725</v>
      </c>
      <c r="G3947" t="s">
        <v>3751</v>
      </c>
      <c r="H3947" t="s">
        <v>3751</v>
      </c>
      <c r="I3947" t="s">
        <v>3751</v>
      </c>
      <c r="J3947">
        <v>0</v>
      </c>
      <c r="K3947">
        <v>0</v>
      </c>
    </row>
    <row r="3948" spans="1:11" x14ac:dyDescent="0.25">
      <c r="A3948" t="s">
        <v>7726</v>
      </c>
      <c r="G3948" t="s">
        <v>3751</v>
      </c>
      <c r="H3948" t="s">
        <v>3751</v>
      </c>
      <c r="I3948" t="s">
        <v>3751</v>
      </c>
      <c r="J3948">
        <v>0</v>
      </c>
      <c r="K3948">
        <v>0</v>
      </c>
    </row>
    <row r="3949" spans="1:11" x14ac:dyDescent="0.25">
      <c r="A3949" t="s">
        <v>7727</v>
      </c>
      <c r="G3949" t="s">
        <v>3751</v>
      </c>
      <c r="H3949" t="s">
        <v>3751</v>
      </c>
      <c r="I3949" t="s">
        <v>3751</v>
      </c>
      <c r="J3949">
        <v>0</v>
      </c>
      <c r="K3949">
        <v>0</v>
      </c>
    </row>
    <row r="3950" spans="1:11" x14ac:dyDescent="0.25">
      <c r="A3950" t="s">
        <v>7728</v>
      </c>
      <c r="G3950" t="s">
        <v>3751</v>
      </c>
      <c r="H3950" t="s">
        <v>3751</v>
      </c>
      <c r="I3950" t="s">
        <v>3751</v>
      </c>
      <c r="J3950">
        <v>0</v>
      </c>
      <c r="K3950">
        <v>0</v>
      </c>
    </row>
    <row r="3951" spans="1:11" x14ac:dyDescent="0.25">
      <c r="A3951" t="s">
        <v>7729</v>
      </c>
      <c r="G3951" t="s">
        <v>3751</v>
      </c>
      <c r="H3951" t="s">
        <v>3751</v>
      </c>
      <c r="I3951" t="s">
        <v>3751</v>
      </c>
      <c r="J3951">
        <v>0</v>
      </c>
      <c r="K3951">
        <v>0</v>
      </c>
    </row>
    <row r="3952" spans="1:11" x14ac:dyDescent="0.25">
      <c r="A3952" t="s">
        <v>7730</v>
      </c>
      <c r="G3952" t="s">
        <v>3751</v>
      </c>
      <c r="H3952" t="s">
        <v>3751</v>
      </c>
      <c r="I3952" t="s">
        <v>3751</v>
      </c>
      <c r="J3952">
        <v>0</v>
      </c>
      <c r="K3952">
        <v>0</v>
      </c>
    </row>
    <row r="3953" spans="1:11" x14ac:dyDescent="0.25">
      <c r="A3953" t="s">
        <v>7731</v>
      </c>
      <c r="G3953" t="s">
        <v>3751</v>
      </c>
      <c r="H3953" t="s">
        <v>3751</v>
      </c>
      <c r="I3953" t="s">
        <v>3751</v>
      </c>
      <c r="J3953">
        <v>0</v>
      </c>
      <c r="K3953">
        <v>0</v>
      </c>
    </row>
    <row r="3954" spans="1:11" x14ac:dyDescent="0.25">
      <c r="A3954" t="s">
        <v>7732</v>
      </c>
      <c r="G3954" t="s">
        <v>3751</v>
      </c>
      <c r="H3954" t="s">
        <v>3751</v>
      </c>
      <c r="I3954" t="s">
        <v>3751</v>
      </c>
      <c r="J3954">
        <v>0</v>
      </c>
      <c r="K3954">
        <v>0</v>
      </c>
    </row>
    <row r="3955" spans="1:11" x14ac:dyDescent="0.25">
      <c r="A3955" t="s">
        <v>7733</v>
      </c>
      <c r="G3955" t="s">
        <v>3751</v>
      </c>
      <c r="H3955" t="s">
        <v>3751</v>
      </c>
      <c r="I3955" t="s">
        <v>3751</v>
      </c>
      <c r="J3955">
        <v>0</v>
      </c>
      <c r="K3955">
        <v>0</v>
      </c>
    </row>
    <row r="3956" spans="1:11" x14ac:dyDescent="0.25">
      <c r="A3956" t="s">
        <v>7734</v>
      </c>
      <c r="G3956" t="s">
        <v>3751</v>
      </c>
      <c r="H3956" t="s">
        <v>3751</v>
      </c>
      <c r="I3956" t="s">
        <v>3751</v>
      </c>
      <c r="J3956">
        <v>0</v>
      </c>
      <c r="K3956">
        <v>0</v>
      </c>
    </row>
    <row r="3957" spans="1:11" x14ac:dyDescent="0.25">
      <c r="A3957" t="s">
        <v>7119</v>
      </c>
      <c r="G3957" t="s">
        <v>3751</v>
      </c>
      <c r="H3957" t="s">
        <v>3751</v>
      </c>
      <c r="I3957" t="s">
        <v>3751</v>
      </c>
      <c r="J3957">
        <v>0</v>
      </c>
      <c r="K3957">
        <v>0</v>
      </c>
    </row>
    <row r="3958" spans="1:11" x14ac:dyDescent="0.25">
      <c r="A3958" t="s">
        <v>7119</v>
      </c>
      <c r="G3958" t="s">
        <v>3751</v>
      </c>
      <c r="H3958" t="s">
        <v>3751</v>
      </c>
      <c r="I3958" t="s">
        <v>3751</v>
      </c>
      <c r="J3958">
        <v>0</v>
      </c>
      <c r="K3958">
        <v>0</v>
      </c>
    </row>
    <row r="3959" spans="1:11" x14ac:dyDescent="0.25">
      <c r="A3959" t="s">
        <v>7735</v>
      </c>
      <c r="G3959" t="s">
        <v>3751</v>
      </c>
      <c r="H3959" t="s">
        <v>3751</v>
      </c>
      <c r="I3959" t="s">
        <v>3751</v>
      </c>
      <c r="J3959">
        <v>0</v>
      </c>
      <c r="K3959">
        <v>0</v>
      </c>
    </row>
    <row r="3960" spans="1:11" x14ac:dyDescent="0.25">
      <c r="A3960" t="s">
        <v>7736</v>
      </c>
      <c r="G3960" t="s">
        <v>3751</v>
      </c>
      <c r="H3960" t="s">
        <v>3751</v>
      </c>
      <c r="I3960" t="s">
        <v>3751</v>
      </c>
      <c r="J3960">
        <v>0</v>
      </c>
      <c r="K3960">
        <v>0</v>
      </c>
    </row>
    <row r="3961" spans="1:11" x14ac:dyDescent="0.25">
      <c r="A3961" t="s">
        <v>7737</v>
      </c>
      <c r="G3961" t="s">
        <v>3751</v>
      </c>
      <c r="H3961" t="s">
        <v>3751</v>
      </c>
      <c r="I3961" t="s">
        <v>3751</v>
      </c>
      <c r="J3961">
        <v>0</v>
      </c>
      <c r="K3961">
        <v>0</v>
      </c>
    </row>
    <row r="3962" spans="1:11" x14ac:dyDescent="0.25">
      <c r="A3962" t="s">
        <v>7738</v>
      </c>
      <c r="G3962" t="s">
        <v>3751</v>
      </c>
      <c r="H3962" t="s">
        <v>3751</v>
      </c>
      <c r="I3962" t="s">
        <v>3751</v>
      </c>
      <c r="J3962">
        <v>0</v>
      </c>
      <c r="K3962">
        <v>0</v>
      </c>
    </row>
    <row r="3963" spans="1:11" x14ac:dyDescent="0.25">
      <c r="A3963" t="s">
        <v>7739</v>
      </c>
      <c r="G3963" t="s">
        <v>3751</v>
      </c>
      <c r="H3963" t="s">
        <v>3751</v>
      </c>
      <c r="I3963" t="s">
        <v>3751</v>
      </c>
      <c r="J3963">
        <v>0</v>
      </c>
      <c r="K3963">
        <v>0</v>
      </c>
    </row>
    <row r="3964" spans="1:11" x14ac:dyDescent="0.25">
      <c r="A3964" t="s">
        <v>7740</v>
      </c>
      <c r="G3964" t="s">
        <v>3751</v>
      </c>
      <c r="H3964" t="s">
        <v>3751</v>
      </c>
      <c r="I3964" t="s">
        <v>3751</v>
      </c>
      <c r="J3964">
        <v>0</v>
      </c>
      <c r="K3964">
        <v>0</v>
      </c>
    </row>
    <row r="3965" spans="1:11" x14ac:dyDescent="0.25">
      <c r="A3965" t="s">
        <v>7741</v>
      </c>
      <c r="G3965" t="s">
        <v>3751</v>
      </c>
      <c r="H3965" t="s">
        <v>3751</v>
      </c>
      <c r="I3965" t="s">
        <v>3751</v>
      </c>
      <c r="J3965">
        <v>0</v>
      </c>
      <c r="K3965">
        <v>0</v>
      </c>
    </row>
    <row r="3966" spans="1:11" x14ac:dyDescent="0.25">
      <c r="A3966" t="s">
        <v>7742</v>
      </c>
      <c r="G3966" t="s">
        <v>3751</v>
      </c>
      <c r="H3966" t="s">
        <v>3751</v>
      </c>
      <c r="I3966" t="s">
        <v>3751</v>
      </c>
      <c r="J3966">
        <v>0</v>
      </c>
      <c r="K3966">
        <v>0</v>
      </c>
    </row>
    <row r="3967" spans="1:11" x14ac:dyDescent="0.25">
      <c r="A3967" t="s">
        <v>7743</v>
      </c>
      <c r="G3967" t="s">
        <v>3751</v>
      </c>
      <c r="H3967" t="s">
        <v>3751</v>
      </c>
      <c r="I3967" t="s">
        <v>3751</v>
      </c>
      <c r="J3967">
        <v>0</v>
      </c>
      <c r="K3967">
        <v>0</v>
      </c>
    </row>
    <row r="3968" spans="1:11" x14ac:dyDescent="0.25">
      <c r="A3968" t="s">
        <v>7744</v>
      </c>
      <c r="G3968" t="s">
        <v>3751</v>
      </c>
      <c r="H3968" t="s">
        <v>3751</v>
      </c>
      <c r="I3968" t="s">
        <v>3751</v>
      </c>
      <c r="J3968">
        <v>0</v>
      </c>
      <c r="K3968">
        <v>0</v>
      </c>
    </row>
    <row r="3969" spans="1:11" x14ac:dyDescent="0.25">
      <c r="A3969" t="s">
        <v>7745</v>
      </c>
      <c r="G3969" t="s">
        <v>3751</v>
      </c>
      <c r="H3969" t="s">
        <v>3751</v>
      </c>
      <c r="I3969" t="s">
        <v>3751</v>
      </c>
      <c r="J3969">
        <v>0</v>
      </c>
      <c r="K3969">
        <v>0</v>
      </c>
    </row>
    <row r="3970" spans="1:11" x14ac:dyDescent="0.25">
      <c r="A3970" t="s">
        <v>7746</v>
      </c>
      <c r="G3970" t="s">
        <v>3751</v>
      </c>
      <c r="H3970" t="s">
        <v>3751</v>
      </c>
      <c r="I3970" t="s">
        <v>3751</v>
      </c>
      <c r="J3970">
        <v>0</v>
      </c>
      <c r="K3970">
        <v>0</v>
      </c>
    </row>
    <row r="3971" spans="1:11" x14ac:dyDescent="0.25">
      <c r="A3971" t="s">
        <v>7747</v>
      </c>
      <c r="G3971" t="s">
        <v>3751</v>
      </c>
      <c r="H3971" t="s">
        <v>3751</v>
      </c>
      <c r="I3971" t="s">
        <v>3751</v>
      </c>
      <c r="J3971">
        <v>0</v>
      </c>
      <c r="K3971">
        <v>0</v>
      </c>
    </row>
    <row r="3972" spans="1:11" x14ac:dyDescent="0.25">
      <c r="A3972" t="s">
        <v>7748</v>
      </c>
      <c r="G3972" t="s">
        <v>3751</v>
      </c>
      <c r="H3972" t="s">
        <v>3751</v>
      </c>
      <c r="I3972" t="s">
        <v>3751</v>
      </c>
      <c r="J3972">
        <v>0</v>
      </c>
      <c r="K3972">
        <v>0</v>
      </c>
    </row>
    <row r="3973" spans="1:11" x14ac:dyDescent="0.25">
      <c r="A3973" t="s">
        <v>7749</v>
      </c>
      <c r="G3973" t="s">
        <v>3751</v>
      </c>
      <c r="H3973" t="s">
        <v>3751</v>
      </c>
      <c r="I3973" t="s">
        <v>3751</v>
      </c>
      <c r="J3973">
        <v>0</v>
      </c>
      <c r="K3973">
        <v>0</v>
      </c>
    </row>
    <row r="3974" spans="1:11" x14ac:dyDescent="0.25">
      <c r="A3974" t="s">
        <v>7750</v>
      </c>
      <c r="G3974" t="s">
        <v>3751</v>
      </c>
      <c r="H3974" t="s">
        <v>3751</v>
      </c>
      <c r="I3974" t="s">
        <v>3751</v>
      </c>
      <c r="J3974">
        <v>0</v>
      </c>
      <c r="K3974">
        <v>0</v>
      </c>
    </row>
    <row r="3975" spans="1:11" x14ac:dyDescent="0.25">
      <c r="A3975" t="s">
        <v>7751</v>
      </c>
      <c r="G3975" t="s">
        <v>3751</v>
      </c>
      <c r="H3975" t="s">
        <v>3751</v>
      </c>
      <c r="I3975" t="s">
        <v>3751</v>
      </c>
      <c r="J3975">
        <v>0</v>
      </c>
      <c r="K3975">
        <v>0</v>
      </c>
    </row>
    <row r="3976" spans="1:11" x14ac:dyDescent="0.25">
      <c r="A3976" t="s">
        <v>7752</v>
      </c>
      <c r="G3976" t="s">
        <v>3751</v>
      </c>
      <c r="H3976" t="s">
        <v>3751</v>
      </c>
      <c r="I3976" t="s">
        <v>3751</v>
      </c>
      <c r="J3976">
        <v>0</v>
      </c>
      <c r="K3976">
        <v>0</v>
      </c>
    </row>
    <row r="3977" spans="1:11" x14ac:dyDescent="0.25">
      <c r="A3977" t="s">
        <v>7753</v>
      </c>
      <c r="G3977" t="s">
        <v>3751</v>
      </c>
      <c r="H3977" t="s">
        <v>3751</v>
      </c>
      <c r="I3977" t="s">
        <v>3751</v>
      </c>
      <c r="J3977">
        <v>0</v>
      </c>
      <c r="K3977">
        <v>0</v>
      </c>
    </row>
    <row r="3978" spans="1:11" x14ac:dyDescent="0.25">
      <c r="A3978" t="s">
        <v>7754</v>
      </c>
      <c r="G3978" t="s">
        <v>3751</v>
      </c>
      <c r="H3978" t="s">
        <v>3751</v>
      </c>
      <c r="I3978" t="s">
        <v>3751</v>
      </c>
      <c r="J3978">
        <v>0</v>
      </c>
      <c r="K3978">
        <v>0</v>
      </c>
    </row>
    <row r="3979" spans="1:11" x14ac:dyDescent="0.25">
      <c r="A3979" t="s">
        <v>7755</v>
      </c>
      <c r="G3979" t="s">
        <v>3751</v>
      </c>
      <c r="H3979" t="s">
        <v>3751</v>
      </c>
      <c r="I3979" t="s">
        <v>3751</v>
      </c>
      <c r="J3979">
        <v>0</v>
      </c>
      <c r="K3979">
        <v>0</v>
      </c>
    </row>
    <row r="3980" spans="1:11" x14ac:dyDescent="0.25">
      <c r="A3980" t="s">
        <v>7756</v>
      </c>
      <c r="G3980" t="s">
        <v>3751</v>
      </c>
      <c r="H3980" t="s">
        <v>3751</v>
      </c>
      <c r="I3980" t="s">
        <v>3751</v>
      </c>
      <c r="J3980">
        <v>0</v>
      </c>
      <c r="K3980">
        <v>0</v>
      </c>
    </row>
    <row r="3981" spans="1:11" x14ac:dyDescent="0.25">
      <c r="A3981" t="s">
        <v>7757</v>
      </c>
      <c r="G3981" t="s">
        <v>3751</v>
      </c>
      <c r="H3981" t="s">
        <v>3751</v>
      </c>
      <c r="I3981" t="s">
        <v>3751</v>
      </c>
      <c r="J3981">
        <v>0</v>
      </c>
      <c r="K3981">
        <v>0</v>
      </c>
    </row>
    <row r="3982" spans="1:11" x14ac:dyDescent="0.25">
      <c r="A3982" t="s">
        <v>7758</v>
      </c>
      <c r="G3982" t="s">
        <v>3751</v>
      </c>
      <c r="H3982" t="s">
        <v>3751</v>
      </c>
      <c r="I3982" t="s">
        <v>3751</v>
      </c>
      <c r="J3982">
        <v>0</v>
      </c>
      <c r="K3982">
        <v>0</v>
      </c>
    </row>
    <row r="3983" spans="1:11" x14ac:dyDescent="0.25">
      <c r="A3983" t="s">
        <v>7759</v>
      </c>
      <c r="G3983" t="s">
        <v>3751</v>
      </c>
      <c r="H3983" t="s">
        <v>3751</v>
      </c>
      <c r="I3983" t="s">
        <v>3751</v>
      </c>
      <c r="J3983">
        <v>0</v>
      </c>
      <c r="K3983">
        <v>0</v>
      </c>
    </row>
    <row r="3984" spans="1:11" x14ac:dyDescent="0.25">
      <c r="A3984" t="s">
        <v>7760</v>
      </c>
      <c r="G3984" t="s">
        <v>3751</v>
      </c>
      <c r="H3984" t="s">
        <v>3751</v>
      </c>
      <c r="I3984" t="s">
        <v>3751</v>
      </c>
      <c r="J3984">
        <v>0</v>
      </c>
      <c r="K3984">
        <v>0</v>
      </c>
    </row>
    <row r="3985" spans="1:11" x14ac:dyDescent="0.25">
      <c r="A3985" t="s">
        <v>7761</v>
      </c>
      <c r="G3985" t="s">
        <v>3751</v>
      </c>
      <c r="H3985" t="s">
        <v>3751</v>
      </c>
      <c r="I3985" t="s">
        <v>3751</v>
      </c>
      <c r="J3985">
        <v>0</v>
      </c>
      <c r="K3985">
        <v>0</v>
      </c>
    </row>
    <row r="3986" spans="1:11" x14ac:dyDescent="0.25">
      <c r="A3986" t="s">
        <v>7762</v>
      </c>
      <c r="G3986" t="s">
        <v>3751</v>
      </c>
      <c r="H3986" t="s">
        <v>3751</v>
      </c>
      <c r="I3986" t="s">
        <v>3751</v>
      </c>
      <c r="J3986">
        <v>0</v>
      </c>
      <c r="K3986">
        <v>0</v>
      </c>
    </row>
    <row r="3987" spans="1:11" x14ac:dyDescent="0.25">
      <c r="A3987" t="s">
        <v>7763</v>
      </c>
      <c r="G3987" t="s">
        <v>3751</v>
      </c>
      <c r="H3987" t="s">
        <v>3751</v>
      </c>
      <c r="I3987" t="s">
        <v>3751</v>
      </c>
      <c r="J3987">
        <v>0</v>
      </c>
      <c r="K3987">
        <v>0</v>
      </c>
    </row>
    <row r="3988" spans="1:11" x14ac:dyDescent="0.25">
      <c r="A3988" t="s">
        <v>7764</v>
      </c>
      <c r="G3988" t="s">
        <v>3751</v>
      </c>
      <c r="H3988" t="s">
        <v>3751</v>
      </c>
      <c r="I3988" t="s">
        <v>3751</v>
      </c>
      <c r="J3988">
        <v>0</v>
      </c>
      <c r="K3988">
        <v>0</v>
      </c>
    </row>
    <row r="3989" spans="1:11" x14ac:dyDescent="0.25">
      <c r="A3989" t="s">
        <v>7765</v>
      </c>
      <c r="G3989" t="s">
        <v>3751</v>
      </c>
      <c r="H3989" t="s">
        <v>3751</v>
      </c>
      <c r="I3989" t="s">
        <v>3751</v>
      </c>
      <c r="J3989">
        <v>0</v>
      </c>
      <c r="K3989">
        <v>0</v>
      </c>
    </row>
    <row r="3990" spans="1:11" x14ac:dyDescent="0.25">
      <c r="A3990" t="s">
        <v>7766</v>
      </c>
      <c r="G3990" t="s">
        <v>3751</v>
      </c>
      <c r="H3990" t="s">
        <v>3751</v>
      </c>
      <c r="I3990" t="s">
        <v>3751</v>
      </c>
      <c r="J3990">
        <v>0</v>
      </c>
      <c r="K3990">
        <v>0</v>
      </c>
    </row>
    <row r="3991" spans="1:11" x14ac:dyDescent="0.25">
      <c r="A3991" t="s">
        <v>7767</v>
      </c>
      <c r="G3991" t="s">
        <v>3751</v>
      </c>
      <c r="H3991" t="s">
        <v>3751</v>
      </c>
      <c r="I3991" t="s">
        <v>3751</v>
      </c>
      <c r="J3991">
        <v>0</v>
      </c>
      <c r="K3991">
        <v>0</v>
      </c>
    </row>
    <row r="3992" spans="1:11" x14ac:dyDescent="0.25">
      <c r="A3992" t="s">
        <v>7768</v>
      </c>
      <c r="G3992" t="s">
        <v>3751</v>
      </c>
      <c r="H3992" t="s">
        <v>3751</v>
      </c>
      <c r="I3992" t="s">
        <v>3751</v>
      </c>
      <c r="J3992">
        <v>0</v>
      </c>
      <c r="K3992">
        <v>0</v>
      </c>
    </row>
    <row r="3993" spans="1:11" x14ac:dyDescent="0.25">
      <c r="A3993" t="s">
        <v>7769</v>
      </c>
      <c r="G3993" t="s">
        <v>3751</v>
      </c>
      <c r="H3993" t="s">
        <v>3751</v>
      </c>
      <c r="I3993" t="s">
        <v>3751</v>
      </c>
      <c r="J3993">
        <v>0</v>
      </c>
      <c r="K3993">
        <v>0</v>
      </c>
    </row>
    <row r="3994" spans="1:11" x14ac:dyDescent="0.25">
      <c r="A3994" t="s">
        <v>7770</v>
      </c>
      <c r="G3994" t="s">
        <v>3751</v>
      </c>
      <c r="H3994" t="s">
        <v>3751</v>
      </c>
      <c r="I3994" t="s">
        <v>3751</v>
      </c>
      <c r="J3994">
        <v>0</v>
      </c>
      <c r="K3994">
        <v>0</v>
      </c>
    </row>
    <row r="3995" spans="1:11" x14ac:dyDescent="0.25">
      <c r="A3995" t="s">
        <v>7771</v>
      </c>
      <c r="G3995" t="s">
        <v>3751</v>
      </c>
      <c r="H3995" t="s">
        <v>3751</v>
      </c>
      <c r="I3995" t="s">
        <v>3751</v>
      </c>
      <c r="J3995">
        <v>0</v>
      </c>
      <c r="K3995">
        <v>0</v>
      </c>
    </row>
    <row r="3996" spans="1:11" x14ac:dyDescent="0.25">
      <c r="A3996" t="s">
        <v>7772</v>
      </c>
      <c r="G3996" t="s">
        <v>3751</v>
      </c>
      <c r="H3996" t="s">
        <v>3751</v>
      </c>
      <c r="I3996" t="s">
        <v>3751</v>
      </c>
      <c r="J3996">
        <v>0</v>
      </c>
      <c r="K3996">
        <v>0</v>
      </c>
    </row>
    <row r="3997" spans="1:11" x14ac:dyDescent="0.25">
      <c r="A3997" t="s">
        <v>7773</v>
      </c>
      <c r="G3997" t="s">
        <v>3751</v>
      </c>
      <c r="H3997" t="s">
        <v>3751</v>
      </c>
      <c r="I3997" t="s">
        <v>3751</v>
      </c>
      <c r="J3997">
        <v>0</v>
      </c>
      <c r="K3997">
        <v>0</v>
      </c>
    </row>
    <row r="3998" spans="1:11" x14ac:dyDescent="0.25">
      <c r="A3998" t="s">
        <v>7774</v>
      </c>
      <c r="G3998" t="s">
        <v>3751</v>
      </c>
      <c r="H3998" t="s">
        <v>3751</v>
      </c>
      <c r="I3998" t="s">
        <v>3751</v>
      </c>
      <c r="J3998">
        <v>0</v>
      </c>
      <c r="K3998">
        <v>0</v>
      </c>
    </row>
    <row r="3999" spans="1:11" x14ac:dyDescent="0.25">
      <c r="A3999" t="s">
        <v>7775</v>
      </c>
      <c r="G3999" t="s">
        <v>3751</v>
      </c>
      <c r="H3999" t="s">
        <v>3751</v>
      </c>
      <c r="I3999" t="s">
        <v>3751</v>
      </c>
      <c r="J3999">
        <v>0</v>
      </c>
      <c r="K3999">
        <v>0</v>
      </c>
    </row>
    <row r="4000" spans="1:11" x14ac:dyDescent="0.25">
      <c r="A4000" t="s">
        <v>7776</v>
      </c>
      <c r="G4000" t="s">
        <v>3751</v>
      </c>
      <c r="H4000" t="s">
        <v>3751</v>
      </c>
      <c r="I4000" t="s">
        <v>3751</v>
      </c>
      <c r="J4000">
        <v>0</v>
      </c>
      <c r="K4000">
        <v>0</v>
      </c>
    </row>
    <row r="4001" spans="1:11" x14ac:dyDescent="0.25">
      <c r="A4001" t="s">
        <v>7777</v>
      </c>
      <c r="G4001" t="s">
        <v>3751</v>
      </c>
      <c r="H4001" t="s">
        <v>3751</v>
      </c>
      <c r="I4001" t="s">
        <v>3751</v>
      </c>
      <c r="J4001">
        <v>0</v>
      </c>
      <c r="K4001">
        <v>0</v>
      </c>
    </row>
    <row r="4002" spans="1:11" x14ac:dyDescent="0.25">
      <c r="A4002" t="s">
        <v>7778</v>
      </c>
      <c r="G4002" t="s">
        <v>3751</v>
      </c>
      <c r="H4002" t="s">
        <v>3751</v>
      </c>
      <c r="I4002" t="s">
        <v>3751</v>
      </c>
      <c r="J4002">
        <v>0</v>
      </c>
      <c r="K4002">
        <v>0</v>
      </c>
    </row>
    <row r="4003" spans="1:11" x14ac:dyDescent="0.25">
      <c r="A4003" t="s">
        <v>7779</v>
      </c>
      <c r="G4003" t="s">
        <v>3751</v>
      </c>
      <c r="H4003" t="s">
        <v>3751</v>
      </c>
      <c r="I4003" t="s">
        <v>3751</v>
      </c>
      <c r="J4003">
        <v>0</v>
      </c>
      <c r="K4003">
        <v>0</v>
      </c>
    </row>
    <row r="4004" spans="1:11" x14ac:dyDescent="0.25">
      <c r="A4004" t="s">
        <v>7780</v>
      </c>
      <c r="G4004" t="s">
        <v>3751</v>
      </c>
      <c r="H4004" t="s">
        <v>3751</v>
      </c>
      <c r="I4004" t="s">
        <v>3751</v>
      </c>
      <c r="J4004">
        <v>0</v>
      </c>
      <c r="K4004">
        <v>0</v>
      </c>
    </row>
    <row r="4005" spans="1:11" x14ac:dyDescent="0.25">
      <c r="A4005" t="s">
        <v>7781</v>
      </c>
      <c r="G4005" t="s">
        <v>3751</v>
      </c>
      <c r="H4005" t="s">
        <v>3751</v>
      </c>
      <c r="I4005" t="s">
        <v>3751</v>
      </c>
      <c r="J4005">
        <v>0</v>
      </c>
      <c r="K4005">
        <v>0</v>
      </c>
    </row>
    <row r="4006" spans="1:11" x14ac:dyDescent="0.25">
      <c r="A4006" t="s">
        <v>7782</v>
      </c>
      <c r="G4006" t="s">
        <v>3751</v>
      </c>
      <c r="H4006" t="s">
        <v>3751</v>
      </c>
      <c r="I4006" t="s">
        <v>3751</v>
      </c>
      <c r="J4006">
        <v>0</v>
      </c>
      <c r="K4006">
        <v>0</v>
      </c>
    </row>
    <row r="4007" spans="1:11" x14ac:dyDescent="0.25">
      <c r="A4007" t="s">
        <v>7783</v>
      </c>
      <c r="G4007" t="s">
        <v>3751</v>
      </c>
      <c r="H4007" t="s">
        <v>3751</v>
      </c>
      <c r="I4007" t="s">
        <v>3751</v>
      </c>
      <c r="J4007">
        <v>0</v>
      </c>
      <c r="K4007">
        <v>0</v>
      </c>
    </row>
    <row r="4008" spans="1:11" x14ac:dyDescent="0.25">
      <c r="A4008" t="s">
        <v>7784</v>
      </c>
      <c r="G4008" t="s">
        <v>3751</v>
      </c>
      <c r="H4008" t="s">
        <v>3751</v>
      </c>
      <c r="I4008" t="s">
        <v>3751</v>
      </c>
      <c r="J4008">
        <v>0</v>
      </c>
      <c r="K4008">
        <v>0</v>
      </c>
    </row>
    <row r="4009" spans="1:11" x14ac:dyDescent="0.25">
      <c r="A4009" t="s">
        <v>7785</v>
      </c>
      <c r="G4009" t="s">
        <v>3751</v>
      </c>
      <c r="H4009" t="s">
        <v>3751</v>
      </c>
      <c r="I4009" t="s">
        <v>3751</v>
      </c>
      <c r="J4009">
        <v>0</v>
      </c>
      <c r="K4009">
        <v>0</v>
      </c>
    </row>
    <row r="4010" spans="1:11" x14ac:dyDescent="0.25">
      <c r="A4010" t="s">
        <v>7786</v>
      </c>
      <c r="G4010" t="s">
        <v>3751</v>
      </c>
      <c r="H4010" t="s">
        <v>3751</v>
      </c>
      <c r="I4010" t="s">
        <v>3751</v>
      </c>
      <c r="J4010">
        <v>0</v>
      </c>
      <c r="K4010">
        <v>0</v>
      </c>
    </row>
    <row r="4011" spans="1:11" x14ac:dyDescent="0.25">
      <c r="A4011" t="s">
        <v>7787</v>
      </c>
      <c r="G4011" t="s">
        <v>3751</v>
      </c>
      <c r="H4011" t="s">
        <v>3751</v>
      </c>
      <c r="I4011" t="s">
        <v>3751</v>
      </c>
      <c r="J4011">
        <v>0</v>
      </c>
      <c r="K4011">
        <v>0</v>
      </c>
    </row>
    <row r="4012" spans="1:11" x14ac:dyDescent="0.25">
      <c r="A4012" t="s">
        <v>7788</v>
      </c>
      <c r="G4012" t="s">
        <v>3751</v>
      </c>
      <c r="H4012" t="s">
        <v>3751</v>
      </c>
      <c r="I4012" t="s">
        <v>3751</v>
      </c>
      <c r="J4012">
        <v>0</v>
      </c>
      <c r="K4012">
        <v>0</v>
      </c>
    </row>
    <row r="4013" spans="1:11" x14ac:dyDescent="0.25">
      <c r="A4013" t="s">
        <v>7789</v>
      </c>
      <c r="G4013" t="s">
        <v>3751</v>
      </c>
      <c r="H4013" t="s">
        <v>3751</v>
      </c>
      <c r="I4013" t="s">
        <v>3751</v>
      </c>
      <c r="J4013">
        <v>0</v>
      </c>
      <c r="K4013">
        <v>0</v>
      </c>
    </row>
    <row r="4014" spans="1:11" x14ac:dyDescent="0.25">
      <c r="A4014" t="s">
        <v>7790</v>
      </c>
      <c r="G4014" t="s">
        <v>3751</v>
      </c>
      <c r="H4014" t="s">
        <v>3751</v>
      </c>
      <c r="I4014" t="s">
        <v>3751</v>
      </c>
      <c r="J4014">
        <v>0</v>
      </c>
      <c r="K4014">
        <v>0</v>
      </c>
    </row>
    <row r="4015" spans="1:11" x14ac:dyDescent="0.25">
      <c r="A4015" t="s">
        <v>7791</v>
      </c>
      <c r="G4015" t="s">
        <v>3751</v>
      </c>
      <c r="H4015" t="s">
        <v>3751</v>
      </c>
      <c r="I4015" t="s">
        <v>3751</v>
      </c>
      <c r="J4015">
        <v>0</v>
      </c>
      <c r="K4015">
        <v>0</v>
      </c>
    </row>
    <row r="4016" spans="1:11" x14ac:dyDescent="0.25">
      <c r="A4016" t="s">
        <v>7792</v>
      </c>
      <c r="G4016" t="s">
        <v>3751</v>
      </c>
      <c r="H4016" t="s">
        <v>3751</v>
      </c>
      <c r="I4016" t="s">
        <v>3751</v>
      </c>
      <c r="J4016">
        <v>0</v>
      </c>
      <c r="K4016">
        <v>0</v>
      </c>
    </row>
    <row r="4017" spans="1:11" x14ac:dyDescent="0.25">
      <c r="A4017" t="s">
        <v>7793</v>
      </c>
      <c r="G4017" t="s">
        <v>3751</v>
      </c>
      <c r="H4017" t="s">
        <v>3751</v>
      </c>
      <c r="I4017" t="s">
        <v>3751</v>
      </c>
      <c r="J4017">
        <v>0</v>
      </c>
      <c r="K4017">
        <v>0</v>
      </c>
    </row>
    <row r="4018" spans="1:11" x14ac:dyDescent="0.25">
      <c r="A4018" t="s">
        <v>7794</v>
      </c>
      <c r="G4018" t="s">
        <v>3751</v>
      </c>
      <c r="H4018" t="s">
        <v>3751</v>
      </c>
      <c r="I4018" t="s">
        <v>3751</v>
      </c>
      <c r="J4018">
        <v>0</v>
      </c>
      <c r="K4018">
        <v>0</v>
      </c>
    </row>
    <row r="4019" spans="1:11" x14ac:dyDescent="0.25">
      <c r="A4019" t="s">
        <v>7795</v>
      </c>
      <c r="G4019" t="s">
        <v>3751</v>
      </c>
      <c r="H4019" t="s">
        <v>3751</v>
      </c>
      <c r="I4019" t="s">
        <v>3751</v>
      </c>
      <c r="J4019">
        <v>0</v>
      </c>
      <c r="K4019">
        <v>0</v>
      </c>
    </row>
    <row r="4020" spans="1:11" x14ac:dyDescent="0.25">
      <c r="A4020" t="s">
        <v>7796</v>
      </c>
      <c r="G4020" t="s">
        <v>3751</v>
      </c>
      <c r="H4020" t="s">
        <v>3751</v>
      </c>
      <c r="I4020" t="s">
        <v>3751</v>
      </c>
      <c r="J4020">
        <v>0</v>
      </c>
      <c r="K4020">
        <v>0</v>
      </c>
    </row>
    <row r="4021" spans="1:11" x14ac:dyDescent="0.25">
      <c r="A4021" t="s">
        <v>7797</v>
      </c>
      <c r="G4021" t="s">
        <v>3751</v>
      </c>
      <c r="H4021" t="s">
        <v>3751</v>
      </c>
      <c r="I4021" t="s">
        <v>3751</v>
      </c>
      <c r="J4021">
        <v>0</v>
      </c>
      <c r="K4021">
        <v>0</v>
      </c>
    </row>
    <row r="4022" spans="1:11" x14ac:dyDescent="0.25">
      <c r="A4022" t="s">
        <v>7798</v>
      </c>
      <c r="G4022" t="s">
        <v>3751</v>
      </c>
      <c r="H4022" t="s">
        <v>3751</v>
      </c>
      <c r="I4022" t="s">
        <v>3751</v>
      </c>
      <c r="J4022">
        <v>0</v>
      </c>
      <c r="K4022">
        <v>0</v>
      </c>
    </row>
    <row r="4023" spans="1:11" x14ac:dyDescent="0.25">
      <c r="A4023" t="s">
        <v>7799</v>
      </c>
      <c r="G4023" t="s">
        <v>3751</v>
      </c>
      <c r="H4023" t="s">
        <v>3751</v>
      </c>
      <c r="I4023" t="s">
        <v>3751</v>
      </c>
      <c r="J4023">
        <v>0</v>
      </c>
      <c r="K4023">
        <v>0</v>
      </c>
    </row>
    <row r="4024" spans="1:11" x14ac:dyDescent="0.25">
      <c r="A4024" t="s">
        <v>7800</v>
      </c>
      <c r="G4024" t="s">
        <v>3751</v>
      </c>
      <c r="H4024" t="s">
        <v>3751</v>
      </c>
      <c r="I4024" t="s">
        <v>3751</v>
      </c>
      <c r="J4024">
        <v>0</v>
      </c>
      <c r="K4024">
        <v>0</v>
      </c>
    </row>
    <row r="4025" spans="1:11" x14ac:dyDescent="0.25">
      <c r="A4025" t="s">
        <v>7801</v>
      </c>
      <c r="G4025" t="s">
        <v>3751</v>
      </c>
      <c r="H4025" t="s">
        <v>3751</v>
      </c>
      <c r="I4025" t="s">
        <v>3751</v>
      </c>
      <c r="J4025">
        <v>0</v>
      </c>
      <c r="K4025">
        <v>0</v>
      </c>
    </row>
    <row r="4026" spans="1:11" x14ac:dyDescent="0.25">
      <c r="A4026" t="s">
        <v>7802</v>
      </c>
      <c r="G4026" t="s">
        <v>3751</v>
      </c>
      <c r="H4026" t="s">
        <v>3751</v>
      </c>
      <c r="I4026" t="s">
        <v>3751</v>
      </c>
      <c r="J4026">
        <v>0</v>
      </c>
      <c r="K4026">
        <v>0</v>
      </c>
    </row>
    <row r="4027" spans="1:11" x14ac:dyDescent="0.25">
      <c r="A4027" t="s">
        <v>7803</v>
      </c>
      <c r="G4027" t="s">
        <v>3751</v>
      </c>
      <c r="H4027" t="s">
        <v>3751</v>
      </c>
      <c r="I4027" t="s">
        <v>3751</v>
      </c>
      <c r="J4027">
        <v>0</v>
      </c>
      <c r="K4027">
        <v>0</v>
      </c>
    </row>
    <row r="4028" spans="1:11" x14ac:dyDescent="0.25">
      <c r="A4028" t="s">
        <v>7804</v>
      </c>
      <c r="G4028" t="s">
        <v>3751</v>
      </c>
      <c r="H4028" t="s">
        <v>3751</v>
      </c>
      <c r="I4028" t="s">
        <v>3751</v>
      </c>
      <c r="J4028">
        <v>0</v>
      </c>
      <c r="K4028">
        <v>0</v>
      </c>
    </row>
    <row r="4029" spans="1:11" x14ac:dyDescent="0.25">
      <c r="A4029" t="s">
        <v>7805</v>
      </c>
      <c r="G4029" t="s">
        <v>3751</v>
      </c>
      <c r="H4029" t="s">
        <v>3751</v>
      </c>
      <c r="I4029" t="s">
        <v>3751</v>
      </c>
      <c r="J4029">
        <v>0</v>
      </c>
      <c r="K4029">
        <v>0</v>
      </c>
    </row>
    <row r="4030" spans="1:11" x14ac:dyDescent="0.25">
      <c r="A4030" t="s">
        <v>7806</v>
      </c>
      <c r="G4030" t="s">
        <v>3751</v>
      </c>
      <c r="H4030" t="s">
        <v>3751</v>
      </c>
      <c r="I4030" t="s">
        <v>3751</v>
      </c>
      <c r="J4030">
        <v>0</v>
      </c>
      <c r="K4030">
        <v>0</v>
      </c>
    </row>
    <row r="4031" spans="1:11" x14ac:dyDescent="0.25">
      <c r="A4031" t="s">
        <v>7807</v>
      </c>
      <c r="G4031" t="s">
        <v>3751</v>
      </c>
      <c r="H4031" t="s">
        <v>3751</v>
      </c>
      <c r="I4031" t="s">
        <v>3751</v>
      </c>
      <c r="J4031">
        <v>0</v>
      </c>
      <c r="K4031">
        <v>0</v>
      </c>
    </row>
    <row r="4032" spans="1:11" x14ac:dyDescent="0.25">
      <c r="A4032" t="s">
        <v>7808</v>
      </c>
      <c r="G4032" t="s">
        <v>3751</v>
      </c>
      <c r="H4032" t="s">
        <v>3751</v>
      </c>
      <c r="I4032" t="s">
        <v>3751</v>
      </c>
      <c r="J4032">
        <v>0</v>
      </c>
      <c r="K4032">
        <v>0</v>
      </c>
    </row>
    <row r="4033" spans="1:11" x14ac:dyDescent="0.25">
      <c r="A4033" t="s">
        <v>7809</v>
      </c>
      <c r="G4033" t="s">
        <v>3751</v>
      </c>
      <c r="H4033" t="s">
        <v>3751</v>
      </c>
      <c r="I4033" t="s">
        <v>3751</v>
      </c>
      <c r="J4033">
        <v>0</v>
      </c>
      <c r="K4033">
        <v>0</v>
      </c>
    </row>
    <row r="4034" spans="1:11" x14ac:dyDescent="0.25">
      <c r="A4034" t="s">
        <v>7810</v>
      </c>
      <c r="G4034" t="s">
        <v>3751</v>
      </c>
      <c r="H4034" t="s">
        <v>3751</v>
      </c>
      <c r="I4034" t="s">
        <v>3751</v>
      </c>
      <c r="J4034">
        <v>0</v>
      </c>
      <c r="K4034">
        <v>0</v>
      </c>
    </row>
    <row r="4035" spans="1:11" x14ac:dyDescent="0.25">
      <c r="A4035" t="s">
        <v>7811</v>
      </c>
      <c r="G4035" t="s">
        <v>3751</v>
      </c>
      <c r="H4035" t="s">
        <v>3751</v>
      </c>
      <c r="I4035" t="s">
        <v>3751</v>
      </c>
      <c r="J4035">
        <v>0</v>
      </c>
      <c r="K4035">
        <v>0</v>
      </c>
    </row>
    <row r="4036" spans="1:11" x14ac:dyDescent="0.25">
      <c r="A4036" t="s">
        <v>7812</v>
      </c>
      <c r="G4036" t="s">
        <v>3751</v>
      </c>
      <c r="H4036" t="s">
        <v>3751</v>
      </c>
      <c r="I4036" t="s">
        <v>3751</v>
      </c>
      <c r="J4036">
        <v>0</v>
      </c>
      <c r="K4036">
        <v>0</v>
      </c>
    </row>
    <row r="4037" spans="1:11" x14ac:dyDescent="0.25">
      <c r="A4037" t="s">
        <v>7813</v>
      </c>
      <c r="G4037" t="s">
        <v>3751</v>
      </c>
      <c r="H4037" t="s">
        <v>3751</v>
      </c>
      <c r="I4037" t="s">
        <v>3751</v>
      </c>
      <c r="J4037">
        <v>0</v>
      </c>
      <c r="K4037">
        <v>0</v>
      </c>
    </row>
    <row r="4038" spans="1:11" x14ac:dyDescent="0.25">
      <c r="A4038" t="s">
        <v>7814</v>
      </c>
      <c r="G4038" t="s">
        <v>3751</v>
      </c>
      <c r="H4038" t="s">
        <v>3751</v>
      </c>
      <c r="I4038" t="s">
        <v>3751</v>
      </c>
      <c r="J4038">
        <v>0</v>
      </c>
      <c r="K4038">
        <v>0</v>
      </c>
    </row>
    <row r="4039" spans="1:11" x14ac:dyDescent="0.25">
      <c r="A4039" t="s">
        <v>7815</v>
      </c>
      <c r="G4039" t="s">
        <v>3751</v>
      </c>
      <c r="H4039" t="s">
        <v>3751</v>
      </c>
      <c r="I4039" t="s">
        <v>3751</v>
      </c>
      <c r="J4039">
        <v>0</v>
      </c>
      <c r="K4039">
        <v>0</v>
      </c>
    </row>
    <row r="4040" spans="1:11" x14ac:dyDescent="0.25">
      <c r="A4040" t="s">
        <v>7816</v>
      </c>
      <c r="G4040" t="s">
        <v>3751</v>
      </c>
      <c r="H4040" t="s">
        <v>3751</v>
      </c>
      <c r="I4040" t="s">
        <v>3751</v>
      </c>
      <c r="J4040">
        <v>0</v>
      </c>
      <c r="K4040">
        <v>0</v>
      </c>
    </row>
    <row r="4041" spans="1:11" x14ac:dyDescent="0.25">
      <c r="A4041" t="s">
        <v>7817</v>
      </c>
      <c r="G4041" t="s">
        <v>3751</v>
      </c>
      <c r="H4041" t="s">
        <v>3751</v>
      </c>
      <c r="I4041" t="s">
        <v>3751</v>
      </c>
      <c r="J4041">
        <v>0</v>
      </c>
      <c r="K4041">
        <v>0</v>
      </c>
    </row>
    <row r="4042" spans="1:11" x14ac:dyDescent="0.25">
      <c r="A4042" t="s">
        <v>7818</v>
      </c>
      <c r="G4042" t="s">
        <v>3751</v>
      </c>
      <c r="H4042" t="s">
        <v>3751</v>
      </c>
      <c r="I4042" t="s">
        <v>3751</v>
      </c>
      <c r="J4042">
        <v>0</v>
      </c>
      <c r="K4042">
        <v>0</v>
      </c>
    </row>
    <row r="4043" spans="1:11" x14ac:dyDescent="0.25">
      <c r="A4043" t="s">
        <v>7819</v>
      </c>
      <c r="G4043" t="s">
        <v>3751</v>
      </c>
      <c r="H4043" t="s">
        <v>3751</v>
      </c>
      <c r="I4043" t="s">
        <v>3751</v>
      </c>
      <c r="J4043">
        <v>0</v>
      </c>
      <c r="K4043">
        <v>0</v>
      </c>
    </row>
    <row r="4044" spans="1:11" x14ac:dyDescent="0.25">
      <c r="A4044" t="s">
        <v>7820</v>
      </c>
      <c r="G4044" t="s">
        <v>3751</v>
      </c>
      <c r="H4044" t="s">
        <v>3751</v>
      </c>
      <c r="I4044" t="s">
        <v>3751</v>
      </c>
      <c r="J4044">
        <v>0</v>
      </c>
      <c r="K4044">
        <v>0</v>
      </c>
    </row>
    <row r="4045" spans="1:11" x14ac:dyDescent="0.25">
      <c r="A4045" t="s">
        <v>7821</v>
      </c>
      <c r="G4045" t="s">
        <v>3751</v>
      </c>
      <c r="H4045" t="s">
        <v>3751</v>
      </c>
      <c r="I4045" t="s">
        <v>3751</v>
      </c>
      <c r="J4045">
        <v>0</v>
      </c>
      <c r="K4045">
        <v>0</v>
      </c>
    </row>
    <row r="4046" spans="1:11" x14ac:dyDescent="0.25">
      <c r="A4046" t="s">
        <v>7822</v>
      </c>
      <c r="G4046" t="s">
        <v>3751</v>
      </c>
      <c r="H4046" t="s">
        <v>3751</v>
      </c>
      <c r="I4046" t="s">
        <v>3751</v>
      </c>
      <c r="J4046">
        <v>0</v>
      </c>
      <c r="K4046">
        <v>0</v>
      </c>
    </row>
    <row r="4047" spans="1:11" x14ac:dyDescent="0.25">
      <c r="A4047" t="s">
        <v>7823</v>
      </c>
      <c r="G4047" t="s">
        <v>3751</v>
      </c>
      <c r="H4047" t="s">
        <v>3751</v>
      </c>
      <c r="I4047" t="s">
        <v>3751</v>
      </c>
      <c r="J4047">
        <v>0</v>
      </c>
      <c r="K4047">
        <v>0</v>
      </c>
    </row>
    <row r="4048" spans="1:11" x14ac:dyDescent="0.25">
      <c r="A4048" t="s">
        <v>7824</v>
      </c>
      <c r="G4048" t="s">
        <v>3751</v>
      </c>
      <c r="H4048" t="s">
        <v>3751</v>
      </c>
      <c r="I4048" t="s">
        <v>3751</v>
      </c>
      <c r="J4048">
        <v>0</v>
      </c>
      <c r="K4048">
        <v>0</v>
      </c>
    </row>
    <row r="4049" spans="1:11" x14ac:dyDescent="0.25">
      <c r="A4049" t="s">
        <v>7825</v>
      </c>
      <c r="G4049" t="s">
        <v>3751</v>
      </c>
      <c r="H4049" t="s">
        <v>3751</v>
      </c>
      <c r="I4049" t="s">
        <v>3751</v>
      </c>
      <c r="J4049">
        <v>0</v>
      </c>
      <c r="K4049">
        <v>0</v>
      </c>
    </row>
    <row r="4050" spans="1:11" x14ac:dyDescent="0.25">
      <c r="A4050" t="s">
        <v>7826</v>
      </c>
      <c r="G4050" t="s">
        <v>3751</v>
      </c>
      <c r="H4050" t="s">
        <v>3751</v>
      </c>
      <c r="I4050" t="s">
        <v>3751</v>
      </c>
      <c r="J4050">
        <v>0</v>
      </c>
      <c r="K4050">
        <v>0</v>
      </c>
    </row>
    <row r="4051" spans="1:11" x14ac:dyDescent="0.25">
      <c r="A4051" t="s">
        <v>7827</v>
      </c>
      <c r="G4051" t="s">
        <v>3751</v>
      </c>
      <c r="H4051" t="s">
        <v>3751</v>
      </c>
      <c r="I4051" t="s">
        <v>3751</v>
      </c>
      <c r="J4051">
        <v>0</v>
      </c>
      <c r="K4051">
        <v>0</v>
      </c>
    </row>
    <row r="4052" spans="1:11" x14ac:dyDescent="0.25">
      <c r="A4052" t="s">
        <v>7828</v>
      </c>
      <c r="G4052" t="s">
        <v>3751</v>
      </c>
      <c r="H4052" t="s">
        <v>3751</v>
      </c>
      <c r="I4052" t="s">
        <v>3751</v>
      </c>
      <c r="J4052">
        <v>0</v>
      </c>
      <c r="K4052">
        <v>0</v>
      </c>
    </row>
    <row r="4053" spans="1:11" x14ac:dyDescent="0.25">
      <c r="A4053" t="s">
        <v>7829</v>
      </c>
      <c r="G4053" t="s">
        <v>3751</v>
      </c>
      <c r="H4053" t="s">
        <v>3751</v>
      </c>
      <c r="I4053" t="s">
        <v>3751</v>
      </c>
      <c r="J4053">
        <v>0</v>
      </c>
      <c r="K4053">
        <v>0</v>
      </c>
    </row>
    <row r="4054" spans="1:11" x14ac:dyDescent="0.25">
      <c r="A4054" t="s">
        <v>7830</v>
      </c>
      <c r="G4054" t="s">
        <v>3751</v>
      </c>
      <c r="H4054" t="s">
        <v>3751</v>
      </c>
      <c r="I4054" t="s">
        <v>3751</v>
      </c>
      <c r="J4054">
        <v>0</v>
      </c>
      <c r="K4054">
        <v>0</v>
      </c>
    </row>
    <row r="4055" spans="1:11" x14ac:dyDescent="0.25">
      <c r="A4055" t="s">
        <v>7831</v>
      </c>
      <c r="G4055" t="s">
        <v>3751</v>
      </c>
      <c r="H4055" t="s">
        <v>3751</v>
      </c>
      <c r="I4055" t="s">
        <v>3751</v>
      </c>
      <c r="J4055">
        <v>0</v>
      </c>
      <c r="K4055">
        <v>0</v>
      </c>
    </row>
    <row r="4056" spans="1:11" x14ac:dyDescent="0.25">
      <c r="A4056" t="s">
        <v>7832</v>
      </c>
      <c r="G4056" t="s">
        <v>3751</v>
      </c>
      <c r="H4056" t="s">
        <v>3751</v>
      </c>
      <c r="I4056" t="s">
        <v>3751</v>
      </c>
      <c r="J4056">
        <v>0</v>
      </c>
      <c r="K4056">
        <v>0</v>
      </c>
    </row>
    <row r="4057" spans="1:11" x14ac:dyDescent="0.25">
      <c r="A4057" t="s">
        <v>7833</v>
      </c>
      <c r="G4057" t="s">
        <v>3751</v>
      </c>
      <c r="H4057" t="s">
        <v>3751</v>
      </c>
      <c r="I4057" t="s">
        <v>3751</v>
      </c>
      <c r="J4057">
        <v>0</v>
      </c>
      <c r="K4057">
        <v>0</v>
      </c>
    </row>
    <row r="4058" spans="1:11" x14ac:dyDescent="0.25">
      <c r="A4058" t="s">
        <v>7834</v>
      </c>
      <c r="G4058" t="s">
        <v>3751</v>
      </c>
      <c r="H4058" t="s">
        <v>3751</v>
      </c>
      <c r="I4058" t="s">
        <v>3751</v>
      </c>
      <c r="J4058">
        <v>0</v>
      </c>
      <c r="K4058">
        <v>0</v>
      </c>
    </row>
    <row r="4059" spans="1:11" x14ac:dyDescent="0.25">
      <c r="A4059" t="s">
        <v>7835</v>
      </c>
      <c r="G4059" t="s">
        <v>3751</v>
      </c>
      <c r="H4059" t="s">
        <v>3751</v>
      </c>
      <c r="I4059" t="s">
        <v>3751</v>
      </c>
      <c r="J4059">
        <v>0</v>
      </c>
      <c r="K4059">
        <v>0</v>
      </c>
    </row>
    <row r="4060" spans="1:11" x14ac:dyDescent="0.25">
      <c r="A4060" t="s">
        <v>7836</v>
      </c>
      <c r="G4060" t="s">
        <v>3751</v>
      </c>
      <c r="H4060" t="s">
        <v>3751</v>
      </c>
      <c r="I4060" t="s">
        <v>3751</v>
      </c>
      <c r="J4060">
        <v>0</v>
      </c>
      <c r="K4060">
        <v>0</v>
      </c>
    </row>
    <row r="4061" spans="1:11" x14ac:dyDescent="0.25">
      <c r="A4061" t="s">
        <v>7837</v>
      </c>
      <c r="G4061" t="s">
        <v>3751</v>
      </c>
      <c r="H4061" t="s">
        <v>3751</v>
      </c>
      <c r="I4061" t="s">
        <v>3751</v>
      </c>
      <c r="J4061">
        <v>0</v>
      </c>
      <c r="K4061">
        <v>0</v>
      </c>
    </row>
    <row r="4062" spans="1:11" x14ac:dyDescent="0.25">
      <c r="A4062" t="s">
        <v>7838</v>
      </c>
      <c r="G4062" t="s">
        <v>3751</v>
      </c>
      <c r="H4062" t="s">
        <v>3751</v>
      </c>
      <c r="I4062" t="s">
        <v>3751</v>
      </c>
      <c r="J4062">
        <v>0</v>
      </c>
      <c r="K4062">
        <v>0</v>
      </c>
    </row>
    <row r="4063" spans="1:11" x14ac:dyDescent="0.25">
      <c r="A4063" t="s">
        <v>7839</v>
      </c>
      <c r="G4063" t="s">
        <v>3751</v>
      </c>
      <c r="H4063" t="s">
        <v>3751</v>
      </c>
      <c r="I4063" t="s">
        <v>3751</v>
      </c>
      <c r="J4063">
        <v>0</v>
      </c>
      <c r="K4063">
        <v>0</v>
      </c>
    </row>
    <row r="4064" spans="1:11" x14ac:dyDescent="0.25">
      <c r="A4064" t="s">
        <v>7840</v>
      </c>
      <c r="G4064" t="s">
        <v>3751</v>
      </c>
      <c r="H4064" t="s">
        <v>3751</v>
      </c>
      <c r="I4064" t="s">
        <v>3751</v>
      </c>
      <c r="J4064">
        <v>0</v>
      </c>
      <c r="K4064">
        <v>0</v>
      </c>
    </row>
    <row r="4065" spans="1:11" x14ac:dyDescent="0.25">
      <c r="A4065" t="s">
        <v>7841</v>
      </c>
      <c r="G4065" t="s">
        <v>3751</v>
      </c>
      <c r="H4065" t="s">
        <v>3751</v>
      </c>
      <c r="I4065" t="s">
        <v>3751</v>
      </c>
      <c r="J4065">
        <v>0</v>
      </c>
      <c r="K4065">
        <v>0</v>
      </c>
    </row>
    <row r="4066" spans="1:11" x14ac:dyDescent="0.25">
      <c r="A4066" t="s">
        <v>7842</v>
      </c>
      <c r="G4066" t="s">
        <v>3751</v>
      </c>
      <c r="H4066" t="s">
        <v>3751</v>
      </c>
      <c r="I4066" t="s">
        <v>3751</v>
      </c>
      <c r="J4066">
        <v>0</v>
      </c>
      <c r="K4066">
        <v>0</v>
      </c>
    </row>
    <row r="4067" spans="1:11" x14ac:dyDescent="0.25">
      <c r="A4067" t="s">
        <v>7843</v>
      </c>
      <c r="G4067" t="s">
        <v>3751</v>
      </c>
      <c r="H4067" t="s">
        <v>3751</v>
      </c>
      <c r="I4067" t="s">
        <v>3751</v>
      </c>
      <c r="J4067">
        <v>0</v>
      </c>
      <c r="K4067">
        <v>0</v>
      </c>
    </row>
    <row r="4068" spans="1:11" x14ac:dyDescent="0.25">
      <c r="A4068" t="s">
        <v>7844</v>
      </c>
      <c r="G4068" t="s">
        <v>3751</v>
      </c>
      <c r="H4068" t="s">
        <v>3751</v>
      </c>
      <c r="I4068" t="s">
        <v>3751</v>
      </c>
      <c r="J4068">
        <v>0</v>
      </c>
      <c r="K4068">
        <v>0</v>
      </c>
    </row>
    <row r="4069" spans="1:11" x14ac:dyDescent="0.25">
      <c r="A4069" t="s">
        <v>7845</v>
      </c>
      <c r="G4069" t="s">
        <v>3751</v>
      </c>
      <c r="H4069" t="s">
        <v>3751</v>
      </c>
      <c r="I4069" t="s">
        <v>3751</v>
      </c>
      <c r="J4069">
        <v>0</v>
      </c>
      <c r="K4069">
        <v>0</v>
      </c>
    </row>
    <row r="4070" spans="1:11" x14ac:dyDescent="0.25">
      <c r="A4070" t="s">
        <v>7846</v>
      </c>
      <c r="G4070" t="s">
        <v>3751</v>
      </c>
      <c r="H4070" t="s">
        <v>3751</v>
      </c>
      <c r="I4070" t="s">
        <v>3751</v>
      </c>
      <c r="J4070">
        <v>0</v>
      </c>
      <c r="K4070">
        <v>0</v>
      </c>
    </row>
    <row r="4071" spans="1:11" x14ac:dyDescent="0.25">
      <c r="A4071" t="s">
        <v>7847</v>
      </c>
      <c r="G4071" t="s">
        <v>3751</v>
      </c>
      <c r="H4071" t="s">
        <v>3751</v>
      </c>
      <c r="I4071" t="s">
        <v>3751</v>
      </c>
      <c r="J4071">
        <v>0</v>
      </c>
      <c r="K4071">
        <v>0</v>
      </c>
    </row>
    <row r="4072" spans="1:11" x14ac:dyDescent="0.25">
      <c r="A4072" t="s">
        <v>7848</v>
      </c>
      <c r="G4072" t="s">
        <v>3751</v>
      </c>
      <c r="H4072" t="s">
        <v>3751</v>
      </c>
      <c r="I4072" t="s">
        <v>3751</v>
      </c>
      <c r="J4072">
        <v>0</v>
      </c>
      <c r="K4072">
        <v>0</v>
      </c>
    </row>
    <row r="4073" spans="1:11" x14ac:dyDescent="0.25">
      <c r="A4073" t="s">
        <v>7849</v>
      </c>
      <c r="G4073" t="s">
        <v>3751</v>
      </c>
      <c r="H4073" t="s">
        <v>3751</v>
      </c>
      <c r="I4073" t="s">
        <v>3751</v>
      </c>
      <c r="J4073">
        <v>0</v>
      </c>
      <c r="K4073">
        <v>0</v>
      </c>
    </row>
    <row r="4074" spans="1:11" x14ac:dyDescent="0.25">
      <c r="A4074" t="s">
        <v>7850</v>
      </c>
      <c r="G4074" t="s">
        <v>3751</v>
      </c>
      <c r="H4074" t="s">
        <v>3751</v>
      </c>
      <c r="I4074" t="s">
        <v>3751</v>
      </c>
      <c r="J4074">
        <v>0</v>
      </c>
      <c r="K4074">
        <v>0</v>
      </c>
    </row>
    <row r="4075" spans="1:11" x14ac:dyDescent="0.25">
      <c r="A4075" t="s">
        <v>7851</v>
      </c>
      <c r="G4075" t="s">
        <v>3751</v>
      </c>
      <c r="H4075" t="s">
        <v>3751</v>
      </c>
      <c r="I4075" t="s">
        <v>3751</v>
      </c>
      <c r="J4075">
        <v>0</v>
      </c>
      <c r="K4075">
        <v>0</v>
      </c>
    </row>
    <row r="4076" spans="1:11" x14ac:dyDescent="0.25">
      <c r="A4076" t="s">
        <v>7852</v>
      </c>
      <c r="G4076" t="s">
        <v>3751</v>
      </c>
      <c r="H4076" t="s">
        <v>3751</v>
      </c>
      <c r="I4076" t="s">
        <v>3751</v>
      </c>
      <c r="J4076">
        <v>0</v>
      </c>
      <c r="K4076">
        <v>0</v>
      </c>
    </row>
    <row r="4077" spans="1:11" x14ac:dyDescent="0.25">
      <c r="A4077" t="s">
        <v>7853</v>
      </c>
      <c r="G4077" t="s">
        <v>3751</v>
      </c>
      <c r="H4077" t="s">
        <v>3751</v>
      </c>
      <c r="I4077" t="s">
        <v>3751</v>
      </c>
      <c r="J4077">
        <v>0</v>
      </c>
      <c r="K4077">
        <v>0</v>
      </c>
    </row>
    <row r="4078" spans="1:11" x14ac:dyDescent="0.25">
      <c r="A4078" t="s">
        <v>7854</v>
      </c>
      <c r="G4078" t="s">
        <v>3751</v>
      </c>
      <c r="H4078" t="s">
        <v>3751</v>
      </c>
      <c r="I4078" t="s">
        <v>3751</v>
      </c>
      <c r="J4078">
        <v>0</v>
      </c>
      <c r="K4078">
        <v>0</v>
      </c>
    </row>
    <row r="4079" spans="1:11" x14ac:dyDescent="0.25">
      <c r="A4079" t="s">
        <v>7855</v>
      </c>
      <c r="G4079" t="s">
        <v>3751</v>
      </c>
      <c r="H4079" t="s">
        <v>3751</v>
      </c>
      <c r="I4079" t="s">
        <v>3751</v>
      </c>
      <c r="J4079">
        <v>0</v>
      </c>
      <c r="K4079">
        <v>0</v>
      </c>
    </row>
    <row r="4080" spans="1:11" x14ac:dyDescent="0.25">
      <c r="A4080" t="s">
        <v>7856</v>
      </c>
      <c r="G4080" t="s">
        <v>3751</v>
      </c>
      <c r="H4080" t="s">
        <v>3751</v>
      </c>
      <c r="I4080" t="s">
        <v>3751</v>
      </c>
      <c r="J4080">
        <v>0</v>
      </c>
      <c r="K4080">
        <v>0</v>
      </c>
    </row>
    <row r="4081" spans="1:11" x14ac:dyDescent="0.25">
      <c r="A4081" t="s">
        <v>7857</v>
      </c>
      <c r="G4081" t="s">
        <v>3751</v>
      </c>
      <c r="H4081" t="s">
        <v>3751</v>
      </c>
      <c r="I4081" t="s">
        <v>3751</v>
      </c>
      <c r="J4081">
        <v>0</v>
      </c>
      <c r="K4081">
        <v>0</v>
      </c>
    </row>
    <row r="4082" spans="1:11" x14ac:dyDescent="0.25">
      <c r="A4082" t="s">
        <v>7858</v>
      </c>
      <c r="G4082" t="s">
        <v>3751</v>
      </c>
      <c r="H4082" t="s">
        <v>3751</v>
      </c>
      <c r="I4082" t="s">
        <v>3751</v>
      </c>
      <c r="J4082">
        <v>0</v>
      </c>
      <c r="K4082">
        <v>0</v>
      </c>
    </row>
    <row r="4083" spans="1:11" x14ac:dyDescent="0.25">
      <c r="A4083" t="s">
        <v>7859</v>
      </c>
      <c r="G4083" t="s">
        <v>3751</v>
      </c>
      <c r="H4083" t="s">
        <v>3751</v>
      </c>
      <c r="I4083" t="s">
        <v>3751</v>
      </c>
      <c r="J4083">
        <v>0</v>
      </c>
      <c r="K4083">
        <v>0</v>
      </c>
    </row>
    <row r="4084" spans="1:11" x14ac:dyDescent="0.25">
      <c r="A4084" t="s">
        <v>7860</v>
      </c>
      <c r="G4084" t="s">
        <v>3751</v>
      </c>
      <c r="H4084" t="s">
        <v>3751</v>
      </c>
      <c r="I4084" t="s">
        <v>3751</v>
      </c>
      <c r="J4084">
        <v>0</v>
      </c>
      <c r="K4084">
        <v>0</v>
      </c>
    </row>
    <row r="4085" spans="1:11" x14ac:dyDescent="0.25">
      <c r="A4085" t="s">
        <v>7861</v>
      </c>
      <c r="G4085" t="s">
        <v>3751</v>
      </c>
      <c r="H4085" t="s">
        <v>3751</v>
      </c>
      <c r="I4085" t="s">
        <v>3751</v>
      </c>
      <c r="J4085">
        <v>0</v>
      </c>
      <c r="K4085">
        <v>0</v>
      </c>
    </row>
    <row r="4086" spans="1:11" x14ac:dyDescent="0.25">
      <c r="A4086" t="s">
        <v>7862</v>
      </c>
      <c r="G4086" t="s">
        <v>3751</v>
      </c>
      <c r="H4086" t="s">
        <v>3751</v>
      </c>
      <c r="I4086" t="s">
        <v>3751</v>
      </c>
      <c r="J4086">
        <v>0</v>
      </c>
      <c r="K4086">
        <v>0</v>
      </c>
    </row>
    <row r="4087" spans="1:11" x14ac:dyDescent="0.25">
      <c r="A4087" t="s">
        <v>7863</v>
      </c>
      <c r="G4087" t="s">
        <v>3751</v>
      </c>
      <c r="H4087" t="s">
        <v>3751</v>
      </c>
      <c r="I4087" t="s">
        <v>3751</v>
      </c>
      <c r="J4087">
        <v>0</v>
      </c>
      <c r="K4087">
        <v>0</v>
      </c>
    </row>
    <row r="4088" spans="1:11" x14ac:dyDescent="0.25">
      <c r="A4088" t="s">
        <v>7864</v>
      </c>
      <c r="G4088" t="s">
        <v>3751</v>
      </c>
      <c r="H4088" t="s">
        <v>3751</v>
      </c>
      <c r="I4088" t="s">
        <v>3751</v>
      </c>
      <c r="J4088">
        <v>0</v>
      </c>
      <c r="K4088">
        <v>0</v>
      </c>
    </row>
    <row r="4089" spans="1:11" x14ac:dyDescent="0.25">
      <c r="A4089" t="s">
        <v>7865</v>
      </c>
      <c r="G4089" t="s">
        <v>3751</v>
      </c>
      <c r="H4089" t="s">
        <v>3751</v>
      </c>
      <c r="I4089" t="s">
        <v>3751</v>
      </c>
      <c r="J4089">
        <v>0</v>
      </c>
      <c r="K4089">
        <v>0</v>
      </c>
    </row>
    <row r="4090" spans="1:11" x14ac:dyDescent="0.25">
      <c r="A4090" t="s">
        <v>7866</v>
      </c>
      <c r="G4090" t="s">
        <v>3751</v>
      </c>
      <c r="H4090" t="s">
        <v>3751</v>
      </c>
      <c r="I4090" t="s">
        <v>3751</v>
      </c>
      <c r="J4090">
        <v>0</v>
      </c>
      <c r="K4090">
        <v>0</v>
      </c>
    </row>
    <row r="4091" spans="1:11" x14ac:dyDescent="0.25">
      <c r="A4091" t="s">
        <v>7867</v>
      </c>
      <c r="G4091" t="s">
        <v>3751</v>
      </c>
      <c r="H4091" t="s">
        <v>3751</v>
      </c>
      <c r="I4091" t="s">
        <v>3751</v>
      </c>
      <c r="J4091">
        <v>0</v>
      </c>
      <c r="K4091">
        <v>0</v>
      </c>
    </row>
    <row r="4092" spans="1:11" x14ac:dyDescent="0.25">
      <c r="A4092" t="s">
        <v>7868</v>
      </c>
      <c r="G4092" t="s">
        <v>3751</v>
      </c>
      <c r="H4092" t="s">
        <v>3751</v>
      </c>
      <c r="I4092" t="s">
        <v>3751</v>
      </c>
      <c r="J4092">
        <v>0</v>
      </c>
      <c r="K4092">
        <v>0</v>
      </c>
    </row>
    <row r="4093" spans="1:11" x14ac:dyDescent="0.25">
      <c r="A4093" t="s">
        <v>7869</v>
      </c>
      <c r="G4093" t="s">
        <v>3751</v>
      </c>
      <c r="H4093" t="s">
        <v>3751</v>
      </c>
      <c r="I4093" t="s">
        <v>3751</v>
      </c>
      <c r="J4093">
        <v>0</v>
      </c>
      <c r="K4093">
        <v>0</v>
      </c>
    </row>
    <row r="4094" spans="1:11" x14ac:dyDescent="0.25">
      <c r="A4094" t="s">
        <v>7870</v>
      </c>
      <c r="G4094" t="s">
        <v>3751</v>
      </c>
      <c r="H4094" t="s">
        <v>3751</v>
      </c>
      <c r="I4094" t="s">
        <v>3751</v>
      </c>
      <c r="J4094">
        <v>0</v>
      </c>
      <c r="K4094">
        <v>0</v>
      </c>
    </row>
    <row r="4095" spans="1:11" x14ac:dyDescent="0.25">
      <c r="A4095" t="s">
        <v>7871</v>
      </c>
      <c r="G4095" t="s">
        <v>3751</v>
      </c>
      <c r="H4095" t="s">
        <v>3751</v>
      </c>
      <c r="I4095" t="s">
        <v>3751</v>
      </c>
      <c r="J4095">
        <v>0</v>
      </c>
      <c r="K4095">
        <v>0</v>
      </c>
    </row>
    <row r="4096" spans="1:11" x14ac:dyDescent="0.25">
      <c r="A4096" t="s">
        <v>7872</v>
      </c>
      <c r="G4096" t="s">
        <v>3751</v>
      </c>
      <c r="H4096" t="s">
        <v>3751</v>
      </c>
      <c r="I4096" t="s">
        <v>3751</v>
      </c>
      <c r="J4096">
        <v>0</v>
      </c>
      <c r="K4096">
        <v>0</v>
      </c>
    </row>
    <row r="4097" spans="1:11" x14ac:dyDescent="0.25">
      <c r="A4097" t="s">
        <v>7873</v>
      </c>
      <c r="G4097" t="s">
        <v>3751</v>
      </c>
      <c r="H4097" t="s">
        <v>3751</v>
      </c>
      <c r="I4097" t="s">
        <v>3751</v>
      </c>
      <c r="J4097">
        <v>0</v>
      </c>
      <c r="K4097">
        <v>0</v>
      </c>
    </row>
    <row r="4098" spans="1:11" x14ac:dyDescent="0.25">
      <c r="A4098" t="s">
        <v>7874</v>
      </c>
      <c r="G4098" t="s">
        <v>3751</v>
      </c>
      <c r="H4098" t="s">
        <v>3751</v>
      </c>
      <c r="I4098" t="s">
        <v>3751</v>
      </c>
      <c r="J4098">
        <v>0</v>
      </c>
      <c r="K4098">
        <v>0</v>
      </c>
    </row>
    <row r="4099" spans="1:11" x14ac:dyDescent="0.25">
      <c r="A4099" t="s">
        <v>7875</v>
      </c>
      <c r="G4099" t="s">
        <v>3751</v>
      </c>
      <c r="H4099" t="s">
        <v>3751</v>
      </c>
      <c r="I4099" t="s">
        <v>3751</v>
      </c>
      <c r="J4099">
        <v>0</v>
      </c>
      <c r="K4099">
        <v>0</v>
      </c>
    </row>
    <row r="4100" spans="1:11" x14ac:dyDescent="0.25">
      <c r="A4100" t="s">
        <v>7876</v>
      </c>
      <c r="G4100" t="s">
        <v>3751</v>
      </c>
      <c r="H4100" t="s">
        <v>3751</v>
      </c>
      <c r="I4100" t="s">
        <v>3751</v>
      </c>
      <c r="J4100">
        <v>0</v>
      </c>
      <c r="K4100">
        <v>0</v>
      </c>
    </row>
    <row r="4101" spans="1:11" x14ac:dyDescent="0.25">
      <c r="A4101" t="s">
        <v>7877</v>
      </c>
      <c r="G4101" t="s">
        <v>3751</v>
      </c>
      <c r="H4101" t="s">
        <v>3751</v>
      </c>
      <c r="I4101" t="s">
        <v>3751</v>
      </c>
      <c r="J4101">
        <v>0</v>
      </c>
      <c r="K4101">
        <v>0</v>
      </c>
    </row>
    <row r="4102" spans="1:11" x14ac:dyDescent="0.25">
      <c r="A4102" t="s">
        <v>7878</v>
      </c>
      <c r="G4102" t="s">
        <v>3751</v>
      </c>
      <c r="H4102" t="s">
        <v>3751</v>
      </c>
      <c r="I4102" t="s">
        <v>3751</v>
      </c>
      <c r="J4102">
        <v>0</v>
      </c>
      <c r="K4102">
        <v>0</v>
      </c>
    </row>
    <row r="4103" spans="1:11" x14ac:dyDescent="0.25">
      <c r="A4103" t="s">
        <v>7119</v>
      </c>
      <c r="G4103" t="s">
        <v>3751</v>
      </c>
      <c r="H4103" t="s">
        <v>3751</v>
      </c>
      <c r="I4103" t="s">
        <v>3751</v>
      </c>
      <c r="J4103">
        <v>0</v>
      </c>
      <c r="K4103">
        <v>0</v>
      </c>
    </row>
    <row r="4104" spans="1:11" x14ac:dyDescent="0.25">
      <c r="A4104" t="s">
        <v>7119</v>
      </c>
      <c r="G4104" t="s">
        <v>3751</v>
      </c>
      <c r="H4104" t="s">
        <v>3751</v>
      </c>
      <c r="I4104" t="s">
        <v>3751</v>
      </c>
      <c r="J4104">
        <v>0</v>
      </c>
      <c r="K4104">
        <v>0</v>
      </c>
    </row>
    <row r="4105" spans="1:11" x14ac:dyDescent="0.25">
      <c r="A4105" t="s">
        <v>7119</v>
      </c>
      <c r="G4105" t="s">
        <v>3751</v>
      </c>
      <c r="H4105" t="s">
        <v>3751</v>
      </c>
      <c r="I4105" t="s">
        <v>3751</v>
      </c>
      <c r="J4105">
        <v>0</v>
      </c>
      <c r="K4105">
        <v>0</v>
      </c>
    </row>
    <row r="4106" spans="1:11" x14ac:dyDescent="0.25">
      <c r="A4106" t="s">
        <v>7119</v>
      </c>
      <c r="G4106" t="s">
        <v>3751</v>
      </c>
      <c r="H4106" t="s">
        <v>3751</v>
      </c>
      <c r="I4106" t="s">
        <v>3751</v>
      </c>
      <c r="J4106">
        <v>0</v>
      </c>
      <c r="K4106">
        <v>0</v>
      </c>
    </row>
    <row r="4107" spans="1:11" x14ac:dyDescent="0.25">
      <c r="A4107" t="s">
        <v>7879</v>
      </c>
      <c r="G4107" t="s">
        <v>3751</v>
      </c>
      <c r="H4107" t="s">
        <v>3751</v>
      </c>
      <c r="I4107" t="s">
        <v>3751</v>
      </c>
      <c r="J4107">
        <v>0</v>
      </c>
      <c r="K4107">
        <v>0</v>
      </c>
    </row>
    <row r="4108" spans="1:11" x14ac:dyDescent="0.25">
      <c r="A4108" t="s">
        <v>7880</v>
      </c>
      <c r="G4108" t="s">
        <v>3751</v>
      </c>
      <c r="H4108" t="s">
        <v>3751</v>
      </c>
      <c r="I4108" t="s">
        <v>3751</v>
      </c>
      <c r="J4108">
        <v>0</v>
      </c>
      <c r="K4108">
        <v>0</v>
      </c>
    </row>
    <row r="4109" spans="1:11" x14ac:dyDescent="0.25">
      <c r="A4109" t="s">
        <v>7881</v>
      </c>
      <c r="G4109" t="s">
        <v>3751</v>
      </c>
      <c r="H4109" t="s">
        <v>3751</v>
      </c>
      <c r="I4109" t="s">
        <v>3751</v>
      </c>
      <c r="J4109">
        <v>0</v>
      </c>
      <c r="K4109">
        <v>0</v>
      </c>
    </row>
    <row r="4110" spans="1:11" x14ac:dyDescent="0.25">
      <c r="A4110" t="s">
        <v>7882</v>
      </c>
      <c r="G4110" t="s">
        <v>3751</v>
      </c>
      <c r="H4110" t="s">
        <v>3751</v>
      </c>
      <c r="I4110" t="s">
        <v>3751</v>
      </c>
      <c r="J4110">
        <v>0</v>
      </c>
      <c r="K4110">
        <v>0</v>
      </c>
    </row>
    <row r="4111" spans="1:11" x14ac:dyDescent="0.25">
      <c r="A4111" t="s">
        <v>7883</v>
      </c>
      <c r="G4111" t="s">
        <v>3751</v>
      </c>
      <c r="H4111" t="s">
        <v>3751</v>
      </c>
      <c r="I4111" t="s">
        <v>3751</v>
      </c>
      <c r="J4111">
        <v>0</v>
      </c>
      <c r="K4111">
        <v>0</v>
      </c>
    </row>
    <row r="4112" spans="1:11" x14ac:dyDescent="0.25">
      <c r="A4112" t="s">
        <v>7884</v>
      </c>
      <c r="G4112" t="s">
        <v>3751</v>
      </c>
      <c r="H4112" t="s">
        <v>3751</v>
      </c>
      <c r="I4112" t="s">
        <v>3751</v>
      </c>
      <c r="J4112">
        <v>0</v>
      </c>
      <c r="K4112">
        <v>0</v>
      </c>
    </row>
    <row r="4113" spans="1:11" x14ac:dyDescent="0.25">
      <c r="A4113" t="s">
        <v>7885</v>
      </c>
      <c r="G4113" t="s">
        <v>3751</v>
      </c>
      <c r="H4113" t="s">
        <v>3751</v>
      </c>
      <c r="I4113" t="s">
        <v>3751</v>
      </c>
      <c r="J4113">
        <v>0</v>
      </c>
      <c r="K4113">
        <v>0</v>
      </c>
    </row>
    <row r="4114" spans="1:11" x14ac:dyDescent="0.25">
      <c r="A4114" t="s">
        <v>7886</v>
      </c>
      <c r="G4114" t="s">
        <v>3751</v>
      </c>
      <c r="H4114" t="s">
        <v>3751</v>
      </c>
      <c r="I4114" t="s">
        <v>3751</v>
      </c>
      <c r="J4114">
        <v>0</v>
      </c>
      <c r="K4114">
        <v>0</v>
      </c>
    </row>
    <row r="4115" spans="1:11" x14ac:dyDescent="0.25">
      <c r="A4115" t="s">
        <v>7887</v>
      </c>
      <c r="G4115" t="s">
        <v>3751</v>
      </c>
      <c r="H4115" t="s">
        <v>3751</v>
      </c>
      <c r="I4115" t="s">
        <v>3751</v>
      </c>
      <c r="J4115">
        <v>0</v>
      </c>
      <c r="K4115">
        <v>0</v>
      </c>
    </row>
    <row r="4116" spans="1:11" x14ac:dyDescent="0.25">
      <c r="A4116" t="s">
        <v>7888</v>
      </c>
      <c r="G4116" t="s">
        <v>3751</v>
      </c>
      <c r="H4116" t="s">
        <v>3751</v>
      </c>
      <c r="I4116" t="s">
        <v>3751</v>
      </c>
      <c r="J4116">
        <v>0</v>
      </c>
      <c r="K4116">
        <v>0</v>
      </c>
    </row>
    <row r="4117" spans="1:11" x14ac:dyDescent="0.25">
      <c r="A4117" t="s">
        <v>7889</v>
      </c>
      <c r="G4117" t="s">
        <v>3751</v>
      </c>
      <c r="H4117" t="s">
        <v>3751</v>
      </c>
      <c r="I4117" t="s">
        <v>3751</v>
      </c>
      <c r="J4117">
        <v>0</v>
      </c>
      <c r="K4117">
        <v>0</v>
      </c>
    </row>
    <row r="4118" spans="1:11" x14ac:dyDescent="0.25">
      <c r="A4118" t="s">
        <v>7890</v>
      </c>
      <c r="G4118" t="s">
        <v>3751</v>
      </c>
      <c r="H4118" t="s">
        <v>3751</v>
      </c>
      <c r="I4118" t="s">
        <v>3751</v>
      </c>
      <c r="J4118">
        <v>0</v>
      </c>
      <c r="K4118">
        <v>0</v>
      </c>
    </row>
    <row r="4119" spans="1:11" x14ac:dyDescent="0.25">
      <c r="A4119" t="s">
        <v>7891</v>
      </c>
      <c r="G4119" t="s">
        <v>3751</v>
      </c>
      <c r="H4119" t="s">
        <v>3751</v>
      </c>
      <c r="I4119" t="s">
        <v>3751</v>
      </c>
      <c r="J4119">
        <v>0</v>
      </c>
      <c r="K4119">
        <v>0</v>
      </c>
    </row>
    <row r="4120" spans="1:11" x14ac:dyDescent="0.25">
      <c r="A4120" t="s">
        <v>7892</v>
      </c>
      <c r="G4120" t="s">
        <v>3751</v>
      </c>
      <c r="H4120" t="s">
        <v>3751</v>
      </c>
      <c r="I4120" t="s">
        <v>3751</v>
      </c>
      <c r="J4120">
        <v>0</v>
      </c>
      <c r="K4120">
        <v>0</v>
      </c>
    </row>
    <row r="4121" spans="1:11" x14ac:dyDescent="0.25">
      <c r="A4121" t="s">
        <v>7119</v>
      </c>
      <c r="G4121" t="s">
        <v>3751</v>
      </c>
      <c r="H4121" t="s">
        <v>3751</v>
      </c>
      <c r="I4121" t="s">
        <v>3751</v>
      </c>
      <c r="J4121">
        <v>0</v>
      </c>
      <c r="K4121">
        <v>0</v>
      </c>
    </row>
    <row r="4122" spans="1:11" x14ac:dyDescent="0.25">
      <c r="A4122" t="s">
        <v>7893</v>
      </c>
      <c r="G4122" t="s">
        <v>3751</v>
      </c>
      <c r="H4122" t="s">
        <v>3751</v>
      </c>
      <c r="I4122" t="s">
        <v>3751</v>
      </c>
      <c r="J4122">
        <v>0</v>
      </c>
      <c r="K4122">
        <v>0</v>
      </c>
    </row>
    <row r="4123" spans="1:11" x14ac:dyDescent="0.25">
      <c r="A4123" t="s">
        <v>7894</v>
      </c>
      <c r="G4123" t="s">
        <v>3751</v>
      </c>
      <c r="H4123" t="s">
        <v>3751</v>
      </c>
      <c r="I4123" t="s">
        <v>3751</v>
      </c>
      <c r="J4123">
        <v>0</v>
      </c>
      <c r="K4123">
        <v>0</v>
      </c>
    </row>
    <row r="4124" spans="1:11" x14ac:dyDescent="0.25">
      <c r="A4124" t="s">
        <v>7895</v>
      </c>
      <c r="G4124" t="s">
        <v>3751</v>
      </c>
      <c r="H4124" t="s">
        <v>3751</v>
      </c>
      <c r="I4124" t="s">
        <v>3751</v>
      </c>
      <c r="J4124">
        <v>0</v>
      </c>
      <c r="K4124">
        <v>0</v>
      </c>
    </row>
    <row r="4125" spans="1:11" x14ac:dyDescent="0.25">
      <c r="A4125" t="s">
        <v>7896</v>
      </c>
      <c r="G4125" t="s">
        <v>3751</v>
      </c>
      <c r="H4125" t="s">
        <v>3751</v>
      </c>
      <c r="I4125" t="s">
        <v>3751</v>
      </c>
      <c r="J4125">
        <v>0</v>
      </c>
      <c r="K4125">
        <v>0</v>
      </c>
    </row>
    <row r="4126" spans="1:11" x14ac:dyDescent="0.25">
      <c r="A4126" t="s">
        <v>7897</v>
      </c>
      <c r="G4126" t="s">
        <v>3751</v>
      </c>
      <c r="H4126" t="s">
        <v>3751</v>
      </c>
      <c r="I4126" t="s">
        <v>3751</v>
      </c>
      <c r="J4126">
        <v>0</v>
      </c>
      <c r="K4126">
        <v>0</v>
      </c>
    </row>
    <row r="4127" spans="1:11" x14ac:dyDescent="0.25">
      <c r="A4127" t="s">
        <v>7898</v>
      </c>
      <c r="G4127" t="s">
        <v>3751</v>
      </c>
      <c r="H4127" t="s">
        <v>3751</v>
      </c>
      <c r="I4127" t="s">
        <v>3751</v>
      </c>
      <c r="J4127">
        <v>0</v>
      </c>
      <c r="K4127">
        <v>0</v>
      </c>
    </row>
    <row r="4128" spans="1:11" x14ac:dyDescent="0.25">
      <c r="A4128" t="s">
        <v>7899</v>
      </c>
      <c r="G4128" t="s">
        <v>3751</v>
      </c>
      <c r="H4128" t="s">
        <v>3751</v>
      </c>
      <c r="I4128" t="s">
        <v>3751</v>
      </c>
      <c r="J4128">
        <v>0</v>
      </c>
      <c r="K4128">
        <v>0</v>
      </c>
    </row>
    <row r="4129" spans="1:11" x14ac:dyDescent="0.25">
      <c r="A4129" t="s">
        <v>7900</v>
      </c>
      <c r="G4129" t="s">
        <v>3751</v>
      </c>
      <c r="H4129" t="s">
        <v>3751</v>
      </c>
      <c r="I4129" t="s">
        <v>3751</v>
      </c>
      <c r="J4129">
        <v>0</v>
      </c>
      <c r="K4129">
        <v>0</v>
      </c>
    </row>
    <row r="4130" spans="1:11" x14ac:dyDescent="0.25">
      <c r="A4130" t="s">
        <v>7901</v>
      </c>
      <c r="G4130" t="s">
        <v>3751</v>
      </c>
      <c r="H4130" t="s">
        <v>3751</v>
      </c>
      <c r="I4130" t="s">
        <v>3751</v>
      </c>
      <c r="J4130">
        <v>0</v>
      </c>
      <c r="K4130">
        <v>0</v>
      </c>
    </row>
    <row r="4131" spans="1:11" x14ac:dyDescent="0.25">
      <c r="A4131" t="s">
        <v>7902</v>
      </c>
      <c r="G4131" t="s">
        <v>3751</v>
      </c>
      <c r="H4131" t="s">
        <v>3751</v>
      </c>
      <c r="I4131" t="s">
        <v>3751</v>
      </c>
      <c r="J4131">
        <v>0</v>
      </c>
      <c r="K4131">
        <v>0</v>
      </c>
    </row>
    <row r="4132" spans="1:11" x14ac:dyDescent="0.25">
      <c r="A4132" t="s">
        <v>7903</v>
      </c>
      <c r="G4132" t="s">
        <v>3751</v>
      </c>
      <c r="H4132" t="s">
        <v>3751</v>
      </c>
      <c r="I4132" t="s">
        <v>3751</v>
      </c>
      <c r="J4132">
        <v>0</v>
      </c>
      <c r="K4132">
        <v>0</v>
      </c>
    </row>
    <row r="4133" spans="1:11" x14ac:dyDescent="0.25">
      <c r="A4133" t="s">
        <v>7904</v>
      </c>
      <c r="G4133" t="s">
        <v>3751</v>
      </c>
      <c r="H4133" t="s">
        <v>3751</v>
      </c>
      <c r="I4133" t="s">
        <v>3751</v>
      </c>
      <c r="J4133">
        <v>0</v>
      </c>
      <c r="K4133">
        <v>0</v>
      </c>
    </row>
    <row r="4134" spans="1:11" x14ac:dyDescent="0.25">
      <c r="A4134" t="s">
        <v>7905</v>
      </c>
      <c r="G4134" t="s">
        <v>3751</v>
      </c>
      <c r="H4134" t="s">
        <v>3751</v>
      </c>
      <c r="I4134" t="s">
        <v>3751</v>
      </c>
      <c r="J4134">
        <v>0</v>
      </c>
      <c r="K4134">
        <v>0</v>
      </c>
    </row>
    <row r="4135" spans="1:11" x14ac:dyDescent="0.25">
      <c r="A4135" t="s">
        <v>7906</v>
      </c>
      <c r="G4135" t="s">
        <v>3751</v>
      </c>
      <c r="H4135" t="s">
        <v>3751</v>
      </c>
      <c r="I4135" t="s">
        <v>3751</v>
      </c>
      <c r="J4135">
        <v>0</v>
      </c>
      <c r="K4135">
        <v>0</v>
      </c>
    </row>
    <row r="4136" spans="1:11" x14ac:dyDescent="0.25">
      <c r="A4136" t="s">
        <v>7907</v>
      </c>
      <c r="G4136" t="s">
        <v>3751</v>
      </c>
      <c r="H4136" t="s">
        <v>3751</v>
      </c>
      <c r="I4136" t="s">
        <v>3751</v>
      </c>
      <c r="J4136">
        <v>0</v>
      </c>
      <c r="K4136">
        <v>0</v>
      </c>
    </row>
    <row r="4137" spans="1:11" x14ac:dyDescent="0.25">
      <c r="A4137" t="s">
        <v>7908</v>
      </c>
      <c r="G4137" t="s">
        <v>3751</v>
      </c>
      <c r="H4137" t="s">
        <v>3751</v>
      </c>
      <c r="I4137" t="s">
        <v>3751</v>
      </c>
      <c r="J4137">
        <v>0</v>
      </c>
      <c r="K4137">
        <v>0</v>
      </c>
    </row>
    <row r="4138" spans="1:11" x14ac:dyDescent="0.25">
      <c r="A4138" t="s">
        <v>7909</v>
      </c>
      <c r="G4138" t="s">
        <v>3751</v>
      </c>
      <c r="H4138" t="s">
        <v>3751</v>
      </c>
      <c r="I4138" t="s">
        <v>3751</v>
      </c>
      <c r="J4138">
        <v>0</v>
      </c>
      <c r="K4138">
        <v>0</v>
      </c>
    </row>
    <row r="4139" spans="1:11" x14ac:dyDescent="0.25">
      <c r="A4139" t="s">
        <v>7910</v>
      </c>
      <c r="G4139" t="s">
        <v>3751</v>
      </c>
      <c r="H4139" t="s">
        <v>3751</v>
      </c>
      <c r="I4139" t="s">
        <v>3751</v>
      </c>
      <c r="J4139">
        <v>0</v>
      </c>
      <c r="K4139">
        <v>0</v>
      </c>
    </row>
    <row r="4140" spans="1:11" x14ac:dyDescent="0.25">
      <c r="A4140" t="s">
        <v>7911</v>
      </c>
      <c r="G4140" t="s">
        <v>3751</v>
      </c>
      <c r="H4140" t="s">
        <v>3751</v>
      </c>
      <c r="I4140" t="s">
        <v>3751</v>
      </c>
      <c r="J4140">
        <v>0</v>
      </c>
      <c r="K4140">
        <v>0</v>
      </c>
    </row>
    <row r="4141" spans="1:11" x14ac:dyDescent="0.25">
      <c r="A4141" t="s">
        <v>7912</v>
      </c>
      <c r="G4141" t="s">
        <v>3751</v>
      </c>
      <c r="H4141" t="s">
        <v>3751</v>
      </c>
      <c r="I4141" t="s">
        <v>3751</v>
      </c>
      <c r="J4141">
        <v>0</v>
      </c>
      <c r="K4141">
        <v>0</v>
      </c>
    </row>
    <row r="4142" spans="1:11" x14ac:dyDescent="0.25">
      <c r="A4142" t="s">
        <v>7913</v>
      </c>
      <c r="G4142" t="s">
        <v>3751</v>
      </c>
      <c r="H4142" t="s">
        <v>3751</v>
      </c>
      <c r="I4142" t="s">
        <v>3751</v>
      </c>
      <c r="J4142">
        <v>0</v>
      </c>
      <c r="K4142">
        <v>0</v>
      </c>
    </row>
    <row r="4143" spans="1:11" x14ac:dyDescent="0.25">
      <c r="A4143" t="s">
        <v>7914</v>
      </c>
      <c r="G4143" t="s">
        <v>3751</v>
      </c>
      <c r="H4143" t="s">
        <v>3751</v>
      </c>
      <c r="I4143" t="s">
        <v>3751</v>
      </c>
      <c r="J4143">
        <v>0</v>
      </c>
      <c r="K4143">
        <v>0</v>
      </c>
    </row>
    <row r="4144" spans="1:11" x14ac:dyDescent="0.25">
      <c r="A4144" t="s">
        <v>7915</v>
      </c>
      <c r="G4144" t="s">
        <v>3751</v>
      </c>
      <c r="H4144" t="s">
        <v>3751</v>
      </c>
      <c r="I4144" t="s">
        <v>3751</v>
      </c>
      <c r="J4144">
        <v>0</v>
      </c>
      <c r="K4144">
        <v>0</v>
      </c>
    </row>
    <row r="4145" spans="1:11" x14ac:dyDescent="0.25">
      <c r="A4145" t="s">
        <v>7916</v>
      </c>
      <c r="G4145" t="s">
        <v>3751</v>
      </c>
      <c r="H4145" t="s">
        <v>3751</v>
      </c>
      <c r="I4145" t="s">
        <v>3751</v>
      </c>
      <c r="J4145">
        <v>0</v>
      </c>
      <c r="K4145">
        <v>0</v>
      </c>
    </row>
    <row r="4146" spans="1:11" x14ac:dyDescent="0.25">
      <c r="A4146" t="s">
        <v>7917</v>
      </c>
      <c r="G4146" t="s">
        <v>3751</v>
      </c>
      <c r="H4146" t="s">
        <v>3751</v>
      </c>
      <c r="I4146" t="s">
        <v>3751</v>
      </c>
      <c r="J4146">
        <v>0</v>
      </c>
      <c r="K4146">
        <v>0</v>
      </c>
    </row>
    <row r="4147" spans="1:11" x14ac:dyDescent="0.25">
      <c r="A4147" t="s">
        <v>7918</v>
      </c>
      <c r="G4147" t="s">
        <v>3751</v>
      </c>
      <c r="H4147" t="s">
        <v>3751</v>
      </c>
      <c r="I4147" t="s">
        <v>3751</v>
      </c>
      <c r="J4147">
        <v>0</v>
      </c>
      <c r="K4147">
        <v>0</v>
      </c>
    </row>
    <row r="4148" spans="1:11" x14ac:dyDescent="0.25">
      <c r="A4148" t="s">
        <v>7919</v>
      </c>
      <c r="G4148" t="s">
        <v>3751</v>
      </c>
      <c r="H4148" t="s">
        <v>3751</v>
      </c>
      <c r="I4148" t="s">
        <v>3751</v>
      </c>
      <c r="J4148">
        <v>0</v>
      </c>
      <c r="K4148">
        <v>0</v>
      </c>
    </row>
    <row r="4149" spans="1:11" x14ac:dyDescent="0.25">
      <c r="A4149" t="s">
        <v>7920</v>
      </c>
      <c r="G4149" t="s">
        <v>3751</v>
      </c>
      <c r="H4149" t="s">
        <v>3751</v>
      </c>
      <c r="I4149" t="s">
        <v>3751</v>
      </c>
      <c r="J4149">
        <v>0</v>
      </c>
      <c r="K4149">
        <v>0</v>
      </c>
    </row>
    <row r="4150" spans="1:11" x14ac:dyDescent="0.25">
      <c r="A4150" t="s">
        <v>7921</v>
      </c>
      <c r="G4150" t="s">
        <v>3751</v>
      </c>
      <c r="H4150" t="s">
        <v>3751</v>
      </c>
      <c r="I4150" t="s">
        <v>3751</v>
      </c>
      <c r="J4150">
        <v>0</v>
      </c>
      <c r="K4150">
        <v>0</v>
      </c>
    </row>
    <row r="4151" spans="1:11" x14ac:dyDescent="0.25">
      <c r="A4151" t="s">
        <v>7922</v>
      </c>
      <c r="G4151" t="s">
        <v>3751</v>
      </c>
      <c r="H4151" t="s">
        <v>3751</v>
      </c>
      <c r="I4151" t="s">
        <v>3751</v>
      </c>
      <c r="J4151">
        <v>0</v>
      </c>
      <c r="K4151">
        <v>0</v>
      </c>
    </row>
    <row r="4152" spans="1:11" x14ac:dyDescent="0.25">
      <c r="A4152" t="s">
        <v>7923</v>
      </c>
      <c r="G4152" t="s">
        <v>3751</v>
      </c>
      <c r="H4152" t="s">
        <v>3751</v>
      </c>
      <c r="I4152" t="s">
        <v>3751</v>
      </c>
      <c r="J4152">
        <v>0</v>
      </c>
      <c r="K4152">
        <v>0</v>
      </c>
    </row>
    <row r="4153" spans="1:11" x14ac:dyDescent="0.25">
      <c r="A4153" t="s">
        <v>7924</v>
      </c>
      <c r="G4153" t="s">
        <v>3751</v>
      </c>
      <c r="H4153" t="s">
        <v>3751</v>
      </c>
      <c r="I4153" t="s">
        <v>3751</v>
      </c>
      <c r="J4153">
        <v>0</v>
      </c>
      <c r="K4153">
        <v>0</v>
      </c>
    </row>
    <row r="4154" spans="1:11" x14ac:dyDescent="0.25">
      <c r="A4154" t="s">
        <v>7925</v>
      </c>
      <c r="G4154" t="s">
        <v>3751</v>
      </c>
      <c r="H4154" t="s">
        <v>3751</v>
      </c>
      <c r="I4154" t="s">
        <v>3751</v>
      </c>
      <c r="J4154">
        <v>0</v>
      </c>
      <c r="K4154">
        <v>0</v>
      </c>
    </row>
    <row r="4155" spans="1:11" x14ac:dyDescent="0.25">
      <c r="A4155" t="s">
        <v>7926</v>
      </c>
      <c r="G4155" t="s">
        <v>3751</v>
      </c>
      <c r="H4155" t="s">
        <v>3751</v>
      </c>
      <c r="I4155" t="s">
        <v>3751</v>
      </c>
      <c r="J4155">
        <v>0</v>
      </c>
      <c r="K4155">
        <v>0</v>
      </c>
    </row>
    <row r="4156" spans="1:11" x14ac:dyDescent="0.25">
      <c r="A4156" t="s">
        <v>7927</v>
      </c>
      <c r="G4156" t="s">
        <v>3751</v>
      </c>
      <c r="H4156" t="s">
        <v>3751</v>
      </c>
      <c r="I4156" t="s">
        <v>3751</v>
      </c>
      <c r="J4156">
        <v>0</v>
      </c>
      <c r="K4156">
        <v>0</v>
      </c>
    </row>
    <row r="4157" spans="1:11" x14ac:dyDescent="0.25">
      <c r="A4157" t="s">
        <v>7928</v>
      </c>
      <c r="G4157" t="s">
        <v>3751</v>
      </c>
      <c r="H4157" t="s">
        <v>3751</v>
      </c>
      <c r="I4157" t="s">
        <v>3751</v>
      </c>
      <c r="J4157">
        <v>0</v>
      </c>
      <c r="K4157">
        <v>0</v>
      </c>
    </row>
    <row r="4158" spans="1:11" x14ac:dyDescent="0.25">
      <c r="A4158" t="s">
        <v>7929</v>
      </c>
      <c r="G4158" t="s">
        <v>3751</v>
      </c>
      <c r="H4158" t="s">
        <v>3751</v>
      </c>
      <c r="I4158" t="s">
        <v>3751</v>
      </c>
      <c r="J4158">
        <v>0</v>
      </c>
      <c r="K4158">
        <v>0</v>
      </c>
    </row>
    <row r="4159" spans="1:11" x14ac:dyDescent="0.25">
      <c r="A4159" t="s">
        <v>7930</v>
      </c>
      <c r="G4159" t="s">
        <v>3751</v>
      </c>
      <c r="H4159" t="s">
        <v>3751</v>
      </c>
      <c r="I4159" t="s">
        <v>3751</v>
      </c>
      <c r="J4159">
        <v>0</v>
      </c>
      <c r="K4159">
        <v>0</v>
      </c>
    </row>
    <row r="4160" spans="1:11" x14ac:dyDescent="0.25">
      <c r="A4160" t="s">
        <v>7931</v>
      </c>
      <c r="G4160" t="s">
        <v>3751</v>
      </c>
      <c r="H4160" t="s">
        <v>3751</v>
      </c>
      <c r="I4160" t="s">
        <v>3751</v>
      </c>
      <c r="J4160">
        <v>0</v>
      </c>
      <c r="K4160">
        <v>0</v>
      </c>
    </row>
    <row r="4161" spans="1:11" x14ac:dyDescent="0.25">
      <c r="A4161" t="s">
        <v>7932</v>
      </c>
      <c r="G4161" t="s">
        <v>3751</v>
      </c>
      <c r="H4161" t="s">
        <v>3751</v>
      </c>
      <c r="I4161" t="s">
        <v>3751</v>
      </c>
      <c r="J4161">
        <v>0</v>
      </c>
      <c r="K4161">
        <v>0</v>
      </c>
    </row>
    <row r="4162" spans="1:11" x14ac:dyDescent="0.25">
      <c r="A4162" t="s">
        <v>7933</v>
      </c>
      <c r="G4162" t="s">
        <v>3751</v>
      </c>
      <c r="H4162" t="s">
        <v>3751</v>
      </c>
      <c r="I4162" t="s">
        <v>3751</v>
      </c>
      <c r="J4162">
        <v>0</v>
      </c>
      <c r="K4162">
        <v>0</v>
      </c>
    </row>
    <row r="4163" spans="1:11" x14ac:dyDescent="0.25">
      <c r="A4163" t="s">
        <v>7934</v>
      </c>
      <c r="G4163" t="s">
        <v>3751</v>
      </c>
      <c r="H4163" t="s">
        <v>3751</v>
      </c>
      <c r="I4163" t="s">
        <v>3751</v>
      </c>
      <c r="J4163">
        <v>0</v>
      </c>
      <c r="K4163">
        <v>0</v>
      </c>
    </row>
    <row r="4164" spans="1:11" x14ac:dyDescent="0.25">
      <c r="A4164" t="s">
        <v>7935</v>
      </c>
      <c r="G4164" t="s">
        <v>3751</v>
      </c>
      <c r="H4164" t="s">
        <v>3751</v>
      </c>
      <c r="I4164" t="s">
        <v>3751</v>
      </c>
      <c r="J4164">
        <v>0</v>
      </c>
      <c r="K4164">
        <v>0</v>
      </c>
    </row>
    <row r="4165" spans="1:11" x14ac:dyDescent="0.25">
      <c r="A4165" t="s">
        <v>7936</v>
      </c>
      <c r="G4165" t="s">
        <v>3751</v>
      </c>
      <c r="H4165" t="s">
        <v>3751</v>
      </c>
      <c r="I4165" t="s">
        <v>3751</v>
      </c>
      <c r="J4165">
        <v>0</v>
      </c>
      <c r="K4165">
        <v>0</v>
      </c>
    </row>
    <row r="4166" spans="1:11" x14ac:dyDescent="0.25">
      <c r="A4166" t="s">
        <v>7937</v>
      </c>
      <c r="G4166" t="s">
        <v>3751</v>
      </c>
      <c r="H4166" t="s">
        <v>3751</v>
      </c>
      <c r="I4166" t="s">
        <v>3751</v>
      </c>
      <c r="J4166">
        <v>0</v>
      </c>
      <c r="K4166">
        <v>0</v>
      </c>
    </row>
    <row r="4167" spans="1:11" x14ac:dyDescent="0.25">
      <c r="A4167" t="s">
        <v>7938</v>
      </c>
      <c r="G4167" t="s">
        <v>3751</v>
      </c>
      <c r="H4167" t="s">
        <v>3751</v>
      </c>
      <c r="I4167" t="s">
        <v>3751</v>
      </c>
      <c r="J4167">
        <v>0</v>
      </c>
      <c r="K4167">
        <v>0</v>
      </c>
    </row>
    <row r="4168" spans="1:11" x14ac:dyDescent="0.25">
      <c r="A4168" t="s">
        <v>7939</v>
      </c>
      <c r="G4168" t="s">
        <v>3751</v>
      </c>
      <c r="H4168" t="s">
        <v>3751</v>
      </c>
      <c r="I4168" t="s">
        <v>3751</v>
      </c>
      <c r="J4168">
        <v>0</v>
      </c>
      <c r="K4168">
        <v>0</v>
      </c>
    </row>
    <row r="4169" spans="1:11" x14ac:dyDescent="0.25">
      <c r="A4169" t="s">
        <v>7940</v>
      </c>
      <c r="G4169" t="s">
        <v>3751</v>
      </c>
      <c r="H4169" t="s">
        <v>3751</v>
      </c>
      <c r="I4169" t="s">
        <v>3751</v>
      </c>
      <c r="J4169">
        <v>0</v>
      </c>
      <c r="K4169">
        <v>0</v>
      </c>
    </row>
    <row r="4170" spans="1:11" x14ac:dyDescent="0.25">
      <c r="A4170" t="s">
        <v>7941</v>
      </c>
      <c r="G4170" t="s">
        <v>3751</v>
      </c>
      <c r="H4170" t="s">
        <v>3751</v>
      </c>
      <c r="I4170" t="s">
        <v>3751</v>
      </c>
      <c r="J4170">
        <v>0</v>
      </c>
      <c r="K4170">
        <v>0</v>
      </c>
    </row>
    <row r="4171" spans="1:11" x14ac:dyDescent="0.25">
      <c r="A4171" t="s">
        <v>7942</v>
      </c>
      <c r="G4171" t="s">
        <v>3751</v>
      </c>
      <c r="H4171" t="s">
        <v>3751</v>
      </c>
      <c r="I4171" t="s">
        <v>3751</v>
      </c>
      <c r="J4171">
        <v>0</v>
      </c>
      <c r="K4171">
        <v>0</v>
      </c>
    </row>
    <row r="4172" spans="1:11" x14ac:dyDescent="0.25">
      <c r="A4172" t="s">
        <v>7943</v>
      </c>
      <c r="G4172" t="s">
        <v>3751</v>
      </c>
      <c r="H4172" t="s">
        <v>3751</v>
      </c>
      <c r="I4172" t="s">
        <v>3751</v>
      </c>
      <c r="J4172">
        <v>0</v>
      </c>
      <c r="K4172">
        <v>0</v>
      </c>
    </row>
    <row r="4173" spans="1:11" x14ac:dyDescent="0.25">
      <c r="A4173" t="s">
        <v>7944</v>
      </c>
      <c r="G4173" t="s">
        <v>3751</v>
      </c>
      <c r="H4173" t="s">
        <v>3751</v>
      </c>
      <c r="I4173" t="s">
        <v>3751</v>
      </c>
      <c r="J4173">
        <v>0</v>
      </c>
      <c r="K4173">
        <v>0</v>
      </c>
    </row>
    <row r="4174" spans="1:11" x14ac:dyDescent="0.25">
      <c r="A4174" t="s">
        <v>7945</v>
      </c>
      <c r="G4174" t="s">
        <v>3751</v>
      </c>
      <c r="H4174" t="s">
        <v>3751</v>
      </c>
      <c r="I4174" t="s">
        <v>3751</v>
      </c>
      <c r="J4174">
        <v>0</v>
      </c>
      <c r="K4174">
        <v>0</v>
      </c>
    </row>
    <row r="4175" spans="1:11" x14ac:dyDescent="0.25">
      <c r="A4175" t="s">
        <v>7946</v>
      </c>
      <c r="G4175" t="s">
        <v>3751</v>
      </c>
      <c r="H4175" t="s">
        <v>3751</v>
      </c>
      <c r="I4175" t="s">
        <v>3751</v>
      </c>
      <c r="J4175">
        <v>0</v>
      </c>
      <c r="K4175">
        <v>0</v>
      </c>
    </row>
    <row r="4176" spans="1:11" x14ac:dyDescent="0.25">
      <c r="A4176" t="s">
        <v>7947</v>
      </c>
      <c r="G4176" t="s">
        <v>3751</v>
      </c>
      <c r="H4176" t="s">
        <v>3751</v>
      </c>
      <c r="I4176" t="s">
        <v>3751</v>
      </c>
      <c r="J4176">
        <v>0</v>
      </c>
      <c r="K4176">
        <v>0</v>
      </c>
    </row>
    <row r="4177" spans="1:11" x14ac:dyDescent="0.25">
      <c r="A4177" t="s">
        <v>7948</v>
      </c>
      <c r="G4177" t="s">
        <v>3751</v>
      </c>
      <c r="H4177" t="s">
        <v>3751</v>
      </c>
      <c r="I4177" t="s">
        <v>3751</v>
      </c>
      <c r="J4177">
        <v>0</v>
      </c>
      <c r="K4177">
        <v>0</v>
      </c>
    </row>
    <row r="4178" spans="1:11" x14ac:dyDescent="0.25">
      <c r="A4178" t="s">
        <v>7949</v>
      </c>
      <c r="G4178" t="s">
        <v>3751</v>
      </c>
      <c r="H4178" t="s">
        <v>3751</v>
      </c>
      <c r="I4178" t="s">
        <v>3751</v>
      </c>
      <c r="J4178">
        <v>0</v>
      </c>
      <c r="K4178">
        <v>0</v>
      </c>
    </row>
    <row r="4179" spans="1:11" x14ac:dyDescent="0.25">
      <c r="A4179" t="s">
        <v>7950</v>
      </c>
      <c r="G4179" t="s">
        <v>3751</v>
      </c>
      <c r="H4179" t="s">
        <v>3751</v>
      </c>
      <c r="I4179" t="s">
        <v>3751</v>
      </c>
      <c r="J4179">
        <v>0</v>
      </c>
      <c r="K4179">
        <v>0</v>
      </c>
    </row>
    <row r="4180" spans="1:11" x14ac:dyDescent="0.25">
      <c r="A4180" t="s">
        <v>7951</v>
      </c>
      <c r="G4180" t="s">
        <v>3751</v>
      </c>
      <c r="H4180" t="s">
        <v>3751</v>
      </c>
      <c r="I4180" t="s">
        <v>3751</v>
      </c>
      <c r="J4180">
        <v>0</v>
      </c>
      <c r="K4180">
        <v>0</v>
      </c>
    </row>
    <row r="4181" spans="1:11" x14ac:dyDescent="0.25">
      <c r="A4181" t="s">
        <v>7952</v>
      </c>
      <c r="G4181" t="s">
        <v>3751</v>
      </c>
      <c r="H4181" t="s">
        <v>3751</v>
      </c>
      <c r="I4181" t="s">
        <v>3751</v>
      </c>
      <c r="J4181">
        <v>0</v>
      </c>
      <c r="K4181">
        <v>0</v>
      </c>
    </row>
    <row r="4182" spans="1:11" x14ac:dyDescent="0.25">
      <c r="A4182" t="s">
        <v>7953</v>
      </c>
      <c r="G4182" t="s">
        <v>3751</v>
      </c>
      <c r="H4182" t="s">
        <v>3751</v>
      </c>
      <c r="I4182" t="s">
        <v>3751</v>
      </c>
      <c r="J4182">
        <v>0</v>
      </c>
      <c r="K4182">
        <v>0</v>
      </c>
    </row>
    <row r="4183" spans="1:11" x14ac:dyDescent="0.25">
      <c r="A4183" t="s">
        <v>7954</v>
      </c>
      <c r="G4183" t="s">
        <v>3751</v>
      </c>
      <c r="H4183" t="s">
        <v>3751</v>
      </c>
      <c r="I4183" t="s">
        <v>3751</v>
      </c>
      <c r="J4183">
        <v>0</v>
      </c>
      <c r="K4183">
        <v>0</v>
      </c>
    </row>
    <row r="4184" spans="1:11" x14ac:dyDescent="0.25">
      <c r="A4184" t="s">
        <v>7955</v>
      </c>
      <c r="G4184" t="s">
        <v>3751</v>
      </c>
      <c r="H4184" t="s">
        <v>3751</v>
      </c>
      <c r="I4184" t="s">
        <v>3751</v>
      </c>
      <c r="J4184">
        <v>0</v>
      </c>
      <c r="K4184">
        <v>0</v>
      </c>
    </row>
    <row r="4185" spans="1:11" x14ac:dyDescent="0.25">
      <c r="A4185" t="s">
        <v>7956</v>
      </c>
      <c r="G4185" t="s">
        <v>3751</v>
      </c>
      <c r="H4185" t="s">
        <v>3751</v>
      </c>
      <c r="I4185" t="s">
        <v>3751</v>
      </c>
      <c r="J4185">
        <v>0</v>
      </c>
      <c r="K4185">
        <v>0</v>
      </c>
    </row>
    <row r="4186" spans="1:11" x14ac:dyDescent="0.25">
      <c r="A4186" t="s">
        <v>7957</v>
      </c>
      <c r="G4186" t="s">
        <v>3751</v>
      </c>
      <c r="H4186" t="s">
        <v>3751</v>
      </c>
      <c r="I4186" t="s">
        <v>3751</v>
      </c>
      <c r="J4186">
        <v>0</v>
      </c>
      <c r="K4186">
        <v>0</v>
      </c>
    </row>
    <row r="4187" spans="1:11" x14ac:dyDescent="0.25">
      <c r="A4187" t="s">
        <v>7958</v>
      </c>
      <c r="G4187" t="s">
        <v>3751</v>
      </c>
      <c r="H4187" t="s">
        <v>3751</v>
      </c>
      <c r="I4187" t="s">
        <v>3751</v>
      </c>
      <c r="J4187">
        <v>0</v>
      </c>
      <c r="K4187">
        <v>0</v>
      </c>
    </row>
    <row r="4188" spans="1:11" x14ac:dyDescent="0.25">
      <c r="A4188" t="s">
        <v>7959</v>
      </c>
      <c r="G4188" t="s">
        <v>3751</v>
      </c>
      <c r="H4188" t="s">
        <v>3751</v>
      </c>
      <c r="I4188" t="s">
        <v>3751</v>
      </c>
      <c r="J4188">
        <v>0</v>
      </c>
      <c r="K4188">
        <v>0</v>
      </c>
    </row>
    <row r="4189" spans="1:11" x14ac:dyDescent="0.25">
      <c r="A4189" t="s">
        <v>7960</v>
      </c>
      <c r="G4189" t="s">
        <v>3751</v>
      </c>
      <c r="H4189" t="s">
        <v>3751</v>
      </c>
      <c r="I4189" t="s">
        <v>3751</v>
      </c>
      <c r="J4189">
        <v>0</v>
      </c>
      <c r="K4189">
        <v>0</v>
      </c>
    </row>
    <row r="4190" spans="1:11" x14ac:dyDescent="0.25">
      <c r="A4190" t="s">
        <v>7961</v>
      </c>
      <c r="G4190" t="s">
        <v>3751</v>
      </c>
      <c r="H4190" t="s">
        <v>3751</v>
      </c>
      <c r="I4190" t="s">
        <v>3751</v>
      </c>
      <c r="J4190">
        <v>0</v>
      </c>
      <c r="K4190">
        <v>0</v>
      </c>
    </row>
    <row r="4191" spans="1:11" x14ac:dyDescent="0.25">
      <c r="A4191" t="s">
        <v>7962</v>
      </c>
      <c r="G4191" t="s">
        <v>3751</v>
      </c>
      <c r="H4191" t="s">
        <v>3751</v>
      </c>
      <c r="I4191" t="s">
        <v>3751</v>
      </c>
      <c r="J4191">
        <v>0</v>
      </c>
      <c r="K4191">
        <v>0</v>
      </c>
    </row>
    <row r="4192" spans="1:11" x14ac:dyDescent="0.25">
      <c r="A4192" t="s">
        <v>7963</v>
      </c>
      <c r="G4192" t="s">
        <v>3751</v>
      </c>
      <c r="H4192" t="s">
        <v>3751</v>
      </c>
      <c r="I4192" t="s">
        <v>3751</v>
      </c>
      <c r="J4192">
        <v>0</v>
      </c>
      <c r="K4192">
        <v>0</v>
      </c>
    </row>
    <row r="4193" spans="1:11" x14ac:dyDescent="0.25">
      <c r="A4193" t="s">
        <v>7964</v>
      </c>
      <c r="G4193" t="s">
        <v>3751</v>
      </c>
      <c r="H4193" t="s">
        <v>3751</v>
      </c>
      <c r="I4193" t="s">
        <v>3751</v>
      </c>
      <c r="J4193">
        <v>0</v>
      </c>
      <c r="K4193">
        <v>0</v>
      </c>
    </row>
    <row r="4194" spans="1:11" x14ac:dyDescent="0.25">
      <c r="A4194" t="s">
        <v>7965</v>
      </c>
      <c r="G4194" t="s">
        <v>3751</v>
      </c>
      <c r="H4194" t="s">
        <v>3751</v>
      </c>
      <c r="I4194" t="s">
        <v>3751</v>
      </c>
      <c r="J4194">
        <v>0</v>
      </c>
      <c r="K4194">
        <v>0</v>
      </c>
    </row>
    <row r="4195" spans="1:11" x14ac:dyDescent="0.25">
      <c r="A4195" t="s">
        <v>7966</v>
      </c>
      <c r="G4195" t="s">
        <v>3751</v>
      </c>
      <c r="H4195" t="s">
        <v>3751</v>
      </c>
      <c r="I4195" t="s">
        <v>3751</v>
      </c>
      <c r="J4195">
        <v>0</v>
      </c>
      <c r="K4195">
        <v>0</v>
      </c>
    </row>
    <row r="4196" spans="1:11" x14ac:dyDescent="0.25">
      <c r="A4196" t="s">
        <v>7967</v>
      </c>
      <c r="G4196" t="s">
        <v>3751</v>
      </c>
      <c r="H4196" t="s">
        <v>3751</v>
      </c>
      <c r="I4196" t="s">
        <v>3751</v>
      </c>
      <c r="J4196">
        <v>0</v>
      </c>
      <c r="K4196">
        <v>0</v>
      </c>
    </row>
    <row r="4197" spans="1:11" x14ac:dyDescent="0.25">
      <c r="A4197" t="s">
        <v>7968</v>
      </c>
      <c r="G4197" t="s">
        <v>3751</v>
      </c>
      <c r="H4197" t="s">
        <v>3751</v>
      </c>
      <c r="I4197" t="s">
        <v>3751</v>
      </c>
      <c r="J4197">
        <v>0</v>
      </c>
      <c r="K4197">
        <v>0</v>
      </c>
    </row>
    <row r="4198" spans="1:11" x14ac:dyDescent="0.25">
      <c r="A4198" t="s">
        <v>7969</v>
      </c>
      <c r="G4198" t="s">
        <v>3751</v>
      </c>
      <c r="H4198" t="s">
        <v>3751</v>
      </c>
      <c r="I4198" t="s">
        <v>3751</v>
      </c>
      <c r="J4198">
        <v>0</v>
      </c>
      <c r="K4198">
        <v>0</v>
      </c>
    </row>
    <row r="4199" spans="1:11" x14ac:dyDescent="0.25">
      <c r="A4199" t="s">
        <v>7970</v>
      </c>
      <c r="G4199" t="s">
        <v>3751</v>
      </c>
      <c r="H4199" t="s">
        <v>3751</v>
      </c>
      <c r="I4199" t="s">
        <v>3751</v>
      </c>
      <c r="J4199">
        <v>0</v>
      </c>
      <c r="K4199">
        <v>0</v>
      </c>
    </row>
    <row r="4200" spans="1:11" x14ac:dyDescent="0.25">
      <c r="A4200" t="s">
        <v>7971</v>
      </c>
      <c r="G4200" t="s">
        <v>3751</v>
      </c>
      <c r="H4200" t="s">
        <v>3751</v>
      </c>
      <c r="I4200" t="s">
        <v>3751</v>
      </c>
      <c r="J4200">
        <v>0</v>
      </c>
      <c r="K4200">
        <v>0</v>
      </c>
    </row>
    <row r="4201" spans="1:11" x14ac:dyDescent="0.25">
      <c r="A4201" t="s">
        <v>7972</v>
      </c>
      <c r="G4201" t="s">
        <v>3751</v>
      </c>
      <c r="H4201" t="s">
        <v>3751</v>
      </c>
      <c r="I4201" t="s">
        <v>3751</v>
      </c>
      <c r="J4201">
        <v>0</v>
      </c>
      <c r="K4201">
        <v>0</v>
      </c>
    </row>
    <row r="4202" spans="1:11" x14ac:dyDescent="0.25">
      <c r="A4202" t="s">
        <v>7973</v>
      </c>
      <c r="G4202" t="s">
        <v>3751</v>
      </c>
      <c r="H4202" t="s">
        <v>3751</v>
      </c>
      <c r="I4202" t="s">
        <v>3751</v>
      </c>
      <c r="J4202">
        <v>0</v>
      </c>
      <c r="K4202">
        <v>0</v>
      </c>
    </row>
    <row r="4203" spans="1:11" x14ac:dyDescent="0.25">
      <c r="A4203" t="s">
        <v>7974</v>
      </c>
      <c r="G4203" t="s">
        <v>3751</v>
      </c>
      <c r="H4203" t="s">
        <v>3751</v>
      </c>
      <c r="I4203" t="s">
        <v>3751</v>
      </c>
      <c r="J4203">
        <v>0</v>
      </c>
      <c r="K4203">
        <v>0</v>
      </c>
    </row>
    <row r="4204" spans="1:11" x14ac:dyDescent="0.25">
      <c r="A4204" t="s">
        <v>7975</v>
      </c>
      <c r="G4204" t="s">
        <v>3751</v>
      </c>
      <c r="H4204" t="s">
        <v>3751</v>
      </c>
      <c r="I4204" t="s">
        <v>3751</v>
      </c>
      <c r="J4204">
        <v>0</v>
      </c>
      <c r="K4204">
        <v>0</v>
      </c>
    </row>
    <row r="4205" spans="1:11" x14ac:dyDescent="0.25">
      <c r="A4205" t="s">
        <v>7976</v>
      </c>
      <c r="G4205" t="s">
        <v>3751</v>
      </c>
      <c r="H4205" t="s">
        <v>3751</v>
      </c>
      <c r="I4205" t="s">
        <v>3751</v>
      </c>
      <c r="J4205">
        <v>0</v>
      </c>
      <c r="K4205">
        <v>0</v>
      </c>
    </row>
    <row r="4206" spans="1:11" x14ac:dyDescent="0.25">
      <c r="A4206" t="s">
        <v>7977</v>
      </c>
      <c r="G4206" t="s">
        <v>3751</v>
      </c>
      <c r="H4206" t="s">
        <v>3751</v>
      </c>
      <c r="I4206" t="s">
        <v>3751</v>
      </c>
      <c r="J4206">
        <v>0</v>
      </c>
      <c r="K4206">
        <v>0</v>
      </c>
    </row>
    <row r="4207" spans="1:11" x14ac:dyDescent="0.25">
      <c r="A4207" t="s">
        <v>7978</v>
      </c>
      <c r="G4207" t="s">
        <v>3751</v>
      </c>
      <c r="H4207" t="s">
        <v>3751</v>
      </c>
      <c r="I4207" t="s">
        <v>3751</v>
      </c>
      <c r="J4207">
        <v>0</v>
      </c>
      <c r="K4207">
        <v>0</v>
      </c>
    </row>
    <row r="4208" spans="1:11" x14ac:dyDescent="0.25">
      <c r="A4208" t="s">
        <v>7979</v>
      </c>
      <c r="G4208" t="s">
        <v>3751</v>
      </c>
      <c r="H4208" t="s">
        <v>3751</v>
      </c>
      <c r="I4208" t="s">
        <v>3751</v>
      </c>
      <c r="J4208">
        <v>0</v>
      </c>
      <c r="K4208">
        <v>0</v>
      </c>
    </row>
    <row r="4209" spans="1:11" x14ac:dyDescent="0.25">
      <c r="A4209" t="s">
        <v>7980</v>
      </c>
      <c r="G4209" t="s">
        <v>3751</v>
      </c>
      <c r="H4209" t="s">
        <v>3751</v>
      </c>
      <c r="I4209" t="s">
        <v>3751</v>
      </c>
      <c r="J4209">
        <v>0</v>
      </c>
      <c r="K4209">
        <v>0</v>
      </c>
    </row>
    <row r="4210" spans="1:11" x14ac:dyDescent="0.25">
      <c r="A4210" t="s">
        <v>7981</v>
      </c>
      <c r="G4210" t="s">
        <v>3751</v>
      </c>
      <c r="H4210" t="s">
        <v>3751</v>
      </c>
      <c r="I4210" t="s">
        <v>3751</v>
      </c>
      <c r="J4210">
        <v>0</v>
      </c>
      <c r="K4210">
        <v>0</v>
      </c>
    </row>
    <row r="4211" spans="1:11" x14ac:dyDescent="0.25">
      <c r="A4211" t="s">
        <v>7982</v>
      </c>
      <c r="G4211" t="s">
        <v>3751</v>
      </c>
      <c r="H4211" t="s">
        <v>3751</v>
      </c>
      <c r="I4211" t="s">
        <v>3751</v>
      </c>
      <c r="J4211">
        <v>0</v>
      </c>
      <c r="K4211">
        <v>0</v>
      </c>
    </row>
    <row r="4212" spans="1:11" x14ac:dyDescent="0.25">
      <c r="A4212" t="s">
        <v>7983</v>
      </c>
      <c r="G4212" t="s">
        <v>3751</v>
      </c>
      <c r="H4212" t="s">
        <v>3751</v>
      </c>
      <c r="I4212" t="s">
        <v>3751</v>
      </c>
      <c r="J4212">
        <v>0</v>
      </c>
      <c r="K4212">
        <v>0</v>
      </c>
    </row>
    <row r="4213" spans="1:11" x14ac:dyDescent="0.25">
      <c r="A4213" t="s">
        <v>7984</v>
      </c>
      <c r="G4213" t="s">
        <v>3751</v>
      </c>
      <c r="H4213" t="s">
        <v>3751</v>
      </c>
      <c r="I4213" t="s">
        <v>3751</v>
      </c>
      <c r="J4213">
        <v>0</v>
      </c>
      <c r="K4213">
        <v>0</v>
      </c>
    </row>
    <row r="4214" spans="1:11" x14ac:dyDescent="0.25">
      <c r="A4214" t="s">
        <v>7985</v>
      </c>
      <c r="G4214" t="s">
        <v>3751</v>
      </c>
      <c r="H4214" t="s">
        <v>3751</v>
      </c>
      <c r="I4214" t="s">
        <v>3751</v>
      </c>
      <c r="J4214">
        <v>0</v>
      </c>
      <c r="K4214">
        <v>0</v>
      </c>
    </row>
    <row r="4215" spans="1:11" x14ac:dyDescent="0.25">
      <c r="A4215" t="s">
        <v>7986</v>
      </c>
      <c r="G4215" t="s">
        <v>3751</v>
      </c>
      <c r="H4215" t="s">
        <v>3751</v>
      </c>
      <c r="I4215" t="s">
        <v>3751</v>
      </c>
      <c r="J4215">
        <v>0</v>
      </c>
      <c r="K4215">
        <v>0</v>
      </c>
    </row>
    <row r="4216" spans="1:11" x14ac:dyDescent="0.25">
      <c r="A4216" t="s">
        <v>7987</v>
      </c>
      <c r="G4216" t="s">
        <v>3751</v>
      </c>
      <c r="H4216" t="s">
        <v>3751</v>
      </c>
      <c r="I4216" t="s">
        <v>3751</v>
      </c>
      <c r="J4216">
        <v>0</v>
      </c>
      <c r="K4216">
        <v>0</v>
      </c>
    </row>
    <row r="4217" spans="1:11" x14ac:dyDescent="0.25">
      <c r="A4217" t="s">
        <v>7988</v>
      </c>
      <c r="G4217" t="s">
        <v>3751</v>
      </c>
      <c r="H4217" t="s">
        <v>3751</v>
      </c>
      <c r="I4217" t="s">
        <v>3751</v>
      </c>
      <c r="J4217">
        <v>0</v>
      </c>
      <c r="K4217">
        <v>0</v>
      </c>
    </row>
    <row r="4218" spans="1:11" x14ac:dyDescent="0.25">
      <c r="A4218" t="s">
        <v>7989</v>
      </c>
      <c r="G4218" t="s">
        <v>3751</v>
      </c>
      <c r="H4218" t="s">
        <v>3751</v>
      </c>
      <c r="I4218" t="s">
        <v>3751</v>
      </c>
      <c r="J4218">
        <v>0</v>
      </c>
      <c r="K4218">
        <v>0</v>
      </c>
    </row>
    <row r="4219" spans="1:11" x14ac:dyDescent="0.25">
      <c r="A4219" t="s">
        <v>7990</v>
      </c>
      <c r="G4219" t="s">
        <v>3751</v>
      </c>
      <c r="H4219" t="s">
        <v>3751</v>
      </c>
      <c r="I4219" t="s">
        <v>3751</v>
      </c>
      <c r="J4219">
        <v>0</v>
      </c>
      <c r="K4219">
        <v>0</v>
      </c>
    </row>
    <row r="4220" spans="1:11" x14ac:dyDescent="0.25">
      <c r="A4220" t="s">
        <v>7119</v>
      </c>
      <c r="G4220" t="s">
        <v>3751</v>
      </c>
      <c r="H4220" t="s">
        <v>3751</v>
      </c>
      <c r="I4220" t="s">
        <v>3751</v>
      </c>
      <c r="J4220">
        <v>0</v>
      </c>
      <c r="K4220">
        <v>0</v>
      </c>
    </row>
    <row r="4221" spans="1:11" x14ac:dyDescent="0.25">
      <c r="A4221" t="s">
        <v>7991</v>
      </c>
      <c r="G4221" t="s">
        <v>3751</v>
      </c>
      <c r="H4221" t="s">
        <v>3751</v>
      </c>
      <c r="I4221" t="s">
        <v>3751</v>
      </c>
      <c r="J4221">
        <v>0</v>
      </c>
      <c r="K4221">
        <v>0</v>
      </c>
    </row>
    <row r="4222" spans="1:11" x14ac:dyDescent="0.25">
      <c r="A4222" t="s">
        <v>7992</v>
      </c>
      <c r="G4222" t="s">
        <v>3751</v>
      </c>
      <c r="H4222" t="s">
        <v>3751</v>
      </c>
      <c r="I4222" t="s">
        <v>3751</v>
      </c>
      <c r="J4222">
        <v>0</v>
      </c>
      <c r="K4222">
        <v>0</v>
      </c>
    </row>
    <row r="4223" spans="1:11" x14ac:dyDescent="0.25">
      <c r="A4223" t="s">
        <v>7993</v>
      </c>
      <c r="G4223" t="s">
        <v>3751</v>
      </c>
      <c r="H4223" t="s">
        <v>3751</v>
      </c>
      <c r="I4223" t="s">
        <v>3751</v>
      </c>
      <c r="J4223">
        <v>0</v>
      </c>
      <c r="K4223">
        <v>0</v>
      </c>
    </row>
    <row r="4224" spans="1:11" x14ac:dyDescent="0.25">
      <c r="A4224" t="s">
        <v>7994</v>
      </c>
      <c r="G4224" t="s">
        <v>3751</v>
      </c>
      <c r="H4224" t="s">
        <v>3751</v>
      </c>
      <c r="I4224" t="s">
        <v>3751</v>
      </c>
      <c r="J4224">
        <v>0</v>
      </c>
      <c r="K4224">
        <v>0</v>
      </c>
    </row>
    <row r="4225" spans="1:11" x14ac:dyDescent="0.25">
      <c r="A4225" t="s">
        <v>7995</v>
      </c>
      <c r="G4225" t="s">
        <v>3751</v>
      </c>
      <c r="H4225" t="s">
        <v>3751</v>
      </c>
      <c r="I4225" t="s">
        <v>3751</v>
      </c>
      <c r="J4225">
        <v>0</v>
      </c>
      <c r="K4225">
        <v>0</v>
      </c>
    </row>
    <row r="4226" spans="1:11" x14ac:dyDescent="0.25">
      <c r="A4226" t="s">
        <v>7996</v>
      </c>
      <c r="G4226" t="s">
        <v>3751</v>
      </c>
      <c r="H4226" t="s">
        <v>3751</v>
      </c>
      <c r="I4226" t="s">
        <v>3751</v>
      </c>
      <c r="J4226">
        <v>0</v>
      </c>
      <c r="K4226">
        <v>0</v>
      </c>
    </row>
    <row r="4227" spans="1:11" x14ac:dyDescent="0.25">
      <c r="A4227" t="s">
        <v>7997</v>
      </c>
      <c r="G4227" t="s">
        <v>3751</v>
      </c>
      <c r="H4227" t="s">
        <v>3751</v>
      </c>
      <c r="I4227" t="s">
        <v>3751</v>
      </c>
      <c r="J4227">
        <v>0</v>
      </c>
      <c r="K4227">
        <v>0</v>
      </c>
    </row>
    <row r="4228" spans="1:11" x14ac:dyDescent="0.25">
      <c r="A4228" t="s">
        <v>7998</v>
      </c>
      <c r="G4228" t="s">
        <v>3751</v>
      </c>
      <c r="H4228" t="s">
        <v>3751</v>
      </c>
      <c r="I4228" t="s">
        <v>3751</v>
      </c>
      <c r="J4228">
        <v>0</v>
      </c>
      <c r="K4228">
        <v>0</v>
      </c>
    </row>
    <row r="4229" spans="1:11" x14ac:dyDescent="0.25">
      <c r="A4229" t="s">
        <v>7999</v>
      </c>
      <c r="G4229" t="s">
        <v>3751</v>
      </c>
      <c r="H4229" t="s">
        <v>3751</v>
      </c>
      <c r="I4229" t="s">
        <v>3751</v>
      </c>
      <c r="J4229">
        <v>0</v>
      </c>
      <c r="K4229">
        <v>0</v>
      </c>
    </row>
    <row r="4230" spans="1:11" x14ac:dyDescent="0.25">
      <c r="A4230" t="s">
        <v>8000</v>
      </c>
      <c r="G4230" t="s">
        <v>3751</v>
      </c>
      <c r="H4230" t="s">
        <v>3751</v>
      </c>
      <c r="I4230" t="s">
        <v>3751</v>
      </c>
      <c r="J4230">
        <v>0</v>
      </c>
      <c r="K4230">
        <v>0</v>
      </c>
    </row>
    <row r="4231" spans="1:11" x14ac:dyDescent="0.25">
      <c r="A4231" t="s">
        <v>8001</v>
      </c>
      <c r="G4231" t="s">
        <v>3751</v>
      </c>
      <c r="H4231" t="s">
        <v>3751</v>
      </c>
      <c r="I4231" t="s">
        <v>3751</v>
      </c>
      <c r="J4231">
        <v>0</v>
      </c>
      <c r="K4231">
        <v>0</v>
      </c>
    </row>
    <row r="4232" spans="1:11" x14ac:dyDescent="0.25">
      <c r="A4232" t="s">
        <v>8002</v>
      </c>
      <c r="G4232" t="s">
        <v>3751</v>
      </c>
      <c r="H4232" t="s">
        <v>3751</v>
      </c>
      <c r="I4232" t="s">
        <v>3751</v>
      </c>
      <c r="J4232">
        <v>0</v>
      </c>
      <c r="K4232">
        <v>0</v>
      </c>
    </row>
    <row r="4233" spans="1:11" x14ac:dyDescent="0.25">
      <c r="A4233" t="s">
        <v>8003</v>
      </c>
      <c r="G4233" t="s">
        <v>3751</v>
      </c>
      <c r="H4233" t="s">
        <v>3751</v>
      </c>
      <c r="I4233" t="s">
        <v>3751</v>
      </c>
      <c r="J4233">
        <v>0</v>
      </c>
      <c r="K4233">
        <v>0</v>
      </c>
    </row>
    <row r="4234" spans="1:11" x14ac:dyDescent="0.25">
      <c r="A4234" t="s">
        <v>8004</v>
      </c>
      <c r="G4234" t="s">
        <v>3751</v>
      </c>
      <c r="H4234" t="s">
        <v>3751</v>
      </c>
      <c r="I4234" t="s">
        <v>3751</v>
      </c>
      <c r="J4234">
        <v>0</v>
      </c>
      <c r="K4234">
        <v>0</v>
      </c>
    </row>
    <row r="4235" spans="1:11" x14ac:dyDescent="0.25">
      <c r="A4235" t="s">
        <v>8005</v>
      </c>
      <c r="G4235" t="s">
        <v>3751</v>
      </c>
      <c r="H4235" t="s">
        <v>3751</v>
      </c>
      <c r="I4235" t="s">
        <v>3751</v>
      </c>
      <c r="J4235">
        <v>0</v>
      </c>
      <c r="K4235">
        <v>0</v>
      </c>
    </row>
    <row r="4236" spans="1:11" x14ac:dyDescent="0.25">
      <c r="A4236" t="s">
        <v>8006</v>
      </c>
      <c r="G4236" t="s">
        <v>3751</v>
      </c>
      <c r="H4236" t="s">
        <v>3751</v>
      </c>
      <c r="I4236" t="s">
        <v>3751</v>
      </c>
      <c r="J4236">
        <v>0</v>
      </c>
      <c r="K4236">
        <v>0</v>
      </c>
    </row>
    <row r="4237" spans="1:11" x14ac:dyDescent="0.25">
      <c r="A4237" t="s">
        <v>8007</v>
      </c>
      <c r="G4237" t="s">
        <v>3751</v>
      </c>
      <c r="H4237" t="s">
        <v>3751</v>
      </c>
      <c r="I4237" t="s">
        <v>3751</v>
      </c>
      <c r="J4237">
        <v>0</v>
      </c>
      <c r="K4237">
        <v>0</v>
      </c>
    </row>
    <row r="4238" spans="1:11" x14ac:dyDescent="0.25">
      <c r="A4238" t="s">
        <v>8008</v>
      </c>
      <c r="G4238" t="s">
        <v>3751</v>
      </c>
      <c r="H4238" t="s">
        <v>3751</v>
      </c>
      <c r="I4238" t="s">
        <v>3751</v>
      </c>
      <c r="J4238">
        <v>0</v>
      </c>
      <c r="K4238">
        <v>0</v>
      </c>
    </row>
    <row r="4239" spans="1:11" x14ac:dyDescent="0.25">
      <c r="A4239" t="s">
        <v>8009</v>
      </c>
      <c r="G4239" t="s">
        <v>3751</v>
      </c>
      <c r="H4239" t="s">
        <v>3751</v>
      </c>
      <c r="I4239" t="s">
        <v>3751</v>
      </c>
      <c r="J4239">
        <v>0</v>
      </c>
      <c r="K4239">
        <v>0</v>
      </c>
    </row>
    <row r="4240" spans="1:11" x14ac:dyDescent="0.25">
      <c r="A4240" t="s">
        <v>8010</v>
      </c>
      <c r="G4240" t="s">
        <v>3751</v>
      </c>
      <c r="H4240" t="s">
        <v>3751</v>
      </c>
      <c r="I4240" t="s">
        <v>3751</v>
      </c>
      <c r="J4240">
        <v>0</v>
      </c>
      <c r="K4240">
        <v>0</v>
      </c>
    </row>
    <row r="4241" spans="1:11" x14ac:dyDescent="0.25">
      <c r="A4241" t="s">
        <v>8011</v>
      </c>
      <c r="G4241" t="s">
        <v>3751</v>
      </c>
      <c r="H4241" t="s">
        <v>3751</v>
      </c>
      <c r="I4241" t="s">
        <v>3751</v>
      </c>
      <c r="J4241">
        <v>0</v>
      </c>
      <c r="K4241">
        <v>0</v>
      </c>
    </row>
    <row r="4242" spans="1:11" x14ac:dyDescent="0.25">
      <c r="A4242" t="s">
        <v>8012</v>
      </c>
      <c r="G4242" t="s">
        <v>3751</v>
      </c>
      <c r="H4242" t="s">
        <v>3751</v>
      </c>
      <c r="I4242" t="s">
        <v>3751</v>
      </c>
      <c r="J4242">
        <v>0</v>
      </c>
      <c r="K4242">
        <v>0</v>
      </c>
    </row>
    <row r="4243" spans="1:11" x14ac:dyDescent="0.25">
      <c r="A4243" t="s">
        <v>8013</v>
      </c>
      <c r="G4243" t="s">
        <v>3751</v>
      </c>
      <c r="H4243" t="s">
        <v>3751</v>
      </c>
      <c r="I4243" t="s">
        <v>3751</v>
      </c>
      <c r="J4243">
        <v>0</v>
      </c>
      <c r="K4243">
        <v>0</v>
      </c>
    </row>
    <row r="4244" spans="1:11" x14ac:dyDescent="0.25">
      <c r="A4244" t="s">
        <v>8014</v>
      </c>
      <c r="G4244" t="s">
        <v>3751</v>
      </c>
      <c r="H4244" t="s">
        <v>3751</v>
      </c>
      <c r="I4244" t="s">
        <v>3751</v>
      </c>
      <c r="J4244">
        <v>0</v>
      </c>
      <c r="K4244">
        <v>0</v>
      </c>
    </row>
    <row r="4245" spans="1:11" x14ac:dyDescent="0.25">
      <c r="A4245" t="s">
        <v>8015</v>
      </c>
      <c r="G4245" t="s">
        <v>3751</v>
      </c>
      <c r="H4245" t="s">
        <v>3751</v>
      </c>
      <c r="I4245" t="s">
        <v>3751</v>
      </c>
      <c r="J4245">
        <v>0</v>
      </c>
      <c r="K4245">
        <v>0</v>
      </c>
    </row>
    <row r="4246" spans="1:11" x14ac:dyDescent="0.25">
      <c r="A4246" t="s">
        <v>8016</v>
      </c>
      <c r="G4246" t="s">
        <v>3751</v>
      </c>
      <c r="H4246" t="s">
        <v>3751</v>
      </c>
      <c r="I4246" t="s">
        <v>3751</v>
      </c>
      <c r="J4246">
        <v>0</v>
      </c>
      <c r="K4246">
        <v>0</v>
      </c>
    </row>
    <row r="4247" spans="1:11" x14ac:dyDescent="0.25">
      <c r="A4247" t="s">
        <v>8017</v>
      </c>
      <c r="G4247" t="s">
        <v>3751</v>
      </c>
      <c r="H4247" t="s">
        <v>3751</v>
      </c>
      <c r="I4247" t="s">
        <v>3751</v>
      </c>
      <c r="J4247">
        <v>0</v>
      </c>
      <c r="K4247">
        <v>0</v>
      </c>
    </row>
    <row r="4248" spans="1:11" x14ac:dyDescent="0.25">
      <c r="A4248" t="s">
        <v>8018</v>
      </c>
      <c r="G4248" t="s">
        <v>3751</v>
      </c>
      <c r="H4248" t="s">
        <v>3751</v>
      </c>
      <c r="I4248" t="s">
        <v>3751</v>
      </c>
      <c r="J4248">
        <v>0</v>
      </c>
      <c r="K4248">
        <v>0</v>
      </c>
    </row>
    <row r="4249" spans="1:11" x14ac:dyDescent="0.25">
      <c r="A4249" t="s">
        <v>8019</v>
      </c>
      <c r="G4249" t="s">
        <v>3751</v>
      </c>
      <c r="H4249" t="s">
        <v>3751</v>
      </c>
      <c r="I4249" t="s">
        <v>3751</v>
      </c>
      <c r="J4249">
        <v>0</v>
      </c>
      <c r="K4249">
        <v>0</v>
      </c>
    </row>
    <row r="4250" spans="1:11" x14ac:dyDescent="0.25">
      <c r="A4250" t="s">
        <v>8020</v>
      </c>
      <c r="G4250" t="s">
        <v>3751</v>
      </c>
      <c r="H4250" t="s">
        <v>3751</v>
      </c>
      <c r="I4250" t="s">
        <v>3751</v>
      </c>
      <c r="J4250">
        <v>0</v>
      </c>
      <c r="K4250">
        <v>0</v>
      </c>
    </row>
    <row r="4251" spans="1:11" x14ac:dyDescent="0.25">
      <c r="A4251" t="s">
        <v>8021</v>
      </c>
      <c r="G4251" t="s">
        <v>3751</v>
      </c>
      <c r="H4251" t="s">
        <v>3751</v>
      </c>
      <c r="I4251" t="s">
        <v>3751</v>
      </c>
      <c r="J4251">
        <v>0</v>
      </c>
      <c r="K4251">
        <v>0</v>
      </c>
    </row>
    <row r="4252" spans="1:11" x14ac:dyDescent="0.25">
      <c r="A4252" t="s">
        <v>8022</v>
      </c>
      <c r="G4252" t="s">
        <v>3751</v>
      </c>
      <c r="H4252" t="s">
        <v>3751</v>
      </c>
      <c r="I4252" t="s">
        <v>3751</v>
      </c>
      <c r="J4252">
        <v>0</v>
      </c>
      <c r="K4252">
        <v>0</v>
      </c>
    </row>
    <row r="4253" spans="1:11" x14ac:dyDescent="0.25">
      <c r="A4253" t="s">
        <v>8023</v>
      </c>
      <c r="G4253" t="s">
        <v>3751</v>
      </c>
      <c r="H4253" t="s">
        <v>3751</v>
      </c>
      <c r="I4253" t="s">
        <v>3751</v>
      </c>
      <c r="J4253">
        <v>0</v>
      </c>
      <c r="K4253">
        <v>0</v>
      </c>
    </row>
    <row r="4254" spans="1:11" x14ac:dyDescent="0.25">
      <c r="A4254" t="s">
        <v>8024</v>
      </c>
      <c r="G4254" t="s">
        <v>3751</v>
      </c>
      <c r="H4254" t="s">
        <v>3751</v>
      </c>
      <c r="I4254" t="s">
        <v>3751</v>
      </c>
      <c r="J4254">
        <v>0</v>
      </c>
      <c r="K4254">
        <v>0</v>
      </c>
    </row>
    <row r="4255" spans="1:11" x14ac:dyDescent="0.25">
      <c r="A4255" t="s">
        <v>8025</v>
      </c>
      <c r="G4255" t="s">
        <v>3751</v>
      </c>
      <c r="H4255" t="s">
        <v>3751</v>
      </c>
      <c r="I4255" t="s">
        <v>3751</v>
      </c>
      <c r="J4255">
        <v>0</v>
      </c>
      <c r="K4255">
        <v>0</v>
      </c>
    </row>
    <row r="4256" spans="1:11" x14ac:dyDescent="0.25">
      <c r="A4256" t="s">
        <v>8026</v>
      </c>
      <c r="G4256" t="s">
        <v>3751</v>
      </c>
      <c r="H4256" t="s">
        <v>3751</v>
      </c>
      <c r="I4256" t="s">
        <v>3751</v>
      </c>
      <c r="J4256">
        <v>0</v>
      </c>
      <c r="K4256">
        <v>0</v>
      </c>
    </row>
    <row r="4257" spans="1:11" x14ac:dyDescent="0.25">
      <c r="A4257" t="s">
        <v>8027</v>
      </c>
      <c r="G4257" t="s">
        <v>3751</v>
      </c>
      <c r="H4257" t="s">
        <v>3751</v>
      </c>
      <c r="I4257" t="s">
        <v>3751</v>
      </c>
      <c r="J4257">
        <v>0</v>
      </c>
      <c r="K4257">
        <v>0</v>
      </c>
    </row>
    <row r="4258" spans="1:11" x14ac:dyDescent="0.25">
      <c r="A4258" t="s">
        <v>8028</v>
      </c>
      <c r="G4258" t="s">
        <v>3751</v>
      </c>
      <c r="H4258" t="s">
        <v>3751</v>
      </c>
      <c r="I4258" t="s">
        <v>3751</v>
      </c>
      <c r="J4258">
        <v>0</v>
      </c>
      <c r="K4258">
        <v>0</v>
      </c>
    </row>
    <row r="4259" spans="1:11" x14ac:dyDescent="0.25">
      <c r="A4259" t="s">
        <v>7119</v>
      </c>
      <c r="G4259" t="s">
        <v>3751</v>
      </c>
      <c r="H4259" t="s">
        <v>3751</v>
      </c>
      <c r="I4259" t="s">
        <v>3751</v>
      </c>
      <c r="J4259">
        <v>0</v>
      </c>
      <c r="K4259">
        <v>0</v>
      </c>
    </row>
    <row r="4260" spans="1:11" x14ac:dyDescent="0.25">
      <c r="A4260" t="s">
        <v>8029</v>
      </c>
      <c r="G4260" t="s">
        <v>3751</v>
      </c>
      <c r="H4260" t="s">
        <v>3751</v>
      </c>
      <c r="I4260" t="s">
        <v>3751</v>
      </c>
      <c r="J4260">
        <v>0</v>
      </c>
      <c r="K4260">
        <v>0</v>
      </c>
    </row>
    <row r="4261" spans="1:11" x14ac:dyDescent="0.25">
      <c r="A4261" t="s">
        <v>8030</v>
      </c>
      <c r="G4261" t="s">
        <v>3751</v>
      </c>
      <c r="H4261" t="s">
        <v>3751</v>
      </c>
      <c r="I4261" t="s">
        <v>3751</v>
      </c>
      <c r="J4261">
        <v>0</v>
      </c>
      <c r="K4261">
        <v>0</v>
      </c>
    </row>
    <row r="4262" spans="1:11" x14ac:dyDescent="0.25">
      <c r="A4262" t="s">
        <v>8031</v>
      </c>
      <c r="G4262" t="s">
        <v>3751</v>
      </c>
      <c r="H4262" t="s">
        <v>3751</v>
      </c>
      <c r="I4262" t="s">
        <v>3751</v>
      </c>
      <c r="J4262">
        <v>0</v>
      </c>
      <c r="K4262">
        <v>0</v>
      </c>
    </row>
    <row r="4263" spans="1:11" x14ac:dyDescent="0.25">
      <c r="A4263" t="s">
        <v>8032</v>
      </c>
      <c r="G4263" t="s">
        <v>3751</v>
      </c>
      <c r="H4263" t="s">
        <v>3751</v>
      </c>
      <c r="I4263" t="s">
        <v>3751</v>
      </c>
      <c r="J4263">
        <v>0</v>
      </c>
      <c r="K4263">
        <v>0</v>
      </c>
    </row>
    <row r="4264" spans="1:11" x14ac:dyDescent="0.25">
      <c r="A4264" t="s">
        <v>8033</v>
      </c>
      <c r="G4264" t="s">
        <v>3751</v>
      </c>
      <c r="H4264" t="s">
        <v>3751</v>
      </c>
      <c r="I4264" t="s">
        <v>3751</v>
      </c>
      <c r="J4264">
        <v>0</v>
      </c>
      <c r="K4264">
        <v>0</v>
      </c>
    </row>
    <row r="4265" spans="1:11" x14ac:dyDescent="0.25">
      <c r="A4265" t="s">
        <v>8034</v>
      </c>
      <c r="G4265" t="s">
        <v>3751</v>
      </c>
      <c r="H4265" t="s">
        <v>3751</v>
      </c>
      <c r="I4265" t="s">
        <v>3751</v>
      </c>
      <c r="J4265">
        <v>0</v>
      </c>
      <c r="K4265">
        <v>0</v>
      </c>
    </row>
    <row r="4266" spans="1:11" x14ac:dyDescent="0.25">
      <c r="A4266" t="s">
        <v>8035</v>
      </c>
      <c r="G4266" t="s">
        <v>3751</v>
      </c>
      <c r="H4266" t="s">
        <v>3751</v>
      </c>
      <c r="I4266" t="s">
        <v>3751</v>
      </c>
      <c r="J4266">
        <v>0</v>
      </c>
      <c r="K4266">
        <v>0</v>
      </c>
    </row>
    <row r="4267" spans="1:11" x14ac:dyDescent="0.25">
      <c r="A4267" t="s">
        <v>8036</v>
      </c>
      <c r="G4267" t="s">
        <v>3751</v>
      </c>
      <c r="H4267" t="s">
        <v>3751</v>
      </c>
      <c r="I4267" t="s">
        <v>3751</v>
      </c>
      <c r="J4267">
        <v>0</v>
      </c>
      <c r="K4267">
        <v>0</v>
      </c>
    </row>
    <row r="4268" spans="1:11" x14ac:dyDescent="0.25">
      <c r="A4268" t="s">
        <v>8037</v>
      </c>
      <c r="G4268" t="s">
        <v>3751</v>
      </c>
      <c r="H4268" t="s">
        <v>3751</v>
      </c>
      <c r="I4268" t="s">
        <v>3751</v>
      </c>
      <c r="J4268">
        <v>0</v>
      </c>
      <c r="K4268">
        <v>0</v>
      </c>
    </row>
    <row r="4269" spans="1:11" x14ac:dyDescent="0.25">
      <c r="A4269" t="s">
        <v>8038</v>
      </c>
      <c r="G4269" t="s">
        <v>3751</v>
      </c>
      <c r="H4269" t="s">
        <v>3751</v>
      </c>
      <c r="I4269" t="s">
        <v>3751</v>
      </c>
      <c r="J4269">
        <v>0</v>
      </c>
      <c r="K4269">
        <v>0</v>
      </c>
    </row>
    <row r="4270" spans="1:11" x14ac:dyDescent="0.25">
      <c r="A4270" t="s">
        <v>8039</v>
      </c>
      <c r="G4270" t="s">
        <v>3751</v>
      </c>
      <c r="H4270" t="s">
        <v>3751</v>
      </c>
      <c r="I4270" t="s">
        <v>3751</v>
      </c>
      <c r="J4270">
        <v>0</v>
      </c>
      <c r="K4270">
        <v>0</v>
      </c>
    </row>
    <row r="4271" spans="1:11" x14ac:dyDescent="0.25">
      <c r="A4271" t="s">
        <v>8040</v>
      </c>
      <c r="G4271" t="s">
        <v>3751</v>
      </c>
      <c r="H4271" t="s">
        <v>3751</v>
      </c>
      <c r="I4271" t="s">
        <v>3751</v>
      </c>
      <c r="J4271">
        <v>0</v>
      </c>
      <c r="K4271">
        <v>0</v>
      </c>
    </row>
    <row r="4272" spans="1:11" x14ac:dyDescent="0.25">
      <c r="A4272" t="s">
        <v>8041</v>
      </c>
      <c r="G4272" t="s">
        <v>3751</v>
      </c>
      <c r="H4272" t="s">
        <v>3751</v>
      </c>
      <c r="I4272" t="s">
        <v>3751</v>
      </c>
      <c r="J4272">
        <v>0</v>
      </c>
      <c r="K4272">
        <v>0</v>
      </c>
    </row>
    <row r="4273" spans="1:11" x14ac:dyDescent="0.25">
      <c r="A4273" t="s">
        <v>8042</v>
      </c>
      <c r="G4273" t="s">
        <v>3751</v>
      </c>
      <c r="H4273" t="s">
        <v>3751</v>
      </c>
      <c r="I4273" t="s">
        <v>3751</v>
      </c>
      <c r="J4273">
        <v>0</v>
      </c>
      <c r="K4273">
        <v>0</v>
      </c>
    </row>
    <row r="4274" spans="1:11" x14ac:dyDescent="0.25">
      <c r="A4274" t="s">
        <v>8043</v>
      </c>
      <c r="G4274" t="s">
        <v>3751</v>
      </c>
      <c r="H4274" t="s">
        <v>3751</v>
      </c>
      <c r="I4274" t="s">
        <v>3751</v>
      </c>
      <c r="J4274">
        <v>0</v>
      </c>
      <c r="K4274">
        <v>0</v>
      </c>
    </row>
    <row r="4275" spans="1:11" x14ac:dyDescent="0.25">
      <c r="A4275" t="s">
        <v>8044</v>
      </c>
      <c r="G4275" t="s">
        <v>3751</v>
      </c>
      <c r="H4275" t="s">
        <v>3751</v>
      </c>
      <c r="I4275" t="s">
        <v>3751</v>
      </c>
      <c r="J4275">
        <v>0</v>
      </c>
      <c r="K4275">
        <v>0</v>
      </c>
    </row>
    <row r="4276" spans="1:11" x14ac:dyDescent="0.25">
      <c r="A4276" t="s">
        <v>8045</v>
      </c>
      <c r="G4276" t="s">
        <v>3751</v>
      </c>
      <c r="H4276" t="s">
        <v>3751</v>
      </c>
      <c r="I4276" t="s">
        <v>3751</v>
      </c>
      <c r="J4276">
        <v>0</v>
      </c>
      <c r="K4276">
        <v>0</v>
      </c>
    </row>
    <row r="4277" spans="1:11" x14ac:dyDescent="0.25">
      <c r="A4277" t="s">
        <v>8046</v>
      </c>
      <c r="G4277" t="s">
        <v>3751</v>
      </c>
      <c r="H4277" t="s">
        <v>3751</v>
      </c>
      <c r="I4277" t="s">
        <v>3751</v>
      </c>
      <c r="J4277">
        <v>0</v>
      </c>
      <c r="K4277">
        <v>0</v>
      </c>
    </row>
    <row r="4278" spans="1:11" x14ac:dyDescent="0.25">
      <c r="A4278" t="s">
        <v>8047</v>
      </c>
      <c r="G4278" t="s">
        <v>3751</v>
      </c>
      <c r="H4278" t="s">
        <v>3751</v>
      </c>
      <c r="I4278" t="s">
        <v>3751</v>
      </c>
      <c r="J4278">
        <v>0</v>
      </c>
      <c r="K4278">
        <v>0</v>
      </c>
    </row>
    <row r="4279" spans="1:11" x14ac:dyDescent="0.25">
      <c r="A4279" t="s">
        <v>8048</v>
      </c>
      <c r="G4279" t="s">
        <v>3751</v>
      </c>
      <c r="H4279" t="s">
        <v>3751</v>
      </c>
      <c r="I4279" t="s">
        <v>3751</v>
      </c>
      <c r="J4279">
        <v>0</v>
      </c>
      <c r="K4279">
        <v>0</v>
      </c>
    </row>
    <row r="4280" spans="1:11" x14ac:dyDescent="0.25">
      <c r="A4280" t="s">
        <v>8049</v>
      </c>
      <c r="G4280" t="s">
        <v>3751</v>
      </c>
      <c r="H4280" t="s">
        <v>3751</v>
      </c>
      <c r="I4280" t="s">
        <v>3751</v>
      </c>
      <c r="J4280">
        <v>0</v>
      </c>
      <c r="K4280">
        <v>0</v>
      </c>
    </row>
    <row r="4281" spans="1:11" x14ac:dyDescent="0.25">
      <c r="A4281" t="s">
        <v>8050</v>
      </c>
      <c r="G4281" t="s">
        <v>3751</v>
      </c>
      <c r="H4281" t="s">
        <v>3751</v>
      </c>
      <c r="I4281" t="s">
        <v>3751</v>
      </c>
      <c r="J4281">
        <v>0</v>
      </c>
      <c r="K4281">
        <v>0</v>
      </c>
    </row>
    <row r="4282" spans="1:11" x14ac:dyDescent="0.25">
      <c r="A4282" t="s">
        <v>8051</v>
      </c>
      <c r="G4282" t="s">
        <v>3751</v>
      </c>
      <c r="H4282" t="s">
        <v>3751</v>
      </c>
      <c r="I4282" t="s">
        <v>3751</v>
      </c>
      <c r="J4282">
        <v>0</v>
      </c>
      <c r="K4282">
        <v>0</v>
      </c>
    </row>
    <row r="4283" spans="1:11" x14ac:dyDescent="0.25">
      <c r="A4283" t="s">
        <v>8052</v>
      </c>
      <c r="G4283" t="s">
        <v>3751</v>
      </c>
      <c r="H4283" t="s">
        <v>3751</v>
      </c>
      <c r="I4283" t="s">
        <v>3751</v>
      </c>
      <c r="J4283">
        <v>0</v>
      </c>
      <c r="K4283">
        <v>0</v>
      </c>
    </row>
    <row r="4284" spans="1:11" x14ac:dyDescent="0.25">
      <c r="A4284" t="s">
        <v>8053</v>
      </c>
      <c r="G4284" t="s">
        <v>3751</v>
      </c>
      <c r="H4284" t="s">
        <v>3751</v>
      </c>
      <c r="I4284" t="s">
        <v>3751</v>
      </c>
      <c r="J4284">
        <v>0</v>
      </c>
      <c r="K4284">
        <v>0</v>
      </c>
    </row>
    <row r="4285" spans="1:11" x14ac:dyDescent="0.25">
      <c r="A4285" t="s">
        <v>8054</v>
      </c>
      <c r="G4285" t="s">
        <v>3751</v>
      </c>
      <c r="H4285" t="s">
        <v>3751</v>
      </c>
      <c r="I4285" t="s">
        <v>3751</v>
      </c>
      <c r="J4285">
        <v>0</v>
      </c>
      <c r="K4285">
        <v>0</v>
      </c>
    </row>
    <row r="4286" spans="1:11" x14ac:dyDescent="0.25">
      <c r="A4286" t="s">
        <v>8055</v>
      </c>
      <c r="G4286" t="s">
        <v>3751</v>
      </c>
      <c r="H4286" t="s">
        <v>3751</v>
      </c>
      <c r="I4286" t="s">
        <v>3751</v>
      </c>
      <c r="J4286">
        <v>0</v>
      </c>
      <c r="K4286">
        <v>0</v>
      </c>
    </row>
    <row r="4287" spans="1:11" x14ac:dyDescent="0.25">
      <c r="A4287" t="s">
        <v>8056</v>
      </c>
      <c r="G4287" t="s">
        <v>3751</v>
      </c>
      <c r="H4287" t="s">
        <v>3751</v>
      </c>
      <c r="I4287" t="s">
        <v>3751</v>
      </c>
      <c r="J4287">
        <v>0</v>
      </c>
      <c r="K4287">
        <v>0</v>
      </c>
    </row>
    <row r="4288" spans="1:11" x14ac:dyDescent="0.25">
      <c r="A4288" t="s">
        <v>8057</v>
      </c>
      <c r="G4288" t="s">
        <v>3751</v>
      </c>
      <c r="H4288" t="s">
        <v>3751</v>
      </c>
      <c r="I4288" t="s">
        <v>3751</v>
      </c>
      <c r="J4288">
        <v>0</v>
      </c>
      <c r="K4288">
        <v>0</v>
      </c>
    </row>
    <row r="4289" spans="1:11" x14ac:dyDescent="0.25">
      <c r="A4289" t="s">
        <v>8058</v>
      </c>
      <c r="G4289" t="s">
        <v>3751</v>
      </c>
      <c r="H4289" t="s">
        <v>3751</v>
      </c>
      <c r="I4289" t="s">
        <v>3751</v>
      </c>
      <c r="J4289">
        <v>0</v>
      </c>
      <c r="K4289">
        <v>0</v>
      </c>
    </row>
    <row r="4290" spans="1:11" x14ac:dyDescent="0.25">
      <c r="A4290" t="s">
        <v>8059</v>
      </c>
      <c r="G4290" t="s">
        <v>3751</v>
      </c>
      <c r="H4290" t="s">
        <v>3751</v>
      </c>
      <c r="I4290" t="s">
        <v>3751</v>
      </c>
      <c r="J4290">
        <v>0</v>
      </c>
      <c r="K4290">
        <v>0</v>
      </c>
    </row>
    <row r="4291" spans="1:11" x14ac:dyDescent="0.25">
      <c r="A4291" t="s">
        <v>8060</v>
      </c>
      <c r="G4291" t="s">
        <v>3751</v>
      </c>
      <c r="H4291" t="s">
        <v>3751</v>
      </c>
      <c r="I4291" t="s">
        <v>3751</v>
      </c>
      <c r="J4291">
        <v>0</v>
      </c>
      <c r="K4291">
        <v>0</v>
      </c>
    </row>
    <row r="4292" spans="1:11" x14ac:dyDescent="0.25">
      <c r="A4292" t="s">
        <v>8061</v>
      </c>
      <c r="G4292" t="s">
        <v>3751</v>
      </c>
      <c r="H4292" t="s">
        <v>3751</v>
      </c>
      <c r="I4292" t="s">
        <v>3751</v>
      </c>
      <c r="J4292">
        <v>0</v>
      </c>
      <c r="K4292">
        <v>0</v>
      </c>
    </row>
    <row r="4293" spans="1:11" x14ac:dyDescent="0.25">
      <c r="A4293" t="s">
        <v>8062</v>
      </c>
      <c r="G4293" t="s">
        <v>3751</v>
      </c>
      <c r="H4293" t="s">
        <v>3751</v>
      </c>
      <c r="I4293" t="s">
        <v>3751</v>
      </c>
      <c r="J4293">
        <v>0</v>
      </c>
      <c r="K4293">
        <v>0</v>
      </c>
    </row>
    <row r="4294" spans="1:11" x14ac:dyDescent="0.25">
      <c r="A4294" t="s">
        <v>8063</v>
      </c>
      <c r="G4294" t="s">
        <v>3751</v>
      </c>
      <c r="H4294" t="s">
        <v>3751</v>
      </c>
      <c r="I4294" t="s">
        <v>3751</v>
      </c>
      <c r="J4294">
        <v>0</v>
      </c>
      <c r="K4294">
        <v>0</v>
      </c>
    </row>
    <row r="4295" spans="1:11" x14ac:dyDescent="0.25">
      <c r="A4295" t="s">
        <v>8064</v>
      </c>
      <c r="G4295" t="s">
        <v>3751</v>
      </c>
      <c r="H4295" t="s">
        <v>3751</v>
      </c>
      <c r="I4295" t="s">
        <v>3751</v>
      </c>
      <c r="J4295">
        <v>0</v>
      </c>
      <c r="K4295">
        <v>0</v>
      </c>
    </row>
    <row r="4296" spans="1:11" x14ac:dyDescent="0.25">
      <c r="A4296" t="s">
        <v>8065</v>
      </c>
      <c r="G4296" t="s">
        <v>3751</v>
      </c>
      <c r="H4296" t="s">
        <v>3751</v>
      </c>
      <c r="I4296" t="s">
        <v>3751</v>
      </c>
      <c r="J4296">
        <v>0</v>
      </c>
      <c r="K4296">
        <v>0</v>
      </c>
    </row>
    <row r="4297" spans="1:11" x14ac:dyDescent="0.25">
      <c r="A4297" t="s">
        <v>8066</v>
      </c>
      <c r="G4297" t="s">
        <v>3751</v>
      </c>
      <c r="H4297" t="s">
        <v>3751</v>
      </c>
      <c r="I4297" t="s">
        <v>3751</v>
      </c>
      <c r="J4297">
        <v>0</v>
      </c>
      <c r="K4297">
        <v>0</v>
      </c>
    </row>
    <row r="4298" spans="1:11" x14ac:dyDescent="0.25">
      <c r="A4298" t="s">
        <v>8067</v>
      </c>
      <c r="G4298" t="s">
        <v>3751</v>
      </c>
      <c r="H4298" t="s">
        <v>3751</v>
      </c>
      <c r="I4298" t="s">
        <v>3751</v>
      </c>
      <c r="J4298">
        <v>0</v>
      </c>
      <c r="K4298">
        <v>0</v>
      </c>
    </row>
    <row r="4299" spans="1:11" x14ac:dyDescent="0.25">
      <c r="A4299" t="s">
        <v>8068</v>
      </c>
      <c r="G4299" t="s">
        <v>3751</v>
      </c>
      <c r="H4299" t="s">
        <v>3751</v>
      </c>
      <c r="I4299" t="s">
        <v>3751</v>
      </c>
      <c r="J4299">
        <v>0</v>
      </c>
      <c r="K4299">
        <v>0</v>
      </c>
    </row>
    <row r="4300" spans="1:11" x14ac:dyDescent="0.25">
      <c r="A4300" t="s">
        <v>8069</v>
      </c>
      <c r="G4300" t="s">
        <v>3751</v>
      </c>
      <c r="H4300" t="s">
        <v>3751</v>
      </c>
      <c r="I4300" t="s">
        <v>3751</v>
      </c>
      <c r="J4300">
        <v>0</v>
      </c>
      <c r="K4300">
        <v>0</v>
      </c>
    </row>
    <row r="4301" spans="1:11" x14ac:dyDescent="0.25">
      <c r="A4301" t="s">
        <v>8070</v>
      </c>
      <c r="G4301" t="s">
        <v>3751</v>
      </c>
      <c r="H4301" t="s">
        <v>3751</v>
      </c>
      <c r="I4301" t="s">
        <v>3751</v>
      </c>
      <c r="J4301">
        <v>0</v>
      </c>
      <c r="K4301">
        <v>0</v>
      </c>
    </row>
    <row r="4302" spans="1:11" x14ac:dyDescent="0.25">
      <c r="A4302" t="s">
        <v>8071</v>
      </c>
      <c r="G4302" t="s">
        <v>3751</v>
      </c>
      <c r="H4302" t="s">
        <v>3751</v>
      </c>
      <c r="I4302" t="s">
        <v>3751</v>
      </c>
      <c r="J4302">
        <v>0</v>
      </c>
      <c r="K4302">
        <v>0</v>
      </c>
    </row>
    <row r="4303" spans="1:11" x14ac:dyDescent="0.25">
      <c r="A4303" t="s">
        <v>8072</v>
      </c>
      <c r="G4303" t="s">
        <v>3751</v>
      </c>
      <c r="H4303" t="s">
        <v>3751</v>
      </c>
      <c r="I4303" t="s">
        <v>3751</v>
      </c>
      <c r="J4303">
        <v>0</v>
      </c>
      <c r="K4303">
        <v>0</v>
      </c>
    </row>
    <row r="4304" spans="1:11" x14ac:dyDescent="0.25">
      <c r="A4304" t="s">
        <v>8073</v>
      </c>
      <c r="G4304" t="s">
        <v>3751</v>
      </c>
      <c r="H4304" t="s">
        <v>3751</v>
      </c>
      <c r="I4304" t="s">
        <v>3751</v>
      </c>
      <c r="J4304">
        <v>0</v>
      </c>
      <c r="K4304">
        <v>0</v>
      </c>
    </row>
    <row r="4305" spans="1:11" x14ac:dyDescent="0.25">
      <c r="A4305" t="s">
        <v>7119</v>
      </c>
      <c r="G4305" t="s">
        <v>3751</v>
      </c>
      <c r="H4305" t="s">
        <v>3751</v>
      </c>
      <c r="I4305" t="s">
        <v>3751</v>
      </c>
      <c r="J4305">
        <v>0</v>
      </c>
      <c r="K4305">
        <v>0</v>
      </c>
    </row>
    <row r="4306" spans="1:11" x14ac:dyDescent="0.25">
      <c r="A4306" t="s">
        <v>7119</v>
      </c>
      <c r="G4306" t="s">
        <v>3751</v>
      </c>
      <c r="H4306" t="s">
        <v>3751</v>
      </c>
      <c r="I4306" t="s">
        <v>3751</v>
      </c>
      <c r="J4306">
        <v>0</v>
      </c>
      <c r="K4306">
        <v>0</v>
      </c>
    </row>
    <row r="4307" spans="1:11" x14ac:dyDescent="0.25">
      <c r="A4307" t="s">
        <v>8074</v>
      </c>
      <c r="G4307" t="s">
        <v>3751</v>
      </c>
      <c r="H4307" t="s">
        <v>3751</v>
      </c>
      <c r="I4307" t="s">
        <v>3751</v>
      </c>
      <c r="J4307">
        <v>0</v>
      </c>
      <c r="K4307">
        <v>0</v>
      </c>
    </row>
    <row r="4308" spans="1:11" x14ac:dyDescent="0.25">
      <c r="A4308" t="s">
        <v>8075</v>
      </c>
      <c r="G4308" t="s">
        <v>3751</v>
      </c>
      <c r="H4308" t="s">
        <v>3751</v>
      </c>
      <c r="I4308" t="s">
        <v>3751</v>
      </c>
      <c r="J4308">
        <v>0</v>
      </c>
      <c r="K4308">
        <v>0</v>
      </c>
    </row>
    <row r="4309" spans="1:11" x14ac:dyDescent="0.25">
      <c r="A4309" t="s">
        <v>8076</v>
      </c>
      <c r="G4309" t="s">
        <v>3751</v>
      </c>
      <c r="H4309" t="s">
        <v>3751</v>
      </c>
      <c r="I4309" t="s">
        <v>3751</v>
      </c>
      <c r="J4309">
        <v>0</v>
      </c>
      <c r="K4309">
        <v>0</v>
      </c>
    </row>
    <row r="4310" spans="1:11" x14ac:dyDescent="0.25">
      <c r="A4310" t="s">
        <v>8077</v>
      </c>
      <c r="G4310" t="s">
        <v>3751</v>
      </c>
      <c r="H4310" t="s">
        <v>3751</v>
      </c>
      <c r="I4310" t="s">
        <v>3751</v>
      </c>
      <c r="J4310">
        <v>0</v>
      </c>
      <c r="K4310">
        <v>0</v>
      </c>
    </row>
    <row r="4311" spans="1:11" x14ac:dyDescent="0.25">
      <c r="A4311" t="s">
        <v>8078</v>
      </c>
      <c r="G4311" t="s">
        <v>3751</v>
      </c>
      <c r="H4311" t="s">
        <v>3751</v>
      </c>
      <c r="I4311" t="s">
        <v>3751</v>
      </c>
      <c r="J4311">
        <v>0</v>
      </c>
      <c r="K4311">
        <v>0</v>
      </c>
    </row>
    <row r="4312" spans="1:11" x14ac:dyDescent="0.25">
      <c r="A4312" t="s">
        <v>8079</v>
      </c>
      <c r="G4312" t="s">
        <v>3751</v>
      </c>
      <c r="H4312" t="s">
        <v>3751</v>
      </c>
      <c r="I4312" t="s">
        <v>3751</v>
      </c>
      <c r="J4312">
        <v>0</v>
      </c>
      <c r="K4312">
        <v>0</v>
      </c>
    </row>
    <row r="4313" spans="1:11" x14ac:dyDescent="0.25">
      <c r="A4313" t="s">
        <v>8080</v>
      </c>
      <c r="G4313" t="s">
        <v>3751</v>
      </c>
      <c r="H4313" t="s">
        <v>3751</v>
      </c>
      <c r="I4313" t="s">
        <v>3751</v>
      </c>
      <c r="J4313">
        <v>0</v>
      </c>
      <c r="K4313">
        <v>0</v>
      </c>
    </row>
    <row r="4314" spans="1:11" x14ac:dyDescent="0.25">
      <c r="A4314" t="s">
        <v>8081</v>
      </c>
      <c r="G4314" t="s">
        <v>3751</v>
      </c>
      <c r="H4314" t="s">
        <v>3751</v>
      </c>
      <c r="I4314" t="s">
        <v>3751</v>
      </c>
      <c r="J4314">
        <v>0</v>
      </c>
      <c r="K4314">
        <v>0</v>
      </c>
    </row>
    <row r="4315" spans="1:11" x14ac:dyDescent="0.25">
      <c r="A4315" t="s">
        <v>8082</v>
      </c>
      <c r="G4315" t="s">
        <v>3751</v>
      </c>
      <c r="H4315" t="s">
        <v>3751</v>
      </c>
      <c r="I4315" t="s">
        <v>3751</v>
      </c>
      <c r="J4315">
        <v>0</v>
      </c>
      <c r="K4315">
        <v>0</v>
      </c>
    </row>
    <row r="4316" spans="1:11" x14ac:dyDescent="0.25">
      <c r="A4316" t="s">
        <v>8083</v>
      </c>
      <c r="G4316" t="s">
        <v>3751</v>
      </c>
      <c r="H4316" t="s">
        <v>3751</v>
      </c>
      <c r="I4316" t="s">
        <v>3751</v>
      </c>
      <c r="J4316">
        <v>0</v>
      </c>
      <c r="K4316">
        <v>0</v>
      </c>
    </row>
    <row r="4317" spans="1:11" x14ac:dyDescent="0.25">
      <c r="A4317" t="s">
        <v>8084</v>
      </c>
      <c r="G4317" t="s">
        <v>3751</v>
      </c>
      <c r="H4317" t="s">
        <v>3751</v>
      </c>
      <c r="I4317" t="s">
        <v>3751</v>
      </c>
      <c r="J4317">
        <v>0</v>
      </c>
      <c r="K4317">
        <v>0</v>
      </c>
    </row>
    <row r="4318" spans="1:11" x14ac:dyDescent="0.25">
      <c r="A4318" t="s">
        <v>8085</v>
      </c>
      <c r="G4318" t="s">
        <v>3751</v>
      </c>
      <c r="H4318" t="s">
        <v>3751</v>
      </c>
      <c r="I4318" t="s">
        <v>3751</v>
      </c>
      <c r="J4318">
        <v>0</v>
      </c>
      <c r="K4318">
        <v>0</v>
      </c>
    </row>
    <row r="4319" spans="1:11" x14ac:dyDescent="0.25">
      <c r="A4319" t="s">
        <v>8086</v>
      </c>
      <c r="G4319" t="s">
        <v>3751</v>
      </c>
      <c r="H4319" t="s">
        <v>3751</v>
      </c>
      <c r="I4319" t="s">
        <v>3751</v>
      </c>
      <c r="J4319">
        <v>0</v>
      </c>
      <c r="K4319">
        <v>0</v>
      </c>
    </row>
    <row r="4320" spans="1:11" x14ac:dyDescent="0.25">
      <c r="A4320" t="s">
        <v>8087</v>
      </c>
      <c r="G4320" t="s">
        <v>3751</v>
      </c>
      <c r="H4320" t="s">
        <v>3751</v>
      </c>
      <c r="I4320" t="s">
        <v>3751</v>
      </c>
      <c r="J4320">
        <v>0</v>
      </c>
      <c r="K4320">
        <v>0</v>
      </c>
    </row>
    <row r="4321" spans="1:11" x14ac:dyDescent="0.25">
      <c r="A4321" t="s">
        <v>8088</v>
      </c>
      <c r="G4321" t="s">
        <v>3751</v>
      </c>
      <c r="H4321" t="s">
        <v>3751</v>
      </c>
      <c r="I4321" t="s">
        <v>3751</v>
      </c>
      <c r="J4321">
        <v>0</v>
      </c>
      <c r="K4321">
        <v>0</v>
      </c>
    </row>
    <row r="4322" spans="1:11" x14ac:dyDescent="0.25">
      <c r="A4322" t="s">
        <v>8089</v>
      </c>
      <c r="G4322" t="s">
        <v>3751</v>
      </c>
      <c r="H4322" t="s">
        <v>3751</v>
      </c>
      <c r="I4322" t="s">
        <v>3751</v>
      </c>
      <c r="J4322">
        <v>0</v>
      </c>
      <c r="K4322">
        <v>0</v>
      </c>
    </row>
    <row r="4323" spans="1:11" x14ac:dyDescent="0.25">
      <c r="A4323" t="s">
        <v>8090</v>
      </c>
      <c r="G4323" t="s">
        <v>3751</v>
      </c>
      <c r="H4323" t="s">
        <v>3751</v>
      </c>
      <c r="I4323" t="s">
        <v>3751</v>
      </c>
      <c r="J4323">
        <v>0</v>
      </c>
      <c r="K4323">
        <v>0</v>
      </c>
    </row>
    <row r="4324" spans="1:11" x14ac:dyDescent="0.25">
      <c r="A4324" t="s">
        <v>8091</v>
      </c>
      <c r="G4324" t="s">
        <v>3751</v>
      </c>
      <c r="H4324" t="s">
        <v>3751</v>
      </c>
      <c r="I4324" t="s">
        <v>3751</v>
      </c>
      <c r="J4324">
        <v>0</v>
      </c>
      <c r="K4324">
        <v>0</v>
      </c>
    </row>
    <row r="4325" spans="1:11" x14ac:dyDescent="0.25">
      <c r="A4325" t="s">
        <v>8092</v>
      </c>
      <c r="G4325" t="s">
        <v>3751</v>
      </c>
      <c r="H4325" t="s">
        <v>3751</v>
      </c>
      <c r="I4325" t="s">
        <v>3751</v>
      </c>
      <c r="J4325">
        <v>0</v>
      </c>
      <c r="K4325">
        <v>0</v>
      </c>
    </row>
    <row r="4326" spans="1:11" x14ac:dyDescent="0.25">
      <c r="A4326" t="s">
        <v>8093</v>
      </c>
      <c r="G4326" t="s">
        <v>3751</v>
      </c>
      <c r="H4326" t="s">
        <v>3751</v>
      </c>
      <c r="I4326" t="s">
        <v>3751</v>
      </c>
      <c r="J4326">
        <v>0</v>
      </c>
      <c r="K4326">
        <v>0</v>
      </c>
    </row>
    <row r="4327" spans="1:11" x14ac:dyDescent="0.25">
      <c r="A4327" t="s">
        <v>8094</v>
      </c>
      <c r="G4327" t="s">
        <v>3751</v>
      </c>
      <c r="H4327" t="s">
        <v>3751</v>
      </c>
      <c r="I4327" t="s">
        <v>3751</v>
      </c>
      <c r="J4327">
        <v>0</v>
      </c>
      <c r="K4327">
        <v>0</v>
      </c>
    </row>
    <row r="4328" spans="1:11" x14ac:dyDescent="0.25">
      <c r="A4328" t="s">
        <v>7119</v>
      </c>
      <c r="G4328" t="s">
        <v>3751</v>
      </c>
      <c r="H4328" t="s">
        <v>3751</v>
      </c>
      <c r="I4328" t="s">
        <v>3751</v>
      </c>
      <c r="J4328">
        <v>0</v>
      </c>
      <c r="K4328">
        <v>0</v>
      </c>
    </row>
    <row r="4329" spans="1:11" x14ac:dyDescent="0.25">
      <c r="A4329" t="s">
        <v>7119</v>
      </c>
      <c r="G4329" t="s">
        <v>3751</v>
      </c>
      <c r="H4329" t="s">
        <v>3751</v>
      </c>
      <c r="I4329" t="s">
        <v>3751</v>
      </c>
      <c r="J4329">
        <v>0</v>
      </c>
      <c r="K4329">
        <v>0</v>
      </c>
    </row>
    <row r="4330" spans="1:11" x14ac:dyDescent="0.25">
      <c r="A4330" t="s">
        <v>7119</v>
      </c>
      <c r="G4330" t="s">
        <v>3751</v>
      </c>
      <c r="H4330" t="s">
        <v>3751</v>
      </c>
      <c r="I4330" t="s">
        <v>3751</v>
      </c>
      <c r="J4330">
        <v>0</v>
      </c>
      <c r="K4330">
        <v>0</v>
      </c>
    </row>
    <row r="4331" spans="1:11" x14ac:dyDescent="0.25">
      <c r="A4331" t="s">
        <v>7119</v>
      </c>
      <c r="G4331" t="s">
        <v>3751</v>
      </c>
      <c r="H4331" t="s">
        <v>3751</v>
      </c>
      <c r="I4331" t="s">
        <v>3751</v>
      </c>
      <c r="J4331">
        <v>0</v>
      </c>
      <c r="K4331">
        <v>0</v>
      </c>
    </row>
    <row r="4332" spans="1:11" x14ac:dyDescent="0.25">
      <c r="A4332" t="s">
        <v>7119</v>
      </c>
      <c r="G4332" t="s">
        <v>3751</v>
      </c>
      <c r="H4332" t="s">
        <v>3751</v>
      </c>
      <c r="I4332" t="s">
        <v>3751</v>
      </c>
      <c r="J4332">
        <v>0</v>
      </c>
      <c r="K4332">
        <v>0</v>
      </c>
    </row>
    <row r="4333" spans="1:11" x14ac:dyDescent="0.25">
      <c r="A4333" t="s">
        <v>7119</v>
      </c>
      <c r="G4333" t="s">
        <v>3751</v>
      </c>
      <c r="H4333" t="s">
        <v>3751</v>
      </c>
      <c r="I4333" t="s">
        <v>3751</v>
      </c>
      <c r="J4333">
        <v>0</v>
      </c>
      <c r="K4333">
        <v>0</v>
      </c>
    </row>
    <row r="4334" spans="1:11" x14ac:dyDescent="0.25">
      <c r="A4334" t="s">
        <v>7119</v>
      </c>
      <c r="G4334" t="s">
        <v>3751</v>
      </c>
      <c r="H4334" t="s">
        <v>3751</v>
      </c>
      <c r="I4334" t="s">
        <v>3751</v>
      </c>
      <c r="J4334">
        <v>0</v>
      </c>
      <c r="K4334">
        <v>0</v>
      </c>
    </row>
    <row r="4335" spans="1:11" x14ac:dyDescent="0.25">
      <c r="A4335" t="s">
        <v>7119</v>
      </c>
      <c r="G4335" t="s">
        <v>3751</v>
      </c>
      <c r="H4335" t="s">
        <v>3751</v>
      </c>
      <c r="I4335" t="s">
        <v>3751</v>
      </c>
      <c r="J4335">
        <v>0</v>
      </c>
      <c r="K4335">
        <v>0</v>
      </c>
    </row>
    <row r="4336" spans="1:11" x14ac:dyDescent="0.25">
      <c r="A4336" t="s">
        <v>7119</v>
      </c>
      <c r="G4336" t="s">
        <v>3751</v>
      </c>
      <c r="H4336" t="s">
        <v>3751</v>
      </c>
      <c r="I4336" t="s">
        <v>3751</v>
      </c>
      <c r="J4336">
        <v>0</v>
      </c>
      <c r="K4336">
        <v>0</v>
      </c>
    </row>
    <row r="4337" spans="1:11" x14ac:dyDescent="0.25">
      <c r="A4337" t="s">
        <v>8095</v>
      </c>
      <c r="G4337" t="s">
        <v>3751</v>
      </c>
      <c r="H4337" t="s">
        <v>3751</v>
      </c>
      <c r="I4337" t="s">
        <v>3751</v>
      </c>
      <c r="J4337">
        <v>0</v>
      </c>
      <c r="K4337">
        <v>0</v>
      </c>
    </row>
    <row r="4338" spans="1:11" x14ac:dyDescent="0.25">
      <c r="A4338" t="s">
        <v>8096</v>
      </c>
      <c r="G4338" t="s">
        <v>3751</v>
      </c>
      <c r="H4338" t="s">
        <v>3751</v>
      </c>
      <c r="I4338" t="s">
        <v>3751</v>
      </c>
      <c r="J4338">
        <v>0</v>
      </c>
      <c r="K4338">
        <v>0</v>
      </c>
    </row>
    <row r="4339" spans="1:11" x14ac:dyDescent="0.25">
      <c r="A4339" t="s">
        <v>8097</v>
      </c>
      <c r="G4339" t="s">
        <v>3751</v>
      </c>
      <c r="H4339" t="s">
        <v>3751</v>
      </c>
      <c r="I4339" t="s">
        <v>3751</v>
      </c>
      <c r="J4339">
        <v>0</v>
      </c>
      <c r="K4339">
        <v>0</v>
      </c>
    </row>
    <row r="4340" spans="1:11" x14ac:dyDescent="0.25">
      <c r="A4340" t="s">
        <v>8098</v>
      </c>
      <c r="G4340" t="s">
        <v>3751</v>
      </c>
      <c r="H4340" t="s">
        <v>3751</v>
      </c>
      <c r="I4340" t="s">
        <v>3751</v>
      </c>
      <c r="J4340">
        <v>0</v>
      </c>
      <c r="K4340">
        <v>0</v>
      </c>
    </row>
    <row r="4341" spans="1:11" x14ac:dyDescent="0.25">
      <c r="A4341" t="s">
        <v>8099</v>
      </c>
      <c r="G4341" t="s">
        <v>3751</v>
      </c>
      <c r="H4341" t="s">
        <v>3751</v>
      </c>
      <c r="I4341" t="s">
        <v>3751</v>
      </c>
      <c r="J4341">
        <v>0</v>
      </c>
      <c r="K4341">
        <v>0</v>
      </c>
    </row>
    <row r="4342" spans="1:11" x14ac:dyDescent="0.25">
      <c r="A4342" t="s">
        <v>8100</v>
      </c>
      <c r="G4342" t="s">
        <v>3751</v>
      </c>
      <c r="H4342" t="s">
        <v>3751</v>
      </c>
      <c r="I4342" t="s">
        <v>3751</v>
      </c>
      <c r="J4342">
        <v>0</v>
      </c>
      <c r="K4342">
        <v>0</v>
      </c>
    </row>
    <row r="4343" spans="1:11" x14ac:dyDescent="0.25">
      <c r="A4343" t="s">
        <v>8101</v>
      </c>
      <c r="G4343" t="s">
        <v>3751</v>
      </c>
      <c r="H4343" t="s">
        <v>3751</v>
      </c>
      <c r="I4343" t="s">
        <v>3751</v>
      </c>
      <c r="J4343">
        <v>0</v>
      </c>
      <c r="K4343">
        <v>0</v>
      </c>
    </row>
    <row r="4344" spans="1:11" x14ac:dyDescent="0.25">
      <c r="A4344" t="s">
        <v>8102</v>
      </c>
      <c r="G4344" t="s">
        <v>3751</v>
      </c>
      <c r="H4344" t="s">
        <v>3751</v>
      </c>
      <c r="I4344" t="s">
        <v>3751</v>
      </c>
      <c r="J4344">
        <v>0</v>
      </c>
      <c r="K4344">
        <v>0</v>
      </c>
    </row>
    <row r="4345" spans="1:11" x14ac:dyDescent="0.25">
      <c r="A4345" t="s">
        <v>8103</v>
      </c>
      <c r="G4345" t="s">
        <v>3751</v>
      </c>
      <c r="H4345" t="s">
        <v>3751</v>
      </c>
      <c r="I4345" t="s">
        <v>3751</v>
      </c>
      <c r="J4345">
        <v>0</v>
      </c>
      <c r="K4345">
        <v>0</v>
      </c>
    </row>
    <row r="4346" spans="1:11" x14ac:dyDescent="0.25">
      <c r="A4346" t="s">
        <v>8104</v>
      </c>
      <c r="G4346" t="s">
        <v>3751</v>
      </c>
      <c r="H4346" t="s">
        <v>3751</v>
      </c>
      <c r="I4346" t="s">
        <v>3751</v>
      </c>
      <c r="J4346">
        <v>0</v>
      </c>
      <c r="K4346">
        <v>0</v>
      </c>
    </row>
    <row r="4347" spans="1:11" x14ac:dyDescent="0.25">
      <c r="A4347" t="s">
        <v>8105</v>
      </c>
      <c r="G4347" t="s">
        <v>3751</v>
      </c>
      <c r="H4347" t="s">
        <v>3751</v>
      </c>
      <c r="I4347" t="s">
        <v>3751</v>
      </c>
      <c r="J4347">
        <v>0</v>
      </c>
      <c r="K4347">
        <v>0</v>
      </c>
    </row>
    <row r="4348" spans="1:11" x14ac:dyDescent="0.25">
      <c r="A4348" t="s">
        <v>8106</v>
      </c>
      <c r="G4348" t="s">
        <v>3751</v>
      </c>
      <c r="H4348" t="s">
        <v>3751</v>
      </c>
      <c r="I4348" t="s">
        <v>3751</v>
      </c>
      <c r="J4348">
        <v>0</v>
      </c>
      <c r="K4348">
        <v>0</v>
      </c>
    </row>
    <row r="4349" spans="1:11" x14ac:dyDescent="0.25">
      <c r="A4349" t="s">
        <v>8107</v>
      </c>
      <c r="G4349" t="s">
        <v>3751</v>
      </c>
      <c r="H4349" t="s">
        <v>3751</v>
      </c>
      <c r="I4349" t="s">
        <v>3751</v>
      </c>
      <c r="J4349">
        <v>0</v>
      </c>
      <c r="K4349">
        <v>0</v>
      </c>
    </row>
    <row r="4350" spans="1:11" x14ac:dyDescent="0.25">
      <c r="A4350" t="s">
        <v>8108</v>
      </c>
      <c r="G4350" t="s">
        <v>3751</v>
      </c>
      <c r="H4350" t="s">
        <v>3751</v>
      </c>
      <c r="I4350" t="s">
        <v>3751</v>
      </c>
      <c r="J4350">
        <v>0</v>
      </c>
      <c r="K4350">
        <v>0</v>
      </c>
    </row>
    <row r="4351" spans="1:11" x14ac:dyDescent="0.25">
      <c r="A4351" t="s">
        <v>8109</v>
      </c>
      <c r="G4351" t="s">
        <v>3751</v>
      </c>
      <c r="H4351" t="s">
        <v>3751</v>
      </c>
      <c r="I4351" t="s">
        <v>3751</v>
      </c>
      <c r="J4351">
        <v>0</v>
      </c>
      <c r="K4351">
        <v>0</v>
      </c>
    </row>
    <row r="4352" spans="1:11" x14ac:dyDescent="0.25">
      <c r="A4352" t="s">
        <v>8110</v>
      </c>
      <c r="G4352" t="s">
        <v>3751</v>
      </c>
      <c r="H4352" t="s">
        <v>3751</v>
      </c>
      <c r="I4352" t="s">
        <v>3751</v>
      </c>
      <c r="J4352">
        <v>0</v>
      </c>
      <c r="K4352">
        <v>0</v>
      </c>
    </row>
    <row r="4353" spans="1:11" x14ac:dyDescent="0.25">
      <c r="A4353" t="s">
        <v>8111</v>
      </c>
      <c r="G4353" t="s">
        <v>3751</v>
      </c>
      <c r="H4353" t="s">
        <v>3751</v>
      </c>
      <c r="I4353" t="s">
        <v>3751</v>
      </c>
      <c r="J4353">
        <v>0</v>
      </c>
      <c r="K4353">
        <v>0</v>
      </c>
    </row>
    <row r="4354" spans="1:11" x14ac:dyDescent="0.25">
      <c r="A4354" t="s">
        <v>8112</v>
      </c>
      <c r="G4354" t="s">
        <v>3751</v>
      </c>
      <c r="H4354" t="s">
        <v>3751</v>
      </c>
      <c r="I4354" t="s">
        <v>3751</v>
      </c>
      <c r="J4354">
        <v>0</v>
      </c>
      <c r="K4354">
        <v>0</v>
      </c>
    </row>
    <row r="4355" spans="1:11" x14ac:dyDescent="0.25">
      <c r="A4355" t="s">
        <v>8113</v>
      </c>
      <c r="G4355" t="s">
        <v>3751</v>
      </c>
      <c r="H4355" t="s">
        <v>3751</v>
      </c>
      <c r="I4355" t="s">
        <v>3751</v>
      </c>
      <c r="J4355">
        <v>0</v>
      </c>
      <c r="K4355">
        <v>0</v>
      </c>
    </row>
    <row r="4356" spans="1:11" x14ac:dyDescent="0.25">
      <c r="A4356" t="s">
        <v>8114</v>
      </c>
      <c r="G4356" t="s">
        <v>3751</v>
      </c>
      <c r="H4356" t="s">
        <v>3751</v>
      </c>
      <c r="I4356" t="s">
        <v>3751</v>
      </c>
      <c r="J4356">
        <v>0</v>
      </c>
      <c r="K4356">
        <v>0</v>
      </c>
    </row>
    <row r="4357" spans="1:11" x14ac:dyDescent="0.25">
      <c r="A4357" t="s">
        <v>8115</v>
      </c>
      <c r="G4357" t="s">
        <v>3751</v>
      </c>
      <c r="H4357" t="s">
        <v>3751</v>
      </c>
      <c r="I4357" t="s">
        <v>3751</v>
      </c>
      <c r="J4357">
        <v>0</v>
      </c>
      <c r="K4357">
        <v>0</v>
      </c>
    </row>
    <row r="4358" spans="1:11" x14ac:dyDescent="0.25">
      <c r="A4358" t="s">
        <v>8116</v>
      </c>
      <c r="G4358" t="s">
        <v>3751</v>
      </c>
      <c r="H4358" t="s">
        <v>3751</v>
      </c>
      <c r="I4358" t="s">
        <v>3751</v>
      </c>
      <c r="J4358">
        <v>0</v>
      </c>
      <c r="K4358">
        <v>0</v>
      </c>
    </row>
    <row r="4359" spans="1:11" x14ac:dyDescent="0.25">
      <c r="A4359" t="s">
        <v>8117</v>
      </c>
      <c r="G4359" t="s">
        <v>3751</v>
      </c>
      <c r="H4359" t="s">
        <v>3751</v>
      </c>
      <c r="I4359" t="s">
        <v>3751</v>
      </c>
      <c r="J4359">
        <v>0</v>
      </c>
      <c r="K4359">
        <v>0</v>
      </c>
    </row>
    <row r="4360" spans="1:11" x14ac:dyDescent="0.25">
      <c r="A4360" t="s">
        <v>8118</v>
      </c>
      <c r="G4360" t="s">
        <v>3751</v>
      </c>
      <c r="H4360" t="s">
        <v>3751</v>
      </c>
      <c r="I4360" t="s">
        <v>3751</v>
      </c>
      <c r="J4360">
        <v>0</v>
      </c>
      <c r="K4360">
        <v>0</v>
      </c>
    </row>
    <row r="4361" spans="1:11" x14ac:dyDescent="0.25">
      <c r="A4361" t="s">
        <v>8119</v>
      </c>
      <c r="G4361" t="s">
        <v>3751</v>
      </c>
      <c r="H4361" t="s">
        <v>3751</v>
      </c>
      <c r="I4361" t="s">
        <v>3751</v>
      </c>
      <c r="J4361">
        <v>0</v>
      </c>
      <c r="K4361">
        <v>0</v>
      </c>
    </row>
    <row r="4362" spans="1:11" x14ac:dyDescent="0.25">
      <c r="A4362" t="s">
        <v>8120</v>
      </c>
      <c r="G4362" t="s">
        <v>3751</v>
      </c>
      <c r="H4362" t="s">
        <v>3751</v>
      </c>
      <c r="I4362" t="s">
        <v>3751</v>
      </c>
      <c r="J4362">
        <v>0</v>
      </c>
      <c r="K4362">
        <v>0</v>
      </c>
    </row>
    <row r="4363" spans="1:11" x14ac:dyDescent="0.25">
      <c r="A4363" t="s">
        <v>8121</v>
      </c>
      <c r="G4363" t="s">
        <v>3751</v>
      </c>
      <c r="H4363" t="s">
        <v>3751</v>
      </c>
      <c r="I4363" t="s">
        <v>3751</v>
      </c>
      <c r="J4363">
        <v>0</v>
      </c>
      <c r="K4363">
        <v>0</v>
      </c>
    </row>
    <row r="4364" spans="1:11" x14ac:dyDescent="0.25">
      <c r="A4364" t="s">
        <v>8122</v>
      </c>
      <c r="G4364" t="s">
        <v>3751</v>
      </c>
      <c r="H4364" t="s">
        <v>3751</v>
      </c>
      <c r="I4364" t="s">
        <v>3751</v>
      </c>
      <c r="J4364">
        <v>0</v>
      </c>
      <c r="K4364">
        <v>0</v>
      </c>
    </row>
    <row r="4365" spans="1:11" x14ac:dyDescent="0.25">
      <c r="A4365" t="s">
        <v>8123</v>
      </c>
      <c r="G4365" t="s">
        <v>3751</v>
      </c>
      <c r="H4365" t="s">
        <v>3751</v>
      </c>
      <c r="I4365" t="s">
        <v>3751</v>
      </c>
      <c r="J4365">
        <v>0</v>
      </c>
      <c r="K4365">
        <v>0</v>
      </c>
    </row>
    <row r="4366" spans="1:11" x14ac:dyDescent="0.25">
      <c r="A4366" t="s">
        <v>8124</v>
      </c>
      <c r="G4366" t="s">
        <v>3751</v>
      </c>
      <c r="H4366" t="s">
        <v>3751</v>
      </c>
      <c r="I4366" t="s">
        <v>3751</v>
      </c>
      <c r="J4366">
        <v>0</v>
      </c>
      <c r="K4366">
        <v>0</v>
      </c>
    </row>
    <row r="4367" spans="1:11" x14ac:dyDescent="0.25">
      <c r="A4367" t="s">
        <v>8125</v>
      </c>
      <c r="G4367" t="s">
        <v>3751</v>
      </c>
      <c r="H4367" t="s">
        <v>3751</v>
      </c>
      <c r="I4367" t="s">
        <v>3751</v>
      </c>
      <c r="J4367">
        <v>0</v>
      </c>
      <c r="K4367">
        <v>0</v>
      </c>
    </row>
    <row r="4368" spans="1:11" x14ac:dyDescent="0.25">
      <c r="A4368" t="s">
        <v>8126</v>
      </c>
      <c r="G4368" t="s">
        <v>3751</v>
      </c>
      <c r="H4368" t="s">
        <v>3751</v>
      </c>
      <c r="I4368" t="s">
        <v>3751</v>
      </c>
      <c r="J4368">
        <v>0</v>
      </c>
      <c r="K4368">
        <v>0</v>
      </c>
    </row>
    <row r="4369" spans="1:11" x14ac:dyDescent="0.25">
      <c r="A4369" t="s">
        <v>8127</v>
      </c>
      <c r="G4369" t="s">
        <v>3751</v>
      </c>
      <c r="H4369" t="s">
        <v>3751</v>
      </c>
      <c r="I4369" t="s">
        <v>3751</v>
      </c>
      <c r="J4369">
        <v>0</v>
      </c>
      <c r="K4369">
        <v>0</v>
      </c>
    </row>
    <row r="4370" spans="1:11" x14ac:dyDescent="0.25">
      <c r="A4370" t="s">
        <v>8128</v>
      </c>
      <c r="G4370" t="s">
        <v>3751</v>
      </c>
      <c r="H4370" t="s">
        <v>3751</v>
      </c>
      <c r="I4370" t="s">
        <v>3751</v>
      </c>
      <c r="J4370">
        <v>0</v>
      </c>
      <c r="K4370">
        <v>0</v>
      </c>
    </row>
    <row r="4371" spans="1:11" x14ac:dyDescent="0.25">
      <c r="A4371" t="s">
        <v>8129</v>
      </c>
      <c r="G4371" t="s">
        <v>3751</v>
      </c>
      <c r="H4371" t="s">
        <v>3751</v>
      </c>
      <c r="I4371" t="s">
        <v>3751</v>
      </c>
      <c r="J4371">
        <v>0</v>
      </c>
      <c r="K4371">
        <v>0</v>
      </c>
    </row>
    <row r="4372" spans="1:11" x14ac:dyDescent="0.25">
      <c r="A4372" t="s">
        <v>8130</v>
      </c>
      <c r="G4372" t="s">
        <v>3751</v>
      </c>
      <c r="H4372" t="s">
        <v>3751</v>
      </c>
      <c r="I4372" t="s">
        <v>3751</v>
      </c>
      <c r="J4372">
        <v>0</v>
      </c>
      <c r="K4372">
        <v>0</v>
      </c>
    </row>
    <row r="4373" spans="1:11" x14ac:dyDescent="0.25">
      <c r="A4373" t="s">
        <v>8131</v>
      </c>
      <c r="G4373" t="s">
        <v>3751</v>
      </c>
      <c r="H4373" t="s">
        <v>3751</v>
      </c>
      <c r="I4373" t="s">
        <v>3751</v>
      </c>
      <c r="J4373">
        <v>0</v>
      </c>
      <c r="K4373">
        <v>0</v>
      </c>
    </row>
    <row r="4374" spans="1:11" x14ac:dyDescent="0.25">
      <c r="A4374" t="s">
        <v>8132</v>
      </c>
      <c r="G4374" t="s">
        <v>3751</v>
      </c>
      <c r="H4374" t="s">
        <v>3751</v>
      </c>
      <c r="I4374" t="s">
        <v>3751</v>
      </c>
      <c r="J4374">
        <v>0</v>
      </c>
      <c r="K4374">
        <v>0</v>
      </c>
    </row>
    <row r="4375" spans="1:11" x14ac:dyDescent="0.25">
      <c r="A4375" t="s">
        <v>8133</v>
      </c>
      <c r="G4375" t="s">
        <v>3751</v>
      </c>
      <c r="H4375" t="s">
        <v>3751</v>
      </c>
      <c r="I4375" t="s">
        <v>3751</v>
      </c>
      <c r="J4375">
        <v>0</v>
      </c>
      <c r="K4375">
        <v>0</v>
      </c>
    </row>
    <row r="4376" spans="1:11" x14ac:dyDescent="0.25">
      <c r="A4376" t="s">
        <v>8134</v>
      </c>
      <c r="G4376" t="s">
        <v>3751</v>
      </c>
      <c r="H4376" t="s">
        <v>3751</v>
      </c>
      <c r="I4376" t="s">
        <v>3751</v>
      </c>
      <c r="J4376">
        <v>0</v>
      </c>
      <c r="K4376">
        <v>0</v>
      </c>
    </row>
    <row r="4377" spans="1:11" x14ac:dyDescent="0.25">
      <c r="A4377" t="s">
        <v>8135</v>
      </c>
      <c r="G4377" t="s">
        <v>3751</v>
      </c>
      <c r="H4377" t="s">
        <v>3751</v>
      </c>
      <c r="I4377" t="s">
        <v>3751</v>
      </c>
      <c r="J4377">
        <v>0</v>
      </c>
      <c r="K4377">
        <v>0</v>
      </c>
    </row>
    <row r="4378" spans="1:11" x14ac:dyDescent="0.25">
      <c r="A4378" t="s">
        <v>8136</v>
      </c>
      <c r="G4378" t="s">
        <v>3751</v>
      </c>
      <c r="H4378" t="s">
        <v>3751</v>
      </c>
      <c r="I4378" t="s">
        <v>3751</v>
      </c>
      <c r="J4378">
        <v>0</v>
      </c>
      <c r="K4378">
        <v>0</v>
      </c>
    </row>
    <row r="4379" spans="1:11" x14ac:dyDescent="0.25">
      <c r="A4379" t="s">
        <v>8137</v>
      </c>
      <c r="G4379" t="s">
        <v>3751</v>
      </c>
      <c r="H4379" t="s">
        <v>3751</v>
      </c>
      <c r="I4379" t="s">
        <v>3751</v>
      </c>
      <c r="J4379">
        <v>0</v>
      </c>
      <c r="K4379">
        <v>0</v>
      </c>
    </row>
    <row r="4380" spans="1:11" x14ac:dyDescent="0.25">
      <c r="A4380" t="s">
        <v>8138</v>
      </c>
      <c r="G4380" t="s">
        <v>3751</v>
      </c>
      <c r="H4380" t="s">
        <v>3751</v>
      </c>
      <c r="I4380" t="s">
        <v>3751</v>
      </c>
      <c r="J4380">
        <v>0</v>
      </c>
      <c r="K4380">
        <v>0</v>
      </c>
    </row>
    <row r="4381" spans="1:11" x14ac:dyDescent="0.25">
      <c r="A4381" t="s">
        <v>8139</v>
      </c>
      <c r="G4381" t="s">
        <v>3751</v>
      </c>
      <c r="H4381" t="s">
        <v>3751</v>
      </c>
      <c r="I4381" t="s">
        <v>3751</v>
      </c>
      <c r="J4381">
        <v>0</v>
      </c>
      <c r="K4381">
        <v>0</v>
      </c>
    </row>
    <row r="4382" spans="1:11" x14ac:dyDescent="0.25">
      <c r="A4382" t="s">
        <v>8140</v>
      </c>
      <c r="G4382" t="s">
        <v>3751</v>
      </c>
      <c r="H4382" t="s">
        <v>3751</v>
      </c>
      <c r="I4382" t="s">
        <v>3751</v>
      </c>
      <c r="J4382">
        <v>0</v>
      </c>
      <c r="K4382">
        <v>0</v>
      </c>
    </row>
    <row r="4383" spans="1:11" x14ac:dyDescent="0.25">
      <c r="A4383" t="s">
        <v>8141</v>
      </c>
      <c r="G4383" t="s">
        <v>3751</v>
      </c>
      <c r="H4383" t="s">
        <v>3751</v>
      </c>
      <c r="I4383" t="s">
        <v>3751</v>
      </c>
      <c r="J4383">
        <v>0</v>
      </c>
      <c r="K4383">
        <v>0</v>
      </c>
    </row>
    <row r="4384" spans="1:11" x14ac:dyDescent="0.25">
      <c r="A4384" t="s">
        <v>8142</v>
      </c>
      <c r="G4384" t="s">
        <v>3751</v>
      </c>
      <c r="H4384" t="s">
        <v>3751</v>
      </c>
      <c r="I4384" t="s">
        <v>3751</v>
      </c>
      <c r="J4384">
        <v>0</v>
      </c>
      <c r="K4384">
        <v>0</v>
      </c>
    </row>
    <row r="4385" spans="1:11" x14ac:dyDescent="0.25">
      <c r="A4385" t="s">
        <v>8143</v>
      </c>
      <c r="G4385" t="s">
        <v>3751</v>
      </c>
      <c r="H4385" t="s">
        <v>3751</v>
      </c>
      <c r="I4385" t="s">
        <v>3751</v>
      </c>
      <c r="J4385">
        <v>0</v>
      </c>
      <c r="K4385">
        <v>0</v>
      </c>
    </row>
    <row r="4386" spans="1:11" x14ac:dyDescent="0.25">
      <c r="A4386" t="s">
        <v>8144</v>
      </c>
      <c r="G4386" t="s">
        <v>3751</v>
      </c>
      <c r="H4386" t="s">
        <v>3751</v>
      </c>
      <c r="I4386" t="s">
        <v>3751</v>
      </c>
      <c r="J4386">
        <v>0</v>
      </c>
      <c r="K4386">
        <v>0</v>
      </c>
    </row>
    <row r="4387" spans="1:11" x14ac:dyDescent="0.25">
      <c r="A4387" t="s">
        <v>8145</v>
      </c>
      <c r="G4387" t="s">
        <v>3751</v>
      </c>
      <c r="H4387" t="s">
        <v>3751</v>
      </c>
      <c r="I4387" t="s">
        <v>3751</v>
      </c>
      <c r="J4387">
        <v>0</v>
      </c>
      <c r="K4387">
        <v>0</v>
      </c>
    </row>
    <row r="4388" spans="1:11" x14ac:dyDescent="0.25">
      <c r="A4388" t="s">
        <v>8146</v>
      </c>
      <c r="G4388" t="s">
        <v>3751</v>
      </c>
      <c r="H4388" t="s">
        <v>3751</v>
      </c>
      <c r="I4388" t="s">
        <v>3751</v>
      </c>
      <c r="J4388">
        <v>0</v>
      </c>
      <c r="K4388">
        <v>0</v>
      </c>
    </row>
    <row r="4389" spans="1:11" x14ac:dyDescent="0.25">
      <c r="A4389" t="s">
        <v>8147</v>
      </c>
      <c r="G4389" t="s">
        <v>3751</v>
      </c>
      <c r="H4389" t="s">
        <v>3751</v>
      </c>
      <c r="I4389" t="s">
        <v>3751</v>
      </c>
      <c r="J4389">
        <v>0</v>
      </c>
      <c r="K4389">
        <v>0</v>
      </c>
    </row>
    <row r="4390" spans="1:11" x14ac:dyDescent="0.25">
      <c r="A4390" t="s">
        <v>8148</v>
      </c>
      <c r="G4390" t="s">
        <v>3751</v>
      </c>
      <c r="H4390" t="s">
        <v>3751</v>
      </c>
      <c r="I4390" t="s">
        <v>3751</v>
      </c>
      <c r="J4390">
        <v>0</v>
      </c>
      <c r="K4390">
        <v>0</v>
      </c>
    </row>
    <row r="4391" spans="1:11" x14ac:dyDescent="0.25">
      <c r="A4391" t="s">
        <v>8149</v>
      </c>
      <c r="G4391" t="s">
        <v>3751</v>
      </c>
      <c r="H4391" t="s">
        <v>3751</v>
      </c>
      <c r="I4391" t="s">
        <v>3751</v>
      </c>
      <c r="J4391">
        <v>0</v>
      </c>
      <c r="K4391">
        <v>0</v>
      </c>
    </row>
    <row r="4392" spans="1:11" x14ac:dyDescent="0.25">
      <c r="A4392" t="s">
        <v>8150</v>
      </c>
      <c r="G4392" t="s">
        <v>3751</v>
      </c>
      <c r="H4392" t="s">
        <v>3751</v>
      </c>
      <c r="I4392" t="s">
        <v>3751</v>
      </c>
      <c r="J4392">
        <v>0</v>
      </c>
      <c r="K4392">
        <v>0</v>
      </c>
    </row>
    <row r="4393" spans="1:11" x14ac:dyDescent="0.25">
      <c r="A4393" t="s">
        <v>8151</v>
      </c>
      <c r="G4393" t="s">
        <v>3751</v>
      </c>
      <c r="H4393" t="s">
        <v>3751</v>
      </c>
      <c r="I4393" t="s">
        <v>3751</v>
      </c>
      <c r="J4393">
        <v>0</v>
      </c>
      <c r="K4393">
        <v>0</v>
      </c>
    </row>
    <row r="4394" spans="1:11" x14ac:dyDescent="0.25">
      <c r="A4394" t="s">
        <v>8152</v>
      </c>
      <c r="G4394" t="s">
        <v>3751</v>
      </c>
      <c r="H4394" t="s">
        <v>3751</v>
      </c>
      <c r="I4394" t="s">
        <v>3751</v>
      </c>
      <c r="J4394">
        <v>0</v>
      </c>
      <c r="K4394">
        <v>0</v>
      </c>
    </row>
    <row r="4395" spans="1:11" x14ac:dyDescent="0.25">
      <c r="A4395" t="s">
        <v>8153</v>
      </c>
      <c r="G4395" t="s">
        <v>3751</v>
      </c>
      <c r="H4395" t="s">
        <v>3751</v>
      </c>
      <c r="I4395" t="s">
        <v>3751</v>
      </c>
      <c r="J4395">
        <v>0</v>
      </c>
      <c r="K4395">
        <v>0</v>
      </c>
    </row>
    <row r="4396" spans="1:11" x14ac:dyDescent="0.25">
      <c r="A4396" t="s">
        <v>7119</v>
      </c>
      <c r="G4396" t="s">
        <v>3751</v>
      </c>
      <c r="H4396" t="s">
        <v>3751</v>
      </c>
      <c r="I4396" t="s">
        <v>3751</v>
      </c>
      <c r="J4396">
        <v>0</v>
      </c>
      <c r="K4396">
        <v>0</v>
      </c>
    </row>
    <row r="4397" spans="1:11" x14ac:dyDescent="0.25">
      <c r="A4397" t="s">
        <v>7119</v>
      </c>
      <c r="G4397" t="s">
        <v>3751</v>
      </c>
      <c r="H4397" t="s">
        <v>3751</v>
      </c>
      <c r="I4397" t="s">
        <v>3751</v>
      </c>
      <c r="J4397">
        <v>0</v>
      </c>
      <c r="K4397">
        <v>0</v>
      </c>
    </row>
    <row r="4398" spans="1:11" x14ac:dyDescent="0.25">
      <c r="A4398" t="s">
        <v>7119</v>
      </c>
      <c r="G4398" t="s">
        <v>3751</v>
      </c>
      <c r="H4398" t="s">
        <v>3751</v>
      </c>
      <c r="I4398" t="s">
        <v>3751</v>
      </c>
      <c r="J4398">
        <v>0</v>
      </c>
      <c r="K4398">
        <v>0</v>
      </c>
    </row>
    <row r="4399" spans="1:11" x14ac:dyDescent="0.25">
      <c r="A4399" t="s">
        <v>7119</v>
      </c>
      <c r="G4399" t="s">
        <v>3751</v>
      </c>
      <c r="H4399" t="s">
        <v>3751</v>
      </c>
      <c r="I4399" t="s">
        <v>3751</v>
      </c>
      <c r="J4399">
        <v>0</v>
      </c>
      <c r="K4399">
        <v>0</v>
      </c>
    </row>
    <row r="4400" spans="1:11" x14ac:dyDescent="0.25">
      <c r="A4400" t="s">
        <v>7119</v>
      </c>
      <c r="G4400" t="s">
        <v>3751</v>
      </c>
      <c r="H4400" t="s">
        <v>3751</v>
      </c>
      <c r="I4400" t="s">
        <v>3751</v>
      </c>
      <c r="J4400">
        <v>0</v>
      </c>
      <c r="K4400">
        <v>0</v>
      </c>
    </row>
    <row r="4401" spans="1:11" x14ac:dyDescent="0.25">
      <c r="A4401" t="s">
        <v>7119</v>
      </c>
      <c r="G4401" t="s">
        <v>3751</v>
      </c>
      <c r="H4401" t="s">
        <v>3751</v>
      </c>
      <c r="I4401" t="s">
        <v>3751</v>
      </c>
      <c r="J4401">
        <v>0</v>
      </c>
      <c r="K4401">
        <v>0</v>
      </c>
    </row>
    <row r="4402" spans="1:11" x14ac:dyDescent="0.25">
      <c r="A4402" t="s">
        <v>7119</v>
      </c>
      <c r="G4402" t="s">
        <v>3751</v>
      </c>
      <c r="H4402" t="s">
        <v>3751</v>
      </c>
      <c r="I4402" t="s">
        <v>3751</v>
      </c>
      <c r="J4402">
        <v>0</v>
      </c>
      <c r="K4402">
        <v>0</v>
      </c>
    </row>
    <row r="4403" spans="1:11" x14ac:dyDescent="0.25">
      <c r="A4403" t="s">
        <v>7119</v>
      </c>
      <c r="G4403" t="s">
        <v>3751</v>
      </c>
      <c r="H4403" t="s">
        <v>3751</v>
      </c>
      <c r="I4403" t="s">
        <v>3751</v>
      </c>
      <c r="J4403">
        <v>0</v>
      </c>
      <c r="K4403">
        <v>0</v>
      </c>
    </row>
    <row r="4404" spans="1:11" x14ac:dyDescent="0.25">
      <c r="A4404" t="s">
        <v>7119</v>
      </c>
      <c r="G4404" t="s">
        <v>3751</v>
      </c>
      <c r="H4404" t="s">
        <v>3751</v>
      </c>
      <c r="I4404" t="s">
        <v>3751</v>
      </c>
      <c r="J4404">
        <v>0</v>
      </c>
      <c r="K4404">
        <v>0</v>
      </c>
    </row>
    <row r="4405" spans="1:11" x14ac:dyDescent="0.25">
      <c r="A4405" t="s">
        <v>7119</v>
      </c>
      <c r="G4405" t="s">
        <v>3751</v>
      </c>
      <c r="H4405" t="s">
        <v>3751</v>
      </c>
      <c r="I4405" t="s">
        <v>3751</v>
      </c>
      <c r="J4405">
        <v>0</v>
      </c>
      <c r="K4405">
        <v>0</v>
      </c>
    </row>
    <row r="4406" spans="1:11" x14ac:dyDescent="0.25">
      <c r="A4406" t="s">
        <v>7119</v>
      </c>
      <c r="G4406" t="s">
        <v>3751</v>
      </c>
      <c r="H4406" t="s">
        <v>3751</v>
      </c>
      <c r="I4406" t="s">
        <v>3751</v>
      </c>
      <c r="J4406">
        <v>0</v>
      </c>
      <c r="K4406">
        <v>0</v>
      </c>
    </row>
    <row r="4407" spans="1:11" x14ac:dyDescent="0.25">
      <c r="A4407" t="s">
        <v>7119</v>
      </c>
      <c r="G4407" t="s">
        <v>3751</v>
      </c>
      <c r="H4407" t="s">
        <v>3751</v>
      </c>
      <c r="I4407" t="s">
        <v>3751</v>
      </c>
      <c r="J4407">
        <v>0</v>
      </c>
      <c r="K4407">
        <v>0</v>
      </c>
    </row>
    <row r="4408" spans="1:11" x14ac:dyDescent="0.25">
      <c r="A4408" t="s">
        <v>7119</v>
      </c>
      <c r="G4408" t="s">
        <v>3751</v>
      </c>
      <c r="H4408" t="s">
        <v>3751</v>
      </c>
      <c r="I4408" t="s">
        <v>3751</v>
      </c>
      <c r="J4408">
        <v>0</v>
      </c>
      <c r="K4408">
        <v>0</v>
      </c>
    </row>
    <row r="4409" spans="1:11" x14ac:dyDescent="0.25">
      <c r="A4409" t="s">
        <v>7119</v>
      </c>
      <c r="G4409" t="s">
        <v>3751</v>
      </c>
      <c r="H4409" t="s">
        <v>3751</v>
      </c>
      <c r="I4409" t="s">
        <v>3751</v>
      </c>
      <c r="J4409">
        <v>0</v>
      </c>
      <c r="K4409">
        <v>0</v>
      </c>
    </row>
    <row r="4410" spans="1:11" x14ac:dyDescent="0.25">
      <c r="A4410" t="s">
        <v>7119</v>
      </c>
      <c r="G4410" t="s">
        <v>3751</v>
      </c>
      <c r="H4410" t="s">
        <v>3751</v>
      </c>
      <c r="I4410" t="s">
        <v>3751</v>
      </c>
      <c r="J4410">
        <v>0</v>
      </c>
      <c r="K4410">
        <v>0</v>
      </c>
    </row>
    <row r="4411" spans="1:11" x14ac:dyDescent="0.25">
      <c r="A4411" t="s">
        <v>7119</v>
      </c>
      <c r="G4411" t="s">
        <v>3751</v>
      </c>
      <c r="H4411" t="s">
        <v>3751</v>
      </c>
      <c r="I4411" t="s">
        <v>3751</v>
      </c>
      <c r="J4411">
        <v>0</v>
      </c>
      <c r="K4411">
        <v>0</v>
      </c>
    </row>
    <row r="4412" spans="1:11" x14ac:dyDescent="0.25">
      <c r="A4412" t="s">
        <v>7119</v>
      </c>
      <c r="G4412" t="s">
        <v>3751</v>
      </c>
      <c r="H4412" t="s">
        <v>3751</v>
      </c>
      <c r="I4412" t="s">
        <v>3751</v>
      </c>
      <c r="J4412">
        <v>0</v>
      </c>
      <c r="K4412">
        <v>0</v>
      </c>
    </row>
    <row r="4413" spans="1:11" x14ac:dyDescent="0.25">
      <c r="A4413" t="s">
        <v>7119</v>
      </c>
      <c r="G4413" t="s">
        <v>3751</v>
      </c>
      <c r="H4413" t="s">
        <v>3751</v>
      </c>
      <c r="I4413" t="s">
        <v>3751</v>
      </c>
      <c r="J4413">
        <v>0</v>
      </c>
      <c r="K4413">
        <v>0</v>
      </c>
    </row>
    <row r="4414" spans="1:11" x14ac:dyDescent="0.25">
      <c r="A4414" t="s">
        <v>7119</v>
      </c>
      <c r="G4414" t="s">
        <v>3751</v>
      </c>
      <c r="H4414" t="s">
        <v>3751</v>
      </c>
      <c r="I4414" t="s">
        <v>3751</v>
      </c>
      <c r="J4414">
        <v>0</v>
      </c>
      <c r="K4414">
        <v>0</v>
      </c>
    </row>
    <row r="4415" spans="1:11" x14ac:dyDescent="0.25">
      <c r="A4415" t="s">
        <v>7119</v>
      </c>
      <c r="G4415" t="s">
        <v>3751</v>
      </c>
      <c r="H4415" t="s">
        <v>3751</v>
      </c>
      <c r="I4415" t="s">
        <v>3751</v>
      </c>
      <c r="J4415">
        <v>0</v>
      </c>
      <c r="K4415">
        <v>0</v>
      </c>
    </row>
    <row r="4416" spans="1:11" x14ac:dyDescent="0.25">
      <c r="A4416" t="s">
        <v>7119</v>
      </c>
      <c r="G4416" t="s">
        <v>3751</v>
      </c>
      <c r="H4416" t="s">
        <v>3751</v>
      </c>
      <c r="I4416" t="s">
        <v>3751</v>
      </c>
      <c r="J4416">
        <v>0</v>
      </c>
      <c r="K4416">
        <v>0</v>
      </c>
    </row>
    <row r="4418" spans="1:11" x14ac:dyDescent="0.25">
      <c r="A4418" t="s">
        <v>8154</v>
      </c>
      <c r="G4418" t="s">
        <v>3751</v>
      </c>
      <c r="H4418" t="s">
        <v>3751</v>
      </c>
      <c r="I4418" t="s">
        <v>3751</v>
      </c>
      <c r="J4418">
        <v>0</v>
      </c>
      <c r="K4418">
        <v>0</v>
      </c>
    </row>
    <row r="4419" spans="1:11" x14ac:dyDescent="0.25">
      <c r="A4419" t="s">
        <v>8155</v>
      </c>
      <c r="G4419" t="s">
        <v>3751</v>
      </c>
      <c r="H4419" t="s">
        <v>3751</v>
      </c>
      <c r="I4419" t="s">
        <v>3751</v>
      </c>
      <c r="J4419">
        <v>0</v>
      </c>
      <c r="K4419">
        <v>0</v>
      </c>
    </row>
    <row r="4420" spans="1:11" x14ac:dyDescent="0.25">
      <c r="A4420" t="s">
        <v>8156</v>
      </c>
      <c r="G4420" t="s">
        <v>3751</v>
      </c>
      <c r="H4420" t="s">
        <v>3751</v>
      </c>
      <c r="I4420" t="s">
        <v>3751</v>
      </c>
      <c r="J4420">
        <v>0</v>
      </c>
      <c r="K4420">
        <v>0</v>
      </c>
    </row>
    <row r="4421" spans="1:11" x14ac:dyDescent="0.25">
      <c r="A4421" t="s">
        <v>8157</v>
      </c>
      <c r="G4421" t="s">
        <v>3751</v>
      </c>
      <c r="H4421" t="s">
        <v>3751</v>
      </c>
      <c r="I4421" t="s">
        <v>3751</v>
      </c>
      <c r="J4421">
        <v>0</v>
      </c>
      <c r="K4421">
        <v>0</v>
      </c>
    </row>
    <row r="4422" spans="1:11" x14ac:dyDescent="0.25">
      <c r="A4422" t="s">
        <v>8158</v>
      </c>
      <c r="G4422" t="s">
        <v>3751</v>
      </c>
      <c r="H4422" t="s">
        <v>3751</v>
      </c>
      <c r="I4422" t="s">
        <v>3751</v>
      </c>
      <c r="J4422">
        <v>0</v>
      </c>
      <c r="K4422">
        <v>0</v>
      </c>
    </row>
    <row r="4423" spans="1:11" x14ac:dyDescent="0.25">
      <c r="A4423" t="s">
        <v>8159</v>
      </c>
      <c r="G4423" t="s">
        <v>3751</v>
      </c>
      <c r="H4423" t="s">
        <v>3751</v>
      </c>
      <c r="I4423" t="s">
        <v>3751</v>
      </c>
      <c r="J4423">
        <v>0</v>
      </c>
      <c r="K4423">
        <v>0</v>
      </c>
    </row>
    <row r="4424" spans="1:11" x14ac:dyDescent="0.25">
      <c r="A4424" t="s">
        <v>8160</v>
      </c>
      <c r="G4424" t="s">
        <v>3751</v>
      </c>
      <c r="H4424" t="s">
        <v>3751</v>
      </c>
      <c r="I4424" t="s">
        <v>3751</v>
      </c>
      <c r="J4424">
        <v>0</v>
      </c>
      <c r="K4424">
        <v>0</v>
      </c>
    </row>
    <row r="4425" spans="1:11" x14ac:dyDescent="0.25">
      <c r="A4425" t="s">
        <v>8161</v>
      </c>
      <c r="G4425" t="s">
        <v>3751</v>
      </c>
      <c r="H4425" t="s">
        <v>3751</v>
      </c>
      <c r="I4425" t="s">
        <v>3751</v>
      </c>
      <c r="J4425">
        <v>0</v>
      </c>
      <c r="K4425">
        <v>0</v>
      </c>
    </row>
    <row r="4426" spans="1:11" x14ac:dyDescent="0.25">
      <c r="A4426" t="s">
        <v>8162</v>
      </c>
      <c r="G4426" t="s">
        <v>3751</v>
      </c>
      <c r="H4426" t="s">
        <v>3751</v>
      </c>
      <c r="I4426" t="s">
        <v>3751</v>
      </c>
      <c r="J4426">
        <v>0</v>
      </c>
      <c r="K4426">
        <v>0</v>
      </c>
    </row>
    <row r="4427" spans="1:11" x14ac:dyDescent="0.25">
      <c r="A4427" t="s">
        <v>8163</v>
      </c>
      <c r="G4427" t="s">
        <v>3751</v>
      </c>
      <c r="H4427" t="s">
        <v>3751</v>
      </c>
      <c r="I4427" t="s">
        <v>3751</v>
      </c>
      <c r="J4427">
        <v>0</v>
      </c>
      <c r="K4427">
        <v>0</v>
      </c>
    </row>
    <row r="4428" spans="1:11" x14ac:dyDescent="0.25">
      <c r="A4428" t="s">
        <v>8164</v>
      </c>
      <c r="G4428" t="s">
        <v>3751</v>
      </c>
      <c r="H4428" t="s">
        <v>3751</v>
      </c>
      <c r="I4428" t="s">
        <v>3751</v>
      </c>
      <c r="J4428">
        <v>0</v>
      </c>
      <c r="K4428">
        <v>0</v>
      </c>
    </row>
    <row r="4429" spans="1:11" x14ac:dyDescent="0.25">
      <c r="A4429" t="s">
        <v>8165</v>
      </c>
      <c r="G4429" t="s">
        <v>3751</v>
      </c>
      <c r="H4429" t="s">
        <v>3751</v>
      </c>
      <c r="I4429" t="s">
        <v>3751</v>
      </c>
      <c r="J4429">
        <v>0</v>
      </c>
      <c r="K4429">
        <v>0</v>
      </c>
    </row>
    <row r="4430" spans="1:11" x14ac:dyDescent="0.25">
      <c r="A4430" t="s">
        <v>8166</v>
      </c>
      <c r="G4430" t="s">
        <v>3751</v>
      </c>
      <c r="H4430" t="s">
        <v>3751</v>
      </c>
      <c r="I4430" t="s">
        <v>3751</v>
      </c>
      <c r="J4430">
        <v>0</v>
      </c>
      <c r="K4430">
        <v>0</v>
      </c>
    </row>
    <row r="4431" spans="1:11" x14ac:dyDescent="0.25">
      <c r="A4431" t="s">
        <v>8167</v>
      </c>
      <c r="G4431" t="s">
        <v>3751</v>
      </c>
      <c r="H4431" t="s">
        <v>3751</v>
      </c>
      <c r="I4431" t="s">
        <v>3751</v>
      </c>
      <c r="J4431">
        <v>0</v>
      </c>
      <c r="K4431">
        <v>0</v>
      </c>
    </row>
    <row r="4432" spans="1:11" x14ac:dyDescent="0.25">
      <c r="A4432" t="s">
        <v>8168</v>
      </c>
      <c r="G4432" t="s">
        <v>3751</v>
      </c>
      <c r="H4432" t="s">
        <v>3751</v>
      </c>
      <c r="I4432" t="s">
        <v>3751</v>
      </c>
      <c r="J4432">
        <v>0</v>
      </c>
      <c r="K4432">
        <v>0</v>
      </c>
    </row>
    <row r="4433" spans="1:11" x14ac:dyDescent="0.25">
      <c r="A4433" t="s">
        <v>8169</v>
      </c>
      <c r="G4433" t="s">
        <v>3751</v>
      </c>
      <c r="H4433" t="s">
        <v>3751</v>
      </c>
      <c r="I4433" t="s">
        <v>3751</v>
      </c>
      <c r="J4433">
        <v>0</v>
      </c>
      <c r="K4433">
        <v>0</v>
      </c>
    </row>
    <row r="4434" spans="1:11" x14ac:dyDescent="0.25">
      <c r="A4434" t="s">
        <v>8170</v>
      </c>
      <c r="G4434" t="s">
        <v>3751</v>
      </c>
      <c r="H4434" t="s">
        <v>3751</v>
      </c>
      <c r="I4434" t="s">
        <v>3751</v>
      </c>
      <c r="J4434">
        <v>0</v>
      </c>
      <c r="K4434">
        <v>0</v>
      </c>
    </row>
    <row r="4435" spans="1:11" x14ac:dyDescent="0.25">
      <c r="A4435" t="s">
        <v>8171</v>
      </c>
      <c r="G4435" t="s">
        <v>3751</v>
      </c>
      <c r="H4435" t="s">
        <v>3751</v>
      </c>
      <c r="I4435" t="s">
        <v>3751</v>
      </c>
      <c r="J4435">
        <v>0</v>
      </c>
      <c r="K4435">
        <v>0</v>
      </c>
    </row>
    <row r="4436" spans="1:11" x14ac:dyDescent="0.25">
      <c r="A4436" t="s">
        <v>8172</v>
      </c>
      <c r="G4436" t="s">
        <v>3751</v>
      </c>
      <c r="H4436" t="s">
        <v>3751</v>
      </c>
      <c r="I4436" t="s">
        <v>3751</v>
      </c>
      <c r="J4436">
        <v>0</v>
      </c>
      <c r="K4436">
        <v>0</v>
      </c>
    </row>
    <row r="4437" spans="1:11" x14ac:dyDescent="0.25">
      <c r="A4437" t="s">
        <v>8173</v>
      </c>
      <c r="G4437" t="s">
        <v>3751</v>
      </c>
      <c r="H4437" t="s">
        <v>3751</v>
      </c>
      <c r="I4437" t="s">
        <v>3751</v>
      </c>
      <c r="J4437">
        <v>0</v>
      </c>
      <c r="K4437">
        <v>0</v>
      </c>
    </row>
    <row r="4438" spans="1:11" x14ac:dyDescent="0.25">
      <c r="A4438" t="s">
        <v>8174</v>
      </c>
      <c r="G4438" t="s">
        <v>3751</v>
      </c>
      <c r="H4438" t="s">
        <v>3751</v>
      </c>
      <c r="I4438" t="s">
        <v>3751</v>
      </c>
      <c r="J4438">
        <v>0</v>
      </c>
      <c r="K4438">
        <v>0</v>
      </c>
    </row>
    <row r="4439" spans="1:11" x14ac:dyDescent="0.25">
      <c r="A4439" t="s">
        <v>8175</v>
      </c>
      <c r="G4439" t="s">
        <v>3751</v>
      </c>
      <c r="H4439" t="s">
        <v>3751</v>
      </c>
      <c r="I4439" t="s">
        <v>3751</v>
      </c>
      <c r="J4439">
        <v>0</v>
      </c>
      <c r="K4439">
        <v>0</v>
      </c>
    </row>
    <row r="4440" spans="1:11" x14ac:dyDescent="0.25">
      <c r="A4440" t="s">
        <v>8176</v>
      </c>
      <c r="G4440" t="s">
        <v>3751</v>
      </c>
      <c r="H4440" t="s">
        <v>3751</v>
      </c>
      <c r="I4440" t="s">
        <v>3751</v>
      </c>
      <c r="J4440">
        <v>0</v>
      </c>
      <c r="K4440">
        <v>0</v>
      </c>
    </row>
    <row r="4441" spans="1:11" x14ac:dyDescent="0.25">
      <c r="A4441" t="s">
        <v>8177</v>
      </c>
      <c r="G4441" t="s">
        <v>3751</v>
      </c>
      <c r="H4441" t="s">
        <v>3751</v>
      </c>
      <c r="I4441" t="s">
        <v>3751</v>
      </c>
      <c r="J4441">
        <v>0</v>
      </c>
      <c r="K4441">
        <v>0</v>
      </c>
    </row>
    <row r="4442" spans="1:11" x14ac:dyDescent="0.25">
      <c r="A4442" t="s">
        <v>8165</v>
      </c>
      <c r="G4442" t="s">
        <v>3751</v>
      </c>
      <c r="H4442" t="s">
        <v>3751</v>
      </c>
      <c r="I4442" t="s">
        <v>3751</v>
      </c>
      <c r="J4442">
        <v>0</v>
      </c>
      <c r="K4442">
        <v>0</v>
      </c>
    </row>
    <row r="4443" spans="1:11" x14ac:dyDescent="0.25">
      <c r="A4443" t="s">
        <v>8165</v>
      </c>
      <c r="G4443" t="s">
        <v>3751</v>
      </c>
      <c r="H4443" t="s">
        <v>3751</v>
      </c>
      <c r="I4443" t="s">
        <v>3751</v>
      </c>
      <c r="J4443">
        <v>0</v>
      </c>
      <c r="K4443">
        <v>0</v>
      </c>
    </row>
    <row r="4444" spans="1:11" x14ac:dyDescent="0.25">
      <c r="A4444" t="s">
        <v>8165</v>
      </c>
      <c r="G4444" t="s">
        <v>3751</v>
      </c>
      <c r="H4444" t="s">
        <v>3751</v>
      </c>
      <c r="I4444" t="s">
        <v>3751</v>
      </c>
      <c r="J4444">
        <v>0</v>
      </c>
      <c r="K4444">
        <v>0</v>
      </c>
    </row>
    <row r="4445" spans="1:11" x14ac:dyDescent="0.25">
      <c r="A4445" t="s">
        <v>8165</v>
      </c>
      <c r="G4445" t="s">
        <v>3751</v>
      </c>
      <c r="H4445" t="s">
        <v>3751</v>
      </c>
      <c r="I4445" t="s">
        <v>3751</v>
      </c>
      <c r="J4445">
        <v>0</v>
      </c>
      <c r="K4445">
        <v>0</v>
      </c>
    </row>
    <row r="4446" spans="1:11" x14ac:dyDescent="0.25">
      <c r="A4446" t="s">
        <v>8165</v>
      </c>
      <c r="G4446" t="s">
        <v>3751</v>
      </c>
      <c r="H4446" t="s">
        <v>3751</v>
      </c>
      <c r="I4446" t="s">
        <v>3751</v>
      </c>
      <c r="J4446">
        <v>0</v>
      </c>
      <c r="K4446">
        <v>0</v>
      </c>
    </row>
    <row r="4447" spans="1:11" x14ac:dyDescent="0.25">
      <c r="A4447" t="s">
        <v>8178</v>
      </c>
      <c r="G4447" t="s">
        <v>3751</v>
      </c>
      <c r="H4447" t="s">
        <v>3751</v>
      </c>
      <c r="I4447" t="s">
        <v>3751</v>
      </c>
      <c r="J4447">
        <v>0</v>
      </c>
      <c r="K4447">
        <v>0</v>
      </c>
    </row>
    <row r="4448" spans="1:11" x14ac:dyDescent="0.25">
      <c r="A4448" t="s">
        <v>8179</v>
      </c>
      <c r="G4448" t="s">
        <v>3751</v>
      </c>
      <c r="H4448" t="s">
        <v>3751</v>
      </c>
      <c r="I4448" t="s">
        <v>3751</v>
      </c>
      <c r="J4448">
        <v>0</v>
      </c>
      <c r="K4448">
        <v>0</v>
      </c>
    </row>
    <row r="4449" spans="1:11" x14ac:dyDescent="0.25">
      <c r="A4449" t="s">
        <v>8180</v>
      </c>
      <c r="G4449" t="s">
        <v>3751</v>
      </c>
      <c r="H4449" t="s">
        <v>3751</v>
      </c>
      <c r="I4449" t="s">
        <v>3751</v>
      </c>
      <c r="J4449">
        <v>0</v>
      </c>
      <c r="K4449">
        <v>0</v>
      </c>
    </row>
    <row r="4450" spans="1:11" x14ac:dyDescent="0.25">
      <c r="A4450" t="s">
        <v>8181</v>
      </c>
      <c r="G4450" t="s">
        <v>3751</v>
      </c>
      <c r="H4450" t="s">
        <v>3751</v>
      </c>
      <c r="I4450" t="s">
        <v>3751</v>
      </c>
      <c r="J4450">
        <v>0</v>
      </c>
      <c r="K4450">
        <v>0</v>
      </c>
    </row>
    <row r="4451" spans="1:11" x14ac:dyDescent="0.25">
      <c r="A4451" t="s">
        <v>8182</v>
      </c>
      <c r="G4451" t="s">
        <v>3751</v>
      </c>
      <c r="H4451" t="s">
        <v>3751</v>
      </c>
      <c r="I4451" t="s">
        <v>3751</v>
      </c>
      <c r="J4451">
        <v>0</v>
      </c>
      <c r="K4451">
        <v>0</v>
      </c>
    </row>
    <row r="4452" spans="1:11" x14ac:dyDescent="0.25">
      <c r="A4452" t="s">
        <v>8183</v>
      </c>
      <c r="G4452" t="s">
        <v>3751</v>
      </c>
      <c r="H4452" t="s">
        <v>3751</v>
      </c>
      <c r="I4452" t="s">
        <v>3751</v>
      </c>
      <c r="J4452">
        <v>0</v>
      </c>
      <c r="K4452">
        <v>0</v>
      </c>
    </row>
    <row r="4453" spans="1:11" x14ac:dyDescent="0.25">
      <c r="A4453" t="s">
        <v>8184</v>
      </c>
      <c r="G4453" t="s">
        <v>3751</v>
      </c>
      <c r="H4453" t="s">
        <v>3751</v>
      </c>
      <c r="I4453" t="s">
        <v>3751</v>
      </c>
      <c r="J4453">
        <v>0</v>
      </c>
      <c r="K4453">
        <v>0</v>
      </c>
    </row>
    <row r="4454" spans="1:11" x14ac:dyDescent="0.25">
      <c r="A4454" t="s">
        <v>8185</v>
      </c>
      <c r="G4454" t="s">
        <v>3751</v>
      </c>
      <c r="H4454" t="s">
        <v>3751</v>
      </c>
      <c r="I4454" t="s">
        <v>3751</v>
      </c>
      <c r="J4454">
        <v>0</v>
      </c>
      <c r="K4454">
        <v>0</v>
      </c>
    </row>
    <row r="4455" spans="1:11" x14ac:dyDescent="0.25">
      <c r="A4455" t="s">
        <v>8186</v>
      </c>
      <c r="G4455" t="s">
        <v>3751</v>
      </c>
      <c r="H4455" t="s">
        <v>3751</v>
      </c>
      <c r="I4455" t="s">
        <v>3751</v>
      </c>
      <c r="J4455">
        <v>0</v>
      </c>
      <c r="K4455">
        <v>0</v>
      </c>
    </row>
    <row r="4456" spans="1:11" x14ac:dyDescent="0.25">
      <c r="A4456" t="s">
        <v>8187</v>
      </c>
      <c r="G4456" t="s">
        <v>3751</v>
      </c>
      <c r="H4456" t="s">
        <v>3751</v>
      </c>
      <c r="I4456" t="s">
        <v>3751</v>
      </c>
      <c r="J4456">
        <v>0</v>
      </c>
      <c r="K4456">
        <v>0</v>
      </c>
    </row>
    <row r="4457" spans="1:11" x14ac:dyDescent="0.25">
      <c r="A4457" t="s">
        <v>8188</v>
      </c>
      <c r="G4457" t="s">
        <v>3751</v>
      </c>
      <c r="H4457" t="s">
        <v>3751</v>
      </c>
      <c r="I4457" t="s">
        <v>3751</v>
      </c>
      <c r="J4457">
        <v>0</v>
      </c>
      <c r="K4457">
        <v>0</v>
      </c>
    </row>
    <row r="4458" spans="1:11" x14ac:dyDescent="0.25">
      <c r="A4458" t="s">
        <v>8189</v>
      </c>
      <c r="G4458" t="s">
        <v>3751</v>
      </c>
      <c r="H4458" t="s">
        <v>3751</v>
      </c>
      <c r="I4458" t="s">
        <v>3751</v>
      </c>
      <c r="J4458">
        <v>0</v>
      </c>
      <c r="K4458">
        <v>0</v>
      </c>
    </row>
    <row r="4459" spans="1:11" x14ac:dyDescent="0.25">
      <c r="A4459" t="s">
        <v>8190</v>
      </c>
      <c r="G4459" t="s">
        <v>3751</v>
      </c>
      <c r="H4459" t="s">
        <v>3751</v>
      </c>
      <c r="I4459" t="s">
        <v>3751</v>
      </c>
      <c r="J4459">
        <v>0</v>
      </c>
      <c r="K4459">
        <v>0</v>
      </c>
    </row>
    <row r="4460" spans="1:11" x14ac:dyDescent="0.25">
      <c r="A4460" t="s">
        <v>8191</v>
      </c>
      <c r="G4460" t="s">
        <v>3751</v>
      </c>
      <c r="H4460" t="s">
        <v>3751</v>
      </c>
      <c r="I4460" t="s">
        <v>3751</v>
      </c>
      <c r="J4460">
        <v>0</v>
      </c>
      <c r="K4460">
        <v>0</v>
      </c>
    </row>
    <row r="4461" spans="1:11" x14ac:dyDescent="0.25">
      <c r="A4461" t="s">
        <v>8165</v>
      </c>
      <c r="G4461" t="s">
        <v>3751</v>
      </c>
      <c r="H4461" t="s">
        <v>3751</v>
      </c>
      <c r="I4461" t="s">
        <v>3751</v>
      </c>
      <c r="J4461">
        <v>0</v>
      </c>
      <c r="K4461">
        <v>0</v>
      </c>
    </row>
    <row r="4462" spans="1:11" x14ac:dyDescent="0.25">
      <c r="A4462" t="s">
        <v>8192</v>
      </c>
      <c r="G4462" t="s">
        <v>3751</v>
      </c>
      <c r="H4462" t="s">
        <v>3751</v>
      </c>
      <c r="I4462" t="s">
        <v>3751</v>
      </c>
      <c r="J4462">
        <v>0</v>
      </c>
      <c r="K4462">
        <v>0</v>
      </c>
    </row>
    <row r="4463" spans="1:11" x14ac:dyDescent="0.25">
      <c r="A4463" t="s">
        <v>8193</v>
      </c>
      <c r="G4463" t="s">
        <v>3751</v>
      </c>
      <c r="H4463" t="s">
        <v>3751</v>
      </c>
      <c r="I4463" t="s">
        <v>3751</v>
      </c>
      <c r="J4463">
        <v>0</v>
      </c>
      <c r="K4463">
        <v>0</v>
      </c>
    </row>
    <row r="4464" spans="1:11" x14ac:dyDescent="0.25">
      <c r="A4464" t="s">
        <v>8194</v>
      </c>
      <c r="G4464" t="s">
        <v>3751</v>
      </c>
      <c r="H4464" t="s">
        <v>3751</v>
      </c>
      <c r="I4464" t="s">
        <v>3751</v>
      </c>
      <c r="J4464">
        <v>0</v>
      </c>
      <c r="K4464">
        <v>0</v>
      </c>
    </row>
    <row r="4465" spans="1:11" x14ac:dyDescent="0.25">
      <c r="A4465" t="s">
        <v>8195</v>
      </c>
      <c r="G4465" t="s">
        <v>3751</v>
      </c>
      <c r="H4465" t="s">
        <v>3751</v>
      </c>
      <c r="I4465" t="s">
        <v>3751</v>
      </c>
      <c r="J4465">
        <v>0</v>
      </c>
      <c r="K4465">
        <v>0</v>
      </c>
    </row>
    <row r="4466" spans="1:11" x14ac:dyDescent="0.25">
      <c r="A4466" t="s">
        <v>8196</v>
      </c>
      <c r="G4466" t="s">
        <v>3751</v>
      </c>
      <c r="H4466" t="s">
        <v>3751</v>
      </c>
      <c r="I4466" t="s">
        <v>3751</v>
      </c>
      <c r="J4466">
        <v>0</v>
      </c>
      <c r="K4466">
        <v>0</v>
      </c>
    </row>
    <row r="4467" spans="1:11" x14ac:dyDescent="0.25">
      <c r="A4467" t="s">
        <v>8197</v>
      </c>
      <c r="G4467" t="s">
        <v>3751</v>
      </c>
      <c r="H4467" t="s">
        <v>3751</v>
      </c>
      <c r="I4467" t="s">
        <v>3751</v>
      </c>
      <c r="J4467">
        <v>0</v>
      </c>
      <c r="K4467">
        <v>0</v>
      </c>
    </row>
    <row r="4468" spans="1:11" x14ac:dyDescent="0.25">
      <c r="A4468" t="s">
        <v>8198</v>
      </c>
      <c r="G4468" t="s">
        <v>3751</v>
      </c>
      <c r="H4468" t="s">
        <v>3751</v>
      </c>
      <c r="I4468" t="s">
        <v>3751</v>
      </c>
      <c r="J4468">
        <v>0</v>
      </c>
      <c r="K4468">
        <v>0</v>
      </c>
    </row>
    <row r="4469" spans="1:11" x14ac:dyDescent="0.25">
      <c r="A4469" t="s">
        <v>8199</v>
      </c>
      <c r="G4469" t="s">
        <v>3751</v>
      </c>
      <c r="H4469" t="s">
        <v>3751</v>
      </c>
      <c r="I4469" t="s">
        <v>3751</v>
      </c>
      <c r="J4469">
        <v>0</v>
      </c>
      <c r="K4469">
        <v>0</v>
      </c>
    </row>
    <row r="4470" spans="1:11" x14ac:dyDescent="0.25">
      <c r="A4470" t="s">
        <v>8200</v>
      </c>
      <c r="G4470" t="s">
        <v>3751</v>
      </c>
      <c r="H4470" t="s">
        <v>3751</v>
      </c>
      <c r="I4470" t="s">
        <v>3751</v>
      </c>
      <c r="J4470">
        <v>0</v>
      </c>
      <c r="K4470">
        <v>0</v>
      </c>
    </row>
    <row r="4471" spans="1:11" x14ac:dyDescent="0.25">
      <c r="A4471" t="s">
        <v>8201</v>
      </c>
      <c r="G4471" t="s">
        <v>3751</v>
      </c>
      <c r="H4471" t="s">
        <v>3751</v>
      </c>
      <c r="I4471" t="s">
        <v>3751</v>
      </c>
      <c r="J4471">
        <v>0</v>
      </c>
      <c r="K4471">
        <v>0</v>
      </c>
    </row>
    <row r="4472" spans="1:11" x14ac:dyDescent="0.25">
      <c r="A4472" t="s">
        <v>8202</v>
      </c>
      <c r="G4472" t="s">
        <v>3751</v>
      </c>
      <c r="H4472" t="s">
        <v>3751</v>
      </c>
      <c r="I4472" t="s">
        <v>3751</v>
      </c>
      <c r="J4472">
        <v>0</v>
      </c>
      <c r="K4472">
        <v>0</v>
      </c>
    </row>
    <row r="4473" spans="1:11" x14ac:dyDescent="0.25">
      <c r="A4473" t="s">
        <v>8203</v>
      </c>
      <c r="G4473" t="s">
        <v>3751</v>
      </c>
      <c r="H4473" t="s">
        <v>3751</v>
      </c>
      <c r="I4473" t="s">
        <v>3751</v>
      </c>
      <c r="J4473">
        <v>0</v>
      </c>
      <c r="K4473">
        <v>0</v>
      </c>
    </row>
    <row r="4474" spans="1:11" x14ac:dyDescent="0.25">
      <c r="A4474" t="s">
        <v>8204</v>
      </c>
      <c r="G4474" t="s">
        <v>3751</v>
      </c>
      <c r="H4474" t="s">
        <v>3751</v>
      </c>
      <c r="I4474" t="s">
        <v>3751</v>
      </c>
      <c r="J4474">
        <v>0</v>
      </c>
      <c r="K4474">
        <v>0</v>
      </c>
    </row>
    <row r="4475" spans="1:11" x14ac:dyDescent="0.25">
      <c r="A4475" t="s">
        <v>8165</v>
      </c>
      <c r="G4475" t="s">
        <v>3751</v>
      </c>
      <c r="H4475" t="s">
        <v>3751</v>
      </c>
      <c r="I4475" t="s">
        <v>3751</v>
      </c>
      <c r="J4475">
        <v>0</v>
      </c>
      <c r="K4475">
        <v>0</v>
      </c>
    </row>
    <row r="4476" spans="1:11" x14ac:dyDescent="0.25">
      <c r="A4476" t="s">
        <v>8165</v>
      </c>
      <c r="G4476" t="s">
        <v>3751</v>
      </c>
      <c r="H4476" t="s">
        <v>3751</v>
      </c>
      <c r="I4476" t="s">
        <v>3751</v>
      </c>
      <c r="J4476">
        <v>0</v>
      </c>
      <c r="K4476">
        <v>0</v>
      </c>
    </row>
    <row r="4477" spans="1:11" x14ac:dyDescent="0.25">
      <c r="A4477" t="s">
        <v>8165</v>
      </c>
      <c r="G4477" t="s">
        <v>3751</v>
      </c>
      <c r="H4477" t="s">
        <v>3751</v>
      </c>
      <c r="I4477" t="s">
        <v>3751</v>
      </c>
      <c r="J4477">
        <v>0</v>
      </c>
      <c r="K4477">
        <v>0</v>
      </c>
    </row>
    <row r="4478" spans="1:11" x14ac:dyDescent="0.25">
      <c r="A4478" t="s">
        <v>8165</v>
      </c>
      <c r="G4478" t="s">
        <v>3751</v>
      </c>
      <c r="H4478" t="s">
        <v>3751</v>
      </c>
      <c r="I4478" t="s">
        <v>3751</v>
      </c>
      <c r="J4478">
        <v>0</v>
      </c>
      <c r="K4478">
        <v>0</v>
      </c>
    </row>
    <row r="4479" spans="1:11" x14ac:dyDescent="0.25">
      <c r="A4479" t="s">
        <v>8205</v>
      </c>
      <c r="G4479" t="s">
        <v>3751</v>
      </c>
      <c r="H4479" t="s">
        <v>3751</v>
      </c>
      <c r="I4479" t="s">
        <v>3751</v>
      </c>
      <c r="J4479">
        <v>0</v>
      </c>
      <c r="K4479">
        <v>0</v>
      </c>
    </row>
    <row r="4480" spans="1:11" x14ac:dyDescent="0.25">
      <c r="A4480" t="s">
        <v>8206</v>
      </c>
      <c r="G4480" t="s">
        <v>3751</v>
      </c>
      <c r="H4480" t="s">
        <v>3751</v>
      </c>
      <c r="I4480" t="s">
        <v>3751</v>
      </c>
      <c r="J4480">
        <v>0</v>
      </c>
      <c r="K4480">
        <v>0</v>
      </c>
    </row>
    <row r="4481" spans="1:11" x14ac:dyDescent="0.25">
      <c r="A4481" t="s">
        <v>8207</v>
      </c>
      <c r="G4481" t="s">
        <v>3751</v>
      </c>
      <c r="H4481" t="s">
        <v>3751</v>
      </c>
      <c r="I4481" t="s">
        <v>3751</v>
      </c>
      <c r="J4481">
        <v>0</v>
      </c>
      <c r="K4481">
        <v>0</v>
      </c>
    </row>
    <row r="4482" spans="1:11" x14ac:dyDescent="0.25">
      <c r="A4482" t="s">
        <v>8208</v>
      </c>
      <c r="G4482" t="s">
        <v>3751</v>
      </c>
      <c r="H4482" t="s">
        <v>3751</v>
      </c>
      <c r="I4482" t="s">
        <v>3751</v>
      </c>
      <c r="J4482">
        <v>0</v>
      </c>
      <c r="K4482">
        <v>0</v>
      </c>
    </row>
    <row r="4483" spans="1:11" x14ac:dyDescent="0.25">
      <c r="A4483" t="s">
        <v>8209</v>
      </c>
      <c r="G4483" t="s">
        <v>3751</v>
      </c>
      <c r="H4483" t="s">
        <v>3751</v>
      </c>
      <c r="I4483" t="s">
        <v>3751</v>
      </c>
      <c r="J4483">
        <v>0</v>
      </c>
      <c r="K4483">
        <v>0</v>
      </c>
    </row>
    <row r="4484" spans="1:11" x14ac:dyDescent="0.25">
      <c r="A4484" t="s">
        <v>8210</v>
      </c>
      <c r="G4484" t="s">
        <v>3751</v>
      </c>
      <c r="H4484" t="s">
        <v>3751</v>
      </c>
      <c r="I4484" t="s">
        <v>3751</v>
      </c>
      <c r="J4484">
        <v>0</v>
      </c>
      <c r="K4484">
        <v>0</v>
      </c>
    </row>
    <row r="4485" spans="1:11" x14ac:dyDescent="0.25">
      <c r="A4485" t="s">
        <v>8211</v>
      </c>
      <c r="G4485" t="s">
        <v>3751</v>
      </c>
      <c r="H4485" t="s">
        <v>3751</v>
      </c>
      <c r="I4485" t="s">
        <v>3751</v>
      </c>
      <c r="J4485">
        <v>0</v>
      </c>
      <c r="K4485">
        <v>0</v>
      </c>
    </row>
    <row r="4486" spans="1:11" x14ac:dyDescent="0.25">
      <c r="A4486" t="s">
        <v>8212</v>
      </c>
      <c r="G4486" t="s">
        <v>3751</v>
      </c>
      <c r="H4486" t="s">
        <v>3751</v>
      </c>
      <c r="I4486" t="s">
        <v>3751</v>
      </c>
      <c r="J4486">
        <v>0</v>
      </c>
      <c r="K4486">
        <v>0</v>
      </c>
    </row>
    <row r="4487" spans="1:11" x14ac:dyDescent="0.25">
      <c r="A4487" t="s">
        <v>8213</v>
      </c>
      <c r="G4487" t="s">
        <v>3751</v>
      </c>
      <c r="H4487" t="s">
        <v>3751</v>
      </c>
      <c r="I4487" t="s">
        <v>3751</v>
      </c>
      <c r="J4487">
        <v>0</v>
      </c>
      <c r="K4487">
        <v>0</v>
      </c>
    </row>
    <row r="4488" spans="1:11" x14ac:dyDescent="0.25">
      <c r="A4488" t="s">
        <v>8214</v>
      </c>
      <c r="G4488" t="s">
        <v>3751</v>
      </c>
      <c r="H4488" t="s">
        <v>3751</v>
      </c>
      <c r="I4488" t="s">
        <v>3751</v>
      </c>
      <c r="J4488">
        <v>0</v>
      </c>
      <c r="K4488">
        <v>0</v>
      </c>
    </row>
    <row r="4489" spans="1:11" x14ac:dyDescent="0.25">
      <c r="A4489" t="s">
        <v>8215</v>
      </c>
      <c r="G4489" t="s">
        <v>3751</v>
      </c>
      <c r="H4489" t="s">
        <v>3751</v>
      </c>
      <c r="I4489" t="s">
        <v>3751</v>
      </c>
      <c r="J4489">
        <v>0</v>
      </c>
      <c r="K4489">
        <v>0</v>
      </c>
    </row>
    <row r="4490" spans="1:11" x14ac:dyDescent="0.25">
      <c r="A4490" t="s">
        <v>8216</v>
      </c>
      <c r="G4490" t="s">
        <v>3751</v>
      </c>
      <c r="H4490" t="s">
        <v>3751</v>
      </c>
      <c r="I4490" t="s">
        <v>3751</v>
      </c>
      <c r="J4490">
        <v>0</v>
      </c>
      <c r="K4490">
        <v>0</v>
      </c>
    </row>
    <row r="4491" spans="1:11" x14ac:dyDescent="0.25">
      <c r="A4491" t="s">
        <v>8217</v>
      </c>
      <c r="G4491" t="s">
        <v>3751</v>
      </c>
      <c r="H4491" t="s">
        <v>3751</v>
      </c>
      <c r="I4491" t="s">
        <v>3751</v>
      </c>
      <c r="J4491">
        <v>0</v>
      </c>
      <c r="K4491">
        <v>0</v>
      </c>
    </row>
    <row r="4492" spans="1:11" x14ac:dyDescent="0.25">
      <c r="A4492" t="s">
        <v>8218</v>
      </c>
      <c r="G4492" t="s">
        <v>3751</v>
      </c>
      <c r="H4492" t="s">
        <v>3751</v>
      </c>
      <c r="I4492" t="s">
        <v>3751</v>
      </c>
      <c r="J4492">
        <v>0</v>
      </c>
      <c r="K4492">
        <v>0</v>
      </c>
    </row>
    <row r="4493" spans="1:11" x14ac:dyDescent="0.25">
      <c r="A4493" t="s">
        <v>8219</v>
      </c>
      <c r="G4493" t="s">
        <v>3751</v>
      </c>
      <c r="H4493" t="s">
        <v>3751</v>
      </c>
      <c r="I4493" t="s">
        <v>3751</v>
      </c>
      <c r="J4493">
        <v>0</v>
      </c>
      <c r="K4493">
        <v>0</v>
      </c>
    </row>
    <row r="4494" spans="1:11" x14ac:dyDescent="0.25">
      <c r="A4494" t="s">
        <v>8220</v>
      </c>
      <c r="G4494" t="s">
        <v>3751</v>
      </c>
      <c r="H4494" t="s">
        <v>3751</v>
      </c>
      <c r="I4494" t="s">
        <v>3751</v>
      </c>
      <c r="J4494">
        <v>0</v>
      </c>
      <c r="K4494">
        <v>0</v>
      </c>
    </row>
    <row r="4495" spans="1:11" x14ac:dyDescent="0.25">
      <c r="A4495" t="s">
        <v>8221</v>
      </c>
      <c r="G4495" t="s">
        <v>3751</v>
      </c>
      <c r="H4495" t="s">
        <v>3751</v>
      </c>
      <c r="I4495" t="s">
        <v>3751</v>
      </c>
      <c r="J4495">
        <v>0</v>
      </c>
      <c r="K4495">
        <v>0</v>
      </c>
    </row>
    <row r="4496" spans="1:11" x14ac:dyDescent="0.25">
      <c r="A4496" t="s">
        <v>8222</v>
      </c>
      <c r="G4496" t="s">
        <v>3751</v>
      </c>
      <c r="H4496" t="s">
        <v>3751</v>
      </c>
      <c r="I4496" t="s">
        <v>3751</v>
      </c>
      <c r="J4496">
        <v>0</v>
      </c>
      <c r="K4496">
        <v>0</v>
      </c>
    </row>
    <row r="4497" spans="1:11" x14ac:dyDescent="0.25">
      <c r="A4497" t="s">
        <v>8223</v>
      </c>
      <c r="G4497" t="s">
        <v>3751</v>
      </c>
      <c r="H4497" t="s">
        <v>3751</v>
      </c>
      <c r="I4497" t="s">
        <v>3751</v>
      </c>
      <c r="J4497">
        <v>0</v>
      </c>
      <c r="K4497">
        <v>0</v>
      </c>
    </row>
    <row r="4498" spans="1:11" x14ac:dyDescent="0.25">
      <c r="A4498" t="s">
        <v>8224</v>
      </c>
      <c r="G4498" t="s">
        <v>3751</v>
      </c>
      <c r="H4498" t="s">
        <v>3751</v>
      </c>
      <c r="I4498" t="s">
        <v>3751</v>
      </c>
      <c r="J4498">
        <v>0</v>
      </c>
      <c r="K4498">
        <v>0</v>
      </c>
    </row>
    <row r="4499" spans="1:11" x14ac:dyDescent="0.25">
      <c r="A4499" t="s">
        <v>8225</v>
      </c>
      <c r="G4499" t="s">
        <v>3751</v>
      </c>
      <c r="H4499" t="s">
        <v>3751</v>
      </c>
      <c r="I4499" t="s">
        <v>3751</v>
      </c>
      <c r="J4499">
        <v>0</v>
      </c>
      <c r="K4499">
        <v>0</v>
      </c>
    </row>
    <row r="4500" spans="1:11" x14ac:dyDescent="0.25">
      <c r="A4500" t="s">
        <v>8226</v>
      </c>
      <c r="G4500" t="s">
        <v>3751</v>
      </c>
      <c r="H4500" t="s">
        <v>3751</v>
      </c>
      <c r="I4500" t="s">
        <v>3751</v>
      </c>
      <c r="J4500">
        <v>0</v>
      </c>
      <c r="K4500">
        <v>0</v>
      </c>
    </row>
    <row r="4501" spans="1:11" x14ac:dyDescent="0.25">
      <c r="A4501" t="s">
        <v>8227</v>
      </c>
      <c r="G4501" t="s">
        <v>3751</v>
      </c>
      <c r="H4501" t="s">
        <v>3751</v>
      </c>
      <c r="I4501" t="s">
        <v>3751</v>
      </c>
      <c r="J4501">
        <v>0</v>
      </c>
      <c r="K4501">
        <v>0</v>
      </c>
    </row>
    <row r="4502" spans="1:11" x14ac:dyDescent="0.25">
      <c r="A4502" t="s">
        <v>8228</v>
      </c>
      <c r="G4502" t="s">
        <v>3751</v>
      </c>
      <c r="H4502" t="s">
        <v>3751</v>
      </c>
      <c r="I4502" t="s">
        <v>3751</v>
      </c>
      <c r="J4502">
        <v>0</v>
      </c>
      <c r="K4502">
        <v>0</v>
      </c>
    </row>
    <row r="4503" spans="1:11" x14ac:dyDescent="0.25">
      <c r="A4503" t="s">
        <v>8229</v>
      </c>
      <c r="G4503" t="s">
        <v>3751</v>
      </c>
      <c r="H4503" t="s">
        <v>3751</v>
      </c>
      <c r="I4503" t="s">
        <v>3751</v>
      </c>
      <c r="J4503">
        <v>0</v>
      </c>
      <c r="K4503">
        <v>0</v>
      </c>
    </row>
    <row r="4504" spans="1:11" x14ac:dyDescent="0.25">
      <c r="A4504" t="s">
        <v>8230</v>
      </c>
      <c r="G4504" t="s">
        <v>3751</v>
      </c>
      <c r="H4504" t="s">
        <v>3751</v>
      </c>
      <c r="I4504" t="s">
        <v>3751</v>
      </c>
      <c r="J4504">
        <v>0</v>
      </c>
      <c r="K4504">
        <v>0</v>
      </c>
    </row>
    <row r="4505" spans="1:11" x14ac:dyDescent="0.25">
      <c r="A4505" t="s">
        <v>8231</v>
      </c>
      <c r="G4505" t="s">
        <v>3751</v>
      </c>
      <c r="H4505" t="s">
        <v>3751</v>
      </c>
      <c r="I4505" t="s">
        <v>3751</v>
      </c>
      <c r="J4505">
        <v>0</v>
      </c>
      <c r="K4505">
        <v>0</v>
      </c>
    </row>
    <row r="4506" spans="1:11" x14ac:dyDescent="0.25">
      <c r="A4506" t="s">
        <v>8232</v>
      </c>
      <c r="G4506" t="s">
        <v>3751</v>
      </c>
      <c r="H4506" t="s">
        <v>3751</v>
      </c>
      <c r="I4506" t="s">
        <v>3751</v>
      </c>
      <c r="J4506">
        <v>0</v>
      </c>
      <c r="K4506">
        <v>0</v>
      </c>
    </row>
    <row r="4507" spans="1:11" x14ac:dyDescent="0.25">
      <c r="A4507" t="s">
        <v>8233</v>
      </c>
      <c r="G4507" t="s">
        <v>3751</v>
      </c>
      <c r="H4507" t="s">
        <v>3751</v>
      </c>
      <c r="I4507" t="s">
        <v>3751</v>
      </c>
      <c r="J4507">
        <v>0</v>
      </c>
      <c r="K4507">
        <v>0</v>
      </c>
    </row>
    <row r="4508" spans="1:11" x14ac:dyDescent="0.25">
      <c r="A4508" t="s">
        <v>8234</v>
      </c>
      <c r="G4508" t="s">
        <v>3751</v>
      </c>
      <c r="H4508" t="s">
        <v>3751</v>
      </c>
      <c r="I4508" t="s">
        <v>3751</v>
      </c>
      <c r="J4508">
        <v>0</v>
      </c>
      <c r="K4508">
        <v>0</v>
      </c>
    </row>
    <row r="4509" spans="1:11" x14ac:dyDescent="0.25">
      <c r="A4509" t="s">
        <v>8235</v>
      </c>
      <c r="G4509" t="s">
        <v>3751</v>
      </c>
      <c r="H4509" t="s">
        <v>3751</v>
      </c>
      <c r="I4509" t="s">
        <v>3751</v>
      </c>
      <c r="J4509">
        <v>0</v>
      </c>
      <c r="K4509">
        <v>0</v>
      </c>
    </row>
    <row r="4510" spans="1:11" x14ac:dyDescent="0.25">
      <c r="A4510" t="s">
        <v>8236</v>
      </c>
      <c r="G4510" t="s">
        <v>3751</v>
      </c>
      <c r="H4510" t="s">
        <v>3751</v>
      </c>
      <c r="I4510" t="s">
        <v>3751</v>
      </c>
      <c r="J4510">
        <v>0</v>
      </c>
      <c r="K4510">
        <v>0</v>
      </c>
    </row>
    <row r="4511" spans="1:11" x14ac:dyDescent="0.25">
      <c r="A4511" t="s">
        <v>8237</v>
      </c>
      <c r="G4511" t="s">
        <v>3751</v>
      </c>
      <c r="H4511" t="s">
        <v>3751</v>
      </c>
      <c r="I4511" t="s">
        <v>3751</v>
      </c>
      <c r="J4511">
        <v>0</v>
      </c>
      <c r="K4511">
        <v>0</v>
      </c>
    </row>
    <row r="4512" spans="1:11" x14ac:dyDescent="0.25">
      <c r="A4512" t="s">
        <v>8165</v>
      </c>
      <c r="G4512" t="s">
        <v>3751</v>
      </c>
      <c r="H4512" t="s">
        <v>3751</v>
      </c>
      <c r="I4512" t="s">
        <v>3751</v>
      </c>
      <c r="J4512">
        <v>0</v>
      </c>
      <c r="K4512">
        <v>0</v>
      </c>
    </row>
    <row r="4513" spans="1:11" x14ac:dyDescent="0.25">
      <c r="A4513" t="s">
        <v>8238</v>
      </c>
      <c r="G4513" t="s">
        <v>3751</v>
      </c>
      <c r="H4513" t="s">
        <v>3751</v>
      </c>
      <c r="I4513" t="s">
        <v>3751</v>
      </c>
      <c r="J4513">
        <v>0</v>
      </c>
      <c r="K4513">
        <v>0</v>
      </c>
    </row>
    <row r="4514" spans="1:11" x14ac:dyDescent="0.25">
      <c r="A4514" t="s">
        <v>8239</v>
      </c>
      <c r="G4514" t="s">
        <v>3751</v>
      </c>
      <c r="H4514" t="s">
        <v>3751</v>
      </c>
      <c r="I4514" t="s">
        <v>3751</v>
      </c>
      <c r="J4514">
        <v>0</v>
      </c>
      <c r="K4514">
        <v>0</v>
      </c>
    </row>
    <row r="4515" spans="1:11" x14ac:dyDescent="0.25">
      <c r="A4515" t="s">
        <v>8240</v>
      </c>
      <c r="G4515" t="s">
        <v>3751</v>
      </c>
      <c r="H4515" t="s">
        <v>3751</v>
      </c>
      <c r="I4515" t="s">
        <v>3751</v>
      </c>
      <c r="J4515">
        <v>0</v>
      </c>
      <c r="K4515">
        <v>0</v>
      </c>
    </row>
    <row r="4516" spans="1:11" x14ac:dyDescent="0.25">
      <c r="A4516" t="s">
        <v>8241</v>
      </c>
      <c r="G4516" t="s">
        <v>3751</v>
      </c>
      <c r="H4516" t="s">
        <v>3751</v>
      </c>
      <c r="I4516" t="s">
        <v>3751</v>
      </c>
      <c r="J4516">
        <v>0</v>
      </c>
      <c r="K4516">
        <v>0</v>
      </c>
    </row>
    <row r="4517" spans="1:11" x14ac:dyDescent="0.25">
      <c r="A4517" t="s">
        <v>8242</v>
      </c>
      <c r="G4517" t="s">
        <v>3751</v>
      </c>
      <c r="H4517" t="s">
        <v>3751</v>
      </c>
      <c r="I4517" t="s">
        <v>3751</v>
      </c>
      <c r="J4517">
        <v>0</v>
      </c>
      <c r="K4517">
        <v>0</v>
      </c>
    </row>
    <row r="4518" spans="1:11" x14ac:dyDescent="0.25">
      <c r="A4518" t="s">
        <v>8243</v>
      </c>
      <c r="G4518" t="s">
        <v>3751</v>
      </c>
      <c r="H4518" t="s">
        <v>3751</v>
      </c>
      <c r="I4518" t="s">
        <v>3751</v>
      </c>
      <c r="J4518">
        <v>0</v>
      </c>
      <c r="K4518">
        <v>0</v>
      </c>
    </row>
    <row r="4519" spans="1:11" x14ac:dyDescent="0.25">
      <c r="A4519" t="s">
        <v>8165</v>
      </c>
      <c r="G4519" t="s">
        <v>3751</v>
      </c>
      <c r="H4519" t="s">
        <v>3751</v>
      </c>
      <c r="I4519" t="s">
        <v>3751</v>
      </c>
      <c r="J4519">
        <v>0</v>
      </c>
      <c r="K4519">
        <v>0</v>
      </c>
    </row>
    <row r="4520" spans="1:11" x14ac:dyDescent="0.25">
      <c r="A4520" t="s">
        <v>8165</v>
      </c>
      <c r="G4520" t="s">
        <v>3751</v>
      </c>
      <c r="H4520" t="s">
        <v>3751</v>
      </c>
      <c r="I4520" t="s">
        <v>3751</v>
      </c>
      <c r="J4520">
        <v>0</v>
      </c>
      <c r="K4520">
        <v>0</v>
      </c>
    </row>
    <row r="4521" spans="1:11" x14ac:dyDescent="0.25">
      <c r="A4521" t="s">
        <v>8165</v>
      </c>
      <c r="G4521" t="s">
        <v>3751</v>
      </c>
      <c r="H4521" t="s">
        <v>3751</v>
      </c>
      <c r="I4521" t="s">
        <v>3751</v>
      </c>
      <c r="J4521">
        <v>0</v>
      </c>
      <c r="K4521">
        <v>0</v>
      </c>
    </row>
    <row r="4522" spans="1:11" x14ac:dyDescent="0.25">
      <c r="A4522" t="s">
        <v>8244</v>
      </c>
      <c r="G4522" t="s">
        <v>3751</v>
      </c>
      <c r="H4522" t="s">
        <v>3751</v>
      </c>
      <c r="I4522" t="s">
        <v>3751</v>
      </c>
      <c r="J4522">
        <v>0</v>
      </c>
      <c r="K4522">
        <v>0</v>
      </c>
    </row>
    <row r="4523" spans="1:11" x14ac:dyDescent="0.25">
      <c r="A4523" t="s">
        <v>8245</v>
      </c>
      <c r="G4523" t="s">
        <v>3751</v>
      </c>
      <c r="H4523" t="s">
        <v>3751</v>
      </c>
      <c r="I4523" t="s">
        <v>3751</v>
      </c>
      <c r="J4523">
        <v>0</v>
      </c>
      <c r="K4523">
        <v>0</v>
      </c>
    </row>
    <row r="4524" spans="1:11" x14ac:dyDescent="0.25">
      <c r="A4524" t="s">
        <v>8246</v>
      </c>
      <c r="G4524" t="s">
        <v>3751</v>
      </c>
      <c r="H4524" t="s">
        <v>3751</v>
      </c>
      <c r="I4524" t="s">
        <v>3751</v>
      </c>
      <c r="J4524">
        <v>0</v>
      </c>
      <c r="K4524">
        <v>0</v>
      </c>
    </row>
    <row r="4525" spans="1:11" x14ac:dyDescent="0.25">
      <c r="A4525" t="s">
        <v>8247</v>
      </c>
      <c r="G4525" t="s">
        <v>3751</v>
      </c>
      <c r="H4525" t="s">
        <v>3751</v>
      </c>
      <c r="I4525" t="s">
        <v>3751</v>
      </c>
      <c r="J4525">
        <v>0</v>
      </c>
      <c r="K4525">
        <v>0</v>
      </c>
    </row>
    <row r="4526" spans="1:11" x14ac:dyDescent="0.25">
      <c r="A4526" t="s">
        <v>8248</v>
      </c>
      <c r="G4526" t="s">
        <v>3751</v>
      </c>
      <c r="H4526" t="s">
        <v>3751</v>
      </c>
      <c r="I4526" t="s">
        <v>3751</v>
      </c>
      <c r="J4526">
        <v>0</v>
      </c>
      <c r="K4526">
        <v>0</v>
      </c>
    </row>
    <row r="4527" spans="1:11" x14ac:dyDescent="0.25">
      <c r="A4527" t="s">
        <v>8249</v>
      </c>
      <c r="G4527" t="s">
        <v>3751</v>
      </c>
      <c r="H4527" t="s">
        <v>3751</v>
      </c>
      <c r="I4527" t="s">
        <v>3751</v>
      </c>
      <c r="J4527">
        <v>0</v>
      </c>
      <c r="K4527">
        <v>0</v>
      </c>
    </row>
    <row r="4528" spans="1:11" x14ac:dyDescent="0.25">
      <c r="A4528" t="s">
        <v>8250</v>
      </c>
      <c r="G4528" t="s">
        <v>3751</v>
      </c>
      <c r="H4528" t="s">
        <v>3751</v>
      </c>
      <c r="I4528" t="s">
        <v>3751</v>
      </c>
      <c r="J4528">
        <v>0</v>
      </c>
      <c r="K4528">
        <v>0</v>
      </c>
    </row>
    <row r="4529" spans="1:11" x14ac:dyDescent="0.25">
      <c r="A4529" t="s">
        <v>8251</v>
      </c>
      <c r="G4529" t="s">
        <v>3751</v>
      </c>
      <c r="H4529" t="s">
        <v>3751</v>
      </c>
      <c r="I4529" t="s">
        <v>3751</v>
      </c>
      <c r="J4529">
        <v>0</v>
      </c>
      <c r="K4529">
        <v>0</v>
      </c>
    </row>
    <row r="4530" spans="1:11" x14ac:dyDescent="0.25">
      <c r="A4530" t="s">
        <v>8252</v>
      </c>
      <c r="G4530" t="s">
        <v>3751</v>
      </c>
      <c r="H4530" t="s">
        <v>3751</v>
      </c>
      <c r="I4530" t="s">
        <v>3751</v>
      </c>
      <c r="J4530">
        <v>0</v>
      </c>
      <c r="K4530">
        <v>0</v>
      </c>
    </row>
    <row r="4531" spans="1:11" x14ac:dyDescent="0.25">
      <c r="A4531" t="s">
        <v>8253</v>
      </c>
      <c r="G4531" t="s">
        <v>3751</v>
      </c>
      <c r="H4531" t="s">
        <v>3751</v>
      </c>
      <c r="I4531" t="s">
        <v>3751</v>
      </c>
      <c r="J4531">
        <v>0</v>
      </c>
      <c r="K4531">
        <v>0</v>
      </c>
    </row>
    <row r="4532" spans="1:11" x14ac:dyDescent="0.25">
      <c r="A4532" t="s">
        <v>8254</v>
      </c>
      <c r="G4532" t="s">
        <v>3751</v>
      </c>
      <c r="H4532" t="s">
        <v>3751</v>
      </c>
      <c r="I4532" t="s">
        <v>3751</v>
      </c>
      <c r="J4532">
        <v>0</v>
      </c>
      <c r="K4532">
        <v>0</v>
      </c>
    </row>
    <row r="4533" spans="1:11" x14ac:dyDescent="0.25">
      <c r="A4533" t="s">
        <v>8255</v>
      </c>
      <c r="G4533" t="s">
        <v>3751</v>
      </c>
      <c r="H4533" t="s">
        <v>3751</v>
      </c>
      <c r="I4533" t="s">
        <v>3751</v>
      </c>
      <c r="J4533">
        <v>0</v>
      </c>
      <c r="K4533">
        <v>0</v>
      </c>
    </row>
    <row r="4534" spans="1:11" x14ac:dyDescent="0.25">
      <c r="A4534" t="s">
        <v>8256</v>
      </c>
      <c r="G4534" t="s">
        <v>3751</v>
      </c>
      <c r="H4534" t="s">
        <v>3751</v>
      </c>
      <c r="I4534" t="s">
        <v>3751</v>
      </c>
      <c r="J4534">
        <v>0</v>
      </c>
      <c r="K4534">
        <v>0</v>
      </c>
    </row>
    <row r="4535" spans="1:11" x14ac:dyDescent="0.25">
      <c r="A4535" t="s">
        <v>8257</v>
      </c>
      <c r="G4535" t="s">
        <v>3751</v>
      </c>
      <c r="H4535" t="s">
        <v>3751</v>
      </c>
      <c r="I4535" t="s">
        <v>3751</v>
      </c>
      <c r="J4535">
        <v>0</v>
      </c>
      <c r="K4535">
        <v>0</v>
      </c>
    </row>
    <row r="4536" spans="1:11" x14ac:dyDescent="0.25">
      <c r="A4536" t="s">
        <v>8258</v>
      </c>
      <c r="G4536" t="s">
        <v>3751</v>
      </c>
      <c r="H4536" t="s">
        <v>3751</v>
      </c>
      <c r="I4536" t="s">
        <v>3751</v>
      </c>
      <c r="J4536">
        <v>0</v>
      </c>
      <c r="K4536">
        <v>0</v>
      </c>
    </row>
    <row r="4537" spans="1:11" x14ac:dyDescent="0.25">
      <c r="A4537" t="s">
        <v>8259</v>
      </c>
      <c r="G4537" t="s">
        <v>3751</v>
      </c>
      <c r="H4537" t="s">
        <v>3751</v>
      </c>
      <c r="I4537" t="s">
        <v>3751</v>
      </c>
      <c r="J4537">
        <v>0</v>
      </c>
      <c r="K4537">
        <v>0</v>
      </c>
    </row>
    <row r="4538" spans="1:11" x14ac:dyDescent="0.25">
      <c r="A4538" t="s">
        <v>8260</v>
      </c>
      <c r="G4538" t="s">
        <v>3751</v>
      </c>
      <c r="H4538" t="s">
        <v>3751</v>
      </c>
      <c r="I4538" t="s">
        <v>3751</v>
      </c>
      <c r="J4538">
        <v>0</v>
      </c>
      <c r="K4538">
        <v>0</v>
      </c>
    </row>
    <row r="4539" spans="1:11" x14ac:dyDescent="0.25">
      <c r="A4539" t="s">
        <v>8261</v>
      </c>
      <c r="G4539" t="s">
        <v>3751</v>
      </c>
      <c r="H4539" t="s">
        <v>3751</v>
      </c>
      <c r="I4539" t="s">
        <v>3751</v>
      </c>
      <c r="J4539">
        <v>0</v>
      </c>
      <c r="K4539">
        <v>0</v>
      </c>
    </row>
    <row r="4540" spans="1:11" x14ac:dyDescent="0.25">
      <c r="A4540" t="s">
        <v>8262</v>
      </c>
      <c r="G4540" t="s">
        <v>3751</v>
      </c>
      <c r="H4540" t="s">
        <v>3751</v>
      </c>
      <c r="I4540" t="s">
        <v>3751</v>
      </c>
      <c r="J4540">
        <v>0</v>
      </c>
      <c r="K4540">
        <v>0</v>
      </c>
    </row>
    <row r="4541" spans="1:11" x14ac:dyDescent="0.25">
      <c r="A4541" t="s">
        <v>8263</v>
      </c>
      <c r="G4541" t="s">
        <v>3751</v>
      </c>
      <c r="H4541" t="s">
        <v>3751</v>
      </c>
      <c r="I4541" t="s">
        <v>3751</v>
      </c>
      <c r="J4541">
        <v>0</v>
      </c>
      <c r="K4541">
        <v>0</v>
      </c>
    </row>
    <row r="4542" spans="1:11" x14ac:dyDescent="0.25">
      <c r="A4542" t="s">
        <v>8264</v>
      </c>
      <c r="G4542" t="s">
        <v>3751</v>
      </c>
      <c r="H4542" t="s">
        <v>3751</v>
      </c>
      <c r="I4542" t="s">
        <v>3751</v>
      </c>
      <c r="J4542">
        <v>0</v>
      </c>
      <c r="K4542">
        <v>0</v>
      </c>
    </row>
    <row r="4543" spans="1:11" x14ac:dyDescent="0.25">
      <c r="A4543" t="s">
        <v>8265</v>
      </c>
      <c r="G4543" t="s">
        <v>3751</v>
      </c>
      <c r="H4543" t="s">
        <v>3751</v>
      </c>
      <c r="I4543" t="s">
        <v>3751</v>
      </c>
      <c r="J4543">
        <v>0</v>
      </c>
      <c r="K4543">
        <v>0</v>
      </c>
    </row>
    <row r="4544" spans="1:11" x14ac:dyDescent="0.25">
      <c r="A4544" t="s">
        <v>8266</v>
      </c>
      <c r="G4544" t="s">
        <v>3751</v>
      </c>
      <c r="H4544" t="s">
        <v>3751</v>
      </c>
      <c r="I4544" t="s">
        <v>3751</v>
      </c>
      <c r="J4544">
        <v>0</v>
      </c>
      <c r="K4544">
        <v>0</v>
      </c>
    </row>
    <row r="4545" spans="1:11" x14ac:dyDescent="0.25">
      <c r="A4545" t="s">
        <v>8267</v>
      </c>
      <c r="G4545" t="s">
        <v>3751</v>
      </c>
      <c r="H4545" t="s">
        <v>3751</v>
      </c>
      <c r="I4545" t="s">
        <v>3751</v>
      </c>
      <c r="J4545">
        <v>0</v>
      </c>
      <c r="K4545">
        <v>0</v>
      </c>
    </row>
    <row r="4546" spans="1:11" x14ac:dyDescent="0.25">
      <c r="A4546" t="s">
        <v>8268</v>
      </c>
      <c r="G4546" t="s">
        <v>3751</v>
      </c>
      <c r="H4546" t="s">
        <v>3751</v>
      </c>
      <c r="I4546" t="s">
        <v>3751</v>
      </c>
      <c r="J4546">
        <v>0</v>
      </c>
      <c r="K4546">
        <v>0</v>
      </c>
    </row>
    <row r="4547" spans="1:11" x14ac:dyDescent="0.25">
      <c r="A4547" t="s">
        <v>8269</v>
      </c>
      <c r="G4547" t="s">
        <v>3751</v>
      </c>
      <c r="H4547" t="s">
        <v>3751</v>
      </c>
      <c r="I4547" t="s">
        <v>3751</v>
      </c>
      <c r="J4547">
        <v>0</v>
      </c>
      <c r="K4547">
        <v>0</v>
      </c>
    </row>
    <row r="4548" spans="1:11" x14ac:dyDescent="0.25">
      <c r="A4548" t="s">
        <v>8270</v>
      </c>
      <c r="G4548" t="s">
        <v>3751</v>
      </c>
      <c r="H4548" t="s">
        <v>3751</v>
      </c>
      <c r="I4548" t="s">
        <v>3751</v>
      </c>
      <c r="J4548">
        <v>0</v>
      </c>
      <c r="K4548">
        <v>0</v>
      </c>
    </row>
    <row r="4549" spans="1:11" x14ac:dyDescent="0.25">
      <c r="A4549" t="s">
        <v>8271</v>
      </c>
      <c r="G4549" t="s">
        <v>3751</v>
      </c>
      <c r="H4549" t="s">
        <v>3751</v>
      </c>
      <c r="I4549" t="s">
        <v>3751</v>
      </c>
      <c r="J4549">
        <v>0</v>
      </c>
      <c r="K4549">
        <v>0</v>
      </c>
    </row>
    <row r="4550" spans="1:11" x14ac:dyDescent="0.25">
      <c r="A4550" t="s">
        <v>8272</v>
      </c>
      <c r="G4550" t="s">
        <v>3751</v>
      </c>
      <c r="H4550" t="s">
        <v>3751</v>
      </c>
      <c r="I4550" t="s">
        <v>3751</v>
      </c>
      <c r="J4550">
        <v>0</v>
      </c>
      <c r="K4550">
        <v>0</v>
      </c>
    </row>
    <row r="4551" spans="1:11" x14ac:dyDescent="0.25">
      <c r="A4551" t="s">
        <v>8273</v>
      </c>
      <c r="G4551" t="s">
        <v>3751</v>
      </c>
      <c r="H4551" t="s">
        <v>3751</v>
      </c>
      <c r="I4551" t="s">
        <v>3751</v>
      </c>
      <c r="J4551">
        <v>0</v>
      </c>
      <c r="K4551">
        <v>0</v>
      </c>
    </row>
    <row r="4552" spans="1:11" x14ac:dyDescent="0.25">
      <c r="A4552" t="s">
        <v>8274</v>
      </c>
      <c r="G4552" t="s">
        <v>3751</v>
      </c>
      <c r="H4552" t="s">
        <v>3751</v>
      </c>
      <c r="I4552" t="s">
        <v>3751</v>
      </c>
      <c r="J4552">
        <v>0</v>
      </c>
      <c r="K4552">
        <v>0</v>
      </c>
    </row>
    <row r="4553" spans="1:11" x14ac:dyDescent="0.25">
      <c r="A4553" t="s">
        <v>8275</v>
      </c>
      <c r="G4553" t="s">
        <v>3751</v>
      </c>
      <c r="H4553" t="s">
        <v>3751</v>
      </c>
      <c r="I4553" t="s">
        <v>3751</v>
      </c>
      <c r="J4553">
        <v>0</v>
      </c>
      <c r="K4553">
        <v>0</v>
      </c>
    </row>
    <row r="4554" spans="1:11" x14ac:dyDescent="0.25">
      <c r="A4554" t="s">
        <v>8276</v>
      </c>
      <c r="G4554" t="s">
        <v>3751</v>
      </c>
      <c r="H4554" t="s">
        <v>3751</v>
      </c>
      <c r="I4554" t="s">
        <v>3751</v>
      </c>
      <c r="J4554">
        <v>0</v>
      </c>
      <c r="K4554">
        <v>0</v>
      </c>
    </row>
    <row r="4555" spans="1:11" x14ac:dyDescent="0.25">
      <c r="A4555" t="s">
        <v>8277</v>
      </c>
      <c r="G4555" t="s">
        <v>3751</v>
      </c>
      <c r="H4555" t="s">
        <v>3751</v>
      </c>
      <c r="I4555" t="s">
        <v>3751</v>
      </c>
      <c r="J4555">
        <v>0</v>
      </c>
      <c r="K4555">
        <v>0</v>
      </c>
    </row>
    <row r="4556" spans="1:11" x14ac:dyDescent="0.25">
      <c r="A4556" t="s">
        <v>8278</v>
      </c>
      <c r="G4556" t="s">
        <v>3751</v>
      </c>
      <c r="H4556" t="s">
        <v>3751</v>
      </c>
      <c r="I4556" t="s">
        <v>3751</v>
      </c>
      <c r="J4556">
        <v>0</v>
      </c>
      <c r="K4556">
        <v>0</v>
      </c>
    </row>
    <row r="4557" spans="1:11" x14ac:dyDescent="0.25">
      <c r="A4557" t="s">
        <v>8279</v>
      </c>
      <c r="G4557" t="s">
        <v>3751</v>
      </c>
      <c r="H4557" t="s">
        <v>3751</v>
      </c>
      <c r="I4557" t="s">
        <v>3751</v>
      </c>
      <c r="J4557">
        <v>0</v>
      </c>
      <c r="K4557">
        <v>0</v>
      </c>
    </row>
    <row r="4558" spans="1:11" x14ac:dyDescent="0.25">
      <c r="A4558" t="s">
        <v>8280</v>
      </c>
      <c r="G4558" t="s">
        <v>3751</v>
      </c>
      <c r="H4558" t="s">
        <v>3751</v>
      </c>
      <c r="I4558" t="s">
        <v>3751</v>
      </c>
      <c r="J4558">
        <v>0</v>
      </c>
      <c r="K4558">
        <v>0</v>
      </c>
    </row>
    <row r="4559" spans="1:11" x14ac:dyDescent="0.25">
      <c r="A4559" t="s">
        <v>8281</v>
      </c>
      <c r="G4559" t="s">
        <v>3751</v>
      </c>
      <c r="H4559" t="s">
        <v>3751</v>
      </c>
      <c r="I4559" t="s">
        <v>3751</v>
      </c>
      <c r="J4559">
        <v>0</v>
      </c>
      <c r="K4559">
        <v>0</v>
      </c>
    </row>
    <row r="4560" spans="1:11" x14ac:dyDescent="0.25">
      <c r="A4560" t="s">
        <v>8282</v>
      </c>
      <c r="G4560" t="s">
        <v>3751</v>
      </c>
      <c r="H4560" t="s">
        <v>3751</v>
      </c>
      <c r="I4560" t="s">
        <v>3751</v>
      </c>
      <c r="J4560">
        <v>0</v>
      </c>
      <c r="K4560">
        <v>0</v>
      </c>
    </row>
    <row r="4561" spans="1:11" x14ac:dyDescent="0.25">
      <c r="A4561" t="s">
        <v>8283</v>
      </c>
      <c r="G4561" t="s">
        <v>3751</v>
      </c>
      <c r="H4561" t="s">
        <v>3751</v>
      </c>
      <c r="I4561" t="s">
        <v>3751</v>
      </c>
      <c r="J4561">
        <v>0</v>
      </c>
      <c r="K4561">
        <v>0</v>
      </c>
    </row>
    <row r="4562" spans="1:11" x14ac:dyDescent="0.25">
      <c r="A4562" t="s">
        <v>8284</v>
      </c>
      <c r="G4562" t="s">
        <v>3751</v>
      </c>
      <c r="H4562" t="s">
        <v>3751</v>
      </c>
      <c r="I4562" t="s">
        <v>3751</v>
      </c>
      <c r="J4562">
        <v>0</v>
      </c>
      <c r="K4562">
        <v>0</v>
      </c>
    </row>
    <row r="4563" spans="1:11" x14ac:dyDescent="0.25">
      <c r="A4563" t="s">
        <v>8285</v>
      </c>
      <c r="G4563" t="s">
        <v>3751</v>
      </c>
      <c r="H4563" t="s">
        <v>3751</v>
      </c>
      <c r="I4563" t="s">
        <v>3751</v>
      </c>
      <c r="J4563">
        <v>0</v>
      </c>
      <c r="K4563">
        <v>0</v>
      </c>
    </row>
    <row r="4564" spans="1:11" x14ac:dyDescent="0.25">
      <c r="A4564" t="s">
        <v>8286</v>
      </c>
      <c r="G4564" t="s">
        <v>3751</v>
      </c>
      <c r="H4564" t="s">
        <v>3751</v>
      </c>
      <c r="I4564" t="s">
        <v>3751</v>
      </c>
      <c r="J4564">
        <v>0</v>
      </c>
      <c r="K4564">
        <v>0</v>
      </c>
    </row>
    <row r="4565" spans="1:11" x14ac:dyDescent="0.25">
      <c r="A4565" t="s">
        <v>8287</v>
      </c>
      <c r="G4565" t="s">
        <v>3751</v>
      </c>
      <c r="H4565" t="s">
        <v>3751</v>
      </c>
      <c r="I4565" t="s">
        <v>3751</v>
      </c>
      <c r="J4565">
        <v>0</v>
      </c>
      <c r="K4565">
        <v>0</v>
      </c>
    </row>
    <row r="4566" spans="1:11" x14ac:dyDescent="0.25">
      <c r="A4566" t="s">
        <v>8288</v>
      </c>
      <c r="G4566" t="s">
        <v>3751</v>
      </c>
      <c r="H4566" t="s">
        <v>3751</v>
      </c>
      <c r="I4566" t="s">
        <v>3751</v>
      </c>
      <c r="J4566">
        <v>0</v>
      </c>
      <c r="K4566">
        <v>0</v>
      </c>
    </row>
    <row r="4567" spans="1:11" x14ac:dyDescent="0.25">
      <c r="A4567" t="s">
        <v>8289</v>
      </c>
      <c r="G4567" t="s">
        <v>3751</v>
      </c>
      <c r="H4567" t="s">
        <v>3751</v>
      </c>
      <c r="I4567" t="s">
        <v>3751</v>
      </c>
      <c r="J4567">
        <v>0</v>
      </c>
      <c r="K4567">
        <v>0</v>
      </c>
    </row>
    <row r="4568" spans="1:11" x14ac:dyDescent="0.25">
      <c r="A4568" t="s">
        <v>8290</v>
      </c>
      <c r="G4568" t="s">
        <v>3751</v>
      </c>
      <c r="H4568" t="s">
        <v>3751</v>
      </c>
      <c r="I4568" t="s">
        <v>3751</v>
      </c>
      <c r="J4568">
        <v>0</v>
      </c>
      <c r="K4568">
        <v>0</v>
      </c>
    </row>
    <row r="4569" spans="1:11" x14ac:dyDescent="0.25">
      <c r="A4569" t="s">
        <v>8291</v>
      </c>
      <c r="G4569" t="s">
        <v>3751</v>
      </c>
      <c r="H4569" t="s">
        <v>3751</v>
      </c>
      <c r="I4569" t="s">
        <v>3751</v>
      </c>
      <c r="J4569">
        <v>0</v>
      </c>
      <c r="K4569">
        <v>0</v>
      </c>
    </row>
    <row r="4570" spans="1:11" x14ac:dyDescent="0.25">
      <c r="A4570" t="s">
        <v>8292</v>
      </c>
      <c r="G4570" t="s">
        <v>3751</v>
      </c>
      <c r="H4570" t="s">
        <v>3751</v>
      </c>
      <c r="I4570" t="s">
        <v>3751</v>
      </c>
      <c r="J4570">
        <v>0</v>
      </c>
      <c r="K4570">
        <v>0</v>
      </c>
    </row>
    <row r="4571" spans="1:11" x14ac:dyDescent="0.25">
      <c r="A4571" t="s">
        <v>8293</v>
      </c>
      <c r="G4571" t="s">
        <v>3751</v>
      </c>
      <c r="H4571" t="s">
        <v>3751</v>
      </c>
      <c r="I4571" t="s">
        <v>3751</v>
      </c>
      <c r="J4571">
        <v>0</v>
      </c>
      <c r="K4571">
        <v>0</v>
      </c>
    </row>
    <row r="4572" spans="1:11" x14ac:dyDescent="0.25">
      <c r="A4572" t="s">
        <v>8294</v>
      </c>
      <c r="G4572" t="s">
        <v>3751</v>
      </c>
      <c r="H4572" t="s">
        <v>3751</v>
      </c>
      <c r="I4572" t="s">
        <v>3751</v>
      </c>
      <c r="J4572">
        <v>0</v>
      </c>
      <c r="K4572">
        <v>0</v>
      </c>
    </row>
    <row r="4573" spans="1:11" x14ac:dyDescent="0.25">
      <c r="A4573" t="s">
        <v>8295</v>
      </c>
      <c r="G4573" t="s">
        <v>3751</v>
      </c>
      <c r="H4573" t="s">
        <v>3751</v>
      </c>
      <c r="I4573" t="s">
        <v>3751</v>
      </c>
      <c r="J4573">
        <v>0</v>
      </c>
      <c r="K4573">
        <v>0</v>
      </c>
    </row>
    <row r="4574" spans="1:11" x14ac:dyDescent="0.25">
      <c r="A4574" t="s">
        <v>8296</v>
      </c>
      <c r="G4574" t="s">
        <v>3751</v>
      </c>
      <c r="H4574" t="s">
        <v>3751</v>
      </c>
      <c r="I4574" t="s">
        <v>3751</v>
      </c>
      <c r="J4574">
        <v>0</v>
      </c>
      <c r="K4574">
        <v>0</v>
      </c>
    </row>
    <row r="4575" spans="1:11" x14ac:dyDescent="0.25">
      <c r="A4575" t="s">
        <v>8297</v>
      </c>
      <c r="G4575" t="s">
        <v>3751</v>
      </c>
      <c r="H4575" t="s">
        <v>3751</v>
      </c>
      <c r="I4575" t="s">
        <v>3751</v>
      </c>
      <c r="J4575">
        <v>0</v>
      </c>
      <c r="K4575">
        <v>0</v>
      </c>
    </row>
    <row r="4576" spans="1:11" x14ac:dyDescent="0.25">
      <c r="A4576" t="s">
        <v>8298</v>
      </c>
      <c r="G4576" t="s">
        <v>3751</v>
      </c>
      <c r="H4576" t="s">
        <v>3751</v>
      </c>
      <c r="I4576" t="s">
        <v>3751</v>
      </c>
      <c r="J4576">
        <v>0</v>
      </c>
      <c r="K4576">
        <v>0</v>
      </c>
    </row>
    <row r="4577" spans="1:11" x14ac:dyDescent="0.25">
      <c r="A4577" t="s">
        <v>8299</v>
      </c>
      <c r="G4577" t="s">
        <v>3751</v>
      </c>
      <c r="H4577" t="s">
        <v>3751</v>
      </c>
      <c r="I4577" t="s">
        <v>3751</v>
      </c>
      <c r="J4577">
        <v>0</v>
      </c>
      <c r="K4577">
        <v>0</v>
      </c>
    </row>
    <row r="4578" spans="1:11" x14ac:dyDescent="0.25">
      <c r="A4578" t="s">
        <v>8300</v>
      </c>
      <c r="G4578" t="s">
        <v>3751</v>
      </c>
      <c r="H4578" t="s">
        <v>3751</v>
      </c>
      <c r="I4578" t="s">
        <v>3751</v>
      </c>
      <c r="J4578">
        <v>0</v>
      </c>
      <c r="K4578">
        <v>0</v>
      </c>
    </row>
    <row r="4579" spans="1:11" x14ac:dyDescent="0.25">
      <c r="A4579" t="s">
        <v>8301</v>
      </c>
      <c r="G4579" t="s">
        <v>3751</v>
      </c>
      <c r="H4579" t="s">
        <v>3751</v>
      </c>
      <c r="I4579" t="s">
        <v>3751</v>
      </c>
      <c r="J4579">
        <v>0</v>
      </c>
      <c r="K4579">
        <v>0</v>
      </c>
    </row>
    <row r="4580" spans="1:11" x14ac:dyDescent="0.25">
      <c r="A4580" t="s">
        <v>8302</v>
      </c>
      <c r="G4580" t="s">
        <v>3751</v>
      </c>
      <c r="H4580" t="s">
        <v>3751</v>
      </c>
      <c r="I4580" t="s">
        <v>3751</v>
      </c>
      <c r="J4580">
        <v>0</v>
      </c>
      <c r="K4580">
        <v>0</v>
      </c>
    </row>
    <row r="4581" spans="1:11" x14ac:dyDescent="0.25">
      <c r="A4581" t="s">
        <v>8303</v>
      </c>
      <c r="G4581" t="s">
        <v>3751</v>
      </c>
      <c r="H4581" t="s">
        <v>3751</v>
      </c>
      <c r="I4581" t="s">
        <v>3751</v>
      </c>
      <c r="J4581">
        <v>0</v>
      </c>
      <c r="K4581">
        <v>0</v>
      </c>
    </row>
    <row r="4582" spans="1:11" x14ac:dyDescent="0.25">
      <c r="A4582" t="s">
        <v>8304</v>
      </c>
      <c r="G4582" t="s">
        <v>3751</v>
      </c>
      <c r="H4582" t="s">
        <v>3751</v>
      </c>
      <c r="I4582" t="s">
        <v>3751</v>
      </c>
      <c r="J4582">
        <v>0</v>
      </c>
      <c r="K4582">
        <v>0</v>
      </c>
    </row>
    <row r="4583" spans="1:11" x14ac:dyDescent="0.25">
      <c r="A4583" t="s">
        <v>8305</v>
      </c>
      <c r="G4583" t="s">
        <v>3751</v>
      </c>
      <c r="H4583" t="s">
        <v>3751</v>
      </c>
      <c r="I4583" t="s">
        <v>3751</v>
      </c>
      <c r="J4583">
        <v>0</v>
      </c>
      <c r="K4583">
        <v>0</v>
      </c>
    </row>
    <row r="4584" spans="1:11" x14ac:dyDescent="0.25">
      <c r="A4584" t="s">
        <v>8306</v>
      </c>
      <c r="G4584" t="s">
        <v>3751</v>
      </c>
      <c r="H4584" t="s">
        <v>3751</v>
      </c>
      <c r="I4584" t="s">
        <v>3751</v>
      </c>
      <c r="J4584">
        <v>0</v>
      </c>
      <c r="K4584">
        <v>0</v>
      </c>
    </row>
    <row r="4585" spans="1:11" x14ac:dyDescent="0.25">
      <c r="A4585" t="s">
        <v>8307</v>
      </c>
      <c r="G4585" t="s">
        <v>3751</v>
      </c>
      <c r="H4585" t="s">
        <v>3751</v>
      </c>
      <c r="I4585" t="s">
        <v>3751</v>
      </c>
      <c r="J4585">
        <v>0</v>
      </c>
      <c r="K4585">
        <v>0</v>
      </c>
    </row>
    <row r="4586" spans="1:11" x14ac:dyDescent="0.25">
      <c r="A4586" t="s">
        <v>8308</v>
      </c>
      <c r="G4586" t="s">
        <v>3751</v>
      </c>
      <c r="H4586" t="s">
        <v>3751</v>
      </c>
      <c r="I4586" t="s">
        <v>3751</v>
      </c>
      <c r="J4586">
        <v>0</v>
      </c>
      <c r="K4586">
        <v>0</v>
      </c>
    </row>
    <row r="4587" spans="1:11" x14ac:dyDescent="0.25">
      <c r="A4587" t="s">
        <v>8309</v>
      </c>
      <c r="G4587" t="s">
        <v>3751</v>
      </c>
      <c r="H4587" t="s">
        <v>3751</v>
      </c>
      <c r="I4587" t="s">
        <v>3751</v>
      </c>
      <c r="J4587">
        <v>0</v>
      </c>
      <c r="K4587">
        <v>0</v>
      </c>
    </row>
    <row r="4588" spans="1:11" x14ac:dyDescent="0.25">
      <c r="A4588" t="s">
        <v>8310</v>
      </c>
      <c r="G4588" t="s">
        <v>3751</v>
      </c>
      <c r="H4588" t="s">
        <v>3751</v>
      </c>
      <c r="I4588" t="s">
        <v>3751</v>
      </c>
      <c r="J4588">
        <v>0</v>
      </c>
      <c r="K4588">
        <v>0</v>
      </c>
    </row>
    <row r="4589" spans="1:11" x14ac:dyDescent="0.25">
      <c r="A4589" t="s">
        <v>8311</v>
      </c>
      <c r="G4589" t="s">
        <v>3751</v>
      </c>
      <c r="H4589" t="s">
        <v>3751</v>
      </c>
      <c r="I4589" t="s">
        <v>3751</v>
      </c>
      <c r="J4589">
        <v>0</v>
      </c>
      <c r="K4589">
        <v>0</v>
      </c>
    </row>
    <row r="4590" spans="1:11" x14ac:dyDescent="0.25">
      <c r="A4590" t="s">
        <v>8312</v>
      </c>
      <c r="G4590" t="s">
        <v>3751</v>
      </c>
      <c r="H4590" t="s">
        <v>3751</v>
      </c>
      <c r="I4590" t="s">
        <v>3751</v>
      </c>
      <c r="J4590">
        <v>0</v>
      </c>
      <c r="K4590">
        <v>0</v>
      </c>
    </row>
    <row r="4591" spans="1:11" x14ac:dyDescent="0.25">
      <c r="A4591" t="s">
        <v>8313</v>
      </c>
      <c r="G4591" t="s">
        <v>3751</v>
      </c>
      <c r="H4591" t="s">
        <v>3751</v>
      </c>
      <c r="I4591" t="s">
        <v>3751</v>
      </c>
      <c r="J4591">
        <v>0</v>
      </c>
      <c r="K4591">
        <v>0</v>
      </c>
    </row>
    <row r="4592" spans="1:11" x14ac:dyDescent="0.25">
      <c r="A4592" t="s">
        <v>8314</v>
      </c>
      <c r="G4592" t="s">
        <v>3751</v>
      </c>
      <c r="H4592" t="s">
        <v>3751</v>
      </c>
      <c r="I4592" t="s">
        <v>3751</v>
      </c>
      <c r="J4592">
        <v>0</v>
      </c>
      <c r="K4592">
        <v>0</v>
      </c>
    </row>
    <row r="4593" spans="1:11" x14ac:dyDescent="0.25">
      <c r="A4593" t="s">
        <v>8315</v>
      </c>
      <c r="G4593" t="s">
        <v>3751</v>
      </c>
      <c r="H4593" t="s">
        <v>3751</v>
      </c>
      <c r="I4593" t="s">
        <v>3751</v>
      </c>
      <c r="J4593">
        <v>0</v>
      </c>
      <c r="K4593">
        <v>0</v>
      </c>
    </row>
    <row r="4594" spans="1:11" x14ac:dyDescent="0.25">
      <c r="A4594" t="s">
        <v>8316</v>
      </c>
      <c r="G4594" t="s">
        <v>3751</v>
      </c>
      <c r="H4594" t="s">
        <v>3751</v>
      </c>
      <c r="I4594" t="s">
        <v>3751</v>
      </c>
      <c r="J4594">
        <v>0</v>
      </c>
      <c r="K4594">
        <v>0</v>
      </c>
    </row>
    <row r="4595" spans="1:11" x14ac:dyDescent="0.25">
      <c r="A4595" t="s">
        <v>8317</v>
      </c>
      <c r="G4595" t="s">
        <v>3751</v>
      </c>
      <c r="H4595" t="s">
        <v>3751</v>
      </c>
      <c r="I4595" t="s">
        <v>3751</v>
      </c>
      <c r="J4595">
        <v>0</v>
      </c>
      <c r="K4595">
        <v>0</v>
      </c>
    </row>
    <row r="4596" spans="1:11" x14ac:dyDescent="0.25">
      <c r="A4596" t="s">
        <v>8318</v>
      </c>
      <c r="G4596" t="s">
        <v>3751</v>
      </c>
      <c r="H4596" t="s">
        <v>3751</v>
      </c>
      <c r="I4596" t="s">
        <v>3751</v>
      </c>
      <c r="J4596">
        <v>0</v>
      </c>
      <c r="K4596">
        <v>0</v>
      </c>
    </row>
    <row r="4597" spans="1:11" x14ac:dyDescent="0.25">
      <c r="A4597" t="s">
        <v>8319</v>
      </c>
      <c r="G4597" t="s">
        <v>3751</v>
      </c>
      <c r="H4597" t="s">
        <v>3751</v>
      </c>
      <c r="I4597" t="s">
        <v>3751</v>
      </c>
      <c r="J4597">
        <v>0</v>
      </c>
      <c r="K4597">
        <v>0</v>
      </c>
    </row>
    <row r="4598" spans="1:11" x14ac:dyDescent="0.25">
      <c r="A4598" t="s">
        <v>8320</v>
      </c>
      <c r="G4598" t="s">
        <v>3751</v>
      </c>
      <c r="H4598" t="s">
        <v>3751</v>
      </c>
      <c r="I4598" t="s">
        <v>3751</v>
      </c>
      <c r="J4598">
        <v>0</v>
      </c>
      <c r="K4598">
        <v>0</v>
      </c>
    </row>
    <row r="4599" spans="1:11" x14ac:dyDescent="0.25">
      <c r="A4599" t="s">
        <v>8321</v>
      </c>
      <c r="G4599" t="s">
        <v>3751</v>
      </c>
      <c r="H4599" t="s">
        <v>3751</v>
      </c>
      <c r="I4599" t="s">
        <v>3751</v>
      </c>
      <c r="J4599">
        <v>0</v>
      </c>
      <c r="K4599">
        <v>0</v>
      </c>
    </row>
    <row r="4600" spans="1:11" x14ac:dyDescent="0.25">
      <c r="A4600" t="s">
        <v>8322</v>
      </c>
      <c r="G4600" t="s">
        <v>3751</v>
      </c>
      <c r="H4600" t="s">
        <v>3751</v>
      </c>
      <c r="I4600" t="s">
        <v>3751</v>
      </c>
      <c r="J4600">
        <v>0</v>
      </c>
      <c r="K4600">
        <v>0</v>
      </c>
    </row>
    <row r="4601" spans="1:11" x14ac:dyDescent="0.25">
      <c r="A4601" t="s">
        <v>8323</v>
      </c>
      <c r="G4601" t="s">
        <v>3751</v>
      </c>
      <c r="H4601" t="s">
        <v>3751</v>
      </c>
      <c r="I4601" t="s">
        <v>3751</v>
      </c>
      <c r="J4601">
        <v>0</v>
      </c>
      <c r="K4601">
        <v>0</v>
      </c>
    </row>
    <row r="4602" spans="1:11" x14ac:dyDescent="0.25">
      <c r="A4602" t="s">
        <v>8324</v>
      </c>
      <c r="G4602" t="s">
        <v>3751</v>
      </c>
      <c r="H4602" t="s">
        <v>3751</v>
      </c>
      <c r="I4602" t="s">
        <v>3751</v>
      </c>
      <c r="J4602">
        <v>0</v>
      </c>
      <c r="K4602">
        <v>0</v>
      </c>
    </row>
    <row r="4603" spans="1:11" x14ac:dyDescent="0.25">
      <c r="A4603" t="s">
        <v>8325</v>
      </c>
      <c r="G4603" t="s">
        <v>3751</v>
      </c>
      <c r="H4603" t="s">
        <v>3751</v>
      </c>
      <c r="I4603" t="s">
        <v>3751</v>
      </c>
      <c r="J4603">
        <v>0</v>
      </c>
      <c r="K4603">
        <v>0</v>
      </c>
    </row>
    <row r="4604" spans="1:11" x14ac:dyDescent="0.25">
      <c r="A4604" t="s">
        <v>8326</v>
      </c>
      <c r="G4604" t="s">
        <v>3751</v>
      </c>
      <c r="H4604" t="s">
        <v>3751</v>
      </c>
      <c r="I4604" t="s">
        <v>3751</v>
      </c>
      <c r="J4604">
        <v>0</v>
      </c>
      <c r="K4604">
        <v>0</v>
      </c>
    </row>
    <row r="4605" spans="1:11" x14ac:dyDescent="0.25">
      <c r="A4605" t="s">
        <v>8327</v>
      </c>
      <c r="G4605" t="s">
        <v>3751</v>
      </c>
      <c r="H4605" t="s">
        <v>3751</v>
      </c>
      <c r="I4605" t="s">
        <v>3751</v>
      </c>
      <c r="J4605">
        <v>0</v>
      </c>
      <c r="K4605">
        <v>0</v>
      </c>
    </row>
    <row r="4606" spans="1:11" x14ac:dyDescent="0.25">
      <c r="A4606" t="s">
        <v>8328</v>
      </c>
      <c r="G4606" t="s">
        <v>3751</v>
      </c>
      <c r="H4606" t="s">
        <v>3751</v>
      </c>
      <c r="I4606" t="s">
        <v>3751</v>
      </c>
      <c r="J4606">
        <v>0</v>
      </c>
      <c r="K4606">
        <v>0</v>
      </c>
    </row>
    <row r="4607" spans="1:11" x14ac:dyDescent="0.25">
      <c r="A4607" t="s">
        <v>8329</v>
      </c>
      <c r="G4607" t="s">
        <v>3751</v>
      </c>
      <c r="H4607" t="s">
        <v>3751</v>
      </c>
      <c r="I4607" t="s">
        <v>3751</v>
      </c>
      <c r="J4607">
        <v>0</v>
      </c>
      <c r="K4607">
        <v>0</v>
      </c>
    </row>
    <row r="4608" spans="1:11" x14ac:dyDescent="0.25">
      <c r="A4608" t="s">
        <v>8330</v>
      </c>
      <c r="G4608" t="s">
        <v>3751</v>
      </c>
      <c r="H4608" t="s">
        <v>3751</v>
      </c>
      <c r="I4608" t="s">
        <v>3751</v>
      </c>
      <c r="J4608">
        <v>0</v>
      </c>
      <c r="K4608">
        <v>0</v>
      </c>
    </row>
    <row r="4609" spans="1:11" x14ac:dyDescent="0.25">
      <c r="A4609" t="s">
        <v>8331</v>
      </c>
      <c r="G4609" t="s">
        <v>3751</v>
      </c>
      <c r="H4609" t="s">
        <v>3751</v>
      </c>
      <c r="I4609" t="s">
        <v>3751</v>
      </c>
      <c r="J4609">
        <v>0</v>
      </c>
      <c r="K4609">
        <v>0</v>
      </c>
    </row>
    <row r="4610" spans="1:11" x14ac:dyDescent="0.25">
      <c r="A4610" t="s">
        <v>8332</v>
      </c>
      <c r="G4610" t="s">
        <v>3751</v>
      </c>
      <c r="H4610" t="s">
        <v>3751</v>
      </c>
      <c r="I4610" t="s">
        <v>3751</v>
      </c>
      <c r="J4610">
        <v>0</v>
      </c>
      <c r="K4610">
        <v>0</v>
      </c>
    </row>
    <row r="4611" spans="1:11" x14ac:dyDescent="0.25">
      <c r="A4611" t="s">
        <v>8333</v>
      </c>
      <c r="G4611" t="s">
        <v>3751</v>
      </c>
      <c r="H4611" t="s">
        <v>3751</v>
      </c>
      <c r="I4611" t="s">
        <v>3751</v>
      </c>
      <c r="J4611">
        <v>0</v>
      </c>
      <c r="K4611">
        <v>0</v>
      </c>
    </row>
    <row r="4612" spans="1:11" x14ac:dyDescent="0.25">
      <c r="A4612" t="s">
        <v>8334</v>
      </c>
      <c r="G4612" t="s">
        <v>3751</v>
      </c>
      <c r="H4612" t="s">
        <v>3751</v>
      </c>
      <c r="I4612" t="s">
        <v>3751</v>
      </c>
      <c r="J4612">
        <v>0</v>
      </c>
      <c r="K4612">
        <v>0</v>
      </c>
    </row>
    <row r="4613" spans="1:11" x14ac:dyDescent="0.25">
      <c r="A4613" t="s">
        <v>8335</v>
      </c>
      <c r="G4613" t="s">
        <v>3751</v>
      </c>
      <c r="H4613" t="s">
        <v>3751</v>
      </c>
      <c r="I4613" t="s">
        <v>3751</v>
      </c>
      <c r="J4613">
        <v>0</v>
      </c>
      <c r="K4613">
        <v>0</v>
      </c>
    </row>
    <row r="4614" spans="1:11" x14ac:dyDescent="0.25">
      <c r="A4614" t="s">
        <v>8336</v>
      </c>
      <c r="G4614" t="s">
        <v>3751</v>
      </c>
      <c r="H4614" t="s">
        <v>3751</v>
      </c>
      <c r="I4614" t="s">
        <v>3751</v>
      </c>
      <c r="J4614">
        <v>0</v>
      </c>
      <c r="K4614">
        <v>0</v>
      </c>
    </row>
    <row r="4615" spans="1:11" x14ac:dyDescent="0.25">
      <c r="A4615" t="s">
        <v>8337</v>
      </c>
      <c r="G4615" t="s">
        <v>3751</v>
      </c>
      <c r="H4615" t="s">
        <v>3751</v>
      </c>
      <c r="I4615" t="s">
        <v>3751</v>
      </c>
      <c r="J4615">
        <v>0</v>
      </c>
      <c r="K4615">
        <v>0</v>
      </c>
    </row>
    <row r="4616" spans="1:11" x14ac:dyDescent="0.25">
      <c r="A4616" t="s">
        <v>8338</v>
      </c>
      <c r="G4616" t="s">
        <v>3751</v>
      </c>
      <c r="H4616" t="s">
        <v>3751</v>
      </c>
      <c r="I4616" t="s">
        <v>3751</v>
      </c>
      <c r="J4616">
        <v>0</v>
      </c>
      <c r="K4616">
        <v>0</v>
      </c>
    </row>
    <row r="4617" spans="1:11" x14ac:dyDescent="0.25">
      <c r="A4617" t="s">
        <v>8339</v>
      </c>
      <c r="G4617" t="s">
        <v>3751</v>
      </c>
      <c r="H4617" t="s">
        <v>3751</v>
      </c>
      <c r="I4617" t="s">
        <v>3751</v>
      </c>
      <c r="J4617">
        <v>0</v>
      </c>
      <c r="K4617">
        <v>0</v>
      </c>
    </row>
    <row r="4618" spans="1:11" x14ac:dyDescent="0.25">
      <c r="A4618" t="s">
        <v>8340</v>
      </c>
      <c r="G4618" t="s">
        <v>3751</v>
      </c>
      <c r="H4618" t="s">
        <v>3751</v>
      </c>
      <c r="I4618" t="s">
        <v>3751</v>
      </c>
      <c r="J4618">
        <v>0</v>
      </c>
      <c r="K4618">
        <v>0</v>
      </c>
    </row>
    <row r="4619" spans="1:11" x14ac:dyDescent="0.25">
      <c r="A4619" t="s">
        <v>8341</v>
      </c>
      <c r="G4619" t="s">
        <v>3751</v>
      </c>
      <c r="H4619" t="s">
        <v>3751</v>
      </c>
      <c r="I4619" t="s">
        <v>3751</v>
      </c>
      <c r="J4619">
        <v>0</v>
      </c>
      <c r="K4619">
        <v>0</v>
      </c>
    </row>
    <row r="4620" spans="1:11" x14ac:dyDescent="0.25">
      <c r="A4620" t="s">
        <v>8342</v>
      </c>
      <c r="G4620" t="s">
        <v>3751</v>
      </c>
      <c r="H4620" t="s">
        <v>3751</v>
      </c>
      <c r="I4620" t="s">
        <v>3751</v>
      </c>
      <c r="J4620">
        <v>0</v>
      </c>
      <c r="K4620">
        <v>0</v>
      </c>
    </row>
    <row r="4621" spans="1:11" x14ac:dyDescent="0.25">
      <c r="A4621" t="s">
        <v>8343</v>
      </c>
      <c r="G4621" t="s">
        <v>3751</v>
      </c>
      <c r="H4621" t="s">
        <v>3751</v>
      </c>
      <c r="I4621" t="s">
        <v>3751</v>
      </c>
      <c r="J4621">
        <v>0</v>
      </c>
      <c r="K4621">
        <v>0</v>
      </c>
    </row>
    <row r="4622" spans="1:11" x14ac:dyDescent="0.25">
      <c r="A4622" t="s">
        <v>8344</v>
      </c>
      <c r="G4622" t="s">
        <v>3751</v>
      </c>
      <c r="H4622" t="s">
        <v>3751</v>
      </c>
      <c r="I4622" t="s">
        <v>3751</v>
      </c>
      <c r="J4622">
        <v>0</v>
      </c>
      <c r="K4622">
        <v>0</v>
      </c>
    </row>
    <row r="4623" spans="1:11" x14ac:dyDescent="0.25">
      <c r="A4623" t="s">
        <v>8345</v>
      </c>
      <c r="G4623" t="s">
        <v>3751</v>
      </c>
      <c r="H4623" t="s">
        <v>3751</v>
      </c>
      <c r="I4623" t="s">
        <v>3751</v>
      </c>
      <c r="J4623">
        <v>0</v>
      </c>
      <c r="K4623">
        <v>0</v>
      </c>
    </row>
    <row r="4624" spans="1:11" x14ac:dyDescent="0.25">
      <c r="A4624" t="s">
        <v>8346</v>
      </c>
      <c r="G4624" t="s">
        <v>3751</v>
      </c>
      <c r="H4624" t="s">
        <v>3751</v>
      </c>
      <c r="I4624" t="s">
        <v>3751</v>
      </c>
      <c r="J4624">
        <v>0</v>
      </c>
      <c r="K4624">
        <v>0</v>
      </c>
    </row>
    <row r="4625" spans="1:11" x14ac:dyDescent="0.25">
      <c r="A4625" t="s">
        <v>8347</v>
      </c>
      <c r="G4625" t="s">
        <v>3751</v>
      </c>
      <c r="H4625" t="s">
        <v>3751</v>
      </c>
      <c r="I4625" t="s">
        <v>3751</v>
      </c>
      <c r="J4625">
        <v>0</v>
      </c>
      <c r="K4625">
        <v>0</v>
      </c>
    </row>
    <row r="4626" spans="1:11" x14ac:dyDescent="0.25">
      <c r="A4626" t="s">
        <v>8348</v>
      </c>
      <c r="G4626" t="s">
        <v>3751</v>
      </c>
      <c r="H4626" t="s">
        <v>3751</v>
      </c>
      <c r="I4626" t="s">
        <v>3751</v>
      </c>
      <c r="J4626">
        <v>0</v>
      </c>
      <c r="K4626">
        <v>0</v>
      </c>
    </row>
    <row r="4627" spans="1:11" x14ac:dyDescent="0.25">
      <c r="A4627" t="s">
        <v>8349</v>
      </c>
      <c r="G4627" t="s">
        <v>3751</v>
      </c>
      <c r="H4627" t="s">
        <v>3751</v>
      </c>
      <c r="I4627" t="s">
        <v>3751</v>
      </c>
      <c r="J4627">
        <v>0</v>
      </c>
      <c r="K4627">
        <v>0</v>
      </c>
    </row>
    <row r="4628" spans="1:11" x14ac:dyDescent="0.25">
      <c r="A4628" t="s">
        <v>8350</v>
      </c>
      <c r="G4628" t="s">
        <v>3751</v>
      </c>
      <c r="H4628" t="s">
        <v>3751</v>
      </c>
      <c r="I4628" t="s">
        <v>3751</v>
      </c>
      <c r="J4628">
        <v>0</v>
      </c>
      <c r="K4628">
        <v>0</v>
      </c>
    </row>
    <row r="4629" spans="1:11" x14ac:dyDescent="0.25">
      <c r="A4629" t="s">
        <v>8351</v>
      </c>
      <c r="G4629" t="s">
        <v>3751</v>
      </c>
      <c r="H4629" t="s">
        <v>3751</v>
      </c>
      <c r="I4629" t="s">
        <v>3751</v>
      </c>
      <c r="J4629">
        <v>0</v>
      </c>
      <c r="K4629">
        <v>0</v>
      </c>
    </row>
    <row r="4630" spans="1:11" x14ac:dyDescent="0.25">
      <c r="A4630" t="s">
        <v>8352</v>
      </c>
      <c r="G4630" t="s">
        <v>3751</v>
      </c>
      <c r="H4630" t="s">
        <v>3751</v>
      </c>
      <c r="I4630" t="s">
        <v>3751</v>
      </c>
      <c r="J4630">
        <v>0</v>
      </c>
      <c r="K4630">
        <v>0</v>
      </c>
    </row>
    <row r="4631" spans="1:11" x14ac:dyDescent="0.25">
      <c r="A4631" t="s">
        <v>8353</v>
      </c>
      <c r="G4631" t="s">
        <v>3751</v>
      </c>
      <c r="H4631" t="s">
        <v>3751</v>
      </c>
      <c r="I4631" t="s">
        <v>3751</v>
      </c>
      <c r="J4631">
        <v>0</v>
      </c>
      <c r="K4631">
        <v>0</v>
      </c>
    </row>
    <row r="4632" spans="1:11" x14ac:dyDescent="0.25">
      <c r="A4632" t="s">
        <v>8354</v>
      </c>
      <c r="G4632" t="s">
        <v>3751</v>
      </c>
      <c r="H4632" t="s">
        <v>3751</v>
      </c>
      <c r="I4632" t="s">
        <v>3751</v>
      </c>
      <c r="J4632">
        <v>0</v>
      </c>
      <c r="K4632">
        <v>0</v>
      </c>
    </row>
    <row r="4633" spans="1:11" x14ac:dyDescent="0.25">
      <c r="A4633" t="s">
        <v>8355</v>
      </c>
      <c r="G4633" t="s">
        <v>3751</v>
      </c>
      <c r="H4633" t="s">
        <v>3751</v>
      </c>
      <c r="I4633" t="s">
        <v>3751</v>
      </c>
      <c r="J4633">
        <v>0</v>
      </c>
      <c r="K4633">
        <v>0</v>
      </c>
    </row>
    <row r="4634" spans="1:11" x14ac:dyDescent="0.25">
      <c r="A4634" t="s">
        <v>8356</v>
      </c>
      <c r="G4634" t="s">
        <v>3751</v>
      </c>
      <c r="H4634" t="s">
        <v>3751</v>
      </c>
      <c r="I4634" t="s">
        <v>3751</v>
      </c>
      <c r="J4634">
        <v>0</v>
      </c>
      <c r="K4634">
        <v>0</v>
      </c>
    </row>
    <row r="4635" spans="1:11" x14ac:dyDescent="0.25">
      <c r="A4635" t="s">
        <v>8357</v>
      </c>
      <c r="G4635" t="s">
        <v>3751</v>
      </c>
      <c r="H4635" t="s">
        <v>3751</v>
      </c>
      <c r="I4635" t="s">
        <v>3751</v>
      </c>
      <c r="J4635">
        <v>0</v>
      </c>
      <c r="K4635">
        <v>0</v>
      </c>
    </row>
    <row r="4636" spans="1:11" x14ac:dyDescent="0.25">
      <c r="A4636" t="s">
        <v>8358</v>
      </c>
      <c r="G4636" t="s">
        <v>3751</v>
      </c>
      <c r="H4636" t="s">
        <v>3751</v>
      </c>
      <c r="I4636" t="s">
        <v>3751</v>
      </c>
      <c r="J4636">
        <v>0</v>
      </c>
      <c r="K4636">
        <v>0</v>
      </c>
    </row>
    <row r="4637" spans="1:11" x14ac:dyDescent="0.25">
      <c r="A4637" t="s">
        <v>8359</v>
      </c>
      <c r="G4637" t="s">
        <v>3751</v>
      </c>
      <c r="H4637" t="s">
        <v>3751</v>
      </c>
      <c r="I4637" t="s">
        <v>3751</v>
      </c>
      <c r="J4637">
        <v>0</v>
      </c>
      <c r="K4637">
        <v>0</v>
      </c>
    </row>
    <row r="4638" spans="1:11" x14ac:dyDescent="0.25">
      <c r="A4638" t="s">
        <v>8360</v>
      </c>
      <c r="G4638" t="s">
        <v>3751</v>
      </c>
      <c r="H4638" t="s">
        <v>3751</v>
      </c>
      <c r="I4638" t="s">
        <v>3751</v>
      </c>
      <c r="J4638">
        <v>0</v>
      </c>
      <c r="K4638">
        <v>0</v>
      </c>
    </row>
    <row r="4639" spans="1:11" x14ac:dyDescent="0.25">
      <c r="A4639" t="s">
        <v>8361</v>
      </c>
      <c r="G4639" t="s">
        <v>3751</v>
      </c>
      <c r="H4639" t="s">
        <v>3751</v>
      </c>
      <c r="I4639" t="s">
        <v>3751</v>
      </c>
      <c r="J4639">
        <v>0</v>
      </c>
      <c r="K4639">
        <v>0</v>
      </c>
    </row>
    <row r="4640" spans="1:11" x14ac:dyDescent="0.25">
      <c r="A4640" t="s">
        <v>8362</v>
      </c>
      <c r="G4640" t="s">
        <v>3751</v>
      </c>
      <c r="H4640" t="s">
        <v>3751</v>
      </c>
      <c r="I4640" t="s">
        <v>3751</v>
      </c>
      <c r="J4640">
        <v>0</v>
      </c>
      <c r="K4640">
        <v>0</v>
      </c>
    </row>
    <row r="4641" spans="1:11" x14ac:dyDescent="0.25">
      <c r="A4641" t="s">
        <v>8363</v>
      </c>
      <c r="G4641" t="s">
        <v>3751</v>
      </c>
      <c r="H4641" t="s">
        <v>3751</v>
      </c>
      <c r="I4641" t="s">
        <v>3751</v>
      </c>
      <c r="J4641">
        <v>0</v>
      </c>
      <c r="K4641">
        <v>0</v>
      </c>
    </row>
    <row r="4642" spans="1:11" x14ac:dyDescent="0.25">
      <c r="A4642" t="s">
        <v>8364</v>
      </c>
      <c r="G4642" t="s">
        <v>3751</v>
      </c>
      <c r="H4642" t="s">
        <v>3751</v>
      </c>
      <c r="I4642" t="s">
        <v>3751</v>
      </c>
      <c r="J4642">
        <v>0</v>
      </c>
      <c r="K4642">
        <v>0</v>
      </c>
    </row>
    <row r="4643" spans="1:11" x14ac:dyDescent="0.25">
      <c r="A4643" t="s">
        <v>8365</v>
      </c>
      <c r="G4643" t="s">
        <v>3751</v>
      </c>
      <c r="H4643" t="s">
        <v>3751</v>
      </c>
      <c r="I4643" t="s">
        <v>3751</v>
      </c>
      <c r="J4643">
        <v>0</v>
      </c>
      <c r="K4643">
        <v>0</v>
      </c>
    </row>
    <row r="4644" spans="1:11" x14ac:dyDescent="0.25">
      <c r="A4644" t="s">
        <v>8366</v>
      </c>
      <c r="G4644" t="s">
        <v>3751</v>
      </c>
      <c r="H4644" t="s">
        <v>3751</v>
      </c>
      <c r="I4644" t="s">
        <v>3751</v>
      </c>
      <c r="J4644">
        <v>0</v>
      </c>
      <c r="K4644">
        <v>0</v>
      </c>
    </row>
    <row r="4645" spans="1:11" x14ac:dyDescent="0.25">
      <c r="A4645" t="s">
        <v>8367</v>
      </c>
      <c r="G4645" t="s">
        <v>3751</v>
      </c>
      <c r="H4645" t="s">
        <v>3751</v>
      </c>
      <c r="I4645" t="s">
        <v>3751</v>
      </c>
      <c r="J4645">
        <v>0</v>
      </c>
      <c r="K4645">
        <v>0</v>
      </c>
    </row>
    <row r="4646" spans="1:11" x14ac:dyDescent="0.25">
      <c r="A4646" t="s">
        <v>8368</v>
      </c>
      <c r="G4646" t="s">
        <v>3751</v>
      </c>
      <c r="H4646" t="s">
        <v>3751</v>
      </c>
      <c r="I4646" t="s">
        <v>3751</v>
      </c>
      <c r="J4646">
        <v>0</v>
      </c>
      <c r="K4646">
        <v>0</v>
      </c>
    </row>
    <row r="4647" spans="1:11" x14ac:dyDescent="0.25">
      <c r="A4647" t="s">
        <v>8369</v>
      </c>
      <c r="G4647" t="s">
        <v>3751</v>
      </c>
      <c r="H4647" t="s">
        <v>3751</v>
      </c>
      <c r="I4647" t="s">
        <v>3751</v>
      </c>
      <c r="J4647">
        <v>0</v>
      </c>
      <c r="K4647">
        <v>0</v>
      </c>
    </row>
    <row r="4648" spans="1:11" x14ac:dyDescent="0.25">
      <c r="A4648" t="s">
        <v>8370</v>
      </c>
      <c r="G4648" t="s">
        <v>3751</v>
      </c>
      <c r="H4648" t="s">
        <v>3751</v>
      </c>
      <c r="I4648" t="s">
        <v>3751</v>
      </c>
      <c r="J4648">
        <v>0</v>
      </c>
      <c r="K4648">
        <v>0</v>
      </c>
    </row>
    <row r="4649" spans="1:11" x14ac:dyDescent="0.25">
      <c r="A4649" t="s">
        <v>8371</v>
      </c>
      <c r="G4649" t="s">
        <v>3751</v>
      </c>
      <c r="H4649" t="s">
        <v>3751</v>
      </c>
      <c r="I4649" t="s">
        <v>3751</v>
      </c>
      <c r="J4649">
        <v>0</v>
      </c>
      <c r="K4649">
        <v>0</v>
      </c>
    </row>
    <row r="4650" spans="1:11" x14ac:dyDescent="0.25">
      <c r="A4650" t="s">
        <v>8372</v>
      </c>
      <c r="G4650" t="s">
        <v>3751</v>
      </c>
      <c r="H4650" t="s">
        <v>3751</v>
      </c>
      <c r="I4650" t="s">
        <v>3751</v>
      </c>
      <c r="J4650">
        <v>0</v>
      </c>
      <c r="K4650">
        <v>0</v>
      </c>
    </row>
    <row r="4651" spans="1:11" x14ac:dyDescent="0.25">
      <c r="A4651" t="s">
        <v>8373</v>
      </c>
      <c r="G4651" t="s">
        <v>3751</v>
      </c>
      <c r="H4651" t="s">
        <v>3751</v>
      </c>
      <c r="I4651" t="s">
        <v>3751</v>
      </c>
      <c r="J4651">
        <v>0</v>
      </c>
      <c r="K4651">
        <v>0</v>
      </c>
    </row>
    <row r="4652" spans="1:11" x14ac:dyDescent="0.25">
      <c r="A4652" t="s">
        <v>8374</v>
      </c>
      <c r="G4652" t="s">
        <v>3751</v>
      </c>
      <c r="H4652" t="s">
        <v>3751</v>
      </c>
      <c r="I4652" t="s">
        <v>3751</v>
      </c>
      <c r="J4652">
        <v>0</v>
      </c>
      <c r="K4652">
        <v>0</v>
      </c>
    </row>
    <row r="4653" spans="1:11" x14ac:dyDescent="0.25">
      <c r="A4653" t="s">
        <v>8375</v>
      </c>
      <c r="G4653" t="s">
        <v>3751</v>
      </c>
      <c r="H4653" t="s">
        <v>3751</v>
      </c>
      <c r="I4653" t="s">
        <v>3751</v>
      </c>
      <c r="J4653">
        <v>0</v>
      </c>
      <c r="K4653">
        <v>0</v>
      </c>
    </row>
    <row r="4654" spans="1:11" x14ac:dyDescent="0.25">
      <c r="A4654" t="s">
        <v>8376</v>
      </c>
      <c r="G4654" t="s">
        <v>3751</v>
      </c>
      <c r="H4654" t="s">
        <v>3751</v>
      </c>
      <c r="I4654" t="s">
        <v>3751</v>
      </c>
      <c r="J4654">
        <v>0</v>
      </c>
      <c r="K4654">
        <v>0</v>
      </c>
    </row>
    <row r="4655" spans="1:11" x14ac:dyDescent="0.25">
      <c r="A4655" t="s">
        <v>8377</v>
      </c>
      <c r="G4655" t="s">
        <v>3751</v>
      </c>
      <c r="H4655" t="s">
        <v>3751</v>
      </c>
      <c r="I4655" t="s">
        <v>3751</v>
      </c>
      <c r="J4655">
        <v>0</v>
      </c>
      <c r="K4655">
        <v>0</v>
      </c>
    </row>
    <row r="4656" spans="1:11" x14ac:dyDescent="0.25">
      <c r="A4656" t="s">
        <v>8378</v>
      </c>
      <c r="G4656" t="s">
        <v>3751</v>
      </c>
      <c r="H4656" t="s">
        <v>3751</v>
      </c>
      <c r="I4656" t="s">
        <v>3751</v>
      </c>
      <c r="J4656">
        <v>0</v>
      </c>
      <c r="K4656">
        <v>0</v>
      </c>
    </row>
    <row r="4657" spans="1:11" x14ac:dyDescent="0.25">
      <c r="A4657" t="s">
        <v>8379</v>
      </c>
      <c r="G4657" t="s">
        <v>3751</v>
      </c>
      <c r="H4657" t="s">
        <v>3751</v>
      </c>
      <c r="I4657" t="s">
        <v>3751</v>
      </c>
      <c r="J4657">
        <v>0</v>
      </c>
      <c r="K4657">
        <v>0</v>
      </c>
    </row>
    <row r="4658" spans="1:11" x14ac:dyDescent="0.25">
      <c r="A4658" t="s">
        <v>8380</v>
      </c>
      <c r="G4658" t="s">
        <v>3751</v>
      </c>
      <c r="H4658" t="s">
        <v>3751</v>
      </c>
      <c r="I4658" t="s">
        <v>3751</v>
      </c>
      <c r="J4658">
        <v>0</v>
      </c>
      <c r="K4658">
        <v>0</v>
      </c>
    </row>
    <row r="4659" spans="1:11" x14ac:dyDescent="0.25">
      <c r="A4659" t="s">
        <v>8381</v>
      </c>
      <c r="G4659" t="s">
        <v>3751</v>
      </c>
      <c r="H4659" t="s">
        <v>3751</v>
      </c>
      <c r="I4659" t="s">
        <v>3751</v>
      </c>
      <c r="J4659">
        <v>0</v>
      </c>
      <c r="K4659">
        <v>0</v>
      </c>
    </row>
    <row r="4660" spans="1:11" x14ac:dyDescent="0.25">
      <c r="A4660" t="s">
        <v>8382</v>
      </c>
      <c r="G4660" t="s">
        <v>3751</v>
      </c>
      <c r="H4660" t="s">
        <v>3751</v>
      </c>
      <c r="I4660" t="s">
        <v>3751</v>
      </c>
      <c r="J4660">
        <v>0</v>
      </c>
      <c r="K4660">
        <v>0</v>
      </c>
    </row>
    <row r="4661" spans="1:11" x14ac:dyDescent="0.25">
      <c r="A4661" t="s">
        <v>8383</v>
      </c>
      <c r="G4661" t="s">
        <v>3751</v>
      </c>
      <c r="H4661" t="s">
        <v>3751</v>
      </c>
      <c r="I4661" t="s">
        <v>3751</v>
      </c>
      <c r="J4661">
        <v>0</v>
      </c>
      <c r="K4661">
        <v>0</v>
      </c>
    </row>
    <row r="4662" spans="1:11" x14ac:dyDescent="0.25">
      <c r="A4662" t="s">
        <v>8384</v>
      </c>
      <c r="G4662" t="s">
        <v>3751</v>
      </c>
      <c r="H4662" t="s">
        <v>3751</v>
      </c>
      <c r="I4662" t="s">
        <v>3751</v>
      </c>
      <c r="J4662">
        <v>0</v>
      </c>
      <c r="K4662">
        <v>0</v>
      </c>
    </row>
    <row r="4663" spans="1:11" x14ac:dyDescent="0.25">
      <c r="A4663" t="s">
        <v>8385</v>
      </c>
      <c r="G4663" t="s">
        <v>3751</v>
      </c>
      <c r="H4663" t="s">
        <v>3751</v>
      </c>
      <c r="I4663" t="s">
        <v>3751</v>
      </c>
      <c r="J4663">
        <v>0</v>
      </c>
      <c r="K4663">
        <v>0</v>
      </c>
    </row>
    <row r="4664" spans="1:11" x14ac:dyDescent="0.25">
      <c r="A4664" t="s">
        <v>8386</v>
      </c>
      <c r="G4664" t="s">
        <v>3751</v>
      </c>
      <c r="H4664" t="s">
        <v>3751</v>
      </c>
      <c r="I4664" t="s">
        <v>3751</v>
      </c>
      <c r="J4664">
        <v>0</v>
      </c>
      <c r="K4664">
        <v>0</v>
      </c>
    </row>
    <row r="4665" spans="1:11" x14ac:dyDescent="0.25">
      <c r="A4665" t="s">
        <v>8387</v>
      </c>
      <c r="G4665" t="s">
        <v>3751</v>
      </c>
      <c r="H4665" t="s">
        <v>3751</v>
      </c>
      <c r="I4665" t="s">
        <v>3751</v>
      </c>
      <c r="J4665">
        <v>0</v>
      </c>
      <c r="K4665">
        <v>0</v>
      </c>
    </row>
    <row r="4666" spans="1:11" x14ac:dyDescent="0.25">
      <c r="A4666" t="s">
        <v>8388</v>
      </c>
      <c r="G4666" t="s">
        <v>3751</v>
      </c>
      <c r="H4666" t="s">
        <v>3751</v>
      </c>
      <c r="I4666" t="s">
        <v>3751</v>
      </c>
      <c r="J4666">
        <v>0</v>
      </c>
      <c r="K4666">
        <v>0</v>
      </c>
    </row>
    <row r="4667" spans="1:11" x14ac:dyDescent="0.25">
      <c r="A4667" t="s">
        <v>8389</v>
      </c>
      <c r="G4667" t="s">
        <v>3751</v>
      </c>
      <c r="H4667" t="s">
        <v>3751</v>
      </c>
      <c r="I4667" t="s">
        <v>3751</v>
      </c>
      <c r="J4667">
        <v>0</v>
      </c>
      <c r="K4667">
        <v>0</v>
      </c>
    </row>
    <row r="4668" spans="1:11" x14ac:dyDescent="0.25">
      <c r="A4668" t="s">
        <v>8390</v>
      </c>
      <c r="G4668" t="s">
        <v>3751</v>
      </c>
      <c r="H4668" t="s">
        <v>3751</v>
      </c>
      <c r="I4668" t="s">
        <v>3751</v>
      </c>
      <c r="J4668">
        <v>0</v>
      </c>
      <c r="K4668">
        <v>0</v>
      </c>
    </row>
    <row r="4669" spans="1:11" x14ac:dyDescent="0.25">
      <c r="A4669" t="s">
        <v>8391</v>
      </c>
      <c r="G4669" t="s">
        <v>3751</v>
      </c>
      <c r="H4669" t="s">
        <v>3751</v>
      </c>
      <c r="I4669" t="s">
        <v>3751</v>
      </c>
      <c r="J4669">
        <v>0</v>
      </c>
      <c r="K4669">
        <v>0</v>
      </c>
    </row>
    <row r="4670" spans="1:11" x14ac:dyDescent="0.25">
      <c r="A4670" t="s">
        <v>8392</v>
      </c>
      <c r="G4670" t="s">
        <v>3751</v>
      </c>
      <c r="H4670" t="s">
        <v>3751</v>
      </c>
      <c r="I4670" t="s">
        <v>3751</v>
      </c>
      <c r="J4670">
        <v>0</v>
      </c>
      <c r="K4670">
        <v>0</v>
      </c>
    </row>
    <row r="4671" spans="1:11" x14ac:dyDescent="0.25">
      <c r="A4671" t="s">
        <v>8393</v>
      </c>
      <c r="G4671" t="s">
        <v>3751</v>
      </c>
      <c r="H4671" t="s">
        <v>3751</v>
      </c>
      <c r="I4671" t="s">
        <v>3751</v>
      </c>
      <c r="J4671">
        <v>0</v>
      </c>
      <c r="K4671">
        <v>0</v>
      </c>
    </row>
    <row r="4672" spans="1:11" x14ac:dyDescent="0.25">
      <c r="A4672" t="s">
        <v>8394</v>
      </c>
      <c r="G4672" t="s">
        <v>3751</v>
      </c>
      <c r="H4672" t="s">
        <v>3751</v>
      </c>
      <c r="I4672" t="s">
        <v>3751</v>
      </c>
      <c r="J4672">
        <v>0</v>
      </c>
      <c r="K4672">
        <v>0</v>
      </c>
    </row>
    <row r="4673" spans="1:11" x14ac:dyDescent="0.25">
      <c r="A4673" t="s">
        <v>8395</v>
      </c>
      <c r="G4673" t="s">
        <v>3751</v>
      </c>
      <c r="H4673" t="s">
        <v>3751</v>
      </c>
      <c r="I4673" t="s">
        <v>3751</v>
      </c>
      <c r="J4673">
        <v>0</v>
      </c>
      <c r="K4673">
        <v>0</v>
      </c>
    </row>
    <row r="4674" spans="1:11" x14ac:dyDescent="0.25">
      <c r="A4674" t="s">
        <v>8396</v>
      </c>
      <c r="G4674" t="s">
        <v>3751</v>
      </c>
      <c r="H4674" t="s">
        <v>3751</v>
      </c>
      <c r="I4674" t="s">
        <v>3751</v>
      </c>
      <c r="J4674">
        <v>0</v>
      </c>
      <c r="K4674">
        <v>0</v>
      </c>
    </row>
    <row r="4675" spans="1:11" x14ac:dyDescent="0.25">
      <c r="A4675" t="s">
        <v>8397</v>
      </c>
      <c r="G4675" t="s">
        <v>3751</v>
      </c>
      <c r="H4675" t="s">
        <v>3751</v>
      </c>
      <c r="I4675" t="s">
        <v>3751</v>
      </c>
      <c r="J4675">
        <v>0</v>
      </c>
      <c r="K4675">
        <v>0</v>
      </c>
    </row>
    <row r="4676" spans="1:11" x14ac:dyDescent="0.25">
      <c r="A4676" t="s">
        <v>8398</v>
      </c>
      <c r="G4676" t="s">
        <v>3751</v>
      </c>
      <c r="H4676" t="s">
        <v>3751</v>
      </c>
      <c r="I4676" t="s">
        <v>3751</v>
      </c>
      <c r="J4676">
        <v>0</v>
      </c>
      <c r="K4676">
        <v>0</v>
      </c>
    </row>
    <row r="4677" spans="1:11" x14ac:dyDescent="0.25">
      <c r="A4677" t="s">
        <v>8399</v>
      </c>
      <c r="G4677" t="s">
        <v>3751</v>
      </c>
      <c r="H4677" t="s">
        <v>3751</v>
      </c>
      <c r="I4677" t="s">
        <v>3751</v>
      </c>
      <c r="J4677">
        <v>0</v>
      </c>
      <c r="K4677">
        <v>0</v>
      </c>
    </row>
    <row r="4678" spans="1:11" x14ac:dyDescent="0.25">
      <c r="A4678" t="s">
        <v>8400</v>
      </c>
      <c r="G4678" t="s">
        <v>3751</v>
      </c>
      <c r="H4678" t="s">
        <v>3751</v>
      </c>
      <c r="I4678" t="s">
        <v>3751</v>
      </c>
      <c r="J4678">
        <v>0</v>
      </c>
      <c r="K4678">
        <v>0</v>
      </c>
    </row>
    <row r="4679" spans="1:11" x14ac:dyDescent="0.25">
      <c r="A4679" t="s">
        <v>8401</v>
      </c>
      <c r="G4679" t="s">
        <v>3751</v>
      </c>
      <c r="H4679" t="s">
        <v>3751</v>
      </c>
      <c r="I4679" t="s">
        <v>3751</v>
      </c>
      <c r="J4679">
        <v>0</v>
      </c>
      <c r="K4679">
        <v>0</v>
      </c>
    </row>
    <row r="4680" spans="1:11" x14ac:dyDescent="0.25">
      <c r="A4680" t="s">
        <v>8402</v>
      </c>
      <c r="G4680" t="s">
        <v>3751</v>
      </c>
      <c r="H4680" t="s">
        <v>3751</v>
      </c>
      <c r="I4680" t="s">
        <v>3751</v>
      </c>
      <c r="J4680">
        <v>0</v>
      </c>
      <c r="K4680">
        <v>0</v>
      </c>
    </row>
    <row r="4681" spans="1:11" x14ac:dyDescent="0.25">
      <c r="A4681" t="s">
        <v>8403</v>
      </c>
      <c r="G4681" t="s">
        <v>3751</v>
      </c>
      <c r="H4681" t="s">
        <v>3751</v>
      </c>
      <c r="I4681" t="s">
        <v>3751</v>
      </c>
      <c r="J4681">
        <v>0</v>
      </c>
      <c r="K4681">
        <v>0</v>
      </c>
    </row>
    <row r="4682" spans="1:11" x14ac:dyDescent="0.25">
      <c r="A4682" t="s">
        <v>8404</v>
      </c>
      <c r="G4682" t="s">
        <v>3751</v>
      </c>
      <c r="H4682" t="s">
        <v>3751</v>
      </c>
      <c r="I4682" t="s">
        <v>3751</v>
      </c>
      <c r="J4682">
        <v>0</v>
      </c>
      <c r="K4682">
        <v>0</v>
      </c>
    </row>
    <row r="4683" spans="1:11" x14ac:dyDescent="0.25">
      <c r="A4683" t="s">
        <v>8405</v>
      </c>
      <c r="G4683" t="s">
        <v>3751</v>
      </c>
      <c r="H4683" t="s">
        <v>3751</v>
      </c>
      <c r="I4683" t="s">
        <v>3751</v>
      </c>
      <c r="J4683">
        <v>0</v>
      </c>
      <c r="K4683">
        <v>0</v>
      </c>
    </row>
    <row r="4684" spans="1:11" x14ac:dyDescent="0.25">
      <c r="A4684" t="s">
        <v>8406</v>
      </c>
      <c r="G4684" t="s">
        <v>3751</v>
      </c>
      <c r="H4684" t="s">
        <v>3751</v>
      </c>
      <c r="I4684" t="s">
        <v>3751</v>
      </c>
      <c r="J4684">
        <v>0</v>
      </c>
      <c r="K4684">
        <v>0</v>
      </c>
    </row>
    <row r="4685" spans="1:11" x14ac:dyDescent="0.25">
      <c r="A4685" t="s">
        <v>8407</v>
      </c>
      <c r="G4685" t="s">
        <v>3751</v>
      </c>
      <c r="H4685" t="s">
        <v>3751</v>
      </c>
      <c r="I4685" t="s">
        <v>3751</v>
      </c>
      <c r="J4685">
        <v>0</v>
      </c>
      <c r="K4685">
        <v>0</v>
      </c>
    </row>
    <row r="4686" spans="1:11" x14ac:dyDescent="0.25">
      <c r="A4686" t="s">
        <v>8408</v>
      </c>
      <c r="G4686" t="s">
        <v>3751</v>
      </c>
      <c r="H4686" t="s">
        <v>3751</v>
      </c>
      <c r="I4686" t="s">
        <v>3751</v>
      </c>
      <c r="J4686">
        <v>0</v>
      </c>
      <c r="K4686">
        <v>0</v>
      </c>
    </row>
    <row r="4687" spans="1:11" x14ac:dyDescent="0.25">
      <c r="A4687" t="s">
        <v>8409</v>
      </c>
      <c r="G4687" t="s">
        <v>3751</v>
      </c>
      <c r="H4687" t="s">
        <v>3751</v>
      </c>
      <c r="I4687" t="s">
        <v>3751</v>
      </c>
      <c r="J4687">
        <v>0</v>
      </c>
      <c r="K4687">
        <v>0</v>
      </c>
    </row>
    <row r="4688" spans="1:11" x14ac:dyDescent="0.25">
      <c r="A4688" t="s">
        <v>8410</v>
      </c>
      <c r="G4688" t="s">
        <v>3751</v>
      </c>
      <c r="H4688" t="s">
        <v>3751</v>
      </c>
      <c r="I4688" t="s">
        <v>3751</v>
      </c>
      <c r="J4688">
        <v>0</v>
      </c>
      <c r="K4688">
        <v>0</v>
      </c>
    </row>
    <row r="4689" spans="1:11" x14ac:dyDescent="0.25">
      <c r="A4689" t="s">
        <v>8411</v>
      </c>
      <c r="G4689" t="s">
        <v>3751</v>
      </c>
      <c r="H4689" t="s">
        <v>3751</v>
      </c>
      <c r="I4689" t="s">
        <v>3751</v>
      </c>
      <c r="J4689">
        <v>0</v>
      </c>
      <c r="K4689">
        <v>0</v>
      </c>
    </row>
    <row r="4690" spans="1:11" x14ac:dyDescent="0.25">
      <c r="A4690" t="s">
        <v>8412</v>
      </c>
      <c r="G4690" t="s">
        <v>3751</v>
      </c>
      <c r="H4690" t="s">
        <v>3751</v>
      </c>
      <c r="I4690" t="s">
        <v>3751</v>
      </c>
      <c r="J4690">
        <v>0</v>
      </c>
      <c r="K4690">
        <v>0</v>
      </c>
    </row>
    <row r="4691" spans="1:11" x14ac:dyDescent="0.25">
      <c r="A4691" t="s">
        <v>8413</v>
      </c>
      <c r="G4691" t="s">
        <v>3751</v>
      </c>
      <c r="H4691" t="s">
        <v>3751</v>
      </c>
      <c r="I4691" t="s">
        <v>3751</v>
      </c>
      <c r="J4691">
        <v>0</v>
      </c>
      <c r="K4691">
        <v>0</v>
      </c>
    </row>
    <row r="4692" spans="1:11" x14ac:dyDescent="0.25">
      <c r="A4692" t="s">
        <v>8414</v>
      </c>
      <c r="G4692" t="s">
        <v>3751</v>
      </c>
      <c r="H4692" t="s">
        <v>3751</v>
      </c>
      <c r="I4692" t="s">
        <v>3751</v>
      </c>
      <c r="J4692">
        <v>0</v>
      </c>
      <c r="K4692">
        <v>0</v>
      </c>
    </row>
    <row r="4693" spans="1:11" x14ac:dyDescent="0.25">
      <c r="A4693" t="s">
        <v>8415</v>
      </c>
      <c r="G4693" t="s">
        <v>3751</v>
      </c>
      <c r="H4693" t="s">
        <v>3751</v>
      </c>
      <c r="I4693" t="s">
        <v>3751</v>
      </c>
      <c r="J4693">
        <v>0</v>
      </c>
      <c r="K4693">
        <v>0</v>
      </c>
    </row>
    <row r="4694" spans="1:11" x14ac:dyDescent="0.25">
      <c r="A4694" t="s">
        <v>8416</v>
      </c>
      <c r="G4694" t="s">
        <v>3751</v>
      </c>
      <c r="H4694" t="s">
        <v>3751</v>
      </c>
      <c r="I4694" t="s">
        <v>3751</v>
      </c>
      <c r="J4694">
        <v>0</v>
      </c>
      <c r="K4694">
        <v>0</v>
      </c>
    </row>
    <row r="4695" spans="1:11" x14ac:dyDescent="0.25">
      <c r="A4695" t="s">
        <v>8417</v>
      </c>
      <c r="G4695" t="s">
        <v>3751</v>
      </c>
      <c r="H4695" t="s">
        <v>3751</v>
      </c>
      <c r="I4695" t="s">
        <v>3751</v>
      </c>
      <c r="J4695">
        <v>0</v>
      </c>
      <c r="K4695">
        <v>0</v>
      </c>
    </row>
    <row r="4696" spans="1:11" x14ac:dyDescent="0.25">
      <c r="A4696" t="s">
        <v>8418</v>
      </c>
      <c r="G4696" t="s">
        <v>3751</v>
      </c>
      <c r="H4696" t="s">
        <v>3751</v>
      </c>
      <c r="I4696" t="s">
        <v>3751</v>
      </c>
      <c r="J4696">
        <v>0</v>
      </c>
      <c r="K4696">
        <v>0</v>
      </c>
    </row>
    <row r="4697" spans="1:11" x14ac:dyDescent="0.25">
      <c r="A4697" t="s">
        <v>8419</v>
      </c>
      <c r="G4697" t="s">
        <v>3751</v>
      </c>
      <c r="H4697" t="s">
        <v>3751</v>
      </c>
      <c r="I4697" t="s">
        <v>3751</v>
      </c>
      <c r="J4697">
        <v>0</v>
      </c>
      <c r="K4697">
        <v>0</v>
      </c>
    </row>
    <row r="4698" spans="1:11" x14ac:dyDescent="0.25">
      <c r="A4698" t="s">
        <v>8420</v>
      </c>
      <c r="G4698" t="s">
        <v>3751</v>
      </c>
      <c r="H4698" t="s">
        <v>3751</v>
      </c>
      <c r="I4698" t="s">
        <v>3751</v>
      </c>
      <c r="J4698">
        <v>0</v>
      </c>
      <c r="K4698">
        <v>0</v>
      </c>
    </row>
    <row r="4699" spans="1:11" x14ac:dyDescent="0.25">
      <c r="A4699" t="s">
        <v>8421</v>
      </c>
      <c r="G4699" t="s">
        <v>3751</v>
      </c>
      <c r="H4699" t="s">
        <v>3751</v>
      </c>
      <c r="I4699" t="s">
        <v>3751</v>
      </c>
      <c r="J4699">
        <v>0</v>
      </c>
      <c r="K4699">
        <v>0</v>
      </c>
    </row>
    <row r="4700" spans="1:11" x14ac:dyDescent="0.25">
      <c r="A4700" t="s">
        <v>8422</v>
      </c>
      <c r="G4700" t="s">
        <v>3751</v>
      </c>
      <c r="H4700" t="s">
        <v>3751</v>
      </c>
      <c r="I4700" t="s">
        <v>3751</v>
      </c>
      <c r="J4700">
        <v>0</v>
      </c>
      <c r="K4700">
        <v>0</v>
      </c>
    </row>
    <row r="4701" spans="1:11" x14ac:dyDescent="0.25">
      <c r="A4701" t="s">
        <v>8423</v>
      </c>
      <c r="G4701" t="s">
        <v>3751</v>
      </c>
      <c r="H4701" t="s">
        <v>3751</v>
      </c>
      <c r="I4701" t="s">
        <v>3751</v>
      </c>
      <c r="J4701">
        <v>0</v>
      </c>
      <c r="K4701">
        <v>0</v>
      </c>
    </row>
    <row r="4702" spans="1:11" x14ac:dyDescent="0.25">
      <c r="A4702" t="s">
        <v>8424</v>
      </c>
      <c r="G4702" t="s">
        <v>3751</v>
      </c>
      <c r="H4702" t="s">
        <v>3751</v>
      </c>
      <c r="I4702" t="s">
        <v>3751</v>
      </c>
      <c r="J4702">
        <v>0</v>
      </c>
      <c r="K4702">
        <v>0</v>
      </c>
    </row>
    <row r="4703" spans="1:11" x14ac:dyDescent="0.25">
      <c r="A4703" t="s">
        <v>8425</v>
      </c>
      <c r="G4703" t="s">
        <v>3751</v>
      </c>
      <c r="H4703" t="s">
        <v>3751</v>
      </c>
      <c r="I4703" t="s">
        <v>3751</v>
      </c>
      <c r="J4703">
        <v>0</v>
      </c>
      <c r="K4703">
        <v>0</v>
      </c>
    </row>
    <row r="4704" spans="1:11" x14ac:dyDescent="0.25">
      <c r="A4704" t="s">
        <v>8426</v>
      </c>
      <c r="G4704" t="s">
        <v>3751</v>
      </c>
      <c r="H4704" t="s">
        <v>3751</v>
      </c>
      <c r="I4704" t="s">
        <v>3751</v>
      </c>
      <c r="J4704">
        <v>0</v>
      </c>
      <c r="K4704">
        <v>0</v>
      </c>
    </row>
    <row r="4705" spans="1:11" x14ac:dyDescent="0.25">
      <c r="A4705" t="s">
        <v>8427</v>
      </c>
      <c r="G4705" t="s">
        <v>3751</v>
      </c>
      <c r="H4705" t="s">
        <v>3751</v>
      </c>
      <c r="I4705" t="s">
        <v>3751</v>
      </c>
      <c r="J4705">
        <v>0</v>
      </c>
      <c r="K4705">
        <v>0</v>
      </c>
    </row>
    <row r="4706" spans="1:11" x14ac:dyDescent="0.25">
      <c r="A4706" t="s">
        <v>8428</v>
      </c>
      <c r="G4706" t="s">
        <v>3751</v>
      </c>
      <c r="H4706" t="s">
        <v>3751</v>
      </c>
      <c r="I4706" t="s">
        <v>3751</v>
      </c>
      <c r="J4706">
        <v>0</v>
      </c>
      <c r="K4706">
        <v>0</v>
      </c>
    </row>
    <row r="4707" spans="1:11" x14ac:dyDescent="0.25">
      <c r="A4707" t="s">
        <v>8429</v>
      </c>
      <c r="G4707" t="s">
        <v>3751</v>
      </c>
      <c r="H4707" t="s">
        <v>3751</v>
      </c>
      <c r="I4707" t="s">
        <v>3751</v>
      </c>
      <c r="J4707">
        <v>0</v>
      </c>
      <c r="K4707">
        <v>0</v>
      </c>
    </row>
    <row r="4708" spans="1:11" x14ac:dyDescent="0.25">
      <c r="A4708" t="s">
        <v>8430</v>
      </c>
      <c r="G4708" t="s">
        <v>3751</v>
      </c>
      <c r="H4708" t="s">
        <v>3751</v>
      </c>
      <c r="I4708" t="s">
        <v>3751</v>
      </c>
      <c r="J4708">
        <v>0</v>
      </c>
      <c r="K4708">
        <v>0</v>
      </c>
    </row>
    <row r="4709" spans="1:11" x14ac:dyDescent="0.25">
      <c r="A4709" t="s">
        <v>8431</v>
      </c>
      <c r="G4709" t="s">
        <v>3751</v>
      </c>
      <c r="H4709" t="s">
        <v>3751</v>
      </c>
      <c r="I4709" t="s">
        <v>3751</v>
      </c>
      <c r="J4709">
        <v>0</v>
      </c>
      <c r="K4709">
        <v>0</v>
      </c>
    </row>
    <row r="4710" spans="1:11" x14ac:dyDescent="0.25">
      <c r="A4710" t="s">
        <v>8432</v>
      </c>
      <c r="G4710" t="s">
        <v>3751</v>
      </c>
      <c r="H4710" t="s">
        <v>3751</v>
      </c>
      <c r="I4710" t="s">
        <v>3751</v>
      </c>
      <c r="J4710">
        <v>0</v>
      </c>
      <c r="K4710">
        <v>0</v>
      </c>
    </row>
    <row r="4711" spans="1:11" x14ac:dyDescent="0.25">
      <c r="A4711" t="s">
        <v>8433</v>
      </c>
      <c r="G4711" t="s">
        <v>3751</v>
      </c>
      <c r="H4711" t="s">
        <v>3751</v>
      </c>
      <c r="I4711" t="s">
        <v>3751</v>
      </c>
      <c r="J4711">
        <v>0</v>
      </c>
      <c r="K4711">
        <v>0</v>
      </c>
    </row>
    <row r="4712" spans="1:11" x14ac:dyDescent="0.25">
      <c r="A4712" t="s">
        <v>8434</v>
      </c>
      <c r="G4712" t="s">
        <v>3751</v>
      </c>
      <c r="H4712" t="s">
        <v>3751</v>
      </c>
      <c r="I4712" t="s">
        <v>3751</v>
      </c>
      <c r="J4712">
        <v>0</v>
      </c>
      <c r="K4712">
        <v>0</v>
      </c>
    </row>
    <row r="4713" spans="1:11" x14ac:dyDescent="0.25">
      <c r="A4713" t="s">
        <v>8435</v>
      </c>
      <c r="G4713" t="s">
        <v>3751</v>
      </c>
      <c r="H4713" t="s">
        <v>3751</v>
      </c>
      <c r="I4713" t="s">
        <v>3751</v>
      </c>
      <c r="J4713">
        <v>0</v>
      </c>
      <c r="K4713">
        <v>0</v>
      </c>
    </row>
    <row r="4714" spans="1:11" x14ac:dyDescent="0.25">
      <c r="A4714" t="s">
        <v>8436</v>
      </c>
      <c r="G4714" t="s">
        <v>3751</v>
      </c>
      <c r="H4714" t="s">
        <v>3751</v>
      </c>
      <c r="I4714" t="s">
        <v>3751</v>
      </c>
      <c r="J4714">
        <v>0</v>
      </c>
      <c r="K4714">
        <v>0</v>
      </c>
    </row>
    <row r="4715" spans="1:11" x14ac:dyDescent="0.25">
      <c r="A4715" t="s">
        <v>8437</v>
      </c>
      <c r="G4715" t="s">
        <v>3751</v>
      </c>
      <c r="H4715" t="s">
        <v>3751</v>
      </c>
      <c r="I4715" t="s">
        <v>3751</v>
      </c>
      <c r="J4715">
        <v>0</v>
      </c>
      <c r="K4715">
        <v>0</v>
      </c>
    </row>
    <row r="4716" spans="1:11" x14ac:dyDescent="0.25">
      <c r="A4716" t="s">
        <v>8438</v>
      </c>
      <c r="G4716" t="s">
        <v>3751</v>
      </c>
      <c r="H4716" t="s">
        <v>3751</v>
      </c>
      <c r="I4716" t="s">
        <v>3751</v>
      </c>
      <c r="J4716">
        <v>0</v>
      </c>
      <c r="K4716">
        <v>0</v>
      </c>
    </row>
    <row r="4717" spans="1:11" x14ac:dyDescent="0.25">
      <c r="A4717" t="s">
        <v>8439</v>
      </c>
      <c r="G4717" t="s">
        <v>3751</v>
      </c>
      <c r="H4717" t="s">
        <v>3751</v>
      </c>
      <c r="I4717" t="s">
        <v>3751</v>
      </c>
      <c r="J4717">
        <v>0</v>
      </c>
      <c r="K4717">
        <v>0</v>
      </c>
    </row>
    <row r="4718" spans="1:11" x14ac:dyDescent="0.25">
      <c r="A4718" t="s">
        <v>8440</v>
      </c>
      <c r="G4718" t="s">
        <v>3751</v>
      </c>
      <c r="H4718" t="s">
        <v>3751</v>
      </c>
      <c r="I4718" t="s">
        <v>3751</v>
      </c>
      <c r="J4718">
        <v>0</v>
      </c>
      <c r="K4718">
        <v>0</v>
      </c>
    </row>
    <row r="4719" spans="1:11" x14ac:dyDescent="0.25">
      <c r="A4719" t="s">
        <v>8441</v>
      </c>
      <c r="G4719" t="s">
        <v>3751</v>
      </c>
      <c r="H4719" t="s">
        <v>3751</v>
      </c>
      <c r="I4719" t="s">
        <v>3751</v>
      </c>
      <c r="J4719">
        <v>0</v>
      </c>
      <c r="K4719">
        <v>0</v>
      </c>
    </row>
    <row r="4720" spans="1:11" x14ac:dyDescent="0.25">
      <c r="A4720" t="s">
        <v>8442</v>
      </c>
      <c r="G4720" t="s">
        <v>3751</v>
      </c>
      <c r="H4720" t="s">
        <v>3751</v>
      </c>
      <c r="I4720" t="s">
        <v>3751</v>
      </c>
      <c r="J4720">
        <v>0</v>
      </c>
      <c r="K4720">
        <v>0</v>
      </c>
    </row>
    <row r="4721" spans="1:11" x14ac:dyDescent="0.25">
      <c r="A4721" t="s">
        <v>8443</v>
      </c>
      <c r="G4721" t="s">
        <v>3751</v>
      </c>
      <c r="H4721" t="s">
        <v>3751</v>
      </c>
      <c r="I4721" t="s">
        <v>3751</v>
      </c>
      <c r="J4721">
        <v>0</v>
      </c>
      <c r="K4721">
        <v>0</v>
      </c>
    </row>
    <row r="4722" spans="1:11" x14ac:dyDescent="0.25">
      <c r="A4722" t="s">
        <v>8444</v>
      </c>
      <c r="G4722" t="s">
        <v>3751</v>
      </c>
      <c r="H4722" t="s">
        <v>3751</v>
      </c>
      <c r="I4722" t="s">
        <v>3751</v>
      </c>
      <c r="J4722">
        <v>0</v>
      </c>
      <c r="K4722">
        <v>0</v>
      </c>
    </row>
    <row r="4723" spans="1:11" x14ac:dyDescent="0.25">
      <c r="A4723" t="s">
        <v>8445</v>
      </c>
      <c r="G4723" t="s">
        <v>3751</v>
      </c>
      <c r="H4723" t="s">
        <v>3751</v>
      </c>
      <c r="I4723" t="s">
        <v>3751</v>
      </c>
      <c r="J4723">
        <v>0</v>
      </c>
      <c r="K4723">
        <v>0</v>
      </c>
    </row>
    <row r="4724" spans="1:11" x14ac:dyDescent="0.25">
      <c r="A4724" t="s">
        <v>8446</v>
      </c>
      <c r="G4724" t="s">
        <v>3751</v>
      </c>
      <c r="H4724" t="s">
        <v>3751</v>
      </c>
      <c r="I4724" t="s">
        <v>3751</v>
      </c>
      <c r="J4724">
        <v>0</v>
      </c>
      <c r="K4724">
        <v>0</v>
      </c>
    </row>
    <row r="4725" spans="1:11" x14ac:dyDescent="0.25">
      <c r="A4725" t="s">
        <v>8447</v>
      </c>
      <c r="G4725" t="s">
        <v>3751</v>
      </c>
      <c r="H4725" t="s">
        <v>3751</v>
      </c>
      <c r="I4725" t="s">
        <v>3751</v>
      </c>
      <c r="J4725">
        <v>0</v>
      </c>
      <c r="K4725">
        <v>0</v>
      </c>
    </row>
    <row r="4726" spans="1:11" x14ac:dyDescent="0.25">
      <c r="A4726" t="s">
        <v>8448</v>
      </c>
      <c r="G4726" t="s">
        <v>3751</v>
      </c>
      <c r="H4726" t="s">
        <v>3751</v>
      </c>
      <c r="I4726" t="s">
        <v>3751</v>
      </c>
      <c r="J4726">
        <v>0</v>
      </c>
      <c r="K4726">
        <v>0</v>
      </c>
    </row>
    <row r="4727" spans="1:11" x14ac:dyDescent="0.25">
      <c r="A4727" t="s">
        <v>8449</v>
      </c>
      <c r="G4727" t="s">
        <v>3751</v>
      </c>
      <c r="H4727" t="s">
        <v>3751</v>
      </c>
      <c r="I4727" t="s">
        <v>3751</v>
      </c>
      <c r="J4727">
        <v>0</v>
      </c>
      <c r="K4727">
        <v>0</v>
      </c>
    </row>
    <row r="4728" spans="1:11" x14ac:dyDescent="0.25">
      <c r="A4728" t="s">
        <v>8450</v>
      </c>
      <c r="G4728" t="s">
        <v>3751</v>
      </c>
      <c r="H4728" t="s">
        <v>3751</v>
      </c>
      <c r="I4728" t="s">
        <v>3751</v>
      </c>
      <c r="J4728">
        <v>0</v>
      </c>
      <c r="K4728">
        <v>0</v>
      </c>
    </row>
    <row r="4729" spans="1:11" x14ac:dyDescent="0.25">
      <c r="A4729" t="s">
        <v>8451</v>
      </c>
      <c r="G4729" t="s">
        <v>3751</v>
      </c>
      <c r="H4729" t="s">
        <v>3751</v>
      </c>
      <c r="I4729" t="s">
        <v>3751</v>
      </c>
      <c r="J4729">
        <v>0</v>
      </c>
      <c r="K4729">
        <v>0</v>
      </c>
    </row>
    <row r="4730" spans="1:11" x14ac:dyDescent="0.25">
      <c r="A4730" t="s">
        <v>8452</v>
      </c>
      <c r="G4730" t="s">
        <v>3751</v>
      </c>
      <c r="H4730" t="s">
        <v>3751</v>
      </c>
      <c r="I4730" t="s">
        <v>3751</v>
      </c>
      <c r="J4730">
        <v>0</v>
      </c>
      <c r="K4730">
        <v>0</v>
      </c>
    </row>
    <row r="4731" spans="1:11" x14ac:dyDescent="0.25">
      <c r="A4731" t="s">
        <v>8453</v>
      </c>
      <c r="G4731" t="s">
        <v>3751</v>
      </c>
      <c r="H4731" t="s">
        <v>3751</v>
      </c>
      <c r="I4731" t="s">
        <v>3751</v>
      </c>
      <c r="J4731">
        <v>0</v>
      </c>
      <c r="K4731">
        <v>0</v>
      </c>
    </row>
    <row r="4732" spans="1:11" x14ac:dyDescent="0.25">
      <c r="A4732" t="s">
        <v>8454</v>
      </c>
      <c r="G4732" t="s">
        <v>3751</v>
      </c>
      <c r="H4732" t="s">
        <v>3751</v>
      </c>
      <c r="I4732" t="s">
        <v>3751</v>
      </c>
      <c r="J4732">
        <v>0</v>
      </c>
      <c r="K4732">
        <v>0</v>
      </c>
    </row>
    <row r="4733" spans="1:11" x14ac:dyDescent="0.25">
      <c r="A4733" t="s">
        <v>8455</v>
      </c>
      <c r="G4733" t="s">
        <v>3751</v>
      </c>
      <c r="H4733" t="s">
        <v>3751</v>
      </c>
      <c r="I4733" t="s">
        <v>3751</v>
      </c>
      <c r="J4733">
        <v>0</v>
      </c>
      <c r="K4733">
        <v>0</v>
      </c>
    </row>
    <row r="4734" spans="1:11" x14ac:dyDescent="0.25">
      <c r="A4734" t="s">
        <v>8456</v>
      </c>
      <c r="G4734" t="s">
        <v>3751</v>
      </c>
      <c r="H4734" t="s">
        <v>3751</v>
      </c>
      <c r="I4734" t="s">
        <v>3751</v>
      </c>
      <c r="J4734">
        <v>0</v>
      </c>
      <c r="K4734">
        <v>0</v>
      </c>
    </row>
    <row r="4735" spans="1:11" x14ac:dyDescent="0.25">
      <c r="A4735" t="s">
        <v>8457</v>
      </c>
      <c r="G4735" t="s">
        <v>3751</v>
      </c>
      <c r="H4735" t="s">
        <v>3751</v>
      </c>
      <c r="I4735" t="s">
        <v>3751</v>
      </c>
      <c r="J4735">
        <v>0</v>
      </c>
      <c r="K4735">
        <v>0</v>
      </c>
    </row>
    <row r="4736" spans="1:11" x14ac:dyDescent="0.25">
      <c r="A4736" t="s">
        <v>8458</v>
      </c>
      <c r="G4736" t="s">
        <v>3751</v>
      </c>
      <c r="H4736" t="s">
        <v>3751</v>
      </c>
      <c r="I4736" t="s">
        <v>3751</v>
      </c>
      <c r="J4736">
        <v>0</v>
      </c>
      <c r="K4736">
        <v>0</v>
      </c>
    </row>
    <row r="4737" spans="1:11" x14ac:dyDescent="0.25">
      <c r="A4737" t="s">
        <v>8459</v>
      </c>
      <c r="G4737" t="s">
        <v>3751</v>
      </c>
      <c r="H4737" t="s">
        <v>3751</v>
      </c>
      <c r="I4737" t="s">
        <v>3751</v>
      </c>
      <c r="J4737">
        <v>0</v>
      </c>
      <c r="K4737">
        <v>0</v>
      </c>
    </row>
    <row r="4738" spans="1:11" x14ac:dyDescent="0.25">
      <c r="A4738" t="s">
        <v>8460</v>
      </c>
      <c r="G4738" t="s">
        <v>3751</v>
      </c>
      <c r="H4738" t="s">
        <v>3751</v>
      </c>
      <c r="I4738" t="s">
        <v>3751</v>
      </c>
      <c r="J4738">
        <v>0</v>
      </c>
      <c r="K4738">
        <v>0</v>
      </c>
    </row>
    <row r="4739" spans="1:11" x14ac:dyDescent="0.25">
      <c r="A4739" t="s">
        <v>8461</v>
      </c>
      <c r="G4739" t="s">
        <v>3751</v>
      </c>
      <c r="H4739" t="s">
        <v>3751</v>
      </c>
      <c r="I4739" t="s">
        <v>3751</v>
      </c>
      <c r="J4739">
        <v>0</v>
      </c>
      <c r="K4739">
        <v>0</v>
      </c>
    </row>
    <row r="4740" spans="1:11" x14ac:dyDescent="0.25">
      <c r="A4740" t="s">
        <v>8462</v>
      </c>
      <c r="G4740" t="s">
        <v>3751</v>
      </c>
      <c r="H4740" t="s">
        <v>3751</v>
      </c>
      <c r="I4740" t="s">
        <v>3751</v>
      </c>
      <c r="J4740">
        <v>0</v>
      </c>
      <c r="K4740">
        <v>0</v>
      </c>
    </row>
    <row r="4741" spans="1:11" x14ac:dyDescent="0.25">
      <c r="A4741" t="s">
        <v>8463</v>
      </c>
      <c r="G4741" t="s">
        <v>3751</v>
      </c>
      <c r="H4741" t="s">
        <v>3751</v>
      </c>
      <c r="I4741" t="s">
        <v>3751</v>
      </c>
      <c r="J4741">
        <v>0</v>
      </c>
      <c r="K4741">
        <v>0</v>
      </c>
    </row>
    <row r="4742" spans="1:11" x14ac:dyDescent="0.25">
      <c r="A4742" t="s">
        <v>8464</v>
      </c>
      <c r="G4742" t="s">
        <v>3751</v>
      </c>
      <c r="H4742" t="s">
        <v>3751</v>
      </c>
      <c r="I4742" t="s">
        <v>3751</v>
      </c>
      <c r="J4742">
        <v>0</v>
      </c>
      <c r="K4742">
        <v>0</v>
      </c>
    </row>
    <row r="4743" spans="1:11" x14ac:dyDescent="0.25">
      <c r="A4743" t="s">
        <v>8465</v>
      </c>
      <c r="G4743" t="s">
        <v>3751</v>
      </c>
      <c r="H4743" t="s">
        <v>3751</v>
      </c>
      <c r="I4743" t="s">
        <v>3751</v>
      </c>
      <c r="J4743">
        <v>0</v>
      </c>
      <c r="K4743">
        <v>0</v>
      </c>
    </row>
    <row r="4744" spans="1:11" x14ac:dyDescent="0.25">
      <c r="A4744" t="s">
        <v>8466</v>
      </c>
      <c r="G4744" t="s">
        <v>3751</v>
      </c>
      <c r="H4744" t="s">
        <v>3751</v>
      </c>
      <c r="I4744" t="s">
        <v>3751</v>
      </c>
      <c r="J4744">
        <v>0</v>
      </c>
      <c r="K4744">
        <v>0</v>
      </c>
    </row>
    <row r="4745" spans="1:11" x14ac:dyDescent="0.25">
      <c r="A4745" t="s">
        <v>8467</v>
      </c>
      <c r="G4745" t="s">
        <v>3751</v>
      </c>
      <c r="H4745" t="s">
        <v>3751</v>
      </c>
      <c r="I4745" t="s">
        <v>3751</v>
      </c>
      <c r="J4745">
        <v>0</v>
      </c>
      <c r="K4745">
        <v>0</v>
      </c>
    </row>
    <row r="4746" spans="1:11" x14ac:dyDescent="0.25">
      <c r="A4746" t="s">
        <v>8468</v>
      </c>
      <c r="G4746" t="s">
        <v>3751</v>
      </c>
      <c r="H4746" t="s">
        <v>3751</v>
      </c>
      <c r="I4746" t="s">
        <v>3751</v>
      </c>
      <c r="J4746">
        <v>0</v>
      </c>
      <c r="K4746">
        <v>0</v>
      </c>
    </row>
    <row r="4747" spans="1:11" x14ac:dyDescent="0.25">
      <c r="A4747" t="s">
        <v>8469</v>
      </c>
      <c r="G4747" t="s">
        <v>3751</v>
      </c>
      <c r="H4747" t="s">
        <v>3751</v>
      </c>
      <c r="I4747" t="s">
        <v>3751</v>
      </c>
      <c r="J4747">
        <v>0</v>
      </c>
      <c r="K4747">
        <v>0</v>
      </c>
    </row>
    <row r="4748" spans="1:11" x14ac:dyDescent="0.25">
      <c r="A4748" t="s">
        <v>8470</v>
      </c>
      <c r="G4748" t="s">
        <v>3751</v>
      </c>
      <c r="H4748" t="s">
        <v>3751</v>
      </c>
      <c r="I4748" t="s">
        <v>3751</v>
      </c>
      <c r="J4748">
        <v>0</v>
      </c>
      <c r="K4748">
        <v>0</v>
      </c>
    </row>
    <row r="4749" spans="1:11" x14ac:dyDescent="0.25">
      <c r="A4749" t="s">
        <v>8471</v>
      </c>
      <c r="G4749" t="s">
        <v>3751</v>
      </c>
      <c r="H4749" t="s">
        <v>3751</v>
      </c>
      <c r="I4749" t="s">
        <v>3751</v>
      </c>
      <c r="J4749">
        <v>0</v>
      </c>
      <c r="K4749">
        <v>0</v>
      </c>
    </row>
    <row r="4750" spans="1:11" x14ac:dyDescent="0.25">
      <c r="A4750" t="s">
        <v>8472</v>
      </c>
      <c r="G4750" t="s">
        <v>3751</v>
      </c>
      <c r="H4750" t="s">
        <v>3751</v>
      </c>
      <c r="I4750" t="s">
        <v>3751</v>
      </c>
      <c r="J4750">
        <v>0</v>
      </c>
      <c r="K4750">
        <v>0</v>
      </c>
    </row>
    <row r="4751" spans="1:11" x14ac:dyDescent="0.25">
      <c r="A4751" t="s">
        <v>8473</v>
      </c>
      <c r="G4751" t="s">
        <v>3751</v>
      </c>
      <c r="H4751" t="s">
        <v>3751</v>
      </c>
      <c r="I4751" t="s">
        <v>3751</v>
      </c>
      <c r="J4751">
        <v>0</v>
      </c>
      <c r="K4751">
        <v>0</v>
      </c>
    </row>
    <row r="4752" spans="1:11" x14ac:dyDescent="0.25">
      <c r="A4752" t="s">
        <v>8474</v>
      </c>
      <c r="G4752" t="s">
        <v>3751</v>
      </c>
      <c r="H4752" t="s">
        <v>3751</v>
      </c>
      <c r="I4752" t="s">
        <v>3751</v>
      </c>
      <c r="J4752">
        <v>0</v>
      </c>
      <c r="K4752">
        <v>0</v>
      </c>
    </row>
    <row r="4753" spans="1:11" x14ac:dyDescent="0.25">
      <c r="A4753" t="s">
        <v>8475</v>
      </c>
      <c r="G4753" t="s">
        <v>3751</v>
      </c>
      <c r="H4753" t="s">
        <v>3751</v>
      </c>
      <c r="I4753" t="s">
        <v>3751</v>
      </c>
      <c r="J4753">
        <v>0</v>
      </c>
      <c r="K4753">
        <v>0</v>
      </c>
    </row>
    <row r="4754" spans="1:11" x14ac:dyDescent="0.25">
      <c r="A4754" t="s">
        <v>8476</v>
      </c>
      <c r="G4754" t="s">
        <v>3751</v>
      </c>
      <c r="H4754" t="s">
        <v>3751</v>
      </c>
      <c r="I4754" t="s">
        <v>3751</v>
      </c>
      <c r="J4754">
        <v>0</v>
      </c>
      <c r="K4754">
        <v>0</v>
      </c>
    </row>
    <row r="4755" spans="1:11" x14ac:dyDescent="0.25">
      <c r="A4755" t="s">
        <v>8477</v>
      </c>
      <c r="G4755" t="s">
        <v>3751</v>
      </c>
      <c r="H4755" t="s">
        <v>3751</v>
      </c>
      <c r="I4755" t="s">
        <v>3751</v>
      </c>
      <c r="J4755">
        <v>0</v>
      </c>
      <c r="K4755">
        <v>0</v>
      </c>
    </row>
    <row r="4756" spans="1:11" x14ac:dyDescent="0.25">
      <c r="A4756" t="s">
        <v>8478</v>
      </c>
      <c r="G4756" t="s">
        <v>3751</v>
      </c>
      <c r="H4756" t="s">
        <v>3751</v>
      </c>
      <c r="I4756" t="s">
        <v>3751</v>
      </c>
      <c r="J4756">
        <v>0</v>
      </c>
      <c r="K4756">
        <v>0</v>
      </c>
    </row>
    <row r="4757" spans="1:11" x14ac:dyDescent="0.25">
      <c r="A4757" t="s">
        <v>8479</v>
      </c>
      <c r="G4757" t="s">
        <v>3751</v>
      </c>
      <c r="H4757" t="s">
        <v>3751</v>
      </c>
      <c r="I4757" t="s">
        <v>3751</v>
      </c>
      <c r="J4757">
        <v>0</v>
      </c>
      <c r="K4757">
        <v>0</v>
      </c>
    </row>
    <row r="4758" spans="1:11" x14ac:dyDescent="0.25">
      <c r="A4758" t="s">
        <v>8480</v>
      </c>
      <c r="G4758" t="s">
        <v>3751</v>
      </c>
      <c r="H4758" t="s">
        <v>3751</v>
      </c>
      <c r="I4758" t="s">
        <v>3751</v>
      </c>
      <c r="J4758">
        <v>0</v>
      </c>
      <c r="K4758">
        <v>0</v>
      </c>
    </row>
    <row r="4759" spans="1:11" x14ac:dyDescent="0.25">
      <c r="A4759" t="s">
        <v>8481</v>
      </c>
      <c r="G4759" t="s">
        <v>3751</v>
      </c>
      <c r="H4759" t="s">
        <v>3751</v>
      </c>
      <c r="I4759" t="s">
        <v>3751</v>
      </c>
      <c r="J4759">
        <v>0</v>
      </c>
      <c r="K4759">
        <v>0</v>
      </c>
    </row>
    <row r="4760" spans="1:11" x14ac:dyDescent="0.25">
      <c r="A4760" t="s">
        <v>8482</v>
      </c>
      <c r="G4760" t="s">
        <v>3751</v>
      </c>
      <c r="H4760" t="s">
        <v>3751</v>
      </c>
      <c r="I4760" t="s">
        <v>3751</v>
      </c>
      <c r="J4760">
        <v>0</v>
      </c>
      <c r="K4760">
        <v>0</v>
      </c>
    </row>
    <row r="4761" spans="1:11" x14ac:dyDescent="0.25">
      <c r="A4761" t="s">
        <v>8483</v>
      </c>
      <c r="G4761" t="s">
        <v>3751</v>
      </c>
      <c r="H4761" t="s">
        <v>3751</v>
      </c>
      <c r="I4761" t="s">
        <v>3751</v>
      </c>
      <c r="J4761">
        <v>0</v>
      </c>
      <c r="K4761">
        <v>0</v>
      </c>
    </row>
    <row r="4762" spans="1:11" x14ac:dyDescent="0.25">
      <c r="A4762" t="s">
        <v>8484</v>
      </c>
      <c r="G4762" t="s">
        <v>3751</v>
      </c>
      <c r="H4762" t="s">
        <v>3751</v>
      </c>
      <c r="I4762" t="s">
        <v>3751</v>
      </c>
      <c r="J4762">
        <v>0</v>
      </c>
      <c r="K4762">
        <v>0</v>
      </c>
    </row>
    <row r="4763" spans="1:11" x14ac:dyDescent="0.25">
      <c r="A4763" t="s">
        <v>8485</v>
      </c>
      <c r="G4763" t="s">
        <v>3751</v>
      </c>
      <c r="H4763" t="s">
        <v>3751</v>
      </c>
      <c r="I4763" t="s">
        <v>3751</v>
      </c>
      <c r="J4763">
        <v>0</v>
      </c>
      <c r="K4763">
        <v>0</v>
      </c>
    </row>
    <row r="4764" spans="1:11" x14ac:dyDescent="0.25">
      <c r="A4764" t="s">
        <v>8486</v>
      </c>
      <c r="G4764" t="s">
        <v>3751</v>
      </c>
      <c r="H4764" t="s">
        <v>3751</v>
      </c>
      <c r="I4764" t="s">
        <v>3751</v>
      </c>
      <c r="J4764">
        <v>0</v>
      </c>
      <c r="K4764">
        <v>0</v>
      </c>
    </row>
    <row r="4765" spans="1:11" x14ac:dyDescent="0.25">
      <c r="A4765" t="s">
        <v>8487</v>
      </c>
      <c r="G4765" t="s">
        <v>3751</v>
      </c>
      <c r="H4765" t="s">
        <v>3751</v>
      </c>
      <c r="I4765" t="s">
        <v>3751</v>
      </c>
      <c r="J4765">
        <v>0</v>
      </c>
      <c r="K4765">
        <v>0</v>
      </c>
    </row>
    <row r="4766" spans="1:11" x14ac:dyDescent="0.25">
      <c r="A4766" t="s">
        <v>8488</v>
      </c>
      <c r="G4766" t="s">
        <v>3751</v>
      </c>
      <c r="H4766" t="s">
        <v>3751</v>
      </c>
      <c r="I4766" t="s">
        <v>3751</v>
      </c>
      <c r="J4766">
        <v>0</v>
      </c>
      <c r="K4766">
        <v>0</v>
      </c>
    </row>
    <row r="4767" spans="1:11" x14ac:dyDescent="0.25">
      <c r="A4767" t="s">
        <v>8489</v>
      </c>
      <c r="G4767" t="s">
        <v>3751</v>
      </c>
      <c r="H4767" t="s">
        <v>3751</v>
      </c>
      <c r="I4767" t="s">
        <v>3751</v>
      </c>
      <c r="J4767">
        <v>0</v>
      </c>
      <c r="K4767">
        <v>0</v>
      </c>
    </row>
    <row r="4768" spans="1:11" x14ac:dyDescent="0.25">
      <c r="A4768" t="s">
        <v>8490</v>
      </c>
      <c r="G4768" t="s">
        <v>3751</v>
      </c>
      <c r="H4768" t="s">
        <v>3751</v>
      </c>
      <c r="I4768" t="s">
        <v>3751</v>
      </c>
      <c r="J4768">
        <v>0</v>
      </c>
      <c r="K4768">
        <v>0</v>
      </c>
    </row>
    <row r="4769" spans="1:11" x14ac:dyDescent="0.25">
      <c r="A4769" t="s">
        <v>8491</v>
      </c>
      <c r="G4769" t="s">
        <v>3751</v>
      </c>
      <c r="H4769" t="s">
        <v>3751</v>
      </c>
      <c r="I4769" t="s">
        <v>3751</v>
      </c>
      <c r="J4769">
        <v>0</v>
      </c>
      <c r="K4769">
        <v>0</v>
      </c>
    </row>
    <row r="4770" spans="1:11" x14ac:dyDescent="0.25">
      <c r="A4770" t="s">
        <v>8492</v>
      </c>
      <c r="G4770" t="s">
        <v>3751</v>
      </c>
      <c r="H4770" t="s">
        <v>3751</v>
      </c>
      <c r="I4770" t="s">
        <v>3751</v>
      </c>
      <c r="J4770">
        <v>0</v>
      </c>
      <c r="K4770">
        <v>0</v>
      </c>
    </row>
    <row r="4771" spans="1:11" x14ac:dyDescent="0.25">
      <c r="A4771" t="s">
        <v>8493</v>
      </c>
      <c r="G4771" t="s">
        <v>3751</v>
      </c>
      <c r="H4771" t="s">
        <v>3751</v>
      </c>
      <c r="I4771" t="s">
        <v>3751</v>
      </c>
      <c r="J4771">
        <v>0</v>
      </c>
      <c r="K4771">
        <v>0</v>
      </c>
    </row>
    <row r="4772" spans="1:11" x14ac:dyDescent="0.25">
      <c r="A4772" t="s">
        <v>8494</v>
      </c>
      <c r="G4772" t="s">
        <v>3751</v>
      </c>
      <c r="H4772" t="s">
        <v>3751</v>
      </c>
      <c r="I4772" t="s">
        <v>3751</v>
      </c>
      <c r="J4772">
        <v>0</v>
      </c>
      <c r="K4772">
        <v>0</v>
      </c>
    </row>
    <row r="4773" spans="1:11" x14ac:dyDescent="0.25">
      <c r="A4773" t="s">
        <v>8495</v>
      </c>
      <c r="G4773" t="s">
        <v>3751</v>
      </c>
      <c r="H4773" t="s">
        <v>3751</v>
      </c>
      <c r="I4773" t="s">
        <v>3751</v>
      </c>
      <c r="J4773">
        <v>0</v>
      </c>
      <c r="K4773">
        <v>0</v>
      </c>
    </row>
    <row r="4774" spans="1:11" x14ac:dyDescent="0.25">
      <c r="A4774" t="s">
        <v>8496</v>
      </c>
      <c r="G4774" t="s">
        <v>3751</v>
      </c>
      <c r="H4774" t="s">
        <v>3751</v>
      </c>
      <c r="I4774" t="s">
        <v>3751</v>
      </c>
      <c r="J4774">
        <v>0</v>
      </c>
      <c r="K4774">
        <v>0</v>
      </c>
    </row>
    <row r="4775" spans="1:11" x14ac:dyDescent="0.25">
      <c r="A4775" t="s">
        <v>8497</v>
      </c>
      <c r="G4775" t="s">
        <v>3751</v>
      </c>
      <c r="H4775" t="s">
        <v>3751</v>
      </c>
      <c r="I4775" t="s">
        <v>3751</v>
      </c>
      <c r="J4775">
        <v>0</v>
      </c>
      <c r="K4775">
        <v>0</v>
      </c>
    </row>
    <row r="4776" spans="1:11" x14ac:dyDescent="0.25">
      <c r="A4776" t="s">
        <v>8498</v>
      </c>
      <c r="G4776" t="s">
        <v>3751</v>
      </c>
      <c r="H4776" t="s">
        <v>3751</v>
      </c>
      <c r="I4776" t="s">
        <v>3751</v>
      </c>
      <c r="J4776">
        <v>0</v>
      </c>
      <c r="K4776">
        <v>0</v>
      </c>
    </row>
    <row r="4777" spans="1:11" x14ac:dyDescent="0.25">
      <c r="A4777" t="s">
        <v>8499</v>
      </c>
      <c r="G4777" t="s">
        <v>3751</v>
      </c>
      <c r="H4777" t="s">
        <v>3751</v>
      </c>
      <c r="I4777" t="s">
        <v>3751</v>
      </c>
      <c r="J4777">
        <v>0</v>
      </c>
      <c r="K4777">
        <v>0</v>
      </c>
    </row>
    <row r="4778" spans="1:11" x14ac:dyDescent="0.25">
      <c r="A4778" t="s">
        <v>8500</v>
      </c>
      <c r="G4778" t="s">
        <v>3751</v>
      </c>
      <c r="H4778" t="s">
        <v>3751</v>
      </c>
      <c r="I4778" t="s">
        <v>3751</v>
      </c>
      <c r="J4778">
        <v>0</v>
      </c>
      <c r="K4778">
        <v>0</v>
      </c>
    </row>
    <row r="4779" spans="1:11" x14ac:dyDescent="0.25">
      <c r="A4779" t="s">
        <v>8501</v>
      </c>
      <c r="G4779" t="s">
        <v>3751</v>
      </c>
      <c r="H4779" t="s">
        <v>3751</v>
      </c>
      <c r="I4779" t="s">
        <v>3751</v>
      </c>
      <c r="J4779">
        <v>0</v>
      </c>
      <c r="K4779">
        <v>0</v>
      </c>
    </row>
    <row r="4780" spans="1:11" x14ac:dyDescent="0.25">
      <c r="A4780" t="s">
        <v>8502</v>
      </c>
      <c r="G4780" t="s">
        <v>3751</v>
      </c>
      <c r="H4780" t="s">
        <v>3751</v>
      </c>
      <c r="I4780" t="s">
        <v>3751</v>
      </c>
      <c r="J4780">
        <v>0</v>
      </c>
      <c r="K4780">
        <v>0</v>
      </c>
    </row>
    <row r="4781" spans="1:11" x14ac:dyDescent="0.25">
      <c r="A4781" t="s">
        <v>8503</v>
      </c>
      <c r="G4781" t="s">
        <v>3751</v>
      </c>
      <c r="H4781" t="s">
        <v>3751</v>
      </c>
      <c r="I4781" t="s">
        <v>3751</v>
      </c>
      <c r="J4781">
        <v>0</v>
      </c>
      <c r="K4781">
        <v>0</v>
      </c>
    </row>
    <row r="4782" spans="1:11" x14ac:dyDescent="0.25">
      <c r="A4782" t="s">
        <v>8504</v>
      </c>
      <c r="G4782" t="s">
        <v>3751</v>
      </c>
      <c r="H4782" t="s">
        <v>3751</v>
      </c>
      <c r="I4782" t="s">
        <v>3751</v>
      </c>
      <c r="J4782">
        <v>0</v>
      </c>
      <c r="K4782">
        <v>0</v>
      </c>
    </row>
    <row r="4783" spans="1:11" x14ac:dyDescent="0.25">
      <c r="A4783" t="s">
        <v>8505</v>
      </c>
      <c r="G4783" t="s">
        <v>3751</v>
      </c>
      <c r="H4783" t="s">
        <v>3751</v>
      </c>
      <c r="I4783" t="s">
        <v>3751</v>
      </c>
      <c r="J4783">
        <v>0</v>
      </c>
      <c r="K4783">
        <v>0</v>
      </c>
    </row>
    <row r="4784" spans="1:11" x14ac:dyDescent="0.25">
      <c r="A4784" t="s">
        <v>8506</v>
      </c>
      <c r="G4784" t="s">
        <v>3751</v>
      </c>
      <c r="H4784" t="s">
        <v>3751</v>
      </c>
      <c r="I4784" t="s">
        <v>3751</v>
      </c>
      <c r="J4784">
        <v>0</v>
      </c>
      <c r="K4784">
        <v>0</v>
      </c>
    </row>
    <row r="4785" spans="1:11" x14ac:dyDescent="0.25">
      <c r="A4785" t="s">
        <v>8507</v>
      </c>
      <c r="G4785" t="s">
        <v>3751</v>
      </c>
      <c r="H4785" t="s">
        <v>3751</v>
      </c>
      <c r="I4785" t="s">
        <v>3751</v>
      </c>
      <c r="J4785">
        <v>0</v>
      </c>
      <c r="K4785">
        <v>0</v>
      </c>
    </row>
    <row r="4786" spans="1:11" x14ac:dyDescent="0.25">
      <c r="A4786" t="s">
        <v>8508</v>
      </c>
      <c r="G4786" t="s">
        <v>3751</v>
      </c>
      <c r="H4786" t="s">
        <v>3751</v>
      </c>
      <c r="I4786" t="s">
        <v>3751</v>
      </c>
      <c r="J4786">
        <v>0</v>
      </c>
      <c r="K4786">
        <v>0</v>
      </c>
    </row>
    <row r="4787" spans="1:11" x14ac:dyDescent="0.25">
      <c r="A4787" t="s">
        <v>8509</v>
      </c>
      <c r="G4787" t="s">
        <v>3751</v>
      </c>
      <c r="H4787" t="s">
        <v>3751</v>
      </c>
      <c r="I4787" t="s">
        <v>3751</v>
      </c>
      <c r="J4787">
        <v>0</v>
      </c>
      <c r="K4787">
        <v>0</v>
      </c>
    </row>
    <row r="4788" spans="1:11" x14ac:dyDescent="0.25">
      <c r="A4788" t="s">
        <v>8510</v>
      </c>
      <c r="G4788" t="s">
        <v>3751</v>
      </c>
      <c r="H4788" t="s">
        <v>3751</v>
      </c>
      <c r="I4788" t="s">
        <v>3751</v>
      </c>
      <c r="J4788">
        <v>0</v>
      </c>
      <c r="K4788">
        <v>0</v>
      </c>
    </row>
    <row r="4789" spans="1:11" x14ac:dyDescent="0.25">
      <c r="A4789" t="s">
        <v>8511</v>
      </c>
      <c r="G4789" t="s">
        <v>3751</v>
      </c>
      <c r="H4789" t="s">
        <v>3751</v>
      </c>
      <c r="I4789" t="s">
        <v>3751</v>
      </c>
      <c r="J4789">
        <v>0</v>
      </c>
      <c r="K4789">
        <v>0</v>
      </c>
    </row>
    <row r="4790" spans="1:11" x14ac:dyDescent="0.25">
      <c r="A4790" t="s">
        <v>8512</v>
      </c>
      <c r="G4790" t="s">
        <v>3751</v>
      </c>
      <c r="H4790" t="s">
        <v>3751</v>
      </c>
      <c r="I4790" t="s">
        <v>3751</v>
      </c>
      <c r="J4790">
        <v>0</v>
      </c>
      <c r="K4790">
        <v>0</v>
      </c>
    </row>
    <row r="4791" spans="1:11" x14ac:dyDescent="0.25">
      <c r="A4791" t="s">
        <v>8513</v>
      </c>
      <c r="G4791" t="s">
        <v>3751</v>
      </c>
      <c r="H4791" t="s">
        <v>3751</v>
      </c>
      <c r="I4791" t="s">
        <v>3751</v>
      </c>
      <c r="J4791">
        <v>0</v>
      </c>
      <c r="K4791">
        <v>0</v>
      </c>
    </row>
    <row r="4792" spans="1:11" x14ac:dyDescent="0.25">
      <c r="A4792" t="s">
        <v>8514</v>
      </c>
      <c r="G4792" t="s">
        <v>3751</v>
      </c>
      <c r="H4792" t="s">
        <v>3751</v>
      </c>
      <c r="I4792" t="s">
        <v>3751</v>
      </c>
      <c r="J4792">
        <v>0</v>
      </c>
      <c r="K4792">
        <v>0</v>
      </c>
    </row>
    <row r="4793" spans="1:11" x14ac:dyDescent="0.25">
      <c r="A4793" t="s">
        <v>8515</v>
      </c>
      <c r="G4793" t="s">
        <v>3751</v>
      </c>
      <c r="H4793" t="s">
        <v>3751</v>
      </c>
      <c r="I4793" t="s">
        <v>3751</v>
      </c>
      <c r="J4793">
        <v>0</v>
      </c>
      <c r="K4793">
        <v>0</v>
      </c>
    </row>
    <row r="4794" spans="1:11" x14ac:dyDescent="0.25">
      <c r="A4794" t="s">
        <v>8516</v>
      </c>
      <c r="G4794" t="s">
        <v>3751</v>
      </c>
      <c r="H4794" t="s">
        <v>3751</v>
      </c>
      <c r="I4794" t="s">
        <v>3751</v>
      </c>
      <c r="J4794">
        <v>0</v>
      </c>
      <c r="K4794">
        <v>0</v>
      </c>
    </row>
    <row r="4795" spans="1:11" x14ac:dyDescent="0.25">
      <c r="A4795" t="s">
        <v>8517</v>
      </c>
      <c r="G4795" t="s">
        <v>3751</v>
      </c>
      <c r="H4795" t="s">
        <v>3751</v>
      </c>
      <c r="I4795" t="s">
        <v>3751</v>
      </c>
      <c r="J4795">
        <v>0</v>
      </c>
      <c r="K4795">
        <v>0</v>
      </c>
    </row>
    <row r="4796" spans="1:11" x14ac:dyDescent="0.25">
      <c r="A4796" t="s">
        <v>8518</v>
      </c>
      <c r="G4796" t="s">
        <v>3751</v>
      </c>
      <c r="H4796" t="s">
        <v>3751</v>
      </c>
      <c r="I4796" t="s">
        <v>3751</v>
      </c>
      <c r="J4796">
        <v>0</v>
      </c>
      <c r="K4796">
        <v>0</v>
      </c>
    </row>
    <row r="4797" spans="1:11" x14ac:dyDescent="0.25">
      <c r="A4797" t="s">
        <v>8519</v>
      </c>
      <c r="G4797" t="s">
        <v>3751</v>
      </c>
      <c r="H4797" t="s">
        <v>3751</v>
      </c>
      <c r="I4797" t="s">
        <v>3751</v>
      </c>
      <c r="J4797">
        <v>0</v>
      </c>
      <c r="K4797">
        <v>0</v>
      </c>
    </row>
    <row r="4798" spans="1:11" x14ac:dyDescent="0.25">
      <c r="A4798" t="s">
        <v>8520</v>
      </c>
      <c r="G4798" t="s">
        <v>3751</v>
      </c>
      <c r="H4798" t="s">
        <v>3751</v>
      </c>
      <c r="I4798" t="s">
        <v>3751</v>
      </c>
      <c r="J4798">
        <v>0</v>
      </c>
      <c r="K4798">
        <v>0</v>
      </c>
    </row>
    <row r="4799" spans="1:11" x14ac:dyDescent="0.25">
      <c r="A4799" t="s">
        <v>8521</v>
      </c>
      <c r="G4799" t="s">
        <v>3751</v>
      </c>
      <c r="H4799" t="s">
        <v>3751</v>
      </c>
      <c r="I4799" t="s">
        <v>3751</v>
      </c>
      <c r="J4799">
        <v>0</v>
      </c>
      <c r="K4799">
        <v>0</v>
      </c>
    </row>
    <row r="4800" spans="1:11" x14ac:dyDescent="0.25">
      <c r="A4800" t="s">
        <v>8522</v>
      </c>
      <c r="G4800" t="s">
        <v>3751</v>
      </c>
      <c r="H4800" t="s">
        <v>3751</v>
      </c>
      <c r="I4800" t="s">
        <v>3751</v>
      </c>
      <c r="J4800">
        <v>0</v>
      </c>
      <c r="K4800">
        <v>0</v>
      </c>
    </row>
    <row r="4801" spans="1:11" x14ac:dyDescent="0.25">
      <c r="A4801" t="s">
        <v>8523</v>
      </c>
      <c r="G4801" t="s">
        <v>3751</v>
      </c>
      <c r="H4801" t="s">
        <v>3751</v>
      </c>
      <c r="I4801" t="s">
        <v>3751</v>
      </c>
      <c r="J4801">
        <v>0</v>
      </c>
      <c r="K4801">
        <v>0</v>
      </c>
    </row>
    <row r="4802" spans="1:11" x14ac:dyDescent="0.25">
      <c r="A4802" t="s">
        <v>8524</v>
      </c>
      <c r="G4802" t="s">
        <v>3751</v>
      </c>
      <c r="H4802" t="s">
        <v>3751</v>
      </c>
      <c r="I4802" t="s">
        <v>3751</v>
      </c>
      <c r="J4802">
        <v>0</v>
      </c>
      <c r="K4802">
        <v>0</v>
      </c>
    </row>
    <row r="4803" spans="1:11" x14ac:dyDescent="0.25">
      <c r="A4803" t="s">
        <v>8525</v>
      </c>
      <c r="G4803" t="s">
        <v>3751</v>
      </c>
      <c r="H4803" t="s">
        <v>3751</v>
      </c>
      <c r="I4803" t="s">
        <v>3751</v>
      </c>
      <c r="J4803">
        <v>0</v>
      </c>
      <c r="K4803">
        <v>0</v>
      </c>
    </row>
    <row r="4804" spans="1:11" x14ac:dyDescent="0.25">
      <c r="A4804" t="s">
        <v>8526</v>
      </c>
      <c r="G4804" t="s">
        <v>3751</v>
      </c>
      <c r="H4804" t="s">
        <v>3751</v>
      </c>
      <c r="I4804" t="s">
        <v>3751</v>
      </c>
      <c r="J4804">
        <v>0</v>
      </c>
      <c r="K4804">
        <v>0</v>
      </c>
    </row>
    <row r="4805" spans="1:11" x14ac:dyDescent="0.25">
      <c r="A4805" t="s">
        <v>8527</v>
      </c>
      <c r="G4805" t="s">
        <v>3751</v>
      </c>
      <c r="H4805" t="s">
        <v>3751</v>
      </c>
      <c r="I4805" t="s">
        <v>3751</v>
      </c>
      <c r="J4805">
        <v>0</v>
      </c>
      <c r="K4805">
        <v>0</v>
      </c>
    </row>
    <row r="4806" spans="1:11" x14ac:dyDescent="0.25">
      <c r="A4806" t="s">
        <v>8528</v>
      </c>
      <c r="G4806" t="s">
        <v>3751</v>
      </c>
      <c r="H4806" t="s">
        <v>3751</v>
      </c>
      <c r="I4806" t="s">
        <v>3751</v>
      </c>
      <c r="J4806">
        <v>0</v>
      </c>
      <c r="K4806">
        <v>0</v>
      </c>
    </row>
    <row r="4807" spans="1:11" x14ac:dyDescent="0.25">
      <c r="A4807" t="s">
        <v>8529</v>
      </c>
      <c r="G4807" t="s">
        <v>3751</v>
      </c>
      <c r="H4807" t="s">
        <v>3751</v>
      </c>
      <c r="I4807" t="s">
        <v>3751</v>
      </c>
      <c r="J4807">
        <v>0</v>
      </c>
      <c r="K4807">
        <v>0</v>
      </c>
    </row>
    <row r="4808" spans="1:11" x14ac:dyDescent="0.25">
      <c r="A4808" t="s">
        <v>8530</v>
      </c>
      <c r="G4808" t="s">
        <v>3751</v>
      </c>
      <c r="H4808" t="s">
        <v>3751</v>
      </c>
      <c r="I4808" t="s">
        <v>3751</v>
      </c>
      <c r="J4808">
        <v>0</v>
      </c>
      <c r="K4808">
        <v>0</v>
      </c>
    </row>
    <row r="4809" spans="1:11" x14ac:dyDescent="0.25">
      <c r="A4809" t="s">
        <v>8531</v>
      </c>
      <c r="G4809" t="s">
        <v>3751</v>
      </c>
      <c r="H4809" t="s">
        <v>3751</v>
      </c>
      <c r="I4809" t="s">
        <v>3751</v>
      </c>
      <c r="J4809">
        <v>0</v>
      </c>
      <c r="K4809">
        <v>0</v>
      </c>
    </row>
    <row r="4810" spans="1:11" x14ac:dyDescent="0.25">
      <c r="A4810" t="s">
        <v>8532</v>
      </c>
      <c r="G4810" t="s">
        <v>3751</v>
      </c>
      <c r="H4810" t="s">
        <v>3751</v>
      </c>
      <c r="I4810" t="s">
        <v>3751</v>
      </c>
      <c r="J4810">
        <v>0</v>
      </c>
      <c r="K4810">
        <v>0</v>
      </c>
    </row>
    <row r="4811" spans="1:11" x14ac:dyDescent="0.25">
      <c r="A4811" t="s">
        <v>8533</v>
      </c>
      <c r="G4811" t="s">
        <v>3751</v>
      </c>
      <c r="H4811" t="s">
        <v>3751</v>
      </c>
      <c r="I4811" t="s">
        <v>3751</v>
      </c>
      <c r="J4811">
        <v>0</v>
      </c>
      <c r="K4811">
        <v>0</v>
      </c>
    </row>
    <row r="4812" spans="1:11" x14ac:dyDescent="0.25">
      <c r="A4812" t="s">
        <v>8534</v>
      </c>
      <c r="G4812" t="s">
        <v>3751</v>
      </c>
      <c r="H4812" t="s">
        <v>3751</v>
      </c>
      <c r="I4812" t="s">
        <v>3751</v>
      </c>
      <c r="J4812">
        <v>0</v>
      </c>
      <c r="K4812">
        <v>0</v>
      </c>
    </row>
    <row r="4813" spans="1:11" x14ac:dyDescent="0.25">
      <c r="A4813" t="s">
        <v>8535</v>
      </c>
      <c r="G4813" t="s">
        <v>3751</v>
      </c>
      <c r="H4813" t="s">
        <v>3751</v>
      </c>
      <c r="I4813" t="s">
        <v>3751</v>
      </c>
      <c r="J4813">
        <v>0</v>
      </c>
      <c r="K4813">
        <v>0</v>
      </c>
    </row>
    <row r="4814" spans="1:11" x14ac:dyDescent="0.25">
      <c r="A4814" t="s">
        <v>8536</v>
      </c>
      <c r="G4814" t="s">
        <v>3751</v>
      </c>
      <c r="H4814" t="s">
        <v>3751</v>
      </c>
      <c r="I4814" t="s">
        <v>3751</v>
      </c>
      <c r="J4814">
        <v>0</v>
      </c>
      <c r="K4814">
        <v>0</v>
      </c>
    </row>
    <row r="4815" spans="1:11" x14ac:dyDescent="0.25">
      <c r="A4815" t="s">
        <v>8537</v>
      </c>
      <c r="G4815" t="s">
        <v>3751</v>
      </c>
      <c r="H4815" t="s">
        <v>3751</v>
      </c>
      <c r="I4815" t="s">
        <v>3751</v>
      </c>
      <c r="J4815">
        <v>0</v>
      </c>
      <c r="K4815">
        <v>0</v>
      </c>
    </row>
    <row r="4816" spans="1:11" x14ac:dyDescent="0.25">
      <c r="A4816" t="s">
        <v>8538</v>
      </c>
      <c r="G4816" t="s">
        <v>3751</v>
      </c>
      <c r="H4816" t="s">
        <v>3751</v>
      </c>
      <c r="I4816" t="s">
        <v>3751</v>
      </c>
      <c r="J4816">
        <v>0</v>
      </c>
      <c r="K4816">
        <v>0</v>
      </c>
    </row>
    <row r="4817" spans="1:11" x14ac:dyDescent="0.25">
      <c r="A4817" t="s">
        <v>8539</v>
      </c>
      <c r="G4817" t="s">
        <v>3751</v>
      </c>
      <c r="H4817" t="s">
        <v>3751</v>
      </c>
      <c r="I4817" t="s">
        <v>3751</v>
      </c>
      <c r="J4817">
        <v>0</v>
      </c>
      <c r="K4817">
        <v>0</v>
      </c>
    </row>
    <row r="4818" spans="1:11" x14ac:dyDescent="0.25">
      <c r="A4818" t="s">
        <v>8540</v>
      </c>
      <c r="G4818" t="s">
        <v>3751</v>
      </c>
      <c r="H4818" t="s">
        <v>3751</v>
      </c>
      <c r="I4818" t="s">
        <v>3751</v>
      </c>
      <c r="J4818">
        <v>0</v>
      </c>
      <c r="K4818">
        <v>0</v>
      </c>
    </row>
    <row r="4819" spans="1:11" x14ac:dyDescent="0.25">
      <c r="A4819" t="s">
        <v>8541</v>
      </c>
      <c r="G4819" t="s">
        <v>3751</v>
      </c>
      <c r="H4819" t="s">
        <v>3751</v>
      </c>
      <c r="I4819" t="s">
        <v>3751</v>
      </c>
      <c r="J4819">
        <v>0</v>
      </c>
      <c r="K4819">
        <v>0</v>
      </c>
    </row>
    <row r="4820" spans="1:11" x14ac:dyDescent="0.25">
      <c r="A4820" t="s">
        <v>8542</v>
      </c>
      <c r="G4820" t="s">
        <v>3751</v>
      </c>
      <c r="H4820" t="s">
        <v>3751</v>
      </c>
      <c r="I4820" t="s">
        <v>3751</v>
      </c>
      <c r="J4820">
        <v>0</v>
      </c>
      <c r="K4820">
        <v>0</v>
      </c>
    </row>
    <row r="4821" spans="1:11" x14ac:dyDescent="0.25">
      <c r="A4821" t="s">
        <v>8543</v>
      </c>
      <c r="G4821" t="s">
        <v>3751</v>
      </c>
      <c r="H4821" t="s">
        <v>3751</v>
      </c>
      <c r="I4821" t="s">
        <v>3751</v>
      </c>
      <c r="J4821">
        <v>0</v>
      </c>
      <c r="K4821">
        <v>0</v>
      </c>
    </row>
    <row r="4822" spans="1:11" x14ac:dyDescent="0.25">
      <c r="A4822" t="s">
        <v>8544</v>
      </c>
      <c r="G4822" t="s">
        <v>3751</v>
      </c>
      <c r="H4822" t="s">
        <v>3751</v>
      </c>
      <c r="I4822" t="s">
        <v>3751</v>
      </c>
      <c r="J4822">
        <v>0</v>
      </c>
      <c r="K4822">
        <v>0</v>
      </c>
    </row>
    <row r="4823" spans="1:11" x14ac:dyDescent="0.25">
      <c r="A4823" t="s">
        <v>8545</v>
      </c>
      <c r="G4823" t="s">
        <v>3751</v>
      </c>
      <c r="H4823" t="s">
        <v>3751</v>
      </c>
      <c r="I4823" t="s">
        <v>3751</v>
      </c>
      <c r="J4823">
        <v>0</v>
      </c>
      <c r="K4823">
        <v>0</v>
      </c>
    </row>
    <row r="4824" spans="1:11" x14ac:dyDescent="0.25">
      <c r="A4824" t="s">
        <v>8546</v>
      </c>
      <c r="G4824" t="s">
        <v>3751</v>
      </c>
      <c r="H4824" t="s">
        <v>3751</v>
      </c>
      <c r="I4824" t="s">
        <v>3751</v>
      </c>
      <c r="J4824">
        <v>0</v>
      </c>
      <c r="K4824">
        <v>0</v>
      </c>
    </row>
    <row r="4825" spans="1:11" x14ac:dyDescent="0.25">
      <c r="A4825" t="s">
        <v>8547</v>
      </c>
      <c r="G4825" t="s">
        <v>3751</v>
      </c>
      <c r="H4825" t="s">
        <v>3751</v>
      </c>
      <c r="I4825" t="s">
        <v>3751</v>
      </c>
      <c r="J4825">
        <v>0</v>
      </c>
      <c r="K4825">
        <v>0</v>
      </c>
    </row>
    <row r="4826" spans="1:11" x14ac:dyDescent="0.25">
      <c r="A4826" t="s">
        <v>8548</v>
      </c>
      <c r="G4826" t="s">
        <v>3751</v>
      </c>
      <c r="H4826" t="s">
        <v>3751</v>
      </c>
      <c r="I4826" t="s">
        <v>3751</v>
      </c>
      <c r="J4826">
        <v>0</v>
      </c>
      <c r="K4826">
        <v>0</v>
      </c>
    </row>
    <row r="4827" spans="1:11" x14ac:dyDescent="0.25">
      <c r="A4827" t="s">
        <v>8549</v>
      </c>
      <c r="G4827" t="s">
        <v>3751</v>
      </c>
      <c r="H4827" t="s">
        <v>3751</v>
      </c>
      <c r="I4827" t="s">
        <v>3751</v>
      </c>
      <c r="J4827">
        <v>0</v>
      </c>
      <c r="K4827">
        <v>0</v>
      </c>
    </row>
    <row r="4828" spans="1:11" x14ac:dyDescent="0.25">
      <c r="A4828" t="s">
        <v>8550</v>
      </c>
      <c r="G4828" t="s">
        <v>3751</v>
      </c>
      <c r="H4828" t="s">
        <v>3751</v>
      </c>
      <c r="I4828" t="s">
        <v>3751</v>
      </c>
      <c r="J4828">
        <v>0</v>
      </c>
      <c r="K4828">
        <v>0</v>
      </c>
    </row>
    <row r="4829" spans="1:11" x14ac:dyDescent="0.25">
      <c r="A4829" t="s">
        <v>8551</v>
      </c>
      <c r="G4829" t="s">
        <v>3751</v>
      </c>
      <c r="H4829" t="s">
        <v>3751</v>
      </c>
      <c r="I4829" t="s">
        <v>3751</v>
      </c>
      <c r="J4829">
        <v>0</v>
      </c>
      <c r="K4829">
        <v>0</v>
      </c>
    </row>
    <row r="4830" spans="1:11" x14ac:dyDescent="0.25">
      <c r="A4830" t="s">
        <v>8552</v>
      </c>
      <c r="G4830" t="s">
        <v>3751</v>
      </c>
      <c r="H4830" t="s">
        <v>3751</v>
      </c>
      <c r="I4830" t="s">
        <v>3751</v>
      </c>
      <c r="J4830">
        <v>0</v>
      </c>
      <c r="K4830">
        <v>0</v>
      </c>
    </row>
    <row r="4831" spans="1:11" x14ac:dyDescent="0.25">
      <c r="A4831" t="s">
        <v>8553</v>
      </c>
      <c r="G4831" t="s">
        <v>3751</v>
      </c>
      <c r="H4831" t="s">
        <v>3751</v>
      </c>
      <c r="I4831" t="s">
        <v>3751</v>
      </c>
      <c r="J4831">
        <v>0</v>
      </c>
      <c r="K4831">
        <v>0</v>
      </c>
    </row>
    <row r="4832" spans="1:11" x14ac:dyDescent="0.25">
      <c r="A4832" t="s">
        <v>8554</v>
      </c>
      <c r="G4832" t="s">
        <v>3751</v>
      </c>
      <c r="H4832" t="s">
        <v>3751</v>
      </c>
      <c r="I4832" t="s">
        <v>3751</v>
      </c>
      <c r="J4832">
        <v>0</v>
      </c>
      <c r="K4832">
        <v>0</v>
      </c>
    </row>
    <row r="4833" spans="1:11" x14ac:dyDescent="0.25">
      <c r="A4833" t="s">
        <v>8555</v>
      </c>
      <c r="G4833" t="s">
        <v>3751</v>
      </c>
      <c r="H4833" t="s">
        <v>3751</v>
      </c>
      <c r="I4833" t="s">
        <v>3751</v>
      </c>
      <c r="J4833">
        <v>0</v>
      </c>
      <c r="K4833">
        <v>0</v>
      </c>
    </row>
    <row r="4834" spans="1:11" x14ac:dyDescent="0.25">
      <c r="A4834" t="s">
        <v>8556</v>
      </c>
      <c r="G4834" t="s">
        <v>3751</v>
      </c>
      <c r="H4834" t="s">
        <v>3751</v>
      </c>
      <c r="I4834" t="s">
        <v>3751</v>
      </c>
      <c r="J4834">
        <v>0</v>
      </c>
      <c r="K4834">
        <v>0</v>
      </c>
    </row>
    <row r="4835" spans="1:11" x14ac:dyDescent="0.25">
      <c r="A4835" t="s">
        <v>8557</v>
      </c>
      <c r="G4835" t="s">
        <v>3751</v>
      </c>
      <c r="H4835" t="s">
        <v>3751</v>
      </c>
      <c r="I4835" t="s">
        <v>3751</v>
      </c>
      <c r="J4835">
        <v>0</v>
      </c>
      <c r="K4835">
        <v>0</v>
      </c>
    </row>
    <row r="4836" spans="1:11" x14ac:dyDescent="0.25">
      <c r="A4836" t="s">
        <v>8558</v>
      </c>
      <c r="G4836" t="s">
        <v>3751</v>
      </c>
      <c r="H4836" t="s">
        <v>3751</v>
      </c>
      <c r="I4836" t="s">
        <v>3751</v>
      </c>
      <c r="J4836">
        <v>0</v>
      </c>
      <c r="K4836">
        <v>0</v>
      </c>
    </row>
    <row r="4837" spans="1:11" x14ac:dyDescent="0.25">
      <c r="A4837" t="s">
        <v>8559</v>
      </c>
      <c r="G4837" t="s">
        <v>3751</v>
      </c>
      <c r="H4837" t="s">
        <v>3751</v>
      </c>
      <c r="I4837" t="s">
        <v>3751</v>
      </c>
      <c r="J4837">
        <v>0</v>
      </c>
      <c r="K4837">
        <v>0</v>
      </c>
    </row>
    <row r="4838" spans="1:11" x14ac:dyDescent="0.25">
      <c r="A4838" t="s">
        <v>8560</v>
      </c>
      <c r="G4838" t="s">
        <v>3751</v>
      </c>
      <c r="H4838" t="s">
        <v>3751</v>
      </c>
      <c r="I4838" t="s">
        <v>3751</v>
      </c>
      <c r="J4838">
        <v>0</v>
      </c>
      <c r="K4838">
        <v>0</v>
      </c>
    </row>
    <row r="4839" spans="1:11" x14ac:dyDescent="0.25">
      <c r="A4839" t="s">
        <v>8561</v>
      </c>
      <c r="G4839" t="s">
        <v>3751</v>
      </c>
      <c r="H4839" t="s">
        <v>3751</v>
      </c>
      <c r="I4839" t="s">
        <v>3751</v>
      </c>
      <c r="J4839">
        <v>0</v>
      </c>
      <c r="K4839">
        <v>0</v>
      </c>
    </row>
    <row r="4840" spans="1:11" x14ac:dyDescent="0.25">
      <c r="A4840" t="s">
        <v>8562</v>
      </c>
      <c r="G4840" t="s">
        <v>3751</v>
      </c>
      <c r="H4840" t="s">
        <v>3751</v>
      </c>
      <c r="I4840" t="s">
        <v>3751</v>
      </c>
      <c r="J4840">
        <v>0</v>
      </c>
      <c r="K4840">
        <v>0</v>
      </c>
    </row>
    <row r="4841" spans="1:11" x14ac:dyDescent="0.25">
      <c r="A4841" t="s">
        <v>8563</v>
      </c>
      <c r="G4841" t="s">
        <v>3751</v>
      </c>
      <c r="H4841" t="s">
        <v>3751</v>
      </c>
      <c r="I4841" t="s">
        <v>3751</v>
      </c>
      <c r="J4841">
        <v>0</v>
      </c>
      <c r="K4841">
        <v>0</v>
      </c>
    </row>
    <row r="4842" spans="1:11" x14ac:dyDescent="0.25">
      <c r="A4842" t="s">
        <v>8564</v>
      </c>
      <c r="G4842" t="s">
        <v>3751</v>
      </c>
      <c r="H4842" t="s">
        <v>3751</v>
      </c>
      <c r="I4842" t="s">
        <v>3751</v>
      </c>
      <c r="J4842">
        <v>0</v>
      </c>
      <c r="K4842">
        <v>0</v>
      </c>
    </row>
    <row r="4843" spans="1:11" x14ac:dyDescent="0.25">
      <c r="A4843" t="s">
        <v>8565</v>
      </c>
      <c r="G4843" t="s">
        <v>3751</v>
      </c>
      <c r="H4843" t="s">
        <v>3751</v>
      </c>
      <c r="I4843" t="s">
        <v>3751</v>
      </c>
      <c r="J4843">
        <v>0</v>
      </c>
      <c r="K4843">
        <v>0</v>
      </c>
    </row>
    <row r="4844" spans="1:11" x14ac:dyDescent="0.25">
      <c r="A4844" t="s">
        <v>8566</v>
      </c>
      <c r="G4844" t="s">
        <v>3751</v>
      </c>
      <c r="H4844" t="s">
        <v>3751</v>
      </c>
      <c r="I4844" t="s">
        <v>3751</v>
      </c>
      <c r="J4844">
        <v>0</v>
      </c>
      <c r="K4844">
        <v>0</v>
      </c>
    </row>
    <row r="4845" spans="1:11" x14ac:dyDescent="0.25">
      <c r="A4845" t="s">
        <v>8567</v>
      </c>
      <c r="G4845" t="s">
        <v>3751</v>
      </c>
      <c r="H4845" t="s">
        <v>3751</v>
      </c>
      <c r="I4845" t="s">
        <v>3751</v>
      </c>
      <c r="J4845">
        <v>0</v>
      </c>
      <c r="K4845">
        <v>0</v>
      </c>
    </row>
    <row r="4846" spans="1:11" x14ac:dyDescent="0.25">
      <c r="A4846" t="s">
        <v>8568</v>
      </c>
      <c r="G4846" t="s">
        <v>3751</v>
      </c>
      <c r="H4846" t="s">
        <v>3751</v>
      </c>
      <c r="I4846" t="s">
        <v>3751</v>
      </c>
      <c r="J4846">
        <v>0</v>
      </c>
      <c r="K4846">
        <v>0</v>
      </c>
    </row>
    <row r="4847" spans="1:11" x14ac:dyDescent="0.25">
      <c r="A4847" t="s">
        <v>8569</v>
      </c>
      <c r="G4847" t="s">
        <v>3751</v>
      </c>
      <c r="H4847" t="s">
        <v>3751</v>
      </c>
      <c r="I4847" t="s">
        <v>3751</v>
      </c>
      <c r="J4847">
        <v>0</v>
      </c>
      <c r="K4847">
        <v>0</v>
      </c>
    </row>
    <row r="4848" spans="1:11" x14ac:dyDescent="0.25">
      <c r="A4848" t="s">
        <v>8570</v>
      </c>
      <c r="G4848" t="s">
        <v>3751</v>
      </c>
      <c r="H4848" t="s">
        <v>3751</v>
      </c>
      <c r="I4848" t="s">
        <v>3751</v>
      </c>
      <c r="J4848">
        <v>0</v>
      </c>
      <c r="K4848">
        <v>0</v>
      </c>
    </row>
    <row r="4849" spans="1:11" x14ac:dyDescent="0.25">
      <c r="A4849" t="s">
        <v>8571</v>
      </c>
      <c r="G4849" t="s">
        <v>3751</v>
      </c>
      <c r="H4849" t="s">
        <v>3751</v>
      </c>
      <c r="I4849" t="s">
        <v>3751</v>
      </c>
      <c r="J4849">
        <v>0</v>
      </c>
      <c r="K4849">
        <v>0</v>
      </c>
    </row>
    <row r="4850" spans="1:11" x14ac:dyDescent="0.25">
      <c r="A4850" t="s">
        <v>8572</v>
      </c>
      <c r="G4850" t="s">
        <v>3751</v>
      </c>
      <c r="H4850" t="s">
        <v>3751</v>
      </c>
      <c r="I4850" t="s">
        <v>3751</v>
      </c>
      <c r="J4850">
        <v>0</v>
      </c>
      <c r="K4850">
        <v>0</v>
      </c>
    </row>
    <row r="4851" spans="1:11" x14ac:dyDescent="0.25">
      <c r="A4851" t="s">
        <v>8573</v>
      </c>
      <c r="G4851" t="s">
        <v>3751</v>
      </c>
      <c r="H4851" t="s">
        <v>3751</v>
      </c>
      <c r="I4851" t="s">
        <v>3751</v>
      </c>
      <c r="J4851">
        <v>0</v>
      </c>
      <c r="K4851">
        <v>0</v>
      </c>
    </row>
    <row r="4852" spans="1:11" x14ac:dyDescent="0.25">
      <c r="A4852" t="s">
        <v>8574</v>
      </c>
      <c r="G4852" t="s">
        <v>3751</v>
      </c>
      <c r="H4852" t="s">
        <v>3751</v>
      </c>
      <c r="I4852" t="s">
        <v>3751</v>
      </c>
      <c r="J4852">
        <v>0</v>
      </c>
      <c r="K4852">
        <v>0</v>
      </c>
    </row>
    <row r="4853" spans="1:11" x14ac:dyDescent="0.25">
      <c r="A4853" t="s">
        <v>8575</v>
      </c>
      <c r="G4853" t="s">
        <v>3751</v>
      </c>
      <c r="H4853" t="s">
        <v>3751</v>
      </c>
      <c r="I4853" t="s">
        <v>3751</v>
      </c>
      <c r="J4853">
        <v>0</v>
      </c>
      <c r="K4853">
        <v>0</v>
      </c>
    </row>
    <row r="4854" spans="1:11" x14ac:dyDescent="0.25">
      <c r="A4854" t="s">
        <v>8576</v>
      </c>
      <c r="G4854" t="s">
        <v>3751</v>
      </c>
      <c r="H4854" t="s">
        <v>3751</v>
      </c>
      <c r="I4854" t="s">
        <v>3751</v>
      </c>
      <c r="J4854">
        <v>0</v>
      </c>
      <c r="K4854">
        <v>0</v>
      </c>
    </row>
    <row r="4855" spans="1:11" x14ac:dyDescent="0.25">
      <c r="A4855" t="s">
        <v>8577</v>
      </c>
      <c r="G4855" t="s">
        <v>3751</v>
      </c>
      <c r="H4855" t="s">
        <v>3751</v>
      </c>
      <c r="I4855" t="s">
        <v>3751</v>
      </c>
      <c r="J4855">
        <v>0</v>
      </c>
      <c r="K4855">
        <v>0</v>
      </c>
    </row>
    <row r="4856" spans="1:11" x14ac:dyDescent="0.25">
      <c r="A4856" t="s">
        <v>8578</v>
      </c>
      <c r="G4856" t="s">
        <v>3751</v>
      </c>
      <c r="H4856" t="s">
        <v>3751</v>
      </c>
      <c r="I4856" t="s">
        <v>3751</v>
      </c>
      <c r="J4856">
        <v>0</v>
      </c>
      <c r="K4856">
        <v>0</v>
      </c>
    </row>
    <row r="4857" spans="1:11" x14ac:dyDescent="0.25">
      <c r="A4857" t="s">
        <v>8579</v>
      </c>
      <c r="G4857" t="s">
        <v>3751</v>
      </c>
      <c r="H4857" t="s">
        <v>3751</v>
      </c>
      <c r="I4857" t="s">
        <v>3751</v>
      </c>
      <c r="J4857">
        <v>0</v>
      </c>
      <c r="K4857">
        <v>0</v>
      </c>
    </row>
    <row r="4858" spans="1:11" x14ac:dyDescent="0.25">
      <c r="A4858" t="s">
        <v>8580</v>
      </c>
      <c r="G4858" t="s">
        <v>3751</v>
      </c>
      <c r="H4858" t="s">
        <v>3751</v>
      </c>
      <c r="I4858" t="s">
        <v>3751</v>
      </c>
      <c r="J4858">
        <v>0</v>
      </c>
      <c r="K4858">
        <v>0</v>
      </c>
    </row>
    <row r="4859" spans="1:11" x14ac:dyDescent="0.25">
      <c r="A4859" t="s">
        <v>8581</v>
      </c>
      <c r="G4859" t="s">
        <v>3751</v>
      </c>
      <c r="H4859" t="s">
        <v>3751</v>
      </c>
      <c r="I4859" t="s">
        <v>3751</v>
      </c>
      <c r="J4859">
        <v>0</v>
      </c>
      <c r="K4859">
        <v>0</v>
      </c>
    </row>
    <row r="4860" spans="1:11" x14ac:dyDescent="0.25">
      <c r="A4860" t="s">
        <v>8582</v>
      </c>
      <c r="G4860" t="s">
        <v>3751</v>
      </c>
      <c r="H4860" t="s">
        <v>3751</v>
      </c>
      <c r="I4860" t="s">
        <v>3751</v>
      </c>
      <c r="J4860">
        <v>0</v>
      </c>
      <c r="K4860">
        <v>0</v>
      </c>
    </row>
    <row r="4861" spans="1:11" x14ac:dyDescent="0.25">
      <c r="A4861" t="s">
        <v>8583</v>
      </c>
      <c r="G4861" t="s">
        <v>3751</v>
      </c>
      <c r="H4861" t="s">
        <v>3751</v>
      </c>
      <c r="I4861" t="s">
        <v>3751</v>
      </c>
      <c r="J4861">
        <v>0</v>
      </c>
      <c r="K4861">
        <v>0</v>
      </c>
    </row>
    <row r="4862" spans="1:11" x14ac:dyDescent="0.25">
      <c r="A4862" t="s">
        <v>8584</v>
      </c>
      <c r="G4862" t="s">
        <v>3751</v>
      </c>
      <c r="H4862" t="s">
        <v>3751</v>
      </c>
      <c r="I4862" t="s">
        <v>3751</v>
      </c>
      <c r="J4862">
        <v>0</v>
      </c>
      <c r="K4862">
        <v>0</v>
      </c>
    </row>
    <row r="4863" spans="1:11" x14ac:dyDescent="0.25">
      <c r="A4863" t="s">
        <v>8585</v>
      </c>
      <c r="G4863" t="s">
        <v>3751</v>
      </c>
      <c r="H4863" t="s">
        <v>3751</v>
      </c>
      <c r="I4863" t="s">
        <v>3751</v>
      </c>
      <c r="J4863">
        <v>0</v>
      </c>
      <c r="K4863">
        <v>0</v>
      </c>
    </row>
    <row r="4864" spans="1:11" x14ac:dyDescent="0.25">
      <c r="A4864" t="s">
        <v>8586</v>
      </c>
      <c r="G4864" t="s">
        <v>3751</v>
      </c>
      <c r="H4864" t="s">
        <v>3751</v>
      </c>
      <c r="I4864" t="s">
        <v>3751</v>
      </c>
      <c r="J4864">
        <v>0</v>
      </c>
      <c r="K4864">
        <v>0</v>
      </c>
    </row>
    <row r="4865" spans="1:11" x14ac:dyDescent="0.25">
      <c r="A4865" t="s">
        <v>8587</v>
      </c>
      <c r="G4865" t="s">
        <v>3751</v>
      </c>
      <c r="H4865" t="s">
        <v>3751</v>
      </c>
      <c r="I4865" t="s">
        <v>3751</v>
      </c>
      <c r="J4865">
        <v>0</v>
      </c>
      <c r="K4865">
        <v>0</v>
      </c>
    </row>
    <row r="4866" spans="1:11" x14ac:dyDescent="0.25">
      <c r="A4866" t="s">
        <v>8588</v>
      </c>
      <c r="G4866" t="s">
        <v>3751</v>
      </c>
      <c r="H4866" t="s">
        <v>3751</v>
      </c>
      <c r="I4866" t="s">
        <v>3751</v>
      </c>
      <c r="J4866">
        <v>0</v>
      </c>
      <c r="K4866">
        <v>0</v>
      </c>
    </row>
    <row r="4867" spans="1:11" x14ac:dyDescent="0.25">
      <c r="A4867" t="s">
        <v>8589</v>
      </c>
      <c r="G4867" t="s">
        <v>3751</v>
      </c>
      <c r="H4867" t="s">
        <v>3751</v>
      </c>
      <c r="I4867" t="s">
        <v>3751</v>
      </c>
      <c r="J4867">
        <v>0</v>
      </c>
      <c r="K4867">
        <v>0</v>
      </c>
    </row>
    <row r="4868" spans="1:11" x14ac:dyDescent="0.25">
      <c r="A4868" t="s">
        <v>8590</v>
      </c>
      <c r="G4868" t="s">
        <v>3751</v>
      </c>
      <c r="H4868" t="s">
        <v>3751</v>
      </c>
      <c r="I4868" t="s">
        <v>3751</v>
      </c>
      <c r="J4868">
        <v>0</v>
      </c>
      <c r="K4868">
        <v>0</v>
      </c>
    </row>
    <row r="4869" spans="1:11" x14ac:dyDescent="0.25">
      <c r="A4869" t="s">
        <v>8591</v>
      </c>
      <c r="G4869" t="s">
        <v>3751</v>
      </c>
      <c r="H4869" t="s">
        <v>3751</v>
      </c>
      <c r="I4869" t="s">
        <v>3751</v>
      </c>
      <c r="J4869">
        <v>0</v>
      </c>
      <c r="K4869">
        <v>0</v>
      </c>
    </row>
    <row r="4870" spans="1:11" x14ac:dyDescent="0.25">
      <c r="A4870" t="s">
        <v>8592</v>
      </c>
      <c r="G4870" t="s">
        <v>3751</v>
      </c>
      <c r="H4870" t="s">
        <v>3751</v>
      </c>
      <c r="I4870" t="s">
        <v>3751</v>
      </c>
      <c r="J4870">
        <v>0</v>
      </c>
      <c r="K4870">
        <v>0</v>
      </c>
    </row>
    <row r="4871" spans="1:11" x14ac:dyDescent="0.25">
      <c r="A4871" t="s">
        <v>8593</v>
      </c>
      <c r="G4871" t="s">
        <v>3751</v>
      </c>
      <c r="H4871" t="s">
        <v>3751</v>
      </c>
      <c r="I4871" t="s">
        <v>3751</v>
      </c>
      <c r="J4871">
        <v>0</v>
      </c>
      <c r="K4871">
        <v>0</v>
      </c>
    </row>
    <row r="4872" spans="1:11" x14ac:dyDescent="0.25">
      <c r="A4872" t="s">
        <v>8594</v>
      </c>
      <c r="G4872" t="s">
        <v>3751</v>
      </c>
      <c r="H4872" t="s">
        <v>3751</v>
      </c>
      <c r="I4872" t="s">
        <v>3751</v>
      </c>
      <c r="J4872">
        <v>0</v>
      </c>
      <c r="K4872">
        <v>0</v>
      </c>
    </row>
    <row r="4873" spans="1:11" x14ac:dyDescent="0.25">
      <c r="A4873" t="s">
        <v>8595</v>
      </c>
      <c r="G4873" t="s">
        <v>3751</v>
      </c>
      <c r="H4873" t="s">
        <v>3751</v>
      </c>
      <c r="I4873" t="s">
        <v>3751</v>
      </c>
      <c r="J4873">
        <v>0</v>
      </c>
      <c r="K4873">
        <v>0</v>
      </c>
    </row>
    <row r="4874" spans="1:11" x14ac:dyDescent="0.25">
      <c r="A4874" t="s">
        <v>8596</v>
      </c>
      <c r="G4874" t="s">
        <v>3751</v>
      </c>
      <c r="H4874" t="s">
        <v>3751</v>
      </c>
      <c r="I4874" t="s">
        <v>3751</v>
      </c>
      <c r="J4874">
        <v>0</v>
      </c>
      <c r="K4874">
        <v>0</v>
      </c>
    </row>
    <row r="4875" spans="1:11" x14ac:dyDescent="0.25">
      <c r="A4875" t="s">
        <v>8597</v>
      </c>
      <c r="G4875" t="s">
        <v>3751</v>
      </c>
      <c r="H4875" t="s">
        <v>3751</v>
      </c>
      <c r="I4875" t="s">
        <v>3751</v>
      </c>
      <c r="J4875">
        <v>0</v>
      </c>
      <c r="K4875">
        <v>0</v>
      </c>
    </row>
    <row r="4876" spans="1:11" x14ac:dyDescent="0.25">
      <c r="A4876" t="s">
        <v>8598</v>
      </c>
      <c r="G4876" t="s">
        <v>3751</v>
      </c>
      <c r="H4876" t="s">
        <v>3751</v>
      </c>
      <c r="I4876" t="s">
        <v>3751</v>
      </c>
      <c r="J4876">
        <v>0</v>
      </c>
      <c r="K4876">
        <v>0</v>
      </c>
    </row>
    <row r="4877" spans="1:11" x14ac:dyDescent="0.25">
      <c r="A4877" t="s">
        <v>8599</v>
      </c>
      <c r="G4877" t="s">
        <v>3751</v>
      </c>
      <c r="H4877" t="s">
        <v>3751</v>
      </c>
      <c r="I4877" t="s">
        <v>3751</v>
      </c>
      <c r="J4877">
        <v>0</v>
      </c>
      <c r="K4877">
        <v>0</v>
      </c>
    </row>
    <row r="4878" spans="1:11" x14ac:dyDescent="0.25">
      <c r="A4878" t="s">
        <v>8600</v>
      </c>
      <c r="G4878" t="s">
        <v>3751</v>
      </c>
      <c r="H4878" t="s">
        <v>3751</v>
      </c>
      <c r="I4878" t="s">
        <v>3751</v>
      </c>
      <c r="J4878">
        <v>0</v>
      </c>
      <c r="K4878">
        <v>0</v>
      </c>
    </row>
    <row r="4879" spans="1:11" x14ac:dyDescent="0.25">
      <c r="A4879" t="s">
        <v>8601</v>
      </c>
      <c r="G4879" t="s">
        <v>3751</v>
      </c>
      <c r="H4879" t="s">
        <v>3751</v>
      </c>
      <c r="I4879" t="s">
        <v>3751</v>
      </c>
      <c r="J4879">
        <v>0</v>
      </c>
      <c r="K4879">
        <v>0</v>
      </c>
    </row>
    <row r="4880" spans="1:11" x14ac:dyDescent="0.25">
      <c r="A4880" t="s">
        <v>8602</v>
      </c>
      <c r="G4880" t="s">
        <v>3751</v>
      </c>
      <c r="H4880" t="s">
        <v>3751</v>
      </c>
      <c r="I4880" t="s">
        <v>3751</v>
      </c>
      <c r="J4880">
        <v>0</v>
      </c>
      <c r="K4880">
        <v>0</v>
      </c>
    </row>
    <row r="4881" spans="1:11" x14ac:dyDescent="0.25">
      <c r="A4881" t="s">
        <v>8603</v>
      </c>
      <c r="G4881" t="s">
        <v>3751</v>
      </c>
      <c r="H4881" t="s">
        <v>3751</v>
      </c>
      <c r="I4881" t="s">
        <v>3751</v>
      </c>
      <c r="J4881">
        <v>0</v>
      </c>
      <c r="K4881">
        <v>0</v>
      </c>
    </row>
    <row r="4882" spans="1:11" x14ac:dyDescent="0.25">
      <c r="A4882" t="s">
        <v>8604</v>
      </c>
      <c r="G4882" t="s">
        <v>3751</v>
      </c>
      <c r="H4882" t="s">
        <v>3751</v>
      </c>
      <c r="I4882" t="s">
        <v>3751</v>
      </c>
      <c r="J4882">
        <v>0</v>
      </c>
      <c r="K4882">
        <v>0</v>
      </c>
    </row>
    <row r="4883" spans="1:11" x14ac:dyDescent="0.25">
      <c r="A4883" t="s">
        <v>8605</v>
      </c>
      <c r="G4883" t="s">
        <v>3751</v>
      </c>
      <c r="H4883" t="s">
        <v>3751</v>
      </c>
      <c r="I4883" t="s">
        <v>3751</v>
      </c>
      <c r="J4883">
        <v>0</v>
      </c>
      <c r="K4883">
        <v>0</v>
      </c>
    </row>
    <row r="4884" spans="1:11" x14ac:dyDescent="0.25">
      <c r="A4884" t="s">
        <v>8606</v>
      </c>
      <c r="G4884" t="s">
        <v>3751</v>
      </c>
      <c r="H4884" t="s">
        <v>3751</v>
      </c>
      <c r="I4884" t="s">
        <v>3751</v>
      </c>
      <c r="J4884">
        <v>0</v>
      </c>
      <c r="K4884">
        <v>0</v>
      </c>
    </row>
    <row r="4885" spans="1:11" x14ac:dyDescent="0.25">
      <c r="A4885" t="s">
        <v>8607</v>
      </c>
      <c r="G4885" t="s">
        <v>3751</v>
      </c>
      <c r="H4885" t="s">
        <v>3751</v>
      </c>
      <c r="I4885" t="s">
        <v>3751</v>
      </c>
      <c r="J4885">
        <v>0</v>
      </c>
      <c r="K4885">
        <v>0</v>
      </c>
    </row>
    <row r="4886" spans="1:11" x14ac:dyDescent="0.25">
      <c r="A4886" t="s">
        <v>8608</v>
      </c>
      <c r="G4886" t="s">
        <v>3751</v>
      </c>
      <c r="H4886" t="s">
        <v>3751</v>
      </c>
      <c r="I4886" t="s">
        <v>3751</v>
      </c>
      <c r="J4886">
        <v>0</v>
      </c>
      <c r="K4886">
        <v>0</v>
      </c>
    </row>
    <row r="4887" spans="1:11" x14ac:dyDescent="0.25">
      <c r="A4887" t="s">
        <v>8609</v>
      </c>
      <c r="G4887" t="s">
        <v>3751</v>
      </c>
      <c r="H4887" t="s">
        <v>3751</v>
      </c>
      <c r="I4887" t="s">
        <v>3751</v>
      </c>
      <c r="J4887">
        <v>0</v>
      </c>
      <c r="K4887">
        <v>0</v>
      </c>
    </row>
    <row r="4888" spans="1:11" x14ac:dyDescent="0.25">
      <c r="A4888" t="s">
        <v>8610</v>
      </c>
      <c r="G4888" t="s">
        <v>3751</v>
      </c>
      <c r="H4888" t="s">
        <v>3751</v>
      </c>
      <c r="I4888" t="s">
        <v>3751</v>
      </c>
      <c r="J4888">
        <v>0</v>
      </c>
      <c r="K4888">
        <v>0</v>
      </c>
    </row>
    <row r="4889" spans="1:11" x14ac:dyDescent="0.25">
      <c r="A4889" t="s">
        <v>8611</v>
      </c>
      <c r="G4889" t="s">
        <v>3751</v>
      </c>
      <c r="H4889" t="s">
        <v>3751</v>
      </c>
      <c r="I4889" t="s">
        <v>3751</v>
      </c>
      <c r="J4889">
        <v>0</v>
      </c>
      <c r="K4889">
        <v>0</v>
      </c>
    </row>
    <row r="4890" spans="1:11" x14ac:dyDescent="0.25">
      <c r="A4890" t="s">
        <v>8612</v>
      </c>
      <c r="G4890" t="s">
        <v>3751</v>
      </c>
      <c r="H4890" t="s">
        <v>3751</v>
      </c>
      <c r="I4890" t="s">
        <v>3751</v>
      </c>
      <c r="J4890">
        <v>0</v>
      </c>
      <c r="K4890">
        <v>0</v>
      </c>
    </row>
    <row r="4891" spans="1:11" x14ac:dyDescent="0.25">
      <c r="A4891" t="s">
        <v>8613</v>
      </c>
      <c r="G4891" t="s">
        <v>3751</v>
      </c>
      <c r="H4891" t="s">
        <v>3751</v>
      </c>
      <c r="I4891" t="s">
        <v>3751</v>
      </c>
      <c r="J4891">
        <v>0</v>
      </c>
      <c r="K4891">
        <v>0</v>
      </c>
    </row>
    <row r="4892" spans="1:11" x14ac:dyDescent="0.25">
      <c r="A4892" t="s">
        <v>8614</v>
      </c>
      <c r="G4892" t="s">
        <v>3751</v>
      </c>
      <c r="H4892" t="s">
        <v>3751</v>
      </c>
      <c r="I4892" t="s">
        <v>3751</v>
      </c>
      <c r="J4892">
        <v>0</v>
      </c>
      <c r="K4892">
        <v>0</v>
      </c>
    </row>
    <row r="4893" spans="1:11" x14ac:dyDescent="0.25">
      <c r="A4893" t="s">
        <v>8615</v>
      </c>
      <c r="G4893" t="s">
        <v>3751</v>
      </c>
      <c r="H4893" t="s">
        <v>3751</v>
      </c>
      <c r="I4893" t="s">
        <v>3751</v>
      </c>
      <c r="J4893">
        <v>0</v>
      </c>
      <c r="K4893">
        <v>0</v>
      </c>
    </row>
    <row r="4894" spans="1:11" x14ac:dyDescent="0.25">
      <c r="A4894" t="s">
        <v>8616</v>
      </c>
      <c r="G4894" t="s">
        <v>3751</v>
      </c>
      <c r="H4894" t="s">
        <v>3751</v>
      </c>
      <c r="I4894" t="s">
        <v>3751</v>
      </c>
      <c r="J4894">
        <v>0</v>
      </c>
      <c r="K4894">
        <v>0</v>
      </c>
    </row>
    <row r="4895" spans="1:11" x14ac:dyDescent="0.25">
      <c r="A4895" t="s">
        <v>8617</v>
      </c>
      <c r="G4895" t="s">
        <v>3751</v>
      </c>
      <c r="H4895" t="s">
        <v>3751</v>
      </c>
      <c r="I4895" t="s">
        <v>3751</v>
      </c>
      <c r="J4895">
        <v>0</v>
      </c>
      <c r="K4895">
        <v>0</v>
      </c>
    </row>
    <row r="4896" spans="1:11" x14ac:dyDescent="0.25">
      <c r="A4896" t="s">
        <v>8618</v>
      </c>
      <c r="G4896" t="s">
        <v>3751</v>
      </c>
      <c r="H4896" t="s">
        <v>3751</v>
      </c>
      <c r="I4896" t="s">
        <v>3751</v>
      </c>
      <c r="J4896">
        <v>0</v>
      </c>
      <c r="K4896">
        <v>0</v>
      </c>
    </row>
    <row r="4897" spans="1:11" x14ac:dyDescent="0.25">
      <c r="A4897" t="s">
        <v>8619</v>
      </c>
      <c r="G4897" t="s">
        <v>3751</v>
      </c>
      <c r="H4897" t="s">
        <v>3751</v>
      </c>
      <c r="I4897" t="s">
        <v>3751</v>
      </c>
      <c r="J4897">
        <v>0</v>
      </c>
      <c r="K4897">
        <v>0</v>
      </c>
    </row>
    <row r="4898" spans="1:11" x14ac:dyDescent="0.25">
      <c r="A4898" t="s">
        <v>8620</v>
      </c>
      <c r="G4898" t="s">
        <v>3751</v>
      </c>
      <c r="H4898" t="s">
        <v>3751</v>
      </c>
      <c r="I4898" t="s">
        <v>3751</v>
      </c>
      <c r="J4898">
        <v>0</v>
      </c>
      <c r="K4898">
        <v>0</v>
      </c>
    </row>
    <row r="4899" spans="1:11" x14ac:dyDescent="0.25">
      <c r="A4899" t="s">
        <v>8621</v>
      </c>
      <c r="G4899" t="s">
        <v>3751</v>
      </c>
      <c r="H4899" t="s">
        <v>3751</v>
      </c>
      <c r="I4899" t="s">
        <v>3751</v>
      </c>
      <c r="J4899">
        <v>0</v>
      </c>
      <c r="K4899">
        <v>0</v>
      </c>
    </row>
    <row r="4900" spans="1:11" x14ac:dyDescent="0.25">
      <c r="A4900" t="s">
        <v>8622</v>
      </c>
      <c r="G4900" t="s">
        <v>3751</v>
      </c>
      <c r="H4900" t="s">
        <v>3751</v>
      </c>
      <c r="I4900" t="s">
        <v>3751</v>
      </c>
      <c r="J4900">
        <v>0</v>
      </c>
      <c r="K4900">
        <v>0</v>
      </c>
    </row>
    <row r="4901" spans="1:11" x14ac:dyDescent="0.25">
      <c r="A4901" t="s">
        <v>8623</v>
      </c>
      <c r="G4901" t="s">
        <v>3751</v>
      </c>
      <c r="H4901" t="s">
        <v>3751</v>
      </c>
      <c r="I4901" t="s">
        <v>3751</v>
      </c>
      <c r="J4901">
        <v>0</v>
      </c>
      <c r="K4901">
        <v>0</v>
      </c>
    </row>
    <row r="4902" spans="1:11" x14ac:dyDescent="0.25">
      <c r="A4902" t="s">
        <v>8624</v>
      </c>
      <c r="G4902" t="s">
        <v>3751</v>
      </c>
      <c r="H4902" t="s">
        <v>3751</v>
      </c>
      <c r="I4902" t="s">
        <v>3751</v>
      </c>
      <c r="J4902">
        <v>0</v>
      </c>
      <c r="K4902">
        <v>0</v>
      </c>
    </row>
    <row r="4903" spans="1:11" x14ac:dyDescent="0.25">
      <c r="A4903" t="s">
        <v>8625</v>
      </c>
      <c r="G4903" t="s">
        <v>3751</v>
      </c>
      <c r="H4903" t="s">
        <v>3751</v>
      </c>
      <c r="I4903" t="s">
        <v>3751</v>
      </c>
      <c r="J4903">
        <v>0</v>
      </c>
      <c r="K4903">
        <v>0</v>
      </c>
    </row>
    <row r="4904" spans="1:11" x14ac:dyDescent="0.25">
      <c r="A4904" t="s">
        <v>8626</v>
      </c>
      <c r="G4904" t="s">
        <v>3751</v>
      </c>
      <c r="H4904" t="s">
        <v>3751</v>
      </c>
      <c r="I4904" t="s">
        <v>3751</v>
      </c>
      <c r="J4904">
        <v>0</v>
      </c>
      <c r="K4904">
        <v>0</v>
      </c>
    </row>
    <row r="4905" spans="1:11" x14ac:dyDescent="0.25">
      <c r="A4905" t="s">
        <v>8627</v>
      </c>
      <c r="G4905" t="s">
        <v>3751</v>
      </c>
      <c r="H4905" t="s">
        <v>3751</v>
      </c>
      <c r="I4905" t="s">
        <v>3751</v>
      </c>
      <c r="J4905">
        <v>0</v>
      </c>
      <c r="K4905">
        <v>0</v>
      </c>
    </row>
    <row r="4906" spans="1:11" x14ac:dyDescent="0.25">
      <c r="A4906" t="s">
        <v>8628</v>
      </c>
      <c r="G4906" t="s">
        <v>3751</v>
      </c>
      <c r="H4906" t="s">
        <v>3751</v>
      </c>
      <c r="I4906" t="s">
        <v>3751</v>
      </c>
      <c r="J4906">
        <v>0</v>
      </c>
      <c r="K4906">
        <v>0</v>
      </c>
    </row>
    <row r="4907" spans="1:11" x14ac:dyDescent="0.25">
      <c r="A4907" t="s">
        <v>8629</v>
      </c>
      <c r="G4907" t="s">
        <v>3751</v>
      </c>
      <c r="H4907" t="s">
        <v>3751</v>
      </c>
      <c r="I4907" t="s">
        <v>3751</v>
      </c>
      <c r="J4907">
        <v>0</v>
      </c>
      <c r="K4907">
        <v>0</v>
      </c>
    </row>
    <row r="4908" spans="1:11" x14ac:dyDescent="0.25">
      <c r="A4908" t="s">
        <v>8630</v>
      </c>
      <c r="G4908" t="s">
        <v>3751</v>
      </c>
      <c r="H4908" t="s">
        <v>3751</v>
      </c>
      <c r="I4908" t="s">
        <v>3751</v>
      </c>
      <c r="J4908">
        <v>0</v>
      </c>
      <c r="K4908">
        <v>0</v>
      </c>
    </row>
    <row r="4909" spans="1:11" x14ac:dyDescent="0.25">
      <c r="A4909" t="s">
        <v>8631</v>
      </c>
      <c r="G4909" t="s">
        <v>3751</v>
      </c>
      <c r="H4909" t="s">
        <v>3751</v>
      </c>
      <c r="I4909" t="s">
        <v>3751</v>
      </c>
      <c r="J4909">
        <v>0</v>
      </c>
      <c r="K4909">
        <v>0</v>
      </c>
    </row>
    <row r="4910" spans="1:11" x14ac:dyDescent="0.25">
      <c r="A4910" t="s">
        <v>8632</v>
      </c>
      <c r="G4910" t="s">
        <v>3751</v>
      </c>
      <c r="H4910" t="s">
        <v>3751</v>
      </c>
      <c r="I4910" t="s">
        <v>3751</v>
      </c>
      <c r="J4910">
        <v>0</v>
      </c>
      <c r="K4910">
        <v>0</v>
      </c>
    </row>
    <row r="4911" spans="1:11" x14ac:dyDescent="0.25">
      <c r="A4911" t="s">
        <v>8633</v>
      </c>
      <c r="G4911" t="s">
        <v>3751</v>
      </c>
      <c r="H4911" t="s">
        <v>3751</v>
      </c>
      <c r="I4911" t="s">
        <v>3751</v>
      </c>
      <c r="J4911">
        <v>0</v>
      </c>
      <c r="K4911">
        <v>0</v>
      </c>
    </row>
    <row r="4912" spans="1:11" x14ac:dyDescent="0.25">
      <c r="A4912" t="s">
        <v>8634</v>
      </c>
      <c r="G4912" t="s">
        <v>3751</v>
      </c>
      <c r="H4912" t="s">
        <v>3751</v>
      </c>
      <c r="I4912" t="s">
        <v>3751</v>
      </c>
      <c r="J4912">
        <v>0</v>
      </c>
      <c r="K4912">
        <v>0</v>
      </c>
    </row>
    <row r="4913" spans="1:11" x14ac:dyDescent="0.25">
      <c r="A4913" t="s">
        <v>8165</v>
      </c>
      <c r="G4913" t="s">
        <v>3751</v>
      </c>
      <c r="H4913" t="s">
        <v>3751</v>
      </c>
      <c r="I4913" t="s">
        <v>3751</v>
      </c>
      <c r="J4913">
        <v>0</v>
      </c>
      <c r="K4913">
        <v>0</v>
      </c>
    </row>
    <row r="4914" spans="1:11" x14ac:dyDescent="0.25">
      <c r="A4914" t="s">
        <v>8635</v>
      </c>
      <c r="G4914" t="s">
        <v>3751</v>
      </c>
      <c r="H4914" t="s">
        <v>3751</v>
      </c>
      <c r="I4914" t="s">
        <v>3751</v>
      </c>
      <c r="J4914">
        <v>0</v>
      </c>
      <c r="K4914">
        <v>0</v>
      </c>
    </row>
    <row r="4915" spans="1:11" x14ac:dyDescent="0.25">
      <c r="A4915" t="s">
        <v>8636</v>
      </c>
      <c r="G4915" t="s">
        <v>3751</v>
      </c>
      <c r="H4915" t="s">
        <v>3751</v>
      </c>
      <c r="I4915" t="s">
        <v>3751</v>
      </c>
      <c r="J4915">
        <v>0</v>
      </c>
      <c r="K4915">
        <v>0</v>
      </c>
    </row>
    <row r="4916" spans="1:11" x14ac:dyDescent="0.25">
      <c r="A4916" t="s">
        <v>8637</v>
      </c>
      <c r="G4916" t="s">
        <v>3751</v>
      </c>
      <c r="H4916" t="s">
        <v>3751</v>
      </c>
      <c r="I4916" t="s">
        <v>3751</v>
      </c>
      <c r="J4916">
        <v>0</v>
      </c>
      <c r="K4916">
        <v>0</v>
      </c>
    </row>
    <row r="4917" spans="1:11" x14ac:dyDescent="0.25">
      <c r="A4917" t="s">
        <v>8638</v>
      </c>
      <c r="G4917" t="s">
        <v>3751</v>
      </c>
      <c r="H4917" t="s">
        <v>3751</v>
      </c>
      <c r="I4917" t="s">
        <v>3751</v>
      </c>
      <c r="J4917">
        <v>0</v>
      </c>
      <c r="K4917">
        <v>0</v>
      </c>
    </row>
    <row r="4918" spans="1:11" x14ac:dyDescent="0.25">
      <c r="A4918" t="s">
        <v>8639</v>
      </c>
      <c r="G4918" t="s">
        <v>3751</v>
      </c>
      <c r="H4918" t="s">
        <v>3751</v>
      </c>
      <c r="I4918" t="s">
        <v>3751</v>
      </c>
      <c r="J4918">
        <v>0</v>
      </c>
      <c r="K4918">
        <v>0</v>
      </c>
    </row>
    <row r="4919" spans="1:11" x14ac:dyDescent="0.25">
      <c r="A4919" t="s">
        <v>8640</v>
      </c>
      <c r="G4919" t="s">
        <v>3751</v>
      </c>
      <c r="H4919" t="s">
        <v>3751</v>
      </c>
      <c r="I4919" t="s">
        <v>3751</v>
      </c>
      <c r="J4919">
        <v>0</v>
      </c>
      <c r="K4919">
        <v>0</v>
      </c>
    </row>
    <row r="4920" spans="1:11" x14ac:dyDescent="0.25">
      <c r="A4920" t="s">
        <v>8641</v>
      </c>
      <c r="G4920" t="s">
        <v>3751</v>
      </c>
      <c r="H4920" t="s">
        <v>3751</v>
      </c>
      <c r="I4920" t="s">
        <v>3751</v>
      </c>
      <c r="J4920">
        <v>0</v>
      </c>
      <c r="K4920">
        <v>0</v>
      </c>
    </row>
    <row r="4921" spans="1:11" x14ac:dyDescent="0.25">
      <c r="A4921" t="s">
        <v>8642</v>
      </c>
      <c r="G4921" t="s">
        <v>3751</v>
      </c>
      <c r="H4921" t="s">
        <v>3751</v>
      </c>
      <c r="I4921" t="s">
        <v>3751</v>
      </c>
      <c r="J4921">
        <v>0</v>
      </c>
      <c r="K4921">
        <v>0</v>
      </c>
    </row>
    <row r="4922" spans="1:11" x14ac:dyDescent="0.25">
      <c r="A4922" t="s">
        <v>8643</v>
      </c>
      <c r="G4922" t="s">
        <v>3751</v>
      </c>
      <c r="H4922" t="s">
        <v>3751</v>
      </c>
      <c r="I4922" t="s">
        <v>3751</v>
      </c>
      <c r="J4922">
        <v>0</v>
      </c>
      <c r="K4922">
        <v>0</v>
      </c>
    </row>
    <row r="4923" spans="1:11" x14ac:dyDescent="0.25">
      <c r="A4923" t="s">
        <v>8644</v>
      </c>
      <c r="G4923" t="s">
        <v>3751</v>
      </c>
      <c r="H4923" t="s">
        <v>3751</v>
      </c>
      <c r="I4923" t="s">
        <v>3751</v>
      </c>
      <c r="J4923">
        <v>0</v>
      </c>
      <c r="K4923">
        <v>0</v>
      </c>
    </row>
    <row r="4924" spans="1:11" x14ac:dyDescent="0.25">
      <c r="A4924" t="s">
        <v>8645</v>
      </c>
      <c r="G4924" t="s">
        <v>3751</v>
      </c>
      <c r="H4924" t="s">
        <v>3751</v>
      </c>
      <c r="I4924" t="s">
        <v>3751</v>
      </c>
      <c r="J4924">
        <v>0</v>
      </c>
      <c r="K4924">
        <v>0</v>
      </c>
    </row>
    <row r="4925" spans="1:11" x14ac:dyDescent="0.25">
      <c r="A4925" t="s">
        <v>8646</v>
      </c>
      <c r="G4925" t="s">
        <v>3751</v>
      </c>
      <c r="H4925" t="s">
        <v>3751</v>
      </c>
      <c r="I4925" t="s">
        <v>3751</v>
      </c>
      <c r="J4925">
        <v>0</v>
      </c>
      <c r="K4925">
        <v>0</v>
      </c>
    </row>
    <row r="4926" spans="1:11" x14ac:dyDescent="0.25">
      <c r="A4926" t="s">
        <v>8647</v>
      </c>
      <c r="G4926" t="s">
        <v>3751</v>
      </c>
      <c r="H4926" t="s">
        <v>3751</v>
      </c>
      <c r="I4926" t="s">
        <v>3751</v>
      </c>
      <c r="J4926">
        <v>0</v>
      </c>
      <c r="K4926">
        <v>0</v>
      </c>
    </row>
    <row r="4927" spans="1:11" x14ac:dyDescent="0.25">
      <c r="A4927" t="s">
        <v>8648</v>
      </c>
      <c r="G4927" t="s">
        <v>3751</v>
      </c>
      <c r="H4927" t="s">
        <v>3751</v>
      </c>
      <c r="I4927" t="s">
        <v>3751</v>
      </c>
      <c r="J4927">
        <v>0</v>
      </c>
      <c r="K4927">
        <v>0</v>
      </c>
    </row>
    <row r="4928" spans="1:11" x14ac:dyDescent="0.25">
      <c r="A4928" t="s">
        <v>8165</v>
      </c>
      <c r="G4928" t="s">
        <v>3751</v>
      </c>
      <c r="H4928" t="s">
        <v>3751</v>
      </c>
      <c r="I4928" t="s">
        <v>3751</v>
      </c>
      <c r="J4928">
        <v>0</v>
      </c>
      <c r="K4928">
        <v>0</v>
      </c>
    </row>
    <row r="4929" spans="1:11" x14ac:dyDescent="0.25">
      <c r="A4929" t="s">
        <v>8649</v>
      </c>
      <c r="G4929" t="s">
        <v>3751</v>
      </c>
      <c r="H4929" t="s">
        <v>3751</v>
      </c>
      <c r="I4929" t="s">
        <v>3751</v>
      </c>
      <c r="J4929">
        <v>0</v>
      </c>
      <c r="K4929">
        <v>0</v>
      </c>
    </row>
    <row r="4930" spans="1:11" x14ac:dyDescent="0.25">
      <c r="A4930" t="s">
        <v>8650</v>
      </c>
      <c r="G4930" t="s">
        <v>3751</v>
      </c>
      <c r="H4930" t="s">
        <v>3751</v>
      </c>
      <c r="I4930" t="s">
        <v>3751</v>
      </c>
      <c r="J4930">
        <v>0</v>
      </c>
      <c r="K4930">
        <v>0</v>
      </c>
    </row>
    <row r="4931" spans="1:11" x14ac:dyDescent="0.25">
      <c r="A4931" t="s">
        <v>8651</v>
      </c>
      <c r="G4931" t="s">
        <v>3751</v>
      </c>
      <c r="H4931" t="s">
        <v>3751</v>
      </c>
      <c r="I4931" t="s">
        <v>3751</v>
      </c>
      <c r="J4931">
        <v>0</v>
      </c>
      <c r="K4931">
        <v>0</v>
      </c>
    </row>
    <row r="4932" spans="1:11" x14ac:dyDescent="0.25">
      <c r="A4932" t="s">
        <v>8652</v>
      </c>
      <c r="G4932" t="s">
        <v>3751</v>
      </c>
      <c r="H4932" t="s">
        <v>3751</v>
      </c>
      <c r="I4932" t="s">
        <v>3751</v>
      </c>
      <c r="J4932">
        <v>0</v>
      </c>
      <c r="K4932">
        <v>0</v>
      </c>
    </row>
    <row r="4933" spans="1:11" x14ac:dyDescent="0.25">
      <c r="A4933" t="s">
        <v>8653</v>
      </c>
      <c r="G4933" t="s">
        <v>3751</v>
      </c>
      <c r="H4933" t="s">
        <v>3751</v>
      </c>
      <c r="I4933" t="s">
        <v>3751</v>
      </c>
      <c r="J4933">
        <v>0</v>
      </c>
      <c r="K4933">
        <v>0</v>
      </c>
    </row>
    <row r="4934" spans="1:11" x14ac:dyDescent="0.25">
      <c r="A4934" t="s">
        <v>8654</v>
      </c>
      <c r="G4934" t="s">
        <v>3751</v>
      </c>
      <c r="H4934" t="s">
        <v>3751</v>
      </c>
      <c r="I4934" t="s">
        <v>3751</v>
      </c>
      <c r="J4934">
        <v>0</v>
      </c>
      <c r="K4934">
        <v>0</v>
      </c>
    </row>
    <row r="4935" spans="1:11" x14ac:dyDescent="0.25">
      <c r="A4935" t="s">
        <v>8655</v>
      </c>
      <c r="G4935" t="s">
        <v>3751</v>
      </c>
      <c r="H4935" t="s">
        <v>3751</v>
      </c>
      <c r="I4935" t="s">
        <v>3751</v>
      </c>
      <c r="J4935">
        <v>0</v>
      </c>
      <c r="K4935">
        <v>0</v>
      </c>
    </row>
    <row r="4936" spans="1:11" x14ac:dyDescent="0.25">
      <c r="A4936" t="s">
        <v>8656</v>
      </c>
      <c r="G4936" t="s">
        <v>3751</v>
      </c>
      <c r="H4936" t="s">
        <v>3751</v>
      </c>
      <c r="I4936" t="s">
        <v>3751</v>
      </c>
      <c r="J4936">
        <v>0</v>
      </c>
      <c r="K4936">
        <v>0</v>
      </c>
    </row>
    <row r="4937" spans="1:11" x14ac:dyDescent="0.25">
      <c r="A4937" t="s">
        <v>8657</v>
      </c>
      <c r="G4937" t="s">
        <v>3751</v>
      </c>
      <c r="H4937" t="s">
        <v>3751</v>
      </c>
      <c r="I4937" t="s">
        <v>3751</v>
      </c>
      <c r="J4937">
        <v>0</v>
      </c>
      <c r="K4937">
        <v>0</v>
      </c>
    </row>
    <row r="4938" spans="1:11" x14ac:dyDescent="0.25">
      <c r="A4938" t="s">
        <v>8658</v>
      </c>
      <c r="G4938" t="s">
        <v>3751</v>
      </c>
      <c r="H4938" t="s">
        <v>3751</v>
      </c>
      <c r="I4938" t="s">
        <v>3751</v>
      </c>
      <c r="J4938">
        <v>0</v>
      </c>
      <c r="K4938">
        <v>0</v>
      </c>
    </row>
    <row r="4939" spans="1:11" x14ac:dyDescent="0.25">
      <c r="A4939" t="s">
        <v>8659</v>
      </c>
      <c r="G4939" t="s">
        <v>3751</v>
      </c>
      <c r="H4939" t="s">
        <v>3751</v>
      </c>
      <c r="I4939" t="s">
        <v>3751</v>
      </c>
      <c r="J4939">
        <v>0</v>
      </c>
      <c r="K4939">
        <v>0</v>
      </c>
    </row>
    <row r="4940" spans="1:11" x14ac:dyDescent="0.25">
      <c r="A4940" t="s">
        <v>8660</v>
      </c>
      <c r="G4940" t="s">
        <v>3751</v>
      </c>
      <c r="H4940" t="s">
        <v>3751</v>
      </c>
      <c r="I4940" t="s">
        <v>3751</v>
      </c>
      <c r="J4940">
        <v>0</v>
      </c>
      <c r="K4940">
        <v>0</v>
      </c>
    </row>
    <row r="4941" spans="1:11" x14ac:dyDescent="0.25">
      <c r="A4941" t="s">
        <v>8661</v>
      </c>
      <c r="G4941" t="s">
        <v>3751</v>
      </c>
      <c r="H4941" t="s">
        <v>3751</v>
      </c>
      <c r="I4941" t="s">
        <v>3751</v>
      </c>
      <c r="J4941">
        <v>0</v>
      </c>
      <c r="K4941">
        <v>0</v>
      </c>
    </row>
    <row r="4942" spans="1:11" x14ac:dyDescent="0.25">
      <c r="A4942" t="s">
        <v>8662</v>
      </c>
      <c r="G4942" t="s">
        <v>3751</v>
      </c>
      <c r="H4942" t="s">
        <v>3751</v>
      </c>
      <c r="I4942" t="s">
        <v>3751</v>
      </c>
      <c r="J4942">
        <v>0</v>
      </c>
      <c r="K4942">
        <v>0</v>
      </c>
    </row>
    <row r="4943" spans="1:11" x14ac:dyDescent="0.25">
      <c r="A4943" t="s">
        <v>8663</v>
      </c>
      <c r="G4943" t="s">
        <v>3751</v>
      </c>
      <c r="H4943" t="s">
        <v>3751</v>
      </c>
      <c r="I4943" t="s">
        <v>3751</v>
      </c>
      <c r="J4943">
        <v>0</v>
      </c>
      <c r="K4943">
        <v>0</v>
      </c>
    </row>
    <row r="4944" spans="1:11" x14ac:dyDescent="0.25">
      <c r="A4944" t="s">
        <v>8664</v>
      </c>
      <c r="G4944" t="s">
        <v>3751</v>
      </c>
      <c r="H4944" t="s">
        <v>3751</v>
      </c>
      <c r="I4944" t="s">
        <v>3751</v>
      </c>
      <c r="J4944">
        <v>0</v>
      </c>
      <c r="K4944">
        <v>0</v>
      </c>
    </row>
    <row r="4945" spans="1:11" x14ac:dyDescent="0.25">
      <c r="A4945" t="s">
        <v>8665</v>
      </c>
      <c r="G4945" t="s">
        <v>3751</v>
      </c>
      <c r="H4945" t="s">
        <v>3751</v>
      </c>
      <c r="I4945" t="s">
        <v>3751</v>
      </c>
      <c r="J4945">
        <v>0</v>
      </c>
      <c r="K4945">
        <v>0</v>
      </c>
    </row>
    <row r="4946" spans="1:11" x14ac:dyDescent="0.25">
      <c r="A4946" t="s">
        <v>8666</v>
      </c>
      <c r="G4946" t="s">
        <v>3751</v>
      </c>
      <c r="H4946" t="s">
        <v>3751</v>
      </c>
      <c r="I4946" t="s">
        <v>3751</v>
      </c>
      <c r="J4946">
        <v>0</v>
      </c>
      <c r="K4946">
        <v>0</v>
      </c>
    </row>
    <row r="4947" spans="1:11" x14ac:dyDescent="0.25">
      <c r="A4947" t="s">
        <v>8667</v>
      </c>
      <c r="G4947" t="s">
        <v>3751</v>
      </c>
      <c r="H4947" t="s">
        <v>3751</v>
      </c>
      <c r="I4947" t="s">
        <v>3751</v>
      </c>
      <c r="J4947">
        <v>0</v>
      </c>
      <c r="K4947">
        <v>0</v>
      </c>
    </row>
    <row r="4948" spans="1:11" x14ac:dyDescent="0.25">
      <c r="A4948" t="s">
        <v>8668</v>
      </c>
      <c r="G4948" t="s">
        <v>3751</v>
      </c>
      <c r="H4948" t="s">
        <v>3751</v>
      </c>
      <c r="I4948" t="s">
        <v>3751</v>
      </c>
      <c r="J4948">
        <v>0</v>
      </c>
      <c r="K4948">
        <v>0</v>
      </c>
    </row>
    <row r="4949" spans="1:11" x14ac:dyDescent="0.25">
      <c r="A4949" t="s">
        <v>8669</v>
      </c>
      <c r="G4949" t="s">
        <v>3751</v>
      </c>
      <c r="H4949" t="s">
        <v>3751</v>
      </c>
      <c r="I4949" t="s">
        <v>3751</v>
      </c>
      <c r="J4949">
        <v>0</v>
      </c>
      <c r="K4949">
        <v>0</v>
      </c>
    </row>
    <row r="4950" spans="1:11" x14ac:dyDescent="0.25">
      <c r="A4950" t="s">
        <v>8670</v>
      </c>
      <c r="G4950" t="s">
        <v>3751</v>
      </c>
      <c r="H4950" t="s">
        <v>3751</v>
      </c>
      <c r="I4950" t="s">
        <v>3751</v>
      </c>
      <c r="J4950">
        <v>0</v>
      </c>
      <c r="K4950">
        <v>0</v>
      </c>
    </row>
    <row r="4951" spans="1:11" x14ac:dyDescent="0.25">
      <c r="A4951" t="s">
        <v>8671</v>
      </c>
      <c r="G4951" t="s">
        <v>3751</v>
      </c>
      <c r="H4951" t="s">
        <v>3751</v>
      </c>
      <c r="I4951" t="s">
        <v>3751</v>
      </c>
      <c r="J4951">
        <v>0</v>
      </c>
      <c r="K4951">
        <v>0</v>
      </c>
    </row>
    <row r="4952" spans="1:11" x14ac:dyDescent="0.25">
      <c r="A4952" t="s">
        <v>8672</v>
      </c>
      <c r="G4952" t="s">
        <v>3751</v>
      </c>
      <c r="H4952" t="s">
        <v>3751</v>
      </c>
      <c r="I4952" t="s">
        <v>3751</v>
      </c>
      <c r="J4952">
        <v>0</v>
      </c>
      <c r="K4952">
        <v>0</v>
      </c>
    </row>
    <row r="4953" spans="1:11" x14ac:dyDescent="0.25">
      <c r="A4953" t="s">
        <v>8673</v>
      </c>
      <c r="G4953" t="s">
        <v>3751</v>
      </c>
      <c r="H4953" t="s">
        <v>3751</v>
      </c>
      <c r="I4953" t="s">
        <v>3751</v>
      </c>
      <c r="J4953">
        <v>0</v>
      </c>
      <c r="K4953">
        <v>0</v>
      </c>
    </row>
    <row r="4954" spans="1:11" x14ac:dyDescent="0.25">
      <c r="A4954" t="s">
        <v>8674</v>
      </c>
      <c r="G4954" t="s">
        <v>3751</v>
      </c>
      <c r="H4954" t="s">
        <v>3751</v>
      </c>
      <c r="I4954" t="s">
        <v>3751</v>
      </c>
      <c r="J4954">
        <v>0</v>
      </c>
      <c r="K4954">
        <v>0</v>
      </c>
    </row>
    <row r="4955" spans="1:11" x14ac:dyDescent="0.25">
      <c r="A4955" t="s">
        <v>8675</v>
      </c>
      <c r="G4955" t="s">
        <v>3751</v>
      </c>
      <c r="H4955" t="s">
        <v>3751</v>
      </c>
      <c r="I4955" t="s">
        <v>3751</v>
      </c>
      <c r="J4955">
        <v>0</v>
      </c>
      <c r="K4955">
        <v>0</v>
      </c>
    </row>
    <row r="4956" spans="1:11" x14ac:dyDescent="0.25">
      <c r="A4956" t="s">
        <v>8676</v>
      </c>
      <c r="G4956" t="s">
        <v>3751</v>
      </c>
      <c r="H4956" t="s">
        <v>3751</v>
      </c>
      <c r="I4956" t="s">
        <v>3751</v>
      </c>
      <c r="J4956">
        <v>0</v>
      </c>
      <c r="K4956">
        <v>0</v>
      </c>
    </row>
    <row r="4957" spans="1:11" x14ac:dyDescent="0.25">
      <c r="A4957" t="s">
        <v>8677</v>
      </c>
      <c r="G4957" t="s">
        <v>3751</v>
      </c>
      <c r="H4957" t="s">
        <v>3751</v>
      </c>
      <c r="I4957" t="s">
        <v>3751</v>
      </c>
      <c r="J4957">
        <v>0</v>
      </c>
      <c r="K4957">
        <v>0</v>
      </c>
    </row>
    <row r="4958" spans="1:11" x14ac:dyDescent="0.25">
      <c r="A4958" t="s">
        <v>8678</v>
      </c>
      <c r="G4958" t="s">
        <v>3751</v>
      </c>
      <c r="H4958" t="s">
        <v>3751</v>
      </c>
      <c r="I4958" t="s">
        <v>3751</v>
      </c>
      <c r="J4958">
        <v>0</v>
      </c>
      <c r="K4958">
        <v>0</v>
      </c>
    </row>
    <row r="4959" spans="1:11" x14ac:dyDescent="0.25">
      <c r="A4959" t="s">
        <v>8679</v>
      </c>
      <c r="G4959" t="s">
        <v>3751</v>
      </c>
      <c r="H4959" t="s">
        <v>3751</v>
      </c>
      <c r="I4959" t="s">
        <v>3751</v>
      </c>
      <c r="J4959">
        <v>0</v>
      </c>
      <c r="K4959">
        <v>0</v>
      </c>
    </row>
    <row r="4960" spans="1:11" x14ac:dyDescent="0.25">
      <c r="A4960" t="s">
        <v>8680</v>
      </c>
      <c r="G4960" t="s">
        <v>3751</v>
      </c>
      <c r="H4960" t="s">
        <v>3751</v>
      </c>
      <c r="I4960" t="s">
        <v>3751</v>
      </c>
      <c r="J4960">
        <v>0</v>
      </c>
      <c r="K4960">
        <v>0</v>
      </c>
    </row>
    <row r="4961" spans="1:11" x14ac:dyDescent="0.25">
      <c r="A4961" t="s">
        <v>8681</v>
      </c>
      <c r="G4961" t="s">
        <v>3751</v>
      </c>
      <c r="H4961" t="s">
        <v>3751</v>
      </c>
      <c r="I4961" t="s">
        <v>3751</v>
      </c>
      <c r="J4961">
        <v>0</v>
      </c>
      <c r="K4961">
        <v>0</v>
      </c>
    </row>
    <row r="4962" spans="1:11" x14ac:dyDescent="0.25">
      <c r="A4962" t="s">
        <v>8682</v>
      </c>
      <c r="G4962" t="s">
        <v>3751</v>
      </c>
      <c r="H4962" t="s">
        <v>3751</v>
      </c>
      <c r="I4962" t="s">
        <v>3751</v>
      </c>
      <c r="J4962">
        <v>0</v>
      </c>
      <c r="K4962">
        <v>0</v>
      </c>
    </row>
    <row r="4963" spans="1:11" x14ac:dyDescent="0.25">
      <c r="A4963" t="s">
        <v>8683</v>
      </c>
      <c r="G4963" t="s">
        <v>3751</v>
      </c>
      <c r="H4963" t="s">
        <v>3751</v>
      </c>
      <c r="I4963" t="s">
        <v>3751</v>
      </c>
      <c r="J4963">
        <v>0</v>
      </c>
      <c r="K4963">
        <v>0</v>
      </c>
    </row>
    <row r="4964" spans="1:11" x14ac:dyDescent="0.25">
      <c r="A4964" t="s">
        <v>8684</v>
      </c>
      <c r="G4964" t="s">
        <v>3751</v>
      </c>
      <c r="H4964" t="s">
        <v>3751</v>
      </c>
      <c r="I4964" t="s">
        <v>3751</v>
      </c>
      <c r="J4964">
        <v>0</v>
      </c>
      <c r="K4964">
        <v>0</v>
      </c>
    </row>
    <row r="4965" spans="1:11" x14ac:dyDescent="0.25">
      <c r="A4965" t="s">
        <v>8685</v>
      </c>
      <c r="G4965" t="s">
        <v>3751</v>
      </c>
      <c r="H4965" t="s">
        <v>3751</v>
      </c>
      <c r="I4965" t="s">
        <v>3751</v>
      </c>
      <c r="J4965">
        <v>0</v>
      </c>
      <c r="K4965">
        <v>0</v>
      </c>
    </row>
    <row r="4966" spans="1:11" x14ac:dyDescent="0.25">
      <c r="A4966" t="s">
        <v>8686</v>
      </c>
      <c r="G4966" t="s">
        <v>3751</v>
      </c>
      <c r="H4966" t="s">
        <v>3751</v>
      </c>
      <c r="I4966" t="s">
        <v>3751</v>
      </c>
      <c r="J4966">
        <v>0</v>
      </c>
      <c r="K4966">
        <v>0</v>
      </c>
    </row>
    <row r="4967" spans="1:11" x14ac:dyDescent="0.25">
      <c r="A4967" t="s">
        <v>8687</v>
      </c>
      <c r="G4967" t="s">
        <v>3751</v>
      </c>
      <c r="H4967" t="s">
        <v>3751</v>
      </c>
      <c r="I4967" t="s">
        <v>3751</v>
      </c>
      <c r="J4967">
        <v>0</v>
      </c>
      <c r="K4967">
        <v>0</v>
      </c>
    </row>
    <row r="4968" spans="1:11" x14ac:dyDescent="0.25">
      <c r="A4968" t="s">
        <v>8688</v>
      </c>
      <c r="G4968" t="s">
        <v>3751</v>
      </c>
      <c r="H4968" t="s">
        <v>3751</v>
      </c>
      <c r="I4968" t="s">
        <v>3751</v>
      </c>
      <c r="J4968">
        <v>0</v>
      </c>
      <c r="K4968">
        <v>0</v>
      </c>
    </row>
    <row r="4969" spans="1:11" x14ac:dyDescent="0.25">
      <c r="A4969" t="s">
        <v>8689</v>
      </c>
      <c r="G4969" t="s">
        <v>3751</v>
      </c>
      <c r="H4969" t="s">
        <v>3751</v>
      </c>
      <c r="I4969" t="s">
        <v>3751</v>
      </c>
      <c r="J4969">
        <v>0</v>
      </c>
      <c r="K4969">
        <v>0</v>
      </c>
    </row>
    <row r="4970" spans="1:11" x14ac:dyDescent="0.25">
      <c r="A4970" t="s">
        <v>8690</v>
      </c>
      <c r="G4970" t="s">
        <v>3751</v>
      </c>
      <c r="H4970" t="s">
        <v>3751</v>
      </c>
      <c r="I4970" t="s">
        <v>3751</v>
      </c>
      <c r="J4970">
        <v>0</v>
      </c>
      <c r="K4970">
        <v>0</v>
      </c>
    </row>
    <row r="4971" spans="1:11" x14ac:dyDescent="0.25">
      <c r="A4971" t="s">
        <v>8691</v>
      </c>
      <c r="G4971" t="s">
        <v>3751</v>
      </c>
      <c r="H4971" t="s">
        <v>3751</v>
      </c>
      <c r="I4971" t="s">
        <v>3751</v>
      </c>
      <c r="J4971">
        <v>0</v>
      </c>
      <c r="K4971">
        <v>0</v>
      </c>
    </row>
    <row r="4972" spans="1:11" x14ac:dyDescent="0.25">
      <c r="A4972" t="s">
        <v>8692</v>
      </c>
      <c r="G4972" t="s">
        <v>3751</v>
      </c>
      <c r="H4972" t="s">
        <v>3751</v>
      </c>
      <c r="I4972" t="s">
        <v>3751</v>
      </c>
      <c r="J4972">
        <v>0</v>
      </c>
      <c r="K4972">
        <v>0</v>
      </c>
    </row>
    <row r="4973" spans="1:11" x14ac:dyDescent="0.25">
      <c r="A4973" t="s">
        <v>8693</v>
      </c>
      <c r="G4973" t="s">
        <v>3751</v>
      </c>
      <c r="H4973" t="s">
        <v>3751</v>
      </c>
      <c r="I4973" t="s">
        <v>3751</v>
      </c>
      <c r="J4973">
        <v>0</v>
      </c>
      <c r="K4973">
        <v>0</v>
      </c>
    </row>
    <row r="4974" spans="1:11" x14ac:dyDescent="0.25">
      <c r="A4974" t="s">
        <v>8694</v>
      </c>
      <c r="G4974" t="s">
        <v>3751</v>
      </c>
      <c r="H4974" t="s">
        <v>3751</v>
      </c>
      <c r="I4974" t="s">
        <v>3751</v>
      </c>
      <c r="J4974">
        <v>0</v>
      </c>
      <c r="K4974">
        <v>0</v>
      </c>
    </row>
    <row r="4975" spans="1:11" x14ac:dyDescent="0.25">
      <c r="A4975" t="s">
        <v>8695</v>
      </c>
      <c r="G4975" t="s">
        <v>3751</v>
      </c>
      <c r="H4975" t="s">
        <v>3751</v>
      </c>
      <c r="I4975" t="s">
        <v>3751</v>
      </c>
      <c r="J4975">
        <v>0</v>
      </c>
      <c r="K4975">
        <v>0</v>
      </c>
    </row>
    <row r="4976" spans="1:11" x14ac:dyDescent="0.25">
      <c r="A4976" t="s">
        <v>8696</v>
      </c>
      <c r="G4976" t="s">
        <v>3751</v>
      </c>
      <c r="H4976" t="s">
        <v>3751</v>
      </c>
      <c r="I4976" t="s">
        <v>3751</v>
      </c>
      <c r="J4976">
        <v>0</v>
      </c>
      <c r="K4976">
        <v>0</v>
      </c>
    </row>
    <row r="4977" spans="1:11" x14ac:dyDescent="0.25">
      <c r="A4977" t="s">
        <v>8697</v>
      </c>
      <c r="G4977" t="s">
        <v>3751</v>
      </c>
      <c r="H4977" t="s">
        <v>3751</v>
      </c>
      <c r="I4977" t="s">
        <v>3751</v>
      </c>
      <c r="J4977">
        <v>0</v>
      </c>
      <c r="K4977">
        <v>0</v>
      </c>
    </row>
    <row r="4978" spans="1:11" x14ac:dyDescent="0.25">
      <c r="A4978" t="s">
        <v>8698</v>
      </c>
      <c r="G4978" t="s">
        <v>3751</v>
      </c>
      <c r="H4978" t="s">
        <v>3751</v>
      </c>
      <c r="I4978" t="s">
        <v>3751</v>
      </c>
      <c r="J4978">
        <v>0</v>
      </c>
      <c r="K4978">
        <v>0</v>
      </c>
    </row>
    <row r="4979" spans="1:11" x14ac:dyDescent="0.25">
      <c r="A4979" t="s">
        <v>8699</v>
      </c>
      <c r="G4979" t="s">
        <v>3751</v>
      </c>
      <c r="H4979" t="s">
        <v>3751</v>
      </c>
      <c r="I4979" t="s">
        <v>3751</v>
      </c>
      <c r="J4979">
        <v>0</v>
      </c>
      <c r="K4979">
        <v>0</v>
      </c>
    </row>
    <row r="4980" spans="1:11" x14ac:dyDescent="0.25">
      <c r="A4980" t="s">
        <v>8700</v>
      </c>
      <c r="G4980" t="s">
        <v>3751</v>
      </c>
      <c r="H4980" t="s">
        <v>3751</v>
      </c>
      <c r="I4980" t="s">
        <v>3751</v>
      </c>
      <c r="J4980">
        <v>0</v>
      </c>
      <c r="K4980">
        <v>0</v>
      </c>
    </row>
    <row r="4981" spans="1:11" x14ac:dyDescent="0.25">
      <c r="A4981" t="s">
        <v>8701</v>
      </c>
      <c r="G4981" t="s">
        <v>3751</v>
      </c>
      <c r="H4981" t="s">
        <v>3751</v>
      </c>
      <c r="I4981" t="s">
        <v>3751</v>
      </c>
      <c r="J4981">
        <v>0</v>
      </c>
      <c r="K4981">
        <v>0</v>
      </c>
    </row>
    <row r="4982" spans="1:11" x14ac:dyDescent="0.25">
      <c r="A4982" t="s">
        <v>8702</v>
      </c>
      <c r="G4982" t="s">
        <v>3751</v>
      </c>
      <c r="H4982" t="s">
        <v>3751</v>
      </c>
      <c r="I4982" t="s">
        <v>3751</v>
      </c>
      <c r="J4982">
        <v>0</v>
      </c>
      <c r="K4982">
        <v>0</v>
      </c>
    </row>
    <row r="4983" spans="1:11" x14ac:dyDescent="0.25">
      <c r="A4983" t="s">
        <v>8703</v>
      </c>
      <c r="G4983" t="s">
        <v>3751</v>
      </c>
      <c r="H4983" t="s">
        <v>3751</v>
      </c>
      <c r="I4983" t="s">
        <v>3751</v>
      </c>
      <c r="J4983">
        <v>0</v>
      </c>
      <c r="K4983">
        <v>0</v>
      </c>
    </row>
    <row r="4984" spans="1:11" x14ac:dyDescent="0.25">
      <c r="A4984" t="s">
        <v>8704</v>
      </c>
      <c r="G4984" t="s">
        <v>3751</v>
      </c>
      <c r="H4984" t="s">
        <v>3751</v>
      </c>
      <c r="I4984" t="s">
        <v>3751</v>
      </c>
      <c r="J4984">
        <v>0</v>
      </c>
      <c r="K4984">
        <v>0</v>
      </c>
    </row>
    <row r="4985" spans="1:11" x14ac:dyDescent="0.25">
      <c r="A4985" t="s">
        <v>8705</v>
      </c>
      <c r="G4985" t="s">
        <v>3751</v>
      </c>
      <c r="H4985" t="s">
        <v>3751</v>
      </c>
      <c r="I4985" t="s">
        <v>3751</v>
      </c>
      <c r="J4985">
        <v>0</v>
      </c>
      <c r="K4985">
        <v>0</v>
      </c>
    </row>
    <row r="4986" spans="1:11" x14ac:dyDescent="0.25">
      <c r="A4986" t="s">
        <v>8706</v>
      </c>
      <c r="G4986" t="s">
        <v>3751</v>
      </c>
      <c r="H4986" t="s">
        <v>3751</v>
      </c>
      <c r="I4986" t="s">
        <v>3751</v>
      </c>
      <c r="J4986">
        <v>0</v>
      </c>
      <c r="K4986">
        <v>0</v>
      </c>
    </row>
    <row r="4987" spans="1:11" x14ac:dyDescent="0.25">
      <c r="A4987" t="s">
        <v>8707</v>
      </c>
      <c r="G4987" t="s">
        <v>3751</v>
      </c>
      <c r="H4987" t="s">
        <v>3751</v>
      </c>
      <c r="I4987" t="s">
        <v>3751</v>
      </c>
      <c r="J4987">
        <v>0</v>
      </c>
      <c r="K4987">
        <v>0</v>
      </c>
    </row>
    <row r="4988" spans="1:11" x14ac:dyDescent="0.25">
      <c r="A4988" t="s">
        <v>8708</v>
      </c>
      <c r="G4988" t="s">
        <v>3751</v>
      </c>
      <c r="H4988" t="s">
        <v>3751</v>
      </c>
      <c r="I4988" t="s">
        <v>3751</v>
      </c>
      <c r="J4988">
        <v>0</v>
      </c>
      <c r="K4988">
        <v>0</v>
      </c>
    </row>
    <row r="4989" spans="1:11" x14ac:dyDescent="0.25">
      <c r="A4989" t="s">
        <v>8709</v>
      </c>
      <c r="G4989" t="s">
        <v>3751</v>
      </c>
      <c r="H4989" t="s">
        <v>3751</v>
      </c>
      <c r="I4989" t="s">
        <v>3751</v>
      </c>
      <c r="J4989">
        <v>0</v>
      </c>
      <c r="K4989">
        <v>0</v>
      </c>
    </row>
    <row r="4990" spans="1:11" x14ac:dyDescent="0.25">
      <c r="A4990" t="s">
        <v>8710</v>
      </c>
      <c r="G4990" t="s">
        <v>3751</v>
      </c>
      <c r="H4990" t="s">
        <v>3751</v>
      </c>
      <c r="I4990" t="s">
        <v>3751</v>
      </c>
      <c r="J4990">
        <v>0</v>
      </c>
      <c r="K4990">
        <v>0</v>
      </c>
    </row>
    <row r="4991" spans="1:11" x14ac:dyDescent="0.25">
      <c r="A4991" t="s">
        <v>8711</v>
      </c>
      <c r="G4991" t="s">
        <v>3751</v>
      </c>
      <c r="H4991" t="s">
        <v>3751</v>
      </c>
      <c r="I4991" t="s">
        <v>3751</v>
      </c>
      <c r="J4991">
        <v>0</v>
      </c>
      <c r="K4991">
        <v>0</v>
      </c>
    </row>
    <row r="4992" spans="1:11" x14ac:dyDescent="0.25">
      <c r="A4992" t="s">
        <v>8712</v>
      </c>
      <c r="G4992" t="s">
        <v>3751</v>
      </c>
      <c r="H4992" t="s">
        <v>3751</v>
      </c>
      <c r="I4992" t="s">
        <v>3751</v>
      </c>
      <c r="J4992">
        <v>0</v>
      </c>
      <c r="K4992">
        <v>0</v>
      </c>
    </row>
    <row r="4993" spans="1:11" x14ac:dyDescent="0.25">
      <c r="A4993" t="s">
        <v>8713</v>
      </c>
      <c r="G4993" t="s">
        <v>3751</v>
      </c>
      <c r="H4993" t="s">
        <v>3751</v>
      </c>
      <c r="I4993" t="s">
        <v>3751</v>
      </c>
      <c r="J4993">
        <v>0</v>
      </c>
      <c r="K4993">
        <v>0</v>
      </c>
    </row>
    <row r="4994" spans="1:11" x14ac:dyDescent="0.25">
      <c r="A4994" t="s">
        <v>8714</v>
      </c>
      <c r="G4994" t="s">
        <v>3751</v>
      </c>
      <c r="H4994" t="s">
        <v>3751</v>
      </c>
      <c r="I4994" t="s">
        <v>3751</v>
      </c>
      <c r="J4994">
        <v>0</v>
      </c>
      <c r="K4994">
        <v>0</v>
      </c>
    </row>
    <row r="4995" spans="1:11" x14ac:dyDescent="0.25">
      <c r="A4995" t="s">
        <v>8715</v>
      </c>
      <c r="G4995" t="s">
        <v>3751</v>
      </c>
      <c r="H4995" t="s">
        <v>3751</v>
      </c>
      <c r="I4995" t="s">
        <v>3751</v>
      </c>
      <c r="J4995">
        <v>0</v>
      </c>
      <c r="K4995">
        <v>0</v>
      </c>
    </row>
    <row r="4996" spans="1:11" x14ac:dyDescent="0.25">
      <c r="A4996" t="s">
        <v>8716</v>
      </c>
      <c r="G4996" t="s">
        <v>3751</v>
      </c>
      <c r="H4996" t="s">
        <v>3751</v>
      </c>
      <c r="I4996" t="s">
        <v>3751</v>
      </c>
      <c r="J4996">
        <v>0</v>
      </c>
      <c r="K4996">
        <v>0</v>
      </c>
    </row>
    <row r="4997" spans="1:11" x14ac:dyDescent="0.25">
      <c r="A4997" t="s">
        <v>8717</v>
      </c>
      <c r="G4997" t="s">
        <v>3751</v>
      </c>
      <c r="H4997" t="s">
        <v>3751</v>
      </c>
      <c r="I4997" t="s">
        <v>3751</v>
      </c>
      <c r="J4997">
        <v>0</v>
      </c>
      <c r="K4997">
        <v>0</v>
      </c>
    </row>
    <row r="4998" spans="1:11" x14ac:dyDescent="0.25">
      <c r="A4998" t="s">
        <v>8718</v>
      </c>
      <c r="G4998" t="s">
        <v>3751</v>
      </c>
      <c r="H4998" t="s">
        <v>3751</v>
      </c>
      <c r="I4998" t="s">
        <v>3751</v>
      </c>
      <c r="J4998">
        <v>0</v>
      </c>
      <c r="K4998">
        <v>0</v>
      </c>
    </row>
    <row r="4999" spans="1:11" x14ac:dyDescent="0.25">
      <c r="A4999" t="s">
        <v>8719</v>
      </c>
      <c r="G4999" t="s">
        <v>3751</v>
      </c>
      <c r="H4999" t="s">
        <v>3751</v>
      </c>
      <c r="I4999" t="s">
        <v>3751</v>
      </c>
      <c r="J4999">
        <v>0</v>
      </c>
      <c r="K4999">
        <v>0</v>
      </c>
    </row>
    <row r="5000" spans="1:11" x14ac:dyDescent="0.25">
      <c r="A5000" t="s">
        <v>8720</v>
      </c>
      <c r="G5000" t="s">
        <v>3751</v>
      </c>
      <c r="H5000" t="s">
        <v>3751</v>
      </c>
      <c r="I5000" t="s">
        <v>3751</v>
      </c>
      <c r="J5000">
        <v>0</v>
      </c>
      <c r="K5000">
        <v>0</v>
      </c>
    </row>
    <row r="5001" spans="1:11" x14ac:dyDescent="0.25">
      <c r="A5001" t="s">
        <v>8721</v>
      </c>
      <c r="G5001" t="s">
        <v>3751</v>
      </c>
      <c r="H5001" t="s">
        <v>3751</v>
      </c>
      <c r="I5001" t="s">
        <v>3751</v>
      </c>
      <c r="J5001">
        <v>0</v>
      </c>
      <c r="K5001">
        <v>0</v>
      </c>
    </row>
    <row r="5002" spans="1:11" x14ac:dyDescent="0.25">
      <c r="A5002" t="s">
        <v>8722</v>
      </c>
      <c r="G5002" t="s">
        <v>3751</v>
      </c>
      <c r="H5002" t="s">
        <v>3751</v>
      </c>
      <c r="I5002" t="s">
        <v>3751</v>
      </c>
      <c r="J5002">
        <v>0</v>
      </c>
      <c r="K5002">
        <v>0</v>
      </c>
    </row>
    <row r="5003" spans="1:11" x14ac:dyDescent="0.25">
      <c r="A5003" t="s">
        <v>8723</v>
      </c>
      <c r="G5003" t="s">
        <v>3751</v>
      </c>
      <c r="H5003" t="s">
        <v>3751</v>
      </c>
      <c r="I5003" t="s">
        <v>3751</v>
      </c>
      <c r="J5003">
        <v>0</v>
      </c>
      <c r="K5003">
        <v>0</v>
      </c>
    </row>
    <row r="5004" spans="1:11" x14ac:dyDescent="0.25">
      <c r="A5004" t="s">
        <v>8724</v>
      </c>
      <c r="G5004" t="s">
        <v>3751</v>
      </c>
      <c r="H5004" t="s">
        <v>3751</v>
      </c>
      <c r="I5004" t="s">
        <v>3751</v>
      </c>
      <c r="J5004">
        <v>0</v>
      </c>
      <c r="K5004">
        <v>0</v>
      </c>
    </row>
    <row r="5005" spans="1:11" x14ac:dyDescent="0.25">
      <c r="A5005" t="s">
        <v>8725</v>
      </c>
      <c r="G5005" t="s">
        <v>3751</v>
      </c>
      <c r="H5005" t="s">
        <v>3751</v>
      </c>
      <c r="I5005" t="s">
        <v>3751</v>
      </c>
      <c r="J5005">
        <v>0</v>
      </c>
      <c r="K5005">
        <v>0</v>
      </c>
    </row>
    <row r="5006" spans="1:11" x14ac:dyDescent="0.25">
      <c r="A5006" t="s">
        <v>8726</v>
      </c>
      <c r="G5006" t="s">
        <v>3751</v>
      </c>
      <c r="H5006" t="s">
        <v>3751</v>
      </c>
      <c r="I5006" t="s">
        <v>3751</v>
      </c>
      <c r="J5006">
        <v>0</v>
      </c>
      <c r="K5006">
        <v>0</v>
      </c>
    </row>
    <row r="5007" spans="1:11" x14ac:dyDescent="0.25">
      <c r="A5007" t="s">
        <v>8727</v>
      </c>
      <c r="G5007" t="s">
        <v>3751</v>
      </c>
      <c r="H5007" t="s">
        <v>3751</v>
      </c>
      <c r="I5007" t="s">
        <v>3751</v>
      </c>
      <c r="J5007">
        <v>0</v>
      </c>
      <c r="K5007">
        <v>0</v>
      </c>
    </row>
    <row r="5008" spans="1:11" x14ac:dyDescent="0.25">
      <c r="A5008" t="s">
        <v>8728</v>
      </c>
      <c r="G5008" t="s">
        <v>3751</v>
      </c>
      <c r="H5008" t="s">
        <v>3751</v>
      </c>
      <c r="I5008" t="s">
        <v>3751</v>
      </c>
      <c r="J5008">
        <v>0</v>
      </c>
      <c r="K5008">
        <v>0</v>
      </c>
    </row>
    <row r="5009" spans="1:11" x14ac:dyDescent="0.25">
      <c r="A5009" t="s">
        <v>8729</v>
      </c>
      <c r="G5009" t="s">
        <v>3751</v>
      </c>
      <c r="H5009" t="s">
        <v>3751</v>
      </c>
      <c r="I5009" t="s">
        <v>3751</v>
      </c>
      <c r="J5009">
        <v>0</v>
      </c>
      <c r="K5009">
        <v>0</v>
      </c>
    </row>
    <row r="5010" spans="1:11" x14ac:dyDescent="0.25">
      <c r="A5010" t="s">
        <v>8730</v>
      </c>
      <c r="G5010" t="s">
        <v>3751</v>
      </c>
      <c r="H5010" t="s">
        <v>3751</v>
      </c>
      <c r="I5010" t="s">
        <v>3751</v>
      </c>
      <c r="J5010">
        <v>0</v>
      </c>
      <c r="K5010">
        <v>0</v>
      </c>
    </row>
    <row r="5011" spans="1:11" x14ac:dyDescent="0.25">
      <c r="A5011" t="s">
        <v>8731</v>
      </c>
      <c r="G5011" t="s">
        <v>3751</v>
      </c>
      <c r="H5011" t="s">
        <v>3751</v>
      </c>
      <c r="I5011" t="s">
        <v>3751</v>
      </c>
      <c r="J5011">
        <v>0</v>
      </c>
      <c r="K5011">
        <v>0</v>
      </c>
    </row>
    <row r="5012" spans="1:11" x14ac:dyDescent="0.25">
      <c r="A5012" t="s">
        <v>8732</v>
      </c>
      <c r="G5012" t="s">
        <v>3751</v>
      </c>
      <c r="H5012" t="s">
        <v>3751</v>
      </c>
      <c r="I5012" t="s">
        <v>3751</v>
      </c>
      <c r="J5012">
        <v>0</v>
      </c>
      <c r="K5012">
        <v>0</v>
      </c>
    </row>
    <row r="5013" spans="1:11" x14ac:dyDescent="0.25">
      <c r="A5013" t="s">
        <v>8733</v>
      </c>
      <c r="G5013" t="s">
        <v>3751</v>
      </c>
      <c r="H5013" t="s">
        <v>3751</v>
      </c>
      <c r="I5013" t="s">
        <v>3751</v>
      </c>
      <c r="J5013">
        <v>0</v>
      </c>
      <c r="K5013">
        <v>0</v>
      </c>
    </row>
    <row r="5014" spans="1:11" x14ac:dyDescent="0.25">
      <c r="A5014" t="s">
        <v>8734</v>
      </c>
      <c r="G5014" t="s">
        <v>3751</v>
      </c>
      <c r="H5014" t="s">
        <v>3751</v>
      </c>
      <c r="I5014" t="s">
        <v>3751</v>
      </c>
      <c r="J5014">
        <v>0</v>
      </c>
      <c r="K5014">
        <v>0</v>
      </c>
    </row>
    <row r="5015" spans="1:11" x14ac:dyDescent="0.25">
      <c r="A5015" t="s">
        <v>8735</v>
      </c>
      <c r="G5015" t="s">
        <v>3751</v>
      </c>
      <c r="H5015" t="s">
        <v>3751</v>
      </c>
      <c r="I5015" t="s">
        <v>3751</v>
      </c>
      <c r="J5015">
        <v>0</v>
      </c>
      <c r="K5015">
        <v>0</v>
      </c>
    </row>
    <row r="5016" spans="1:11" x14ac:dyDescent="0.25">
      <c r="A5016" t="s">
        <v>8736</v>
      </c>
      <c r="G5016" t="s">
        <v>3751</v>
      </c>
      <c r="H5016" t="s">
        <v>3751</v>
      </c>
      <c r="I5016" t="s">
        <v>3751</v>
      </c>
      <c r="J5016">
        <v>0</v>
      </c>
      <c r="K5016">
        <v>0</v>
      </c>
    </row>
    <row r="5017" spans="1:11" x14ac:dyDescent="0.25">
      <c r="A5017" t="s">
        <v>8737</v>
      </c>
      <c r="G5017" t="s">
        <v>3751</v>
      </c>
      <c r="H5017" t="s">
        <v>3751</v>
      </c>
      <c r="I5017" t="s">
        <v>3751</v>
      </c>
      <c r="J5017">
        <v>0</v>
      </c>
      <c r="K5017">
        <v>0</v>
      </c>
    </row>
    <row r="5018" spans="1:11" x14ac:dyDescent="0.25">
      <c r="A5018" t="s">
        <v>8738</v>
      </c>
      <c r="G5018" t="s">
        <v>3751</v>
      </c>
      <c r="H5018" t="s">
        <v>3751</v>
      </c>
      <c r="I5018" t="s">
        <v>3751</v>
      </c>
      <c r="J5018">
        <v>0</v>
      </c>
      <c r="K5018">
        <v>0</v>
      </c>
    </row>
    <row r="5019" spans="1:11" x14ac:dyDescent="0.25">
      <c r="A5019" t="s">
        <v>8739</v>
      </c>
      <c r="G5019" t="s">
        <v>3751</v>
      </c>
      <c r="H5019" t="s">
        <v>3751</v>
      </c>
      <c r="I5019" t="s">
        <v>3751</v>
      </c>
      <c r="J5019">
        <v>0</v>
      </c>
      <c r="K5019">
        <v>0</v>
      </c>
    </row>
    <row r="5020" spans="1:11" x14ac:dyDescent="0.25">
      <c r="A5020" t="s">
        <v>8740</v>
      </c>
      <c r="G5020" t="s">
        <v>3751</v>
      </c>
      <c r="H5020" t="s">
        <v>3751</v>
      </c>
      <c r="I5020" t="s">
        <v>3751</v>
      </c>
      <c r="J5020">
        <v>0</v>
      </c>
      <c r="K5020">
        <v>0</v>
      </c>
    </row>
    <row r="5021" spans="1:11" x14ac:dyDescent="0.25">
      <c r="A5021" t="s">
        <v>8741</v>
      </c>
      <c r="G5021" t="s">
        <v>3751</v>
      </c>
      <c r="H5021" t="s">
        <v>3751</v>
      </c>
      <c r="I5021" t="s">
        <v>3751</v>
      </c>
      <c r="J5021">
        <v>0</v>
      </c>
      <c r="K5021">
        <v>0</v>
      </c>
    </row>
    <row r="5022" spans="1:11" x14ac:dyDescent="0.25">
      <c r="A5022" t="s">
        <v>8742</v>
      </c>
      <c r="G5022" t="s">
        <v>3751</v>
      </c>
      <c r="H5022" t="s">
        <v>3751</v>
      </c>
      <c r="I5022" t="s">
        <v>3751</v>
      </c>
      <c r="J5022">
        <v>0</v>
      </c>
      <c r="K5022">
        <v>0</v>
      </c>
    </row>
    <row r="5023" spans="1:11" x14ac:dyDescent="0.25">
      <c r="A5023" t="s">
        <v>8743</v>
      </c>
      <c r="G5023" t="s">
        <v>3751</v>
      </c>
      <c r="H5023" t="s">
        <v>3751</v>
      </c>
      <c r="I5023" t="s">
        <v>3751</v>
      </c>
      <c r="J5023">
        <v>0</v>
      </c>
      <c r="K5023">
        <v>0</v>
      </c>
    </row>
    <row r="5024" spans="1:11" x14ac:dyDescent="0.25">
      <c r="A5024" t="s">
        <v>8744</v>
      </c>
      <c r="G5024" t="s">
        <v>3751</v>
      </c>
      <c r="H5024" t="s">
        <v>3751</v>
      </c>
      <c r="I5024" t="s">
        <v>3751</v>
      </c>
      <c r="J5024">
        <v>0</v>
      </c>
      <c r="K5024">
        <v>0</v>
      </c>
    </row>
    <row r="5025" spans="1:11" x14ac:dyDescent="0.25">
      <c r="A5025" t="s">
        <v>8745</v>
      </c>
      <c r="G5025" t="s">
        <v>3751</v>
      </c>
      <c r="H5025" t="s">
        <v>3751</v>
      </c>
      <c r="I5025" t="s">
        <v>3751</v>
      </c>
      <c r="J5025">
        <v>0</v>
      </c>
      <c r="K5025">
        <v>0</v>
      </c>
    </row>
    <row r="5026" spans="1:11" x14ac:dyDescent="0.25">
      <c r="A5026" t="s">
        <v>8746</v>
      </c>
      <c r="G5026" t="s">
        <v>3751</v>
      </c>
      <c r="H5026" t="s">
        <v>3751</v>
      </c>
      <c r="I5026" t="s">
        <v>3751</v>
      </c>
      <c r="J5026">
        <v>0</v>
      </c>
      <c r="K5026">
        <v>0</v>
      </c>
    </row>
    <row r="5027" spans="1:11" x14ac:dyDescent="0.25">
      <c r="A5027" t="s">
        <v>8747</v>
      </c>
      <c r="G5027" t="s">
        <v>3751</v>
      </c>
      <c r="H5027" t="s">
        <v>3751</v>
      </c>
      <c r="I5027" t="s">
        <v>3751</v>
      </c>
      <c r="J5027">
        <v>0</v>
      </c>
      <c r="K5027">
        <v>0</v>
      </c>
    </row>
    <row r="5028" spans="1:11" x14ac:dyDescent="0.25">
      <c r="A5028" t="s">
        <v>8748</v>
      </c>
      <c r="G5028" t="s">
        <v>3751</v>
      </c>
      <c r="H5028" t="s">
        <v>3751</v>
      </c>
      <c r="I5028" t="s">
        <v>3751</v>
      </c>
      <c r="J5028">
        <v>0</v>
      </c>
      <c r="K5028">
        <v>0</v>
      </c>
    </row>
    <row r="5029" spans="1:11" x14ac:dyDescent="0.25">
      <c r="A5029" t="s">
        <v>8749</v>
      </c>
      <c r="G5029" t="s">
        <v>3751</v>
      </c>
      <c r="H5029" t="s">
        <v>3751</v>
      </c>
      <c r="I5029" t="s">
        <v>3751</v>
      </c>
      <c r="J5029">
        <v>0</v>
      </c>
      <c r="K5029">
        <v>0</v>
      </c>
    </row>
    <row r="5030" spans="1:11" x14ac:dyDescent="0.25">
      <c r="A5030" t="s">
        <v>8750</v>
      </c>
      <c r="G5030" t="s">
        <v>3751</v>
      </c>
      <c r="H5030" t="s">
        <v>3751</v>
      </c>
      <c r="I5030" t="s">
        <v>3751</v>
      </c>
      <c r="J5030">
        <v>0</v>
      </c>
      <c r="K5030">
        <v>0</v>
      </c>
    </row>
    <row r="5031" spans="1:11" x14ac:dyDescent="0.25">
      <c r="A5031" t="s">
        <v>8751</v>
      </c>
      <c r="G5031" t="s">
        <v>3751</v>
      </c>
      <c r="H5031" t="s">
        <v>3751</v>
      </c>
      <c r="I5031" t="s">
        <v>3751</v>
      </c>
      <c r="J5031">
        <v>0</v>
      </c>
      <c r="K5031">
        <v>0</v>
      </c>
    </row>
    <row r="5032" spans="1:11" x14ac:dyDescent="0.25">
      <c r="A5032" t="s">
        <v>8752</v>
      </c>
      <c r="G5032" t="s">
        <v>3751</v>
      </c>
      <c r="H5032" t="s">
        <v>3751</v>
      </c>
      <c r="I5032" t="s">
        <v>3751</v>
      </c>
      <c r="J5032">
        <v>0</v>
      </c>
      <c r="K5032">
        <v>0</v>
      </c>
    </row>
    <row r="5033" spans="1:11" x14ac:dyDescent="0.25">
      <c r="A5033" t="s">
        <v>8753</v>
      </c>
      <c r="G5033" t="s">
        <v>3751</v>
      </c>
      <c r="H5033" t="s">
        <v>3751</v>
      </c>
      <c r="I5033" t="s">
        <v>3751</v>
      </c>
      <c r="J5033">
        <v>0</v>
      </c>
      <c r="K5033">
        <v>0</v>
      </c>
    </row>
    <row r="5034" spans="1:11" x14ac:dyDescent="0.25">
      <c r="A5034" t="s">
        <v>8754</v>
      </c>
      <c r="G5034" t="s">
        <v>3751</v>
      </c>
      <c r="H5034" t="s">
        <v>3751</v>
      </c>
      <c r="I5034" t="s">
        <v>3751</v>
      </c>
      <c r="J5034">
        <v>0</v>
      </c>
      <c r="K5034">
        <v>0</v>
      </c>
    </row>
    <row r="5035" spans="1:11" x14ac:dyDescent="0.25">
      <c r="A5035" t="s">
        <v>8755</v>
      </c>
      <c r="G5035" t="s">
        <v>3751</v>
      </c>
      <c r="H5035" t="s">
        <v>3751</v>
      </c>
      <c r="I5035" t="s">
        <v>3751</v>
      </c>
      <c r="J5035">
        <v>0</v>
      </c>
      <c r="K5035">
        <v>0</v>
      </c>
    </row>
    <row r="5036" spans="1:11" x14ac:dyDescent="0.25">
      <c r="A5036" t="s">
        <v>8756</v>
      </c>
      <c r="G5036" t="s">
        <v>3751</v>
      </c>
      <c r="H5036" t="s">
        <v>3751</v>
      </c>
      <c r="I5036" t="s">
        <v>3751</v>
      </c>
      <c r="J5036">
        <v>0</v>
      </c>
      <c r="K5036">
        <v>0</v>
      </c>
    </row>
    <row r="5037" spans="1:11" x14ac:dyDescent="0.25">
      <c r="A5037" t="s">
        <v>8757</v>
      </c>
      <c r="G5037" t="s">
        <v>3751</v>
      </c>
      <c r="H5037" t="s">
        <v>3751</v>
      </c>
      <c r="I5037" t="s">
        <v>3751</v>
      </c>
      <c r="J5037">
        <v>0</v>
      </c>
      <c r="K5037">
        <v>0</v>
      </c>
    </row>
    <row r="5038" spans="1:11" x14ac:dyDescent="0.25">
      <c r="A5038" t="s">
        <v>8758</v>
      </c>
      <c r="G5038" t="s">
        <v>3751</v>
      </c>
      <c r="H5038" t="s">
        <v>3751</v>
      </c>
      <c r="I5038" t="s">
        <v>3751</v>
      </c>
      <c r="J5038">
        <v>0</v>
      </c>
      <c r="K5038">
        <v>0</v>
      </c>
    </row>
    <row r="5039" spans="1:11" x14ac:dyDescent="0.25">
      <c r="A5039" t="s">
        <v>8759</v>
      </c>
      <c r="G5039" t="s">
        <v>3751</v>
      </c>
      <c r="H5039" t="s">
        <v>3751</v>
      </c>
      <c r="I5039" t="s">
        <v>3751</v>
      </c>
      <c r="J5039">
        <v>0</v>
      </c>
      <c r="K5039">
        <v>0</v>
      </c>
    </row>
    <row r="5040" spans="1:11" x14ac:dyDescent="0.25">
      <c r="A5040" t="s">
        <v>8760</v>
      </c>
      <c r="G5040" t="s">
        <v>3751</v>
      </c>
      <c r="H5040" t="s">
        <v>3751</v>
      </c>
      <c r="I5040" t="s">
        <v>3751</v>
      </c>
      <c r="J5040">
        <v>0</v>
      </c>
      <c r="K5040">
        <v>0</v>
      </c>
    </row>
    <row r="5041" spans="1:11" x14ac:dyDescent="0.25">
      <c r="A5041" t="s">
        <v>8761</v>
      </c>
      <c r="G5041" t="s">
        <v>3751</v>
      </c>
      <c r="H5041" t="s">
        <v>3751</v>
      </c>
      <c r="I5041" t="s">
        <v>3751</v>
      </c>
      <c r="J5041">
        <v>0</v>
      </c>
      <c r="K5041">
        <v>0</v>
      </c>
    </row>
    <row r="5042" spans="1:11" x14ac:dyDescent="0.25">
      <c r="A5042" t="s">
        <v>8762</v>
      </c>
      <c r="G5042" t="s">
        <v>3751</v>
      </c>
      <c r="H5042" t="s">
        <v>3751</v>
      </c>
      <c r="I5042" t="s">
        <v>3751</v>
      </c>
      <c r="J5042">
        <v>0</v>
      </c>
      <c r="K5042">
        <v>0</v>
      </c>
    </row>
    <row r="5043" spans="1:11" x14ac:dyDescent="0.25">
      <c r="A5043" t="s">
        <v>8763</v>
      </c>
      <c r="G5043" t="s">
        <v>3751</v>
      </c>
      <c r="H5043" t="s">
        <v>3751</v>
      </c>
      <c r="I5043" t="s">
        <v>3751</v>
      </c>
      <c r="J5043">
        <v>0</v>
      </c>
      <c r="K5043">
        <v>0</v>
      </c>
    </row>
    <row r="5044" spans="1:11" x14ac:dyDescent="0.25">
      <c r="A5044" t="s">
        <v>8764</v>
      </c>
      <c r="G5044" t="s">
        <v>3751</v>
      </c>
      <c r="H5044" t="s">
        <v>3751</v>
      </c>
      <c r="I5044" t="s">
        <v>3751</v>
      </c>
      <c r="J5044">
        <v>0</v>
      </c>
      <c r="K5044">
        <v>0</v>
      </c>
    </row>
    <row r="5045" spans="1:11" x14ac:dyDescent="0.25">
      <c r="A5045" t="s">
        <v>8765</v>
      </c>
      <c r="G5045" t="s">
        <v>3751</v>
      </c>
      <c r="H5045" t="s">
        <v>3751</v>
      </c>
      <c r="I5045" t="s">
        <v>3751</v>
      </c>
      <c r="J5045">
        <v>0</v>
      </c>
      <c r="K5045">
        <v>0</v>
      </c>
    </row>
    <row r="5046" spans="1:11" x14ac:dyDescent="0.25">
      <c r="A5046" t="s">
        <v>8766</v>
      </c>
      <c r="G5046" t="s">
        <v>3751</v>
      </c>
      <c r="H5046" t="s">
        <v>3751</v>
      </c>
      <c r="I5046" t="s">
        <v>3751</v>
      </c>
      <c r="J5046">
        <v>0</v>
      </c>
      <c r="K5046">
        <v>0</v>
      </c>
    </row>
    <row r="5047" spans="1:11" x14ac:dyDescent="0.25">
      <c r="A5047" t="s">
        <v>8767</v>
      </c>
      <c r="G5047" t="s">
        <v>3751</v>
      </c>
      <c r="H5047" t="s">
        <v>3751</v>
      </c>
      <c r="I5047" t="s">
        <v>3751</v>
      </c>
      <c r="J5047">
        <v>0</v>
      </c>
      <c r="K5047">
        <v>0</v>
      </c>
    </row>
    <row r="5048" spans="1:11" x14ac:dyDescent="0.25">
      <c r="A5048" t="s">
        <v>8768</v>
      </c>
      <c r="G5048" t="s">
        <v>3751</v>
      </c>
      <c r="H5048" t="s">
        <v>3751</v>
      </c>
      <c r="I5048" t="s">
        <v>3751</v>
      </c>
      <c r="J5048">
        <v>0</v>
      </c>
      <c r="K5048">
        <v>0</v>
      </c>
    </row>
    <row r="5049" spans="1:11" x14ac:dyDescent="0.25">
      <c r="A5049" t="s">
        <v>8769</v>
      </c>
      <c r="G5049" t="s">
        <v>3751</v>
      </c>
      <c r="H5049" t="s">
        <v>3751</v>
      </c>
      <c r="I5049" t="s">
        <v>3751</v>
      </c>
      <c r="J5049">
        <v>0</v>
      </c>
      <c r="K5049">
        <v>0</v>
      </c>
    </row>
    <row r="5050" spans="1:11" x14ac:dyDescent="0.25">
      <c r="A5050" t="s">
        <v>8770</v>
      </c>
      <c r="G5050" t="s">
        <v>3751</v>
      </c>
      <c r="H5050" t="s">
        <v>3751</v>
      </c>
      <c r="I5050" t="s">
        <v>3751</v>
      </c>
      <c r="J5050">
        <v>0</v>
      </c>
      <c r="K5050">
        <v>0</v>
      </c>
    </row>
    <row r="5051" spans="1:11" x14ac:dyDescent="0.25">
      <c r="A5051" t="s">
        <v>8771</v>
      </c>
      <c r="G5051" t="s">
        <v>3751</v>
      </c>
      <c r="H5051" t="s">
        <v>3751</v>
      </c>
      <c r="I5051" t="s">
        <v>3751</v>
      </c>
      <c r="J5051">
        <v>0</v>
      </c>
      <c r="K5051">
        <v>0</v>
      </c>
    </row>
    <row r="5052" spans="1:11" x14ac:dyDescent="0.25">
      <c r="A5052" t="s">
        <v>8772</v>
      </c>
      <c r="G5052" t="s">
        <v>3751</v>
      </c>
      <c r="H5052" t="s">
        <v>3751</v>
      </c>
      <c r="I5052" t="s">
        <v>3751</v>
      </c>
      <c r="J5052">
        <v>0</v>
      </c>
      <c r="K5052">
        <v>0</v>
      </c>
    </row>
    <row r="5053" spans="1:11" x14ac:dyDescent="0.25">
      <c r="A5053" t="s">
        <v>8773</v>
      </c>
      <c r="G5053" t="s">
        <v>3751</v>
      </c>
      <c r="H5053" t="s">
        <v>3751</v>
      </c>
      <c r="I5053" t="s">
        <v>3751</v>
      </c>
      <c r="J5053">
        <v>0</v>
      </c>
      <c r="K5053">
        <v>0</v>
      </c>
    </row>
    <row r="5054" spans="1:11" x14ac:dyDescent="0.25">
      <c r="A5054" t="s">
        <v>8774</v>
      </c>
      <c r="G5054" t="s">
        <v>3751</v>
      </c>
      <c r="H5054" t="s">
        <v>3751</v>
      </c>
      <c r="I5054" t="s">
        <v>3751</v>
      </c>
      <c r="J5054">
        <v>0</v>
      </c>
      <c r="K5054">
        <v>0</v>
      </c>
    </row>
    <row r="5055" spans="1:11" x14ac:dyDescent="0.25">
      <c r="A5055" t="s">
        <v>8775</v>
      </c>
      <c r="G5055" t="s">
        <v>3751</v>
      </c>
      <c r="H5055" t="s">
        <v>3751</v>
      </c>
      <c r="I5055" t="s">
        <v>3751</v>
      </c>
      <c r="J5055">
        <v>0</v>
      </c>
      <c r="K5055">
        <v>0</v>
      </c>
    </row>
    <row r="5056" spans="1:11" x14ac:dyDescent="0.25">
      <c r="A5056" t="s">
        <v>8776</v>
      </c>
      <c r="G5056" t="s">
        <v>3751</v>
      </c>
      <c r="H5056" t="s">
        <v>3751</v>
      </c>
      <c r="I5056" t="s">
        <v>3751</v>
      </c>
      <c r="J5056">
        <v>0</v>
      </c>
      <c r="K5056">
        <v>0</v>
      </c>
    </row>
    <row r="5057" spans="1:11" x14ac:dyDescent="0.25">
      <c r="A5057" t="s">
        <v>8777</v>
      </c>
      <c r="G5057" t="s">
        <v>3751</v>
      </c>
      <c r="H5057" t="s">
        <v>3751</v>
      </c>
      <c r="I5057" t="s">
        <v>3751</v>
      </c>
      <c r="J5057">
        <v>0</v>
      </c>
      <c r="K5057">
        <v>0</v>
      </c>
    </row>
    <row r="5058" spans="1:11" x14ac:dyDescent="0.25">
      <c r="A5058" t="s">
        <v>8778</v>
      </c>
      <c r="G5058" t="s">
        <v>3751</v>
      </c>
      <c r="H5058" t="s">
        <v>3751</v>
      </c>
      <c r="I5058" t="s">
        <v>3751</v>
      </c>
      <c r="J5058">
        <v>0</v>
      </c>
      <c r="K5058">
        <v>0</v>
      </c>
    </row>
    <row r="5059" spans="1:11" x14ac:dyDescent="0.25">
      <c r="A5059" t="s">
        <v>8779</v>
      </c>
      <c r="G5059" t="s">
        <v>3751</v>
      </c>
      <c r="H5059" t="s">
        <v>3751</v>
      </c>
      <c r="I5059" t="s">
        <v>3751</v>
      </c>
      <c r="J5059">
        <v>0</v>
      </c>
      <c r="K5059">
        <v>0</v>
      </c>
    </row>
    <row r="5060" spans="1:11" x14ac:dyDescent="0.25">
      <c r="A5060" t="s">
        <v>8780</v>
      </c>
      <c r="G5060" t="s">
        <v>3751</v>
      </c>
      <c r="H5060" t="s">
        <v>3751</v>
      </c>
      <c r="I5060" t="s">
        <v>3751</v>
      </c>
      <c r="J5060">
        <v>0</v>
      </c>
      <c r="K5060">
        <v>0</v>
      </c>
    </row>
    <row r="5061" spans="1:11" x14ac:dyDescent="0.25">
      <c r="A5061" t="s">
        <v>8165</v>
      </c>
      <c r="G5061" t="s">
        <v>3751</v>
      </c>
      <c r="H5061" t="s">
        <v>3751</v>
      </c>
      <c r="I5061" t="s">
        <v>3751</v>
      </c>
      <c r="J5061">
        <v>0</v>
      </c>
      <c r="K5061">
        <v>0</v>
      </c>
    </row>
    <row r="5062" spans="1:11" x14ac:dyDescent="0.25">
      <c r="A5062" t="s">
        <v>8165</v>
      </c>
      <c r="G5062" t="s">
        <v>3751</v>
      </c>
      <c r="H5062" t="s">
        <v>3751</v>
      </c>
      <c r="I5062" t="s">
        <v>3751</v>
      </c>
      <c r="J5062">
        <v>0</v>
      </c>
      <c r="K5062">
        <v>0</v>
      </c>
    </row>
    <row r="5063" spans="1:11" x14ac:dyDescent="0.25">
      <c r="A5063" t="s">
        <v>8781</v>
      </c>
      <c r="G5063" t="s">
        <v>3751</v>
      </c>
      <c r="H5063" t="s">
        <v>3751</v>
      </c>
      <c r="I5063" t="s">
        <v>3751</v>
      </c>
      <c r="J5063">
        <v>0</v>
      </c>
      <c r="K5063">
        <v>0</v>
      </c>
    </row>
    <row r="5064" spans="1:11" x14ac:dyDescent="0.25">
      <c r="A5064" t="s">
        <v>8782</v>
      </c>
      <c r="G5064" t="s">
        <v>3751</v>
      </c>
      <c r="H5064" t="s">
        <v>3751</v>
      </c>
      <c r="I5064" t="s">
        <v>3751</v>
      </c>
      <c r="J5064">
        <v>0</v>
      </c>
      <c r="K5064">
        <v>0</v>
      </c>
    </row>
    <row r="5065" spans="1:11" x14ac:dyDescent="0.25">
      <c r="A5065" t="s">
        <v>8783</v>
      </c>
      <c r="G5065" t="s">
        <v>3751</v>
      </c>
      <c r="H5065" t="s">
        <v>3751</v>
      </c>
      <c r="I5065" t="s">
        <v>3751</v>
      </c>
      <c r="J5065">
        <v>0</v>
      </c>
      <c r="K5065">
        <v>0</v>
      </c>
    </row>
    <row r="5066" spans="1:11" x14ac:dyDescent="0.25">
      <c r="A5066" t="s">
        <v>8784</v>
      </c>
      <c r="G5066" t="s">
        <v>3751</v>
      </c>
      <c r="H5066" t="s">
        <v>3751</v>
      </c>
      <c r="I5066" t="s">
        <v>3751</v>
      </c>
      <c r="J5066">
        <v>0</v>
      </c>
      <c r="K5066">
        <v>0</v>
      </c>
    </row>
    <row r="5067" spans="1:11" x14ac:dyDescent="0.25">
      <c r="A5067" t="s">
        <v>8785</v>
      </c>
      <c r="G5067" t="s">
        <v>3751</v>
      </c>
      <c r="H5067" t="s">
        <v>3751</v>
      </c>
      <c r="I5067" t="s">
        <v>3751</v>
      </c>
      <c r="J5067">
        <v>0</v>
      </c>
      <c r="K5067">
        <v>0</v>
      </c>
    </row>
    <row r="5068" spans="1:11" x14ac:dyDescent="0.25">
      <c r="A5068" t="s">
        <v>8786</v>
      </c>
      <c r="G5068" t="s">
        <v>3751</v>
      </c>
      <c r="H5068" t="s">
        <v>3751</v>
      </c>
      <c r="I5068" t="s">
        <v>3751</v>
      </c>
      <c r="J5068">
        <v>0</v>
      </c>
      <c r="K5068">
        <v>0</v>
      </c>
    </row>
    <row r="5069" spans="1:11" x14ac:dyDescent="0.25">
      <c r="A5069" t="s">
        <v>8787</v>
      </c>
      <c r="G5069" t="s">
        <v>3751</v>
      </c>
      <c r="H5069" t="s">
        <v>3751</v>
      </c>
      <c r="I5069" t="s">
        <v>3751</v>
      </c>
      <c r="J5069">
        <v>0</v>
      </c>
      <c r="K5069">
        <v>0</v>
      </c>
    </row>
    <row r="5070" spans="1:11" x14ac:dyDescent="0.25">
      <c r="A5070" t="s">
        <v>8788</v>
      </c>
      <c r="G5070" t="s">
        <v>3751</v>
      </c>
      <c r="H5070" t="s">
        <v>3751</v>
      </c>
      <c r="I5070" t="s">
        <v>3751</v>
      </c>
      <c r="J5070">
        <v>0</v>
      </c>
      <c r="K5070">
        <v>0</v>
      </c>
    </row>
    <row r="5071" spans="1:11" x14ac:dyDescent="0.25">
      <c r="A5071" t="s">
        <v>8789</v>
      </c>
      <c r="G5071" t="s">
        <v>3751</v>
      </c>
      <c r="H5071" t="s">
        <v>3751</v>
      </c>
      <c r="I5071" t="s">
        <v>3751</v>
      </c>
      <c r="J5071">
        <v>0</v>
      </c>
      <c r="K5071">
        <v>0</v>
      </c>
    </row>
    <row r="5072" spans="1:11" x14ac:dyDescent="0.25">
      <c r="A5072" t="s">
        <v>8790</v>
      </c>
      <c r="G5072" t="s">
        <v>3751</v>
      </c>
      <c r="H5072" t="s">
        <v>3751</v>
      </c>
      <c r="I5072" t="s">
        <v>3751</v>
      </c>
      <c r="J5072">
        <v>0</v>
      </c>
      <c r="K5072">
        <v>0</v>
      </c>
    </row>
    <row r="5073" spans="1:11" x14ac:dyDescent="0.25">
      <c r="A5073" t="s">
        <v>8791</v>
      </c>
      <c r="G5073" t="s">
        <v>3751</v>
      </c>
      <c r="H5073" t="s">
        <v>3751</v>
      </c>
      <c r="I5073" t="s">
        <v>3751</v>
      </c>
      <c r="J5073">
        <v>0</v>
      </c>
      <c r="K5073">
        <v>0</v>
      </c>
    </row>
    <row r="5074" spans="1:11" x14ac:dyDescent="0.25">
      <c r="A5074" t="s">
        <v>8792</v>
      </c>
      <c r="G5074" t="s">
        <v>3751</v>
      </c>
      <c r="H5074" t="s">
        <v>3751</v>
      </c>
      <c r="I5074" t="s">
        <v>3751</v>
      </c>
      <c r="J5074">
        <v>0</v>
      </c>
      <c r="K5074">
        <v>0</v>
      </c>
    </row>
    <row r="5075" spans="1:11" x14ac:dyDescent="0.25">
      <c r="A5075" t="s">
        <v>8793</v>
      </c>
      <c r="G5075" t="s">
        <v>3751</v>
      </c>
      <c r="H5075" t="s">
        <v>3751</v>
      </c>
      <c r="I5075" t="s">
        <v>3751</v>
      </c>
      <c r="J5075">
        <v>0</v>
      </c>
      <c r="K5075">
        <v>0</v>
      </c>
    </row>
    <row r="5076" spans="1:11" x14ac:dyDescent="0.25">
      <c r="A5076" t="s">
        <v>8794</v>
      </c>
      <c r="G5076" t="s">
        <v>3751</v>
      </c>
      <c r="H5076" t="s">
        <v>3751</v>
      </c>
      <c r="I5076" t="s">
        <v>3751</v>
      </c>
      <c r="J5076">
        <v>0</v>
      </c>
      <c r="K5076">
        <v>0</v>
      </c>
    </row>
    <row r="5077" spans="1:11" x14ac:dyDescent="0.25">
      <c r="A5077" t="s">
        <v>8795</v>
      </c>
      <c r="G5077" t="s">
        <v>3751</v>
      </c>
      <c r="H5077" t="s">
        <v>3751</v>
      </c>
      <c r="I5077" t="s">
        <v>3751</v>
      </c>
      <c r="J5077">
        <v>0</v>
      </c>
      <c r="K5077">
        <v>0</v>
      </c>
    </row>
    <row r="5078" spans="1:11" x14ac:dyDescent="0.25">
      <c r="A5078" t="s">
        <v>8796</v>
      </c>
      <c r="G5078" t="s">
        <v>3751</v>
      </c>
      <c r="H5078" t="s">
        <v>3751</v>
      </c>
      <c r="I5078" t="s">
        <v>3751</v>
      </c>
      <c r="J5078">
        <v>0</v>
      </c>
      <c r="K5078">
        <v>0</v>
      </c>
    </row>
    <row r="5079" spans="1:11" x14ac:dyDescent="0.25">
      <c r="A5079" t="s">
        <v>8797</v>
      </c>
      <c r="G5079" t="s">
        <v>3751</v>
      </c>
      <c r="H5079" t="s">
        <v>3751</v>
      </c>
      <c r="I5079" t="s">
        <v>3751</v>
      </c>
      <c r="J5079">
        <v>0</v>
      </c>
      <c r="K5079">
        <v>0</v>
      </c>
    </row>
    <row r="5080" spans="1:11" x14ac:dyDescent="0.25">
      <c r="A5080" t="s">
        <v>8798</v>
      </c>
      <c r="G5080" t="s">
        <v>3751</v>
      </c>
      <c r="H5080" t="s">
        <v>3751</v>
      </c>
      <c r="I5080" t="s">
        <v>3751</v>
      </c>
      <c r="J5080">
        <v>0</v>
      </c>
      <c r="K5080">
        <v>0</v>
      </c>
    </row>
    <row r="5081" spans="1:11" x14ac:dyDescent="0.25">
      <c r="A5081" t="s">
        <v>8799</v>
      </c>
      <c r="G5081" t="s">
        <v>3751</v>
      </c>
      <c r="H5081" t="s">
        <v>3751</v>
      </c>
      <c r="I5081" t="s">
        <v>3751</v>
      </c>
      <c r="J5081">
        <v>0</v>
      </c>
      <c r="K5081">
        <v>0</v>
      </c>
    </row>
    <row r="5082" spans="1:11" x14ac:dyDescent="0.25">
      <c r="A5082" t="s">
        <v>8800</v>
      </c>
      <c r="G5082" t="s">
        <v>3751</v>
      </c>
      <c r="H5082" t="s">
        <v>3751</v>
      </c>
      <c r="I5082" t="s">
        <v>3751</v>
      </c>
      <c r="J5082">
        <v>0</v>
      </c>
      <c r="K5082">
        <v>0</v>
      </c>
    </row>
    <row r="5083" spans="1:11" x14ac:dyDescent="0.25">
      <c r="A5083" t="s">
        <v>8801</v>
      </c>
      <c r="G5083" t="s">
        <v>3751</v>
      </c>
      <c r="H5083" t="s">
        <v>3751</v>
      </c>
      <c r="I5083" t="s">
        <v>3751</v>
      </c>
      <c r="J5083">
        <v>0</v>
      </c>
      <c r="K5083">
        <v>0</v>
      </c>
    </row>
    <row r="5084" spans="1:11" x14ac:dyDescent="0.25">
      <c r="A5084" t="s">
        <v>8802</v>
      </c>
      <c r="G5084" t="s">
        <v>3751</v>
      </c>
      <c r="H5084" t="s">
        <v>3751</v>
      </c>
      <c r="I5084" t="s">
        <v>3751</v>
      </c>
      <c r="J5084">
        <v>0</v>
      </c>
      <c r="K5084">
        <v>0</v>
      </c>
    </row>
    <row r="5085" spans="1:11" x14ac:dyDescent="0.25">
      <c r="A5085" t="s">
        <v>8803</v>
      </c>
      <c r="G5085" t="s">
        <v>3751</v>
      </c>
      <c r="H5085" t="s">
        <v>3751</v>
      </c>
      <c r="I5085" t="s">
        <v>3751</v>
      </c>
      <c r="J5085">
        <v>0</v>
      </c>
      <c r="K5085">
        <v>0</v>
      </c>
    </row>
    <row r="5086" spans="1:11" x14ac:dyDescent="0.25">
      <c r="A5086" t="s">
        <v>8804</v>
      </c>
      <c r="G5086" t="s">
        <v>3751</v>
      </c>
      <c r="H5086" t="s">
        <v>3751</v>
      </c>
      <c r="I5086" t="s">
        <v>3751</v>
      </c>
      <c r="J5086">
        <v>0</v>
      </c>
      <c r="K5086">
        <v>0</v>
      </c>
    </row>
    <row r="5087" spans="1:11" x14ac:dyDescent="0.25">
      <c r="A5087" t="s">
        <v>8805</v>
      </c>
      <c r="G5087" t="s">
        <v>3751</v>
      </c>
      <c r="H5087" t="s">
        <v>3751</v>
      </c>
      <c r="I5087" t="s">
        <v>3751</v>
      </c>
      <c r="J5087">
        <v>0</v>
      </c>
      <c r="K5087">
        <v>0</v>
      </c>
    </row>
    <row r="5088" spans="1:11" x14ac:dyDescent="0.25">
      <c r="A5088" t="s">
        <v>8806</v>
      </c>
      <c r="G5088" t="s">
        <v>3751</v>
      </c>
      <c r="H5088" t="s">
        <v>3751</v>
      </c>
      <c r="I5088" t="s">
        <v>3751</v>
      </c>
      <c r="J5088">
        <v>0</v>
      </c>
      <c r="K5088">
        <v>0</v>
      </c>
    </row>
    <row r="5089" spans="1:11" x14ac:dyDescent="0.25">
      <c r="A5089" t="s">
        <v>8807</v>
      </c>
      <c r="G5089" t="s">
        <v>3751</v>
      </c>
      <c r="H5089" t="s">
        <v>3751</v>
      </c>
      <c r="I5089" t="s">
        <v>3751</v>
      </c>
      <c r="J5089">
        <v>0</v>
      </c>
      <c r="K5089">
        <v>0</v>
      </c>
    </row>
    <row r="5090" spans="1:11" x14ac:dyDescent="0.25">
      <c r="A5090" t="s">
        <v>8808</v>
      </c>
      <c r="G5090" t="s">
        <v>3751</v>
      </c>
      <c r="H5090" t="s">
        <v>3751</v>
      </c>
      <c r="I5090" t="s">
        <v>3751</v>
      </c>
      <c r="J5090">
        <v>0</v>
      </c>
      <c r="K5090">
        <v>0</v>
      </c>
    </row>
    <row r="5091" spans="1:11" x14ac:dyDescent="0.25">
      <c r="A5091" t="s">
        <v>8809</v>
      </c>
      <c r="G5091" t="s">
        <v>3751</v>
      </c>
      <c r="H5091" t="s">
        <v>3751</v>
      </c>
      <c r="I5091" t="s">
        <v>3751</v>
      </c>
      <c r="J5091">
        <v>0</v>
      </c>
      <c r="K5091">
        <v>0</v>
      </c>
    </row>
    <row r="5092" spans="1:11" x14ac:dyDescent="0.25">
      <c r="A5092" t="s">
        <v>8810</v>
      </c>
      <c r="G5092" t="s">
        <v>3751</v>
      </c>
      <c r="H5092" t="s">
        <v>3751</v>
      </c>
      <c r="I5092" t="s">
        <v>3751</v>
      </c>
      <c r="J5092">
        <v>0</v>
      </c>
      <c r="K5092">
        <v>0</v>
      </c>
    </row>
    <row r="5093" spans="1:11" x14ac:dyDescent="0.25">
      <c r="A5093" t="s">
        <v>8811</v>
      </c>
      <c r="G5093" t="s">
        <v>3751</v>
      </c>
      <c r="H5093" t="s">
        <v>3751</v>
      </c>
      <c r="I5093" t="s">
        <v>3751</v>
      </c>
      <c r="J5093">
        <v>0</v>
      </c>
      <c r="K5093">
        <v>0</v>
      </c>
    </row>
    <row r="5094" spans="1:11" x14ac:dyDescent="0.25">
      <c r="A5094" t="s">
        <v>8812</v>
      </c>
      <c r="G5094" t="s">
        <v>3751</v>
      </c>
      <c r="H5094" t="s">
        <v>3751</v>
      </c>
      <c r="I5094" t="s">
        <v>3751</v>
      </c>
      <c r="J5094">
        <v>0</v>
      </c>
      <c r="K5094">
        <v>0</v>
      </c>
    </row>
    <row r="5095" spans="1:11" x14ac:dyDescent="0.25">
      <c r="A5095" t="s">
        <v>8813</v>
      </c>
      <c r="G5095" t="s">
        <v>3751</v>
      </c>
      <c r="H5095" t="s">
        <v>3751</v>
      </c>
      <c r="I5095" t="s">
        <v>3751</v>
      </c>
      <c r="J5095">
        <v>0</v>
      </c>
      <c r="K5095">
        <v>0</v>
      </c>
    </row>
    <row r="5096" spans="1:11" x14ac:dyDescent="0.25">
      <c r="A5096" t="s">
        <v>8814</v>
      </c>
      <c r="G5096" t="s">
        <v>3751</v>
      </c>
      <c r="H5096" t="s">
        <v>3751</v>
      </c>
      <c r="I5096" t="s">
        <v>3751</v>
      </c>
      <c r="J5096">
        <v>0</v>
      </c>
      <c r="K5096">
        <v>0</v>
      </c>
    </row>
    <row r="5097" spans="1:11" x14ac:dyDescent="0.25">
      <c r="A5097" t="s">
        <v>8815</v>
      </c>
      <c r="G5097" t="s">
        <v>3751</v>
      </c>
      <c r="H5097" t="s">
        <v>3751</v>
      </c>
      <c r="I5097" t="s">
        <v>3751</v>
      </c>
      <c r="J5097">
        <v>0</v>
      </c>
      <c r="K5097">
        <v>0</v>
      </c>
    </row>
    <row r="5098" spans="1:11" x14ac:dyDescent="0.25">
      <c r="A5098" t="s">
        <v>8816</v>
      </c>
      <c r="G5098" t="s">
        <v>3751</v>
      </c>
      <c r="H5098" t="s">
        <v>3751</v>
      </c>
      <c r="I5098" t="s">
        <v>3751</v>
      </c>
      <c r="J5098">
        <v>0</v>
      </c>
      <c r="K5098">
        <v>0</v>
      </c>
    </row>
    <row r="5099" spans="1:11" x14ac:dyDescent="0.25">
      <c r="A5099" t="s">
        <v>8817</v>
      </c>
      <c r="G5099" t="s">
        <v>3751</v>
      </c>
      <c r="H5099" t="s">
        <v>3751</v>
      </c>
      <c r="I5099" t="s">
        <v>3751</v>
      </c>
      <c r="J5099">
        <v>0</v>
      </c>
      <c r="K5099">
        <v>0</v>
      </c>
    </row>
    <row r="5100" spans="1:11" x14ac:dyDescent="0.25">
      <c r="A5100" t="s">
        <v>8818</v>
      </c>
      <c r="G5100" t="s">
        <v>3751</v>
      </c>
      <c r="H5100" t="s">
        <v>3751</v>
      </c>
      <c r="I5100" t="s">
        <v>3751</v>
      </c>
      <c r="J5100">
        <v>0</v>
      </c>
      <c r="K5100">
        <v>0</v>
      </c>
    </row>
    <row r="5101" spans="1:11" x14ac:dyDescent="0.25">
      <c r="A5101" t="s">
        <v>8819</v>
      </c>
      <c r="G5101" t="s">
        <v>3751</v>
      </c>
      <c r="H5101" t="s">
        <v>3751</v>
      </c>
      <c r="I5101" t="s">
        <v>3751</v>
      </c>
      <c r="J5101">
        <v>0</v>
      </c>
      <c r="K5101">
        <v>0</v>
      </c>
    </row>
    <row r="5102" spans="1:11" x14ac:dyDescent="0.25">
      <c r="A5102" t="s">
        <v>8820</v>
      </c>
      <c r="G5102" t="s">
        <v>3751</v>
      </c>
      <c r="H5102" t="s">
        <v>3751</v>
      </c>
      <c r="I5102" t="s">
        <v>3751</v>
      </c>
      <c r="J5102">
        <v>0</v>
      </c>
      <c r="K5102">
        <v>0</v>
      </c>
    </row>
    <row r="5103" spans="1:11" x14ac:dyDescent="0.25">
      <c r="A5103" t="s">
        <v>8821</v>
      </c>
      <c r="G5103" t="s">
        <v>3751</v>
      </c>
      <c r="H5103" t="s">
        <v>3751</v>
      </c>
      <c r="I5103" t="s">
        <v>3751</v>
      </c>
      <c r="J5103">
        <v>0</v>
      </c>
      <c r="K5103">
        <v>0</v>
      </c>
    </row>
    <row r="5104" spans="1:11" x14ac:dyDescent="0.25">
      <c r="A5104" t="s">
        <v>8822</v>
      </c>
      <c r="G5104" t="s">
        <v>3751</v>
      </c>
      <c r="H5104" t="s">
        <v>3751</v>
      </c>
      <c r="I5104" t="s">
        <v>3751</v>
      </c>
      <c r="J5104">
        <v>0</v>
      </c>
      <c r="K5104">
        <v>0</v>
      </c>
    </row>
    <row r="5105" spans="1:11" x14ac:dyDescent="0.25">
      <c r="A5105" t="s">
        <v>8823</v>
      </c>
      <c r="G5105" t="s">
        <v>3751</v>
      </c>
      <c r="H5105" t="s">
        <v>3751</v>
      </c>
      <c r="I5105" t="s">
        <v>3751</v>
      </c>
      <c r="J5105">
        <v>0</v>
      </c>
      <c r="K5105">
        <v>0</v>
      </c>
    </row>
    <row r="5106" spans="1:11" x14ac:dyDescent="0.25">
      <c r="A5106" t="s">
        <v>8824</v>
      </c>
      <c r="G5106" t="s">
        <v>3751</v>
      </c>
      <c r="H5106" t="s">
        <v>3751</v>
      </c>
      <c r="I5106" t="s">
        <v>3751</v>
      </c>
      <c r="J5106">
        <v>0</v>
      </c>
      <c r="K5106">
        <v>0</v>
      </c>
    </row>
    <row r="5107" spans="1:11" x14ac:dyDescent="0.25">
      <c r="A5107" t="s">
        <v>8825</v>
      </c>
      <c r="G5107" t="s">
        <v>3751</v>
      </c>
      <c r="H5107" t="s">
        <v>3751</v>
      </c>
      <c r="I5107" t="s">
        <v>3751</v>
      </c>
      <c r="J5107">
        <v>0</v>
      </c>
      <c r="K5107">
        <v>0</v>
      </c>
    </row>
    <row r="5108" spans="1:11" x14ac:dyDescent="0.25">
      <c r="A5108" t="s">
        <v>8826</v>
      </c>
      <c r="G5108" t="s">
        <v>3751</v>
      </c>
      <c r="H5108" t="s">
        <v>3751</v>
      </c>
      <c r="I5108" t="s">
        <v>3751</v>
      </c>
      <c r="J5108">
        <v>0</v>
      </c>
      <c r="K5108">
        <v>0</v>
      </c>
    </row>
    <row r="5109" spans="1:11" x14ac:dyDescent="0.25">
      <c r="A5109" t="s">
        <v>8827</v>
      </c>
      <c r="G5109" t="s">
        <v>3751</v>
      </c>
      <c r="H5109" t="s">
        <v>3751</v>
      </c>
      <c r="I5109" t="s">
        <v>3751</v>
      </c>
      <c r="J5109">
        <v>0</v>
      </c>
      <c r="K5109">
        <v>0</v>
      </c>
    </row>
    <row r="5110" spans="1:11" x14ac:dyDescent="0.25">
      <c r="A5110" t="s">
        <v>8828</v>
      </c>
      <c r="G5110" t="s">
        <v>3751</v>
      </c>
      <c r="H5110" t="s">
        <v>3751</v>
      </c>
      <c r="I5110" t="s">
        <v>3751</v>
      </c>
      <c r="J5110">
        <v>0</v>
      </c>
      <c r="K5110">
        <v>0</v>
      </c>
    </row>
    <row r="5111" spans="1:11" x14ac:dyDescent="0.25">
      <c r="A5111" t="s">
        <v>8829</v>
      </c>
      <c r="G5111" t="s">
        <v>3751</v>
      </c>
      <c r="H5111" t="s">
        <v>3751</v>
      </c>
      <c r="I5111" t="s">
        <v>3751</v>
      </c>
      <c r="J5111">
        <v>0</v>
      </c>
      <c r="K5111">
        <v>0</v>
      </c>
    </row>
    <row r="5112" spans="1:11" x14ac:dyDescent="0.25">
      <c r="A5112" t="s">
        <v>8830</v>
      </c>
      <c r="G5112" t="s">
        <v>3751</v>
      </c>
      <c r="H5112" t="s">
        <v>3751</v>
      </c>
      <c r="I5112" t="s">
        <v>3751</v>
      </c>
      <c r="J5112">
        <v>0</v>
      </c>
      <c r="K5112">
        <v>0</v>
      </c>
    </row>
    <row r="5113" spans="1:11" x14ac:dyDescent="0.25">
      <c r="A5113" t="s">
        <v>8831</v>
      </c>
      <c r="G5113" t="s">
        <v>3751</v>
      </c>
      <c r="H5113" t="s">
        <v>3751</v>
      </c>
      <c r="I5113" t="s">
        <v>3751</v>
      </c>
      <c r="J5113">
        <v>0</v>
      </c>
      <c r="K5113">
        <v>0</v>
      </c>
    </row>
    <row r="5114" spans="1:11" x14ac:dyDescent="0.25">
      <c r="A5114" t="s">
        <v>8832</v>
      </c>
      <c r="G5114" t="s">
        <v>3751</v>
      </c>
      <c r="H5114" t="s">
        <v>3751</v>
      </c>
      <c r="I5114" t="s">
        <v>3751</v>
      </c>
      <c r="J5114">
        <v>0</v>
      </c>
      <c r="K5114">
        <v>0</v>
      </c>
    </row>
    <row r="5115" spans="1:11" x14ac:dyDescent="0.25">
      <c r="A5115" t="s">
        <v>8833</v>
      </c>
      <c r="G5115" t="s">
        <v>3751</v>
      </c>
      <c r="H5115" t="s">
        <v>3751</v>
      </c>
      <c r="I5115" t="s">
        <v>3751</v>
      </c>
      <c r="J5115">
        <v>0</v>
      </c>
      <c r="K5115">
        <v>0</v>
      </c>
    </row>
    <row r="5116" spans="1:11" x14ac:dyDescent="0.25">
      <c r="A5116" t="s">
        <v>8834</v>
      </c>
      <c r="G5116" t="s">
        <v>3751</v>
      </c>
      <c r="H5116" t="s">
        <v>3751</v>
      </c>
      <c r="I5116" t="s">
        <v>3751</v>
      </c>
      <c r="J5116">
        <v>0</v>
      </c>
      <c r="K5116">
        <v>0</v>
      </c>
    </row>
    <row r="5117" spans="1:11" x14ac:dyDescent="0.25">
      <c r="A5117" t="s">
        <v>8835</v>
      </c>
      <c r="G5117" t="s">
        <v>3751</v>
      </c>
      <c r="H5117" t="s">
        <v>3751</v>
      </c>
      <c r="I5117" t="s">
        <v>3751</v>
      </c>
      <c r="J5117">
        <v>0</v>
      </c>
      <c r="K5117">
        <v>0</v>
      </c>
    </row>
    <row r="5118" spans="1:11" x14ac:dyDescent="0.25">
      <c r="A5118" t="s">
        <v>8836</v>
      </c>
      <c r="G5118" t="s">
        <v>3751</v>
      </c>
      <c r="H5118" t="s">
        <v>3751</v>
      </c>
      <c r="I5118" t="s">
        <v>3751</v>
      </c>
      <c r="J5118">
        <v>0</v>
      </c>
      <c r="K5118">
        <v>0</v>
      </c>
    </row>
    <row r="5119" spans="1:11" x14ac:dyDescent="0.25">
      <c r="A5119" t="s">
        <v>8837</v>
      </c>
      <c r="G5119" t="s">
        <v>3751</v>
      </c>
      <c r="H5119" t="s">
        <v>3751</v>
      </c>
      <c r="I5119" t="s">
        <v>3751</v>
      </c>
      <c r="J5119">
        <v>0</v>
      </c>
      <c r="K5119">
        <v>0</v>
      </c>
    </row>
    <row r="5120" spans="1:11" x14ac:dyDescent="0.25">
      <c r="A5120" t="s">
        <v>8838</v>
      </c>
      <c r="G5120" t="s">
        <v>3751</v>
      </c>
      <c r="H5120" t="s">
        <v>3751</v>
      </c>
      <c r="I5120" t="s">
        <v>3751</v>
      </c>
      <c r="J5120">
        <v>0</v>
      </c>
      <c r="K5120">
        <v>0</v>
      </c>
    </row>
    <row r="5121" spans="1:11" x14ac:dyDescent="0.25">
      <c r="A5121" t="s">
        <v>8839</v>
      </c>
      <c r="G5121" t="s">
        <v>3751</v>
      </c>
      <c r="H5121" t="s">
        <v>3751</v>
      </c>
      <c r="I5121" t="s">
        <v>3751</v>
      </c>
      <c r="J5121">
        <v>0</v>
      </c>
      <c r="K5121">
        <v>0</v>
      </c>
    </row>
    <row r="5122" spans="1:11" x14ac:dyDescent="0.25">
      <c r="A5122" t="s">
        <v>8840</v>
      </c>
      <c r="G5122" t="s">
        <v>3751</v>
      </c>
      <c r="H5122" t="s">
        <v>3751</v>
      </c>
      <c r="I5122" t="s">
        <v>3751</v>
      </c>
      <c r="J5122">
        <v>0</v>
      </c>
      <c r="K5122">
        <v>0</v>
      </c>
    </row>
    <row r="5123" spans="1:11" x14ac:dyDescent="0.25">
      <c r="A5123" t="s">
        <v>8841</v>
      </c>
      <c r="G5123" t="s">
        <v>3751</v>
      </c>
      <c r="H5123" t="s">
        <v>3751</v>
      </c>
      <c r="I5123" t="s">
        <v>3751</v>
      </c>
      <c r="J5123">
        <v>0</v>
      </c>
      <c r="K5123">
        <v>0</v>
      </c>
    </row>
    <row r="5124" spans="1:11" x14ac:dyDescent="0.25">
      <c r="A5124" t="s">
        <v>8842</v>
      </c>
      <c r="G5124" t="s">
        <v>3751</v>
      </c>
      <c r="H5124" t="s">
        <v>3751</v>
      </c>
      <c r="I5124" t="s">
        <v>3751</v>
      </c>
      <c r="J5124">
        <v>0</v>
      </c>
      <c r="K5124">
        <v>0</v>
      </c>
    </row>
    <row r="5125" spans="1:11" x14ac:dyDescent="0.25">
      <c r="A5125" t="s">
        <v>8843</v>
      </c>
      <c r="G5125" t="s">
        <v>3751</v>
      </c>
      <c r="H5125" t="s">
        <v>3751</v>
      </c>
      <c r="I5125" t="s">
        <v>3751</v>
      </c>
      <c r="J5125">
        <v>0</v>
      </c>
      <c r="K5125">
        <v>0</v>
      </c>
    </row>
    <row r="5126" spans="1:11" x14ac:dyDescent="0.25">
      <c r="A5126" t="s">
        <v>8844</v>
      </c>
      <c r="G5126" t="s">
        <v>3751</v>
      </c>
      <c r="H5126" t="s">
        <v>3751</v>
      </c>
      <c r="I5126" t="s">
        <v>3751</v>
      </c>
      <c r="J5126">
        <v>0</v>
      </c>
      <c r="K5126">
        <v>0</v>
      </c>
    </row>
    <row r="5127" spans="1:11" x14ac:dyDescent="0.25">
      <c r="A5127" t="s">
        <v>8845</v>
      </c>
      <c r="G5127" t="s">
        <v>3751</v>
      </c>
      <c r="H5127" t="s">
        <v>3751</v>
      </c>
      <c r="I5127" t="s">
        <v>3751</v>
      </c>
      <c r="J5127">
        <v>0</v>
      </c>
      <c r="K5127">
        <v>0</v>
      </c>
    </row>
    <row r="5128" spans="1:11" x14ac:dyDescent="0.25">
      <c r="A5128" t="s">
        <v>8846</v>
      </c>
      <c r="G5128" t="s">
        <v>3751</v>
      </c>
      <c r="H5128" t="s">
        <v>3751</v>
      </c>
      <c r="I5128" t="s">
        <v>3751</v>
      </c>
      <c r="J5128">
        <v>0</v>
      </c>
      <c r="K5128">
        <v>0</v>
      </c>
    </row>
    <row r="5129" spans="1:11" x14ac:dyDescent="0.25">
      <c r="A5129" t="s">
        <v>8847</v>
      </c>
      <c r="G5129" t="s">
        <v>3751</v>
      </c>
      <c r="H5129" t="s">
        <v>3751</v>
      </c>
      <c r="I5129" t="s">
        <v>3751</v>
      </c>
      <c r="J5129">
        <v>0</v>
      </c>
      <c r="K5129">
        <v>0</v>
      </c>
    </row>
    <row r="5130" spans="1:11" x14ac:dyDescent="0.25">
      <c r="A5130" t="s">
        <v>8848</v>
      </c>
      <c r="G5130" t="s">
        <v>3751</v>
      </c>
      <c r="H5130" t="s">
        <v>3751</v>
      </c>
      <c r="I5130" t="s">
        <v>3751</v>
      </c>
      <c r="J5130">
        <v>0</v>
      </c>
      <c r="K5130">
        <v>0</v>
      </c>
    </row>
    <row r="5131" spans="1:11" x14ac:dyDescent="0.25">
      <c r="A5131" t="s">
        <v>8849</v>
      </c>
      <c r="G5131" t="s">
        <v>3751</v>
      </c>
      <c r="H5131" t="s">
        <v>3751</v>
      </c>
      <c r="I5131" t="s">
        <v>3751</v>
      </c>
      <c r="J5131">
        <v>0</v>
      </c>
      <c r="K5131">
        <v>0</v>
      </c>
    </row>
    <row r="5132" spans="1:11" x14ac:dyDescent="0.25">
      <c r="A5132" t="s">
        <v>8850</v>
      </c>
      <c r="G5132" t="s">
        <v>3751</v>
      </c>
      <c r="H5132" t="s">
        <v>3751</v>
      </c>
      <c r="I5132" t="s">
        <v>3751</v>
      </c>
      <c r="J5132">
        <v>0</v>
      </c>
      <c r="K5132">
        <v>0</v>
      </c>
    </row>
    <row r="5133" spans="1:11" x14ac:dyDescent="0.25">
      <c r="A5133" t="s">
        <v>8851</v>
      </c>
      <c r="G5133" t="s">
        <v>3751</v>
      </c>
      <c r="H5133" t="s">
        <v>3751</v>
      </c>
      <c r="I5133" t="s">
        <v>3751</v>
      </c>
      <c r="J5133">
        <v>0</v>
      </c>
      <c r="K5133">
        <v>0</v>
      </c>
    </row>
    <row r="5134" spans="1:11" x14ac:dyDescent="0.25">
      <c r="A5134" t="s">
        <v>8852</v>
      </c>
      <c r="G5134" t="s">
        <v>3751</v>
      </c>
      <c r="H5134" t="s">
        <v>3751</v>
      </c>
      <c r="I5134" t="s">
        <v>3751</v>
      </c>
      <c r="J5134">
        <v>0</v>
      </c>
      <c r="K5134">
        <v>0</v>
      </c>
    </row>
    <row r="5135" spans="1:11" x14ac:dyDescent="0.25">
      <c r="A5135" t="s">
        <v>8853</v>
      </c>
      <c r="G5135" t="s">
        <v>3751</v>
      </c>
      <c r="H5135" t="s">
        <v>3751</v>
      </c>
      <c r="I5135" t="s">
        <v>3751</v>
      </c>
      <c r="J5135">
        <v>0</v>
      </c>
      <c r="K5135">
        <v>0</v>
      </c>
    </row>
    <row r="5136" spans="1:11" x14ac:dyDescent="0.25">
      <c r="A5136" t="s">
        <v>8854</v>
      </c>
      <c r="G5136" t="s">
        <v>3751</v>
      </c>
      <c r="H5136" t="s">
        <v>3751</v>
      </c>
      <c r="I5136" t="s">
        <v>3751</v>
      </c>
      <c r="J5136">
        <v>0</v>
      </c>
      <c r="K5136">
        <v>0</v>
      </c>
    </row>
    <row r="5137" spans="1:11" x14ac:dyDescent="0.25">
      <c r="A5137" t="s">
        <v>8855</v>
      </c>
      <c r="G5137" t="s">
        <v>3751</v>
      </c>
      <c r="H5137" t="s">
        <v>3751</v>
      </c>
      <c r="I5137" t="s">
        <v>3751</v>
      </c>
      <c r="J5137">
        <v>0</v>
      </c>
      <c r="K5137">
        <v>0</v>
      </c>
    </row>
    <row r="5138" spans="1:11" x14ac:dyDescent="0.25">
      <c r="A5138" t="s">
        <v>8856</v>
      </c>
      <c r="G5138" t="s">
        <v>3751</v>
      </c>
      <c r="H5138" t="s">
        <v>3751</v>
      </c>
      <c r="I5138" t="s">
        <v>3751</v>
      </c>
      <c r="J5138">
        <v>0</v>
      </c>
      <c r="K5138">
        <v>0</v>
      </c>
    </row>
    <row r="5139" spans="1:11" x14ac:dyDescent="0.25">
      <c r="A5139" t="s">
        <v>8857</v>
      </c>
      <c r="G5139" t="s">
        <v>3751</v>
      </c>
      <c r="H5139" t="s">
        <v>3751</v>
      </c>
      <c r="I5139" t="s">
        <v>3751</v>
      </c>
      <c r="J5139">
        <v>0</v>
      </c>
      <c r="K5139">
        <v>0</v>
      </c>
    </row>
    <row r="5140" spans="1:11" x14ac:dyDescent="0.25">
      <c r="A5140" t="s">
        <v>8858</v>
      </c>
      <c r="G5140" t="s">
        <v>3751</v>
      </c>
      <c r="H5140" t="s">
        <v>3751</v>
      </c>
      <c r="I5140" t="s">
        <v>3751</v>
      </c>
      <c r="J5140">
        <v>0</v>
      </c>
      <c r="K5140">
        <v>0</v>
      </c>
    </row>
    <row r="5141" spans="1:11" x14ac:dyDescent="0.25">
      <c r="A5141" t="s">
        <v>8859</v>
      </c>
      <c r="G5141" t="s">
        <v>3751</v>
      </c>
      <c r="H5141" t="s">
        <v>3751</v>
      </c>
      <c r="I5141" t="s">
        <v>3751</v>
      </c>
      <c r="J5141">
        <v>0</v>
      </c>
      <c r="K5141">
        <v>0</v>
      </c>
    </row>
    <row r="5142" spans="1:11" x14ac:dyDescent="0.25">
      <c r="A5142" t="s">
        <v>8860</v>
      </c>
      <c r="G5142" t="s">
        <v>3751</v>
      </c>
      <c r="H5142" t="s">
        <v>3751</v>
      </c>
      <c r="I5142" t="s">
        <v>3751</v>
      </c>
      <c r="J5142">
        <v>0</v>
      </c>
      <c r="K5142">
        <v>0</v>
      </c>
    </row>
    <row r="5143" spans="1:11" x14ac:dyDescent="0.25">
      <c r="A5143" t="s">
        <v>8861</v>
      </c>
      <c r="G5143" t="s">
        <v>3751</v>
      </c>
      <c r="H5143" t="s">
        <v>3751</v>
      </c>
      <c r="I5143" t="s">
        <v>3751</v>
      </c>
      <c r="J5143">
        <v>0</v>
      </c>
      <c r="K5143">
        <v>0</v>
      </c>
    </row>
    <row r="5144" spans="1:11" x14ac:dyDescent="0.25">
      <c r="A5144" t="s">
        <v>8862</v>
      </c>
      <c r="G5144" t="s">
        <v>3751</v>
      </c>
      <c r="H5144" t="s">
        <v>3751</v>
      </c>
      <c r="I5144" t="s">
        <v>3751</v>
      </c>
      <c r="J5144">
        <v>0</v>
      </c>
      <c r="K5144">
        <v>0</v>
      </c>
    </row>
    <row r="5145" spans="1:11" x14ac:dyDescent="0.25">
      <c r="A5145" t="s">
        <v>8863</v>
      </c>
      <c r="G5145" t="s">
        <v>3751</v>
      </c>
      <c r="H5145" t="s">
        <v>3751</v>
      </c>
      <c r="I5145" t="s">
        <v>3751</v>
      </c>
      <c r="J5145">
        <v>0</v>
      </c>
      <c r="K5145">
        <v>0</v>
      </c>
    </row>
    <row r="5146" spans="1:11" x14ac:dyDescent="0.25">
      <c r="A5146" t="s">
        <v>8864</v>
      </c>
      <c r="G5146" t="s">
        <v>3751</v>
      </c>
      <c r="H5146" t="s">
        <v>3751</v>
      </c>
      <c r="I5146" t="s">
        <v>3751</v>
      </c>
      <c r="J5146">
        <v>0</v>
      </c>
      <c r="K5146">
        <v>0</v>
      </c>
    </row>
    <row r="5147" spans="1:11" x14ac:dyDescent="0.25">
      <c r="A5147" t="s">
        <v>8865</v>
      </c>
      <c r="G5147" t="s">
        <v>3751</v>
      </c>
      <c r="H5147" t="s">
        <v>3751</v>
      </c>
      <c r="I5147" t="s">
        <v>3751</v>
      </c>
      <c r="J5147">
        <v>0</v>
      </c>
      <c r="K5147">
        <v>0</v>
      </c>
    </row>
    <row r="5148" spans="1:11" x14ac:dyDescent="0.25">
      <c r="A5148" t="s">
        <v>8866</v>
      </c>
      <c r="G5148" t="s">
        <v>3751</v>
      </c>
      <c r="H5148" t="s">
        <v>3751</v>
      </c>
      <c r="I5148" t="s">
        <v>3751</v>
      </c>
      <c r="J5148">
        <v>0</v>
      </c>
      <c r="K5148">
        <v>0</v>
      </c>
    </row>
    <row r="5149" spans="1:11" x14ac:dyDescent="0.25">
      <c r="A5149" t="s">
        <v>8867</v>
      </c>
      <c r="G5149" t="s">
        <v>3751</v>
      </c>
      <c r="H5149" t="s">
        <v>3751</v>
      </c>
      <c r="I5149" t="s">
        <v>3751</v>
      </c>
      <c r="J5149">
        <v>0</v>
      </c>
      <c r="K5149">
        <v>0</v>
      </c>
    </row>
    <row r="5150" spans="1:11" x14ac:dyDescent="0.25">
      <c r="A5150" t="s">
        <v>8868</v>
      </c>
      <c r="G5150" t="s">
        <v>3751</v>
      </c>
      <c r="H5150" t="s">
        <v>3751</v>
      </c>
      <c r="I5150" t="s">
        <v>3751</v>
      </c>
      <c r="J5150">
        <v>0</v>
      </c>
      <c r="K5150">
        <v>0</v>
      </c>
    </row>
    <row r="5151" spans="1:11" x14ac:dyDescent="0.25">
      <c r="A5151" t="s">
        <v>8869</v>
      </c>
      <c r="G5151" t="s">
        <v>3751</v>
      </c>
      <c r="H5151" t="s">
        <v>3751</v>
      </c>
      <c r="I5151" t="s">
        <v>3751</v>
      </c>
      <c r="J5151">
        <v>0</v>
      </c>
      <c r="K5151">
        <v>0</v>
      </c>
    </row>
    <row r="5152" spans="1:11" x14ac:dyDescent="0.25">
      <c r="A5152" t="s">
        <v>8870</v>
      </c>
      <c r="G5152" t="s">
        <v>3751</v>
      </c>
      <c r="H5152" t="s">
        <v>3751</v>
      </c>
      <c r="I5152" t="s">
        <v>3751</v>
      </c>
      <c r="J5152">
        <v>0</v>
      </c>
      <c r="K5152">
        <v>0</v>
      </c>
    </row>
    <row r="5153" spans="1:11" x14ac:dyDescent="0.25">
      <c r="A5153" t="s">
        <v>8871</v>
      </c>
      <c r="G5153" t="s">
        <v>3751</v>
      </c>
      <c r="H5153" t="s">
        <v>3751</v>
      </c>
      <c r="I5153" t="s">
        <v>3751</v>
      </c>
      <c r="J5153">
        <v>0</v>
      </c>
      <c r="K5153">
        <v>0</v>
      </c>
    </row>
    <row r="5154" spans="1:11" x14ac:dyDescent="0.25">
      <c r="A5154" t="s">
        <v>8872</v>
      </c>
      <c r="G5154" t="s">
        <v>3751</v>
      </c>
      <c r="H5154" t="s">
        <v>3751</v>
      </c>
      <c r="I5154" t="s">
        <v>3751</v>
      </c>
      <c r="J5154">
        <v>0</v>
      </c>
      <c r="K5154">
        <v>0</v>
      </c>
    </row>
    <row r="5155" spans="1:11" x14ac:dyDescent="0.25">
      <c r="A5155" t="s">
        <v>8873</v>
      </c>
      <c r="G5155" t="s">
        <v>3751</v>
      </c>
      <c r="H5155" t="s">
        <v>3751</v>
      </c>
      <c r="I5155" t="s">
        <v>3751</v>
      </c>
      <c r="J5155">
        <v>0</v>
      </c>
      <c r="K5155">
        <v>0</v>
      </c>
    </row>
    <row r="5156" spans="1:11" x14ac:dyDescent="0.25">
      <c r="A5156" t="s">
        <v>8874</v>
      </c>
      <c r="G5156" t="s">
        <v>3751</v>
      </c>
      <c r="H5156" t="s">
        <v>3751</v>
      </c>
      <c r="I5156" t="s">
        <v>3751</v>
      </c>
      <c r="J5156">
        <v>0</v>
      </c>
      <c r="K5156">
        <v>0</v>
      </c>
    </row>
    <row r="5157" spans="1:11" x14ac:dyDescent="0.25">
      <c r="A5157" t="s">
        <v>8875</v>
      </c>
      <c r="G5157" t="s">
        <v>3751</v>
      </c>
      <c r="H5157" t="s">
        <v>3751</v>
      </c>
      <c r="I5157" t="s">
        <v>3751</v>
      </c>
      <c r="J5157">
        <v>0</v>
      </c>
      <c r="K5157">
        <v>0</v>
      </c>
    </row>
    <row r="5158" spans="1:11" x14ac:dyDescent="0.25">
      <c r="A5158" t="s">
        <v>8876</v>
      </c>
      <c r="G5158" t="s">
        <v>3751</v>
      </c>
      <c r="H5158" t="s">
        <v>3751</v>
      </c>
      <c r="I5158" t="s">
        <v>3751</v>
      </c>
      <c r="J5158">
        <v>0</v>
      </c>
      <c r="K5158">
        <v>0</v>
      </c>
    </row>
    <row r="5159" spans="1:11" x14ac:dyDescent="0.25">
      <c r="A5159" t="s">
        <v>8877</v>
      </c>
      <c r="G5159" t="s">
        <v>3751</v>
      </c>
      <c r="H5159" t="s">
        <v>3751</v>
      </c>
      <c r="I5159" t="s">
        <v>3751</v>
      </c>
      <c r="J5159">
        <v>0</v>
      </c>
      <c r="K5159">
        <v>0</v>
      </c>
    </row>
    <row r="5160" spans="1:11" x14ac:dyDescent="0.25">
      <c r="A5160" t="s">
        <v>8878</v>
      </c>
      <c r="G5160" t="s">
        <v>3751</v>
      </c>
      <c r="H5160" t="s">
        <v>3751</v>
      </c>
      <c r="I5160" t="s">
        <v>3751</v>
      </c>
      <c r="J5160">
        <v>0</v>
      </c>
      <c r="K5160">
        <v>0</v>
      </c>
    </row>
    <row r="5161" spans="1:11" x14ac:dyDescent="0.25">
      <c r="A5161" t="s">
        <v>8879</v>
      </c>
      <c r="G5161" t="s">
        <v>3751</v>
      </c>
      <c r="H5161" t="s">
        <v>3751</v>
      </c>
      <c r="I5161" t="s">
        <v>3751</v>
      </c>
      <c r="J5161">
        <v>0</v>
      </c>
      <c r="K5161">
        <v>0</v>
      </c>
    </row>
    <row r="5162" spans="1:11" x14ac:dyDescent="0.25">
      <c r="A5162" t="s">
        <v>8880</v>
      </c>
      <c r="G5162" t="s">
        <v>3751</v>
      </c>
      <c r="H5162" t="s">
        <v>3751</v>
      </c>
      <c r="I5162" t="s">
        <v>3751</v>
      </c>
      <c r="J5162">
        <v>0</v>
      </c>
      <c r="K5162">
        <v>0</v>
      </c>
    </row>
    <row r="5163" spans="1:11" x14ac:dyDescent="0.25">
      <c r="A5163" t="s">
        <v>8881</v>
      </c>
      <c r="G5163" t="s">
        <v>3751</v>
      </c>
      <c r="H5163" t="s">
        <v>3751</v>
      </c>
      <c r="I5163" t="s">
        <v>3751</v>
      </c>
      <c r="J5163">
        <v>0</v>
      </c>
      <c r="K5163">
        <v>0</v>
      </c>
    </row>
    <row r="5164" spans="1:11" x14ac:dyDescent="0.25">
      <c r="A5164" t="s">
        <v>8882</v>
      </c>
      <c r="G5164" t="s">
        <v>3751</v>
      </c>
      <c r="H5164" t="s">
        <v>3751</v>
      </c>
      <c r="I5164" t="s">
        <v>3751</v>
      </c>
      <c r="J5164">
        <v>0</v>
      </c>
      <c r="K5164">
        <v>0</v>
      </c>
    </row>
    <row r="5165" spans="1:11" x14ac:dyDescent="0.25">
      <c r="A5165" t="s">
        <v>8883</v>
      </c>
      <c r="G5165" t="s">
        <v>3751</v>
      </c>
      <c r="H5165" t="s">
        <v>3751</v>
      </c>
      <c r="I5165" t="s">
        <v>3751</v>
      </c>
      <c r="J5165">
        <v>0</v>
      </c>
      <c r="K5165">
        <v>0</v>
      </c>
    </row>
    <row r="5166" spans="1:11" x14ac:dyDescent="0.25">
      <c r="A5166" t="s">
        <v>8884</v>
      </c>
      <c r="G5166" t="s">
        <v>3751</v>
      </c>
      <c r="H5166" t="s">
        <v>3751</v>
      </c>
      <c r="I5166" t="s">
        <v>3751</v>
      </c>
      <c r="J5166">
        <v>0</v>
      </c>
      <c r="K5166">
        <v>0</v>
      </c>
    </row>
    <row r="5167" spans="1:11" x14ac:dyDescent="0.25">
      <c r="A5167" t="s">
        <v>8885</v>
      </c>
      <c r="G5167" t="s">
        <v>3751</v>
      </c>
      <c r="H5167" t="s">
        <v>3751</v>
      </c>
      <c r="I5167" t="s">
        <v>3751</v>
      </c>
      <c r="J5167">
        <v>0</v>
      </c>
      <c r="K5167">
        <v>0</v>
      </c>
    </row>
    <row r="5168" spans="1:11" x14ac:dyDescent="0.25">
      <c r="A5168" t="s">
        <v>8886</v>
      </c>
      <c r="G5168" t="s">
        <v>3751</v>
      </c>
      <c r="H5168" t="s">
        <v>3751</v>
      </c>
      <c r="I5168" t="s">
        <v>3751</v>
      </c>
      <c r="J5168">
        <v>0</v>
      </c>
      <c r="K5168">
        <v>0</v>
      </c>
    </row>
    <row r="5169" spans="1:11" x14ac:dyDescent="0.25">
      <c r="A5169" t="s">
        <v>8887</v>
      </c>
      <c r="G5169" t="s">
        <v>3751</v>
      </c>
      <c r="H5169" t="s">
        <v>3751</v>
      </c>
      <c r="I5169" t="s">
        <v>3751</v>
      </c>
      <c r="J5169">
        <v>0</v>
      </c>
      <c r="K5169">
        <v>0</v>
      </c>
    </row>
    <row r="5170" spans="1:11" x14ac:dyDescent="0.25">
      <c r="A5170" t="s">
        <v>8888</v>
      </c>
      <c r="G5170" t="s">
        <v>3751</v>
      </c>
      <c r="H5170" t="s">
        <v>3751</v>
      </c>
      <c r="I5170" t="s">
        <v>3751</v>
      </c>
      <c r="J5170">
        <v>0</v>
      </c>
      <c r="K5170">
        <v>0</v>
      </c>
    </row>
    <row r="5171" spans="1:11" x14ac:dyDescent="0.25">
      <c r="A5171" t="s">
        <v>8889</v>
      </c>
      <c r="G5171" t="s">
        <v>3751</v>
      </c>
      <c r="H5171" t="s">
        <v>3751</v>
      </c>
      <c r="I5171" t="s">
        <v>3751</v>
      </c>
      <c r="J5171">
        <v>0</v>
      </c>
      <c r="K5171">
        <v>0</v>
      </c>
    </row>
    <row r="5172" spans="1:11" x14ac:dyDescent="0.25">
      <c r="A5172" t="s">
        <v>8890</v>
      </c>
      <c r="G5172" t="s">
        <v>3751</v>
      </c>
      <c r="H5172" t="s">
        <v>3751</v>
      </c>
      <c r="I5172" t="s">
        <v>3751</v>
      </c>
      <c r="J5172">
        <v>0</v>
      </c>
      <c r="K5172">
        <v>0</v>
      </c>
    </row>
    <row r="5173" spans="1:11" x14ac:dyDescent="0.25">
      <c r="A5173" t="s">
        <v>8891</v>
      </c>
      <c r="G5173" t="s">
        <v>3751</v>
      </c>
      <c r="H5173" t="s">
        <v>3751</v>
      </c>
      <c r="I5173" t="s">
        <v>3751</v>
      </c>
      <c r="J5173">
        <v>0</v>
      </c>
      <c r="K5173">
        <v>0</v>
      </c>
    </row>
    <row r="5174" spans="1:11" x14ac:dyDescent="0.25">
      <c r="A5174" t="s">
        <v>8892</v>
      </c>
      <c r="G5174" t="s">
        <v>3751</v>
      </c>
      <c r="H5174" t="s">
        <v>3751</v>
      </c>
      <c r="I5174" t="s">
        <v>3751</v>
      </c>
      <c r="J5174">
        <v>0</v>
      </c>
      <c r="K5174">
        <v>0</v>
      </c>
    </row>
    <row r="5175" spans="1:11" x14ac:dyDescent="0.25">
      <c r="A5175" t="s">
        <v>8893</v>
      </c>
      <c r="G5175" t="s">
        <v>3751</v>
      </c>
      <c r="H5175" t="s">
        <v>3751</v>
      </c>
      <c r="I5175" t="s">
        <v>3751</v>
      </c>
      <c r="J5175">
        <v>0</v>
      </c>
      <c r="K5175">
        <v>0</v>
      </c>
    </row>
    <row r="5176" spans="1:11" x14ac:dyDescent="0.25">
      <c r="A5176" t="s">
        <v>8894</v>
      </c>
      <c r="G5176" t="s">
        <v>3751</v>
      </c>
      <c r="H5176" t="s">
        <v>3751</v>
      </c>
      <c r="I5176" t="s">
        <v>3751</v>
      </c>
      <c r="J5176">
        <v>0</v>
      </c>
      <c r="K5176">
        <v>0</v>
      </c>
    </row>
    <row r="5177" spans="1:11" x14ac:dyDescent="0.25">
      <c r="A5177" t="s">
        <v>8895</v>
      </c>
      <c r="G5177" t="s">
        <v>3751</v>
      </c>
      <c r="H5177" t="s">
        <v>3751</v>
      </c>
      <c r="I5177" t="s">
        <v>3751</v>
      </c>
      <c r="J5177">
        <v>0</v>
      </c>
      <c r="K5177">
        <v>0</v>
      </c>
    </row>
    <row r="5178" spans="1:11" x14ac:dyDescent="0.25">
      <c r="A5178" t="s">
        <v>8896</v>
      </c>
      <c r="G5178" t="s">
        <v>3751</v>
      </c>
      <c r="H5178" t="s">
        <v>3751</v>
      </c>
      <c r="I5178" t="s">
        <v>3751</v>
      </c>
      <c r="J5178">
        <v>0</v>
      </c>
      <c r="K5178">
        <v>0</v>
      </c>
    </row>
    <row r="5179" spans="1:11" x14ac:dyDescent="0.25">
      <c r="A5179" t="s">
        <v>8897</v>
      </c>
      <c r="G5179" t="s">
        <v>3751</v>
      </c>
      <c r="H5179" t="s">
        <v>3751</v>
      </c>
      <c r="I5179" t="s">
        <v>3751</v>
      </c>
      <c r="J5179">
        <v>0</v>
      </c>
      <c r="K5179">
        <v>0</v>
      </c>
    </row>
    <row r="5180" spans="1:11" x14ac:dyDescent="0.25">
      <c r="A5180" t="s">
        <v>8898</v>
      </c>
      <c r="G5180" t="s">
        <v>3751</v>
      </c>
      <c r="H5180" t="s">
        <v>3751</v>
      </c>
      <c r="I5180" t="s">
        <v>3751</v>
      </c>
      <c r="J5180">
        <v>0</v>
      </c>
      <c r="K5180">
        <v>0</v>
      </c>
    </row>
    <row r="5181" spans="1:11" x14ac:dyDescent="0.25">
      <c r="A5181" t="s">
        <v>8899</v>
      </c>
      <c r="G5181" t="s">
        <v>3751</v>
      </c>
      <c r="H5181" t="s">
        <v>3751</v>
      </c>
      <c r="I5181" t="s">
        <v>3751</v>
      </c>
      <c r="J5181">
        <v>0</v>
      </c>
      <c r="K5181">
        <v>0</v>
      </c>
    </row>
    <row r="5182" spans="1:11" x14ac:dyDescent="0.25">
      <c r="A5182" t="s">
        <v>8900</v>
      </c>
      <c r="G5182" t="s">
        <v>3751</v>
      </c>
      <c r="H5182" t="s">
        <v>3751</v>
      </c>
      <c r="I5182" t="s">
        <v>3751</v>
      </c>
      <c r="J5182">
        <v>0</v>
      </c>
      <c r="K5182">
        <v>0</v>
      </c>
    </row>
    <row r="5183" spans="1:11" x14ac:dyDescent="0.25">
      <c r="A5183" t="s">
        <v>8901</v>
      </c>
      <c r="G5183" t="s">
        <v>3751</v>
      </c>
      <c r="H5183" t="s">
        <v>3751</v>
      </c>
      <c r="I5183" t="s">
        <v>3751</v>
      </c>
      <c r="J5183">
        <v>0</v>
      </c>
      <c r="K5183">
        <v>0</v>
      </c>
    </row>
    <row r="5184" spans="1:11" x14ac:dyDescent="0.25">
      <c r="A5184" t="s">
        <v>8902</v>
      </c>
      <c r="G5184" t="s">
        <v>3751</v>
      </c>
      <c r="H5184" t="s">
        <v>3751</v>
      </c>
      <c r="I5184" t="s">
        <v>3751</v>
      </c>
      <c r="J5184">
        <v>0</v>
      </c>
      <c r="K5184">
        <v>0</v>
      </c>
    </row>
    <row r="5185" spans="1:11" x14ac:dyDescent="0.25">
      <c r="A5185" t="s">
        <v>8903</v>
      </c>
      <c r="G5185" t="s">
        <v>3751</v>
      </c>
      <c r="H5185" t="s">
        <v>3751</v>
      </c>
      <c r="I5185" t="s">
        <v>3751</v>
      </c>
      <c r="J5185">
        <v>0</v>
      </c>
      <c r="K5185">
        <v>0</v>
      </c>
    </row>
    <row r="5186" spans="1:11" x14ac:dyDescent="0.25">
      <c r="A5186" t="s">
        <v>8904</v>
      </c>
      <c r="G5186" t="s">
        <v>3751</v>
      </c>
      <c r="H5186" t="s">
        <v>3751</v>
      </c>
      <c r="I5186" t="s">
        <v>3751</v>
      </c>
      <c r="J5186">
        <v>0</v>
      </c>
      <c r="K5186">
        <v>0</v>
      </c>
    </row>
    <row r="5187" spans="1:11" x14ac:dyDescent="0.25">
      <c r="A5187" t="s">
        <v>8905</v>
      </c>
      <c r="G5187" t="s">
        <v>3751</v>
      </c>
      <c r="H5187" t="s">
        <v>3751</v>
      </c>
      <c r="I5187" t="s">
        <v>3751</v>
      </c>
      <c r="J5187">
        <v>0</v>
      </c>
      <c r="K5187">
        <v>0</v>
      </c>
    </row>
    <row r="5188" spans="1:11" x14ac:dyDescent="0.25">
      <c r="A5188" t="s">
        <v>8906</v>
      </c>
      <c r="G5188" t="s">
        <v>3751</v>
      </c>
      <c r="H5188" t="s">
        <v>3751</v>
      </c>
      <c r="I5188" t="s">
        <v>3751</v>
      </c>
      <c r="J5188">
        <v>0</v>
      </c>
      <c r="K5188">
        <v>0</v>
      </c>
    </row>
    <row r="5189" spans="1:11" x14ac:dyDescent="0.25">
      <c r="A5189" t="s">
        <v>8907</v>
      </c>
      <c r="G5189" t="s">
        <v>3751</v>
      </c>
      <c r="H5189" t="s">
        <v>3751</v>
      </c>
      <c r="I5189" t="s">
        <v>3751</v>
      </c>
      <c r="J5189">
        <v>0</v>
      </c>
      <c r="K5189">
        <v>0</v>
      </c>
    </row>
    <row r="5190" spans="1:11" x14ac:dyDescent="0.25">
      <c r="A5190" t="s">
        <v>8908</v>
      </c>
      <c r="G5190" t="s">
        <v>3751</v>
      </c>
      <c r="H5190" t="s">
        <v>3751</v>
      </c>
      <c r="I5190" t="s">
        <v>3751</v>
      </c>
      <c r="J5190">
        <v>0</v>
      </c>
      <c r="K5190">
        <v>0</v>
      </c>
    </row>
    <row r="5191" spans="1:11" x14ac:dyDescent="0.25">
      <c r="A5191" t="s">
        <v>8909</v>
      </c>
      <c r="G5191" t="s">
        <v>3751</v>
      </c>
      <c r="H5191" t="s">
        <v>3751</v>
      </c>
      <c r="I5191" t="s">
        <v>3751</v>
      </c>
      <c r="J5191">
        <v>0</v>
      </c>
      <c r="K5191">
        <v>0</v>
      </c>
    </row>
    <row r="5192" spans="1:11" x14ac:dyDescent="0.25">
      <c r="A5192" t="s">
        <v>8910</v>
      </c>
      <c r="G5192" t="s">
        <v>3751</v>
      </c>
      <c r="H5192" t="s">
        <v>3751</v>
      </c>
      <c r="I5192" t="s">
        <v>3751</v>
      </c>
      <c r="J5192">
        <v>0</v>
      </c>
      <c r="K5192">
        <v>0</v>
      </c>
    </row>
    <row r="5193" spans="1:11" x14ac:dyDescent="0.25">
      <c r="A5193" t="s">
        <v>8911</v>
      </c>
      <c r="G5193" t="s">
        <v>3751</v>
      </c>
      <c r="H5193" t="s">
        <v>3751</v>
      </c>
      <c r="I5193" t="s">
        <v>3751</v>
      </c>
      <c r="J5193">
        <v>0</v>
      </c>
      <c r="K5193">
        <v>0</v>
      </c>
    </row>
    <row r="5194" spans="1:11" x14ac:dyDescent="0.25">
      <c r="A5194" t="s">
        <v>8912</v>
      </c>
      <c r="G5194" t="s">
        <v>3751</v>
      </c>
      <c r="H5194" t="s">
        <v>3751</v>
      </c>
      <c r="I5194" t="s">
        <v>3751</v>
      </c>
      <c r="J5194">
        <v>0</v>
      </c>
      <c r="K5194">
        <v>0</v>
      </c>
    </row>
    <row r="5195" spans="1:11" x14ac:dyDescent="0.25">
      <c r="A5195" t="s">
        <v>8913</v>
      </c>
      <c r="G5195" t="s">
        <v>3751</v>
      </c>
      <c r="H5195" t="s">
        <v>3751</v>
      </c>
      <c r="I5195" t="s">
        <v>3751</v>
      </c>
      <c r="J5195">
        <v>0</v>
      </c>
      <c r="K5195">
        <v>0</v>
      </c>
    </row>
    <row r="5196" spans="1:11" x14ac:dyDescent="0.25">
      <c r="A5196" t="s">
        <v>8914</v>
      </c>
      <c r="G5196" t="s">
        <v>3751</v>
      </c>
      <c r="H5196" t="s">
        <v>3751</v>
      </c>
      <c r="I5196" t="s">
        <v>3751</v>
      </c>
      <c r="J5196">
        <v>0</v>
      </c>
      <c r="K5196">
        <v>0</v>
      </c>
    </row>
    <row r="5197" spans="1:11" x14ac:dyDescent="0.25">
      <c r="A5197" t="s">
        <v>8915</v>
      </c>
      <c r="G5197" t="s">
        <v>3751</v>
      </c>
      <c r="H5197" t="s">
        <v>3751</v>
      </c>
      <c r="I5197" t="s">
        <v>3751</v>
      </c>
      <c r="J5197">
        <v>0</v>
      </c>
      <c r="K5197">
        <v>0</v>
      </c>
    </row>
    <row r="5198" spans="1:11" x14ac:dyDescent="0.25">
      <c r="A5198" t="s">
        <v>8916</v>
      </c>
      <c r="G5198" t="s">
        <v>3751</v>
      </c>
      <c r="H5198" t="s">
        <v>3751</v>
      </c>
      <c r="I5198" t="s">
        <v>3751</v>
      </c>
      <c r="J5198">
        <v>0</v>
      </c>
      <c r="K5198">
        <v>0</v>
      </c>
    </row>
    <row r="5199" spans="1:11" x14ac:dyDescent="0.25">
      <c r="A5199" t="s">
        <v>8917</v>
      </c>
      <c r="G5199" t="s">
        <v>3751</v>
      </c>
      <c r="H5199" t="s">
        <v>3751</v>
      </c>
      <c r="I5199" t="s">
        <v>3751</v>
      </c>
      <c r="J5199">
        <v>0</v>
      </c>
      <c r="K5199">
        <v>0</v>
      </c>
    </row>
    <row r="5200" spans="1:11" x14ac:dyDescent="0.25">
      <c r="A5200" t="s">
        <v>8918</v>
      </c>
      <c r="G5200" t="s">
        <v>3751</v>
      </c>
      <c r="H5200" t="s">
        <v>3751</v>
      </c>
      <c r="I5200" t="s">
        <v>3751</v>
      </c>
      <c r="J5200">
        <v>0</v>
      </c>
      <c r="K5200">
        <v>0</v>
      </c>
    </row>
    <row r="5201" spans="1:11" x14ac:dyDescent="0.25">
      <c r="A5201" t="s">
        <v>8919</v>
      </c>
      <c r="G5201" t="s">
        <v>3751</v>
      </c>
      <c r="H5201" t="s">
        <v>3751</v>
      </c>
      <c r="I5201" t="s">
        <v>3751</v>
      </c>
      <c r="J5201">
        <v>0</v>
      </c>
      <c r="K5201">
        <v>0</v>
      </c>
    </row>
    <row r="5202" spans="1:11" x14ac:dyDescent="0.25">
      <c r="A5202" t="s">
        <v>8920</v>
      </c>
      <c r="G5202" t="s">
        <v>3751</v>
      </c>
      <c r="H5202" t="s">
        <v>3751</v>
      </c>
      <c r="I5202" t="s">
        <v>3751</v>
      </c>
      <c r="J5202">
        <v>0</v>
      </c>
      <c r="K5202">
        <v>0</v>
      </c>
    </row>
    <row r="5203" spans="1:11" x14ac:dyDescent="0.25">
      <c r="A5203" t="s">
        <v>8921</v>
      </c>
      <c r="G5203" t="s">
        <v>3751</v>
      </c>
      <c r="H5203" t="s">
        <v>3751</v>
      </c>
      <c r="I5203" t="s">
        <v>3751</v>
      </c>
      <c r="J5203">
        <v>0</v>
      </c>
      <c r="K5203">
        <v>0</v>
      </c>
    </row>
    <row r="5204" spans="1:11" x14ac:dyDescent="0.25">
      <c r="A5204" t="s">
        <v>8922</v>
      </c>
      <c r="G5204" t="s">
        <v>3751</v>
      </c>
      <c r="H5204" t="s">
        <v>3751</v>
      </c>
      <c r="I5204" t="s">
        <v>3751</v>
      </c>
      <c r="J5204">
        <v>0</v>
      </c>
      <c r="K5204">
        <v>0</v>
      </c>
    </row>
    <row r="5205" spans="1:11" x14ac:dyDescent="0.25">
      <c r="A5205" t="s">
        <v>8923</v>
      </c>
      <c r="G5205" t="s">
        <v>3751</v>
      </c>
      <c r="H5205" t="s">
        <v>3751</v>
      </c>
      <c r="I5205" t="s">
        <v>3751</v>
      </c>
      <c r="J5205">
        <v>0</v>
      </c>
      <c r="K5205">
        <v>0</v>
      </c>
    </row>
    <row r="5206" spans="1:11" x14ac:dyDescent="0.25">
      <c r="A5206" t="s">
        <v>8924</v>
      </c>
      <c r="G5206" t="s">
        <v>3751</v>
      </c>
      <c r="H5206" t="s">
        <v>3751</v>
      </c>
      <c r="I5206" t="s">
        <v>3751</v>
      </c>
      <c r="J5206">
        <v>0</v>
      </c>
      <c r="K5206">
        <v>0</v>
      </c>
    </row>
    <row r="5207" spans="1:11" x14ac:dyDescent="0.25">
      <c r="A5207" t="s">
        <v>8165</v>
      </c>
      <c r="G5207" t="s">
        <v>3751</v>
      </c>
      <c r="H5207" t="s">
        <v>3751</v>
      </c>
      <c r="I5207" t="s">
        <v>3751</v>
      </c>
      <c r="J5207">
        <v>0</v>
      </c>
      <c r="K5207">
        <v>0</v>
      </c>
    </row>
    <row r="5208" spans="1:11" x14ac:dyDescent="0.25">
      <c r="A5208" t="s">
        <v>8165</v>
      </c>
      <c r="G5208" t="s">
        <v>3751</v>
      </c>
      <c r="H5208" t="s">
        <v>3751</v>
      </c>
      <c r="I5208" t="s">
        <v>3751</v>
      </c>
      <c r="J5208">
        <v>0</v>
      </c>
      <c r="K5208">
        <v>0</v>
      </c>
    </row>
    <row r="5209" spans="1:11" x14ac:dyDescent="0.25">
      <c r="A5209" t="s">
        <v>8165</v>
      </c>
      <c r="G5209" t="s">
        <v>3751</v>
      </c>
      <c r="H5209" t="s">
        <v>3751</v>
      </c>
      <c r="I5209" t="s">
        <v>3751</v>
      </c>
      <c r="J5209">
        <v>0</v>
      </c>
      <c r="K5209">
        <v>0</v>
      </c>
    </row>
    <row r="5210" spans="1:11" x14ac:dyDescent="0.25">
      <c r="A5210" t="s">
        <v>8165</v>
      </c>
      <c r="G5210" t="s">
        <v>3751</v>
      </c>
      <c r="H5210" t="s">
        <v>3751</v>
      </c>
      <c r="I5210" t="s">
        <v>3751</v>
      </c>
      <c r="J5210">
        <v>0</v>
      </c>
      <c r="K5210">
        <v>0</v>
      </c>
    </row>
    <row r="5211" spans="1:11" x14ac:dyDescent="0.25">
      <c r="A5211" t="s">
        <v>8925</v>
      </c>
      <c r="G5211" t="s">
        <v>3751</v>
      </c>
      <c r="H5211" t="s">
        <v>3751</v>
      </c>
      <c r="I5211" t="s">
        <v>3751</v>
      </c>
      <c r="J5211">
        <v>0</v>
      </c>
      <c r="K5211">
        <v>0</v>
      </c>
    </row>
    <row r="5212" spans="1:11" x14ac:dyDescent="0.25">
      <c r="A5212" t="s">
        <v>8926</v>
      </c>
      <c r="G5212" t="s">
        <v>3751</v>
      </c>
      <c r="H5212" t="s">
        <v>3751</v>
      </c>
      <c r="I5212" t="s">
        <v>3751</v>
      </c>
      <c r="J5212">
        <v>0</v>
      </c>
      <c r="K5212">
        <v>0</v>
      </c>
    </row>
    <row r="5213" spans="1:11" x14ac:dyDescent="0.25">
      <c r="A5213" t="s">
        <v>8927</v>
      </c>
      <c r="G5213" t="s">
        <v>3751</v>
      </c>
      <c r="H5213" t="s">
        <v>3751</v>
      </c>
      <c r="I5213" t="s">
        <v>3751</v>
      </c>
      <c r="J5213">
        <v>0</v>
      </c>
      <c r="K5213">
        <v>0</v>
      </c>
    </row>
    <row r="5214" spans="1:11" x14ac:dyDescent="0.25">
      <c r="A5214" t="s">
        <v>8928</v>
      </c>
      <c r="G5214" t="s">
        <v>3751</v>
      </c>
      <c r="H5214" t="s">
        <v>3751</v>
      </c>
      <c r="I5214" t="s">
        <v>3751</v>
      </c>
      <c r="J5214">
        <v>0</v>
      </c>
      <c r="K5214">
        <v>0</v>
      </c>
    </row>
    <row r="5215" spans="1:11" x14ac:dyDescent="0.25">
      <c r="A5215" t="s">
        <v>8929</v>
      </c>
      <c r="G5215" t="s">
        <v>3751</v>
      </c>
      <c r="H5215" t="s">
        <v>3751</v>
      </c>
      <c r="I5215" t="s">
        <v>3751</v>
      </c>
      <c r="J5215">
        <v>0</v>
      </c>
      <c r="K5215">
        <v>0</v>
      </c>
    </row>
    <row r="5216" spans="1:11" x14ac:dyDescent="0.25">
      <c r="A5216" t="s">
        <v>8930</v>
      </c>
      <c r="G5216" t="s">
        <v>3751</v>
      </c>
      <c r="H5216" t="s">
        <v>3751</v>
      </c>
      <c r="I5216" t="s">
        <v>3751</v>
      </c>
      <c r="J5216">
        <v>0</v>
      </c>
      <c r="K5216">
        <v>0</v>
      </c>
    </row>
    <row r="5217" spans="1:11" x14ac:dyDescent="0.25">
      <c r="A5217" t="s">
        <v>8931</v>
      </c>
      <c r="G5217" t="s">
        <v>3751</v>
      </c>
      <c r="H5217" t="s">
        <v>3751</v>
      </c>
      <c r="I5217" t="s">
        <v>3751</v>
      </c>
      <c r="J5217">
        <v>0</v>
      </c>
      <c r="K5217">
        <v>0</v>
      </c>
    </row>
    <row r="5218" spans="1:11" x14ac:dyDescent="0.25">
      <c r="A5218" t="s">
        <v>8932</v>
      </c>
      <c r="G5218" t="s">
        <v>3751</v>
      </c>
      <c r="H5218" t="s">
        <v>3751</v>
      </c>
      <c r="I5218" t="s">
        <v>3751</v>
      </c>
      <c r="J5218">
        <v>0</v>
      </c>
      <c r="K5218">
        <v>0</v>
      </c>
    </row>
    <row r="5219" spans="1:11" x14ac:dyDescent="0.25">
      <c r="A5219" t="s">
        <v>8933</v>
      </c>
      <c r="G5219" t="s">
        <v>3751</v>
      </c>
      <c r="H5219" t="s">
        <v>3751</v>
      </c>
      <c r="I5219" t="s">
        <v>3751</v>
      </c>
      <c r="J5219">
        <v>0</v>
      </c>
      <c r="K5219">
        <v>0</v>
      </c>
    </row>
    <row r="5220" spans="1:11" x14ac:dyDescent="0.25">
      <c r="A5220" t="s">
        <v>8934</v>
      </c>
      <c r="G5220" t="s">
        <v>3751</v>
      </c>
      <c r="H5220" t="s">
        <v>3751</v>
      </c>
      <c r="I5220" t="s">
        <v>3751</v>
      </c>
      <c r="J5220">
        <v>0</v>
      </c>
      <c r="K5220">
        <v>0</v>
      </c>
    </row>
    <row r="5221" spans="1:11" x14ac:dyDescent="0.25">
      <c r="A5221" t="s">
        <v>8935</v>
      </c>
      <c r="G5221" t="s">
        <v>3751</v>
      </c>
      <c r="H5221" t="s">
        <v>3751</v>
      </c>
      <c r="I5221" t="s">
        <v>3751</v>
      </c>
      <c r="J5221">
        <v>0</v>
      </c>
      <c r="K5221">
        <v>0</v>
      </c>
    </row>
    <row r="5222" spans="1:11" x14ac:dyDescent="0.25">
      <c r="A5222" t="s">
        <v>8936</v>
      </c>
      <c r="G5222" t="s">
        <v>3751</v>
      </c>
      <c r="H5222" t="s">
        <v>3751</v>
      </c>
      <c r="I5222" t="s">
        <v>3751</v>
      </c>
      <c r="J5222">
        <v>0</v>
      </c>
      <c r="K5222">
        <v>0</v>
      </c>
    </row>
    <row r="5223" spans="1:11" x14ac:dyDescent="0.25">
      <c r="A5223" t="s">
        <v>8937</v>
      </c>
      <c r="G5223" t="s">
        <v>3751</v>
      </c>
      <c r="H5223" t="s">
        <v>3751</v>
      </c>
      <c r="I5223" t="s">
        <v>3751</v>
      </c>
      <c r="J5223">
        <v>0</v>
      </c>
      <c r="K5223">
        <v>0</v>
      </c>
    </row>
    <row r="5224" spans="1:11" x14ac:dyDescent="0.25">
      <c r="A5224" t="s">
        <v>8938</v>
      </c>
      <c r="G5224" t="s">
        <v>3751</v>
      </c>
      <c r="H5224" t="s">
        <v>3751</v>
      </c>
      <c r="I5224" t="s">
        <v>3751</v>
      </c>
      <c r="J5224">
        <v>0</v>
      </c>
      <c r="K5224">
        <v>0</v>
      </c>
    </row>
    <row r="5225" spans="1:11" x14ac:dyDescent="0.25">
      <c r="A5225" t="s">
        <v>8165</v>
      </c>
      <c r="G5225" t="s">
        <v>3751</v>
      </c>
      <c r="H5225" t="s">
        <v>3751</v>
      </c>
      <c r="I5225" t="s">
        <v>3751</v>
      </c>
      <c r="J5225">
        <v>0</v>
      </c>
      <c r="K5225">
        <v>0</v>
      </c>
    </row>
    <row r="5226" spans="1:11" x14ac:dyDescent="0.25">
      <c r="A5226" t="s">
        <v>8939</v>
      </c>
      <c r="G5226" t="s">
        <v>3751</v>
      </c>
      <c r="H5226" t="s">
        <v>3751</v>
      </c>
      <c r="I5226" t="s">
        <v>3751</v>
      </c>
      <c r="J5226">
        <v>0</v>
      </c>
      <c r="K5226">
        <v>0</v>
      </c>
    </row>
    <row r="5227" spans="1:11" x14ac:dyDescent="0.25">
      <c r="A5227" t="s">
        <v>8940</v>
      </c>
      <c r="G5227" t="s">
        <v>3751</v>
      </c>
      <c r="H5227" t="s">
        <v>3751</v>
      </c>
      <c r="I5227" t="s">
        <v>3751</v>
      </c>
      <c r="J5227">
        <v>0</v>
      </c>
      <c r="K5227">
        <v>0</v>
      </c>
    </row>
    <row r="5228" spans="1:11" x14ac:dyDescent="0.25">
      <c r="A5228" t="s">
        <v>8941</v>
      </c>
      <c r="G5228" t="s">
        <v>3751</v>
      </c>
      <c r="H5228" t="s">
        <v>3751</v>
      </c>
      <c r="I5228" t="s">
        <v>3751</v>
      </c>
      <c r="J5228">
        <v>0</v>
      </c>
      <c r="K5228">
        <v>0</v>
      </c>
    </row>
    <row r="5229" spans="1:11" x14ac:dyDescent="0.25">
      <c r="A5229" t="s">
        <v>8942</v>
      </c>
      <c r="G5229" t="s">
        <v>3751</v>
      </c>
      <c r="H5229" t="s">
        <v>3751</v>
      </c>
      <c r="I5229" t="s">
        <v>3751</v>
      </c>
      <c r="J5229">
        <v>0</v>
      </c>
      <c r="K5229">
        <v>0</v>
      </c>
    </row>
    <row r="5230" spans="1:11" x14ac:dyDescent="0.25">
      <c r="A5230" t="s">
        <v>8943</v>
      </c>
      <c r="G5230" t="s">
        <v>3751</v>
      </c>
      <c r="H5230" t="s">
        <v>3751</v>
      </c>
      <c r="I5230" t="s">
        <v>3751</v>
      </c>
      <c r="J5230">
        <v>0</v>
      </c>
      <c r="K5230">
        <v>0</v>
      </c>
    </row>
    <row r="5231" spans="1:11" x14ac:dyDescent="0.25">
      <c r="A5231" t="s">
        <v>8944</v>
      </c>
      <c r="G5231" t="s">
        <v>3751</v>
      </c>
      <c r="H5231" t="s">
        <v>3751</v>
      </c>
      <c r="I5231" t="s">
        <v>3751</v>
      </c>
      <c r="J5231">
        <v>0</v>
      </c>
      <c r="K5231">
        <v>0</v>
      </c>
    </row>
    <row r="5232" spans="1:11" x14ac:dyDescent="0.25">
      <c r="A5232" t="s">
        <v>8945</v>
      </c>
      <c r="G5232" t="s">
        <v>3751</v>
      </c>
      <c r="H5232" t="s">
        <v>3751</v>
      </c>
      <c r="I5232" t="s">
        <v>3751</v>
      </c>
      <c r="J5232">
        <v>0</v>
      </c>
      <c r="K5232">
        <v>0</v>
      </c>
    </row>
    <row r="5233" spans="1:11" x14ac:dyDescent="0.25">
      <c r="A5233" t="s">
        <v>8946</v>
      </c>
      <c r="G5233" t="s">
        <v>3751</v>
      </c>
      <c r="H5233" t="s">
        <v>3751</v>
      </c>
      <c r="I5233" t="s">
        <v>3751</v>
      </c>
      <c r="J5233">
        <v>0</v>
      </c>
      <c r="K5233">
        <v>0</v>
      </c>
    </row>
    <row r="5234" spans="1:11" x14ac:dyDescent="0.25">
      <c r="A5234" t="s">
        <v>8947</v>
      </c>
      <c r="G5234" t="s">
        <v>3751</v>
      </c>
      <c r="H5234" t="s">
        <v>3751</v>
      </c>
      <c r="I5234" t="s">
        <v>3751</v>
      </c>
      <c r="J5234">
        <v>0</v>
      </c>
      <c r="K5234">
        <v>0</v>
      </c>
    </row>
    <row r="5235" spans="1:11" x14ac:dyDescent="0.25">
      <c r="A5235" t="s">
        <v>8948</v>
      </c>
      <c r="G5235" t="s">
        <v>3751</v>
      </c>
      <c r="H5235" t="s">
        <v>3751</v>
      </c>
      <c r="I5235" t="s">
        <v>3751</v>
      </c>
      <c r="J5235">
        <v>0</v>
      </c>
      <c r="K5235">
        <v>0</v>
      </c>
    </row>
    <row r="5236" spans="1:11" x14ac:dyDescent="0.25">
      <c r="A5236" t="s">
        <v>8949</v>
      </c>
      <c r="G5236" t="s">
        <v>3751</v>
      </c>
      <c r="H5236" t="s">
        <v>3751</v>
      </c>
      <c r="I5236" t="s">
        <v>3751</v>
      </c>
      <c r="J5236">
        <v>0</v>
      </c>
      <c r="K5236">
        <v>0</v>
      </c>
    </row>
    <row r="5237" spans="1:11" x14ac:dyDescent="0.25">
      <c r="A5237" t="s">
        <v>8950</v>
      </c>
      <c r="G5237" t="s">
        <v>3751</v>
      </c>
      <c r="H5237" t="s">
        <v>3751</v>
      </c>
      <c r="I5237" t="s">
        <v>3751</v>
      </c>
      <c r="J5237">
        <v>0</v>
      </c>
      <c r="K5237">
        <v>0</v>
      </c>
    </row>
    <row r="5238" spans="1:11" x14ac:dyDescent="0.25">
      <c r="A5238" t="s">
        <v>8951</v>
      </c>
      <c r="G5238" t="s">
        <v>3751</v>
      </c>
      <c r="H5238" t="s">
        <v>3751</v>
      </c>
      <c r="I5238" t="s">
        <v>3751</v>
      </c>
      <c r="J5238">
        <v>0</v>
      </c>
      <c r="K5238">
        <v>0</v>
      </c>
    </row>
    <row r="5239" spans="1:11" x14ac:dyDescent="0.25">
      <c r="A5239" t="s">
        <v>8952</v>
      </c>
      <c r="G5239" t="s">
        <v>3751</v>
      </c>
      <c r="H5239" t="s">
        <v>3751</v>
      </c>
      <c r="I5239" t="s">
        <v>3751</v>
      </c>
      <c r="J5239">
        <v>0</v>
      </c>
      <c r="K5239">
        <v>0</v>
      </c>
    </row>
    <row r="5240" spans="1:11" x14ac:dyDescent="0.25">
      <c r="A5240" t="s">
        <v>8953</v>
      </c>
      <c r="G5240" t="s">
        <v>3751</v>
      </c>
      <c r="H5240" t="s">
        <v>3751</v>
      </c>
      <c r="I5240" t="s">
        <v>3751</v>
      </c>
      <c r="J5240">
        <v>0</v>
      </c>
      <c r="K5240">
        <v>0</v>
      </c>
    </row>
    <row r="5241" spans="1:11" x14ac:dyDescent="0.25">
      <c r="A5241" t="s">
        <v>8954</v>
      </c>
      <c r="G5241" t="s">
        <v>3751</v>
      </c>
      <c r="H5241" t="s">
        <v>3751</v>
      </c>
      <c r="I5241" t="s">
        <v>3751</v>
      </c>
      <c r="J5241">
        <v>0</v>
      </c>
      <c r="K5241">
        <v>0</v>
      </c>
    </row>
    <row r="5242" spans="1:11" x14ac:dyDescent="0.25">
      <c r="A5242" t="s">
        <v>8955</v>
      </c>
      <c r="G5242" t="s">
        <v>3751</v>
      </c>
      <c r="H5242" t="s">
        <v>3751</v>
      </c>
      <c r="I5242" t="s">
        <v>3751</v>
      </c>
      <c r="J5242">
        <v>0</v>
      </c>
      <c r="K5242">
        <v>0</v>
      </c>
    </row>
    <row r="5243" spans="1:11" x14ac:dyDescent="0.25">
      <c r="A5243" t="s">
        <v>8956</v>
      </c>
      <c r="G5243" t="s">
        <v>3751</v>
      </c>
      <c r="H5243" t="s">
        <v>3751</v>
      </c>
      <c r="I5243" t="s">
        <v>3751</v>
      </c>
      <c r="J5243">
        <v>0</v>
      </c>
      <c r="K5243">
        <v>0</v>
      </c>
    </row>
    <row r="5244" spans="1:11" x14ac:dyDescent="0.25">
      <c r="A5244" t="s">
        <v>8957</v>
      </c>
      <c r="G5244" t="s">
        <v>3751</v>
      </c>
      <c r="H5244" t="s">
        <v>3751</v>
      </c>
      <c r="I5244" t="s">
        <v>3751</v>
      </c>
      <c r="J5244">
        <v>0</v>
      </c>
      <c r="K5244">
        <v>0</v>
      </c>
    </row>
    <row r="5245" spans="1:11" x14ac:dyDescent="0.25">
      <c r="A5245" t="s">
        <v>8958</v>
      </c>
      <c r="G5245" t="s">
        <v>3751</v>
      </c>
      <c r="H5245" t="s">
        <v>3751</v>
      </c>
      <c r="I5245" t="s">
        <v>3751</v>
      </c>
      <c r="J5245">
        <v>0</v>
      </c>
      <c r="K5245">
        <v>0</v>
      </c>
    </row>
    <row r="5246" spans="1:11" x14ac:dyDescent="0.25">
      <c r="A5246" t="s">
        <v>8959</v>
      </c>
      <c r="G5246" t="s">
        <v>3751</v>
      </c>
      <c r="H5246" t="s">
        <v>3751</v>
      </c>
      <c r="I5246" t="s">
        <v>3751</v>
      </c>
      <c r="J5246">
        <v>0</v>
      </c>
      <c r="K5246">
        <v>0</v>
      </c>
    </row>
    <row r="5247" spans="1:11" x14ac:dyDescent="0.25">
      <c r="A5247" t="s">
        <v>8960</v>
      </c>
      <c r="G5247" t="s">
        <v>3751</v>
      </c>
      <c r="H5247" t="s">
        <v>3751</v>
      </c>
      <c r="I5247" t="s">
        <v>3751</v>
      </c>
      <c r="J5247">
        <v>0</v>
      </c>
      <c r="K5247">
        <v>0</v>
      </c>
    </row>
    <row r="5248" spans="1:11" x14ac:dyDescent="0.25">
      <c r="A5248" t="s">
        <v>8961</v>
      </c>
      <c r="G5248" t="s">
        <v>3751</v>
      </c>
      <c r="H5248" t="s">
        <v>3751</v>
      </c>
      <c r="I5248" t="s">
        <v>3751</v>
      </c>
      <c r="J5248">
        <v>0</v>
      </c>
      <c r="K5248">
        <v>0</v>
      </c>
    </row>
    <row r="5249" spans="1:11" x14ac:dyDescent="0.25">
      <c r="A5249" t="s">
        <v>8962</v>
      </c>
      <c r="G5249" t="s">
        <v>3751</v>
      </c>
      <c r="H5249" t="s">
        <v>3751</v>
      </c>
      <c r="I5249" t="s">
        <v>3751</v>
      </c>
      <c r="J5249">
        <v>0</v>
      </c>
      <c r="K5249">
        <v>0</v>
      </c>
    </row>
    <row r="5250" spans="1:11" x14ac:dyDescent="0.25">
      <c r="A5250" t="s">
        <v>8963</v>
      </c>
      <c r="G5250" t="s">
        <v>3751</v>
      </c>
      <c r="H5250" t="s">
        <v>3751</v>
      </c>
      <c r="I5250" t="s">
        <v>3751</v>
      </c>
      <c r="J5250">
        <v>0</v>
      </c>
      <c r="K5250">
        <v>0</v>
      </c>
    </row>
    <row r="5251" spans="1:11" x14ac:dyDescent="0.25">
      <c r="A5251" t="s">
        <v>8964</v>
      </c>
      <c r="G5251" t="s">
        <v>3751</v>
      </c>
      <c r="H5251" t="s">
        <v>3751</v>
      </c>
      <c r="I5251" t="s">
        <v>3751</v>
      </c>
      <c r="J5251">
        <v>0</v>
      </c>
      <c r="K5251">
        <v>0</v>
      </c>
    </row>
    <row r="5252" spans="1:11" x14ac:dyDescent="0.25">
      <c r="A5252" t="s">
        <v>8965</v>
      </c>
      <c r="G5252" t="s">
        <v>3751</v>
      </c>
      <c r="H5252" t="s">
        <v>3751</v>
      </c>
      <c r="I5252" t="s">
        <v>3751</v>
      </c>
      <c r="J5252">
        <v>0</v>
      </c>
      <c r="K5252">
        <v>0</v>
      </c>
    </row>
    <row r="5253" spans="1:11" x14ac:dyDescent="0.25">
      <c r="A5253" t="s">
        <v>8966</v>
      </c>
      <c r="G5253" t="s">
        <v>3751</v>
      </c>
      <c r="H5253" t="s">
        <v>3751</v>
      </c>
      <c r="I5253" t="s">
        <v>3751</v>
      </c>
      <c r="J5253">
        <v>0</v>
      </c>
      <c r="K5253">
        <v>0</v>
      </c>
    </row>
    <row r="5254" spans="1:11" x14ac:dyDescent="0.25">
      <c r="A5254" t="s">
        <v>8967</v>
      </c>
      <c r="G5254" t="s">
        <v>3751</v>
      </c>
      <c r="H5254" t="s">
        <v>3751</v>
      </c>
      <c r="I5254" t="s">
        <v>3751</v>
      </c>
      <c r="J5254">
        <v>0</v>
      </c>
      <c r="K5254">
        <v>0</v>
      </c>
    </row>
    <row r="5255" spans="1:11" x14ac:dyDescent="0.25">
      <c r="A5255" t="s">
        <v>8968</v>
      </c>
      <c r="G5255" t="s">
        <v>3751</v>
      </c>
      <c r="H5255" t="s">
        <v>3751</v>
      </c>
      <c r="I5255" t="s">
        <v>3751</v>
      </c>
      <c r="J5255">
        <v>0</v>
      </c>
      <c r="K5255">
        <v>0</v>
      </c>
    </row>
    <row r="5256" spans="1:11" x14ac:dyDescent="0.25">
      <c r="A5256" t="s">
        <v>8969</v>
      </c>
      <c r="G5256" t="s">
        <v>3751</v>
      </c>
      <c r="H5256" t="s">
        <v>3751</v>
      </c>
      <c r="I5256" t="s">
        <v>3751</v>
      </c>
      <c r="J5256">
        <v>0</v>
      </c>
      <c r="K5256">
        <v>0</v>
      </c>
    </row>
    <row r="5257" spans="1:11" x14ac:dyDescent="0.25">
      <c r="A5257" t="s">
        <v>8970</v>
      </c>
      <c r="G5257" t="s">
        <v>3751</v>
      </c>
      <c r="H5257" t="s">
        <v>3751</v>
      </c>
      <c r="I5257" t="s">
        <v>3751</v>
      </c>
      <c r="J5257">
        <v>0</v>
      </c>
      <c r="K5257">
        <v>0</v>
      </c>
    </row>
    <row r="5258" spans="1:11" x14ac:dyDescent="0.25">
      <c r="A5258" t="s">
        <v>8971</v>
      </c>
      <c r="G5258" t="s">
        <v>3751</v>
      </c>
      <c r="H5258" t="s">
        <v>3751</v>
      </c>
      <c r="I5258" t="s">
        <v>3751</v>
      </c>
      <c r="J5258">
        <v>0</v>
      </c>
      <c r="K5258">
        <v>0</v>
      </c>
    </row>
    <row r="5259" spans="1:11" x14ac:dyDescent="0.25">
      <c r="A5259" t="s">
        <v>8972</v>
      </c>
      <c r="G5259" t="s">
        <v>3751</v>
      </c>
      <c r="H5259" t="s">
        <v>3751</v>
      </c>
      <c r="I5259" t="s">
        <v>3751</v>
      </c>
      <c r="J5259">
        <v>0</v>
      </c>
      <c r="K5259">
        <v>0</v>
      </c>
    </row>
    <row r="5260" spans="1:11" x14ac:dyDescent="0.25">
      <c r="A5260" t="s">
        <v>8973</v>
      </c>
      <c r="G5260" t="s">
        <v>3751</v>
      </c>
      <c r="H5260" t="s">
        <v>3751</v>
      </c>
      <c r="I5260" t="s">
        <v>3751</v>
      </c>
      <c r="J5260">
        <v>0</v>
      </c>
      <c r="K5260">
        <v>0</v>
      </c>
    </row>
    <row r="5261" spans="1:11" x14ac:dyDescent="0.25">
      <c r="A5261" t="s">
        <v>8974</v>
      </c>
      <c r="G5261" t="s">
        <v>3751</v>
      </c>
      <c r="H5261" t="s">
        <v>3751</v>
      </c>
      <c r="I5261" t="s">
        <v>3751</v>
      </c>
      <c r="J5261">
        <v>0</v>
      </c>
      <c r="K5261">
        <v>0</v>
      </c>
    </row>
    <row r="5262" spans="1:11" x14ac:dyDescent="0.25">
      <c r="A5262" t="s">
        <v>8975</v>
      </c>
      <c r="G5262" t="s">
        <v>3751</v>
      </c>
      <c r="H5262" t="s">
        <v>3751</v>
      </c>
      <c r="I5262" t="s">
        <v>3751</v>
      </c>
      <c r="J5262">
        <v>0</v>
      </c>
      <c r="K5262">
        <v>0</v>
      </c>
    </row>
    <row r="5263" spans="1:11" x14ac:dyDescent="0.25">
      <c r="A5263" t="s">
        <v>8976</v>
      </c>
      <c r="G5263" t="s">
        <v>3751</v>
      </c>
      <c r="H5263" t="s">
        <v>3751</v>
      </c>
      <c r="I5263" t="s">
        <v>3751</v>
      </c>
      <c r="J5263">
        <v>0</v>
      </c>
      <c r="K5263">
        <v>0</v>
      </c>
    </row>
    <row r="5264" spans="1:11" x14ac:dyDescent="0.25">
      <c r="A5264" t="s">
        <v>8977</v>
      </c>
      <c r="G5264" t="s">
        <v>3751</v>
      </c>
      <c r="H5264" t="s">
        <v>3751</v>
      </c>
      <c r="I5264" t="s">
        <v>3751</v>
      </c>
      <c r="J5264">
        <v>0</v>
      </c>
      <c r="K5264">
        <v>0</v>
      </c>
    </row>
    <row r="5265" spans="1:11" x14ac:dyDescent="0.25">
      <c r="A5265" t="s">
        <v>8978</v>
      </c>
      <c r="G5265" t="s">
        <v>3751</v>
      </c>
      <c r="H5265" t="s">
        <v>3751</v>
      </c>
      <c r="I5265" t="s">
        <v>3751</v>
      </c>
      <c r="J5265">
        <v>0</v>
      </c>
      <c r="K5265">
        <v>0</v>
      </c>
    </row>
    <row r="5266" spans="1:11" x14ac:dyDescent="0.25">
      <c r="A5266" t="s">
        <v>8979</v>
      </c>
      <c r="G5266" t="s">
        <v>3751</v>
      </c>
      <c r="H5266" t="s">
        <v>3751</v>
      </c>
      <c r="I5266" t="s">
        <v>3751</v>
      </c>
      <c r="J5266">
        <v>0</v>
      </c>
      <c r="K5266">
        <v>0</v>
      </c>
    </row>
    <row r="5267" spans="1:11" x14ac:dyDescent="0.25">
      <c r="A5267" t="s">
        <v>8980</v>
      </c>
      <c r="G5267" t="s">
        <v>3751</v>
      </c>
      <c r="H5267" t="s">
        <v>3751</v>
      </c>
      <c r="I5267" t="s">
        <v>3751</v>
      </c>
      <c r="J5267">
        <v>0</v>
      </c>
      <c r="K5267">
        <v>0</v>
      </c>
    </row>
    <row r="5268" spans="1:11" x14ac:dyDescent="0.25">
      <c r="A5268" t="s">
        <v>8981</v>
      </c>
      <c r="G5268" t="s">
        <v>3751</v>
      </c>
      <c r="H5268" t="s">
        <v>3751</v>
      </c>
      <c r="I5268" t="s">
        <v>3751</v>
      </c>
      <c r="J5268">
        <v>0</v>
      </c>
      <c r="K5268">
        <v>0</v>
      </c>
    </row>
    <row r="5269" spans="1:11" x14ac:dyDescent="0.25">
      <c r="A5269" t="s">
        <v>8982</v>
      </c>
      <c r="G5269" t="s">
        <v>3751</v>
      </c>
      <c r="H5269" t="s">
        <v>3751</v>
      </c>
      <c r="I5269" t="s">
        <v>3751</v>
      </c>
      <c r="J5269">
        <v>0</v>
      </c>
      <c r="K5269">
        <v>0</v>
      </c>
    </row>
    <row r="5270" spans="1:11" x14ac:dyDescent="0.25">
      <c r="A5270" t="s">
        <v>8983</v>
      </c>
      <c r="G5270" t="s">
        <v>3751</v>
      </c>
      <c r="H5270" t="s">
        <v>3751</v>
      </c>
      <c r="I5270" t="s">
        <v>3751</v>
      </c>
      <c r="J5270">
        <v>0</v>
      </c>
      <c r="K5270">
        <v>0</v>
      </c>
    </row>
    <row r="5271" spans="1:11" x14ac:dyDescent="0.25">
      <c r="A5271" t="s">
        <v>8984</v>
      </c>
      <c r="G5271" t="s">
        <v>3751</v>
      </c>
      <c r="H5271" t="s">
        <v>3751</v>
      </c>
      <c r="I5271" t="s">
        <v>3751</v>
      </c>
      <c r="J5271">
        <v>0</v>
      </c>
      <c r="K5271">
        <v>0</v>
      </c>
    </row>
    <row r="5272" spans="1:11" x14ac:dyDescent="0.25">
      <c r="A5272" t="s">
        <v>8985</v>
      </c>
      <c r="G5272" t="s">
        <v>3751</v>
      </c>
      <c r="H5272" t="s">
        <v>3751</v>
      </c>
      <c r="I5272" t="s">
        <v>3751</v>
      </c>
      <c r="J5272">
        <v>0</v>
      </c>
      <c r="K5272">
        <v>0</v>
      </c>
    </row>
    <row r="5273" spans="1:11" x14ac:dyDescent="0.25">
      <c r="A5273" t="s">
        <v>8986</v>
      </c>
      <c r="G5273" t="s">
        <v>3751</v>
      </c>
      <c r="H5273" t="s">
        <v>3751</v>
      </c>
      <c r="I5273" t="s">
        <v>3751</v>
      </c>
      <c r="J5273">
        <v>0</v>
      </c>
      <c r="K5273">
        <v>0</v>
      </c>
    </row>
    <row r="5274" spans="1:11" x14ac:dyDescent="0.25">
      <c r="A5274" t="s">
        <v>8987</v>
      </c>
      <c r="G5274" t="s">
        <v>3751</v>
      </c>
      <c r="H5274" t="s">
        <v>3751</v>
      </c>
      <c r="I5274" t="s">
        <v>3751</v>
      </c>
      <c r="J5274">
        <v>0</v>
      </c>
      <c r="K5274">
        <v>0</v>
      </c>
    </row>
    <row r="5275" spans="1:11" x14ac:dyDescent="0.25">
      <c r="A5275" t="s">
        <v>8988</v>
      </c>
      <c r="G5275" t="s">
        <v>3751</v>
      </c>
      <c r="H5275" t="s">
        <v>3751</v>
      </c>
      <c r="I5275" t="s">
        <v>3751</v>
      </c>
      <c r="J5275">
        <v>0</v>
      </c>
      <c r="K5275">
        <v>0</v>
      </c>
    </row>
    <row r="5276" spans="1:11" x14ac:dyDescent="0.25">
      <c r="A5276" t="s">
        <v>8989</v>
      </c>
      <c r="G5276" t="s">
        <v>3751</v>
      </c>
      <c r="H5276" t="s">
        <v>3751</v>
      </c>
      <c r="I5276" t="s">
        <v>3751</v>
      </c>
      <c r="J5276">
        <v>0</v>
      </c>
      <c r="K5276">
        <v>0</v>
      </c>
    </row>
    <row r="5277" spans="1:11" x14ac:dyDescent="0.25">
      <c r="A5277" t="s">
        <v>8990</v>
      </c>
      <c r="G5277" t="s">
        <v>3751</v>
      </c>
      <c r="H5277" t="s">
        <v>3751</v>
      </c>
      <c r="I5277" t="s">
        <v>3751</v>
      </c>
      <c r="J5277">
        <v>0</v>
      </c>
      <c r="K5277">
        <v>0</v>
      </c>
    </row>
    <row r="5278" spans="1:11" x14ac:dyDescent="0.25">
      <c r="A5278" t="s">
        <v>8991</v>
      </c>
      <c r="G5278" t="s">
        <v>3751</v>
      </c>
      <c r="H5278" t="s">
        <v>3751</v>
      </c>
      <c r="I5278" t="s">
        <v>3751</v>
      </c>
      <c r="J5278">
        <v>0</v>
      </c>
      <c r="K5278">
        <v>0</v>
      </c>
    </row>
    <row r="5279" spans="1:11" x14ac:dyDescent="0.25">
      <c r="A5279" t="s">
        <v>8992</v>
      </c>
      <c r="G5279" t="s">
        <v>3751</v>
      </c>
      <c r="H5279" t="s">
        <v>3751</v>
      </c>
      <c r="I5279" t="s">
        <v>3751</v>
      </c>
      <c r="J5279">
        <v>0</v>
      </c>
      <c r="K5279">
        <v>0</v>
      </c>
    </row>
    <row r="5280" spans="1:11" x14ac:dyDescent="0.25">
      <c r="A5280" t="s">
        <v>8993</v>
      </c>
      <c r="G5280" t="s">
        <v>3751</v>
      </c>
      <c r="H5280" t="s">
        <v>3751</v>
      </c>
      <c r="I5280" t="s">
        <v>3751</v>
      </c>
      <c r="J5280">
        <v>0</v>
      </c>
      <c r="K5280">
        <v>0</v>
      </c>
    </row>
    <row r="5281" spans="1:11" x14ac:dyDescent="0.25">
      <c r="A5281" t="s">
        <v>8994</v>
      </c>
      <c r="G5281" t="s">
        <v>3751</v>
      </c>
      <c r="H5281" t="s">
        <v>3751</v>
      </c>
      <c r="I5281" t="s">
        <v>3751</v>
      </c>
      <c r="J5281">
        <v>0</v>
      </c>
      <c r="K5281">
        <v>0</v>
      </c>
    </row>
    <row r="5282" spans="1:11" x14ac:dyDescent="0.25">
      <c r="A5282" t="s">
        <v>8995</v>
      </c>
      <c r="G5282" t="s">
        <v>3751</v>
      </c>
      <c r="H5282" t="s">
        <v>3751</v>
      </c>
      <c r="I5282" t="s">
        <v>3751</v>
      </c>
      <c r="J5282">
        <v>0</v>
      </c>
      <c r="K5282">
        <v>0</v>
      </c>
    </row>
    <row r="5283" spans="1:11" x14ac:dyDescent="0.25">
      <c r="A5283" t="s">
        <v>8996</v>
      </c>
      <c r="G5283" t="s">
        <v>3751</v>
      </c>
      <c r="H5283" t="s">
        <v>3751</v>
      </c>
      <c r="I5283" t="s">
        <v>3751</v>
      </c>
      <c r="J5283">
        <v>0</v>
      </c>
      <c r="K5283">
        <v>0</v>
      </c>
    </row>
    <row r="5284" spans="1:11" x14ac:dyDescent="0.25">
      <c r="A5284" t="s">
        <v>8997</v>
      </c>
      <c r="G5284" t="s">
        <v>3751</v>
      </c>
      <c r="H5284" t="s">
        <v>3751</v>
      </c>
      <c r="I5284" t="s">
        <v>3751</v>
      </c>
      <c r="J5284">
        <v>0</v>
      </c>
      <c r="K5284">
        <v>0</v>
      </c>
    </row>
    <row r="5285" spans="1:11" x14ac:dyDescent="0.25">
      <c r="A5285" t="s">
        <v>8998</v>
      </c>
      <c r="G5285" t="s">
        <v>3751</v>
      </c>
      <c r="H5285" t="s">
        <v>3751</v>
      </c>
      <c r="I5285" t="s">
        <v>3751</v>
      </c>
      <c r="J5285">
        <v>0</v>
      </c>
      <c r="K5285">
        <v>0</v>
      </c>
    </row>
    <row r="5286" spans="1:11" x14ac:dyDescent="0.25">
      <c r="A5286" t="s">
        <v>8999</v>
      </c>
      <c r="G5286" t="s">
        <v>3751</v>
      </c>
      <c r="H5286" t="s">
        <v>3751</v>
      </c>
      <c r="I5286" t="s">
        <v>3751</v>
      </c>
      <c r="J5286">
        <v>0</v>
      </c>
      <c r="K5286">
        <v>0</v>
      </c>
    </row>
    <row r="5287" spans="1:11" x14ac:dyDescent="0.25">
      <c r="A5287" t="s">
        <v>9000</v>
      </c>
      <c r="G5287" t="s">
        <v>3751</v>
      </c>
      <c r="H5287" t="s">
        <v>3751</v>
      </c>
      <c r="I5287" t="s">
        <v>3751</v>
      </c>
      <c r="J5287">
        <v>0</v>
      </c>
      <c r="K5287">
        <v>0</v>
      </c>
    </row>
    <row r="5288" spans="1:11" x14ac:dyDescent="0.25">
      <c r="A5288" t="s">
        <v>9001</v>
      </c>
      <c r="G5288" t="s">
        <v>3751</v>
      </c>
      <c r="H5288" t="s">
        <v>3751</v>
      </c>
      <c r="I5288" t="s">
        <v>3751</v>
      </c>
      <c r="J5288">
        <v>0</v>
      </c>
      <c r="K5288">
        <v>0</v>
      </c>
    </row>
    <row r="5289" spans="1:11" x14ac:dyDescent="0.25">
      <c r="A5289" t="s">
        <v>9002</v>
      </c>
      <c r="G5289" t="s">
        <v>3751</v>
      </c>
      <c r="H5289" t="s">
        <v>3751</v>
      </c>
      <c r="I5289" t="s">
        <v>3751</v>
      </c>
      <c r="J5289">
        <v>0</v>
      </c>
      <c r="K5289">
        <v>0</v>
      </c>
    </row>
    <row r="5290" spans="1:11" x14ac:dyDescent="0.25">
      <c r="A5290" t="s">
        <v>9003</v>
      </c>
      <c r="G5290" t="s">
        <v>3751</v>
      </c>
      <c r="H5290" t="s">
        <v>3751</v>
      </c>
      <c r="I5290" t="s">
        <v>3751</v>
      </c>
      <c r="J5290">
        <v>0</v>
      </c>
      <c r="K5290">
        <v>0</v>
      </c>
    </row>
    <row r="5291" spans="1:11" x14ac:dyDescent="0.25">
      <c r="A5291" t="s">
        <v>9004</v>
      </c>
      <c r="G5291" t="s">
        <v>3751</v>
      </c>
      <c r="H5291" t="s">
        <v>3751</v>
      </c>
      <c r="I5291" t="s">
        <v>3751</v>
      </c>
      <c r="J5291">
        <v>0</v>
      </c>
      <c r="K5291">
        <v>0</v>
      </c>
    </row>
    <row r="5292" spans="1:11" x14ac:dyDescent="0.25">
      <c r="A5292" t="s">
        <v>9005</v>
      </c>
      <c r="G5292" t="s">
        <v>3751</v>
      </c>
      <c r="H5292" t="s">
        <v>3751</v>
      </c>
      <c r="I5292" t="s">
        <v>3751</v>
      </c>
      <c r="J5292">
        <v>0</v>
      </c>
      <c r="K5292">
        <v>0</v>
      </c>
    </row>
    <row r="5293" spans="1:11" x14ac:dyDescent="0.25">
      <c r="A5293" t="s">
        <v>9006</v>
      </c>
      <c r="G5293" t="s">
        <v>3751</v>
      </c>
      <c r="H5293" t="s">
        <v>3751</v>
      </c>
      <c r="I5293" t="s">
        <v>3751</v>
      </c>
      <c r="J5293">
        <v>0</v>
      </c>
      <c r="K5293">
        <v>0</v>
      </c>
    </row>
    <row r="5294" spans="1:11" x14ac:dyDescent="0.25">
      <c r="A5294" t="s">
        <v>9007</v>
      </c>
      <c r="G5294" t="s">
        <v>3751</v>
      </c>
      <c r="H5294" t="s">
        <v>3751</v>
      </c>
      <c r="I5294" t="s">
        <v>3751</v>
      </c>
      <c r="J5294">
        <v>0</v>
      </c>
      <c r="K5294">
        <v>0</v>
      </c>
    </row>
    <row r="5295" spans="1:11" x14ac:dyDescent="0.25">
      <c r="A5295" t="s">
        <v>9008</v>
      </c>
      <c r="G5295" t="s">
        <v>3751</v>
      </c>
      <c r="H5295" t="s">
        <v>3751</v>
      </c>
      <c r="I5295" t="s">
        <v>3751</v>
      </c>
      <c r="J5295">
        <v>0</v>
      </c>
      <c r="K5295">
        <v>0</v>
      </c>
    </row>
    <row r="5296" spans="1:11" x14ac:dyDescent="0.25">
      <c r="A5296" t="s">
        <v>9009</v>
      </c>
      <c r="G5296" t="s">
        <v>3751</v>
      </c>
      <c r="H5296" t="s">
        <v>3751</v>
      </c>
      <c r="I5296" t="s">
        <v>3751</v>
      </c>
      <c r="J5296">
        <v>0</v>
      </c>
      <c r="K5296">
        <v>0</v>
      </c>
    </row>
    <row r="5297" spans="1:11" x14ac:dyDescent="0.25">
      <c r="A5297" t="s">
        <v>9010</v>
      </c>
      <c r="G5297" t="s">
        <v>3751</v>
      </c>
      <c r="H5297" t="s">
        <v>3751</v>
      </c>
      <c r="I5297" t="s">
        <v>3751</v>
      </c>
      <c r="J5297">
        <v>0</v>
      </c>
      <c r="K5297">
        <v>0</v>
      </c>
    </row>
    <row r="5298" spans="1:11" x14ac:dyDescent="0.25">
      <c r="A5298" t="s">
        <v>9011</v>
      </c>
      <c r="G5298" t="s">
        <v>3751</v>
      </c>
      <c r="H5298" t="s">
        <v>3751</v>
      </c>
      <c r="I5298" t="s">
        <v>3751</v>
      </c>
      <c r="J5298">
        <v>0</v>
      </c>
      <c r="K5298">
        <v>0</v>
      </c>
    </row>
    <row r="5299" spans="1:11" x14ac:dyDescent="0.25">
      <c r="A5299" t="s">
        <v>9012</v>
      </c>
      <c r="G5299" t="s">
        <v>3751</v>
      </c>
      <c r="H5299" t="s">
        <v>3751</v>
      </c>
      <c r="I5299" t="s">
        <v>3751</v>
      </c>
      <c r="J5299">
        <v>0</v>
      </c>
      <c r="K5299">
        <v>0</v>
      </c>
    </row>
    <row r="5300" spans="1:11" x14ac:dyDescent="0.25">
      <c r="A5300" t="s">
        <v>9013</v>
      </c>
      <c r="G5300" t="s">
        <v>3751</v>
      </c>
      <c r="H5300" t="s">
        <v>3751</v>
      </c>
      <c r="I5300" t="s">
        <v>3751</v>
      </c>
      <c r="J5300">
        <v>0</v>
      </c>
      <c r="K5300">
        <v>0</v>
      </c>
    </row>
    <row r="5301" spans="1:11" x14ac:dyDescent="0.25">
      <c r="A5301" t="s">
        <v>9014</v>
      </c>
      <c r="G5301" t="s">
        <v>3751</v>
      </c>
      <c r="H5301" t="s">
        <v>3751</v>
      </c>
      <c r="I5301" t="s">
        <v>3751</v>
      </c>
      <c r="J5301">
        <v>0</v>
      </c>
      <c r="K5301">
        <v>0</v>
      </c>
    </row>
    <row r="5302" spans="1:11" x14ac:dyDescent="0.25">
      <c r="A5302" t="s">
        <v>9015</v>
      </c>
      <c r="G5302" t="s">
        <v>3751</v>
      </c>
      <c r="H5302" t="s">
        <v>3751</v>
      </c>
      <c r="I5302" t="s">
        <v>3751</v>
      </c>
      <c r="J5302">
        <v>0</v>
      </c>
      <c r="K5302">
        <v>0</v>
      </c>
    </row>
    <row r="5303" spans="1:11" x14ac:dyDescent="0.25">
      <c r="A5303" t="s">
        <v>9016</v>
      </c>
      <c r="G5303" t="s">
        <v>3751</v>
      </c>
      <c r="H5303" t="s">
        <v>3751</v>
      </c>
      <c r="I5303" t="s">
        <v>3751</v>
      </c>
      <c r="J5303">
        <v>0</v>
      </c>
      <c r="K5303">
        <v>0</v>
      </c>
    </row>
    <row r="5304" spans="1:11" x14ac:dyDescent="0.25">
      <c r="A5304" t="s">
        <v>9017</v>
      </c>
      <c r="G5304" t="s">
        <v>3751</v>
      </c>
      <c r="H5304" t="s">
        <v>3751</v>
      </c>
      <c r="I5304" t="s">
        <v>3751</v>
      </c>
      <c r="J5304">
        <v>0</v>
      </c>
      <c r="K5304">
        <v>0</v>
      </c>
    </row>
    <row r="5305" spans="1:11" x14ac:dyDescent="0.25">
      <c r="A5305" t="s">
        <v>9018</v>
      </c>
      <c r="G5305" t="s">
        <v>3751</v>
      </c>
      <c r="H5305" t="s">
        <v>3751</v>
      </c>
      <c r="I5305" t="s">
        <v>3751</v>
      </c>
      <c r="J5305">
        <v>0</v>
      </c>
      <c r="K5305">
        <v>0</v>
      </c>
    </row>
    <row r="5306" spans="1:11" x14ac:dyDescent="0.25">
      <c r="A5306" t="s">
        <v>9019</v>
      </c>
      <c r="G5306" t="s">
        <v>3751</v>
      </c>
      <c r="H5306" t="s">
        <v>3751</v>
      </c>
      <c r="I5306" t="s">
        <v>3751</v>
      </c>
      <c r="J5306">
        <v>0</v>
      </c>
      <c r="K5306">
        <v>0</v>
      </c>
    </row>
    <row r="5307" spans="1:11" x14ac:dyDescent="0.25">
      <c r="A5307" t="s">
        <v>9020</v>
      </c>
      <c r="G5307" t="s">
        <v>3751</v>
      </c>
      <c r="H5307" t="s">
        <v>3751</v>
      </c>
      <c r="I5307" t="s">
        <v>3751</v>
      </c>
      <c r="J5307">
        <v>0</v>
      </c>
      <c r="K5307">
        <v>0</v>
      </c>
    </row>
    <row r="5308" spans="1:11" x14ac:dyDescent="0.25">
      <c r="A5308" t="s">
        <v>9021</v>
      </c>
      <c r="G5308" t="s">
        <v>3751</v>
      </c>
      <c r="H5308" t="s">
        <v>3751</v>
      </c>
      <c r="I5308" t="s">
        <v>3751</v>
      </c>
      <c r="J5308">
        <v>0</v>
      </c>
      <c r="K5308">
        <v>0</v>
      </c>
    </row>
    <row r="5309" spans="1:11" x14ac:dyDescent="0.25">
      <c r="A5309" t="s">
        <v>9022</v>
      </c>
      <c r="G5309" t="s">
        <v>3751</v>
      </c>
      <c r="H5309" t="s">
        <v>3751</v>
      </c>
      <c r="I5309" t="s">
        <v>3751</v>
      </c>
      <c r="J5309">
        <v>0</v>
      </c>
      <c r="K5309">
        <v>0</v>
      </c>
    </row>
    <row r="5310" spans="1:11" x14ac:dyDescent="0.25">
      <c r="A5310" t="s">
        <v>9023</v>
      </c>
      <c r="G5310" t="s">
        <v>3751</v>
      </c>
      <c r="H5310" t="s">
        <v>3751</v>
      </c>
      <c r="I5310" t="s">
        <v>3751</v>
      </c>
      <c r="J5310">
        <v>0</v>
      </c>
      <c r="K5310">
        <v>0</v>
      </c>
    </row>
    <row r="5311" spans="1:11" x14ac:dyDescent="0.25">
      <c r="A5311" t="s">
        <v>9024</v>
      </c>
      <c r="G5311" t="s">
        <v>3751</v>
      </c>
      <c r="H5311" t="s">
        <v>3751</v>
      </c>
      <c r="I5311" t="s">
        <v>3751</v>
      </c>
      <c r="J5311">
        <v>0</v>
      </c>
      <c r="K5311">
        <v>0</v>
      </c>
    </row>
    <row r="5312" spans="1:11" x14ac:dyDescent="0.25">
      <c r="A5312" t="s">
        <v>9025</v>
      </c>
      <c r="G5312" t="s">
        <v>3751</v>
      </c>
      <c r="H5312" t="s">
        <v>3751</v>
      </c>
      <c r="I5312" t="s">
        <v>3751</v>
      </c>
      <c r="J5312">
        <v>0</v>
      </c>
      <c r="K5312">
        <v>0</v>
      </c>
    </row>
    <row r="5313" spans="1:11" x14ac:dyDescent="0.25">
      <c r="A5313" t="s">
        <v>9026</v>
      </c>
      <c r="G5313" t="s">
        <v>3751</v>
      </c>
      <c r="H5313" t="s">
        <v>3751</v>
      </c>
      <c r="I5313" t="s">
        <v>3751</v>
      </c>
      <c r="J5313">
        <v>0</v>
      </c>
      <c r="K5313">
        <v>0</v>
      </c>
    </row>
    <row r="5314" spans="1:11" x14ac:dyDescent="0.25">
      <c r="A5314" t="s">
        <v>9027</v>
      </c>
      <c r="G5314" t="s">
        <v>3751</v>
      </c>
      <c r="H5314" t="s">
        <v>3751</v>
      </c>
      <c r="I5314" t="s">
        <v>3751</v>
      </c>
      <c r="J5314">
        <v>0</v>
      </c>
      <c r="K5314">
        <v>0</v>
      </c>
    </row>
    <row r="5315" spans="1:11" x14ac:dyDescent="0.25">
      <c r="A5315" t="s">
        <v>9028</v>
      </c>
      <c r="G5315" t="s">
        <v>3751</v>
      </c>
      <c r="H5315" t="s">
        <v>3751</v>
      </c>
      <c r="I5315" t="s">
        <v>3751</v>
      </c>
      <c r="J5315">
        <v>0</v>
      </c>
      <c r="K5315">
        <v>0</v>
      </c>
    </row>
    <row r="5316" spans="1:11" x14ac:dyDescent="0.25">
      <c r="A5316" t="s">
        <v>9029</v>
      </c>
      <c r="G5316" t="s">
        <v>3751</v>
      </c>
      <c r="H5316" t="s">
        <v>3751</v>
      </c>
      <c r="I5316" t="s">
        <v>3751</v>
      </c>
      <c r="J5316">
        <v>0</v>
      </c>
      <c r="K5316">
        <v>0</v>
      </c>
    </row>
    <row r="5317" spans="1:11" x14ac:dyDescent="0.25">
      <c r="A5317" t="s">
        <v>9030</v>
      </c>
      <c r="G5317" t="s">
        <v>3751</v>
      </c>
      <c r="H5317" t="s">
        <v>3751</v>
      </c>
      <c r="I5317" t="s">
        <v>3751</v>
      </c>
      <c r="J5317">
        <v>0</v>
      </c>
      <c r="K5317">
        <v>0</v>
      </c>
    </row>
    <row r="5318" spans="1:11" x14ac:dyDescent="0.25">
      <c r="A5318" t="s">
        <v>9031</v>
      </c>
      <c r="G5318" t="s">
        <v>3751</v>
      </c>
      <c r="H5318" t="s">
        <v>3751</v>
      </c>
      <c r="I5318" t="s">
        <v>3751</v>
      </c>
      <c r="J5318">
        <v>0</v>
      </c>
      <c r="K5318">
        <v>0</v>
      </c>
    </row>
    <row r="5319" spans="1:11" x14ac:dyDescent="0.25">
      <c r="A5319" t="s">
        <v>9032</v>
      </c>
      <c r="G5319" t="s">
        <v>3751</v>
      </c>
      <c r="H5319" t="s">
        <v>3751</v>
      </c>
      <c r="I5319" t="s">
        <v>3751</v>
      </c>
      <c r="J5319">
        <v>0</v>
      </c>
      <c r="K5319">
        <v>0</v>
      </c>
    </row>
    <row r="5320" spans="1:11" x14ac:dyDescent="0.25">
      <c r="A5320" t="s">
        <v>9033</v>
      </c>
      <c r="G5320" t="s">
        <v>3751</v>
      </c>
      <c r="H5320" t="s">
        <v>3751</v>
      </c>
      <c r="I5320" t="s">
        <v>3751</v>
      </c>
      <c r="J5320">
        <v>0</v>
      </c>
      <c r="K5320">
        <v>0</v>
      </c>
    </row>
    <row r="5321" spans="1:11" x14ac:dyDescent="0.25">
      <c r="A5321" t="s">
        <v>9034</v>
      </c>
      <c r="G5321" t="s">
        <v>3751</v>
      </c>
      <c r="H5321" t="s">
        <v>3751</v>
      </c>
      <c r="I5321" t="s">
        <v>3751</v>
      </c>
      <c r="J5321">
        <v>0</v>
      </c>
      <c r="K5321">
        <v>0</v>
      </c>
    </row>
    <row r="5322" spans="1:11" x14ac:dyDescent="0.25">
      <c r="A5322" t="s">
        <v>9035</v>
      </c>
      <c r="G5322" t="s">
        <v>3751</v>
      </c>
      <c r="H5322" t="s">
        <v>3751</v>
      </c>
      <c r="I5322" t="s">
        <v>3751</v>
      </c>
      <c r="J5322">
        <v>0</v>
      </c>
      <c r="K5322">
        <v>0</v>
      </c>
    </row>
    <row r="5323" spans="1:11" x14ac:dyDescent="0.25">
      <c r="A5323" t="s">
        <v>9036</v>
      </c>
      <c r="G5323" t="s">
        <v>3751</v>
      </c>
      <c r="H5323" t="s">
        <v>3751</v>
      </c>
      <c r="I5323" t="s">
        <v>3751</v>
      </c>
      <c r="J5323">
        <v>0</v>
      </c>
      <c r="K5323">
        <v>0</v>
      </c>
    </row>
    <row r="5324" spans="1:11" x14ac:dyDescent="0.25">
      <c r="A5324" t="s">
        <v>8165</v>
      </c>
      <c r="G5324" t="s">
        <v>3751</v>
      </c>
      <c r="H5324" t="s">
        <v>3751</v>
      </c>
      <c r="I5324" t="s">
        <v>3751</v>
      </c>
      <c r="J5324">
        <v>0</v>
      </c>
      <c r="K5324">
        <v>0</v>
      </c>
    </row>
    <row r="5325" spans="1:11" x14ac:dyDescent="0.25">
      <c r="A5325" t="s">
        <v>9037</v>
      </c>
      <c r="G5325" t="s">
        <v>3751</v>
      </c>
      <c r="H5325" t="s">
        <v>3751</v>
      </c>
      <c r="I5325" t="s">
        <v>3751</v>
      </c>
      <c r="J5325">
        <v>0</v>
      </c>
      <c r="K5325">
        <v>0</v>
      </c>
    </row>
    <row r="5326" spans="1:11" x14ac:dyDescent="0.25">
      <c r="A5326" t="s">
        <v>9038</v>
      </c>
      <c r="G5326" t="s">
        <v>3751</v>
      </c>
      <c r="H5326" t="s">
        <v>3751</v>
      </c>
      <c r="I5326" t="s">
        <v>3751</v>
      </c>
      <c r="J5326">
        <v>0</v>
      </c>
      <c r="K5326">
        <v>0</v>
      </c>
    </row>
    <row r="5327" spans="1:11" x14ac:dyDescent="0.25">
      <c r="A5327" t="s">
        <v>9039</v>
      </c>
      <c r="G5327" t="s">
        <v>3751</v>
      </c>
      <c r="H5327" t="s">
        <v>3751</v>
      </c>
      <c r="I5327" t="s">
        <v>3751</v>
      </c>
      <c r="J5327">
        <v>0</v>
      </c>
      <c r="K5327">
        <v>0</v>
      </c>
    </row>
    <row r="5328" spans="1:11" x14ac:dyDescent="0.25">
      <c r="A5328" t="s">
        <v>9040</v>
      </c>
      <c r="G5328" t="s">
        <v>3751</v>
      </c>
      <c r="H5328" t="s">
        <v>3751</v>
      </c>
      <c r="I5328" t="s">
        <v>3751</v>
      </c>
      <c r="J5328">
        <v>0</v>
      </c>
      <c r="K5328">
        <v>0</v>
      </c>
    </row>
    <row r="5329" spans="1:11" x14ac:dyDescent="0.25">
      <c r="A5329" t="s">
        <v>9041</v>
      </c>
      <c r="G5329" t="s">
        <v>3751</v>
      </c>
      <c r="H5329" t="s">
        <v>3751</v>
      </c>
      <c r="I5329" t="s">
        <v>3751</v>
      </c>
      <c r="J5329">
        <v>0</v>
      </c>
      <c r="K5329">
        <v>0</v>
      </c>
    </row>
    <row r="5330" spans="1:11" x14ac:dyDescent="0.25">
      <c r="A5330" t="s">
        <v>9042</v>
      </c>
      <c r="G5330" t="s">
        <v>3751</v>
      </c>
      <c r="H5330" t="s">
        <v>3751</v>
      </c>
      <c r="I5330" t="s">
        <v>3751</v>
      </c>
      <c r="J5330">
        <v>0</v>
      </c>
      <c r="K5330">
        <v>0</v>
      </c>
    </row>
    <row r="5331" spans="1:11" x14ac:dyDescent="0.25">
      <c r="A5331" t="s">
        <v>9043</v>
      </c>
      <c r="G5331" t="s">
        <v>3751</v>
      </c>
      <c r="H5331" t="s">
        <v>3751</v>
      </c>
      <c r="I5331" t="s">
        <v>3751</v>
      </c>
      <c r="J5331">
        <v>0</v>
      </c>
      <c r="K5331">
        <v>0</v>
      </c>
    </row>
    <row r="5332" spans="1:11" x14ac:dyDescent="0.25">
      <c r="A5332" t="s">
        <v>9044</v>
      </c>
      <c r="G5332" t="s">
        <v>3751</v>
      </c>
      <c r="H5332" t="s">
        <v>3751</v>
      </c>
      <c r="I5332" t="s">
        <v>3751</v>
      </c>
      <c r="J5332">
        <v>0</v>
      </c>
      <c r="K5332">
        <v>0</v>
      </c>
    </row>
    <row r="5333" spans="1:11" x14ac:dyDescent="0.25">
      <c r="A5333" t="s">
        <v>9045</v>
      </c>
      <c r="G5333" t="s">
        <v>3751</v>
      </c>
      <c r="H5333" t="s">
        <v>3751</v>
      </c>
      <c r="I5333" t="s">
        <v>3751</v>
      </c>
      <c r="J5333">
        <v>0</v>
      </c>
      <c r="K5333">
        <v>0</v>
      </c>
    </row>
    <row r="5334" spans="1:11" x14ac:dyDescent="0.25">
      <c r="A5334" t="s">
        <v>9046</v>
      </c>
      <c r="G5334" t="s">
        <v>3751</v>
      </c>
      <c r="H5334" t="s">
        <v>3751</v>
      </c>
      <c r="I5334" t="s">
        <v>3751</v>
      </c>
      <c r="J5334">
        <v>0</v>
      </c>
      <c r="K5334">
        <v>0</v>
      </c>
    </row>
    <row r="5335" spans="1:11" x14ac:dyDescent="0.25">
      <c r="A5335" t="s">
        <v>9047</v>
      </c>
      <c r="G5335" t="s">
        <v>3751</v>
      </c>
      <c r="H5335" t="s">
        <v>3751</v>
      </c>
      <c r="I5335" t="s">
        <v>3751</v>
      </c>
      <c r="J5335">
        <v>0</v>
      </c>
      <c r="K5335">
        <v>0</v>
      </c>
    </row>
    <row r="5336" spans="1:11" x14ac:dyDescent="0.25">
      <c r="A5336" t="s">
        <v>9048</v>
      </c>
      <c r="G5336" t="s">
        <v>3751</v>
      </c>
      <c r="H5336" t="s">
        <v>3751</v>
      </c>
      <c r="I5336" t="s">
        <v>3751</v>
      </c>
      <c r="J5336">
        <v>0</v>
      </c>
      <c r="K5336">
        <v>0</v>
      </c>
    </row>
    <row r="5337" spans="1:11" x14ac:dyDescent="0.25">
      <c r="A5337" t="s">
        <v>9049</v>
      </c>
      <c r="G5337" t="s">
        <v>3751</v>
      </c>
      <c r="H5337" t="s">
        <v>3751</v>
      </c>
      <c r="I5337" t="s">
        <v>3751</v>
      </c>
      <c r="J5337">
        <v>0</v>
      </c>
      <c r="K5337">
        <v>0</v>
      </c>
    </row>
    <row r="5338" spans="1:11" x14ac:dyDescent="0.25">
      <c r="A5338" t="s">
        <v>9050</v>
      </c>
      <c r="G5338" t="s">
        <v>3751</v>
      </c>
      <c r="H5338" t="s">
        <v>3751</v>
      </c>
      <c r="I5338" t="s">
        <v>3751</v>
      </c>
      <c r="J5338">
        <v>0</v>
      </c>
      <c r="K5338">
        <v>0</v>
      </c>
    </row>
    <row r="5339" spans="1:11" x14ac:dyDescent="0.25">
      <c r="A5339" t="s">
        <v>9051</v>
      </c>
      <c r="G5339" t="s">
        <v>3751</v>
      </c>
      <c r="H5339" t="s">
        <v>3751</v>
      </c>
      <c r="I5339" t="s">
        <v>3751</v>
      </c>
      <c r="J5339">
        <v>0</v>
      </c>
      <c r="K5339">
        <v>0</v>
      </c>
    </row>
    <row r="5340" spans="1:11" x14ac:dyDescent="0.25">
      <c r="A5340" t="s">
        <v>9052</v>
      </c>
      <c r="G5340" t="s">
        <v>3751</v>
      </c>
      <c r="H5340" t="s">
        <v>3751</v>
      </c>
      <c r="I5340" t="s">
        <v>3751</v>
      </c>
      <c r="J5340">
        <v>0</v>
      </c>
      <c r="K5340">
        <v>0</v>
      </c>
    </row>
    <row r="5341" spans="1:11" x14ac:dyDescent="0.25">
      <c r="A5341" t="s">
        <v>9053</v>
      </c>
      <c r="G5341" t="s">
        <v>3751</v>
      </c>
      <c r="H5341" t="s">
        <v>3751</v>
      </c>
      <c r="I5341" t="s">
        <v>3751</v>
      </c>
      <c r="J5341">
        <v>0</v>
      </c>
      <c r="K5341">
        <v>0</v>
      </c>
    </row>
    <row r="5342" spans="1:11" x14ac:dyDescent="0.25">
      <c r="A5342" t="s">
        <v>9054</v>
      </c>
      <c r="G5342" t="s">
        <v>3751</v>
      </c>
      <c r="H5342" t="s">
        <v>3751</v>
      </c>
      <c r="I5342" t="s">
        <v>3751</v>
      </c>
      <c r="J5342">
        <v>0</v>
      </c>
      <c r="K5342">
        <v>0</v>
      </c>
    </row>
    <row r="5343" spans="1:11" x14ac:dyDescent="0.25">
      <c r="A5343" t="s">
        <v>9055</v>
      </c>
      <c r="G5343" t="s">
        <v>3751</v>
      </c>
      <c r="H5343" t="s">
        <v>3751</v>
      </c>
      <c r="I5343" t="s">
        <v>3751</v>
      </c>
      <c r="J5343">
        <v>0</v>
      </c>
      <c r="K5343">
        <v>0</v>
      </c>
    </row>
    <row r="5344" spans="1:11" x14ac:dyDescent="0.25">
      <c r="A5344" t="s">
        <v>9056</v>
      </c>
      <c r="G5344" t="s">
        <v>3751</v>
      </c>
      <c r="H5344" t="s">
        <v>3751</v>
      </c>
      <c r="I5344" t="s">
        <v>3751</v>
      </c>
      <c r="J5344">
        <v>0</v>
      </c>
      <c r="K5344">
        <v>0</v>
      </c>
    </row>
    <row r="5345" spans="1:11" x14ac:dyDescent="0.25">
      <c r="A5345" t="s">
        <v>9057</v>
      </c>
      <c r="G5345" t="s">
        <v>3751</v>
      </c>
      <c r="H5345" t="s">
        <v>3751</v>
      </c>
      <c r="I5345" t="s">
        <v>3751</v>
      </c>
      <c r="J5345">
        <v>0</v>
      </c>
      <c r="K5345">
        <v>0</v>
      </c>
    </row>
    <row r="5346" spans="1:11" x14ac:dyDescent="0.25">
      <c r="A5346" t="s">
        <v>9058</v>
      </c>
      <c r="G5346" t="s">
        <v>3751</v>
      </c>
      <c r="H5346" t="s">
        <v>3751</v>
      </c>
      <c r="I5346" t="s">
        <v>3751</v>
      </c>
      <c r="J5346">
        <v>0</v>
      </c>
      <c r="K5346">
        <v>0</v>
      </c>
    </row>
    <row r="5347" spans="1:11" x14ac:dyDescent="0.25">
      <c r="A5347" t="s">
        <v>9059</v>
      </c>
      <c r="G5347" t="s">
        <v>3751</v>
      </c>
      <c r="H5347" t="s">
        <v>3751</v>
      </c>
      <c r="I5347" t="s">
        <v>3751</v>
      </c>
      <c r="J5347">
        <v>0</v>
      </c>
      <c r="K5347">
        <v>0</v>
      </c>
    </row>
    <row r="5348" spans="1:11" x14ac:dyDescent="0.25">
      <c r="A5348" t="s">
        <v>9060</v>
      </c>
      <c r="G5348" t="s">
        <v>3751</v>
      </c>
      <c r="H5348" t="s">
        <v>3751</v>
      </c>
      <c r="I5348" t="s">
        <v>3751</v>
      </c>
      <c r="J5348">
        <v>0</v>
      </c>
      <c r="K5348">
        <v>0</v>
      </c>
    </row>
    <row r="5349" spans="1:11" x14ac:dyDescent="0.25">
      <c r="A5349" t="s">
        <v>9061</v>
      </c>
      <c r="G5349" t="s">
        <v>3751</v>
      </c>
      <c r="H5349" t="s">
        <v>3751</v>
      </c>
      <c r="I5349" t="s">
        <v>3751</v>
      </c>
      <c r="J5349">
        <v>0</v>
      </c>
      <c r="K5349">
        <v>0</v>
      </c>
    </row>
    <row r="5350" spans="1:11" x14ac:dyDescent="0.25">
      <c r="A5350" t="s">
        <v>9062</v>
      </c>
      <c r="G5350" t="s">
        <v>3751</v>
      </c>
      <c r="H5350" t="s">
        <v>3751</v>
      </c>
      <c r="I5350" t="s">
        <v>3751</v>
      </c>
      <c r="J5350">
        <v>0</v>
      </c>
      <c r="K5350">
        <v>0</v>
      </c>
    </row>
    <row r="5351" spans="1:11" x14ac:dyDescent="0.25">
      <c r="A5351" t="s">
        <v>9063</v>
      </c>
      <c r="G5351" t="s">
        <v>3751</v>
      </c>
      <c r="H5351" t="s">
        <v>3751</v>
      </c>
      <c r="I5351" t="s">
        <v>3751</v>
      </c>
      <c r="J5351">
        <v>0</v>
      </c>
      <c r="K5351">
        <v>0</v>
      </c>
    </row>
    <row r="5352" spans="1:11" x14ac:dyDescent="0.25">
      <c r="A5352" t="s">
        <v>9064</v>
      </c>
      <c r="G5352" t="s">
        <v>3751</v>
      </c>
      <c r="H5352" t="s">
        <v>3751</v>
      </c>
      <c r="I5352" t="s">
        <v>3751</v>
      </c>
      <c r="J5352">
        <v>0</v>
      </c>
      <c r="K5352">
        <v>0</v>
      </c>
    </row>
    <row r="5353" spans="1:11" x14ac:dyDescent="0.25">
      <c r="A5353" t="s">
        <v>9065</v>
      </c>
      <c r="G5353" t="s">
        <v>3751</v>
      </c>
      <c r="H5353" t="s">
        <v>3751</v>
      </c>
      <c r="I5353" t="s">
        <v>3751</v>
      </c>
      <c r="J5353">
        <v>0</v>
      </c>
      <c r="K5353">
        <v>0</v>
      </c>
    </row>
    <row r="5354" spans="1:11" x14ac:dyDescent="0.25">
      <c r="A5354" t="s">
        <v>9066</v>
      </c>
      <c r="G5354" t="s">
        <v>3751</v>
      </c>
      <c r="H5354" t="s">
        <v>3751</v>
      </c>
      <c r="I5354" t="s">
        <v>3751</v>
      </c>
      <c r="J5354">
        <v>0</v>
      </c>
      <c r="K5354">
        <v>0</v>
      </c>
    </row>
    <row r="5355" spans="1:11" x14ac:dyDescent="0.25">
      <c r="A5355" t="s">
        <v>9067</v>
      </c>
      <c r="G5355" t="s">
        <v>3751</v>
      </c>
      <c r="H5355" t="s">
        <v>3751</v>
      </c>
      <c r="I5355" t="s">
        <v>3751</v>
      </c>
      <c r="J5355">
        <v>0</v>
      </c>
      <c r="K5355">
        <v>0</v>
      </c>
    </row>
    <row r="5356" spans="1:11" x14ac:dyDescent="0.25">
      <c r="A5356" t="s">
        <v>9068</v>
      </c>
      <c r="G5356" t="s">
        <v>3751</v>
      </c>
      <c r="H5356" t="s">
        <v>3751</v>
      </c>
      <c r="I5356" t="s">
        <v>3751</v>
      </c>
      <c r="J5356">
        <v>0</v>
      </c>
      <c r="K5356">
        <v>0</v>
      </c>
    </row>
    <row r="5357" spans="1:11" x14ac:dyDescent="0.25">
      <c r="A5357" t="s">
        <v>9069</v>
      </c>
      <c r="G5357" t="s">
        <v>3751</v>
      </c>
      <c r="H5357" t="s">
        <v>3751</v>
      </c>
      <c r="I5357" t="s">
        <v>3751</v>
      </c>
      <c r="J5357">
        <v>0</v>
      </c>
      <c r="K5357">
        <v>0</v>
      </c>
    </row>
    <row r="5358" spans="1:11" x14ac:dyDescent="0.25">
      <c r="A5358" t="s">
        <v>9070</v>
      </c>
      <c r="G5358" t="s">
        <v>3751</v>
      </c>
      <c r="H5358" t="s">
        <v>3751</v>
      </c>
      <c r="I5358" t="s">
        <v>3751</v>
      </c>
      <c r="J5358">
        <v>0</v>
      </c>
      <c r="K5358">
        <v>0</v>
      </c>
    </row>
    <row r="5359" spans="1:11" x14ac:dyDescent="0.25">
      <c r="A5359" t="s">
        <v>9071</v>
      </c>
      <c r="G5359" t="s">
        <v>3751</v>
      </c>
      <c r="H5359" t="s">
        <v>3751</v>
      </c>
      <c r="I5359" t="s">
        <v>3751</v>
      </c>
      <c r="J5359">
        <v>0</v>
      </c>
      <c r="K5359">
        <v>0</v>
      </c>
    </row>
    <row r="5360" spans="1:11" x14ac:dyDescent="0.25">
      <c r="A5360" t="s">
        <v>9072</v>
      </c>
      <c r="G5360" t="s">
        <v>3751</v>
      </c>
      <c r="H5360" t="s">
        <v>3751</v>
      </c>
      <c r="I5360" t="s">
        <v>3751</v>
      </c>
      <c r="J5360">
        <v>0</v>
      </c>
      <c r="K5360">
        <v>0</v>
      </c>
    </row>
    <row r="5361" spans="1:11" x14ac:dyDescent="0.25">
      <c r="A5361" t="s">
        <v>9073</v>
      </c>
      <c r="G5361" t="s">
        <v>3751</v>
      </c>
      <c r="H5361" t="s">
        <v>3751</v>
      </c>
      <c r="I5361" t="s">
        <v>3751</v>
      </c>
      <c r="J5361">
        <v>0</v>
      </c>
      <c r="K5361">
        <v>0</v>
      </c>
    </row>
    <row r="5362" spans="1:11" x14ac:dyDescent="0.25">
      <c r="A5362" t="s">
        <v>9074</v>
      </c>
      <c r="G5362" t="s">
        <v>3751</v>
      </c>
      <c r="H5362" t="s">
        <v>3751</v>
      </c>
      <c r="I5362" t="s">
        <v>3751</v>
      </c>
      <c r="J5362">
        <v>0</v>
      </c>
      <c r="K5362">
        <v>0</v>
      </c>
    </row>
    <row r="5363" spans="1:11" x14ac:dyDescent="0.25">
      <c r="A5363" t="s">
        <v>8165</v>
      </c>
      <c r="G5363" t="s">
        <v>3751</v>
      </c>
      <c r="H5363" t="s">
        <v>3751</v>
      </c>
      <c r="I5363" t="s">
        <v>3751</v>
      </c>
      <c r="J5363">
        <v>0</v>
      </c>
      <c r="K5363">
        <v>0</v>
      </c>
    </row>
    <row r="5364" spans="1:11" x14ac:dyDescent="0.25">
      <c r="A5364" t="s">
        <v>9075</v>
      </c>
      <c r="G5364" t="s">
        <v>3751</v>
      </c>
      <c r="H5364" t="s">
        <v>3751</v>
      </c>
      <c r="I5364" t="s">
        <v>3751</v>
      </c>
      <c r="J5364">
        <v>0</v>
      </c>
      <c r="K5364">
        <v>0</v>
      </c>
    </row>
    <row r="5365" spans="1:11" x14ac:dyDescent="0.25">
      <c r="A5365" t="s">
        <v>9076</v>
      </c>
      <c r="G5365" t="s">
        <v>3751</v>
      </c>
      <c r="H5365" t="s">
        <v>3751</v>
      </c>
      <c r="I5365" t="s">
        <v>3751</v>
      </c>
      <c r="J5365">
        <v>0</v>
      </c>
      <c r="K5365">
        <v>0</v>
      </c>
    </row>
    <row r="5366" spans="1:11" x14ac:dyDescent="0.25">
      <c r="A5366" t="s">
        <v>9077</v>
      </c>
      <c r="G5366" t="s">
        <v>3751</v>
      </c>
      <c r="H5366" t="s">
        <v>3751</v>
      </c>
      <c r="I5366" t="s">
        <v>3751</v>
      </c>
      <c r="J5366">
        <v>0</v>
      </c>
      <c r="K5366">
        <v>0</v>
      </c>
    </row>
    <row r="5367" spans="1:11" x14ac:dyDescent="0.25">
      <c r="A5367" t="s">
        <v>9078</v>
      </c>
      <c r="G5367" t="s">
        <v>3751</v>
      </c>
      <c r="H5367" t="s">
        <v>3751</v>
      </c>
      <c r="I5367" t="s">
        <v>3751</v>
      </c>
      <c r="J5367">
        <v>0</v>
      </c>
      <c r="K5367">
        <v>0</v>
      </c>
    </row>
    <row r="5368" spans="1:11" x14ac:dyDescent="0.25">
      <c r="A5368" t="s">
        <v>9079</v>
      </c>
      <c r="G5368" t="s">
        <v>3751</v>
      </c>
      <c r="H5368" t="s">
        <v>3751</v>
      </c>
      <c r="I5368" t="s">
        <v>3751</v>
      </c>
      <c r="J5368">
        <v>0</v>
      </c>
      <c r="K5368">
        <v>0</v>
      </c>
    </row>
    <row r="5369" spans="1:11" x14ac:dyDescent="0.25">
      <c r="A5369" t="s">
        <v>9080</v>
      </c>
      <c r="G5369" t="s">
        <v>3751</v>
      </c>
      <c r="H5369" t="s">
        <v>3751</v>
      </c>
      <c r="I5369" t="s">
        <v>3751</v>
      </c>
      <c r="J5369">
        <v>0</v>
      </c>
      <c r="K5369">
        <v>0</v>
      </c>
    </row>
    <row r="5370" spans="1:11" x14ac:dyDescent="0.25">
      <c r="A5370" t="s">
        <v>9081</v>
      </c>
      <c r="G5370" t="s">
        <v>3751</v>
      </c>
      <c r="H5370" t="s">
        <v>3751</v>
      </c>
      <c r="I5370" t="s">
        <v>3751</v>
      </c>
      <c r="J5370">
        <v>0</v>
      </c>
      <c r="K5370">
        <v>0</v>
      </c>
    </row>
    <row r="5371" spans="1:11" x14ac:dyDescent="0.25">
      <c r="A5371" t="s">
        <v>9082</v>
      </c>
      <c r="G5371" t="s">
        <v>3751</v>
      </c>
      <c r="H5371" t="s">
        <v>3751</v>
      </c>
      <c r="I5371" t="s">
        <v>3751</v>
      </c>
      <c r="J5371">
        <v>0</v>
      </c>
      <c r="K5371">
        <v>0</v>
      </c>
    </row>
    <row r="5372" spans="1:11" x14ac:dyDescent="0.25">
      <c r="A5372" t="s">
        <v>9083</v>
      </c>
      <c r="G5372" t="s">
        <v>3751</v>
      </c>
      <c r="H5372" t="s">
        <v>3751</v>
      </c>
      <c r="I5372" t="s">
        <v>3751</v>
      </c>
      <c r="J5372">
        <v>0</v>
      </c>
      <c r="K5372">
        <v>0</v>
      </c>
    </row>
    <row r="5373" spans="1:11" x14ac:dyDescent="0.25">
      <c r="A5373" t="s">
        <v>9084</v>
      </c>
      <c r="G5373" t="s">
        <v>3751</v>
      </c>
      <c r="H5373" t="s">
        <v>3751</v>
      </c>
      <c r="I5373" t="s">
        <v>3751</v>
      </c>
      <c r="J5373">
        <v>0</v>
      </c>
      <c r="K5373">
        <v>0</v>
      </c>
    </row>
    <row r="5374" spans="1:11" x14ac:dyDescent="0.25">
      <c r="A5374" t="s">
        <v>9085</v>
      </c>
      <c r="G5374" t="s">
        <v>3751</v>
      </c>
      <c r="H5374" t="s">
        <v>3751</v>
      </c>
      <c r="I5374" t="s">
        <v>3751</v>
      </c>
      <c r="J5374">
        <v>0</v>
      </c>
      <c r="K5374">
        <v>0</v>
      </c>
    </row>
    <row r="5375" spans="1:11" x14ac:dyDescent="0.25">
      <c r="A5375" t="s">
        <v>9086</v>
      </c>
      <c r="G5375" t="s">
        <v>3751</v>
      </c>
      <c r="H5375" t="s">
        <v>3751</v>
      </c>
      <c r="I5375" t="s">
        <v>3751</v>
      </c>
      <c r="J5375">
        <v>0</v>
      </c>
      <c r="K5375">
        <v>0</v>
      </c>
    </row>
    <row r="5376" spans="1:11" x14ac:dyDescent="0.25">
      <c r="A5376" t="s">
        <v>9087</v>
      </c>
      <c r="G5376" t="s">
        <v>3751</v>
      </c>
      <c r="H5376" t="s">
        <v>3751</v>
      </c>
      <c r="I5376" t="s">
        <v>3751</v>
      </c>
      <c r="J5376">
        <v>0</v>
      </c>
      <c r="K5376">
        <v>0</v>
      </c>
    </row>
    <row r="5377" spans="1:11" x14ac:dyDescent="0.25">
      <c r="A5377" t="s">
        <v>9088</v>
      </c>
      <c r="G5377" t="s">
        <v>3751</v>
      </c>
      <c r="H5377" t="s">
        <v>3751</v>
      </c>
      <c r="I5377" t="s">
        <v>3751</v>
      </c>
      <c r="J5377">
        <v>0</v>
      </c>
      <c r="K5377">
        <v>0</v>
      </c>
    </row>
    <row r="5378" spans="1:11" x14ac:dyDescent="0.25">
      <c r="A5378" t="s">
        <v>9089</v>
      </c>
      <c r="G5378" t="s">
        <v>3751</v>
      </c>
      <c r="H5378" t="s">
        <v>3751</v>
      </c>
      <c r="I5378" t="s">
        <v>3751</v>
      </c>
      <c r="J5378">
        <v>0</v>
      </c>
      <c r="K5378">
        <v>0</v>
      </c>
    </row>
    <row r="5379" spans="1:11" x14ac:dyDescent="0.25">
      <c r="A5379" t="s">
        <v>9090</v>
      </c>
      <c r="G5379" t="s">
        <v>3751</v>
      </c>
      <c r="H5379" t="s">
        <v>3751</v>
      </c>
      <c r="I5379" t="s">
        <v>3751</v>
      </c>
      <c r="J5379">
        <v>0</v>
      </c>
      <c r="K5379">
        <v>0</v>
      </c>
    </row>
    <row r="5380" spans="1:11" x14ac:dyDescent="0.25">
      <c r="A5380" t="s">
        <v>9091</v>
      </c>
      <c r="G5380" t="s">
        <v>3751</v>
      </c>
      <c r="H5380" t="s">
        <v>3751</v>
      </c>
      <c r="I5380" t="s">
        <v>3751</v>
      </c>
      <c r="J5380">
        <v>0</v>
      </c>
      <c r="K5380">
        <v>0</v>
      </c>
    </row>
    <row r="5381" spans="1:11" x14ac:dyDescent="0.25">
      <c r="A5381" t="s">
        <v>9092</v>
      </c>
      <c r="G5381" t="s">
        <v>3751</v>
      </c>
      <c r="H5381" t="s">
        <v>3751</v>
      </c>
      <c r="I5381" t="s">
        <v>3751</v>
      </c>
      <c r="J5381">
        <v>0</v>
      </c>
      <c r="K5381">
        <v>0</v>
      </c>
    </row>
    <row r="5382" spans="1:11" x14ac:dyDescent="0.25">
      <c r="A5382" t="s">
        <v>9093</v>
      </c>
      <c r="G5382" t="s">
        <v>3751</v>
      </c>
      <c r="H5382" t="s">
        <v>3751</v>
      </c>
      <c r="I5382" t="s">
        <v>3751</v>
      </c>
      <c r="J5382">
        <v>0</v>
      </c>
      <c r="K5382">
        <v>0</v>
      </c>
    </row>
    <row r="5383" spans="1:11" x14ac:dyDescent="0.25">
      <c r="A5383" t="s">
        <v>9094</v>
      </c>
      <c r="G5383" t="s">
        <v>3751</v>
      </c>
      <c r="H5383" t="s">
        <v>3751</v>
      </c>
      <c r="I5383" t="s">
        <v>3751</v>
      </c>
      <c r="J5383">
        <v>0</v>
      </c>
      <c r="K5383">
        <v>0</v>
      </c>
    </row>
    <row r="5384" spans="1:11" x14ac:dyDescent="0.25">
      <c r="A5384" t="s">
        <v>9095</v>
      </c>
      <c r="G5384" t="s">
        <v>3751</v>
      </c>
      <c r="H5384" t="s">
        <v>3751</v>
      </c>
      <c r="I5384" t="s">
        <v>3751</v>
      </c>
      <c r="J5384">
        <v>0</v>
      </c>
      <c r="K5384">
        <v>0</v>
      </c>
    </row>
    <row r="5385" spans="1:11" x14ac:dyDescent="0.25">
      <c r="A5385" t="s">
        <v>9096</v>
      </c>
      <c r="G5385" t="s">
        <v>3751</v>
      </c>
      <c r="H5385" t="s">
        <v>3751</v>
      </c>
      <c r="I5385" t="s">
        <v>3751</v>
      </c>
      <c r="J5385">
        <v>0</v>
      </c>
      <c r="K5385">
        <v>0</v>
      </c>
    </row>
    <row r="5386" spans="1:11" x14ac:dyDescent="0.25">
      <c r="A5386" t="s">
        <v>9097</v>
      </c>
      <c r="G5386" t="s">
        <v>3751</v>
      </c>
      <c r="H5386" t="s">
        <v>3751</v>
      </c>
      <c r="I5386" t="s">
        <v>3751</v>
      </c>
      <c r="J5386">
        <v>0</v>
      </c>
      <c r="K5386">
        <v>0</v>
      </c>
    </row>
    <row r="5387" spans="1:11" x14ac:dyDescent="0.25">
      <c r="A5387" t="s">
        <v>9098</v>
      </c>
      <c r="G5387" t="s">
        <v>3751</v>
      </c>
      <c r="H5387" t="s">
        <v>3751</v>
      </c>
      <c r="I5387" t="s">
        <v>3751</v>
      </c>
      <c r="J5387">
        <v>0</v>
      </c>
      <c r="K5387">
        <v>0</v>
      </c>
    </row>
    <row r="5388" spans="1:11" x14ac:dyDescent="0.25">
      <c r="A5388" t="s">
        <v>9099</v>
      </c>
      <c r="G5388" t="s">
        <v>3751</v>
      </c>
      <c r="H5388" t="s">
        <v>3751</v>
      </c>
      <c r="I5388" t="s">
        <v>3751</v>
      </c>
      <c r="J5388">
        <v>0</v>
      </c>
      <c r="K5388">
        <v>0</v>
      </c>
    </row>
    <row r="5389" spans="1:11" x14ac:dyDescent="0.25">
      <c r="A5389" t="s">
        <v>9100</v>
      </c>
      <c r="G5389" t="s">
        <v>3751</v>
      </c>
      <c r="H5389" t="s">
        <v>3751</v>
      </c>
      <c r="I5389" t="s">
        <v>3751</v>
      </c>
      <c r="J5389">
        <v>0</v>
      </c>
      <c r="K5389">
        <v>0</v>
      </c>
    </row>
    <row r="5390" spans="1:11" x14ac:dyDescent="0.25">
      <c r="A5390" t="s">
        <v>9101</v>
      </c>
      <c r="G5390" t="s">
        <v>3751</v>
      </c>
      <c r="H5390" t="s">
        <v>3751</v>
      </c>
      <c r="I5390" t="s">
        <v>3751</v>
      </c>
      <c r="J5390">
        <v>0</v>
      </c>
      <c r="K5390">
        <v>0</v>
      </c>
    </row>
    <row r="5391" spans="1:11" x14ac:dyDescent="0.25">
      <c r="A5391" t="s">
        <v>9102</v>
      </c>
      <c r="G5391" t="s">
        <v>3751</v>
      </c>
      <c r="H5391" t="s">
        <v>3751</v>
      </c>
      <c r="I5391" t="s">
        <v>3751</v>
      </c>
      <c r="J5391">
        <v>0</v>
      </c>
      <c r="K5391">
        <v>0</v>
      </c>
    </row>
    <row r="5392" spans="1:11" x14ac:dyDescent="0.25">
      <c r="A5392" t="s">
        <v>9103</v>
      </c>
      <c r="G5392" t="s">
        <v>3751</v>
      </c>
      <c r="H5392" t="s">
        <v>3751</v>
      </c>
      <c r="I5392" t="s">
        <v>3751</v>
      </c>
      <c r="J5392">
        <v>0</v>
      </c>
      <c r="K5392">
        <v>0</v>
      </c>
    </row>
    <row r="5393" spans="1:11" x14ac:dyDescent="0.25">
      <c r="A5393" t="s">
        <v>9104</v>
      </c>
      <c r="G5393" t="s">
        <v>3751</v>
      </c>
      <c r="H5393" t="s">
        <v>3751</v>
      </c>
      <c r="I5393" t="s">
        <v>3751</v>
      </c>
      <c r="J5393">
        <v>0</v>
      </c>
      <c r="K5393">
        <v>0</v>
      </c>
    </row>
    <row r="5394" spans="1:11" x14ac:dyDescent="0.25">
      <c r="A5394" t="s">
        <v>9105</v>
      </c>
      <c r="G5394" t="s">
        <v>3751</v>
      </c>
      <c r="H5394" t="s">
        <v>3751</v>
      </c>
      <c r="I5394" t="s">
        <v>3751</v>
      </c>
      <c r="J5394">
        <v>0</v>
      </c>
      <c r="K5394">
        <v>0</v>
      </c>
    </row>
    <row r="5395" spans="1:11" x14ac:dyDescent="0.25">
      <c r="A5395" t="s">
        <v>9106</v>
      </c>
      <c r="G5395" t="s">
        <v>3751</v>
      </c>
      <c r="H5395" t="s">
        <v>3751</v>
      </c>
      <c r="I5395" t="s">
        <v>3751</v>
      </c>
      <c r="J5395">
        <v>0</v>
      </c>
      <c r="K5395">
        <v>0</v>
      </c>
    </row>
    <row r="5396" spans="1:11" x14ac:dyDescent="0.25">
      <c r="A5396" t="s">
        <v>9107</v>
      </c>
      <c r="G5396" t="s">
        <v>3751</v>
      </c>
      <c r="H5396" t="s">
        <v>3751</v>
      </c>
      <c r="I5396" t="s">
        <v>3751</v>
      </c>
      <c r="J5396">
        <v>0</v>
      </c>
      <c r="K5396">
        <v>0</v>
      </c>
    </row>
    <row r="5397" spans="1:11" x14ac:dyDescent="0.25">
      <c r="A5397" t="s">
        <v>9108</v>
      </c>
      <c r="G5397" t="s">
        <v>3751</v>
      </c>
      <c r="H5397" t="s">
        <v>3751</v>
      </c>
      <c r="I5397" t="s">
        <v>3751</v>
      </c>
      <c r="J5397">
        <v>0</v>
      </c>
      <c r="K5397">
        <v>0</v>
      </c>
    </row>
    <row r="5398" spans="1:11" x14ac:dyDescent="0.25">
      <c r="A5398" t="s">
        <v>9109</v>
      </c>
      <c r="G5398" t="s">
        <v>3751</v>
      </c>
      <c r="H5398" t="s">
        <v>3751</v>
      </c>
      <c r="I5398" t="s">
        <v>3751</v>
      </c>
      <c r="J5398">
        <v>0</v>
      </c>
      <c r="K5398">
        <v>0</v>
      </c>
    </row>
    <row r="5399" spans="1:11" x14ac:dyDescent="0.25">
      <c r="A5399" t="s">
        <v>9110</v>
      </c>
      <c r="G5399" t="s">
        <v>3751</v>
      </c>
      <c r="H5399" t="s">
        <v>3751</v>
      </c>
      <c r="I5399" t="s">
        <v>3751</v>
      </c>
      <c r="J5399">
        <v>0</v>
      </c>
      <c r="K5399">
        <v>0</v>
      </c>
    </row>
    <row r="5400" spans="1:11" x14ac:dyDescent="0.25">
      <c r="A5400" t="s">
        <v>9111</v>
      </c>
      <c r="G5400" t="s">
        <v>3751</v>
      </c>
      <c r="H5400" t="s">
        <v>3751</v>
      </c>
      <c r="I5400" t="s">
        <v>3751</v>
      </c>
      <c r="J5400">
        <v>0</v>
      </c>
      <c r="K5400">
        <v>0</v>
      </c>
    </row>
    <row r="5401" spans="1:11" x14ac:dyDescent="0.25">
      <c r="A5401" t="s">
        <v>9112</v>
      </c>
      <c r="G5401" t="s">
        <v>3751</v>
      </c>
      <c r="H5401" t="s">
        <v>3751</v>
      </c>
      <c r="I5401" t="s">
        <v>3751</v>
      </c>
      <c r="J5401">
        <v>0</v>
      </c>
      <c r="K5401">
        <v>0</v>
      </c>
    </row>
    <row r="5402" spans="1:11" x14ac:dyDescent="0.25">
      <c r="A5402" t="s">
        <v>9113</v>
      </c>
      <c r="G5402" t="s">
        <v>3751</v>
      </c>
      <c r="H5402" t="s">
        <v>3751</v>
      </c>
      <c r="I5402" t="s">
        <v>3751</v>
      </c>
      <c r="J5402">
        <v>0</v>
      </c>
      <c r="K5402">
        <v>0</v>
      </c>
    </row>
    <row r="5403" spans="1:11" x14ac:dyDescent="0.25">
      <c r="A5403" t="s">
        <v>9114</v>
      </c>
      <c r="G5403" t="s">
        <v>3751</v>
      </c>
      <c r="H5403" t="s">
        <v>3751</v>
      </c>
      <c r="I5403" t="s">
        <v>3751</v>
      </c>
      <c r="J5403">
        <v>0</v>
      </c>
      <c r="K5403">
        <v>0</v>
      </c>
    </row>
    <row r="5404" spans="1:11" x14ac:dyDescent="0.25">
      <c r="A5404" t="s">
        <v>9115</v>
      </c>
      <c r="G5404" t="s">
        <v>3751</v>
      </c>
      <c r="H5404" t="s">
        <v>3751</v>
      </c>
      <c r="I5404" t="s">
        <v>3751</v>
      </c>
      <c r="J5404">
        <v>0</v>
      </c>
      <c r="K5404">
        <v>0</v>
      </c>
    </row>
    <row r="5405" spans="1:11" x14ac:dyDescent="0.25">
      <c r="A5405" t="s">
        <v>9116</v>
      </c>
      <c r="G5405" t="s">
        <v>3751</v>
      </c>
      <c r="H5405" t="s">
        <v>3751</v>
      </c>
      <c r="I5405" t="s">
        <v>3751</v>
      </c>
      <c r="J5405">
        <v>0</v>
      </c>
      <c r="K5405">
        <v>0</v>
      </c>
    </row>
    <row r="5406" spans="1:11" x14ac:dyDescent="0.25">
      <c r="A5406" t="s">
        <v>9117</v>
      </c>
      <c r="G5406" t="s">
        <v>3751</v>
      </c>
      <c r="H5406" t="s">
        <v>3751</v>
      </c>
      <c r="I5406" t="s">
        <v>3751</v>
      </c>
      <c r="J5406">
        <v>0</v>
      </c>
      <c r="K5406">
        <v>0</v>
      </c>
    </row>
    <row r="5407" spans="1:11" x14ac:dyDescent="0.25">
      <c r="A5407" t="s">
        <v>9118</v>
      </c>
      <c r="G5407" t="s">
        <v>3751</v>
      </c>
      <c r="H5407" t="s">
        <v>3751</v>
      </c>
      <c r="I5407" t="s">
        <v>3751</v>
      </c>
      <c r="J5407">
        <v>0</v>
      </c>
      <c r="K5407">
        <v>0</v>
      </c>
    </row>
    <row r="5408" spans="1:11" x14ac:dyDescent="0.25">
      <c r="A5408" t="s">
        <v>9119</v>
      </c>
      <c r="G5408" t="s">
        <v>3751</v>
      </c>
      <c r="H5408" t="s">
        <v>3751</v>
      </c>
      <c r="I5408" t="s">
        <v>3751</v>
      </c>
      <c r="J5408">
        <v>0</v>
      </c>
      <c r="K5408">
        <v>0</v>
      </c>
    </row>
    <row r="5409" spans="1:11" x14ac:dyDescent="0.25">
      <c r="A5409" t="s">
        <v>8165</v>
      </c>
      <c r="G5409" t="s">
        <v>3751</v>
      </c>
      <c r="H5409" t="s">
        <v>3751</v>
      </c>
      <c r="I5409" t="s">
        <v>3751</v>
      </c>
      <c r="J5409">
        <v>0</v>
      </c>
      <c r="K5409">
        <v>0</v>
      </c>
    </row>
    <row r="5410" spans="1:11" x14ac:dyDescent="0.25">
      <c r="A5410" t="s">
        <v>8165</v>
      </c>
      <c r="G5410" t="s">
        <v>3751</v>
      </c>
      <c r="H5410" t="s">
        <v>3751</v>
      </c>
      <c r="I5410" t="s">
        <v>3751</v>
      </c>
      <c r="J5410">
        <v>0</v>
      </c>
      <c r="K5410">
        <v>0</v>
      </c>
    </row>
    <row r="5411" spans="1:11" x14ac:dyDescent="0.25">
      <c r="A5411" t="s">
        <v>9120</v>
      </c>
      <c r="G5411" t="s">
        <v>3751</v>
      </c>
      <c r="H5411" t="s">
        <v>3751</v>
      </c>
      <c r="I5411" t="s">
        <v>3751</v>
      </c>
      <c r="J5411">
        <v>0</v>
      </c>
      <c r="K5411">
        <v>0</v>
      </c>
    </row>
    <row r="5412" spans="1:11" x14ac:dyDescent="0.25">
      <c r="A5412" t="s">
        <v>9121</v>
      </c>
      <c r="G5412" t="s">
        <v>3751</v>
      </c>
      <c r="H5412" t="s">
        <v>3751</v>
      </c>
      <c r="I5412" t="s">
        <v>3751</v>
      </c>
      <c r="J5412">
        <v>0</v>
      </c>
      <c r="K5412">
        <v>0</v>
      </c>
    </row>
    <row r="5413" spans="1:11" x14ac:dyDescent="0.25">
      <c r="A5413" t="s">
        <v>9122</v>
      </c>
      <c r="G5413" t="s">
        <v>3751</v>
      </c>
      <c r="H5413" t="s">
        <v>3751</v>
      </c>
      <c r="I5413" t="s">
        <v>3751</v>
      </c>
      <c r="J5413">
        <v>0</v>
      </c>
      <c r="K5413">
        <v>0</v>
      </c>
    </row>
    <row r="5414" spans="1:11" x14ac:dyDescent="0.25">
      <c r="A5414" t="s">
        <v>9123</v>
      </c>
      <c r="G5414" t="s">
        <v>3751</v>
      </c>
      <c r="H5414" t="s">
        <v>3751</v>
      </c>
      <c r="I5414" t="s">
        <v>3751</v>
      </c>
      <c r="J5414">
        <v>0</v>
      </c>
      <c r="K5414">
        <v>0</v>
      </c>
    </row>
    <row r="5415" spans="1:11" x14ac:dyDescent="0.25">
      <c r="A5415" t="s">
        <v>9124</v>
      </c>
      <c r="G5415" t="s">
        <v>3751</v>
      </c>
      <c r="H5415" t="s">
        <v>3751</v>
      </c>
      <c r="I5415" t="s">
        <v>3751</v>
      </c>
      <c r="J5415">
        <v>0</v>
      </c>
      <c r="K5415">
        <v>0</v>
      </c>
    </row>
    <row r="5416" spans="1:11" x14ac:dyDescent="0.25">
      <c r="A5416" t="s">
        <v>9125</v>
      </c>
      <c r="G5416" t="s">
        <v>3751</v>
      </c>
      <c r="H5416" t="s">
        <v>3751</v>
      </c>
      <c r="I5416" t="s">
        <v>3751</v>
      </c>
      <c r="J5416">
        <v>0</v>
      </c>
      <c r="K5416">
        <v>0</v>
      </c>
    </row>
    <row r="5417" spans="1:11" x14ac:dyDescent="0.25">
      <c r="A5417" t="s">
        <v>9126</v>
      </c>
      <c r="G5417" t="s">
        <v>3751</v>
      </c>
      <c r="H5417" t="s">
        <v>3751</v>
      </c>
      <c r="I5417" t="s">
        <v>3751</v>
      </c>
      <c r="J5417">
        <v>0</v>
      </c>
      <c r="K5417">
        <v>0</v>
      </c>
    </row>
    <row r="5418" spans="1:11" x14ac:dyDescent="0.25">
      <c r="A5418" t="s">
        <v>9127</v>
      </c>
      <c r="G5418" t="s">
        <v>3751</v>
      </c>
      <c r="H5418" t="s">
        <v>3751</v>
      </c>
      <c r="I5418" t="s">
        <v>3751</v>
      </c>
      <c r="J5418">
        <v>0</v>
      </c>
      <c r="K5418">
        <v>0</v>
      </c>
    </row>
    <row r="5419" spans="1:11" x14ac:dyDescent="0.25">
      <c r="A5419" t="s">
        <v>9128</v>
      </c>
      <c r="G5419" t="s">
        <v>3751</v>
      </c>
      <c r="H5419" t="s">
        <v>3751</v>
      </c>
      <c r="I5419" t="s">
        <v>3751</v>
      </c>
      <c r="J5419">
        <v>0</v>
      </c>
      <c r="K5419">
        <v>0</v>
      </c>
    </row>
    <row r="5420" spans="1:11" x14ac:dyDescent="0.25">
      <c r="A5420" t="s">
        <v>9129</v>
      </c>
      <c r="G5420" t="s">
        <v>3751</v>
      </c>
      <c r="H5420" t="s">
        <v>3751</v>
      </c>
      <c r="I5420" t="s">
        <v>3751</v>
      </c>
      <c r="J5420">
        <v>0</v>
      </c>
      <c r="K5420">
        <v>0</v>
      </c>
    </row>
    <row r="5421" spans="1:11" x14ac:dyDescent="0.25">
      <c r="A5421" t="s">
        <v>9130</v>
      </c>
      <c r="G5421" t="s">
        <v>3751</v>
      </c>
      <c r="H5421" t="s">
        <v>3751</v>
      </c>
      <c r="I5421" t="s">
        <v>3751</v>
      </c>
      <c r="J5421">
        <v>0</v>
      </c>
      <c r="K5421">
        <v>0</v>
      </c>
    </row>
    <row r="5422" spans="1:11" x14ac:dyDescent="0.25">
      <c r="A5422" t="s">
        <v>9131</v>
      </c>
      <c r="G5422" t="s">
        <v>3751</v>
      </c>
      <c r="H5422" t="s">
        <v>3751</v>
      </c>
      <c r="I5422" t="s">
        <v>3751</v>
      </c>
      <c r="J5422">
        <v>0</v>
      </c>
      <c r="K5422">
        <v>0</v>
      </c>
    </row>
    <row r="5423" spans="1:11" x14ac:dyDescent="0.25">
      <c r="A5423" t="s">
        <v>9132</v>
      </c>
      <c r="G5423" t="s">
        <v>3751</v>
      </c>
      <c r="H5423" t="s">
        <v>3751</v>
      </c>
      <c r="I5423" t="s">
        <v>3751</v>
      </c>
      <c r="J5423">
        <v>0</v>
      </c>
      <c r="K5423">
        <v>0</v>
      </c>
    </row>
    <row r="5424" spans="1:11" x14ac:dyDescent="0.25">
      <c r="A5424" t="s">
        <v>9133</v>
      </c>
      <c r="G5424" t="s">
        <v>3751</v>
      </c>
      <c r="H5424" t="s">
        <v>3751</v>
      </c>
      <c r="I5424" t="s">
        <v>3751</v>
      </c>
      <c r="J5424">
        <v>0</v>
      </c>
      <c r="K5424">
        <v>0</v>
      </c>
    </row>
    <row r="5425" spans="1:11" x14ac:dyDescent="0.25">
      <c r="A5425" t="s">
        <v>9134</v>
      </c>
      <c r="G5425" t="s">
        <v>3751</v>
      </c>
      <c r="H5425" t="s">
        <v>3751</v>
      </c>
      <c r="I5425" t="s">
        <v>3751</v>
      </c>
      <c r="J5425">
        <v>0</v>
      </c>
      <c r="K5425">
        <v>0</v>
      </c>
    </row>
    <row r="5426" spans="1:11" x14ac:dyDescent="0.25">
      <c r="A5426" t="s">
        <v>9135</v>
      </c>
      <c r="G5426" t="s">
        <v>3751</v>
      </c>
      <c r="H5426" t="s">
        <v>3751</v>
      </c>
      <c r="I5426" t="s">
        <v>3751</v>
      </c>
      <c r="J5426">
        <v>0</v>
      </c>
      <c r="K5426">
        <v>0</v>
      </c>
    </row>
    <row r="5427" spans="1:11" x14ac:dyDescent="0.25">
      <c r="A5427" t="s">
        <v>9136</v>
      </c>
      <c r="G5427" t="s">
        <v>3751</v>
      </c>
      <c r="H5427" t="s">
        <v>3751</v>
      </c>
      <c r="I5427" t="s">
        <v>3751</v>
      </c>
      <c r="J5427">
        <v>0</v>
      </c>
      <c r="K5427">
        <v>0</v>
      </c>
    </row>
    <row r="5428" spans="1:11" x14ac:dyDescent="0.25">
      <c r="A5428" t="s">
        <v>9137</v>
      </c>
      <c r="G5428" t="s">
        <v>3751</v>
      </c>
      <c r="H5428" t="s">
        <v>3751</v>
      </c>
      <c r="I5428" t="s">
        <v>3751</v>
      </c>
      <c r="J5428">
        <v>0</v>
      </c>
      <c r="K5428">
        <v>0</v>
      </c>
    </row>
    <row r="5429" spans="1:11" x14ac:dyDescent="0.25">
      <c r="A5429" t="s">
        <v>9138</v>
      </c>
      <c r="G5429" t="s">
        <v>3751</v>
      </c>
      <c r="H5429" t="s">
        <v>3751</v>
      </c>
      <c r="I5429" t="s">
        <v>3751</v>
      </c>
      <c r="J5429">
        <v>0</v>
      </c>
      <c r="K5429">
        <v>0</v>
      </c>
    </row>
    <row r="5430" spans="1:11" x14ac:dyDescent="0.25">
      <c r="A5430" t="s">
        <v>9139</v>
      </c>
      <c r="G5430" t="s">
        <v>3751</v>
      </c>
      <c r="H5430" t="s">
        <v>3751</v>
      </c>
      <c r="I5430" t="s">
        <v>3751</v>
      </c>
      <c r="J5430">
        <v>0</v>
      </c>
      <c r="K5430">
        <v>0</v>
      </c>
    </row>
    <row r="5431" spans="1:11" x14ac:dyDescent="0.25">
      <c r="A5431" t="s">
        <v>9140</v>
      </c>
      <c r="G5431" t="s">
        <v>3751</v>
      </c>
      <c r="H5431" t="s">
        <v>3751</v>
      </c>
      <c r="I5431" t="s">
        <v>3751</v>
      </c>
      <c r="J5431">
        <v>0</v>
      </c>
      <c r="K5431">
        <v>0</v>
      </c>
    </row>
    <row r="5432" spans="1:11" x14ac:dyDescent="0.25">
      <c r="A5432" t="s">
        <v>8165</v>
      </c>
      <c r="G5432" t="s">
        <v>3751</v>
      </c>
      <c r="H5432" t="s">
        <v>3751</v>
      </c>
      <c r="I5432" t="s">
        <v>3751</v>
      </c>
      <c r="J5432">
        <v>0</v>
      </c>
      <c r="K5432">
        <v>0</v>
      </c>
    </row>
    <row r="5433" spans="1:11" x14ac:dyDescent="0.25">
      <c r="A5433" t="s">
        <v>8165</v>
      </c>
      <c r="G5433" t="s">
        <v>3751</v>
      </c>
      <c r="H5433" t="s">
        <v>3751</v>
      </c>
      <c r="I5433" t="s">
        <v>3751</v>
      </c>
      <c r="J5433">
        <v>0</v>
      </c>
      <c r="K5433">
        <v>0</v>
      </c>
    </row>
    <row r="5434" spans="1:11" x14ac:dyDescent="0.25">
      <c r="A5434" t="s">
        <v>8165</v>
      </c>
      <c r="G5434" t="s">
        <v>3751</v>
      </c>
      <c r="H5434" t="s">
        <v>3751</v>
      </c>
      <c r="I5434" t="s">
        <v>3751</v>
      </c>
      <c r="J5434">
        <v>0</v>
      </c>
      <c r="K5434">
        <v>0</v>
      </c>
    </row>
    <row r="5435" spans="1:11" x14ac:dyDescent="0.25">
      <c r="A5435" t="s">
        <v>8165</v>
      </c>
      <c r="G5435" t="s">
        <v>3751</v>
      </c>
      <c r="H5435" t="s">
        <v>3751</v>
      </c>
      <c r="I5435" t="s">
        <v>3751</v>
      </c>
      <c r="J5435">
        <v>0</v>
      </c>
      <c r="K5435">
        <v>0</v>
      </c>
    </row>
    <row r="5436" spans="1:11" x14ac:dyDescent="0.25">
      <c r="A5436" t="s">
        <v>8165</v>
      </c>
      <c r="G5436" t="s">
        <v>3751</v>
      </c>
      <c r="H5436" t="s">
        <v>3751</v>
      </c>
      <c r="I5436" t="s">
        <v>3751</v>
      </c>
      <c r="J5436">
        <v>0</v>
      </c>
      <c r="K5436">
        <v>0</v>
      </c>
    </row>
    <row r="5437" spans="1:11" x14ac:dyDescent="0.25">
      <c r="A5437" t="s">
        <v>8165</v>
      </c>
      <c r="G5437" t="s">
        <v>3751</v>
      </c>
      <c r="H5437" t="s">
        <v>3751</v>
      </c>
      <c r="I5437" t="s">
        <v>3751</v>
      </c>
      <c r="J5437">
        <v>0</v>
      </c>
      <c r="K5437">
        <v>0</v>
      </c>
    </row>
    <row r="5438" spans="1:11" x14ac:dyDescent="0.25">
      <c r="A5438" t="s">
        <v>8165</v>
      </c>
      <c r="G5438" t="s">
        <v>3751</v>
      </c>
      <c r="H5438" t="s">
        <v>3751</v>
      </c>
      <c r="I5438" t="s">
        <v>3751</v>
      </c>
      <c r="J5438">
        <v>0</v>
      </c>
      <c r="K5438">
        <v>0</v>
      </c>
    </row>
    <row r="5439" spans="1:11" x14ac:dyDescent="0.25">
      <c r="A5439" t="s">
        <v>8165</v>
      </c>
      <c r="G5439" t="s">
        <v>3751</v>
      </c>
      <c r="H5439" t="s">
        <v>3751</v>
      </c>
      <c r="I5439" t="s">
        <v>3751</v>
      </c>
      <c r="J5439">
        <v>0</v>
      </c>
      <c r="K5439">
        <v>0</v>
      </c>
    </row>
    <row r="5440" spans="1:11" x14ac:dyDescent="0.25">
      <c r="A5440" t="s">
        <v>8165</v>
      </c>
      <c r="G5440" t="s">
        <v>3751</v>
      </c>
      <c r="H5440" t="s">
        <v>3751</v>
      </c>
      <c r="I5440" t="s">
        <v>3751</v>
      </c>
      <c r="J5440">
        <v>0</v>
      </c>
      <c r="K5440">
        <v>0</v>
      </c>
    </row>
    <row r="5441" spans="1:11" x14ac:dyDescent="0.25">
      <c r="A5441" t="s">
        <v>9141</v>
      </c>
      <c r="G5441" t="s">
        <v>3751</v>
      </c>
      <c r="H5441" t="s">
        <v>3751</v>
      </c>
      <c r="I5441" t="s">
        <v>3751</v>
      </c>
      <c r="J5441">
        <v>0</v>
      </c>
      <c r="K5441">
        <v>0</v>
      </c>
    </row>
    <row r="5442" spans="1:11" x14ac:dyDescent="0.25">
      <c r="A5442" t="s">
        <v>9142</v>
      </c>
      <c r="G5442" t="s">
        <v>3751</v>
      </c>
      <c r="H5442" t="s">
        <v>3751</v>
      </c>
      <c r="I5442" t="s">
        <v>3751</v>
      </c>
      <c r="J5442">
        <v>0</v>
      </c>
      <c r="K5442">
        <v>0</v>
      </c>
    </row>
    <row r="5443" spans="1:11" x14ac:dyDescent="0.25">
      <c r="A5443" t="s">
        <v>9143</v>
      </c>
      <c r="G5443" t="s">
        <v>3751</v>
      </c>
      <c r="H5443" t="s">
        <v>3751</v>
      </c>
      <c r="I5443" t="s">
        <v>3751</v>
      </c>
      <c r="J5443">
        <v>0</v>
      </c>
      <c r="K5443">
        <v>0</v>
      </c>
    </row>
    <row r="5444" spans="1:11" x14ac:dyDescent="0.25">
      <c r="A5444" t="s">
        <v>9144</v>
      </c>
      <c r="G5444" t="s">
        <v>3751</v>
      </c>
      <c r="H5444" t="s">
        <v>3751</v>
      </c>
      <c r="I5444" t="s">
        <v>3751</v>
      </c>
      <c r="J5444">
        <v>0</v>
      </c>
      <c r="K5444">
        <v>0</v>
      </c>
    </row>
    <row r="5445" spans="1:11" x14ac:dyDescent="0.25">
      <c r="A5445" t="s">
        <v>9145</v>
      </c>
      <c r="G5445" t="s">
        <v>3751</v>
      </c>
      <c r="H5445" t="s">
        <v>3751</v>
      </c>
      <c r="I5445" t="s">
        <v>3751</v>
      </c>
      <c r="J5445">
        <v>0</v>
      </c>
      <c r="K5445">
        <v>0</v>
      </c>
    </row>
    <row r="5446" spans="1:11" x14ac:dyDescent="0.25">
      <c r="A5446" t="s">
        <v>9146</v>
      </c>
      <c r="G5446" t="s">
        <v>3751</v>
      </c>
      <c r="H5446" t="s">
        <v>3751</v>
      </c>
      <c r="I5446" t="s">
        <v>3751</v>
      </c>
      <c r="J5446">
        <v>0</v>
      </c>
      <c r="K5446">
        <v>0</v>
      </c>
    </row>
    <row r="5447" spans="1:11" x14ac:dyDescent="0.25">
      <c r="A5447" t="s">
        <v>9147</v>
      </c>
      <c r="G5447" t="s">
        <v>3751</v>
      </c>
      <c r="H5447" t="s">
        <v>3751</v>
      </c>
      <c r="I5447" t="s">
        <v>3751</v>
      </c>
      <c r="J5447">
        <v>0</v>
      </c>
      <c r="K5447">
        <v>0</v>
      </c>
    </row>
    <row r="5448" spans="1:11" x14ac:dyDescent="0.25">
      <c r="A5448" t="s">
        <v>9148</v>
      </c>
      <c r="G5448" t="s">
        <v>3751</v>
      </c>
      <c r="H5448" t="s">
        <v>3751</v>
      </c>
      <c r="I5448" t="s">
        <v>3751</v>
      </c>
      <c r="J5448">
        <v>0</v>
      </c>
      <c r="K5448">
        <v>0</v>
      </c>
    </row>
    <row r="5449" spans="1:11" x14ac:dyDescent="0.25">
      <c r="A5449" t="s">
        <v>9149</v>
      </c>
      <c r="G5449" t="s">
        <v>3751</v>
      </c>
      <c r="H5449" t="s">
        <v>3751</v>
      </c>
      <c r="I5449" t="s">
        <v>3751</v>
      </c>
      <c r="J5449">
        <v>0</v>
      </c>
      <c r="K5449">
        <v>0</v>
      </c>
    </row>
    <row r="5450" spans="1:11" x14ac:dyDescent="0.25">
      <c r="A5450" t="s">
        <v>9150</v>
      </c>
      <c r="G5450" t="s">
        <v>3751</v>
      </c>
      <c r="H5450" t="s">
        <v>3751</v>
      </c>
      <c r="I5450" t="s">
        <v>3751</v>
      </c>
      <c r="J5450">
        <v>0</v>
      </c>
      <c r="K5450">
        <v>0</v>
      </c>
    </row>
    <row r="5451" spans="1:11" x14ac:dyDescent="0.25">
      <c r="A5451" t="s">
        <v>9151</v>
      </c>
      <c r="G5451" t="s">
        <v>3751</v>
      </c>
      <c r="H5451" t="s">
        <v>3751</v>
      </c>
      <c r="I5451" t="s">
        <v>3751</v>
      </c>
      <c r="J5451">
        <v>0</v>
      </c>
      <c r="K5451">
        <v>0</v>
      </c>
    </row>
    <row r="5452" spans="1:11" x14ac:dyDescent="0.25">
      <c r="A5452" t="s">
        <v>9152</v>
      </c>
      <c r="G5452" t="s">
        <v>3751</v>
      </c>
      <c r="H5452" t="s">
        <v>3751</v>
      </c>
      <c r="I5452" t="s">
        <v>3751</v>
      </c>
      <c r="J5452">
        <v>0</v>
      </c>
      <c r="K5452">
        <v>0</v>
      </c>
    </row>
    <row r="5453" spans="1:11" x14ac:dyDescent="0.25">
      <c r="A5453" t="s">
        <v>9153</v>
      </c>
      <c r="G5453" t="s">
        <v>3751</v>
      </c>
      <c r="H5453" t="s">
        <v>3751</v>
      </c>
      <c r="I5453" t="s">
        <v>3751</v>
      </c>
      <c r="J5453">
        <v>0</v>
      </c>
      <c r="K5453">
        <v>0</v>
      </c>
    </row>
    <row r="5454" spans="1:11" x14ac:dyDescent="0.25">
      <c r="A5454" t="s">
        <v>9154</v>
      </c>
      <c r="G5454" t="s">
        <v>3751</v>
      </c>
      <c r="H5454" t="s">
        <v>3751</v>
      </c>
      <c r="I5454" t="s">
        <v>3751</v>
      </c>
      <c r="J5454">
        <v>0</v>
      </c>
      <c r="K5454">
        <v>0</v>
      </c>
    </row>
    <row r="5455" spans="1:11" x14ac:dyDescent="0.25">
      <c r="A5455" t="s">
        <v>9155</v>
      </c>
      <c r="G5455" t="s">
        <v>3751</v>
      </c>
      <c r="H5455" t="s">
        <v>3751</v>
      </c>
      <c r="I5455" t="s">
        <v>3751</v>
      </c>
      <c r="J5455">
        <v>0</v>
      </c>
      <c r="K5455">
        <v>0</v>
      </c>
    </row>
    <row r="5456" spans="1:11" x14ac:dyDescent="0.25">
      <c r="A5456" t="s">
        <v>9156</v>
      </c>
      <c r="G5456" t="s">
        <v>3751</v>
      </c>
      <c r="H5456" t="s">
        <v>3751</v>
      </c>
      <c r="I5456" t="s">
        <v>3751</v>
      </c>
      <c r="J5456">
        <v>0</v>
      </c>
      <c r="K5456">
        <v>0</v>
      </c>
    </row>
    <row r="5457" spans="1:11" x14ac:dyDescent="0.25">
      <c r="A5457" t="s">
        <v>9157</v>
      </c>
      <c r="G5457" t="s">
        <v>3751</v>
      </c>
      <c r="H5457" t="s">
        <v>3751</v>
      </c>
      <c r="I5457" t="s">
        <v>3751</v>
      </c>
      <c r="J5457">
        <v>0</v>
      </c>
      <c r="K5457">
        <v>0</v>
      </c>
    </row>
    <row r="5458" spans="1:11" x14ac:dyDescent="0.25">
      <c r="A5458" t="s">
        <v>9158</v>
      </c>
      <c r="G5458" t="s">
        <v>3751</v>
      </c>
      <c r="H5458" t="s">
        <v>3751</v>
      </c>
      <c r="I5458" t="s">
        <v>3751</v>
      </c>
      <c r="J5458">
        <v>0</v>
      </c>
      <c r="K5458">
        <v>0</v>
      </c>
    </row>
    <row r="5459" spans="1:11" x14ac:dyDescent="0.25">
      <c r="A5459" t="s">
        <v>9159</v>
      </c>
      <c r="G5459" t="s">
        <v>3751</v>
      </c>
      <c r="H5459" t="s">
        <v>3751</v>
      </c>
      <c r="I5459" t="s">
        <v>3751</v>
      </c>
      <c r="J5459">
        <v>0</v>
      </c>
      <c r="K5459">
        <v>0</v>
      </c>
    </row>
    <row r="5460" spans="1:11" x14ac:dyDescent="0.25">
      <c r="A5460" t="s">
        <v>9160</v>
      </c>
      <c r="G5460" t="s">
        <v>3751</v>
      </c>
      <c r="H5460" t="s">
        <v>3751</v>
      </c>
      <c r="I5460" t="s">
        <v>3751</v>
      </c>
      <c r="J5460">
        <v>0</v>
      </c>
      <c r="K5460">
        <v>0</v>
      </c>
    </row>
    <row r="5461" spans="1:11" x14ac:dyDescent="0.25">
      <c r="A5461" t="s">
        <v>9161</v>
      </c>
      <c r="G5461" t="s">
        <v>3751</v>
      </c>
      <c r="H5461" t="s">
        <v>3751</v>
      </c>
      <c r="I5461" t="s">
        <v>3751</v>
      </c>
      <c r="J5461">
        <v>0</v>
      </c>
      <c r="K5461">
        <v>0</v>
      </c>
    </row>
    <row r="5462" spans="1:11" x14ac:dyDescent="0.25">
      <c r="A5462" t="s">
        <v>9162</v>
      </c>
      <c r="G5462" t="s">
        <v>3751</v>
      </c>
      <c r="H5462" t="s">
        <v>3751</v>
      </c>
      <c r="I5462" t="s">
        <v>3751</v>
      </c>
      <c r="J5462">
        <v>0</v>
      </c>
      <c r="K5462">
        <v>0</v>
      </c>
    </row>
    <row r="5463" spans="1:11" x14ac:dyDescent="0.25">
      <c r="A5463" t="s">
        <v>9163</v>
      </c>
      <c r="G5463" t="s">
        <v>3751</v>
      </c>
      <c r="H5463" t="s">
        <v>3751</v>
      </c>
      <c r="I5463" t="s">
        <v>3751</v>
      </c>
      <c r="J5463">
        <v>0</v>
      </c>
      <c r="K5463">
        <v>0</v>
      </c>
    </row>
    <row r="5464" spans="1:11" x14ac:dyDescent="0.25">
      <c r="A5464" t="s">
        <v>9164</v>
      </c>
      <c r="G5464" t="s">
        <v>3751</v>
      </c>
      <c r="H5464" t="s">
        <v>3751</v>
      </c>
      <c r="I5464" t="s">
        <v>3751</v>
      </c>
      <c r="J5464">
        <v>0</v>
      </c>
      <c r="K5464">
        <v>0</v>
      </c>
    </row>
    <row r="5465" spans="1:11" x14ac:dyDescent="0.25">
      <c r="A5465" t="s">
        <v>9165</v>
      </c>
      <c r="G5465" t="s">
        <v>3751</v>
      </c>
      <c r="H5465" t="s">
        <v>3751</v>
      </c>
      <c r="I5465" t="s">
        <v>3751</v>
      </c>
      <c r="J5465">
        <v>0</v>
      </c>
      <c r="K5465">
        <v>0</v>
      </c>
    </row>
    <row r="5466" spans="1:11" x14ac:dyDescent="0.25">
      <c r="A5466" t="s">
        <v>9166</v>
      </c>
      <c r="G5466" t="s">
        <v>3751</v>
      </c>
      <c r="H5466" t="s">
        <v>3751</v>
      </c>
      <c r="I5466" t="s">
        <v>3751</v>
      </c>
      <c r="J5466">
        <v>0</v>
      </c>
      <c r="K5466">
        <v>0</v>
      </c>
    </row>
    <row r="5467" spans="1:11" x14ac:dyDescent="0.25">
      <c r="A5467" t="s">
        <v>9167</v>
      </c>
      <c r="G5467" t="s">
        <v>3751</v>
      </c>
      <c r="H5467" t="s">
        <v>3751</v>
      </c>
      <c r="I5467" t="s">
        <v>3751</v>
      </c>
      <c r="J5467">
        <v>0</v>
      </c>
      <c r="K5467">
        <v>0</v>
      </c>
    </row>
    <row r="5468" spans="1:11" x14ac:dyDescent="0.25">
      <c r="A5468" t="s">
        <v>9168</v>
      </c>
      <c r="G5468" t="s">
        <v>3751</v>
      </c>
      <c r="H5468" t="s">
        <v>3751</v>
      </c>
      <c r="I5468" t="s">
        <v>3751</v>
      </c>
      <c r="J5468">
        <v>0</v>
      </c>
      <c r="K5468">
        <v>0</v>
      </c>
    </row>
    <row r="5469" spans="1:11" x14ac:dyDescent="0.25">
      <c r="A5469" t="s">
        <v>9169</v>
      </c>
      <c r="G5469" t="s">
        <v>3751</v>
      </c>
      <c r="H5469" t="s">
        <v>3751</v>
      </c>
      <c r="I5469" t="s">
        <v>3751</v>
      </c>
      <c r="J5469">
        <v>0</v>
      </c>
      <c r="K5469">
        <v>0</v>
      </c>
    </row>
    <row r="5470" spans="1:11" x14ac:dyDescent="0.25">
      <c r="A5470" t="s">
        <v>9170</v>
      </c>
      <c r="G5470" t="s">
        <v>3751</v>
      </c>
      <c r="H5470" t="s">
        <v>3751</v>
      </c>
      <c r="I5470" t="s">
        <v>3751</v>
      </c>
      <c r="J5470">
        <v>0</v>
      </c>
      <c r="K5470">
        <v>0</v>
      </c>
    </row>
    <row r="5471" spans="1:11" x14ac:dyDescent="0.25">
      <c r="A5471" t="s">
        <v>9171</v>
      </c>
      <c r="G5471" t="s">
        <v>3751</v>
      </c>
      <c r="H5471" t="s">
        <v>3751</v>
      </c>
      <c r="I5471" t="s">
        <v>3751</v>
      </c>
      <c r="J5471">
        <v>0</v>
      </c>
      <c r="K5471">
        <v>0</v>
      </c>
    </row>
    <row r="5472" spans="1:11" x14ac:dyDescent="0.25">
      <c r="A5472" t="s">
        <v>9172</v>
      </c>
      <c r="G5472" t="s">
        <v>3751</v>
      </c>
      <c r="H5472" t="s">
        <v>3751</v>
      </c>
      <c r="I5472" t="s">
        <v>3751</v>
      </c>
      <c r="J5472">
        <v>0</v>
      </c>
      <c r="K5472">
        <v>0</v>
      </c>
    </row>
    <row r="5473" spans="1:11" x14ac:dyDescent="0.25">
      <c r="A5473" t="s">
        <v>9173</v>
      </c>
      <c r="G5473" t="s">
        <v>3751</v>
      </c>
      <c r="H5473" t="s">
        <v>3751</v>
      </c>
      <c r="I5473" t="s">
        <v>3751</v>
      </c>
      <c r="J5473">
        <v>0</v>
      </c>
      <c r="K5473">
        <v>0</v>
      </c>
    </row>
    <row r="5474" spans="1:11" x14ac:dyDescent="0.25">
      <c r="A5474" t="s">
        <v>9174</v>
      </c>
      <c r="G5474" t="s">
        <v>3751</v>
      </c>
      <c r="H5474" t="s">
        <v>3751</v>
      </c>
      <c r="I5474" t="s">
        <v>3751</v>
      </c>
      <c r="J5474">
        <v>0</v>
      </c>
      <c r="K5474">
        <v>0</v>
      </c>
    </row>
    <row r="5475" spans="1:11" x14ac:dyDescent="0.25">
      <c r="A5475" t="s">
        <v>9175</v>
      </c>
      <c r="G5475" t="s">
        <v>3751</v>
      </c>
      <c r="H5475" t="s">
        <v>3751</v>
      </c>
      <c r="I5475" t="s">
        <v>3751</v>
      </c>
      <c r="J5475">
        <v>0</v>
      </c>
      <c r="K5475">
        <v>0</v>
      </c>
    </row>
    <row r="5476" spans="1:11" x14ac:dyDescent="0.25">
      <c r="A5476" t="s">
        <v>9176</v>
      </c>
      <c r="G5476" t="s">
        <v>3751</v>
      </c>
      <c r="H5476" t="s">
        <v>3751</v>
      </c>
      <c r="I5476" t="s">
        <v>3751</v>
      </c>
      <c r="J5476">
        <v>0</v>
      </c>
      <c r="K5476">
        <v>0</v>
      </c>
    </row>
    <row r="5477" spans="1:11" x14ac:dyDescent="0.25">
      <c r="A5477" t="s">
        <v>9177</v>
      </c>
      <c r="G5477" t="s">
        <v>3751</v>
      </c>
      <c r="H5477" t="s">
        <v>3751</v>
      </c>
      <c r="I5477" t="s">
        <v>3751</v>
      </c>
      <c r="J5477">
        <v>0</v>
      </c>
      <c r="K5477">
        <v>0</v>
      </c>
    </row>
    <row r="5478" spans="1:11" x14ac:dyDescent="0.25">
      <c r="A5478" t="s">
        <v>9178</v>
      </c>
      <c r="G5478" t="s">
        <v>3751</v>
      </c>
      <c r="H5478" t="s">
        <v>3751</v>
      </c>
      <c r="I5478" t="s">
        <v>3751</v>
      </c>
      <c r="J5478">
        <v>0</v>
      </c>
      <c r="K5478">
        <v>0</v>
      </c>
    </row>
    <row r="5479" spans="1:11" x14ac:dyDescent="0.25">
      <c r="A5479" t="s">
        <v>9179</v>
      </c>
      <c r="G5479" t="s">
        <v>3751</v>
      </c>
      <c r="H5479" t="s">
        <v>3751</v>
      </c>
      <c r="I5479" t="s">
        <v>3751</v>
      </c>
      <c r="J5479">
        <v>0</v>
      </c>
      <c r="K5479">
        <v>0</v>
      </c>
    </row>
    <row r="5480" spans="1:11" x14ac:dyDescent="0.25">
      <c r="A5480" t="s">
        <v>9180</v>
      </c>
      <c r="G5480" t="s">
        <v>3751</v>
      </c>
      <c r="H5480" t="s">
        <v>3751</v>
      </c>
      <c r="I5480" t="s">
        <v>3751</v>
      </c>
      <c r="J5480">
        <v>0</v>
      </c>
      <c r="K5480">
        <v>0</v>
      </c>
    </row>
    <row r="5481" spans="1:11" x14ac:dyDescent="0.25">
      <c r="A5481" t="s">
        <v>9181</v>
      </c>
      <c r="G5481" t="s">
        <v>3751</v>
      </c>
      <c r="H5481" t="s">
        <v>3751</v>
      </c>
      <c r="I5481" t="s">
        <v>3751</v>
      </c>
      <c r="J5481">
        <v>0</v>
      </c>
      <c r="K5481">
        <v>0</v>
      </c>
    </row>
    <row r="5482" spans="1:11" x14ac:dyDescent="0.25">
      <c r="A5482" t="s">
        <v>9182</v>
      </c>
      <c r="G5482" t="s">
        <v>3751</v>
      </c>
      <c r="H5482" t="s">
        <v>3751</v>
      </c>
      <c r="I5482" t="s">
        <v>3751</v>
      </c>
      <c r="J5482">
        <v>0</v>
      </c>
      <c r="K5482">
        <v>0</v>
      </c>
    </row>
    <row r="5483" spans="1:11" x14ac:dyDescent="0.25">
      <c r="A5483" t="s">
        <v>9183</v>
      </c>
      <c r="G5483" t="s">
        <v>3751</v>
      </c>
      <c r="H5483" t="s">
        <v>3751</v>
      </c>
      <c r="I5483" t="s">
        <v>3751</v>
      </c>
      <c r="J5483">
        <v>0</v>
      </c>
      <c r="K5483">
        <v>0</v>
      </c>
    </row>
    <row r="5484" spans="1:11" x14ac:dyDescent="0.25">
      <c r="A5484" t="s">
        <v>9184</v>
      </c>
      <c r="G5484" t="s">
        <v>3751</v>
      </c>
      <c r="H5484" t="s">
        <v>3751</v>
      </c>
      <c r="I5484" t="s">
        <v>3751</v>
      </c>
      <c r="J5484">
        <v>0</v>
      </c>
      <c r="K5484">
        <v>0</v>
      </c>
    </row>
    <row r="5485" spans="1:11" x14ac:dyDescent="0.25">
      <c r="A5485" t="s">
        <v>9185</v>
      </c>
      <c r="G5485" t="s">
        <v>3751</v>
      </c>
      <c r="H5485" t="s">
        <v>3751</v>
      </c>
      <c r="I5485" t="s">
        <v>3751</v>
      </c>
      <c r="J5485">
        <v>0</v>
      </c>
      <c r="K5485">
        <v>0</v>
      </c>
    </row>
    <row r="5486" spans="1:11" x14ac:dyDescent="0.25">
      <c r="A5486" t="s">
        <v>9186</v>
      </c>
      <c r="G5486" t="s">
        <v>3751</v>
      </c>
      <c r="H5486" t="s">
        <v>3751</v>
      </c>
      <c r="I5486" t="s">
        <v>3751</v>
      </c>
      <c r="J5486">
        <v>0</v>
      </c>
      <c r="K5486">
        <v>0</v>
      </c>
    </row>
    <row r="5487" spans="1:11" x14ac:dyDescent="0.25">
      <c r="A5487" t="s">
        <v>9187</v>
      </c>
      <c r="G5487" t="s">
        <v>3751</v>
      </c>
      <c r="H5487" t="s">
        <v>3751</v>
      </c>
      <c r="I5487" t="s">
        <v>3751</v>
      </c>
      <c r="J5487">
        <v>0</v>
      </c>
      <c r="K5487">
        <v>0</v>
      </c>
    </row>
    <row r="5488" spans="1:11" x14ac:dyDescent="0.25">
      <c r="A5488" t="s">
        <v>9188</v>
      </c>
      <c r="G5488" t="s">
        <v>3751</v>
      </c>
      <c r="H5488" t="s">
        <v>3751</v>
      </c>
      <c r="I5488" t="s">
        <v>3751</v>
      </c>
      <c r="J5488">
        <v>0</v>
      </c>
      <c r="K5488">
        <v>0</v>
      </c>
    </row>
    <row r="5489" spans="1:11" x14ac:dyDescent="0.25">
      <c r="A5489" t="s">
        <v>9189</v>
      </c>
      <c r="G5489" t="s">
        <v>3751</v>
      </c>
      <c r="H5489" t="s">
        <v>3751</v>
      </c>
      <c r="I5489" t="s">
        <v>3751</v>
      </c>
      <c r="J5489">
        <v>0</v>
      </c>
      <c r="K5489">
        <v>0</v>
      </c>
    </row>
    <row r="5490" spans="1:11" x14ac:dyDescent="0.25">
      <c r="A5490" t="s">
        <v>9190</v>
      </c>
      <c r="G5490" t="s">
        <v>3751</v>
      </c>
      <c r="H5490" t="s">
        <v>3751</v>
      </c>
      <c r="I5490" t="s">
        <v>3751</v>
      </c>
      <c r="J5490">
        <v>0</v>
      </c>
      <c r="K5490">
        <v>0</v>
      </c>
    </row>
    <row r="5491" spans="1:11" x14ac:dyDescent="0.25">
      <c r="A5491" t="s">
        <v>9191</v>
      </c>
      <c r="G5491" t="s">
        <v>3751</v>
      </c>
      <c r="H5491" t="s">
        <v>3751</v>
      </c>
      <c r="I5491" t="s">
        <v>3751</v>
      </c>
      <c r="J5491">
        <v>0</v>
      </c>
      <c r="K5491">
        <v>0</v>
      </c>
    </row>
    <row r="5492" spans="1:11" x14ac:dyDescent="0.25">
      <c r="A5492" t="s">
        <v>9192</v>
      </c>
      <c r="G5492" t="s">
        <v>3751</v>
      </c>
      <c r="H5492" t="s">
        <v>3751</v>
      </c>
      <c r="I5492" t="s">
        <v>3751</v>
      </c>
      <c r="J5492">
        <v>0</v>
      </c>
      <c r="K5492">
        <v>0</v>
      </c>
    </row>
    <row r="5493" spans="1:11" x14ac:dyDescent="0.25">
      <c r="A5493" t="s">
        <v>9193</v>
      </c>
      <c r="G5493" t="s">
        <v>3751</v>
      </c>
      <c r="H5493" t="s">
        <v>3751</v>
      </c>
      <c r="I5493" t="s">
        <v>3751</v>
      </c>
      <c r="J5493">
        <v>0</v>
      </c>
      <c r="K5493">
        <v>0</v>
      </c>
    </row>
    <row r="5494" spans="1:11" x14ac:dyDescent="0.25">
      <c r="A5494" t="s">
        <v>9194</v>
      </c>
      <c r="G5494" t="s">
        <v>3751</v>
      </c>
      <c r="H5494" t="s">
        <v>3751</v>
      </c>
      <c r="I5494" t="s">
        <v>3751</v>
      </c>
      <c r="J5494">
        <v>0</v>
      </c>
      <c r="K5494">
        <v>0</v>
      </c>
    </row>
    <row r="5495" spans="1:11" x14ac:dyDescent="0.25">
      <c r="A5495" t="s">
        <v>9195</v>
      </c>
      <c r="G5495" t="s">
        <v>3751</v>
      </c>
      <c r="H5495" t="s">
        <v>3751</v>
      </c>
      <c r="I5495" t="s">
        <v>3751</v>
      </c>
      <c r="J5495">
        <v>0</v>
      </c>
      <c r="K5495">
        <v>0</v>
      </c>
    </row>
    <row r="5496" spans="1:11" x14ac:dyDescent="0.25">
      <c r="A5496" t="s">
        <v>9196</v>
      </c>
      <c r="G5496" t="s">
        <v>3751</v>
      </c>
      <c r="H5496" t="s">
        <v>3751</v>
      </c>
      <c r="I5496" t="s">
        <v>3751</v>
      </c>
      <c r="J5496">
        <v>0</v>
      </c>
      <c r="K5496">
        <v>0</v>
      </c>
    </row>
    <row r="5497" spans="1:11" x14ac:dyDescent="0.25">
      <c r="A5497" t="s">
        <v>9197</v>
      </c>
      <c r="G5497" t="s">
        <v>3751</v>
      </c>
      <c r="H5497" t="s">
        <v>3751</v>
      </c>
      <c r="I5497" t="s">
        <v>3751</v>
      </c>
      <c r="J5497">
        <v>0</v>
      </c>
      <c r="K5497">
        <v>0</v>
      </c>
    </row>
    <row r="5498" spans="1:11" x14ac:dyDescent="0.25">
      <c r="A5498" t="s">
        <v>9198</v>
      </c>
      <c r="G5498" t="s">
        <v>3751</v>
      </c>
      <c r="H5498" t="s">
        <v>3751</v>
      </c>
      <c r="I5498" t="s">
        <v>3751</v>
      </c>
      <c r="J5498">
        <v>0</v>
      </c>
      <c r="K5498">
        <v>0</v>
      </c>
    </row>
    <row r="5499" spans="1:11" x14ac:dyDescent="0.25">
      <c r="A5499" t="s">
        <v>9199</v>
      </c>
      <c r="G5499" t="s">
        <v>3751</v>
      </c>
      <c r="H5499" t="s">
        <v>3751</v>
      </c>
      <c r="I5499" t="s">
        <v>3751</v>
      </c>
      <c r="J5499">
        <v>0</v>
      </c>
      <c r="K5499">
        <v>0</v>
      </c>
    </row>
    <row r="5500" spans="1:11" x14ac:dyDescent="0.25">
      <c r="A5500" t="s">
        <v>8165</v>
      </c>
      <c r="G5500" t="s">
        <v>3751</v>
      </c>
      <c r="H5500" t="s">
        <v>3751</v>
      </c>
      <c r="I5500" t="s">
        <v>3751</v>
      </c>
      <c r="J5500">
        <v>0</v>
      </c>
      <c r="K5500">
        <v>0</v>
      </c>
    </row>
    <row r="5501" spans="1:11" x14ac:dyDescent="0.25">
      <c r="A5501" t="s">
        <v>8165</v>
      </c>
      <c r="G5501" t="s">
        <v>3751</v>
      </c>
      <c r="H5501" t="s">
        <v>3751</v>
      </c>
      <c r="I5501" t="s">
        <v>3751</v>
      </c>
      <c r="J5501">
        <v>0</v>
      </c>
      <c r="K5501">
        <v>0</v>
      </c>
    </row>
    <row r="5502" spans="1:11" x14ac:dyDescent="0.25">
      <c r="A5502" t="s">
        <v>8165</v>
      </c>
      <c r="G5502" t="s">
        <v>3751</v>
      </c>
      <c r="H5502" t="s">
        <v>3751</v>
      </c>
      <c r="I5502" t="s">
        <v>3751</v>
      </c>
      <c r="J5502">
        <v>0</v>
      </c>
      <c r="K5502">
        <v>0</v>
      </c>
    </row>
    <row r="5503" spans="1:11" x14ac:dyDescent="0.25">
      <c r="A5503" t="s">
        <v>8165</v>
      </c>
      <c r="G5503" t="s">
        <v>3751</v>
      </c>
      <c r="H5503" t="s">
        <v>3751</v>
      </c>
      <c r="I5503" t="s">
        <v>3751</v>
      </c>
      <c r="J5503">
        <v>0</v>
      </c>
      <c r="K5503">
        <v>0</v>
      </c>
    </row>
    <row r="5504" spans="1:11" x14ac:dyDescent="0.25">
      <c r="A5504" t="s">
        <v>8165</v>
      </c>
      <c r="G5504" t="s">
        <v>3751</v>
      </c>
      <c r="H5504" t="s">
        <v>3751</v>
      </c>
      <c r="I5504" t="s">
        <v>3751</v>
      </c>
      <c r="J5504">
        <v>0</v>
      </c>
      <c r="K5504">
        <v>0</v>
      </c>
    </row>
    <row r="5505" spans="1:11" x14ac:dyDescent="0.25">
      <c r="A5505" t="s">
        <v>8165</v>
      </c>
      <c r="G5505" t="s">
        <v>3751</v>
      </c>
      <c r="H5505" t="s">
        <v>3751</v>
      </c>
      <c r="I5505" t="s">
        <v>3751</v>
      </c>
      <c r="J5505">
        <v>0</v>
      </c>
      <c r="K5505">
        <v>0</v>
      </c>
    </row>
    <row r="5506" spans="1:11" x14ac:dyDescent="0.25">
      <c r="A5506" t="s">
        <v>8165</v>
      </c>
      <c r="G5506" t="s">
        <v>3751</v>
      </c>
      <c r="H5506" t="s">
        <v>3751</v>
      </c>
      <c r="I5506" t="s">
        <v>3751</v>
      </c>
      <c r="J5506">
        <v>0</v>
      </c>
      <c r="K5506">
        <v>0</v>
      </c>
    </row>
    <row r="5507" spans="1:11" x14ac:dyDescent="0.25">
      <c r="A5507" t="s">
        <v>8165</v>
      </c>
      <c r="G5507" t="s">
        <v>3751</v>
      </c>
      <c r="H5507" t="s">
        <v>3751</v>
      </c>
      <c r="I5507" t="s">
        <v>3751</v>
      </c>
      <c r="J5507">
        <v>0</v>
      </c>
      <c r="K5507">
        <v>0</v>
      </c>
    </row>
    <row r="5508" spans="1:11" x14ac:dyDescent="0.25">
      <c r="A5508" t="s">
        <v>8165</v>
      </c>
      <c r="G5508" t="s">
        <v>3751</v>
      </c>
      <c r="H5508" t="s">
        <v>3751</v>
      </c>
      <c r="I5508" t="s">
        <v>3751</v>
      </c>
      <c r="J5508">
        <v>0</v>
      </c>
      <c r="K5508">
        <v>0</v>
      </c>
    </row>
    <row r="5509" spans="1:11" x14ac:dyDescent="0.25">
      <c r="A5509" t="s">
        <v>8165</v>
      </c>
      <c r="G5509" t="s">
        <v>3751</v>
      </c>
      <c r="H5509" t="s">
        <v>3751</v>
      </c>
      <c r="I5509" t="s">
        <v>3751</v>
      </c>
      <c r="J5509">
        <v>0</v>
      </c>
      <c r="K5509">
        <v>0</v>
      </c>
    </row>
    <row r="5510" spans="1:11" x14ac:dyDescent="0.25">
      <c r="A5510" t="s">
        <v>8165</v>
      </c>
      <c r="G5510" t="s">
        <v>3751</v>
      </c>
      <c r="H5510" t="s">
        <v>3751</v>
      </c>
      <c r="I5510" t="s">
        <v>3751</v>
      </c>
      <c r="J5510">
        <v>0</v>
      </c>
      <c r="K5510">
        <v>0</v>
      </c>
    </row>
    <row r="5511" spans="1:11" x14ac:dyDescent="0.25">
      <c r="A5511" t="s">
        <v>8165</v>
      </c>
      <c r="G5511" t="s">
        <v>3751</v>
      </c>
      <c r="H5511" t="s">
        <v>3751</v>
      </c>
      <c r="I5511" t="s">
        <v>3751</v>
      </c>
      <c r="J5511">
        <v>0</v>
      </c>
      <c r="K5511">
        <v>0</v>
      </c>
    </row>
    <row r="5512" spans="1:11" x14ac:dyDescent="0.25">
      <c r="A5512" t="s">
        <v>8165</v>
      </c>
      <c r="G5512" t="s">
        <v>3751</v>
      </c>
      <c r="H5512" t="s">
        <v>3751</v>
      </c>
      <c r="I5512" t="s">
        <v>3751</v>
      </c>
      <c r="J5512">
        <v>0</v>
      </c>
      <c r="K5512">
        <v>0</v>
      </c>
    </row>
    <row r="5513" spans="1:11" x14ac:dyDescent="0.25">
      <c r="A5513" t="s">
        <v>8165</v>
      </c>
      <c r="G5513" t="s">
        <v>3751</v>
      </c>
      <c r="H5513" t="s">
        <v>3751</v>
      </c>
      <c r="I5513" t="s">
        <v>3751</v>
      </c>
      <c r="J5513">
        <v>0</v>
      </c>
      <c r="K5513">
        <v>0</v>
      </c>
    </row>
    <row r="5514" spans="1:11" x14ac:dyDescent="0.25">
      <c r="A5514" t="s">
        <v>8165</v>
      </c>
      <c r="G5514" t="s">
        <v>3751</v>
      </c>
      <c r="H5514" t="s">
        <v>3751</v>
      </c>
      <c r="I5514" t="s">
        <v>3751</v>
      </c>
      <c r="J5514">
        <v>0</v>
      </c>
      <c r="K5514">
        <v>0</v>
      </c>
    </row>
    <row r="5515" spans="1:11" x14ac:dyDescent="0.25">
      <c r="A5515" t="s">
        <v>8165</v>
      </c>
      <c r="G5515" t="s">
        <v>3751</v>
      </c>
      <c r="H5515" t="s">
        <v>3751</v>
      </c>
      <c r="I5515" t="s">
        <v>3751</v>
      </c>
      <c r="J5515">
        <v>0</v>
      </c>
      <c r="K5515">
        <v>0</v>
      </c>
    </row>
    <row r="5516" spans="1:11" x14ac:dyDescent="0.25">
      <c r="A5516" t="s">
        <v>8165</v>
      </c>
      <c r="G5516" t="s">
        <v>3751</v>
      </c>
      <c r="H5516" t="s">
        <v>3751</v>
      </c>
      <c r="I5516" t="s">
        <v>3751</v>
      </c>
      <c r="J5516">
        <v>0</v>
      </c>
      <c r="K5516">
        <v>0</v>
      </c>
    </row>
    <row r="5517" spans="1:11" x14ac:dyDescent="0.25">
      <c r="A5517" t="s">
        <v>8165</v>
      </c>
      <c r="G5517" t="s">
        <v>3751</v>
      </c>
      <c r="H5517" t="s">
        <v>3751</v>
      </c>
      <c r="I5517" t="s">
        <v>3751</v>
      </c>
      <c r="J5517">
        <v>0</v>
      </c>
      <c r="K5517">
        <v>0</v>
      </c>
    </row>
    <row r="5518" spans="1:11" x14ac:dyDescent="0.25">
      <c r="A5518" t="s">
        <v>8165</v>
      </c>
      <c r="G5518" t="s">
        <v>3751</v>
      </c>
      <c r="H5518" t="s">
        <v>3751</v>
      </c>
      <c r="I5518" t="s">
        <v>3751</v>
      </c>
      <c r="J5518">
        <v>0</v>
      </c>
      <c r="K5518">
        <v>0</v>
      </c>
    </row>
    <row r="5519" spans="1:11" x14ac:dyDescent="0.25">
      <c r="A5519" t="s">
        <v>8165</v>
      </c>
      <c r="G5519" t="s">
        <v>3751</v>
      </c>
      <c r="H5519" t="s">
        <v>3751</v>
      </c>
      <c r="I5519" t="s">
        <v>3751</v>
      </c>
      <c r="J5519">
        <v>0</v>
      </c>
      <c r="K5519">
        <v>0</v>
      </c>
    </row>
    <row r="5520" spans="1:11" x14ac:dyDescent="0.25">
      <c r="A5520" t="s">
        <v>8165</v>
      </c>
      <c r="G5520" t="s">
        <v>3751</v>
      </c>
      <c r="H5520" t="s">
        <v>3751</v>
      </c>
      <c r="I5520" t="s">
        <v>3751</v>
      </c>
      <c r="J5520">
        <v>0</v>
      </c>
      <c r="K5520">
        <v>0</v>
      </c>
    </row>
    <row r="5522" spans="1:10" x14ac:dyDescent="0.25">
      <c r="A5522" t="s">
        <v>9200</v>
      </c>
    </row>
    <row r="5523" spans="1:10" x14ac:dyDescent="0.25">
      <c r="A5523" t="s">
        <v>9201</v>
      </c>
    </row>
    <row r="5524" spans="1:10" x14ac:dyDescent="0.25">
      <c r="A5524" t="s">
        <v>9202</v>
      </c>
    </row>
    <row r="5525" spans="1:10" x14ac:dyDescent="0.25">
      <c r="A5525" t="s">
        <v>9203</v>
      </c>
    </row>
    <row r="5526" spans="1:10" x14ac:dyDescent="0.25">
      <c r="A5526" t="s">
        <v>9204</v>
      </c>
      <c r="G5526">
        <v>45849</v>
      </c>
      <c r="I5526" t="s">
        <v>9205</v>
      </c>
      <c r="J5526">
        <v>0.02</v>
      </c>
    </row>
    <row r="5527" spans="1:10" x14ac:dyDescent="0.25">
      <c r="A5527" t="s">
        <v>9206</v>
      </c>
    </row>
    <row r="5528" spans="1:10" x14ac:dyDescent="0.25">
      <c r="A5528" t="s">
        <v>9207</v>
      </c>
    </row>
    <row r="5529" spans="1:10" x14ac:dyDescent="0.25">
      <c r="A5529" t="s">
        <v>9208</v>
      </c>
    </row>
    <row r="5530" spans="1:10" x14ac:dyDescent="0.25">
      <c r="A5530" t="s">
        <v>9209</v>
      </c>
    </row>
    <row r="5531" spans="1:10" x14ac:dyDescent="0.25">
      <c r="A5531" t="s">
        <v>9210</v>
      </c>
    </row>
    <row r="5532" spans="1:10" x14ac:dyDescent="0.25">
      <c r="A5532" t="s">
        <v>9211</v>
      </c>
    </row>
    <row r="5533" spans="1:10" x14ac:dyDescent="0.25">
      <c r="A5533" t="s">
        <v>9212</v>
      </c>
    </row>
    <row r="5534" spans="1:10" x14ac:dyDescent="0.25">
      <c r="A5534" t="s">
        <v>9213</v>
      </c>
    </row>
    <row r="5535" spans="1:10" x14ac:dyDescent="0.25">
      <c r="A5535" t="s">
        <v>9214</v>
      </c>
    </row>
    <row r="5536" spans="1:10" x14ac:dyDescent="0.25">
      <c r="A5536" t="s">
        <v>9215</v>
      </c>
    </row>
    <row r="5537" spans="1:1" x14ac:dyDescent="0.25">
      <c r="A5537" t="s">
        <v>9216</v>
      </c>
    </row>
    <row r="5538" spans="1:1" x14ac:dyDescent="0.25">
      <c r="A5538" t="s">
        <v>9217</v>
      </c>
    </row>
    <row r="5539" spans="1:1" x14ac:dyDescent="0.25">
      <c r="A5539" t="s">
        <v>9218</v>
      </c>
    </row>
    <row r="5540" spans="1:1" x14ac:dyDescent="0.25">
      <c r="A5540" t="s">
        <v>9219</v>
      </c>
    </row>
    <row r="5541" spans="1:1" x14ac:dyDescent="0.25">
      <c r="A5541" t="s">
        <v>9220</v>
      </c>
    </row>
    <row r="5542" spans="1:1" x14ac:dyDescent="0.25">
      <c r="A5542" t="s">
        <v>9221</v>
      </c>
    </row>
    <row r="5543" spans="1:1" x14ac:dyDescent="0.25">
      <c r="A5543" t="s">
        <v>9222</v>
      </c>
    </row>
    <row r="5544" spans="1:1" x14ac:dyDescent="0.25">
      <c r="A5544" t="s">
        <v>9223</v>
      </c>
    </row>
    <row r="5545" spans="1:1" x14ac:dyDescent="0.25">
      <c r="A5545" t="s">
        <v>9224</v>
      </c>
    </row>
    <row r="5546" spans="1:1" x14ac:dyDescent="0.25">
      <c r="A5546" t="s">
        <v>9212</v>
      </c>
    </row>
    <row r="5547" spans="1:1" x14ac:dyDescent="0.25">
      <c r="A5547" t="s">
        <v>9212</v>
      </c>
    </row>
    <row r="5548" spans="1:1" x14ac:dyDescent="0.25">
      <c r="A5548" t="s">
        <v>9212</v>
      </c>
    </row>
    <row r="5549" spans="1:1" x14ac:dyDescent="0.25">
      <c r="A5549" t="s">
        <v>9212</v>
      </c>
    </row>
    <row r="5550" spans="1:1" x14ac:dyDescent="0.25">
      <c r="A5550" t="s">
        <v>9212</v>
      </c>
    </row>
    <row r="5551" spans="1:1" x14ac:dyDescent="0.25">
      <c r="A5551" t="s">
        <v>9225</v>
      </c>
    </row>
    <row r="5552" spans="1:1" x14ac:dyDescent="0.25">
      <c r="A5552" t="s">
        <v>9226</v>
      </c>
    </row>
    <row r="5553" spans="1:1" x14ac:dyDescent="0.25">
      <c r="A5553" t="s">
        <v>9227</v>
      </c>
    </row>
    <row r="5554" spans="1:1" x14ac:dyDescent="0.25">
      <c r="A5554" t="s">
        <v>9228</v>
      </c>
    </row>
    <row r="5555" spans="1:1" x14ac:dyDescent="0.25">
      <c r="A5555" t="s">
        <v>9229</v>
      </c>
    </row>
    <row r="5556" spans="1:1" x14ac:dyDescent="0.25">
      <c r="A5556" t="s">
        <v>9230</v>
      </c>
    </row>
    <row r="5557" spans="1:1" x14ac:dyDescent="0.25">
      <c r="A5557" t="s">
        <v>9231</v>
      </c>
    </row>
    <row r="5558" spans="1:1" x14ac:dyDescent="0.25">
      <c r="A5558" t="s">
        <v>9232</v>
      </c>
    </row>
    <row r="5559" spans="1:1" x14ac:dyDescent="0.25">
      <c r="A5559" t="s">
        <v>9233</v>
      </c>
    </row>
    <row r="5560" spans="1:1" x14ac:dyDescent="0.25">
      <c r="A5560" t="s">
        <v>9234</v>
      </c>
    </row>
    <row r="5561" spans="1:1" x14ac:dyDescent="0.25">
      <c r="A5561" t="s">
        <v>9235</v>
      </c>
    </row>
    <row r="5562" spans="1:1" x14ac:dyDescent="0.25">
      <c r="A5562" t="s">
        <v>9236</v>
      </c>
    </row>
    <row r="5563" spans="1:1" x14ac:dyDescent="0.25">
      <c r="A5563" t="s">
        <v>9237</v>
      </c>
    </row>
    <row r="5564" spans="1:1" x14ac:dyDescent="0.25">
      <c r="A5564" t="s">
        <v>9238</v>
      </c>
    </row>
    <row r="5565" spans="1:1" x14ac:dyDescent="0.25">
      <c r="A5565" t="s">
        <v>9212</v>
      </c>
    </row>
    <row r="5566" spans="1:1" x14ac:dyDescent="0.25">
      <c r="A5566" t="s">
        <v>9239</v>
      </c>
    </row>
    <row r="5567" spans="1:1" x14ac:dyDescent="0.25">
      <c r="A5567" t="s">
        <v>9240</v>
      </c>
    </row>
    <row r="5568" spans="1:1" x14ac:dyDescent="0.25">
      <c r="A5568" t="s">
        <v>9241</v>
      </c>
    </row>
    <row r="5569" spans="1:1" x14ac:dyDescent="0.25">
      <c r="A5569" t="s">
        <v>9242</v>
      </c>
    </row>
    <row r="5570" spans="1:1" x14ac:dyDescent="0.25">
      <c r="A5570" t="s">
        <v>9243</v>
      </c>
    </row>
    <row r="5571" spans="1:1" x14ac:dyDescent="0.25">
      <c r="A5571" t="s">
        <v>9244</v>
      </c>
    </row>
    <row r="5572" spans="1:1" x14ac:dyDescent="0.25">
      <c r="A5572" t="s">
        <v>9245</v>
      </c>
    </row>
    <row r="5573" spans="1:1" x14ac:dyDescent="0.25">
      <c r="A5573" t="s">
        <v>9246</v>
      </c>
    </row>
    <row r="5574" spans="1:1" x14ac:dyDescent="0.25">
      <c r="A5574" t="s">
        <v>9247</v>
      </c>
    </row>
    <row r="5575" spans="1:1" x14ac:dyDescent="0.25">
      <c r="A5575" t="s">
        <v>9248</v>
      </c>
    </row>
    <row r="5576" spans="1:1" x14ac:dyDescent="0.25">
      <c r="A5576" t="s">
        <v>9249</v>
      </c>
    </row>
    <row r="5577" spans="1:1" x14ac:dyDescent="0.25">
      <c r="A5577" t="s">
        <v>9250</v>
      </c>
    </row>
    <row r="5578" spans="1:1" x14ac:dyDescent="0.25">
      <c r="A5578" t="s">
        <v>9251</v>
      </c>
    </row>
    <row r="5579" spans="1:1" x14ac:dyDescent="0.25">
      <c r="A5579" t="s">
        <v>9212</v>
      </c>
    </row>
    <row r="5580" spans="1:1" x14ac:dyDescent="0.25">
      <c r="A5580" t="s">
        <v>9212</v>
      </c>
    </row>
    <row r="5581" spans="1:1" x14ac:dyDescent="0.25">
      <c r="A5581" t="s">
        <v>9212</v>
      </c>
    </row>
    <row r="5582" spans="1:1" x14ac:dyDescent="0.25">
      <c r="A5582" t="s">
        <v>9212</v>
      </c>
    </row>
    <row r="5583" spans="1:1" x14ac:dyDescent="0.25">
      <c r="A5583" t="s">
        <v>9252</v>
      </c>
    </row>
    <row r="5584" spans="1:1" x14ac:dyDescent="0.25">
      <c r="A5584" t="s">
        <v>9253</v>
      </c>
    </row>
    <row r="5585" spans="1:1" x14ac:dyDescent="0.25">
      <c r="A5585" t="s">
        <v>9254</v>
      </c>
    </row>
    <row r="5586" spans="1:1" x14ac:dyDescent="0.25">
      <c r="A5586" t="s">
        <v>9255</v>
      </c>
    </row>
    <row r="5587" spans="1:1" x14ac:dyDescent="0.25">
      <c r="A5587" t="s">
        <v>9256</v>
      </c>
    </row>
    <row r="5588" spans="1:1" x14ac:dyDescent="0.25">
      <c r="A5588" t="s">
        <v>9257</v>
      </c>
    </row>
    <row r="5589" spans="1:1" x14ac:dyDescent="0.25">
      <c r="A5589" t="s">
        <v>9258</v>
      </c>
    </row>
    <row r="5590" spans="1:1" x14ac:dyDescent="0.25">
      <c r="A5590" t="s">
        <v>9259</v>
      </c>
    </row>
    <row r="5591" spans="1:1" x14ac:dyDescent="0.25">
      <c r="A5591" t="s">
        <v>9260</v>
      </c>
    </row>
    <row r="5592" spans="1:1" x14ac:dyDescent="0.25">
      <c r="A5592" t="s">
        <v>9261</v>
      </c>
    </row>
    <row r="5593" spans="1:1" x14ac:dyDescent="0.25">
      <c r="A5593" t="s">
        <v>9262</v>
      </c>
    </row>
    <row r="5594" spans="1:1" x14ac:dyDescent="0.25">
      <c r="A5594" t="s">
        <v>9263</v>
      </c>
    </row>
    <row r="5595" spans="1:1" x14ac:dyDescent="0.25">
      <c r="A5595" t="s">
        <v>9264</v>
      </c>
    </row>
    <row r="5596" spans="1:1" x14ac:dyDescent="0.25">
      <c r="A5596" t="s">
        <v>9265</v>
      </c>
    </row>
    <row r="5597" spans="1:1" x14ac:dyDescent="0.25">
      <c r="A5597" t="s">
        <v>9266</v>
      </c>
    </row>
    <row r="5598" spans="1:1" x14ac:dyDescent="0.25">
      <c r="A5598" t="s">
        <v>9267</v>
      </c>
    </row>
    <row r="5599" spans="1:1" x14ac:dyDescent="0.25">
      <c r="A5599" t="s">
        <v>9268</v>
      </c>
    </row>
    <row r="5600" spans="1:1" x14ac:dyDescent="0.25">
      <c r="A5600" t="s">
        <v>9269</v>
      </c>
    </row>
    <row r="5601" spans="1:1" x14ac:dyDescent="0.25">
      <c r="A5601" t="s">
        <v>9270</v>
      </c>
    </row>
    <row r="5602" spans="1:1" x14ac:dyDescent="0.25">
      <c r="A5602" t="s">
        <v>9271</v>
      </c>
    </row>
    <row r="5603" spans="1:1" x14ac:dyDescent="0.25">
      <c r="A5603" t="s">
        <v>9272</v>
      </c>
    </row>
    <row r="5604" spans="1:1" x14ac:dyDescent="0.25">
      <c r="A5604" t="s">
        <v>9273</v>
      </c>
    </row>
    <row r="5605" spans="1:1" x14ac:dyDescent="0.25">
      <c r="A5605" t="s">
        <v>9274</v>
      </c>
    </row>
    <row r="5606" spans="1:1" x14ac:dyDescent="0.25">
      <c r="A5606" t="s">
        <v>9275</v>
      </c>
    </row>
    <row r="5607" spans="1:1" x14ac:dyDescent="0.25">
      <c r="A5607" t="s">
        <v>9276</v>
      </c>
    </row>
    <row r="5608" spans="1:1" x14ac:dyDescent="0.25">
      <c r="A5608" t="s">
        <v>9277</v>
      </c>
    </row>
    <row r="5609" spans="1:1" x14ac:dyDescent="0.25">
      <c r="A5609" t="s">
        <v>9278</v>
      </c>
    </row>
    <row r="5610" spans="1:1" x14ac:dyDescent="0.25">
      <c r="A5610" t="s">
        <v>9279</v>
      </c>
    </row>
    <row r="5611" spans="1:1" x14ac:dyDescent="0.25">
      <c r="A5611" t="s">
        <v>9280</v>
      </c>
    </row>
    <row r="5612" spans="1:1" x14ac:dyDescent="0.25">
      <c r="A5612" t="s">
        <v>9281</v>
      </c>
    </row>
    <row r="5613" spans="1:1" x14ac:dyDescent="0.25">
      <c r="A5613" t="s">
        <v>9282</v>
      </c>
    </row>
    <row r="5614" spans="1:1" x14ac:dyDescent="0.25">
      <c r="A5614" t="s">
        <v>9283</v>
      </c>
    </row>
    <row r="5615" spans="1:1" x14ac:dyDescent="0.25">
      <c r="A5615" t="s">
        <v>9284</v>
      </c>
    </row>
    <row r="5616" spans="1:1" x14ac:dyDescent="0.25">
      <c r="A5616" t="s">
        <v>9212</v>
      </c>
    </row>
    <row r="5617" spans="1:10" x14ac:dyDescent="0.25">
      <c r="A5617" t="s">
        <v>9285</v>
      </c>
    </row>
    <row r="5618" spans="1:10" x14ac:dyDescent="0.25">
      <c r="A5618" t="s">
        <v>9286</v>
      </c>
    </row>
    <row r="5619" spans="1:10" x14ac:dyDescent="0.25">
      <c r="A5619" t="s">
        <v>9287</v>
      </c>
    </row>
    <row r="5620" spans="1:10" x14ac:dyDescent="0.25">
      <c r="A5620" t="s">
        <v>9288</v>
      </c>
    </row>
    <row r="5621" spans="1:10" x14ac:dyDescent="0.25">
      <c r="A5621" t="s">
        <v>9289</v>
      </c>
    </row>
    <row r="5622" spans="1:10" x14ac:dyDescent="0.25">
      <c r="A5622" t="s">
        <v>9290</v>
      </c>
    </row>
    <row r="5623" spans="1:10" x14ac:dyDescent="0.25">
      <c r="A5623" t="s">
        <v>9212</v>
      </c>
    </row>
    <row r="5624" spans="1:10" x14ac:dyDescent="0.25">
      <c r="A5624" t="s">
        <v>9212</v>
      </c>
    </row>
    <row r="5625" spans="1:10" x14ac:dyDescent="0.25">
      <c r="A5625" t="s">
        <v>9212</v>
      </c>
    </row>
    <row r="5626" spans="1:10" x14ac:dyDescent="0.25">
      <c r="A5626" t="s">
        <v>9291</v>
      </c>
      <c r="G5626">
        <v>45849</v>
      </c>
      <c r="I5626" t="s">
        <v>9205</v>
      </c>
      <c r="J5626">
        <v>-0.2</v>
      </c>
    </row>
    <row r="5627" spans="1:10" x14ac:dyDescent="0.25">
      <c r="A5627" t="s">
        <v>9292</v>
      </c>
    </row>
    <row r="5628" spans="1:10" x14ac:dyDescent="0.25">
      <c r="A5628" t="s">
        <v>9293</v>
      </c>
    </row>
    <row r="5629" spans="1:10" x14ac:dyDescent="0.25">
      <c r="A5629" t="s">
        <v>9294</v>
      </c>
    </row>
    <row r="5630" spans="1:10" x14ac:dyDescent="0.25">
      <c r="A5630" t="s">
        <v>9295</v>
      </c>
    </row>
    <row r="5631" spans="1:10" x14ac:dyDescent="0.25">
      <c r="A5631" t="s">
        <v>9296</v>
      </c>
    </row>
    <row r="5632" spans="1:10" x14ac:dyDescent="0.25">
      <c r="A5632" t="s">
        <v>9297</v>
      </c>
    </row>
    <row r="5633" spans="1:10" x14ac:dyDescent="0.25">
      <c r="A5633" t="s">
        <v>9298</v>
      </c>
    </row>
    <row r="5634" spans="1:10" x14ac:dyDescent="0.25">
      <c r="A5634" t="s">
        <v>9299</v>
      </c>
    </row>
    <row r="5635" spans="1:10" x14ac:dyDescent="0.25">
      <c r="A5635" t="s">
        <v>9300</v>
      </c>
    </row>
    <row r="5636" spans="1:10" x14ac:dyDescent="0.25">
      <c r="A5636" t="s">
        <v>9301</v>
      </c>
    </row>
    <row r="5637" spans="1:10" x14ac:dyDescent="0.25">
      <c r="A5637" t="s">
        <v>9302</v>
      </c>
    </row>
    <row r="5638" spans="1:10" x14ac:dyDescent="0.25">
      <c r="A5638" t="s">
        <v>9303</v>
      </c>
    </row>
    <row r="5639" spans="1:10" x14ac:dyDescent="0.25">
      <c r="A5639" t="s">
        <v>9304</v>
      </c>
    </row>
    <row r="5640" spans="1:10" x14ac:dyDescent="0.25">
      <c r="A5640" t="s">
        <v>9305</v>
      </c>
    </row>
    <row r="5641" spans="1:10" x14ac:dyDescent="0.25">
      <c r="A5641" t="s">
        <v>9306</v>
      </c>
    </row>
    <row r="5642" spans="1:10" x14ac:dyDescent="0.25">
      <c r="A5642" t="s">
        <v>9307</v>
      </c>
    </row>
    <row r="5643" spans="1:10" x14ac:dyDescent="0.25">
      <c r="A5643" t="s">
        <v>9308</v>
      </c>
      <c r="G5643">
        <v>45842</v>
      </c>
      <c r="I5643" t="s">
        <v>9205</v>
      </c>
      <c r="J5643">
        <v>-0.01</v>
      </c>
    </row>
    <row r="5644" spans="1:10" x14ac:dyDescent="0.25">
      <c r="A5644" t="s">
        <v>9309</v>
      </c>
    </row>
    <row r="5645" spans="1:10" x14ac:dyDescent="0.25">
      <c r="A5645" t="s">
        <v>9310</v>
      </c>
    </row>
    <row r="5646" spans="1:10" x14ac:dyDescent="0.25">
      <c r="A5646" t="s">
        <v>9311</v>
      </c>
    </row>
    <row r="5647" spans="1:10" x14ac:dyDescent="0.25">
      <c r="A5647" t="s">
        <v>9312</v>
      </c>
    </row>
    <row r="5648" spans="1:10" x14ac:dyDescent="0.25">
      <c r="A5648" t="s">
        <v>9313</v>
      </c>
    </row>
    <row r="5649" spans="1:1" x14ac:dyDescent="0.25">
      <c r="A5649" t="s">
        <v>9314</v>
      </c>
    </row>
    <row r="5650" spans="1:1" x14ac:dyDescent="0.25">
      <c r="A5650" t="s">
        <v>9315</v>
      </c>
    </row>
    <row r="5651" spans="1:1" x14ac:dyDescent="0.25">
      <c r="A5651" t="s">
        <v>9316</v>
      </c>
    </row>
    <row r="5652" spans="1:1" x14ac:dyDescent="0.25">
      <c r="A5652" t="s">
        <v>9317</v>
      </c>
    </row>
    <row r="5653" spans="1:1" x14ac:dyDescent="0.25">
      <c r="A5653" t="s">
        <v>9318</v>
      </c>
    </row>
    <row r="5654" spans="1:1" x14ac:dyDescent="0.25">
      <c r="A5654" t="s">
        <v>9319</v>
      </c>
    </row>
    <row r="5655" spans="1:1" x14ac:dyDescent="0.25">
      <c r="A5655" t="s">
        <v>9320</v>
      </c>
    </row>
    <row r="5656" spans="1:1" x14ac:dyDescent="0.25">
      <c r="A5656" t="s">
        <v>9321</v>
      </c>
    </row>
    <row r="5657" spans="1:1" x14ac:dyDescent="0.25">
      <c r="A5657" t="s">
        <v>9322</v>
      </c>
    </row>
    <row r="5658" spans="1:1" x14ac:dyDescent="0.25">
      <c r="A5658" t="s">
        <v>9323</v>
      </c>
    </row>
    <row r="5659" spans="1:1" x14ac:dyDescent="0.25">
      <c r="A5659" t="s">
        <v>9324</v>
      </c>
    </row>
    <row r="5660" spans="1:1" x14ac:dyDescent="0.25">
      <c r="A5660" t="s">
        <v>9325</v>
      </c>
    </row>
    <row r="5661" spans="1:1" x14ac:dyDescent="0.25">
      <c r="A5661" t="s">
        <v>9326</v>
      </c>
    </row>
    <row r="5662" spans="1:1" x14ac:dyDescent="0.25">
      <c r="A5662" t="s">
        <v>9327</v>
      </c>
    </row>
    <row r="5663" spans="1:1" x14ac:dyDescent="0.25">
      <c r="A5663" t="s">
        <v>9328</v>
      </c>
    </row>
    <row r="5664" spans="1:1" x14ac:dyDescent="0.25">
      <c r="A5664" t="s">
        <v>9329</v>
      </c>
    </row>
    <row r="5665" spans="1:1" x14ac:dyDescent="0.25">
      <c r="A5665" t="s">
        <v>9330</v>
      </c>
    </row>
    <row r="5666" spans="1:1" x14ac:dyDescent="0.25">
      <c r="A5666" t="s">
        <v>9331</v>
      </c>
    </row>
    <row r="5667" spans="1:1" x14ac:dyDescent="0.25">
      <c r="A5667" t="s">
        <v>9332</v>
      </c>
    </row>
    <row r="5668" spans="1:1" x14ac:dyDescent="0.25">
      <c r="A5668" t="s">
        <v>9333</v>
      </c>
    </row>
    <row r="5669" spans="1:1" x14ac:dyDescent="0.25">
      <c r="A5669" t="s">
        <v>9334</v>
      </c>
    </row>
    <row r="5670" spans="1:1" x14ac:dyDescent="0.25">
      <c r="A5670" t="s">
        <v>9335</v>
      </c>
    </row>
    <row r="5671" spans="1:1" x14ac:dyDescent="0.25">
      <c r="A5671" t="s">
        <v>9336</v>
      </c>
    </row>
    <row r="5672" spans="1:1" x14ac:dyDescent="0.25">
      <c r="A5672" t="s">
        <v>9337</v>
      </c>
    </row>
    <row r="5673" spans="1:1" x14ac:dyDescent="0.25">
      <c r="A5673" t="s">
        <v>9338</v>
      </c>
    </row>
    <row r="5674" spans="1:1" x14ac:dyDescent="0.25">
      <c r="A5674" t="s">
        <v>9339</v>
      </c>
    </row>
    <row r="5675" spans="1:1" x14ac:dyDescent="0.25">
      <c r="A5675" t="s">
        <v>9340</v>
      </c>
    </row>
    <row r="5676" spans="1:1" x14ac:dyDescent="0.25">
      <c r="A5676" t="s">
        <v>9341</v>
      </c>
    </row>
    <row r="5677" spans="1:1" x14ac:dyDescent="0.25">
      <c r="A5677" t="s">
        <v>9342</v>
      </c>
    </row>
    <row r="5678" spans="1:1" x14ac:dyDescent="0.25">
      <c r="A5678" t="s">
        <v>9343</v>
      </c>
    </row>
    <row r="5679" spans="1:1" x14ac:dyDescent="0.25">
      <c r="A5679" t="s">
        <v>9344</v>
      </c>
    </row>
    <row r="5680" spans="1:1" x14ac:dyDescent="0.25">
      <c r="A5680" t="s">
        <v>9345</v>
      </c>
    </row>
    <row r="5681" spans="1:1" x14ac:dyDescent="0.25">
      <c r="A5681" t="s">
        <v>9346</v>
      </c>
    </row>
    <row r="5682" spans="1:1" x14ac:dyDescent="0.25">
      <c r="A5682" t="s">
        <v>9347</v>
      </c>
    </row>
    <row r="5683" spans="1:1" x14ac:dyDescent="0.25">
      <c r="A5683" t="s">
        <v>9348</v>
      </c>
    </row>
    <row r="5684" spans="1:1" x14ac:dyDescent="0.25">
      <c r="A5684" t="s">
        <v>9349</v>
      </c>
    </row>
    <row r="5685" spans="1:1" x14ac:dyDescent="0.25">
      <c r="A5685" t="s">
        <v>9350</v>
      </c>
    </row>
    <row r="5686" spans="1:1" x14ac:dyDescent="0.25">
      <c r="A5686" t="s">
        <v>9351</v>
      </c>
    </row>
    <row r="5687" spans="1:1" x14ac:dyDescent="0.25">
      <c r="A5687" t="s">
        <v>9352</v>
      </c>
    </row>
    <row r="5688" spans="1:1" x14ac:dyDescent="0.25">
      <c r="A5688" t="s">
        <v>9353</v>
      </c>
    </row>
    <row r="5689" spans="1:1" x14ac:dyDescent="0.25">
      <c r="A5689" t="s">
        <v>9354</v>
      </c>
    </row>
    <row r="5690" spans="1:1" x14ac:dyDescent="0.25">
      <c r="A5690" t="s">
        <v>9355</v>
      </c>
    </row>
    <row r="5691" spans="1:1" x14ac:dyDescent="0.25">
      <c r="A5691" t="s">
        <v>9356</v>
      </c>
    </row>
    <row r="5692" spans="1:1" x14ac:dyDescent="0.25">
      <c r="A5692" t="s">
        <v>9357</v>
      </c>
    </row>
    <row r="5693" spans="1:1" x14ac:dyDescent="0.25">
      <c r="A5693" t="s">
        <v>9358</v>
      </c>
    </row>
    <row r="5694" spans="1:1" x14ac:dyDescent="0.25">
      <c r="A5694" t="s">
        <v>9359</v>
      </c>
    </row>
    <row r="5695" spans="1:1" x14ac:dyDescent="0.25">
      <c r="A5695" t="s">
        <v>9360</v>
      </c>
    </row>
    <row r="5696" spans="1:1" x14ac:dyDescent="0.25">
      <c r="A5696" t="s">
        <v>9361</v>
      </c>
    </row>
    <row r="5697" spans="1:1" x14ac:dyDescent="0.25">
      <c r="A5697" t="s">
        <v>9362</v>
      </c>
    </row>
    <row r="5698" spans="1:1" x14ac:dyDescent="0.25">
      <c r="A5698" t="s">
        <v>9363</v>
      </c>
    </row>
    <row r="5699" spans="1:1" x14ac:dyDescent="0.25">
      <c r="A5699" t="s">
        <v>9364</v>
      </c>
    </row>
    <row r="5700" spans="1:1" x14ac:dyDescent="0.25">
      <c r="A5700" t="s">
        <v>9365</v>
      </c>
    </row>
    <row r="5701" spans="1:1" x14ac:dyDescent="0.25">
      <c r="A5701" t="s">
        <v>9366</v>
      </c>
    </row>
    <row r="5702" spans="1:1" x14ac:dyDescent="0.25">
      <c r="A5702" t="s">
        <v>9367</v>
      </c>
    </row>
    <row r="5703" spans="1:1" x14ac:dyDescent="0.25">
      <c r="A5703" t="s">
        <v>9368</v>
      </c>
    </row>
    <row r="5704" spans="1:1" x14ac:dyDescent="0.25">
      <c r="A5704" t="s">
        <v>9369</v>
      </c>
    </row>
    <row r="5705" spans="1:1" x14ac:dyDescent="0.25">
      <c r="A5705" t="s">
        <v>9370</v>
      </c>
    </row>
    <row r="5706" spans="1:1" x14ac:dyDescent="0.25">
      <c r="A5706" t="s">
        <v>9371</v>
      </c>
    </row>
    <row r="5707" spans="1:1" x14ac:dyDescent="0.25">
      <c r="A5707" t="s">
        <v>9372</v>
      </c>
    </row>
    <row r="5708" spans="1:1" x14ac:dyDescent="0.25">
      <c r="A5708" t="s">
        <v>9373</v>
      </c>
    </row>
    <row r="5709" spans="1:1" x14ac:dyDescent="0.25">
      <c r="A5709" t="s">
        <v>9374</v>
      </c>
    </row>
    <row r="5710" spans="1:1" x14ac:dyDescent="0.25">
      <c r="A5710" t="s">
        <v>9375</v>
      </c>
    </row>
    <row r="5711" spans="1:1" x14ac:dyDescent="0.25">
      <c r="A5711" t="s">
        <v>9376</v>
      </c>
    </row>
    <row r="5712" spans="1:1" x14ac:dyDescent="0.25">
      <c r="A5712" t="s">
        <v>9377</v>
      </c>
    </row>
    <row r="5713" spans="1:10" x14ac:dyDescent="0.25">
      <c r="A5713" t="s">
        <v>9378</v>
      </c>
    </row>
    <row r="5714" spans="1:10" x14ac:dyDescent="0.25">
      <c r="A5714" t="s">
        <v>9379</v>
      </c>
    </row>
    <row r="5715" spans="1:10" x14ac:dyDescent="0.25">
      <c r="A5715" t="s">
        <v>9380</v>
      </c>
    </row>
    <row r="5716" spans="1:10" x14ac:dyDescent="0.25">
      <c r="A5716" t="s">
        <v>9381</v>
      </c>
    </row>
    <row r="5717" spans="1:10" x14ac:dyDescent="0.25">
      <c r="A5717" t="s">
        <v>9382</v>
      </c>
    </row>
    <row r="5718" spans="1:10" x14ac:dyDescent="0.25">
      <c r="A5718" t="s">
        <v>9383</v>
      </c>
      <c r="G5718">
        <v>45854</v>
      </c>
      <c r="I5718" t="s">
        <v>9205</v>
      </c>
      <c r="J5718">
        <v>0.01</v>
      </c>
    </row>
    <row r="5719" spans="1:10" x14ac:dyDescent="0.25">
      <c r="A5719" t="s">
        <v>9384</v>
      </c>
    </row>
    <row r="5720" spans="1:10" x14ac:dyDescent="0.25">
      <c r="A5720" t="s">
        <v>9385</v>
      </c>
    </row>
    <row r="5721" spans="1:10" x14ac:dyDescent="0.25">
      <c r="A5721" t="s">
        <v>9386</v>
      </c>
    </row>
    <row r="5722" spans="1:10" x14ac:dyDescent="0.25">
      <c r="A5722" t="s">
        <v>9387</v>
      </c>
    </row>
    <row r="5723" spans="1:10" x14ac:dyDescent="0.25">
      <c r="A5723" t="s">
        <v>9388</v>
      </c>
    </row>
    <row r="5724" spans="1:10" x14ac:dyDescent="0.25">
      <c r="A5724" t="s">
        <v>9389</v>
      </c>
    </row>
    <row r="5725" spans="1:10" x14ac:dyDescent="0.25">
      <c r="A5725" t="s">
        <v>9390</v>
      </c>
    </row>
    <row r="5726" spans="1:10" x14ac:dyDescent="0.25">
      <c r="A5726" t="s">
        <v>9391</v>
      </c>
    </row>
    <row r="5727" spans="1:10" x14ac:dyDescent="0.25">
      <c r="A5727" t="s">
        <v>9392</v>
      </c>
    </row>
    <row r="5728" spans="1:10" x14ac:dyDescent="0.25">
      <c r="A5728" t="s">
        <v>9393</v>
      </c>
    </row>
    <row r="5729" spans="1:1" x14ac:dyDescent="0.25">
      <c r="A5729" t="s">
        <v>9394</v>
      </c>
    </row>
    <row r="5730" spans="1:1" x14ac:dyDescent="0.25">
      <c r="A5730" t="s">
        <v>9395</v>
      </c>
    </row>
    <row r="5731" spans="1:1" x14ac:dyDescent="0.25">
      <c r="A5731" t="s">
        <v>9396</v>
      </c>
    </row>
    <row r="5732" spans="1:1" x14ac:dyDescent="0.25">
      <c r="A5732" t="s">
        <v>9397</v>
      </c>
    </row>
    <row r="5733" spans="1:1" x14ac:dyDescent="0.25">
      <c r="A5733" t="s">
        <v>9398</v>
      </c>
    </row>
    <row r="5734" spans="1:1" x14ac:dyDescent="0.25">
      <c r="A5734" t="s">
        <v>9399</v>
      </c>
    </row>
    <row r="5735" spans="1:1" x14ac:dyDescent="0.25">
      <c r="A5735" t="s">
        <v>9400</v>
      </c>
    </row>
    <row r="5736" spans="1:1" x14ac:dyDescent="0.25">
      <c r="A5736" t="s">
        <v>9401</v>
      </c>
    </row>
    <row r="5737" spans="1:1" x14ac:dyDescent="0.25">
      <c r="A5737" t="s">
        <v>9402</v>
      </c>
    </row>
    <row r="5738" spans="1:1" x14ac:dyDescent="0.25">
      <c r="A5738" t="s">
        <v>9403</v>
      </c>
    </row>
    <row r="5739" spans="1:1" x14ac:dyDescent="0.25">
      <c r="A5739" t="s">
        <v>9404</v>
      </c>
    </row>
    <row r="5740" spans="1:1" x14ac:dyDescent="0.25">
      <c r="A5740" t="s">
        <v>9405</v>
      </c>
    </row>
    <row r="5741" spans="1:1" x14ac:dyDescent="0.25">
      <c r="A5741" t="s">
        <v>9406</v>
      </c>
    </row>
    <row r="5742" spans="1:1" x14ac:dyDescent="0.25">
      <c r="A5742" t="s">
        <v>9407</v>
      </c>
    </row>
    <row r="5743" spans="1:1" x14ac:dyDescent="0.25">
      <c r="A5743" t="s">
        <v>9408</v>
      </c>
    </row>
    <row r="5744" spans="1:1" x14ac:dyDescent="0.25">
      <c r="A5744" t="s">
        <v>9409</v>
      </c>
    </row>
    <row r="5745" spans="1:1" x14ac:dyDescent="0.25">
      <c r="A5745" t="s">
        <v>9410</v>
      </c>
    </row>
    <row r="5746" spans="1:1" x14ac:dyDescent="0.25">
      <c r="A5746" t="s">
        <v>9411</v>
      </c>
    </row>
    <row r="5747" spans="1:1" x14ac:dyDescent="0.25">
      <c r="A5747" t="s">
        <v>9412</v>
      </c>
    </row>
    <row r="5748" spans="1:1" x14ac:dyDescent="0.25">
      <c r="A5748" t="s">
        <v>9413</v>
      </c>
    </row>
    <row r="5749" spans="1:1" x14ac:dyDescent="0.25">
      <c r="A5749" t="s">
        <v>9414</v>
      </c>
    </row>
    <row r="5750" spans="1:1" x14ac:dyDescent="0.25">
      <c r="A5750" t="s">
        <v>9415</v>
      </c>
    </row>
    <row r="5751" spans="1:1" x14ac:dyDescent="0.25">
      <c r="A5751" t="s">
        <v>9416</v>
      </c>
    </row>
    <row r="5752" spans="1:1" x14ac:dyDescent="0.25">
      <c r="A5752" t="s">
        <v>9417</v>
      </c>
    </row>
    <row r="5753" spans="1:1" x14ac:dyDescent="0.25">
      <c r="A5753" t="s">
        <v>9418</v>
      </c>
    </row>
    <row r="5754" spans="1:1" x14ac:dyDescent="0.25">
      <c r="A5754" t="s">
        <v>9419</v>
      </c>
    </row>
    <row r="5755" spans="1:1" x14ac:dyDescent="0.25">
      <c r="A5755" t="s">
        <v>9420</v>
      </c>
    </row>
    <row r="5756" spans="1:1" x14ac:dyDescent="0.25">
      <c r="A5756" t="s">
        <v>9421</v>
      </c>
    </row>
    <row r="5757" spans="1:1" x14ac:dyDescent="0.25">
      <c r="A5757" t="s">
        <v>9422</v>
      </c>
    </row>
    <row r="5758" spans="1:1" x14ac:dyDescent="0.25">
      <c r="A5758" t="s">
        <v>9423</v>
      </c>
    </row>
    <row r="5759" spans="1:1" x14ac:dyDescent="0.25">
      <c r="A5759" t="s">
        <v>9424</v>
      </c>
    </row>
    <row r="5760" spans="1:1" x14ac:dyDescent="0.25">
      <c r="A5760" t="s">
        <v>9425</v>
      </c>
    </row>
    <row r="5761" spans="1:1" x14ac:dyDescent="0.25">
      <c r="A5761" t="s">
        <v>9426</v>
      </c>
    </row>
    <row r="5762" spans="1:1" x14ac:dyDescent="0.25">
      <c r="A5762" t="s">
        <v>9427</v>
      </c>
    </row>
    <row r="5763" spans="1:1" x14ac:dyDescent="0.25">
      <c r="A5763" t="s">
        <v>9428</v>
      </c>
    </row>
    <row r="5764" spans="1:1" x14ac:dyDescent="0.25">
      <c r="A5764" t="s">
        <v>9429</v>
      </c>
    </row>
    <row r="5765" spans="1:1" x14ac:dyDescent="0.25">
      <c r="A5765" t="s">
        <v>9430</v>
      </c>
    </row>
    <row r="5766" spans="1:1" x14ac:dyDescent="0.25">
      <c r="A5766" t="s">
        <v>9431</v>
      </c>
    </row>
    <row r="5767" spans="1:1" x14ac:dyDescent="0.25">
      <c r="A5767" t="s">
        <v>9432</v>
      </c>
    </row>
    <row r="5768" spans="1:1" x14ac:dyDescent="0.25">
      <c r="A5768" t="s">
        <v>9433</v>
      </c>
    </row>
    <row r="5769" spans="1:1" x14ac:dyDescent="0.25">
      <c r="A5769" t="s">
        <v>9434</v>
      </c>
    </row>
    <row r="5770" spans="1:1" x14ac:dyDescent="0.25">
      <c r="A5770" t="s">
        <v>9435</v>
      </c>
    </row>
    <row r="5771" spans="1:1" x14ac:dyDescent="0.25">
      <c r="A5771" t="s">
        <v>9436</v>
      </c>
    </row>
    <row r="5772" spans="1:1" x14ac:dyDescent="0.25">
      <c r="A5772" t="s">
        <v>9437</v>
      </c>
    </row>
    <row r="5773" spans="1:1" x14ac:dyDescent="0.25">
      <c r="A5773" t="s">
        <v>9438</v>
      </c>
    </row>
    <row r="5774" spans="1:1" x14ac:dyDescent="0.25">
      <c r="A5774" t="s">
        <v>9439</v>
      </c>
    </row>
    <row r="5775" spans="1:1" x14ac:dyDescent="0.25">
      <c r="A5775" t="s">
        <v>9440</v>
      </c>
    </row>
    <row r="5776" spans="1:1" x14ac:dyDescent="0.25">
      <c r="A5776" t="s">
        <v>9441</v>
      </c>
    </row>
    <row r="5777" spans="1:1" x14ac:dyDescent="0.25">
      <c r="A5777" t="s">
        <v>9442</v>
      </c>
    </row>
    <row r="5778" spans="1:1" x14ac:dyDescent="0.25">
      <c r="A5778" t="s">
        <v>9443</v>
      </c>
    </row>
    <row r="5779" spans="1:1" x14ac:dyDescent="0.25">
      <c r="A5779" t="s">
        <v>9444</v>
      </c>
    </row>
    <row r="5780" spans="1:1" x14ac:dyDescent="0.25">
      <c r="A5780" t="s">
        <v>9445</v>
      </c>
    </row>
    <row r="5781" spans="1:1" x14ac:dyDescent="0.25">
      <c r="A5781" t="s">
        <v>9446</v>
      </c>
    </row>
    <row r="5782" spans="1:1" x14ac:dyDescent="0.25">
      <c r="A5782" t="s">
        <v>9447</v>
      </c>
    </row>
    <row r="5783" spans="1:1" x14ac:dyDescent="0.25">
      <c r="A5783" t="s">
        <v>9448</v>
      </c>
    </row>
    <row r="5784" spans="1:1" x14ac:dyDescent="0.25">
      <c r="A5784" t="s">
        <v>9449</v>
      </c>
    </row>
    <row r="5785" spans="1:1" x14ac:dyDescent="0.25">
      <c r="A5785" t="s">
        <v>9450</v>
      </c>
    </row>
    <row r="5786" spans="1:1" x14ac:dyDescent="0.25">
      <c r="A5786" t="s">
        <v>9451</v>
      </c>
    </row>
    <row r="5787" spans="1:1" x14ac:dyDescent="0.25">
      <c r="A5787" t="s">
        <v>9452</v>
      </c>
    </row>
    <row r="5788" spans="1:1" x14ac:dyDescent="0.25">
      <c r="A5788" t="s">
        <v>9453</v>
      </c>
    </row>
    <row r="5789" spans="1:1" x14ac:dyDescent="0.25">
      <c r="A5789" t="s">
        <v>9454</v>
      </c>
    </row>
    <row r="5790" spans="1:1" x14ac:dyDescent="0.25">
      <c r="A5790" t="s">
        <v>9455</v>
      </c>
    </row>
    <row r="5791" spans="1:1" x14ac:dyDescent="0.25">
      <c r="A5791" t="s">
        <v>9456</v>
      </c>
    </row>
    <row r="5792" spans="1:1" x14ac:dyDescent="0.25">
      <c r="A5792" t="s">
        <v>9457</v>
      </c>
    </row>
    <row r="5793" spans="1:1" x14ac:dyDescent="0.25">
      <c r="A5793" t="s">
        <v>9458</v>
      </c>
    </row>
    <row r="5794" spans="1:1" x14ac:dyDescent="0.25">
      <c r="A5794" t="s">
        <v>9459</v>
      </c>
    </row>
    <row r="5795" spans="1:1" x14ac:dyDescent="0.25">
      <c r="A5795" t="s">
        <v>9460</v>
      </c>
    </row>
    <row r="5796" spans="1:1" x14ac:dyDescent="0.25">
      <c r="A5796" t="s">
        <v>9461</v>
      </c>
    </row>
    <row r="5797" spans="1:1" x14ac:dyDescent="0.25">
      <c r="A5797" t="s">
        <v>9462</v>
      </c>
    </row>
    <row r="5798" spans="1:1" x14ac:dyDescent="0.25">
      <c r="A5798" t="s">
        <v>9463</v>
      </c>
    </row>
    <row r="5799" spans="1:1" x14ac:dyDescent="0.25">
      <c r="A5799" t="s">
        <v>9464</v>
      </c>
    </row>
    <row r="5800" spans="1:1" x14ac:dyDescent="0.25">
      <c r="A5800" t="s">
        <v>9465</v>
      </c>
    </row>
    <row r="5801" spans="1:1" x14ac:dyDescent="0.25">
      <c r="A5801" t="s">
        <v>9466</v>
      </c>
    </row>
    <row r="5802" spans="1:1" x14ac:dyDescent="0.25">
      <c r="A5802" t="s">
        <v>9467</v>
      </c>
    </row>
    <row r="5803" spans="1:1" x14ac:dyDescent="0.25">
      <c r="A5803" t="s">
        <v>9468</v>
      </c>
    </row>
    <row r="5804" spans="1:1" x14ac:dyDescent="0.25">
      <c r="A5804" t="s">
        <v>9469</v>
      </c>
    </row>
    <row r="5805" spans="1:1" x14ac:dyDescent="0.25">
      <c r="A5805" t="s">
        <v>9470</v>
      </c>
    </row>
    <row r="5806" spans="1:1" x14ac:dyDescent="0.25">
      <c r="A5806" t="s">
        <v>9471</v>
      </c>
    </row>
    <row r="5807" spans="1:1" x14ac:dyDescent="0.25">
      <c r="A5807" t="s">
        <v>9472</v>
      </c>
    </row>
    <row r="5808" spans="1:1" x14ac:dyDescent="0.25">
      <c r="A5808" t="s">
        <v>9473</v>
      </c>
    </row>
    <row r="5809" spans="1:1" x14ac:dyDescent="0.25">
      <c r="A5809" t="s">
        <v>9474</v>
      </c>
    </row>
    <row r="5810" spans="1:1" x14ac:dyDescent="0.25">
      <c r="A5810" t="s">
        <v>9475</v>
      </c>
    </row>
    <row r="5811" spans="1:1" x14ac:dyDescent="0.25">
      <c r="A5811" t="s">
        <v>9476</v>
      </c>
    </row>
    <row r="5812" spans="1:1" x14ac:dyDescent="0.25">
      <c r="A5812" t="s">
        <v>9477</v>
      </c>
    </row>
    <row r="5813" spans="1:1" x14ac:dyDescent="0.25">
      <c r="A5813" t="s">
        <v>9478</v>
      </c>
    </row>
    <row r="5814" spans="1:1" x14ac:dyDescent="0.25">
      <c r="A5814" t="s">
        <v>9479</v>
      </c>
    </row>
    <row r="5815" spans="1:1" x14ac:dyDescent="0.25">
      <c r="A5815" t="s">
        <v>9480</v>
      </c>
    </row>
    <row r="5816" spans="1:1" x14ac:dyDescent="0.25">
      <c r="A5816" t="s">
        <v>9481</v>
      </c>
    </row>
    <row r="5817" spans="1:1" x14ac:dyDescent="0.25">
      <c r="A5817" t="s">
        <v>9482</v>
      </c>
    </row>
    <row r="5818" spans="1:1" x14ac:dyDescent="0.25">
      <c r="A5818" t="s">
        <v>9483</v>
      </c>
    </row>
    <row r="5819" spans="1:1" x14ac:dyDescent="0.25">
      <c r="A5819" t="s">
        <v>9484</v>
      </c>
    </row>
    <row r="5820" spans="1:1" x14ac:dyDescent="0.25">
      <c r="A5820" t="s">
        <v>9485</v>
      </c>
    </row>
    <row r="5821" spans="1:1" x14ac:dyDescent="0.25">
      <c r="A5821" t="s">
        <v>9486</v>
      </c>
    </row>
    <row r="5822" spans="1:1" x14ac:dyDescent="0.25">
      <c r="A5822" t="s">
        <v>9487</v>
      </c>
    </row>
    <row r="5823" spans="1:1" x14ac:dyDescent="0.25">
      <c r="A5823" t="s">
        <v>9488</v>
      </c>
    </row>
    <row r="5824" spans="1:1" x14ac:dyDescent="0.25">
      <c r="A5824" t="s">
        <v>9489</v>
      </c>
    </row>
    <row r="5825" spans="1:1" x14ac:dyDescent="0.25">
      <c r="A5825" t="s">
        <v>9490</v>
      </c>
    </row>
    <row r="5826" spans="1:1" x14ac:dyDescent="0.25">
      <c r="A5826" t="s">
        <v>9491</v>
      </c>
    </row>
    <row r="5827" spans="1:1" x14ac:dyDescent="0.25">
      <c r="A5827" t="s">
        <v>9492</v>
      </c>
    </row>
    <row r="5828" spans="1:1" x14ac:dyDescent="0.25">
      <c r="A5828" t="s">
        <v>9493</v>
      </c>
    </row>
    <row r="5829" spans="1:1" x14ac:dyDescent="0.25">
      <c r="A5829" t="s">
        <v>9494</v>
      </c>
    </row>
    <row r="5830" spans="1:1" x14ac:dyDescent="0.25">
      <c r="A5830" t="s">
        <v>9495</v>
      </c>
    </row>
    <row r="5831" spans="1:1" x14ac:dyDescent="0.25">
      <c r="A5831" t="s">
        <v>9496</v>
      </c>
    </row>
    <row r="5832" spans="1:1" x14ac:dyDescent="0.25">
      <c r="A5832" t="s">
        <v>9497</v>
      </c>
    </row>
    <row r="5833" spans="1:1" x14ac:dyDescent="0.25">
      <c r="A5833" t="s">
        <v>9498</v>
      </c>
    </row>
    <row r="5834" spans="1:1" x14ac:dyDescent="0.25">
      <c r="A5834" t="s">
        <v>9499</v>
      </c>
    </row>
    <row r="5835" spans="1:1" x14ac:dyDescent="0.25">
      <c r="A5835" t="s">
        <v>9500</v>
      </c>
    </row>
    <row r="5836" spans="1:1" x14ac:dyDescent="0.25">
      <c r="A5836" t="s">
        <v>9501</v>
      </c>
    </row>
    <row r="5837" spans="1:1" x14ac:dyDescent="0.25">
      <c r="A5837" t="s">
        <v>9502</v>
      </c>
    </row>
    <row r="5838" spans="1:1" x14ac:dyDescent="0.25">
      <c r="A5838" t="s">
        <v>9503</v>
      </c>
    </row>
    <row r="5839" spans="1:1" x14ac:dyDescent="0.25">
      <c r="A5839" t="s">
        <v>9504</v>
      </c>
    </row>
    <row r="5840" spans="1:1" x14ac:dyDescent="0.25">
      <c r="A5840" t="s">
        <v>9505</v>
      </c>
    </row>
    <row r="5841" spans="1:1" x14ac:dyDescent="0.25">
      <c r="A5841" t="s">
        <v>9506</v>
      </c>
    </row>
    <row r="5842" spans="1:1" x14ac:dyDescent="0.25">
      <c r="A5842" t="s">
        <v>9507</v>
      </c>
    </row>
    <row r="5843" spans="1:1" x14ac:dyDescent="0.25">
      <c r="A5843" t="s">
        <v>9508</v>
      </c>
    </row>
    <row r="5844" spans="1:1" x14ac:dyDescent="0.25">
      <c r="A5844" t="s">
        <v>9509</v>
      </c>
    </row>
    <row r="5845" spans="1:1" x14ac:dyDescent="0.25">
      <c r="A5845" t="s">
        <v>9510</v>
      </c>
    </row>
    <row r="5846" spans="1:1" x14ac:dyDescent="0.25">
      <c r="A5846" t="s">
        <v>9511</v>
      </c>
    </row>
    <row r="5847" spans="1:1" x14ac:dyDescent="0.25">
      <c r="A5847" t="s">
        <v>9512</v>
      </c>
    </row>
    <row r="5848" spans="1:1" x14ac:dyDescent="0.25">
      <c r="A5848" t="s">
        <v>9513</v>
      </c>
    </row>
    <row r="5849" spans="1:1" x14ac:dyDescent="0.25">
      <c r="A5849" t="s">
        <v>9514</v>
      </c>
    </row>
    <row r="5850" spans="1:1" x14ac:dyDescent="0.25">
      <c r="A5850" t="s">
        <v>9515</v>
      </c>
    </row>
    <row r="5851" spans="1:1" x14ac:dyDescent="0.25">
      <c r="A5851" t="s">
        <v>9516</v>
      </c>
    </row>
    <row r="5852" spans="1:1" x14ac:dyDescent="0.25">
      <c r="A5852" t="s">
        <v>9517</v>
      </c>
    </row>
    <row r="5853" spans="1:1" x14ac:dyDescent="0.25">
      <c r="A5853" t="s">
        <v>9518</v>
      </c>
    </row>
    <row r="5854" spans="1:1" x14ac:dyDescent="0.25">
      <c r="A5854" t="s">
        <v>9519</v>
      </c>
    </row>
    <row r="5855" spans="1:1" x14ac:dyDescent="0.25">
      <c r="A5855" t="s">
        <v>9520</v>
      </c>
    </row>
    <row r="5856" spans="1:1" x14ac:dyDescent="0.25">
      <c r="A5856" t="s">
        <v>9521</v>
      </c>
    </row>
    <row r="5857" spans="1:1" x14ac:dyDescent="0.25">
      <c r="A5857" t="s">
        <v>9522</v>
      </c>
    </row>
    <row r="5858" spans="1:1" x14ac:dyDescent="0.25">
      <c r="A5858" t="s">
        <v>9523</v>
      </c>
    </row>
    <row r="5859" spans="1:1" x14ac:dyDescent="0.25">
      <c r="A5859" t="s">
        <v>9524</v>
      </c>
    </row>
    <row r="5860" spans="1:1" x14ac:dyDescent="0.25">
      <c r="A5860" t="s">
        <v>9525</v>
      </c>
    </row>
    <row r="5861" spans="1:1" x14ac:dyDescent="0.25">
      <c r="A5861" t="s">
        <v>9526</v>
      </c>
    </row>
    <row r="5862" spans="1:1" x14ac:dyDescent="0.25">
      <c r="A5862" t="s">
        <v>9527</v>
      </c>
    </row>
    <row r="5863" spans="1:1" x14ac:dyDescent="0.25">
      <c r="A5863" t="s">
        <v>9528</v>
      </c>
    </row>
    <row r="5864" spans="1:1" x14ac:dyDescent="0.25">
      <c r="A5864" t="s">
        <v>9529</v>
      </c>
    </row>
    <row r="5865" spans="1:1" x14ac:dyDescent="0.25">
      <c r="A5865" t="s">
        <v>9530</v>
      </c>
    </row>
    <row r="5866" spans="1:1" x14ac:dyDescent="0.25">
      <c r="A5866" t="s">
        <v>9531</v>
      </c>
    </row>
    <row r="5867" spans="1:1" x14ac:dyDescent="0.25">
      <c r="A5867" t="s">
        <v>9532</v>
      </c>
    </row>
    <row r="5868" spans="1:1" x14ac:dyDescent="0.25">
      <c r="A5868" t="s">
        <v>9533</v>
      </c>
    </row>
    <row r="5869" spans="1:1" x14ac:dyDescent="0.25">
      <c r="A5869" t="s">
        <v>9534</v>
      </c>
    </row>
    <row r="5870" spans="1:1" x14ac:dyDescent="0.25">
      <c r="A5870" t="s">
        <v>9535</v>
      </c>
    </row>
    <row r="5871" spans="1:1" x14ac:dyDescent="0.25">
      <c r="A5871" t="s">
        <v>9536</v>
      </c>
    </row>
    <row r="5872" spans="1:1" x14ac:dyDescent="0.25">
      <c r="A5872" t="s">
        <v>9537</v>
      </c>
    </row>
    <row r="5873" spans="1:1" x14ac:dyDescent="0.25">
      <c r="A5873" t="s">
        <v>9538</v>
      </c>
    </row>
    <row r="5874" spans="1:1" x14ac:dyDescent="0.25">
      <c r="A5874" t="s">
        <v>9539</v>
      </c>
    </row>
    <row r="5875" spans="1:1" x14ac:dyDescent="0.25">
      <c r="A5875" t="s">
        <v>9540</v>
      </c>
    </row>
    <row r="5876" spans="1:1" x14ac:dyDescent="0.25">
      <c r="A5876" t="s">
        <v>9541</v>
      </c>
    </row>
    <row r="5877" spans="1:1" x14ac:dyDescent="0.25">
      <c r="A5877" t="s">
        <v>9542</v>
      </c>
    </row>
    <row r="5878" spans="1:1" x14ac:dyDescent="0.25">
      <c r="A5878" t="s">
        <v>9543</v>
      </c>
    </row>
    <row r="5879" spans="1:1" x14ac:dyDescent="0.25">
      <c r="A5879" t="s">
        <v>9544</v>
      </c>
    </row>
    <row r="5880" spans="1:1" x14ac:dyDescent="0.25">
      <c r="A5880" t="s">
        <v>9545</v>
      </c>
    </row>
    <row r="5881" spans="1:1" x14ac:dyDescent="0.25">
      <c r="A5881" t="s">
        <v>9546</v>
      </c>
    </row>
    <row r="5882" spans="1:1" x14ac:dyDescent="0.25">
      <c r="A5882" t="s">
        <v>9547</v>
      </c>
    </row>
    <row r="5883" spans="1:1" x14ac:dyDescent="0.25">
      <c r="A5883" t="s">
        <v>9548</v>
      </c>
    </row>
    <row r="5884" spans="1:1" x14ac:dyDescent="0.25">
      <c r="A5884" t="s">
        <v>9549</v>
      </c>
    </row>
    <row r="5885" spans="1:1" x14ac:dyDescent="0.25">
      <c r="A5885" t="s">
        <v>9550</v>
      </c>
    </row>
    <row r="5886" spans="1:1" x14ac:dyDescent="0.25">
      <c r="A5886" t="s">
        <v>9551</v>
      </c>
    </row>
    <row r="5887" spans="1:1" x14ac:dyDescent="0.25">
      <c r="A5887" t="s">
        <v>9552</v>
      </c>
    </row>
    <row r="5888" spans="1:1" x14ac:dyDescent="0.25">
      <c r="A5888" t="s">
        <v>9553</v>
      </c>
    </row>
    <row r="5889" spans="1:1" x14ac:dyDescent="0.25">
      <c r="A5889" t="s">
        <v>9554</v>
      </c>
    </row>
    <row r="5890" spans="1:1" x14ac:dyDescent="0.25">
      <c r="A5890" t="s">
        <v>9555</v>
      </c>
    </row>
    <row r="5891" spans="1:1" x14ac:dyDescent="0.25">
      <c r="A5891" t="s">
        <v>9556</v>
      </c>
    </row>
    <row r="5892" spans="1:1" x14ac:dyDescent="0.25">
      <c r="A5892" t="s">
        <v>9557</v>
      </c>
    </row>
    <row r="5893" spans="1:1" x14ac:dyDescent="0.25">
      <c r="A5893" t="s">
        <v>9558</v>
      </c>
    </row>
    <row r="5894" spans="1:1" x14ac:dyDescent="0.25">
      <c r="A5894" t="s">
        <v>9559</v>
      </c>
    </row>
    <row r="5895" spans="1:1" x14ac:dyDescent="0.25">
      <c r="A5895" t="s">
        <v>9560</v>
      </c>
    </row>
    <row r="5896" spans="1:1" x14ac:dyDescent="0.25">
      <c r="A5896" t="s">
        <v>9561</v>
      </c>
    </row>
    <row r="5897" spans="1:1" x14ac:dyDescent="0.25">
      <c r="A5897" t="s">
        <v>9562</v>
      </c>
    </row>
    <row r="5898" spans="1:1" x14ac:dyDescent="0.25">
      <c r="A5898" t="s">
        <v>9563</v>
      </c>
    </row>
    <row r="5899" spans="1:1" x14ac:dyDescent="0.25">
      <c r="A5899" t="s">
        <v>9564</v>
      </c>
    </row>
    <row r="5900" spans="1:1" x14ac:dyDescent="0.25">
      <c r="A5900" t="s">
        <v>9565</v>
      </c>
    </row>
    <row r="5901" spans="1:1" x14ac:dyDescent="0.25">
      <c r="A5901" t="s">
        <v>9566</v>
      </c>
    </row>
    <row r="5902" spans="1:1" x14ac:dyDescent="0.25">
      <c r="A5902" t="s">
        <v>9567</v>
      </c>
    </row>
    <row r="5903" spans="1:1" x14ac:dyDescent="0.25">
      <c r="A5903" t="s">
        <v>9568</v>
      </c>
    </row>
    <row r="5904" spans="1:1" x14ac:dyDescent="0.25">
      <c r="A5904" t="s">
        <v>9569</v>
      </c>
    </row>
    <row r="5905" spans="1:1" x14ac:dyDescent="0.25">
      <c r="A5905" t="s">
        <v>9570</v>
      </c>
    </row>
    <row r="5906" spans="1:1" x14ac:dyDescent="0.25">
      <c r="A5906" t="s">
        <v>9571</v>
      </c>
    </row>
    <row r="5907" spans="1:1" x14ac:dyDescent="0.25">
      <c r="A5907" t="s">
        <v>9572</v>
      </c>
    </row>
    <row r="5908" spans="1:1" x14ac:dyDescent="0.25">
      <c r="A5908" t="s">
        <v>9573</v>
      </c>
    </row>
    <row r="5909" spans="1:1" x14ac:dyDescent="0.25">
      <c r="A5909" t="s">
        <v>9574</v>
      </c>
    </row>
    <row r="5910" spans="1:1" x14ac:dyDescent="0.25">
      <c r="A5910" t="s">
        <v>9575</v>
      </c>
    </row>
    <row r="5911" spans="1:1" x14ac:dyDescent="0.25">
      <c r="A5911" t="s">
        <v>9576</v>
      </c>
    </row>
    <row r="5912" spans="1:1" x14ac:dyDescent="0.25">
      <c r="A5912" t="s">
        <v>9577</v>
      </c>
    </row>
    <row r="5913" spans="1:1" x14ac:dyDescent="0.25">
      <c r="A5913" t="s">
        <v>9578</v>
      </c>
    </row>
    <row r="5914" spans="1:1" x14ac:dyDescent="0.25">
      <c r="A5914" t="s">
        <v>9579</v>
      </c>
    </row>
    <row r="5915" spans="1:1" x14ac:dyDescent="0.25">
      <c r="A5915" t="s">
        <v>9580</v>
      </c>
    </row>
    <row r="5916" spans="1:1" x14ac:dyDescent="0.25">
      <c r="A5916" t="s">
        <v>9581</v>
      </c>
    </row>
    <row r="5917" spans="1:1" x14ac:dyDescent="0.25">
      <c r="A5917" t="s">
        <v>9582</v>
      </c>
    </row>
    <row r="5918" spans="1:1" x14ac:dyDescent="0.25">
      <c r="A5918" t="s">
        <v>9583</v>
      </c>
    </row>
    <row r="5919" spans="1:1" x14ac:dyDescent="0.25">
      <c r="A5919" t="s">
        <v>9584</v>
      </c>
    </row>
    <row r="5920" spans="1:1" x14ac:dyDescent="0.25">
      <c r="A5920" t="s">
        <v>9585</v>
      </c>
    </row>
    <row r="5921" spans="1:1" x14ac:dyDescent="0.25">
      <c r="A5921" t="s">
        <v>9586</v>
      </c>
    </row>
    <row r="5922" spans="1:1" x14ac:dyDescent="0.25">
      <c r="A5922" t="s">
        <v>9587</v>
      </c>
    </row>
    <row r="5923" spans="1:1" x14ac:dyDescent="0.25">
      <c r="A5923" t="s">
        <v>9588</v>
      </c>
    </row>
    <row r="5924" spans="1:1" x14ac:dyDescent="0.25">
      <c r="A5924" t="s">
        <v>9589</v>
      </c>
    </row>
    <row r="5925" spans="1:1" x14ac:dyDescent="0.25">
      <c r="A5925" t="s">
        <v>9590</v>
      </c>
    </row>
    <row r="5926" spans="1:1" x14ac:dyDescent="0.25">
      <c r="A5926" t="s">
        <v>9591</v>
      </c>
    </row>
    <row r="5927" spans="1:1" x14ac:dyDescent="0.25">
      <c r="A5927" t="s">
        <v>9592</v>
      </c>
    </row>
    <row r="5928" spans="1:1" x14ac:dyDescent="0.25">
      <c r="A5928" t="s">
        <v>9593</v>
      </c>
    </row>
    <row r="5929" spans="1:1" x14ac:dyDescent="0.25">
      <c r="A5929" t="s">
        <v>9594</v>
      </c>
    </row>
    <row r="5930" spans="1:1" x14ac:dyDescent="0.25">
      <c r="A5930" t="s">
        <v>9595</v>
      </c>
    </row>
    <row r="5931" spans="1:1" x14ac:dyDescent="0.25">
      <c r="A5931" t="s">
        <v>9596</v>
      </c>
    </row>
    <row r="5932" spans="1:1" x14ac:dyDescent="0.25">
      <c r="A5932" t="s">
        <v>9597</v>
      </c>
    </row>
    <row r="5933" spans="1:1" x14ac:dyDescent="0.25">
      <c r="A5933" t="s">
        <v>9598</v>
      </c>
    </row>
    <row r="5934" spans="1:1" x14ac:dyDescent="0.25">
      <c r="A5934" t="s">
        <v>9599</v>
      </c>
    </row>
    <row r="5935" spans="1:1" x14ac:dyDescent="0.25">
      <c r="A5935" t="s">
        <v>9600</v>
      </c>
    </row>
    <row r="5936" spans="1:1" x14ac:dyDescent="0.25">
      <c r="A5936" t="s">
        <v>9601</v>
      </c>
    </row>
    <row r="5937" spans="1:1" x14ac:dyDescent="0.25">
      <c r="A5937" t="s">
        <v>9602</v>
      </c>
    </row>
    <row r="5938" spans="1:1" x14ac:dyDescent="0.25">
      <c r="A5938" t="s">
        <v>9603</v>
      </c>
    </row>
    <row r="5939" spans="1:1" x14ac:dyDescent="0.25">
      <c r="A5939" t="s">
        <v>9604</v>
      </c>
    </row>
    <row r="5940" spans="1:1" x14ac:dyDescent="0.25">
      <c r="A5940" t="s">
        <v>9605</v>
      </c>
    </row>
    <row r="5941" spans="1:1" x14ac:dyDescent="0.25">
      <c r="A5941" t="s">
        <v>9606</v>
      </c>
    </row>
    <row r="5942" spans="1:1" x14ac:dyDescent="0.25">
      <c r="A5942" t="s">
        <v>9607</v>
      </c>
    </row>
    <row r="5943" spans="1:1" x14ac:dyDescent="0.25">
      <c r="A5943" t="s">
        <v>9608</v>
      </c>
    </row>
    <row r="5944" spans="1:1" x14ac:dyDescent="0.25">
      <c r="A5944" t="s">
        <v>9609</v>
      </c>
    </row>
    <row r="5945" spans="1:1" x14ac:dyDescent="0.25">
      <c r="A5945" t="s">
        <v>9610</v>
      </c>
    </row>
    <row r="5946" spans="1:1" x14ac:dyDescent="0.25">
      <c r="A5946" t="s">
        <v>9611</v>
      </c>
    </row>
    <row r="5947" spans="1:1" x14ac:dyDescent="0.25">
      <c r="A5947" t="s">
        <v>9612</v>
      </c>
    </row>
    <row r="5948" spans="1:1" x14ac:dyDescent="0.25">
      <c r="A5948" t="s">
        <v>9613</v>
      </c>
    </row>
    <row r="5949" spans="1:1" x14ac:dyDescent="0.25">
      <c r="A5949" t="s">
        <v>9614</v>
      </c>
    </row>
    <row r="5950" spans="1:1" x14ac:dyDescent="0.25">
      <c r="A5950" t="s">
        <v>9615</v>
      </c>
    </row>
    <row r="5951" spans="1:1" x14ac:dyDescent="0.25">
      <c r="A5951" t="s">
        <v>9616</v>
      </c>
    </row>
    <row r="5952" spans="1:1" x14ac:dyDescent="0.25">
      <c r="A5952" t="s">
        <v>9617</v>
      </c>
    </row>
    <row r="5953" spans="1:1" x14ac:dyDescent="0.25">
      <c r="A5953" t="s">
        <v>9618</v>
      </c>
    </row>
    <row r="5954" spans="1:1" x14ac:dyDescent="0.25">
      <c r="A5954" t="s">
        <v>9619</v>
      </c>
    </row>
    <row r="5955" spans="1:1" x14ac:dyDescent="0.25">
      <c r="A5955" t="s">
        <v>9620</v>
      </c>
    </row>
    <row r="5956" spans="1:1" x14ac:dyDescent="0.25">
      <c r="A5956" t="s">
        <v>9621</v>
      </c>
    </row>
    <row r="5957" spans="1:1" x14ac:dyDescent="0.25">
      <c r="A5957" t="s">
        <v>9622</v>
      </c>
    </row>
    <row r="5958" spans="1:1" x14ac:dyDescent="0.25">
      <c r="A5958" t="s">
        <v>9623</v>
      </c>
    </row>
    <row r="5959" spans="1:1" x14ac:dyDescent="0.25">
      <c r="A5959" t="s">
        <v>9624</v>
      </c>
    </row>
    <row r="5960" spans="1:1" x14ac:dyDescent="0.25">
      <c r="A5960" t="s">
        <v>9625</v>
      </c>
    </row>
    <row r="5961" spans="1:1" x14ac:dyDescent="0.25">
      <c r="A5961" t="s">
        <v>9626</v>
      </c>
    </row>
    <row r="5962" spans="1:1" x14ac:dyDescent="0.25">
      <c r="A5962" t="s">
        <v>9627</v>
      </c>
    </row>
    <row r="5963" spans="1:1" x14ac:dyDescent="0.25">
      <c r="A5963" t="s">
        <v>9628</v>
      </c>
    </row>
    <row r="5964" spans="1:1" x14ac:dyDescent="0.25">
      <c r="A5964" t="s">
        <v>9629</v>
      </c>
    </row>
    <row r="5965" spans="1:1" x14ac:dyDescent="0.25">
      <c r="A5965" t="s">
        <v>9630</v>
      </c>
    </row>
    <row r="5966" spans="1:1" x14ac:dyDescent="0.25">
      <c r="A5966" t="s">
        <v>9631</v>
      </c>
    </row>
    <row r="5967" spans="1:1" x14ac:dyDescent="0.25">
      <c r="A5967" t="s">
        <v>9632</v>
      </c>
    </row>
    <row r="5968" spans="1:1" x14ac:dyDescent="0.25">
      <c r="A5968" t="s">
        <v>9633</v>
      </c>
    </row>
    <row r="5969" spans="1:1" x14ac:dyDescent="0.25">
      <c r="A5969" t="s">
        <v>9634</v>
      </c>
    </row>
    <row r="5970" spans="1:1" x14ac:dyDescent="0.25">
      <c r="A5970" t="s">
        <v>9635</v>
      </c>
    </row>
    <row r="5971" spans="1:1" x14ac:dyDescent="0.25">
      <c r="A5971" t="s">
        <v>9636</v>
      </c>
    </row>
    <row r="5972" spans="1:1" x14ac:dyDescent="0.25">
      <c r="A5972" t="s">
        <v>9637</v>
      </c>
    </row>
    <row r="5973" spans="1:1" x14ac:dyDescent="0.25">
      <c r="A5973" t="s">
        <v>9638</v>
      </c>
    </row>
    <row r="5974" spans="1:1" x14ac:dyDescent="0.25">
      <c r="A5974" t="s">
        <v>9639</v>
      </c>
    </row>
    <row r="5975" spans="1:1" x14ac:dyDescent="0.25">
      <c r="A5975" t="s">
        <v>9640</v>
      </c>
    </row>
    <row r="5976" spans="1:1" x14ac:dyDescent="0.25">
      <c r="A5976" t="s">
        <v>9641</v>
      </c>
    </row>
    <row r="5977" spans="1:1" x14ac:dyDescent="0.25">
      <c r="A5977" t="s">
        <v>9642</v>
      </c>
    </row>
    <row r="5978" spans="1:1" x14ac:dyDescent="0.25">
      <c r="A5978" t="s">
        <v>9643</v>
      </c>
    </row>
    <row r="5979" spans="1:1" x14ac:dyDescent="0.25">
      <c r="A5979" t="s">
        <v>9644</v>
      </c>
    </row>
    <row r="5980" spans="1:1" x14ac:dyDescent="0.25">
      <c r="A5980" t="s">
        <v>9645</v>
      </c>
    </row>
    <row r="5981" spans="1:1" x14ac:dyDescent="0.25">
      <c r="A5981" t="s">
        <v>9646</v>
      </c>
    </row>
    <row r="5982" spans="1:1" x14ac:dyDescent="0.25">
      <c r="A5982" t="s">
        <v>9647</v>
      </c>
    </row>
    <row r="5983" spans="1:1" x14ac:dyDescent="0.25">
      <c r="A5983" t="s">
        <v>9648</v>
      </c>
    </row>
    <row r="5984" spans="1:1" x14ac:dyDescent="0.25">
      <c r="A5984" t="s">
        <v>9649</v>
      </c>
    </row>
    <row r="5985" spans="1:1" x14ac:dyDescent="0.25">
      <c r="A5985" t="s">
        <v>9650</v>
      </c>
    </row>
    <row r="5986" spans="1:1" x14ac:dyDescent="0.25">
      <c r="A5986" t="s">
        <v>9651</v>
      </c>
    </row>
    <row r="5987" spans="1:1" x14ac:dyDescent="0.25">
      <c r="A5987" t="s">
        <v>9652</v>
      </c>
    </row>
    <row r="5988" spans="1:1" x14ac:dyDescent="0.25">
      <c r="A5988" t="s">
        <v>9653</v>
      </c>
    </row>
    <row r="5989" spans="1:1" x14ac:dyDescent="0.25">
      <c r="A5989" t="s">
        <v>9654</v>
      </c>
    </row>
    <row r="5990" spans="1:1" x14ac:dyDescent="0.25">
      <c r="A5990" t="s">
        <v>9655</v>
      </c>
    </row>
    <row r="5991" spans="1:1" x14ac:dyDescent="0.25">
      <c r="A5991" t="s">
        <v>9656</v>
      </c>
    </row>
    <row r="5992" spans="1:1" x14ac:dyDescent="0.25">
      <c r="A5992" t="s">
        <v>9657</v>
      </c>
    </row>
    <row r="5993" spans="1:1" x14ac:dyDescent="0.25">
      <c r="A5993" t="s">
        <v>9658</v>
      </c>
    </row>
    <row r="5994" spans="1:1" x14ac:dyDescent="0.25">
      <c r="A5994" t="s">
        <v>9659</v>
      </c>
    </row>
    <row r="5995" spans="1:1" x14ac:dyDescent="0.25">
      <c r="A5995" t="s">
        <v>9660</v>
      </c>
    </row>
    <row r="5996" spans="1:1" x14ac:dyDescent="0.25">
      <c r="A5996" t="s">
        <v>9661</v>
      </c>
    </row>
    <row r="5997" spans="1:1" x14ac:dyDescent="0.25">
      <c r="A5997" t="s">
        <v>9662</v>
      </c>
    </row>
    <row r="5998" spans="1:1" x14ac:dyDescent="0.25">
      <c r="A5998" t="s">
        <v>9663</v>
      </c>
    </row>
    <row r="5999" spans="1:1" x14ac:dyDescent="0.25">
      <c r="A5999" t="s">
        <v>9664</v>
      </c>
    </row>
    <row r="6000" spans="1:1" x14ac:dyDescent="0.25">
      <c r="A6000" t="s">
        <v>9665</v>
      </c>
    </row>
    <row r="6001" spans="1:1" x14ac:dyDescent="0.25">
      <c r="A6001" t="s">
        <v>9666</v>
      </c>
    </row>
    <row r="6002" spans="1:1" x14ac:dyDescent="0.25">
      <c r="A6002" t="s">
        <v>9667</v>
      </c>
    </row>
    <row r="6003" spans="1:1" x14ac:dyDescent="0.25">
      <c r="A6003" t="s">
        <v>9668</v>
      </c>
    </row>
    <row r="6004" spans="1:1" x14ac:dyDescent="0.25">
      <c r="A6004" t="s">
        <v>9669</v>
      </c>
    </row>
    <row r="6005" spans="1:1" x14ac:dyDescent="0.25">
      <c r="A6005" t="s">
        <v>9670</v>
      </c>
    </row>
    <row r="6006" spans="1:1" x14ac:dyDescent="0.25">
      <c r="A6006" t="s">
        <v>9671</v>
      </c>
    </row>
    <row r="6007" spans="1:1" x14ac:dyDescent="0.25">
      <c r="A6007" t="s">
        <v>9672</v>
      </c>
    </row>
    <row r="6008" spans="1:1" x14ac:dyDescent="0.25">
      <c r="A6008" t="s">
        <v>9673</v>
      </c>
    </row>
    <row r="6009" spans="1:1" x14ac:dyDescent="0.25">
      <c r="A6009" t="s">
        <v>9674</v>
      </c>
    </row>
    <row r="6010" spans="1:1" x14ac:dyDescent="0.25">
      <c r="A6010" t="s">
        <v>9675</v>
      </c>
    </row>
    <row r="6011" spans="1:1" x14ac:dyDescent="0.25">
      <c r="A6011" t="s">
        <v>9676</v>
      </c>
    </row>
    <row r="6012" spans="1:1" x14ac:dyDescent="0.25">
      <c r="A6012" t="s">
        <v>9677</v>
      </c>
    </row>
    <row r="6013" spans="1:1" x14ac:dyDescent="0.25">
      <c r="A6013" t="s">
        <v>9678</v>
      </c>
    </row>
    <row r="6014" spans="1:1" x14ac:dyDescent="0.25">
      <c r="A6014" t="s">
        <v>9679</v>
      </c>
    </row>
    <row r="6015" spans="1:1" x14ac:dyDescent="0.25">
      <c r="A6015" t="s">
        <v>9680</v>
      </c>
    </row>
    <row r="6016" spans="1:1" x14ac:dyDescent="0.25">
      <c r="A6016" t="s">
        <v>9681</v>
      </c>
    </row>
    <row r="6017" spans="1:1" x14ac:dyDescent="0.25">
      <c r="A6017" t="s">
        <v>9212</v>
      </c>
    </row>
    <row r="6018" spans="1:1" x14ac:dyDescent="0.25">
      <c r="A6018" t="s">
        <v>9682</v>
      </c>
    </row>
    <row r="6019" spans="1:1" x14ac:dyDescent="0.25">
      <c r="A6019" t="s">
        <v>9683</v>
      </c>
    </row>
    <row r="6020" spans="1:1" x14ac:dyDescent="0.25">
      <c r="A6020" t="s">
        <v>9684</v>
      </c>
    </row>
    <row r="6021" spans="1:1" x14ac:dyDescent="0.25">
      <c r="A6021" t="s">
        <v>9685</v>
      </c>
    </row>
    <row r="6022" spans="1:1" x14ac:dyDescent="0.25">
      <c r="A6022" t="s">
        <v>9686</v>
      </c>
    </row>
    <row r="6023" spans="1:1" x14ac:dyDescent="0.25">
      <c r="A6023" t="s">
        <v>9687</v>
      </c>
    </row>
    <row r="6024" spans="1:1" x14ac:dyDescent="0.25">
      <c r="A6024" t="s">
        <v>9688</v>
      </c>
    </row>
    <row r="6025" spans="1:1" x14ac:dyDescent="0.25">
      <c r="A6025" t="s">
        <v>9689</v>
      </c>
    </row>
    <row r="6026" spans="1:1" x14ac:dyDescent="0.25">
      <c r="A6026" t="s">
        <v>9690</v>
      </c>
    </row>
    <row r="6027" spans="1:1" x14ac:dyDescent="0.25">
      <c r="A6027" t="s">
        <v>9691</v>
      </c>
    </row>
    <row r="6028" spans="1:1" x14ac:dyDescent="0.25">
      <c r="A6028" t="s">
        <v>9692</v>
      </c>
    </row>
    <row r="6029" spans="1:1" x14ac:dyDescent="0.25">
      <c r="A6029" t="s">
        <v>9693</v>
      </c>
    </row>
    <row r="6030" spans="1:1" x14ac:dyDescent="0.25">
      <c r="A6030" t="s">
        <v>9694</v>
      </c>
    </row>
    <row r="6031" spans="1:1" x14ac:dyDescent="0.25">
      <c r="A6031" t="s">
        <v>9695</v>
      </c>
    </row>
    <row r="6032" spans="1:1" x14ac:dyDescent="0.25">
      <c r="A6032" t="s">
        <v>9212</v>
      </c>
    </row>
    <row r="6033" spans="1:1" x14ac:dyDescent="0.25">
      <c r="A6033" t="s">
        <v>9696</v>
      </c>
    </row>
    <row r="6034" spans="1:1" x14ac:dyDescent="0.25">
      <c r="A6034" t="s">
        <v>9697</v>
      </c>
    </row>
    <row r="6035" spans="1:1" x14ac:dyDescent="0.25">
      <c r="A6035" t="s">
        <v>9698</v>
      </c>
    </row>
    <row r="6036" spans="1:1" x14ac:dyDescent="0.25">
      <c r="A6036" t="s">
        <v>9699</v>
      </c>
    </row>
    <row r="6037" spans="1:1" x14ac:dyDescent="0.25">
      <c r="A6037" t="s">
        <v>9700</v>
      </c>
    </row>
    <row r="6038" spans="1:1" x14ac:dyDescent="0.25">
      <c r="A6038" t="s">
        <v>9701</v>
      </c>
    </row>
    <row r="6039" spans="1:1" x14ac:dyDescent="0.25">
      <c r="A6039" t="s">
        <v>9702</v>
      </c>
    </row>
    <row r="6040" spans="1:1" x14ac:dyDescent="0.25">
      <c r="A6040" t="s">
        <v>9703</v>
      </c>
    </row>
    <row r="6041" spans="1:1" x14ac:dyDescent="0.25">
      <c r="A6041" t="s">
        <v>9704</v>
      </c>
    </row>
    <row r="6042" spans="1:1" x14ac:dyDescent="0.25">
      <c r="A6042" t="s">
        <v>9705</v>
      </c>
    </row>
    <row r="6043" spans="1:1" x14ac:dyDescent="0.25">
      <c r="A6043" t="s">
        <v>9706</v>
      </c>
    </row>
    <row r="6044" spans="1:1" x14ac:dyDescent="0.25">
      <c r="A6044" t="s">
        <v>9707</v>
      </c>
    </row>
    <row r="6045" spans="1:1" x14ac:dyDescent="0.25">
      <c r="A6045" t="s">
        <v>9708</v>
      </c>
    </row>
    <row r="6046" spans="1:1" x14ac:dyDescent="0.25">
      <c r="A6046" t="s">
        <v>9709</v>
      </c>
    </row>
    <row r="6047" spans="1:1" x14ac:dyDescent="0.25">
      <c r="A6047" t="s">
        <v>9710</v>
      </c>
    </row>
    <row r="6048" spans="1:1" x14ac:dyDescent="0.25">
      <c r="A6048" t="s">
        <v>9711</v>
      </c>
    </row>
    <row r="6049" spans="1:1" x14ac:dyDescent="0.25">
      <c r="A6049" t="s">
        <v>9712</v>
      </c>
    </row>
    <row r="6050" spans="1:1" x14ac:dyDescent="0.25">
      <c r="A6050" t="s">
        <v>9713</v>
      </c>
    </row>
    <row r="6051" spans="1:1" x14ac:dyDescent="0.25">
      <c r="A6051" t="s">
        <v>9714</v>
      </c>
    </row>
    <row r="6052" spans="1:1" x14ac:dyDescent="0.25">
      <c r="A6052" t="s">
        <v>9715</v>
      </c>
    </row>
    <row r="6053" spans="1:1" x14ac:dyDescent="0.25">
      <c r="A6053" t="s">
        <v>9716</v>
      </c>
    </row>
    <row r="6054" spans="1:1" x14ac:dyDescent="0.25">
      <c r="A6054" t="s">
        <v>9717</v>
      </c>
    </row>
    <row r="6055" spans="1:1" x14ac:dyDescent="0.25">
      <c r="A6055" t="s">
        <v>9718</v>
      </c>
    </row>
    <row r="6056" spans="1:1" x14ac:dyDescent="0.25">
      <c r="A6056" t="s">
        <v>9719</v>
      </c>
    </row>
    <row r="6057" spans="1:1" x14ac:dyDescent="0.25">
      <c r="A6057" t="s">
        <v>9720</v>
      </c>
    </row>
    <row r="6058" spans="1:1" x14ac:dyDescent="0.25">
      <c r="A6058" t="s">
        <v>9721</v>
      </c>
    </row>
    <row r="6059" spans="1:1" x14ac:dyDescent="0.25">
      <c r="A6059" t="s">
        <v>9722</v>
      </c>
    </row>
    <row r="6060" spans="1:1" x14ac:dyDescent="0.25">
      <c r="A6060" t="s">
        <v>9723</v>
      </c>
    </row>
    <row r="6061" spans="1:1" x14ac:dyDescent="0.25">
      <c r="A6061" t="s">
        <v>9724</v>
      </c>
    </row>
    <row r="6062" spans="1:1" x14ac:dyDescent="0.25">
      <c r="A6062" t="s">
        <v>9725</v>
      </c>
    </row>
    <row r="6063" spans="1:1" x14ac:dyDescent="0.25">
      <c r="A6063" t="s">
        <v>9726</v>
      </c>
    </row>
    <row r="6064" spans="1:1" x14ac:dyDescent="0.25">
      <c r="A6064" t="s">
        <v>9727</v>
      </c>
    </row>
    <row r="6065" spans="1:1" x14ac:dyDescent="0.25">
      <c r="A6065" t="s">
        <v>9728</v>
      </c>
    </row>
    <row r="6066" spans="1:1" x14ac:dyDescent="0.25">
      <c r="A6066" t="s">
        <v>9729</v>
      </c>
    </row>
    <row r="6067" spans="1:1" x14ac:dyDescent="0.25">
      <c r="A6067" t="s">
        <v>9730</v>
      </c>
    </row>
    <row r="6068" spans="1:1" x14ac:dyDescent="0.25">
      <c r="A6068" t="s">
        <v>9731</v>
      </c>
    </row>
    <row r="6069" spans="1:1" x14ac:dyDescent="0.25">
      <c r="A6069" t="s">
        <v>9732</v>
      </c>
    </row>
    <row r="6070" spans="1:1" x14ac:dyDescent="0.25">
      <c r="A6070" t="s">
        <v>9733</v>
      </c>
    </row>
    <row r="6071" spans="1:1" x14ac:dyDescent="0.25">
      <c r="A6071" t="s">
        <v>9734</v>
      </c>
    </row>
    <row r="6072" spans="1:1" x14ac:dyDescent="0.25">
      <c r="A6072" t="s">
        <v>9735</v>
      </c>
    </row>
    <row r="6073" spans="1:1" x14ac:dyDescent="0.25">
      <c r="A6073" t="s">
        <v>9736</v>
      </c>
    </row>
    <row r="6074" spans="1:1" x14ac:dyDescent="0.25">
      <c r="A6074" t="s">
        <v>9737</v>
      </c>
    </row>
    <row r="6075" spans="1:1" x14ac:dyDescent="0.25">
      <c r="A6075" t="s">
        <v>9738</v>
      </c>
    </row>
    <row r="6076" spans="1:1" x14ac:dyDescent="0.25">
      <c r="A6076" t="s">
        <v>9739</v>
      </c>
    </row>
    <row r="6077" spans="1:1" x14ac:dyDescent="0.25">
      <c r="A6077" t="s">
        <v>9740</v>
      </c>
    </row>
    <row r="6078" spans="1:1" x14ac:dyDescent="0.25">
      <c r="A6078" t="s">
        <v>9741</v>
      </c>
    </row>
    <row r="6079" spans="1:1" x14ac:dyDescent="0.25">
      <c r="A6079" t="s">
        <v>9742</v>
      </c>
    </row>
    <row r="6080" spans="1:1" x14ac:dyDescent="0.25">
      <c r="A6080" t="s">
        <v>9743</v>
      </c>
    </row>
    <row r="6081" spans="1:1" x14ac:dyDescent="0.25">
      <c r="A6081" t="s">
        <v>9744</v>
      </c>
    </row>
    <row r="6082" spans="1:1" x14ac:dyDescent="0.25">
      <c r="A6082" t="s">
        <v>9745</v>
      </c>
    </row>
    <row r="6083" spans="1:1" x14ac:dyDescent="0.25">
      <c r="A6083" t="s">
        <v>9746</v>
      </c>
    </row>
    <row r="6084" spans="1:1" x14ac:dyDescent="0.25">
      <c r="A6084" t="s">
        <v>9747</v>
      </c>
    </row>
    <row r="6085" spans="1:1" x14ac:dyDescent="0.25">
      <c r="A6085" t="s">
        <v>9748</v>
      </c>
    </row>
    <row r="6086" spans="1:1" x14ac:dyDescent="0.25">
      <c r="A6086" t="s">
        <v>9749</v>
      </c>
    </row>
    <row r="6087" spans="1:1" x14ac:dyDescent="0.25">
      <c r="A6087" t="s">
        <v>9750</v>
      </c>
    </row>
    <row r="6088" spans="1:1" x14ac:dyDescent="0.25">
      <c r="A6088" t="s">
        <v>9751</v>
      </c>
    </row>
    <row r="6089" spans="1:1" x14ac:dyDescent="0.25">
      <c r="A6089" t="s">
        <v>9752</v>
      </c>
    </row>
    <row r="6090" spans="1:1" x14ac:dyDescent="0.25">
      <c r="A6090" t="s">
        <v>9753</v>
      </c>
    </row>
    <row r="6091" spans="1:1" x14ac:dyDescent="0.25">
      <c r="A6091" t="s">
        <v>9754</v>
      </c>
    </row>
    <row r="6092" spans="1:1" x14ac:dyDescent="0.25">
      <c r="A6092" t="s">
        <v>9755</v>
      </c>
    </row>
    <row r="6093" spans="1:1" x14ac:dyDescent="0.25">
      <c r="A6093" t="s">
        <v>9756</v>
      </c>
    </row>
    <row r="6094" spans="1:1" x14ac:dyDescent="0.25">
      <c r="A6094" t="s">
        <v>9757</v>
      </c>
    </row>
    <row r="6095" spans="1:1" x14ac:dyDescent="0.25">
      <c r="A6095" t="s">
        <v>9758</v>
      </c>
    </row>
    <row r="6096" spans="1:1" x14ac:dyDescent="0.25">
      <c r="A6096" t="s">
        <v>9759</v>
      </c>
    </row>
    <row r="6097" spans="1:1" x14ac:dyDescent="0.25">
      <c r="A6097" t="s">
        <v>9760</v>
      </c>
    </row>
    <row r="6098" spans="1:1" x14ac:dyDescent="0.25">
      <c r="A6098" t="s">
        <v>9761</v>
      </c>
    </row>
    <row r="6099" spans="1:1" x14ac:dyDescent="0.25">
      <c r="A6099" t="s">
        <v>9762</v>
      </c>
    </row>
    <row r="6100" spans="1:1" x14ac:dyDescent="0.25">
      <c r="A6100" t="s">
        <v>9763</v>
      </c>
    </row>
    <row r="6101" spans="1:1" x14ac:dyDescent="0.25">
      <c r="A6101" t="s">
        <v>9764</v>
      </c>
    </row>
    <row r="6102" spans="1:1" x14ac:dyDescent="0.25">
      <c r="A6102" t="s">
        <v>9765</v>
      </c>
    </row>
    <row r="6103" spans="1:1" x14ac:dyDescent="0.25">
      <c r="A6103" t="s">
        <v>9766</v>
      </c>
    </row>
    <row r="6104" spans="1:1" x14ac:dyDescent="0.25">
      <c r="A6104" t="s">
        <v>9767</v>
      </c>
    </row>
    <row r="6105" spans="1:1" x14ac:dyDescent="0.25">
      <c r="A6105" t="s">
        <v>9768</v>
      </c>
    </row>
    <row r="6106" spans="1:1" x14ac:dyDescent="0.25">
      <c r="A6106" t="s">
        <v>9769</v>
      </c>
    </row>
    <row r="6107" spans="1:1" x14ac:dyDescent="0.25">
      <c r="A6107" t="s">
        <v>9770</v>
      </c>
    </row>
    <row r="6108" spans="1:1" x14ac:dyDescent="0.25">
      <c r="A6108" t="s">
        <v>9771</v>
      </c>
    </row>
    <row r="6109" spans="1:1" x14ac:dyDescent="0.25">
      <c r="A6109" t="s">
        <v>9772</v>
      </c>
    </row>
    <row r="6110" spans="1:1" x14ac:dyDescent="0.25">
      <c r="A6110" t="s">
        <v>9773</v>
      </c>
    </row>
    <row r="6111" spans="1:1" x14ac:dyDescent="0.25">
      <c r="A6111" t="s">
        <v>9774</v>
      </c>
    </row>
    <row r="6112" spans="1:1" x14ac:dyDescent="0.25">
      <c r="A6112" t="s">
        <v>9775</v>
      </c>
    </row>
    <row r="6113" spans="1:1" x14ac:dyDescent="0.25">
      <c r="A6113" t="s">
        <v>9776</v>
      </c>
    </row>
    <row r="6114" spans="1:1" x14ac:dyDescent="0.25">
      <c r="A6114" t="s">
        <v>9777</v>
      </c>
    </row>
    <row r="6115" spans="1:1" x14ac:dyDescent="0.25">
      <c r="A6115" t="s">
        <v>9778</v>
      </c>
    </row>
    <row r="6116" spans="1:1" x14ac:dyDescent="0.25">
      <c r="A6116" t="s">
        <v>9779</v>
      </c>
    </row>
    <row r="6117" spans="1:1" x14ac:dyDescent="0.25">
      <c r="A6117" t="s">
        <v>9780</v>
      </c>
    </row>
    <row r="6118" spans="1:1" x14ac:dyDescent="0.25">
      <c r="A6118" t="s">
        <v>9781</v>
      </c>
    </row>
    <row r="6119" spans="1:1" x14ac:dyDescent="0.25">
      <c r="A6119" t="s">
        <v>9782</v>
      </c>
    </row>
    <row r="6120" spans="1:1" x14ac:dyDescent="0.25">
      <c r="A6120" t="s">
        <v>9783</v>
      </c>
    </row>
    <row r="6121" spans="1:1" x14ac:dyDescent="0.25">
      <c r="A6121" t="s">
        <v>9784</v>
      </c>
    </row>
    <row r="6122" spans="1:1" x14ac:dyDescent="0.25">
      <c r="A6122" t="s">
        <v>9785</v>
      </c>
    </row>
    <row r="6123" spans="1:1" x14ac:dyDescent="0.25">
      <c r="A6123" t="s">
        <v>9786</v>
      </c>
    </row>
    <row r="6124" spans="1:1" x14ac:dyDescent="0.25">
      <c r="A6124" t="s">
        <v>9787</v>
      </c>
    </row>
    <row r="6125" spans="1:1" x14ac:dyDescent="0.25">
      <c r="A6125" t="s">
        <v>9788</v>
      </c>
    </row>
    <row r="6126" spans="1:1" x14ac:dyDescent="0.25">
      <c r="A6126" t="s">
        <v>9789</v>
      </c>
    </row>
    <row r="6127" spans="1:1" x14ac:dyDescent="0.25">
      <c r="A6127" t="s">
        <v>9790</v>
      </c>
    </row>
    <row r="6128" spans="1:1" x14ac:dyDescent="0.25">
      <c r="A6128" t="s">
        <v>9791</v>
      </c>
    </row>
    <row r="6129" spans="1:1" x14ac:dyDescent="0.25">
      <c r="A6129" t="s">
        <v>9792</v>
      </c>
    </row>
    <row r="6130" spans="1:1" x14ac:dyDescent="0.25">
      <c r="A6130" t="s">
        <v>9793</v>
      </c>
    </row>
    <row r="6131" spans="1:1" x14ac:dyDescent="0.25">
      <c r="A6131" t="s">
        <v>9794</v>
      </c>
    </row>
    <row r="6132" spans="1:1" x14ac:dyDescent="0.25">
      <c r="A6132" t="s">
        <v>9795</v>
      </c>
    </row>
    <row r="6133" spans="1:1" x14ac:dyDescent="0.25">
      <c r="A6133" t="s">
        <v>9796</v>
      </c>
    </row>
    <row r="6134" spans="1:1" x14ac:dyDescent="0.25">
      <c r="A6134" t="s">
        <v>9797</v>
      </c>
    </row>
    <row r="6135" spans="1:1" x14ac:dyDescent="0.25">
      <c r="A6135" t="s">
        <v>9798</v>
      </c>
    </row>
    <row r="6136" spans="1:1" x14ac:dyDescent="0.25">
      <c r="A6136" t="s">
        <v>9799</v>
      </c>
    </row>
    <row r="6137" spans="1:1" x14ac:dyDescent="0.25">
      <c r="A6137" t="s">
        <v>9800</v>
      </c>
    </row>
    <row r="6138" spans="1:1" x14ac:dyDescent="0.25">
      <c r="A6138" t="s">
        <v>9801</v>
      </c>
    </row>
    <row r="6139" spans="1:1" x14ac:dyDescent="0.25">
      <c r="A6139" t="s">
        <v>9802</v>
      </c>
    </row>
    <row r="6140" spans="1:1" x14ac:dyDescent="0.25">
      <c r="A6140" t="s">
        <v>9803</v>
      </c>
    </row>
    <row r="6141" spans="1:1" x14ac:dyDescent="0.25">
      <c r="A6141" t="s">
        <v>9804</v>
      </c>
    </row>
    <row r="6142" spans="1:1" x14ac:dyDescent="0.25">
      <c r="A6142" t="s">
        <v>9805</v>
      </c>
    </row>
    <row r="6143" spans="1:1" x14ac:dyDescent="0.25">
      <c r="A6143" t="s">
        <v>9806</v>
      </c>
    </row>
    <row r="6144" spans="1:1" x14ac:dyDescent="0.25">
      <c r="A6144" t="s">
        <v>9807</v>
      </c>
    </row>
    <row r="6145" spans="1:1" x14ac:dyDescent="0.25">
      <c r="A6145" t="s">
        <v>9808</v>
      </c>
    </row>
    <row r="6146" spans="1:1" x14ac:dyDescent="0.25">
      <c r="A6146" t="s">
        <v>9809</v>
      </c>
    </row>
    <row r="6147" spans="1:1" x14ac:dyDescent="0.25">
      <c r="A6147" t="s">
        <v>9810</v>
      </c>
    </row>
    <row r="6148" spans="1:1" x14ac:dyDescent="0.25">
      <c r="A6148" t="s">
        <v>9811</v>
      </c>
    </row>
    <row r="6149" spans="1:1" x14ac:dyDescent="0.25">
      <c r="A6149" t="s">
        <v>9812</v>
      </c>
    </row>
    <row r="6150" spans="1:1" x14ac:dyDescent="0.25">
      <c r="A6150" t="s">
        <v>9813</v>
      </c>
    </row>
    <row r="6151" spans="1:1" x14ac:dyDescent="0.25">
      <c r="A6151" t="s">
        <v>9814</v>
      </c>
    </row>
    <row r="6152" spans="1:1" x14ac:dyDescent="0.25">
      <c r="A6152" t="s">
        <v>9815</v>
      </c>
    </row>
    <row r="6153" spans="1:1" x14ac:dyDescent="0.25">
      <c r="A6153" t="s">
        <v>9816</v>
      </c>
    </row>
    <row r="6154" spans="1:1" x14ac:dyDescent="0.25">
      <c r="A6154" t="s">
        <v>9817</v>
      </c>
    </row>
    <row r="6155" spans="1:1" x14ac:dyDescent="0.25">
      <c r="A6155" t="s">
        <v>9818</v>
      </c>
    </row>
    <row r="6156" spans="1:1" x14ac:dyDescent="0.25">
      <c r="A6156" t="s">
        <v>9819</v>
      </c>
    </row>
    <row r="6157" spans="1:1" x14ac:dyDescent="0.25">
      <c r="A6157" t="s">
        <v>9820</v>
      </c>
    </row>
    <row r="6158" spans="1:1" x14ac:dyDescent="0.25">
      <c r="A6158" t="s">
        <v>9821</v>
      </c>
    </row>
    <row r="6159" spans="1:1" x14ac:dyDescent="0.25">
      <c r="A6159" t="s">
        <v>9822</v>
      </c>
    </row>
    <row r="6160" spans="1:1" x14ac:dyDescent="0.25">
      <c r="A6160" t="s">
        <v>9823</v>
      </c>
    </row>
    <row r="6161" spans="1:1" x14ac:dyDescent="0.25">
      <c r="A6161" t="s">
        <v>9824</v>
      </c>
    </row>
    <row r="6162" spans="1:1" x14ac:dyDescent="0.25">
      <c r="A6162" t="s">
        <v>9825</v>
      </c>
    </row>
    <row r="6163" spans="1:1" x14ac:dyDescent="0.25">
      <c r="A6163" t="s">
        <v>9826</v>
      </c>
    </row>
    <row r="6164" spans="1:1" x14ac:dyDescent="0.25">
      <c r="A6164" t="s">
        <v>9827</v>
      </c>
    </row>
    <row r="6165" spans="1:1" x14ac:dyDescent="0.25">
      <c r="A6165" t="s">
        <v>9212</v>
      </c>
    </row>
    <row r="6166" spans="1:1" x14ac:dyDescent="0.25">
      <c r="A6166" t="s">
        <v>9212</v>
      </c>
    </row>
    <row r="6167" spans="1:1" x14ac:dyDescent="0.25">
      <c r="A6167" t="s">
        <v>9828</v>
      </c>
    </row>
    <row r="6168" spans="1:1" x14ac:dyDescent="0.25">
      <c r="A6168" t="s">
        <v>9829</v>
      </c>
    </row>
    <row r="6169" spans="1:1" x14ac:dyDescent="0.25">
      <c r="A6169" t="s">
        <v>9830</v>
      </c>
    </row>
    <row r="6170" spans="1:1" x14ac:dyDescent="0.25">
      <c r="A6170" t="s">
        <v>9831</v>
      </c>
    </row>
    <row r="6171" spans="1:1" x14ac:dyDescent="0.25">
      <c r="A6171" t="s">
        <v>9832</v>
      </c>
    </row>
    <row r="6172" spans="1:1" x14ac:dyDescent="0.25">
      <c r="A6172" t="s">
        <v>9833</v>
      </c>
    </row>
    <row r="6173" spans="1:1" x14ac:dyDescent="0.25">
      <c r="A6173" t="s">
        <v>9834</v>
      </c>
    </row>
    <row r="6174" spans="1:1" x14ac:dyDescent="0.25">
      <c r="A6174" t="s">
        <v>9835</v>
      </c>
    </row>
    <row r="6175" spans="1:1" x14ac:dyDescent="0.25">
      <c r="A6175" t="s">
        <v>9836</v>
      </c>
    </row>
    <row r="6176" spans="1:1" x14ac:dyDescent="0.25">
      <c r="A6176" t="s">
        <v>9837</v>
      </c>
    </row>
    <row r="6177" spans="1:1" x14ac:dyDescent="0.25">
      <c r="A6177" t="s">
        <v>9838</v>
      </c>
    </row>
    <row r="6178" spans="1:1" x14ac:dyDescent="0.25">
      <c r="A6178" t="s">
        <v>9839</v>
      </c>
    </row>
    <row r="6179" spans="1:1" x14ac:dyDescent="0.25">
      <c r="A6179" t="s">
        <v>9840</v>
      </c>
    </row>
    <row r="6180" spans="1:1" x14ac:dyDescent="0.25">
      <c r="A6180" t="s">
        <v>9841</v>
      </c>
    </row>
    <row r="6181" spans="1:1" x14ac:dyDescent="0.25">
      <c r="A6181" t="s">
        <v>9842</v>
      </c>
    </row>
    <row r="6182" spans="1:1" x14ac:dyDescent="0.25">
      <c r="A6182" t="s">
        <v>9843</v>
      </c>
    </row>
    <row r="6183" spans="1:1" x14ac:dyDescent="0.25">
      <c r="A6183" t="s">
        <v>9844</v>
      </c>
    </row>
    <row r="6184" spans="1:1" x14ac:dyDescent="0.25">
      <c r="A6184" t="s">
        <v>9845</v>
      </c>
    </row>
    <row r="6185" spans="1:1" x14ac:dyDescent="0.25">
      <c r="A6185" t="s">
        <v>9846</v>
      </c>
    </row>
    <row r="6186" spans="1:1" x14ac:dyDescent="0.25">
      <c r="A6186" t="s">
        <v>9847</v>
      </c>
    </row>
    <row r="6187" spans="1:1" x14ac:dyDescent="0.25">
      <c r="A6187" t="s">
        <v>9848</v>
      </c>
    </row>
    <row r="6188" spans="1:1" x14ac:dyDescent="0.25">
      <c r="A6188" t="s">
        <v>9849</v>
      </c>
    </row>
    <row r="6189" spans="1:1" x14ac:dyDescent="0.25">
      <c r="A6189" t="s">
        <v>9850</v>
      </c>
    </row>
    <row r="6190" spans="1:1" x14ac:dyDescent="0.25">
      <c r="A6190" t="s">
        <v>9851</v>
      </c>
    </row>
    <row r="6191" spans="1:1" x14ac:dyDescent="0.25">
      <c r="A6191" t="s">
        <v>9852</v>
      </c>
    </row>
    <row r="6192" spans="1:1" x14ac:dyDescent="0.25">
      <c r="A6192" t="s">
        <v>9853</v>
      </c>
    </row>
    <row r="6193" spans="1:1" x14ac:dyDescent="0.25">
      <c r="A6193" t="s">
        <v>9854</v>
      </c>
    </row>
    <row r="6194" spans="1:1" x14ac:dyDescent="0.25">
      <c r="A6194" t="s">
        <v>9855</v>
      </c>
    </row>
    <row r="6195" spans="1:1" x14ac:dyDescent="0.25">
      <c r="A6195" t="s">
        <v>9856</v>
      </c>
    </row>
    <row r="6196" spans="1:1" x14ac:dyDescent="0.25">
      <c r="A6196" t="s">
        <v>9857</v>
      </c>
    </row>
    <row r="6197" spans="1:1" x14ac:dyDescent="0.25">
      <c r="A6197" t="s">
        <v>9858</v>
      </c>
    </row>
    <row r="6198" spans="1:1" x14ac:dyDescent="0.25">
      <c r="A6198" t="s">
        <v>9859</v>
      </c>
    </row>
    <row r="6199" spans="1:1" x14ac:dyDescent="0.25">
      <c r="A6199" t="s">
        <v>9860</v>
      </c>
    </row>
    <row r="6200" spans="1:1" x14ac:dyDescent="0.25">
      <c r="A6200" t="s">
        <v>9861</v>
      </c>
    </row>
    <row r="6201" spans="1:1" x14ac:dyDescent="0.25">
      <c r="A6201" t="s">
        <v>9862</v>
      </c>
    </row>
    <row r="6202" spans="1:1" x14ac:dyDescent="0.25">
      <c r="A6202" t="s">
        <v>9863</v>
      </c>
    </row>
    <row r="6203" spans="1:1" x14ac:dyDescent="0.25">
      <c r="A6203" t="s">
        <v>9864</v>
      </c>
    </row>
    <row r="6204" spans="1:1" x14ac:dyDescent="0.25">
      <c r="A6204" t="s">
        <v>9865</v>
      </c>
    </row>
    <row r="6205" spans="1:1" x14ac:dyDescent="0.25">
      <c r="A6205" t="s">
        <v>9866</v>
      </c>
    </row>
    <row r="6206" spans="1:1" x14ac:dyDescent="0.25">
      <c r="A6206" t="s">
        <v>9867</v>
      </c>
    </row>
    <row r="6207" spans="1:1" x14ac:dyDescent="0.25">
      <c r="A6207" t="s">
        <v>9868</v>
      </c>
    </row>
    <row r="6208" spans="1:1" x14ac:dyDescent="0.25">
      <c r="A6208" t="s">
        <v>9869</v>
      </c>
    </row>
    <row r="6209" spans="1:1" x14ac:dyDescent="0.25">
      <c r="A6209" t="s">
        <v>9870</v>
      </c>
    </row>
    <row r="6210" spans="1:1" x14ac:dyDescent="0.25">
      <c r="A6210" t="s">
        <v>9871</v>
      </c>
    </row>
    <row r="6211" spans="1:1" x14ac:dyDescent="0.25">
      <c r="A6211" t="s">
        <v>9872</v>
      </c>
    </row>
    <row r="6212" spans="1:1" x14ac:dyDescent="0.25">
      <c r="A6212" t="s">
        <v>9873</v>
      </c>
    </row>
    <row r="6213" spans="1:1" x14ac:dyDescent="0.25">
      <c r="A6213" t="s">
        <v>9874</v>
      </c>
    </row>
    <row r="6214" spans="1:1" x14ac:dyDescent="0.25">
      <c r="A6214" t="s">
        <v>9875</v>
      </c>
    </row>
    <row r="6215" spans="1:1" x14ac:dyDescent="0.25">
      <c r="A6215" t="s">
        <v>9876</v>
      </c>
    </row>
    <row r="6216" spans="1:1" x14ac:dyDescent="0.25">
      <c r="A6216" t="s">
        <v>9877</v>
      </c>
    </row>
    <row r="6217" spans="1:1" x14ac:dyDescent="0.25">
      <c r="A6217" t="s">
        <v>9878</v>
      </c>
    </row>
    <row r="6218" spans="1:1" x14ac:dyDescent="0.25">
      <c r="A6218" t="s">
        <v>9879</v>
      </c>
    </row>
    <row r="6219" spans="1:1" x14ac:dyDescent="0.25">
      <c r="A6219" t="s">
        <v>9880</v>
      </c>
    </row>
    <row r="6220" spans="1:1" x14ac:dyDescent="0.25">
      <c r="A6220" t="s">
        <v>9881</v>
      </c>
    </row>
    <row r="6221" spans="1:1" x14ac:dyDescent="0.25">
      <c r="A6221" t="s">
        <v>9882</v>
      </c>
    </row>
    <row r="6222" spans="1:1" x14ac:dyDescent="0.25">
      <c r="A6222" t="s">
        <v>9883</v>
      </c>
    </row>
    <row r="6223" spans="1:1" x14ac:dyDescent="0.25">
      <c r="A6223" t="s">
        <v>9884</v>
      </c>
    </row>
    <row r="6224" spans="1:1" x14ac:dyDescent="0.25">
      <c r="A6224" t="s">
        <v>9885</v>
      </c>
    </row>
    <row r="6225" spans="1:1" x14ac:dyDescent="0.25">
      <c r="A6225" t="s">
        <v>9886</v>
      </c>
    </row>
    <row r="6226" spans="1:1" x14ac:dyDescent="0.25">
      <c r="A6226" t="s">
        <v>9887</v>
      </c>
    </row>
    <row r="6227" spans="1:1" x14ac:dyDescent="0.25">
      <c r="A6227" t="s">
        <v>9888</v>
      </c>
    </row>
    <row r="6228" spans="1:1" x14ac:dyDescent="0.25">
      <c r="A6228" t="s">
        <v>9889</v>
      </c>
    </row>
    <row r="6229" spans="1:1" x14ac:dyDescent="0.25">
      <c r="A6229" t="s">
        <v>9890</v>
      </c>
    </row>
    <row r="6230" spans="1:1" x14ac:dyDescent="0.25">
      <c r="A6230" t="s">
        <v>9891</v>
      </c>
    </row>
    <row r="6231" spans="1:1" x14ac:dyDescent="0.25">
      <c r="A6231" t="s">
        <v>9892</v>
      </c>
    </row>
    <row r="6232" spans="1:1" x14ac:dyDescent="0.25">
      <c r="A6232" t="s">
        <v>9893</v>
      </c>
    </row>
    <row r="6233" spans="1:1" x14ac:dyDescent="0.25">
      <c r="A6233" t="s">
        <v>9894</v>
      </c>
    </row>
    <row r="6234" spans="1:1" x14ac:dyDescent="0.25">
      <c r="A6234" t="s">
        <v>9895</v>
      </c>
    </row>
    <row r="6235" spans="1:1" x14ac:dyDescent="0.25">
      <c r="A6235" t="s">
        <v>9896</v>
      </c>
    </row>
    <row r="6236" spans="1:1" x14ac:dyDescent="0.25">
      <c r="A6236" t="s">
        <v>9897</v>
      </c>
    </row>
    <row r="6237" spans="1:1" x14ac:dyDescent="0.25">
      <c r="A6237" t="s">
        <v>9898</v>
      </c>
    </row>
    <row r="6238" spans="1:1" x14ac:dyDescent="0.25">
      <c r="A6238" t="s">
        <v>9899</v>
      </c>
    </row>
    <row r="6239" spans="1:1" x14ac:dyDescent="0.25">
      <c r="A6239" t="s">
        <v>9900</v>
      </c>
    </row>
    <row r="6240" spans="1:1" x14ac:dyDescent="0.25">
      <c r="A6240" t="s">
        <v>9901</v>
      </c>
    </row>
    <row r="6241" spans="1:1" x14ac:dyDescent="0.25">
      <c r="A6241" t="s">
        <v>9902</v>
      </c>
    </row>
    <row r="6242" spans="1:1" x14ac:dyDescent="0.25">
      <c r="A6242" t="s">
        <v>9903</v>
      </c>
    </row>
    <row r="6243" spans="1:1" x14ac:dyDescent="0.25">
      <c r="A6243" t="s">
        <v>9904</v>
      </c>
    </row>
    <row r="6244" spans="1:1" x14ac:dyDescent="0.25">
      <c r="A6244" t="s">
        <v>9905</v>
      </c>
    </row>
    <row r="6245" spans="1:1" x14ac:dyDescent="0.25">
      <c r="A6245" t="s">
        <v>9906</v>
      </c>
    </row>
    <row r="6246" spans="1:1" x14ac:dyDescent="0.25">
      <c r="A6246" t="s">
        <v>9907</v>
      </c>
    </row>
    <row r="6247" spans="1:1" x14ac:dyDescent="0.25">
      <c r="A6247" t="s">
        <v>9908</v>
      </c>
    </row>
    <row r="6248" spans="1:1" x14ac:dyDescent="0.25">
      <c r="A6248" t="s">
        <v>9909</v>
      </c>
    </row>
    <row r="6249" spans="1:1" x14ac:dyDescent="0.25">
      <c r="A6249" t="s">
        <v>9910</v>
      </c>
    </row>
    <row r="6250" spans="1:1" x14ac:dyDescent="0.25">
      <c r="A6250" t="s">
        <v>9911</v>
      </c>
    </row>
    <row r="6251" spans="1:1" x14ac:dyDescent="0.25">
      <c r="A6251" t="s">
        <v>9912</v>
      </c>
    </row>
    <row r="6252" spans="1:1" x14ac:dyDescent="0.25">
      <c r="A6252" t="s">
        <v>9913</v>
      </c>
    </row>
    <row r="6253" spans="1:1" x14ac:dyDescent="0.25">
      <c r="A6253" t="s">
        <v>9914</v>
      </c>
    </row>
    <row r="6254" spans="1:1" x14ac:dyDescent="0.25">
      <c r="A6254" t="s">
        <v>9915</v>
      </c>
    </row>
    <row r="6255" spans="1:1" x14ac:dyDescent="0.25">
      <c r="A6255" t="s">
        <v>9916</v>
      </c>
    </row>
    <row r="6256" spans="1:1" x14ac:dyDescent="0.25">
      <c r="A6256" t="s">
        <v>9917</v>
      </c>
    </row>
    <row r="6257" spans="1:1" x14ac:dyDescent="0.25">
      <c r="A6257" t="s">
        <v>9918</v>
      </c>
    </row>
    <row r="6258" spans="1:1" x14ac:dyDescent="0.25">
      <c r="A6258" t="s">
        <v>9919</v>
      </c>
    </row>
    <row r="6259" spans="1:1" x14ac:dyDescent="0.25">
      <c r="A6259" t="s">
        <v>9920</v>
      </c>
    </row>
    <row r="6260" spans="1:1" x14ac:dyDescent="0.25">
      <c r="A6260" t="s">
        <v>9921</v>
      </c>
    </row>
    <row r="6261" spans="1:1" x14ac:dyDescent="0.25">
      <c r="A6261" t="s">
        <v>9922</v>
      </c>
    </row>
    <row r="6262" spans="1:1" x14ac:dyDescent="0.25">
      <c r="A6262" t="s">
        <v>9923</v>
      </c>
    </row>
    <row r="6263" spans="1:1" x14ac:dyDescent="0.25">
      <c r="A6263" t="s">
        <v>9924</v>
      </c>
    </row>
    <row r="6264" spans="1:1" x14ac:dyDescent="0.25">
      <c r="A6264" t="s">
        <v>9925</v>
      </c>
    </row>
    <row r="6265" spans="1:1" x14ac:dyDescent="0.25">
      <c r="A6265" t="s">
        <v>9926</v>
      </c>
    </row>
    <row r="6266" spans="1:1" x14ac:dyDescent="0.25">
      <c r="A6266" t="s">
        <v>9927</v>
      </c>
    </row>
    <row r="6267" spans="1:1" x14ac:dyDescent="0.25">
      <c r="A6267" t="s">
        <v>9928</v>
      </c>
    </row>
    <row r="6268" spans="1:1" x14ac:dyDescent="0.25">
      <c r="A6268" t="s">
        <v>9929</v>
      </c>
    </row>
    <row r="6269" spans="1:1" x14ac:dyDescent="0.25">
      <c r="A6269" t="s">
        <v>9930</v>
      </c>
    </row>
    <row r="6270" spans="1:1" x14ac:dyDescent="0.25">
      <c r="A6270" t="s">
        <v>9931</v>
      </c>
    </row>
    <row r="6271" spans="1:1" x14ac:dyDescent="0.25">
      <c r="A6271" t="s">
        <v>9932</v>
      </c>
    </row>
    <row r="6272" spans="1:1" x14ac:dyDescent="0.25">
      <c r="A6272" t="s">
        <v>9933</v>
      </c>
    </row>
    <row r="6273" spans="1:1" x14ac:dyDescent="0.25">
      <c r="A6273" t="s">
        <v>9934</v>
      </c>
    </row>
    <row r="6274" spans="1:1" x14ac:dyDescent="0.25">
      <c r="A6274" t="s">
        <v>9935</v>
      </c>
    </row>
    <row r="6275" spans="1:1" x14ac:dyDescent="0.25">
      <c r="A6275" t="s">
        <v>9936</v>
      </c>
    </row>
    <row r="6276" spans="1:1" x14ac:dyDescent="0.25">
      <c r="A6276" t="s">
        <v>9937</v>
      </c>
    </row>
    <row r="6277" spans="1:1" x14ac:dyDescent="0.25">
      <c r="A6277" t="s">
        <v>9938</v>
      </c>
    </row>
    <row r="6278" spans="1:1" x14ac:dyDescent="0.25">
      <c r="A6278" t="s">
        <v>9939</v>
      </c>
    </row>
    <row r="6279" spans="1:1" x14ac:dyDescent="0.25">
      <c r="A6279" t="s">
        <v>9940</v>
      </c>
    </row>
    <row r="6280" spans="1:1" x14ac:dyDescent="0.25">
      <c r="A6280" t="s">
        <v>9941</v>
      </c>
    </row>
    <row r="6281" spans="1:1" x14ac:dyDescent="0.25">
      <c r="A6281" t="s">
        <v>9942</v>
      </c>
    </row>
    <row r="6282" spans="1:1" x14ac:dyDescent="0.25">
      <c r="A6282" t="s">
        <v>9943</v>
      </c>
    </row>
    <row r="6283" spans="1:1" x14ac:dyDescent="0.25">
      <c r="A6283" t="s">
        <v>9944</v>
      </c>
    </row>
    <row r="6284" spans="1:1" x14ac:dyDescent="0.25">
      <c r="A6284" t="s">
        <v>9945</v>
      </c>
    </row>
    <row r="6285" spans="1:1" x14ac:dyDescent="0.25">
      <c r="A6285" t="s">
        <v>9946</v>
      </c>
    </row>
    <row r="6286" spans="1:1" x14ac:dyDescent="0.25">
      <c r="A6286" t="s">
        <v>9947</v>
      </c>
    </row>
    <row r="6287" spans="1:1" x14ac:dyDescent="0.25">
      <c r="A6287" t="s">
        <v>9948</v>
      </c>
    </row>
    <row r="6288" spans="1:1" x14ac:dyDescent="0.25">
      <c r="A6288" t="s">
        <v>9949</v>
      </c>
    </row>
    <row r="6289" spans="1:1" x14ac:dyDescent="0.25">
      <c r="A6289" t="s">
        <v>9950</v>
      </c>
    </row>
    <row r="6290" spans="1:1" x14ac:dyDescent="0.25">
      <c r="A6290" t="s">
        <v>9951</v>
      </c>
    </row>
    <row r="6291" spans="1:1" x14ac:dyDescent="0.25">
      <c r="A6291" t="s">
        <v>9952</v>
      </c>
    </row>
    <row r="6292" spans="1:1" x14ac:dyDescent="0.25">
      <c r="A6292" t="s">
        <v>9953</v>
      </c>
    </row>
    <row r="6293" spans="1:1" x14ac:dyDescent="0.25">
      <c r="A6293" t="s">
        <v>9954</v>
      </c>
    </row>
    <row r="6294" spans="1:1" x14ac:dyDescent="0.25">
      <c r="A6294" t="s">
        <v>9955</v>
      </c>
    </row>
    <row r="6295" spans="1:1" x14ac:dyDescent="0.25">
      <c r="A6295" t="s">
        <v>9956</v>
      </c>
    </row>
    <row r="6296" spans="1:1" x14ac:dyDescent="0.25">
      <c r="A6296" t="s">
        <v>9957</v>
      </c>
    </row>
    <row r="6297" spans="1:1" x14ac:dyDescent="0.25">
      <c r="A6297" t="s">
        <v>9958</v>
      </c>
    </row>
    <row r="6298" spans="1:1" x14ac:dyDescent="0.25">
      <c r="A6298" t="s">
        <v>9959</v>
      </c>
    </row>
    <row r="6299" spans="1:1" x14ac:dyDescent="0.25">
      <c r="A6299" t="s">
        <v>9960</v>
      </c>
    </row>
    <row r="6300" spans="1:1" x14ac:dyDescent="0.25">
      <c r="A6300" t="s">
        <v>9961</v>
      </c>
    </row>
    <row r="6301" spans="1:1" x14ac:dyDescent="0.25">
      <c r="A6301" t="s">
        <v>9962</v>
      </c>
    </row>
    <row r="6302" spans="1:1" x14ac:dyDescent="0.25">
      <c r="A6302" t="s">
        <v>9963</v>
      </c>
    </row>
    <row r="6303" spans="1:1" x14ac:dyDescent="0.25">
      <c r="A6303" t="s">
        <v>9964</v>
      </c>
    </row>
    <row r="6304" spans="1:1" x14ac:dyDescent="0.25">
      <c r="A6304" t="s">
        <v>9965</v>
      </c>
    </row>
    <row r="6305" spans="1:1" x14ac:dyDescent="0.25">
      <c r="A6305" t="s">
        <v>9966</v>
      </c>
    </row>
    <row r="6306" spans="1:1" x14ac:dyDescent="0.25">
      <c r="A6306" t="s">
        <v>9967</v>
      </c>
    </row>
    <row r="6307" spans="1:1" x14ac:dyDescent="0.25">
      <c r="A6307" t="s">
        <v>9968</v>
      </c>
    </row>
    <row r="6308" spans="1:1" x14ac:dyDescent="0.25">
      <c r="A6308" t="s">
        <v>9969</v>
      </c>
    </row>
    <row r="6309" spans="1:1" x14ac:dyDescent="0.25">
      <c r="A6309" t="s">
        <v>9970</v>
      </c>
    </row>
    <row r="6310" spans="1:1" x14ac:dyDescent="0.25">
      <c r="A6310" t="s">
        <v>9971</v>
      </c>
    </row>
    <row r="6311" spans="1:1" x14ac:dyDescent="0.25">
      <c r="A6311" t="s">
        <v>9212</v>
      </c>
    </row>
    <row r="6312" spans="1:1" x14ac:dyDescent="0.25">
      <c r="A6312" t="s">
        <v>9212</v>
      </c>
    </row>
    <row r="6313" spans="1:1" x14ac:dyDescent="0.25">
      <c r="A6313" t="s">
        <v>9212</v>
      </c>
    </row>
    <row r="6314" spans="1:1" x14ac:dyDescent="0.25">
      <c r="A6314" t="s">
        <v>9212</v>
      </c>
    </row>
    <row r="6315" spans="1:1" x14ac:dyDescent="0.25">
      <c r="A6315" t="s">
        <v>9972</v>
      </c>
    </row>
    <row r="6316" spans="1:1" x14ac:dyDescent="0.25">
      <c r="A6316" t="s">
        <v>9973</v>
      </c>
    </row>
    <row r="6317" spans="1:1" x14ac:dyDescent="0.25">
      <c r="A6317" t="s">
        <v>9974</v>
      </c>
    </row>
    <row r="6318" spans="1:1" x14ac:dyDescent="0.25">
      <c r="A6318" t="s">
        <v>9975</v>
      </c>
    </row>
    <row r="6319" spans="1:1" x14ac:dyDescent="0.25">
      <c r="A6319" t="s">
        <v>9976</v>
      </c>
    </row>
    <row r="6320" spans="1:1" x14ac:dyDescent="0.25">
      <c r="A6320" t="s">
        <v>9977</v>
      </c>
    </row>
    <row r="6321" spans="1:1" x14ac:dyDescent="0.25">
      <c r="A6321" t="s">
        <v>9978</v>
      </c>
    </row>
    <row r="6322" spans="1:1" x14ac:dyDescent="0.25">
      <c r="A6322" t="s">
        <v>9979</v>
      </c>
    </row>
    <row r="6323" spans="1:1" x14ac:dyDescent="0.25">
      <c r="A6323" t="s">
        <v>9980</v>
      </c>
    </row>
    <row r="6324" spans="1:1" x14ac:dyDescent="0.25">
      <c r="A6324" t="s">
        <v>9981</v>
      </c>
    </row>
    <row r="6325" spans="1:1" x14ac:dyDescent="0.25">
      <c r="A6325" t="s">
        <v>9982</v>
      </c>
    </row>
    <row r="6326" spans="1:1" x14ac:dyDescent="0.25">
      <c r="A6326" t="s">
        <v>9983</v>
      </c>
    </row>
    <row r="6327" spans="1:1" x14ac:dyDescent="0.25">
      <c r="A6327" t="s">
        <v>9984</v>
      </c>
    </row>
    <row r="6328" spans="1:1" x14ac:dyDescent="0.25">
      <c r="A6328" t="s">
        <v>9985</v>
      </c>
    </row>
    <row r="6329" spans="1:1" x14ac:dyDescent="0.25">
      <c r="A6329" t="s">
        <v>9212</v>
      </c>
    </row>
    <row r="6330" spans="1:1" x14ac:dyDescent="0.25">
      <c r="A6330" t="s">
        <v>9986</v>
      </c>
    </row>
    <row r="6331" spans="1:1" x14ac:dyDescent="0.25">
      <c r="A6331" t="s">
        <v>9987</v>
      </c>
    </row>
    <row r="6332" spans="1:1" x14ac:dyDescent="0.25">
      <c r="A6332" t="s">
        <v>9988</v>
      </c>
    </row>
    <row r="6333" spans="1:1" x14ac:dyDescent="0.25">
      <c r="A6333" t="s">
        <v>9989</v>
      </c>
    </row>
    <row r="6334" spans="1:1" x14ac:dyDescent="0.25">
      <c r="A6334" t="s">
        <v>9990</v>
      </c>
    </row>
    <row r="6335" spans="1:1" x14ac:dyDescent="0.25">
      <c r="A6335" t="s">
        <v>9991</v>
      </c>
    </row>
    <row r="6336" spans="1:1" x14ac:dyDescent="0.25">
      <c r="A6336" t="s">
        <v>9992</v>
      </c>
    </row>
    <row r="6337" spans="1:10" x14ac:dyDescent="0.25">
      <c r="A6337" t="s">
        <v>9993</v>
      </c>
    </row>
    <row r="6338" spans="1:10" x14ac:dyDescent="0.25">
      <c r="A6338" t="s">
        <v>9994</v>
      </c>
    </row>
    <row r="6339" spans="1:10" x14ac:dyDescent="0.25">
      <c r="A6339" t="s">
        <v>9995</v>
      </c>
    </row>
    <row r="6340" spans="1:10" x14ac:dyDescent="0.25">
      <c r="A6340" t="s">
        <v>9996</v>
      </c>
    </row>
    <row r="6341" spans="1:10" x14ac:dyDescent="0.25">
      <c r="A6341" t="s">
        <v>9997</v>
      </c>
    </row>
    <row r="6342" spans="1:10" x14ac:dyDescent="0.25">
      <c r="A6342" t="s">
        <v>9998</v>
      </c>
    </row>
    <row r="6343" spans="1:10" x14ac:dyDescent="0.25">
      <c r="A6343" t="s">
        <v>9999</v>
      </c>
      <c r="G6343">
        <v>45869</v>
      </c>
      <c r="I6343" t="s">
        <v>9205</v>
      </c>
      <c r="J6343">
        <v>0.01</v>
      </c>
    </row>
    <row r="6344" spans="1:10" x14ac:dyDescent="0.25">
      <c r="A6344" t="s">
        <v>10000</v>
      </c>
      <c r="G6344">
        <v>45869</v>
      </c>
      <c r="I6344" t="s">
        <v>9205</v>
      </c>
      <c r="J6344">
        <v>0.01</v>
      </c>
    </row>
    <row r="6345" spans="1:10" x14ac:dyDescent="0.25">
      <c r="A6345" t="s">
        <v>10001</v>
      </c>
    </row>
    <row r="6346" spans="1:10" x14ac:dyDescent="0.25">
      <c r="A6346" t="s">
        <v>10002</v>
      </c>
    </row>
    <row r="6347" spans="1:10" x14ac:dyDescent="0.25">
      <c r="A6347" t="s">
        <v>10003</v>
      </c>
    </row>
    <row r="6348" spans="1:10" x14ac:dyDescent="0.25">
      <c r="A6348" t="s">
        <v>10004</v>
      </c>
    </row>
    <row r="6349" spans="1:10" x14ac:dyDescent="0.25">
      <c r="A6349" t="s">
        <v>10005</v>
      </c>
    </row>
    <row r="6350" spans="1:10" x14ac:dyDescent="0.25">
      <c r="A6350" t="s">
        <v>10006</v>
      </c>
      <c r="G6350">
        <v>45869</v>
      </c>
      <c r="I6350" t="s">
        <v>9205</v>
      </c>
      <c r="J6350">
        <v>-0.01</v>
      </c>
    </row>
    <row r="6351" spans="1:10" x14ac:dyDescent="0.25">
      <c r="A6351" t="s">
        <v>10007</v>
      </c>
    </row>
    <row r="6352" spans="1:10" x14ac:dyDescent="0.25">
      <c r="A6352" t="s">
        <v>10008</v>
      </c>
    </row>
    <row r="6353" spans="1:10" x14ac:dyDescent="0.25">
      <c r="A6353" t="s">
        <v>10009</v>
      </c>
    </row>
    <row r="6354" spans="1:10" x14ac:dyDescent="0.25">
      <c r="A6354" t="s">
        <v>10010</v>
      </c>
    </row>
    <row r="6355" spans="1:10" x14ac:dyDescent="0.25">
      <c r="A6355" t="s">
        <v>10011</v>
      </c>
    </row>
    <row r="6356" spans="1:10" x14ac:dyDescent="0.25">
      <c r="A6356" t="s">
        <v>10012</v>
      </c>
    </row>
    <row r="6357" spans="1:10" x14ac:dyDescent="0.25">
      <c r="A6357" t="s">
        <v>10013</v>
      </c>
      <c r="G6357">
        <v>45869</v>
      </c>
      <c r="I6357" t="s">
        <v>9205</v>
      </c>
      <c r="J6357">
        <v>0.01</v>
      </c>
    </row>
    <row r="6358" spans="1:10" x14ac:dyDescent="0.25">
      <c r="A6358" t="s">
        <v>10014</v>
      </c>
    </row>
    <row r="6359" spans="1:10" x14ac:dyDescent="0.25">
      <c r="A6359" t="s">
        <v>10015</v>
      </c>
    </row>
    <row r="6360" spans="1:10" x14ac:dyDescent="0.25">
      <c r="A6360" t="s">
        <v>10016</v>
      </c>
      <c r="G6360">
        <v>45869</v>
      </c>
      <c r="I6360" t="s">
        <v>9205</v>
      </c>
      <c r="J6360">
        <v>0.01</v>
      </c>
    </row>
    <row r="6361" spans="1:10" x14ac:dyDescent="0.25">
      <c r="A6361" t="s">
        <v>10017</v>
      </c>
      <c r="G6361">
        <v>45869</v>
      </c>
      <c r="I6361" t="s">
        <v>9205</v>
      </c>
      <c r="J6361">
        <v>0.01</v>
      </c>
    </row>
    <row r="6362" spans="1:10" x14ac:dyDescent="0.25">
      <c r="A6362" t="s">
        <v>10018</v>
      </c>
      <c r="G6362">
        <v>45869</v>
      </c>
      <c r="I6362" t="s">
        <v>9205</v>
      </c>
      <c r="J6362">
        <v>-0.01</v>
      </c>
    </row>
    <row r="6363" spans="1:10" x14ac:dyDescent="0.25">
      <c r="A6363" t="s">
        <v>10019</v>
      </c>
    </row>
    <row r="6364" spans="1:10" x14ac:dyDescent="0.25">
      <c r="A6364" t="s">
        <v>10020</v>
      </c>
      <c r="G6364">
        <v>45869</v>
      </c>
      <c r="I6364" t="s">
        <v>9205</v>
      </c>
      <c r="J6364">
        <v>0.01</v>
      </c>
    </row>
    <row r="6365" spans="1:10" x14ac:dyDescent="0.25">
      <c r="A6365" t="s">
        <v>10021</v>
      </c>
      <c r="G6365">
        <v>45869</v>
      </c>
      <c r="I6365" t="s">
        <v>9205</v>
      </c>
      <c r="J6365">
        <v>-0.01</v>
      </c>
    </row>
    <row r="6366" spans="1:10" x14ac:dyDescent="0.25">
      <c r="A6366" t="s">
        <v>10022</v>
      </c>
    </row>
    <row r="6367" spans="1:10" x14ac:dyDescent="0.25">
      <c r="A6367" t="s">
        <v>10023</v>
      </c>
    </row>
    <row r="6368" spans="1:10" x14ac:dyDescent="0.25">
      <c r="A6368" t="s">
        <v>10024</v>
      </c>
    </row>
    <row r="6369" spans="1:10" x14ac:dyDescent="0.25">
      <c r="A6369" t="s">
        <v>10025</v>
      </c>
    </row>
    <row r="6370" spans="1:10" x14ac:dyDescent="0.25">
      <c r="A6370" t="s">
        <v>10026</v>
      </c>
    </row>
    <row r="6371" spans="1:10" x14ac:dyDescent="0.25">
      <c r="A6371" t="s">
        <v>10027</v>
      </c>
    </row>
    <row r="6372" spans="1:10" x14ac:dyDescent="0.25">
      <c r="A6372" t="s">
        <v>10028</v>
      </c>
    </row>
    <row r="6373" spans="1:10" x14ac:dyDescent="0.25">
      <c r="A6373" t="s">
        <v>10029</v>
      </c>
    </row>
    <row r="6374" spans="1:10" x14ac:dyDescent="0.25">
      <c r="A6374" t="s">
        <v>10030</v>
      </c>
      <c r="G6374">
        <v>45869</v>
      </c>
      <c r="I6374" t="s">
        <v>9205</v>
      </c>
      <c r="J6374">
        <v>-0.01</v>
      </c>
    </row>
    <row r="6375" spans="1:10" x14ac:dyDescent="0.25">
      <c r="A6375" t="s">
        <v>10031</v>
      </c>
      <c r="G6375">
        <v>45869</v>
      </c>
      <c r="I6375" t="s">
        <v>9205</v>
      </c>
      <c r="J6375">
        <v>0.01</v>
      </c>
    </row>
    <row r="6376" spans="1:10" x14ac:dyDescent="0.25">
      <c r="A6376" t="s">
        <v>10032</v>
      </c>
    </row>
    <row r="6377" spans="1:10" x14ac:dyDescent="0.25">
      <c r="A6377" t="s">
        <v>10033</v>
      </c>
    </row>
    <row r="6378" spans="1:10" x14ac:dyDescent="0.25">
      <c r="A6378" t="s">
        <v>10034</v>
      </c>
    </row>
    <row r="6379" spans="1:10" x14ac:dyDescent="0.25">
      <c r="A6379" t="s">
        <v>10035</v>
      </c>
    </row>
    <row r="6380" spans="1:10" x14ac:dyDescent="0.25">
      <c r="A6380" t="s">
        <v>10036</v>
      </c>
    </row>
    <row r="6381" spans="1:10" x14ac:dyDescent="0.25">
      <c r="A6381" t="s">
        <v>10037</v>
      </c>
    </row>
    <row r="6382" spans="1:10" x14ac:dyDescent="0.25">
      <c r="A6382" t="s">
        <v>10038</v>
      </c>
      <c r="G6382">
        <v>45869</v>
      </c>
      <c r="I6382" t="s">
        <v>9205</v>
      </c>
      <c r="J6382">
        <v>-0.01</v>
      </c>
    </row>
    <row r="6383" spans="1:10" x14ac:dyDescent="0.25">
      <c r="A6383" t="s">
        <v>10039</v>
      </c>
      <c r="G6383">
        <v>45869</v>
      </c>
      <c r="I6383" t="s">
        <v>9205</v>
      </c>
      <c r="J6383">
        <v>-0.01</v>
      </c>
    </row>
    <row r="6384" spans="1:10" x14ac:dyDescent="0.25">
      <c r="A6384" t="s">
        <v>10040</v>
      </c>
      <c r="G6384">
        <v>45869</v>
      </c>
      <c r="I6384" t="s">
        <v>9205</v>
      </c>
      <c r="J6384">
        <v>-0.01</v>
      </c>
    </row>
    <row r="6385" spans="1:10" x14ac:dyDescent="0.25">
      <c r="A6385" t="s">
        <v>10041</v>
      </c>
      <c r="G6385">
        <v>45869</v>
      </c>
      <c r="I6385" t="s">
        <v>9205</v>
      </c>
      <c r="J6385">
        <v>0.01</v>
      </c>
    </row>
    <row r="6386" spans="1:10" x14ac:dyDescent="0.25">
      <c r="A6386" t="s">
        <v>10042</v>
      </c>
    </row>
    <row r="6387" spans="1:10" x14ac:dyDescent="0.25">
      <c r="A6387" t="s">
        <v>10043</v>
      </c>
    </row>
    <row r="6388" spans="1:10" x14ac:dyDescent="0.25">
      <c r="A6388" t="s">
        <v>10044</v>
      </c>
    </row>
    <row r="6389" spans="1:10" x14ac:dyDescent="0.25">
      <c r="A6389" t="s">
        <v>10045</v>
      </c>
    </row>
    <row r="6390" spans="1:10" x14ac:dyDescent="0.25">
      <c r="A6390" t="s">
        <v>10046</v>
      </c>
      <c r="G6390">
        <v>45869</v>
      </c>
      <c r="I6390" t="s">
        <v>9205</v>
      </c>
      <c r="J6390">
        <v>0.01</v>
      </c>
    </row>
    <row r="6391" spans="1:10" x14ac:dyDescent="0.25">
      <c r="A6391" t="s">
        <v>10047</v>
      </c>
    </row>
    <row r="6392" spans="1:10" x14ac:dyDescent="0.25">
      <c r="A6392" t="s">
        <v>10048</v>
      </c>
    </row>
    <row r="6393" spans="1:10" x14ac:dyDescent="0.25">
      <c r="A6393" t="s">
        <v>10049</v>
      </c>
    </row>
    <row r="6394" spans="1:10" x14ac:dyDescent="0.25">
      <c r="A6394" t="s">
        <v>10050</v>
      </c>
    </row>
    <row r="6395" spans="1:10" x14ac:dyDescent="0.25">
      <c r="A6395" t="s">
        <v>10051</v>
      </c>
      <c r="G6395">
        <v>45869</v>
      </c>
      <c r="I6395" t="s">
        <v>9205</v>
      </c>
      <c r="J6395">
        <v>-0.01</v>
      </c>
    </row>
    <row r="6396" spans="1:10" x14ac:dyDescent="0.25">
      <c r="A6396" t="s">
        <v>10052</v>
      </c>
    </row>
    <row r="6397" spans="1:10" x14ac:dyDescent="0.25">
      <c r="A6397" t="s">
        <v>10053</v>
      </c>
    </row>
    <row r="6398" spans="1:10" x14ac:dyDescent="0.25">
      <c r="A6398" t="s">
        <v>10054</v>
      </c>
    </row>
    <row r="6399" spans="1:10" x14ac:dyDescent="0.25">
      <c r="A6399" t="s">
        <v>10055</v>
      </c>
    </row>
    <row r="6400" spans="1:10" x14ac:dyDescent="0.25">
      <c r="A6400" t="s">
        <v>10056</v>
      </c>
    </row>
    <row r="6401" spans="1:1" x14ac:dyDescent="0.25">
      <c r="A6401" t="s">
        <v>10057</v>
      </c>
    </row>
    <row r="6402" spans="1:1" x14ac:dyDescent="0.25">
      <c r="A6402" t="s">
        <v>10058</v>
      </c>
    </row>
    <row r="6403" spans="1:1" x14ac:dyDescent="0.25">
      <c r="A6403" t="s">
        <v>10059</v>
      </c>
    </row>
    <row r="6404" spans="1:1" x14ac:dyDescent="0.25">
      <c r="A6404" t="s">
        <v>10060</v>
      </c>
    </row>
    <row r="6405" spans="1:1" x14ac:dyDescent="0.25">
      <c r="A6405" t="s">
        <v>10061</v>
      </c>
    </row>
    <row r="6406" spans="1:1" x14ac:dyDescent="0.25">
      <c r="A6406" t="s">
        <v>10062</v>
      </c>
    </row>
    <row r="6407" spans="1:1" x14ac:dyDescent="0.25">
      <c r="A6407" t="s">
        <v>10063</v>
      </c>
    </row>
    <row r="6408" spans="1:1" x14ac:dyDescent="0.25">
      <c r="A6408" t="s">
        <v>10064</v>
      </c>
    </row>
    <row r="6409" spans="1:1" x14ac:dyDescent="0.25">
      <c r="A6409" t="s">
        <v>10065</v>
      </c>
    </row>
    <row r="6410" spans="1:1" x14ac:dyDescent="0.25">
      <c r="A6410" t="s">
        <v>10066</v>
      </c>
    </row>
    <row r="6411" spans="1:1" x14ac:dyDescent="0.25">
      <c r="A6411" t="s">
        <v>10067</v>
      </c>
    </row>
    <row r="6412" spans="1:1" x14ac:dyDescent="0.25">
      <c r="A6412" t="s">
        <v>10068</v>
      </c>
    </row>
    <row r="6413" spans="1:1" x14ac:dyDescent="0.25">
      <c r="A6413" t="s">
        <v>10069</v>
      </c>
    </row>
    <row r="6414" spans="1:1" x14ac:dyDescent="0.25">
      <c r="A6414" t="s">
        <v>10070</v>
      </c>
    </row>
    <row r="6415" spans="1:1" x14ac:dyDescent="0.25">
      <c r="A6415" t="s">
        <v>10071</v>
      </c>
    </row>
    <row r="6416" spans="1:1" x14ac:dyDescent="0.25">
      <c r="A6416" t="s">
        <v>10072</v>
      </c>
    </row>
    <row r="6417" spans="1:1" x14ac:dyDescent="0.25">
      <c r="A6417" t="s">
        <v>10073</v>
      </c>
    </row>
    <row r="6418" spans="1:1" x14ac:dyDescent="0.25">
      <c r="A6418" t="s">
        <v>10074</v>
      </c>
    </row>
    <row r="6419" spans="1:1" x14ac:dyDescent="0.25">
      <c r="A6419" t="s">
        <v>10075</v>
      </c>
    </row>
    <row r="6420" spans="1:1" x14ac:dyDescent="0.25">
      <c r="A6420" t="s">
        <v>10076</v>
      </c>
    </row>
    <row r="6421" spans="1:1" x14ac:dyDescent="0.25">
      <c r="A6421" t="s">
        <v>10077</v>
      </c>
    </row>
    <row r="6422" spans="1:1" x14ac:dyDescent="0.25">
      <c r="A6422" t="s">
        <v>10078</v>
      </c>
    </row>
    <row r="6423" spans="1:1" x14ac:dyDescent="0.25">
      <c r="A6423" t="s">
        <v>10079</v>
      </c>
    </row>
    <row r="6424" spans="1:1" x14ac:dyDescent="0.25">
      <c r="A6424" t="s">
        <v>10080</v>
      </c>
    </row>
    <row r="6425" spans="1:1" x14ac:dyDescent="0.25">
      <c r="A6425" t="s">
        <v>10081</v>
      </c>
    </row>
    <row r="6426" spans="1:1" x14ac:dyDescent="0.25">
      <c r="A6426" t="s">
        <v>10082</v>
      </c>
    </row>
    <row r="6427" spans="1:1" x14ac:dyDescent="0.25">
      <c r="A6427" t="s">
        <v>10083</v>
      </c>
    </row>
    <row r="6428" spans="1:1" x14ac:dyDescent="0.25">
      <c r="A6428" t="s">
        <v>9212</v>
      </c>
    </row>
    <row r="6429" spans="1:1" x14ac:dyDescent="0.25">
      <c r="A6429" t="s">
        <v>10084</v>
      </c>
    </row>
    <row r="6430" spans="1:1" x14ac:dyDescent="0.25">
      <c r="A6430" t="s">
        <v>10085</v>
      </c>
    </row>
    <row r="6431" spans="1:1" x14ac:dyDescent="0.25">
      <c r="A6431" t="s">
        <v>10086</v>
      </c>
    </row>
    <row r="6432" spans="1:1" x14ac:dyDescent="0.25">
      <c r="A6432" t="s">
        <v>10087</v>
      </c>
    </row>
    <row r="6433" spans="1:1" x14ac:dyDescent="0.25">
      <c r="A6433" t="s">
        <v>10088</v>
      </c>
    </row>
    <row r="6434" spans="1:1" x14ac:dyDescent="0.25">
      <c r="A6434" t="s">
        <v>10089</v>
      </c>
    </row>
    <row r="6435" spans="1:1" x14ac:dyDescent="0.25">
      <c r="A6435" t="s">
        <v>10090</v>
      </c>
    </row>
    <row r="6436" spans="1:1" x14ac:dyDescent="0.25">
      <c r="A6436" t="s">
        <v>10091</v>
      </c>
    </row>
    <row r="6437" spans="1:1" x14ac:dyDescent="0.25">
      <c r="A6437" t="s">
        <v>10092</v>
      </c>
    </row>
    <row r="6438" spans="1:1" x14ac:dyDescent="0.25">
      <c r="A6438" t="s">
        <v>10093</v>
      </c>
    </row>
    <row r="6439" spans="1:1" x14ac:dyDescent="0.25">
      <c r="A6439" t="s">
        <v>10094</v>
      </c>
    </row>
    <row r="6440" spans="1:1" x14ac:dyDescent="0.25">
      <c r="A6440" t="s">
        <v>10095</v>
      </c>
    </row>
    <row r="6441" spans="1:1" x14ac:dyDescent="0.25">
      <c r="A6441" t="s">
        <v>10096</v>
      </c>
    </row>
    <row r="6442" spans="1:1" x14ac:dyDescent="0.25">
      <c r="A6442" t="s">
        <v>10097</v>
      </c>
    </row>
    <row r="6443" spans="1:1" x14ac:dyDescent="0.25">
      <c r="A6443" t="s">
        <v>10098</v>
      </c>
    </row>
    <row r="6444" spans="1:1" x14ac:dyDescent="0.25">
      <c r="A6444" t="s">
        <v>10099</v>
      </c>
    </row>
    <row r="6445" spans="1:1" x14ac:dyDescent="0.25">
      <c r="A6445" t="s">
        <v>10100</v>
      </c>
    </row>
    <row r="6446" spans="1:1" x14ac:dyDescent="0.25">
      <c r="A6446" t="s">
        <v>10101</v>
      </c>
    </row>
    <row r="6447" spans="1:1" x14ac:dyDescent="0.25">
      <c r="A6447" t="s">
        <v>10102</v>
      </c>
    </row>
    <row r="6448" spans="1:1" x14ac:dyDescent="0.25">
      <c r="A6448" t="s">
        <v>10103</v>
      </c>
    </row>
    <row r="6449" spans="1:1" x14ac:dyDescent="0.25">
      <c r="A6449" t="s">
        <v>10104</v>
      </c>
    </row>
    <row r="6450" spans="1:1" x14ac:dyDescent="0.25">
      <c r="A6450" t="s">
        <v>10105</v>
      </c>
    </row>
    <row r="6451" spans="1:1" x14ac:dyDescent="0.25">
      <c r="A6451" t="s">
        <v>10106</v>
      </c>
    </row>
    <row r="6452" spans="1:1" x14ac:dyDescent="0.25">
      <c r="A6452" t="s">
        <v>10107</v>
      </c>
    </row>
    <row r="6453" spans="1:1" x14ac:dyDescent="0.25">
      <c r="A6453" t="s">
        <v>10108</v>
      </c>
    </row>
    <row r="6454" spans="1:1" x14ac:dyDescent="0.25">
      <c r="A6454" t="s">
        <v>10109</v>
      </c>
    </row>
    <row r="6455" spans="1:1" x14ac:dyDescent="0.25">
      <c r="A6455" t="s">
        <v>10110</v>
      </c>
    </row>
    <row r="6456" spans="1:1" x14ac:dyDescent="0.25">
      <c r="A6456" t="s">
        <v>10111</v>
      </c>
    </row>
    <row r="6457" spans="1:1" x14ac:dyDescent="0.25">
      <c r="A6457" t="s">
        <v>10112</v>
      </c>
    </row>
    <row r="6458" spans="1:1" x14ac:dyDescent="0.25">
      <c r="A6458" t="s">
        <v>10113</v>
      </c>
    </row>
    <row r="6459" spans="1:1" x14ac:dyDescent="0.25">
      <c r="A6459" t="s">
        <v>10114</v>
      </c>
    </row>
    <row r="6460" spans="1:1" x14ac:dyDescent="0.25">
      <c r="A6460" t="s">
        <v>10115</v>
      </c>
    </row>
    <row r="6461" spans="1:1" x14ac:dyDescent="0.25">
      <c r="A6461" t="s">
        <v>10116</v>
      </c>
    </row>
    <row r="6462" spans="1:1" x14ac:dyDescent="0.25">
      <c r="A6462" t="s">
        <v>10117</v>
      </c>
    </row>
    <row r="6463" spans="1:1" x14ac:dyDescent="0.25">
      <c r="A6463" t="s">
        <v>10118</v>
      </c>
    </row>
    <row r="6464" spans="1:1" x14ac:dyDescent="0.25">
      <c r="A6464" t="s">
        <v>10119</v>
      </c>
    </row>
    <row r="6465" spans="1:1" x14ac:dyDescent="0.25">
      <c r="A6465" t="s">
        <v>10120</v>
      </c>
    </row>
    <row r="6466" spans="1:1" x14ac:dyDescent="0.25">
      <c r="A6466" t="s">
        <v>10121</v>
      </c>
    </row>
    <row r="6467" spans="1:1" x14ac:dyDescent="0.25">
      <c r="A6467" t="s">
        <v>9212</v>
      </c>
    </row>
    <row r="6468" spans="1:1" x14ac:dyDescent="0.25">
      <c r="A6468" t="s">
        <v>10122</v>
      </c>
    </row>
    <row r="6469" spans="1:1" x14ac:dyDescent="0.25">
      <c r="A6469" t="s">
        <v>10123</v>
      </c>
    </row>
    <row r="6470" spans="1:1" x14ac:dyDescent="0.25">
      <c r="A6470" t="s">
        <v>10124</v>
      </c>
    </row>
    <row r="6471" spans="1:1" x14ac:dyDescent="0.25">
      <c r="A6471" t="s">
        <v>10125</v>
      </c>
    </row>
    <row r="6472" spans="1:1" x14ac:dyDescent="0.25">
      <c r="A6472" t="s">
        <v>10126</v>
      </c>
    </row>
    <row r="6473" spans="1:1" x14ac:dyDescent="0.25">
      <c r="A6473" t="s">
        <v>10127</v>
      </c>
    </row>
    <row r="6474" spans="1:1" x14ac:dyDescent="0.25">
      <c r="A6474" t="s">
        <v>10128</v>
      </c>
    </row>
    <row r="6475" spans="1:1" x14ac:dyDescent="0.25">
      <c r="A6475" t="s">
        <v>10129</v>
      </c>
    </row>
    <row r="6476" spans="1:1" x14ac:dyDescent="0.25">
      <c r="A6476" t="s">
        <v>10130</v>
      </c>
    </row>
    <row r="6477" spans="1:1" x14ac:dyDescent="0.25">
      <c r="A6477" t="s">
        <v>10131</v>
      </c>
    </row>
    <row r="6478" spans="1:1" x14ac:dyDescent="0.25">
      <c r="A6478" t="s">
        <v>10132</v>
      </c>
    </row>
    <row r="6479" spans="1:1" x14ac:dyDescent="0.25">
      <c r="A6479" t="s">
        <v>10133</v>
      </c>
    </row>
    <row r="6480" spans="1:1" x14ac:dyDescent="0.25">
      <c r="A6480" t="s">
        <v>10134</v>
      </c>
    </row>
    <row r="6481" spans="1:1" x14ac:dyDescent="0.25">
      <c r="A6481" t="s">
        <v>10135</v>
      </c>
    </row>
    <row r="6482" spans="1:1" x14ac:dyDescent="0.25">
      <c r="A6482" t="s">
        <v>10136</v>
      </c>
    </row>
    <row r="6483" spans="1:1" x14ac:dyDescent="0.25">
      <c r="A6483" t="s">
        <v>10137</v>
      </c>
    </row>
    <row r="6484" spans="1:1" x14ac:dyDescent="0.25">
      <c r="A6484" t="s">
        <v>10138</v>
      </c>
    </row>
    <row r="6485" spans="1:1" x14ac:dyDescent="0.25">
      <c r="A6485" t="s">
        <v>10139</v>
      </c>
    </row>
    <row r="6486" spans="1:1" x14ac:dyDescent="0.25">
      <c r="A6486" t="s">
        <v>10140</v>
      </c>
    </row>
    <row r="6487" spans="1:1" x14ac:dyDescent="0.25">
      <c r="A6487" t="s">
        <v>10141</v>
      </c>
    </row>
    <row r="6488" spans="1:1" x14ac:dyDescent="0.25">
      <c r="A6488" t="s">
        <v>10142</v>
      </c>
    </row>
    <row r="6489" spans="1:1" x14ac:dyDescent="0.25">
      <c r="A6489" t="s">
        <v>10143</v>
      </c>
    </row>
    <row r="6490" spans="1:1" x14ac:dyDescent="0.25">
      <c r="A6490" t="s">
        <v>10144</v>
      </c>
    </row>
    <row r="6491" spans="1:1" x14ac:dyDescent="0.25">
      <c r="A6491" t="s">
        <v>10145</v>
      </c>
    </row>
    <row r="6492" spans="1:1" x14ac:dyDescent="0.25">
      <c r="A6492" t="s">
        <v>10146</v>
      </c>
    </row>
    <row r="6493" spans="1:1" x14ac:dyDescent="0.25">
      <c r="A6493" t="s">
        <v>10147</v>
      </c>
    </row>
    <row r="6494" spans="1:1" x14ac:dyDescent="0.25">
      <c r="A6494" t="s">
        <v>10148</v>
      </c>
    </row>
    <row r="6495" spans="1:1" x14ac:dyDescent="0.25">
      <c r="A6495" t="s">
        <v>10149</v>
      </c>
    </row>
    <row r="6496" spans="1:1" x14ac:dyDescent="0.25">
      <c r="A6496" t="s">
        <v>10150</v>
      </c>
    </row>
    <row r="6497" spans="1:1" x14ac:dyDescent="0.25">
      <c r="A6497" t="s">
        <v>10151</v>
      </c>
    </row>
    <row r="6498" spans="1:1" x14ac:dyDescent="0.25">
      <c r="A6498" t="s">
        <v>10152</v>
      </c>
    </row>
    <row r="6499" spans="1:1" x14ac:dyDescent="0.25">
      <c r="A6499" t="s">
        <v>10153</v>
      </c>
    </row>
    <row r="6500" spans="1:1" x14ac:dyDescent="0.25">
      <c r="A6500" t="s">
        <v>10154</v>
      </c>
    </row>
    <row r="6501" spans="1:1" x14ac:dyDescent="0.25">
      <c r="A6501" t="s">
        <v>10155</v>
      </c>
    </row>
    <row r="6502" spans="1:1" x14ac:dyDescent="0.25">
      <c r="A6502" t="s">
        <v>10156</v>
      </c>
    </row>
    <row r="6503" spans="1:1" x14ac:dyDescent="0.25">
      <c r="A6503" t="s">
        <v>10157</v>
      </c>
    </row>
    <row r="6504" spans="1:1" x14ac:dyDescent="0.25">
      <c r="A6504" t="s">
        <v>10158</v>
      </c>
    </row>
    <row r="6505" spans="1:1" x14ac:dyDescent="0.25">
      <c r="A6505" t="s">
        <v>10159</v>
      </c>
    </row>
    <row r="6506" spans="1:1" x14ac:dyDescent="0.25">
      <c r="A6506" t="s">
        <v>10160</v>
      </c>
    </row>
    <row r="6507" spans="1:1" x14ac:dyDescent="0.25">
      <c r="A6507" t="s">
        <v>10161</v>
      </c>
    </row>
    <row r="6508" spans="1:1" x14ac:dyDescent="0.25">
      <c r="A6508" t="s">
        <v>10162</v>
      </c>
    </row>
    <row r="6509" spans="1:1" x14ac:dyDescent="0.25">
      <c r="A6509" t="s">
        <v>10163</v>
      </c>
    </row>
    <row r="6510" spans="1:1" x14ac:dyDescent="0.25">
      <c r="A6510" t="s">
        <v>10164</v>
      </c>
    </row>
    <row r="6511" spans="1:1" x14ac:dyDescent="0.25">
      <c r="A6511" t="s">
        <v>10165</v>
      </c>
    </row>
    <row r="6512" spans="1:1" x14ac:dyDescent="0.25">
      <c r="A6512" t="s">
        <v>10166</v>
      </c>
    </row>
    <row r="6513" spans="1:1" x14ac:dyDescent="0.25">
      <c r="A6513" t="s">
        <v>9212</v>
      </c>
    </row>
    <row r="6514" spans="1:1" x14ac:dyDescent="0.25">
      <c r="A6514" t="s">
        <v>9212</v>
      </c>
    </row>
    <row r="6515" spans="1:1" x14ac:dyDescent="0.25">
      <c r="A6515" t="s">
        <v>10167</v>
      </c>
    </row>
    <row r="6516" spans="1:1" x14ac:dyDescent="0.25">
      <c r="A6516" t="s">
        <v>10168</v>
      </c>
    </row>
    <row r="6517" spans="1:1" x14ac:dyDescent="0.25">
      <c r="A6517" t="s">
        <v>10169</v>
      </c>
    </row>
    <row r="6518" spans="1:1" x14ac:dyDescent="0.25">
      <c r="A6518" t="s">
        <v>10170</v>
      </c>
    </row>
    <row r="6519" spans="1:1" x14ac:dyDescent="0.25">
      <c r="A6519" t="s">
        <v>10171</v>
      </c>
    </row>
    <row r="6520" spans="1:1" x14ac:dyDescent="0.25">
      <c r="A6520" t="s">
        <v>10172</v>
      </c>
    </row>
    <row r="6521" spans="1:1" x14ac:dyDescent="0.25">
      <c r="A6521" t="s">
        <v>10173</v>
      </c>
    </row>
    <row r="6522" spans="1:1" x14ac:dyDescent="0.25">
      <c r="A6522" t="s">
        <v>10174</v>
      </c>
    </row>
    <row r="6523" spans="1:1" x14ac:dyDescent="0.25">
      <c r="A6523" t="s">
        <v>10175</v>
      </c>
    </row>
    <row r="6524" spans="1:1" x14ac:dyDescent="0.25">
      <c r="A6524" t="s">
        <v>10176</v>
      </c>
    </row>
    <row r="6525" spans="1:1" x14ac:dyDescent="0.25">
      <c r="A6525" t="s">
        <v>10177</v>
      </c>
    </row>
    <row r="6526" spans="1:1" x14ac:dyDescent="0.25">
      <c r="A6526" t="s">
        <v>10178</v>
      </c>
    </row>
    <row r="6527" spans="1:1" x14ac:dyDescent="0.25">
      <c r="A6527" t="s">
        <v>10179</v>
      </c>
    </row>
    <row r="6528" spans="1:1" x14ac:dyDescent="0.25">
      <c r="A6528" t="s">
        <v>10180</v>
      </c>
    </row>
    <row r="6529" spans="1:1" x14ac:dyDescent="0.25">
      <c r="A6529" t="s">
        <v>10181</v>
      </c>
    </row>
    <row r="6530" spans="1:1" x14ac:dyDescent="0.25">
      <c r="A6530" t="s">
        <v>10182</v>
      </c>
    </row>
    <row r="6531" spans="1:1" x14ac:dyDescent="0.25">
      <c r="A6531" t="s">
        <v>10183</v>
      </c>
    </row>
    <row r="6532" spans="1:1" x14ac:dyDescent="0.25">
      <c r="A6532" t="s">
        <v>10184</v>
      </c>
    </row>
    <row r="6533" spans="1:1" x14ac:dyDescent="0.25">
      <c r="A6533" t="s">
        <v>10185</v>
      </c>
    </row>
    <row r="6534" spans="1:1" x14ac:dyDescent="0.25">
      <c r="A6534" t="s">
        <v>10186</v>
      </c>
    </row>
    <row r="6535" spans="1:1" x14ac:dyDescent="0.25">
      <c r="A6535" t="s">
        <v>10187</v>
      </c>
    </row>
    <row r="6536" spans="1:1" x14ac:dyDescent="0.25">
      <c r="A6536" t="s">
        <v>9212</v>
      </c>
    </row>
    <row r="6537" spans="1:1" x14ac:dyDescent="0.25">
      <c r="A6537" t="s">
        <v>9212</v>
      </c>
    </row>
    <row r="6538" spans="1:1" x14ac:dyDescent="0.25">
      <c r="A6538" t="s">
        <v>9212</v>
      </c>
    </row>
    <row r="6539" spans="1:1" x14ac:dyDescent="0.25">
      <c r="A6539" t="s">
        <v>9212</v>
      </c>
    </row>
    <row r="6540" spans="1:1" x14ac:dyDescent="0.25">
      <c r="A6540" t="s">
        <v>9212</v>
      </c>
    </row>
    <row r="6541" spans="1:1" x14ac:dyDescent="0.25">
      <c r="A6541" t="s">
        <v>9212</v>
      </c>
    </row>
    <row r="6542" spans="1:1" x14ac:dyDescent="0.25">
      <c r="A6542" t="s">
        <v>9212</v>
      </c>
    </row>
    <row r="6543" spans="1:1" x14ac:dyDescent="0.25">
      <c r="A6543" t="s">
        <v>9212</v>
      </c>
    </row>
    <row r="6544" spans="1:1" x14ac:dyDescent="0.25">
      <c r="A6544" t="s">
        <v>9212</v>
      </c>
    </row>
    <row r="6545" spans="1:1" x14ac:dyDescent="0.25">
      <c r="A6545" t="s">
        <v>10188</v>
      </c>
    </row>
    <row r="6546" spans="1:1" x14ac:dyDescent="0.25">
      <c r="A6546" t="s">
        <v>10189</v>
      </c>
    </row>
    <row r="6547" spans="1:1" x14ac:dyDescent="0.25">
      <c r="A6547" t="s">
        <v>10190</v>
      </c>
    </row>
    <row r="6548" spans="1:1" x14ac:dyDescent="0.25">
      <c r="A6548" t="s">
        <v>10191</v>
      </c>
    </row>
    <row r="6549" spans="1:1" x14ac:dyDescent="0.25">
      <c r="A6549" t="s">
        <v>10192</v>
      </c>
    </row>
    <row r="6550" spans="1:1" x14ac:dyDescent="0.25">
      <c r="A6550" t="s">
        <v>10193</v>
      </c>
    </row>
    <row r="6551" spans="1:1" x14ac:dyDescent="0.25">
      <c r="A6551" t="s">
        <v>10194</v>
      </c>
    </row>
    <row r="6552" spans="1:1" x14ac:dyDescent="0.25">
      <c r="A6552" t="s">
        <v>10195</v>
      </c>
    </row>
    <row r="6553" spans="1:1" x14ac:dyDescent="0.25">
      <c r="A6553" t="s">
        <v>10196</v>
      </c>
    </row>
    <row r="6554" spans="1:1" x14ac:dyDescent="0.25">
      <c r="A6554" t="s">
        <v>10197</v>
      </c>
    </row>
    <row r="6555" spans="1:1" x14ac:dyDescent="0.25">
      <c r="A6555" t="s">
        <v>10198</v>
      </c>
    </row>
    <row r="6556" spans="1:1" x14ac:dyDescent="0.25">
      <c r="A6556" t="s">
        <v>10199</v>
      </c>
    </row>
    <row r="6557" spans="1:1" x14ac:dyDescent="0.25">
      <c r="A6557" t="s">
        <v>10200</v>
      </c>
    </row>
    <row r="6558" spans="1:1" x14ac:dyDescent="0.25">
      <c r="A6558" t="s">
        <v>10201</v>
      </c>
    </row>
    <row r="6559" spans="1:1" x14ac:dyDescent="0.25">
      <c r="A6559" t="s">
        <v>10202</v>
      </c>
    </row>
    <row r="6560" spans="1:1" x14ac:dyDescent="0.25">
      <c r="A6560" t="s">
        <v>10203</v>
      </c>
    </row>
    <row r="6561" spans="1:1" x14ac:dyDescent="0.25">
      <c r="A6561" t="s">
        <v>10204</v>
      </c>
    </row>
    <row r="6562" spans="1:1" x14ac:dyDescent="0.25">
      <c r="A6562" t="s">
        <v>10205</v>
      </c>
    </row>
    <row r="6563" spans="1:1" x14ac:dyDescent="0.25">
      <c r="A6563" t="s">
        <v>10206</v>
      </c>
    </row>
    <row r="6564" spans="1:1" x14ac:dyDescent="0.25">
      <c r="A6564" t="s">
        <v>10207</v>
      </c>
    </row>
    <row r="6565" spans="1:1" x14ac:dyDescent="0.25">
      <c r="A6565" t="s">
        <v>10208</v>
      </c>
    </row>
    <row r="6566" spans="1:1" x14ac:dyDescent="0.25">
      <c r="A6566" t="s">
        <v>10209</v>
      </c>
    </row>
    <row r="6567" spans="1:1" x14ac:dyDescent="0.25">
      <c r="A6567" t="s">
        <v>10210</v>
      </c>
    </row>
    <row r="6568" spans="1:1" x14ac:dyDescent="0.25">
      <c r="A6568" t="s">
        <v>10211</v>
      </c>
    </row>
    <row r="6569" spans="1:1" x14ac:dyDescent="0.25">
      <c r="A6569" t="s">
        <v>10212</v>
      </c>
    </row>
    <row r="6570" spans="1:1" x14ac:dyDescent="0.25">
      <c r="A6570" t="s">
        <v>10213</v>
      </c>
    </row>
    <row r="6571" spans="1:1" x14ac:dyDescent="0.25">
      <c r="A6571" t="s">
        <v>10214</v>
      </c>
    </row>
    <row r="6572" spans="1:1" x14ac:dyDescent="0.25">
      <c r="A6572" t="s">
        <v>10215</v>
      </c>
    </row>
    <row r="6573" spans="1:1" x14ac:dyDescent="0.25">
      <c r="A6573" t="s">
        <v>10216</v>
      </c>
    </row>
    <row r="6574" spans="1:1" x14ac:dyDescent="0.25">
      <c r="A6574" t="s">
        <v>10217</v>
      </c>
    </row>
    <row r="6575" spans="1:1" x14ac:dyDescent="0.25">
      <c r="A6575" t="s">
        <v>10218</v>
      </c>
    </row>
    <row r="6576" spans="1:1" x14ac:dyDescent="0.25">
      <c r="A6576" t="s">
        <v>10219</v>
      </c>
    </row>
    <row r="6577" spans="1:1" x14ac:dyDescent="0.25">
      <c r="A6577" t="s">
        <v>10220</v>
      </c>
    </row>
    <row r="6578" spans="1:1" x14ac:dyDescent="0.25">
      <c r="A6578" t="s">
        <v>10221</v>
      </c>
    </row>
    <row r="6579" spans="1:1" x14ac:dyDescent="0.25">
      <c r="A6579" t="s">
        <v>10222</v>
      </c>
    </row>
    <row r="6580" spans="1:1" x14ac:dyDescent="0.25">
      <c r="A6580" t="s">
        <v>10223</v>
      </c>
    </row>
    <row r="6581" spans="1:1" x14ac:dyDescent="0.25">
      <c r="A6581" t="s">
        <v>10224</v>
      </c>
    </row>
    <row r="6582" spans="1:1" x14ac:dyDescent="0.25">
      <c r="A6582" t="s">
        <v>10225</v>
      </c>
    </row>
    <row r="6583" spans="1:1" x14ac:dyDescent="0.25">
      <c r="A6583" t="s">
        <v>10226</v>
      </c>
    </row>
    <row r="6584" spans="1:1" x14ac:dyDescent="0.25">
      <c r="A6584" t="s">
        <v>10227</v>
      </c>
    </row>
    <row r="6585" spans="1:1" x14ac:dyDescent="0.25">
      <c r="A6585" t="s">
        <v>10228</v>
      </c>
    </row>
    <row r="6586" spans="1:1" x14ac:dyDescent="0.25">
      <c r="A6586" t="s">
        <v>10229</v>
      </c>
    </row>
    <row r="6587" spans="1:1" x14ac:dyDescent="0.25">
      <c r="A6587" t="s">
        <v>10230</v>
      </c>
    </row>
    <row r="6588" spans="1:1" x14ac:dyDescent="0.25">
      <c r="A6588" t="s">
        <v>10231</v>
      </c>
    </row>
    <row r="6589" spans="1:1" x14ac:dyDescent="0.25">
      <c r="A6589" t="s">
        <v>10232</v>
      </c>
    </row>
    <row r="6590" spans="1:1" x14ac:dyDescent="0.25">
      <c r="A6590" t="s">
        <v>10233</v>
      </c>
    </row>
    <row r="6591" spans="1:1" x14ac:dyDescent="0.25">
      <c r="A6591" t="s">
        <v>10234</v>
      </c>
    </row>
    <row r="6592" spans="1:1" x14ac:dyDescent="0.25">
      <c r="A6592" t="s">
        <v>10235</v>
      </c>
    </row>
    <row r="6593" spans="1:1" x14ac:dyDescent="0.25">
      <c r="A6593" t="s">
        <v>10236</v>
      </c>
    </row>
    <row r="6594" spans="1:1" x14ac:dyDescent="0.25">
      <c r="A6594" t="s">
        <v>10237</v>
      </c>
    </row>
    <row r="6595" spans="1:1" x14ac:dyDescent="0.25">
      <c r="A6595" t="s">
        <v>10238</v>
      </c>
    </row>
    <row r="6596" spans="1:1" x14ac:dyDescent="0.25">
      <c r="A6596" t="s">
        <v>10239</v>
      </c>
    </row>
    <row r="6597" spans="1:1" x14ac:dyDescent="0.25">
      <c r="A6597" t="s">
        <v>10240</v>
      </c>
    </row>
    <row r="6598" spans="1:1" x14ac:dyDescent="0.25">
      <c r="A6598" t="s">
        <v>10241</v>
      </c>
    </row>
    <row r="6599" spans="1:1" x14ac:dyDescent="0.25">
      <c r="A6599" t="s">
        <v>10242</v>
      </c>
    </row>
    <row r="6600" spans="1:1" x14ac:dyDescent="0.25">
      <c r="A6600" t="s">
        <v>10243</v>
      </c>
    </row>
    <row r="6601" spans="1:1" x14ac:dyDescent="0.25">
      <c r="A6601" t="s">
        <v>10244</v>
      </c>
    </row>
    <row r="6602" spans="1:1" x14ac:dyDescent="0.25">
      <c r="A6602" t="s">
        <v>10245</v>
      </c>
    </row>
    <row r="6603" spans="1:1" x14ac:dyDescent="0.25">
      <c r="A6603" t="s">
        <v>10246</v>
      </c>
    </row>
    <row r="6604" spans="1:1" x14ac:dyDescent="0.25">
      <c r="A6604" t="s">
        <v>9212</v>
      </c>
    </row>
    <row r="6605" spans="1:1" x14ac:dyDescent="0.25">
      <c r="A6605" t="s">
        <v>9212</v>
      </c>
    </row>
    <row r="6606" spans="1:1" x14ac:dyDescent="0.25">
      <c r="A6606" t="s">
        <v>9212</v>
      </c>
    </row>
    <row r="6607" spans="1:1" x14ac:dyDescent="0.25">
      <c r="A6607" t="s">
        <v>9212</v>
      </c>
    </row>
    <row r="6608" spans="1:1" x14ac:dyDescent="0.25">
      <c r="A6608" t="s">
        <v>9212</v>
      </c>
    </row>
    <row r="6609" spans="1:1" x14ac:dyDescent="0.25">
      <c r="A6609" t="s">
        <v>9212</v>
      </c>
    </row>
    <row r="6610" spans="1:1" x14ac:dyDescent="0.25">
      <c r="A6610" t="s">
        <v>9212</v>
      </c>
    </row>
    <row r="6611" spans="1:1" x14ac:dyDescent="0.25">
      <c r="A6611" t="s">
        <v>9212</v>
      </c>
    </row>
    <row r="6612" spans="1:1" x14ac:dyDescent="0.25">
      <c r="A6612" t="s">
        <v>9212</v>
      </c>
    </row>
    <row r="6613" spans="1:1" x14ac:dyDescent="0.25">
      <c r="A6613" t="s">
        <v>9212</v>
      </c>
    </row>
    <row r="6614" spans="1:1" x14ac:dyDescent="0.25">
      <c r="A6614" t="s">
        <v>9212</v>
      </c>
    </row>
    <row r="6615" spans="1:1" x14ac:dyDescent="0.25">
      <c r="A6615" t="s">
        <v>9212</v>
      </c>
    </row>
    <row r="6616" spans="1:1" x14ac:dyDescent="0.25">
      <c r="A6616" t="s">
        <v>9212</v>
      </c>
    </row>
    <row r="6617" spans="1:1" x14ac:dyDescent="0.25">
      <c r="A6617" t="s">
        <v>9212</v>
      </c>
    </row>
    <row r="6618" spans="1:1" x14ac:dyDescent="0.25">
      <c r="A6618" t="s">
        <v>9212</v>
      </c>
    </row>
    <row r="6619" spans="1:1" x14ac:dyDescent="0.25">
      <c r="A6619" t="s">
        <v>9212</v>
      </c>
    </row>
    <row r="6620" spans="1:1" x14ac:dyDescent="0.25">
      <c r="A6620" t="s">
        <v>9212</v>
      </c>
    </row>
    <row r="6621" spans="1:1" x14ac:dyDescent="0.25">
      <c r="A6621" t="s">
        <v>9212</v>
      </c>
    </row>
    <row r="6622" spans="1:1" x14ac:dyDescent="0.25">
      <c r="A6622" t="s">
        <v>9212</v>
      </c>
    </row>
    <row r="6623" spans="1:1" x14ac:dyDescent="0.25">
      <c r="A6623" t="s">
        <v>9212</v>
      </c>
    </row>
    <row r="6624" spans="1:1" x14ac:dyDescent="0.25">
      <c r="A6624" t="s">
        <v>9212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CFB479C48E64FB4B8FA0C717E026C76E" ma:contentTypeVersion="12" ma:contentTypeDescription="Crear nuevo documento." ma:contentTypeScope="" ma:versionID="0346b9b43770a469b7a1b4af488b1f2e">
  <xsd:schema xmlns:xsd="http://www.w3.org/2001/XMLSchema" xmlns:xs="http://www.w3.org/2001/XMLSchema" xmlns:p="http://schemas.microsoft.com/office/2006/metadata/properties" xmlns:ns2="ab9eddc0-6e7f-40e8-8a25-a6194df63471" xmlns:ns3="c97ac79a-b521-43e2-b269-2370fa5bb204" targetNamespace="http://schemas.microsoft.com/office/2006/metadata/properties" ma:root="true" ma:fieldsID="84ed265c178dad4b7c6864367c3fecb1" ns2:_="" ns3:_="">
    <xsd:import namespace="ab9eddc0-6e7f-40e8-8a25-a6194df63471"/>
    <xsd:import namespace="c97ac79a-b521-43e2-b269-2370fa5bb2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eddc0-6e7f-40e8-8a25-a6194df634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cb3ed0d-05b5-4e3c-8223-404b83b067c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97ac79a-b521-43e2-b269-2370fa5bb2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003660e-e974-43b8-80b1-cc0500821b99}" ma:internalName="TaxCatchAll" ma:showField="CatchAllData" ma:web="c97ac79a-b521-43e2-b269-2370fa5bb2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c97ac79a-b521-43e2-b269-2370fa5bb204" xsi:nil="true"/>
    <lcf76f155ced4ddcb4097134ff3c332f xmlns="ab9eddc0-6e7f-40e8-8a25-a6194df6347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BE196AF-02D8-44E2-BA5F-32B7EC064406}">
  <ds:schemaRefs>
    <ds:schemaRef ds:uri="http://schemas.microsoft.com/DataMashup"/>
  </ds:schemaRefs>
</ds:datastoreItem>
</file>

<file path=customXml/itemProps2.xml><?xml version="1.0" encoding="utf-8"?>
<ds:datastoreItem xmlns:ds="http://schemas.openxmlformats.org/officeDocument/2006/customXml" ds:itemID="{CC493F92-8446-4D7F-9CF9-C7675CEA1B5D}"/>
</file>

<file path=customXml/itemProps3.xml><?xml version="1.0" encoding="utf-8"?>
<ds:datastoreItem xmlns:ds="http://schemas.openxmlformats.org/officeDocument/2006/customXml" ds:itemID="{B84416C6-9E64-498F-A768-9EB10C1F881D}"/>
</file>

<file path=customXml/itemProps4.xml><?xml version="1.0" encoding="utf-8"?>
<ds:datastoreItem xmlns:ds="http://schemas.openxmlformats.org/officeDocument/2006/customXml" ds:itemID="{7A468AD7-033A-473F-ABFB-C0A04F453A8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203</vt:i4>
      </vt:variant>
    </vt:vector>
  </HeadingPairs>
  <TitlesOfParts>
    <vt:vector size="210" baseType="lpstr">
      <vt:lpstr>Tablas</vt:lpstr>
      <vt:lpstr>Presupuestos</vt:lpstr>
      <vt:lpstr>Clientes_Proveedores</vt:lpstr>
      <vt:lpstr>ER Funcion</vt:lpstr>
      <vt:lpstr>ER Naturaleza</vt:lpstr>
      <vt:lpstr>Partidas_Presupuestos</vt:lpstr>
      <vt:lpstr>BD_Pagos</vt:lpstr>
      <vt:lpstr>'ER Naturaleza'!Actividad</vt:lpstr>
      <vt:lpstr>Actividad</vt:lpstr>
      <vt:lpstr>'ER Naturaleza'!Actividad_Economica</vt:lpstr>
      <vt:lpstr>Actividad_Economica</vt:lpstr>
      <vt:lpstr>'ER Naturaleza'!Administración</vt:lpstr>
      <vt:lpstr>Administración</vt:lpstr>
      <vt:lpstr>'ER Naturaleza'!Almacen</vt:lpstr>
      <vt:lpstr>Almacen</vt:lpstr>
      <vt:lpstr>'ER Funcion'!Área_de_impresión</vt:lpstr>
      <vt:lpstr>'ER Naturaleza'!Área_de_impresión</vt:lpstr>
      <vt:lpstr>Presupuestos!Área_de_impresión</vt:lpstr>
      <vt:lpstr>'ER Naturaleza'!Areas</vt:lpstr>
      <vt:lpstr>Areas</vt:lpstr>
      <vt:lpstr>'ER Naturaleza'!Clasificacion</vt:lpstr>
      <vt:lpstr>Clasificacion</vt:lpstr>
      <vt:lpstr>'ER Naturaleza'!Comercial</vt:lpstr>
      <vt:lpstr>Comercial</vt:lpstr>
      <vt:lpstr>'ER Naturaleza'!Contabilidad_y_Finanzas</vt:lpstr>
      <vt:lpstr>Contabilidad_y_Finanzas</vt:lpstr>
      <vt:lpstr>'ER Naturaleza'!Gerencia</vt:lpstr>
      <vt:lpstr>Gerencia</vt:lpstr>
      <vt:lpstr>'ER Naturaleza'!Gestión_Humana</vt:lpstr>
      <vt:lpstr>Gestión_Humana</vt:lpstr>
      <vt:lpstr>'ER Naturaleza'!logística</vt:lpstr>
      <vt:lpstr>logística</vt:lpstr>
      <vt:lpstr>'ER Naturaleza'!Nivel_2_</vt:lpstr>
      <vt:lpstr>Nivel_2_</vt:lpstr>
      <vt:lpstr>'ER Naturaleza'!Operaciones</vt:lpstr>
      <vt:lpstr>Operaciones</vt:lpstr>
      <vt:lpstr>'ER Naturaleza'!P0101_</vt:lpstr>
      <vt:lpstr>P0101_</vt:lpstr>
      <vt:lpstr>'ER Naturaleza'!P0102_</vt:lpstr>
      <vt:lpstr>P0102_</vt:lpstr>
      <vt:lpstr>'ER Naturaleza'!P0103_</vt:lpstr>
      <vt:lpstr>P0103_</vt:lpstr>
      <vt:lpstr>'ER Naturaleza'!P0104_</vt:lpstr>
      <vt:lpstr>P0104_</vt:lpstr>
      <vt:lpstr>'ER Naturaleza'!P0105_</vt:lpstr>
      <vt:lpstr>P0105_</vt:lpstr>
      <vt:lpstr>'ER Naturaleza'!P0201_</vt:lpstr>
      <vt:lpstr>P0201_</vt:lpstr>
      <vt:lpstr>'ER Naturaleza'!P0202_</vt:lpstr>
      <vt:lpstr>P0202_</vt:lpstr>
      <vt:lpstr>'ER Naturaleza'!P0203_</vt:lpstr>
      <vt:lpstr>P0203_</vt:lpstr>
      <vt:lpstr>'ER Naturaleza'!P0204_</vt:lpstr>
      <vt:lpstr>P0204_</vt:lpstr>
      <vt:lpstr>'ER Naturaleza'!P0205_</vt:lpstr>
      <vt:lpstr>P0205_</vt:lpstr>
      <vt:lpstr>'ER Naturaleza'!P0206_</vt:lpstr>
      <vt:lpstr>P0206_</vt:lpstr>
      <vt:lpstr>'ER Naturaleza'!P0207_</vt:lpstr>
      <vt:lpstr>P0207_</vt:lpstr>
      <vt:lpstr>'ER Naturaleza'!P0208_</vt:lpstr>
      <vt:lpstr>P0208_</vt:lpstr>
      <vt:lpstr>'ER Naturaleza'!P0209_</vt:lpstr>
      <vt:lpstr>P0209_</vt:lpstr>
      <vt:lpstr>'ER Naturaleza'!P0210_</vt:lpstr>
      <vt:lpstr>P0210_</vt:lpstr>
      <vt:lpstr>'ER Naturaleza'!P0211_</vt:lpstr>
      <vt:lpstr>P0211_</vt:lpstr>
      <vt:lpstr>'ER Naturaleza'!P0301_</vt:lpstr>
      <vt:lpstr>P0301_</vt:lpstr>
      <vt:lpstr>'ER Naturaleza'!P0302_</vt:lpstr>
      <vt:lpstr>P0302_</vt:lpstr>
      <vt:lpstr>'ER Naturaleza'!P0303_</vt:lpstr>
      <vt:lpstr>P0303_</vt:lpstr>
      <vt:lpstr>'ER Naturaleza'!P0304_</vt:lpstr>
      <vt:lpstr>P0304_</vt:lpstr>
      <vt:lpstr>'ER Naturaleza'!P0305_</vt:lpstr>
      <vt:lpstr>P0305_</vt:lpstr>
      <vt:lpstr>'ER Naturaleza'!P0306_</vt:lpstr>
      <vt:lpstr>P0306_</vt:lpstr>
      <vt:lpstr>'ER Naturaleza'!P0307_</vt:lpstr>
      <vt:lpstr>P0307_</vt:lpstr>
      <vt:lpstr>'ER Naturaleza'!P0308_</vt:lpstr>
      <vt:lpstr>P0308_</vt:lpstr>
      <vt:lpstr>'ER Naturaleza'!P0309_</vt:lpstr>
      <vt:lpstr>P0309_</vt:lpstr>
      <vt:lpstr>'ER Naturaleza'!P0310_</vt:lpstr>
      <vt:lpstr>P0310_</vt:lpstr>
      <vt:lpstr>'ER Naturaleza'!P0311_</vt:lpstr>
      <vt:lpstr>P0311_</vt:lpstr>
      <vt:lpstr>'ER Naturaleza'!P0312_</vt:lpstr>
      <vt:lpstr>P0312_</vt:lpstr>
      <vt:lpstr>'ER Naturaleza'!P0313_</vt:lpstr>
      <vt:lpstr>P0313_</vt:lpstr>
      <vt:lpstr>'ER Naturaleza'!P0314_</vt:lpstr>
      <vt:lpstr>P0314_</vt:lpstr>
      <vt:lpstr>'ER Naturaleza'!P0315_</vt:lpstr>
      <vt:lpstr>P0315_</vt:lpstr>
      <vt:lpstr>'ER Naturaleza'!P0401_</vt:lpstr>
      <vt:lpstr>P0401_</vt:lpstr>
      <vt:lpstr>'ER Naturaleza'!P0402_</vt:lpstr>
      <vt:lpstr>P0402_</vt:lpstr>
      <vt:lpstr>'ER Naturaleza'!P0403_</vt:lpstr>
      <vt:lpstr>P0403_</vt:lpstr>
      <vt:lpstr>'ER Naturaleza'!P0404_</vt:lpstr>
      <vt:lpstr>P0404_</vt:lpstr>
      <vt:lpstr>'ER Naturaleza'!P0405_</vt:lpstr>
      <vt:lpstr>P0405_</vt:lpstr>
      <vt:lpstr>'ER Naturaleza'!P0406_</vt:lpstr>
      <vt:lpstr>P0406_</vt:lpstr>
      <vt:lpstr>'ER Naturaleza'!P0407_</vt:lpstr>
      <vt:lpstr>P0407_</vt:lpstr>
      <vt:lpstr>'ER Naturaleza'!P0408_</vt:lpstr>
      <vt:lpstr>P0408_</vt:lpstr>
      <vt:lpstr>'ER Naturaleza'!P0409_</vt:lpstr>
      <vt:lpstr>P0409_</vt:lpstr>
      <vt:lpstr>'ER Naturaleza'!P0410_</vt:lpstr>
      <vt:lpstr>P0410_</vt:lpstr>
      <vt:lpstr>P0411_</vt:lpstr>
      <vt:lpstr>'ER Naturaleza'!P0501_</vt:lpstr>
      <vt:lpstr>P0501_</vt:lpstr>
      <vt:lpstr>'ER Naturaleza'!P0502_</vt:lpstr>
      <vt:lpstr>P0502_</vt:lpstr>
      <vt:lpstr>'ER Naturaleza'!P0503_</vt:lpstr>
      <vt:lpstr>P0503_</vt:lpstr>
      <vt:lpstr>'ER Naturaleza'!P0504_</vt:lpstr>
      <vt:lpstr>P0504_</vt:lpstr>
      <vt:lpstr>'ER Naturaleza'!P0505_</vt:lpstr>
      <vt:lpstr>P0505_</vt:lpstr>
      <vt:lpstr>'ER Naturaleza'!P0506_</vt:lpstr>
      <vt:lpstr>P0506_</vt:lpstr>
      <vt:lpstr>'ER Naturaleza'!P0507_</vt:lpstr>
      <vt:lpstr>P0507_</vt:lpstr>
      <vt:lpstr>'ER Naturaleza'!P0601_</vt:lpstr>
      <vt:lpstr>P0601_</vt:lpstr>
      <vt:lpstr>'ER Naturaleza'!P0602_</vt:lpstr>
      <vt:lpstr>P0602_</vt:lpstr>
      <vt:lpstr>'ER Naturaleza'!P0603_</vt:lpstr>
      <vt:lpstr>P0603_</vt:lpstr>
      <vt:lpstr>'ER Naturaleza'!P0604_</vt:lpstr>
      <vt:lpstr>P0604_</vt:lpstr>
      <vt:lpstr>'ER Naturaleza'!P0605_</vt:lpstr>
      <vt:lpstr>P0605_</vt:lpstr>
      <vt:lpstr>'ER Naturaleza'!P0606_</vt:lpstr>
      <vt:lpstr>P0606_</vt:lpstr>
      <vt:lpstr>'ER Naturaleza'!P0607_</vt:lpstr>
      <vt:lpstr>P0607_</vt:lpstr>
      <vt:lpstr>'ER Naturaleza'!P0701_</vt:lpstr>
      <vt:lpstr>P0701_</vt:lpstr>
      <vt:lpstr>'ER Naturaleza'!P0702_</vt:lpstr>
      <vt:lpstr>P0702_</vt:lpstr>
      <vt:lpstr>'ER Naturaleza'!P0703_</vt:lpstr>
      <vt:lpstr>P0703_</vt:lpstr>
      <vt:lpstr>'ER Naturaleza'!P0704_</vt:lpstr>
      <vt:lpstr>P0704_</vt:lpstr>
      <vt:lpstr>'ER Naturaleza'!P0705_</vt:lpstr>
      <vt:lpstr>P0705_</vt:lpstr>
      <vt:lpstr>'ER Naturaleza'!P0706_</vt:lpstr>
      <vt:lpstr>P0706_</vt:lpstr>
      <vt:lpstr>'ER Naturaleza'!P0707_</vt:lpstr>
      <vt:lpstr>P0707_</vt:lpstr>
      <vt:lpstr>'ER Naturaleza'!P0801_</vt:lpstr>
      <vt:lpstr>P0801_</vt:lpstr>
      <vt:lpstr>'ER Naturaleza'!P0802_</vt:lpstr>
      <vt:lpstr>P0802_</vt:lpstr>
      <vt:lpstr>'ER Naturaleza'!P0803_</vt:lpstr>
      <vt:lpstr>P0803_</vt:lpstr>
      <vt:lpstr>'ER Naturaleza'!P0804_</vt:lpstr>
      <vt:lpstr>P0804_</vt:lpstr>
      <vt:lpstr>'ER Naturaleza'!P0805_</vt:lpstr>
      <vt:lpstr>P0805_</vt:lpstr>
      <vt:lpstr>'ER Naturaleza'!P0806_</vt:lpstr>
      <vt:lpstr>P0806_</vt:lpstr>
      <vt:lpstr>'ER Naturaleza'!P0807_</vt:lpstr>
      <vt:lpstr>P0807_</vt:lpstr>
      <vt:lpstr>'ER Naturaleza'!P0901_</vt:lpstr>
      <vt:lpstr>P0901_</vt:lpstr>
      <vt:lpstr>'ER Naturaleza'!P0902_</vt:lpstr>
      <vt:lpstr>P0902_</vt:lpstr>
      <vt:lpstr>'ER Naturaleza'!P0903_</vt:lpstr>
      <vt:lpstr>P0903_</vt:lpstr>
      <vt:lpstr>'ER Naturaleza'!P0904_</vt:lpstr>
      <vt:lpstr>P0904_</vt:lpstr>
      <vt:lpstr>'ER Naturaleza'!P0905_</vt:lpstr>
      <vt:lpstr>P0905_</vt:lpstr>
      <vt:lpstr>'ER Naturaleza'!P1001_</vt:lpstr>
      <vt:lpstr>P1001_</vt:lpstr>
      <vt:lpstr>'ER Naturaleza'!P1002_</vt:lpstr>
      <vt:lpstr>P1002_</vt:lpstr>
      <vt:lpstr>'ER Naturaleza'!P1003_</vt:lpstr>
      <vt:lpstr>P1003_</vt:lpstr>
      <vt:lpstr>'ER Naturaleza'!P1004_</vt:lpstr>
      <vt:lpstr>P1004_</vt:lpstr>
      <vt:lpstr>'ER Naturaleza'!P1005_</vt:lpstr>
      <vt:lpstr>P1005_</vt:lpstr>
      <vt:lpstr>'ER Naturaleza'!Razon_Social</vt:lpstr>
      <vt:lpstr>Razon_Social</vt:lpstr>
      <vt:lpstr>'ER Naturaleza'!SIG</vt:lpstr>
      <vt:lpstr>SIG</vt:lpstr>
      <vt:lpstr>'ER Naturaleza'!Sistemas</vt:lpstr>
      <vt:lpstr>Sistemas</vt:lpstr>
      <vt:lpstr>'ER Naturaleza'!SSOMA</vt:lpstr>
      <vt:lpstr>SSOMA</vt:lpstr>
      <vt:lpstr>'ER Naturaleza'!T_Documento</vt:lpstr>
      <vt:lpstr>T_Documento</vt:lpstr>
      <vt:lpstr>'ER Funcion'!Títulos_a_imprimir</vt:lpstr>
      <vt:lpstr>'ER Naturaleza'!Títulos_a_imprimir</vt:lpstr>
      <vt:lpstr>Presupuestos!Títulos_a_imprimir</vt:lpstr>
      <vt:lpstr>'ER Naturaleza'!Unidad_Vehicular</vt:lpstr>
      <vt:lpstr>Unidad_Vehicular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Elías Paco</dc:creator>
  <cp:keywords/>
  <dc:description/>
  <cp:lastModifiedBy>Elías Paco</cp:lastModifiedBy>
  <cp:revision/>
  <dcterms:created xsi:type="dcterms:W3CDTF">2025-06-26T16:11:44Z</dcterms:created>
  <dcterms:modified xsi:type="dcterms:W3CDTF">2025-09-01T22:58:48Z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0x010100CFB479C48E64FB4B8FA0C717E026C76E</vt:lpwstr>
  </property>
</Properties>
</file>